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U3cBeBnVZt-fL0i6I4viqyM7z97HsRCa\MIP\MIP - Property Managment\Management Sheets\For AI team\"/>
    </mc:Choice>
  </mc:AlternateContent>
  <xr:revisionPtr revIDLastSave="0" documentId="13_ncr:1_{DB969565-8F07-4779-A210-53035361AAD1}" xr6:coauthVersionLast="47" xr6:coauthVersionMax="47" xr10:uidLastSave="{00000000-0000-0000-0000-000000000000}"/>
  <bookViews>
    <workbookView xWindow="-23148" yWindow="-108" windowWidth="23256" windowHeight="12456" firstSheet="1" activeTab="1" xr2:uid="{00000000-000D-0000-FFFF-FFFF00000000}"/>
  </bookViews>
  <sheets>
    <sheet name="Prop ID" sheetId="3" state="hidden" r:id="rId1"/>
    <sheet name="Dashboard" sheetId="5" r:id="rId2"/>
    <sheet name="Buffer" sheetId="4" r:id="rId3"/>
    <sheet name="expenses" sheetId="6" state="hidden" r:id="rId4"/>
    <sheet name="bills" sheetId="7" state="hidden" r:id="rId5"/>
    <sheet name="OldBuffer" sheetId="8" state="hidden" r:id="rId6"/>
    <sheet name="03 EX" sheetId="9" state="hidden" r:id="rId7"/>
    <sheet name="04 EX" sheetId="10" state="hidden" r:id="rId8"/>
    <sheet name="08 ex" sheetId="15" r:id="rId9"/>
    <sheet name="05 ex" sheetId="12" r:id="rId10"/>
    <sheet name="c4 EX" sheetId="11" r:id="rId11"/>
    <sheet name="06" sheetId="14" state="hidden" r:id="rId12"/>
    <sheet name="09 ex" sheetId="16" state="hidden" r:id="rId13"/>
    <sheet name="06 ex" sheetId="13" r:id="rId14"/>
    <sheet name="12 ex" sheetId="17" state="hidden" r:id="rId15"/>
    <sheet name="C8" sheetId="69" r:id="rId16"/>
    <sheet name="13" sheetId="18" r:id="rId17"/>
    <sheet name="p14" sheetId="19" r:id="rId18"/>
    <sheet name="C15" sheetId="20" r:id="rId19"/>
    <sheet name="22 ex" sheetId="21" state="hidden" r:id="rId20"/>
    <sheet name="23" sheetId="22" state="hidden" r:id="rId21"/>
    <sheet name="23 ex" sheetId="23" state="hidden" r:id="rId22"/>
    <sheet name="17" sheetId="24" r:id="rId23"/>
    <sheet name="c19" sheetId="25" r:id="rId24"/>
    <sheet name="25" sheetId="26" r:id="rId25"/>
    <sheet name="c31" sheetId="27" r:id="rId26"/>
    <sheet name="77 ex" sheetId="28" state="hidden" r:id="rId27"/>
    <sheet name="95 EX" sheetId="29" state="hidden" r:id="rId28"/>
    <sheet name="36" sheetId="30" r:id="rId29"/>
    <sheet name="N160" sheetId="66" r:id="rId30"/>
    <sheet name="p40" sheetId="31" r:id="rId31"/>
    <sheet name="C50" sheetId="32" state="hidden" r:id="rId32"/>
    <sheet name="H111" sheetId="33" state="hidden" r:id="rId33"/>
    <sheet name="120" sheetId="34" state="hidden" r:id="rId34"/>
    <sheet name="0106" sheetId="35" state="hidden" r:id="rId35"/>
    <sheet name="162" sheetId="36" state="hidden" r:id="rId36"/>
    <sheet name="162 EX" sheetId="37" state="hidden" r:id="rId37"/>
    <sheet name="120 EX" sheetId="38" state="hidden" r:id="rId38"/>
    <sheet name="149" sheetId="67" r:id="rId39"/>
    <sheet name="84" sheetId="39" r:id="rId40"/>
    <sheet name="106" sheetId="63" r:id="rId41"/>
    <sheet name="111" sheetId="40" r:id="rId42"/>
    <sheet name="30" sheetId="62" r:id="rId43"/>
    <sheet name="131" sheetId="41" r:id="rId44"/>
    <sheet name="301" sheetId="70" r:id="rId45"/>
    <sheet name="1210" sheetId="65" r:id="rId46"/>
    <sheet name="1301" sheetId="64" r:id="rId47"/>
    <sheet name="183 ex" sheetId="42" r:id="rId48"/>
    <sheet name="210" sheetId="43" state="hidden" r:id="rId49"/>
    <sheet name="225" sheetId="44" state="hidden" r:id="rId50"/>
    <sheet name="TS 225" sheetId="45" state="hidden" r:id="rId51"/>
    <sheet name="265 EX" sheetId="46" state="hidden" r:id="rId52"/>
    <sheet name="265" sheetId="47" state="hidden" r:id="rId53"/>
    <sheet name="209" sheetId="48" state="hidden" r:id="rId54"/>
    <sheet name="257 Ex" sheetId="49" r:id="rId55"/>
    <sheet name="273 EX" sheetId="50" r:id="rId56"/>
    <sheet name="277 EX" sheetId="51" r:id="rId57"/>
    <sheet name="280" sheetId="52" state="hidden" r:id="rId58"/>
    <sheet name="280 EX" sheetId="53" state="hidden" r:id="rId59"/>
    <sheet name="555 EX" sheetId="54" state="hidden" r:id="rId60"/>
    <sheet name="619" sheetId="55" state="hidden" r:id="rId61"/>
    <sheet name="707 marc" sheetId="56" state="hidden" r:id="rId62"/>
    <sheet name="535" sheetId="57" state="hidden" r:id="rId63"/>
    <sheet name="567" sheetId="61" state="hidden" r:id="rId64"/>
    <sheet name="801-618- 619" sheetId="58" r:id="rId65"/>
    <sheet name="707 EX" sheetId="59" state="hidden" r:id="rId66"/>
    <sheet name="707 Seth" sheetId="60" state="hidden" r:id="rId67"/>
  </sheets>
  <definedNames>
    <definedName name="_xlnm._FilterDatabase" localSheetId="6" hidden="1">'03 EX'!$A$1:$R$358</definedName>
    <definedName name="_xlnm._FilterDatabase" localSheetId="7" hidden="1">'04 EX'!$A$1:$R$9</definedName>
    <definedName name="_xlnm._FilterDatabase" localSheetId="9" hidden="1">'05 ex'!$A$1:$R$538</definedName>
    <definedName name="_xlnm._FilterDatabase" localSheetId="13" hidden="1">'06 ex'!$A$1:$R$441</definedName>
    <definedName name="_xlnm._FilterDatabase" localSheetId="8" hidden="1">'08 ex'!$A$1:$R$30</definedName>
    <definedName name="_xlnm._FilterDatabase" localSheetId="12" hidden="1">'09 ex'!$A$1:$R$18</definedName>
    <definedName name="_xlnm._FilterDatabase" localSheetId="40" hidden="1">'106'!$A$1:$R$21</definedName>
    <definedName name="_xlnm._FilterDatabase" localSheetId="41" hidden="1">'111'!$A$1:$P$376</definedName>
    <definedName name="_xlnm._FilterDatabase" localSheetId="14" hidden="1">'12 ex'!$A$1:$R$87</definedName>
    <definedName name="_xlnm._FilterDatabase" localSheetId="37" hidden="1">'120 EX'!$A$1:$O$225</definedName>
    <definedName name="_xlnm._FilterDatabase" localSheetId="45" hidden="1">'1210'!$A$1:$R$3</definedName>
    <definedName name="_xlnm._FilterDatabase" localSheetId="16" hidden="1">'13'!$A$1:$O$34</definedName>
    <definedName name="_xlnm._FilterDatabase" localSheetId="46" hidden="1">'1301'!$A$1:$R$3</definedName>
    <definedName name="_xlnm._FilterDatabase" localSheetId="43" hidden="1">'131'!$A$1:$R$45</definedName>
    <definedName name="_xlnm._FilterDatabase" localSheetId="38" hidden="1">'149'!$A$1:$R$2</definedName>
    <definedName name="_xlnm._FilterDatabase" localSheetId="22" hidden="1">'17'!$A$1:$R$42</definedName>
    <definedName name="_xlnm._FilterDatabase" localSheetId="47" hidden="1">'183 ex'!$A$1:$Q$215</definedName>
    <definedName name="_xlnm._FilterDatabase" localSheetId="53" hidden="1">'209'!$A$1:$R$3</definedName>
    <definedName name="_xlnm._FilterDatabase" localSheetId="19" hidden="1">'22 ex'!$A$1:$M$320</definedName>
    <definedName name="_xlnm._FilterDatabase" localSheetId="21" hidden="1">'23 ex'!$A$1:$L$229</definedName>
    <definedName name="_xlnm._FilterDatabase" localSheetId="24" hidden="1">'25'!$A$1:$R$3</definedName>
    <definedName name="_xlnm._FilterDatabase" localSheetId="54" hidden="1">'257 Ex'!$A$1:$P$770</definedName>
    <definedName name="_xlnm._FilterDatabase" localSheetId="55" hidden="1">'273 EX'!$A$1:$R$830</definedName>
    <definedName name="_xlnm._FilterDatabase" localSheetId="56" hidden="1">'277 EX'!$A$1:$R$991</definedName>
    <definedName name="_xlnm._FilterDatabase" localSheetId="42" hidden="1">'30'!$A$1:$R$158</definedName>
    <definedName name="_xlnm._FilterDatabase" localSheetId="44" hidden="1">'301'!$A$1:$R$2</definedName>
    <definedName name="_xlnm._FilterDatabase" localSheetId="28" hidden="1">'36'!$A$1:$R$83</definedName>
    <definedName name="_xlnm._FilterDatabase" localSheetId="62" hidden="1">'535'!$A$1:$O$133</definedName>
    <definedName name="_xlnm._FilterDatabase" localSheetId="63" hidden="1">'567'!$A$1:$R$3</definedName>
    <definedName name="_xlnm._FilterDatabase" localSheetId="65" hidden="1">'707 EX'!$A$1:$O$654</definedName>
    <definedName name="_xlnm._FilterDatabase" localSheetId="26" hidden="1">'77 ex'!$A$1:$L$238</definedName>
    <definedName name="_xlnm._FilterDatabase" localSheetId="64" hidden="1">'801-618- 619'!$A$1:$R$321</definedName>
    <definedName name="_xlnm._FilterDatabase" localSheetId="39" hidden="1">'84'!$A$1:$Q$165</definedName>
    <definedName name="_xlnm._FilterDatabase" localSheetId="27" hidden="1">'95 EX'!$A$1:$L$255</definedName>
    <definedName name="_xlnm._FilterDatabase" localSheetId="2" hidden="1">Buffer!$A$1:$K$758</definedName>
    <definedName name="_xlnm._FilterDatabase" localSheetId="18" hidden="1">'C15'!$A$1:$R$83</definedName>
    <definedName name="_xlnm._FilterDatabase" localSheetId="23" hidden="1">'c19'!$A$1:$O$555</definedName>
    <definedName name="_xlnm._FilterDatabase" localSheetId="25" hidden="1">'c31'!$A$1:$R$152</definedName>
    <definedName name="_xlnm._FilterDatabase" localSheetId="10" hidden="1">'c4 EX'!$A$1:$R$213</definedName>
    <definedName name="_xlnm._FilterDatabase" localSheetId="31" hidden="1">'C50'!$A$1:$P$136</definedName>
    <definedName name="_xlnm._FilterDatabase" localSheetId="15" hidden="1">'C8'!$A$1:$R$3</definedName>
    <definedName name="_xlnm._FilterDatabase" localSheetId="1" hidden="1">Dashboard!$H$1:$J$42</definedName>
    <definedName name="_xlnm._FilterDatabase" localSheetId="3" hidden="1">expenses!$A$1:$J$34</definedName>
    <definedName name="_xlnm._FilterDatabase" localSheetId="32" hidden="1">'H111'!$A$1:$P$385</definedName>
    <definedName name="_xlnm._FilterDatabase" localSheetId="29" hidden="1">'N160'!$A$1:$R$52</definedName>
    <definedName name="_xlnm._FilterDatabase" localSheetId="5" hidden="1">OldBuffer!$A$1:$K$251</definedName>
    <definedName name="_xlnm._FilterDatabase" localSheetId="17" hidden="1">'p14'!$A$1:$R$183</definedName>
    <definedName name="_xlnm._FilterDatabase" localSheetId="30" hidden="1">'p40'!$A$1:$Z$1</definedName>
    <definedName name="סכומי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5" l="1"/>
  <c r="C2" i="5"/>
  <c r="D2" i="5" s="1"/>
  <c r="B3" i="5"/>
  <c r="C3" i="5"/>
  <c r="D3" i="5" s="1"/>
  <c r="B4" i="5"/>
  <c r="C4" i="5"/>
  <c r="D4" i="5" s="1"/>
  <c r="B5" i="5"/>
  <c r="C5" i="5"/>
  <c r="D5" i="5" s="1"/>
  <c r="B6" i="5"/>
  <c r="C6" i="5"/>
  <c r="D6" i="5" s="1"/>
  <c r="B7" i="5"/>
  <c r="C7" i="5"/>
  <c r="D7" i="5" s="1"/>
  <c r="B8" i="5"/>
  <c r="C8" i="5"/>
  <c r="D8" i="5" s="1"/>
  <c r="B9" i="5"/>
  <c r="C9" i="5"/>
  <c r="D9" i="5" s="1"/>
  <c r="B10" i="5"/>
  <c r="C10" i="5"/>
  <c r="D10" i="5"/>
  <c r="B11" i="5"/>
  <c r="D11" i="5" s="1"/>
  <c r="C11" i="5"/>
  <c r="B12" i="5"/>
  <c r="C12" i="5"/>
  <c r="D12" i="5"/>
  <c r="B13" i="5"/>
  <c r="C13" i="5"/>
  <c r="D13" i="5" s="1"/>
  <c r="B14" i="5"/>
  <c r="C14" i="5"/>
  <c r="D14" i="5"/>
  <c r="B15" i="5"/>
  <c r="C15" i="5"/>
  <c r="D15" i="5"/>
  <c r="B16" i="5"/>
  <c r="C16" i="5"/>
  <c r="D16" i="5" s="1"/>
  <c r="B17" i="5"/>
  <c r="C17" i="5"/>
  <c r="D17" i="5"/>
  <c r="B18" i="5"/>
  <c r="C18" i="5"/>
  <c r="D18" i="5"/>
  <c r="B19" i="5"/>
  <c r="C19" i="5"/>
  <c r="D19" i="5" s="1"/>
  <c r="B20" i="5"/>
  <c r="C20" i="5"/>
  <c r="D20" i="5"/>
  <c r="B21" i="5"/>
  <c r="C21" i="5"/>
  <c r="D21" i="5" s="1"/>
  <c r="B22" i="5"/>
  <c r="C22" i="5"/>
  <c r="D22" i="5"/>
  <c r="B23" i="5"/>
  <c r="C23" i="5"/>
  <c r="D23" i="5"/>
  <c r="B24" i="5"/>
  <c r="C24" i="5"/>
  <c r="D24" i="5" s="1"/>
  <c r="B25" i="5"/>
  <c r="C25" i="5"/>
  <c r="D25" i="5" s="1"/>
  <c r="B26" i="5"/>
  <c r="C26" i="5"/>
  <c r="D26" i="5"/>
  <c r="B27" i="5"/>
  <c r="C27" i="5"/>
  <c r="D27" i="5" s="1"/>
  <c r="B28" i="5"/>
  <c r="C28" i="5"/>
  <c r="D28" i="5"/>
  <c r="B29" i="5"/>
  <c r="C29" i="5"/>
  <c r="D29" i="5" s="1"/>
  <c r="B30" i="5"/>
  <c r="C30" i="5"/>
  <c r="D30" i="5" s="1"/>
  <c r="B31" i="5"/>
  <c r="C31" i="5"/>
  <c r="D31" i="5"/>
  <c r="B32" i="5"/>
  <c r="C32" i="5"/>
  <c r="D32" i="5" s="1"/>
  <c r="B33" i="5"/>
  <c r="C33" i="5"/>
  <c r="D33" i="5"/>
  <c r="B34" i="5"/>
  <c r="C34" i="5"/>
  <c r="D34" i="5"/>
  <c r="B35" i="5"/>
  <c r="C35" i="5"/>
  <c r="D35" i="5" s="1"/>
  <c r="B36" i="5"/>
  <c r="C36" i="5"/>
  <c r="D36" i="5"/>
  <c r="B37" i="5"/>
  <c r="C37" i="5"/>
  <c r="D37" i="5" s="1"/>
  <c r="B38" i="5"/>
  <c r="C38" i="5"/>
  <c r="D38" i="5"/>
  <c r="B39" i="5"/>
  <c r="C39" i="5"/>
  <c r="D39" i="5" s="1"/>
  <c r="B40" i="5"/>
  <c r="C40" i="5"/>
  <c r="D40" i="5" s="1"/>
  <c r="B41" i="5"/>
  <c r="C41" i="5"/>
  <c r="D41" i="5" s="1"/>
  <c r="B42" i="5"/>
  <c r="C42" i="5"/>
  <c r="D42" i="5"/>
  <c r="G53" i="5"/>
  <c r="Q555" i="12"/>
  <c r="R555" i="12"/>
  <c r="P555" i="12" s="1"/>
  <c r="Q62" i="66"/>
  <c r="R62" i="66"/>
  <c r="P62" i="66" s="1"/>
  <c r="Q1011" i="51"/>
  <c r="R1011" i="51"/>
  <c r="P1011" i="51" s="1"/>
  <c r="H53" i="5"/>
  <c r="Q1010" i="51"/>
  <c r="R1010" i="51"/>
  <c r="P1010" i="51" s="1"/>
  <c r="Q61" i="66"/>
  <c r="R61" i="66"/>
  <c r="P61" i="66" s="1"/>
  <c r="Q60" i="66"/>
  <c r="R60" i="66"/>
  <c r="P60" i="66" s="1"/>
  <c r="Q59" i="66"/>
  <c r="R59" i="66"/>
  <c r="P59" i="66" s="1"/>
  <c r="Q554" i="12"/>
  <c r="R554" i="12"/>
  <c r="P554" i="12" s="1"/>
  <c r="Q553" i="12"/>
  <c r="R553" i="12"/>
  <c r="P553" i="12" s="1"/>
  <c r="Q565" i="25"/>
  <c r="R565" i="25"/>
  <c r="P565" i="25" s="1"/>
  <c r="F53" i="5"/>
  <c r="Q564" i="25"/>
  <c r="R564" i="25"/>
  <c r="P564" i="25" s="1"/>
  <c r="Q552" i="12"/>
  <c r="R552" i="12"/>
  <c r="P552" i="12" s="1"/>
  <c r="Q1009" i="51"/>
  <c r="R1009" i="51"/>
  <c r="P1009" i="51" s="1"/>
  <c r="Q563" i="25"/>
  <c r="R563" i="25"/>
  <c r="P563" i="25" s="1"/>
  <c r="Q165" i="39"/>
  <c r="R165" i="39"/>
  <c r="P165" i="39" s="1"/>
  <c r="Q166" i="39"/>
  <c r="R166" i="39"/>
  <c r="P166" i="39" s="1"/>
  <c r="Q550" i="12"/>
  <c r="R550" i="12"/>
  <c r="P550" i="12" s="1"/>
  <c r="Q551" i="12"/>
  <c r="R551" i="12"/>
  <c r="P551" i="12" s="1"/>
  <c r="Q846" i="50"/>
  <c r="R846" i="50"/>
  <c r="P846" i="50" s="1"/>
  <c r="Q799" i="49"/>
  <c r="R799" i="49"/>
  <c r="P799" i="49" s="1"/>
  <c r="Q12" i="69"/>
  <c r="R12" i="69"/>
  <c r="P12" i="69" s="1"/>
  <c r="Q25" i="67"/>
  <c r="R25" i="67"/>
  <c r="P25" i="67" s="1"/>
  <c r="Q173" i="27"/>
  <c r="R173" i="27"/>
  <c r="P173" i="27" s="1"/>
  <c r="Q58" i="66"/>
  <c r="R58" i="66"/>
  <c r="P58" i="66" s="1"/>
  <c r="Q341" i="11"/>
  <c r="R341" i="11"/>
  <c r="P341" i="11" s="1"/>
  <c r="Q1008" i="51"/>
  <c r="R1008" i="51"/>
  <c r="P1008" i="51" s="1"/>
  <c r="Q562" i="25"/>
  <c r="R562" i="25"/>
  <c r="P562" i="25" s="1"/>
  <c r="Q264" i="42"/>
  <c r="R264" i="42"/>
  <c r="P264" i="42" s="1"/>
  <c r="Q11" i="70"/>
  <c r="R11" i="70"/>
  <c r="P11" i="70" s="1"/>
  <c r="Q1007" i="51"/>
  <c r="R1007" i="51"/>
  <c r="P1007" i="51" s="1"/>
  <c r="Q1006" i="51"/>
  <c r="R1006" i="51"/>
  <c r="P1006" i="51" s="1"/>
  <c r="Q24" i="67"/>
  <c r="R24" i="67"/>
  <c r="P24" i="67" s="1"/>
  <c r="Q54" i="41"/>
  <c r="R54" i="41"/>
  <c r="P54" i="41" s="1"/>
  <c r="Q98" i="20"/>
  <c r="R98" i="20"/>
  <c r="P98" i="20" s="1"/>
  <c r="Q23" i="67"/>
  <c r="R23" i="67"/>
  <c r="P23" i="67" s="1"/>
  <c r="Q22" i="67"/>
  <c r="R22" i="67"/>
  <c r="P22" i="67" s="1"/>
  <c r="Q1005" i="51"/>
  <c r="R1005" i="51"/>
  <c r="P1005" i="51" s="1"/>
  <c r="Q1004" i="51"/>
  <c r="R1004" i="51"/>
  <c r="P1004" i="51" s="1"/>
  <c r="Q845" i="50"/>
  <c r="R845" i="50"/>
  <c r="P845" i="50" s="1"/>
  <c r="Q21" i="67"/>
  <c r="R21" i="67"/>
  <c r="P21" i="67" s="1"/>
  <c r="Q20" i="67"/>
  <c r="R20" i="67"/>
  <c r="P20" i="67" s="1"/>
  <c r="Q340" i="11"/>
  <c r="R340" i="11"/>
  <c r="P340" i="11" s="1"/>
  <c r="Q1003" i="51"/>
  <c r="R1003" i="51"/>
  <c r="P1003" i="51" s="1"/>
  <c r="Q69" i="26"/>
  <c r="R69" i="26"/>
  <c r="P69" i="26" s="1"/>
  <c r="Q339" i="11"/>
  <c r="R339" i="11"/>
  <c r="P339" i="11" s="1"/>
  <c r="Q338" i="11"/>
  <c r="R338" i="11"/>
  <c r="P338" i="11" s="1"/>
  <c r="Q53" i="41"/>
  <c r="R53" i="41"/>
  <c r="P53" i="41" s="1"/>
  <c r="Q444" i="13"/>
  <c r="R444" i="13"/>
  <c r="P444" i="13" s="1"/>
  <c r="Q161" i="62"/>
  <c r="R161" i="62"/>
  <c r="P161" i="62" s="1"/>
  <c r="Q798" i="49"/>
  <c r="R798" i="49"/>
  <c r="P798" i="49" s="1"/>
  <c r="Q337" i="11"/>
  <c r="R337" i="11"/>
  <c r="P337" i="11" s="1"/>
  <c r="Q10" i="70"/>
  <c r="R10" i="70"/>
  <c r="P10" i="70" s="1"/>
  <c r="Q263" i="42"/>
  <c r="R263" i="42"/>
  <c r="P263" i="42" s="1"/>
  <c r="Q9" i="70"/>
  <c r="R9" i="70"/>
  <c r="P9" i="70" s="1"/>
  <c r="Q172" i="27" l="1"/>
  <c r="R172" i="27"/>
  <c r="P172" i="27" s="1"/>
  <c r="Q443" i="13"/>
  <c r="R443" i="13"/>
  <c r="P443" i="13" s="1"/>
  <c r="Q797" i="49"/>
  <c r="R797" i="49"/>
  <c r="P797" i="49" s="1"/>
  <c r="Q81" i="30"/>
  <c r="P81" i="30" s="1"/>
  <c r="R81" i="30"/>
  <c r="Q561" i="25"/>
  <c r="R561" i="25"/>
  <c r="P561" i="25" s="1"/>
  <c r="Q1002" i="51"/>
  <c r="R1002" i="51"/>
  <c r="P1002" i="51" s="1"/>
  <c r="Q19" i="67"/>
  <c r="R19" i="67"/>
  <c r="P63" i="24"/>
  <c r="Q63" i="24"/>
  <c r="R63" i="24"/>
  <c r="P97" i="20"/>
  <c r="Q97" i="20"/>
  <c r="R97" i="20"/>
  <c r="Q336" i="11"/>
  <c r="R336" i="11"/>
  <c r="P336" i="11" s="1"/>
  <c r="Q335" i="11"/>
  <c r="R335" i="11"/>
  <c r="P335" i="11" s="1"/>
  <c r="Q560" i="25"/>
  <c r="R560" i="25"/>
  <c r="P560" i="25" s="1"/>
  <c r="Q796" i="49"/>
  <c r="R796" i="49"/>
  <c r="P796" i="49" s="1"/>
  <c r="Q844" i="50"/>
  <c r="R844" i="50"/>
  <c r="P844" i="50" s="1"/>
  <c r="Q549" i="12"/>
  <c r="P549" i="12" s="1"/>
  <c r="R549" i="12"/>
  <c r="Q1001" i="51"/>
  <c r="R1001" i="51"/>
  <c r="P1001" i="51" s="1"/>
  <c r="Q57" i="66"/>
  <c r="R57" i="66"/>
  <c r="P57" i="66" s="1"/>
  <c r="Q843" i="50"/>
  <c r="R843" i="50"/>
  <c r="P843" i="50" s="1"/>
  <c r="Q334" i="11"/>
  <c r="R334" i="11"/>
  <c r="P334" i="11" s="1"/>
  <c r="Q8" i="70"/>
  <c r="R8" i="70"/>
  <c r="P8" i="70" s="1"/>
  <c r="Q171" i="27"/>
  <c r="R171" i="27"/>
  <c r="Q11" i="69"/>
  <c r="R11" i="69"/>
  <c r="P11" i="69" s="1"/>
  <c r="Q1000" i="51"/>
  <c r="R1000" i="51"/>
  <c r="P1000" i="51" s="1"/>
  <c r="Q795" i="49"/>
  <c r="R795" i="49"/>
  <c r="P795" i="49" s="1"/>
  <c r="Q62" i="24"/>
  <c r="R62" i="24"/>
  <c r="P62" i="24" s="1"/>
  <c r="P19" i="67" l="1"/>
  <c r="P171" i="27"/>
  <c r="Q999" i="51"/>
  <c r="R999" i="51"/>
  <c r="Q56" i="66"/>
  <c r="R56" i="66"/>
  <c r="P56" i="66" s="1"/>
  <c r="Q59" i="40"/>
  <c r="R59" i="40"/>
  <c r="P59" i="40" s="1"/>
  <c r="P999" i="51" l="1"/>
  <c r="Q112" i="31"/>
  <c r="R112" i="31"/>
  <c r="P112" i="31" s="1"/>
  <c r="Q10" i="69"/>
  <c r="R10" i="69"/>
  <c r="P10" i="69" s="1"/>
  <c r="Q170" i="27"/>
  <c r="R170" i="27"/>
  <c r="P170" i="27" s="1"/>
  <c r="Q333" i="11"/>
  <c r="R333" i="11"/>
  <c r="P333" i="11" s="1"/>
  <c r="Q794" i="49"/>
  <c r="R794" i="49"/>
  <c r="P794" i="49" s="1"/>
  <c r="Q559" i="25"/>
  <c r="R559" i="25"/>
  <c r="P559" i="25" s="1"/>
  <c r="Q548" i="12"/>
  <c r="R548" i="12"/>
  <c r="P548" i="12" s="1"/>
  <c r="Q18" i="67"/>
  <c r="R18" i="67"/>
  <c r="P18" i="67" s="1"/>
  <c r="Q998" i="51"/>
  <c r="R998" i="51"/>
  <c r="P998" i="51" s="1"/>
  <c r="Q842" i="50"/>
  <c r="R842" i="50"/>
  <c r="P842" i="50" s="1"/>
  <c r="Q262" i="42"/>
  <c r="R262" i="42"/>
  <c r="P262" i="42" s="1"/>
  <c r="Q163" i="39"/>
  <c r="R163" i="39"/>
  <c r="Q164" i="39"/>
  <c r="R164" i="39"/>
  <c r="Q68" i="26"/>
  <c r="R68" i="26"/>
  <c r="P68" i="26" s="1"/>
  <c r="Q793" i="49"/>
  <c r="R793" i="49"/>
  <c r="Q261" i="42"/>
  <c r="R261" i="42"/>
  <c r="P261" i="42" s="1"/>
  <c r="Q558" i="25"/>
  <c r="R558" i="25"/>
  <c r="P558" i="25" s="1"/>
  <c r="Q547" i="12"/>
  <c r="R547" i="12"/>
  <c r="P547" i="12" s="1"/>
  <c r="Q546" i="12"/>
  <c r="R546" i="12"/>
  <c r="P546" i="12" s="1"/>
  <c r="Q111" i="31"/>
  <c r="R111" i="31"/>
  <c r="P111" i="31" s="1"/>
  <c r="Q58" i="40"/>
  <c r="R58" i="40"/>
  <c r="P58" i="40" s="1"/>
  <c r="Q24" i="65"/>
  <c r="R24" i="65"/>
  <c r="P24" i="65" s="1"/>
  <c r="Q557" i="25"/>
  <c r="R557" i="25"/>
  <c r="Q545" i="12"/>
  <c r="R545" i="12"/>
  <c r="P545" i="12" s="1"/>
  <c r="Q145" i="39"/>
  <c r="R145" i="39"/>
  <c r="Q146" i="39"/>
  <c r="R146" i="39"/>
  <c r="Q147" i="39"/>
  <c r="R147" i="39"/>
  <c r="Q148" i="39"/>
  <c r="R148" i="39"/>
  <c r="Q149" i="39"/>
  <c r="R149" i="39"/>
  <c r="Q150" i="39"/>
  <c r="R150" i="39"/>
  <c r="Q151" i="39"/>
  <c r="R151" i="39"/>
  <c r="Q152" i="39"/>
  <c r="R152" i="39"/>
  <c r="P152" i="39" s="1"/>
  <c r="Q153" i="39"/>
  <c r="R153" i="39"/>
  <c r="Q154" i="39"/>
  <c r="R154" i="39"/>
  <c r="Q155" i="39"/>
  <c r="R155" i="39"/>
  <c r="Q156" i="39"/>
  <c r="R156" i="39"/>
  <c r="Q157" i="39"/>
  <c r="R157" i="39"/>
  <c r="Q158" i="39"/>
  <c r="R158" i="39"/>
  <c r="Q159" i="39"/>
  <c r="R159" i="39"/>
  <c r="Q160" i="39"/>
  <c r="R160" i="39"/>
  <c r="Q161" i="39"/>
  <c r="R161" i="39"/>
  <c r="Q162" i="39"/>
  <c r="R162" i="39"/>
  <c r="P164" i="39" l="1"/>
  <c r="P163" i="39"/>
  <c r="P159" i="39"/>
  <c r="P793" i="49"/>
  <c r="P161" i="39"/>
  <c r="P153" i="39"/>
  <c r="P158" i="39"/>
  <c r="P154" i="39"/>
  <c r="P150" i="39"/>
  <c r="P146" i="39"/>
  <c r="P160" i="39"/>
  <c r="P157" i="39"/>
  <c r="P149" i="39"/>
  <c r="P145" i="39"/>
  <c r="P156" i="39"/>
  <c r="P155" i="39"/>
  <c r="P151" i="39"/>
  <c r="P148" i="39"/>
  <c r="P162" i="39"/>
  <c r="P147" i="39"/>
  <c r="P557" i="25"/>
  <c r="Q792" i="49"/>
  <c r="R792" i="49"/>
  <c r="P792" i="49" s="1"/>
  <c r="Q169" i="27"/>
  <c r="R169" i="27"/>
  <c r="P169" i="27" s="1"/>
  <c r="Q67" i="26"/>
  <c r="R67" i="26"/>
  <c r="P67" i="26" s="1"/>
  <c r="Q544" i="12"/>
  <c r="R544" i="12"/>
  <c r="P544" i="12" s="1"/>
  <c r="Q322" i="58"/>
  <c r="R322" i="58"/>
  <c r="P322" i="58" s="1"/>
  <c r="Q260" i="42"/>
  <c r="R260" i="42"/>
  <c r="P260" i="42" s="1"/>
  <c r="Q314" i="58"/>
  <c r="R314" i="58"/>
  <c r="P314" i="58" s="1"/>
  <c r="Q315" i="58"/>
  <c r="R315" i="58"/>
  <c r="P315" i="58" s="1"/>
  <c r="P316" i="58"/>
  <c r="Q316" i="58"/>
  <c r="R316" i="58"/>
  <c r="Q317" i="58"/>
  <c r="P317" i="58" s="1"/>
  <c r="R317" i="58"/>
  <c r="Q318" i="58"/>
  <c r="R318" i="58"/>
  <c r="P318" i="58" s="1"/>
  <c r="Q319" i="58"/>
  <c r="R319" i="58"/>
  <c r="P319" i="58" s="1"/>
  <c r="P320" i="58"/>
  <c r="Q320" i="58"/>
  <c r="R320" i="58"/>
  <c r="Q321" i="58"/>
  <c r="R321" i="58"/>
  <c r="P321" i="58" s="1"/>
  <c r="Q819" i="50"/>
  <c r="R819" i="50"/>
  <c r="P819" i="50" s="1"/>
  <c r="Q820" i="50"/>
  <c r="R820" i="50"/>
  <c r="P820" i="50" s="1"/>
  <c r="Q821" i="50"/>
  <c r="P821" i="50" s="1"/>
  <c r="R821" i="50"/>
  <c r="Q822" i="50"/>
  <c r="P822" i="50" s="1"/>
  <c r="R822" i="50"/>
  <c r="Q823" i="50"/>
  <c r="R823" i="50"/>
  <c r="P823" i="50" s="1"/>
  <c r="P824" i="50"/>
  <c r="Q824" i="50"/>
  <c r="R824" i="50"/>
  <c r="Q825" i="50"/>
  <c r="R825" i="50"/>
  <c r="P825" i="50" s="1"/>
  <c r="Q826" i="50"/>
  <c r="R826" i="50"/>
  <c r="P826" i="50" s="1"/>
  <c r="Q827" i="50"/>
  <c r="P827" i="50" s="1"/>
  <c r="R827" i="50"/>
  <c r="Q828" i="50"/>
  <c r="R828" i="50"/>
  <c r="P828" i="50" s="1"/>
  <c r="Q829" i="50"/>
  <c r="P829" i="50" s="1"/>
  <c r="R829" i="50"/>
  <c r="P830" i="50"/>
  <c r="Q830" i="50"/>
  <c r="R830" i="50"/>
  <c r="Q831" i="50"/>
  <c r="R831" i="50"/>
  <c r="P831" i="50" s="1"/>
  <c r="P832" i="50"/>
  <c r="Q832" i="50"/>
  <c r="R832" i="50"/>
  <c r="Q833" i="50"/>
  <c r="R833" i="50"/>
  <c r="P833" i="50" s="1"/>
  <c r="Q834" i="50"/>
  <c r="R834" i="50"/>
  <c r="P834" i="50" s="1"/>
  <c r="Q835" i="50"/>
  <c r="P835" i="50" s="1"/>
  <c r="R835" i="50"/>
  <c r="Q836" i="50"/>
  <c r="P836" i="50" s="1"/>
  <c r="R836" i="50"/>
  <c r="Q837" i="50"/>
  <c r="P837" i="50" s="1"/>
  <c r="R837" i="50"/>
  <c r="P838" i="50"/>
  <c r="Q838" i="50"/>
  <c r="R838" i="50"/>
  <c r="Q839" i="50"/>
  <c r="R839" i="50"/>
  <c r="P839" i="50" s="1"/>
  <c r="P840" i="50"/>
  <c r="Q840" i="50"/>
  <c r="R840" i="50"/>
  <c r="Q841" i="50"/>
  <c r="R841" i="50"/>
  <c r="P841" i="50" s="1"/>
  <c r="Q259" i="42"/>
  <c r="R259" i="42"/>
  <c r="Q23" i="65"/>
  <c r="R23" i="65"/>
  <c r="P23" i="65" s="1"/>
  <c r="Q7" i="70"/>
  <c r="R7" i="70"/>
  <c r="P7" i="70" s="1"/>
  <c r="Q64" i="26"/>
  <c r="R64" i="26"/>
  <c r="P64" i="26" s="1"/>
  <c r="Q65" i="26"/>
  <c r="R65" i="26"/>
  <c r="P65" i="26" s="1"/>
  <c r="Q66" i="26"/>
  <c r="R66" i="26"/>
  <c r="P66" i="26" s="1"/>
  <c r="Q302" i="58"/>
  <c r="R302" i="58"/>
  <c r="P302" i="58" s="1"/>
  <c r="Q303" i="58"/>
  <c r="R303" i="58"/>
  <c r="Q304" i="58"/>
  <c r="R304" i="58"/>
  <c r="P304" i="58" s="1"/>
  <c r="Q790" i="49"/>
  <c r="R790" i="49"/>
  <c r="P790" i="49" s="1"/>
  <c r="Q791" i="49"/>
  <c r="R791" i="49"/>
  <c r="P791" i="49" s="1"/>
  <c r="Q9" i="69"/>
  <c r="R9" i="69"/>
  <c r="P9" i="69" s="1"/>
  <c r="Q96" i="20"/>
  <c r="R96" i="20"/>
  <c r="P96" i="20" s="1"/>
  <c r="Q55" i="66"/>
  <c r="P55" i="66" s="1"/>
  <c r="R55" i="66"/>
  <c r="Q997" i="51"/>
  <c r="R997" i="51"/>
  <c r="Q996" i="51"/>
  <c r="R996" i="51"/>
  <c r="Q970" i="51"/>
  <c r="R970" i="51"/>
  <c r="Q947" i="51"/>
  <c r="R947" i="51"/>
  <c r="P947" i="51" s="1"/>
  <c r="Q963" i="51"/>
  <c r="R963" i="51"/>
  <c r="P963" i="51" s="1"/>
  <c r="Q978" i="51"/>
  <c r="R978" i="51"/>
  <c r="Q986" i="51"/>
  <c r="P986" i="51" s="1"/>
  <c r="R986" i="51"/>
  <c r="Q257" i="42"/>
  <c r="R257" i="42"/>
  <c r="Q258" i="42"/>
  <c r="R258" i="42"/>
  <c r="Q54" i="66"/>
  <c r="R54" i="66"/>
  <c r="P54" i="66" s="1"/>
  <c r="Q556" i="25"/>
  <c r="R556" i="25"/>
  <c r="P556" i="25" s="1"/>
  <c r="Q22" i="63"/>
  <c r="R22" i="63"/>
  <c r="P22" i="63" s="1"/>
  <c r="P970" i="51" l="1"/>
  <c r="P996" i="51"/>
  <c r="P258" i="42"/>
  <c r="P257" i="42"/>
  <c r="P259" i="42"/>
  <c r="P303" i="58"/>
  <c r="P997" i="51"/>
  <c r="P978" i="51"/>
  <c r="Q994" i="51"/>
  <c r="R994" i="51"/>
  <c r="Q995" i="51"/>
  <c r="R995" i="51"/>
  <c r="Q990" i="51"/>
  <c r="R990" i="51"/>
  <c r="Q987" i="51"/>
  <c r="R987" i="51"/>
  <c r="Q993" i="51"/>
  <c r="R993" i="51"/>
  <c r="Q21" i="65"/>
  <c r="P21" i="65" s="1"/>
  <c r="R21" i="65"/>
  <c r="Q22" i="65"/>
  <c r="R22" i="65"/>
  <c r="P22" i="65" s="1"/>
  <c r="Q55" i="40"/>
  <c r="R55" i="40"/>
  <c r="Q56" i="40"/>
  <c r="R56" i="40"/>
  <c r="P55" i="40" s="1"/>
  <c r="Q57" i="40"/>
  <c r="R57" i="40"/>
  <c r="Q546" i="25"/>
  <c r="R546" i="25"/>
  <c r="Q547" i="25"/>
  <c r="R547" i="25"/>
  <c r="P547" i="25" s="1"/>
  <c r="Q548" i="25"/>
  <c r="R548" i="25"/>
  <c r="P548" i="25" s="1"/>
  <c r="Q549" i="25"/>
  <c r="R549" i="25"/>
  <c r="Q550" i="25"/>
  <c r="R550" i="25"/>
  <c r="Q551" i="25"/>
  <c r="R551" i="25"/>
  <c r="Q552" i="25"/>
  <c r="R552" i="25"/>
  <c r="Q553" i="25"/>
  <c r="R553" i="25"/>
  <c r="Q554" i="25"/>
  <c r="R554" i="25"/>
  <c r="Q555" i="25"/>
  <c r="R555" i="25"/>
  <c r="Q64" i="31"/>
  <c r="R64" i="31"/>
  <c r="P64" i="31" s="1"/>
  <c r="Q65" i="31"/>
  <c r="R65" i="31"/>
  <c r="P65" i="31" s="1"/>
  <c r="Q66" i="31"/>
  <c r="R66" i="31"/>
  <c r="P66" i="31" s="1"/>
  <c r="P67" i="31"/>
  <c r="Q67" i="31"/>
  <c r="R67" i="31"/>
  <c r="Q68" i="31"/>
  <c r="R68" i="31"/>
  <c r="P68" i="31" s="1"/>
  <c r="Q69" i="31"/>
  <c r="R69" i="31"/>
  <c r="P69" i="31" s="1"/>
  <c r="Q70" i="31"/>
  <c r="R70" i="31"/>
  <c r="P70" i="31" s="1"/>
  <c r="Q71" i="31"/>
  <c r="P71" i="31" s="1"/>
  <c r="R71" i="31"/>
  <c r="Q72" i="31"/>
  <c r="R72" i="31"/>
  <c r="P72" i="31" s="1"/>
  <c r="Q73" i="31"/>
  <c r="R73" i="31"/>
  <c r="P73" i="31" s="1"/>
  <c r="P74" i="31"/>
  <c r="Q74" i="31"/>
  <c r="R74" i="31"/>
  <c r="P75" i="31"/>
  <c r="Q75" i="31"/>
  <c r="R75" i="31"/>
  <c r="Q76" i="31"/>
  <c r="R76" i="31"/>
  <c r="P76" i="31" s="1"/>
  <c r="Q77" i="31"/>
  <c r="R77" i="31"/>
  <c r="P77" i="31" s="1"/>
  <c r="Q78" i="31"/>
  <c r="R78" i="31"/>
  <c r="P78" i="31" s="1"/>
  <c r="Q79" i="31"/>
  <c r="P79" i="31" s="1"/>
  <c r="R79" i="31"/>
  <c r="Q80" i="31"/>
  <c r="R80" i="31"/>
  <c r="P80" i="31" s="1"/>
  <c r="Q81" i="31"/>
  <c r="R81" i="31"/>
  <c r="P81" i="31" s="1"/>
  <c r="P82" i="31"/>
  <c r="Q82" i="31"/>
  <c r="R82" i="31"/>
  <c r="P83" i="31"/>
  <c r="Q83" i="31"/>
  <c r="R83" i="31"/>
  <c r="Q84" i="31"/>
  <c r="R84" i="31"/>
  <c r="P84" i="31" s="1"/>
  <c r="Q85" i="31"/>
  <c r="R85" i="31"/>
  <c r="P85" i="31" s="1"/>
  <c r="Q86" i="31"/>
  <c r="R86" i="31"/>
  <c r="P86" i="31" s="1"/>
  <c r="Q87" i="31"/>
  <c r="P87" i="31" s="1"/>
  <c r="R87" i="31"/>
  <c r="Q88" i="31"/>
  <c r="P88" i="31" s="1"/>
  <c r="R88" i="31"/>
  <c r="Q89" i="31"/>
  <c r="R89" i="31"/>
  <c r="P89" i="31" s="1"/>
  <c r="P90" i="31"/>
  <c r="Q90" i="31"/>
  <c r="R90" i="31"/>
  <c r="P91" i="31"/>
  <c r="Q91" i="31"/>
  <c r="R91" i="31"/>
  <c r="Q92" i="31"/>
  <c r="R92" i="31"/>
  <c r="P92" i="31" s="1"/>
  <c r="Q93" i="31"/>
  <c r="R93" i="31"/>
  <c r="P93" i="31" s="1"/>
  <c r="Q94" i="31"/>
  <c r="R94" i="31"/>
  <c r="P94" i="31" s="1"/>
  <c r="Q95" i="31"/>
  <c r="P95" i="31" s="1"/>
  <c r="R95" i="31"/>
  <c r="Q96" i="31"/>
  <c r="P96" i="31" s="1"/>
  <c r="R96" i="31"/>
  <c r="Q97" i="31"/>
  <c r="R97" i="31"/>
  <c r="P97" i="31" s="1"/>
  <c r="P98" i="31"/>
  <c r="Q98" i="31"/>
  <c r="R98" i="31"/>
  <c r="P99" i="31"/>
  <c r="Q99" i="31"/>
  <c r="R99" i="31"/>
  <c r="Q100" i="31"/>
  <c r="R100" i="31"/>
  <c r="P100" i="31" s="1"/>
  <c r="Q101" i="31"/>
  <c r="R101" i="31"/>
  <c r="P101" i="31" s="1"/>
  <c r="Q102" i="31"/>
  <c r="R102" i="31"/>
  <c r="P102" i="31" s="1"/>
  <c r="Q103" i="31"/>
  <c r="P103" i="31" s="1"/>
  <c r="R103" i="31"/>
  <c r="Q104" i="31"/>
  <c r="P104" i="31" s="1"/>
  <c r="R104" i="31"/>
  <c r="Q105" i="31"/>
  <c r="R105" i="31"/>
  <c r="P105" i="31" s="1"/>
  <c r="P106" i="31"/>
  <c r="Q106" i="31"/>
  <c r="R106" i="31"/>
  <c r="P107" i="31"/>
  <c r="Q107" i="31"/>
  <c r="R107" i="31"/>
  <c r="Q108" i="31"/>
  <c r="R108" i="31"/>
  <c r="P108" i="31" s="1"/>
  <c r="Q109" i="31"/>
  <c r="R109" i="31"/>
  <c r="P109" i="31" s="1"/>
  <c r="Q110" i="31"/>
  <c r="R110" i="31"/>
  <c r="P110" i="31" s="1"/>
  <c r="P987" i="51" l="1"/>
  <c r="P994" i="51"/>
  <c r="P57" i="40"/>
  <c r="P990" i="51"/>
  <c r="P993" i="51"/>
  <c r="P995" i="51"/>
  <c r="P546" i="25"/>
  <c r="P553" i="25"/>
  <c r="P549" i="25"/>
  <c r="P555" i="25"/>
  <c r="P551" i="25"/>
  <c r="P552" i="25"/>
  <c r="P550" i="25"/>
  <c r="P554" i="25"/>
  <c r="Q5" i="69"/>
  <c r="R5" i="69"/>
  <c r="P5" i="69" s="1"/>
  <c r="Q6" i="69"/>
  <c r="R6" i="69"/>
  <c r="P6" i="69" s="1"/>
  <c r="Q7" i="69"/>
  <c r="R7" i="69"/>
  <c r="P7" i="69" s="1"/>
  <c r="Q8" i="69"/>
  <c r="P8" i="69" s="1"/>
  <c r="R8" i="69"/>
  <c r="Q530" i="12" l="1"/>
  <c r="R530" i="12"/>
  <c r="P530" i="12" s="1"/>
  <c r="Q531" i="12"/>
  <c r="R531" i="12"/>
  <c r="P531" i="12" s="1"/>
  <c r="Q532" i="12"/>
  <c r="R532" i="12"/>
  <c r="P532" i="12" s="1"/>
  <c r="Q533" i="12"/>
  <c r="P533" i="12" s="1"/>
  <c r="R533" i="12"/>
  <c r="Q534" i="12"/>
  <c r="P534" i="12" s="1"/>
  <c r="R534" i="12"/>
  <c r="P535" i="12"/>
  <c r="Q535" i="12"/>
  <c r="R535" i="12"/>
  <c r="P536" i="12"/>
  <c r="Q536" i="12"/>
  <c r="R536" i="12"/>
  <c r="Q537" i="12"/>
  <c r="R537" i="12"/>
  <c r="P537" i="12" s="1"/>
  <c r="Q538" i="12"/>
  <c r="R538" i="12"/>
  <c r="P538" i="12" s="1"/>
  <c r="Q539" i="12"/>
  <c r="R539" i="12"/>
  <c r="P539" i="12" s="1"/>
  <c r="Q540" i="12"/>
  <c r="R540" i="12"/>
  <c r="P540" i="12" s="1"/>
  <c r="Q541" i="12"/>
  <c r="P541" i="12" s="1"/>
  <c r="R541" i="12"/>
  <c r="Q542" i="12"/>
  <c r="P542" i="12" s="1"/>
  <c r="R542" i="12"/>
  <c r="Q543" i="12"/>
  <c r="R543" i="12"/>
  <c r="P543" i="12" s="1"/>
  <c r="Q514" i="12"/>
  <c r="R514" i="12"/>
  <c r="P514" i="12" s="1"/>
  <c r="Q515" i="12"/>
  <c r="R515" i="12"/>
  <c r="P515" i="12" s="1"/>
  <c r="Q516" i="12"/>
  <c r="R516" i="12"/>
  <c r="P516" i="12" s="1"/>
  <c r="Q517" i="12"/>
  <c r="R517" i="12"/>
  <c r="Q518" i="12"/>
  <c r="R518" i="12"/>
  <c r="Q519" i="12"/>
  <c r="R519" i="12"/>
  <c r="P519" i="12" s="1"/>
  <c r="Q520" i="12"/>
  <c r="R520" i="12"/>
  <c r="Q521" i="12"/>
  <c r="R521" i="12"/>
  <c r="Q522" i="12"/>
  <c r="R522" i="12"/>
  <c r="Q523" i="12"/>
  <c r="R523" i="12"/>
  <c r="Q524" i="12"/>
  <c r="R524" i="12"/>
  <c r="Q525" i="12"/>
  <c r="P525" i="12" s="1"/>
  <c r="R525" i="12"/>
  <c r="Q526" i="12"/>
  <c r="P526" i="12" s="1"/>
  <c r="R526" i="12"/>
  <c r="Q527" i="12"/>
  <c r="R527" i="12"/>
  <c r="Q528" i="12"/>
  <c r="R528" i="12"/>
  <c r="P528" i="12" l="1"/>
  <c r="P524" i="12"/>
  <c r="P520" i="12"/>
  <c r="P517" i="12"/>
  <c r="P527" i="12"/>
  <c r="P523" i="12"/>
  <c r="P522" i="12"/>
  <c r="P521" i="12"/>
  <c r="P518" i="12"/>
  <c r="Q529" i="12" l="1"/>
  <c r="R529" i="12"/>
  <c r="Q53" i="66"/>
  <c r="R53" i="66"/>
  <c r="P332" i="11"/>
  <c r="Q332" i="11"/>
  <c r="R332" i="11"/>
  <c r="Q52" i="66"/>
  <c r="P52" i="66" s="1"/>
  <c r="R52" i="66"/>
  <c r="Q51" i="66"/>
  <c r="R51" i="66"/>
  <c r="Q80" i="30"/>
  <c r="P80" i="30" s="1"/>
  <c r="R80" i="30"/>
  <c r="Q789" i="49"/>
  <c r="R789" i="49"/>
  <c r="Q787" i="49"/>
  <c r="R787" i="49"/>
  <c r="P787" i="49" s="1"/>
  <c r="Q788" i="49"/>
  <c r="R788" i="49"/>
  <c r="P788" i="49" s="1"/>
  <c r="Q331" i="11"/>
  <c r="R331" i="11"/>
  <c r="P331" i="11" s="1"/>
  <c r="Q168" i="27"/>
  <c r="R168" i="27"/>
  <c r="P168" i="27" s="1"/>
  <c r="Q94" i="20"/>
  <c r="P94" i="20" s="1"/>
  <c r="R94" i="20"/>
  <c r="Q95" i="20"/>
  <c r="P95" i="20" s="1"/>
  <c r="R95" i="20"/>
  <c r="Q167" i="27"/>
  <c r="R167" i="27"/>
  <c r="P167" i="27" s="1"/>
  <c r="Q330" i="11"/>
  <c r="R330" i="11"/>
  <c r="P330" i="11" s="1"/>
  <c r="Q50" i="66"/>
  <c r="R50" i="66"/>
  <c r="Q166" i="27"/>
  <c r="R166" i="27"/>
  <c r="P166" i="27" s="1"/>
  <c r="Q784" i="50"/>
  <c r="R784" i="50"/>
  <c r="Q6" i="70"/>
  <c r="R6" i="70"/>
  <c r="P6" i="70" s="1"/>
  <c r="Q17" i="67"/>
  <c r="R17" i="67"/>
  <c r="P17" i="67" s="1"/>
  <c r="Q43" i="66"/>
  <c r="R43" i="66"/>
  <c r="Q44" i="66"/>
  <c r="R44" i="66"/>
  <c r="Q45" i="66"/>
  <c r="P45" i="66" s="1"/>
  <c r="R45" i="66"/>
  <c r="Q46" i="66"/>
  <c r="R46" i="66"/>
  <c r="Q47" i="66"/>
  <c r="R47" i="66"/>
  <c r="P47" i="66" s="1"/>
  <c r="P48" i="66"/>
  <c r="Q48" i="66"/>
  <c r="R48" i="66"/>
  <c r="Q49" i="66"/>
  <c r="R49" i="66"/>
  <c r="Q79" i="30"/>
  <c r="R79" i="30"/>
  <c r="P79" i="30" s="1"/>
  <c r="Q131" i="39"/>
  <c r="R131" i="39"/>
  <c r="Q991" i="51"/>
  <c r="R991" i="51"/>
  <c r="Q440" i="13"/>
  <c r="R440" i="13"/>
  <c r="P440" i="13" s="1"/>
  <c r="Q441" i="13"/>
  <c r="R441" i="13"/>
  <c r="P441" i="13" s="1"/>
  <c r="Q442" i="13"/>
  <c r="R442" i="13"/>
  <c r="P442" i="13" s="1"/>
  <c r="Q786" i="49"/>
  <c r="R786" i="49"/>
  <c r="P786" i="49" s="1"/>
  <c r="Q777" i="49"/>
  <c r="R777" i="49"/>
  <c r="P777" i="49" s="1"/>
  <c r="Q778" i="49"/>
  <c r="R778" i="49"/>
  <c r="P778" i="49" s="1"/>
  <c r="P779" i="49"/>
  <c r="Q779" i="49"/>
  <c r="R779" i="49"/>
  <c r="Q780" i="49"/>
  <c r="R780" i="49"/>
  <c r="P780" i="49" s="1"/>
  <c r="Q781" i="49"/>
  <c r="R781" i="49"/>
  <c r="P781" i="49" s="1"/>
  <c r="Q782" i="49"/>
  <c r="R782" i="49"/>
  <c r="P782" i="49" s="1"/>
  <c r="Q783" i="49"/>
  <c r="R783" i="49"/>
  <c r="P783" i="49" s="1"/>
  <c r="Q784" i="49"/>
  <c r="P784" i="49" s="1"/>
  <c r="R784" i="49"/>
  <c r="Q785" i="49"/>
  <c r="R785" i="49"/>
  <c r="P785" i="49" s="1"/>
  <c r="Q324" i="11"/>
  <c r="R324" i="11"/>
  <c r="P324" i="11" s="1"/>
  <c r="Q325" i="11"/>
  <c r="R325" i="11"/>
  <c r="P325" i="11" s="1"/>
  <c r="Q326" i="11"/>
  <c r="R326" i="11"/>
  <c r="P326" i="11" s="1"/>
  <c r="Q327" i="11"/>
  <c r="P327" i="11" s="1"/>
  <c r="R327" i="11"/>
  <c r="Q328" i="11"/>
  <c r="P328" i="11" s="1"/>
  <c r="R328" i="11"/>
  <c r="Q329" i="11"/>
  <c r="R329" i="11"/>
  <c r="P329" i="11" s="1"/>
  <c r="Q160" i="62"/>
  <c r="R160" i="62"/>
  <c r="Q158" i="62"/>
  <c r="R158" i="62"/>
  <c r="P160" i="62" l="1"/>
  <c r="P158" i="62"/>
  <c r="P131" i="39"/>
  <c r="P784" i="50"/>
  <c r="P991" i="51"/>
  <c r="P43" i="66"/>
  <c r="P46" i="66"/>
  <c r="P49" i="66"/>
  <c r="P51" i="66"/>
  <c r="P44" i="66"/>
  <c r="P50" i="66"/>
  <c r="P529" i="12"/>
  <c r="P53" i="66"/>
  <c r="P789" i="49"/>
  <c r="Q140" i="39"/>
  <c r="R139" i="39"/>
  <c r="Q141" i="39"/>
  <c r="R140" i="39"/>
  <c r="Q142" i="39"/>
  <c r="R141" i="39"/>
  <c r="Q143" i="39"/>
  <c r="R142" i="39"/>
  <c r="Q144" i="39"/>
  <c r="R143" i="39"/>
  <c r="R144" i="39"/>
  <c r="P140" i="39" l="1"/>
  <c r="P142" i="39"/>
  <c r="P141" i="39"/>
  <c r="P144" i="39"/>
  <c r="P143" i="39"/>
  <c r="Q530" i="25" l="1"/>
  <c r="R530" i="25"/>
  <c r="Q531" i="25"/>
  <c r="R531" i="25"/>
  <c r="Q532" i="25"/>
  <c r="R532" i="25"/>
  <c r="Q533" i="25"/>
  <c r="R533" i="25"/>
  <c r="P533" i="25" s="1"/>
  <c r="Q534" i="25"/>
  <c r="R534" i="25"/>
  <c r="Q535" i="25"/>
  <c r="R535" i="25"/>
  <c r="Q536" i="25"/>
  <c r="R536" i="25"/>
  <c r="Q537" i="25"/>
  <c r="R537" i="25"/>
  <c r="P537" i="25" s="1"/>
  <c r="Q538" i="25"/>
  <c r="R538" i="25"/>
  <c r="Q539" i="25"/>
  <c r="R539" i="25"/>
  <c r="Q540" i="25"/>
  <c r="R540" i="25"/>
  <c r="Q541" i="25"/>
  <c r="R541" i="25"/>
  <c r="P541" i="25" s="1"/>
  <c r="Q542" i="25"/>
  <c r="R542" i="25"/>
  <c r="Q543" i="25"/>
  <c r="R543" i="25"/>
  <c r="Q544" i="25"/>
  <c r="R544" i="25"/>
  <c r="Q545" i="25"/>
  <c r="R545" i="25"/>
  <c r="P545" i="25" s="1"/>
  <c r="Q152" i="62"/>
  <c r="R152" i="62"/>
  <c r="P152" i="62" s="1"/>
  <c r="Q153" i="62"/>
  <c r="R153" i="62"/>
  <c r="Q154" i="62"/>
  <c r="R154" i="62"/>
  <c r="Q155" i="62"/>
  <c r="R155" i="62"/>
  <c r="P155" i="62" s="1"/>
  <c r="Q156" i="62"/>
  <c r="R156" i="62"/>
  <c r="Q157" i="62"/>
  <c r="R157" i="62"/>
  <c r="P157" i="62" s="1"/>
  <c r="Q159" i="62"/>
  <c r="R159" i="62"/>
  <c r="Q992" i="51"/>
  <c r="R992" i="51"/>
  <c r="Q78" i="30"/>
  <c r="R78" i="30"/>
  <c r="Q165" i="27"/>
  <c r="R165" i="27"/>
  <c r="P165" i="27" s="1"/>
  <c r="Q164" i="27"/>
  <c r="R164" i="27"/>
  <c r="P164" i="27" s="1"/>
  <c r="Q54" i="40"/>
  <c r="R54" i="40"/>
  <c r="P56" i="40" s="1"/>
  <c r="Q163" i="27"/>
  <c r="R163" i="27"/>
  <c r="P163" i="27" s="1"/>
  <c r="Q161" i="27"/>
  <c r="R161" i="27"/>
  <c r="P161" i="27" s="1"/>
  <c r="Q162" i="27"/>
  <c r="R162" i="27"/>
  <c r="P162" i="27" s="1"/>
  <c r="Q77" i="30"/>
  <c r="R77" i="30"/>
  <c r="Q776" i="49"/>
  <c r="R776" i="49"/>
  <c r="P776" i="49" s="1"/>
  <c r="M920" i="4"/>
  <c r="N920" i="4"/>
  <c r="L920" i="4" s="1"/>
  <c r="M921" i="4"/>
  <c r="N921" i="4"/>
  <c r="L921" i="4" s="1"/>
  <c r="Q989" i="51"/>
  <c r="R989" i="51"/>
  <c r="Q141" i="62"/>
  <c r="R141" i="62"/>
  <c r="Q140" i="62"/>
  <c r="R140" i="62"/>
  <c r="P140" i="62" s="1"/>
  <c r="Q132" i="39"/>
  <c r="Q76" i="30"/>
  <c r="R76" i="30"/>
  <c r="Q147" i="62"/>
  <c r="R147" i="62"/>
  <c r="Q143" i="62"/>
  <c r="R143" i="62"/>
  <c r="Q148" i="62"/>
  <c r="R148" i="62"/>
  <c r="Q130" i="39"/>
  <c r="Q135" i="39"/>
  <c r="Q137" i="39"/>
  <c r="Q138" i="39"/>
  <c r="Q981" i="51"/>
  <c r="R981" i="51"/>
  <c r="Q972" i="51"/>
  <c r="R972" i="51"/>
  <c r="M915" i="4"/>
  <c r="N915" i="4"/>
  <c r="L915" i="4" s="1"/>
  <c r="M916" i="4"/>
  <c r="N916" i="4"/>
  <c r="L916" i="4" s="1"/>
  <c r="M917" i="4"/>
  <c r="N917" i="4"/>
  <c r="L917" i="4" s="1"/>
  <c r="M918" i="4"/>
  <c r="L918" i="4" s="1"/>
  <c r="N918" i="4"/>
  <c r="M919" i="4"/>
  <c r="L919" i="4" s="1"/>
  <c r="N919" i="4"/>
  <c r="Q5" i="70"/>
  <c r="R5" i="70"/>
  <c r="P5" i="70" s="1"/>
  <c r="Q775" i="49"/>
  <c r="R775" i="49"/>
  <c r="P775" i="49" s="1"/>
  <c r="P154" i="62" l="1"/>
  <c r="P153" i="62"/>
  <c r="P992" i="51"/>
  <c r="P972" i="51"/>
  <c r="P981" i="51"/>
  <c r="P989" i="51"/>
  <c r="P539" i="25"/>
  <c r="P535" i="25"/>
  <c r="P531" i="25"/>
  <c r="P544" i="25"/>
  <c r="P536" i="25"/>
  <c r="P534" i="25"/>
  <c r="P530" i="25"/>
  <c r="P532" i="25"/>
  <c r="P543" i="25"/>
  <c r="P542" i="25"/>
  <c r="P540" i="25"/>
  <c r="P538" i="25"/>
  <c r="P143" i="62"/>
  <c r="P156" i="62"/>
  <c r="P159" i="62"/>
  <c r="P141" i="62"/>
  <c r="P76" i="30"/>
  <c r="P78" i="30"/>
  <c r="P77" i="30"/>
  <c r="P148" i="62"/>
  <c r="P147" i="62"/>
  <c r="Q323" i="11"/>
  <c r="R323" i="11"/>
  <c r="P323" i="11" s="1"/>
  <c r="Q774" i="49"/>
  <c r="R774" i="49"/>
  <c r="P774" i="49" s="1"/>
  <c r="Q773" i="49"/>
  <c r="R773" i="49"/>
  <c r="P773" i="49" s="1"/>
  <c r="Q322" i="11"/>
  <c r="R322" i="11"/>
  <c r="P322" i="11" s="1"/>
  <c r="Q321" i="11"/>
  <c r="R321" i="11"/>
  <c r="P321" i="11" s="1"/>
  <c r="Q42" i="66"/>
  <c r="R42" i="66"/>
  <c r="Q982" i="51"/>
  <c r="R982" i="51"/>
  <c r="Q988" i="51"/>
  <c r="R988" i="51"/>
  <c r="Q53" i="40"/>
  <c r="R53" i="40"/>
  <c r="P54" i="40" s="1"/>
  <c r="Q759" i="49"/>
  <c r="R759" i="49"/>
  <c r="P759" i="49" s="1"/>
  <c r="Q760" i="49"/>
  <c r="R760" i="49"/>
  <c r="P760" i="49" s="1"/>
  <c r="Q761" i="49"/>
  <c r="R761" i="49"/>
  <c r="P761" i="49" s="1"/>
  <c r="Q762" i="49"/>
  <c r="R762" i="49"/>
  <c r="P762" i="49" s="1"/>
  <c r="Q763" i="49"/>
  <c r="R763" i="49"/>
  <c r="P763" i="49" s="1"/>
  <c r="Q764" i="49"/>
  <c r="R764" i="49"/>
  <c r="P764" i="49" s="1"/>
  <c r="Q765" i="49"/>
  <c r="R765" i="49"/>
  <c r="P765" i="49" s="1"/>
  <c r="Q766" i="49"/>
  <c r="R766" i="49"/>
  <c r="P766" i="49" s="1"/>
  <c r="Q767" i="49"/>
  <c r="R767" i="49"/>
  <c r="P767" i="49" s="1"/>
  <c r="P768" i="49"/>
  <c r="Q768" i="49"/>
  <c r="R768" i="49"/>
  <c r="Q769" i="49"/>
  <c r="R769" i="49"/>
  <c r="P769" i="49" s="1"/>
  <c r="Q770" i="49"/>
  <c r="R770" i="49"/>
  <c r="P770" i="49" s="1"/>
  <c r="P771" i="49"/>
  <c r="Q771" i="49"/>
  <c r="R771" i="49"/>
  <c r="Q772" i="49"/>
  <c r="R772" i="49"/>
  <c r="P772" i="49" s="1"/>
  <c r="Q149" i="62"/>
  <c r="R149" i="62"/>
  <c r="Q9" i="67"/>
  <c r="R9" i="67"/>
  <c r="P9" i="67" s="1"/>
  <c r="Q10" i="67"/>
  <c r="R10" i="67"/>
  <c r="P10" i="67" s="1"/>
  <c r="Q11" i="67"/>
  <c r="R11" i="67"/>
  <c r="P11" i="67" s="1"/>
  <c r="Q12" i="67"/>
  <c r="R12" i="67"/>
  <c r="P12" i="67" s="1"/>
  <c r="Q13" i="67"/>
  <c r="R13" i="67"/>
  <c r="P13" i="67" s="1"/>
  <c r="Q14" i="67"/>
  <c r="R14" i="67"/>
  <c r="P14" i="67" s="1"/>
  <c r="Q15" i="67"/>
  <c r="R15" i="67"/>
  <c r="P15" i="67" s="1"/>
  <c r="Q16" i="67"/>
  <c r="R16" i="67"/>
  <c r="P16" i="67" s="1"/>
  <c r="P8" i="67"/>
  <c r="P42" i="66" l="1"/>
  <c r="P982" i="51"/>
  <c r="P988" i="51"/>
  <c r="P149" i="62"/>
  <c r="R138" i="39"/>
  <c r="Q160" i="27"/>
  <c r="R160" i="27"/>
  <c r="P160" i="27" s="1"/>
  <c r="Q92" i="20"/>
  <c r="R92" i="20"/>
  <c r="P92" i="20" s="1"/>
  <c r="Q93" i="20"/>
  <c r="R93" i="20"/>
  <c r="P93" i="20" s="1"/>
  <c r="Q439" i="13"/>
  <c r="R439" i="13"/>
  <c r="P439" i="13" s="1"/>
  <c r="Q41" i="66"/>
  <c r="R41" i="66"/>
  <c r="Q52" i="40"/>
  <c r="R52" i="40"/>
  <c r="P52" i="40" s="1"/>
  <c r="Q16" i="64"/>
  <c r="R16" i="64"/>
  <c r="P16" i="64" s="1"/>
  <c r="Q63" i="26"/>
  <c r="R63" i="26"/>
  <c r="Q256" i="42"/>
  <c r="R256" i="42"/>
  <c r="P256" i="42" l="1"/>
  <c r="P63" i="26"/>
  <c r="P41" i="66"/>
  <c r="P53" i="40"/>
  <c r="Q255" i="42"/>
  <c r="R255" i="42"/>
  <c r="Q320" i="11"/>
  <c r="R320" i="11"/>
  <c r="Q40" i="66"/>
  <c r="R40" i="66"/>
  <c r="Q62" i="26"/>
  <c r="R62" i="26"/>
  <c r="Q438" i="13"/>
  <c r="R438" i="13"/>
  <c r="P438" i="13" s="1"/>
  <c r="Q984" i="51"/>
  <c r="R984" i="51"/>
  <c r="Q985" i="51"/>
  <c r="R985" i="51"/>
  <c r="Q3" i="70"/>
  <c r="R3" i="70"/>
  <c r="P3" i="70" s="1"/>
  <c r="Q4" i="70"/>
  <c r="R4" i="70"/>
  <c r="P4" i="70" s="1"/>
  <c r="Q318" i="11"/>
  <c r="R318" i="11"/>
  <c r="P318" i="11" s="1"/>
  <c r="P319" i="11"/>
  <c r="Q319" i="11"/>
  <c r="R319" i="11"/>
  <c r="R137" i="39"/>
  <c r="P138" i="39" s="1"/>
  <c r="Q435" i="13"/>
  <c r="R435" i="13"/>
  <c r="P435" i="13" s="1"/>
  <c r="Q436" i="13"/>
  <c r="R436" i="13"/>
  <c r="P436" i="13" s="1"/>
  <c r="Q437" i="13"/>
  <c r="R437" i="13"/>
  <c r="R135" i="39"/>
  <c r="R136" i="39"/>
  <c r="P137" i="39" l="1"/>
  <c r="P255" i="42"/>
  <c r="P62" i="26"/>
  <c r="P437" i="13"/>
  <c r="P40" i="66"/>
  <c r="P984" i="51"/>
  <c r="P985" i="51"/>
  <c r="P320" i="11"/>
  <c r="Q39" i="66"/>
  <c r="R39" i="66"/>
  <c r="M905" i="4"/>
  <c r="N905" i="4"/>
  <c r="L905" i="4" s="1"/>
  <c r="M906" i="4"/>
  <c r="N906" i="4"/>
  <c r="L906" i="4" s="1"/>
  <c r="M907" i="4"/>
  <c r="L907" i="4" s="1"/>
  <c r="N907" i="4"/>
  <c r="M908" i="4"/>
  <c r="L908" i="4" s="1"/>
  <c r="N908" i="4"/>
  <c r="M909" i="4"/>
  <c r="N909" i="4"/>
  <c r="L909" i="4" s="1"/>
  <c r="L910" i="4"/>
  <c r="M910" i="4"/>
  <c r="N910" i="4"/>
  <c r="M911" i="4"/>
  <c r="N911" i="4"/>
  <c r="L911" i="4" s="1"/>
  <c r="M912" i="4"/>
  <c r="N912" i="4"/>
  <c r="L912" i="4" s="1"/>
  <c r="M913" i="4"/>
  <c r="N913" i="4"/>
  <c r="L913" i="4" s="1"/>
  <c r="M914" i="4"/>
  <c r="N914" i="4"/>
  <c r="L914" i="4" s="1"/>
  <c r="Q151" i="62"/>
  <c r="R151" i="62"/>
  <c r="Q983" i="51"/>
  <c r="R983" i="51"/>
  <c r="Q980" i="51"/>
  <c r="R980" i="51"/>
  <c r="Q529" i="25"/>
  <c r="R529" i="25"/>
  <c r="Q528" i="25"/>
  <c r="R528" i="25"/>
  <c r="R134" i="39"/>
  <c r="P135" i="39" s="1"/>
  <c r="Q75" i="30"/>
  <c r="R75" i="30"/>
  <c r="P75" i="30" s="1"/>
  <c r="Q910" i="51"/>
  <c r="R910" i="51"/>
  <c r="Q911" i="51"/>
  <c r="R911" i="51"/>
  <c r="Q912" i="51"/>
  <c r="R912" i="51"/>
  <c r="Q913" i="51"/>
  <c r="R913" i="51"/>
  <c r="Q914" i="51"/>
  <c r="R914" i="51"/>
  <c r="Q915" i="51"/>
  <c r="R915" i="51"/>
  <c r="Q916" i="51"/>
  <c r="R916" i="51"/>
  <c r="Q917" i="51"/>
  <c r="R917" i="51"/>
  <c r="Q918" i="51"/>
  <c r="R918" i="51"/>
  <c r="Q919" i="51"/>
  <c r="R919" i="51"/>
  <c r="Q920" i="51"/>
  <c r="R920" i="51"/>
  <c r="Q921" i="51"/>
  <c r="R921" i="51"/>
  <c r="Q922" i="51"/>
  <c r="R922" i="51"/>
  <c r="Q923" i="51"/>
  <c r="R923" i="51"/>
  <c r="Q924" i="51"/>
  <c r="R924" i="51"/>
  <c r="Q925" i="51"/>
  <c r="R925" i="51"/>
  <c r="Q926" i="51"/>
  <c r="R926" i="51"/>
  <c r="Q927" i="51"/>
  <c r="R927" i="51"/>
  <c r="Q928" i="51"/>
  <c r="R928" i="51"/>
  <c r="Q929" i="51"/>
  <c r="R929" i="51"/>
  <c r="Q930" i="51"/>
  <c r="R930" i="51"/>
  <c r="Q931" i="51"/>
  <c r="R931" i="51"/>
  <c r="Q932" i="51"/>
  <c r="R932" i="51"/>
  <c r="Q933" i="51"/>
  <c r="R933" i="51"/>
  <c r="Q934" i="51"/>
  <c r="R934" i="51"/>
  <c r="Q935" i="51"/>
  <c r="R935" i="51"/>
  <c r="Q936" i="51"/>
  <c r="R936" i="51"/>
  <c r="Q937" i="51"/>
  <c r="R937" i="51"/>
  <c r="Q938" i="51"/>
  <c r="R938" i="51"/>
  <c r="Q939" i="51"/>
  <c r="R939" i="51"/>
  <c r="Q940" i="51"/>
  <c r="R940" i="51"/>
  <c r="Q941" i="51"/>
  <c r="R941" i="51"/>
  <c r="Q942" i="51"/>
  <c r="R942" i="51"/>
  <c r="Q943" i="51"/>
  <c r="R943" i="51"/>
  <c r="Q944" i="51"/>
  <c r="R944" i="51"/>
  <c r="Q945" i="51"/>
  <c r="R945" i="51"/>
  <c r="Q946" i="51"/>
  <c r="R946" i="51"/>
  <c r="Q948" i="51"/>
  <c r="R948" i="51"/>
  <c r="Q949" i="51"/>
  <c r="R949" i="51"/>
  <c r="Q950" i="51"/>
  <c r="R950" i="51"/>
  <c r="Q951" i="51"/>
  <c r="R951" i="51"/>
  <c r="Q952" i="51"/>
  <c r="R952" i="51"/>
  <c r="Q953" i="51"/>
  <c r="R953" i="51"/>
  <c r="Q954" i="51"/>
  <c r="R954" i="51"/>
  <c r="Q955" i="51"/>
  <c r="R955" i="51"/>
  <c r="Q956" i="51"/>
  <c r="R956" i="51"/>
  <c r="Q957" i="51"/>
  <c r="R957" i="51"/>
  <c r="Q958" i="51"/>
  <c r="R958" i="51"/>
  <c r="Q959" i="51"/>
  <c r="R959" i="51"/>
  <c r="Q960" i="51"/>
  <c r="R960" i="51"/>
  <c r="Q961" i="51"/>
  <c r="R961" i="51"/>
  <c r="Q962" i="51"/>
  <c r="R962" i="51"/>
  <c r="Q964" i="51"/>
  <c r="R964" i="51"/>
  <c r="Q965" i="51"/>
  <c r="R965" i="51"/>
  <c r="Q966" i="51"/>
  <c r="R966" i="51"/>
  <c r="Q967" i="51"/>
  <c r="R967" i="51"/>
  <c r="Q968" i="51"/>
  <c r="R968" i="51"/>
  <c r="Q969" i="51"/>
  <c r="R969" i="51"/>
  <c r="Q971" i="51"/>
  <c r="R971" i="51"/>
  <c r="Q973" i="51"/>
  <c r="R973" i="51"/>
  <c r="Q974" i="51"/>
  <c r="R974" i="51"/>
  <c r="Q975" i="51"/>
  <c r="R975" i="51"/>
  <c r="Q976" i="51"/>
  <c r="R976" i="51"/>
  <c r="Q979" i="51"/>
  <c r="R979" i="51"/>
  <c r="Q977" i="51"/>
  <c r="R977" i="51"/>
  <c r="Q61" i="24"/>
  <c r="R61" i="24"/>
  <c r="P61" i="24" s="1"/>
  <c r="Q117" i="39"/>
  <c r="R117" i="39"/>
  <c r="Q118" i="39"/>
  <c r="R118" i="39"/>
  <c r="Q119" i="39"/>
  <c r="R119" i="39"/>
  <c r="Q120" i="39"/>
  <c r="R120" i="39"/>
  <c r="Q121" i="39"/>
  <c r="R121" i="39"/>
  <c r="Q122" i="39"/>
  <c r="R122" i="39"/>
  <c r="Q123" i="39"/>
  <c r="R123" i="39"/>
  <c r="Q124" i="39"/>
  <c r="R124" i="39"/>
  <c r="Q125" i="39"/>
  <c r="R125" i="39"/>
  <c r="Q126" i="39"/>
  <c r="R126" i="39"/>
  <c r="Q127" i="39"/>
  <c r="R127" i="39"/>
  <c r="Q128" i="39"/>
  <c r="R128" i="39"/>
  <c r="Q129" i="39"/>
  <c r="R129" i="39"/>
  <c r="Q133" i="39"/>
  <c r="R130" i="39"/>
  <c r="P130" i="39" s="1"/>
  <c r="Q134" i="39"/>
  <c r="Q136" i="39"/>
  <c r="R132" i="39"/>
  <c r="Q139" i="39"/>
  <c r="R133" i="39"/>
  <c r="Q527" i="25"/>
  <c r="R527" i="25"/>
  <c r="Q38" i="66"/>
  <c r="R38" i="66"/>
  <c r="Q37" i="66"/>
  <c r="R37" i="66"/>
  <c r="Q61" i="26"/>
  <c r="R61" i="26"/>
  <c r="Q60" i="24"/>
  <c r="R60" i="24"/>
  <c r="P60" i="24" s="1"/>
  <c r="Q526" i="25"/>
  <c r="R526" i="25"/>
  <c r="Q3" i="69"/>
  <c r="R3" i="69"/>
  <c r="P3" i="69" s="1"/>
  <c r="Q4" i="69"/>
  <c r="R4" i="69"/>
  <c r="P4" i="69" s="1"/>
  <c r="R2" i="69"/>
  <c r="P2" i="69" s="1"/>
  <c r="Q2" i="69"/>
  <c r="Q60" i="26"/>
  <c r="R60" i="26"/>
  <c r="P60" i="26" s="1"/>
  <c r="Q11" i="64"/>
  <c r="R11" i="64"/>
  <c r="P11" i="64" s="1"/>
  <c r="Q12" i="64"/>
  <c r="R12" i="64"/>
  <c r="P12" i="64" s="1"/>
  <c r="Q13" i="64"/>
  <c r="P13" i="64" s="1"/>
  <c r="R13" i="64"/>
  <c r="Q14" i="64"/>
  <c r="R14" i="64"/>
  <c r="P14" i="64" s="1"/>
  <c r="Q15" i="64"/>
  <c r="R15" i="64"/>
  <c r="P15" i="64" s="1"/>
  <c r="Q13" i="65"/>
  <c r="R13" i="65"/>
  <c r="P13" i="65" s="1"/>
  <c r="Q14" i="65"/>
  <c r="R14" i="65"/>
  <c r="P14" i="65" s="1"/>
  <c r="Q15" i="65"/>
  <c r="R15" i="65"/>
  <c r="Q16" i="65"/>
  <c r="P16" i="65" s="1"/>
  <c r="R16" i="65"/>
  <c r="Q17" i="65"/>
  <c r="R17" i="65"/>
  <c r="Q18" i="65"/>
  <c r="R18" i="65"/>
  <c r="P18" i="65" s="1"/>
  <c r="P19" i="65"/>
  <c r="Q19" i="65"/>
  <c r="R19" i="65"/>
  <c r="Q20" i="65"/>
  <c r="R20" i="65"/>
  <c r="P20" i="65" s="1"/>
  <c r="Q9" i="65"/>
  <c r="R9" i="65"/>
  <c r="Q45" i="40"/>
  <c r="R45" i="40"/>
  <c r="Q46" i="40"/>
  <c r="R46" i="40"/>
  <c r="P48" i="40" s="1"/>
  <c r="Q47" i="40"/>
  <c r="R47" i="40"/>
  <c r="Q48" i="40"/>
  <c r="R48" i="40"/>
  <c r="Q49" i="40"/>
  <c r="R49" i="40"/>
  <c r="Q50" i="40"/>
  <c r="R50" i="40"/>
  <c r="Q51" i="40"/>
  <c r="R51" i="40"/>
  <c r="Q36" i="66"/>
  <c r="R36" i="66"/>
  <c r="Q35" i="66"/>
  <c r="R35" i="66"/>
  <c r="Q73" i="30"/>
  <c r="R73" i="30"/>
  <c r="Q139" i="62"/>
  <c r="R139" i="62"/>
  <c r="Q146" i="62"/>
  <c r="R146" i="62"/>
  <c r="Q128" i="62"/>
  <c r="R128" i="62"/>
  <c r="Q54" i="26"/>
  <c r="R54" i="26"/>
  <c r="Q52" i="26"/>
  <c r="R52" i="26"/>
  <c r="Q53" i="26"/>
  <c r="R53" i="26"/>
  <c r="Q55" i="26"/>
  <c r="P55" i="26" s="1"/>
  <c r="R55" i="26"/>
  <c r="Q56" i="26"/>
  <c r="R56" i="26"/>
  <c r="Q58" i="24"/>
  <c r="R58" i="24"/>
  <c r="P58" i="24" s="1"/>
  <c r="Q59" i="24"/>
  <c r="R59" i="24"/>
  <c r="P59" i="24" s="1"/>
  <c r="R186" i="19"/>
  <c r="R187" i="19"/>
  <c r="Q434" i="13"/>
  <c r="R434" i="13"/>
  <c r="P434" i="13" s="1"/>
  <c r="Q317" i="11"/>
  <c r="R317" i="11"/>
  <c r="Q316" i="11"/>
  <c r="R316" i="11"/>
  <c r="P316" i="11" s="1"/>
  <c r="Q80" i="15"/>
  <c r="R80" i="15"/>
  <c r="P80" i="15" s="1"/>
  <c r="Q315" i="11"/>
  <c r="R315" i="11"/>
  <c r="Q525" i="25"/>
  <c r="R525" i="25"/>
  <c r="R2" i="70"/>
  <c r="Q2" i="70"/>
  <c r="P2" i="70" s="1"/>
  <c r="Q314" i="11"/>
  <c r="R314" i="11"/>
  <c r="P314" i="11" s="1"/>
  <c r="Q523" i="25"/>
  <c r="R523" i="25"/>
  <c r="Q524" i="25"/>
  <c r="R524" i="25"/>
  <c r="Q142" i="62"/>
  <c r="R142" i="62"/>
  <c r="Q150" i="62"/>
  <c r="R150" i="62"/>
  <c r="Q78" i="15"/>
  <c r="R78" i="15"/>
  <c r="Q77" i="15"/>
  <c r="R77" i="15"/>
  <c r="Q76" i="15"/>
  <c r="R76" i="15"/>
  <c r="P76" i="15" s="1"/>
  <c r="Q79" i="15"/>
  <c r="R79" i="15"/>
  <c r="R313" i="58"/>
  <c r="R312" i="58"/>
  <c r="Q254" i="42"/>
  <c r="R254" i="42"/>
  <c r="Q34" i="66"/>
  <c r="R34" i="66"/>
  <c r="Q33" i="66"/>
  <c r="R33" i="66"/>
  <c r="Q155" i="27"/>
  <c r="R155" i="27"/>
  <c r="P155" i="27" s="1"/>
  <c r="Q156" i="27"/>
  <c r="R156" i="27"/>
  <c r="P156" i="27" s="1"/>
  <c r="Q157" i="27"/>
  <c r="R157" i="27"/>
  <c r="P157" i="27" s="1"/>
  <c r="Q158" i="27"/>
  <c r="P158" i="27" s="1"/>
  <c r="R158" i="27"/>
  <c r="Q159" i="27"/>
  <c r="R159" i="27"/>
  <c r="Q59" i="26"/>
  <c r="R59" i="26"/>
  <c r="Q522" i="25"/>
  <c r="R522" i="25"/>
  <c r="Q519" i="25"/>
  <c r="R519" i="25"/>
  <c r="Q520" i="25"/>
  <c r="R520" i="25"/>
  <c r="Q521" i="25"/>
  <c r="R521" i="25"/>
  <c r="Q433" i="13"/>
  <c r="R433" i="13"/>
  <c r="P433" i="13" s="1"/>
  <c r="Q312" i="11"/>
  <c r="R312" i="11"/>
  <c r="P312" i="11" s="1"/>
  <c r="Q313" i="11"/>
  <c r="R313" i="11"/>
  <c r="P313" i="11" s="1"/>
  <c r="Q432" i="13"/>
  <c r="R432" i="13"/>
  <c r="P432" i="13" s="1"/>
  <c r="Q517" i="25"/>
  <c r="R517" i="25"/>
  <c r="Q518" i="25"/>
  <c r="R518" i="25"/>
  <c r="F19" i="65"/>
  <c r="Q144" i="62"/>
  <c r="R144" i="62"/>
  <c r="Q58" i="26"/>
  <c r="R58" i="26"/>
  <c r="Q431" i="13"/>
  <c r="R431" i="13"/>
  <c r="Q30" i="66"/>
  <c r="R30" i="66"/>
  <c r="Q31" i="66"/>
  <c r="R31" i="66"/>
  <c r="Q32" i="66"/>
  <c r="R32" i="66"/>
  <c r="P32" i="66" s="1"/>
  <c r="K47" i="5"/>
  <c r="K46" i="5" s="1"/>
  <c r="Q805" i="50"/>
  <c r="R805" i="50"/>
  <c r="P49" i="40" l="1"/>
  <c r="P917" i="51"/>
  <c r="P979" i="51"/>
  <c r="P973" i="51"/>
  <c r="P945" i="51"/>
  <c r="P975" i="51"/>
  <c r="P969" i="51"/>
  <c r="P965" i="51"/>
  <c r="P960" i="51"/>
  <c r="P956" i="51"/>
  <c r="P952" i="51"/>
  <c r="P948" i="51"/>
  <c r="P943" i="51"/>
  <c r="P931" i="51"/>
  <c r="P927" i="51"/>
  <c r="P923" i="51"/>
  <c r="P919" i="51"/>
  <c r="P966" i="51"/>
  <c r="P977" i="51"/>
  <c r="P951" i="51"/>
  <c r="P930" i="51"/>
  <c r="P926" i="51"/>
  <c r="P922" i="51"/>
  <c r="P918" i="51"/>
  <c r="P913" i="51"/>
  <c r="P61" i="26"/>
  <c r="P53" i="26"/>
  <c r="P52" i="26"/>
  <c r="P431" i="13"/>
  <c r="P31" i="66"/>
  <c r="P39" i="66"/>
  <c r="P132" i="39"/>
  <c r="P118" i="39"/>
  <c r="P139" i="39"/>
  <c r="P125" i="39"/>
  <c r="P121" i="39"/>
  <c r="P73" i="30"/>
  <c r="P36" i="66"/>
  <c r="P30" i="66"/>
  <c r="P37" i="66"/>
  <c r="P38" i="66"/>
  <c r="P35" i="66"/>
  <c r="P34" i="66"/>
  <c r="P805" i="50"/>
  <c r="P935" i="51"/>
  <c r="P925" i="51"/>
  <c r="P971" i="51"/>
  <c r="P944" i="51"/>
  <c r="P936" i="51"/>
  <c r="P920" i="51"/>
  <c r="P916" i="51"/>
  <c r="P912" i="51"/>
  <c r="P980" i="51"/>
  <c r="P523" i="25"/>
  <c r="P519" i="25"/>
  <c r="P527" i="25"/>
  <c r="P528" i="25"/>
  <c r="P526" i="25"/>
  <c r="P529" i="25"/>
  <c r="P521" i="25"/>
  <c r="P517" i="25"/>
  <c r="P953" i="51"/>
  <c r="P937" i="51"/>
  <c r="P929" i="51"/>
  <c r="P932" i="51"/>
  <c r="P968" i="51"/>
  <c r="P964" i="51"/>
  <c r="P959" i="51"/>
  <c r="P955" i="51"/>
  <c r="P915" i="51"/>
  <c r="P911" i="51"/>
  <c r="P983" i="51"/>
  <c r="P967" i="51"/>
  <c r="P962" i="51"/>
  <c r="P942" i="51"/>
  <c r="P938" i="51"/>
  <c r="P934" i="51"/>
  <c r="P974" i="51"/>
  <c r="P961" i="51"/>
  <c r="P958" i="51"/>
  <c r="P954" i="51"/>
  <c r="P946" i="51"/>
  <c r="P939" i="51"/>
  <c r="P928" i="51"/>
  <c r="P921" i="51"/>
  <c r="P914" i="51"/>
  <c r="P910" i="51"/>
  <c r="P957" i="51"/>
  <c r="P924" i="51"/>
  <c r="P950" i="51"/>
  <c r="P949" i="51"/>
  <c r="P941" i="51"/>
  <c r="P976" i="51"/>
  <c r="P940" i="51"/>
  <c r="P933" i="51"/>
  <c r="P117" i="39"/>
  <c r="P136" i="39"/>
  <c r="P128" i="39"/>
  <c r="P124" i="39"/>
  <c r="P120" i="39"/>
  <c r="P127" i="39"/>
  <c r="P119" i="39"/>
  <c r="P134" i="39"/>
  <c r="P123" i="39"/>
  <c r="P129" i="39"/>
  <c r="P133" i="39"/>
  <c r="P126" i="39"/>
  <c r="P122" i="39"/>
  <c r="P50" i="40"/>
  <c r="P46" i="40"/>
  <c r="P47" i="40"/>
  <c r="P522" i="25"/>
  <c r="P524" i="25"/>
  <c r="P525" i="25"/>
  <c r="P128" i="62"/>
  <c r="P139" i="62"/>
  <c r="P142" i="62"/>
  <c r="P151" i="62"/>
  <c r="P144" i="62"/>
  <c r="P254" i="42"/>
  <c r="P9" i="65"/>
  <c r="P17" i="65"/>
  <c r="P15" i="65"/>
  <c r="P51" i="40"/>
  <c r="P33" i="66"/>
  <c r="P159" i="27"/>
  <c r="P146" i="62"/>
  <c r="P150" i="62"/>
  <c r="P520" i="25"/>
  <c r="P518" i="25"/>
  <c r="P315" i="11"/>
  <c r="P317" i="11"/>
  <c r="P56" i="26"/>
  <c r="P58" i="26"/>
  <c r="P54" i="26"/>
  <c r="P59" i="26"/>
  <c r="P79" i="15"/>
  <c r="P77" i="15"/>
  <c r="P78" i="15"/>
  <c r="Q103" i="39"/>
  <c r="Q138" i="62"/>
  <c r="R138" i="62"/>
  <c r="Q145" i="62"/>
  <c r="R145" i="62"/>
  <c r="Q52" i="41"/>
  <c r="R52" i="41"/>
  <c r="P52" i="41" s="1"/>
  <c r="Q51" i="41"/>
  <c r="R51" i="41"/>
  <c r="P51" i="41" s="1"/>
  <c r="Q758" i="49"/>
  <c r="R758" i="49"/>
  <c r="R310" i="58"/>
  <c r="Q803" i="50"/>
  <c r="R803" i="50"/>
  <c r="Q815" i="50"/>
  <c r="R815" i="50"/>
  <c r="Q816" i="50"/>
  <c r="R816" i="50"/>
  <c r="Q248" i="42"/>
  <c r="R253" i="42"/>
  <c r="Q757" i="49"/>
  <c r="R757" i="49"/>
  <c r="Q755" i="49"/>
  <c r="R755" i="49"/>
  <c r="Q756" i="49"/>
  <c r="R756" i="49"/>
  <c r="Q754" i="49"/>
  <c r="R754" i="49"/>
  <c r="Q753" i="49"/>
  <c r="R753" i="49"/>
  <c r="Q516" i="25"/>
  <c r="R516" i="25"/>
  <c r="Q57" i="24"/>
  <c r="R57" i="24"/>
  <c r="P57" i="24" s="1"/>
  <c r="R311" i="58"/>
  <c r="Q515" i="25"/>
  <c r="R515" i="25"/>
  <c r="Q23" i="66"/>
  <c r="R23" i="66"/>
  <c r="Q55" i="24"/>
  <c r="R55" i="24"/>
  <c r="P55" i="24" s="1"/>
  <c r="Q56" i="24"/>
  <c r="R56" i="24"/>
  <c r="P56" i="24" s="1"/>
  <c r="Q311" i="11"/>
  <c r="R311" i="11"/>
  <c r="P311" i="11" s="1"/>
  <c r="Q514" i="25"/>
  <c r="R514" i="25"/>
  <c r="R116" i="39"/>
  <c r="Q134" i="62"/>
  <c r="R134" i="62"/>
  <c r="Q136" i="62"/>
  <c r="R136" i="62"/>
  <c r="Q129" i="62"/>
  <c r="R129" i="62"/>
  <c r="Q135" i="62"/>
  <c r="R135" i="62"/>
  <c r="Q513" i="25"/>
  <c r="R513" i="25"/>
  <c r="Q512" i="25"/>
  <c r="R512" i="25"/>
  <c r="Q511" i="25"/>
  <c r="R511" i="25"/>
  <c r="Q50" i="41"/>
  <c r="R50" i="41"/>
  <c r="P50" i="41" s="1"/>
  <c r="Q709" i="59"/>
  <c r="R709" i="59"/>
  <c r="Q154" i="27"/>
  <c r="R154" i="27"/>
  <c r="P154" i="27" s="1"/>
  <c r="Q310" i="11"/>
  <c r="R310" i="11"/>
  <c r="P310" i="11" s="1"/>
  <c r="Q309" i="11"/>
  <c r="R309" i="11"/>
  <c r="P309" i="11" s="1"/>
  <c r="Q751" i="49"/>
  <c r="R751" i="49"/>
  <c r="Q752" i="49"/>
  <c r="R752" i="49"/>
  <c r="Q137" i="62"/>
  <c r="R137" i="62"/>
  <c r="Q28" i="66"/>
  <c r="R28" i="66"/>
  <c r="Q29" i="66"/>
  <c r="R29" i="66"/>
  <c r="Q57" i="26"/>
  <c r="R57" i="26"/>
  <c r="Q91" i="20"/>
  <c r="P91" i="20" s="1"/>
  <c r="R91" i="20"/>
  <c r="Q153" i="27"/>
  <c r="R153" i="27"/>
  <c r="M895" i="4"/>
  <c r="N895" i="4"/>
  <c r="L895" i="4" s="1"/>
  <c r="M896" i="4"/>
  <c r="N896" i="4"/>
  <c r="L896" i="4" s="1"/>
  <c r="M897" i="4"/>
  <c r="N897" i="4"/>
  <c r="L897" i="4" s="1"/>
  <c r="M898" i="4"/>
  <c r="L898" i="4" s="1"/>
  <c r="N898" i="4"/>
  <c r="M899" i="4"/>
  <c r="L899" i="4" s="1"/>
  <c r="N899" i="4"/>
  <c r="M900" i="4"/>
  <c r="L900" i="4" s="1"/>
  <c r="N900" i="4"/>
  <c r="L901" i="4"/>
  <c r="M901" i="4"/>
  <c r="N901" i="4"/>
  <c r="M902" i="4"/>
  <c r="N902" i="4"/>
  <c r="L902" i="4" s="1"/>
  <c r="M903" i="4"/>
  <c r="N903" i="4"/>
  <c r="L903" i="4" s="1"/>
  <c r="M904" i="4"/>
  <c r="N904" i="4"/>
  <c r="L904" i="4" s="1"/>
  <c r="Q25" i="66"/>
  <c r="R25" i="66"/>
  <c r="Q27" i="66"/>
  <c r="R27" i="66"/>
  <c r="Q74" i="30"/>
  <c r="R74" i="30"/>
  <c r="Q130" i="62"/>
  <c r="R130" i="62"/>
  <c r="Q90" i="20"/>
  <c r="R90" i="20"/>
  <c r="P90" i="20" s="1"/>
  <c r="Q430" i="13"/>
  <c r="R430" i="13"/>
  <c r="Q253" i="42"/>
  <c r="R252" i="42"/>
  <c r="Q252" i="42"/>
  <c r="R251" i="42"/>
  <c r="Q509" i="25"/>
  <c r="R509" i="25"/>
  <c r="Q510" i="25"/>
  <c r="R510" i="25"/>
  <c r="Q133" i="62"/>
  <c r="R133" i="62"/>
  <c r="Q429" i="13"/>
  <c r="R429" i="13"/>
  <c r="Q508" i="25"/>
  <c r="R508" i="25"/>
  <c r="Q131" i="62"/>
  <c r="R131" i="62"/>
  <c r="Q132" i="62"/>
  <c r="R132" i="62"/>
  <c r="Q89" i="20"/>
  <c r="R89" i="20"/>
  <c r="Q88" i="20"/>
  <c r="R88" i="20"/>
  <c r="P88" i="20" s="1"/>
  <c r="Q24" i="66"/>
  <c r="R24" i="66"/>
  <c r="Q26" i="66"/>
  <c r="R26" i="66"/>
  <c r="D51" i="5"/>
  <c r="Q52" i="24"/>
  <c r="R52" i="24"/>
  <c r="P52" i="24" s="1"/>
  <c r="Q54" i="24"/>
  <c r="R54" i="24"/>
  <c r="P54" i="24" s="1"/>
  <c r="Q818" i="50"/>
  <c r="R818" i="50"/>
  <c r="Q817" i="50"/>
  <c r="R817" i="50"/>
  <c r="Q251" i="42"/>
  <c r="R250" i="42"/>
  <c r="Q49" i="41"/>
  <c r="R49" i="41"/>
  <c r="Q44" i="40"/>
  <c r="R44" i="40"/>
  <c r="P44" i="40" s="1"/>
  <c r="Q116" i="39"/>
  <c r="R115" i="39"/>
  <c r="Q20" i="66"/>
  <c r="R20" i="66"/>
  <c r="Q18" i="66"/>
  <c r="R18" i="66"/>
  <c r="Q19" i="66"/>
  <c r="R19" i="66"/>
  <c r="Q21" i="66"/>
  <c r="R21" i="66"/>
  <c r="Q22" i="66"/>
  <c r="R22" i="66"/>
  <c r="Q125" i="62"/>
  <c r="R125" i="62"/>
  <c r="Q118" i="62"/>
  <c r="R118" i="62"/>
  <c r="Q123" i="62"/>
  <c r="R123" i="62"/>
  <c r="Q119" i="62"/>
  <c r="R119" i="62"/>
  <c r="Q84" i="20"/>
  <c r="R84" i="20"/>
  <c r="Q85" i="20"/>
  <c r="R85" i="20"/>
  <c r="Q87" i="20"/>
  <c r="R87" i="20"/>
  <c r="P87" i="20" s="1"/>
  <c r="Q86" i="20"/>
  <c r="P86" i="20" s="1"/>
  <c r="R86" i="20"/>
  <c r="Q423" i="13"/>
  <c r="R423" i="13"/>
  <c r="R511" i="12"/>
  <c r="R512" i="12"/>
  <c r="R513" i="12"/>
  <c r="Q507" i="25"/>
  <c r="R507" i="25"/>
  <c r="Q111" i="39"/>
  <c r="R109" i="39"/>
  <c r="Q113" i="39"/>
  <c r="R110" i="39"/>
  <c r="Q115" i="39"/>
  <c r="R111" i="39"/>
  <c r="Q112" i="39"/>
  <c r="R112" i="39"/>
  <c r="Q108" i="39"/>
  <c r="R113" i="39"/>
  <c r="Q114" i="39"/>
  <c r="R114" i="39"/>
  <c r="Q72" i="30"/>
  <c r="R72" i="30"/>
  <c r="P72" i="30" s="1"/>
  <c r="Q70" i="30"/>
  <c r="R70" i="30"/>
  <c r="Q71" i="30"/>
  <c r="R71" i="30"/>
  <c r="Q305" i="11"/>
  <c r="R305" i="11"/>
  <c r="P305" i="11" s="1"/>
  <c r="Q306" i="11"/>
  <c r="R306" i="11"/>
  <c r="P306" i="11" s="1"/>
  <c r="Q307" i="11"/>
  <c r="R307" i="11"/>
  <c r="Q308" i="11"/>
  <c r="R308" i="11"/>
  <c r="P308" i="11" s="1"/>
  <c r="Q151" i="27"/>
  <c r="R151" i="27"/>
  <c r="Q152" i="27"/>
  <c r="R152" i="27"/>
  <c r="R750" i="49"/>
  <c r="R747" i="49"/>
  <c r="R748" i="49"/>
  <c r="R749" i="49"/>
  <c r="Q503" i="25"/>
  <c r="R503" i="25"/>
  <c r="Q504" i="25"/>
  <c r="R504" i="25"/>
  <c r="Q505" i="25"/>
  <c r="R505" i="25"/>
  <c r="Q506" i="25"/>
  <c r="R506" i="25"/>
  <c r="Q63" i="31"/>
  <c r="R63" i="31"/>
  <c r="Q115" i="62"/>
  <c r="R115" i="62"/>
  <c r="Q116" i="62"/>
  <c r="R116" i="62"/>
  <c r="Q117" i="62"/>
  <c r="R117" i="62"/>
  <c r="Q111" i="62"/>
  <c r="R111" i="62"/>
  <c r="Q121" i="62"/>
  <c r="R121" i="62"/>
  <c r="Q126" i="62"/>
  <c r="R126" i="62"/>
  <c r="Q124" i="62"/>
  <c r="R124" i="62"/>
  <c r="Q120" i="62"/>
  <c r="R120" i="62"/>
  <c r="Q127" i="62"/>
  <c r="R127" i="62"/>
  <c r="Q122" i="62"/>
  <c r="R122" i="62"/>
  <c r="P124" i="62" l="1"/>
  <c r="P120" i="62"/>
  <c r="P74" i="30"/>
  <c r="P70" i="30"/>
  <c r="P71" i="30"/>
  <c r="P26" i="66"/>
  <c r="P23" i="66"/>
  <c r="P20" i="66"/>
  <c r="P27" i="66"/>
  <c r="P506" i="25"/>
  <c r="P513" i="25"/>
  <c r="P127" i="62"/>
  <c r="P115" i="62"/>
  <c r="P137" i="62"/>
  <c r="P136" i="62"/>
  <c r="P125" i="62"/>
  <c r="P119" i="62"/>
  <c r="P133" i="62"/>
  <c r="P135" i="62"/>
  <c r="P138" i="62"/>
  <c r="P118" i="62"/>
  <c r="P131" i="62"/>
  <c r="P754" i="49"/>
  <c r="P755" i="49"/>
  <c r="P818" i="50"/>
  <c r="P816" i="50"/>
  <c r="P815" i="50"/>
  <c r="P803" i="50"/>
  <c r="P817" i="50"/>
  <c r="P751" i="49"/>
  <c r="P753" i="49"/>
  <c r="P757" i="49"/>
  <c r="P756" i="49"/>
  <c r="P758" i="49"/>
  <c r="P252" i="42"/>
  <c r="P253" i="42"/>
  <c r="P24" i="66"/>
  <c r="P21" i="66"/>
  <c r="P18" i="66"/>
  <c r="P25" i="66"/>
  <c r="P28" i="66"/>
  <c r="P152" i="27"/>
  <c r="P126" i="62"/>
  <c r="P129" i="62"/>
  <c r="P121" i="62"/>
  <c r="P111" i="62"/>
  <c r="P122" i="62"/>
  <c r="P117" i="62"/>
  <c r="P134" i="62"/>
  <c r="P116" i="62"/>
  <c r="P123" i="62"/>
  <c r="P130" i="62"/>
  <c r="P132" i="62"/>
  <c r="P145" i="62"/>
  <c r="P503" i="25"/>
  <c r="P508" i="25"/>
  <c r="P510" i="25"/>
  <c r="P509" i="25"/>
  <c r="P505" i="25"/>
  <c r="P511" i="25"/>
  <c r="P516" i="25"/>
  <c r="P512" i="25"/>
  <c r="P514" i="25"/>
  <c r="P515" i="25"/>
  <c r="P84" i="20"/>
  <c r="P89" i="20"/>
  <c r="P85" i="20"/>
  <c r="P430" i="13"/>
  <c r="P429" i="13"/>
  <c r="P307" i="11"/>
  <c r="P57" i="26"/>
  <c r="P153" i="27"/>
  <c r="P115" i="39"/>
  <c r="P112" i="39"/>
  <c r="P111" i="39"/>
  <c r="P116" i="39"/>
  <c r="P114" i="39"/>
  <c r="P113" i="39"/>
  <c r="P709" i="59"/>
  <c r="P752" i="49"/>
  <c r="P29" i="66"/>
  <c r="P423" i="13"/>
  <c r="P63" i="31"/>
  <c r="P251" i="42"/>
  <c r="P22" i="66"/>
  <c r="P19" i="66"/>
  <c r="P49" i="41"/>
  <c r="P151" i="27"/>
  <c r="P504" i="25"/>
  <c r="P507" i="25"/>
  <c r="Q498" i="25"/>
  <c r="R498" i="25"/>
  <c r="Q499" i="25"/>
  <c r="R499" i="25"/>
  <c r="Q500" i="25"/>
  <c r="R500" i="25"/>
  <c r="Q501" i="25"/>
  <c r="R501" i="25"/>
  <c r="Q502" i="25"/>
  <c r="R502" i="25"/>
  <c r="Q428" i="13"/>
  <c r="R428" i="13"/>
  <c r="Q422" i="13"/>
  <c r="R422" i="13"/>
  <c r="Q62" i="31"/>
  <c r="R62" i="31"/>
  <c r="Q53" i="24"/>
  <c r="R53" i="24"/>
  <c r="P53" i="24" s="1"/>
  <c r="P48" i="24"/>
  <c r="P49" i="24"/>
  <c r="Q51" i="24"/>
  <c r="R51" i="24"/>
  <c r="P51" i="24" s="1"/>
  <c r="Q50" i="24"/>
  <c r="R50" i="24"/>
  <c r="P50" i="24" s="1"/>
  <c r="Q91" i="39"/>
  <c r="R91" i="39"/>
  <c r="Q92" i="39"/>
  <c r="R92" i="39"/>
  <c r="Q93" i="39"/>
  <c r="R93" i="39"/>
  <c r="Q94" i="39"/>
  <c r="R94" i="39"/>
  <c r="Q95" i="39"/>
  <c r="R95" i="39"/>
  <c r="Q97" i="39"/>
  <c r="R96" i="39"/>
  <c r="Q98" i="39"/>
  <c r="R97" i="39"/>
  <c r="Q100" i="39"/>
  <c r="R98" i="39"/>
  <c r="Q101" i="39"/>
  <c r="R99" i="39"/>
  <c r="Q102" i="39"/>
  <c r="R100" i="39"/>
  <c r="Q99" i="39"/>
  <c r="R101" i="39"/>
  <c r="Q96" i="39"/>
  <c r="R102" i="39"/>
  <c r="Q105" i="39"/>
  <c r="R103" i="39"/>
  <c r="P103" i="39" s="1"/>
  <c r="Q104" i="39"/>
  <c r="R104" i="39"/>
  <c r="Q106" i="39"/>
  <c r="R105" i="39"/>
  <c r="Q107" i="39"/>
  <c r="R106" i="39"/>
  <c r="Q110" i="39"/>
  <c r="R107" i="39"/>
  <c r="Q109" i="39"/>
  <c r="R108" i="39"/>
  <c r="Q53" i="31"/>
  <c r="R53" i="31"/>
  <c r="Q61" i="31"/>
  <c r="R61" i="31"/>
  <c r="R746" i="49"/>
  <c r="R745" i="49"/>
  <c r="Q249" i="42"/>
  <c r="R248" i="42"/>
  <c r="P248" i="42" s="1"/>
  <c r="Q250" i="42"/>
  <c r="R249" i="42"/>
  <c r="Q60" i="18"/>
  <c r="R60" i="18"/>
  <c r="P60" i="18" s="1"/>
  <c r="Q59" i="18"/>
  <c r="R59" i="18"/>
  <c r="P59" i="18" s="1"/>
  <c r="Q303" i="11"/>
  <c r="R303" i="11"/>
  <c r="P303" i="11" s="1"/>
  <c r="Q304" i="11"/>
  <c r="R304" i="11"/>
  <c r="Q497" i="25"/>
  <c r="R497" i="25"/>
  <c r="Q496" i="25"/>
  <c r="R496" i="25"/>
  <c r="Q425" i="13"/>
  <c r="R425" i="13"/>
  <c r="Q426" i="13"/>
  <c r="R426" i="13"/>
  <c r="Q427" i="13"/>
  <c r="R427" i="13"/>
  <c r="Q54" i="31"/>
  <c r="R54" i="31"/>
  <c r="Q52" i="31"/>
  <c r="R52" i="31"/>
  <c r="Q60" i="31"/>
  <c r="R60" i="31"/>
  <c r="Q11" i="65"/>
  <c r="R11" i="65"/>
  <c r="Q16" i="66"/>
  <c r="R16" i="66"/>
  <c r="Q17" i="66"/>
  <c r="R17" i="66"/>
  <c r="Q150" i="27"/>
  <c r="R150" i="27"/>
  <c r="Q49" i="24"/>
  <c r="R49" i="24"/>
  <c r="Q59" i="31"/>
  <c r="R59" i="31"/>
  <c r="Q55" i="31"/>
  <c r="R55" i="31"/>
  <c r="Q56" i="31"/>
  <c r="R56" i="31"/>
  <c r="P56" i="31" s="1"/>
  <c r="Q57" i="31"/>
  <c r="R57" i="31"/>
  <c r="Q58" i="31"/>
  <c r="R58" i="31"/>
  <c r="Q48" i="24"/>
  <c r="R48" i="24"/>
  <c r="Q51" i="31"/>
  <c r="R51" i="31"/>
  <c r="P51" i="31" s="1"/>
  <c r="Q69" i="30"/>
  <c r="R69" i="30"/>
  <c r="H72" i="5"/>
  <c r="Q12" i="65"/>
  <c r="R12" i="65"/>
  <c r="P12" i="65" s="1"/>
  <c r="Q302" i="11"/>
  <c r="R302" i="11"/>
  <c r="Q424" i="13"/>
  <c r="R424" i="13"/>
  <c r="Q68" i="30"/>
  <c r="R68" i="30"/>
  <c r="Q58" i="18"/>
  <c r="R58" i="18"/>
  <c r="Q297" i="11"/>
  <c r="R297" i="11"/>
  <c r="P297" i="11" s="1"/>
  <c r="Q298" i="11"/>
  <c r="R298" i="11"/>
  <c r="P298" i="11" s="1"/>
  <c r="Q299" i="11"/>
  <c r="R299" i="11"/>
  <c r="P299" i="11" s="1"/>
  <c r="Q300" i="11"/>
  <c r="R300" i="11"/>
  <c r="P300" i="11" s="1"/>
  <c r="Q301" i="11"/>
  <c r="R301" i="11"/>
  <c r="P301" i="11" s="1"/>
  <c r="Q50" i="31"/>
  <c r="R50" i="31"/>
  <c r="Q14" i="66"/>
  <c r="R14" i="66"/>
  <c r="Q47" i="24"/>
  <c r="R47" i="24"/>
  <c r="P47" i="24" s="1"/>
  <c r="Q57" i="18"/>
  <c r="R57" i="18"/>
  <c r="M885" i="4"/>
  <c r="N885" i="4"/>
  <c r="L885" i="4" s="1"/>
  <c r="M886" i="4"/>
  <c r="N886" i="4"/>
  <c r="L886" i="4" s="1"/>
  <c r="M887" i="4"/>
  <c r="L887" i="4" s="1"/>
  <c r="N887" i="4"/>
  <c r="M888" i="4"/>
  <c r="L888" i="4" s="1"/>
  <c r="N888" i="4"/>
  <c r="M889" i="4"/>
  <c r="N889" i="4"/>
  <c r="L889" i="4" s="1"/>
  <c r="M890" i="4"/>
  <c r="N890" i="4"/>
  <c r="M891" i="4"/>
  <c r="N891" i="4"/>
  <c r="L891" i="4" s="1"/>
  <c r="M892" i="4"/>
  <c r="N892" i="4"/>
  <c r="M893" i="4"/>
  <c r="N893" i="4"/>
  <c r="M894" i="4"/>
  <c r="N894" i="4"/>
  <c r="Q82" i="20"/>
  <c r="R82" i="20"/>
  <c r="Q83" i="20"/>
  <c r="P83" i="20" s="1"/>
  <c r="R83" i="20"/>
  <c r="Q48" i="31"/>
  <c r="R48" i="31"/>
  <c r="Q420" i="13"/>
  <c r="R420" i="13"/>
  <c r="Q421" i="13"/>
  <c r="R421" i="13"/>
  <c r="Q15" i="66"/>
  <c r="R15" i="66"/>
  <c r="R744" i="49"/>
  <c r="Q495" i="25"/>
  <c r="R495" i="25"/>
  <c r="Q149" i="27"/>
  <c r="R149" i="27"/>
  <c r="Q43" i="40"/>
  <c r="R43" i="40"/>
  <c r="Q814" i="50"/>
  <c r="R814" i="50"/>
  <c r="R743" i="49"/>
  <c r="R741" i="49"/>
  <c r="R742" i="49"/>
  <c r="Q8" i="65"/>
  <c r="P8" i="65" s="1"/>
  <c r="R8" i="65"/>
  <c r="Q10" i="65"/>
  <c r="R10" i="65"/>
  <c r="Q48" i="41"/>
  <c r="R48" i="41"/>
  <c r="P48" i="41" s="1"/>
  <c r="Q49" i="31"/>
  <c r="R49" i="31"/>
  <c r="Q13" i="66"/>
  <c r="R13" i="66"/>
  <c r="Q113" i="62"/>
  <c r="R113" i="62"/>
  <c r="Q109" i="62"/>
  <c r="R109" i="62"/>
  <c r="Q114" i="62"/>
  <c r="R114" i="62"/>
  <c r="Q494" i="25"/>
  <c r="R494" i="25"/>
  <c r="R504" i="12"/>
  <c r="R510" i="12"/>
  <c r="Q56" i="18"/>
  <c r="R56" i="18"/>
  <c r="P56" i="18" s="1"/>
  <c r="Q47" i="41"/>
  <c r="R47" i="41"/>
  <c r="Q46" i="24"/>
  <c r="R46" i="24"/>
  <c r="P46" i="24" s="1"/>
  <c r="Q492" i="25"/>
  <c r="R492" i="25"/>
  <c r="Q493" i="25"/>
  <c r="R493" i="25"/>
  <c r="Q46" i="31"/>
  <c r="R46" i="31"/>
  <c r="Q47" i="31"/>
  <c r="R47" i="31"/>
  <c r="R67" i="30"/>
  <c r="R813" i="50"/>
  <c r="R740" i="49"/>
  <c r="Q7" i="65"/>
  <c r="R7" i="65"/>
  <c r="Q11" i="66"/>
  <c r="R11" i="66"/>
  <c r="Q12" i="66"/>
  <c r="R12" i="66"/>
  <c r="Q112" i="62"/>
  <c r="R112" i="62"/>
  <c r="Q106" i="62"/>
  <c r="R106" i="62"/>
  <c r="Q108" i="62"/>
  <c r="R108" i="62"/>
  <c r="Q110" i="62"/>
  <c r="R110" i="62"/>
  <c r="R66" i="30"/>
  <c r="Q81" i="20"/>
  <c r="R81" i="20"/>
  <c r="R418" i="13"/>
  <c r="R419" i="13"/>
  <c r="R509" i="12"/>
  <c r="R508" i="12"/>
  <c r="Q147" i="27"/>
  <c r="R147" i="27"/>
  <c r="Q148" i="27"/>
  <c r="R148" i="27"/>
  <c r="R739" i="49"/>
  <c r="Q45" i="31"/>
  <c r="R45" i="31"/>
  <c r="Q44" i="31"/>
  <c r="R44" i="31"/>
  <c r="Q6" i="65"/>
  <c r="R6" i="65"/>
  <c r="Q102" i="62"/>
  <c r="R102" i="62"/>
  <c r="Q39" i="31"/>
  <c r="R39" i="31"/>
  <c r="Q40" i="31"/>
  <c r="R40" i="31"/>
  <c r="Q41" i="31"/>
  <c r="R41" i="31"/>
  <c r="Q42" i="31"/>
  <c r="R42" i="31"/>
  <c r="Q43" i="31"/>
  <c r="R43" i="31"/>
  <c r="Q8" i="66"/>
  <c r="R8" i="66"/>
  <c r="Q9" i="66"/>
  <c r="R9" i="66"/>
  <c r="Q5" i="67"/>
  <c r="R5" i="67"/>
  <c r="Q8" i="67"/>
  <c r="R8" i="67"/>
  <c r="Q2" i="67"/>
  <c r="R2" i="67"/>
  <c r="Q3" i="67"/>
  <c r="R3" i="67"/>
  <c r="R4" i="67"/>
  <c r="Q4" i="67"/>
  <c r="R7" i="67"/>
  <c r="Q7" i="67"/>
  <c r="R6" i="67"/>
  <c r="Q6" i="67"/>
  <c r="Q4" i="66"/>
  <c r="R4" i="66"/>
  <c r="Q10" i="66"/>
  <c r="R10" i="66"/>
  <c r="Q6" i="66"/>
  <c r="R6" i="66"/>
  <c r="Q3" i="66"/>
  <c r="R3" i="66"/>
  <c r="Q5" i="66"/>
  <c r="R5" i="66"/>
  <c r="Q2" i="66"/>
  <c r="R2" i="66"/>
  <c r="R7" i="66"/>
  <c r="Q7" i="66"/>
  <c r="R707" i="59"/>
  <c r="R708" i="59"/>
  <c r="R810" i="50"/>
  <c r="R811" i="50"/>
  <c r="R812" i="50"/>
  <c r="R718" i="49"/>
  <c r="R719" i="49"/>
  <c r="R720" i="49"/>
  <c r="R721" i="49"/>
  <c r="R722" i="49"/>
  <c r="R723" i="49"/>
  <c r="R724" i="49"/>
  <c r="R725" i="49"/>
  <c r="R726" i="49"/>
  <c r="R727" i="49"/>
  <c r="R728" i="49"/>
  <c r="R729" i="49"/>
  <c r="R730" i="49"/>
  <c r="R731" i="49"/>
  <c r="R732" i="49"/>
  <c r="R733" i="49"/>
  <c r="R734" i="49"/>
  <c r="R735" i="49"/>
  <c r="R736" i="49"/>
  <c r="R737" i="49"/>
  <c r="R738" i="49"/>
  <c r="Q10" i="64"/>
  <c r="R10" i="64"/>
  <c r="P10" i="64" s="1"/>
  <c r="Q2" i="65"/>
  <c r="R2" i="65"/>
  <c r="Q3" i="65"/>
  <c r="R3" i="65"/>
  <c r="Q5" i="65"/>
  <c r="R5" i="65"/>
  <c r="Q485" i="25"/>
  <c r="R485" i="25"/>
  <c r="Q486" i="25"/>
  <c r="R486" i="25"/>
  <c r="Q487" i="25"/>
  <c r="R487" i="25"/>
  <c r="Q488" i="25"/>
  <c r="R488" i="25"/>
  <c r="Q489" i="25"/>
  <c r="R489" i="25"/>
  <c r="Q490" i="25"/>
  <c r="R490" i="25"/>
  <c r="Q491" i="25"/>
  <c r="R491" i="25"/>
  <c r="R185" i="19"/>
  <c r="R417" i="13"/>
  <c r="R414" i="13"/>
  <c r="R416" i="13"/>
  <c r="R296" i="11"/>
  <c r="R507" i="12"/>
  <c r="R506" i="12"/>
  <c r="Q45" i="24"/>
  <c r="R45" i="24"/>
  <c r="P45" i="24" s="1"/>
  <c r="Q107" i="62"/>
  <c r="R107" i="62"/>
  <c r="R804" i="50"/>
  <c r="R807" i="50"/>
  <c r="R809" i="50"/>
  <c r="R808" i="50"/>
  <c r="Q13" i="49"/>
  <c r="R13" i="49"/>
  <c r="Q14" i="49"/>
  <c r="R14" i="49"/>
  <c r="Q15" i="49"/>
  <c r="R15" i="49"/>
  <c r="Q16" i="49"/>
  <c r="R16" i="49"/>
  <c r="Q17" i="49"/>
  <c r="R17" i="49"/>
  <c r="Q18" i="49"/>
  <c r="R18" i="49"/>
  <c r="Q19" i="49"/>
  <c r="R19" i="49"/>
  <c r="Q20" i="49"/>
  <c r="R20" i="49"/>
  <c r="Q21" i="49"/>
  <c r="R21" i="49"/>
  <c r="Q22" i="49"/>
  <c r="R22" i="49"/>
  <c r="Q23" i="49"/>
  <c r="R23" i="49"/>
  <c r="Q24" i="49"/>
  <c r="R24" i="49"/>
  <c r="Q25" i="49"/>
  <c r="R25" i="49"/>
  <c r="Q26" i="49"/>
  <c r="R26" i="49"/>
  <c r="Q27" i="49"/>
  <c r="R27" i="49"/>
  <c r="Q28" i="49"/>
  <c r="R28" i="49"/>
  <c r="Q29" i="49"/>
  <c r="R29" i="49"/>
  <c r="Q30" i="49"/>
  <c r="R30" i="49"/>
  <c r="Q31" i="49"/>
  <c r="R31" i="49"/>
  <c r="Q32" i="49"/>
  <c r="R32" i="49"/>
  <c r="Q33" i="49"/>
  <c r="R33" i="49"/>
  <c r="Q34" i="49"/>
  <c r="R34" i="49"/>
  <c r="Q35" i="49"/>
  <c r="R35" i="49"/>
  <c r="Q36" i="49"/>
  <c r="R36" i="49"/>
  <c r="Q37" i="49"/>
  <c r="R37" i="49"/>
  <c r="Q38" i="49"/>
  <c r="R38" i="49"/>
  <c r="Q39" i="49"/>
  <c r="R39" i="49"/>
  <c r="Q40" i="49"/>
  <c r="R40" i="49"/>
  <c r="Q41" i="49"/>
  <c r="R41" i="49"/>
  <c r="Q42" i="49"/>
  <c r="R42" i="49"/>
  <c r="Q43" i="49"/>
  <c r="R43" i="49"/>
  <c r="Q44" i="49"/>
  <c r="R44" i="49"/>
  <c r="Q45" i="49"/>
  <c r="R45" i="49"/>
  <c r="Q46" i="49"/>
  <c r="R46" i="49"/>
  <c r="Q47" i="49"/>
  <c r="R47" i="49"/>
  <c r="Q48" i="49"/>
  <c r="R48" i="49"/>
  <c r="Q49" i="49"/>
  <c r="R49" i="49"/>
  <c r="Q50" i="49"/>
  <c r="R50" i="49"/>
  <c r="Q51" i="49"/>
  <c r="R51" i="49"/>
  <c r="Q52" i="49"/>
  <c r="R52" i="49"/>
  <c r="Q53" i="49"/>
  <c r="R53" i="49"/>
  <c r="Q54" i="49"/>
  <c r="R54" i="49"/>
  <c r="Q55" i="49"/>
  <c r="R55" i="49"/>
  <c r="Q56" i="49"/>
  <c r="R56" i="49"/>
  <c r="Q57" i="49"/>
  <c r="R57" i="49"/>
  <c r="Q58" i="49"/>
  <c r="R58" i="49"/>
  <c r="Q59" i="49"/>
  <c r="R59" i="49"/>
  <c r="Q60" i="49"/>
  <c r="R60" i="49"/>
  <c r="Q61" i="49"/>
  <c r="R61" i="49"/>
  <c r="Q62" i="49"/>
  <c r="R62" i="49"/>
  <c r="Q63" i="49"/>
  <c r="R63" i="49"/>
  <c r="Q64" i="49"/>
  <c r="R64" i="49"/>
  <c r="Q65" i="49"/>
  <c r="R65" i="49"/>
  <c r="Q66" i="49"/>
  <c r="R66" i="49"/>
  <c r="Q67" i="49"/>
  <c r="R67" i="49"/>
  <c r="Q68" i="49"/>
  <c r="R68" i="49"/>
  <c r="Q69" i="49"/>
  <c r="R69" i="49"/>
  <c r="Q70" i="49"/>
  <c r="R70" i="49"/>
  <c r="Q71" i="49"/>
  <c r="R71" i="49"/>
  <c r="Q72" i="49"/>
  <c r="R72" i="49"/>
  <c r="Q73" i="49"/>
  <c r="R73" i="49"/>
  <c r="Q74" i="49"/>
  <c r="R74" i="49"/>
  <c r="Q75" i="49"/>
  <c r="R75" i="49"/>
  <c r="Q76" i="49"/>
  <c r="R76" i="49"/>
  <c r="Q77" i="49"/>
  <c r="R77" i="49"/>
  <c r="Q78" i="49"/>
  <c r="R78" i="49"/>
  <c r="Q79" i="49"/>
  <c r="R79" i="49"/>
  <c r="Q80" i="49"/>
  <c r="R80" i="49"/>
  <c r="Q81" i="49"/>
  <c r="R81" i="49"/>
  <c r="Q82" i="49"/>
  <c r="R82" i="49"/>
  <c r="Q83" i="49"/>
  <c r="R83" i="49"/>
  <c r="Q84" i="49"/>
  <c r="R84" i="49"/>
  <c r="Q85" i="49"/>
  <c r="R85" i="49"/>
  <c r="Q86" i="49"/>
  <c r="R86" i="49"/>
  <c r="Q87" i="49"/>
  <c r="R87" i="49"/>
  <c r="Q88" i="49"/>
  <c r="R88" i="49"/>
  <c r="Q89" i="49"/>
  <c r="R89" i="49"/>
  <c r="Q90" i="49"/>
  <c r="R90" i="49"/>
  <c r="Q91" i="49"/>
  <c r="R91" i="49"/>
  <c r="Q92" i="49"/>
  <c r="R92" i="49"/>
  <c r="Q93" i="49"/>
  <c r="R93" i="49"/>
  <c r="Q94" i="49"/>
  <c r="R94" i="49"/>
  <c r="Q95" i="49"/>
  <c r="R95" i="49"/>
  <c r="Q96" i="49"/>
  <c r="R96" i="49"/>
  <c r="Q97" i="49"/>
  <c r="R97" i="49"/>
  <c r="Q98" i="49"/>
  <c r="R98" i="49"/>
  <c r="Q99" i="49"/>
  <c r="R99" i="49"/>
  <c r="Q100" i="49"/>
  <c r="R100" i="49"/>
  <c r="Q101" i="49"/>
  <c r="R101" i="49"/>
  <c r="Q102" i="49"/>
  <c r="R102" i="49"/>
  <c r="Q103" i="49"/>
  <c r="R103" i="49"/>
  <c r="Q104" i="49"/>
  <c r="R104" i="49"/>
  <c r="Q105" i="49"/>
  <c r="R105" i="49"/>
  <c r="Q106" i="49"/>
  <c r="R106" i="49"/>
  <c r="Q107" i="49"/>
  <c r="R107" i="49"/>
  <c r="Q108" i="49"/>
  <c r="R108" i="49"/>
  <c r="Q109" i="49"/>
  <c r="R109" i="49"/>
  <c r="Q110" i="49"/>
  <c r="R110" i="49"/>
  <c r="Q111" i="49"/>
  <c r="R111" i="49"/>
  <c r="Q112" i="49"/>
  <c r="R112" i="49"/>
  <c r="Q113" i="49"/>
  <c r="R113" i="49"/>
  <c r="Q114" i="49"/>
  <c r="R114" i="49"/>
  <c r="Q115" i="49"/>
  <c r="R115" i="49"/>
  <c r="Q116" i="49"/>
  <c r="R116" i="49"/>
  <c r="Q117" i="49"/>
  <c r="R117" i="49"/>
  <c r="Q118" i="49"/>
  <c r="R118" i="49"/>
  <c r="Q119" i="49"/>
  <c r="R119" i="49"/>
  <c r="Q120" i="49"/>
  <c r="R120" i="49"/>
  <c r="Q121" i="49"/>
  <c r="R121" i="49"/>
  <c r="Q122" i="49"/>
  <c r="R122" i="49"/>
  <c r="Q123" i="49"/>
  <c r="R123" i="49"/>
  <c r="Q124" i="49"/>
  <c r="R124" i="49"/>
  <c r="Q125" i="49"/>
  <c r="R125" i="49"/>
  <c r="Q126" i="49"/>
  <c r="R126" i="49"/>
  <c r="Q127" i="49"/>
  <c r="R127" i="49"/>
  <c r="Q128" i="49"/>
  <c r="R128" i="49"/>
  <c r="Q129" i="49"/>
  <c r="R129" i="49"/>
  <c r="Q130" i="49"/>
  <c r="R130" i="49"/>
  <c r="Q131" i="49"/>
  <c r="R131" i="49"/>
  <c r="Q132" i="49"/>
  <c r="R132" i="49"/>
  <c r="Q133" i="49"/>
  <c r="R133" i="49"/>
  <c r="Q134" i="49"/>
  <c r="R134" i="49"/>
  <c r="Q135" i="49"/>
  <c r="R135" i="49"/>
  <c r="Q136" i="49"/>
  <c r="R136" i="49"/>
  <c r="Q137" i="49"/>
  <c r="R137" i="49"/>
  <c r="Q138" i="49"/>
  <c r="R138" i="49"/>
  <c r="Q139" i="49"/>
  <c r="R139" i="49"/>
  <c r="Q140" i="49"/>
  <c r="R140" i="49"/>
  <c r="Q141" i="49"/>
  <c r="R141" i="49"/>
  <c r="Q142" i="49"/>
  <c r="R142" i="49"/>
  <c r="Q143" i="49"/>
  <c r="R143" i="49"/>
  <c r="Q144" i="49"/>
  <c r="R144" i="49"/>
  <c r="Q145" i="49"/>
  <c r="R145" i="49"/>
  <c r="Q146" i="49"/>
  <c r="R146" i="49"/>
  <c r="Q147" i="49"/>
  <c r="R147" i="49"/>
  <c r="Q148" i="49"/>
  <c r="R148" i="49"/>
  <c r="Q149" i="49"/>
  <c r="R149" i="49"/>
  <c r="Q150" i="49"/>
  <c r="R150" i="49"/>
  <c r="Q151" i="49"/>
  <c r="R151" i="49"/>
  <c r="Q152" i="49"/>
  <c r="R152" i="49"/>
  <c r="Q153" i="49"/>
  <c r="R153" i="49"/>
  <c r="Q154" i="49"/>
  <c r="R154" i="49"/>
  <c r="Q155" i="49"/>
  <c r="R155" i="49"/>
  <c r="Q156" i="49"/>
  <c r="R156" i="49"/>
  <c r="Q157" i="49"/>
  <c r="R157" i="49"/>
  <c r="Q158" i="49"/>
  <c r="R158" i="49"/>
  <c r="Q159" i="49"/>
  <c r="R159" i="49"/>
  <c r="Q160" i="49"/>
  <c r="R160" i="49"/>
  <c r="Q161" i="49"/>
  <c r="R161" i="49"/>
  <c r="Q162" i="49"/>
  <c r="R162" i="49"/>
  <c r="Q163" i="49"/>
  <c r="R163" i="49"/>
  <c r="Q164" i="49"/>
  <c r="R164" i="49"/>
  <c r="Q165" i="49"/>
  <c r="R165" i="49"/>
  <c r="Q166" i="49"/>
  <c r="R166" i="49"/>
  <c r="Q167" i="49"/>
  <c r="R167" i="49"/>
  <c r="Q168" i="49"/>
  <c r="R168" i="49"/>
  <c r="Q169" i="49"/>
  <c r="R169" i="49"/>
  <c r="Q170" i="49"/>
  <c r="R170" i="49"/>
  <c r="Q171" i="49"/>
  <c r="R171" i="49"/>
  <c r="Q172" i="49"/>
  <c r="R172" i="49"/>
  <c r="Q173" i="49"/>
  <c r="R173" i="49"/>
  <c r="Q174" i="49"/>
  <c r="R174" i="49"/>
  <c r="Q175" i="49"/>
  <c r="R175" i="49"/>
  <c r="Q176" i="49"/>
  <c r="R176" i="49"/>
  <c r="Q177" i="49"/>
  <c r="R177" i="49"/>
  <c r="Q178" i="49"/>
  <c r="R178" i="49"/>
  <c r="Q179" i="49"/>
  <c r="R179" i="49"/>
  <c r="Q180" i="49"/>
  <c r="R180" i="49"/>
  <c r="Q181" i="49"/>
  <c r="R181" i="49"/>
  <c r="Q182" i="49"/>
  <c r="R182" i="49"/>
  <c r="Q183" i="49"/>
  <c r="R183" i="49"/>
  <c r="Q184" i="49"/>
  <c r="R184" i="49"/>
  <c r="Q185" i="49"/>
  <c r="R185" i="49"/>
  <c r="Q186" i="49"/>
  <c r="R186" i="49"/>
  <c r="Q187" i="49"/>
  <c r="R187" i="49"/>
  <c r="Q188" i="49"/>
  <c r="R188" i="49"/>
  <c r="Q189" i="49"/>
  <c r="R189" i="49"/>
  <c r="Q190" i="49"/>
  <c r="R190" i="49"/>
  <c r="Q191" i="49"/>
  <c r="R191" i="49"/>
  <c r="Q192" i="49"/>
  <c r="R192" i="49"/>
  <c r="Q193" i="49"/>
  <c r="R193" i="49"/>
  <c r="Q194" i="49"/>
  <c r="R194" i="49"/>
  <c r="Q195" i="49"/>
  <c r="R195" i="49"/>
  <c r="Q196" i="49"/>
  <c r="R196" i="49"/>
  <c r="Q197" i="49"/>
  <c r="R197" i="49"/>
  <c r="Q198" i="49"/>
  <c r="R198" i="49"/>
  <c r="Q199" i="49"/>
  <c r="R199" i="49"/>
  <c r="Q200" i="49"/>
  <c r="R200" i="49"/>
  <c r="Q201" i="49"/>
  <c r="R201" i="49"/>
  <c r="Q202" i="49"/>
  <c r="R202" i="49"/>
  <c r="Q203" i="49"/>
  <c r="R203" i="49"/>
  <c r="Q204" i="49"/>
  <c r="R204" i="49"/>
  <c r="Q205" i="49"/>
  <c r="R205" i="49"/>
  <c r="Q206" i="49"/>
  <c r="R206" i="49"/>
  <c r="Q207" i="49"/>
  <c r="R207" i="49"/>
  <c r="Q208" i="49"/>
  <c r="R208" i="49"/>
  <c r="Q209" i="49"/>
  <c r="R209" i="49"/>
  <c r="Q210" i="49"/>
  <c r="R210" i="49"/>
  <c r="Q211" i="49"/>
  <c r="R211" i="49"/>
  <c r="Q212" i="49"/>
  <c r="R212" i="49"/>
  <c r="Q213" i="49"/>
  <c r="R213" i="49"/>
  <c r="Q214" i="49"/>
  <c r="R214" i="49"/>
  <c r="Q215" i="49"/>
  <c r="R215" i="49"/>
  <c r="Q216" i="49"/>
  <c r="R216" i="49"/>
  <c r="Q217" i="49"/>
  <c r="R217" i="49"/>
  <c r="Q218" i="49"/>
  <c r="R218" i="49"/>
  <c r="Q219" i="49"/>
  <c r="R219" i="49"/>
  <c r="Q220" i="49"/>
  <c r="R220" i="49"/>
  <c r="Q221" i="49"/>
  <c r="R221" i="49"/>
  <c r="Q222" i="49"/>
  <c r="R222" i="49"/>
  <c r="Q223" i="49"/>
  <c r="R223" i="49"/>
  <c r="Q224" i="49"/>
  <c r="R224" i="49"/>
  <c r="Q225" i="49"/>
  <c r="R225" i="49"/>
  <c r="Q226" i="49"/>
  <c r="R226" i="49"/>
  <c r="Q227" i="49"/>
  <c r="R227" i="49"/>
  <c r="Q228" i="49"/>
  <c r="R228" i="49"/>
  <c r="Q229" i="49"/>
  <c r="R229" i="49"/>
  <c r="Q230" i="49"/>
  <c r="R230" i="49"/>
  <c r="Q231" i="49"/>
  <c r="R231" i="49"/>
  <c r="Q232" i="49"/>
  <c r="R232" i="49"/>
  <c r="Q233" i="49"/>
  <c r="R233" i="49"/>
  <c r="Q234" i="49"/>
  <c r="R234" i="49"/>
  <c r="Q235" i="49"/>
  <c r="R235" i="49"/>
  <c r="Q236" i="49"/>
  <c r="R236" i="49"/>
  <c r="Q237" i="49"/>
  <c r="R237" i="49"/>
  <c r="Q238" i="49"/>
  <c r="R238" i="49"/>
  <c r="Q239" i="49"/>
  <c r="R239" i="49"/>
  <c r="Q240" i="49"/>
  <c r="R240" i="49"/>
  <c r="Q241" i="49"/>
  <c r="R241" i="49"/>
  <c r="Q242" i="49"/>
  <c r="R242" i="49"/>
  <c r="Q243" i="49"/>
  <c r="R243" i="49"/>
  <c r="Q244" i="49"/>
  <c r="R244" i="49"/>
  <c r="Q245" i="49"/>
  <c r="R245" i="49"/>
  <c r="Q246" i="49"/>
  <c r="R246" i="49"/>
  <c r="Q247" i="49"/>
  <c r="R247" i="49"/>
  <c r="Q248" i="49"/>
  <c r="R248" i="49"/>
  <c r="Q249" i="49"/>
  <c r="R249" i="49"/>
  <c r="Q250" i="49"/>
  <c r="R250" i="49"/>
  <c r="Q251" i="49"/>
  <c r="R251" i="49"/>
  <c r="Q252" i="49"/>
  <c r="R252" i="49"/>
  <c r="Q253" i="49"/>
  <c r="R253" i="49"/>
  <c r="Q254" i="49"/>
  <c r="R254" i="49"/>
  <c r="Q255" i="49"/>
  <c r="R255" i="49"/>
  <c r="Q256" i="49"/>
  <c r="R256" i="49"/>
  <c r="Q257" i="49"/>
  <c r="R257" i="49"/>
  <c r="Q258" i="49"/>
  <c r="R258" i="49"/>
  <c r="Q259" i="49"/>
  <c r="R259" i="49"/>
  <c r="Q260" i="49"/>
  <c r="R260" i="49"/>
  <c r="Q261" i="49"/>
  <c r="R261" i="49"/>
  <c r="Q262" i="49"/>
  <c r="R262" i="49"/>
  <c r="Q263" i="49"/>
  <c r="R263" i="49"/>
  <c r="Q264" i="49"/>
  <c r="R264" i="49"/>
  <c r="Q265" i="49"/>
  <c r="R265" i="49"/>
  <c r="Q266" i="49"/>
  <c r="R266" i="49"/>
  <c r="Q267" i="49"/>
  <c r="R267" i="49"/>
  <c r="Q268" i="49"/>
  <c r="R268" i="49"/>
  <c r="Q269" i="49"/>
  <c r="R269" i="49"/>
  <c r="Q270" i="49"/>
  <c r="R270" i="49"/>
  <c r="Q271" i="49"/>
  <c r="R271" i="49"/>
  <c r="Q272" i="49"/>
  <c r="R272" i="49"/>
  <c r="Q273" i="49"/>
  <c r="R273" i="49"/>
  <c r="Q274" i="49"/>
  <c r="R274" i="49"/>
  <c r="Q275" i="49"/>
  <c r="R275" i="49"/>
  <c r="Q276" i="49"/>
  <c r="R276" i="49"/>
  <c r="Q277" i="49"/>
  <c r="R277" i="49"/>
  <c r="Q278" i="49"/>
  <c r="R278" i="49"/>
  <c r="Q279" i="49"/>
  <c r="R279" i="49"/>
  <c r="Q280" i="49"/>
  <c r="R280" i="49"/>
  <c r="Q281" i="49"/>
  <c r="R281" i="49"/>
  <c r="Q282" i="49"/>
  <c r="R282" i="49"/>
  <c r="Q283" i="49"/>
  <c r="R283" i="49"/>
  <c r="Q284" i="49"/>
  <c r="R284" i="49"/>
  <c r="Q285" i="49"/>
  <c r="R285" i="49"/>
  <c r="Q286" i="49"/>
  <c r="R286" i="49"/>
  <c r="Q287" i="49"/>
  <c r="R287" i="49"/>
  <c r="Q288" i="49"/>
  <c r="R288" i="49"/>
  <c r="Q289" i="49"/>
  <c r="R289" i="49"/>
  <c r="Q290" i="49"/>
  <c r="R290" i="49"/>
  <c r="Q291" i="49"/>
  <c r="R291" i="49"/>
  <c r="Q292" i="49"/>
  <c r="R292" i="49"/>
  <c r="Q293" i="49"/>
  <c r="R293" i="49"/>
  <c r="Q294" i="49"/>
  <c r="R294" i="49"/>
  <c r="Q295" i="49"/>
  <c r="R295" i="49"/>
  <c r="Q296" i="49"/>
  <c r="R296" i="49"/>
  <c r="Q297" i="49"/>
  <c r="R297" i="49"/>
  <c r="Q298" i="49"/>
  <c r="R298" i="49"/>
  <c r="Q299" i="49"/>
  <c r="R299" i="49"/>
  <c r="Q300" i="49"/>
  <c r="R300" i="49"/>
  <c r="Q301" i="49"/>
  <c r="R301" i="49"/>
  <c r="Q302" i="49"/>
  <c r="R302" i="49"/>
  <c r="Q303" i="49"/>
  <c r="R303" i="49"/>
  <c r="Q304" i="49"/>
  <c r="R304" i="49"/>
  <c r="Q305" i="49"/>
  <c r="R305" i="49"/>
  <c r="Q306" i="49"/>
  <c r="R306" i="49"/>
  <c r="Q307" i="49"/>
  <c r="R307" i="49"/>
  <c r="Q308" i="49"/>
  <c r="R308" i="49"/>
  <c r="Q309" i="49"/>
  <c r="R309" i="49"/>
  <c r="Q310" i="49"/>
  <c r="R310" i="49"/>
  <c r="Q311" i="49"/>
  <c r="R311" i="49"/>
  <c r="Q312" i="49"/>
  <c r="R312" i="49"/>
  <c r="Q313" i="49"/>
  <c r="R313" i="49"/>
  <c r="Q314" i="49"/>
  <c r="R314" i="49"/>
  <c r="Q315" i="49"/>
  <c r="R315" i="49"/>
  <c r="Q316" i="49"/>
  <c r="R316" i="49"/>
  <c r="Q317" i="49"/>
  <c r="R317" i="49"/>
  <c r="Q318" i="49"/>
  <c r="R318" i="49"/>
  <c r="Q319" i="49"/>
  <c r="R319" i="49"/>
  <c r="Q320" i="49"/>
  <c r="R320" i="49"/>
  <c r="Q321" i="49"/>
  <c r="R321" i="49"/>
  <c r="Q322" i="49"/>
  <c r="R322" i="49"/>
  <c r="Q323" i="49"/>
  <c r="R323" i="49"/>
  <c r="Q324" i="49"/>
  <c r="R324" i="49"/>
  <c r="Q325" i="49"/>
  <c r="R325" i="49"/>
  <c r="Q326" i="49"/>
  <c r="R326" i="49"/>
  <c r="Q327" i="49"/>
  <c r="R327" i="49"/>
  <c r="Q328" i="49"/>
  <c r="R328" i="49"/>
  <c r="Q329" i="49"/>
  <c r="R329" i="49"/>
  <c r="Q330" i="49"/>
  <c r="R330" i="49"/>
  <c r="Q331" i="49"/>
  <c r="R331" i="49"/>
  <c r="Q332" i="49"/>
  <c r="R332" i="49"/>
  <c r="Q333" i="49"/>
  <c r="R333" i="49"/>
  <c r="Q334" i="49"/>
  <c r="R334" i="49"/>
  <c r="Q335" i="49"/>
  <c r="R335" i="49"/>
  <c r="Q336" i="49"/>
  <c r="R336" i="49"/>
  <c r="Q337" i="49"/>
  <c r="R337" i="49"/>
  <c r="Q338" i="49"/>
  <c r="R338" i="49"/>
  <c r="Q339" i="49"/>
  <c r="R339" i="49"/>
  <c r="Q340" i="49"/>
  <c r="R340" i="49"/>
  <c r="Q341" i="49"/>
  <c r="R341" i="49"/>
  <c r="Q342" i="49"/>
  <c r="R342" i="49"/>
  <c r="Q343" i="49"/>
  <c r="R343" i="49"/>
  <c r="Q344" i="49"/>
  <c r="R344" i="49"/>
  <c r="Q345" i="49"/>
  <c r="R345" i="49"/>
  <c r="Q346" i="49"/>
  <c r="R346" i="49"/>
  <c r="Q347" i="49"/>
  <c r="R347" i="49"/>
  <c r="Q348" i="49"/>
  <c r="R348" i="49"/>
  <c r="Q349" i="49"/>
  <c r="R349" i="49"/>
  <c r="Q350" i="49"/>
  <c r="R350" i="49"/>
  <c r="Q351" i="49"/>
  <c r="R351" i="49"/>
  <c r="Q352" i="49"/>
  <c r="R352" i="49"/>
  <c r="Q353" i="49"/>
  <c r="R353" i="49"/>
  <c r="Q354" i="49"/>
  <c r="R354" i="49"/>
  <c r="Q355" i="49"/>
  <c r="R355" i="49"/>
  <c r="Q356" i="49"/>
  <c r="R356" i="49"/>
  <c r="Q357" i="49"/>
  <c r="R357" i="49"/>
  <c r="Q358" i="49"/>
  <c r="R358" i="49"/>
  <c r="Q359" i="49"/>
  <c r="R359" i="49"/>
  <c r="Q360" i="49"/>
  <c r="R360" i="49"/>
  <c r="Q361" i="49"/>
  <c r="R361" i="49"/>
  <c r="Q362" i="49"/>
  <c r="R362" i="49"/>
  <c r="Q363" i="49"/>
  <c r="R363" i="49"/>
  <c r="Q364" i="49"/>
  <c r="R364" i="49"/>
  <c r="Q365" i="49"/>
  <c r="R365" i="49"/>
  <c r="Q366" i="49"/>
  <c r="R366" i="49"/>
  <c r="Q367" i="49"/>
  <c r="R367" i="49"/>
  <c r="Q368" i="49"/>
  <c r="R368" i="49"/>
  <c r="Q369" i="49"/>
  <c r="R369" i="49"/>
  <c r="Q370" i="49"/>
  <c r="R370" i="49"/>
  <c r="Q371" i="49"/>
  <c r="R371" i="49"/>
  <c r="Q372" i="49"/>
  <c r="R372" i="49"/>
  <c r="Q373" i="49"/>
  <c r="R373" i="49"/>
  <c r="Q374" i="49"/>
  <c r="R374" i="49"/>
  <c r="Q375" i="49"/>
  <c r="R375" i="49"/>
  <c r="Q376" i="49"/>
  <c r="R376" i="49"/>
  <c r="Q377" i="49"/>
  <c r="R377" i="49"/>
  <c r="Q378" i="49"/>
  <c r="R378" i="49"/>
  <c r="Q379" i="49"/>
  <c r="R379" i="49"/>
  <c r="Q380" i="49"/>
  <c r="R380" i="49"/>
  <c r="Q381" i="49"/>
  <c r="R381" i="49"/>
  <c r="Q382" i="49"/>
  <c r="R382" i="49"/>
  <c r="Q383" i="49"/>
  <c r="R383" i="49"/>
  <c r="Q384" i="49"/>
  <c r="R384" i="49"/>
  <c r="Q385" i="49"/>
  <c r="R385" i="49"/>
  <c r="Q386" i="49"/>
  <c r="R386" i="49"/>
  <c r="Q387" i="49"/>
  <c r="R387" i="49"/>
  <c r="Q388" i="49"/>
  <c r="R388" i="49"/>
  <c r="Q389" i="49"/>
  <c r="R389" i="49"/>
  <c r="Q390" i="49"/>
  <c r="R390" i="49"/>
  <c r="Q391" i="49"/>
  <c r="R391" i="49"/>
  <c r="Q392" i="49"/>
  <c r="R392" i="49"/>
  <c r="Q393" i="49"/>
  <c r="R393" i="49"/>
  <c r="Q394" i="49"/>
  <c r="R394" i="49"/>
  <c r="Q395" i="49"/>
  <c r="R395" i="49"/>
  <c r="Q396" i="49"/>
  <c r="R396" i="49"/>
  <c r="Q397" i="49"/>
  <c r="R397" i="49"/>
  <c r="Q398" i="49"/>
  <c r="R398" i="49"/>
  <c r="Q399" i="49"/>
  <c r="R399" i="49"/>
  <c r="Q400" i="49"/>
  <c r="R400" i="49"/>
  <c r="Q401" i="49"/>
  <c r="R401" i="49"/>
  <c r="Q402" i="49"/>
  <c r="R402" i="49"/>
  <c r="Q403" i="49"/>
  <c r="R403" i="49"/>
  <c r="Q404" i="49"/>
  <c r="R404" i="49"/>
  <c r="Q405" i="49"/>
  <c r="R405" i="49"/>
  <c r="Q406" i="49"/>
  <c r="R406" i="49"/>
  <c r="Q407" i="49"/>
  <c r="R407" i="49"/>
  <c r="Q408" i="49"/>
  <c r="R408" i="49"/>
  <c r="Q409" i="49"/>
  <c r="R409" i="49"/>
  <c r="Q410" i="49"/>
  <c r="R410" i="49"/>
  <c r="Q411" i="49"/>
  <c r="R411" i="49"/>
  <c r="Q412" i="49"/>
  <c r="R412" i="49"/>
  <c r="Q413" i="49"/>
  <c r="R413" i="49"/>
  <c r="Q414" i="49"/>
  <c r="R414" i="49"/>
  <c r="Q415" i="49"/>
  <c r="R415" i="49"/>
  <c r="Q416" i="49"/>
  <c r="R416" i="49"/>
  <c r="Q417" i="49"/>
  <c r="R417" i="49"/>
  <c r="Q418" i="49"/>
  <c r="R418" i="49"/>
  <c r="Q419" i="49"/>
  <c r="R419" i="49"/>
  <c r="Q420" i="49"/>
  <c r="R420" i="49"/>
  <c r="Q421" i="49"/>
  <c r="R421" i="49"/>
  <c r="Q422" i="49"/>
  <c r="R422" i="49"/>
  <c r="Q423" i="49"/>
  <c r="R423" i="49"/>
  <c r="Q424" i="49"/>
  <c r="R424" i="49"/>
  <c r="Q425" i="49"/>
  <c r="R425" i="49"/>
  <c r="Q426" i="49"/>
  <c r="R426" i="49"/>
  <c r="Q427" i="49"/>
  <c r="R427" i="49"/>
  <c r="Q428" i="49"/>
  <c r="R428" i="49"/>
  <c r="Q429" i="49"/>
  <c r="R429" i="49"/>
  <c r="Q430" i="49"/>
  <c r="R430" i="49"/>
  <c r="Q431" i="49"/>
  <c r="R431" i="49"/>
  <c r="Q432" i="49"/>
  <c r="R432" i="49"/>
  <c r="Q433" i="49"/>
  <c r="R433" i="49"/>
  <c r="Q434" i="49"/>
  <c r="R434" i="49"/>
  <c r="Q435" i="49"/>
  <c r="R435" i="49"/>
  <c r="Q436" i="49"/>
  <c r="R436" i="49"/>
  <c r="Q437" i="49"/>
  <c r="R437" i="49"/>
  <c r="Q438" i="49"/>
  <c r="R438" i="49"/>
  <c r="Q439" i="49"/>
  <c r="R439" i="49"/>
  <c r="Q440" i="49"/>
  <c r="R440" i="49"/>
  <c r="Q441" i="49"/>
  <c r="R441" i="49"/>
  <c r="Q442" i="49"/>
  <c r="R442" i="49"/>
  <c r="Q443" i="49"/>
  <c r="R443" i="49"/>
  <c r="Q444" i="49"/>
  <c r="R444" i="49"/>
  <c r="Q445" i="49"/>
  <c r="R445" i="49"/>
  <c r="Q446" i="49"/>
  <c r="R446" i="49"/>
  <c r="R447" i="49"/>
  <c r="R448" i="49"/>
  <c r="R449" i="49"/>
  <c r="R450" i="49"/>
  <c r="R451" i="49"/>
  <c r="R452" i="49"/>
  <c r="R453" i="49"/>
  <c r="R454" i="49"/>
  <c r="R455" i="49"/>
  <c r="R456" i="49"/>
  <c r="R457" i="49"/>
  <c r="R458" i="49"/>
  <c r="R459" i="49"/>
  <c r="R460" i="49"/>
  <c r="R461" i="49"/>
  <c r="R462" i="49"/>
  <c r="R463" i="49"/>
  <c r="R464" i="49"/>
  <c r="R465" i="49"/>
  <c r="R466" i="49"/>
  <c r="R467" i="49"/>
  <c r="R468" i="49"/>
  <c r="R469" i="49"/>
  <c r="R470" i="49"/>
  <c r="R471" i="49"/>
  <c r="R472" i="49"/>
  <c r="R473" i="49"/>
  <c r="R474" i="49"/>
  <c r="R475" i="49"/>
  <c r="R476" i="49"/>
  <c r="R477" i="49"/>
  <c r="R478" i="49"/>
  <c r="R479" i="49"/>
  <c r="R480" i="49"/>
  <c r="R481" i="49"/>
  <c r="R482" i="49"/>
  <c r="R483" i="49"/>
  <c r="R484" i="49"/>
  <c r="R485" i="49"/>
  <c r="R486" i="49"/>
  <c r="R487" i="49"/>
  <c r="R488" i="49"/>
  <c r="R489" i="49"/>
  <c r="R490" i="49"/>
  <c r="R491" i="49"/>
  <c r="R492" i="49"/>
  <c r="R493" i="49"/>
  <c r="R494" i="49"/>
  <c r="R495" i="49"/>
  <c r="R496" i="49"/>
  <c r="R497" i="49"/>
  <c r="R498" i="49"/>
  <c r="R499" i="49"/>
  <c r="R500" i="49"/>
  <c r="R501" i="49"/>
  <c r="R502" i="49"/>
  <c r="R503" i="49"/>
  <c r="R504" i="49"/>
  <c r="R505" i="49"/>
  <c r="R506" i="49"/>
  <c r="R507" i="49"/>
  <c r="R508" i="49"/>
  <c r="R509" i="49"/>
  <c r="R510" i="49"/>
  <c r="R511" i="49"/>
  <c r="R512" i="49"/>
  <c r="R513" i="49"/>
  <c r="R514" i="49"/>
  <c r="R515" i="49"/>
  <c r="R516" i="49"/>
  <c r="R517" i="49"/>
  <c r="R518" i="49"/>
  <c r="R519" i="49"/>
  <c r="R520" i="49"/>
  <c r="R521" i="49"/>
  <c r="R522" i="49"/>
  <c r="R523" i="49"/>
  <c r="R524" i="49"/>
  <c r="R525" i="49"/>
  <c r="R526" i="49"/>
  <c r="R527" i="49"/>
  <c r="R528" i="49"/>
  <c r="R529" i="49"/>
  <c r="R530" i="49"/>
  <c r="R531" i="49"/>
  <c r="R532" i="49"/>
  <c r="R533" i="49"/>
  <c r="R534" i="49"/>
  <c r="R535" i="49"/>
  <c r="R536" i="49"/>
  <c r="R537" i="49"/>
  <c r="R538" i="49"/>
  <c r="R539" i="49"/>
  <c r="R540" i="49"/>
  <c r="R541" i="49"/>
  <c r="R542" i="49"/>
  <c r="R543" i="49"/>
  <c r="R544" i="49"/>
  <c r="R545" i="49"/>
  <c r="R546" i="49"/>
  <c r="R547" i="49"/>
  <c r="R548" i="49"/>
  <c r="R549" i="49"/>
  <c r="R550" i="49"/>
  <c r="R551" i="49"/>
  <c r="R552" i="49"/>
  <c r="R553" i="49"/>
  <c r="R554" i="49"/>
  <c r="R555" i="49"/>
  <c r="R556" i="49"/>
  <c r="R557" i="49"/>
  <c r="R558" i="49"/>
  <c r="R559" i="49"/>
  <c r="R560" i="49"/>
  <c r="R561" i="49"/>
  <c r="R562" i="49"/>
  <c r="R563" i="49"/>
  <c r="R564" i="49"/>
  <c r="R565" i="49"/>
  <c r="R566" i="49"/>
  <c r="R567" i="49"/>
  <c r="R568" i="49"/>
  <c r="R569" i="49"/>
  <c r="R570" i="49"/>
  <c r="R571" i="49"/>
  <c r="R572" i="49"/>
  <c r="R573" i="49"/>
  <c r="R574" i="49"/>
  <c r="R575" i="49"/>
  <c r="R576" i="49"/>
  <c r="R577" i="49"/>
  <c r="R578" i="49"/>
  <c r="R579" i="49"/>
  <c r="R580" i="49"/>
  <c r="R581" i="49"/>
  <c r="R582" i="49"/>
  <c r="R583" i="49"/>
  <c r="R584" i="49"/>
  <c r="R585" i="49"/>
  <c r="R586" i="49"/>
  <c r="R587" i="49"/>
  <c r="R588" i="49"/>
  <c r="R589" i="49"/>
  <c r="R590" i="49"/>
  <c r="R591" i="49"/>
  <c r="R592" i="49"/>
  <c r="R593" i="49"/>
  <c r="R594" i="49"/>
  <c r="R595" i="49"/>
  <c r="R596" i="49"/>
  <c r="R597" i="49"/>
  <c r="R598" i="49"/>
  <c r="R599" i="49"/>
  <c r="R600" i="49"/>
  <c r="R601" i="49"/>
  <c r="R602" i="49"/>
  <c r="R603" i="49"/>
  <c r="R604" i="49"/>
  <c r="R605" i="49"/>
  <c r="R606" i="49"/>
  <c r="R607" i="49"/>
  <c r="R608" i="49"/>
  <c r="R609" i="49"/>
  <c r="R610" i="49"/>
  <c r="R611" i="49"/>
  <c r="R612" i="49"/>
  <c r="R613" i="49"/>
  <c r="R614" i="49"/>
  <c r="R615" i="49"/>
  <c r="R616" i="49"/>
  <c r="R617" i="49"/>
  <c r="R618" i="49"/>
  <c r="R619" i="49"/>
  <c r="R620" i="49"/>
  <c r="R621" i="49"/>
  <c r="R622" i="49"/>
  <c r="R623" i="49"/>
  <c r="R624" i="49"/>
  <c r="R625" i="49"/>
  <c r="R626" i="49"/>
  <c r="R627" i="49"/>
  <c r="R628" i="49"/>
  <c r="R629" i="49"/>
  <c r="R630" i="49"/>
  <c r="R631" i="49"/>
  <c r="R632" i="49"/>
  <c r="R633" i="49"/>
  <c r="R634" i="49"/>
  <c r="R635" i="49"/>
  <c r="R636" i="49"/>
  <c r="R637" i="49"/>
  <c r="R638" i="49"/>
  <c r="R639" i="49"/>
  <c r="R640" i="49"/>
  <c r="R641" i="49"/>
  <c r="R642" i="49"/>
  <c r="R643" i="49"/>
  <c r="R644" i="49"/>
  <c r="R645" i="49"/>
  <c r="R646" i="49"/>
  <c r="R647" i="49"/>
  <c r="R648" i="49"/>
  <c r="R649" i="49"/>
  <c r="R650" i="49"/>
  <c r="R651" i="49"/>
  <c r="R652" i="49"/>
  <c r="R653" i="49"/>
  <c r="R654" i="49"/>
  <c r="R655" i="49"/>
  <c r="R656" i="49"/>
  <c r="R657" i="49"/>
  <c r="R658" i="49"/>
  <c r="R659" i="49"/>
  <c r="R660" i="49"/>
  <c r="R661" i="49"/>
  <c r="R662" i="49"/>
  <c r="R663" i="49"/>
  <c r="R664" i="49"/>
  <c r="R665" i="49"/>
  <c r="R666" i="49"/>
  <c r="R667" i="49"/>
  <c r="R668" i="49"/>
  <c r="R669" i="49"/>
  <c r="R670" i="49"/>
  <c r="R671" i="49"/>
  <c r="R672" i="49"/>
  <c r="R673" i="49"/>
  <c r="R674" i="49"/>
  <c r="R675" i="49"/>
  <c r="R676" i="49"/>
  <c r="R677" i="49"/>
  <c r="R678" i="49"/>
  <c r="R679" i="49"/>
  <c r="R680" i="49"/>
  <c r="R681" i="49"/>
  <c r="R682" i="49"/>
  <c r="R683" i="49"/>
  <c r="R684" i="49"/>
  <c r="R685" i="49"/>
  <c r="R686" i="49"/>
  <c r="R687" i="49"/>
  <c r="R688" i="49"/>
  <c r="R689" i="49"/>
  <c r="R690" i="49"/>
  <c r="R691" i="49"/>
  <c r="R692" i="49"/>
  <c r="R693" i="49"/>
  <c r="R694" i="49"/>
  <c r="R695" i="49"/>
  <c r="R696" i="49"/>
  <c r="R697" i="49"/>
  <c r="R698" i="49"/>
  <c r="R699" i="49"/>
  <c r="R700" i="49"/>
  <c r="R701" i="49"/>
  <c r="R702" i="49"/>
  <c r="R703" i="49"/>
  <c r="R704" i="49"/>
  <c r="R705" i="49"/>
  <c r="R706" i="49"/>
  <c r="R707" i="49"/>
  <c r="R708" i="49"/>
  <c r="R709" i="49"/>
  <c r="R710" i="49"/>
  <c r="R711" i="49"/>
  <c r="R712" i="49"/>
  <c r="R713" i="49"/>
  <c r="R714" i="49"/>
  <c r="R715" i="49"/>
  <c r="R716" i="49"/>
  <c r="R717" i="49"/>
  <c r="R46" i="41"/>
  <c r="Q46" i="41"/>
  <c r="R45" i="41"/>
  <c r="Q45" i="41"/>
  <c r="R44" i="41"/>
  <c r="Q44" i="41"/>
  <c r="R43" i="41"/>
  <c r="Q43" i="41"/>
  <c r="R38" i="41"/>
  <c r="Q38" i="41"/>
  <c r="R34" i="41"/>
  <c r="Q34" i="41"/>
  <c r="Q41" i="40"/>
  <c r="R41" i="40"/>
  <c r="Q42" i="40"/>
  <c r="R42" i="40"/>
  <c r="Q145" i="27"/>
  <c r="R145" i="27"/>
  <c r="Q146" i="27"/>
  <c r="R146" i="27"/>
  <c r="Q98" i="62"/>
  <c r="R98" i="62"/>
  <c r="Q103" i="62"/>
  <c r="R103" i="62"/>
  <c r="Q101" i="62"/>
  <c r="R101" i="62"/>
  <c r="Q104" i="62"/>
  <c r="R104" i="62"/>
  <c r="Q105" i="62"/>
  <c r="R105" i="62"/>
  <c r="Q51" i="26"/>
  <c r="R51" i="26"/>
  <c r="R64" i="30"/>
  <c r="Q484" i="25"/>
  <c r="R484" i="25"/>
  <c r="Q478" i="25"/>
  <c r="R478" i="25"/>
  <c r="Q479" i="25"/>
  <c r="R479" i="25"/>
  <c r="Q480" i="25"/>
  <c r="R480" i="25"/>
  <c r="Q481" i="25"/>
  <c r="R481" i="25"/>
  <c r="Q482" i="25"/>
  <c r="R482" i="25"/>
  <c r="Q483" i="25"/>
  <c r="R483" i="25"/>
  <c r="Q80" i="20"/>
  <c r="R80" i="20"/>
  <c r="Q55" i="18"/>
  <c r="R55" i="18"/>
  <c r="R413" i="13"/>
  <c r="R415" i="13"/>
  <c r="R295" i="11"/>
  <c r="R292" i="11"/>
  <c r="R293" i="11"/>
  <c r="R294" i="11"/>
  <c r="Q75" i="15"/>
  <c r="R75" i="15"/>
  <c r="R503" i="12"/>
  <c r="R505" i="12"/>
  <c r="Q78" i="20"/>
  <c r="R78" i="20"/>
  <c r="Q79" i="20"/>
  <c r="R79" i="20"/>
  <c r="Q17" i="62"/>
  <c r="R17" i="62"/>
  <c r="Q18" i="62"/>
  <c r="R18" i="62"/>
  <c r="Q21" i="62"/>
  <c r="R21" i="62"/>
  <c r="Q19" i="62"/>
  <c r="R19" i="62"/>
  <c r="Q20" i="62"/>
  <c r="R20" i="62"/>
  <c r="Q22" i="62"/>
  <c r="R22" i="62"/>
  <c r="Q23" i="62"/>
  <c r="R23" i="62"/>
  <c r="Q24" i="62"/>
  <c r="R24" i="62"/>
  <c r="Q25" i="62"/>
  <c r="R25" i="62"/>
  <c r="Q26" i="62"/>
  <c r="R26" i="62"/>
  <c r="Q27" i="62"/>
  <c r="R27" i="62"/>
  <c r="Q28" i="62"/>
  <c r="R28" i="62"/>
  <c r="Q29" i="62"/>
  <c r="R29" i="62"/>
  <c r="Q31" i="62"/>
  <c r="R31" i="62"/>
  <c r="Q30" i="62"/>
  <c r="R30" i="62"/>
  <c r="Q32" i="62"/>
  <c r="R32" i="62"/>
  <c r="Q33" i="62"/>
  <c r="R33" i="62"/>
  <c r="Q34" i="62"/>
  <c r="R34" i="62"/>
  <c r="Q35" i="62"/>
  <c r="R35" i="62"/>
  <c r="Q36" i="62"/>
  <c r="R36" i="62"/>
  <c r="Q38" i="62"/>
  <c r="R38" i="62"/>
  <c r="Q37" i="62"/>
  <c r="R37" i="62"/>
  <c r="Q40" i="62"/>
  <c r="R40" i="62"/>
  <c r="Q39" i="62"/>
  <c r="R39" i="62"/>
  <c r="Q41" i="62"/>
  <c r="R41" i="62"/>
  <c r="Q42" i="62"/>
  <c r="R42" i="62"/>
  <c r="Q43" i="62"/>
  <c r="R43" i="62"/>
  <c r="Q45" i="62"/>
  <c r="R45" i="62"/>
  <c r="Q44" i="62"/>
  <c r="R44" i="62"/>
  <c r="Q46" i="62"/>
  <c r="R46" i="62"/>
  <c r="Q47" i="62"/>
  <c r="R47" i="62"/>
  <c r="Q48" i="62"/>
  <c r="R48" i="62"/>
  <c r="Q49" i="62"/>
  <c r="R49" i="62"/>
  <c r="Q51" i="62"/>
  <c r="R51" i="62"/>
  <c r="Q50" i="62"/>
  <c r="R50" i="62"/>
  <c r="Q52" i="62"/>
  <c r="R52" i="62"/>
  <c r="Q53" i="62"/>
  <c r="R53" i="62"/>
  <c r="Q54" i="62"/>
  <c r="R54" i="62"/>
  <c r="Q55" i="62"/>
  <c r="R55" i="62"/>
  <c r="Q56" i="62"/>
  <c r="R56" i="62"/>
  <c r="Q57" i="62"/>
  <c r="R57" i="62"/>
  <c r="Q58" i="62"/>
  <c r="R58" i="62"/>
  <c r="Q60" i="62"/>
  <c r="R60" i="62"/>
  <c r="Q59" i="62"/>
  <c r="R59" i="62"/>
  <c r="Q61" i="62"/>
  <c r="R61" i="62"/>
  <c r="Q62" i="62"/>
  <c r="R62" i="62"/>
  <c r="Q63" i="62"/>
  <c r="R63" i="62"/>
  <c r="Q64" i="62"/>
  <c r="R64" i="62"/>
  <c r="Q65" i="62"/>
  <c r="R65" i="62"/>
  <c r="Q68" i="62"/>
  <c r="R68" i="62"/>
  <c r="Q67" i="62"/>
  <c r="R67" i="62"/>
  <c r="Q66" i="62"/>
  <c r="R66" i="62"/>
  <c r="Q69" i="62"/>
  <c r="R69" i="62"/>
  <c r="Q70" i="62"/>
  <c r="R70" i="62"/>
  <c r="Q71" i="62"/>
  <c r="R71" i="62"/>
  <c r="Q72" i="62"/>
  <c r="R72" i="62"/>
  <c r="Q73" i="62"/>
  <c r="R73" i="62"/>
  <c r="Q74" i="62"/>
  <c r="R74" i="62"/>
  <c r="Q75" i="62"/>
  <c r="R75" i="62"/>
  <c r="Q76" i="62"/>
  <c r="R76" i="62"/>
  <c r="Q77" i="62"/>
  <c r="R77" i="62"/>
  <c r="Q78" i="62"/>
  <c r="R78" i="62"/>
  <c r="Q79" i="62"/>
  <c r="R79" i="62"/>
  <c r="Q80" i="62"/>
  <c r="R80" i="62"/>
  <c r="Q81" i="62"/>
  <c r="R81" i="62"/>
  <c r="Q82" i="62"/>
  <c r="R82" i="62"/>
  <c r="Q83" i="62"/>
  <c r="R83" i="62"/>
  <c r="Q84" i="62"/>
  <c r="R84" i="62"/>
  <c r="Q85" i="62"/>
  <c r="R85" i="62"/>
  <c r="Q86" i="62"/>
  <c r="R86" i="62"/>
  <c r="Q89" i="62"/>
  <c r="R89" i="62"/>
  <c r="Q90" i="62"/>
  <c r="R90" i="62"/>
  <c r="Q88" i="62"/>
  <c r="R88" i="62"/>
  <c r="Q87" i="62"/>
  <c r="R87" i="62"/>
  <c r="Q91" i="62"/>
  <c r="R91" i="62"/>
  <c r="Q92" i="62"/>
  <c r="R92" i="62"/>
  <c r="Q93" i="62"/>
  <c r="R93" i="62"/>
  <c r="Q94" i="62"/>
  <c r="R94" i="62"/>
  <c r="Q95" i="62"/>
  <c r="R95" i="62"/>
  <c r="Q96" i="62"/>
  <c r="R96" i="62"/>
  <c r="Q97" i="62"/>
  <c r="R97" i="62"/>
  <c r="Q99" i="62"/>
  <c r="R99" i="62"/>
  <c r="Q100" i="62"/>
  <c r="R100" i="62"/>
  <c r="P54" i="31" l="1"/>
  <c r="P69" i="30"/>
  <c r="P16" i="66"/>
  <c r="P14" i="66"/>
  <c r="P483" i="25"/>
  <c r="P479" i="25"/>
  <c r="P166" i="49"/>
  <c r="P182" i="49"/>
  <c r="P66" i="49"/>
  <c r="P94" i="39"/>
  <c r="P108" i="39"/>
  <c r="P248" i="49"/>
  <c r="P412" i="49"/>
  <c r="P416" i="49"/>
  <c r="P814" i="50"/>
  <c r="P79" i="49"/>
  <c r="P75" i="49"/>
  <c r="P67" i="49"/>
  <c r="P434" i="49"/>
  <c r="P426" i="49"/>
  <c r="P418" i="49"/>
  <c r="P386" i="49"/>
  <c r="P378" i="49"/>
  <c r="P374" i="49"/>
  <c r="P370" i="49"/>
  <c r="P362" i="49"/>
  <c r="P330" i="49"/>
  <c r="P326" i="49"/>
  <c r="P322" i="49"/>
  <c r="P302" i="49"/>
  <c r="P298" i="49"/>
  <c r="P238" i="49"/>
  <c r="P353" i="49"/>
  <c r="P317" i="49"/>
  <c r="P313" i="49"/>
  <c r="P281" i="49"/>
  <c r="P241" i="49"/>
  <c r="P368" i="49"/>
  <c r="P200" i="49"/>
  <c r="P171" i="49"/>
  <c r="P11" i="65"/>
  <c r="P47" i="31"/>
  <c r="P68" i="30"/>
  <c r="P150" i="27"/>
  <c r="P105" i="62"/>
  <c r="P92" i="62"/>
  <c r="P76" i="62"/>
  <c r="P59" i="62"/>
  <c r="P45" i="62"/>
  <c r="P100" i="62"/>
  <c r="P43" i="62"/>
  <c r="P499" i="25"/>
  <c r="P82" i="20"/>
  <c r="P57" i="18"/>
  <c r="P58" i="18"/>
  <c r="P304" i="11"/>
  <c r="P302" i="11"/>
  <c r="P51" i="26"/>
  <c r="P45" i="40"/>
  <c r="P43" i="40"/>
  <c r="P75" i="15"/>
  <c r="P10" i="65"/>
  <c r="P61" i="31"/>
  <c r="P17" i="66"/>
  <c r="P12" i="66"/>
  <c r="P102" i="39"/>
  <c r="P97" i="39"/>
  <c r="P92" i="39"/>
  <c r="P91" i="39"/>
  <c r="P401" i="49"/>
  <c r="P397" i="49"/>
  <c r="P385" i="49"/>
  <c r="P177" i="49"/>
  <c r="P169" i="49"/>
  <c r="P45" i="49"/>
  <c r="P29" i="49"/>
  <c r="P236" i="49"/>
  <c r="P232" i="49"/>
  <c r="P224" i="49"/>
  <c r="P220" i="49"/>
  <c r="P419" i="49"/>
  <c r="P399" i="49"/>
  <c r="P395" i="49"/>
  <c r="P359" i="49"/>
  <c r="P255" i="49"/>
  <c r="P52" i="49"/>
  <c r="P354" i="49"/>
  <c r="P426" i="13"/>
  <c r="P424" i="13"/>
  <c r="P425" i="13"/>
  <c r="P421" i="13"/>
  <c r="P428" i="13"/>
  <c r="P420" i="13"/>
  <c r="P422" i="13"/>
  <c r="P427" i="13"/>
  <c r="P57" i="31"/>
  <c r="P52" i="31"/>
  <c r="P55" i="31"/>
  <c r="P48" i="31"/>
  <c r="P50" i="31"/>
  <c r="P58" i="31"/>
  <c r="P59" i="31"/>
  <c r="P250" i="42"/>
  <c r="P249" i="42"/>
  <c r="P8" i="66"/>
  <c r="P15" i="66"/>
  <c r="P4" i="66"/>
  <c r="P13" i="66"/>
  <c r="P47" i="41"/>
  <c r="P149" i="27"/>
  <c r="P46" i="31"/>
  <c r="P40" i="31"/>
  <c r="P49" i="31"/>
  <c r="P43" i="31"/>
  <c r="P60" i="31"/>
  <c r="P62" i="31"/>
  <c r="P106" i="39"/>
  <c r="P98" i="39"/>
  <c r="P104" i="39"/>
  <c r="P105" i="39"/>
  <c r="P95" i="39"/>
  <c r="P107" i="39"/>
  <c r="P96" i="39"/>
  <c r="P110" i="39"/>
  <c r="P99" i="39"/>
  <c r="P93" i="39"/>
  <c r="P101" i="39"/>
  <c r="P100" i="39"/>
  <c r="P109" i="39"/>
  <c r="P35" i="62"/>
  <c r="P109" i="62"/>
  <c r="P61" i="62"/>
  <c r="P87" i="62"/>
  <c r="P86" i="62"/>
  <c r="P114" i="62"/>
  <c r="P88" i="62"/>
  <c r="P33" i="62"/>
  <c r="P29" i="62"/>
  <c r="P17" i="62"/>
  <c r="P113" i="62"/>
  <c r="P501" i="25"/>
  <c r="P492" i="25"/>
  <c r="P494" i="25"/>
  <c r="P502" i="25"/>
  <c r="P498" i="25"/>
  <c r="P497" i="25"/>
  <c r="P495" i="25"/>
  <c r="P493" i="25"/>
  <c r="P500" i="25"/>
  <c r="P490" i="25"/>
  <c r="P496" i="25"/>
  <c r="P53" i="31"/>
  <c r="P339" i="49"/>
  <c r="P161" i="49"/>
  <c r="P136" i="49"/>
  <c r="P409" i="49"/>
  <c r="P247" i="49"/>
  <c r="P160" i="49"/>
  <c r="P88" i="49"/>
  <c r="P33" i="49"/>
  <c r="P380" i="49"/>
  <c r="P239" i="49"/>
  <c r="P210" i="49"/>
  <c r="P341" i="49"/>
  <c r="P159" i="49"/>
  <c r="P63" i="49"/>
  <c r="P336" i="49"/>
  <c r="P332" i="49"/>
  <c r="P312" i="49"/>
  <c r="P288" i="49"/>
  <c r="P284" i="49"/>
  <c r="P280" i="49"/>
  <c r="P272" i="49"/>
  <c r="P268" i="49"/>
  <c r="P264" i="49"/>
  <c r="P225" i="49"/>
  <c r="P217" i="49"/>
  <c r="P113" i="49"/>
  <c r="P93" i="49"/>
  <c r="P75" i="62"/>
  <c r="P67" i="62"/>
  <c r="P60" i="62"/>
  <c r="P50" i="62"/>
  <c r="P47" i="62"/>
  <c r="P103" i="62"/>
  <c r="P27" i="62"/>
  <c r="P21" i="62"/>
  <c r="P36" i="62"/>
  <c r="P28" i="62"/>
  <c r="L890" i="4"/>
  <c r="L893" i="4"/>
  <c r="L894" i="4"/>
  <c r="L892" i="4"/>
  <c r="P6" i="65"/>
  <c r="P148" i="27"/>
  <c r="P112" i="62"/>
  <c r="P445" i="49"/>
  <c r="P301" i="49"/>
  <c r="P295" i="49"/>
  <c r="P320" i="49"/>
  <c r="P178" i="49"/>
  <c r="P81" i="49"/>
  <c r="P26" i="49"/>
  <c r="P18" i="49"/>
  <c r="P93" i="62"/>
  <c r="P351" i="49"/>
  <c r="P345" i="49"/>
  <c r="P112" i="49"/>
  <c r="P100" i="49"/>
  <c r="P488" i="25"/>
  <c r="P64" i="62"/>
  <c r="P56" i="62"/>
  <c r="P52" i="62"/>
  <c r="P48" i="62"/>
  <c r="P422" i="49"/>
  <c r="P328" i="49"/>
  <c r="P265" i="49"/>
  <c r="P249" i="49"/>
  <c r="P124" i="49"/>
  <c r="P81" i="62"/>
  <c r="P58" i="62"/>
  <c r="P54" i="62"/>
  <c r="P32" i="62"/>
  <c r="P24" i="62"/>
  <c r="P19" i="62"/>
  <c r="P79" i="20"/>
  <c r="P45" i="41"/>
  <c r="P443" i="49"/>
  <c r="P427" i="49"/>
  <c r="P307" i="49"/>
  <c r="P237" i="49"/>
  <c r="P216" i="49"/>
  <c r="P205" i="49"/>
  <c r="P143" i="49"/>
  <c r="P131" i="49"/>
  <c r="P123" i="49"/>
  <c r="P111" i="49"/>
  <c r="P80" i="49"/>
  <c r="P61" i="49"/>
  <c r="P491" i="25"/>
  <c r="P487" i="25"/>
  <c r="P39" i="31"/>
  <c r="P44" i="31"/>
  <c r="P147" i="27"/>
  <c r="P110" i="62"/>
  <c r="P7" i="65"/>
  <c r="P96" i="62"/>
  <c r="P90" i="62"/>
  <c r="P42" i="31"/>
  <c r="P45" i="31"/>
  <c r="P108" i="62"/>
  <c r="P11" i="66"/>
  <c r="P84" i="62"/>
  <c r="P80" i="62"/>
  <c r="P73" i="62"/>
  <c r="P439" i="49"/>
  <c r="P355" i="49"/>
  <c r="P342" i="49"/>
  <c r="P267" i="49"/>
  <c r="P150" i="49"/>
  <c r="P114" i="49"/>
  <c r="P91" i="62"/>
  <c r="P83" i="62"/>
  <c r="P79" i="62"/>
  <c r="P66" i="62"/>
  <c r="P57" i="62"/>
  <c r="P26" i="62"/>
  <c r="P22" i="62"/>
  <c r="P408" i="49"/>
  <c r="P404" i="49"/>
  <c r="P372" i="49"/>
  <c r="P337" i="49"/>
  <c r="P314" i="49"/>
  <c r="P291" i="49"/>
  <c r="P274" i="49"/>
  <c r="P258" i="49"/>
  <c r="P250" i="49"/>
  <c r="P192" i="49"/>
  <c r="P132" i="49"/>
  <c r="P86" i="49"/>
  <c r="P82" i="49"/>
  <c r="P59" i="49"/>
  <c r="P40" i="49"/>
  <c r="P35" i="49"/>
  <c r="P27" i="49"/>
  <c r="P24" i="49"/>
  <c r="P19" i="49"/>
  <c r="P15" i="49"/>
  <c r="P107" i="62"/>
  <c r="P56" i="49"/>
  <c r="P41" i="31"/>
  <c r="P102" i="62"/>
  <c r="P81" i="20"/>
  <c r="P106" i="62"/>
  <c r="P97" i="62"/>
  <c r="P72" i="62"/>
  <c r="P65" i="62"/>
  <c r="P39" i="62"/>
  <c r="P18" i="62"/>
  <c r="P46" i="41"/>
  <c r="P379" i="49"/>
  <c r="P85" i="62"/>
  <c r="P82" i="62"/>
  <c r="P78" i="62"/>
  <c r="P71" i="62"/>
  <c r="P53" i="62"/>
  <c r="P51" i="62"/>
  <c r="P46" i="62"/>
  <c r="P40" i="62"/>
  <c r="P25" i="62"/>
  <c r="P20" i="62"/>
  <c r="P478" i="25"/>
  <c r="P98" i="62"/>
  <c r="P42" i="40"/>
  <c r="P43" i="41"/>
  <c r="P305" i="49"/>
  <c r="P391" i="49"/>
  <c r="P95" i="62"/>
  <c r="P77" i="62"/>
  <c r="P74" i="62"/>
  <c r="P70" i="62"/>
  <c r="P63" i="62"/>
  <c r="P49" i="62"/>
  <c r="P44" i="62"/>
  <c r="P42" i="62"/>
  <c r="P37" i="62"/>
  <c r="P30" i="62"/>
  <c r="P55" i="18"/>
  <c r="P104" i="62"/>
  <c r="P146" i="27"/>
  <c r="P41" i="40"/>
  <c r="P44" i="41"/>
  <c r="P424" i="49"/>
  <c r="P99" i="62"/>
  <c r="P94" i="62"/>
  <c r="P89" i="62"/>
  <c r="P69" i="62"/>
  <c r="P68" i="62"/>
  <c r="P62" i="62"/>
  <c r="P55" i="62"/>
  <c r="P41" i="62"/>
  <c r="P38" i="62"/>
  <c r="P34" i="62"/>
  <c r="P31" i="62"/>
  <c r="P23" i="62"/>
  <c r="P80" i="20"/>
  <c r="P101" i="62"/>
  <c r="P145" i="27"/>
  <c r="P432" i="49"/>
  <c r="P78" i="20"/>
  <c r="P442" i="49"/>
  <c r="P338" i="49"/>
  <c r="P234" i="49"/>
  <c r="P187" i="49"/>
  <c r="P96" i="49"/>
  <c r="P423" i="49"/>
  <c r="P358" i="49"/>
  <c r="P315" i="49"/>
  <c r="P304" i="49"/>
  <c r="P300" i="49"/>
  <c r="P292" i="49"/>
  <c r="P271" i="49"/>
  <c r="P244" i="49"/>
  <c r="P221" i="49"/>
  <c r="P189" i="49"/>
  <c r="P168" i="49"/>
  <c r="P139" i="49"/>
  <c r="P104" i="49"/>
  <c r="P65" i="49"/>
  <c r="P38" i="49"/>
  <c r="P20" i="49"/>
  <c r="P406" i="49"/>
  <c r="P369" i="49"/>
  <c r="P253" i="49"/>
  <c r="P209" i="49"/>
  <c r="P203" i="49"/>
  <c r="P201" i="49"/>
  <c r="P175" i="49"/>
  <c r="P152" i="49"/>
  <c r="P144" i="49"/>
  <c r="P145" i="49"/>
  <c r="P125" i="49"/>
  <c r="P109" i="49"/>
  <c r="P95" i="49"/>
  <c r="P42" i="49"/>
  <c r="P25" i="49"/>
  <c r="P17" i="49"/>
  <c r="P433" i="49"/>
  <c r="P405" i="49"/>
  <c r="P402" i="49"/>
  <c r="P231" i="49"/>
  <c r="P227" i="49"/>
  <c r="P208" i="49"/>
  <c r="P202" i="49"/>
  <c r="P134" i="49"/>
  <c r="P127" i="49"/>
  <c r="P120" i="49"/>
  <c r="P107" i="49"/>
  <c r="P102" i="49"/>
  <c r="P89" i="49"/>
  <c r="P74" i="49"/>
  <c r="P51" i="49"/>
  <c r="P49" i="49"/>
  <c r="P36" i="49"/>
  <c r="P5" i="65"/>
  <c r="P9" i="66"/>
  <c r="P440" i="49"/>
  <c r="P436" i="49"/>
  <c r="P392" i="49"/>
  <c r="P382" i="49"/>
  <c r="P331" i="49"/>
  <c r="P329" i="49"/>
  <c r="P306" i="49"/>
  <c r="P278" i="49"/>
  <c r="P270" i="49"/>
  <c r="P215" i="49"/>
  <c r="P211" i="49"/>
  <c r="P92" i="49"/>
  <c r="P91" i="49"/>
  <c r="P60" i="49"/>
  <c r="P43" i="49"/>
  <c r="P3" i="65"/>
  <c r="P6" i="66"/>
  <c r="P435" i="49"/>
  <c r="P425" i="49"/>
  <c r="P417" i="49"/>
  <c r="P389" i="49"/>
  <c r="P376" i="49"/>
  <c r="P365" i="49"/>
  <c r="P361" i="49"/>
  <c r="P346" i="49"/>
  <c r="P324" i="49"/>
  <c r="P252" i="49"/>
  <c r="P222" i="49"/>
  <c r="P184" i="49"/>
  <c r="P167" i="49"/>
  <c r="P118" i="49"/>
  <c r="P73" i="49"/>
  <c r="P47" i="49"/>
  <c r="P2" i="65"/>
  <c r="P289" i="49"/>
  <c r="P282" i="49"/>
  <c r="P279" i="49"/>
  <c r="P276" i="49"/>
  <c r="P263" i="49"/>
  <c r="P259" i="49"/>
  <c r="P233" i="49"/>
  <c r="P206" i="49"/>
  <c r="P191" i="49"/>
  <c r="P137" i="49"/>
  <c r="P106" i="49"/>
  <c r="P83" i="49"/>
  <c r="P68" i="49"/>
  <c r="P31" i="49"/>
  <c r="P54" i="49"/>
  <c r="P30" i="49"/>
  <c r="P2" i="67"/>
  <c r="P5" i="67"/>
  <c r="P3" i="67"/>
  <c r="P6" i="67"/>
  <c r="P7" i="67"/>
  <c r="P4" i="67"/>
  <c r="P3" i="66"/>
  <c r="P2" i="66"/>
  <c r="P10" i="66"/>
  <c r="P5" i="66"/>
  <c r="P7" i="66"/>
  <c r="P34" i="41"/>
  <c r="P38" i="41"/>
  <c r="P480" i="25"/>
  <c r="P486" i="25"/>
  <c r="P482" i="25"/>
  <c r="P481" i="25"/>
  <c r="P484" i="25"/>
  <c r="P489" i="25"/>
  <c r="P485" i="25"/>
  <c r="P421" i="49"/>
  <c r="P415" i="49"/>
  <c r="P407" i="49"/>
  <c r="P396" i="49"/>
  <c r="P387" i="49"/>
  <c r="P377" i="49"/>
  <c r="P357" i="49"/>
  <c r="P360" i="49"/>
  <c r="P349" i="49"/>
  <c r="P344" i="49"/>
  <c r="P309" i="49"/>
  <c r="P297" i="49"/>
  <c r="P290" i="49"/>
  <c r="P286" i="49"/>
  <c r="P269" i="49"/>
  <c r="P266" i="49"/>
  <c r="P260" i="49"/>
  <c r="P257" i="49"/>
  <c r="P246" i="49"/>
  <c r="P243" i="49"/>
  <c r="P235" i="49"/>
  <c r="P228" i="49"/>
  <c r="P226" i="49"/>
  <c r="P214" i="49"/>
  <c r="P207" i="49"/>
  <c r="P199" i="49"/>
  <c r="P195" i="49"/>
  <c r="P193" i="49"/>
  <c r="P181" i="49"/>
  <c r="P174" i="49"/>
  <c r="P170" i="49"/>
  <c r="P163" i="49"/>
  <c r="P156" i="49"/>
  <c r="P149" i="49"/>
  <c r="P135" i="49"/>
  <c r="P130" i="49"/>
  <c r="P105" i="49"/>
  <c r="P99" i="49"/>
  <c r="P72" i="49"/>
  <c r="P41" i="49"/>
  <c r="P32" i="49"/>
  <c r="P446" i="49"/>
  <c r="P413" i="49"/>
  <c r="P394" i="49"/>
  <c r="P388" i="49"/>
  <c r="P383" i="49"/>
  <c r="P348" i="49"/>
  <c r="P333" i="49"/>
  <c r="P325" i="49"/>
  <c r="P319" i="49"/>
  <c r="P285" i="49"/>
  <c r="P256" i="49"/>
  <c r="P188" i="49"/>
  <c r="P158" i="49"/>
  <c r="P140" i="49"/>
  <c r="P117" i="49"/>
  <c r="P110" i="49"/>
  <c r="P103" i="49"/>
  <c r="P94" i="49"/>
  <c r="P85" i="49"/>
  <c r="P78" i="49"/>
  <c r="P71" i="49"/>
  <c r="P28" i="49"/>
  <c r="P14" i="49"/>
  <c r="P430" i="49"/>
  <c r="P420" i="49"/>
  <c r="P390" i="49"/>
  <c r="P373" i="49"/>
  <c r="P364" i="49"/>
  <c r="P356" i="49"/>
  <c r="P296" i="49"/>
  <c r="P275" i="49"/>
  <c r="P198" i="49"/>
  <c r="P194" i="49"/>
  <c r="P186" i="49"/>
  <c r="P183" i="49"/>
  <c r="P173" i="49"/>
  <c r="P162" i="49"/>
  <c r="P154" i="49"/>
  <c r="P155" i="49"/>
  <c r="P148" i="49"/>
  <c r="P122" i="49"/>
  <c r="P98" i="49"/>
  <c r="P58" i="49"/>
  <c r="P429" i="49"/>
  <c r="P410" i="49"/>
  <c r="P400" i="49"/>
  <c r="P366" i="49"/>
  <c r="P347" i="49"/>
  <c r="P340" i="49"/>
  <c r="P334" i="49"/>
  <c r="P283" i="49"/>
  <c r="P245" i="49"/>
  <c r="P213" i="49"/>
  <c r="P180" i="49"/>
  <c r="P141" i="49"/>
  <c r="P133" i="49"/>
  <c r="P116" i="49"/>
  <c r="P108" i="49"/>
  <c r="P121" i="49"/>
  <c r="P101" i="49"/>
  <c r="P84" i="49"/>
  <c r="P77" i="49"/>
  <c r="P70" i="49"/>
  <c r="P53" i="49"/>
  <c r="P46" i="49"/>
  <c r="P39" i="49"/>
  <c r="P22" i="49"/>
  <c r="P13" i="49"/>
  <c r="P343" i="49"/>
  <c r="P323" i="49"/>
  <c r="P318" i="49"/>
  <c r="P308" i="49"/>
  <c r="P294" i="49"/>
  <c r="P277" i="49"/>
  <c r="P273" i="49"/>
  <c r="P262" i="49"/>
  <c r="P251" i="49"/>
  <c r="P242" i="49"/>
  <c r="P240" i="49"/>
  <c r="P230" i="49"/>
  <c r="P219" i="49"/>
  <c r="P212" i="49"/>
  <c r="P197" i="49"/>
  <c r="P185" i="49"/>
  <c r="P179" i="49"/>
  <c r="P176" i="49"/>
  <c r="P165" i="49"/>
  <c r="P151" i="49"/>
  <c r="P147" i="49"/>
  <c r="P146" i="49"/>
  <c r="P115" i="49"/>
  <c r="P90" i="49"/>
  <c r="P57" i="49"/>
  <c r="P50" i="49"/>
  <c r="P23" i="49"/>
  <c r="P444" i="49"/>
  <c r="P428" i="49"/>
  <c r="P411" i="49"/>
  <c r="P403" i="49"/>
  <c r="P381" i="49"/>
  <c r="P363" i="49"/>
  <c r="P350" i="49"/>
  <c r="P316" i="49"/>
  <c r="P303" i="49"/>
  <c r="P299" i="49"/>
  <c r="P172" i="49"/>
  <c r="P153" i="49"/>
  <c r="P128" i="49"/>
  <c r="P119" i="49"/>
  <c r="P87" i="49"/>
  <c r="P76" i="49"/>
  <c r="P69" i="49"/>
  <c r="P55" i="49"/>
  <c r="P44" i="49"/>
  <c r="P218" i="49"/>
  <c r="P16" i="49"/>
  <c r="P437" i="49"/>
  <c r="P438" i="49"/>
  <c r="P431" i="49"/>
  <c r="P384" i="49"/>
  <c r="P371" i="49"/>
  <c r="P367" i="49"/>
  <c r="P321" i="49"/>
  <c r="P310" i="49"/>
  <c r="P293" i="49"/>
  <c r="P261" i="49"/>
  <c r="P229" i="49"/>
  <c r="P204" i="49"/>
  <c r="P196" i="49"/>
  <c r="P164" i="49"/>
  <c r="P142" i="49"/>
  <c r="P138" i="49"/>
  <c r="P126" i="49"/>
  <c r="P62" i="49"/>
  <c r="P48" i="49"/>
  <c r="P37" i="49"/>
  <c r="P21" i="49"/>
  <c r="P398" i="49"/>
  <c r="P335" i="49"/>
  <c r="P441" i="49"/>
  <c r="P375" i="49"/>
  <c r="P311" i="49"/>
  <c r="P414" i="49"/>
  <c r="P352" i="49"/>
  <c r="P287" i="49"/>
  <c r="P129" i="49"/>
  <c r="P97" i="49"/>
  <c r="P64" i="49"/>
  <c r="P34" i="49"/>
  <c r="P393" i="49"/>
  <c r="P327" i="49"/>
  <c r="P254" i="49"/>
  <c r="P223" i="49"/>
  <c r="P190" i="49"/>
  <c r="P157" i="4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N879" i="4"/>
  <c r="N880" i="4"/>
  <c r="N881" i="4"/>
  <c r="N882" i="4"/>
  <c r="N883" i="4"/>
  <c r="N884" i="4"/>
  <c r="Q471" i="25"/>
  <c r="R471" i="25"/>
  <c r="Q472" i="25"/>
  <c r="R472" i="25"/>
  <c r="Q473" i="25"/>
  <c r="R473" i="25"/>
  <c r="Q474" i="25"/>
  <c r="R474" i="25"/>
  <c r="Q475" i="25"/>
  <c r="R475" i="25"/>
  <c r="Q476" i="25"/>
  <c r="R476" i="25"/>
  <c r="Q477" i="25"/>
  <c r="R477" i="25"/>
  <c r="P472" i="25" l="1"/>
  <c r="P476" i="25"/>
  <c r="P473" i="25"/>
  <c r="P477" i="25"/>
  <c r="P475" i="25"/>
  <c r="P471" i="25"/>
  <c r="P474" i="25"/>
  <c r="R287" i="11"/>
  <c r="R288" i="11"/>
  <c r="R290" i="11"/>
  <c r="R289" i="11"/>
  <c r="R291" i="11"/>
  <c r="Q44" i="24" l="1"/>
  <c r="R44" i="24"/>
  <c r="P44" i="24" s="1"/>
  <c r="R4" i="65"/>
  <c r="Q4" i="65"/>
  <c r="Q468" i="25"/>
  <c r="R468" i="25"/>
  <c r="Q469" i="25"/>
  <c r="R469" i="25"/>
  <c r="Q470" i="25"/>
  <c r="R470" i="25"/>
  <c r="R412" i="13"/>
  <c r="R31" i="30"/>
  <c r="R32" i="30"/>
  <c r="R33" i="30"/>
  <c r="R34" i="30"/>
  <c r="R35" i="30"/>
  <c r="R41" i="30"/>
  <c r="R36" i="30"/>
  <c r="R37" i="30"/>
  <c r="R38" i="30"/>
  <c r="R39" i="30"/>
  <c r="R42" i="30"/>
  <c r="R40" i="30"/>
  <c r="R43" i="30"/>
  <c r="R44" i="30"/>
  <c r="R45" i="30"/>
  <c r="R46" i="30"/>
  <c r="R49" i="30"/>
  <c r="R47" i="30"/>
  <c r="R48" i="30"/>
  <c r="R51" i="30"/>
  <c r="R50" i="30"/>
  <c r="R52" i="30"/>
  <c r="R53" i="30"/>
  <c r="R54" i="30"/>
  <c r="R56" i="30"/>
  <c r="R55" i="30"/>
  <c r="R59" i="30"/>
  <c r="R57" i="30"/>
  <c r="R58" i="30"/>
  <c r="R60" i="30"/>
  <c r="R61" i="30"/>
  <c r="R65" i="30"/>
  <c r="R62" i="30"/>
  <c r="R63" i="30"/>
  <c r="G69" i="5"/>
  <c r="H88" i="5"/>
  <c r="H87" i="5"/>
  <c r="H89" i="5" s="1"/>
  <c r="Q464" i="25"/>
  <c r="R464" i="25"/>
  <c r="Q465" i="25"/>
  <c r="R465" i="25"/>
  <c r="Q466" i="25"/>
  <c r="R466" i="25"/>
  <c r="Q467" i="25"/>
  <c r="R467" i="25"/>
  <c r="N869" i="4"/>
  <c r="N870" i="4"/>
  <c r="N871" i="4"/>
  <c r="N872" i="4"/>
  <c r="N873" i="4"/>
  <c r="N874" i="4"/>
  <c r="N875" i="4"/>
  <c r="N876" i="4"/>
  <c r="N877" i="4"/>
  <c r="N878" i="4"/>
  <c r="P466" i="25" l="1"/>
  <c r="P467" i="25"/>
  <c r="P4" i="65"/>
  <c r="P470" i="25"/>
  <c r="P465" i="25"/>
  <c r="P468" i="25"/>
  <c r="P464" i="25"/>
  <c r="P469" i="25"/>
  <c r="R411" i="13"/>
  <c r="Q463" i="25"/>
  <c r="R463" i="25"/>
  <c r="R806" i="50"/>
  <c r="Q20" i="63"/>
  <c r="R20" i="63"/>
  <c r="P20" i="63" s="1"/>
  <c r="Q21" i="63"/>
  <c r="R21" i="63"/>
  <c r="Q462" i="25"/>
  <c r="R462" i="25"/>
  <c r="R286" i="11"/>
  <c r="Q54" i="18"/>
  <c r="R54" i="18"/>
  <c r="P54" i="18" s="1"/>
  <c r="P21" i="63" l="1"/>
  <c r="P462" i="25"/>
  <c r="P463" i="25"/>
  <c r="Q77" i="20"/>
  <c r="R77" i="20"/>
  <c r="P77" i="20" s="1"/>
  <c r="Q461" i="25"/>
  <c r="R461" i="25"/>
  <c r="Q460" i="25"/>
  <c r="R460" i="25"/>
  <c r="R502" i="12"/>
  <c r="Q64" i="20"/>
  <c r="R64" i="20"/>
  <c r="P64" i="20" s="1"/>
  <c r="Q65" i="20"/>
  <c r="R65" i="20"/>
  <c r="Q67" i="20"/>
  <c r="R67" i="20"/>
  <c r="Q68" i="20"/>
  <c r="R68" i="20"/>
  <c r="Q69" i="20"/>
  <c r="R69" i="20"/>
  <c r="P69" i="20" s="1"/>
  <c r="Q70" i="20"/>
  <c r="R70" i="20"/>
  <c r="Q71" i="20"/>
  <c r="R71" i="20"/>
  <c r="Q72" i="20"/>
  <c r="R72" i="20"/>
  <c r="Q73" i="20"/>
  <c r="R73" i="20"/>
  <c r="P73" i="20" s="1"/>
  <c r="Q74" i="20"/>
  <c r="R74" i="20"/>
  <c r="Q75" i="20"/>
  <c r="R75" i="20"/>
  <c r="Q76" i="20"/>
  <c r="R76" i="20"/>
  <c r="R410" i="13"/>
  <c r="R501" i="12"/>
  <c r="A87" i="5"/>
  <c r="R38" i="31"/>
  <c r="Q419" i="25"/>
  <c r="R419" i="25"/>
  <c r="Q420" i="25"/>
  <c r="R420" i="25"/>
  <c r="Q421" i="25"/>
  <c r="R421" i="25"/>
  <c r="Q422" i="25"/>
  <c r="R422" i="25"/>
  <c r="Q423" i="25"/>
  <c r="R423" i="25"/>
  <c r="Q424" i="25"/>
  <c r="R424" i="25"/>
  <c r="Q425" i="25"/>
  <c r="R425" i="25"/>
  <c r="Q426" i="25"/>
  <c r="R426" i="25"/>
  <c r="Q427" i="25"/>
  <c r="R427" i="25"/>
  <c r="Q428" i="25"/>
  <c r="R428" i="25"/>
  <c r="Q429" i="25"/>
  <c r="R429" i="25"/>
  <c r="Q430" i="25"/>
  <c r="R430" i="25"/>
  <c r="Q431" i="25"/>
  <c r="R431" i="25"/>
  <c r="Q432" i="25"/>
  <c r="R432" i="25"/>
  <c r="Q433" i="25"/>
  <c r="R433" i="25"/>
  <c r="Q434" i="25"/>
  <c r="R434" i="25"/>
  <c r="Q435" i="25"/>
  <c r="R435" i="25"/>
  <c r="Q436" i="25"/>
  <c r="R436" i="25"/>
  <c r="Q437" i="25"/>
  <c r="R437" i="25"/>
  <c r="Q438" i="25"/>
  <c r="R438" i="25"/>
  <c r="Q439" i="25"/>
  <c r="R439" i="25"/>
  <c r="Q440" i="25"/>
  <c r="R440" i="25"/>
  <c r="Q441" i="25"/>
  <c r="R441" i="25"/>
  <c r="Q442" i="25"/>
  <c r="R442" i="25"/>
  <c r="Q443" i="25"/>
  <c r="R443" i="25"/>
  <c r="Q444" i="25"/>
  <c r="R444" i="25"/>
  <c r="Q445" i="25"/>
  <c r="R445" i="25"/>
  <c r="Q446" i="25"/>
  <c r="R446" i="25"/>
  <c r="Q447" i="25"/>
  <c r="R447" i="25"/>
  <c r="Q448" i="25"/>
  <c r="R448" i="25"/>
  <c r="Q449" i="25"/>
  <c r="R449" i="25"/>
  <c r="Q450" i="25"/>
  <c r="R450" i="25"/>
  <c r="Q451" i="25"/>
  <c r="R451" i="25"/>
  <c r="Q452" i="25"/>
  <c r="R452" i="25"/>
  <c r="Q453" i="25"/>
  <c r="R453" i="25"/>
  <c r="Q454" i="25"/>
  <c r="R454" i="25"/>
  <c r="Q455" i="25"/>
  <c r="R455" i="25"/>
  <c r="Q456" i="25"/>
  <c r="R456" i="25"/>
  <c r="Q457" i="25"/>
  <c r="R457" i="25"/>
  <c r="Q458" i="25"/>
  <c r="R458" i="25"/>
  <c r="Q459" i="25"/>
  <c r="R459" i="25"/>
  <c r="R799" i="50"/>
  <c r="R800" i="50"/>
  <c r="R801" i="50"/>
  <c r="R802" i="50"/>
  <c r="R796" i="50"/>
  <c r="Q7" i="64"/>
  <c r="R7" i="64"/>
  <c r="Q143" i="27"/>
  <c r="R143" i="27"/>
  <c r="Q144" i="27"/>
  <c r="R144" i="27"/>
  <c r="Q53" i="18"/>
  <c r="R53" i="18"/>
  <c r="Q51" i="18"/>
  <c r="R51" i="18"/>
  <c r="Q52" i="18"/>
  <c r="R52" i="18"/>
  <c r="R409" i="13"/>
  <c r="R407" i="13"/>
  <c r="R408" i="13"/>
  <c r="R281" i="11"/>
  <c r="R282" i="11"/>
  <c r="R283" i="11"/>
  <c r="R279" i="11"/>
  <c r="R284" i="11"/>
  <c r="R285" i="11"/>
  <c r="R499" i="12"/>
  <c r="R500" i="12"/>
  <c r="J66" i="5"/>
  <c r="Q74" i="15"/>
  <c r="R74" i="15"/>
  <c r="P75" i="20" l="1"/>
  <c r="P76" i="20"/>
  <c r="P72" i="20"/>
  <c r="P71" i="20"/>
  <c r="P67" i="20"/>
  <c r="P53" i="18"/>
  <c r="P7" i="64"/>
  <c r="P74" i="20"/>
  <c r="P70" i="20"/>
  <c r="P51" i="18"/>
  <c r="P74" i="15"/>
  <c r="P144" i="27"/>
  <c r="P65" i="20"/>
  <c r="P52" i="18"/>
  <c r="P143" i="27"/>
  <c r="P68" i="20"/>
  <c r="P457" i="25"/>
  <c r="P453" i="25"/>
  <c r="P449" i="25"/>
  <c r="P445" i="25"/>
  <c r="P441" i="25"/>
  <c r="P437" i="25"/>
  <c r="P433" i="25"/>
  <c r="P425" i="25"/>
  <c r="P421" i="25"/>
  <c r="P456" i="25"/>
  <c r="P448" i="25"/>
  <c r="P444" i="25"/>
  <c r="P440" i="25"/>
  <c r="P436" i="25"/>
  <c r="P432" i="25"/>
  <c r="P428" i="25"/>
  <c r="P424" i="25"/>
  <c r="P420" i="25"/>
  <c r="P455" i="25"/>
  <c r="P431" i="25"/>
  <c r="P423" i="25"/>
  <c r="P419" i="25"/>
  <c r="P454" i="25"/>
  <c r="P446" i="25"/>
  <c r="P438" i="25"/>
  <c r="P430" i="25"/>
  <c r="P461" i="25"/>
  <c r="P452" i="25"/>
  <c r="P447" i="25"/>
  <c r="P439" i="25"/>
  <c r="P460" i="25"/>
  <c r="P429" i="25"/>
  <c r="P450" i="25"/>
  <c r="P443" i="25"/>
  <c r="P442" i="25"/>
  <c r="P435" i="25"/>
  <c r="P459" i="25"/>
  <c r="P434" i="25"/>
  <c r="P427" i="25"/>
  <c r="P458" i="25"/>
  <c r="P451" i="25"/>
  <c r="P426" i="25"/>
  <c r="P422" i="25"/>
  <c r="K54" i="5"/>
  <c r="R288" i="58"/>
  <c r="R289" i="58"/>
  <c r="R290" i="58"/>
  <c r="R292" i="58"/>
  <c r="R293" i="58"/>
  <c r="R291" i="58"/>
  <c r="R295" i="58"/>
  <c r="R296" i="58"/>
  <c r="R294" i="58"/>
  <c r="R297" i="58"/>
  <c r="R298" i="58"/>
  <c r="R299" i="58"/>
  <c r="R798" i="50"/>
  <c r="Q13" i="48"/>
  <c r="R13" i="48"/>
  <c r="P13" i="48" s="1"/>
  <c r="Q14" i="48"/>
  <c r="R14" i="48"/>
  <c r="P14" i="48" s="1"/>
  <c r="Q9" i="64"/>
  <c r="R9" i="64"/>
  <c r="Q8" i="64"/>
  <c r="R8" i="64"/>
  <c r="Q36" i="40"/>
  <c r="R36" i="40"/>
  <c r="Q37" i="40"/>
  <c r="R37" i="40"/>
  <c r="Q38" i="40"/>
  <c r="R38" i="40"/>
  <c r="Q39" i="40"/>
  <c r="R39" i="40"/>
  <c r="Q40" i="40"/>
  <c r="R40" i="40"/>
  <c r="Q19" i="63"/>
  <c r="R19" i="63"/>
  <c r="Q88" i="39"/>
  <c r="R87" i="39"/>
  <c r="Q89" i="39"/>
  <c r="R88" i="39"/>
  <c r="Q90" i="39"/>
  <c r="R89" i="39"/>
  <c r="R90" i="39"/>
  <c r="Q65" i="39"/>
  <c r="Q38" i="31"/>
  <c r="P38" i="31" s="1"/>
  <c r="Q50" i="26"/>
  <c r="R50" i="26"/>
  <c r="Q50" i="18"/>
  <c r="R50" i="18"/>
  <c r="R498" i="12"/>
  <c r="R496" i="12"/>
  <c r="R497" i="12"/>
  <c r="Q66" i="20"/>
  <c r="R66" i="20"/>
  <c r="Q47" i="18"/>
  <c r="R47" i="18"/>
  <c r="Q48" i="18"/>
  <c r="R48" i="18"/>
  <c r="Q49" i="18"/>
  <c r="R49" i="18"/>
  <c r="R280" i="11"/>
  <c r="R277" i="11"/>
  <c r="R278" i="11"/>
  <c r="Q142" i="27"/>
  <c r="R142" i="27"/>
  <c r="Q141" i="27"/>
  <c r="R141" i="27"/>
  <c r="Q71" i="15"/>
  <c r="R71" i="15"/>
  <c r="Q72" i="15"/>
  <c r="R72" i="15"/>
  <c r="Q73" i="15"/>
  <c r="R73" i="15"/>
  <c r="P8" i="64" l="1"/>
  <c r="P19" i="63"/>
  <c r="P50" i="26"/>
  <c r="P36" i="40"/>
  <c r="P40" i="40"/>
  <c r="P37" i="40"/>
  <c r="P73" i="15"/>
  <c r="P142" i="27"/>
  <c r="P141" i="27"/>
  <c r="P48" i="18"/>
  <c r="P9" i="64"/>
  <c r="P47" i="18"/>
  <c r="P50" i="18"/>
  <c r="P71" i="15"/>
  <c r="P90" i="39"/>
  <c r="P38" i="40"/>
  <c r="P39" i="40"/>
  <c r="P88" i="39"/>
  <c r="P72" i="15"/>
  <c r="P49" i="18"/>
  <c r="P89" i="39"/>
  <c r="P66" i="20"/>
  <c r="Q32" i="41"/>
  <c r="R32" i="41"/>
  <c r="Q33" i="41"/>
  <c r="R33" i="41"/>
  <c r="Q35" i="41"/>
  <c r="R35" i="41"/>
  <c r="Q36" i="41"/>
  <c r="R36" i="41"/>
  <c r="Q37" i="41"/>
  <c r="R37" i="41"/>
  <c r="P37" i="41" s="1"/>
  <c r="Q40" i="41"/>
  <c r="R40" i="41"/>
  <c r="Q41" i="41"/>
  <c r="R41" i="41"/>
  <c r="Q42" i="41"/>
  <c r="R42" i="41"/>
  <c r="Q39" i="41"/>
  <c r="R39" i="41"/>
  <c r="R797" i="50"/>
  <c r="R794" i="50"/>
  <c r="R795" i="50"/>
  <c r="R405" i="13"/>
  <c r="R406" i="13"/>
  <c r="Q18" i="63"/>
  <c r="R18" i="63"/>
  <c r="Q14" i="63"/>
  <c r="R14" i="63"/>
  <c r="Q15" i="63"/>
  <c r="R15" i="63"/>
  <c r="Q16" i="63"/>
  <c r="R16" i="63"/>
  <c r="Q17" i="63"/>
  <c r="R17" i="63"/>
  <c r="P14" i="63" l="1"/>
  <c r="P42" i="41"/>
  <c r="P36" i="41"/>
  <c r="P33" i="41"/>
  <c r="P39" i="41"/>
  <c r="P32" i="41"/>
  <c r="P41" i="41"/>
  <c r="P35" i="41"/>
  <c r="P40" i="41"/>
  <c r="P15" i="63"/>
  <c r="P16" i="63"/>
  <c r="P17" i="63"/>
  <c r="P18" i="63"/>
  <c r="Q47" i="26"/>
  <c r="R47" i="26"/>
  <c r="Q48" i="26"/>
  <c r="R48" i="26"/>
  <c r="Q49" i="26"/>
  <c r="R49" i="26"/>
  <c r="F870" i="4"/>
  <c r="R276" i="11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247" i="42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Q139" i="27"/>
  <c r="R139" i="27"/>
  <c r="Q140" i="27"/>
  <c r="R140" i="27"/>
  <c r="Q131" i="27"/>
  <c r="R131" i="27"/>
  <c r="P131" i="27" s="1"/>
  <c r="Q33" i="31"/>
  <c r="R33" i="31"/>
  <c r="Q34" i="31"/>
  <c r="R34" i="31"/>
  <c r="Q35" i="31"/>
  <c r="R35" i="31"/>
  <c r="Q37" i="31"/>
  <c r="R37" i="31"/>
  <c r="Q36" i="31"/>
  <c r="R36" i="31"/>
  <c r="R274" i="11"/>
  <c r="R788" i="50"/>
  <c r="R790" i="50"/>
  <c r="R791" i="50"/>
  <c r="R789" i="50"/>
  <c r="R793" i="50"/>
  <c r="R792" i="50"/>
  <c r="R240" i="42"/>
  <c r="R241" i="42"/>
  <c r="R242" i="42"/>
  <c r="R243" i="42"/>
  <c r="R244" i="42"/>
  <c r="R245" i="42"/>
  <c r="R246" i="42"/>
  <c r="Q79" i="39"/>
  <c r="R76" i="39"/>
  <c r="Q80" i="39"/>
  <c r="R77" i="39"/>
  <c r="Q81" i="39"/>
  <c r="R78" i="39"/>
  <c r="Q82" i="39"/>
  <c r="R79" i="39"/>
  <c r="Q50" i="39"/>
  <c r="R80" i="39"/>
  <c r="Q60" i="39"/>
  <c r="R81" i="39"/>
  <c r="Q70" i="39"/>
  <c r="R82" i="39"/>
  <c r="Q84" i="39"/>
  <c r="R83" i="39"/>
  <c r="Q83" i="39"/>
  <c r="R84" i="39"/>
  <c r="Q86" i="39"/>
  <c r="R85" i="39"/>
  <c r="Q87" i="39"/>
  <c r="R86" i="39"/>
  <c r="Q85" i="39"/>
  <c r="R397" i="13"/>
  <c r="R399" i="13"/>
  <c r="R398" i="13"/>
  <c r="R400" i="13"/>
  <c r="R401" i="13"/>
  <c r="R402" i="13"/>
  <c r="R403" i="13"/>
  <c r="R404" i="13"/>
  <c r="Q12" i="63"/>
  <c r="R12" i="63"/>
  <c r="P47" i="26" l="1"/>
  <c r="P37" i="31"/>
  <c r="P49" i="26"/>
  <c r="P48" i="26"/>
  <c r="P80" i="39"/>
  <c r="P35" i="31"/>
  <c r="P140" i="27"/>
  <c r="P34" i="31"/>
  <c r="P139" i="27"/>
  <c r="P36" i="31"/>
  <c r="P33" i="31"/>
  <c r="P79" i="39"/>
  <c r="P86" i="39"/>
  <c r="P84" i="39"/>
  <c r="P83" i="39"/>
  <c r="P82" i="39"/>
  <c r="P85" i="39"/>
  <c r="P87" i="39"/>
  <c r="P81" i="39"/>
  <c r="P12" i="63"/>
  <c r="Q13" i="63"/>
  <c r="R13" i="63"/>
  <c r="R272" i="11"/>
  <c r="R273" i="11"/>
  <c r="R275" i="11"/>
  <c r="R270" i="11"/>
  <c r="R271" i="11"/>
  <c r="Q417" i="25"/>
  <c r="R417" i="25"/>
  <c r="Q418" i="25"/>
  <c r="R418" i="25"/>
  <c r="R266" i="11"/>
  <c r="R267" i="11"/>
  <c r="R268" i="11"/>
  <c r="R269" i="11"/>
  <c r="R391" i="13"/>
  <c r="R392" i="13"/>
  <c r="R393" i="13"/>
  <c r="R394" i="13"/>
  <c r="R390" i="13"/>
  <c r="R395" i="13"/>
  <c r="R396" i="13"/>
  <c r="Q135" i="27"/>
  <c r="R135" i="27"/>
  <c r="Q136" i="27"/>
  <c r="R136" i="27"/>
  <c r="Q137" i="27"/>
  <c r="R137" i="27"/>
  <c r="Q134" i="27"/>
  <c r="R134" i="27"/>
  <c r="Q138" i="27"/>
  <c r="R138" i="27"/>
  <c r="Q4" i="64"/>
  <c r="R4" i="64"/>
  <c r="Q5" i="64"/>
  <c r="R5" i="64"/>
  <c r="Q6" i="64"/>
  <c r="R6" i="64"/>
  <c r="Q414" i="25"/>
  <c r="R414" i="25"/>
  <c r="Q415" i="25"/>
  <c r="R415" i="25"/>
  <c r="Q416" i="25"/>
  <c r="R416" i="25"/>
  <c r="Q71" i="39"/>
  <c r="R68" i="39"/>
  <c r="Q74" i="39"/>
  <c r="R69" i="39"/>
  <c r="Q75" i="39"/>
  <c r="R70" i="39"/>
  <c r="Q73" i="39"/>
  <c r="R71" i="39"/>
  <c r="Q76" i="39"/>
  <c r="R72" i="39"/>
  <c r="Q72" i="39"/>
  <c r="R73" i="39"/>
  <c r="Q77" i="39"/>
  <c r="R74" i="39"/>
  <c r="Q78" i="39"/>
  <c r="R75" i="39"/>
  <c r="R769" i="50"/>
  <c r="R770" i="50"/>
  <c r="R772" i="50"/>
  <c r="R773" i="50"/>
  <c r="R774" i="50"/>
  <c r="R771" i="50"/>
  <c r="R775" i="50"/>
  <c r="R776" i="50"/>
  <c r="R777" i="50"/>
  <c r="R778" i="50"/>
  <c r="R779" i="50"/>
  <c r="R781" i="50"/>
  <c r="R786" i="50"/>
  <c r="R787" i="50"/>
  <c r="R785" i="50"/>
  <c r="R783" i="50"/>
  <c r="R782" i="50"/>
  <c r="R780" i="50"/>
  <c r="R909" i="51"/>
  <c r="R903" i="51"/>
  <c r="R388" i="13"/>
  <c r="R389" i="13"/>
  <c r="Q9" i="63"/>
  <c r="R9" i="63"/>
  <c r="Q8" i="63"/>
  <c r="R8" i="63"/>
  <c r="Q7" i="63"/>
  <c r="R7" i="63"/>
  <c r="Q133" i="27"/>
  <c r="R133" i="27"/>
  <c r="Q413" i="25"/>
  <c r="R413" i="25"/>
  <c r="G79" i="5"/>
  <c r="Q412" i="25"/>
  <c r="R412" i="25"/>
  <c r="Q411" i="25"/>
  <c r="R411" i="25"/>
  <c r="Q409" i="25"/>
  <c r="R409" i="25"/>
  <c r="Q410" i="25"/>
  <c r="R410" i="25"/>
  <c r="Q132" i="27"/>
  <c r="R132" i="27"/>
  <c r="Q128" i="27"/>
  <c r="R128" i="27"/>
  <c r="Q127" i="27"/>
  <c r="R127" i="27"/>
  <c r="Q129" i="27"/>
  <c r="R129" i="27"/>
  <c r="Q130" i="27"/>
  <c r="R130" i="27"/>
  <c r="R265" i="11"/>
  <c r="R259" i="11"/>
  <c r="R263" i="11"/>
  <c r="R264" i="11"/>
  <c r="Q43" i="26"/>
  <c r="R43" i="26"/>
  <c r="Q44" i="26"/>
  <c r="R44" i="26"/>
  <c r="Q45" i="26"/>
  <c r="R45" i="26"/>
  <c r="Q46" i="26"/>
  <c r="R46" i="26"/>
  <c r="Q68" i="15"/>
  <c r="R68" i="15"/>
  <c r="Q69" i="15"/>
  <c r="R69" i="15"/>
  <c r="Q70" i="15"/>
  <c r="R70" i="15"/>
  <c r="R478" i="12"/>
  <c r="R479" i="12"/>
  <c r="R480" i="12"/>
  <c r="R481" i="12"/>
  <c r="R482" i="12"/>
  <c r="R379" i="13"/>
  <c r="R380" i="13"/>
  <c r="R378" i="13"/>
  <c r="R381" i="13"/>
  <c r="R382" i="13"/>
  <c r="R383" i="13"/>
  <c r="R384" i="13"/>
  <c r="R386" i="13"/>
  <c r="R387" i="13"/>
  <c r="R385" i="13"/>
  <c r="R254" i="11"/>
  <c r="R255" i="11"/>
  <c r="R256" i="11"/>
  <c r="R257" i="11"/>
  <c r="R258" i="11"/>
  <c r="R253" i="11"/>
  <c r="R261" i="11"/>
  <c r="R262" i="11"/>
  <c r="R260" i="11"/>
  <c r="R908" i="51"/>
  <c r="R906" i="51"/>
  <c r="R907" i="51"/>
  <c r="Q404" i="25"/>
  <c r="R404" i="25"/>
  <c r="Q405" i="25"/>
  <c r="R405" i="25"/>
  <c r="Q406" i="25"/>
  <c r="R406" i="25"/>
  <c r="Q407" i="25"/>
  <c r="R407" i="25"/>
  <c r="Q408" i="25"/>
  <c r="R408" i="25"/>
  <c r="N844" i="4"/>
  <c r="N845" i="4"/>
  <c r="N846" i="4"/>
  <c r="N847" i="4"/>
  <c r="N848" i="4"/>
  <c r="N849" i="4"/>
  <c r="N850" i="4"/>
  <c r="N851" i="4"/>
  <c r="Q3" i="64"/>
  <c r="R3" i="64"/>
  <c r="R895" i="51"/>
  <c r="R896" i="51"/>
  <c r="R898" i="51"/>
  <c r="R899" i="51"/>
  <c r="R897" i="51"/>
  <c r="R900" i="51"/>
  <c r="R878" i="51"/>
  <c r="R893" i="51"/>
  <c r="R904" i="51"/>
  <c r="R901" i="51"/>
  <c r="R902" i="51"/>
  <c r="R905" i="51"/>
  <c r="Q31" i="41"/>
  <c r="R31" i="41"/>
  <c r="Q30" i="41"/>
  <c r="R30" i="41"/>
  <c r="Q29" i="40"/>
  <c r="R29" i="40"/>
  <c r="Q30" i="40"/>
  <c r="R30" i="40"/>
  <c r="Q31" i="40"/>
  <c r="R31" i="40"/>
  <c r="Q32" i="40"/>
  <c r="R32" i="40"/>
  <c r="Q33" i="40"/>
  <c r="R33" i="40"/>
  <c r="Q34" i="40"/>
  <c r="R34" i="40"/>
  <c r="Q35" i="40"/>
  <c r="R35" i="40"/>
  <c r="Q62" i="39"/>
  <c r="R61" i="39"/>
  <c r="Q64" i="39"/>
  <c r="R62" i="39"/>
  <c r="Q66" i="39"/>
  <c r="R63" i="39"/>
  <c r="R64" i="39"/>
  <c r="Q67" i="39"/>
  <c r="R65" i="39"/>
  <c r="P65" i="39" s="1"/>
  <c r="Q68" i="39"/>
  <c r="R66" i="39"/>
  <c r="Q69" i="39"/>
  <c r="R67" i="39"/>
  <c r="Q2" i="62"/>
  <c r="R2" i="62"/>
  <c r="Q29" i="41"/>
  <c r="R29" i="41"/>
  <c r="Q67" i="15"/>
  <c r="R67" i="15"/>
  <c r="Q66" i="15"/>
  <c r="R66" i="15"/>
  <c r="P66" i="15" s="1"/>
  <c r="Q389" i="25"/>
  <c r="R389" i="25"/>
  <c r="Q390" i="25"/>
  <c r="R390" i="25"/>
  <c r="Q391" i="25"/>
  <c r="R391" i="25"/>
  <c r="Q392" i="25"/>
  <c r="R392" i="25"/>
  <c r="Q393" i="25"/>
  <c r="R393" i="25"/>
  <c r="Q394" i="25"/>
  <c r="R394" i="25"/>
  <c r="Q395" i="25"/>
  <c r="R395" i="25"/>
  <c r="Q396" i="25"/>
  <c r="R396" i="25"/>
  <c r="Q397" i="25"/>
  <c r="R397" i="25"/>
  <c r="Q398" i="25"/>
  <c r="R398" i="25"/>
  <c r="Q399" i="25"/>
  <c r="R399" i="25"/>
  <c r="Q400" i="25"/>
  <c r="R400" i="25"/>
  <c r="Q401" i="25"/>
  <c r="R401" i="25"/>
  <c r="Q402" i="25"/>
  <c r="R402" i="25"/>
  <c r="Q403" i="25"/>
  <c r="R403" i="25"/>
  <c r="Q125" i="27"/>
  <c r="R125" i="27"/>
  <c r="Q126" i="27"/>
  <c r="R126" i="27"/>
  <c r="Q124" i="27"/>
  <c r="R124" i="27"/>
  <c r="Q28" i="41"/>
  <c r="R28" i="41"/>
  <c r="P34" i="40" l="1"/>
  <c r="P30" i="40"/>
  <c r="P68" i="15"/>
  <c r="P43" i="26"/>
  <c r="P29" i="40"/>
  <c r="P33" i="40"/>
  <c r="P30" i="41"/>
  <c r="P125" i="27"/>
  <c r="P134" i="27"/>
  <c r="P32" i="40"/>
  <c r="P70" i="15"/>
  <c r="P45" i="26"/>
  <c r="P126" i="27"/>
  <c r="P31" i="41"/>
  <c r="P70" i="39"/>
  <c r="P135" i="27"/>
  <c r="P35" i="40"/>
  <c r="P31" i="40"/>
  <c r="P133" i="27"/>
  <c r="P138" i="27"/>
  <c r="P67" i="15"/>
  <c r="P46" i="26"/>
  <c r="P130" i="27"/>
  <c r="P124" i="27"/>
  <c r="P137" i="27"/>
  <c r="P69" i="15"/>
  <c r="P44" i="26"/>
  <c r="P136" i="27"/>
  <c r="P29" i="41"/>
  <c r="P28" i="41"/>
  <c r="P410" i="25"/>
  <c r="P69" i="39"/>
  <c r="P397" i="25"/>
  <c r="P417" i="25"/>
  <c r="P77" i="39"/>
  <c r="P72" i="39"/>
  <c r="P76" i="39"/>
  <c r="P66" i="39"/>
  <c r="P67" i="39"/>
  <c r="P71" i="39"/>
  <c r="P78" i="39"/>
  <c r="P73" i="39"/>
  <c r="P68" i="39"/>
  <c r="P64" i="39"/>
  <c r="P62" i="39"/>
  <c r="P75" i="39"/>
  <c r="P74" i="39"/>
  <c r="P396" i="25"/>
  <c r="P405" i="25"/>
  <c r="P398" i="25"/>
  <c r="P401" i="25"/>
  <c r="P399" i="25"/>
  <c r="P408" i="25"/>
  <c r="P409" i="25"/>
  <c r="P415" i="25"/>
  <c r="P395" i="25"/>
  <c r="P411" i="25"/>
  <c r="P414" i="25"/>
  <c r="P394" i="25"/>
  <c r="P403" i="25"/>
  <c r="P391" i="25"/>
  <c r="P404" i="25"/>
  <c r="P407" i="25"/>
  <c r="P402" i="25"/>
  <c r="P390" i="25"/>
  <c r="P406" i="25"/>
  <c r="P412" i="25"/>
  <c r="P393" i="25"/>
  <c r="P389" i="25"/>
  <c r="P418" i="25"/>
  <c r="P392" i="25"/>
  <c r="P400" i="25"/>
  <c r="P416" i="25"/>
  <c r="P413" i="25"/>
  <c r="P7" i="63"/>
  <c r="P13" i="63"/>
  <c r="P5" i="64"/>
  <c r="P3" i="64"/>
  <c r="P6" i="64"/>
  <c r="P4" i="64"/>
  <c r="P8" i="63"/>
  <c r="P9" i="63"/>
  <c r="P2" i="62"/>
  <c r="P127" i="27"/>
  <c r="P129" i="27"/>
  <c r="P128" i="27"/>
  <c r="P132" i="27"/>
  <c r="N837" i="4"/>
  <c r="N838" i="4"/>
  <c r="N839" i="4"/>
  <c r="N840" i="4"/>
  <c r="N841" i="4"/>
  <c r="N842" i="4"/>
  <c r="N843" i="4"/>
  <c r="Q35" i="26"/>
  <c r="R35" i="26"/>
  <c r="P35" i="26" s="1"/>
  <c r="Q36" i="26"/>
  <c r="R36" i="26"/>
  <c r="Q37" i="26"/>
  <c r="R37" i="26"/>
  <c r="Q38" i="26"/>
  <c r="R38" i="26"/>
  <c r="Q39" i="26"/>
  <c r="R39" i="26"/>
  <c r="Q40" i="26"/>
  <c r="R40" i="26"/>
  <c r="Q41" i="26"/>
  <c r="R41" i="26"/>
  <c r="Q42" i="26"/>
  <c r="R42" i="26"/>
  <c r="Q60" i="20"/>
  <c r="R60" i="20"/>
  <c r="Q62" i="20"/>
  <c r="R62" i="20"/>
  <c r="Q63" i="20"/>
  <c r="R63" i="20"/>
  <c r="Q61" i="20"/>
  <c r="R61" i="20"/>
  <c r="P61" i="20" s="1"/>
  <c r="Q12" i="48"/>
  <c r="R12" i="48"/>
  <c r="P12" i="48" s="1"/>
  <c r="R377" i="13"/>
  <c r="Q25" i="41"/>
  <c r="R25" i="41"/>
  <c r="Q27" i="41"/>
  <c r="R27" i="41"/>
  <c r="Q26" i="41"/>
  <c r="R26" i="41"/>
  <c r="R2" i="64"/>
  <c r="Q2" i="64"/>
  <c r="R892" i="51"/>
  <c r="R894" i="51"/>
  <c r="R375" i="13"/>
  <c r="Q65" i="15"/>
  <c r="R65" i="15"/>
  <c r="R706" i="59"/>
  <c r="N835" i="4"/>
  <c r="N836" i="4"/>
  <c r="R705" i="59"/>
  <c r="Q3" i="48"/>
  <c r="R3" i="48"/>
  <c r="Q4" i="48"/>
  <c r="R4" i="48"/>
  <c r="P4" i="48" s="1"/>
  <c r="Q5" i="48"/>
  <c r="R5" i="48"/>
  <c r="Q6" i="48"/>
  <c r="R6" i="48"/>
  <c r="P6" i="48" s="1"/>
  <c r="Q7" i="48"/>
  <c r="R7" i="48"/>
  <c r="P7" i="48" s="1"/>
  <c r="Q8" i="48"/>
  <c r="R8" i="48"/>
  <c r="Q9" i="48"/>
  <c r="R9" i="48"/>
  <c r="P9" i="48" s="1"/>
  <c r="Q10" i="48"/>
  <c r="R10" i="48"/>
  <c r="Q11" i="48"/>
  <c r="R11" i="48"/>
  <c r="P11" i="48" s="1"/>
  <c r="R891" i="51"/>
  <c r="R890" i="51"/>
  <c r="R889" i="51"/>
  <c r="Q32" i="31"/>
  <c r="R32" i="31"/>
  <c r="Q31" i="31"/>
  <c r="R31" i="31"/>
  <c r="R888" i="51"/>
  <c r="R704" i="59"/>
  <c r="R887" i="51"/>
  <c r="Q122" i="27"/>
  <c r="R122" i="27"/>
  <c r="Q123" i="27"/>
  <c r="R123" i="27"/>
  <c r="Q114" i="27"/>
  <c r="R114" i="27"/>
  <c r="Q115" i="27"/>
  <c r="R115" i="27"/>
  <c r="Q117" i="27"/>
  <c r="R117" i="27"/>
  <c r="Q118" i="27"/>
  <c r="R118" i="27"/>
  <c r="Q116" i="27"/>
  <c r="R116" i="27"/>
  <c r="Q119" i="27"/>
  <c r="R119" i="27"/>
  <c r="Q120" i="27"/>
  <c r="R120" i="27"/>
  <c r="Q121" i="27"/>
  <c r="R121" i="27"/>
  <c r="R376" i="13"/>
  <c r="R250" i="11"/>
  <c r="R251" i="11"/>
  <c r="R252" i="11"/>
  <c r="P41" i="26" l="1"/>
  <c r="P42" i="26"/>
  <c r="P120" i="27"/>
  <c r="P122" i="27"/>
  <c r="P121" i="27"/>
  <c r="P3" i="48"/>
  <c r="P119" i="27"/>
  <c r="P115" i="27"/>
  <c r="P8" i="48"/>
  <c r="P40" i="26"/>
  <c r="P36" i="26"/>
  <c r="P10" i="48"/>
  <c r="P65" i="15"/>
  <c r="P39" i="26"/>
  <c r="P116" i="27"/>
  <c r="P114" i="27"/>
  <c r="P25" i="41"/>
  <c r="P63" i="20"/>
  <c r="P38" i="26"/>
  <c r="P117" i="27"/>
  <c r="P118" i="27"/>
  <c r="P123" i="27"/>
  <c r="P5" i="48"/>
  <c r="P37" i="26"/>
  <c r="P27" i="41"/>
  <c r="P26" i="41"/>
  <c r="P62" i="20"/>
  <c r="P60" i="20"/>
  <c r="P2" i="64"/>
  <c r="P31" i="31"/>
  <c r="P32" i="31"/>
  <c r="R477" i="12"/>
  <c r="R475" i="12"/>
  <c r="R476" i="12"/>
  <c r="R880" i="51"/>
  <c r="R881" i="51"/>
  <c r="R882" i="51"/>
  <c r="R883" i="51"/>
  <c r="R884" i="51"/>
  <c r="R885" i="51"/>
  <c r="R886" i="51"/>
  <c r="N827" i="4"/>
  <c r="N828" i="4"/>
  <c r="N829" i="4"/>
  <c r="N830" i="4"/>
  <c r="N831" i="4"/>
  <c r="N832" i="4"/>
  <c r="N833" i="4"/>
  <c r="N834" i="4"/>
  <c r="Q386" i="25"/>
  <c r="R386" i="25"/>
  <c r="Q387" i="25"/>
  <c r="R387" i="25"/>
  <c r="Q388" i="25"/>
  <c r="R388" i="25"/>
  <c r="Q27" i="31"/>
  <c r="R27" i="31"/>
  <c r="Q28" i="31"/>
  <c r="R28" i="31"/>
  <c r="Q29" i="31"/>
  <c r="R29" i="31"/>
  <c r="Q30" i="31"/>
  <c r="R30" i="31"/>
  <c r="Q63" i="39"/>
  <c r="R60" i="39"/>
  <c r="Q46" i="18"/>
  <c r="R46" i="18"/>
  <c r="P46" i="18" s="1"/>
  <c r="R239" i="42"/>
  <c r="Q55" i="39"/>
  <c r="R55" i="39"/>
  <c r="Q56" i="39"/>
  <c r="R56" i="39"/>
  <c r="Q57" i="39"/>
  <c r="R57" i="39"/>
  <c r="Q59" i="39"/>
  <c r="R58" i="39"/>
  <c r="Q61" i="39"/>
  <c r="R59" i="39"/>
  <c r="Q62" i="15"/>
  <c r="R62" i="15"/>
  <c r="Q63" i="15"/>
  <c r="R63" i="15"/>
  <c r="Q64" i="15"/>
  <c r="R64" i="15"/>
  <c r="R876" i="51"/>
  <c r="R875" i="51"/>
  <c r="R877" i="51"/>
  <c r="R879" i="51"/>
  <c r="R768" i="50"/>
  <c r="R249" i="11"/>
  <c r="R370" i="13"/>
  <c r="R371" i="13"/>
  <c r="R369" i="13"/>
  <c r="R372" i="13"/>
  <c r="R373" i="13"/>
  <c r="R374" i="13"/>
  <c r="Q57" i="20"/>
  <c r="R57" i="20"/>
  <c r="Q58" i="20"/>
  <c r="R58" i="20"/>
  <c r="Q59" i="20"/>
  <c r="R59" i="20"/>
  <c r="R764" i="50"/>
  <c r="R767" i="50"/>
  <c r="R248" i="11"/>
  <c r="Q384" i="25"/>
  <c r="R384" i="25"/>
  <c r="Q385" i="25"/>
  <c r="R385" i="25"/>
  <c r="R243" i="11"/>
  <c r="R246" i="11"/>
  <c r="R247" i="11"/>
  <c r="R245" i="11"/>
  <c r="Q23" i="41"/>
  <c r="R23" i="41"/>
  <c r="Q24" i="41"/>
  <c r="R24" i="41"/>
  <c r="Q383" i="25"/>
  <c r="R383" i="25"/>
  <c r="R238" i="42"/>
  <c r="R700" i="59"/>
  <c r="R701" i="59"/>
  <c r="R702" i="59"/>
  <c r="R703" i="59"/>
  <c r="Q382" i="25"/>
  <c r="R382" i="25"/>
  <c r="Q381" i="25"/>
  <c r="R381" i="25"/>
  <c r="Q379" i="25"/>
  <c r="R379" i="25"/>
  <c r="Q380" i="25"/>
  <c r="R380" i="25"/>
  <c r="R233" i="42"/>
  <c r="R234" i="42"/>
  <c r="R235" i="42"/>
  <c r="R236" i="42"/>
  <c r="R237" i="42"/>
  <c r="R766" i="50"/>
  <c r="R759" i="50"/>
  <c r="R760" i="50"/>
  <c r="R763" i="50"/>
  <c r="R765" i="50"/>
  <c r="N820" i="4"/>
  <c r="N821" i="4"/>
  <c r="N822" i="4"/>
  <c r="N823" i="4"/>
  <c r="N824" i="4"/>
  <c r="N825" i="4"/>
  <c r="N826" i="4"/>
  <c r="P63" i="15" l="1"/>
  <c r="P62" i="15"/>
  <c r="P59" i="20"/>
  <c r="P24" i="41"/>
  <c r="P57" i="20"/>
  <c r="P61" i="39"/>
  <c r="P388" i="25"/>
  <c r="P23" i="41"/>
  <c r="P383" i="25"/>
  <c r="P382" i="25"/>
  <c r="P58" i="20"/>
  <c r="P387" i="25"/>
  <c r="P56" i="39"/>
  <c r="P55" i="39"/>
  <c r="P59" i="39"/>
  <c r="P57" i="39"/>
  <c r="P63" i="39"/>
  <c r="P60" i="39"/>
  <c r="P380" i="25"/>
  <c r="P381" i="25"/>
  <c r="P384" i="25"/>
  <c r="P379" i="25"/>
  <c r="P386" i="25"/>
  <c r="P385" i="25"/>
  <c r="P64" i="15"/>
  <c r="P29" i="31"/>
  <c r="P28" i="31"/>
  <c r="P27" i="31"/>
  <c r="P30" i="31"/>
  <c r="Q54" i="39"/>
  <c r="R54" i="39"/>
  <c r="Q51" i="39"/>
  <c r="R51" i="39"/>
  <c r="Q58" i="39"/>
  <c r="R52" i="39"/>
  <c r="Q53" i="39"/>
  <c r="R53" i="39"/>
  <c r="R226" i="11"/>
  <c r="R227" i="11"/>
  <c r="R228" i="11"/>
  <c r="R229" i="11"/>
  <c r="R230" i="11"/>
  <c r="R231" i="11"/>
  <c r="R234" i="11"/>
  <c r="R232" i="11"/>
  <c r="R233" i="11"/>
  <c r="R235" i="11"/>
  <c r="R237" i="11"/>
  <c r="R238" i="11"/>
  <c r="R239" i="11"/>
  <c r="R236" i="11"/>
  <c r="R240" i="11"/>
  <c r="R241" i="11"/>
  <c r="R242" i="11"/>
  <c r="R244" i="11"/>
  <c r="Q377" i="25"/>
  <c r="R377" i="25"/>
  <c r="Q378" i="25"/>
  <c r="R378" i="25"/>
  <c r="R874" i="51"/>
  <c r="R873" i="51"/>
  <c r="R871" i="51"/>
  <c r="R231" i="42"/>
  <c r="R232" i="42"/>
  <c r="Q53" i="20"/>
  <c r="R53" i="20"/>
  <c r="Q54" i="20"/>
  <c r="R54" i="20"/>
  <c r="P54" i="20" s="1"/>
  <c r="Q55" i="20"/>
  <c r="R55" i="20"/>
  <c r="Q56" i="20"/>
  <c r="R56" i="20"/>
  <c r="R474" i="12"/>
  <c r="R762" i="50"/>
  <c r="R757" i="50"/>
  <c r="R761" i="50"/>
  <c r="R755" i="50"/>
  <c r="Q373" i="25"/>
  <c r="R373" i="25"/>
  <c r="Q374" i="25"/>
  <c r="R374" i="25"/>
  <c r="Q375" i="25"/>
  <c r="R375" i="25"/>
  <c r="Q376" i="25"/>
  <c r="R376" i="25"/>
  <c r="P51" i="39" l="1"/>
  <c r="P53" i="20"/>
  <c r="P374" i="25"/>
  <c r="P56" i="20"/>
  <c r="P55" i="20"/>
  <c r="P54" i="39"/>
  <c r="P53" i="39"/>
  <c r="P58" i="39"/>
  <c r="P373" i="25"/>
  <c r="P378" i="25"/>
  <c r="P377" i="25"/>
  <c r="P376" i="25"/>
  <c r="P375" i="25"/>
  <c r="R473" i="12"/>
  <c r="Q61" i="15"/>
  <c r="R61" i="15"/>
  <c r="R864" i="51"/>
  <c r="R865" i="51"/>
  <c r="R866" i="51"/>
  <c r="R867" i="51"/>
  <c r="R868" i="51"/>
  <c r="R869" i="51"/>
  <c r="R870" i="51"/>
  <c r="R872" i="51"/>
  <c r="R464" i="12"/>
  <c r="R465" i="12"/>
  <c r="R467" i="12"/>
  <c r="R468" i="12"/>
  <c r="R469" i="12"/>
  <c r="R466" i="12"/>
  <c r="R470" i="12"/>
  <c r="R471" i="12"/>
  <c r="R472" i="12"/>
  <c r="Q111" i="27"/>
  <c r="R111" i="27"/>
  <c r="P111" i="27" s="1"/>
  <c r="Q112" i="27"/>
  <c r="R112" i="27"/>
  <c r="Q113" i="27"/>
  <c r="R113" i="27"/>
  <c r="P113" i="27" s="1"/>
  <c r="P112" i="27" l="1"/>
  <c r="P61" i="15"/>
  <c r="N812" i="4"/>
  <c r="N813" i="4"/>
  <c r="N814" i="4"/>
  <c r="N815" i="4"/>
  <c r="N816" i="4"/>
  <c r="N817" i="4"/>
  <c r="N818" i="4"/>
  <c r="N819" i="4"/>
  <c r="R697" i="59"/>
  <c r="R698" i="59"/>
  <c r="R699" i="59"/>
  <c r="Q371" i="25"/>
  <c r="R371" i="25"/>
  <c r="Q372" i="25"/>
  <c r="R372" i="25"/>
  <c r="R368" i="13"/>
  <c r="R370" i="25"/>
  <c r="Q370" i="25"/>
  <c r="R369" i="25"/>
  <c r="Q369" i="25"/>
  <c r="R695" i="59"/>
  <c r="R696" i="59"/>
  <c r="R230" i="42"/>
  <c r="Q47" i="20"/>
  <c r="R47" i="20"/>
  <c r="Q50" i="20"/>
  <c r="R50" i="20"/>
  <c r="Q51" i="20"/>
  <c r="R51" i="20"/>
  <c r="Q52" i="20"/>
  <c r="R52" i="20"/>
  <c r="P52" i="20" s="1"/>
  <c r="R365" i="13"/>
  <c r="R366" i="13"/>
  <c r="R367" i="13"/>
  <c r="R361" i="13"/>
  <c r="R362" i="13"/>
  <c r="R363" i="13"/>
  <c r="R364" i="13"/>
  <c r="R758" i="50"/>
  <c r="R274" i="58"/>
  <c r="R275" i="58"/>
  <c r="R276" i="58"/>
  <c r="R277" i="58"/>
  <c r="R278" i="58"/>
  <c r="R279" i="58"/>
  <c r="R280" i="58"/>
  <c r="R281" i="58"/>
  <c r="R282" i="58"/>
  <c r="R283" i="58"/>
  <c r="R286" i="58"/>
  <c r="R284" i="58"/>
  <c r="R285" i="58"/>
  <c r="R287" i="58"/>
  <c r="R267" i="58"/>
  <c r="R265" i="58"/>
  <c r="R266" i="58"/>
  <c r="R271" i="58"/>
  <c r="R269" i="58"/>
  <c r="R270" i="58"/>
  <c r="R272" i="58"/>
  <c r="R273" i="58"/>
  <c r="Q6" i="63"/>
  <c r="R6" i="63"/>
  <c r="Q28" i="40"/>
  <c r="R28" i="40"/>
  <c r="P28" i="40" s="1"/>
  <c r="Q49" i="39"/>
  <c r="R50" i="39"/>
  <c r="Q59" i="15"/>
  <c r="R59" i="15"/>
  <c r="P59" i="15" s="1"/>
  <c r="Q57" i="15"/>
  <c r="R57" i="15"/>
  <c r="P57" i="15" s="1"/>
  <c r="Q60" i="15"/>
  <c r="R60" i="15"/>
  <c r="Q110" i="27"/>
  <c r="R110" i="27"/>
  <c r="R754" i="50"/>
  <c r="R751" i="50"/>
  <c r="R756" i="50"/>
  <c r="Q20" i="40"/>
  <c r="R20" i="40"/>
  <c r="Q21" i="40"/>
  <c r="R21" i="40"/>
  <c r="Q22" i="40"/>
  <c r="R22" i="40"/>
  <c r="Q23" i="40"/>
  <c r="R23" i="40"/>
  <c r="Q24" i="40"/>
  <c r="R24" i="40"/>
  <c r="Q25" i="40"/>
  <c r="R25" i="40"/>
  <c r="Q26" i="40"/>
  <c r="R26" i="40"/>
  <c r="Q27" i="40"/>
  <c r="R27" i="40"/>
  <c r="Q25" i="39"/>
  <c r="R26" i="39"/>
  <c r="Q30" i="39"/>
  <c r="R27" i="39"/>
  <c r="Q28" i="39"/>
  <c r="R28" i="39"/>
  <c r="Q34" i="39"/>
  <c r="R29" i="39"/>
  <c r="Q27" i="39"/>
  <c r="R30" i="39"/>
  <c r="Q31" i="39"/>
  <c r="R31" i="39"/>
  <c r="Q32" i="39"/>
  <c r="R32" i="39"/>
  <c r="Q29" i="39"/>
  <c r="R33" i="39"/>
  <c r="Q35" i="39"/>
  <c r="R34" i="39"/>
  <c r="Q33" i="39"/>
  <c r="R35" i="39"/>
  <c r="Q36" i="39"/>
  <c r="R36" i="39"/>
  <c r="Q37" i="39"/>
  <c r="R37" i="39"/>
  <c r="Q38" i="39"/>
  <c r="R38" i="39"/>
  <c r="Q39" i="39"/>
  <c r="R39" i="39"/>
  <c r="Q40" i="39"/>
  <c r="R40" i="39"/>
  <c r="Q42" i="39"/>
  <c r="R41" i="39"/>
  <c r="Q41" i="39"/>
  <c r="R42" i="39"/>
  <c r="Q44" i="39"/>
  <c r="R43" i="39"/>
  <c r="Q45" i="39"/>
  <c r="R44" i="39"/>
  <c r="Q46" i="39"/>
  <c r="R45" i="39"/>
  <c r="Q47" i="39"/>
  <c r="R46" i="39"/>
  <c r="Q43" i="39"/>
  <c r="R47" i="39"/>
  <c r="Q52" i="39"/>
  <c r="P52" i="39" s="1"/>
  <c r="R48" i="39"/>
  <c r="Q48" i="39"/>
  <c r="R49" i="39"/>
  <c r="Q26" i="39"/>
  <c r="P23" i="40" l="1"/>
  <c r="P26" i="40"/>
  <c r="P24" i="40"/>
  <c r="P48" i="39"/>
  <c r="P51" i="20"/>
  <c r="P20" i="40"/>
  <c r="P21" i="40"/>
  <c r="P60" i="15"/>
  <c r="P45" i="39"/>
  <c r="P25" i="40"/>
  <c r="P22" i="40"/>
  <c r="P110" i="27"/>
  <c r="P50" i="20"/>
  <c r="P27" i="40"/>
  <c r="P43" i="39"/>
  <c r="P39" i="39"/>
  <c r="P47" i="20"/>
  <c r="P369" i="25"/>
  <c r="P372" i="25"/>
  <c r="P29" i="39"/>
  <c r="P36" i="39"/>
  <c r="P32" i="39"/>
  <c r="P31" i="39"/>
  <c r="P47" i="39"/>
  <c r="P41" i="39"/>
  <c r="P40" i="39"/>
  <c r="P33" i="39"/>
  <c r="P27" i="39"/>
  <c r="P37" i="39"/>
  <c r="P34" i="39"/>
  <c r="P28" i="39"/>
  <c r="P42" i="39"/>
  <c r="P38" i="39"/>
  <c r="P35" i="39"/>
  <c r="P30" i="39"/>
  <c r="P46" i="39"/>
  <c r="P49" i="39"/>
  <c r="P50" i="39"/>
  <c r="P44" i="39"/>
  <c r="P370" i="25"/>
  <c r="P371" i="25"/>
  <c r="P6" i="63"/>
  <c r="Q354" i="25"/>
  <c r="R354" i="25"/>
  <c r="Q355" i="25"/>
  <c r="R355" i="25"/>
  <c r="Q356" i="25"/>
  <c r="R356" i="25"/>
  <c r="Q357" i="25"/>
  <c r="R357" i="25"/>
  <c r="Q358" i="25"/>
  <c r="R358" i="25"/>
  <c r="Q359" i="25"/>
  <c r="R359" i="25"/>
  <c r="Q360" i="25"/>
  <c r="R360" i="25"/>
  <c r="Q361" i="25"/>
  <c r="R361" i="25"/>
  <c r="Q362" i="25"/>
  <c r="R362" i="25"/>
  <c r="Q363" i="25"/>
  <c r="R363" i="25"/>
  <c r="Q364" i="25"/>
  <c r="R364" i="25"/>
  <c r="Q365" i="25"/>
  <c r="R365" i="25"/>
  <c r="Q366" i="25"/>
  <c r="R366" i="25"/>
  <c r="Q367" i="25"/>
  <c r="R367" i="25"/>
  <c r="Q368" i="25"/>
  <c r="R368" i="25"/>
  <c r="Q22" i="41"/>
  <c r="R22" i="41"/>
  <c r="R683" i="59"/>
  <c r="R684" i="59"/>
  <c r="R685" i="59"/>
  <c r="R686" i="59"/>
  <c r="R687" i="59"/>
  <c r="R688" i="59"/>
  <c r="R689" i="59"/>
  <c r="R690" i="59"/>
  <c r="R691" i="59"/>
  <c r="R692" i="59"/>
  <c r="R693" i="59"/>
  <c r="R694" i="59"/>
  <c r="Q40" i="18"/>
  <c r="R40" i="18"/>
  <c r="Q41" i="18"/>
  <c r="R41" i="18"/>
  <c r="Q42" i="18"/>
  <c r="R42" i="18"/>
  <c r="Q43" i="18"/>
  <c r="R43" i="18"/>
  <c r="P43" i="18" s="1"/>
  <c r="Q44" i="18"/>
  <c r="R44" i="18"/>
  <c r="Q45" i="18"/>
  <c r="R45" i="18"/>
  <c r="N811" i="4"/>
  <c r="N810" i="4"/>
  <c r="P42" i="18" l="1"/>
  <c r="P45" i="18"/>
  <c r="P41" i="18"/>
  <c r="P44" i="18"/>
  <c r="P40" i="18"/>
  <c r="P22" i="41"/>
  <c r="P354" i="25"/>
  <c r="P368" i="25"/>
  <c r="P356" i="25"/>
  <c r="P360" i="25"/>
  <c r="P364" i="25"/>
  <c r="P362" i="25"/>
  <c r="P365" i="25"/>
  <c r="P361" i="25"/>
  <c r="P357" i="25"/>
  <c r="P363" i="25"/>
  <c r="P367" i="25"/>
  <c r="P366" i="25"/>
  <c r="P359" i="25"/>
  <c r="P355" i="25"/>
  <c r="P358" i="25"/>
  <c r="N808" i="4"/>
  <c r="N807" i="4"/>
  <c r="N806" i="4"/>
  <c r="N805" i="4"/>
  <c r="N804" i="4"/>
  <c r="N803" i="4"/>
  <c r="N802" i="4"/>
  <c r="N801" i="4"/>
  <c r="N809" i="4"/>
  <c r="C45" i="5"/>
  <c r="Q19" i="41"/>
  <c r="R19" i="41"/>
  <c r="Q20" i="41"/>
  <c r="R20" i="41"/>
  <c r="Q21" i="41"/>
  <c r="R21" i="41"/>
  <c r="Q4" i="63"/>
  <c r="R4" i="63"/>
  <c r="Q5" i="63"/>
  <c r="R5" i="63"/>
  <c r="Q26" i="31"/>
  <c r="R26" i="31"/>
  <c r="Q104" i="27"/>
  <c r="R104" i="27"/>
  <c r="Q106" i="27"/>
  <c r="R106" i="27"/>
  <c r="Q107" i="27"/>
  <c r="R107" i="27"/>
  <c r="Q108" i="27"/>
  <c r="R108" i="27"/>
  <c r="Q109" i="27"/>
  <c r="R109" i="27"/>
  <c r="N799" i="4"/>
  <c r="N800" i="4"/>
  <c r="P106" i="27" l="1"/>
  <c r="P109" i="27"/>
  <c r="P108" i="27"/>
  <c r="P20" i="41"/>
  <c r="P107" i="27"/>
  <c r="P104" i="27"/>
  <c r="P21" i="41"/>
  <c r="P19" i="41"/>
  <c r="P4" i="63"/>
  <c r="P26" i="31"/>
  <c r="P5" i="63"/>
  <c r="H41" i="39"/>
  <c r="R679" i="59" l="1"/>
  <c r="R680" i="59"/>
  <c r="R681" i="59"/>
  <c r="R682" i="59"/>
  <c r="Q353" i="25"/>
  <c r="R353" i="25"/>
  <c r="Q351" i="25"/>
  <c r="R351" i="25"/>
  <c r="Q352" i="25"/>
  <c r="R352" i="25"/>
  <c r="P353" i="25" l="1"/>
  <c r="P351" i="25"/>
  <c r="P352" i="25"/>
  <c r="Q24" i="31"/>
  <c r="R24" i="31"/>
  <c r="Q25" i="31"/>
  <c r="R25" i="31"/>
  <c r="Q49" i="20"/>
  <c r="R49" i="20"/>
  <c r="Q348" i="25"/>
  <c r="R348" i="25"/>
  <c r="Q349" i="25"/>
  <c r="R349" i="25"/>
  <c r="Q350" i="25"/>
  <c r="R350" i="25"/>
  <c r="P49" i="20" l="1"/>
  <c r="P348" i="25"/>
  <c r="P350" i="25"/>
  <c r="P349" i="25"/>
  <c r="P25" i="31"/>
  <c r="P24" i="31"/>
  <c r="N793" i="4"/>
  <c r="N794" i="4"/>
  <c r="N795" i="4"/>
  <c r="N796" i="4"/>
  <c r="N797" i="4"/>
  <c r="N798" i="4"/>
  <c r="Q48" i="20"/>
  <c r="R48" i="20"/>
  <c r="Q39" i="20"/>
  <c r="R39" i="20"/>
  <c r="P39" i="20" s="1"/>
  <c r="Q41" i="20"/>
  <c r="R41" i="20"/>
  <c r="Q42" i="20"/>
  <c r="R42" i="20"/>
  <c r="Q43" i="20"/>
  <c r="R43" i="20"/>
  <c r="Q46" i="20"/>
  <c r="R46" i="20"/>
  <c r="P46" i="20" s="1"/>
  <c r="R863" i="51"/>
  <c r="R851" i="51"/>
  <c r="R862" i="51"/>
  <c r="P42" i="20" l="1"/>
  <c r="P41" i="20"/>
  <c r="P48" i="20"/>
  <c r="P43" i="20"/>
  <c r="R225" i="11"/>
  <c r="R219" i="11"/>
  <c r="Q38" i="18"/>
  <c r="R38" i="18"/>
  <c r="Q39" i="18"/>
  <c r="R39" i="18"/>
  <c r="P39" i="18" l="1"/>
  <c r="P38" i="18"/>
  <c r="R677" i="59" l="1"/>
  <c r="R678" i="59"/>
  <c r="R357" i="13"/>
  <c r="R355" i="13"/>
  <c r="R352" i="13"/>
  <c r="R358" i="13"/>
  <c r="R359" i="13"/>
  <c r="R353" i="13"/>
  <c r="R360" i="13"/>
  <c r="R139" i="32"/>
  <c r="R753" i="50"/>
  <c r="N788" i="4"/>
  <c r="N789" i="4"/>
  <c r="N790" i="4"/>
  <c r="N791" i="4"/>
  <c r="N792" i="4"/>
  <c r="Q329" i="25"/>
  <c r="R329" i="25"/>
  <c r="Q330" i="25"/>
  <c r="R330" i="25"/>
  <c r="Q331" i="25"/>
  <c r="R331" i="25"/>
  <c r="Q332" i="25"/>
  <c r="R332" i="25"/>
  <c r="Q333" i="25"/>
  <c r="R333" i="25"/>
  <c r="Q334" i="25"/>
  <c r="R334" i="25"/>
  <c r="Q335" i="25"/>
  <c r="R335" i="25"/>
  <c r="Q336" i="25"/>
  <c r="R336" i="25"/>
  <c r="Q337" i="25"/>
  <c r="R337" i="25"/>
  <c r="Q338" i="25"/>
  <c r="R338" i="25"/>
  <c r="Q339" i="25"/>
  <c r="R339" i="25"/>
  <c r="Q340" i="25"/>
  <c r="R340" i="25"/>
  <c r="Q341" i="25"/>
  <c r="R341" i="25"/>
  <c r="Q342" i="25"/>
  <c r="R342" i="25"/>
  <c r="Q343" i="25"/>
  <c r="R343" i="25"/>
  <c r="Q344" i="25"/>
  <c r="R344" i="25"/>
  <c r="Q345" i="25"/>
  <c r="R345" i="25"/>
  <c r="Q346" i="25"/>
  <c r="R346" i="25"/>
  <c r="Q347" i="25"/>
  <c r="R347" i="25"/>
  <c r="R860" i="51"/>
  <c r="R861" i="51"/>
  <c r="R138" i="32"/>
  <c r="Q95" i="27"/>
  <c r="R95" i="27"/>
  <c r="Q98" i="27"/>
  <c r="R98" i="27"/>
  <c r="Q102" i="27"/>
  <c r="R102" i="27"/>
  <c r="Q103" i="27"/>
  <c r="R103" i="27"/>
  <c r="Q99" i="27"/>
  <c r="R99" i="27"/>
  <c r="Q100" i="27"/>
  <c r="R100" i="27"/>
  <c r="Q101" i="27"/>
  <c r="R101" i="27"/>
  <c r="P101" i="27" s="1"/>
  <c r="Q105" i="27"/>
  <c r="R105" i="27"/>
  <c r="Q112" i="17"/>
  <c r="R112" i="17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R675" i="59"/>
  <c r="R676" i="59"/>
  <c r="Q16" i="62"/>
  <c r="R16" i="62"/>
  <c r="Q58" i="15"/>
  <c r="R58" i="15"/>
  <c r="R752" i="50"/>
  <c r="R859" i="51"/>
  <c r="P102" i="27" l="1"/>
  <c r="P58" i="15"/>
  <c r="P112" i="17"/>
  <c r="P95" i="27"/>
  <c r="P105" i="27"/>
  <c r="P103" i="27"/>
  <c r="P99" i="27"/>
  <c r="P100" i="27"/>
  <c r="P98" i="27"/>
  <c r="P337" i="25"/>
  <c r="P329" i="25"/>
  <c r="P16" i="62"/>
  <c r="P342" i="25"/>
  <c r="P336" i="25"/>
  <c r="P343" i="25"/>
  <c r="P339" i="25"/>
  <c r="P346" i="25"/>
  <c r="P345" i="25"/>
  <c r="P344" i="25"/>
  <c r="P334" i="25"/>
  <c r="P333" i="25"/>
  <c r="P338" i="25"/>
  <c r="P335" i="25"/>
  <c r="P332" i="25"/>
  <c r="P331" i="25"/>
  <c r="P341" i="25"/>
  <c r="P330" i="25"/>
  <c r="P340" i="25"/>
  <c r="P347" i="25"/>
  <c r="R224" i="11"/>
  <c r="R730" i="50" l="1"/>
  <c r="R739" i="50"/>
  <c r="R740" i="50"/>
  <c r="R741" i="50"/>
  <c r="R742" i="50"/>
  <c r="R743" i="50"/>
  <c r="R744" i="50"/>
  <c r="R745" i="50"/>
  <c r="R746" i="50"/>
  <c r="R747" i="50"/>
  <c r="R748" i="50"/>
  <c r="R749" i="50"/>
  <c r="R750" i="50"/>
  <c r="R857" i="51"/>
  <c r="R858" i="51"/>
  <c r="R848" i="51"/>
  <c r="R849" i="51"/>
  <c r="R841" i="51"/>
  <c r="R853" i="51"/>
  <c r="R852" i="51"/>
  <c r="R845" i="51"/>
  <c r="R856" i="51"/>
  <c r="R854" i="51"/>
  <c r="R855" i="51"/>
  <c r="R850" i="51"/>
  <c r="Q12" i="62"/>
  <c r="R12" i="62"/>
  <c r="R218" i="11"/>
  <c r="R220" i="11"/>
  <c r="R221" i="11"/>
  <c r="R223" i="11"/>
  <c r="R222" i="11"/>
  <c r="R375" i="9"/>
  <c r="Q3" i="63"/>
  <c r="R3" i="63"/>
  <c r="R2" i="63"/>
  <c r="Q2" i="63"/>
  <c r="P2" i="63" l="1"/>
  <c r="P3" i="63"/>
  <c r="P12" i="62"/>
  <c r="Q15" i="40"/>
  <c r="R15" i="40"/>
  <c r="Q16" i="40"/>
  <c r="R16" i="40"/>
  <c r="Q17" i="40"/>
  <c r="R17" i="40"/>
  <c r="Q18" i="40"/>
  <c r="R18" i="40"/>
  <c r="Q19" i="40"/>
  <c r="R19" i="40"/>
  <c r="Q40" i="20"/>
  <c r="R40" i="20"/>
  <c r="Q44" i="20"/>
  <c r="R44" i="20"/>
  <c r="Q45" i="20"/>
  <c r="R45" i="20"/>
  <c r="R462" i="12"/>
  <c r="R463" i="12"/>
  <c r="Q14" i="62"/>
  <c r="R14" i="62"/>
  <c r="Q9" i="62"/>
  <c r="R9" i="62"/>
  <c r="Q11" i="62"/>
  <c r="R11" i="62"/>
  <c r="Q10" i="62"/>
  <c r="R10" i="62"/>
  <c r="Q13" i="62"/>
  <c r="R13" i="62"/>
  <c r="Q15" i="62"/>
  <c r="R15" i="62"/>
  <c r="Q6" i="62"/>
  <c r="R6" i="62"/>
  <c r="Q7" i="62"/>
  <c r="R7" i="62"/>
  <c r="Q5" i="62"/>
  <c r="R5" i="62"/>
  <c r="Q8" i="62"/>
  <c r="R8" i="62"/>
  <c r="Q18" i="41"/>
  <c r="R18" i="41"/>
  <c r="R671" i="59"/>
  <c r="R672" i="59"/>
  <c r="R673" i="59"/>
  <c r="R674" i="59"/>
  <c r="P7" i="62" l="1"/>
  <c r="P16" i="40"/>
  <c r="P17" i="40"/>
  <c r="P18" i="40"/>
  <c r="P9" i="62"/>
  <c r="P40" i="20"/>
  <c r="P19" i="40"/>
  <c r="P15" i="40"/>
  <c r="P45" i="20"/>
  <c r="P44" i="20"/>
  <c r="P10" i="62"/>
  <c r="P8" i="62"/>
  <c r="P5" i="62"/>
  <c r="P11" i="62"/>
  <c r="P6" i="62"/>
  <c r="P13" i="62"/>
  <c r="P14" i="62"/>
  <c r="P15" i="62"/>
  <c r="P18" i="41"/>
  <c r="Q23" i="31"/>
  <c r="R23" i="31"/>
  <c r="Q18" i="31"/>
  <c r="R18" i="31"/>
  <c r="Q22" i="31"/>
  <c r="R22" i="31"/>
  <c r="Q21" i="31"/>
  <c r="R21" i="31"/>
  <c r="Q53" i="15"/>
  <c r="R53" i="15"/>
  <c r="Q54" i="15"/>
  <c r="R54" i="15"/>
  <c r="Q55" i="15"/>
  <c r="R55" i="15"/>
  <c r="Q56" i="15"/>
  <c r="R56" i="15"/>
  <c r="P56" i="15" s="1"/>
  <c r="P55" i="15" l="1"/>
  <c r="P54" i="15"/>
  <c r="P53" i="15"/>
  <c r="P18" i="31"/>
  <c r="P21" i="31"/>
  <c r="P23" i="31"/>
  <c r="P22" i="31"/>
  <c r="Q107" i="17"/>
  <c r="R107" i="17"/>
  <c r="P107" i="17" s="1"/>
  <c r="Q108" i="17"/>
  <c r="R108" i="17"/>
  <c r="Q109" i="17"/>
  <c r="R109" i="17"/>
  <c r="P109" i="17" s="1"/>
  <c r="Q110" i="17"/>
  <c r="P110" i="17" s="1"/>
  <c r="R110" i="17"/>
  <c r="Q111" i="17"/>
  <c r="R111" i="17"/>
  <c r="P111" i="17" s="1"/>
  <c r="R669" i="59"/>
  <c r="R670" i="59"/>
  <c r="R461" i="12"/>
  <c r="P108" i="17" l="1"/>
  <c r="R214" i="11"/>
  <c r="R215" i="11"/>
  <c r="R217" i="11"/>
  <c r="R216" i="11"/>
  <c r="R458" i="12" l="1"/>
  <c r="R459" i="12"/>
  <c r="R460" i="12"/>
  <c r="R665" i="59" l="1"/>
  <c r="R666" i="59"/>
  <c r="R667" i="59"/>
  <c r="R668" i="59"/>
  <c r="R350" i="13" l="1"/>
  <c r="R351" i="13"/>
  <c r="R354" i="13"/>
  <c r="R356" i="13"/>
  <c r="N773" i="4" l="1"/>
  <c r="N774" i="4"/>
  <c r="R844" i="51" l="1"/>
  <c r="R847" i="51"/>
  <c r="Q33" i="26"/>
  <c r="R33" i="26"/>
  <c r="Q34" i="26"/>
  <c r="R34" i="26"/>
  <c r="Q17" i="41"/>
  <c r="R17" i="41"/>
  <c r="P33" i="26" l="1"/>
  <c r="P17" i="41"/>
  <c r="P34" i="26"/>
  <c r="N772" i="4"/>
  <c r="N764" i="4"/>
  <c r="N765" i="4"/>
  <c r="N766" i="4"/>
  <c r="N767" i="4"/>
  <c r="N768" i="4"/>
  <c r="N769" i="4"/>
  <c r="N770" i="4"/>
  <c r="N771" i="4"/>
  <c r="Q13" i="41" l="1"/>
  <c r="R13" i="41"/>
  <c r="P13" i="41" s="1"/>
  <c r="Q15" i="41"/>
  <c r="R15" i="41"/>
  <c r="Q16" i="41"/>
  <c r="R16" i="41"/>
  <c r="Q22" i="26"/>
  <c r="R22" i="26"/>
  <c r="Q23" i="26"/>
  <c r="R23" i="26"/>
  <c r="Q15" i="26"/>
  <c r="R15" i="26"/>
  <c r="Q24" i="26"/>
  <c r="R24" i="26"/>
  <c r="Q25" i="26"/>
  <c r="R25" i="26"/>
  <c r="Q26" i="26"/>
  <c r="R26" i="26"/>
  <c r="Q31" i="26"/>
  <c r="R31" i="26"/>
  <c r="Q30" i="26"/>
  <c r="R30" i="26"/>
  <c r="Q32" i="26"/>
  <c r="R32" i="26"/>
  <c r="Q27" i="26"/>
  <c r="R27" i="26"/>
  <c r="Q29" i="26"/>
  <c r="R29" i="26"/>
  <c r="Q28" i="26"/>
  <c r="R28" i="26"/>
  <c r="P32" i="26" l="1"/>
  <c r="P25" i="26"/>
  <c r="P22" i="26"/>
  <c r="P26" i="26"/>
  <c r="P31" i="26"/>
  <c r="P15" i="26"/>
  <c r="P29" i="26"/>
  <c r="P23" i="26"/>
  <c r="P24" i="26"/>
  <c r="P27" i="26"/>
  <c r="P28" i="26"/>
  <c r="P30" i="26"/>
  <c r="P15" i="41"/>
  <c r="P16" i="41"/>
  <c r="R840" i="51"/>
  <c r="R842" i="51"/>
  <c r="R843" i="51"/>
  <c r="R846" i="51"/>
  <c r="Q3" i="62" l="1"/>
  <c r="R3" i="62"/>
  <c r="R4" i="62"/>
  <c r="Q4" i="62"/>
  <c r="P3" i="62" l="1"/>
  <c r="P4" i="62"/>
  <c r="R664" i="59"/>
  <c r="R723" i="50"/>
  <c r="R722" i="50"/>
  <c r="R724" i="50"/>
  <c r="R726" i="50"/>
  <c r="R727" i="50"/>
  <c r="R725" i="50"/>
  <c r="R728" i="50"/>
  <c r="R729" i="50"/>
  <c r="R731" i="50"/>
  <c r="R736" i="50"/>
  <c r="R732" i="50"/>
  <c r="R733" i="50"/>
  <c r="R734" i="50"/>
  <c r="R735" i="50"/>
  <c r="R737" i="50"/>
  <c r="R738" i="50"/>
  <c r="Q43" i="24"/>
  <c r="R43" i="24"/>
  <c r="P43" i="24" s="1"/>
  <c r="R348" i="13"/>
  <c r="R349" i="13"/>
  <c r="Q327" i="25" l="1"/>
  <c r="R327" i="25"/>
  <c r="Q328" i="25"/>
  <c r="R328" i="25"/>
  <c r="Q323" i="25"/>
  <c r="R323" i="25"/>
  <c r="Q324" i="25"/>
  <c r="R324" i="25"/>
  <c r="Q325" i="25"/>
  <c r="R325" i="25"/>
  <c r="Q326" i="25"/>
  <c r="R326" i="25"/>
  <c r="P328" i="25" l="1"/>
  <c r="P324" i="25"/>
  <c r="P323" i="25"/>
  <c r="P326" i="25"/>
  <c r="P325" i="25"/>
  <c r="P327" i="25"/>
  <c r="R213" i="11"/>
  <c r="R455" i="12" l="1"/>
  <c r="R456" i="12"/>
  <c r="R457" i="12"/>
  <c r="R830" i="51" l="1"/>
  <c r="R826" i="51"/>
  <c r="R831" i="51"/>
  <c r="R832" i="51"/>
  <c r="R833" i="51"/>
  <c r="R825" i="51"/>
  <c r="R827" i="51"/>
  <c r="R834" i="51"/>
  <c r="R835" i="51"/>
  <c r="R836" i="51"/>
  <c r="R837" i="51"/>
  <c r="R838" i="51"/>
  <c r="R839" i="51"/>
  <c r="R204" i="11"/>
  <c r="R206" i="11"/>
  <c r="R207" i="11"/>
  <c r="R208" i="11"/>
  <c r="R209" i="11"/>
  <c r="R210" i="11"/>
  <c r="R211" i="11"/>
  <c r="R212" i="11"/>
  <c r="R205" i="11"/>
  <c r="R338" i="13" l="1"/>
  <c r="R345" i="13"/>
  <c r="R340" i="13"/>
  <c r="R341" i="13"/>
  <c r="R342" i="13"/>
  <c r="R343" i="13"/>
  <c r="R346" i="13"/>
  <c r="R347" i="13"/>
  <c r="R339" i="13"/>
  <c r="R344" i="13"/>
  <c r="Q13" i="31" l="1"/>
  <c r="R13" i="31"/>
  <c r="Q14" i="31"/>
  <c r="R14" i="31"/>
  <c r="Q15" i="31"/>
  <c r="R15" i="31"/>
  <c r="Q19" i="31"/>
  <c r="R19" i="31"/>
  <c r="Q20" i="31"/>
  <c r="R20" i="31"/>
  <c r="Q16" i="31"/>
  <c r="R16" i="31"/>
  <c r="Q17" i="31"/>
  <c r="R17" i="31"/>
  <c r="R229" i="42"/>
  <c r="P19" i="31" l="1"/>
  <c r="P20" i="31"/>
  <c r="P17" i="31"/>
  <c r="P15" i="31"/>
  <c r="P16" i="31"/>
  <c r="P14" i="31"/>
  <c r="P13" i="31"/>
  <c r="Q38" i="20" l="1"/>
  <c r="R38" i="20"/>
  <c r="Q36" i="20"/>
  <c r="R36" i="20"/>
  <c r="Q37" i="20"/>
  <c r="R37" i="20"/>
  <c r="Q35" i="18"/>
  <c r="R35" i="18"/>
  <c r="Q36" i="18"/>
  <c r="R36" i="18"/>
  <c r="Q37" i="18"/>
  <c r="R37" i="18"/>
  <c r="P37" i="20" l="1"/>
  <c r="P35" i="18"/>
  <c r="P36" i="20"/>
  <c r="P37" i="18"/>
  <c r="P36" i="18"/>
  <c r="P38" i="20"/>
  <c r="R656" i="59"/>
  <c r="R657" i="59"/>
  <c r="R658" i="59"/>
  <c r="R659" i="59"/>
  <c r="R660" i="59"/>
  <c r="R661" i="59"/>
  <c r="R662" i="59"/>
  <c r="R663" i="59"/>
  <c r="R2" i="61" l="1"/>
  <c r="Q2" i="61"/>
  <c r="P2" i="61" l="1"/>
  <c r="N759" i="4"/>
  <c r="N760" i="4"/>
  <c r="N761" i="4"/>
  <c r="N762" i="4"/>
  <c r="N763" i="4"/>
  <c r="Q11" i="41" l="1"/>
  <c r="R11" i="41"/>
  <c r="Q12" i="41"/>
  <c r="R12" i="41"/>
  <c r="Q14" i="41"/>
  <c r="R14" i="41"/>
  <c r="Q97" i="27"/>
  <c r="R97" i="27"/>
  <c r="Q96" i="27"/>
  <c r="R96" i="27"/>
  <c r="Q92" i="27"/>
  <c r="R92" i="27"/>
  <c r="Q91" i="27"/>
  <c r="R91" i="27"/>
  <c r="Q93" i="27"/>
  <c r="R93" i="27"/>
  <c r="Q94" i="27"/>
  <c r="R94" i="27"/>
  <c r="P92" i="27" l="1"/>
  <c r="P14" i="41"/>
  <c r="P12" i="41"/>
  <c r="P97" i="27"/>
  <c r="P11" i="41"/>
  <c r="P96" i="27"/>
  <c r="P91" i="27"/>
  <c r="P94" i="27"/>
  <c r="P93" i="27"/>
  <c r="Q320" i="25"/>
  <c r="R320" i="25"/>
  <c r="Q321" i="25"/>
  <c r="R321" i="25"/>
  <c r="Q322" i="25"/>
  <c r="R322" i="25"/>
  <c r="R654" i="59"/>
  <c r="R655" i="59"/>
  <c r="R829" i="51"/>
  <c r="P320" i="25" l="1"/>
  <c r="P321" i="25"/>
  <c r="P322" i="25"/>
  <c r="R653" i="59"/>
  <c r="R652" i="59"/>
  <c r="R651" i="59"/>
  <c r="R650" i="59"/>
  <c r="R649" i="59"/>
  <c r="R648" i="59"/>
  <c r="R647" i="59"/>
  <c r="R646" i="59"/>
  <c r="R645" i="59"/>
  <c r="R644" i="59"/>
  <c r="R643" i="59"/>
  <c r="R642" i="59"/>
  <c r="R641" i="59"/>
  <c r="R640" i="59"/>
  <c r="R639" i="59"/>
  <c r="R638" i="59"/>
  <c r="R637" i="59"/>
  <c r="R636" i="59"/>
  <c r="R635" i="59"/>
  <c r="R634" i="59"/>
  <c r="R633" i="59"/>
  <c r="R632" i="59"/>
  <c r="R631" i="59"/>
  <c r="R630" i="59"/>
  <c r="R629" i="59"/>
  <c r="R628" i="59"/>
  <c r="R627" i="59"/>
  <c r="R626" i="59"/>
  <c r="R625" i="59"/>
  <c r="R624" i="59"/>
  <c r="R623" i="59"/>
  <c r="R622" i="59"/>
  <c r="R621" i="59"/>
  <c r="R620" i="59"/>
  <c r="R619" i="59"/>
  <c r="R618" i="59"/>
  <c r="R617" i="59"/>
  <c r="R616" i="59"/>
  <c r="R615" i="59"/>
  <c r="R614" i="59"/>
  <c r="R613" i="59"/>
  <c r="R612" i="59"/>
  <c r="R611" i="59"/>
  <c r="R610" i="59"/>
  <c r="R609" i="59"/>
  <c r="R608" i="59"/>
  <c r="R607" i="59"/>
  <c r="R606" i="59"/>
  <c r="R605" i="59"/>
  <c r="R604" i="59"/>
  <c r="R603" i="59"/>
  <c r="R602" i="59"/>
  <c r="R601" i="59"/>
  <c r="R600" i="59"/>
  <c r="R599" i="59"/>
  <c r="R598" i="59"/>
  <c r="R597" i="59"/>
  <c r="R596" i="59"/>
  <c r="R595" i="59"/>
  <c r="R594" i="59"/>
  <c r="R593" i="59"/>
  <c r="R592" i="59"/>
  <c r="R591" i="59"/>
  <c r="R590" i="59"/>
  <c r="R589" i="59"/>
  <c r="R588" i="59"/>
  <c r="R587" i="59"/>
  <c r="R586" i="59"/>
  <c r="R585" i="59"/>
  <c r="R584" i="59"/>
  <c r="R583" i="59"/>
  <c r="R582" i="59"/>
  <c r="R581" i="59"/>
  <c r="R580" i="59"/>
  <c r="R579" i="59"/>
  <c r="R578" i="59"/>
  <c r="R577" i="59"/>
  <c r="R576" i="59"/>
  <c r="R575" i="59"/>
  <c r="R574" i="59"/>
  <c r="R573" i="59"/>
  <c r="R572" i="59"/>
  <c r="F572" i="59"/>
  <c r="R571" i="59"/>
  <c r="R570" i="59"/>
  <c r="R569" i="59"/>
  <c r="R568" i="59"/>
  <c r="R567" i="59"/>
  <c r="R566" i="59"/>
  <c r="R565" i="59"/>
  <c r="R564" i="59"/>
  <c r="R563" i="59"/>
  <c r="R562" i="59"/>
  <c r="R561" i="59"/>
  <c r="R560" i="59"/>
  <c r="R559" i="59"/>
  <c r="R558" i="59"/>
  <c r="R557" i="59"/>
  <c r="R556" i="59"/>
  <c r="R555" i="59"/>
  <c r="R554" i="59"/>
  <c r="R553" i="59"/>
  <c r="R552" i="59"/>
  <c r="R551" i="59"/>
  <c r="R550" i="59"/>
  <c r="R549" i="59"/>
  <c r="R548" i="59"/>
  <c r="R547" i="59"/>
  <c r="F547" i="59"/>
  <c r="R546" i="59"/>
  <c r="Q546" i="59"/>
  <c r="R545" i="59"/>
  <c r="Q545" i="59"/>
  <c r="R544" i="59"/>
  <c r="Q544" i="59"/>
  <c r="R543" i="59"/>
  <c r="Q543" i="59"/>
  <c r="R542" i="59"/>
  <c r="Q542" i="59"/>
  <c r="R541" i="59"/>
  <c r="Q541" i="59"/>
  <c r="R540" i="59"/>
  <c r="Q540" i="59"/>
  <c r="R539" i="59"/>
  <c r="Q539" i="59"/>
  <c r="R538" i="59"/>
  <c r="Q538" i="59"/>
  <c r="R537" i="59"/>
  <c r="Q537" i="59"/>
  <c r="R536" i="59"/>
  <c r="Q536" i="59"/>
  <c r="R535" i="59"/>
  <c r="Q535" i="59"/>
  <c r="R534" i="59"/>
  <c r="Q534" i="59"/>
  <c r="R533" i="59"/>
  <c r="Q533" i="59"/>
  <c r="R532" i="59"/>
  <c r="Q532" i="59"/>
  <c r="R531" i="59"/>
  <c r="Q531" i="59"/>
  <c r="R530" i="59"/>
  <c r="Q530" i="59"/>
  <c r="R529" i="59"/>
  <c r="Q529" i="59"/>
  <c r="R528" i="59"/>
  <c r="Q528" i="59"/>
  <c r="R527" i="59"/>
  <c r="Q527" i="59"/>
  <c r="R526" i="59"/>
  <c r="Q526" i="59"/>
  <c r="R525" i="59"/>
  <c r="Q525" i="59"/>
  <c r="R524" i="59"/>
  <c r="Q524" i="59"/>
  <c r="R523" i="59"/>
  <c r="Q523" i="59"/>
  <c r="R522" i="59"/>
  <c r="Q522" i="59"/>
  <c r="R521" i="59"/>
  <c r="Q521" i="59"/>
  <c r="R520" i="59"/>
  <c r="Q520" i="59"/>
  <c r="R519" i="59"/>
  <c r="Q519" i="59"/>
  <c r="R518" i="59"/>
  <c r="Q518" i="59"/>
  <c r="R517" i="59"/>
  <c r="Q517" i="59"/>
  <c r="R516" i="59"/>
  <c r="Q516" i="59"/>
  <c r="R515" i="59"/>
  <c r="Q515" i="59"/>
  <c r="R514" i="59"/>
  <c r="Q514" i="59"/>
  <c r="P514" i="59" s="1"/>
  <c r="R513" i="59"/>
  <c r="Q513" i="59"/>
  <c r="R512" i="59"/>
  <c r="Q512" i="59"/>
  <c r="R511" i="59"/>
  <c r="Q511" i="59"/>
  <c r="R510" i="59"/>
  <c r="Q510" i="59"/>
  <c r="R509" i="59"/>
  <c r="Q509" i="59"/>
  <c r="R508" i="59"/>
  <c r="Q508" i="59"/>
  <c r="R507" i="59"/>
  <c r="Q507" i="59"/>
  <c r="R506" i="59"/>
  <c r="Q506" i="59"/>
  <c r="R505" i="59"/>
  <c r="Q505" i="59"/>
  <c r="R504" i="59"/>
  <c r="Q504" i="59"/>
  <c r="R503" i="59"/>
  <c r="Q503" i="59"/>
  <c r="R502" i="59"/>
  <c r="Q502" i="59"/>
  <c r="R501" i="59"/>
  <c r="Q501" i="59"/>
  <c r="R500" i="59"/>
  <c r="Q500" i="59"/>
  <c r="R499" i="59"/>
  <c r="Q499" i="59"/>
  <c r="R498" i="59"/>
  <c r="Q498" i="59"/>
  <c r="R497" i="59"/>
  <c r="Q497" i="59"/>
  <c r="R496" i="59"/>
  <c r="Q496" i="59"/>
  <c r="R495" i="59"/>
  <c r="Q495" i="59"/>
  <c r="R494" i="59"/>
  <c r="Q494" i="59"/>
  <c r="R493" i="59"/>
  <c r="Q493" i="59"/>
  <c r="R492" i="59"/>
  <c r="Q492" i="59"/>
  <c r="R491" i="59"/>
  <c r="Q491" i="59"/>
  <c r="R490" i="59"/>
  <c r="Q490" i="59"/>
  <c r="R489" i="59"/>
  <c r="Q489" i="59"/>
  <c r="R488" i="59"/>
  <c r="Q488" i="59"/>
  <c r="R487" i="59"/>
  <c r="Q487" i="59"/>
  <c r="R486" i="59"/>
  <c r="Q486" i="59"/>
  <c r="R485" i="59"/>
  <c r="Q485" i="59"/>
  <c r="R484" i="59"/>
  <c r="Q484" i="59"/>
  <c r="R483" i="59"/>
  <c r="Q483" i="59"/>
  <c r="R482" i="59"/>
  <c r="Q482" i="59"/>
  <c r="R481" i="59"/>
  <c r="Q481" i="59"/>
  <c r="R480" i="59"/>
  <c r="Q480" i="59"/>
  <c r="R479" i="59"/>
  <c r="Q479" i="59"/>
  <c r="R478" i="59"/>
  <c r="Q478" i="59"/>
  <c r="R477" i="59"/>
  <c r="Q477" i="59"/>
  <c r="R476" i="59"/>
  <c r="Q476" i="59"/>
  <c r="R475" i="59"/>
  <c r="Q475" i="59"/>
  <c r="R474" i="59"/>
  <c r="Q474" i="59"/>
  <c r="R473" i="59"/>
  <c r="Q473" i="59"/>
  <c r="R472" i="59"/>
  <c r="Q472" i="59"/>
  <c r="R471" i="59"/>
  <c r="Q471" i="59"/>
  <c r="R470" i="59"/>
  <c r="Q470" i="59"/>
  <c r="R469" i="59"/>
  <c r="Q469" i="59"/>
  <c r="R468" i="59"/>
  <c r="Q468" i="59"/>
  <c r="R467" i="59"/>
  <c r="Q467" i="59"/>
  <c r="R466" i="59"/>
  <c r="Q466" i="59"/>
  <c r="R465" i="59"/>
  <c r="Q465" i="59"/>
  <c r="R464" i="59"/>
  <c r="Q464" i="59"/>
  <c r="R463" i="59"/>
  <c r="Q463" i="59"/>
  <c r="R462" i="59"/>
  <c r="Q462" i="59"/>
  <c r="R461" i="59"/>
  <c r="Q461" i="59"/>
  <c r="R460" i="59"/>
  <c r="Q460" i="59"/>
  <c r="R459" i="59"/>
  <c r="Q459" i="59"/>
  <c r="R458" i="59"/>
  <c r="Q458" i="59"/>
  <c r="R457" i="59"/>
  <c r="Q457" i="59"/>
  <c r="R456" i="59"/>
  <c r="Q456" i="59"/>
  <c r="R455" i="59"/>
  <c r="Q455" i="59"/>
  <c r="R454" i="59"/>
  <c r="Q454" i="59"/>
  <c r="R453" i="59"/>
  <c r="Q453" i="59"/>
  <c r="R452" i="59"/>
  <c r="Q452" i="59"/>
  <c r="R451" i="59"/>
  <c r="Q451" i="59"/>
  <c r="R450" i="59"/>
  <c r="Q450" i="59"/>
  <c r="R449" i="59"/>
  <c r="Q449" i="59"/>
  <c r="R448" i="59"/>
  <c r="Q448" i="59"/>
  <c r="R447" i="59"/>
  <c r="Q447" i="59"/>
  <c r="R446" i="59"/>
  <c r="Q446" i="59"/>
  <c r="R445" i="59"/>
  <c r="Q445" i="59"/>
  <c r="R444" i="59"/>
  <c r="Q444" i="59"/>
  <c r="R443" i="59"/>
  <c r="Q443" i="59"/>
  <c r="R442" i="59"/>
  <c r="Q442" i="59"/>
  <c r="R441" i="59"/>
  <c r="Q441" i="59"/>
  <c r="R440" i="59"/>
  <c r="Q440" i="59"/>
  <c r="R439" i="59"/>
  <c r="Q439" i="59"/>
  <c r="R438" i="59"/>
  <c r="Q438" i="59"/>
  <c r="R437" i="59"/>
  <c r="Q437" i="59"/>
  <c r="R436" i="59"/>
  <c r="Q436" i="59"/>
  <c r="R435" i="59"/>
  <c r="Q435" i="59"/>
  <c r="R434" i="59"/>
  <c r="Q434" i="59"/>
  <c r="R433" i="59"/>
  <c r="Q433" i="59"/>
  <c r="R432" i="59"/>
  <c r="Q432" i="59"/>
  <c r="R431" i="59"/>
  <c r="Q431" i="59"/>
  <c r="R430" i="59"/>
  <c r="Q430" i="59"/>
  <c r="R429" i="59"/>
  <c r="Q429" i="59"/>
  <c r="R428" i="59"/>
  <c r="Q428" i="59"/>
  <c r="R427" i="59"/>
  <c r="Q427" i="59"/>
  <c r="R426" i="59"/>
  <c r="Q426" i="59"/>
  <c r="R425" i="59"/>
  <c r="Q425" i="59"/>
  <c r="R424" i="59"/>
  <c r="Q424" i="59"/>
  <c r="R423" i="59"/>
  <c r="Q423" i="59"/>
  <c r="R422" i="59"/>
  <c r="Q422" i="59"/>
  <c r="R421" i="59"/>
  <c r="Q421" i="59"/>
  <c r="R420" i="59"/>
  <c r="Q420" i="59"/>
  <c r="R419" i="59"/>
  <c r="Q419" i="59"/>
  <c r="R418" i="59"/>
  <c r="Q418" i="59"/>
  <c r="R417" i="59"/>
  <c r="Q417" i="59"/>
  <c r="R416" i="59"/>
  <c r="Q416" i="59"/>
  <c r="R415" i="59"/>
  <c r="Q415" i="59"/>
  <c r="R414" i="59"/>
  <c r="Q414" i="59"/>
  <c r="R413" i="59"/>
  <c r="Q413" i="59"/>
  <c r="R412" i="59"/>
  <c r="Q412" i="59"/>
  <c r="R411" i="59"/>
  <c r="Q411" i="59"/>
  <c r="R410" i="59"/>
  <c r="Q410" i="59"/>
  <c r="R409" i="59"/>
  <c r="Q409" i="59"/>
  <c r="R408" i="59"/>
  <c r="Q408" i="59"/>
  <c r="R407" i="59"/>
  <c r="Q407" i="59"/>
  <c r="R406" i="59"/>
  <c r="Q406" i="59"/>
  <c r="R405" i="59"/>
  <c r="Q405" i="59"/>
  <c r="R404" i="59"/>
  <c r="Q404" i="59"/>
  <c r="R403" i="59"/>
  <c r="Q403" i="59"/>
  <c r="R402" i="59"/>
  <c r="Q402" i="59"/>
  <c r="R401" i="59"/>
  <c r="Q401" i="59"/>
  <c r="R400" i="59"/>
  <c r="Q400" i="59"/>
  <c r="P400" i="59"/>
  <c r="R399" i="59"/>
  <c r="Q399" i="59"/>
  <c r="R398" i="59"/>
  <c r="Q398" i="59"/>
  <c r="R397" i="59"/>
  <c r="Q397" i="59"/>
  <c r="R396" i="59"/>
  <c r="Q396" i="59"/>
  <c r="R395" i="59"/>
  <c r="Q395" i="59"/>
  <c r="R394" i="59"/>
  <c r="Q394" i="59"/>
  <c r="R393" i="59"/>
  <c r="Q393" i="59"/>
  <c r="R392" i="59"/>
  <c r="Q392" i="59"/>
  <c r="R391" i="59"/>
  <c r="Q391" i="59"/>
  <c r="R390" i="59"/>
  <c r="Q390" i="59"/>
  <c r="R389" i="59"/>
  <c r="Q389" i="59"/>
  <c r="R388" i="59"/>
  <c r="Q388" i="59"/>
  <c r="R387" i="59"/>
  <c r="Q387" i="59"/>
  <c r="R386" i="59"/>
  <c r="Q386" i="59"/>
  <c r="R385" i="59"/>
  <c r="Q385" i="59"/>
  <c r="R384" i="59"/>
  <c r="Q384" i="59"/>
  <c r="R383" i="59"/>
  <c r="Q383" i="59"/>
  <c r="R382" i="59"/>
  <c r="Q382" i="59"/>
  <c r="R381" i="59"/>
  <c r="Q381" i="59"/>
  <c r="R380" i="59"/>
  <c r="Q380" i="59"/>
  <c r="R379" i="59"/>
  <c r="Q379" i="59"/>
  <c r="R378" i="59"/>
  <c r="Q378" i="59"/>
  <c r="R377" i="59"/>
  <c r="Q377" i="59"/>
  <c r="R376" i="59"/>
  <c r="Q376" i="59"/>
  <c r="R375" i="59"/>
  <c r="Q375" i="59"/>
  <c r="R374" i="59"/>
  <c r="Q374" i="59"/>
  <c r="R373" i="59"/>
  <c r="Q373" i="59"/>
  <c r="R372" i="59"/>
  <c r="Q372" i="59"/>
  <c r="R371" i="59"/>
  <c r="Q371" i="59"/>
  <c r="R370" i="59"/>
  <c r="Q370" i="59"/>
  <c r="R369" i="59"/>
  <c r="Q369" i="59"/>
  <c r="R368" i="59"/>
  <c r="Q368" i="59"/>
  <c r="R367" i="59"/>
  <c r="Q367" i="59"/>
  <c r="R366" i="59"/>
  <c r="Q366" i="59"/>
  <c r="R365" i="59"/>
  <c r="Q365" i="59"/>
  <c r="R364" i="59"/>
  <c r="Q364" i="59"/>
  <c r="R363" i="59"/>
  <c r="Q363" i="59"/>
  <c r="R362" i="59"/>
  <c r="Q362" i="59"/>
  <c r="R361" i="59"/>
  <c r="Q361" i="59"/>
  <c r="R360" i="59"/>
  <c r="Q360" i="59"/>
  <c r="R359" i="59"/>
  <c r="Q359" i="59"/>
  <c r="R358" i="59"/>
  <c r="Q358" i="59"/>
  <c r="R357" i="59"/>
  <c r="Q357" i="59"/>
  <c r="R356" i="59"/>
  <c r="Q356" i="59"/>
  <c r="R355" i="59"/>
  <c r="Q355" i="59"/>
  <c r="R354" i="59"/>
  <c r="Q354" i="59"/>
  <c r="R353" i="59"/>
  <c r="Q353" i="59"/>
  <c r="R352" i="59"/>
  <c r="Q352" i="59"/>
  <c r="R351" i="59"/>
  <c r="Q351" i="59"/>
  <c r="R350" i="59"/>
  <c r="Q350" i="59"/>
  <c r="R349" i="59"/>
  <c r="Q349" i="59"/>
  <c r="R348" i="59"/>
  <c r="Q348" i="59"/>
  <c r="R347" i="59"/>
  <c r="Q347" i="59"/>
  <c r="R346" i="59"/>
  <c r="Q346" i="59"/>
  <c r="R345" i="59"/>
  <c r="Q345" i="59"/>
  <c r="R344" i="59"/>
  <c r="Q344" i="59"/>
  <c r="R343" i="59"/>
  <c r="Q343" i="59"/>
  <c r="R342" i="59"/>
  <c r="Q342" i="59"/>
  <c r="R341" i="59"/>
  <c r="Q341" i="59"/>
  <c r="R340" i="59"/>
  <c r="Q340" i="59"/>
  <c r="R339" i="59"/>
  <c r="Q339" i="59"/>
  <c r="R338" i="59"/>
  <c r="Q338" i="59"/>
  <c r="R337" i="59"/>
  <c r="Q337" i="59"/>
  <c r="R336" i="59"/>
  <c r="Q336" i="59"/>
  <c r="P336" i="59" s="1"/>
  <c r="R335" i="59"/>
  <c r="Q335" i="59"/>
  <c r="R334" i="59"/>
  <c r="Q334" i="59"/>
  <c r="R333" i="59"/>
  <c r="Q333" i="59"/>
  <c r="R332" i="59"/>
  <c r="Q332" i="59"/>
  <c r="R331" i="59"/>
  <c r="Q331" i="59"/>
  <c r="R330" i="59"/>
  <c r="Q330" i="59"/>
  <c r="R329" i="59"/>
  <c r="Q329" i="59"/>
  <c r="R328" i="59"/>
  <c r="Q328" i="59"/>
  <c r="R327" i="59"/>
  <c r="Q327" i="59"/>
  <c r="R326" i="59"/>
  <c r="Q326" i="59"/>
  <c r="R325" i="59"/>
  <c r="Q325" i="59"/>
  <c r="R324" i="59"/>
  <c r="Q324" i="59"/>
  <c r="R323" i="59"/>
  <c r="Q323" i="59"/>
  <c r="R322" i="59"/>
  <c r="Q322" i="59"/>
  <c r="R321" i="59"/>
  <c r="Q321" i="59"/>
  <c r="R320" i="59"/>
  <c r="Q320" i="59"/>
  <c r="R319" i="59"/>
  <c r="Q319" i="59"/>
  <c r="R318" i="59"/>
  <c r="Q318" i="59"/>
  <c r="R317" i="59"/>
  <c r="Q317" i="59"/>
  <c r="R316" i="59"/>
  <c r="Q316" i="59"/>
  <c r="R315" i="59"/>
  <c r="Q315" i="59"/>
  <c r="R314" i="59"/>
  <c r="Q314" i="59"/>
  <c r="R313" i="59"/>
  <c r="Q313" i="59"/>
  <c r="R312" i="59"/>
  <c r="Q312" i="59"/>
  <c r="R311" i="59"/>
  <c r="Q311" i="59"/>
  <c r="R310" i="59"/>
  <c r="Q310" i="59"/>
  <c r="R309" i="59"/>
  <c r="Q309" i="59"/>
  <c r="R308" i="59"/>
  <c r="Q308" i="59"/>
  <c r="R307" i="59"/>
  <c r="Q307" i="59"/>
  <c r="R306" i="59"/>
  <c r="Q306" i="59"/>
  <c r="R305" i="59"/>
  <c r="Q305" i="59"/>
  <c r="R304" i="59"/>
  <c r="Q304" i="59"/>
  <c r="R303" i="59"/>
  <c r="Q303" i="59"/>
  <c r="R302" i="59"/>
  <c r="Q302" i="59"/>
  <c r="R301" i="59"/>
  <c r="Q301" i="59"/>
  <c r="R300" i="59"/>
  <c r="Q300" i="59"/>
  <c r="R299" i="59"/>
  <c r="Q299" i="59"/>
  <c r="R298" i="59"/>
  <c r="Q298" i="59"/>
  <c r="R297" i="59"/>
  <c r="Q297" i="59"/>
  <c r="R296" i="59"/>
  <c r="Q296" i="59"/>
  <c r="R295" i="59"/>
  <c r="Q295" i="59"/>
  <c r="R294" i="59"/>
  <c r="Q294" i="59"/>
  <c r="R293" i="59"/>
  <c r="Q293" i="59"/>
  <c r="R292" i="59"/>
  <c r="Q292" i="59"/>
  <c r="R291" i="59"/>
  <c r="Q291" i="59"/>
  <c r="R290" i="59"/>
  <c r="Q290" i="59"/>
  <c r="R289" i="59"/>
  <c r="Q289" i="59"/>
  <c r="R288" i="59"/>
  <c r="Q288" i="59"/>
  <c r="R287" i="59"/>
  <c r="Q287" i="59"/>
  <c r="R286" i="59"/>
  <c r="Q286" i="59"/>
  <c r="R285" i="59"/>
  <c r="Q285" i="59"/>
  <c r="R284" i="59"/>
  <c r="Q284" i="59"/>
  <c r="R283" i="59"/>
  <c r="Q283" i="59"/>
  <c r="R282" i="59"/>
  <c r="Q282" i="59"/>
  <c r="R281" i="59"/>
  <c r="Q281" i="59"/>
  <c r="R280" i="59"/>
  <c r="Q280" i="59"/>
  <c r="R279" i="59"/>
  <c r="Q279" i="59"/>
  <c r="R278" i="59"/>
  <c r="Q278" i="59"/>
  <c r="R277" i="59"/>
  <c r="Q277" i="59"/>
  <c r="R276" i="59"/>
  <c r="Q276" i="59"/>
  <c r="R275" i="59"/>
  <c r="Q275" i="59"/>
  <c r="R274" i="59"/>
  <c r="Q274" i="59"/>
  <c r="R273" i="59"/>
  <c r="Q273" i="59"/>
  <c r="R272" i="59"/>
  <c r="Q272" i="59"/>
  <c r="R271" i="59"/>
  <c r="Q271" i="59"/>
  <c r="R270" i="59"/>
  <c r="Q270" i="59"/>
  <c r="R269" i="59"/>
  <c r="Q269" i="59"/>
  <c r="R268" i="59"/>
  <c r="Q268" i="59"/>
  <c r="R267" i="59"/>
  <c r="Q267" i="59"/>
  <c r="R266" i="59"/>
  <c r="Q266" i="59"/>
  <c r="R265" i="59"/>
  <c r="Q265" i="59"/>
  <c r="R264" i="59"/>
  <c r="Q264" i="59"/>
  <c r="R263" i="59"/>
  <c r="Q263" i="59"/>
  <c r="R262" i="59"/>
  <c r="Q262" i="59"/>
  <c r="R261" i="59"/>
  <c r="Q261" i="59"/>
  <c r="R260" i="59"/>
  <c r="Q260" i="59"/>
  <c r="R259" i="59"/>
  <c r="Q259" i="59"/>
  <c r="R258" i="59"/>
  <c r="Q258" i="59"/>
  <c r="R257" i="59"/>
  <c r="Q257" i="59"/>
  <c r="R256" i="59"/>
  <c r="Q256" i="59"/>
  <c r="R255" i="59"/>
  <c r="Q255" i="59"/>
  <c r="R254" i="59"/>
  <c r="Q254" i="59"/>
  <c r="R253" i="59"/>
  <c r="Q253" i="59"/>
  <c r="R252" i="59"/>
  <c r="Q252" i="59"/>
  <c r="R251" i="59"/>
  <c r="Q251" i="59"/>
  <c r="R250" i="59"/>
  <c r="Q250" i="59"/>
  <c r="R249" i="59"/>
  <c r="Q249" i="59"/>
  <c r="R248" i="59"/>
  <c r="Q248" i="59"/>
  <c r="R247" i="59"/>
  <c r="Q247" i="59"/>
  <c r="R246" i="59"/>
  <c r="Q246" i="59"/>
  <c r="R245" i="59"/>
  <c r="Q245" i="59"/>
  <c r="R244" i="59"/>
  <c r="Q244" i="59"/>
  <c r="R243" i="59"/>
  <c r="Q243" i="59"/>
  <c r="R242" i="59"/>
  <c r="Q242" i="59"/>
  <c r="R241" i="59"/>
  <c r="Q241" i="59"/>
  <c r="R240" i="59"/>
  <c r="Q240" i="59"/>
  <c r="R239" i="59"/>
  <c r="Q239" i="59"/>
  <c r="R238" i="59"/>
  <c r="Q238" i="59"/>
  <c r="R237" i="59"/>
  <c r="Q237" i="59"/>
  <c r="R236" i="59"/>
  <c r="Q236" i="59"/>
  <c r="P236" i="59" s="1"/>
  <c r="R235" i="59"/>
  <c r="Q235" i="59"/>
  <c r="R234" i="59"/>
  <c r="Q234" i="59"/>
  <c r="R233" i="59"/>
  <c r="Q233" i="59"/>
  <c r="R232" i="59"/>
  <c r="Q232" i="59"/>
  <c r="R231" i="59"/>
  <c r="Q231" i="59"/>
  <c r="R230" i="59"/>
  <c r="Q230" i="59"/>
  <c r="R229" i="59"/>
  <c r="Q229" i="59"/>
  <c r="R228" i="59"/>
  <c r="Q228" i="59"/>
  <c r="R227" i="59"/>
  <c r="Q227" i="59"/>
  <c r="R226" i="59"/>
  <c r="Q226" i="59"/>
  <c r="R225" i="59"/>
  <c r="Q225" i="59"/>
  <c r="R224" i="59"/>
  <c r="Q224" i="59"/>
  <c r="R223" i="59"/>
  <c r="Q223" i="59"/>
  <c r="R222" i="59"/>
  <c r="Q222" i="59"/>
  <c r="R221" i="59"/>
  <c r="Q221" i="59"/>
  <c r="R220" i="59"/>
  <c r="Q220" i="59"/>
  <c r="R219" i="59"/>
  <c r="Q219" i="59"/>
  <c r="R218" i="59"/>
  <c r="Q218" i="59"/>
  <c r="R217" i="59"/>
  <c r="Q217" i="59"/>
  <c r="R216" i="59"/>
  <c r="Q216" i="59"/>
  <c r="R215" i="59"/>
  <c r="Q215" i="59"/>
  <c r="R214" i="59"/>
  <c r="Q214" i="59"/>
  <c r="R213" i="59"/>
  <c r="Q213" i="59"/>
  <c r="R212" i="59"/>
  <c r="Q212" i="59"/>
  <c r="R211" i="59"/>
  <c r="Q211" i="59"/>
  <c r="R210" i="59"/>
  <c r="Q210" i="59"/>
  <c r="R209" i="59"/>
  <c r="Q209" i="59"/>
  <c r="R208" i="59"/>
  <c r="Q208" i="59"/>
  <c r="R207" i="59"/>
  <c r="Q207" i="59"/>
  <c r="R206" i="59"/>
  <c r="Q206" i="59"/>
  <c r="R205" i="59"/>
  <c r="Q205" i="59"/>
  <c r="R204" i="59"/>
  <c r="Q204" i="59"/>
  <c r="R203" i="59"/>
  <c r="Q203" i="59"/>
  <c r="R202" i="59"/>
  <c r="Q202" i="59"/>
  <c r="R201" i="59"/>
  <c r="Q201" i="59"/>
  <c r="R200" i="59"/>
  <c r="Q200" i="59"/>
  <c r="R199" i="59"/>
  <c r="Q199" i="59"/>
  <c r="R198" i="59"/>
  <c r="Q198" i="59"/>
  <c r="R197" i="59"/>
  <c r="Q197" i="59"/>
  <c r="R196" i="59"/>
  <c r="Q196" i="59"/>
  <c r="R195" i="59"/>
  <c r="Q195" i="59"/>
  <c r="R194" i="59"/>
  <c r="Q194" i="59"/>
  <c r="R193" i="59"/>
  <c r="Q193" i="59"/>
  <c r="R192" i="59"/>
  <c r="Q192" i="59"/>
  <c r="R191" i="59"/>
  <c r="Q191" i="59"/>
  <c r="R190" i="59"/>
  <c r="Q190" i="59"/>
  <c r="R189" i="59"/>
  <c r="Q189" i="59"/>
  <c r="R188" i="59"/>
  <c r="Q188" i="59"/>
  <c r="R187" i="59"/>
  <c r="Q187" i="59"/>
  <c r="R186" i="59"/>
  <c r="Q186" i="59"/>
  <c r="R185" i="59"/>
  <c r="Q185" i="59"/>
  <c r="R184" i="59"/>
  <c r="Q184" i="59"/>
  <c r="R183" i="59"/>
  <c r="Q183" i="59"/>
  <c r="R182" i="59"/>
  <c r="Q182" i="59"/>
  <c r="R181" i="59"/>
  <c r="Q181" i="59"/>
  <c r="R180" i="59"/>
  <c r="Q180" i="59"/>
  <c r="R179" i="59"/>
  <c r="Q179" i="59"/>
  <c r="R178" i="59"/>
  <c r="Q178" i="59"/>
  <c r="R177" i="59"/>
  <c r="Q177" i="59"/>
  <c r="R176" i="59"/>
  <c r="Q176" i="59"/>
  <c r="R175" i="59"/>
  <c r="Q175" i="59"/>
  <c r="R174" i="59"/>
  <c r="Q174" i="59"/>
  <c r="R173" i="59"/>
  <c r="Q173" i="59"/>
  <c r="R172" i="59"/>
  <c r="Q172" i="59"/>
  <c r="R171" i="59"/>
  <c r="Q171" i="59"/>
  <c r="R170" i="59"/>
  <c r="Q170" i="59"/>
  <c r="R169" i="59"/>
  <c r="Q169" i="59"/>
  <c r="R168" i="59"/>
  <c r="Q168" i="59"/>
  <c r="R167" i="59"/>
  <c r="Q167" i="59"/>
  <c r="R166" i="59"/>
  <c r="Q166" i="59"/>
  <c r="R165" i="59"/>
  <c r="Q165" i="59"/>
  <c r="R164" i="59"/>
  <c r="Q164" i="59"/>
  <c r="R163" i="59"/>
  <c r="Q163" i="59"/>
  <c r="R162" i="59"/>
  <c r="Q162" i="59"/>
  <c r="R161" i="59"/>
  <c r="Q161" i="59"/>
  <c r="R160" i="59"/>
  <c r="Q160" i="59"/>
  <c r="R159" i="59"/>
  <c r="Q159" i="59"/>
  <c r="R158" i="59"/>
  <c r="Q158" i="59"/>
  <c r="R157" i="59"/>
  <c r="Q157" i="59"/>
  <c r="P157" i="59" s="1"/>
  <c r="R156" i="59"/>
  <c r="Q156" i="59"/>
  <c r="R155" i="59"/>
  <c r="Q155" i="59"/>
  <c r="R154" i="59"/>
  <c r="Q154" i="59"/>
  <c r="R153" i="59"/>
  <c r="Q153" i="59"/>
  <c r="R152" i="59"/>
  <c r="Q152" i="59"/>
  <c r="R151" i="59"/>
  <c r="Q151" i="59"/>
  <c r="R150" i="59"/>
  <c r="Q150" i="59"/>
  <c r="R149" i="59"/>
  <c r="Q149" i="59"/>
  <c r="R148" i="59"/>
  <c r="Q148" i="59"/>
  <c r="R147" i="59"/>
  <c r="Q147" i="59"/>
  <c r="R146" i="59"/>
  <c r="Q146" i="59"/>
  <c r="R145" i="59"/>
  <c r="Q145" i="59"/>
  <c r="R144" i="59"/>
  <c r="Q144" i="59"/>
  <c r="R143" i="59"/>
  <c r="Q143" i="59"/>
  <c r="R142" i="59"/>
  <c r="Q142" i="59"/>
  <c r="R141" i="59"/>
  <c r="Q141" i="59"/>
  <c r="R140" i="59"/>
  <c r="Q140" i="59"/>
  <c r="R139" i="59"/>
  <c r="Q139" i="59"/>
  <c r="R138" i="59"/>
  <c r="Q138" i="59"/>
  <c r="R137" i="59"/>
  <c r="Q137" i="59"/>
  <c r="R136" i="59"/>
  <c r="Q136" i="59"/>
  <c r="R135" i="59"/>
  <c r="Q135" i="59"/>
  <c r="R134" i="59"/>
  <c r="Q134" i="59"/>
  <c r="R133" i="59"/>
  <c r="Q133" i="59"/>
  <c r="R132" i="59"/>
  <c r="Q132" i="59"/>
  <c r="R131" i="59"/>
  <c r="Q131" i="59"/>
  <c r="R130" i="59"/>
  <c r="Q130" i="59"/>
  <c r="R129" i="59"/>
  <c r="Q129" i="59"/>
  <c r="R128" i="59"/>
  <c r="Q128" i="59"/>
  <c r="R127" i="59"/>
  <c r="Q127" i="59"/>
  <c r="R126" i="59"/>
  <c r="Q126" i="59"/>
  <c r="R125" i="59"/>
  <c r="Q125" i="59"/>
  <c r="R124" i="59"/>
  <c r="Q124" i="59"/>
  <c r="R123" i="59"/>
  <c r="Q123" i="59"/>
  <c r="R122" i="59"/>
  <c r="Q122" i="59"/>
  <c r="R121" i="59"/>
  <c r="Q121" i="59"/>
  <c r="R120" i="59"/>
  <c r="Q120" i="59"/>
  <c r="R119" i="59"/>
  <c r="Q119" i="59"/>
  <c r="R118" i="59"/>
  <c r="Q118" i="59"/>
  <c r="R117" i="59"/>
  <c r="Q117" i="59"/>
  <c r="R116" i="59"/>
  <c r="Q116" i="59"/>
  <c r="R115" i="59"/>
  <c r="Q115" i="59"/>
  <c r="R114" i="59"/>
  <c r="Q114" i="59"/>
  <c r="R113" i="59"/>
  <c r="Q113" i="59"/>
  <c r="R112" i="59"/>
  <c r="Q112" i="59"/>
  <c r="R111" i="59"/>
  <c r="Q111" i="59"/>
  <c r="R110" i="59"/>
  <c r="Q110" i="59"/>
  <c r="R109" i="59"/>
  <c r="Q109" i="59"/>
  <c r="P109" i="59" s="1"/>
  <c r="R108" i="59"/>
  <c r="Q108" i="59"/>
  <c r="R107" i="59"/>
  <c r="Q107" i="59"/>
  <c r="R106" i="59"/>
  <c r="Q106" i="59"/>
  <c r="R105" i="59"/>
  <c r="Q105" i="59"/>
  <c r="P105" i="59" s="1"/>
  <c r="R104" i="59"/>
  <c r="Q104" i="59"/>
  <c r="R103" i="59"/>
  <c r="Q103" i="59"/>
  <c r="R102" i="59"/>
  <c r="Q102" i="59"/>
  <c r="R101" i="59"/>
  <c r="Q101" i="59"/>
  <c r="R100" i="59"/>
  <c r="Q100" i="59"/>
  <c r="R99" i="59"/>
  <c r="Q99" i="59"/>
  <c r="R98" i="59"/>
  <c r="Q98" i="59"/>
  <c r="R97" i="59"/>
  <c r="Q97" i="59"/>
  <c r="R96" i="59"/>
  <c r="Q96" i="59"/>
  <c r="R95" i="59"/>
  <c r="Q95" i="59"/>
  <c r="R94" i="59"/>
  <c r="Q94" i="59"/>
  <c r="R93" i="59"/>
  <c r="Q93" i="59"/>
  <c r="R92" i="59"/>
  <c r="Q92" i="59"/>
  <c r="R91" i="59"/>
  <c r="Q91" i="59"/>
  <c r="R90" i="59"/>
  <c r="Q90" i="59"/>
  <c r="R89" i="59"/>
  <c r="Q89" i="59"/>
  <c r="R88" i="59"/>
  <c r="Q88" i="59"/>
  <c r="R87" i="59"/>
  <c r="Q87" i="59"/>
  <c r="R86" i="59"/>
  <c r="Q86" i="59"/>
  <c r="R85" i="59"/>
  <c r="Q85" i="59"/>
  <c r="R84" i="59"/>
  <c r="Q84" i="59"/>
  <c r="R83" i="59"/>
  <c r="Q83" i="59"/>
  <c r="R82" i="59"/>
  <c r="Q82" i="59"/>
  <c r="R81" i="59"/>
  <c r="Q81" i="59"/>
  <c r="R80" i="59"/>
  <c r="Q80" i="59"/>
  <c r="R79" i="59"/>
  <c r="Q79" i="59"/>
  <c r="R78" i="59"/>
  <c r="Q78" i="59"/>
  <c r="R77" i="59"/>
  <c r="Q77" i="59"/>
  <c r="R76" i="59"/>
  <c r="Q76" i="59"/>
  <c r="R75" i="59"/>
  <c r="Q75" i="59"/>
  <c r="R74" i="59"/>
  <c r="Q74" i="59"/>
  <c r="R73" i="59"/>
  <c r="Q73" i="59"/>
  <c r="R72" i="59"/>
  <c r="Q72" i="59"/>
  <c r="R71" i="59"/>
  <c r="Q71" i="59"/>
  <c r="R70" i="59"/>
  <c r="Q70" i="59"/>
  <c r="R69" i="59"/>
  <c r="Q69" i="59"/>
  <c r="R68" i="59"/>
  <c r="Q68" i="59"/>
  <c r="R67" i="59"/>
  <c r="Q67" i="59"/>
  <c r="R66" i="59"/>
  <c r="Q66" i="59"/>
  <c r="R65" i="59"/>
  <c r="Q65" i="59"/>
  <c r="R64" i="59"/>
  <c r="Q64" i="59"/>
  <c r="R63" i="59"/>
  <c r="Q63" i="59"/>
  <c r="R62" i="59"/>
  <c r="Q62" i="59"/>
  <c r="R61" i="59"/>
  <c r="Q61" i="59"/>
  <c r="R60" i="59"/>
  <c r="Q60" i="59"/>
  <c r="R59" i="59"/>
  <c r="Q59" i="59"/>
  <c r="R58" i="59"/>
  <c r="Q58" i="59"/>
  <c r="R57" i="59"/>
  <c r="Q57" i="59"/>
  <c r="R56" i="59"/>
  <c r="Q56" i="59"/>
  <c r="R55" i="59"/>
  <c r="Q55" i="59"/>
  <c r="R54" i="59"/>
  <c r="Q54" i="59"/>
  <c r="R53" i="59"/>
  <c r="Q53" i="59"/>
  <c r="R52" i="59"/>
  <c r="Q52" i="59"/>
  <c r="R51" i="59"/>
  <c r="Q51" i="59"/>
  <c r="R50" i="59"/>
  <c r="Q50" i="59"/>
  <c r="R49" i="59"/>
  <c r="Q49" i="59"/>
  <c r="R48" i="59"/>
  <c r="Q48" i="59"/>
  <c r="R47" i="59"/>
  <c r="Q47" i="59"/>
  <c r="R46" i="59"/>
  <c r="Q46" i="59"/>
  <c r="R45" i="59"/>
  <c r="Q45" i="59"/>
  <c r="R44" i="59"/>
  <c r="Q44" i="59"/>
  <c r="R43" i="59"/>
  <c r="Q43" i="59"/>
  <c r="R42" i="59"/>
  <c r="Q42" i="59"/>
  <c r="R41" i="59"/>
  <c r="Q41" i="59"/>
  <c r="R40" i="59"/>
  <c r="Q40" i="59"/>
  <c r="R39" i="59"/>
  <c r="Q39" i="59"/>
  <c r="R38" i="59"/>
  <c r="Q38" i="59"/>
  <c r="R37" i="59"/>
  <c r="Q37" i="59"/>
  <c r="R36" i="59"/>
  <c r="Q36" i="59"/>
  <c r="R35" i="59"/>
  <c r="Q35" i="59"/>
  <c r="R34" i="59"/>
  <c r="Q34" i="59"/>
  <c r="R33" i="59"/>
  <c r="Q33" i="59"/>
  <c r="R32" i="59"/>
  <c r="Q32" i="59"/>
  <c r="R31" i="59"/>
  <c r="Q31" i="59"/>
  <c r="R30" i="59"/>
  <c r="Q30" i="59"/>
  <c r="R29" i="59"/>
  <c r="Q29" i="59"/>
  <c r="R28" i="59"/>
  <c r="Q28" i="59"/>
  <c r="R27" i="59"/>
  <c r="Q27" i="59"/>
  <c r="R26" i="59"/>
  <c r="Q26" i="59"/>
  <c r="R25" i="59"/>
  <c r="Q25" i="59"/>
  <c r="R24" i="59"/>
  <c r="Q24" i="59"/>
  <c r="R23" i="59"/>
  <c r="Q23" i="59"/>
  <c r="R22" i="59"/>
  <c r="Q22" i="59"/>
  <c r="R21" i="59"/>
  <c r="Q21" i="59"/>
  <c r="R20" i="59"/>
  <c r="Q20" i="59"/>
  <c r="R19" i="59"/>
  <c r="Q19" i="59"/>
  <c r="R18" i="59"/>
  <c r="Q18" i="59"/>
  <c r="R17" i="59"/>
  <c r="Q17" i="59"/>
  <c r="R16" i="59"/>
  <c r="Q16" i="59"/>
  <c r="R15" i="59"/>
  <c r="Q15" i="59"/>
  <c r="R14" i="59"/>
  <c r="Q14" i="59"/>
  <c r="R13" i="59"/>
  <c r="Q13" i="59"/>
  <c r="R12" i="59"/>
  <c r="Q12" i="59"/>
  <c r="R11" i="59"/>
  <c r="Q11" i="59"/>
  <c r="R10" i="59"/>
  <c r="Q10" i="59"/>
  <c r="R9" i="59"/>
  <c r="Q9" i="59"/>
  <c r="R8" i="59"/>
  <c r="Q8" i="59"/>
  <c r="R7" i="59"/>
  <c r="Q7" i="59"/>
  <c r="R6" i="59"/>
  <c r="Q6" i="59"/>
  <c r="R5" i="59"/>
  <c r="Q5" i="59"/>
  <c r="R4" i="59"/>
  <c r="Q4" i="59"/>
  <c r="R3" i="59"/>
  <c r="Q3" i="59"/>
  <c r="R2" i="59"/>
  <c r="Q2" i="59"/>
  <c r="R268" i="58"/>
  <c r="R264" i="58"/>
  <c r="R262" i="58"/>
  <c r="R261" i="58"/>
  <c r="R263" i="58"/>
  <c r="R259" i="58"/>
  <c r="R258" i="58"/>
  <c r="R260" i="58"/>
  <c r="R255" i="58"/>
  <c r="R254" i="58"/>
  <c r="R256" i="58"/>
  <c r="R257" i="58"/>
  <c r="R253" i="58"/>
  <c r="R251" i="58"/>
  <c r="R250" i="58"/>
  <c r="R252" i="58"/>
  <c r="R248" i="58"/>
  <c r="R247" i="58"/>
  <c r="R249" i="58"/>
  <c r="R245" i="58"/>
  <c r="R244" i="58"/>
  <c r="R246" i="58"/>
  <c r="R243" i="58"/>
  <c r="R241" i="58"/>
  <c r="R240" i="58"/>
  <c r="R242" i="58"/>
  <c r="R239" i="58"/>
  <c r="R238" i="58"/>
  <c r="R217" i="58"/>
  <c r="R227" i="58"/>
  <c r="R216" i="58"/>
  <c r="R226" i="58"/>
  <c r="R215" i="58"/>
  <c r="R225" i="58"/>
  <c r="R237" i="58"/>
  <c r="R236" i="58"/>
  <c r="R235" i="58"/>
  <c r="R234" i="58"/>
  <c r="R233" i="58"/>
  <c r="R232" i="58"/>
  <c r="R231" i="58"/>
  <c r="R230" i="58"/>
  <c r="R229" i="58"/>
  <c r="R228" i="58"/>
  <c r="R224" i="58"/>
  <c r="R223" i="58"/>
  <c r="R222" i="58"/>
  <c r="F222" i="58"/>
  <c r="R221" i="58"/>
  <c r="Q221" i="58"/>
  <c r="R220" i="58"/>
  <c r="Q220" i="58"/>
  <c r="R218" i="58"/>
  <c r="Q218" i="58"/>
  <c r="R219" i="58"/>
  <c r="Q219" i="58"/>
  <c r="R213" i="58"/>
  <c r="Q213" i="58"/>
  <c r="R210" i="58"/>
  <c r="Q210" i="58"/>
  <c r="R205" i="58"/>
  <c r="Q205" i="58"/>
  <c r="R203" i="58"/>
  <c r="Q203" i="58"/>
  <c r="R202" i="58"/>
  <c r="Q202" i="58"/>
  <c r="R201" i="58"/>
  <c r="Q201" i="58"/>
  <c r="R200" i="58"/>
  <c r="Q200" i="58"/>
  <c r="R199" i="58"/>
  <c r="Q199" i="58"/>
  <c r="R195" i="58"/>
  <c r="Q195" i="58"/>
  <c r="R212" i="58"/>
  <c r="Q212" i="58"/>
  <c r="R214" i="58"/>
  <c r="Q214" i="58"/>
  <c r="R211" i="58"/>
  <c r="Q211" i="58"/>
  <c r="R209" i="58"/>
  <c r="Q209" i="58"/>
  <c r="R208" i="58"/>
  <c r="Q208" i="58"/>
  <c r="R207" i="58"/>
  <c r="Q207" i="58"/>
  <c r="R206" i="58"/>
  <c r="Q206" i="58"/>
  <c r="R204" i="58"/>
  <c r="Q204" i="58"/>
  <c r="R198" i="58"/>
  <c r="Q198" i="58"/>
  <c r="R197" i="58"/>
  <c r="Q197" i="58"/>
  <c r="R196" i="58"/>
  <c r="Q196" i="58"/>
  <c r="R194" i="58"/>
  <c r="Q194" i="58"/>
  <c r="R193" i="58"/>
  <c r="Q193" i="58"/>
  <c r="R192" i="58"/>
  <c r="Q192" i="58"/>
  <c r="R191" i="58"/>
  <c r="Q191" i="58"/>
  <c r="R183" i="58"/>
  <c r="Q183" i="58"/>
  <c r="R190" i="58"/>
  <c r="Q190" i="58"/>
  <c r="R189" i="58"/>
  <c r="Q189" i="58"/>
  <c r="R188" i="58"/>
  <c r="Q188" i="58"/>
  <c r="R186" i="58"/>
  <c r="Q186" i="58"/>
  <c r="R184" i="58"/>
  <c r="Q184" i="58"/>
  <c r="R187" i="58"/>
  <c r="Q187" i="58"/>
  <c r="R185" i="58"/>
  <c r="Q185" i="58"/>
  <c r="R182" i="58"/>
  <c r="Q182" i="58"/>
  <c r="R181" i="58"/>
  <c r="Q181" i="58"/>
  <c r="R180" i="58"/>
  <c r="Q180" i="58"/>
  <c r="R179" i="58"/>
  <c r="Q179" i="58"/>
  <c r="R177" i="58"/>
  <c r="Q177" i="58"/>
  <c r="R178" i="58"/>
  <c r="Q178" i="58"/>
  <c r="R176" i="58"/>
  <c r="Q176" i="58"/>
  <c r="R175" i="58"/>
  <c r="Q175" i="58"/>
  <c r="R174" i="58"/>
  <c r="Q174" i="58"/>
  <c r="R173" i="58"/>
  <c r="Q173" i="58"/>
  <c r="R172" i="58"/>
  <c r="Q172" i="58"/>
  <c r="R171" i="58"/>
  <c r="Q171" i="58"/>
  <c r="R170" i="58"/>
  <c r="Q170" i="58"/>
  <c r="R169" i="58"/>
  <c r="Q169" i="58"/>
  <c r="R168" i="58"/>
  <c r="Q168" i="58"/>
  <c r="R167" i="58"/>
  <c r="Q167" i="58"/>
  <c r="R166" i="58"/>
  <c r="Q166" i="58"/>
  <c r="R165" i="58"/>
  <c r="Q165" i="58"/>
  <c r="R164" i="58"/>
  <c r="Q164" i="58"/>
  <c r="R163" i="58"/>
  <c r="Q163" i="58"/>
  <c r="R162" i="58"/>
  <c r="Q162" i="58"/>
  <c r="R161" i="58"/>
  <c r="Q161" i="58"/>
  <c r="R160" i="58"/>
  <c r="Q160" i="58"/>
  <c r="R159" i="58"/>
  <c r="Q159" i="58"/>
  <c r="R158" i="58"/>
  <c r="Q158" i="58"/>
  <c r="R157" i="58"/>
  <c r="Q157" i="58"/>
  <c r="R156" i="58"/>
  <c r="Q156" i="58"/>
  <c r="R155" i="58"/>
  <c r="Q155" i="58"/>
  <c r="R154" i="58"/>
  <c r="Q154" i="58"/>
  <c r="R153" i="58"/>
  <c r="Q153" i="58"/>
  <c r="R152" i="58"/>
  <c r="Q152" i="58"/>
  <c r="R151" i="58"/>
  <c r="Q151" i="58"/>
  <c r="R150" i="58"/>
  <c r="Q150" i="58"/>
  <c r="R149" i="58"/>
  <c r="Q149" i="58"/>
  <c r="R148" i="58"/>
  <c r="Q148" i="58"/>
  <c r="R147" i="58"/>
  <c r="Q147" i="58"/>
  <c r="R146" i="58"/>
  <c r="Q146" i="58"/>
  <c r="R145" i="58"/>
  <c r="Q145" i="58"/>
  <c r="R144" i="58"/>
  <c r="Q144" i="58"/>
  <c r="R143" i="58"/>
  <c r="Q143" i="58"/>
  <c r="R142" i="58"/>
  <c r="Q142" i="58"/>
  <c r="R141" i="58"/>
  <c r="Q141" i="58"/>
  <c r="R140" i="58"/>
  <c r="Q140" i="58"/>
  <c r="R139" i="58"/>
  <c r="Q139" i="58"/>
  <c r="R138" i="58"/>
  <c r="Q138" i="58"/>
  <c r="R137" i="58"/>
  <c r="Q137" i="58"/>
  <c r="R136" i="58"/>
  <c r="Q136" i="58"/>
  <c r="R135" i="58"/>
  <c r="Q135" i="58"/>
  <c r="R134" i="58"/>
  <c r="Q134" i="58"/>
  <c r="R131" i="58"/>
  <c r="Q131" i="58"/>
  <c r="R130" i="58"/>
  <c r="Q130" i="58"/>
  <c r="R128" i="58"/>
  <c r="Q128" i="58"/>
  <c r="R129" i="58"/>
  <c r="Q129" i="58"/>
  <c r="R133" i="58"/>
  <c r="Q133" i="58"/>
  <c r="R132" i="58"/>
  <c r="Q132" i="58"/>
  <c r="R126" i="58"/>
  <c r="Q126" i="58"/>
  <c r="R127" i="58"/>
  <c r="Q127" i="58"/>
  <c r="R125" i="58"/>
  <c r="Q125" i="58"/>
  <c r="R124" i="58"/>
  <c r="Q124" i="58"/>
  <c r="R123" i="58"/>
  <c r="Q123" i="58"/>
  <c r="R122" i="58"/>
  <c r="Q122" i="58"/>
  <c r="R120" i="58"/>
  <c r="Q120" i="58"/>
  <c r="R121" i="58"/>
  <c r="Q121" i="58"/>
  <c r="R119" i="58"/>
  <c r="Q119" i="58"/>
  <c r="R118" i="58"/>
  <c r="Q118" i="58"/>
  <c r="R117" i="58"/>
  <c r="Q117" i="58"/>
  <c r="R116" i="58"/>
  <c r="Q116" i="58"/>
  <c r="R115" i="58"/>
  <c r="Q115" i="58"/>
  <c r="R114" i="58"/>
  <c r="Q114" i="58"/>
  <c r="R113" i="58"/>
  <c r="Q113" i="58"/>
  <c r="R112" i="58"/>
  <c r="Q112" i="58"/>
  <c r="R111" i="58"/>
  <c r="Q111" i="58"/>
  <c r="R110" i="58"/>
  <c r="Q110" i="58"/>
  <c r="R109" i="58"/>
  <c r="Q109" i="58"/>
  <c r="R108" i="58"/>
  <c r="Q108" i="58"/>
  <c r="R107" i="58"/>
  <c r="Q107" i="58"/>
  <c r="R106" i="58"/>
  <c r="Q106" i="58"/>
  <c r="R105" i="58"/>
  <c r="Q105" i="58"/>
  <c r="R104" i="58"/>
  <c r="Q104" i="58"/>
  <c r="R103" i="58"/>
  <c r="Q103" i="58"/>
  <c r="R102" i="58"/>
  <c r="Q102" i="58"/>
  <c r="R101" i="58"/>
  <c r="Q101" i="58"/>
  <c r="R100" i="58"/>
  <c r="Q100" i="58"/>
  <c r="R99" i="58"/>
  <c r="Q99" i="58"/>
  <c r="R98" i="58"/>
  <c r="Q98" i="58"/>
  <c r="R97" i="58"/>
  <c r="Q97" i="58"/>
  <c r="R96" i="58"/>
  <c r="Q96" i="58"/>
  <c r="R95" i="58"/>
  <c r="Q95" i="58"/>
  <c r="R94" i="58"/>
  <c r="Q94" i="58"/>
  <c r="R93" i="58"/>
  <c r="Q93" i="58"/>
  <c r="R92" i="58"/>
  <c r="Q92" i="58"/>
  <c r="R91" i="58"/>
  <c r="Q91" i="58"/>
  <c r="R90" i="58"/>
  <c r="Q90" i="58"/>
  <c r="R89" i="58"/>
  <c r="Q89" i="58"/>
  <c r="R88" i="58"/>
  <c r="Q88" i="58"/>
  <c r="R87" i="58"/>
  <c r="Q87" i="58"/>
  <c r="R86" i="58"/>
  <c r="Q86" i="58"/>
  <c r="R85" i="58"/>
  <c r="Q85" i="58"/>
  <c r="R84" i="58"/>
  <c r="Q84" i="58"/>
  <c r="R39" i="58"/>
  <c r="Q39" i="58"/>
  <c r="R83" i="58"/>
  <c r="Q83" i="58"/>
  <c r="R38" i="58"/>
  <c r="Q38" i="58"/>
  <c r="R81" i="58"/>
  <c r="Q81" i="58"/>
  <c r="R57" i="58"/>
  <c r="Q57" i="58"/>
  <c r="R77" i="58"/>
  <c r="Q77" i="58"/>
  <c r="R80" i="58"/>
  <c r="Q80" i="58"/>
  <c r="R79" i="58"/>
  <c r="Q79" i="58"/>
  <c r="R76" i="58"/>
  <c r="Q76" i="58"/>
  <c r="R75" i="58"/>
  <c r="Q75" i="58"/>
  <c r="R74" i="58"/>
  <c r="Q74" i="58"/>
  <c r="R72" i="58"/>
  <c r="Q72" i="58"/>
  <c r="R64" i="58"/>
  <c r="Q64" i="58"/>
  <c r="R59" i="58"/>
  <c r="Q59" i="58"/>
  <c r="R58" i="58"/>
  <c r="Q58" i="58"/>
  <c r="R63" i="58"/>
  <c r="Q63" i="58"/>
  <c r="R56" i="58"/>
  <c r="Q56" i="58"/>
  <c r="R51" i="58"/>
  <c r="Q51" i="58"/>
  <c r="R53" i="58"/>
  <c r="Q53" i="58"/>
  <c r="R52" i="58"/>
  <c r="Q52" i="58"/>
  <c r="R69" i="58"/>
  <c r="Q69" i="58"/>
  <c r="R71" i="58"/>
  <c r="Q71" i="58"/>
  <c r="R68" i="58"/>
  <c r="Q68" i="58"/>
  <c r="R50" i="58"/>
  <c r="Q50" i="58"/>
  <c r="R43" i="58"/>
  <c r="Q43" i="58"/>
  <c r="R37" i="58"/>
  <c r="Q37" i="58"/>
  <c r="R82" i="58"/>
  <c r="Q82" i="58"/>
  <c r="R73" i="58"/>
  <c r="Q73" i="58"/>
  <c r="R70" i="58"/>
  <c r="Q70" i="58"/>
  <c r="R62" i="58"/>
  <c r="Q62" i="58"/>
  <c r="R55" i="58"/>
  <c r="Q55" i="58"/>
  <c r="R42" i="58"/>
  <c r="Q42" i="58"/>
  <c r="R48" i="58"/>
  <c r="Q48" i="58"/>
  <c r="R47" i="58"/>
  <c r="Q47" i="58"/>
  <c r="R46" i="58"/>
  <c r="Q46" i="58"/>
  <c r="R67" i="58"/>
  <c r="Q67" i="58"/>
  <c r="R66" i="58"/>
  <c r="Q66" i="58"/>
  <c r="R65" i="58"/>
  <c r="Q65" i="58"/>
  <c r="R45" i="58"/>
  <c r="Q45" i="58"/>
  <c r="R61" i="58"/>
  <c r="Q61" i="58"/>
  <c r="R60" i="58"/>
  <c r="Q60" i="58"/>
  <c r="R54" i="58"/>
  <c r="Q54" i="58"/>
  <c r="R34" i="58"/>
  <c r="Q34" i="58"/>
  <c r="R44" i="58"/>
  <c r="Q44" i="58"/>
  <c r="R49" i="58"/>
  <c r="Q49" i="58"/>
  <c r="R41" i="58"/>
  <c r="Q41" i="58"/>
  <c r="R36" i="58"/>
  <c r="Q36" i="58"/>
  <c r="R33" i="58"/>
  <c r="Q33" i="58"/>
  <c r="R40" i="58"/>
  <c r="Q40" i="58"/>
  <c r="R31" i="58"/>
  <c r="Q31" i="58"/>
  <c r="R30" i="58"/>
  <c r="Q30" i="58"/>
  <c r="R35" i="58"/>
  <c r="Q35" i="58"/>
  <c r="R29" i="58"/>
  <c r="Q29" i="58"/>
  <c r="R28" i="58"/>
  <c r="Q28" i="58"/>
  <c r="R27" i="58"/>
  <c r="Q27" i="58"/>
  <c r="R25" i="58"/>
  <c r="Q25" i="58"/>
  <c r="R32" i="58"/>
  <c r="Q32" i="58"/>
  <c r="R26" i="58"/>
  <c r="Q26" i="58"/>
  <c r="R24" i="58"/>
  <c r="Q24" i="58"/>
  <c r="R23" i="58"/>
  <c r="Q23" i="58"/>
  <c r="R78" i="58"/>
  <c r="Q78" i="58"/>
  <c r="R22" i="58"/>
  <c r="Q22" i="58"/>
  <c r="R21" i="58"/>
  <c r="Q21" i="58"/>
  <c r="R20" i="58"/>
  <c r="Q20" i="58"/>
  <c r="R19" i="58"/>
  <c r="Q19" i="58"/>
  <c r="R18" i="58"/>
  <c r="Q18" i="58"/>
  <c r="R17" i="58"/>
  <c r="Q17" i="58"/>
  <c r="R16" i="58"/>
  <c r="Q16" i="58"/>
  <c r="R15" i="58"/>
  <c r="Q15" i="58"/>
  <c r="R14" i="58"/>
  <c r="Q14" i="58"/>
  <c r="R13" i="58"/>
  <c r="Q13" i="58"/>
  <c r="R12" i="58"/>
  <c r="Q12" i="58"/>
  <c r="R11" i="58"/>
  <c r="Q11" i="58"/>
  <c r="R10" i="58"/>
  <c r="Q10" i="58"/>
  <c r="R8" i="58"/>
  <c r="Q8" i="58"/>
  <c r="R7" i="58"/>
  <c r="Q7" i="58"/>
  <c r="R6" i="58"/>
  <c r="Q6" i="58"/>
  <c r="R4" i="58"/>
  <c r="Q4" i="58"/>
  <c r="R9" i="58"/>
  <c r="Q9" i="58"/>
  <c r="R5" i="58"/>
  <c r="Q5" i="58"/>
  <c r="R3" i="58"/>
  <c r="Q3" i="58"/>
  <c r="R2" i="58"/>
  <c r="Q2" i="58"/>
  <c r="R146" i="57"/>
  <c r="R145" i="57"/>
  <c r="R144" i="57"/>
  <c r="R143" i="57"/>
  <c r="R142" i="57"/>
  <c r="R141" i="57"/>
  <c r="R140" i="57"/>
  <c r="R139" i="57"/>
  <c r="R138" i="57"/>
  <c r="R137" i="57"/>
  <c r="R136" i="57"/>
  <c r="R135" i="57"/>
  <c r="R134" i="57"/>
  <c r="R133" i="57"/>
  <c r="R132" i="57"/>
  <c r="R131" i="57"/>
  <c r="R130" i="57"/>
  <c r="R129" i="57"/>
  <c r="R128" i="57"/>
  <c r="R127" i="57"/>
  <c r="R126" i="57"/>
  <c r="R125" i="57"/>
  <c r="R124" i="57"/>
  <c r="R123" i="57"/>
  <c r="R122" i="57"/>
  <c r="R121" i="57"/>
  <c r="R120" i="57"/>
  <c r="R119" i="57"/>
  <c r="R118" i="57"/>
  <c r="R117" i="57"/>
  <c r="R116" i="57"/>
  <c r="R115" i="57"/>
  <c r="R114" i="57"/>
  <c r="R113" i="57"/>
  <c r="R112" i="57"/>
  <c r="R111" i="57"/>
  <c r="R110" i="57"/>
  <c r="R109" i="57"/>
  <c r="R108" i="57"/>
  <c r="R107" i="57"/>
  <c r="R106" i="57"/>
  <c r="R105" i="57"/>
  <c r="R104" i="57"/>
  <c r="R103" i="57"/>
  <c r="R102" i="57"/>
  <c r="F102" i="57"/>
  <c r="R101" i="57"/>
  <c r="R100" i="57"/>
  <c r="R99" i="57"/>
  <c r="R98" i="57"/>
  <c r="R97" i="57"/>
  <c r="R96" i="57"/>
  <c r="R95" i="57"/>
  <c r="R94" i="57"/>
  <c r="R93" i="57"/>
  <c r="R92" i="57"/>
  <c r="R91" i="57"/>
  <c r="R90" i="57"/>
  <c r="R89" i="57"/>
  <c r="R88" i="57"/>
  <c r="R87" i="57"/>
  <c r="R86" i="57"/>
  <c r="R85" i="57"/>
  <c r="R84" i="57"/>
  <c r="R83" i="57"/>
  <c r="R82" i="57"/>
  <c r="R81" i="57"/>
  <c r="R80" i="57"/>
  <c r="R79" i="57"/>
  <c r="R78" i="57"/>
  <c r="R77" i="57"/>
  <c r="R76" i="57"/>
  <c r="R75" i="57"/>
  <c r="R74" i="57"/>
  <c r="R73" i="57"/>
  <c r="R72" i="57"/>
  <c r="R71" i="57"/>
  <c r="R70" i="57"/>
  <c r="R69" i="57"/>
  <c r="R68" i="57"/>
  <c r="R67" i="57"/>
  <c r="R66" i="57"/>
  <c r="R65" i="57"/>
  <c r="R64" i="57"/>
  <c r="R63" i="57"/>
  <c r="R62" i="57"/>
  <c r="R61" i="57"/>
  <c r="R60" i="57"/>
  <c r="R59" i="57"/>
  <c r="R58" i="57"/>
  <c r="R57" i="57"/>
  <c r="R56" i="57"/>
  <c r="R55" i="57"/>
  <c r="R54" i="57"/>
  <c r="R53" i="57"/>
  <c r="R52" i="57"/>
  <c r="R51" i="57"/>
  <c r="R50" i="57"/>
  <c r="R49" i="57"/>
  <c r="R48" i="57"/>
  <c r="R47" i="57"/>
  <c r="R46" i="57"/>
  <c r="R45" i="57"/>
  <c r="R44" i="57"/>
  <c r="R43" i="57"/>
  <c r="R42" i="57"/>
  <c r="R41" i="57"/>
  <c r="R40" i="57"/>
  <c r="R39" i="57"/>
  <c r="R38" i="57"/>
  <c r="R37" i="57"/>
  <c r="F37" i="57"/>
  <c r="R36" i="57"/>
  <c r="R35" i="57"/>
  <c r="R34" i="57"/>
  <c r="R33" i="57"/>
  <c r="R32" i="57"/>
  <c r="R31" i="57"/>
  <c r="R30" i="57"/>
  <c r="R29" i="57"/>
  <c r="R28" i="57"/>
  <c r="R27" i="57"/>
  <c r="R26" i="57"/>
  <c r="R25" i="57"/>
  <c r="R24" i="57"/>
  <c r="R23" i="57"/>
  <c r="R22" i="57"/>
  <c r="R21" i="57"/>
  <c r="R20" i="57"/>
  <c r="R19" i="57"/>
  <c r="R18" i="57"/>
  <c r="R17" i="57"/>
  <c r="R16" i="57"/>
  <c r="R15" i="57"/>
  <c r="R14" i="57"/>
  <c r="R13" i="57"/>
  <c r="F13" i="57"/>
  <c r="R12" i="57"/>
  <c r="Q12" i="57"/>
  <c r="R11" i="57"/>
  <c r="Q11" i="57"/>
  <c r="R10" i="57"/>
  <c r="Q10" i="57"/>
  <c r="R9" i="57"/>
  <c r="Q9" i="57"/>
  <c r="R8" i="57"/>
  <c r="Q8" i="57"/>
  <c r="R7" i="57"/>
  <c r="Q7" i="57"/>
  <c r="R6" i="57"/>
  <c r="Q6" i="57"/>
  <c r="R5" i="57"/>
  <c r="Q5" i="57"/>
  <c r="R4" i="57"/>
  <c r="Q4" i="57"/>
  <c r="R3" i="57"/>
  <c r="Q3" i="57"/>
  <c r="R2" i="57"/>
  <c r="Q2" i="57"/>
  <c r="E32" i="55"/>
  <c r="R817" i="51"/>
  <c r="R828" i="51"/>
  <c r="R824" i="51"/>
  <c r="R820" i="51"/>
  <c r="R823" i="51"/>
  <c r="R822" i="51"/>
  <c r="R821" i="51"/>
  <c r="R818" i="51"/>
  <c r="R819" i="51"/>
  <c r="R814" i="51"/>
  <c r="R806" i="51"/>
  <c r="R815" i="51"/>
  <c r="R816" i="51"/>
  <c r="R813" i="51"/>
  <c r="R811" i="51"/>
  <c r="R812" i="51"/>
  <c r="R793" i="51"/>
  <c r="R810" i="51"/>
  <c r="R809" i="51"/>
  <c r="R808" i="51"/>
  <c r="R804" i="51"/>
  <c r="R807" i="51"/>
  <c r="R803" i="51"/>
  <c r="R800" i="51"/>
  <c r="R799" i="51"/>
  <c r="F799" i="51"/>
  <c r="R802" i="51"/>
  <c r="R801" i="51"/>
  <c r="R798" i="51"/>
  <c r="R796" i="51"/>
  <c r="R797" i="51"/>
  <c r="R794" i="51"/>
  <c r="R786" i="51"/>
  <c r="R792" i="51"/>
  <c r="R777" i="51"/>
  <c r="R784" i="51"/>
  <c r="R795" i="51"/>
  <c r="R791" i="51"/>
  <c r="R790" i="51"/>
  <c r="R789" i="51"/>
  <c r="R788" i="51"/>
  <c r="R787" i="51"/>
  <c r="R785" i="51"/>
  <c r="R783" i="51"/>
  <c r="R782" i="51"/>
  <c r="R781" i="51"/>
  <c r="R780" i="51"/>
  <c r="R779" i="51"/>
  <c r="R775" i="51"/>
  <c r="R776" i="51"/>
  <c r="R768" i="51"/>
  <c r="R767" i="51"/>
  <c r="R778" i="51"/>
  <c r="R774" i="51"/>
  <c r="R772" i="51"/>
  <c r="R759" i="51"/>
  <c r="R773" i="51"/>
  <c r="R771" i="51"/>
  <c r="R770" i="51"/>
  <c r="R769" i="51"/>
  <c r="R764" i="51"/>
  <c r="R765" i="51"/>
  <c r="R766" i="51"/>
  <c r="R762" i="51"/>
  <c r="R763" i="51"/>
  <c r="R761" i="51"/>
  <c r="R757" i="51"/>
  <c r="R760" i="51"/>
  <c r="R758" i="51"/>
  <c r="R756" i="51"/>
  <c r="R755" i="51"/>
  <c r="R746" i="51"/>
  <c r="R750" i="51"/>
  <c r="R753" i="51"/>
  <c r="R748" i="51"/>
  <c r="R742" i="51"/>
  <c r="R744" i="51"/>
  <c r="R741" i="51"/>
  <c r="R740" i="51"/>
  <c r="R751" i="51"/>
  <c r="R739" i="51"/>
  <c r="R754" i="51"/>
  <c r="R752" i="51"/>
  <c r="R747" i="51"/>
  <c r="R749" i="51"/>
  <c r="R745" i="51"/>
  <c r="R743" i="51"/>
  <c r="R709" i="51"/>
  <c r="R730" i="51"/>
  <c r="R731" i="51"/>
  <c r="R738" i="51"/>
  <c r="R736" i="51"/>
  <c r="R723" i="51"/>
  <c r="R732" i="51"/>
  <c r="R735" i="51"/>
  <c r="R734" i="51"/>
  <c r="R733" i="51"/>
  <c r="R729" i="51"/>
  <c r="R714" i="51"/>
  <c r="R717" i="51"/>
  <c r="R737" i="51"/>
  <c r="R728" i="51"/>
  <c r="R727" i="51"/>
  <c r="R726" i="51"/>
  <c r="R725" i="51"/>
  <c r="R724" i="51"/>
  <c r="R722" i="51"/>
  <c r="R721" i="51"/>
  <c r="R720" i="51"/>
  <c r="R719" i="51"/>
  <c r="R718" i="51"/>
  <c r="R716" i="51"/>
  <c r="R713" i="51"/>
  <c r="R711" i="51"/>
  <c r="R715" i="51"/>
  <c r="R712" i="51"/>
  <c r="R710" i="51"/>
  <c r="R708" i="51"/>
  <c r="R707" i="51"/>
  <c r="R706" i="51"/>
  <c r="R705" i="51"/>
  <c r="R704" i="51"/>
  <c r="R703" i="51"/>
  <c r="R702" i="51"/>
  <c r="R701" i="51"/>
  <c r="R700" i="51"/>
  <c r="R699" i="51"/>
  <c r="R698" i="51"/>
  <c r="R697" i="51"/>
  <c r="R696" i="51"/>
  <c r="R695" i="51"/>
  <c r="R694" i="51"/>
  <c r="R693" i="51"/>
  <c r="R692" i="51"/>
  <c r="R691" i="51"/>
  <c r="R690" i="51"/>
  <c r="R689" i="51"/>
  <c r="R688" i="51"/>
  <c r="R687" i="51"/>
  <c r="R686" i="51"/>
  <c r="R685" i="51"/>
  <c r="R684" i="51"/>
  <c r="R683" i="51"/>
  <c r="R682" i="51"/>
  <c r="R681" i="51"/>
  <c r="R680" i="51"/>
  <c r="R679" i="51"/>
  <c r="R678" i="51"/>
  <c r="R677" i="51"/>
  <c r="R676" i="51"/>
  <c r="R675" i="51"/>
  <c r="R674" i="51"/>
  <c r="R673" i="51"/>
  <c r="R672" i="51"/>
  <c r="R671" i="51"/>
  <c r="R670" i="51"/>
  <c r="R669" i="51"/>
  <c r="R668" i="51"/>
  <c r="R667" i="51"/>
  <c r="R666" i="51"/>
  <c r="R665" i="51"/>
  <c r="R664" i="51"/>
  <c r="R663" i="51"/>
  <c r="R662" i="51"/>
  <c r="R661" i="51"/>
  <c r="R660" i="51"/>
  <c r="R659" i="51"/>
  <c r="R658" i="51"/>
  <c r="R657" i="51"/>
  <c r="R656" i="51"/>
  <c r="R655" i="51"/>
  <c r="R654" i="51"/>
  <c r="R653" i="51"/>
  <c r="R652" i="51"/>
  <c r="R651" i="51"/>
  <c r="R650" i="51"/>
  <c r="R649" i="51"/>
  <c r="R648" i="51"/>
  <c r="R647" i="51"/>
  <c r="R646" i="51"/>
  <c r="R645" i="51"/>
  <c r="R644" i="51"/>
  <c r="R643" i="51"/>
  <c r="R642" i="51"/>
  <c r="R641" i="51"/>
  <c r="R640" i="51"/>
  <c r="R639" i="51"/>
  <c r="R638" i="51"/>
  <c r="R637" i="51"/>
  <c r="R636" i="51"/>
  <c r="R634" i="51"/>
  <c r="R633" i="51"/>
  <c r="R632" i="51"/>
  <c r="R631" i="51"/>
  <c r="R630" i="51"/>
  <c r="R629" i="51"/>
  <c r="R628" i="51"/>
  <c r="R635" i="51"/>
  <c r="R627" i="51"/>
  <c r="R626" i="51"/>
  <c r="R625" i="51"/>
  <c r="R624" i="51"/>
  <c r="R623" i="51"/>
  <c r="R622" i="51"/>
  <c r="R621" i="51"/>
  <c r="R620" i="51"/>
  <c r="R619" i="51"/>
  <c r="R618" i="51"/>
  <c r="R617" i="51"/>
  <c r="R616" i="51"/>
  <c r="R615" i="51"/>
  <c r="R614" i="51"/>
  <c r="F614" i="51"/>
  <c r="R613" i="51"/>
  <c r="Q613" i="51"/>
  <c r="R612" i="51"/>
  <c r="Q612" i="51"/>
  <c r="R611" i="51"/>
  <c r="Q611" i="51"/>
  <c r="R610" i="51"/>
  <c r="Q610" i="51"/>
  <c r="R609" i="51"/>
  <c r="Q609" i="51"/>
  <c r="R608" i="51"/>
  <c r="Q608" i="51"/>
  <c r="R607" i="51"/>
  <c r="Q607" i="51"/>
  <c r="R606" i="51"/>
  <c r="Q606" i="51"/>
  <c r="R605" i="51"/>
  <c r="Q605" i="51"/>
  <c r="R604" i="51"/>
  <c r="Q604" i="51"/>
  <c r="R603" i="51"/>
  <c r="Q603" i="51"/>
  <c r="R602" i="51"/>
  <c r="Q602" i="51"/>
  <c r="R601" i="51"/>
  <c r="Q601" i="51"/>
  <c r="R600" i="51"/>
  <c r="Q600" i="51"/>
  <c r="R599" i="51"/>
  <c r="Q599" i="51"/>
  <c r="R598" i="51"/>
  <c r="Q598" i="51"/>
  <c r="R597" i="51"/>
  <c r="Q597" i="51"/>
  <c r="R596" i="51"/>
  <c r="Q596" i="51"/>
  <c r="R595" i="51"/>
  <c r="Q595" i="51"/>
  <c r="R594" i="51"/>
  <c r="Q594" i="51"/>
  <c r="R593" i="51"/>
  <c r="Q593" i="51"/>
  <c r="R592" i="51"/>
  <c r="Q592" i="51"/>
  <c r="R591" i="51"/>
  <c r="Q591" i="51"/>
  <c r="R590" i="51"/>
  <c r="Q590" i="51"/>
  <c r="R589" i="51"/>
  <c r="Q589" i="51"/>
  <c r="R588" i="51"/>
  <c r="Q588" i="51"/>
  <c r="R587" i="51"/>
  <c r="Q587" i="51"/>
  <c r="R586" i="51"/>
  <c r="Q586" i="51"/>
  <c r="R585" i="51"/>
  <c r="Q585" i="51"/>
  <c r="R584" i="51"/>
  <c r="Q584" i="51"/>
  <c r="R583" i="51"/>
  <c r="Q583" i="51"/>
  <c r="R582" i="51"/>
  <c r="Q582" i="51"/>
  <c r="R581" i="51"/>
  <c r="Q581" i="51"/>
  <c r="R580" i="51"/>
  <c r="Q580" i="51"/>
  <c r="R579" i="51"/>
  <c r="Q579" i="51"/>
  <c r="R578" i="51"/>
  <c r="Q578" i="51"/>
  <c r="R577" i="51"/>
  <c r="Q577" i="51"/>
  <c r="R576" i="51"/>
  <c r="Q576" i="51"/>
  <c r="R575" i="51"/>
  <c r="Q575" i="51"/>
  <c r="R574" i="51"/>
  <c r="Q574" i="51"/>
  <c r="R573" i="51"/>
  <c r="Q573" i="51"/>
  <c r="R572" i="51"/>
  <c r="Q572" i="51"/>
  <c r="R571" i="51"/>
  <c r="Q571" i="51"/>
  <c r="R570" i="51"/>
  <c r="Q570" i="51"/>
  <c r="R569" i="51"/>
  <c r="Q569" i="51"/>
  <c r="R568" i="51"/>
  <c r="Q568" i="51"/>
  <c r="R567" i="51"/>
  <c r="Q567" i="51"/>
  <c r="R566" i="51"/>
  <c r="Q566" i="51"/>
  <c r="R565" i="51"/>
  <c r="Q565" i="51"/>
  <c r="R564" i="51"/>
  <c r="Q564" i="51"/>
  <c r="R563" i="51"/>
  <c r="Q563" i="51"/>
  <c r="R562" i="51"/>
  <c r="Q562" i="51"/>
  <c r="R561" i="51"/>
  <c r="Q561" i="51"/>
  <c r="R560" i="51"/>
  <c r="Q560" i="51"/>
  <c r="R559" i="51"/>
  <c r="Q559" i="51"/>
  <c r="R558" i="51"/>
  <c r="Q558" i="51"/>
  <c r="R557" i="51"/>
  <c r="Q557" i="51"/>
  <c r="R556" i="51"/>
  <c r="Q556" i="51"/>
  <c r="R555" i="51"/>
  <c r="Q555" i="51"/>
  <c r="R554" i="51"/>
  <c r="Q554" i="51"/>
  <c r="R553" i="51"/>
  <c r="Q553" i="51"/>
  <c r="R552" i="51"/>
  <c r="Q552" i="51"/>
  <c r="R551" i="51"/>
  <c r="Q551" i="51"/>
  <c r="R550" i="51"/>
  <c r="Q550" i="51"/>
  <c r="R549" i="51"/>
  <c r="Q549" i="51"/>
  <c r="R548" i="51"/>
  <c r="Q548" i="51"/>
  <c r="R547" i="51"/>
  <c r="Q547" i="51"/>
  <c r="R546" i="51"/>
  <c r="Q546" i="51"/>
  <c r="R545" i="51"/>
  <c r="Q545" i="51"/>
  <c r="R544" i="51"/>
  <c r="Q544" i="51"/>
  <c r="R543" i="51"/>
  <c r="Q543" i="51"/>
  <c r="R542" i="51"/>
  <c r="Q542" i="51"/>
  <c r="R541" i="51"/>
  <c r="Q541" i="51"/>
  <c r="R540" i="51"/>
  <c r="Q540" i="51"/>
  <c r="R539" i="51"/>
  <c r="Q539" i="51"/>
  <c r="R538" i="51"/>
  <c r="Q538" i="51"/>
  <c r="R537" i="51"/>
  <c r="Q537" i="51"/>
  <c r="R536" i="51"/>
  <c r="Q536" i="51"/>
  <c r="R535" i="51"/>
  <c r="Q535" i="51"/>
  <c r="R534" i="51"/>
  <c r="Q534" i="51"/>
  <c r="R533" i="51"/>
  <c r="Q533" i="51"/>
  <c r="R532" i="51"/>
  <c r="Q532" i="51"/>
  <c r="R531" i="51"/>
  <c r="Q531" i="51"/>
  <c r="R530" i="51"/>
  <c r="Q530" i="51"/>
  <c r="R529" i="51"/>
  <c r="Q529" i="51"/>
  <c r="R528" i="51"/>
  <c r="Q528" i="51"/>
  <c r="R527" i="51"/>
  <c r="Q527" i="51"/>
  <c r="R526" i="51"/>
  <c r="Q526" i="51"/>
  <c r="R525" i="51"/>
  <c r="Q525" i="51"/>
  <c r="R524" i="51"/>
  <c r="Q524" i="51"/>
  <c r="R523" i="51"/>
  <c r="Q523" i="51"/>
  <c r="R522" i="51"/>
  <c r="Q522" i="51"/>
  <c r="R521" i="51"/>
  <c r="Q521" i="51"/>
  <c r="R520" i="51"/>
  <c r="Q520" i="51"/>
  <c r="R519" i="51"/>
  <c r="Q519" i="51"/>
  <c r="R518" i="51"/>
  <c r="Q518" i="51"/>
  <c r="R517" i="51"/>
  <c r="Q517" i="51"/>
  <c r="R516" i="51"/>
  <c r="Q516" i="51"/>
  <c r="R515" i="51"/>
  <c r="Q515" i="51"/>
  <c r="R514" i="51"/>
  <c r="Q514" i="51"/>
  <c r="R513" i="51"/>
  <c r="Q513" i="51"/>
  <c r="R512" i="51"/>
  <c r="Q512" i="51"/>
  <c r="R511" i="51"/>
  <c r="Q511" i="51"/>
  <c r="R510" i="51"/>
  <c r="Q510" i="51"/>
  <c r="R509" i="51"/>
  <c r="Q509" i="51"/>
  <c r="R508" i="51"/>
  <c r="Q508" i="51"/>
  <c r="R507" i="51"/>
  <c r="Q507" i="51"/>
  <c r="R506" i="51"/>
  <c r="Q506" i="51"/>
  <c r="R505" i="51"/>
  <c r="Q505" i="51"/>
  <c r="R504" i="51"/>
  <c r="Q504" i="51"/>
  <c r="R503" i="51"/>
  <c r="Q503" i="51"/>
  <c r="R502" i="51"/>
  <c r="Q502" i="51"/>
  <c r="R501" i="51"/>
  <c r="Q501" i="51"/>
  <c r="R500" i="51"/>
  <c r="Q500" i="51"/>
  <c r="R499" i="51"/>
  <c r="Q499" i="51"/>
  <c r="R498" i="51"/>
  <c r="Q498" i="51"/>
  <c r="R497" i="51"/>
  <c r="Q497" i="51"/>
  <c r="R496" i="51"/>
  <c r="Q496" i="51"/>
  <c r="R495" i="51"/>
  <c r="Q495" i="51"/>
  <c r="R494" i="51"/>
  <c r="Q494" i="51"/>
  <c r="R493" i="51"/>
  <c r="Q493" i="51"/>
  <c r="R492" i="51"/>
  <c r="Q492" i="51"/>
  <c r="R491" i="51"/>
  <c r="Q491" i="51"/>
  <c r="R490" i="51"/>
  <c r="Q490" i="51"/>
  <c r="R489" i="51"/>
  <c r="Q489" i="51"/>
  <c r="R488" i="51"/>
  <c r="Q488" i="51"/>
  <c r="R487" i="51"/>
  <c r="Q487" i="51"/>
  <c r="R486" i="51"/>
  <c r="Q486" i="51"/>
  <c r="R485" i="51"/>
  <c r="Q485" i="51"/>
  <c r="R484" i="51"/>
  <c r="Q484" i="51"/>
  <c r="R483" i="51"/>
  <c r="Q483" i="51"/>
  <c r="R482" i="51"/>
  <c r="Q482" i="51"/>
  <c r="R481" i="51"/>
  <c r="Q481" i="51"/>
  <c r="R480" i="51"/>
  <c r="Q480" i="51"/>
  <c r="R479" i="51"/>
  <c r="Q479" i="51"/>
  <c r="R478" i="51"/>
  <c r="Q478" i="51"/>
  <c r="R477" i="51"/>
  <c r="Q477" i="51"/>
  <c r="R476" i="51"/>
  <c r="Q476" i="51"/>
  <c r="R475" i="51"/>
  <c r="Q475" i="51"/>
  <c r="R474" i="51"/>
  <c r="Q474" i="51"/>
  <c r="R473" i="51"/>
  <c r="Q473" i="51"/>
  <c r="R472" i="51"/>
  <c r="Q472" i="51"/>
  <c r="R471" i="51"/>
  <c r="Q471" i="51"/>
  <c r="R470" i="51"/>
  <c r="Q470" i="51"/>
  <c r="R469" i="51"/>
  <c r="Q469" i="51"/>
  <c r="R468" i="51"/>
  <c r="Q468" i="51"/>
  <c r="R467" i="51"/>
  <c r="Q467" i="51"/>
  <c r="R461" i="51"/>
  <c r="Q461" i="51"/>
  <c r="R721" i="50"/>
  <c r="R720" i="50"/>
  <c r="R719" i="50"/>
  <c r="R718" i="50"/>
  <c r="R717" i="50"/>
  <c r="R716" i="50"/>
  <c r="R715" i="50"/>
  <c r="R714" i="50"/>
  <c r="R713" i="50"/>
  <c r="R712" i="50"/>
  <c r="R711" i="50"/>
  <c r="R710" i="50"/>
  <c r="R709" i="50"/>
  <c r="R708" i="50"/>
  <c r="R707" i="50"/>
  <c r="R706" i="50"/>
  <c r="R705" i="50"/>
  <c r="F705" i="50"/>
  <c r="Q813" i="50" s="1"/>
  <c r="P813" i="50" s="1"/>
  <c r="R704" i="50"/>
  <c r="Q704" i="50"/>
  <c r="R703" i="50"/>
  <c r="Q703" i="50"/>
  <c r="R702" i="50"/>
  <c r="Q702" i="50"/>
  <c r="R701" i="50"/>
  <c r="Q701" i="50"/>
  <c r="R700" i="50"/>
  <c r="Q700" i="50"/>
  <c r="R699" i="50"/>
  <c r="Q699" i="50"/>
  <c r="R698" i="50"/>
  <c r="Q698" i="50"/>
  <c r="R697" i="50"/>
  <c r="Q697" i="50"/>
  <c r="R696" i="50"/>
  <c r="Q696" i="50"/>
  <c r="R695" i="50"/>
  <c r="Q695" i="50"/>
  <c r="R694" i="50"/>
  <c r="Q694" i="50"/>
  <c r="R693" i="50"/>
  <c r="Q693" i="50"/>
  <c r="R692" i="50"/>
  <c r="Q692" i="50"/>
  <c r="R691" i="50"/>
  <c r="Q691" i="50"/>
  <c r="R690" i="50"/>
  <c r="Q690" i="50"/>
  <c r="R689" i="50"/>
  <c r="Q689" i="50"/>
  <c r="R688" i="50"/>
  <c r="Q688" i="50"/>
  <c r="R687" i="50"/>
  <c r="Q687" i="50"/>
  <c r="R686" i="50"/>
  <c r="Q686" i="50"/>
  <c r="R685" i="50"/>
  <c r="Q685" i="50"/>
  <c r="R684" i="50"/>
  <c r="Q684" i="50"/>
  <c r="R683" i="50"/>
  <c r="Q683" i="50"/>
  <c r="R682" i="50"/>
  <c r="Q682" i="50"/>
  <c r="R681" i="50"/>
  <c r="Q681" i="50"/>
  <c r="R680" i="50"/>
  <c r="Q680" i="50"/>
  <c r="R679" i="50"/>
  <c r="Q679" i="50"/>
  <c r="R678" i="50"/>
  <c r="Q678" i="50"/>
  <c r="R677" i="50"/>
  <c r="Q677" i="50"/>
  <c r="R676" i="50"/>
  <c r="Q676" i="50"/>
  <c r="R675" i="50"/>
  <c r="Q675" i="50"/>
  <c r="R674" i="50"/>
  <c r="Q674" i="50"/>
  <c r="R673" i="50"/>
  <c r="Q673" i="50"/>
  <c r="R672" i="50"/>
  <c r="Q672" i="50"/>
  <c r="R671" i="50"/>
  <c r="Q671" i="50"/>
  <c r="R670" i="50"/>
  <c r="Q670" i="50"/>
  <c r="R669" i="50"/>
  <c r="Q669" i="50"/>
  <c r="R668" i="50"/>
  <c r="Q668" i="50"/>
  <c r="R667" i="50"/>
  <c r="Q667" i="50"/>
  <c r="R666" i="50"/>
  <c r="Q666" i="50"/>
  <c r="R665" i="50"/>
  <c r="Q665" i="50"/>
  <c r="R664" i="50"/>
  <c r="Q664" i="50"/>
  <c r="R663" i="50"/>
  <c r="Q663" i="50"/>
  <c r="R662" i="50"/>
  <c r="Q662" i="50"/>
  <c r="R661" i="50"/>
  <c r="Q661" i="50"/>
  <c r="R660" i="50"/>
  <c r="Q660" i="50"/>
  <c r="R658" i="50"/>
  <c r="Q658" i="50"/>
  <c r="R654" i="50"/>
  <c r="Q654" i="50"/>
  <c r="H654" i="50"/>
  <c r="R653" i="50"/>
  <c r="Q653" i="50"/>
  <c r="R644" i="50"/>
  <c r="Q644" i="50"/>
  <c r="R642" i="50"/>
  <c r="Q642" i="50"/>
  <c r="R636" i="50"/>
  <c r="Q636" i="50"/>
  <c r="R632" i="50"/>
  <c r="Q632" i="50"/>
  <c r="R631" i="50"/>
  <c r="Q631" i="50"/>
  <c r="R629" i="50"/>
  <c r="Q629" i="50"/>
  <c r="R622" i="50"/>
  <c r="Q622" i="50"/>
  <c r="R612" i="50"/>
  <c r="Q612" i="50"/>
  <c r="R609" i="50"/>
  <c r="Q609" i="50"/>
  <c r="R608" i="50"/>
  <c r="Q608" i="50"/>
  <c r="R607" i="50"/>
  <c r="Q607" i="50"/>
  <c r="R602" i="50"/>
  <c r="Q602" i="50"/>
  <c r="R596" i="50"/>
  <c r="Q596" i="50"/>
  <c r="R595" i="50"/>
  <c r="Q595" i="50"/>
  <c r="R586" i="50"/>
  <c r="Q586" i="50"/>
  <c r="R570" i="50"/>
  <c r="Q570" i="50"/>
  <c r="R657" i="50"/>
  <c r="Q657" i="50"/>
  <c r="R656" i="50"/>
  <c r="Q656" i="50"/>
  <c r="R655" i="50"/>
  <c r="Q655" i="50"/>
  <c r="R659" i="50"/>
  <c r="Q659" i="50"/>
  <c r="R652" i="50"/>
  <c r="Q652" i="50"/>
  <c r="R651" i="50"/>
  <c r="Q651" i="50"/>
  <c r="R650" i="50"/>
  <c r="Q650" i="50"/>
  <c r="R649" i="50"/>
  <c r="Q649" i="50"/>
  <c r="R648" i="50"/>
  <c r="Q648" i="50"/>
  <c r="R647" i="50"/>
  <c r="Q647" i="50"/>
  <c r="R646" i="50"/>
  <c r="Q646" i="50"/>
  <c r="R645" i="50"/>
  <c r="Q645" i="50"/>
  <c r="R643" i="50"/>
  <c r="Q643" i="50"/>
  <c r="R640" i="50"/>
  <c r="Q640" i="50"/>
  <c r="R641" i="50"/>
  <c r="Q641" i="50"/>
  <c r="R639" i="50"/>
  <c r="Q639" i="50"/>
  <c r="R638" i="50"/>
  <c r="Q638" i="50"/>
  <c r="R637" i="50"/>
  <c r="Q637" i="50"/>
  <c r="R635" i="50"/>
  <c r="Q635" i="50"/>
  <c r="R634" i="50"/>
  <c r="Q634" i="50"/>
  <c r="R633" i="50"/>
  <c r="Q633" i="50"/>
  <c r="R630" i="50"/>
  <c r="Q630" i="50"/>
  <c r="R627" i="50"/>
  <c r="Q627" i="50"/>
  <c r="R626" i="50"/>
  <c r="Q626" i="50"/>
  <c r="R625" i="50"/>
  <c r="Q625" i="50"/>
  <c r="R628" i="50"/>
  <c r="Q628" i="50"/>
  <c r="R624" i="50"/>
  <c r="Q624" i="50"/>
  <c r="R623" i="50"/>
  <c r="Q623" i="50"/>
  <c r="R611" i="50"/>
  <c r="Q611" i="50"/>
  <c r="R613" i="50"/>
  <c r="Q613" i="50"/>
  <c r="R621" i="50"/>
  <c r="Q621" i="50"/>
  <c r="R620" i="50"/>
  <c r="Q620" i="50"/>
  <c r="R619" i="50"/>
  <c r="Q619" i="50"/>
  <c r="R618" i="50"/>
  <c r="Q618" i="50"/>
  <c r="R617" i="50"/>
  <c r="Q617" i="50"/>
  <c r="R616" i="50"/>
  <c r="Q616" i="50"/>
  <c r="R615" i="50"/>
  <c r="Q615" i="50"/>
  <c r="R614" i="50"/>
  <c r="Q614" i="50"/>
  <c r="R610" i="50"/>
  <c r="Q610" i="50"/>
  <c r="R606" i="50"/>
  <c r="Q606" i="50"/>
  <c r="R605" i="50"/>
  <c r="Q605" i="50"/>
  <c r="R600" i="50"/>
  <c r="Q600" i="50"/>
  <c r="R604" i="50"/>
  <c r="Q604" i="50"/>
  <c r="R603" i="50"/>
  <c r="Q603" i="50"/>
  <c r="R601" i="50"/>
  <c r="Q601" i="50"/>
  <c r="R599" i="50"/>
  <c r="Q599" i="50"/>
  <c r="R598" i="50"/>
  <c r="Q598" i="50"/>
  <c r="R597" i="50"/>
  <c r="Q597" i="50"/>
  <c r="R578" i="50"/>
  <c r="Q578" i="50"/>
  <c r="R588" i="50"/>
  <c r="Q588" i="50"/>
  <c r="R587" i="50"/>
  <c r="Q587" i="50"/>
  <c r="R594" i="50"/>
  <c r="Q594" i="50"/>
  <c r="R590" i="50"/>
  <c r="Q590" i="50"/>
  <c r="R589" i="50"/>
  <c r="Q589" i="50"/>
  <c r="R593" i="50"/>
  <c r="Q593" i="50"/>
  <c r="R592" i="50"/>
  <c r="Q592" i="50"/>
  <c r="R591" i="50"/>
  <c r="Q591" i="50"/>
  <c r="R580" i="50"/>
  <c r="Q580" i="50"/>
  <c r="R579" i="50"/>
  <c r="Q579" i="50"/>
  <c r="R585" i="50"/>
  <c r="Q585" i="50"/>
  <c r="R584" i="50"/>
  <c r="Q584" i="50"/>
  <c r="R583" i="50"/>
  <c r="Q583" i="50"/>
  <c r="R582" i="50"/>
  <c r="Q582" i="50"/>
  <c r="R581" i="50"/>
  <c r="Q581" i="50"/>
  <c r="R577" i="50"/>
  <c r="Q577" i="50"/>
  <c r="R576" i="50"/>
  <c r="Q576" i="50"/>
  <c r="R575" i="50"/>
  <c r="Q575" i="50"/>
  <c r="R565" i="50"/>
  <c r="Q565" i="50"/>
  <c r="R564" i="50"/>
  <c r="Q564" i="50"/>
  <c r="R574" i="50"/>
  <c r="Q574" i="50"/>
  <c r="R573" i="50"/>
  <c r="Q573" i="50"/>
  <c r="R572" i="50"/>
  <c r="Q572" i="50"/>
  <c r="R571" i="50"/>
  <c r="Q571" i="50"/>
  <c r="R568" i="50"/>
  <c r="Q568" i="50"/>
  <c r="R567" i="50"/>
  <c r="Q567" i="50"/>
  <c r="R569" i="50"/>
  <c r="Q569" i="50"/>
  <c r="R566" i="50"/>
  <c r="Q566" i="50"/>
  <c r="R549" i="50"/>
  <c r="Q549" i="50"/>
  <c r="R563" i="50"/>
  <c r="Q563" i="50"/>
  <c r="R550" i="50"/>
  <c r="Q550" i="50"/>
  <c r="R560" i="50"/>
  <c r="Q560" i="50"/>
  <c r="R558" i="50"/>
  <c r="Q558" i="50"/>
  <c r="R557" i="50"/>
  <c r="Q557" i="50"/>
  <c r="R561" i="50"/>
  <c r="Q561" i="50"/>
  <c r="R562" i="50"/>
  <c r="Q562" i="50"/>
  <c r="R559" i="50"/>
  <c r="Q559" i="50"/>
  <c r="R556" i="50"/>
  <c r="Q556" i="50"/>
  <c r="R552" i="50"/>
  <c r="Q552" i="50"/>
  <c r="R553" i="50"/>
  <c r="Q553" i="50"/>
  <c r="R555" i="50"/>
  <c r="Q555" i="50"/>
  <c r="R554" i="50"/>
  <c r="Q554" i="50"/>
  <c r="R551" i="50"/>
  <c r="Q551" i="50"/>
  <c r="R548" i="50"/>
  <c r="Q548" i="50"/>
  <c r="R547" i="50"/>
  <c r="Q547" i="50"/>
  <c r="R546" i="50"/>
  <c r="Q546" i="50"/>
  <c r="R545" i="50"/>
  <c r="Q545" i="50"/>
  <c r="R544" i="50"/>
  <c r="Q544" i="50"/>
  <c r="R543" i="50"/>
  <c r="Q543" i="50"/>
  <c r="R542" i="50"/>
  <c r="Q542" i="50"/>
  <c r="R541" i="50"/>
  <c r="Q541" i="50"/>
  <c r="R540" i="50"/>
  <c r="Q540" i="50"/>
  <c r="R539" i="50"/>
  <c r="Q539" i="50"/>
  <c r="R538" i="50"/>
  <c r="Q538" i="50"/>
  <c r="R537" i="50"/>
  <c r="Q537" i="50"/>
  <c r="R535" i="50"/>
  <c r="Q535" i="50"/>
  <c r="R536" i="50"/>
  <c r="Q536" i="50"/>
  <c r="R534" i="50"/>
  <c r="Q534" i="50"/>
  <c r="R533" i="50"/>
  <c r="Q533" i="50"/>
  <c r="R532" i="50"/>
  <c r="Q532" i="50"/>
  <c r="R531" i="50"/>
  <c r="Q531" i="50"/>
  <c r="R530" i="50"/>
  <c r="Q530" i="50"/>
  <c r="R529" i="50"/>
  <c r="Q529" i="50"/>
  <c r="R528" i="50"/>
  <c r="Q528" i="50"/>
  <c r="R526" i="50"/>
  <c r="Q526" i="50"/>
  <c r="R525" i="50"/>
  <c r="Q525" i="50"/>
  <c r="R524" i="50"/>
  <c r="Q524" i="50"/>
  <c r="R527" i="50"/>
  <c r="Q527" i="50"/>
  <c r="R523" i="50"/>
  <c r="Q523" i="50"/>
  <c r="R522" i="50"/>
  <c r="Q522" i="50"/>
  <c r="R521" i="50"/>
  <c r="Q521" i="50"/>
  <c r="R520" i="50"/>
  <c r="Q520" i="50"/>
  <c r="R519" i="50"/>
  <c r="Q519" i="50"/>
  <c r="R518" i="50"/>
  <c r="Q518" i="50"/>
  <c r="R517" i="50"/>
  <c r="Q517" i="50"/>
  <c r="R516" i="50"/>
  <c r="Q516" i="50"/>
  <c r="R515" i="50"/>
  <c r="Q515" i="50"/>
  <c r="R514" i="50"/>
  <c r="Q514" i="50"/>
  <c r="R513" i="50"/>
  <c r="Q513" i="50"/>
  <c r="R512" i="50"/>
  <c r="Q512" i="50"/>
  <c r="R511" i="50"/>
  <c r="Q511" i="50"/>
  <c r="R510" i="50"/>
  <c r="Q510" i="50"/>
  <c r="R509" i="50"/>
  <c r="Q509" i="50"/>
  <c r="R508" i="50"/>
  <c r="Q508" i="50"/>
  <c r="R507" i="50"/>
  <c r="Q507" i="50"/>
  <c r="R506" i="50"/>
  <c r="Q506" i="50"/>
  <c r="R505" i="50"/>
  <c r="Q505" i="50"/>
  <c r="R504" i="50"/>
  <c r="Q504" i="50"/>
  <c r="R503" i="50"/>
  <c r="Q503" i="50"/>
  <c r="R502" i="50"/>
  <c r="Q502" i="50"/>
  <c r="R501" i="50"/>
  <c r="Q501" i="50"/>
  <c r="R500" i="50"/>
  <c r="Q500" i="50"/>
  <c r="R499" i="50"/>
  <c r="Q499" i="50"/>
  <c r="R498" i="50"/>
  <c r="Q498" i="50"/>
  <c r="R497" i="50"/>
  <c r="Q497" i="50"/>
  <c r="R496" i="50"/>
  <c r="Q496" i="50"/>
  <c r="R495" i="50"/>
  <c r="Q495" i="50"/>
  <c r="R494" i="50"/>
  <c r="Q494" i="50"/>
  <c r="R493" i="50"/>
  <c r="Q493" i="50"/>
  <c r="R492" i="50"/>
  <c r="Q492" i="50"/>
  <c r="R491" i="50"/>
  <c r="Q491" i="50"/>
  <c r="R490" i="50"/>
  <c r="Q490" i="50"/>
  <c r="R489" i="50"/>
  <c r="Q489" i="50"/>
  <c r="R488" i="50"/>
  <c r="Q488" i="50"/>
  <c r="R487" i="50"/>
  <c r="Q487" i="50"/>
  <c r="R486" i="50"/>
  <c r="Q486" i="50"/>
  <c r="R485" i="50"/>
  <c r="Q485" i="50"/>
  <c r="R484" i="50"/>
  <c r="Q484" i="50"/>
  <c r="R483" i="50"/>
  <c r="Q483" i="50"/>
  <c r="R482" i="50"/>
  <c r="Q482" i="50"/>
  <c r="R481" i="50"/>
  <c r="Q481" i="50"/>
  <c r="R480" i="50"/>
  <c r="Q480" i="50"/>
  <c r="R479" i="50"/>
  <c r="Q479" i="50"/>
  <c r="R478" i="50"/>
  <c r="Q478" i="50"/>
  <c r="R477" i="50"/>
  <c r="Q477" i="50"/>
  <c r="R476" i="50"/>
  <c r="Q476" i="50"/>
  <c r="R475" i="50"/>
  <c r="Q475" i="50"/>
  <c r="R474" i="50"/>
  <c r="Q474" i="50"/>
  <c r="R473" i="50"/>
  <c r="Q473" i="50"/>
  <c r="R472" i="50"/>
  <c r="Q472" i="50"/>
  <c r="R471" i="50"/>
  <c r="Q471" i="50"/>
  <c r="R470" i="50"/>
  <c r="Q470" i="50"/>
  <c r="R469" i="50"/>
  <c r="Q469" i="50"/>
  <c r="R467" i="50"/>
  <c r="Q467" i="50"/>
  <c r="R466" i="50"/>
  <c r="Q466" i="50"/>
  <c r="R468" i="50"/>
  <c r="Q468" i="50"/>
  <c r="R465" i="50"/>
  <c r="Q465" i="50"/>
  <c r="R464" i="50"/>
  <c r="Q464" i="50"/>
  <c r="R463" i="50"/>
  <c r="Q463" i="50"/>
  <c r="R462" i="50"/>
  <c r="Q462" i="50"/>
  <c r="R461" i="50"/>
  <c r="Q461" i="50"/>
  <c r="R459" i="50"/>
  <c r="Q459" i="50"/>
  <c r="R458" i="50"/>
  <c r="Q458" i="50"/>
  <c r="R460" i="50"/>
  <c r="Q460" i="50"/>
  <c r="R457" i="50"/>
  <c r="Q457" i="50"/>
  <c r="R456" i="50"/>
  <c r="Q456" i="50"/>
  <c r="R455" i="50"/>
  <c r="Q455" i="50"/>
  <c r="R453" i="50"/>
  <c r="Q453" i="50"/>
  <c r="R454" i="50"/>
  <c r="Q454" i="50"/>
  <c r="R452" i="50"/>
  <c r="Q452" i="50"/>
  <c r="R451" i="50"/>
  <c r="Q451" i="50"/>
  <c r="R447" i="50"/>
  <c r="Q447" i="50"/>
  <c r="R449" i="50"/>
  <c r="Q449" i="50"/>
  <c r="R448" i="50"/>
  <c r="Q448" i="50"/>
  <c r="R450" i="50"/>
  <c r="Q450" i="50"/>
  <c r="R446" i="50"/>
  <c r="Q446" i="50"/>
  <c r="R445" i="50"/>
  <c r="Q445" i="50"/>
  <c r="R444" i="50"/>
  <c r="Q444" i="50"/>
  <c r="R443" i="50"/>
  <c r="Q443" i="50"/>
  <c r="R442" i="50"/>
  <c r="Q442" i="50"/>
  <c r="R441" i="50"/>
  <c r="Q441" i="50"/>
  <c r="R440" i="50"/>
  <c r="Q440" i="50"/>
  <c r="R438" i="50"/>
  <c r="Q438" i="50"/>
  <c r="R439" i="50"/>
  <c r="Q439" i="50"/>
  <c r="R437" i="50"/>
  <c r="Q437" i="50"/>
  <c r="R436" i="50"/>
  <c r="Q436" i="50"/>
  <c r="R435" i="50"/>
  <c r="Q435" i="50"/>
  <c r="R434" i="50"/>
  <c r="Q434" i="50"/>
  <c r="R433" i="50"/>
  <c r="Q433" i="50"/>
  <c r="R430" i="50"/>
  <c r="Q430" i="50"/>
  <c r="R427" i="50"/>
  <c r="Q427" i="50"/>
  <c r="R431" i="50"/>
  <c r="Q431" i="50"/>
  <c r="R432" i="50"/>
  <c r="Q432" i="50"/>
  <c r="R429" i="50"/>
  <c r="Q429" i="50"/>
  <c r="R428" i="50"/>
  <c r="Q428" i="50"/>
  <c r="R426" i="50"/>
  <c r="Q426" i="50"/>
  <c r="R424" i="50"/>
  <c r="Q424" i="50"/>
  <c r="R425" i="50"/>
  <c r="Q425" i="50"/>
  <c r="R423" i="50"/>
  <c r="Q423" i="50"/>
  <c r="R422" i="50"/>
  <c r="Q422" i="50"/>
  <c r="R421" i="50"/>
  <c r="Q421" i="50"/>
  <c r="R420" i="50"/>
  <c r="Q420" i="50"/>
  <c r="R419" i="50"/>
  <c r="Q419" i="50"/>
  <c r="R414" i="50"/>
  <c r="Q414" i="50"/>
  <c r="R417" i="50"/>
  <c r="Q417" i="50"/>
  <c r="R418" i="50"/>
  <c r="Q418" i="50"/>
  <c r="R415" i="50"/>
  <c r="Q415" i="50"/>
  <c r="R413" i="50"/>
  <c r="Q413" i="50"/>
  <c r="R412" i="50"/>
  <c r="Q412" i="50"/>
  <c r="R410" i="50"/>
  <c r="Q410" i="50"/>
  <c r="R411" i="50"/>
  <c r="Q411" i="50"/>
  <c r="R409" i="50"/>
  <c r="Q409" i="50"/>
  <c r="R408" i="50"/>
  <c r="Q408" i="50"/>
  <c r="R407" i="50"/>
  <c r="Q407" i="50"/>
  <c r="R416" i="50"/>
  <c r="Q416" i="50"/>
  <c r="R406" i="50"/>
  <c r="Q406" i="50"/>
  <c r="R405" i="50"/>
  <c r="Q405" i="50"/>
  <c r="R404" i="50"/>
  <c r="Q404" i="50"/>
  <c r="R403" i="50"/>
  <c r="Q403" i="50"/>
  <c r="R402" i="50"/>
  <c r="Q402" i="50"/>
  <c r="R400" i="50"/>
  <c r="Q400" i="50"/>
  <c r="R401" i="50"/>
  <c r="Q401" i="50"/>
  <c r="R399" i="50"/>
  <c r="Q399" i="50"/>
  <c r="R398" i="50"/>
  <c r="Q398" i="50"/>
  <c r="R397" i="50"/>
  <c r="Q397" i="50"/>
  <c r="R396" i="50"/>
  <c r="Q396" i="50"/>
  <c r="R395" i="50"/>
  <c r="Q395" i="50"/>
  <c r="R394" i="50"/>
  <c r="Q394" i="50"/>
  <c r="R392" i="50"/>
  <c r="Q392" i="50"/>
  <c r="R391" i="50"/>
  <c r="Q391" i="50"/>
  <c r="R390" i="50"/>
  <c r="Q390" i="50"/>
  <c r="R389" i="50"/>
  <c r="Q389" i="50"/>
  <c r="R388" i="50"/>
  <c r="Q388" i="50"/>
  <c r="R386" i="50"/>
  <c r="Q386" i="50"/>
  <c r="R387" i="50"/>
  <c r="Q387" i="50"/>
  <c r="R385" i="50"/>
  <c r="Q385" i="50"/>
  <c r="R384" i="50"/>
  <c r="Q384" i="50"/>
  <c r="R383" i="50"/>
  <c r="Q383" i="50"/>
  <c r="R382" i="50"/>
  <c r="Q382" i="50"/>
  <c r="R381" i="50"/>
  <c r="Q381" i="50"/>
  <c r="R380" i="50"/>
  <c r="Q380" i="50"/>
  <c r="R379" i="50"/>
  <c r="Q379" i="50"/>
  <c r="R378" i="50"/>
  <c r="Q378" i="50"/>
  <c r="R393" i="50"/>
  <c r="Q393" i="50"/>
  <c r="R377" i="50"/>
  <c r="Q377" i="50"/>
  <c r="R376" i="50"/>
  <c r="Q376" i="50"/>
  <c r="R375" i="50"/>
  <c r="Q375" i="50"/>
  <c r="R374" i="50"/>
  <c r="Q374" i="50"/>
  <c r="R372" i="50"/>
  <c r="Q372" i="50"/>
  <c r="R373" i="50"/>
  <c r="Q373" i="50"/>
  <c r="R371" i="50"/>
  <c r="Q371" i="50"/>
  <c r="R369" i="50"/>
  <c r="Q369" i="50"/>
  <c r="R368" i="50"/>
  <c r="Q368" i="50"/>
  <c r="R370" i="50"/>
  <c r="Q370" i="50"/>
  <c r="R367" i="50"/>
  <c r="Q367" i="50"/>
  <c r="R366" i="50"/>
  <c r="Q366" i="50"/>
  <c r="R365" i="50"/>
  <c r="Q365" i="50"/>
  <c r="R361" i="50"/>
  <c r="Q361" i="50"/>
  <c r="R363" i="50"/>
  <c r="Q363" i="50"/>
  <c r="R362" i="50"/>
  <c r="Q362" i="50"/>
  <c r="R364" i="50"/>
  <c r="Q364" i="50"/>
  <c r="R360" i="50"/>
  <c r="Q360" i="50"/>
  <c r="R359" i="50"/>
  <c r="Q359" i="50"/>
  <c r="R357" i="50"/>
  <c r="Q357" i="50"/>
  <c r="R358" i="50"/>
  <c r="Q358" i="50"/>
  <c r="R356" i="50"/>
  <c r="Q356" i="50"/>
  <c r="R355" i="50"/>
  <c r="Q355" i="50"/>
  <c r="R354" i="50"/>
  <c r="Q354" i="50"/>
  <c r="R353" i="50"/>
  <c r="Q353" i="50"/>
  <c r="R352" i="50"/>
  <c r="Q352" i="50"/>
  <c r="R351" i="50"/>
  <c r="Q351" i="50"/>
  <c r="R350" i="50"/>
  <c r="Q350" i="50"/>
  <c r="R349" i="50"/>
  <c r="Q349" i="50"/>
  <c r="R348" i="50"/>
  <c r="Q348" i="50"/>
  <c r="R347" i="50"/>
  <c r="Q347" i="50"/>
  <c r="R346" i="50"/>
  <c r="Q346" i="50"/>
  <c r="R345" i="50"/>
  <c r="Q345" i="50"/>
  <c r="R344" i="50"/>
  <c r="Q344" i="50"/>
  <c r="R343" i="50"/>
  <c r="Q343" i="50"/>
  <c r="R330" i="50"/>
  <c r="Q330" i="50"/>
  <c r="R340" i="50"/>
  <c r="Q340" i="50"/>
  <c r="R342" i="50"/>
  <c r="Q342" i="50"/>
  <c r="R338" i="50"/>
  <c r="Q338" i="50"/>
  <c r="R339" i="50"/>
  <c r="Q339" i="50"/>
  <c r="R337" i="50"/>
  <c r="Q337" i="50"/>
  <c r="R336" i="50"/>
  <c r="Q336" i="50"/>
  <c r="R341" i="50"/>
  <c r="Q341" i="50"/>
  <c r="R335" i="50"/>
  <c r="Q335" i="50"/>
  <c r="R334" i="50"/>
  <c r="Q334" i="50"/>
  <c r="R333" i="50"/>
  <c r="Q333" i="50"/>
  <c r="R332" i="50"/>
  <c r="Q332" i="50"/>
  <c r="R331" i="50"/>
  <c r="Q331" i="50"/>
  <c r="R329" i="50"/>
  <c r="Q329" i="50"/>
  <c r="R328" i="50"/>
  <c r="Q328" i="50"/>
  <c r="R327" i="50"/>
  <c r="Q327" i="50"/>
  <c r="R325" i="50"/>
  <c r="Q325" i="50"/>
  <c r="R324" i="50"/>
  <c r="Q324" i="50"/>
  <c r="R326" i="50"/>
  <c r="Q326" i="50"/>
  <c r="R322" i="50"/>
  <c r="Q322" i="50"/>
  <c r="R323" i="50"/>
  <c r="Q323" i="50"/>
  <c r="R321" i="50"/>
  <c r="Q321" i="50"/>
  <c r="R320" i="50"/>
  <c r="Q320" i="50"/>
  <c r="R319" i="50"/>
  <c r="Q319" i="50"/>
  <c r="R317" i="50"/>
  <c r="Q317" i="50"/>
  <c r="R316" i="50"/>
  <c r="Q316" i="50"/>
  <c r="R318" i="50"/>
  <c r="Q318" i="50"/>
  <c r="R315" i="50"/>
  <c r="Q315" i="50"/>
  <c r="R314" i="50"/>
  <c r="Q314" i="50"/>
  <c r="R312" i="50"/>
  <c r="Q312" i="50"/>
  <c r="R313" i="50"/>
  <c r="Q313" i="50"/>
  <c r="R311" i="50"/>
  <c r="Q311" i="50"/>
  <c r="R310" i="50"/>
  <c r="Q310" i="50"/>
  <c r="R308" i="50"/>
  <c r="Q308" i="50"/>
  <c r="R307" i="50"/>
  <c r="Q307" i="50"/>
  <c r="R299" i="50"/>
  <c r="Q299" i="50"/>
  <c r="R309" i="50"/>
  <c r="Q309" i="50"/>
  <c r="R306" i="50"/>
  <c r="Q306" i="50"/>
  <c r="R305" i="50"/>
  <c r="Q305" i="50"/>
  <c r="R304" i="50"/>
  <c r="Q304" i="50"/>
  <c r="R298" i="50"/>
  <c r="Q298" i="50"/>
  <c r="R303" i="50"/>
  <c r="Q303" i="50"/>
  <c r="R302" i="50"/>
  <c r="Q302" i="50"/>
  <c r="R301" i="50"/>
  <c r="Q301" i="50"/>
  <c r="R300" i="50"/>
  <c r="Q300" i="50"/>
  <c r="R297" i="50"/>
  <c r="Q297" i="50"/>
  <c r="R295" i="50"/>
  <c r="Q295" i="50"/>
  <c r="R296" i="50"/>
  <c r="Q296" i="50"/>
  <c r="R293" i="50"/>
  <c r="Q293" i="50"/>
  <c r="R292" i="50"/>
  <c r="Q292" i="50"/>
  <c r="R294" i="50"/>
  <c r="Q294" i="50"/>
  <c r="R291" i="50"/>
  <c r="Q291" i="50"/>
  <c r="R290" i="50"/>
  <c r="Q290" i="50"/>
  <c r="R289" i="50"/>
  <c r="Q289" i="50"/>
  <c r="R288" i="50"/>
  <c r="Q288" i="50"/>
  <c r="R286" i="50"/>
  <c r="Q286" i="50"/>
  <c r="R287" i="50"/>
  <c r="Q287" i="50"/>
  <c r="R285" i="50"/>
  <c r="Q285" i="50"/>
  <c r="R281" i="50"/>
  <c r="Q281" i="50"/>
  <c r="R282" i="50"/>
  <c r="Q282" i="50"/>
  <c r="R283" i="50"/>
  <c r="Q283" i="50"/>
  <c r="R274" i="50"/>
  <c r="Q274" i="50"/>
  <c r="R280" i="50"/>
  <c r="Q280" i="50"/>
  <c r="R279" i="50"/>
  <c r="Q279" i="50"/>
  <c r="R278" i="50"/>
  <c r="Q278" i="50"/>
  <c r="R249" i="50"/>
  <c r="Q249" i="50"/>
  <c r="R284" i="50"/>
  <c r="Q284" i="50"/>
  <c r="R277" i="50"/>
  <c r="Q277" i="50"/>
  <c r="R276" i="50"/>
  <c r="Q276" i="50"/>
  <c r="R275" i="50"/>
  <c r="Q275" i="50"/>
  <c r="R270" i="50"/>
  <c r="Q270" i="50"/>
  <c r="R273" i="50"/>
  <c r="Q273" i="50"/>
  <c r="R263" i="50"/>
  <c r="Q263" i="50"/>
  <c r="R271" i="50"/>
  <c r="Q271" i="50"/>
  <c r="R272" i="50"/>
  <c r="Q272" i="50"/>
  <c r="R268" i="50"/>
  <c r="Q268" i="50"/>
  <c r="R267" i="50"/>
  <c r="Q267" i="50"/>
  <c r="R266" i="50"/>
  <c r="Q266" i="50"/>
  <c r="R265" i="50"/>
  <c r="Q265" i="50"/>
  <c r="R264" i="50"/>
  <c r="Q264" i="50"/>
  <c r="R262" i="50"/>
  <c r="Q262" i="50"/>
  <c r="R261" i="50"/>
  <c r="Q261" i="50"/>
  <c r="R260" i="50"/>
  <c r="Q260" i="50"/>
  <c r="R259" i="50"/>
  <c r="Q259" i="50"/>
  <c r="R258" i="50"/>
  <c r="Q258" i="50"/>
  <c r="R256" i="50"/>
  <c r="Q256" i="50"/>
  <c r="R257" i="50"/>
  <c r="Q257" i="50"/>
  <c r="R253" i="50"/>
  <c r="Q253" i="50"/>
  <c r="R254" i="50"/>
  <c r="Q254" i="50"/>
  <c r="R255" i="50"/>
  <c r="Q255" i="50"/>
  <c r="R252" i="50"/>
  <c r="Q252" i="50"/>
  <c r="R251" i="50"/>
  <c r="Q251" i="50"/>
  <c r="R250" i="50"/>
  <c r="Q250" i="50"/>
  <c r="R248" i="50"/>
  <c r="Q248" i="50"/>
  <c r="R246" i="50"/>
  <c r="Q246" i="50"/>
  <c r="R245" i="50"/>
  <c r="Q245" i="50"/>
  <c r="R244" i="50"/>
  <c r="Q244" i="50"/>
  <c r="R243" i="50"/>
  <c r="Q243" i="50"/>
  <c r="R242" i="50"/>
  <c r="Q242" i="50"/>
  <c r="R241" i="50"/>
  <c r="Q241" i="50"/>
  <c r="R239" i="50"/>
  <c r="Q239" i="50"/>
  <c r="R240" i="50"/>
  <c r="Q240" i="50"/>
  <c r="R247" i="50"/>
  <c r="Q247" i="50"/>
  <c r="R237" i="50"/>
  <c r="Q237" i="50"/>
  <c r="R236" i="50"/>
  <c r="Q236" i="50"/>
  <c r="R235" i="50"/>
  <c r="Q235" i="50"/>
  <c r="R269" i="50"/>
  <c r="Q269" i="50"/>
  <c r="R234" i="50"/>
  <c r="Q234" i="50"/>
  <c r="R232" i="50"/>
  <c r="Q232" i="50"/>
  <c r="R233" i="50"/>
  <c r="Q233" i="50"/>
  <c r="R238" i="50"/>
  <c r="Q238" i="50"/>
  <c r="R231" i="50"/>
  <c r="Q231" i="50"/>
  <c r="R230" i="50"/>
  <c r="Q230" i="50"/>
  <c r="R229" i="50"/>
  <c r="Q229" i="50"/>
  <c r="R223" i="50"/>
  <c r="Q223" i="50"/>
  <c r="R227" i="50"/>
  <c r="Q227" i="50"/>
  <c r="R226" i="50"/>
  <c r="Q226" i="50"/>
  <c r="R225" i="50"/>
  <c r="Q225" i="50"/>
  <c r="R228" i="50"/>
  <c r="Q228" i="50"/>
  <c r="R224" i="50"/>
  <c r="Q224" i="50"/>
  <c r="R221" i="50"/>
  <c r="Q221" i="50"/>
  <c r="R220" i="50"/>
  <c r="Q220" i="50"/>
  <c r="R215" i="50"/>
  <c r="Q215" i="50"/>
  <c r="R222" i="50"/>
  <c r="Q222" i="50"/>
  <c r="R219" i="50"/>
  <c r="Q219" i="50"/>
  <c r="R218" i="50"/>
  <c r="Q218" i="50"/>
  <c r="R217" i="50"/>
  <c r="Q217" i="50"/>
  <c r="R214" i="50"/>
  <c r="Q214" i="50"/>
  <c r="R216" i="50"/>
  <c r="Q216" i="50"/>
  <c r="R211" i="50"/>
  <c r="Q211" i="50"/>
  <c r="R212" i="50"/>
  <c r="Q212" i="50"/>
  <c r="R213" i="50"/>
  <c r="Q213" i="50"/>
  <c r="R206" i="50"/>
  <c r="Q206" i="50"/>
  <c r="R210" i="50"/>
  <c r="Q210" i="50"/>
  <c r="R209" i="50"/>
  <c r="Q209" i="50"/>
  <c r="R208" i="50"/>
  <c r="Q208" i="50"/>
  <c r="R207" i="50"/>
  <c r="Q207" i="50"/>
  <c r="R205" i="50"/>
  <c r="Q205" i="50"/>
  <c r="R204" i="50"/>
  <c r="Q204" i="50"/>
  <c r="R203" i="50"/>
  <c r="Q203" i="50"/>
  <c r="R202" i="50"/>
  <c r="Q202" i="50"/>
  <c r="R201" i="50"/>
  <c r="Q201" i="50"/>
  <c r="R200" i="50"/>
  <c r="Q200" i="50"/>
  <c r="R199" i="50"/>
  <c r="Q199" i="50"/>
  <c r="R198" i="50"/>
  <c r="Q198" i="50"/>
  <c r="R197" i="50"/>
  <c r="Q197" i="50"/>
  <c r="R196" i="50"/>
  <c r="Q196" i="50"/>
  <c r="R195" i="50"/>
  <c r="Q195" i="50"/>
  <c r="R194" i="50"/>
  <c r="Q194" i="50"/>
  <c r="R193" i="50"/>
  <c r="Q193" i="50"/>
  <c r="R192" i="50"/>
  <c r="Q192" i="50"/>
  <c r="R191" i="50"/>
  <c r="Q191" i="50"/>
  <c r="R190" i="50"/>
  <c r="Q190" i="50"/>
  <c r="R189" i="50"/>
  <c r="Q189" i="50"/>
  <c r="R188" i="50"/>
  <c r="Q188" i="50"/>
  <c r="R175" i="50"/>
  <c r="Q175" i="50"/>
  <c r="R182" i="50"/>
  <c r="Q182" i="50"/>
  <c r="R187" i="50"/>
  <c r="Q187" i="50"/>
  <c r="R186" i="50"/>
  <c r="Q186" i="50"/>
  <c r="R185" i="50"/>
  <c r="Q185" i="50"/>
  <c r="R184" i="50"/>
  <c r="Q184" i="50"/>
  <c r="R183" i="50"/>
  <c r="Q183" i="50"/>
  <c r="R181" i="50"/>
  <c r="Q181" i="50"/>
  <c r="R180" i="50"/>
  <c r="Q180" i="50"/>
  <c r="R179" i="50"/>
  <c r="Q179" i="50"/>
  <c r="R178" i="50"/>
  <c r="Q178" i="50"/>
  <c r="R177" i="50"/>
  <c r="Q177" i="50"/>
  <c r="R176" i="50"/>
  <c r="Q176" i="50"/>
  <c r="R174" i="50"/>
  <c r="Q174" i="50"/>
  <c r="R173" i="50"/>
  <c r="Q173" i="50"/>
  <c r="R172" i="50"/>
  <c r="Q172" i="50"/>
  <c r="R171" i="50"/>
  <c r="Q171" i="50"/>
  <c r="R170" i="50"/>
  <c r="Q170" i="50"/>
  <c r="R168" i="50"/>
  <c r="Q168" i="50"/>
  <c r="R167" i="50"/>
  <c r="Q167" i="50"/>
  <c r="R166" i="50"/>
  <c r="Q166" i="50"/>
  <c r="R163" i="50"/>
  <c r="Q163" i="50"/>
  <c r="R162" i="50"/>
  <c r="Q162" i="50"/>
  <c r="R161" i="50"/>
  <c r="Q161" i="50"/>
  <c r="R164" i="50"/>
  <c r="Q164" i="50"/>
  <c r="R165" i="50"/>
  <c r="Q165" i="50"/>
  <c r="R160" i="50"/>
  <c r="Q160" i="50"/>
  <c r="R159" i="50"/>
  <c r="Q159" i="50"/>
  <c r="R158" i="50"/>
  <c r="Q158" i="50"/>
  <c r="R157" i="50"/>
  <c r="Q157" i="50"/>
  <c r="R152" i="50"/>
  <c r="Q152" i="50"/>
  <c r="R155" i="50"/>
  <c r="Q155" i="50"/>
  <c r="R156" i="50"/>
  <c r="Q156" i="50"/>
  <c r="R154" i="50"/>
  <c r="Q154" i="50"/>
  <c r="R153" i="50"/>
  <c r="Q153" i="50"/>
  <c r="R151" i="50"/>
  <c r="Q151" i="50"/>
  <c r="R150" i="50"/>
  <c r="Q150" i="50"/>
  <c r="R149" i="50"/>
  <c r="Q149" i="50"/>
  <c r="R144" i="50"/>
  <c r="Q144" i="50"/>
  <c r="R142" i="50"/>
  <c r="Q142" i="50"/>
  <c r="R148" i="50"/>
  <c r="Q148" i="50"/>
  <c r="R145" i="50"/>
  <c r="Q145" i="50"/>
  <c r="R146" i="50"/>
  <c r="Q146" i="50"/>
  <c r="R147" i="50"/>
  <c r="Q147" i="50"/>
  <c r="R143" i="50"/>
  <c r="Q143" i="50"/>
  <c r="R141" i="50"/>
  <c r="Q141" i="50"/>
  <c r="R140" i="50"/>
  <c r="Q140" i="50"/>
  <c r="R139" i="50"/>
  <c r="Q139" i="50"/>
  <c r="R138" i="50"/>
  <c r="Q138" i="50"/>
  <c r="R137" i="50"/>
  <c r="Q137" i="50"/>
  <c r="R136" i="50"/>
  <c r="Q136" i="50"/>
  <c r="R135" i="50"/>
  <c r="Q135" i="50"/>
  <c r="R134" i="50"/>
  <c r="Q134" i="50"/>
  <c r="R133" i="50"/>
  <c r="Q133" i="50"/>
  <c r="R132" i="50"/>
  <c r="Q132" i="50"/>
  <c r="R131" i="50"/>
  <c r="Q131" i="50"/>
  <c r="R130" i="50"/>
  <c r="Q130" i="50"/>
  <c r="R129" i="50"/>
  <c r="Q129" i="50"/>
  <c r="R128" i="50"/>
  <c r="Q128" i="50"/>
  <c r="R127" i="50"/>
  <c r="Q127" i="50"/>
  <c r="R126" i="50"/>
  <c r="Q126" i="50"/>
  <c r="R125" i="50"/>
  <c r="Q125" i="50"/>
  <c r="R119" i="50"/>
  <c r="Q119" i="50"/>
  <c r="R90" i="50"/>
  <c r="Q90" i="50"/>
  <c r="R118" i="50"/>
  <c r="Q118" i="50"/>
  <c r="R116" i="50"/>
  <c r="Q116" i="50"/>
  <c r="R122" i="50"/>
  <c r="Q122" i="50"/>
  <c r="R123" i="50"/>
  <c r="Q123" i="50"/>
  <c r="R121" i="50"/>
  <c r="Q121" i="50"/>
  <c r="R120" i="50"/>
  <c r="Q120" i="50"/>
  <c r="R124" i="50"/>
  <c r="Q124" i="50"/>
  <c r="R117" i="50"/>
  <c r="Q117" i="50"/>
  <c r="R115" i="50"/>
  <c r="Q115" i="50"/>
  <c r="R114" i="50"/>
  <c r="Q114" i="50"/>
  <c r="R113" i="50"/>
  <c r="Q113" i="50"/>
  <c r="R112" i="50"/>
  <c r="Q112" i="50"/>
  <c r="R111" i="50"/>
  <c r="Q111" i="50"/>
  <c r="R110" i="50"/>
  <c r="Q110" i="50"/>
  <c r="R109" i="50"/>
  <c r="Q109" i="50"/>
  <c r="R108" i="50"/>
  <c r="Q108" i="50"/>
  <c r="R107" i="50"/>
  <c r="Q107" i="50"/>
  <c r="R105" i="50"/>
  <c r="Q105" i="50"/>
  <c r="R104" i="50"/>
  <c r="Q104" i="50"/>
  <c r="R106" i="50"/>
  <c r="Q106" i="50"/>
  <c r="R103" i="50"/>
  <c r="Q103" i="50"/>
  <c r="R102" i="50"/>
  <c r="Q102" i="50"/>
  <c r="R101" i="50"/>
  <c r="Q101" i="50"/>
  <c r="R100" i="50"/>
  <c r="Q100" i="50"/>
  <c r="R99" i="50"/>
  <c r="Q99" i="50"/>
  <c r="R98" i="50"/>
  <c r="Q98" i="50"/>
  <c r="R97" i="50"/>
  <c r="Q97" i="50"/>
  <c r="R93" i="50"/>
  <c r="Q93" i="50"/>
  <c r="R96" i="50"/>
  <c r="Q96" i="50"/>
  <c r="R89" i="50"/>
  <c r="Q89" i="50"/>
  <c r="R88" i="50"/>
  <c r="Q88" i="50"/>
  <c r="R87" i="50"/>
  <c r="Q87" i="50"/>
  <c r="R82" i="50"/>
  <c r="Q82" i="50"/>
  <c r="R95" i="50"/>
  <c r="Q95" i="50"/>
  <c r="R94" i="50"/>
  <c r="Q94" i="50"/>
  <c r="R92" i="50"/>
  <c r="Q92" i="50"/>
  <c r="R91" i="50"/>
  <c r="Q91" i="50"/>
  <c r="R77" i="50"/>
  <c r="Q77" i="50"/>
  <c r="R86" i="50"/>
  <c r="Q86" i="50"/>
  <c r="R85" i="50"/>
  <c r="Q85" i="50"/>
  <c r="R84" i="50"/>
  <c r="Q84" i="50"/>
  <c r="R79" i="50"/>
  <c r="Q79" i="50"/>
  <c r="R83" i="50"/>
  <c r="Q83" i="50"/>
  <c r="R81" i="50"/>
  <c r="Q81" i="50"/>
  <c r="R80" i="50"/>
  <c r="Q80" i="50"/>
  <c r="R75" i="50"/>
  <c r="Q75" i="50"/>
  <c r="R76" i="50"/>
  <c r="Q76" i="50"/>
  <c r="R78" i="50"/>
  <c r="Q78" i="50"/>
  <c r="R74" i="50"/>
  <c r="Q74" i="50"/>
  <c r="R73" i="50"/>
  <c r="Q73" i="50"/>
  <c r="R72" i="50"/>
  <c r="Q72" i="50"/>
  <c r="R71" i="50"/>
  <c r="Q71" i="50"/>
  <c r="R70" i="50"/>
  <c r="Q70" i="50"/>
  <c r="R69" i="50"/>
  <c r="Q69" i="50"/>
  <c r="R169" i="50"/>
  <c r="Q169" i="50"/>
  <c r="R68" i="50"/>
  <c r="Q68" i="50"/>
  <c r="R67" i="50"/>
  <c r="Q67" i="50"/>
  <c r="R62" i="50"/>
  <c r="Q62" i="50"/>
  <c r="R66" i="50"/>
  <c r="Q66" i="50"/>
  <c r="R65" i="50"/>
  <c r="Q65" i="50"/>
  <c r="R64" i="50"/>
  <c r="Q64" i="50"/>
  <c r="R61" i="50"/>
  <c r="Q61" i="50"/>
  <c r="R60" i="50"/>
  <c r="Q60" i="50"/>
  <c r="R63" i="50"/>
  <c r="Q63" i="50"/>
  <c r="R58" i="50"/>
  <c r="Q58" i="50"/>
  <c r="R56" i="50"/>
  <c r="Q56" i="50"/>
  <c r="R54" i="50"/>
  <c r="Q54" i="50"/>
  <c r="R53" i="50"/>
  <c r="Q53" i="50"/>
  <c r="R59" i="50"/>
  <c r="Q59" i="50"/>
  <c r="R55" i="50"/>
  <c r="Q55" i="50"/>
  <c r="R57" i="50"/>
  <c r="Q57" i="50"/>
  <c r="R52" i="50"/>
  <c r="Q52" i="50"/>
  <c r="R51" i="50"/>
  <c r="Q51" i="50"/>
  <c r="R50" i="50"/>
  <c r="Q50" i="50"/>
  <c r="R45" i="50"/>
  <c r="Q45" i="50"/>
  <c r="R48" i="50"/>
  <c r="Q48" i="50"/>
  <c r="R49" i="50"/>
  <c r="Q49" i="50"/>
  <c r="R46" i="50"/>
  <c r="Q46" i="50"/>
  <c r="R44" i="50"/>
  <c r="Q44" i="50"/>
  <c r="R41" i="50"/>
  <c r="Q41" i="50"/>
  <c r="R42" i="50"/>
  <c r="Q42" i="50"/>
  <c r="R40" i="50"/>
  <c r="Q40" i="50"/>
  <c r="R38" i="50"/>
  <c r="Q38" i="50"/>
  <c r="R34" i="50"/>
  <c r="Q34" i="50"/>
  <c r="R37" i="50"/>
  <c r="Q37" i="50"/>
  <c r="R36" i="50"/>
  <c r="Q36" i="50"/>
  <c r="R47" i="50"/>
  <c r="Q47" i="50"/>
  <c r="R43" i="50"/>
  <c r="Q43" i="50"/>
  <c r="R35" i="50"/>
  <c r="Q35" i="50"/>
  <c r="R33" i="50"/>
  <c r="Q33" i="50"/>
  <c r="R32" i="50"/>
  <c r="Q32" i="50"/>
  <c r="R31" i="50"/>
  <c r="Q31" i="50"/>
  <c r="R30" i="50"/>
  <c r="Q30" i="50"/>
  <c r="R29" i="50"/>
  <c r="Q29" i="50"/>
  <c r="R28" i="50"/>
  <c r="Q28" i="50"/>
  <c r="R27" i="50"/>
  <c r="Q27" i="50"/>
  <c r="R26" i="50"/>
  <c r="Q26" i="50"/>
  <c r="R25" i="50"/>
  <c r="Q25" i="50"/>
  <c r="R24" i="50"/>
  <c r="Q24" i="50"/>
  <c r="R23" i="50"/>
  <c r="Q23" i="50"/>
  <c r="R22" i="50"/>
  <c r="Q22" i="50"/>
  <c r="R21" i="50"/>
  <c r="Q21" i="50"/>
  <c r="R20" i="50"/>
  <c r="Q20" i="50"/>
  <c r="R19" i="50"/>
  <c r="Q19" i="50"/>
  <c r="R18" i="50"/>
  <c r="Q18" i="50"/>
  <c r="R39" i="50"/>
  <c r="Q39" i="50"/>
  <c r="R17" i="50"/>
  <c r="Q17" i="50"/>
  <c r="R16" i="50"/>
  <c r="Q16" i="50"/>
  <c r="R15" i="50"/>
  <c r="Q15" i="50"/>
  <c r="R14" i="50"/>
  <c r="Q14" i="50"/>
  <c r="R13" i="50"/>
  <c r="Q13" i="50"/>
  <c r="R12" i="50"/>
  <c r="Q12" i="50"/>
  <c r="R11" i="50"/>
  <c r="Q11" i="50"/>
  <c r="R10" i="50"/>
  <c r="Q10" i="50"/>
  <c r="R9" i="50"/>
  <c r="Q9" i="50"/>
  <c r="R8" i="50"/>
  <c r="Q8" i="50"/>
  <c r="R7" i="50"/>
  <c r="Q7" i="50"/>
  <c r="R6" i="50"/>
  <c r="Q6" i="50"/>
  <c r="R5" i="50"/>
  <c r="Q5" i="50"/>
  <c r="R4" i="50"/>
  <c r="Q4" i="50"/>
  <c r="R3" i="50"/>
  <c r="Q3" i="50"/>
  <c r="R2" i="50"/>
  <c r="Q2" i="50"/>
  <c r="F447" i="49"/>
  <c r="R12" i="49"/>
  <c r="Q12" i="49"/>
  <c r="R11" i="49"/>
  <c r="Q11" i="49"/>
  <c r="R10" i="49"/>
  <c r="Q10" i="49"/>
  <c r="R9" i="49"/>
  <c r="Q9" i="49"/>
  <c r="R8" i="49"/>
  <c r="Q8" i="49"/>
  <c r="R7" i="49"/>
  <c r="Q7" i="49"/>
  <c r="R6" i="49"/>
  <c r="Q6" i="49"/>
  <c r="R5" i="49"/>
  <c r="Q5" i="49"/>
  <c r="R4" i="49"/>
  <c r="Q4" i="49"/>
  <c r="R3" i="49"/>
  <c r="Q3" i="49"/>
  <c r="R2" i="49"/>
  <c r="Q2" i="49"/>
  <c r="R2" i="48"/>
  <c r="Q2" i="48"/>
  <c r="R4" i="43"/>
  <c r="Q4" i="43"/>
  <c r="R3" i="43"/>
  <c r="Q3" i="43"/>
  <c r="R2" i="43"/>
  <c r="Q2" i="43"/>
  <c r="R228" i="42"/>
  <c r="R227" i="42"/>
  <c r="R226" i="42"/>
  <c r="R225" i="42"/>
  <c r="R224" i="42"/>
  <c r="R223" i="42"/>
  <c r="R222" i="42"/>
  <c r="R221" i="42"/>
  <c r="R220" i="42"/>
  <c r="R219" i="42"/>
  <c r="R218" i="42"/>
  <c r="R217" i="42"/>
  <c r="R216" i="42"/>
  <c r="R215" i="42"/>
  <c r="F216" i="42"/>
  <c r="R214" i="42"/>
  <c r="R213" i="42"/>
  <c r="R212" i="42"/>
  <c r="R211" i="42"/>
  <c r="R210" i="42"/>
  <c r="R209" i="42"/>
  <c r="R208" i="42"/>
  <c r="R207" i="42"/>
  <c r="R206" i="42"/>
  <c r="R205" i="42"/>
  <c r="R204" i="42"/>
  <c r="R203" i="42"/>
  <c r="R202" i="42"/>
  <c r="R201" i="42"/>
  <c r="R200" i="42"/>
  <c r="R199" i="42"/>
  <c r="R198" i="42"/>
  <c r="R197" i="42"/>
  <c r="R196" i="42"/>
  <c r="R195" i="42"/>
  <c r="R194" i="42"/>
  <c r="R193" i="42"/>
  <c r="R192" i="42"/>
  <c r="R191" i="42"/>
  <c r="R190" i="42"/>
  <c r="R189" i="42"/>
  <c r="R188" i="42"/>
  <c r="R187" i="42"/>
  <c r="R186" i="42"/>
  <c r="R185" i="42"/>
  <c r="R184" i="42"/>
  <c r="R183" i="42"/>
  <c r="R182" i="42"/>
  <c r="R181" i="42"/>
  <c r="R180" i="42"/>
  <c r="R179" i="42"/>
  <c r="R178" i="42"/>
  <c r="R177" i="42"/>
  <c r="R176" i="42"/>
  <c r="R175" i="42"/>
  <c r="R174" i="42"/>
  <c r="R173" i="42"/>
  <c r="R172" i="42"/>
  <c r="R171" i="42"/>
  <c r="R170" i="42"/>
  <c r="F170" i="42"/>
  <c r="R169" i="42"/>
  <c r="Q169" i="42"/>
  <c r="R168" i="42"/>
  <c r="Q168" i="42"/>
  <c r="R167" i="42"/>
  <c r="Q167" i="42"/>
  <c r="R166" i="42"/>
  <c r="Q166" i="42"/>
  <c r="R165" i="42"/>
  <c r="Q163" i="42"/>
  <c r="R164" i="42"/>
  <c r="Q165" i="42"/>
  <c r="R163" i="42"/>
  <c r="Q164" i="42"/>
  <c r="R162" i="42"/>
  <c r="Q162" i="42"/>
  <c r="R161" i="42"/>
  <c r="Q161" i="42"/>
  <c r="R160" i="42"/>
  <c r="Q160" i="42"/>
  <c r="R159" i="42"/>
  <c r="Q159" i="42"/>
  <c r="R158" i="42"/>
  <c r="Q158" i="42"/>
  <c r="R157" i="42"/>
  <c r="Q157" i="42"/>
  <c r="R156" i="42"/>
  <c r="Q156" i="42"/>
  <c r="R155" i="42"/>
  <c r="Q154" i="42"/>
  <c r="R154" i="42"/>
  <c r="Q155" i="42"/>
  <c r="R153" i="42"/>
  <c r="Q153" i="42"/>
  <c r="R152" i="42"/>
  <c r="Q152" i="42"/>
  <c r="R151" i="42"/>
  <c r="Q151" i="42"/>
  <c r="R150" i="42"/>
  <c r="Q149" i="42"/>
  <c r="R149" i="42"/>
  <c r="Q150" i="42"/>
  <c r="R148" i="42"/>
  <c r="Q148" i="42"/>
  <c r="R147" i="42"/>
  <c r="Q147" i="42"/>
  <c r="R146" i="42"/>
  <c r="Q144" i="42"/>
  <c r="R145" i="42"/>
  <c r="Q145" i="42"/>
  <c r="R144" i="42"/>
  <c r="Q143" i="42"/>
  <c r="R143" i="42"/>
  <c r="Q146" i="42"/>
  <c r="R142" i="42"/>
  <c r="Q142" i="42"/>
  <c r="R141" i="42"/>
  <c r="Q141" i="42"/>
  <c r="R140" i="42"/>
  <c r="Q140" i="42"/>
  <c r="R139" i="42"/>
  <c r="Q139" i="42"/>
  <c r="R138" i="42"/>
  <c r="Q138" i="42"/>
  <c r="R137" i="42"/>
  <c r="Q137" i="42"/>
  <c r="R136" i="42"/>
  <c r="Q136" i="42"/>
  <c r="R135" i="42"/>
  <c r="Q135" i="42"/>
  <c r="R134" i="42"/>
  <c r="Q134" i="42"/>
  <c r="R133" i="42"/>
  <c r="Q133" i="42"/>
  <c r="R132" i="42"/>
  <c r="Q132" i="42"/>
  <c r="R131" i="42"/>
  <c r="Q131" i="42"/>
  <c r="R130" i="42"/>
  <c r="Q130" i="42"/>
  <c r="R129" i="42"/>
  <c r="Q128" i="42"/>
  <c r="R128" i="42"/>
  <c r="Q127" i="42"/>
  <c r="R127" i="42"/>
  <c r="Q129" i="42"/>
  <c r="R126" i="42"/>
  <c r="Q126" i="42"/>
  <c r="R125" i="42"/>
  <c r="Q125" i="42"/>
  <c r="R124" i="42"/>
  <c r="Q124" i="42"/>
  <c r="R123" i="42"/>
  <c r="Q123" i="42"/>
  <c r="R122" i="42"/>
  <c r="Q122" i="42"/>
  <c r="R121" i="42"/>
  <c r="Q120" i="42"/>
  <c r="R120" i="42"/>
  <c r="Q121" i="42"/>
  <c r="R119" i="42"/>
  <c r="Q119" i="42"/>
  <c r="R118" i="42"/>
  <c r="Q118" i="42"/>
  <c r="R117" i="42"/>
  <c r="Q117" i="42"/>
  <c r="R116" i="42"/>
  <c r="Q116" i="42"/>
  <c r="R115" i="42"/>
  <c r="Q115" i="42"/>
  <c r="R114" i="42"/>
  <c r="Q114" i="42"/>
  <c r="R113" i="42"/>
  <c r="Q113" i="42"/>
  <c r="R112" i="42"/>
  <c r="Q112" i="42"/>
  <c r="R111" i="42"/>
  <c r="Q111" i="42"/>
  <c r="R110" i="42"/>
  <c r="Q110" i="42"/>
  <c r="R109" i="42"/>
  <c r="Q109" i="42"/>
  <c r="R108" i="42"/>
  <c r="Q108" i="42"/>
  <c r="R107" i="42"/>
  <c r="Q107" i="42"/>
  <c r="R106" i="42"/>
  <c r="Q106" i="42"/>
  <c r="R105" i="42"/>
  <c r="Q105" i="42"/>
  <c r="R104" i="42"/>
  <c r="Q104" i="42"/>
  <c r="R103" i="42"/>
  <c r="Q103" i="42"/>
  <c r="R102" i="42"/>
  <c r="Q102" i="42"/>
  <c r="R101" i="42"/>
  <c r="Q101" i="42"/>
  <c r="R100" i="42"/>
  <c r="Q99" i="42"/>
  <c r="R99" i="42"/>
  <c r="Q100" i="42"/>
  <c r="R98" i="42"/>
  <c r="Q98" i="42"/>
  <c r="R97" i="42"/>
  <c r="Q97" i="42"/>
  <c r="R96" i="42"/>
  <c r="Q93" i="42"/>
  <c r="R95" i="42"/>
  <c r="Q95" i="42"/>
  <c r="R94" i="42"/>
  <c r="Q94" i="42"/>
  <c r="R93" i="42"/>
  <c r="Q96" i="42"/>
  <c r="R92" i="42"/>
  <c r="Q89" i="42"/>
  <c r="R91" i="42"/>
  <c r="Q92" i="42"/>
  <c r="R90" i="42"/>
  <c r="Q91" i="42"/>
  <c r="R89" i="42"/>
  <c r="Q90" i="42"/>
  <c r="R88" i="42"/>
  <c r="Q88" i="42"/>
  <c r="R87" i="42"/>
  <c r="Q87" i="42"/>
  <c r="R86" i="42"/>
  <c r="Q86" i="42"/>
  <c r="R85" i="42"/>
  <c r="Q85" i="42"/>
  <c r="R84" i="42"/>
  <c r="Q84" i="42"/>
  <c r="R83" i="42"/>
  <c r="Q83" i="42"/>
  <c r="R82" i="42"/>
  <c r="Q82" i="42"/>
  <c r="R81" i="42"/>
  <c r="Q81" i="42"/>
  <c r="R80" i="42"/>
  <c r="Q80" i="42"/>
  <c r="R79" i="42"/>
  <c r="Q79" i="42"/>
  <c r="R78" i="42"/>
  <c r="Q78" i="42"/>
  <c r="R77" i="42"/>
  <c r="Q77" i="42"/>
  <c r="R76" i="42"/>
  <c r="Q76" i="42"/>
  <c r="R75" i="42"/>
  <c r="Q72" i="42"/>
  <c r="R74" i="42"/>
  <c r="Q71" i="42"/>
  <c r="R73" i="42"/>
  <c r="Q75" i="42"/>
  <c r="R72" i="42"/>
  <c r="Q70" i="42"/>
  <c r="R71" i="42"/>
  <c r="Q67" i="42"/>
  <c r="R70" i="42"/>
  <c r="Q69" i="42"/>
  <c r="R69" i="42"/>
  <c r="Q65" i="42"/>
  <c r="R68" i="42"/>
  <c r="Q64" i="42"/>
  <c r="R67" i="42"/>
  <c r="Q74" i="42"/>
  <c r="R66" i="42"/>
  <c r="Q73" i="42"/>
  <c r="R65" i="42"/>
  <c r="Q68" i="42"/>
  <c r="R64" i="42"/>
  <c r="Q66" i="42"/>
  <c r="R63" i="42"/>
  <c r="Q63" i="42"/>
  <c r="R62" i="42"/>
  <c r="Q62" i="42"/>
  <c r="R61" i="42"/>
  <c r="Q61" i="42"/>
  <c r="R60" i="42"/>
  <c r="Q60" i="42"/>
  <c r="R59" i="42"/>
  <c r="Q59" i="42"/>
  <c r="R58" i="42"/>
  <c r="Q58" i="42"/>
  <c r="R57" i="42"/>
  <c r="Q57" i="42"/>
  <c r="R56" i="42"/>
  <c r="Q56" i="42"/>
  <c r="R55" i="42"/>
  <c r="Q55" i="42"/>
  <c r="R54" i="42"/>
  <c r="Q54" i="42"/>
  <c r="R53" i="42"/>
  <c r="Q53" i="42"/>
  <c r="R52" i="42"/>
  <c r="Q52" i="42"/>
  <c r="R51" i="42"/>
  <c r="Q51" i="42"/>
  <c r="R50" i="42"/>
  <c r="Q50" i="42"/>
  <c r="R49" i="42"/>
  <c r="Q49" i="42"/>
  <c r="R48" i="42"/>
  <c r="Q48" i="42"/>
  <c r="R47" i="42"/>
  <c r="Q47" i="42"/>
  <c r="R46" i="42"/>
  <c r="Q46" i="42"/>
  <c r="R45" i="42"/>
  <c r="Q2" i="42"/>
  <c r="R44" i="42"/>
  <c r="Q45" i="42"/>
  <c r="R43" i="42"/>
  <c r="Q44" i="42"/>
  <c r="R42" i="42"/>
  <c r="Q43" i="42"/>
  <c r="R41" i="42"/>
  <c r="Q42" i="42"/>
  <c r="R40" i="42"/>
  <c r="Q41" i="42"/>
  <c r="R39" i="42"/>
  <c r="Q40" i="42"/>
  <c r="R38" i="42"/>
  <c r="Q39" i="42"/>
  <c r="R37" i="42"/>
  <c r="Q38" i="42"/>
  <c r="R36" i="42"/>
  <c r="Q37" i="42"/>
  <c r="R35" i="42"/>
  <c r="Q36" i="42"/>
  <c r="R34" i="42"/>
  <c r="Q35" i="42"/>
  <c r="R33" i="42"/>
  <c r="Q34" i="42"/>
  <c r="R32" i="42"/>
  <c r="Q33" i="42"/>
  <c r="R31" i="42"/>
  <c r="Q32" i="42"/>
  <c r="R30" i="42"/>
  <c r="Q31" i="42"/>
  <c r="R29" i="42"/>
  <c r="Q30" i="42"/>
  <c r="R28" i="42"/>
  <c r="Q29" i="42"/>
  <c r="R27" i="42"/>
  <c r="Q28" i="42"/>
  <c r="R26" i="42"/>
  <c r="Q27" i="42"/>
  <c r="R25" i="42"/>
  <c r="Q26" i="42"/>
  <c r="R24" i="42"/>
  <c r="Q25" i="42"/>
  <c r="R23" i="42"/>
  <c r="Q24" i="42"/>
  <c r="R22" i="42"/>
  <c r="Q23" i="42"/>
  <c r="R21" i="42"/>
  <c r="Q22" i="42"/>
  <c r="R20" i="42"/>
  <c r="Q21" i="42"/>
  <c r="R19" i="42"/>
  <c r="Q20" i="42"/>
  <c r="R18" i="42"/>
  <c r="Q19" i="42"/>
  <c r="R17" i="42"/>
  <c r="Q18" i="42"/>
  <c r="R16" i="42"/>
  <c r="Q14" i="42"/>
  <c r="R15" i="42"/>
  <c r="Q17" i="42"/>
  <c r="R14" i="42"/>
  <c r="Q16" i="42"/>
  <c r="R13" i="42"/>
  <c r="Q15" i="42"/>
  <c r="R12" i="42"/>
  <c r="Q13" i="42"/>
  <c r="R11" i="42"/>
  <c r="Q12" i="42"/>
  <c r="R10" i="42"/>
  <c r="Q11" i="42"/>
  <c r="R9" i="42"/>
  <c r="Q10" i="42"/>
  <c r="R8" i="42"/>
  <c r="Q8" i="42"/>
  <c r="R7" i="42"/>
  <c r="Q9" i="42"/>
  <c r="R6" i="42"/>
  <c r="Q7" i="42"/>
  <c r="R5" i="42"/>
  <c r="Q6" i="42"/>
  <c r="R4" i="42"/>
  <c r="Q5" i="42"/>
  <c r="R3" i="42"/>
  <c r="Q4" i="42"/>
  <c r="R2" i="42"/>
  <c r="Q3" i="42"/>
  <c r="R7" i="41"/>
  <c r="Q7" i="41"/>
  <c r="R6" i="41"/>
  <c r="Q6" i="41"/>
  <c r="R10" i="41"/>
  <c r="Q10" i="41"/>
  <c r="R9" i="41"/>
  <c r="Q9" i="41"/>
  <c r="R8" i="41"/>
  <c r="Q8" i="41"/>
  <c r="R5" i="41"/>
  <c r="Q5" i="41"/>
  <c r="R4" i="41"/>
  <c r="Q4" i="41"/>
  <c r="R3" i="41"/>
  <c r="Q3" i="41"/>
  <c r="R2" i="41"/>
  <c r="Q2" i="41"/>
  <c r="R14" i="40"/>
  <c r="Q14" i="40"/>
  <c r="R13" i="40"/>
  <c r="Q13" i="40"/>
  <c r="R12" i="40"/>
  <c r="Q12" i="40"/>
  <c r="R11" i="40"/>
  <c r="Q11" i="40"/>
  <c r="R10" i="40"/>
  <c r="Q10" i="40"/>
  <c r="R9" i="40"/>
  <c r="Q9" i="40"/>
  <c r="R8" i="40"/>
  <c r="Q8" i="40"/>
  <c r="R7" i="40"/>
  <c r="Q7" i="40"/>
  <c r="R6" i="40"/>
  <c r="Q6" i="40"/>
  <c r="R5" i="40"/>
  <c r="Q5" i="40"/>
  <c r="R4" i="40"/>
  <c r="Q4" i="40"/>
  <c r="R3" i="40"/>
  <c r="Q3" i="40"/>
  <c r="R2" i="40"/>
  <c r="Q2" i="40"/>
  <c r="R25" i="39"/>
  <c r="P25" i="39" s="1"/>
  <c r="R24" i="39"/>
  <c r="Q24" i="39"/>
  <c r="R23" i="39"/>
  <c r="Q23" i="39"/>
  <c r="R22" i="39"/>
  <c r="Q22" i="39"/>
  <c r="R21" i="39"/>
  <c r="Q21" i="39"/>
  <c r="R20" i="39"/>
  <c r="Q20" i="39"/>
  <c r="R19" i="39"/>
  <c r="Q19" i="39"/>
  <c r="R18" i="39"/>
  <c r="Q18" i="39"/>
  <c r="R17" i="39"/>
  <c r="Q15" i="39"/>
  <c r="R16" i="39"/>
  <c r="Q17" i="39"/>
  <c r="R15" i="39"/>
  <c r="Q16" i="39"/>
  <c r="R14" i="39"/>
  <c r="Q5" i="39"/>
  <c r="R13" i="39"/>
  <c r="Q14" i="39"/>
  <c r="R12" i="39"/>
  <c r="Q13" i="39"/>
  <c r="R11" i="39"/>
  <c r="Q12" i="39"/>
  <c r="R10" i="39"/>
  <c r="Q11" i="39"/>
  <c r="R9" i="39"/>
  <c r="Q10" i="39"/>
  <c r="R8" i="39"/>
  <c r="Q9" i="39"/>
  <c r="R7" i="39"/>
  <c r="Q8" i="39"/>
  <c r="R6" i="39"/>
  <c r="Q7" i="39"/>
  <c r="R5" i="39"/>
  <c r="Q6" i="39"/>
  <c r="R4" i="39"/>
  <c r="Q4" i="39"/>
  <c r="R3" i="39"/>
  <c r="Q3" i="39"/>
  <c r="R2" i="39"/>
  <c r="Q2" i="39"/>
  <c r="R226" i="38"/>
  <c r="Q226" i="38"/>
  <c r="R225" i="38"/>
  <c r="Q225" i="38"/>
  <c r="R224" i="38"/>
  <c r="Q224" i="38"/>
  <c r="R223" i="38"/>
  <c r="Q223" i="38"/>
  <c r="R222" i="38"/>
  <c r="Q222" i="38"/>
  <c r="R221" i="38"/>
  <c r="Q221" i="38"/>
  <c r="R220" i="38"/>
  <c r="Q220" i="38"/>
  <c r="R219" i="38"/>
  <c r="Q219" i="38"/>
  <c r="R218" i="38"/>
  <c r="Q218" i="38"/>
  <c r="R217" i="38"/>
  <c r="Q217" i="38"/>
  <c r="R216" i="38"/>
  <c r="Q216" i="38"/>
  <c r="R215" i="38"/>
  <c r="Q215" i="38"/>
  <c r="R214" i="38"/>
  <c r="Q214" i="38"/>
  <c r="R213" i="38"/>
  <c r="Q213" i="38"/>
  <c r="R212" i="38"/>
  <c r="Q212" i="38"/>
  <c r="R211" i="38"/>
  <c r="Q211" i="38"/>
  <c r="R210" i="38"/>
  <c r="Q210" i="38"/>
  <c r="R209" i="38"/>
  <c r="Q209" i="38"/>
  <c r="R208" i="38"/>
  <c r="Q208" i="38"/>
  <c r="R207" i="38"/>
  <c r="Q207" i="38"/>
  <c r="R206" i="38"/>
  <c r="Q206" i="38"/>
  <c r="R205" i="38"/>
  <c r="Q205" i="38"/>
  <c r="R204" i="38"/>
  <c r="Q204" i="38"/>
  <c r="R203" i="38"/>
  <c r="Q203" i="38"/>
  <c r="R202" i="38"/>
  <c r="Q202" i="38"/>
  <c r="R201" i="38"/>
  <c r="Q201" i="38"/>
  <c r="R200" i="38"/>
  <c r="Q200" i="38"/>
  <c r="R199" i="38"/>
  <c r="Q199" i="38"/>
  <c r="R198" i="38"/>
  <c r="Q198" i="38"/>
  <c r="R197" i="38"/>
  <c r="Q197" i="38"/>
  <c r="R196" i="38"/>
  <c r="Q196" i="38"/>
  <c r="R195" i="38"/>
  <c r="Q195" i="38"/>
  <c r="R194" i="38"/>
  <c r="Q194" i="38"/>
  <c r="R193" i="38"/>
  <c r="Q193" i="38"/>
  <c r="R192" i="38"/>
  <c r="Q192" i="38"/>
  <c r="R191" i="38"/>
  <c r="Q191" i="38"/>
  <c r="R190" i="38"/>
  <c r="Q190" i="38"/>
  <c r="R189" i="38"/>
  <c r="Q189" i="38"/>
  <c r="R188" i="38"/>
  <c r="Q188" i="38"/>
  <c r="R187" i="38"/>
  <c r="Q187" i="38"/>
  <c r="R186" i="38"/>
  <c r="Q186" i="38"/>
  <c r="R185" i="38"/>
  <c r="Q185" i="38"/>
  <c r="R184" i="38"/>
  <c r="Q184" i="38"/>
  <c r="R183" i="38"/>
  <c r="Q183" i="38"/>
  <c r="R182" i="38"/>
  <c r="Q182" i="38"/>
  <c r="R181" i="38"/>
  <c r="Q181" i="38"/>
  <c r="R180" i="38"/>
  <c r="Q180" i="38"/>
  <c r="R179" i="38"/>
  <c r="Q179" i="38"/>
  <c r="R178" i="38"/>
  <c r="Q178" i="38"/>
  <c r="R177" i="38"/>
  <c r="Q177" i="38"/>
  <c r="R176" i="38"/>
  <c r="Q176" i="38"/>
  <c r="R175" i="38"/>
  <c r="Q175" i="38"/>
  <c r="R174" i="38"/>
  <c r="Q174" i="38"/>
  <c r="R173" i="38"/>
  <c r="Q173" i="38"/>
  <c r="R172" i="38"/>
  <c r="Q172" i="38"/>
  <c r="R171" i="38"/>
  <c r="Q171" i="38"/>
  <c r="R170" i="38"/>
  <c r="Q170" i="38"/>
  <c r="R169" i="38"/>
  <c r="Q169" i="38"/>
  <c r="R168" i="38"/>
  <c r="Q168" i="38"/>
  <c r="R167" i="38"/>
  <c r="Q167" i="38"/>
  <c r="R166" i="38"/>
  <c r="P166" i="38" s="1"/>
  <c r="Q166" i="38"/>
  <c r="R165" i="38"/>
  <c r="Q165" i="38"/>
  <c r="R164" i="38"/>
  <c r="Q164" i="38"/>
  <c r="R163" i="38"/>
  <c r="Q163" i="38"/>
  <c r="R162" i="38"/>
  <c r="Q162" i="38"/>
  <c r="R161" i="38"/>
  <c r="Q161" i="38"/>
  <c r="R160" i="38"/>
  <c r="Q160" i="38"/>
  <c r="R159" i="38"/>
  <c r="Q159" i="38"/>
  <c r="R158" i="38"/>
  <c r="P158" i="38" s="1"/>
  <c r="Q158" i="38"/>
  <c r="R157" i="38"/>
  <c r="Q157" i="38"/>
  <c r="R156" i="38"/>
  <c r="Q156" i="38"/>
  <c r="R155" i="38"/>
  <c r="Q155" i="38"/>
  <c r="R154" i="38"/>
  <c r="Q154" i="38"/>
  <c r="R153" i="38"/>
  <c r="Q153" i="38"/>
  <c r="R152" i="38"/>
  <c r="Q152" i="38"/>
  <c r="R151" i="38"/>
  <c r="Q151" i="38"/>
  <c r="R150" i="38"/>
  <c r="Q150" i="38"/>
  <c r="R149" i="38"/>
  <c r="Q149" i="38"/>
  <c r="R148" i="38"/>
  <c r="Q148" i="38"/>
  <c r="R147" i="38"/>
  <c r="Q147" i="38"/>
  <c r="R146" i="38"/>
  <c r="Q146" i="38"/>
  <c r="R145" i="38"/>
  <c r="Q145" i="38"/>
  <c r="R144" i="38"/>
  <c r="Q144" i="38"/>
  <c r="R143" i="38"/>
  <c r="Q143" i="38"/>
  <c r="R142" i="38"/>
  <c r="Q142" i="38"/>
  <c r="R141" i="38"/>
  <c r="Q141" i="38"/>
  <c r="R140" i="38"/>
  <c r="Q140" i="38"/>
  <c r="R139" i="38"/>
  <c r="Q139" i="38"/>
  <c r="R138" i="38"/>
  <c r="Q138" i="38"/>
  <c r="R137" i="38"/>
  <c r="Q137" i="38"/>
  <c r="R136" i="38"/>
  <c r="Q136" i="38"/>
  <c r="R135" i="38"/>
  <c r="Q135" i="38"/>
  <c r="R134" i="38"/>
  <c r="Q134" i="38"/>
  <c r="R133" i="38"/>
  <c r="Q133" i="38"/>
  <c r="R132" i="38"/>
  <c r="Q132" i="38"/>
  <c r="R131" i="38"/>
  <c r="Q131" i="38"/>
  <c r="R130" i="38"/>
  <c r="Q130" i="38"/>
  <c r="R129" i="38"/>
  <c r="Q129" i="38"/>
  <c r="R128" i="38"/>
  <c r="Q128" i="38"/>
  <c r="R127" i="38"/>
  <c r="Q127" i="38"/>
  <c r="R126" i="38"/>
  <c r="Q126" i="38"/>
  <c r="R125" i="38"/>
  <c r="Q125" i="38"/>
  <c r="R124" i="38"/>
  <c r="Q124" i="38"/>
  <c r="R123" i="38"/>
  <c r="Q123" i="38"/>
  <c r="R122" i="38"/>
  <c r="Q122" i="38"/>
  <c r="R121" i="38"/>
  <c r="Q121" i="38"/>
  <c r="R120" i="38"/>
  <c r="P120" i="38" s="1"/>
  <c r="Q120" i="38"/>
  <c r="R119" i="38"/>
  <c r="Q119" i="38"/>
  <c r="R118" i="38"/>
  <c r="Q118" i="38"/>
  <c r="R117" i="38"/>
  <c r="Q117" i="38"/>
  <c r="R116" i="38"/>
  <c r="Q116" i="38"/>
  <c r="R115" i="38"/>
  <c r="Q115" i="38"/>
  <c r="R114" i="38"/>
  <c r="Q114" i="38"/>
  <c r="R113" i="38"/>
  <c r="Q113" i="38"/>
  <c r="R112" i="38"/>
  <c r="Q112" i="38"/>
  <c r="R111" i="38"/>
  <c r="Q111" i="38"/>
  <c r="R110" i="38"/>
  <c r="Q110" i="38"/>
  <c r="R109" i="38"/>
  <c r="Q109" i="38"/>
  <c r="R108" i="38"/>
  <c r="Q108" i="38"/>
  <c r="R107" i="38"/>
  <c r="Q107" i="38"/>
  <c r="R106" i="38"/>
  <c r="Q106" i="38"/>
  <c r="R105" i="38"/>
  <c r="Q105" i="38"/>
  <c r="R104" i="38"/>
  <c r="Q104" i="38"/>
  <c r="R103" i="38"/>
  <c r="Q103" i="38"/>
  <c r="R102" i="38"/>
  <c r="Q102" i="38"/>
  <c r="R101" i="38"/>
  <c r="Q101" i="38"/>
  <c r="R100" i="38"/>
  <c r="Q100" i="38"/>
  <c r="R99" i="38"/>
  <c r="Q99" i="38"/>
  <c r="R98" i="38"/>
  <c r="Q98" i="38"/>
  <c r="R97" i="38"/>
  <c r="Q97" i="38"/>
  <c r="R96" i="38"/>
  <c r="Q96" i="38"/>
  <c r="R95" i="38"/>
  <c r="Q95" i="38"/>
  <c r="R94" i="38"/>
  <c r="Q94" i="38"/>
  <c r="R93" i="38"/>
  <c r="Q93" i="38"/>
  <c r="R92" i="38"/>
  <c r="Q92" i="38"/>
  <c r="R91" i="38"/>
  <c r="Q91" i="38"/>
  <c r="R90" i="38"/>
  <c r="Q90" i="38"/>
  <c r="R89" i="38"/>
  <c r="Q89" i="38"/>
  <c r="R88" i="38"/>
  <c r="Q88" i="38"/>
  <c r="R87" i="38"/>
  <c r="Q87" i="38"/>
  <c r="R86" i="38"/>
  <c r="Q86" i="38"/>
  <c r="R85" i="38"/>
  <c r="Q85" i="38"/>
  <c r="R84" i="38"/>
  <c r="Q84" i="38"/>
  <c r="R83" i="38"/>
  <c r="Q83" i="38"/>
  <c r="R82" i="38"/>
  <c r="Q82" i="38"/>
  <c r="R81" i="38"/>
  <c r="Q81" i="38"/>
  <c r="R80" i="38"/>
  <c r="Q80" i="38"/>
  <c r="R79" i="38"/>
  <c r="Q79" i="38"/>
  <c r="R78" i="38"/>
  <c r="Q78" i="38"/>
  <c r="R77" i="38"/>
  <c r="Q77" i="38"/>
  <c r="R76" i="38"/>
  <c r="Q76" i="38"/>
  <c r="R75" i="38"/>
  <c r="Q75" i="38"/>
  <c r="R74" i="38"/>
  <c r="Q74" i="38"/>
  <c r="R73" i="38"/>
  <c r="Q73" i="38"/>
  <c r="R72" i="38"/>
  <c r="Q72" i="38"/>
  <c r="R71" i="38"/>
  <c r="Q71" i="38"/>
  <c r="R70" i="38"/>
  <c r="Q70" i="38"/>
  <c r="R69" i="38"/>
  <c r="Q69" i="38"/>
  <c r="R68" i="38"/>
  <c r="Q68" i="38"/>
  <c r="R67" i="38"/>
  <c r="Q67" i="38"/>
  <c r="R66" i="38"/>
  <c r="Q66" i="38"/>
  <c r="R65" i="38"/>
  <c r="Q65" i="38"/>
  <c r="R64" i="38"/>
  <c r="Q64" i="38"/>
  <c r="R63" i="38"/>
  <c r="Q63" i="38"/>
  <c r="R62" i="38"/>
  <c r="Q62" i="38"/>
  <c r="R61" i="38"/>
  <c r="Q61" i="38"/>
  <c r="R60" i="38"/>
  <c r="Q60" i="38"/>
  <c r="R59" i="38"/>
  <c r="Q59" i="38"/>
  <c r="R58" i="38"/>
  <c r="Q58" i="38"/>
  <c r="R57" i="38"/>
  <c r="Q57" i="38"/>
  <c r="R56" i="38"/>
  <c r="Q56" i="38"/>
  <c r="R55" i="38"/>
  <c r="Q55" i="38"/>
  <c r="R54" i="38"/>
  <c r="Q54" i="38"/>
  <c r="R53" i="38"/>
  <c r="Q53" i="38"/>
  <c r="R52" i="38"/>
  <c r="Q52" i="38"/>
  <c r="R51" i="38"/>
  <c r="Q51" i="38"/>
  <c r="R50" i="38"/>
  <c r="Q50" i="38"/>
  <c r="R49" i="38"/>
  <c r="Q49" i="38"/>
  <c r="R48" i="38"/>
  <c r="Q48" i="38"/>
  <c r="R47" i="38"/>
  <c r="Q47" i="38"/>
  <c r="R46" i="38"/>
  <c r="Q46" i="38"/>
  <c r="R45" i="38"/>
  <c r="Q45" i="38"/>
  <c r="R44" i="38"/>
  <c r="Q44" i="38"/>
  <c r="R43" i="38"/>
  <c r="Q43" i="38"/>
  <c r="R42" i="38"/>
  <c r="Q42" i="38"/>
  <c r="R41" i="38"/>
  <c r="Q41" i="38"/>
  <c r="R40" i="38"/>
  <c r="Q40" i="38"/>
  <c r="R39" i="38"/>
  <c r="Q39" i="38"/>
  <c r="R38" i="38"/>
  <c r="Q38" i="38"/>
  <c r="R37" i="38"/>
  <c r="Q37" i="38"/>
  <c r="R36" i="38"/>
  <c r="Q36" i="38"/>
  <c r="R35" i="38"/>
  <c r="Q35" i="38"/>
  <c r="R34" i="38"/>
  <c r="Q34" i="38"/>
  <c r="R33" i="38"/>
  <c r="Q33" i="38"/>
  <c r="R32" i="38"/>
  <c r="Q32" i="38"/>
  <c r="R31" i="38"/>
  <c r="Q31" i="38"/>
  <c r="R30" i="38"/>
  <c r="Q30" i="38"/>
  <c r="R29" i="38"/>
  <c r="Q29" i="38"/>
  <c r="R28" i="38"/>
  <c r="Q28" i="38"/>
  <c r="R27" i="38"/>
  <c r="Q27" i="38"/>
  <c r="R26" i="38"/>
  <c r="Q26" i="38"/>
  <c r="R25" i="38"/>
  <c r="Q25" i="38"/>
  <c r="R24" i="38"/>
  <c r="Q24" i="38"/>
  <c r="R23" i="38"/>
  <c r="Q23" i="38"/>
  <c r="R22" i="38"/>
  <c r="Q22" i="38"/>
  <c r="R21" i="38"/>
  <c r="Q21" i="38"/>
  <c r="R20" i="38"/>
  <c r="Q20" i="38"/>
  <c r="R19" i="38"/>
  <c r="Q19" i="38"/>
  <c r="R18" i="38"/>
  <c r="Q18" i="38"/>
  <c r="R17" i="38"/>
  <c r="Q17" i="38"/>
  <c r="R16" i="38"/>
  <c r="Q16" i="38"/>
  <c r="R15" i="38"/>
  <c r="Q15" i="38"/>
  <c r="R14" i="38"/>
  <c r="Q14" i="38"/>
  <c r="R13" i="38"/>
  <c r="Q13" i="38"/>
  <c r="R12" i="38"/>
  <c r="Q12" i="38"/>
  <c r="R11" i="38"/>
  <c r="Q11" i="38"/>
  <c r="R10" i="38"/>
  <c r="Q10" i="38"/>
  <c r="R9" i="38"/>
  <c r="Q9" i="38"/>
  <c r="R8" i="38"/>
  <c r="Q8" i="38"/>
  <c r="R7" i="38"/>
  <c r="Q7" i="38"/>
  <c r="R6" i="38"/>
  <c r="P6" i="38" s="1"/>
  <c r="Q6" i="38"/>
  <c r="R5" i="38"/>
  <c r="Q5" i="38"/>
  <c r="R4" i="38"/>
  <c r="Q4" i="38"/>
  <c r="R3" i="38"/>
  <c r="Q3" i="38"/>
  <c r="R2" i="38"/>
  <c r="Q2" i="38"/>
  <c r="R8" i="35"/>
  <c r="Q8" i="35"/>
  <c r="R385" i="33"/>
  <c r="Q385" i="33"/>
  <c r="R384" i="33"/>
  <c r="Q384" i="33"/>
  <c r="R383" i="33"/>
  <c r="Q383" i="33"/>
  <c r="R382" i="33"/>
  <c r="Q382" i="33"/>
  <c r="R381" i="33"/>
  <c r="Q381" i="33"/>
  <c r="R380" i="33"/>
  <c r="Q380" i="33"/>
  <c r="R379" i="33"/>
  <c r="Q379" i="33"/>
  <c r="R378" i="33"/>
  <c r="Q378" i="33"/>
  <c r="R377" i="33"/>
  <c r="Q377" i="33"/>
  <c r="R376" i="33"/>
  <c r="Q376" i="33"/>
  <c r="R375" i="33"/>
  <c r="Q375" i="33"/>
  <c r="R374" i="33"/>
  <c r="Q374" i="33"/>
  <c r="R373" i="33"/>
  <c r="Q373" i="33"/>
  <c r="R372" i="33"/>
  <c r="Q372" i="33"/>
  <c r="R371" i="33"/>
  <c r="Q371" i="33"/>
  <c r="R370" i="33"/>
  <c r="Q370" i="33"/>
  <c r="R369" i="33"/>
  <c r="Q369" i="33"/>
  <c r="R368" i="33"/>
  <c r="Q368" i="33"/>
  <c r="R367" i="33"/>
  <c r="Q367" i="33"/>
  <c r="R366" i="33"/>
  <c r="Q366" i="33"/>
  <c r="R365" i="33"/>
  <c r="Q365" i="33"/>
  <c r="R364" i="33"/>
  <c r="Q364" i="33"/>
  <c r="F364" i="33"/>
  <c r="R363" i="33"/>
  <c r="Q363" i="33"/>
  <c r="R362" i="33"/>
  <c r="Q362" i="33"/>
  <c r="R361" i="33"/>
  <c r="Q361" i="33"/>
  <c r="R360" i="33"/>
  <c r="Q360" i="33"/>
  <c r="R359" i="33"/>
  <c r="Q359" i="33"/>
  <c r="R358" i="33"/>
  <c r="Q358" i="33"/>
  <c r="R357" i="33"/>
  <c r="Q357" i="33"/>
  <c r="R356" i="33"/>
  <c r="Q356" i="33"/>
  <c r="R355" i="33"/>
  <c r="Q355" i="33"/>
  <c r="R354" i="33"/>
  <c r="Q354" i="33"/>
  <c r="R353" i="33"/>
  <c r="Q353" i="33"/>
  <c r="R352" i="33"/>
  <c r="Q352" i="33"/>
  <c r="R351" i="33"/>
  <c r="Q351" i="33"/>
  <c r="R350" i="33"/>
  <c r="Q350" i="33"/>
  <c r="R349" i="33"/>
  <c r="Q349" i="33"/>
  <c r="R348" i="33"/>
  <c r="Q348" i="33"/>
  <c r="R347" i="33"/>
  <c r="Q347" i="33"/>
  <c r="R346" i="33"/>
  <c r="Q346" i="33"/>
  <c r="R345" i="33"/>
  <c r="Q345" i="33"/>
  <c r="R344" i="33"/>
  <c r="Q344" i="33"/>
  <c r="R343" i="33"/>
  <c r="Q343" i="33"/>
  <c r="R342" i="33"/>
  <c r="Q342" i="33"/>
  <c r="R341" i="33"/>
  <c r="Q341" i="33"/>
  <c r="R340" i="33"/>
  <c r="Q340" i="33"/>
  <c r="R339" i="33"/>
  <c r="Q339" i="33"/>
  <c r="R338" i="33"/>
  <c r="Q338" i="33"/>
  <c r="R337" i="33"/>
  <c r="Q337" i="33"/>
  <c r="R336" i="33"/>
  <c r="Q336" i="33"/>
  <c r="R335" i="33"/>
  <c r="Q335" i="33"/>
  <c r="R334" i="33"/>
  <c r="Q334" i="33"/>
  <c r="R333" i="33"/>
  <c r="Q333" i="33"/>
  <c r="R332" i="33"/>
  <c r="Q332" i="33"/>
  <c r="R331" i="33"/>
  <c r="Q331" i="33"/>
  <c r="R330" i="33"/>
  <c r="Q330" i="33"/>
  <c r="R329" i="33"/>
  <c r="Q329" i="33"/>
  <c r="R328" i="33"/>
  <c r="Q328" i="33"/>
  <c r="R327" i="33"/>
  <c r="Q327" i="33"/>
  <c r="R326" i="33"/>
  <c r="Q326" i="33"/>
  <c r="R325" i="33"/>
  <c r="Q325" i="33"/>
  <c r="R324" i="33"/>
  <c r="Q324" i="33"/>
  <c r="F324" i="33"/>
  <c r="R323" i="33"/>
  <c r="Q323" i="33"/>
  <c r="R322" i="33"/>
  <c r="Q322" i="33"/>
  <c r="R321" i="33"/>
  <c r="Q321" i="33"/>
  <c r="R320" i="33"/>
  <c r="Q320" i="33"/>
  <c r="R319" i="33"/>
  <c r="Q319" i="33"/>
  <c r="R318" i="33"/>
  <c r="Q318" i="33"/>
  <c r="R317" i="33"/>
  <c r="Q317" i="33"/>
  <c r="R316" i="33"/>
  <c r="Q316" i="33"/>
  <c r="R315" i="33"/>
  <c r="Q315" i="33"/>
  <c r="R314" i="33"/>
  <c r="Q314" i="33"/>
  <c r="R313" i="33"/>
  <c r="Q313" i="33"/>
  <c r="R312" i="33"/>
  <c r="Q312" i="33"/>
  <c r="R311" i="33"/>
  <c r="Q311" i="33"/>
  <c r="R310" i="33"/>
  <c r="Q310" i="33"/>
  <c r="R309" i="33"/>
  <c r="Q309" i="33"/>
  <c r="R308" i="33"/>
  <c r="Q308" i="33"/>
  <c r="R307" i="33"/>
  <c r="Q307" i="33"/>
  <c r="R306" i="33"/>
  <c r="Q306" i="33"/>
  <c r="R305" i="33"/>
  <c r="Q305" i="33"/>
  <c r="R304" i="33"/>
  <c r="Q304" i="33"/>
  <c r="R303" i="33"/>
  <c r="Q303" i="33"/>
  <c r="R302" i="33"/>
  <c r="Q302" i="33"/>
  <c r="R301" i="33"/>
  <c r="Q301" i="33"/>
  <c r="R300" i="33"/>
  <c r="Q300" i="33"/>
  <c r="R299" i="33"/>
  <c r="Q299" i="33"/>
  <c r="R298" i="33"/>
  <c r="Q298" i="33"/>
  <c r="R297" i="33"/>
  <c r="Q297" i="33"/>
  <c r="R296" i="33"/>
  <c r="Q296" i="33"/>
  <c r="R295" i="33"/>
  <c r="Q295" i="33"/>
  <c r="R294" i="33"/>
  <c r="Q294" i="33"/>
  <c r="R293" i="33"/>
  <c r="Q293" i="33"/>
  <c r="R292" i="33"/>
  <c r="Q292" i="33"/>
  <c r="R291" i="33"/>
  <c r="Q291" i="33"/>
  <c r="R290" i="33"/>
  <c r="Q290" i="33"/>
  <c r="R289" i="33"/>
  <c r="Q289" i="33"/>
  <c r="R288" i="33"/>
  <c r="Q288" i="33"/>
  <c r="R287" i="33"/>
  <c r="Q287" i="33"/>
  <c r="R286" i="33"/>
  <c r="Q286" i="33"/>
  <c r="R285" i="33"/>
  <c r="Q285" i="33"/>
  <c r="R284" i="33"/>
  <c r="Q284" i="33"/>
  <c r="R283" i="33"/>
  <c r="Q283" i="33"/>
  <c r="R282" i="33"/>
  <c r="Q282" i="33"/>
  <c r="R281" i="33"/>
  <c r="Q281" i="33"/>
  <c r="R280" i="33"/>
  <c r="Q280" i="33"/>
  <c r="R279" i="33"/>
  <c r="Q279" i="33"/>
  <c r="R278" i="33"/>
  <c r="Q278" i="33"/>
  <c r="R277" i="33"/>
  <c r="Q277" i="33"/>
  <c r="R276" i="33"/>
  <c r="Q276" i="33"/>
  <c r="R275" i="33"/>
  <c r="Q275" i="33"/>
  <c r="R274" i="33"/>
  <c r="Q274" i="33"/>
  <c r="R273" i="33"/>
  <c r="Q273" i="33"/>
  <c r="R272" i="33"/>
  <c r="Q272" i="33"/>
  <c r="R271" i="33"/>
  <c r="Q271" i="33"/>
  <c r="R270" i="33"/>
  <c r="Q270" i="33"/>
  <c r="R269" i="33"/>
  <c r="Q269" i="33"/>
  <c r="R268" i="33"/>
  <c r="Q268" i="33"/>
  <c r="R267" i="33"/>
  <c r="Q267" i="33"/>
  <c r="R266" i="33"/>
  <c r="Q266" i="33"/>
  <c r="R265" i="33"/>
  <c r="Q265" i="33"/>
  <c r="R264" i="33"/>
  <c r="Q264" i="33"/>
  <c r="R263" i="33"/>
  <c r="Q263" i="33"/>
  <c r="R262" i="33"/>
  <c r="Q262" i="33"/>
  <c r="R261" i="33"/>
  <c r="Q261" i="33"/>
  <c r="R260" i="33"/>
  <c r="Q260" i="33"/>
  <c r="R259" i="33"/>
  <c r="Q259" i="33"/>
  <c r="R258" i="33"/>
  <c r="Q258" i="33"/>
  <c r="R257" i="33"/>
  <c r="Q257" i="33"/>
  <c r="R256" i="33"/>
  <c r="Q256" i="33"/>
  <c r="R255" i="33"/>
  <c r="Q255" i="33"/>
  <c r="R254" i="33"/>
  <c r="Q254" i="33"/>
  <c r="R253" i="33"/>
  <c r="Q253" i="33"/>
  <c r="R252" i="33"/>
  <c r="Q252" i="33"/>
  <c r="R251" i="33"/>
  <c r="Q251" i="33"/>
  <c r="R250" i="33"/>
  <c r="Q250" i="33"/>
  <c r="R249" i="33"/>
  <c r="Q249" i="33"/>
  <c r="R248" i="33"/>
  <c r="Q248" i="33"/>
  <c r="R247" i="33"/>
  <c r="Q247" i="33"/>
  <c r="R246" i="33"/>
  <c r="Q246" i="33"/>
  <c r="R245" i="33"/>
  <c r="Q245" i="33"/>
  <c r="R244" i="33"/>
  <c r="Q244" i="33"/>
  <c r="R243" i="33"/>
  <c r="Q243" i="33"/>
  <c r="R242" i="33"/>
  <c r="Q242" i="33"/>
  <c r="R241" i="33"/>
  <c r="Q241" i="33"/>
  <c r="R240" i="33"/>
  <c r="Q240" i="33"/>
  <c r="R239" i="33"/>
  <c r="Q239" i="33"/>
  <c r="R238" i="33"/>
  <c r="Q238" i="33"/>
  <c r="R237" i="33"/>
  <c r="Q237" i="33"/>
  <c r="R236" i="33"/>
  <c r="Q236" i="33"/>
  <c r="R235" i="33"/>
  <c r="Q235" i="33"/>
  <c r="R234" i="33"/>
  <c r="Q234" i="33"/>
  <c r="R233" i="33"/>
  <c r="Q233" i="33"/>
  <c r="R232" i="33"/>
  <c r="Q232" i="33"/>
  <c r="R231" i="33"/>
  <c r="Q231" i="33"/>
  <c r="R230" i="33"/>
  <c r="Q230" i="33"/>
  <c r="R229" i="33"/>
  <c r="Q229" i="33"/>
  <c r="R228" i="33"/>
  <c r="Q228" i="33"/>
  <c r="R227" i="33"/>
  <c r="Q227" i="33"/>
  <c r="R226" i="33"/>
  <c r="Q226" i="33"/>
  <c r="R225" i="33"/>
  <c r="Q225" i="33"/>
  <c r="R224" i="33"/>
  <c r="Q224" i="33"/>
  <c r="R223" i="33"/>
  <c r="Q223" i="33"/>
  <c r="R222" i="33"/>
  <c r="Q222" i="33"/>
  <c r="R221" i="33"/>
  <c r="Q221" i="33"/>
  <c r="R220" i="33"/>
  <c r="Q220" i="33"/>
  <c r="R219" i="33"/>
  <c r="Q219" i="33"/>
  <c r="R218" i="33"/>
  <c r="Q218" i="33"/>
  <c r="R217" i="33"/>
  <c r="Q217" i="33"/>
  <c r="R216" i="33"/>
  <c r="Q216" i="33"/>
  <c r="R215" i="33"/>
  <c r="Q215" i="33"/>
  <c r="R214" i="33"/>
  <c r="Q214" i="33"/>
  <c r="R213" i="33"/>
  <c r="Q213" i="33"/>
  <c r="R212" i="33"/>
  <c r="Q212" i="33"/>
  <c r="R211" i="33"/>
  <c r="Q211" i="33"/>
  <c r="R210" i="33"/>
  <c r="Q210" i="33"/>
  <c r="R209" i="33"/>
  <c r="Q209" i="33"/>
  <c r="R208" i="33"/>
  <c r="Q208" i="33"/>
  <c r="R207" i="33"/>
  <c r="Q207" i="33"/>
  <c r="R206" i="33"/>
  <c r="Q206" i="33"/>
  <c r="R205" i="33"/>
  <c r="Q205" i="33"/>
  <c r="R204" i="33"/>
  <c r="Q204" i="33"/>
  <c r="R203" i="33"/>
  <c r="Q203" i="33"/>
  <c r="R202" i="33"/>
  <c r="Q202" i="33"/>
  <c r="R201" i="33"/>
  <c r="Q201" i="33"/>
  <c r="R200" i="33"/>
  <c r="Q200" i="33"/>
  <c r="R199" i="33"/>
  <c r="Q199" i="33"/>
  <c r="R198" i="33"/>
  <c r="Q198" i="33"/>
  <c r="R197" i="33"/>
  <c r="Q197" i="33"/>
  <c r="R196" i="33"/>
  <c r="Q196" i="33"/>
  <c r="R195" i="33"/>
  <c r="Q195" i="33"/>
  <c r="R194" i="33"/>
  <c r="Q194" i="33"/>
  <c r="R193" i="33"/>
  <c r="Q193" i="33"/>
  <c r="R192" i="33"/>
  <c r="Q192" i="33"/>
  <c r="R191" i="33"/>
  <c r="Q191" i="33"/>
  <c r="R190" i="33"/>
  <c r="Q190" i="33"/>
  <c r="R189" i="33"/>
  <c r="Q189" i="33"/>
  <c r="R188" i="33"/>
  <c r="Q188" i="33"/>
  <c r="R187" i="33"/>
  <c r="Q187" i="33"/>
  <c r="R186" i="33"/>
  <c r="Q186" i="33"/>
  <c r="R185" i="33"/>
  <c r="Q185" i="33"/>
  <c r="R184" i="33"/>
  <c r="Q184" i="33"/>
  <c r="R183" i="33"/>
  <c r="Q183" i="33"/>
  <c r="R182" i="33"/>
  <c r="Q182" i="33"/>
  <c r="R181" i="33"/>
  <c r="Q181" i="33"/>
  <c r="R180" i="33"/>
  <c r="Q180" i="33"/>
  <c r="R179" i="33"/>
  <c r="Q179" i="33"/>
  <c r="R178" i="33"/>
  <c r="Q178" i="33"/>
  <c r="R177" i="33"/>
  <c r="Q177" i="33"/>
  <c r="R176" i="33"/>
  <c r="Q176" i="33"/>
  <c r="R175" i="33"/>
  <c r="Q175" i="33"/>
  <c r="R174" i="33"/>
  <c r="Q174" i="33"/>
  <c r="R173" i="33"/>
  <c r="Q173" i="33"/>
  <c r="R172" i="33"/>
  <c r="Q172" i="33"/>
  <c r="R171" i="33"/>
  <c r="Q171" i="33"/>
  <c r="R170" i="33"/>
  <c r="Q170" i="33"/>
  <c r="R169" i="33"/>
  <c r="Q169" i="33"/>
  <c r="R168" i="33"/>
  <c r="Q168" i="33"/>
  <c r="R167" i="33"/>
  <c r="Q167" i="33"/>
  <c r="R166" i="33"/>
  <c r="Q166" i="33"/>
  <c r="R165" i="33"/>
  <c r="Q165" i="33"/>
  <c r="R164" i="33"/>
  <c r="Q164" i="33"/>
  <c r="R163" i="33"/>
  <c r="Q163" i="33"/>
  <c r="R162" i="33"/>
  <c r="Q162" i="33"/>
  <c r="R161" i="33"/>
  <c r="Q161" i="33"/>
  <c r="R160" i="33"/>
  <c r="P160" i="33" s="1"/>
  <c r="Q160" i="33"/>
  <c r="R159" i="33"/>
  <c r="Q159" i="33"/>
  <c r="R158" i="33"/>
  <c r="Q158" i="33"/>
  <c r="R157" i="33"/>
  <c r="Q157" i="33"/>
  <c r="R156" i="33"/>
  <c r="Q156" i="33"/>
  <c r="R155" i="33"/>
  <c r="Q155" i="33"/>
  <c r="R154" i="33"/>
  <c r="Q154" i="33"/>
  <c r="R153" i="33"/>
  <c r="Q153" i="33"/>
  <c r="R152" i="33"/>
  <c r="Q152" i="33"/>
  <c r="R151" i="33"/>
  <c r="Q151" i="33"/>
  <c r="R150" i="33"/>
  <c r="Q150" i="33"/>
  <c r="R149" i="33"/>
  <c r="Q149" i="33"/>
  <c r="R148" i="33"/>
  <c r="Q148" i="33"/>
  <c r="R147" i="33"/>
  <c r="Q147" i="33"/>
  <c r="R146" i="33"/>
  <c r="Q146" i="33"/>
  <c r="R145" i="33"/>
  <c r="Q145" i="33"/>
  <c r="R144" i="33"/>
  <c r="Q144" i="33"/>
  <c r="R143" i="33"/>
  <c r="Q143" i="33"/>
  <c r="R142" i="33"/>
  <c r="Q142" i="33"/>
  <c r="R141" i="33"/>
  <c r="Q141" i="33"/>
  <c r="R140" i="33"/>
  <c r="Q140" i="33"/>
  <c r="R139" i="33"/>
  <c r="Q139" i="33"/>
  <c r="R138" i="33"/>
  <c r="Q138" i="33"/>
  <c r="R137" i="33"/>
  <c r="Q137" i="33"/>
  <c r="R136" i="33"/>
  <c r="Q136" i="33"/>
  <c r="R135" i="33"/>
  <c r="Q135" i="33"/>
  <c r="R134" i="33"/>
  <c r="Q134" i="33"/>
  <c r="R133" i="33"/>
  <c r="Q133" i="33"/>
  <c r="R132" i="33"/>
  <c r="Q132" i="33"/>
  <c r="R131" i="33"/>
  <c r="Q131" i="33"/>
  <c r="R130" i="33"/>
  <c r="Q130" i="33"/>
  <c r="R129" i="33"/>
  <c r="Q129" i="33"/>
  <c r="R128" i="33"/>
  <c r="Q128" i="33"/>
  <c r="R127" i="33"/>
  <c r="Q127" i="33"/>
  <c r="R126" i="33"/>
  <c r="Q126" i="33"/>
  <c r="R125" i="33"/>
  <c r="Q125" i="33"/>
  <c r="R124" i="33"/>
  <c r="Q124" i="33"/>
  <c r="R123" i="33"/>
  <c r="Q123" i="33"/>
  <c r="R122" i="33"/>
  <c r="Q122" i="33"/>
  <c r="R121" i="33"/>
  <c r="Q121" i="33"/>
  <c r="R120" i="33"/>
  <c r="Q120" i="33"/>
  <c r="R119" i="33"/>
  <c r="Q119" i="33"/>
  <c r="R118" i="33"/>
  <c r="Q118" i="33"/>
  <c r="R117" i="33"/>
  <c r="Q117" i="33"/>
  <c r="R116" i="33"/>
  <c r="Q116" i="33"/>
  <c r="R115" i="33"/>
  <c r="Q115" i="33"/>
  <c r="R114" i="33"/>
  <c r="Q114" i="33"/>
  <c r="R113" i="33"/>
  <c r="Q113" i="33"/>
  <c r="R112" i="33"/>
  <c r="Q112" i="33"/>
  <c r="R111" i="33"/>
  <c r="Q111" i="33"/>
  <c r="R110" i="33"/>
  <c r="Q110" i="33"/>
  <c r="R109" i="33"/>
  <c r="Q109" i="33"/>
  <c r="R108" i="33"/>
  <c r="Q108" i="33"/>
  <c r="R107" i="33"/>
  <c r="Q107" i="33"/>
  <c r="R106" i="33"/>
  <c r="Q106" i="33"/>
  <c r="R105" i="33"/>
  <c r="Q105" i="33"/>
  <c r="R104" i="33"/>
  <c r="Q104" i="33"/>
  <c r="R103" i="33"/>
  <c r="Q103" i="33"/>
  <c r="R102" i="33"/>
  <c r="Q102" i="33"/>
  <c r="R101" i="33"/>
  <c r="Q101" i="33"/>
  <c r="R100" i="33"/>
  <c r="Q100" i="33"/>
  <c r="R99" i="33"/>
  <c r="Q99" i="33"/>
  <c r="R98" i="33"/>
  <c r="Q98" i="33"/>
  <c r="R97" i="33"/>
  <c r="Q97" i="33"/>
  <c r="R96" i="33"/>
  <c r="Q96" i="33"/>
  <c r="R95" i="33"/>
  <c r="Q95" i="33"/>
  <c r="R94" i="33"/>
  <c r="Q94" i="33"/>
  <c r="R93" i="33"/>
  <c r="Q93" i="33"/>
  <c r="R92" i="33"/>
  <c r="Q92" i="33"/>
  <c r="R91" i="33"/>
  <c r="Q91" i="33"/>
  <c r="R90" i="33"/>
  <c r="Q90" i="33"/>
  <c r="R89" i="33"/>
  <c r="Q89" i="33"/>
  <c r="R88" i="33"/>
  <c r="Q88" i="33"/>
  <c r="R87" i="33"/>
  <c r="Q87" i="33"/>
  <c r="R86" i="33"/>
  <c r="Q86" i="33"/>
  <c r="R85" i="33"/>
  <c r="Q85" i="33"/>
  <c r="R84" i="33"/>
  <c r="Q84" i="33"/>
  <c r="R83" i="33"/>
  <c r="Q83" i="33"/>
  <c r="R82" i="33"/>
  <c r="Q82" i="33"/>
  <c r="R81" i="33"/>
  <c r="Q81" i="33"/>
  <c r="R80" i="33"/>
  <c r="Q80" i="33"/>
  <c r="R79" i="33"/>
  <c r="Q79" i="33"/>
  <c r="R78" i="33"/>
  <c r="Q78" i="33"/>
  <c r="R77" i="33"/>
  <c r="Q77" i="33"/>
  <c r="R76" i="33"/>
  <c r="Q76" i="33"/>
  <c r="R75" i="33"/>
  <c r="Q75" i="33"/>
  <c r="R74" i="33"/>
  <c r="Q74" i="33"/>
  <c r="R73" i="33"/>
  <c r="Q73" i="33"/>
  <c r="R72" i="33"/>
  <c r="Q72" i="33"/>
  <c r="R71" i="33"/>
  <c r="Q71" i="33"/>
  <c r="R70" i="33"/>
  <c r="Q70" i="33"/>
  <c r="R69" i="33"/>
  <c r="Q69" i="33"/>
  <c r="R68" i="33"/>
  <c r="Q68" i="33"/>
  <c r="R67" i="33"/>
  <c r="Q67" i="33"/>
  <c r="R66" i="33"/>
  <c r="Q66" i="33"/>
  <c r="R65" i="33"/>
  <c r="Q65" i="33"/>
  <c r="R64" i="33"/>
  <c r="Q64" i="33"/>
  <c r="R63" i="33"/>
  <c r="Q63" i="33"/>
  <c r="R62" i="33"/>
  <c r="Q62" i="33"/>
  <c r="R61" i="33"/>
  <c r="Q61" i="33"/>
  <c r="R60" i="33"/>
  <c r="Q60" i="33"/>
  <c r="R59" i="33"/>
  <c r="Q59" i="33"/>
  <c r="R58" i="33"/>
  <c r="Q58" i="33"/>
  <c r="R57" i="33"/>
  <c r="Q57" i="33"/>
  <c r="R56" i="33"/>
  <c r="Q56" i="33"/>
  <c r="R55" i="33"/>
  <c r="Q55" i="33"/>
  <c r="R54" i="33"/>
  <c r="Q54" i="33"/>
  <c r="R53" i="33"/>
  <c r="Q53" i="33"/>
  <c r="R52" i="33"/>
  <c r="Q52" i="33"/>
  <c r="R51" i="33"/>
  <c r="Q51" i="33"/>
  <c r="R50" i="33"/>
  <c r="Q50" i="33"/>
  <c r="R49" i="33"/>
  <c r="Q49" i="33"/>
  <c r="R48" i="33"/>
  <c r="Q48" i="33"/>
  <c r="R47" i="33"/>
  <c r="Q47" i="33"/>
  <c r="R46" i="33"/>
  <c r="Q46" i="33"/>
  <c r="R45" i="33"/>
  <c r="Q45" i="33"/>
  <c r="R44" i="33"/>
  <c r="Q44" i="33"/>
  <c r="R43" i="33"/>
  <c r="Q43" i="33"/>
  <c r="R42" i="33"/>
  <c r="Q42" i="33"/>
  <c r="R41" i="33"/>
  <c r="Q41" i="33"/>
  <c r="R40" i="33"/>
  <c r="Q40" i="33"/>
  <c r="R39" i="33"/>
  <c r="Q39" i="33"/>
  <c r="R38" i="33"/>
  <c r="Q38" i="33"/>
  <c r="R37" i="33"/>
  <c r="Q37" i="33"/>
  <c r="R36" i="33"/>
  <c r="Q36" i="33"/>
  <c r="R35" i="33"/>
  <c r="Q35" i="33"/>
  <c r="R34" i="33"/>
  <c r="Q34" i="33"/>
  <c r="R33" i="33"/>
  <c r="Q33" i="33"/>
  <c r="R32" i="33"/>
  <c r="Q32" i="33"/>
  <c r="R31" i="33"/>
  <c r="Q31" i="33"/>
  <c r="R30" i="33"/>
  <c r="Q30" i="33"/>
  <c r="R29" i="33"/>
  <c r="Q29" i="33"/>
  <c r="R28" i="33"/>
  <c r="Q28" i="33"/>
  <c r="R27" i="33"/>
  <c r="Q27" i="33"/>
  <c r="R26" i="33"/>
  <c r="Q26" i="33"/>
  <c r="R25" i="33"/>
  <c r="Q25" i="33"/>
  <c r="R24" i="33"/>
  <c r="Q24" i="33"/>
  <c r="R23" i="33"/>
  <c r="Q23" i="33"/>
  <c r="R22" i="33"/>
  <c r="Q22" i="33"/>
  <c r="R21" i="33"/>
  <c r="Q21" i="33"/>
  <c r="R20" i="33"/>
  <c r="Q20" i="33"/>
  <c r="R19" i="33"/>
  <c r="Q19" i="33"/>
  <c r="R18" i="33"/>
  <c r="Q18" i="33"/>
  <c r="R17" i="33"/>
  <c r="Q17" i="33"/>
  <c r="R16" i="33"/>
  <c r="Q16" i="33"/>
  <c r="R15" i="33"/>
  <c r="Q15" i="33"/>
  <c r="R14" i="33"/>
  <c r="Q14" i="33"/>
  <c r="R13" i="33"/>
  <c r="Q13" i="33"/>
  <c r="R12" i="33"/>
  <c r="Q12" i="33"/>
  <c r="R11" i="33"/>
  <c r="Q11" i="33"/>
  <c r="R10" i="33"/>
  <c r="Q10" i="33"/>
  <c r="R9" i="33"/>
  <c r="Q9" i="33"/>
  <c r="R8" i="33"/>
  <c r="Q8" i="33"/>
  <c r="R7" i="33"/>
  <c r="Q7" i="33"/>
  <c r="R6" i="33"/>
  <c r="Q6" i="33"/>
  <c r="R5" i="33"/>
  <c r="Q5" i="33"/>
  <c r="R4" i="33"/>
  <c r="Q4" i="33"/>
  <c r="R3" i="33"/>
  <c r="Q3" i="33"/>
  <c r="R2" i="33"/>
  <c r="Q2" i="33"/>
  <c r="R137" i="32"/>
  <c r="R136" i="32"/>
  <c r="R135" i="32"/>
  <c r="R134" i="32"/>
  <c r="R133" i="32"/>
  <c r="R132" i="32"/>
  <c r="R131" i="32"/>
  <c r="R130" i="32"/>
  <c r="R129" i="32"/>
  <c r="R128" i="32"/>
  <c r="R127" i="32"/>
  <c r="R126" i="32"/>
  <c r="R125" i="32"/>
  <c r="R124" i="32"/>
  <c r="R123" i="32"/>
  <c r="R122" i="32"/>
  <c r="R121" i="32"/>
  <c r="R120" i="32"/>
  <c r="R119" i="32"/>
  <c r="R118" i="32"/>
  <c r="R117" i="32"/>
  <c r="R116" i="32"/>
  <c r="R115" i="32"/>
  <c r="R114" i="32"/>
  <c r="R113" i="32"/>
  <c r="R112" i="32"/>
  <c r="R111" i="32"/>
  <c r="R110" i="32"/>
  <c r="R109" i="32"/>
  <c r="R108" i="32"/>
  <c r="R107" i="32"/>
  <c r="R106" i="32"/>
  <c r="R105" i="32"/>
  <c r="R104" i="32"/>
  <c r="R103" i="32"/>
  <c r="R102" i="32"/>
  <c r="R101" i="32"/>
  <c r="R100" i="32"/>
  <c r="R99" i="32"/>
  <c r="R98" i="32"/>
  <c r="R97" i="32"/>
  <c r="R96" i="32"/>
  <c r="R95" i="32"/>
  <c r="R94" i="32"/>
  <c r="R93" i="32"/>
  <c r="R92" i="32"/>
  <c r="R91" i="32"/>
  <c r="R90" i="32"/>
  <c r="R89" i="32"/>
  <c r="R88" i="32"/>
  <c r="R87" i="32"/>
  <c r="R86" i="32"/>
  <c r="R85" i="32"/>
  <c r="R84" i="32"/>
  <c r="R83" i="32"/>
  <c r="R82" i="32"/>
  <c r="R81" i="32"/>
  <c r="R80" i="32"/>
  <c r="R79" i="32"/>
  <c r="R78" i="32"/>
  <c r="R77" i="32"/>
  <c r="R76" i="32"/>
  <c r="R75" i="32"/>
  <c r="R74" i="32"/>
  <c r="R73" i="32"/>
  <c r="R72" i="32"/>
  <c r="R71" i="32"/>
  <c r="R70" i="32"/>
  <c r="R69" i="32"/>
  <c r="R68" i="32"/>
  <c r="R67" i="32"/>
  <c r="R66" i="32"/>
  <c r="R65" i="32"/>
  <c r="R64" i="32"/>
  <c r="R63" i="32"/>
  <c r="R62" i="32"/>
  <c r="R61" i="32"/>
  <c r="R60" i="32"/>
  <c r="R59" i="32"/>
  <c r="R58" i="32"/>
  <c r="R57" i="32"/>
  <c r="R56" i="32"/>
  <c r="R55" i="32"/>
  <c r="R54" i="32"/>
  <c r="R53" i="32"/>
  <c r="R52" i="32"/>
  <c r="R51" i="32"/>
  <c r="R50" i="32"/>
  <c r="R49" i="32"/>
  <c r="R48" i="32"/>
  <c r="R47" i="32"/>
  <c r="R46" i="32"/>
  <c r="R45" i="32"/>
  <c r="R44" i="32"/>
  <c r="R43" i="32"/>
  <c r="R42" i="32"/>
  <c r="R41" i="32"/>
  <c r="R40" i="32"/>
  <c r="F40" i="32"/>
  <c r="R39" i="32"/>
  <c r="R38" i="32"/>
  <c r="R37" i="32"/>
  <c r="R36" i="32"/>
  <c r="R35" i="32"/>
  <c r="R34" i="32"/>
  <c r="R33" i="32"/>
  <c r="F33" i="32"/>
  <c r="R32" i="32"/>
  <c r="Q32" i="32"/>
  <c r="R31" i="32"/>
  <c r="Q31" i="32"/>
  <c r="R30" i="32"/>
  <c r="Q30" i="32"/>
  <c r="R29" i="32"/>
  <c r="Q29" i="32"/>
  <c r="R28" i="32"/>
  <c r="Q28" i="32"/>
  <c r="R27" i="32"/>
  <c r="Q27" i="32"/>
  <c r="R26" i="32"/>
  <c r="Q26" i="32"/>
  <c r="R25" i="32"/>
  <c r="Q25" i="32"/>
  <c r="R24" i="32"/>
  <c r="Q24" i="32"/>
  <c r="R23" i="32"/>
  <c r="Q23" i="32"/>
  <c r="R22" i="32"/>
  <c r="Q22" i="32"/>
  <c r="R21" i="32"/>
  <c r="Q21" i="32"/>
  <c r="R20" i="32"/>
  <c r="Q20" i="32"/>
  <c r="R19" i="32"/>
  <c r="Q19" i="32"/>
  <c r="R18" i="32"/>
  <c r="Q18" i="32"/>
  <c r="R17" i="32"/>
  <c r="Q17" i="32"/>
  <c r="R16" i="32"/>
  <c r="Q16" i="32"/>
  <c r="R15" i="32"/>
  <c r="Q15" i="32"/>
  <c r="R14" i="32"/>
  <c r="Q14" i="32"/>
  <c r="R13" i="32"/>
  <c r="Q13" i="32"/>
  <c r="R12" i="32"/>
  <c r="Q12" i="32"/>
  <c r="R11" i="32"/>
  <c r="Q11" i="32"/>
  <c r="R10" i="32"/>
  <c r="Q10" i="32"/>
  <c r="R9" i="32"/>
  <c r="Q9" i="32"/>
  <c r="R8" i="32"/>
  <c r="Q8" i="32"/>
  <c r="R7" i="32"/>
  <c r="Q7" i="32"/>
  <c r="R6" i="32"/>
  <c r="Q6" i="32"/>
  <c r="R5" i="32"/>
  <c r="Q5" i="32"/>
  <c r="R4" i="32"/>
  <c r="Q4" i="32"/>
  <c r="R3" i="32"/>
  <c r="Q3" i="32"/>
  <c r="R2" i="32"/>
  <c r="Q2" i="32"/>
  <c r="R12" i="31"/>
  <c r="Q12" i="31"/>
  <c r="R11" i="31"/>
  <c r="Q11" i="31"/>
  <c r="R9" i="31"/>
  <c r="Q9" i="31"/>
  <c r="R10" i="31"/>
  <c r="Q10" i="31"/>
  <c r="R8" i="31"/>
  <c r="Q8" i="31"/>
  <c r="R7" i="31"/>
  <c r="Q7" i="31"/>
  <c r="R6" i="31"/>
  <c r="Q6" i="31"/>
  <c r="R5" i="31"/>
  <c r="Q5" i="31"/>
  <c r="R3" i="31"/>
  <c r="Q3" i="31"/>
  <c r="R2" i="31"/>
  <c r="Q2" i="31"/>
  <c r="R4" i="31"/>
  <c r="Q4" i="31"/>
  <c r="R29" i="30"/>
  <c r="R28" i="30"/>
  <c r="R27" i="30"/>
  <c r="R26" i="30"/>
  <c r="R30" i="30"/>
  <c r="R25" i="30"/>
  <c r="R24" i="30"/>
  <c r="R23" i="30"/>
  <c r="R22" i="30"/>
  <c r="R21" i="30"/>
  <c r="F21" i="30"/>
  <c r="R20" i="30"/>
  <c r="Q20" i="30"/>
  <c r="R19" i="30"/>
  <c r="Q19" i="30"/>
  <c r="R18" i="30"/>
  <c r="Q18" i="30"/>
  <c r="R17" i="30"/>
  <c r="Q17" i="30"/>
  <c r="R16" i="30"/>
  <c r="Q16" i="30"/>
  <c r="R13" i="30"/>
  <c r="Q13" i="30"/>
  <c r="R15" i="30"/>
  <c r="Q15" i="30"/>
  <c r="R14" i="30"/>
  <c r="Q14" i="30"/>
  <c r="R4" i="30"/>
  <c r="Q4" i="30"/>
  <c r="R12" i="30"/>
  <c r="Q12" i="30"/>
  <c r="R11" i="30"/>
  <c r="Q11" i="30"/>
  <c r="R10" i="30"/>
  <c r="Q10" i="30"/>
  <c r="R9" i="30"/>
  <c r="Q9" i="30"/>
  <c r="R8" i="30"/>
  <c r="Q8" i="30"/>
  <c r="R7" i="30"/>
  <c r="Q7" i="30"/>
  <c r="R6" i="30"/>
  <c r="Q6" i="30"/>
  <c r="R5" i="30"/>
  <c r="Q5" i="30"/>
  <c r="R3" i="30"/>
  <c r="Q3" i="30"/>
  <c r="R2" i="30"/>
  <c r="Q2" i="30"/>
  <c r="R90" i="27"/>
  <c r="Q90" i="27"/>
  <c r="R89" i="27"/>
  <c r="Q89" i="27"/>
  <c r="R88" i="27"/>
  <c r="Q88" i="27"/>
  <c r="R87" i="27"/>
  <c r="Q87" i="27"/>
  <c r="R86" i="27"/>
  <c r="Q86" i="27"/>
  <c r="R85" i="27"/>
  <c r="Q85" i="27"/>
  <c r="R84" i="27"/>
  <c r="Q84" i="27"/>
  <c r="R83" i="27"/>
  <c r="Q83" i="27"/>
  <c r="R82" i="27"/>
  <c r="Q82" i="27"/>
  <c r="R80" i="27"/>
  <c r="Q80" i="27"/>
  <c r="R81" i="27"/>
  <c r="Q81" i="27"/>
  <c r="R78" i="27"/>
  <c r="Q78" i="27"/>
  <c r="R79" i="27"/>
  <c r="Q79" i="27"/>
  <c r="R77" i="27"/>
  <c r="Q77" i="27"/>
  <c r="R76" i="27"/>
  <c r="Q76" i="27"/>
  <c r="R72" i="27"/>
  <c r="Q72" i="27"/>
  <c r="R75" i="27"/>
  <c r="Q75" i="27"/>
  <c r="R74" i="27"/>
  <c r="Q74" i="27"/>
  <c r="R73" i="27"/>
  <c r="Q73" i="27"/>
  <c r="R71" i="27"/>
  <c r="Q71" i="27"/>
  <c r="R70" i="27"/>
  <c r="Q70" i="27"/>
  <c r="R69" i="27"/>
  <c r="Q69" i="27"/>
  <c r="R68" i="27"/>
  <c r="Q68" i="27"/>
  <c r="R67" i="27"/>
  <c r="Q67" i="27"/>
  <c r="R65" i="27"/>
  <c r="Q65" i="27"/>
  <c r="R66" i="27"/>
  <c r="Q66" i="27"/>
  <c r="R62" i="27"/>
  <c r="Q62" i="27"/>
  <c r="R64" i="27"/>
  <c r="Q64" i="27"/>
  <c r="R63" i="27"/>
  <c r="Q63" i="27"/>
  <c r="R61" i="27"/>
  <c r="Q61" i="27"/>
  <c r="R59" i="27"/>
  <c r="Q59" i="27"/>
  <c r="R60" i="27"/>
  <c r="Q60" i="27"/>
  <c r="R58" i="27"/>
  <c r="Q58" i="27"/>
  <c r="R57" i="27"/>
  <c r="Q57" i="27"/>
  <c r="R56" i="27"/>
  <c r="Q56" i="27"/>
  <c r="R55" i="27"/>
  <c r="Q55" i="27"/>
  <c r="R54" i="27"/>
  <c r="Q54" i="27"/>
  <c r="R53" i="27"/>
  <c r="Q53" i="27"/>
  <c r="R49" i="27"/>
  <c r="Q49" i="27"/>
  <c r="R52" i="27"/>
  <c r="Q52" i="27"/>
  <c r="R51" i="27"/>
  <c r="Q51" i="27"/>
  <c r="R50" i="27"/>
  <c r="Q50" i="27"/>
  <c r="R48" i="27"/>
  <c r="Q48" i="27"/>
  <c r="R47" i="27"/>
  <c r="Q47" i="27"/>
  <c r="R42" i="27"/>
  <c r="Q42" i="27"/>
  <c r="R46" i="27"/>
  <c r="Q46" i="27"/>
  <c r="R45" i="27"/>
  <c r="Q45" i="27"/>
  <c r="R44" i="27"/>
  <c r="Q44" i="27"/>
  <c r="R43" i="27"/>
  <c r="Q43" i="27"/>
  <c r="R41" i="27"/>
  <c r="Q41" i="27"/>
  <c r="R40" i="27"/>
  <c r="Q40" i="27"/>
  <c r="R39" i="27"/>
  <c r="Q39" i="27"/>
  <c r="R38" i="27"/>
  <c r="Q38" i="27"/>
  <c r="R37" i="27"/>
  <c r="Q37" i="27"/>
  <c r="R36" i="27"/>
  <c r="Q36" i="27"/>
  <c r="R35" i="27"/>
  <c r="Q35" i="27"/>
  <c r="R34" i="27"/>
  <c r="Q34" i="27"/>
  <c r="R33" i="27"/>
  <c r="Q33" i="27"/>
  <c r="R32" i="27"/>
  <c r="Q32" i="27"/>
  <c r="R28" i="27"/>
  <c r="Q28" i="27"/>
  <c r="R27" i="27"/>
  <c r="Q27" i="27"/>
  <c r="R26" i="27"/>
  <c r="Q26" i="27"/>
  <c r="R25" i="27"/>
  <c r="Q25" i="27"/>
  <c r="R31" i="27"/>
  <c r="Q31" i="27"/>
  <c r="R30" i="27"/>
  <c r="Q30" i="27"/>
  <c r="R29" i="27"/>
  <c r="Q29" i="27"/>
  <c r="R24" i="27"/>
  <c r="Q24" i="27"/>
  <c r="R23" i="27"/>
  <c r="Q23" i="27"/>
  <c r="R22" i="27"/>
  <c r="Q22" i="27"/>
  <c r="R21" i="27"/>
  <c r="Q21" i="27"/>
  <c r="R20" i="27"/>
  <c r="Q20" i="27"/>
  <c r="R19" i="27"/>
  <c r="Q19" i="27"/>
  <c r="R18" i="27"/>
  <c r="Q18" i="27"/>
  <c r="R17" i="27"/>
  <c r="Q17" i="27"/>
  <c r="R16" i="27"/>
  <c r="Q16" i="27"/>
  <c r="R15" i="27"/>
  <c r="Q15" i="27"/>
  <c r="R14" i="27"/>
  <c r="Q14" i="27"/>
  <c r="R13" i="27"/>
  <c r="Q13" i="27"/>
  <c r="R12" i="27"/>
  <c r="Q12" i="27"/>
  <c r="R11" i="27"/>
  <c r="Q11" i="27"/>
  <c r="R10" i="27"/>
  <c r="Q10" i="27"/>
  <c r="R8" i="27"/>
  <c r="Q8" i="27"/>
  <c r="R9" i="27"/>
  <c r="Q9" i="27"/>
  <c r="R7" i="27"/>
  <c r="Q7" i="27"/>
  <c r="R6" i="27"/>
  <c r="Q6" i="27"/>
  <c r="R5" i="27"/>
  <c r="Q5" i="27"/>
  <c r="R4" i="27"/>
  <c r="Q4" i="27"/>
  <c r="R3" i="27"/>
  <c r="Q3" i="27"/>
  <c r="R2" i="27"/>
  <c r="Q2" i="27"/>
  <c r="R21" i="26"/>
  <c r="Q21" i="26"/>
  <c r="R20" i="26"/>
  <c r="Q20" i="26"/>
  <c r="R19" i="26"/>
  <c r="Q19" i="26"/>
  <c r="R18" i="26"/>
  <c r="Q18" i="26"/>
  <c r="R17" i="26"/>
  <c r="Q17" i="26"/>
  <c r="R16" i="26"/>
  <c r="Q16" i="26"/>
  <c r="R14" i="26"/>
  <c r="Q14" i="26"/>
  <c r="R13" i="26"/>
  <c r="Q13" i="26"/>
  <c r="R12" i="26"/>
  <c r="Q12" i="26"/>
  <c r="R11" i="26"/>
  <c r="Q11" i="26"/>
  <c r="R10" i="26"/>
  <c r="Q10" i="26"/>
  <c r="R9" i="26"/>
  <c r="Q9" i="26"/>
  <c r="R8" i="26"/>
  <c r="Q8" i="26"/>
  <c r="R7" i="26"/>
  <c r="Q7" i="26"/>
  <c r="R6" i="26"/>
  <c r="Q6" i="26"/>
  <c r="R5" i="26"/>
  <c r="Q5" i="26"/>
  <c r="R4" i="26"/>
  <c r="Q4" i="26"/>
  <c r="R3" i="26"/>
  <c r="Q3" i="26"/>
  <c r="R2" i="26"/>
  <c r="Q2" i="26"/>
  <c r="R319" i="25"/>
  <c r="Q319" i="25"/>
  <c r="R318" i="25"/>
  <c r="Q318" i="25"/>
  <c r="R317" i="25"/>
  <c r="Q317" i="25"/>
  <c r="R316" i="25"/>
  <c r="Q316" i="25"/>
  <c r="R315" i="25"/>
  <c r="Q315" i="25"/>
  <c r="R314" i="25"/>
  <c r="Q314" i="25"/>
  <c r="R313" i="25"/>
  <c r="Q313" i="25"/>
  <c r="R312" i="25"/>
  <c r="Q312" i="25"/>
  <c r="R311" i="25"/>
  <c r="Q311" i="25"/>
  <c r="R310" i="25"/>
  <c r="Q310" i="25"/>
  <c r="R309" i="25"/>
  <c r="Q309" i="25"/>
  <c r="R308" i="25"/>
  <c r="Q308" i="25"/>
  <c r="R307" i="25"/>
  <c r="Q307" i="25"/>
  <c r="R306" i="25"/>
  <c r="Q306" i="25"/>
  <c r="R305" i="25"/>
  <c r="Q305" i="25"/>
  <c r="R304" i="25"/>
  <c r="Q304" i="25"/>
  <c r="R303" i="25"/>
  <c r="Q303" i="25"/>
  <c r="R302" i="25"/>
  <c r="Q302" i="25"/>
  <c r="R301" i="25"/>
  <c r="Q301" i="25"/>
  <c r="R300" i="25"/>
  <c r="Q300" i="25"/>
  <c r="R299" i="25"/>
  <c r="Q299" i="25"/>
  <c r="R298" i="25"/>
  <c r="Q298" i="25"/>
  <c r="R297" i="25"/>
  <c r="Q297" i="25"/>
  <c r="R296" i="25"/>
  <c r="Q296" i="25"/>
  <c r="R295" i="25"/>
  <c r="Q295" i="25"/>
  <c r="R294" i="25"/>
  <c r="Q294" i="25"/>
  <c r="R293" i="25"/>
  <c r="Q293" i="25"/>
  <c r="R292" i="25"/>
  <c r="Q292" i="25"/>
  <c r="R291" i="25"/>
  <c r="Q291" i="25"/>
  <c r="R290" i="25"/>
  <c r="Q290" i="25"/>
  <c r="R289" i="25"/>
  <c r="Q289" i="25"/>
  <c r="R288" i="25"/>
  <c r="Q288" i="25"/>
  <c r="R287" i="25"/>
  <c r="Q287" i="25"/>
  <c r="R286" i="25"/>
  <c r="Q286" i="25"/>
  <c r="R285" i="25"/>
  <c r="Q285" i="25"/>
  <c r="R284" i="25"/>
  <c r="Q284" i="25"/>
  <c r="R283" i="25"/>
  <c r="Q283" i="25"/>
  <c r="R282" i="25"/>
  <c r="Q282" i="25"/>
  <c r="R281" i="25"/>
  <c r="Q281" i="25"/>
  <c r="R280" i="25"/>
  <c r="Q280" i="25"/>
  <c r="R279" i="25"/>
  <c r="Q279" i="25"/>
  <c r="R278" i="25"/>
  <c r="Q278" i="25"/>
  <c r="R277" i="25"/>
  <c r="Q277" i="25"/>
  <c r="R276" i="25"/>
  <c r="Q276" i="25"/>
  <c r="R275" i="25"/>
  <c r="Q275" i="25"/>
  <c r="R274" i="25"/>
  <c r="Q274" i="25"/>
  <c r="R273" i="25"/>
  <c r="Q273" i="25"/>
  <c r="R272" i="25"/>
  <c r="Q272" i="25"/>
  <c r="R271" i="25"/>
  <c r="Q271" i="25"/>
  <c r="R270" i="25"/>
  <c r="Q270" i="25"/>
  <c r="R269" i="25"/>
  <c r="Q269" i="25"/>
  <c r="R268" i="25"/>
  <c r="Q268" i="25"/>
  <c r="R267" i="25"/>
  <c r="Q267" i="25"/>
  <c r="R266" i="25"/>
  <c r="Q266" i="25"/>
  <c r="R265" i="25"/>
  <c r="Q265" i="25"/>
  <c r="R264" i="25"/>
  <c r="Q264" i="25"/>
  <c r="R263" i="25"/>
  <c r="Q263" i="25"/>
  <c r="R262" i="25"/>
  <c r="Q262" i="25"/>
  <c r="R261" i="25"/>
  <c r="Q261" i="25"/>
  <c r="R260" i="25"/>
  <c r="Q260" i="25"/>
  <c r="R259" i="25"/>
  <c r="Q259" i="25"/>
  <c r="R258" i="25"/>
  <c r="Q258" i="25"/>
  <c r="R257" i="25"/>
  <c r="Q257" i="25"/>
  <c r="R256" i="25"/>
  <c r="Q256" i="25"/>
  <c r="R255" i="25"/>
  <c r="Q255" i="25"/>
  <c r="R254" i="25"/>
  <c r="Q254" i="25"/>
  <c r="R253" i="25"/>
  <c r="Q253" i="25"/>
  <c r="R252" i="25"/>
  <c r="Q252" i="25"/>
  <c r="R251" i="25"/>
  <c r="Q251" i="25"/>
  <c r="R250" i="25"/>
  <c r="Q250" i="25"/>
  <c r="R249" i="25"/>
  <c r="Q249" i="25"/>
  <c r="R248" i="25"/>
  <c r="Q248" i="25"/>
  <c r="R247" i="25"/>
  <c r="Q247" i="25"/>
  <c r="R246" i="25"/>
  <c r="Q246" i="25"/>
  <c r="R245" i="25"/>
  <c r="Q245" i="25"/>
  <c r="R244" i="25"/>
  <c r="Q244" i="25"/>
  <c r="R243" i="25"/>
  <c r="Q243" i="25"/>
  <c r="R242" i="25"/>
  <c r="Q242" i="25"/>
  <c r="R241" i="25"/>
  <c r="Q241" i="25"/>
  <c r="R240" i="25"/>
  <c r="Q240" i="25"/>
  <c r="R239" i="25"/>
  <c r="Q239" i="25"/>
  <c r="R238" i="25"/>
  <c r="Q238" i="25"/>
  <c r="R237" i="25"/>
  <c r="Q237" i="25"/>
  <c r="R236" i="25"/>
  <c r="Q236" i="25"/>
  <c r="R235" i="25"/>
  <c r="Q235" i="25"/>
  <c r="R234" i="25"/>
  <c r="Q234" i="25"/>
  <c r="R233" i="25"/>
  <c r="Q233" i="25"/>
  <c r="R232" i="25"/>
  <c r="Q232" i="25"/>
  <c r="R231" i="25"/>
  <c r="Q231" i="25"/>
  <c r="R230" i="25"/>
  <c r="Q230" i="25"/>
  <c r="R229" i="25"/>
  <c r="Q229" i="25"/>
  <c r="R228" i="25"/>
  <c r="Q228" i="25"/>
  <c r="R227" i="25"/>
  <c r="Q227" i="25"/>
  <c r="R226" i="25"/>
  <c r="Q226" i="25"/>
  <c r="R225" i="25"/>
  <c r="Q225" i="25"/>
  <c r="R224" i="25"/>
  <c r="Q224" i="25"/>
  <c r="R223" i="25"/>
  <c r="Q223" i="25"/>
  <c r="R222" i="25"/>
  <c r="Q222" i="25"/>
  <c r="R221" i="25"/>
  <c r="Q221" i="25"/>
  <c r="R220" i="25"/>
  <c r="Q220" i="25"/>
  <c r="R219" i="25"/>
  <c r="Q219" i="25"/>
  <c r="R218" i="25"/>
  <c r="Q218" i="25"/>
  <c r="R217" i="25"/>
  <c r="Q217" i="25"/>
  <c r="R216" i="25"/>
  <c r="Q216" i="25"/>
  <c r="R215" i="25"/>
  <c r="Q215" i="25"/>
  <c r="R214" i="25"/>
  <c r="Q214" i="25"/>
  <c r="R213" i="25"/>
  <c r="Q213" i="25"/>
  <c r="R212" i="25"/>
  <c r="Q212" i="25"/>
  <c r="R211" i="25"/>
  <c r="Q211" i="25"/>
  <c r="R210" i="25"/>
  <c r="Q210" i="25"/>
  <c r="R209" i="25"/>
  <c r="Q209" i="25"/>
  <c r="R208" i="25"/>
  <c r="Q208" i="25"/>
  <c r="R207" i="25"/>
  <c r="Q207" i="25"/>
  <c r="R206" i="25"/>
  <c r="Q206" i="25"/>
  <c r="R205" i="25"/>
  <c r="Q205" i="25"/>
  <c r="R204" i="25"/>
  <c r="Q204" i="25"/>
  <c r="R203" i="25"/>
  <c r="Q203" i="25"/>
  <c r="R202" i="25"/>
  <c r="Q202" i="25"/>
  <c r="R201" i="25"/>
  <c r="Q201" i="25"/>
  <c r="R200" i="25"/>
  <c r="Q200" i="25"/>
  <c r="R199" i="25"/>
  <c r="Q199" i="25"/>
  <c r="R198" i="25"/>
  <c r="Q198" i="25"/>
  <c r="R197" i="25"/>
  <c r="Q197" i="25"/>
  <c r="R196" i="25"/>
  <c r="Q196" i="25"/>
  <c r="R195" i="25"/>
  <c r="Q195" i="25"/>
  <c r="R194" i="25"/>
  <c r="Q194" i="25"/>
  <c r="R193" i="25"/>
  <c r="Q193" i="25"/>
  <c r="R192" i="25"/>
  <c r="Q192" i="25"/>
  <c r="R191" i="25"/>
  <c r="Q191" i="25"/>
  <c r="R190" i="25"/>
  <c r="Q190" i="25"/>
  <c r="R189" i="25"/>
  <c r="Q189" i="25"/>
  <c r="R188" i="25"/>
  <c r="Q188" i="25"/>
  <c r="R187" i="25"/>
  <c r="Q187" i="25"/>
  <c r="R186" i="25"/>
  <c r="Q186" i="25"/>
  <c r="R185" i="25"/>
  <c r="Q185" i="25"/>
  <c r="R184" i="25"/>
  <c r="Q184" i="25"/>
  <c r="R183" i="25"/>
  <c r="Q183" i="25"/>
  <c r="R182" i="25"/>
  <c r="Q182" i="25"/>
  <c r="R181" i="25"/>
  <c r="Q181" i="25"/>
  <c r="R180" i="25"/>
  <c r="Q180" i="25"/>
  <c r="R179" i="25"/>
  <c r="Q179" i="25"/>
  <c r="R178" i="25"/>
  <c r="Q178" i="25"/>
  <c r="R177" i="25"/>
  <c r="Q177" i="25"/>
  <c r="R176" i="25"/>
  <c r="Q176" i="25"/>
  <c r="R175" i="25"/>
  <c r="Q175" i="25"/>
  <c r="R174" i="25"/>
  <c r="Q174" i="25"/>
  <c r="R173" i="25"/>
  <c r="Q173" i="25"/>
  <c r="R172" i="25"/>
  <c r="Q172" i="25"/>
  <c r="R171" i="25"/>
  <c r="Q171" i="25"/>
  <c r="R170" i="25"/>
  <c r="Q170" i="25"/>
  <c r="R169" i="25"/>
  <c r="Q169" i="25"/>
  <c r="R168" i="25"/>
  <c r="Q168" i="25"/>
  <c r="R167" i="25"/>
  <c r="Q167" i="25"/>
  <c r="R166" i="25"/>
  <c r="Q166" i="25"/>
  <c r="R165" i="25"/>
  <c r="Q165" i="25"/>
  <c r="R164" i="25"/>
  <c r="Q164" i="25"/>
  <c r="R163" i="25"/>
  <c r="Q163" i="25"/>
  <c r="R162" i="25"/>
  <c r="Q162" i="25"/>
  <c r="R161" i="25"/>
  <c r="Q161" i="25"/>
  <c r="R160" i="25"/>
  <c r="Q160" i="25"/>
  <c r="R159" i="25"/>
  <c r="Q159" i="25"/>
  <c r="R158" i="25"/>
  <c r="Q158" i="25"/>
  <c r="R157" i="25"/>
  <c r="Q157" i="25"/>
  <c r="R156" i="25"/>
  <c r="Q156" i="25"/>
  <c r="R155" i="25"/>
  <c r="Q155" i="25"/>
  <c r="R154" i="25"/>
  <c r="Q154" i="25"/>
  <c r="R153" i="25"/>
  <c r="Q153" i="25"/>
  <c r="R152" i="25"/>
  <c r="Q152" i="25"/>
  <c r="R151" i="25"/>
  <c r="Q151" i="25"/>
  <c r="R150" i="25"/>
  <c r="Q150" i="25"/>
  <c r="R149" i="25"/>
  <c r="Q149" i="25"/>
  <c r="R148" i="25"/>
  <c r="Q148" i="25"/>
  <c r="R147" i="25"/>
  <c r="Q147" i="25"/>
  <c r="R146" i="25"/>
  <c r="Q146" i="25"/>
  <c r="R145" i="25"/>
  <c r="Q145" i="25"/>
  <c r="R144" i="25"/>
  <c r="Q144" i="25"/>
  <c r="R143" i="25"/>
  <c r="Q143" i="25"/>
  <c r="R142" i="25"/>
  <c r="Q142" i="25"/>
  <c r="R141" i="25"/>
  <c r="Q141" i="25"/>
  <c r="R140" i="25"/>
  <c r="Q140" i="25"/>
  <c r="R139" i="25"/>
  <c r="Q139" i="25"/>
  <c r="R138" i="25"/>
  <c r="Q138" i="25"/>
  <c r="R137" i="25"/>
  <c r="Q137" i="25"/>
  <c r="R136" i="25"/>
  <c r="Q136" i="25"/>
  <c r="R135" i="25"/>
  <c r="Q135" i="25"/>
  <c r="R134" i="25"/>
  <c r="Q134" i="25"/>
  <c r="R133" i="25"/>
  <c r="Q133" i="25"/>
  <c r="R132" i="25"/>
  <c r="Q132" i="25"/>
  <c r="R131" i="25"/>
  <c r="Q131" i="25"/>
  <c r="R130" i="25"/>
  <c r="Q130" i="25"/>
  <c r="R129" i="25"/>
  <c r="Q129" i="25"/>
  <c r="R128" i="25"/>
  <c r="Q128" i="25"/>
  <c r="R127" i="25"/>
  <c r="Q127" i="25"/>
  <c r="R126" i="25"/>
  <c r="Q126" i="25"/>
  <c r="R125" i="25"/>
  <c r="Q125" i="25"/>
  <c r="R124" i="25"/>
  <c r="Q124" i="25"/>
  <c r="R123" i="25"/>
  <c r="Q123" i="25"/>
  <c r="R122" i="25"/>
  <c r="Q122" i="25"/>
  <c r="R121" i="25"/>
  <c r="Q121" i="25"/>
  <c r="R120" i="25"/>
  <c r="Q120" i="25"/>
  <c r="R119" i="25"/>
  <c r="Q119" i="25"/>
  <c r="R118" i="25"/>
  <c r="Q118" i="25"/>
  <c r="R117" i="25"/>
  <c r="Q117" i="25"/>
  <c r="R116" i="25"/>
  <c r="Q116" i="25"/>
  <c r="R115" i="25"/>
  <c r="Q115" i="25"/>
  <c r="R114" i="25"/>
  <c r="Q114" i="25"/>
  <c r="R113" i="25"/>
  <c r="Q113" i="25"/>
  <c r="R112" i="25"/>
  <c r="Q112" i="25"/>
  <c r="R111" i="25"/>
  <c r="Q111" i="25"/>
  <c r="R110" i="25"/>
  <c r="Q110" i="25"/>
  <c r="R109" i="25"/>
  <c r="Q109" i="25"/>
  <c r="R108" i="25"/>
  <c r="Q108" i="25"/>
  <c r="R107" i="25"/>
  <c r="Q107" i="25"/>
  <c r="R106" i="25"/>
  <c r="Q106" i="25"/>
  <c r="R105" i="25"/>
  <c r="Q105" i="25"/>
  <c r="R104" i="25"/>
  <c r="Q104" i="25"/>
  <c r="R103" i="25"/>
  <c r="Q103" i="25"/>
  <c r="R102" i="25"/>
  <c r="Q102" i="25"/>
  <c r="R101" i="25"/>
  <c r="Q101" i="25"/>
  <c r="R100" i="25"/>
  <c r="Q100" i="25"/>
  <c r="R99" i="25"/>
  <c r="Q99" i="25"/>
  <c r="R98" i="25"/>
  <c r="Q98" i="25"/>
  <c r="R97" i="25"/>
  <c r="Q97" i="25"/>
  <c r="R96" i="25"/>
  <c r="Q96" i="25"/>
  <c r="R95" i="25"/>
  <c r="Q95" i="25"/>
  <c r="R94" i="25"/>
  <c r="Q94" i="25"/>
  <c r="R93" i="25"/>
  <c r="Q93" i="25"/>
  <c r="R92" i="25"/>
  <c r="Q92" i="25"/>
  <c r="R91" i="25"/>
  <c r="Q91" i="25"/>
  <c r="R90" i="25"/>
  <c r="Q90" i="25"/>
  <c r="R89" i="25"/>
  <c r="Q89" i="25"/>
  <c r="R88" i="25"/>
  <c r="Q88" i="25"/>
  <c r="R87" i="25"/>
  <c r="Q87" i="25"/>
  <c r="R86" i="25"/>
  <c r="Q86" i="25"/>
  <c r="R85" i="25"/>
  <c r="Q85" i="25"/>
  <c r="R84" i="25"/>
  <c r="Q84" i="25"/>
  <c r="R83" i="25"/>
  <c r="Q83" i="25"/>
  <c r="R82" i="25"/>
  <c r="Q82" i="25"/>
  <c r="R81" i="25"/>
  <c r="Q81" i="25"/>
  <c r="R80" i="25"/>
  <c r="Q80" i="25"/>
  <c r="R79" i="25"/>
  <c r="Q79" i="25"/>
  <c r="R78" i="25"/>
  <c r="Q78" i="25"/>
  <c r="R77" i="25"/>
  <c r="Q77" i="25"/>
  <c r="R76" i="25"/>
  <c r="Q76" i="25"/>
  <c r="R75" i="25"/>
  <c r="Q75" i="25"/>
  <c r="R74" i="25"/>
  <c r="Q74" i="25"/>
  <c r="R73" i="25"/>
  <c r="Q73" i="25"/>
  <c r="R72" i="25"/>
  <c r="Q72" i="25"/>
  <c r="R71" i="25"/>
  <c r="Q71" i="25"/>
  <c r="R70" i="25"/>
  <c r="Q70" i="25"/>
  <c r="R69" i="25"/>
  <c r="Q69" i="25"/>
  <c r="R68" i="25"/>
  <c r="Q68" i="25"/>
  <c r="R67" i="25"/>
  <c r="Q67" i="25"/>
  <c r="R66" i="25"/>
  <c r="Q66" i="25"/>
  <c r="R65" i="25"/>
  <c r="Q65" i="25"/>
  <c r="R64" i="25"/>
  <c r="Q64" i="25"/>
  <c r="R63" i="25"/>
  <c r="Q63" i="25"/>
  <c r="R62" i="25"/>
  <c r="Q62" i="25"/>
  <c r="R61" i="25"/>
  <c r="Q61" i="25"/>
  <c r="R60" i="25"/>
  <c r="Q60" i="25"/>
  <c r="R59" i="25"/>
  <c r="Q59" i="25"/>
  <c r="R58" i="25"/>
  <c r="Q58" i="25"/>
  <c r="R57" i="25"/>
  <c r="Q57" i="25"/>
  <c r="R56" i="25"/>
  <c r="Q56" i="25"/>
  <c r="R55" i="25"/>
  <c r="Q55" i="25"/>
  <c r="R54" i="25"/>
  <c r="Q54" i="25"/>
  <c r="R53" i="25"/>
  <c r="Q53" i="25"/>
  <c r="R52" i="25"/>
  <c r="Q52" i="25"/>
  <c r="R51" i="25"/>
  <c r="Q51" i="25"/>
  <c r="R50" i="25"/>
  <c r="Q50" i="25"/>
  <c r="R49" i="25"/>
  <c r="Q49" i="25"/>
  <c r="R48" i="25"/>
  <c r="Q48" i="25"/>
  <c r="R47" i="25"/>
  <c r="Q47" i="25"/>
  <c r="R46" i="25"/>
  <c r="Q46" i="25"/>
  <c r="R45" i="25"/>
  <c r="Q45" i="25"/>
  <c r="R44" i="25"/>
  <c r="Q44" i="25"/>
  <c r="R43" i="25"/>
  <c r="Q43" i="25"/>
  <c r="R42" i="25"/>
  <c r="Q42" i="25"/>
  <c r="R41" i="25"/>
  <c r="Q41" i="25"/>
  <c r="R40" i="25"/>
  <c r="Q40" i="25"/>
  <c r="R39" i="25"/>
  <c r="Q39" i="25"/>
  <c r="R38" i="25"/>
  <c r="Q38" i="25"/>
  <c r="R37" i="25"/>
  <c r="Q37" i="25"/>
  <c r="R36" i="25"/>
  <c r="Q36" i="25"/>
  <c r="R35" i="25"/>
  <c r="Q35" i="25"/>
  <c r="R34" i="25"/>
  <c r="Q34" i="25"/>
  <c r="R33" i="25"/>
  <c r="Q33" i="25"/>
  <c r="R32" i="25"/>
  <c r="Q32" i="25"/>
  <c r="R31" i="25"/>
  <c r="Q31" i="25"/>
  <c r="R30" i="25"/>
  <c r="Q30" i="25"/>
  <c r="R29" i="25"/>
  <c r="Q29" i="25"/>
  <c r="R28" i="25"/>
  <c r="Q28" i="25"/>
  <c r="R27" i="25"/>
  <c r="Q27" i="25"/>
  <c r="R26" i="25"/>
  <c r="Q26" i="25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R11" i="25"/>
  <c r="Q11" i="25"/>
  <c r="R10" i="25"/>
  <c r="Q10" i="25"/>
  <c r="R9" i="25"/>
  <c r="Q9" i="25"/>
  <c r="R8" i="25"/>
  <c r="Q8" i="25"/>
  <c r="R7" i="25"/>
  <c r="Q7" i="25"/>
  <c r="R6" i="25"/>
  <c r="Q6" i="25"/>
  <c r="R5" i="25"/>
  <c r="Q5" i="25"/>
  <c r="R4" i="25"/>
  <c r="Q4" i="25"/>
  <c r="R3" i="25"/>
  <c r="Q3" i="25"/>
  <c r="R2" i="25"/>
  <c r="Q2" i="25"/>
  <c r="R42" i="24"/>
  <c r="Q42" i="24"/>
  <c r="R41" i="24"/>
  <c r="P41" i="24" s="1"/>
  <c r="Q41" i="24"/>
  <c r="R40" i="24"/>
  <c r="Q40" i="24"/>
  <c r="R39" i="24"/>
  <c r="P39" i="24" s="1"/>
  <c r="Q39" i="24"/>
  <c r="R38" i="24"/>
  <c r="Q38" i="24"/>
  <c r="R37" i="24"/>
  <c r="P37" i="24" s="1"/>
  <c r="Q37" i="24"/>
  <c r="R36" i="24"/>
  <c r="P36" i="24" s="1"/>
  <c r="Q36" i="24"/>
  <c r="R35" i="24"/>
  <c r="P35" i="24" s="1"/>
  <c r="Q35" i="24"/>
  <c r="R34" i="24"/>
  <c r="Q34" i="24"/>
  <c r="R33" i="24"/>
  <c r="P33" i="24" s="1"/>
  <c r="Q33" i="24"/>
  <c r="R32" i="24"/>
  <c r="P32" i="24" s="1"/>
  <c r="Q32" i="24"/>
  <c r="R31" i="24"/>
  <c r="P31" i="24" s="1"/>
  <c r="Q31" i="24"/>
  <c r="R30" i="24"/>
  <c r="Q30" i="24"/>
  <c r="R29" i="24"/>
  <c r="Q29" i="24"/>
  <c r="R28" i="24"/>
  <c r="Q28" i="24"/>
  <c r="R26" i="24"/>
  <c r="Q26" i="24"/>
  <c r="R27" i="24"/>
  <c r="Q27" i="24"/>
  <c r="R25" i="24"/>
  <c r="Q25" i="24"/>
  <c r="R24" i="24"/>
  <c r="Q24" i="24"/>
  <c r="R23" i="24"/>
  <c r="Q23" i="24"/>
  <c r="R22" i="24"/>
  <c r="Q22" i="24"/>
  <c r="R21" i="24"/>
  <c r="Q21" i="24"/>
  <c r="R19" i="24"/>
  <c r="Q19" i="24"/>
  <c r="R16" i="24"/>
  <c r="Q16" i="24"/>
  <c r="R14" i="24"/>
  <c r="Q14" i="24"/>
  <c r="R20" i="24"/>
  <c r="Q20" i="24"/>
  <c r="R18" i="24"/>
  <c r="Q18" i="24"/>
  <c r="R17" i="24"/>
  <c r="Q17" i="24"/>
  <c r="R15" i="24"/>
  <c r="Q15" i="24"/>
  <c r="R12" i="24"/>
  <c r="Q12" i="24"/>
  <c r="R13" i="24"/>
  <c r="Q13" i="24"/>
  <c r="R10" i="24"/>
  <c r="Q10" i="24"/>
  <c r="R11" i="24"/>
  <c r="Q11" i="24"/>
  <c r="R9" i="24"/>
  <c r="Q9" i="24"/>
  <c r="R7" i="24"/>
  <c r="Q7" i="24"/>
  <c r="R6" i="24"/>
  <c r="Q6" i="24"/>
  <c r="R8" i="24"/>
  <c r="Q8" i="24"/>
  <c r="R5" i="24"/>
  <c r="Q5" i="24"/>
  <c r="R3" i="24"/>
  <c r="Q3" i="24"/>
  <c r="R4" i="24"/>
  <c r="Q4" i="24"/>
  <c r="R2" i="24"/>
  <c r="Q2" i="24"/>
  <c r="R35" i="20"/>
  <c r="Q35" i="20"/>
  <c r="R34" i="20"/>
  <c r="Q34" i="20"/>
  <c r="R33" i="20"/>
  <c r="Q33" i="20"/>
  <c r="R32" i="20"/>
  <c r="Q32" i="20"/>
  <c r="R31" i="20"/>
  <c r="Q31" i="20"/>
  <c r="R30" i="20"/>
  <c r="Q30" i="20"/>
  <c r="R29" i="20"/>
  <c r="Q29" i="20"/>
  <c r="R26" i="20"/>
  <c r="Q26" i="20"/>
  <c r="R25" i="20"/>
  <c r="Q25" i="20"/>
  <c r="R24" i="20"/>
  <c r="Q24" i="20"/>
  <c r="R23" i="20"/>
  <c r="Q23" i="20"/>
  <c r="R28" i="20"/>
  <c r="Q28" i="20"/>
  <c r="R27" i="20"/>
  <c r="Q27" i="20"/>
  <c r="R22" i="20"/>
  <c r="Q22" i="20"/>
  <c r="R21" i="20"/>
  <c r="Q21" i="20"/>
  <c r="R20" i="20"/>
  <c r="Q20" i="20"/>
  <c r="R19" i="20"/>
  <c r="Q19" i="20"/>
  <c r="R17" i="20"/>
  <c r="Q17" i="20"/>
  <c r="R16" i="20"/>
  <c r="Q16" i="20"/>
  <c r="R18" i="20"/>
  <c r="Q18" i="20"/>
  <c r="R15" i="20"/>
  <c r="Q15" i="20"/>
  <c r="R14" i="20"/>
  <c r="Q14" i="20"/>
  <c r="R13" i="20"/>
  <c r="Q13" i="20"/>
  <c r="R12" i="20"/>
  <c r="Q12" i="20"/>
  <c r="R11" i="20"/>
  <c r="Q11" i="20"/>
  <c r="R10" i="20"/>
  <c r="Q10" i="20"/>
  <c r="R9" i="20"/>
  <c r="Q9" i="20"/>
  <c r="R8" i="20"/>
  <c r="Q8" i="20"/>
  <c r="R7" i="20"/>
  <c r="Q7" i="20"/>
  <c r="R6" i="20"/>
  <c r="Q6" i="20"/>
  <c r="R5" i="20"/>
  <c r="Q5" i="20"/>
  <c r="R4" i="20"/>
  <c r="Q4" i="20"/>
  <c r="R3" i="20"/>
  <c r="Q3" i="20"/>
  <c r="R2" i="20"/>
  <c r="Q2" i="20"/>
  <c r="R109" i="19"/>
  <c r="R108" i="19"/>
  <c r="R107" i="19"/>
  <c r="R106" i="19"/>
  <c r="R105" i="19"/>
  <c r="R104" i="19"/>
  <c r="R103" i="19"/>
  <c r="R102" i="19"/>
  <c r="R100" i="19"/>
  <c r="R98" i="19"/>
  <c r="R101" i="19"/>
  <c r="R99" i="19"/>
  <c r="R97" i="19"/>
  <c r="R96" i="19"/>
  <c r="R95" i="19"/>
  <c r="F95" i="19"/>
  <c r="D95" i="19"/>
  <c r="R94" i="19"/>
  <c r="Q94" i="19"/>
  <c r="R93" i="19"/>
  <c r="Q93" i="19"/>
  <c r="R92" i="19"/>
  <c r="Q92" i="19"/>
  <c r="R90" i="19"/>
  <c r="Q90" i="19"/>
  <c r="R91" i="19"/>
  <c r="Q91" i="19"/>
  <c r="R89" i="19"/>
  <c r="Q89" i="19"/>
  <c r="R88" i="19"/>
  <c r="Q88" i="19"/>
  <c r="R87" i="19"/>
  <c r="Q87" i="19"/>
  <c r="R86" i="19"/>
  <c r="Q86" i="19"/>
  <c r="R85" i="19"/>
  <c r="Q85" i="19"/>
  <c r="R84" i="19"/>
  <c r="Q84" i="19"/>
  <c r="R83" i="19"/>
  <c r="Q83" i="19"/>
  <c r="R82" i="19"/>
  <c r="Q82" i="19"/>
  <c r="R81" i="19"/>
  <c r="Q81" i="19"/>
  <c r="R80" i="19"/>
  <c r="Q80" i="19"/>
  <c r="R79" i="19"/>
  <c r="Q79" i="19"/>
  <c r="R78" i="19"/>
  <c r="Q78" i="19"/>
  <c r="R77" i="19"/>
  <c r="Q77" i="19"/>
  <c r="R76" i="19"/>
  <c r="Q76" i="19"/>
  <c r="R75" i="19"/>
  <c r="Q75" i="19"/>
  <c r="R74" i="19"/>
  <c r="Q74" i="19"/>
  <c r="R73" i="19"/>
  <c r="Q73" i="19"/>
  <c r="R72" i="19"/>
  <c r="Q72" i="19"/>
  <c r="R71" i="19"/>
  <c r="Q71" i="19"/>
  <c r="R70" i="19"/>
  <c r="Q70" i="19"/>
  <c r="R69" i="19"/>
  <c r="Q69" i="19"/>
  <c r="R68" i="19"/>
  <c r="Q68" i="19"/>
  <c r="R67" i="19"/>
  <c r="Q67" i="19"/>
  <c r="R66" i="19"/>
  <c r="Q66" i="19"/>
  <c r="R65" i="19"/>
  <c r="Q65" i="19"/>
  <c r="R64" i="19"/>
  <c r="Q64" i="19"/>
  <c r="R63" i="19"/>
  <c r="Q63" i="19"/>
  <c r="R62" i="19"/>
  <c r="Q62" i="19"/>
  <c r="R61" i="19"/>
  <c r="Q61" i="19"/>
  <c r="R60" i="19"/>
  <c r="Q60" i="19"/>
  <c r="R59" i="19"/>
  <c r="Q59" i="19"/>
  <c r="R58" i="19"/>
  <c r="Q58" i="19"/>
  <c r="R57" i="19"/>
  <c r="Q57" i="19"/>
  <c r="R56" i="19"/>
  <c r="Q56" i="19"/>
  <c r="R55" i="19"/>
  <c r="Q55" i="19"/>
  <c r="R54" i="19"/>
  <c r="Q54" i="19"/>
  <c r="R53" i="19"/>
  <c r="Q53" i="19"/>
  <c r="R52" i="19"/>
  <c r="Q52" i="19"/>
  <c r="R51" i="19"/>
  <c r="Q51" i="19"/>
  <c r="R50" i="19"/>
  <c r="Q50" i="19"/>
  <c r="R49" i="19"/>
  <c r="Q49" i="19"/>
  <c r="R48" i="19"/>
  <c r="Q48" i="19"/>
  <c r="R47" i="19"/>
  <c r="Q47" i="19"/>
  <c r="R46" i="19"/>
  <c r="Q46" i="19"/>
  <c r="R45" i="19"/>
  <c r="Q45" i="19"/>
  <c r="R44" i="19"/>
  <c r="Q44" i="19"/>
  <c r="R43" i="19"/>
  <c r="Q43" i="19"/>
  <c r="R42" i="19"/>
  <c r="Q42" i="19"/>
  <c r="R41" i="19"/>
  <c r="Q41" i="19"/>
  <c r="R40" i="19"/>
  <c r="Q40" i="19"/>
  <c r="R39" i="19"/>
  <c r="Q39" i="19"/>
  <c r="R38" i="19"/>
  <c r="Q38" i="19"/>
  <c r="R37" i="19"/>
  <c r="Q37" i="19"/>
  <c r="R36" i="19"/>
  <c r="Q36" i="19"/>
  <c r="R35" i="19"/>
  <c r="Q35" i="19"/>
  <c r="R34" i="19"/>
  <c r="Q34" i="19"/>
  <c r="R33" i="19"/>
  <c r="Q33" i="19"/>
  <c r="R32" i="19"/>
  <c r="Q32" i="19"/>
  <c r="R31" i="19"/>
  <c r="Q31" i="19"/>
  <c r="R30" i="19"/>
  <c r="Q30" i="19"/>
  <c r="R29" i="19"/>
  <c r="Q29" i="19"/>
  <c r="R28" i="19"/>
  <c r="Q28" i="19"/>
  <c r="R27" i="19"/>
  <c r="Q27" i="19"/>
  <c r="R26" i="19"/>
  <c r="Q26" i="19"/>
  <c r="R25" i="19"/>
  <c r="Q25" i="19"/>
  <c r="R24" i="19"/>
  <c r="Q24" i="19"/>
  <c r="R23" i="19"/>
  <c r="Q23" i="19"/>
  <c r="R22" i="19"/>
  <c r="Q22" i="19"/>
  <c r="R21" i="19"/>
  <c r="Q21" i="19"/>
  <c r="R20" i="19"/>
  <c r="Q20" i="19"/>
  <c r="R19" i="19"/>
  <c r="Q19" i="19"/>
  <c r="R18" i="19"/>
  <c r="Q18" i="19"/>
  <c r="R17" i="19"/>
  <c r="Q17" i="19"/>
  <c r="R16" i="19"/>
  <c r="Q16" i="19"/>
  <c r="R15" i="19"/>
  <c r="Q15" i="19"/>
  <c r="R14" i="19"/>
  <c r="Q14" i="19"/>
  <c r="R13" i="19"/>
  <c r="Q13" i="19"/>
  <c r="R12" i="19"/>
  <c r="Q12" i="19"/>
  <c r="R11" i="19"/>
  <c r="Q11" i="19"/>
  <c r="R10" i="19"/>
  <c r="Q10" i="19"/>
  <c r="R9" i="19"/>
  <c r="Q9" i="19"/>
  <c r="R8" i="19"/>
  <c r="Q8" i="19"/>
  <c r="R7" i="19"/>
  <c r="Q7" i="19"/>
  <c r="R6" i="19"/>
  <c r="Q6" i="19"/>
  <c r="R5" i="19"/>
  <c r="Q5" i="19"/>
  <c r="R4" i="19"/>
  <c r="Q4" i="19"/>
  <c r="R3" i="19"/>
  <c r="Q3" i="19"/>
  <c r="R2" i="19"/>
  <c r="Q2" i="19"/>
  <c r="R34" i="18"/>
  <c r="Q34" i="18"/>
  <c r="R33" i="18"/>
  <c r="Q33" i="18"/>
  <c r="R32" i="18"/>
  <c r="Q32" i="18"/>
  <c r="R31" i="18"/>
  <c r="Q31" i="18"/>
  <c r="R30" i="18"/>
  <c r="Q30" i="18"/>
  <c r="R29" i="18"/>
  <c r="Q29" i="18"/>
  <c r="R28" i="18"/>
  <c r="Q28" i="18"/>
  <c r="R27" i="18"/>
  <c r="Q27" i="18"/>
  <c r="R26" i="18"/>
  <c r="Q26" i="18"/>
  <c r="R25" i="18"/>
  <c r="Q25" i="18"/>
  <c r="R24" i="18"/>
  <c r="Q24" i="18"/>
  <c r="R23" i="18"/>
  <c r="Q23" i="18"/>
  <c r="R22" i="18"/>
  <c r="Q22" i="18"/>
  <c r="R21" i="18"/>
  <c r="Q21" i="18"/>
  <c r="R20" i="18"/>
  <c r="Q20" i="18"/>
  <c r="R19" i="18"/>
  <c r="Q19" i="18"/>
  <c r="R18" i="18"/>
  <c r="Q18" i="18"/>
  <c r="R17" i="18"/>
  <c r="Q17" i="18"/>
  <c r="R16" i="18"/>
  <c r="Q16" i="18"/>
  <c r="R15" i="18"/>
  <c r="Q15" i="18"/>
  <c r="R14" i="18"/>
  <c r="Q14" i="18"/>
  <c r="R13" i="18"/>
  <c r="Q13" i="18"/>
  <c r="R12" i="18"/>
  <c r="Q12" i="18"/>
  <c r="R11" i="18"/>
  <c r="Q11" i="18"/>
  <c r="R10" i="18"/>
  <c r="Q10" i="18"/>
  <c r="R9" i="18"/>
  <c r="Q9" i="18"/>
  <c r="R8" i="18"/>
  <c r="Q8" i="18"/>
  <c r="R7" i="18"/>
  <c r="Q7" i="18"/>
  <c r="R6" i="18"/>
  <c r="Q6" i="18"/>
  <c r="R5" i="18"/>
  <c r="Q5" i="18"/>
  <c r="R4" i="18"/>
  <c r="Q4" i="18"/>
  <c r="R3" i="18"/>
  <c r="Q3" i="18"/>
  <c r="R2" i="18"/>
  <c r="Q2" i="18"/>
  <c r="R106" i="17"/>
  <c r="Q106" i="17"/>
  <c r="R105" i="17"/>
  <c r="Q105" i="17"/>
  <c r="R104" i="17"/>
  <c r="Q104" i="17"/>
  <c r="R103" i="17"/>
  <c r="Q103" i="17"/>
  <c r="R102" i="17"/>
  <c r="Q102" i="17"/>
  <c r="R101" i="17"/>
  <c r="Q101" i="17"/>
  <c r="R100" i="17"/>
  <c r="Q100" i="17"/>
  <c r="R99" i="17"/>
  <c r="P99" i="17" s="1"/>
  <c r="Q99" i="17"/>
  <c r="R98" i="17"/>
  <c r="Q98" i="17"/>
  <c r="R97" i="17"/>
  <c r="Q97" i="17"/>
  <c r="R96" i="17"/>
  <c r="Q96" i="17"/>
  <c r="R95" i="17"/>
  <c r="Q95" i="17"/>
  <c r="R94" i="17"/>
  <c r="Q94" i="17"/>
  <c r="R93" i="17"/>
  <c r="Q93" i="17"/>
  <c r="R92" i="17"/>
  <c r="Q92" i="17"/>
  <c r="R91" i="17"/>
  <c r="P91" i="17" s="1"/>
  <c r="Q91" i="17"/>
  <c r="R90" i="17"/>
  <c r="Q90" i="17"/>
  <c r="R89" i="17"/>
  <c r="Q89" i="17"/>
  <c r="R88" i="17"/>
  <c r="Q88" i="17"/>
  <c r="R87" i="17"/>
  <c r="Q87" i="17"/>
  <c r="R86" i="17"/>
  <c r="Q86" i="17"/>
  <c r="R85" i="17"/>
  <c r="Q85" i="17"/>
  <c r="R84" i="17"/>
  <c r="Q84" i="17"/>
  <c r="R83" i="17"/>
  <c r="Q83" i="17"/>
  <c r="R82" i="17"/>
  <c r="Q82" i="17"/>
  <c r="R81" i="17"/>
  <c r="Q81" i="17"/>
  <c r="R80" i="17"/>
  <c r="Q80" i="17"/>
  <c r="R79" i="17"/>
  <c r="Q79" i="17"/>
  <c r="R78" i="17"/>
  <c r="Q78" i="17"/>
  <c r="R77" i="17"/>
  <c r="Q77" i="17"/>
  <c r="R76" i="17"/>
  <c r="Q76" i="17"/>
  <c r="R75" i="17"/>
  <c r="Q75" i="17"/>
  <c r="R74" i="17"/>
  <c r="Q74" i="17"/>
  <c r="R73" i="17"/>
  <c r="Q73" i="17"/>
  <c r="R72" i="17"/>
  <c r="Q72" i="17"/>
  <c r="R71" i="17"/>
  <c r="Q71" i="17"/>
  <c r="R70" i="17"/>
  <c r="Q70" i="17"/>
  <c r="R69" i="17"/>
  <c r="Q69" i="17"/>
  <c r="R68" i="17"/>
  <c r="Q68" i="17"/>
  <c r="R67" i="17"/>
  <c r="Q67" i="17"/>
  <c r="R66" i="17"/>
  <c r="Q66" i="17"/>
  <c r="R65" i="17"/>
  <c r="Q65" i="17"/>
  <c r="R64" i="17"/>
  <c r="Q64" i="17"/>
  <c r="R63" i="17"/>
  <c r="Q63" i="17"/>
  <c r="R62" i="17"/>
  <c r="Q62" i="17"/>
  <c r="R61" i="17"/>
  <c r="Q61" i="17"/>
  <c r="R60" i="17"/>
  <c r="Q60" i="17"/>
  <c r="R59" i="17"/>
  <c r="Q59" i="17"/>
  <c r="R58" i="17"/>
  <c r="Q58" i="17"/>
  <c r="R57" i="17"/>
  <c r="P57" i="17" s="1"/>
  <c r="Q57" i="17"/>
  <c r="R56" i="17"/>
  <c r="Q56" i="17"/>
  <c r="R55" i="17"/>
  <c r="Q55" i="17"/>
  <c r="R54" i="17"/>
  <c r="Q54" i="17"/>
  <c r="R53" i="17"/>
  <c r="Q53" i="17"/>
  <c r="R52" i="17"/>
  <c r="Q52" i="17"/>
  <c r="R51" i="17"/>
  <c r="Q51" i="17"/>
  <c r="R50" i="17"/>
  <c r="Q50" i="17"/>
  <c r="R49" i="17"/>
  <c r="Q49" i="17"/>
  <c r="R48" i="17"/>
  <c r="Q48" i="17"/>
  <c r="R47" i="17"/>
  <c r="Q47" i="17"/>
  <c r="R46" i="17"/>
  <c r="Q46" i="17"/>
  <c r="R45" i="17"/>
  <c r="Q45" i="17"/>
  <c r="R44" i="17"/>
  <c r="Q44" i="17"/>
  <c r="R43" i="17"/>
  <c r="Q43" i="17"/>
  <c r="R42" i="17"/>
  <c r="Q42" i="17"/>
  <c r="R41" i="17"/>
  <c r="P41" i="17" s="1"/>
  <c r="Q41" i="17"/>
  <c r="R40" i="17"/>
  <c r="Q40" i="17"/>
  <c r="R39" i="17"/>
  <c r="Q39" i="17"/>
  <c r="R38" i="17"/>
  <c r="Q38" i="17"/>
  <c r="R37" i="17"/>
  <c r="Q37" i="17"/>
  <c r="R36" i="17"/>
  <c r="Q36" i="17"/>
  <c r="R35" i="17"/>
  <c r="Q35" i="17"/>
  <c r="R34" i="17"/>
  <c r="Q34" i="17"/>
  <c r="R33" i="17"/>
  <c r="Q33" i="17"/>
  <c r="R32" i="17"/>
  <c r="Q32" i="17"/>
  <c r="R31" i="17"/>
  <c r="Q31" i="17"/>
  <c r="R30" i="17"/>
  <c r="Q30" i="17"/>
  <c r="R29" i="17"/>
  <c r="Q29" i="17"/>
  <c r="R28" i="17"/>
  <c r="Q28" i="17"/>
  <c r="R27" i="17"/>
  <c r="Q27" i="17"/>
  <c r="R26" i="17"/>
  <c r="Q26" i="17"/>
  <c r="R25" i="17"/>
  <c r="Q25" i="17"/>
  <c r="R24" i="17"/>
  <c r="Q24" i="17"/>
  <c r="R23" i="17"/>
  <c r="Q23" i="17"/>
  <c r="R22" i="17"/>
  <c r="Q22" i="17"/>
  <c r="R21" i="17"/>
  <c r="Q21" i="17"/>
  <c r="R20" i="17"/>
  <c r="Q20" i="17"/>
  <c r="R19" i="17"/>
  <c r="Q19" i="17"/>
  <c r="R18" i="17"/>
  <c r="Q18" i="17"/>
  <c r="R17" i="17"/>
  <c r="Q17" i="17"/>
  <c r="R16" i="17"/>
  <c r="Q16" i="17"/>
  <c r="R15" i="17"/>
  <c r="Q15" i="17"/>
  <c r="R14" i="17"/>
  <c r="Q14" i="17"/>
  <c r="R13" i="17"/>
  <c r="Q13" i="17"/>
  <c r="R12" i="17"/>
  <c r="Q12" i="17"/>
  <c r="R11" i="17"/>
  <c r="Q11" i="17"/>
  <c r="R10" i="17"/>
  <c r="Q10" i="17"/>
  <c r="R9" i="17"/>
  <c r="Q9" i="17"/>
  <c r="R8" i="17"/>
  <c r="Q8" i="17"/>
  <c r="R7" i="17"/>
  <c r="Q7" i="17"/>
  <c r="R6" i="17"/>
  <c r="Q6" i="17"/>
  <c r="R5" i="17"/>
  <c r="Q5" i="17"/>
  <c r="R4" i="17"/>
  <c r="Q4" i="17"/>
  <c r="R3" i="17"/>
  <c r="Q3" i="17"/>
  <c r="R2" i="17"/>
  <c r="Q2" i="17"/>
  <c r="R19" i="16"/>
  <c r="Q19" i="16"/>
  <c r="R18" i="16"/>
  <c r="Q18" i="16"/>
  <c r="R17" i="16"/>
  <c r="Q17" i="16"/>
  <c r="R16" i="16"/>
  <c r="Q16" i="16"/>
  <c r="R15" i="16"/>
  <c r="Q15" i="16"/>
  <c r="R14" i="16"/>
  <c r="Q14" i="16"/>
  <c r="R13" i="16"/>
  <c r="Q13" i="16"/>
  <c r="R12" i="16"/>
  <c r="Q12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R2" i="16"/>
  <c r="Q2" i="16"/>
  <c r="R52" i="15"/>
  <c r="Q52" i="15"/>
  <c r="R51" i="15"/>
  <c r="Q51" i="15"/>
  <c r="R50" i="15"/>
  <c r="Q50" i="15"/>
  <c r="R49" i="15"/>
  <c r="Q49" i="15"/>
  <c r="R48" i="15"/>
  <c r="Q48" i="15"/>
  <c r="R47" i="15"/>
  <c r="Q47" i="15"/>
  <c r="R46" i="15"/>
  <c r="Q46" i="15"/>
  <c r="R45" i="15"/>
  <c r="Q45" i="15"/>
  <c r="R44" i="15"/>
  <c r="Q44" i="15"/>
  <c r="R43" i="15"/>
  <c r="Q43" i="15"/>
  <c r="R42" i="15"/>
  <c r="Q42" i="15"/>
  <c r="R41" i="15"/>
  <c r="Q41" i="15"/>
  <c r="R40" i="15"/>
  <c r="Q40" i="15"/>
  <c r="R39" i="15"/>
  <c r="Q39" i="15"/>
  <c r="R38" i="15"/>
  <c r="Q38" i="15"/>
  <c r="R37" i="15"/>
  <c r="Q37" i="15"/>
  <c r="R36" i="15"/>
  <c r="Q36" i="15"/>
  <c r="R35" i="15"/>
  <c r="Q35" i="15"/>
  <c r="R34" i="15"/>
  <c r="Q34" i="15"/>
  <c r="R33" i="15"/>
  <c r="Q33" i="15"/>
  <c r="R32" i="15"/>
  <c r="Q32" i="15"/>
  <c r="R31" i="15"/>
  <c r="Q31" i="15"/>
  <c r="R30" i="15"/>
  <c r="Q30" i="15"/>
  <c r="R29" i="15"/>
  <c r="Q29" i="15"/>
  <c r="R26" i="15"/>
  <c r="Q26" i="15"/>
  <c r="R28" i="15"/>
  <c r="Q28" i="15"/>
  <c r="R27" i="15"/>
  <c r="Q27" i="15"/>
  <c r="R25" i="15"/>
  <c r="Q25" i="15"/>
  <c r="R24" i="15"/>
  <c r="Q24" i="15"/>
  <c r="R23" i="15"/>
  <c r="Q23" i="15"/>
  <c r="R22" i="15"/>
  <c r="Q22" i="15"/>
  <c r="R21" i="15"/>
  <c r="Q21" i="15"/>
  <c r="R20" i="15"/>
  <c r="Q20" i="15"/>
  <c r="R19" i="15"/>
  <c r="Q19" i="15"/>
  <c r="R18" i="15"/>
  <c r="Q18" i="15"/>
  <c r="R17" i="15"/>
  <c r="Q17" i="15"/>
  <c r="R16" i="15"/>
  <c r="Q16" i="15"/>
  <c r="R15" i="15"/>
  <c r="Q15" i="15"/>
  <c r="R14" i="15"/>
  <c r="Q14" i="15"/>
  <c r="R13" i="15"/>
  <c r="Q13" i="15"/>
  <c r="R12" i="15"/>
  <c r="Q12" i="15"/>
  <c r="R11" i="15"/>
  <c r="Q11" i="15"/>
  <c r="R10" i="15"/>
  <c r="Q10" i="15"/>
  <c r="R9" i="15"/>
  <c r="Q9" i="15"/>
  <c r="R8" i="15"/>
  <c r="Q8" i="15"/>
  <c r="R7" i="15"/>
  <c r="Q7" i="15"/>
  <c r="R6" i="15"/>
  <c r="Q6" i="15"/>
  <c r="R5" i="15"/>
  <c r="Q5" i="15"/>
  <c r="R4" i="15"/>
  <c r="Q4" i="15"/>
  <c r="R3" i="15"/>
  <c r="Q3" i="15"/>
  <c r="R2" i="15"/>
  <c r="Q2" i="15"/>
  <c r="R337" i="13"/>
  <c r="R336" i="13"/>
  <c r="R335" i="13"/>
  <c r="R334" i="13"/>
  <c r="R333" i="13"/>
  <c r="R332" i="13"/>
  <c r="R331" i="13"/>
  <c r="F331" i="13"/>
  <c r="R330" i="13"/>
  <c r="R327" i="13"/>
  <c r="R328" i="13"/>
  <c r="R329" i="13"/>
  <c r="R326" i="13"/>
  <c r="R325" i="13"/>
  <c r="R324" i="13"/>
  <c r="R322" i="13"/>
  <c r="R323" i="13"/>
  <c r="R321" i="13"/>
  <c r="R319" i="13"/>
  <c r="R320" i="13"/>
  <c r="R318" i="13"/>
  <c r="R317" i="13"/>
  <c r="R316" i="13"/>
  <c r="R314" i="13"/>
  <c r="R315" i="13"/>
  <c r="R313" i="13"/>
  <c r="R311" i="13"/>
  <c r="R312" i="13"/>
  <c r="R307" i="13"/>
  <c r="R310" i="13"/>
  <c r="R309" i="13"/>
  <c r="R308" i="13"/>
  <c r="R306" i="13"/>
  <c r="R305" i="13"/>
  <c r="R304" i="13"/>
  <c r="R302" i="13"/>
  <c r="R303" i="13"/>
  <c r="R301" i="13"/>
  <c r="R300" i="13"/>
  <c r="F300" i="13"/>
  <c r="R299" i="13"/>
  <c r="Q299" i="13"/>
  <c r="R298" i="13"/>
  <c r="Q298" i="13"/>
  <c r="R297" i="13"/>
  <c r="Q297" i="13"/>
  <c r="R295" i="13"/>
  <c r="Q295" i="13"/>
  <c r="R296" i="13"/>
  <c r="Q296" i="13"/>
  <c r="R294" i="13"/>
  <c r="Q294" i="13"/>
  <c r="R293" i="13"/>
  <c r="Q293" i="13"/>
  <c r="R291" i="13"/>
  <c r="Q291" i="13"/>
  <c r="R290" i="13"/>
  <c r="Q290" i="13"/>
  <c r="R289" i="13"/>
  <c r="Q289" i="13"/>
  <c r="R288" i="13"/>
  <c r="Q288" i="13"/>
  <c r="R292" i="13"/>
  <c r="Q292" i="13"/>
  <c r="R287" i="13"/>
  <c r="Q287" i="13"/>
  <c r="R286" i="13"/>
  <c r="Q286" i="13"/>
  <c r="R283" i="13"/>
  <c r="Q283" i="13"/>
  <c r="R282" i="13"/>
  <c r="Q282" i="13"/>
  <c r="R281" i="13"/>
  <c r="Q281" i="13"/>
  <c r="R280" i="13"/>
  <c r="Q280" i="13"/>
  <c r="R285" i="13"/>
  <c r="Q285" i="13"/>
  <c r="R284" i="13"/>
  <c r="Q284" i="13"/>
  <c r="R279" i="13"/>
  <c r="Q279" i="13"/>
  <c r="R278" i="13"/>
  <c r="Q278" i="13"/>
  <c r="R277" i="13"/>
  <c r="Q277" i="13"/>
  <c r="R276" i="13"/>
  <c r="Q276" i="13"/>
  <c r="R275" i="13"/>
  <c r="Q275" i="13"/>
  <c r="R274" i="13"/>
  <c r="Q274" i="13"/>
  <c r="R270" i="13"/>
  <c r="Q270" i="13"/>
  <c r="R273" i="13"/>
  <c r="Q273" i="13"/>
  <c r="R272" i="13"/>
  <c r="Q272" i="13"/>
  <c r="R271" i="13"/>
  <c r="Q271" i="13"/>
  <c r="R269" i="13"/>
  <c r="Q269" i="13"/>
  <c r="R268" i="13"/>
  <c r="Q268" i="13"/>
  <c r="R267" i="13"/>
  <c r="Q267" i="13"/>
  <c r="R266" i="13"/>
  <c r="Q266" i="13"/>
  <c r="R265" i="13"/>
  <c r="Q265" i="13"/>
  <c r="R264" i="13"/>
  <c r="Q264" i="13"/>
  <c r="R257" i="13"/>
  <c r="Q257" i="13"/>
  <c r="R263" i="13"/>
  <c r="Q263" i="13"/>
  <c r="R256" i="13"/>
  <c r="Q256" i="13"/>
  <c r="R262" i="13"/>
  <c r="Q262" i="13"/>
  <c r="R261" i="13"/>
  <c r="Q261" i="13"/>
  <c r="R260" i="13"/>
  <c r="Q260" i="13"/>
  <c r="R259" i="13"/>
  <c r="Q259" i="13"/>
  <c r="R258" i="13"/>
  <c r="Q258" i="13"/>
  <c r="R255" i="13"/>
  <c r="Q255" i="13"/>
  <c r="R254" i="13"/>
  <c r="Q254" i="13"/>
  <c r="R253" i="13"/>
  <c r="Q253" i="13"/>
  <c r="R252" i="13"/>
  <c r="Q252" i="13"/>
  <c r="R251" i="13"/>
  <c r="Q251" i="13"/>
  <c r="R250" i="13"/>
  <c r="Q250" i="13"/>
  <c r="R249" i="13"/>
  <c r="Q249" i="13"/>
  <c r="R248" i="13"/>
  <c r="Q248" i="13"/>
  <c r="R246" i="13"/>
  <c r="Q246" i="13"/>
  <c r="R247" i="13"/>
  <c r="Q247" i="13"/>
  <c r="R245" i="13"/>
  <c r="Q245" i="13"/>
  <c r="R243" i="13"/>
  <c r="Q243" i="13"/>
  <c r="R244" i="13"/>
  <c r="Q244" i="13"/>
  <c r="R240" i="13"/>
  <c r="Q240" i="13"/>
  <c r="R242" i="13"/>
  <c r="Q242" i="13"/>
  <c r="R241" i="13"/>
  <c r="Q241" i="13"/>
  <c r="R239" i="13"/>
  <c r="Q239" i="13"/>
  <c r="R238" i="13"/>
  <c r="Q238" i="13"/>
  <c r="R237" i="13"/>
  <c r="Q237" i="13"/>
  <c r="R236" i="13"/>
  <c r="Q236" i="13"/>
  <c r="R235" i="13"/>
  <c r="Q235" i="13"/>
  <c r="R234" i="13"/>
  <c r="Q234" i="13"/>
  <c r="R233" i="13"/>
  <c r="Q233" i="13"/>
  <c r="R232" i="13"/>
  <c r="Q232" i="13"/>
  <c r="R231" i="13"/>
  <c r="Q231" i="13"/>
  <c r="R230" i="13"/>
  <c r="Q230" i="13"/>
  <c r="R229" i="13"/>
  <c r="Q229" i="13"/>
  <c r="R228" i="13"/>
  <c r="Q228" i="13"/>
  <c r="R227" i="13"/>
  <c r="Q227" i="13"/>
  <c r="R226" i="13"/>
  <c r="Q226" i="13"/>
  <c r="R225" i="13"/>
  <c r="Q225" i="13"/>
  <c r="R224" i="13"/>
  <c r="Q224" i="13"/>
  <c r="R223" i="13"/>
  <c r="Q223" i="13"/>
  <c r="R222" i="13"/>
  <c r="Q222" i="13"/>
  <c r="R221" i="13"/>
  <c r="Q221" i="13"/>
  <c r="R220" i="13"/>
  <c r="Q220" i="13"/>
  <c r="R219" i="13"/>
  <c r="Q219" i="13"/>
  <c r="R218" i="13"/>
  <c r="Q218" i="13"/>
  <c r="R217" i="13"/>
  <c r="Q217" i="13"/>
  <c r="R216" i="13"/>
  <c r="Q216" i="13"/>
  <c r="R215" i="13"/>
  <c r="Q215" i="13"/>
  <c r="R214" i="13"/>
  <c r="Q214" i="13"/>
  <c r="R213" i="13"/>
  <c r="Q213" i="13"/>
  <c r="R212" i="13"/>
  <c r="Q212" i="13"/>
  <c r="R211" i="13"/>
  <c r="Q211" i="13"/>
  <c r="R210" i="13"/>
  <c r="Q210" i="13"/>
  <c r="R209" i="13"/>
  <c r="Q209" i="13"/>
  <c r="R208" i="13"/>
  <c r="Q208" i="13"/>
  <c r="R207" i="13"/>
  <c r="Q207" i="13"/>
  <c r="R206" i="13"/>
  <c r="Q206" i="13"/>
  <c r="R205" i="13"/>
  <c r="Q205" i="13"/>
  <c r="R204" i="13"/>
  <c r="Q204" i="13"/>
  <c r="R203" i="13"/>
  <c r="Q203" i="13"/>
  <c r="R202" i="13"/>
  <c r="Q202" i="13"/>
  <c r="R201" i="13"/>
  <c r="Q201" i="13"/>
  <c r="R200" i="13"/>
  <c r="Q200" i="13"/>
  <c r="R199" i="13"/>
  <c r="Q199" i="13"/>
  <c r="R198" i="13"/>
  <c r="Q198" i="13"/>
  <c r="R197" i="13"/>
  <c r="Q197" i="13"/>
  <c r="R196" i="13"/>
  <c r="Q196" i="13"/>
  <c r="R195" i="13"/>
  <c r="Q195" i="13"/>
  <c r="R194" i="13"/>
  <c r="Q194" i="13"/>
  <c r="R193" i="13"/>
  <c r="Q193" i="13"/>
  <c r="R192" i="13"/>
  <c r="Q192" i="13"/>
  <c r="R191" i="13"/>
  <c r="Q191" i="13"/>
  <c r="R190" i="13"/>
  <c r="Q190" i="13"/>
  <c r="R189" i="13"/>
  <c r="Q189" i="13"/>
  <c r="R188" i="13"/>
  <c r="Q188" i="13"/>
  <c r="R187" i="13"/>
  <c r="Q187" i="13"/>
  <c r="R186" i="13"/>
  <c r="Q186" i="13"/>
  <c r="R185" i="13"/>
  <c r="Q185" i="13"/>
  <c r="R184" i="13"/>
  <c r="Q184" i="13"/>
  <c r="R183" i="13"/>
  <c r="Q183" i="13"/>
  <c r="R182" i="13"/>
  <c r="Q182" i="13"/>
  <c r="R181" i="13"/>
  <c r="Q181" i="13"/>
  <c r="R180" i="13"/>
  <c r="Q180" i="13"/>
  <c r="R179" i="13"/>
  <c r="Q179" i="13"/>
  <c r="R178" i="13"/>
  <c r="Q178" i="13"/>
  <c r="R177" i="13"/>
  <c r="Q177" i="13"/>
  <c r="R176" i="13"/>
  <c r="Q176" i="13"/>
  <c r="R175" i="13"/>
  <c r="Q175" i="13"/>
  <c r="R174" i="13"/>
  <c r="Q174" i="13"/>
  <c r="R173" i="13"/>
  <c r="Q173" i="13"/>
  <c r="R172" i="13"/>
  <c r="Q172" i="13"/>
  <c r="R171" i="13"/>
  <c r="Q171" i="13"/>
  <c r="R170" i="13"/>
  <c r="Q170" i="13"/>
  <c r="R169" i="13"/>
  <c r="Q169" i="13"/>
  <c r="R168" i="13"/>
  <c r="Q168" i="13"/>
  <c r="R167" i="13"/>
  <c r="Q167" i="13"/>
  <c r="R166" i="13"/>
  <c r="Q166" i="13"/>
  <c r="R165" i="13"/>
  <c r="Q165" i="13"/>
  <c r="R164" i="13"/>
  <c r="Q164" i="13"/>
  <c r="R163" i="13"/>
  <c r="Q163" i="13"/>
  <c r="R162" i="13"/>
  <c r="Q162" i="13"/>
  <c r="R161" i="13"/>
  <c r="Q161" i="13"/>
  <c r="R160" i="13"/>
  <c r="Q160" i="13"/>
  <c r="R159" i="13"/>
  <c r="Q159" i="13"/>
  <c r="R158" i="13"/>
  <c r="Q158" i="13"/>
  <c r="R157" i="13"/>
  <c r="Q157" i="13"/>
  <c r="R156" i="13"/>
  <c r="Q156" i="13"/>
  <c r="R155" i="13"/>
  <c r="Q155" i="13"/>
  <c r="R154" i="13"/>
  <c r="Q154" i="13"/>
  <c r="R153" i="13"/>
  <c r="Q153" i="13"/>
  <c r="R152" i="13"/>
  <c r="Q152" i="13"/>
  <c r="R151" i="13"/>
  <c r="Q151" i="13"/>
  <c r="R150" i="13"/>
  <c r="Q150" i="13"/>
  <c r="R149" i="13"/>
  <c r="Q149" i="13"/>
  <c r="R148" i="13"/>
  <c r="Q148" i="13"/>
  <c r="R147" i="13"/>
  <c r="Q147" i="13"/>
  <c r="R146" i="13"/>
  <c r="Q146" i="13"/>
  <c r="R145" i="13"/>
  <c r="Q145" i="13"/>
  <c r="R144" i="13"/>
  <c r="Q144" i="13"/>
  <c r="R143" i="13"/>
  <c r="Q143" i="13"/>
  <c r="R142" i="13"/>
  <c r="Q142" i="13"/>
  <c r="R141" i="13"/>
  <c r="Q141" i="13"/>
  <c r="R140" i="13"/>
  <c r="Q140" i="13"/>
  <c r="R139" i="13"/>
  <c r="Q139" i="13"/>
  <c r="R138" i="13"/>
  <c r="Q138" i="13"/>
  <c r="R137" i="13"/>
  <c r="Q137" i="13"/>
  <c r="R136" i="13"/>
  <c r="Q136" i="13"/>
  <c r="R135" i="13"/>
  <c r="Q135" i="13"/>
  <c r="R134" i="13"/>
  <c r="Q134" i="13"/>
  <c r="R133" i="13"/>
  <c r="Q133" i="13"/>
  <c r="R132" i="13"/>
  <c r="Q132" i="13"/>
  <c r="R131" i="13"/>
  <c r="Q131" i="13"/>
  <c r="R130" i="13"/>
  <c r="Q130" i="13"/>
  <c r="R129" i="13"/>
  <c r="Q129" i="13"/>
  <c r="R128" i="13"/>
  <c r="Q128" i="13"/>
  <c r="R127" i="13"/>
  <c r="Q127" i="13"/>
  <c r="R126" i="13"/>
  <c r="Q126" i="13"/>
  <c r="R125" i="13"/>
  <c r="Q125" i="13"/>
  <c r="R124" i="13"/>
  <c r="Q124" i="13"/>
  <c r="R123" i="13"/>
  <c r="Q123" i="13"/>
  <c r="R122" i="13"/>
  <c r="Q122" i="13"/>
  <c r="R121" i="13"/>
  <c r="Q121" i="13"/>
  <c r="R120" i="13"/>
  <c r="Q120" i="13"/>
  <c r="R119" i="13"/>
  <c r="Q119" i="13"/>
  <c r="R118" i="13"/>
  <c r="Q118" i="13"/>
  <c r="R117" i="13"/>
  <c r="Q117" i="13"/>
  <c r="R116" i="13"/>
  <c r="Q116" i="13"/>
  <c r="R115" i="13"/>
  <c r="Q115" i="13"/>
  <c r="R114" i="13"/>
  <c r="Q114" i="13"/>
  <c r="R113" i="13"/>
  <c r="Q113" i="13"/>
  <c r="R112" i="13"/>
  <c r="Q112" i="13"/>
  <c r="R111" i="13"/>
  <c r="Q111" i="13"/>
  <c r="R110" i="13"/>
  <c r="Q110" i="13"/>
  <c r="R109" i="13"/>
  <c r="Q109" i="13"/>
  <c r="R108" i="13"/>
  <c r="Q108" i="13"/>
  <c r="R107" i="13"/>
  <c r="Q107" i="13"/>
  <c r="R106" i="13"/>
  <c r="Q106" i="13"/>
  <c r="R105" i="13"/>
  <c r="Q105" i="13"/>
  <c r="R104" i="13"/>
  <c r="Q104" i="13"/>
  <c r="R103" i="13"/>
  <c r="Q103" i="13"/>
  <c r="R102" i="13"/>
  <c r="Q102" i="13"/>
  <c r="R101" i="13"/>
  <c r="Q101" i="13"/>
  <c r="R100" i="13"/>
  <c r="Q100" i="13"/>
  <c r="R99" i="13"/>
  <c r="Q99" i="13"/>
  <c r="R98" i="13"/>
  <c r="Q98" i="13"/>
  <c r="R97" i="13"/>
  <c r="Q97" i="13"/>
  <c r="R96" i="13"/>
  <c r="Q96" i="13"/>
  <c r="R95" i="13"/>
  <c r="Q95" i="13"/>
  <c r="R94" i="13"/>
  <c r="Q94" i="13"/>
  <c r="R93" i="13"/>
  <c r="Q93" i="13"/>
  <c r="R92" i="13"/>
  <c r="Q92" i="13"/>
  <c r="R91" i="13"/>
  <c r="Q91" i="13"/>
  <c r="R90" i="13"/>
  <c r="Q90" i="13"/>
  <c r="R89" i="13"/>
  <c r="Q89" i="13"/>
  <c r="R88" i="13"/>
  <c r="Q88" i="13"/>
  <c r="R87" i="13"/>
  <c r="Q87" i="13"/>
  <c r="R86" i="13"/>
  <c r="Q86" i="13"/>
  <c r="R85" i="13"/>
  <c r="Q85" i="13"/>
  <c r="R84" i="13"/>
  <c r="Q84" i="13"/>
  <c r="R83" i="13"/>
  <c r="Q83" i="13"/>
  <c r="R82" i="13"/>
  <c r="Q82" i="13"/>
  <c r="R81" i="13"/>
  <c r="Q81" i="13"/>
  <c r="R80" i="13"/>
  <c r="Q80" i="13"/>
  <c r="R79" i="13"/>
  <c r="Q79" i="13"/>
  <c r="R78" i="13"/>
  <c r="Q78" i="13"/>
  <c r="R77" i="13"/>
  <c r="Q77" i="13"/>
  <c r="R76" i="13"/>
  <c r="Q76" i="13"/>
  <c r="R75" i="13"/>
  <c r="Q75" i="13"/>
  <c r="R74" i="13"/>
  <c r="Q74" i="13"/>
  <c r="R73" i="13"/>
  <c r="Q73" i="13"/>
  <c r="R72" i="13"/>
  <c r="Q72" i="13"/>
  <c r="R71" i="13"/>
  <c r="Q71" i="13"/>
  <c r="R70" i="13"/>
  <c r="Q70" i="13"/>
  <c r="R69" i="13"/>
  <c r="Q69" i="13"/>
  <c r="R68" i="13"/>
  <c r="Q68" i="13"/>
  <c r="R67" i="13"/>
  <c r="Q67" i="13"/>
  <c r="R66" i="13"/>
  <c r="Q66" i="13"/>
  <c r="R65" i="13"/>
  <c r="Q65" i="13"/>
  <c r="R64" i="13"/>
  <c r="Q64" i="13"/>
  <c r="R63" i="13"/>
  <c r="Q63" i="13"/>
  <c r="R62" i="13"/>
  <c r="Q62" i="13"/>
  <c r="R61" i="13"/>
  <c r="Q61" i="13"/>
  <c r="R60" i="13"/>
  <c r="Q60" i="13"/>
  <c r="R59" i="13"/>
  <c r="Q59" i="13"/>
  <c r="R58" i="13"/>
  <c r="Q58" i="13"/>
  <c r="R57" i="13"/>
  <c r="Q57" i="13"/>
  <c r="R56" i="13"/>
  <c r="Q56" i="13"/>
  <c r="R55" i="13"/>
  <c r="Q55" i="13"/>
  <c r="R54" i="13"/>
  <c r="Q54" i="13"/>
  <c r="R53" i="13"/>
  <c r="Q53" i="13"/>
  <c r="R52" i="13"/>
  <c r="Q52" i="13"/>
  <c r="R51" i="13"/>
  <c r="Q51" i="13"/>
  <c r="R50" i="13"/>
  <c r="Q50" i="13"/>
  <c r="R49" i="13"/>
  <c r="Q49" i="13"/>
  <c r="R48" i="13"/>
  <c r="Q48" i="13"/>
  <c r="R47" i="13"/>
  <c r="Q47" i="13"/>
  <c r="R46" i="13"/>
  <c r="Q46" i="13"/>
  <c r="R45" i="13"/>
  <c r="Q45" i="13"/>
  <c r="R44" i="13"/>
  <c r="Q44" i="13"/>
  <c r="R43" i="13"/>
  <c r="Q43" i="13"/>
  <c r="R42" i="13"/>
  <c r="Q42" i="13"/>
  <c r="R41" i="13"/>
  <c r="Q41" i="13"/>
  <c r="R40" i="13"/>
  <c r="Q40" i="13"/>
  <c r="R39" i="13"/>
  <c r="Q39" i="13"/>
  <c r="R38" i="13"/>
  <c r="Q38" i="13"/>
  <c r="R37" i="13"/>
  <c r="Q37" i="13"/>
  <c r="R36" i="13"/>
  <c r="Q36" i="13"/>
  <c r="R35" i="13"/>
  <c r="Q35" i="13"/>
  <c r="R34" i="13"/>
  <c r="Q34" i="13"/>
  <c r="R33" i="13"/>
  <c r="Q33" i="13"/>
  <c r="R32" i="13"/>
  <c r="Q32" i="13"/>
  <c r="R31" i="13"/>
  <c r="Q31" i="13"/>
  <c r="R30" i="13"/>
  <c r="Q30" i="13"/>
  <c r="R29" i="13"/>
  <c r="Q29" i="13"/>
  <c r="R28" i="13"/>
  <c r="Q28" i="13"/>
  <c r="R27" i="13"/>
  <c r="Q27" i="13"/>
  <c r="R26" i="13"/>
  <c r="Q26" i="13"/>
  <c r="R25" i="13"/>
  <c r="Q25" i="13"/>
  <c r="R24" i="13"/>
  <c r="Q24" i="13"/>
  <c r="R23" i="13"/>
  <c r="Q23" i="13"/>
  <c r="R22" i="13"/>
  <c r="Q22" i="13"/>
  <c r="R21" i="13"/>
  <c r="Q21" i="13"/>
  <c r="R20" i="13"/>
  <c r="Q20" i="13"/>
  <c r="R19" i="13"/>
  <c r="Q19" i="13"/>
  <c r="R18" i="13"/>
  <c r="Q18" i="13"/>
  <c r="R17" i="13"/>
  <c r="Q17" i="13"/>
  <c r="R16" i="13"/>
  <c r="Q16" i="13"/>
  <c r="R15" i="13"/>
  <c r="Q15" i="13"/>
  <c r="R14" i="13"/>
  <c r="Q14" i="13"/>
  <c r="R13" i="13"/>
  <c r="Q13" i="13"/>
  <c r="R12" i="13"/>
  <c r="Q12" i="13"/>
  <c r="R11" i="13"/>
  <c r="Q11" i="13"/>
  <c r="R10" i="13"/>
  <c r="Q10" i="13"/>
  <c r="R9" i="13"/>
  <c r="Q9" i="13"/>
  <c r="R8" i="13"/>
  <c r="Q8" i="13"/>
  <c r="R7" i="13"/>
  <c r="Q7" i="13"/>
  <c r="R6" i="13"/>
  <c r="Q6" i="13"/>
  <c r="R5" i="13"/>
  <c r="Q5" i="13"/>
  <c r="R4" i="13"/>
  <c r="Q4" i="13"/>
  <c r="R3" i="13"/>
  <c r="Q3" i="13"/>
  <c r="R2" i="13"/>
  <c r="Q2" i="13"/>
  <c r="R454" i="12"/>
  <c r="R453" i="12"/>
  <c r="R451" i="12"/>
  <c r="R452" i="12"/>
  <c r="F452" i="12"/>
  <c r="R450" i="12"/>
  <c r="Q450" i="12"/>
  <c r="R449" i="12"/>
  <c r="Q449" i="12"/>
  <c r="R448" i="12"/>
  <c r="Q448" i="12"/>
  <c r="R447" i="12"/>
  <c r="Q447" i="12"/>
  <c r="R446" i="12"/>
  <c r="Q446" i="12"/>
  <c r="R445" i="12"/>
  <c r="Q445" i="12"/>
  <c r="R444" i="12"/>
  <c r="Q444" i="12"/>
  <c r="R443" i="12"/>
  <c r="Q443" i="12"/>
  <c r="R442" i="12"/>
  <c r="Q442" i="12"/>
  <c r="R441" i="12"/>
  <c r="Q441" i="12"/>
  <c r="R439" i="12"/>
  <c r="Q439" i="12"/>
  <c r="R438" i="12"/>
  <c r="Q438" i="12"/>
  <c r="R440" i="12"/>
  <c r="Q440" i="12"/>
  <c r="R437" i="12"/>
  <c r="Q437" i="12"/>
  <c r="R436" i="12"/>
  <c r="Q436" i="12"/>
  <c r="R435" i="12"/>
  <c r="Q435" i="12"/>
  <c r="R434" i="12"/>
  <c r="Q434" i="12"/>
  <c r="R433" i="12"/>
  <c r="Q433" i="12"/>
  <c r="R432" i="12"/>
  <c r="Q432" i="12"/>
  <c r="R431" i="12"/>
  <c r="Q431" i="12"/>
  <c r="R430" i="12"/>
  <c r="Q430" i="12"/>
  <c r="R429" i="12"/>
  <c r="Q429" i="12"/>
  <c r="R428" i="12"/>
  <c r="Q428" i="12"/>
  <c r="R427" i="12"/>
  <c r="Q427" i="12"/>
  <c r="R426" i="12"/>
  <c r="Q426" i="12"/>
  <c r="R423" i="12"/>
  <c r="Q423" i="12"/>
  <c r="R425" i="12"/>
  <c r="Q425" i="12"/>
  <c r="R422" i="12"/>
  <c r="Q422" i="12"/>
  <c r="R424" i="12"/>
  <c r="Q424" i="12"/>
  <c r="R421" i="12"/>
  <c r="Q421" i="12"/>
  <c r="R420" i="12"/>
  <c r="Q420" i="12"/>
  <c r="R419" i="12"/>
  <c r="Q419" i="12"/>
  <c r="R418" i="12"/>
  <c r="Q418" i="12"/>
  <c r="R417" i="12"/>
  <c r="Q417" i="12"/>
  <c r="R416" i="12"/>
  <c r="Q416" i="12"/>
  <c r="R415" i="12"/>
  <c r="Q415" i="12"/>
  <c r="R414" i="12"/>
  <c r="Q414" i="12"/>
  <c r="R411" i="12"/>
  <c r="Q411" i="12"/>
  <c r="R413" i="12"/>
  <c r="Q413" i="12"/>
  <c r="R412" i="12"/>
  <c r="Q412" i="12"/>
  <c r="R410" i="12"/>
  <c r="Q410" i="12"/>
  <c r="R409" i="12"/>
  <c r="Q409" i="12"/>
  <c r="R408" i="12"/>
  <c r="Q408" i="12"/>
  <c r="R407" i="12"/>
  <c r="Q407" i="12"/>
  <c r="R406" i="12"/>
  <c r="Q406" i="12"/>
  <c r="R405" i="12"/>
  <c r="Q405" i="12"/>
  <c r="R404" i="12"/>
  <c r="Q404" i="12"/>
  <c r="R403" i="12"/>
  <c r="Q403" i="12"/>
  <c r="R400" i="12"/>
  <c r="Q400" i="12"/>
  <c r="R399" i="12"/>
  <c r="Q399" i="12"/>
  <c r="R402" i="12"/>
  <c r="Q402" i="12"/>
  <c r="R401" i="12"/>
  <c r="Q401" i="12"/>
  <c r="R398" i="12"/>
  <c r="Q398" i="12"/>
  <c r="R397" i="12"/>
  <c r="Q397" i="12"/>
  <c r="R396" i="12"/>
  <c r="Q396" i="12"/>
  <c r="R395" i="12"/>
  <c r="Q395" i="12"/>
  <c r="R394" i="12"/>
  <c r="Q394" i="12"/>
  <c r="R388" i="12"/>
  <c r="Q388" i="12"/>
  <c r="R393" i="12"/>
  <c r="Q393" i="12"/>
  <c r="R385" i="12"/>
  <c r="Q385" i="12"/>
  <c r="R391" i="12"/>
  <c r="Q391" i="12"/>
  <c r="R390" i="12"/>
  <c r="Q390" i="12"/>
  <c r="R389" i="12"/>
  <c r="Q389" i="12"/>
  <c r="R392" i="12"/>
  <c r="Q392" i="12"/>
  <c r="R386" i="12"/>
  <c r="Q386" i="12"/>
  <c r="R387" i="12"/>
  <c r="Q387" i="12"/>
  <c r="R384" i="12"/>
  <c r="Q384" i="12"/>
  <c r="R383" i="12"/>
  <c r="Q383" i="12"/>
  <c r="R382" i="12"/>
  <c r="Q382" i="12"/>
  <c r="R381" i="12"/>
  <c r="Q381" i="12"/>
  <c r="R380" i="12"/>
  <c r="Q380" i="12"/>
  <c r="R379" i="12"/>
  <c r="Q379" i="12"/>
  <c r="R378" i="12"/>
  <c r="Q378" i="12"/>
  <c r="R377" i="12"/>
  <c r="Q377" i="12"/>
  <c r="R376" i="12"/>
  <c r="Q376" i="12"/>
  <c r="R375" i="12"/>
  <c r="Q375" i="12"/>
  <c r="R374" i="12"/>
  <c r="Q374" i="12"/>
  <c r="R373" i="12"/>
  <c r="Q373" i="12"/>
  <c r="R372" i="12"/>
  <c r="Q372" i="12"/>
  <c r="R371" i="12"/>
  <c r="Q371" i="12"/>
  <c r="R370" i="12"/>
  <c r="Q370" i="12"/>
  <c r="R369" i="12"/>
  <c r="Q369" i="12"/>
  <c r="R368" i="12"/>
  <c r="Q368" i="12"/>
  <c r="R366" i="12"/>
  <c r="Q366" i="12"/>
  <c r="R367" i="12"/>
  <c r="Q367" i="12"/>
  <c r="R365" i="12"/>
  <c r="Q365" i="12"/>
  <c r="R364" i="12"/>
  <c r="Q364" i="12"/>
  <c r="R363" i="12"/>
  <c r="Q363" i="12"/>
  <c r="R358" i="12"/>
  <c r="Q358" i="12"/>
  <c r="R362" i="12"/>
  <c r="Q362" i="12"/>
  <c r="R361" i="12"/>
  <c r="Q361" i="12"/>
  <c r="R360" i="12"/>
  <c r="Q360" i="12"/>
  <c r="R359" i="12"/>
  <c r="Q359" i="12"/>
  <c r="R357" i="12"/>
  <c r="Q357" i="12"/>
  <c r="R356" i="12"/>
  <c r="Q356" i="12"/>
  <c r="R355" i="12"/>
  <c r="Q355" i="12"/>
  <c r="R354" i="12"/>
  <c r="Q354" i="12"/>
  <c r="R353" i="12"/>
  <c r="Q353" i="12"/>
  <c r="R349" i="12"/>
  <c r="Q349" i="12"/>
  <c r="R340" i="12"/>
  <c r="Q340" i="12"/>
  <c r="R352" i="12"/>
  <c r="Q352" i="12"/>
  <c r="R351" i="12"/>
  <c r="Q351" i="12"/>
  <c r="R350" i="12"/>
  <c r="Q350" i="12"/>
  <c r="R347" i="12"/>
  <c r="Q347" i="12"/>
  <c r="R346" i="12"/>
  <c r="Q346" i="12"/>
  <c r="R339" i="12"/>
  <c r="Q339" i="12"/>
  <c r="R343" i="12"/>
  <c r="Q343" i="12"/>
  <c r="R348" i="12"/>
  <c r="Q348" i="12"/>
  <c r="R345" i="12"/>
  <c r="Q345" i="12"/>
  <c r="R344" i="12"/>
  <c r="Q344" i="12"/>
  <c r="R342" i="12"/>
  <c r="Q342" i="12"/>
  <c r="R341" i="12"/>
  <c r="Q341" i="12"/>
  <c r="R338" i="12"/>
  <c r="Q338" i="12"/>
  <c r="R337" i="12"/>
  <c r="Q337" i="12"/>
  <c r="R336" i="12"/>
  <c r="Q336" i="12"/>
  <c r="R335" i="12"/>
  <c r="Q335" i="12"/>
  <c r="R331" i="12"/>
  <c r="Q331" i="12"/>
  <c r="R334" i="12"/>
  <c r="Q334" i="12"/>
  <c r="R332" i="12"/>
  <c r="Q332" i="12"/>
  <c r="R333" i="12"/>
  <c r="Q333" i="12"/>
  <c r="R330" i="12"/>
  <c r="Q330" i="12"/>
  <c r="R329" i="12"/>
  <c r="Q329" i="12"/>
  <c r="R328" i="12"/>
  <c r="Q328" i="12"/>
  <c r="R327" i="12"/>
  <c r="Q327" i="12"/>
  <c r="R326" i="12"/>
  <c r="Q326" i="12"/>
  <c r="R325" i="12"/>
  <c r="Q325" i="12"/>
  <c r="R324" i="12"/>
  <c r="Q324" i="12"/>
  <c r="R323" i="12"/>
  <c r="Q323" i="12"/>
  <c r="R322" i="12"/>
  <c r="Q322" i="12"/>
  <c r="R321" i="12"/>
  <c r="Q321" i="12"/>
  <c r="R320" i="12"/>
  <c r="Q320" i="12"/>
  <c r="R319" i="12"/>
  <c r="Q319" i="12"/>
  <c r="R318" i="12"/>
  <c r="Q318" i="12"/>
  <c r="R317" i="12"/>
  <c r="Q317" i="12"/>
  <c r="R316" i="12"/>
  <c r="Q316" i="12"/>
  <c r="R315" i="12"/>
  <c r="Q315" i="12"/>
  <c r="R314" i="12"/>
  <c r="Q314" i="12"/>
  <c r="R310" i="12"/>
  <c r="Q310" i="12"/>
  <c r="R313" i="12"/>
  <c r="Q313" i="12"/>
  <c r="R312" i="12"/>
  <c r="Q312" i="12"/>
  <c r="R311" i="12"/>
  <c r="Q311" i="12"/>
  <c r="R309" i="12"/>
  <c r="Q309" i="12"/>
  <c r="R308" i="12"/>
  <c r="Q308" i="12"/>
  <c r="R307" i="12"/>
  <c r="Q307" i="12"/>
  <c r="R306" i="12"/>
  <c r="Q306" i="12"/>
  <c r="R305" i="12"/>
  <c r="Q305" i="12"/>
  <c r="R304" i="12"/>
  <c r="Q304" i="12"/>
  <c r="R303" i="12"/>
  <c r="Q303" i="12"/>
  <c r="R301" i="12"/>
  <c r="Q301" i="12"/>
  <c r="R300" i="12"/>
  <c r="Q300" i="12"/>
  <c r="R299" i="12"/>
  <c r="Q299" i="12"/>
  <c r="R302" i="12"/>
  <c r="Q302" i="12"/>
  <c r="R298" i="12"/>
  <c r="Q298" i="12"/>
  <c r="R297" i="12"/>
  <c r="Q297" i="12"/>
  <c r="R295" i="12"/>
  <c r="Q295" i="12"/>
  <c r="R296" i="12"/>
  <c r="Q296" i="12"/>
  <c r="R294" i="12"/>
  <c r="Q294" i="12"/>
  <c r="R293" i="12"/>
  <c r="Q293" i="12"/>
  <c r="R291" i="12"/>
  <c r="Q291" i="12"/>
  <c r="R292" i="12"/>
  <c r="Q292" i="12"/>
  <c r="R289" i="12"/>
  <c r="Q289" i="12"/>
  <c r="R290" i="12"/>
  <c r="Q290" i="12"/>
  <c r="R288" i="12"/>
  <c r="Q288" i="12"/>
  <c r="R287" i="12"/>
  <c r="Q287" i="12"/>
  <c r="R286" i="12"/>
  <c r="Q286" i="12"/>
  <c r="R285" i="12"/>
  <c r="Q285" i="12"/>
  <c r="R281" i="12"/>
  <c r="Q281" i="12"/>
  <c r="R284" i="12"/>
  <c r="Q284" i="12"/>
  <c r="R283" i="12"/>
  <c r="Q283" i="12"/>
  <c r="R280" i="12"/>
  <c r="Q280" i="12"/>
  <c r="R282" i="12"/>
  <c r="Q282" i="12"/>
  <c r="R279" i="12"/>
  <c r="Q279" i="12"/>
  <c r="R278" i="12"/>
  <c r="Q278" i="12"/>
  <c r="R277" i="12"/>
  <c r="Q277" i="12"/>
  <c r="R276" i="12"/>
  <c r="Q276" i="12"/>
  <c r="R275" i="12"/>
  <c r="Q275" i="12"/>
  <c r="R274" i="12"/>
  <c r="Q274" i="12"/>
  <c r="R273" i="12"/>
  <c r="Q273" i="12"/>
  <c r="R271" i="12"/>
  <c r="Q271" i="12"/>
  <c r="R270" i="12"/>
  <c r="Q270" i="12"/>
  <c r="R272" i="12"/>
  <c r="Q272" i="12"/>
  <c r="R268" i="12"/>
  <c r="Q268" i="12"/>
  <c r="R269" i="12"/>
  <c r="Q269" i="12"/>
  <c r="R267" i="12"/>
  <c r="Q267" i="12"/>
  <c r="R266" i="12"/>
  <c r="Q266" i="12"/>
  <c r="R265" i="12"/>
  <c r="Q265" i="12"/>
  <c r="R264" i="12"/>
  <c r="Q264" i="12"/>
  <c r="R263" i="12"/>
  <c r="Q263" i="12"/>
  <c r="R262" i="12"/>
  <c r="Q262" i="12"/>
  <c r="R261" i="12"/>
  <c r="Q261" i="12"/>
  <c r="R259" i="12"/>
  <c r="Q259" i="12"/>
  <c r="R260" i="12"/>
  <c r="Q260" i="12"/>
  <c r="R258" i="12"/>
  <c r="Q258" i="12"/>
  <c r="R257" i="12"/>
  <c r="Q257" i="12"/>
  <c r="R252" i="12"/>
  <c r="Q252" i="12"/>
  <c r="R248" i="12"/>
  <c r="Q248" i="12"/>
  <c r="R256" i="12"/>
  <c r="Q256" i="12"/>
  <c r="R254" i="12"/>
  <c r="Q254" i="12"/>
  <c r="R253" i="12"/>
  <c r="Q253" i="12"/>
  <c r="R251" i="12"/>
  <c r="Q251" i="12"/>
  <c r="R255" i="12"/>
  <c r="Q255" i="12"/>
  <c r="R250" i="12"/>
  <c r="Q250" i="12"/>
  <c r="R247" i="12"/>
  <c r="Q247" i="12"/>
  <c r="R249" i="12"/>
  <c r="Q249" i="12"/>
  <c r="R246" i="12"/>
  <c r="Q246" i="12"/>
  <c r="R245" i="12"/>
  <c r="Q245" i="12"/>
  <c r="R244" i="12"/>
  <c r="Q244" i="12"/>
  <c r="R241" i="12"/>
  <c r="Q241" i="12"/>
  <c r="R240" i="12"/>
  <c r="Q240" i="12"/>
  <c r="R243" i="12"/>
  <c r="Q243" i="12"/>
  <c r="R242" i="12"/>
  <c r="Q242" i="12"/>
  <c r="R239" i="12"/>
  <c r="Q239" i="12"/>
  <c r="R238" i="12"/>
  <c r="Q238" i="12"/>
  <c r="R237" i="12"/>
  <c r="Q237" i="12"/>
  <c r="R235" i="12"/>
  <c r="Q235" i="12"/>
  <c r="R236" i="12"/>
  <c r="Q236" i="12"/>
  <c r="R233" i="12"/>
  <c r="Q233" i="12"/>
  <c r="R234" i="12"/>
  <c r="Q234" i="12"/>
  <c r="R232" i="12"/>
  <c r="Q232" i="12"/>
  <c r="R231" i="12"/>
  <c r="Q231" i="12"/>
  <c r="R228" i="12"/>
  <c r="Q228" i="12"/>
  <c r="R230" i="12"/>
  <c r="Q230" i="12"/>
  <c r="R229" i="12"/>
  <c r="Q229" i="12"/>
  <c r="R227" i="12"/>
  <c r="Q227" i="12"/>
  <c r="R226" i="12"/>
  <c r="Q226" i="12"/>
  <c r="R225" i="12"/>
  <c r="Q225" i="12"/>
  <c r="R222" i="12"/>
  <c r="Q222" i="12"/>
  <c r="R212" i="12"/>
  <c r="Q212" i="12"/>
  <c r="R223" i="12"/>
  <c r="Q223" i="12"/>
  <c r="R224" i="12"/>
  <c r="Q224" i="12"/>
  <c r="R221" i="12"/>
  <c r="Q221" i="12"/>
  <c r="R220" i="12"/>
  <c r="Q220" i="12"/>
  <c r="R219" i="12"/>
  <c r="Q219" i="12"/>
  <c r="R218" i="12"/>
  <c r="Q218" i="12"/>
  <c r="R216" i="12"/>
  <c r="Q216" i="12"/>
  <c r="R215" i="12"/>
  <c r="Q215" i="12"/>
  <c r="R214" i="12"/>
  <c r="Q214" i="12"/>
  <c r="R213" i="12"/>
  <c r="Q213" i="12"/>
  <c r="R211" i="12"/>
  <c r="Q211" i="12"/>
  <c r="R217" i="12"/>
  <c r="Q217" i="12"/>
  <c r="R210" i="12"/>
  <c r="Q210" i="12"/>
  <c r="R209" i="12"/>
  <c r="Q209" i="12"/>
  <c r="R208" i="12"/>
  <c r="Q208" i="12"/>
  <c r="R205" i="12"/>
  <c r="Q205" i="12"/>
  <c r="R207" i="12"/>
  <c r="Q207" i="12"/>
  <c r="R206" i="12"/>
  <c r="Q206" i="12"/>
  <c r="R203" i="12"/>
  <c r="Q203" i="12"/>
  <c r="R204" i="12"/>
  <c r="Q204" i="12"/>
  <c r="R202" i="12"/>
  <c r="Q202" i="12"/>
  <c r="R200" i="12"/>
  <c r="Q200" i="12"/>
  <c r="R198" i="12"/>
  <c r="Q198" i="12"/>
  <c r="R199" i="12"/>
  <c r="Q199" i="12"/>
  <c r="R196" i="12"/>
  <c r="Q196" i="12"/>
  <c r="R197" i="12"/>
  <c r="Q197" i="12"/>
  <c r="R201" i="12"/>
  <c r="Q201" i="12"/>
  <c r="R195" i="12"/>
  <c r="Q195" i="12"/>
  <c r="R194" i="12"/>
  <c r="Q194" i="12"/>
  <c r="R193" i="12"/>
  <c r="Q193" i="12"/>
  <c r="R192" i="12"/>
  <c r="Q192" i="12"/>
  <c r="R190" i="12"/>
  <c r="Q190" i="12"/>
  <c r="R191" i="12"/>
  <c r="Q191" i="12"/>
  <c r="R187" i="12"/>
  <c r="Q187" i="12"/>
  <c r="R186" i="12"/>
  <c r="Q186" i="12"/>
  <c r="R184" i="12"/>
  <c r="Q184" i="12"/>
  <c r="R189" i="12"/>
  <c r="Q189" i="12"/>
  <c r="R188" i="12"/>
  <c r="Q188" i="12"/>
  <c r="R185" i="12"/>
  <c r="Q185" i="12"/>
  <c r="R182" i="12"/>
  <c r="Q182" i="12"/>
  <c r="R181" i="12"/>
  <c r="Q181" i="12"/>
  <c r="R183" i="12"/>
  <c r="Q183" i="12"/>
  <c r="R180" i="12"/>
  <c r="Q180" i="12"/>
  <c r="R179" i="12"/>
  <c r="Q179" i="12"/>
  <c r="R177" i="12"/>
  <c r="Q177" i="12"/>
  <c r="R176" i="12"/>
  <c r="Q176" i="12"/>
  <c r="R175" i="12"/>
  <c r="Q175" i="12"/>
  <c r="R174" i="12"/>
  <c r="Q174" i="12"/>
  <c r="R173" i="12"/>
  <c r="Q173" i="12"/>
  <c r="R172" i="12"/>
  <c r="Q172" i="12"/>
  <c r="R171" i="12"/>
  <c r="Q171" i="12"/>
  <c r="R170" i="12"/>
  <c r="Q170" i="12"/>
  <c r="R169" i="12"/>
  <c r="Q169" i="12"/>
  <c r="R168" i="12"/>
  <c r="Q168" i="12"/>
  <c r="R167" i="12"/>
  <c r="Q167" i="12"/>
  <c r="R178" i="12"/>
  <c r="Q178" i="12"/>
  <c r="R166" i="12"/>
  <c r="Q166" i="12"/>
  <c r="R165" i="12"/>
  <c r="Q165" i="12"/>
  <c r="R164" i="12"/>
  <c r="Q164" i="12"/>
  <c r="R160" i="12"/>
  <c r="Q160" i="12"/>
  <c r="R163" i="12"/>
  <c r="Q163" i="12"/>
  <c r="R162" i="12"/>
  <c r="Q162" i="12"/>
  <c r="R161" i="12"/>
  <c r="Q161" i="12"/>
  <c r="R159" i="12"/>
  <c r="Q159" i="12"/>
  <c r="R158" i="12"/>
  <c r="Q158" i="12"/>
  <c r="R155" i="12"/>
  <c r="Q155" i="12"/>
  <c r="R156" i="12"/>
  <c r="Q156" i="12"/>
  <c r="R154" i="12"/>
  <c r="Q154" i="12"/>
  <c r="R153" i="12"/>
  <c r="Q153" i="12"/>
  <c r="R157" i="12"/>
  <c r="Q157" i="12"/>
  <c r="R152" i="12"/>
  <c r="Q152" i="12"/>
  <c r="R151" i="12"/>
  <c r="Q151" i="12"/>
  <c r="R150" i="12"/>
  <c r="Q150" i="12"/>
  <c r="R148" i="12"/>
  <c r="Q148" i="12"/>
  <c r="R147" i="12"/>
  <c r="Q147" i="12"/>
  <c r="R145" i="12"/>
  <c r="Q145" i="12"/>
  <c r="R146" i="12"/>
  <c r="Q146" i="12"/>
  <c r="R149" i="12"/>
  <c r="Q149" i="12"/>
  <c r="R144" i="12"/>
  <c r="Q144" i="12"/>
  <c r="R143" i="12"/>
  <c r="Q143" i="12"/>
  <c r="R142" i="12"/>
  <c r="Q142" i="12"/>
  <c r="R141" i="12"/>
  <c r="Q141" i="12"/>
  <c r="R140" i="12"/>
  <c r="Q140" i="12"/>
  <c r="R139" i="12"/>
  <c r="Q139" i="12"/>
  <c r="R138" i="12"/>
  <c r="Q138" i="12"/>
  <c r="R137" i="12"/>
  <c r="Q137" i="12"/>
  <c r="R136" i="12"/>
  <c r="Q136" i="12"/>
  <c r="R135" i="12"/>
  <c r="Q135" i="12"/>
  <c r="R134" i="12"/>
  <c r="Q134" i="12"/>
  <c r="R133" i="12"/>
  <c r="Q133" i="12"/>
  <c r="R131" i="12"/>
  <c r="Q131" i="12"/>
  <c r="R128" i="12"/>
  <c r="Q128" i="12"/>
  <c r="R132" i="12"/>
  <c r="Q132" i="12"/>
  <c r="R130" i="12"/>
  <c r="Q130" i="12"/>
  <c r="R129" i="12"/>
  <c r="Q129" i="12"/>
  <c r="R127" i="12"/>
  <c r="Q127" i="12"/>
  <c r="R126" i="12"/>
  <c r="Q126" i="12"/>
  <c r="R125" i="12"/>
  <c r="Q125" i="12"/>
  <c r="R124" i="12"/>
  <c r="Q124" i="12"/>
  <c r="R123" i="12"/>
  <c r="Q123" i="12"/>
  <c r="R122" i="12"/>
  <c r="Q122" i="12"/>
  <c r="R121" i="12"/>
  <c r="Q121" i="12"/>
  <c r="R120" i="12"/>
  <c r="Q120" i="12"/>
  <c r="R119" i="12"/>
  <c r="Q119" i="12"/>
  <c r="R118" i="12"/>
  <c r="Q118" i="12"/>
  <c r="R117" i="12"/>
  <c r="Q117" i="12"/>
  <c r="R116" i="12"/>
  <c r="Q116" i="12"/>
  <c r="R114" i="12"/>
  <c r="Q114" i="12"/>
  <c r="R115" i="12"/>
  <c r="Q115" i="12"/>
  <c r="R113" i="12"/>
  <c r="Q113" i="12"/>
  <c r="R112" i="12"/>
  <c r="Q112" i="12"/>
  <c r="R111" i="12"/>
  <c r="Q111" i="12"/>
  <c r="R110" i="12"/>
  <c r="Q110" i="12"/>
  <c r="R109" i="12"/>
  <c r="Q109" i="12"/>
  <c r="R108" i="12"/>
  <c r="Q108" i="12"/>
  <c r="R107" i="12"/>
  <c r="Q107" i="12"/>
  <c r="R106" i="12"/>
  <c r="Q106" i="12"/>
  <c r="R105" i="12"/>
  <c r="Q105" i="12"/>
  <c r="R104" i="12"/>
  <c r="Q104" i="12"/>
  <c r="R102" i="12"/>
  <c r="Q102" i="12"/>
  <c r="R101" i="12"/>
  <c r="Q101" i="12"/>
  <c r="R100" i="12"/>
  <c r="Q100" i="12"/>
  <c r="R99" i="12"/>
  <c r="Q99" i="12"/>
  <c r="R103" i="12"/>
  <c r="Q103" i="12"/>
  <c r="R98" i="12"/>
  <c r="Q98" i="12"/>
  <c r="R97" i="12"/>
  <c r="Q97" i="12"/>
  <c r="R96" i="12"/>
  <c r="Q96" i="12"/>
  <c r="R94" i="12"/>
  <c r="Q94" i="12"/>
  <c r="R93" i="12"/>
  <c r="Q93" i="12"/>
  <c r="R95" i="12"/>
  <c r="Q95" i="12"/>
  <c r="R91" i="12"/>
  <c r="Q91" i="12"/>
  <c r="R90" i="12"/>
  <c r="Q90" i="12"/>
  <c r="R87" i="12"/>
  <c r="Q87" i="12"/>
  <c r="R89" i="12"/>
  <c r="Q89" i="12"/>
  <c r="R88" i="12"/>
  <c r="Q88" i="12"/>
  <c r="R84" i="12"/>
  <c r="Q84" i="12"/>
  <c r="R85" i="12"/>
  <c r="Q85" i="12"/>
  <c r="R83" i="12"/>
  <c r="Q83" i="12"/>
  <c r="R74" i="12"/>
  <c r="Q74" i="12"/>
  <c r="R79" i="12"/>
  <c r="Q79" i="12"/>
  <c r="R78" i="12"/>
  <c r="Q78" i="12"/>
  <c r="R69" i="12"/>
  <c r="Q69" i="12"/>
  <c r="R82" i="12"/>
  <c r="Q82" i="12"/>
  <c r="R81" i="12"/>
  <c r="Q81" i="12"/>
  <c r="R92" i="12"/>
  <c r="Q92" i="12"/>
  <c r="R86" i="12"/>
  <c r="Q86" i="12"/>
  <c r="R68" i="12"/>
  <c r="Q68" i="12"/>
  <c r="R58" i="12"/>
  <c r="Q58" i="12"/>
  <c r="R80" i="12"/>
  <c r="Q80" i="12"/>
  <c r="R44" i="12"/>
  <c r="Q44" i="12"/>
  <c r="R76" i="12"/>
  <c r="Q76" i="12"/>
  <c r="R75" i="12"/>
  <c r="Q75" i="12"/>
  <c r="R73" i="12"/>
  <c r="Q73" i="12"/>
  <c r="R72" i="12"/>
  <c r="Q72" i="12"/>
  <c r="R71" i="12"/>
  <c r="Q71" i="12"/>
  <c r="R77" i="12"/>
  <c r="Q77" i="12"/>
  <c r="R70" i="12"/>
  <c r="Q70" i="12"/>
  <c r="R59" i="12"/>
  <c r="Q59" i="12"/>
  <c r="R67" i="12"/>
  <c r="Q67" i="12"/>
  <c r="R66" i="12"/>
  <c r="Q66" i="12"/>
  <c r="R65" i="12"/>
  <c r="Q65" i="12"/>
  <c r="R64" i="12"/>
  <c r="Q64" i="12"/>
  <c r="R63" i="12"/>
  <c r="Q63" i="12"/>
  <c r="R62" i="12"/>
  <c r="Q62" i="12"/>
  <c r="R61" i="12"/>
  <c r="Q61" i="12"/>
  <c r="R2" i="12"/>
  <c r="Q2" i="12"/>
  <c r="R60" i="12"/>
  <c r="Q60" i="12"/>
  <c r="R47" i="12"/>
  <c r="Q47" i="12"/>
  <c r="R57" i="12"/>
  <c r="Q57" i="12"/>
  <c r="R56" i="12"/>
  <c r="Q56" i="12"/>
  <c r="R55" i="12"/>
  <c r="Q55" i="12"/>
  <c r="R54" i="12"/>
  <c r="Q54" i="12"/>
  <c r="R52" i="12"/>
  <c r="Q52" i="12"/>
  <c r="R49" i="12"/>
  <c r="Q49" i="12"/>
  <c r="R48" i="12"/>
  <c r="Q48" i="12"/>
  <c r="R53" i="12"/>
  <c r="Q53" i="12"/>
  <c r="R51" i="12"/>
  <c r="Q51" i="12"/>
  <c r="R50" i="12"/>
  <c r="Q50" i="12"/>
  <c r="R46" i="12"/>
  <c r="Q46" i="12"/>
  <c r="R45" i="12"/>
  <c r="Q45" i="12"/>
  <c r="R43" i="12"/>
  <c r="Q43" i="12"/>
  <c r="R42" i="12"/>
  <c r="Q42" i="12"/>
  <c r="R41" i="12"/>
  <c r="Q41" i="12"/>
  <c r="R40" i="12"/>
  <c r="Q40" i="12"/>
  <c r="R39" i="12"/>
  <c r="Q39" i="12"/>
  <c r="R38" i="12"/>
  <c r="Q38" i="12"/>
  <c r="R37" i="12"/>
  <c r="Q37" i="12"/>
  <c r="R36" i="12"/>
  <c r="Q36" i="12"/>
  <c r="R35" i="12"/>
  <c r="Q35" i="12"/>
  <c r="R34" i="12"/>
  <c r="Q34" i="12"/>
  <c r="R33" i="12"/>
  <c r="Q33" i="12"/>
  <c r="R31" i="12"/>
  <c r="Q31" i="12"/>
  <c r="R32" i="12"/>
  <c r="Q32" i="12"/>
  <c r="R3" i="12"/>
  <c r="Q3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1" i="12"/>
  <c r="Q21" i="12"/>
  <c r="R17" i="12"/>
  <c r="Q17" i="12"/>
  <c r="R19" i="12"/>
  <c r="Q19" i="12"/>
  <c r="R18" i="12"/>
  <c r="Q18" i="12"/>
  <c r="R24" i="12"/>
  <c r="Q24" i="12"/>
  <c r="R23" i="12"/>
  <c r="Q23" i="12"/>
  <c r="R22" i="12"/>
  <c r="Q22" i="12"/>
  <c r="R20" i="12"/>
  <c r="Q20" i="12"/>
  <c r="R16" i="12"/>
  <c r="Q16" i="12"/>
  <c r="R15" i="12"/>
  <c r="Q15" i="12"/>
  <c r="R8" i="12"/>
  <c r="Q8" i="12"/>
  <c r="R14" i="12"/>
  <c r="Q14" i="12"/>
  <c r="R13" i="12"/>
  <c r="Q13" i="12"/>
  <c r="R12" i="12"/>
  <c r="Q12" i="12"/>
  <c r="R9" i="12"/>
  <c r="Q9" i="12"/>
  <c r="R11" i="12"/>
  <c r="Q11" i="12"/>
  <c r="R10" i="12"/>
  <c r="Q10" i="12"/>
  <c r="R6" i="12"/>
  <c r="Q6" i="12"/>
  <c r="R7" i="12"/>
  <c r="Q7" i="12"/>
  <c r="R4" i="12"/>
  <c r="Q4" i="12"/>
  <c r="R5" i="12"/>
  <c r="Q5" i="12"/>
  <c r="R203" i="11"/>
  <c r="R202" i="11"/>
  <c r="R201" i="11"/>
  <c r="R200" i="11"/>
  <c r="R199" i="11"/>
  <c r="R198" i="11"/>
  <c r="R193" i="11"/>
  <c r="R197" i="11"/>
  <c r="R196" i="11"/>
  <c r="R195" i="11"/>
  <c r="R194" i="11"/>
  <c r="R192" i="11"/>
  <c r="R191" i="11"/>
  <c r="R190" i="11"/>
  <c r="R189" i="11"/>
  <c r="R187" i="11"/>
  <c r="R188" i="11"/>
  <c r="R186" i="11"/>
  <c r="R184" i="11"/>
  <c r="R185" i="11"/>
  <c r="R183" i="11"/>
  <c r="R182" i="11"/>
  <c r="R181" i="11"/>
  <c r="R180" i="11"/>
  <c r="R179" i="11"/>
  <c r="R178" i="11"/>
  <c r="R176" i="11"/>
  <c r="R177" i="11"/>
  <c r="R175" i="11"/>
  <c r="R174" i="11"/>
  <c r="R173" i="11"/>
  <c r="R172" i="11"/>
  <c r="R171" i="11"/>
  <c r="R170" i="11"/>
  <c r="R169" i="11"/>
  <c r="R166" i="11"/>
  <c r="R165" i="11"/>
  <c r="R168" i="11"/>
  <c r="R167" i="11"/>
  <c r="R164" i="11"/>
  <c r="R163" i="11"/>
  <c r="R162" i="11"/>
  <c r="R161" i="11"/>
  <c r="R160" i="11"/>
  <c r="R159" i="11"/>
  <c r="R158" i="11"/>
  <c r="R157" i="11"/>
  <c r="R156" i="11"/>
  <c r="R155" i="11"/>
  <c r="R154" i="11"/>
  <c r="R153" i="11"/>
  <c r="R152" i="11"/>
  <c r="R151" i="11"/>
  <c r="R150" i="11"/>
  <c r="F150" i="11"/>
  <c r="R149" i="11"/>
  <c r="Q149" i="11"/>
  <c r="R148" i="11"/>
  <c r="Q148" i="11"/>
  <c r="R147" i="11"/>
  <c r="Q147" i="11"/>
  <c r="R146" i="11"/>
  <c r="Q146" i="11"/>
  <c r="R144" i="11"/>
  <c r="Q144" i="11"/>
  <c r="R145" i="11"/>
  <c r="Q145" i="11"/>
  <c r="R143" i="11"/>
  <c r="Q143" i="11"/>
  <c r="R142" i="11"/>
  <c r="Q142" i="11"/>
  <c r="R141" i="11"/>
  <c r="Q141" i="11"/>
  <c r="R140" i="11"/>
  <c r="Q140" i="11"/>
  <c r="R139" i="11"/>
  <c r="Q139" i="11"/>
  <c r="R138" i="11"/>
  <c r="Q138" i="11"/>
  <c r="R137" i="11"/>
  <c r="Q137" i="11"/>
  <c r="R136" i="11"/>
  <c r="Q136" i="11"/>
  <c r="R132" i="11"/>
  <c r="Q132" i="11"/>
  <c r="R131" i="11"/>
  <c r="Q131" i="11"/>
  <c r="R135" i="11"/>
  <c r="Q135" i="11"/>
  <c r="R134" i="11"/>
  <c r="Q134" i="11"/>
  <c r="R133" i="11"/>
  <c r="Q133" i="11"/>
  <c r="R129" i="11"/>
  <c r="Q129" i="11"/>
  <c r="R130" i="11"/>
  <c r="Q130" i="11"/>
  <c r="R128" i="11"/>
  <c r="Q128" i="11"/>
  <c r="R127" i="11"/>
  <c r="Q127" i="11"/>
  <c r="R126" i="11"/>
  <c r="Q126" i="11"/>
  <c r="R125" i="11"/>
  <c r="Q125" i="11"/>
  <c r="R124" i="11"/>
  <c r="Q124" i="11"/>
  <c r="R122" i="11"/>
  <c r="Q122" i="11"/>
  <c r="R123" i="11"/>
  <c r="Q123" i="11"/>
  <c r="R121" i="11"/>
  <c r="Q121" i="11"/>
  <c r="R120" i="11"/>
  <c r="Q120" i="11"/>
  <c r="R119" i="11"/>
  <c r="Q119" i="11"/>
  <c r="R118" i="11"/>
  <c r="Q118" i="11"/>
  <c r="R117" i="11"/>
  <c r="Q117" i="11"/>
  <c r="R116" i="11"/>
  <c r="Q116" i="11"/>
  <c r="R115" i="11"/>
  <c r="Q115" i="11"/>
  <c r="R114" i="11"/>
  <c r="Q114" i="11"/>
  <c r="R113" i="11"/>
  <c r="Q113" i="11"/>
  <c r="R112" i="11"/>
  <c r="Q112" i="11"/>
  <c r="R111" i="11"/>
  <c r="Q111" i="11"/>
  <c r="R110" i="11"/>
  <c r="Q110" i="11"/>
  <c r="R109" i="11"/>
  <c r="Q109" i="11"/>
  <c r="R108" i="11"/>
  <c r="Q108" i="11"/>
  <c r="R107" i="11"/>
  <c r="Q107" i="11"/>
  <c r="R106" i="11"/>
  <c r="Q106" i="11"/>
  <c r="R105" i="11"/>
  <c r="Q105" i="11"/>
  <c r="R104" i="11"/>
  <c r="Q104" i="11"/>
  <c r="R103" i="11"/>
  <c r="Q103" i="11"/>
  <c r="R102" i="11"/>
  <c r="Q102" i="11"/>
  <c r="R101" i="11"/>
  <c r="Q101" i="11"/>
  <c r="R100" i="11"/>
  <c r="Q100" i="11"/>
  <c r="R99" i="11"/>
  <c r="Q99" i="11"/>
  <c r="R98" i="11"/>
  <c r="Q98" i="11"/>
  <c r="R97" i="11"/>
  <c r="Q97" i="11"/>
  <c r="R96" i="11"/>
  <c r="Q96" i="11"/>
  <c r="R95" i="11"/>
  <c r="Q95" i="11"/>
  <c r="R94" i="11"/>
  <c r="Q94" i="11"/>
  <c r="R93" i="11"/>
  <c r="Q93" i="11"/>
  <c r="R92" i="11"/>
  <c r="Q92" i="11"/>
  <c r="R91" i="11"/>
  <c r="Q91" i="11"/>
  <c r="R90" i="11"/>
  <c r="Q90" i="11"/>
  <c r="R89" i="11"/>
  <c r="Q89" i="11"/>
  <c r="R88" i="11"/>
  <c r="Q88" i="11"/>
  <c r="R87" i="11"/>
  <c r="Q87" i="11"/>
  <c r="R86" i="11"/>
  <c r="Q86" i="11"/>
  <c r="R85" i="11"/>
  <c r="Q85" i="11"/>
  <c r="R84" i="11"/>
  <c r="Q84" i="11"/>
  <c r="R83" i="11"/>
  <c r="Q83" i="11"/>
  <c r="R82" i="11"/>
  <c r="Q82" i="11"/>
  <c r="R81" i="11"/>
  <c r="Q81" i="11"/>
  <c r="R80" i="11"/>
  <c r="Q80" i="11"/>
  <c r="R79" i="11"/>
  <c r="Q79" i="11"/>
  <c r="R78" i="11"/>
  <c r="Q78" i="11"/>
  <c r="R77" i="11"/>
  <c r="Q77" i="11"/>
  <c r="R76" i="11"/>
  <c r="Q76" i="11"/>
  <c r="R75" i="11"/>
  <c r="Q75" i="11"/>
  <c r="R74" i="11"/>
  <c r="Q74" i="11"/>
  <c r="R73" i="11"/>
  <c r="Q73" i="11"/>
  <c r="R72" i="11"/>
  <c r="Q72" i="11"/>
  <c r="R71" i="11"/>
  <c r="Q71" i="11"/>
  <c r="R70" i="11"/>
  <c r="Q70" i="11"/>
  <c r="R69" i="11"/>
  <c r="Q69" i="11"/>
  <c r="R68" i="11"/>
  <c r="Q68" i="11"/>
  <c r="R67" i="11"/>
  <c r="Q67" i="11"/>
  <c r="R66" i="11"/>
  <c r="Q66" i="11"/>
  <c r="R65" i="11"/>
  <c r="Q65" i="11"/>
  <c r="R64" i="11"/>
  <c r="Q64" i="11"/>
  <c r="R63" i="11"/>
  <c r="Q63" i="11"/>
  <c r="R62" i="11"/>
  <c r="Q62" i="11"/>
  <c r="R61" i="11"/>
  <c r="Q61" i="11"/>
  <c r="R60" i="11"/>
  <c r="Q60" i="11"/>
  <c r="R59" i="11"/>
  <c r="Q59" i="11"/>
  <c r="R58" i="11"/>
  <c r="Q58" i="11"/>
  <c r="R57" i="11"/>
  <c r="Q57" i="11"/>
  <c r="R56" i="11"/>
  <c r="Q56" i="11"/>
  <c r="R55" i="11"/>
  <c r="Q55" i="11"/>
  <c r="R54" i="11"/>
  <c r="Q54" i="11"/>
  <c r="R53" i="11"/>
  <c r="Q53" i="11"/>
  <c r="R52" i="11"/>
  <c r="Q52" i="11"/>
  <c r="R51" i="11"/>
  <c r="Q51" i="11"/>
  <c r="R50" i="11"/>
  <c r="Q50" i="11"/>
  <c r="R49" i="11"/>
  <c r="Q49" i="11"/>
  <c r="R48" i="11"/>
  <c r="Q48" i="11"/>
  <c r="R47" i="11"/>
  <c r="Q47" i="11"/>
  <c r="R46" i="11"/>
  <c r="Q46" i="11"/>
  <c r="R45" i="11"/>
  <c r="Q45" i="11"/>
  <c r="R44" i="11"/>
  <c r="Q44" i="11"/>
  <c r="R43" i="11"/>
  <c r="Q43" i="11"/>
  <c r="R42" i="11"/>
  <c r="Q42" i="11"/>
  <c r="R41" i="11"/>
  <c r="Q41" i="11"/>
  <c r="R40" i="11"/>
  <c r="Q40" i="11"/>
  <c r="R39" i="11"/>
  <c r="Q39" i="11"/>
  <c r="R38" i="11"/>
  <c r="Q38" i="11"/>
  <c r="R37" i="11"/>
  <c r="Q37" i="11"/>
  <c r="R36" i="11"/>
  <c r="Q36" i="11"/>
  <c r="R35" i="11"/>
  <c r="Q35" i="11"/>
  <c r="R34" i="11"/>
  <c r="Q34" i="11"/>
  <c r="R33" i="11"/>
  <c r="Q33" i="11"/>
  <c r="R32" i="11"/>
  <c r="Q32" i="11"/>
  <c r="R31" i="11"/>
  <c r="Q31" i="11"/>
  <c r="R30" i="11"/>
  <c r="Q30" i="11"/>
  <c r="R29" i="11"/>
  <c r="Q29" i="11"/>
  <c r="R28" i="11"/>
  <c r="Q28" i="11"/>
  <c r="R27" i="11"/>
  <c r="Q27" i="11"/>
  <c r="R26" i="11"/>
  <c r="Q26" i="11"/>
  <c r="R25" i="11"/>
  <c r="Q25" i="11"/>
  <c r="R24" i="11"/>
  <c r="Q24" i="11"/>
  <c r="R23" i="11"/>
  <c r="Q23" i="11"/>
  <c r="R22" i="11"/>
  <c r="Q22" i="11"/>
  <c r="R21" i="11"/>
  <c r="Q21" i="11"/>
  <c r="R20" i="11"/>
  <c r="Q20" i="11"/>
  <c r="R19" i="11"/>
  <c r="Q19" i="11"/>
  <c r="R18" i="11"/>
  <c r="Q18" i="11"/>
  <c r="R17" i="11"/>
  <c r="Q17" i="11"/>
  <c r="R16" i="11"/>
  <c r="Q16" i="11"/>
  <c r="R15" i="11"/>
  <c r="Q15" i="11"/>
  <c r="R14" i="11"/>
  <c r="Q14" i="11"/>
  <c r="R13" i="11"/>
  <c r="Q13" i="11"/>
  <c r="R12" i="11"/>
  <c r="Q12" i="11"/>
  <c r="R11" i="11"/>
  <c r="Q11" i="11"/>
  <c r="R10" i="11"/>
  <c r="Q10" i="11"/>
  <c r="R9" i="11"/>
  <c r="Q9" i="11"/>
  <c r="R8" i="11"/>
  <c r="Q8" i="11"/>
  <c r="R7" i="11"/>
  <c r="Q7" i="11"/>
  <c r="R6" i="11"/>
  <c r="Q6" i="11"/>
  <c r="R5" i="11"/>
  <c r="Q5" i="11"/>
  <c r="R4" i="11"/>
  <c r="Q4" i="11"/>
  <c r="R3" i="11"/>
  <c r="Q3" i="11"/>
  <c r="R2" i="11"/>
  <c r="Q2" i="11"/>
  <c r="R25" i="10"/>
  <c r="Q25" i="10"/>
  <c r="R24" i="10"/>
  <c r="Q24" i="10"/>
  <c r="R23" i="10"/>
  <c r="Q23" i="10"/>
  <c r="R22" i="10"/>
  <c r="Q22" i="10"/>
  <c r="P22" i="10" s="1"/>
  <c r="R21" i="10"/>
  <c r="Q21" i="10"/>
  <c r="R20" i="10"/>
  <c r="Q20" i="10"/>
  <c r="R19" i="10"/>
  <c r="Q19" i="10"/>
  <c r="R18" i="10"/>
  <c r="Q18" i="10"/>
  <c r="R17" i="10"/>
  <c r="Q17" i="10"/>
  <c r="R16" i="10"/>
  <c r="Q16" i="10"/>
  <c r="R15" i="10"/>
  <c r="Q15" i="10"/>
  <c r="R14" i="10"/>
  <c r="Q14" i="10"/>
  <c r="R13" i="10"/>
  <c r="Q13" i="10"/>
  <c r="R12" i="10"/>
  <c r="Q12" i="10"/>
  <c r="R11" i="10"/>
  <c r="Q11" i="10"/>
  <c r="R10" i="10"/>
  <c r="Q10" i="10"/>
  <c r="R9" i="10"/>
  <c r="Q9" i="10"/>
  <c r="R8" i="10"/>
  <c r="Q8" i="10"/>
  <c r="R7" i="10"/>
  <c r="Q7" i="10"/>
  <c r="R6" i="10"/>
  <c r="Q6" i="10"/>
  <c r="R5" i="10"/>
  <c r="Q5" i="10"/>
  <c r="R4" i="10"/>
  <c r="Q4" i="10"/>
  <c r="R3" i="10"/>
  <c r="Q3" i="10"/>
  <c r="R2" i="10"/>
  <c r="Q2" i="10"/>
  <c r="R374" i="9"/>
  <c r="R373" i="9"/>
  <c r="R372" i="9"/>
  <c r="R371" i="9"/>
  <c r="R370" i="9"/>
  <c r="R369" i="9"/>
  <c r="R368" i="9"/>
  <c r="R367" i="9"/>
  <c r="R366" i="9"/>
  <c r="R365" i="9"/>
  <c r="R364" i="9"/>
  <c r="R363" i="9"/>
  <c r="R362" i="9"/>
  <c r="R361" i="9"/>
  <c r="R360" i="9"/>
  <c r="R359" i="9"/>
  <c r="R358" i="9"/>
  <c r="R357" i="9"/>
  <c r="R356" i="9"/>
  <c r="R355" i="9"/>
  <c r="R354" i="9"/>
  <c r="R353" i="9"/>
  <c r="H353" i="9"/>
  <c r="R352" i="9"/>
  <c r="R351" i="9"/>
  <c r="R350" i="9"/>
  <c r="R349" i="9"/>
  <c r="R348" i="9"/>
  <c r="R347" i="9"/>
  <c r="R346" i="9"/>
  <c r="R345" i="9"/>
  <c r="R344" i="9"/>
  <c r="R343" i="9"/>
  <c r="R342" i="9"/>
  <c r="R341" i="9"/>
  <c r="R340" i="9"/>
  <c r="R339" i="9"/>
  <c r="R338" i="9"/>
  <c r="R337" i="9"/>
  <c r="R336" i="9"/>
  <c r="R335" i="9"/>
  <c r="R334" i="9"/>
  <c r="R333" i="9"/>
  <c r="R332" i="9"/>
  <c r="R331" i="9"/>
  <c r="R330" i="9"/>
  <c r="R329" i="9"/>
  <c r="R328" i="9"/>
  <c r="R327" i="9"/>
  <c r="R326" i="9"/>
  <c r="R325" i="9"/>
  <c r="R324" i="9"/>
  <c r="R323" i="9"/>
  <c r="R322" i="9"/>
  <c r="R321" i="9"/>
  <c r="R320" i="9"/>
  <c r="R319" i="9"/>
  <c r="R318" i="9"/>
  <c r="R317" i="9"/>
  <c r="R316" i="9"/>
  <c r="F316" i="9"/>
  <c r="R315" i="9"/>
  <c r="Q315" i="9"/>
  <c r="R314" i="9"/>
  <c r="Q314" i="9"/>
  <c r="R313" i="9"/>
  <c r="Q313" i="9"/>
  <c r="R312" i="9"/>
  <c r="Q312" i="9"/>
  <c r="R311" i="9"/>
  <c r="Q311" i="9"/>
  <c r="R310" i="9"/>
  <c r="Q310" i="9"/>
  <c r="R309" i="9"/>
  <c r="Q309" i="9"/>
  <c r="P309" i="9" s="1"/>
  <c r="R308" i="9"/>
  <c r="Q308" i="9"/>
  <c r="R307" i="9"/>
  <c r="Q307" i="9"/>
  <c r="R306" i="9"/>
  <c r="Q306" i="9"/>
  <c r="R305" i="9"/>
  <c r="Q305" i="9"/>
  <c r="R304" i="9"/>
  <c r="Q304" i="9"/>
  <c r="R303" i="9"/>
  <c r="Q303" i="9"/>
  <c r="R302" i="9"/>
  <c r="Q302" i="9"/>
  <c r="R301" i="9"/>
  <c r="Q301" i="9"/>
  <c r="R300" i="9"/>
  <c r="Q300" i="9"/>
  <c r="R299" i="9"/>
  <c r="Q299" i="9"/>
  <c r="R298" i="9"/>
  <c r="Q298" i="9"/>
  <c r="R297" i="9"/>
  <c r="Q297" i="9"/>
  <c r="R296" i="9"/>
  <c r="Q296" i="9"/>
  <c r="R295" i="9"/>
  <c r="Q295" i="9"/>
  <c r="R294" i="9"/>
  <c r="Q294" i="9"/>
  <c r="R293" i="9"/>
  <c r="Q293" i="9"/>
  <c r="P293" i="9" s="1"/>
  <c r="R292" i="9"/>
  <c r="Q292" i="9"/>
  <c r="R291" i="9"/>
  <c r="Q291" i="9"/>
  <c r="R290" i="9"/>
  <c r="Q290" i="9"/>
  <c r="R289" i="9"/>
  <c r="Q289" i="9"/>
  <c r="R288" i="9"/>
  <c r="Q288" i="9"/>
  <c r="R287" i="9"/>
  <c r="Q287" i="9"/>
  <c r="R286" i="9"/>
  <c r="Q286" i="9"/>
  <c r="R285" i="9"/>
  <c r="Q285" i="9"/>
  <c r="R284" i="9"/>
  <c r="Q284" i="9"/>
  <c r="R283" i="9"/>
  <c r="Q283" i="9"/>
  <c r="R282" i="9"/>
  <c r="Q282" i="9"/>
  <c r="R281" i="9"/>
  <c r="Q281" i="9"/>
  <c r="P281" i="9" s="1"/>
  <c r="R280" i="9"/>
  <c r="Q280" i="9"/>
  <c r="R279" i="9"/>
  <c r="Q279" i="9"/>
  <c r="R278" i="9"/>
  <c r="Q278" i="9"/>
  <c r="R277" i="9"/>
  <c r="Q277" i="9"/>
  <c r="R276" i="9"/>
  <c r="Q276" i="9"/>
  <c r="R275" i="9"/>
  <c r="Q275" i="9"/>
  <c r="R274" i="9"/>
  <c r="Q274" i="9"/>
  <c r="R273" i="9"/>
  <c r="Q273" i="9"/>
  <c r="R272" i="9"/>
  <c r="Q272" i="9"/>
  <c r="R271" i="9"/>
  <c r="Q271" i="9"/>
  <c r="R270" i="9"/>
  <c r="Q270" i="9"/>
  <c r="R269" i="9"/>
  <c r="Q269" i="9"/>
  <c r="R268" i="9"/>
  <c r="Q268" i="9"/>
  <c r="R267" i="9"/>
  <c r="Q267" i="9"/>
  <c r="R266" i="9"/>
  <c r="Q266" i="9"/>
  <c r="R265" i="9"/>
  <c r="Q265" i="9"/>
  <c r="R264" i="9"/>
  <c r="Q264" i="9"/>
  <c r="R263" i="9"/>
  <c r="Q263" i="9"/>
  <c r="R262" i="9"/>
  <c r="Q262" i="9"/>
  <c r="R261" i="9"/>
  <c r="Q261" i="9"/>
  <c r="R260" i="9"/>
  <c r="Q260" i="9"/>
  <c r="R259" i="9"/>
  <c r="Q259" i="9"/>
  <c r="R258" i="9"/>
  <c r="Q258" i="9"/>
  <c r="R257" i="9"/>
  <c r="Q257" i="9"/>
  <c r="R256" i="9"/>
  <c r="Q256" i="9"/>
  <c r="R255" i="9"/>
  <c r="Q255" i="9"/>
  <c r="R254" i="9"/>
  <c r="Q254" i="9"/>
  <c r="R253" i="9"/>
  <c r="Q253" i="9"/>
  <c r="R252" i="9"/>
  <c r="Q252" i="9"/>
  <c r="R251" i="9"/>
  <c r="Q251" i="9"/>
  <c r="R250" i="9"/>
  <c r="Q250" i="9"/>
  <c r="R249" i="9"/>
  <c r="Q249" i="9"/>
  <c r="R248" i="9"/>
  <c r="Q248" i="9"/>
  <c r="R247" i="9"/>
  <c r="Q247" i="9"/>
  <c r="R246" i="9"/>
  <c r="Q246" i="9"/>
  <c r="R245" i="9"/>
  <c r="Q245" i="9"/>
  <c r="R244" i="9"/>
  <c r="Q244" i="9"/>
  <c r="R243" i="9"/>
  <c r="Q243" i="9"/>
  <c r="R242" i="9"/>
  <c r="Q242" i="9"/>
  <c r="R241" i="9"/>
  <c r="Q241" i="9"/>
  <c r="R240" i="9"/>
  <c r="Q240" i="9"/>
  <c r="R239" i="9"/>
  <c r="Q239" i="9"/>
  <c r="R238" i="9"/>
  <c r="Q238" i="9"/>
  <c r="R237" i="9"/>
  <c r="Q237" i="9"/>
  <c r="R236" i="9"/>
  <c r="Q236" i="9"/>
  <c r="R235" i="9"/>
  <c r="Q235" i="9"/>
  <c r="R234" i="9"/>
  <c r="Q234" i="9"/>
  <c r="R233" i="9"/>
  <c r="Q233" i="9"/>
  <c r="R232" i="9"/>
  <c r="Q232" i="9"/>
  <c r="R231" i="9"/>
  <c r="Q231" i="9"/>
  <c r="R230" i="9"/>
  <c r="Q230" i="9"/>
  <c r="R229" i="9"/>
  <c r="Q229" i="9"/>
  <c r="R228" i="9"/>
  <c r="Q228" i="9"/>
  <c r="R227" i="9"/>
  <c r="Q227" i="9"/>
  <c r="R226" i="9"/>
  <c r="Q226" i="9"/>
  <c r="R225" i="9"/>
  <c r="Q225" i="9"/>
  <c r="R224" i="9"/>
  <c r="Q224" i="9"/>
  <c r="R223" i="9"/>
  <c r="Q223" i="9"/>
  <c r="R222" i="9"/>
  <c r="Q222" i="9"/>
  <c r="R221" i="9"/>
  <c r="Q221" i="9"/>
  <c r="R220" i="9"/>
  <c r="Q220" i="9"/>
  <c r="R219" i="9"/>
  <c r="Q219" i="9"/>
  <c r="R218" i="9"/>
  <c r="Q218" i="9"/>
  <c r="R217" i="9"/>
  <c r="Q217" i="9"/>
  <c r="R216" i="9"/>
  <c r="Q216" i="9"/>
  <c r="R215" i="9"/>
  <c r="Q215" i="9"/>
  <c r="R214" i="9"/>
  <c r="Q214" i="9"/>
  <c r="R213" i="9"/>
  <c r="Q213" i="9"/>
  <c r="R212" i="9"/>
  <c r="Q212" i="9"/>
  <c r="R211" i="9"/>
  <c r="Q211" i="9"/>
  <c r="R210" i="9"/>
  <c r="Q210" i="9"/>
  <c r="R209" i="9"/>
  <c r="Q209" i="9"/>
  <c r="R208" i="9"/>
  <c r="Q208" i="9"/>
  <c r="R207" i="9"/>
  <c r="Q207" i="9"/>
  <c r="R206" i="9"/>
  <c r="Q206" i="9"/>
  <c r="R205" i="9"/>
  <c r="Q205" i="9"/>
  <c r="R204" i="9"/>
  <c r="Q204" i="9"/>
  <c r="R203" i="9"/>
  <c r="Q203" i="9"/>
  <c r="R202" i="9"/>
  <c r="Q202" i="9"/>
  <c r="R201" i="9"/>
  <c r="Q201" i="9"/>
  <c r="R200" i="9"/>
  <c r="Q200" i="9"/>
  <c r="R199" i="9"/>
  <c r="Q199" i="9"/>
  <c r="R198" i="9"/>
  <c r="Q198" i="9"/>
  <c r="R197" i="9"/>
  <c r="Q197" i="9"/>
  <c r="R196" i="9"/>
  <c r="Q196" i="9"/>
  <c r="R195" i="9"/>
  <c r="Q195" i="9"/>
  <c r="R194" i="9"/>
  <c r="Q194" i="9"/>
  <c r="R193" i="9"/>
  <c r="Q193" i="9"/>
  <c r="R192" i="9"/>
  <c r="Q192" i="9"/>
  <c r="R191" i="9"/>
  <c r="Q191" i="9"/>
  <c r="R190" i="9"/>
  <c r="Q190" i="9"/>
  <c r="R189" i="9"/>
  <c r="Q189" i="9"/>
  <c r="R188" i="9"/>
  <c r="Q188" i="9"/>
  <c r="R187" i="9"/>
  <c r="Q187" i="9"/>
  <c r="R186" i="9"/>
  <c r="Q186" i="9"/>
  <c r="R185" i="9"/>
  <c r="Q185" i="9"/>
  <c r="R184" i="9"/>
  <c r="Q184" i="9"/>
  <c r="R183" i="9"/>
  <c r="Q183" i="9"/>
  <c r="R182" i="9"/>
  <c r="Q182" i="9"/>
  <c r="R181" i="9"/>
  <c r="Q181" i="9"/>
  <c r="R180" i="9"/>
  <c r="Q180" i="9"/>
  <c r="R179" i="9"/>
  <c r="Q179" i="9"/>
  <c r="R178" i="9"/>
  <c r="Q178" i="9"/>
  <c r="R177" i="9"/>
  <c r="Q177" i="9"/>
  <c r="R176" i="9"/>
  <c r="Q176" i="9"/>
  <c r="R175" i="9"/>
  <c r="Q175" i="9"/>
  <c r="R174" i="9"/>
  <c r="Q174" i="9"/>
  <c r="R173" i="9"/>
  <c r="Q173" i="9"/>
  <c r="R172" i="9"/>
  <c r="Q172" i="9"/>
  <c r="R171" i="9"/>
  <c r="Q171" i="9"/>
  <c r="R170" i="9"/>
  <c r="Q170" i="9"/>
  <c r="R169" i="9"/>
  <c r="Q169" i="9"/>
  <c r="R168" i="9"/>
  <c r="Q168" i="9"/>
  <c r="R167" i="9"/>
  <c r="Q167" i="9"/>
  <c r="R166" i="9"/>
  <c r="Q166" i="9"/>
  <c r="R165" i="9"/>
  <c r="Q165" i="9"/>
  <c r="R164" i="9"/>
  <c r="Q164" i="9"/>
  <c r="R163" i="9"/>
  <c r="Q163" i="9"/>
  <c r="R162" i="9"/>
  <c r="Q162" i="9"/>
  <c r="R161" i="9"/>
  <c r="Q161" i="9"/>
  <c r="R160" i="9"/>
  <c r="Q160" i="9"/>
  <c r="R159" i="9"/>
  <c r="Q159" i="9"/>
  <c r="R158" i="9"/>
  <c r="Q158" i="9"/>
  <c r="R157" i="9"/>
  <c r="Q157" i="9"/>
  <c r="R156" i="9"/>
  <c r="Q156" i="9"/>
  <c r="R155" i="9"/>
  <c r="Q155" i="9"/>
  <c r="R154" i="9"/>
  <c r="Q154" i="9"/>
  <c r="R153" i="9"/>
  <c r="Q153" i="9"/>
  <c r="R152" i="9"/>
  <c r="Q152" i="9"/>
  <c r="R151" i="9"/>
  <c r="Q151" i="9"/>
  <c r="R150" i="9"/>
  <c r="Q150" i="9"/>
  <c r="R149" i="9"/>
  <c r="Q149" i="9"/>
  <c r="R148" i="9"/>
  <c r="Q148" i="9"/>
  <c r="R147" i="9"/>
  <c r="Q147" i="9"/>
  <c r="R146" i="9"/>
  <c r="Q146" i="9"/>
  <c r="R145" i="9"/>
  <c r="Q145" i="9"/>
  <c r="R144" i="9"/>
  <c r="Q144" i="9"/>
  <c r="R143" i="9"/>
  <c r="Q143" i="9"/>
  <c r="R142" i="9"/>
  <c r="Q142" i="9"/>
  <c r="R141" i="9"/>
  <c r="Q141" i="9"/>
  <c r="R140" i="9"/>
  <c r="Q140" i="9"/>
  <c r="R139" i="9"/>
  <c r="Q139" i="9"/>
  <c r="R138" i="9"/>
  <c r="Q138" i="9"/>
  <c r="R137" i="9"/>
  <c r="Q137" i="9"/>
  <c r="R136" i="9"/>
  <c r="Q136" i="9"/>
  <c r="R135" i="9"/>
  <c r="Q135" i="9"/>
  <c r="R134" i="9"/>
  <c r="Q134" i="9"/>
  <c r="R133" i="9"/>
  <c r="Q133" i="9"/>
  <c r="R132" i="9"/>
  <c r="Q132" i="9"/>
  <c r="R131" i="9"/>
  <c r="Q131" i="9"/>
  <c r="R130" i="9"/>
  <c r="Q130" i="9"/>
  <c r="R129" i="9"/>
  <c r="Q129" i="9"/>
  <c r="R128" i="9"/>
  <c r="Q128" i="9"/>
  <c r="R127" i="9"/>
  <c r="Q127" i="9"/>
  <c r="R126" i="9"/>
  <c r="Q126" i="9"/>
  <c r="R125" i="9"/>
  <c r="Q125" i="9"/>
  <c r="R124" i="9"/>
  <c r="Q124" i="9"/>
  <c r="R123" i="9"/>
  <c r="Q123" i="9"/>
  <c r="R122" i="9"/>
  <c r="Q122" i="9"/>
  <c r="R121" i="9"/>
  <c r="Q121" i="9"/>
  <c r="R120" i="9"/>
  <c r="Q120" i="9"/>
  <c r="R119" i="9"/>
  <c r="Q119" i="9"/>
  <c r="R118" i="9"/>
  <c r="Q118" i="9"/>
  <c r="R117" i="9"/>
  <c r="Q117" i="9"/>
  <c r="R116" i="9"/>
  <c r="Q116" i="9"/>
  <c r="R115" i="9"/>
  <c r="Q115" i="9"/>
  <c r="R114" i="9"/>
  <c r="Q114" i="9"/>
  <c r="R113" i="9"/>
  <c r="Q113" i="9"/>
  <c r="R112" i="9"/>
  <c r="Q112" i="9"/>
  <c r="R111" i="9"/>
  <c r="Q111" i="9"/>
  <c r="R110" i="9"/>
  <c r="Q110" i="9"/>
  <c r="R109" i="9"/>
  <c r="Q109" i="9"/>
  <c r="R108" i="9"/>
  <c r="Q108" i="9"/>
  <c r="R107" i="9"/>
  <c r="Q107" i="9"/>
  <c r="R106" i="9"/>
  <c r="Q106" i="9"/>
  <c r="R105" i="9"/>
  <c r="Q105" i="9"/>
  <c r="R104" i="9"/>
  <c r="Q104" i="9"/>
  <c r="R103" i="9"/>
  <c r="Q103" i="9"/>
  <c r="R102" i="9"/>
  <c r="Q102" i="9"/>
  <c r="R101" i="9"/>
  <c r="Q101" i="9"/>
  <c r="R100" i="9"/>
  <c r="Q100" i="9"/>
  <c r="R99" i="9"/>
  <c r="Q99" i="9"/>
  <c r="R98" i="9"/>
  <c r="Q98" i="9"/>
  <c r="R97" i="9"/>
  <c r="Q97" i="9"/>
  <c r="R96" i="9"/>
  <c r="Q96" i="9"/>
  <c r="R95" i="9"/>
  <c r="Q95" i="9"/>
  <c r="R94" i="9"/>
  <c r="Q94" i="9"/>
  <c r="R93" i="9"/>
  <c r="Q93" i="9"/>
  <c r="R92" i="9"/>
  <c r="Q92" i="9"/>
  <c r="R91" i="9"/>
  <c r="Q91" i="9"/>
  <c r="R90" i="9"/>
  <c r="Q90" i="9"/>
  <c r="R89" i="9"/>
  <c r="Q89" i="9"/>
  <c r="R88" i="9"/>
  <c r="Q88" i="9"/>
  <c r="R87" i="9"/>
  <c r="Q87" i="9"/>
  <c r="R86" i="9"/>
  <c r="Q86" i="9"/>
  <c r="R85" i="9"/>
  <c r="Q85" i="9"/>
  <c r="R84" i="9"/>
  <c r="Q84" i="9"/>
  <c r="R83" i="9"/>
  <c r="Q83" i="9"/>
  <c r="R82" i="9"/>
  <c r="Q82" i="9"/>
  <c r="R81" i="9"/>
  <c r="Q81" i="9"/>
  <c r="R80" i="9"/>
  <c r="Q80" i="9"/>
  <c r="R79" i="9"/>
  <c r="Q79" i="9"/>
  <c r="R78" i="9"/>
  <c r="Q78" i="9"/>
  <c r="R77" i="9"/>
  <c r="Q77" i="9"/>
  <c r="R76" i="9"/>
  <c r="Q76" i="9"/>
  <c r="R75" i="9"/>
  <c r="Q75" i="9"/>
  <c r="R74" i="9"/>
  <c r="Q74" i="9"/>
  <c r="R73" i="9"/>
  <c r="Q73" i="9"/>
  <c r="R72" i="9"/>
  <c r="Q72" i="9"/>
  <c r="R71" i="9"/>
  <c r="Q71" i="9"/>
  <c r="R70" i="9"/>
  <c r="Q70" i="9"/>
  <c r="R69" i="9"/>
  <c r="Q69" i="9"/>
  <c r="R68" i="9"/>
  <c r="Q68" i="9"/>
  <c r="R67" i="9"/>
  <c r="Q67" i="9"/>
  <c r="R66" i="9"/>
  <c r="Q66" i="9"/>
  <c r="R65" i="9"/>
  <c r="Q65" i="9"/>
  <c r="R64" i="9"/>
  <c r="Q64" i="9"/>
  <c r="R63" i="9"/>
  <c r="Q63" i="9"/>
  <c r="R62" i="9"/>
  <c r="Q62" i="9"/>
  <c r="R61" i="9"/>
  <c r="Q61" i="9"/>
  <c r="R60" i="9"/>
  <c r="Q60" i="9"/>
  <c r="R59" i="9"/>
  <c r="Q59" i="9"/>
  <c r="R58" i="9"/>
  <c r="Q58" i="9"/>
  <c r="R57" i="9"/>
  <c r="Q57" i="9"/>
  <c r="R56" i="9"/>
  <c r="Q56" i="9"/>
  <c r="R55" i="9"/>
  <c r="Q55" i="9"/>
  <c r="R54" i="9"/>
  <c r="Q54" i="9"/>
  <c r="R53" i="9"/>
  <c r="Q53" i="9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H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R6" i="9"/>
  <c r="Q6" i="9"/>
  <c r="R5" i="9"/>
  <c r="Q5" i="9"/>
  <c r="R4" i="9"/>
  <c r="Q4" i="9"/>
  <c r="R3" i="9"/>
  <c r="Q3" i="9"/>
  <c r="R2" i="9"/>
  <c r="Q2" i="9"/>
  <c r="D93" i="5"/>
  <c r="D56" i="5" s="1"/>
  <c r="C93" i="5"/>
  <c r="B93" i="5"/>
  <c r="B60" i="5"/>
  <c r="D55" i="5"/>
  <c r="D54" i="5"/>
  <c r="D53" i="5"/>
  <c r="D52" i="5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D658" i="4"/>
  <c r="M17" i="4" s="1"/>
  <c r="N657" i="4"/>
  <c r="M657" i="4"/>
  <c r="N656" i="4"/>
  <c r="M656" i="4"/>
  <c r="N655" i="4"/>
  <c r="M655" i="4"/>
  <c r="N654" i="4"/>
  <c r="M654" i="4"/>
  <c r="N653" i="4"/>
  <c r="M653" i="4"/>
  <c r="N652" i="4"/>
  <c r="M652" i="4"/>
  <c r="N651" i="4"/>
  <c r="M651" i="4"/>
  <c r="N650" i="4"/>
  <c r="M650" i="4"/>
  <c r="N649" i="4"/>
  <c r="M649" i="4"/>
  <c r="N648" i="4"/>
  <c r="M648" i="4"/>
  <c r="N647" i="4"/>
  <c r="M647" i="4"/>
  <c r="N646" i="4"/>
  <c r="M646" i="4"/>
  <c r="N645" i="4"/>
  <c r="M645" i="4"/>
  <c r="N644" i="4"/>
  <c r="M644" i="4"/>
  <c r="N643" i="4"/>
  <c r="M643" i="4"/>
  <c r="N642" i="4"/>
  <c r="M642" i="4"/>
  <c r="N641" i="4"/>
  <c r="M641" i="4"/>
  <c r="N640" i="4"/>
  <c r="M640" i="4"/>
  <c r="N639" i="4"/>
  <c r="M639" i="4"/>
  <c r="N638" i="4"/>
  <c r="M638" i="4"/>
  <c r="N637" i="4"/>
  <c r="M637" i="4"/>
  <c r="N636" i="4"/>
  <c r="M636" i="4"/>
  <c r="N635" i="4"/>
  <c r="M635" i="4"/>
  <c r="N634" i="4"/>
  <c r="M634" i="4"/>
  <c r="N633" i="4"/>
  <c r="M633" i="4"/>
  <c r="N632" i="4"/>
  <c r="M632" i="4"/>
  <c r="N631" i="4"/>
  <c r="M631" i="4"/>
  <c r="N630" i="4"/>
  <c r="M630" i="4"/>
  <c r="N629" i="4"/>
  <c r="M629" i="4"/>
  <c r="N628" i="4"/>
  <c r="M628" i="4"/>
  <c r="N627" i="4"/>
  <c r="M627" i="4"/>
  <c r="N626" i="4"/>
  <c r="M626" i="4"/>
  <c r="N625" i="4"/>
  <c r="M625" i="4"/>
  <c r="N624" i="4"/>
  <c r="M624" i="4"/>
  <c r="N623" i="4"/>
  <c r="M623" i="4"/>
  <c r="N622" i="4"/>
  <c r="M622" i="4"/>
  <c r="N621" i="4"/>
  <c r="M621" i="4"/>
  <c r="N620" i="4"/>
  <c r="M620" i="4"/>
  <c r="N619" i="4"/>
  <c r="M619" i="4"/>
  <c r="N618" i="4"/>
  <c r="M618" i="4"/>
  <c r="N617" i="4"/>
  <c r="M617" i="4"/>
  <c r="N616" i="4"/>
  <c r="M616" i="4"/>
  <c r="N615" i="4"/>
  <c r="M615" i="4"/>
  <c r="N614" i="4"/>
  <c r="M614" i="4"/>
  <c r="N613" i="4"/>
  <c r="M613" i="4"/>
  <c r="N612" i="4"/>
  <c r="M612" i="4"/>
  <c r="N611" i="4"/>
  <c r="M611" i="4"/>
  <c r="N610" i="4"/>
  <c r="M610" i="4"/>
  <c r="N609" i="4"/>
  <c r="M609" i="4"/>
  <c r="N608" i="4"/>
  <c r="M608" i="4"/>
  <c r="N607" i="4"/>
  <c r="M607" i="4"/>
  <c r="N606" i="4"/>
  <c r="M606" i="4"/>
  <c r="N605" i="4"/>
  <c r="M605" i="4"/>
  <c r="N604" i="4"/>
  <c r="M604" i="4"/>
  <c r="N603" i="4"/>
  <c r="M603" i="4"/>
  <c r="N602" i="4"/>
  <c r="M602" i="4"/>
  <c r="N601" i="4"/>
  <c r="M601" i="4"/>
  <c r="N600" i="4"/>
  <c r="M600" i="4"/>
  <c r="N599" i="4"/>
  <c r="M599" i="4"/>
  <c r="N598" i="4"/>
  <c r="M598" i="4"/>
  <c r="N597" i="4"/>
  <c r="M597" i="4"/>
  <c r="N596" i="4"/>
  <c r="M596" i="4"/>
  <c r="N595" i="4"/>
  <c r="M595" i="4"/>
  <c r="N594" i="4"/>
  <c r="M594" i="4"/>
  <c r="N593" i="4"/>
  <c r="M593" i="4"/>
  <c r="N592" i="4"/>
  <c r="M592" i="4"/>
  <c r="N591" i="4"/>
  <c r="M591" i="4"/>
  <c r="N590" i="4"/>
  <c r="M590" i="4"/>
  <c r="N589" i="4"/>
  <c r="M589" i="4"/>
  <c r="N588" i="4"/>
  <c r="M588" i="4"/>
  <c r="N587" i="4"/>
  <c r="M587" i="4"/>
  <c r="N586" i="4"/>
  <c r="M586" i="4"/>
  <c r="N585" i="4"/>
  <c r="M585" i="4"/>
  <c r="N584" i="4"/>
  <c r="M584" i="4"/>
  <c r="N583" i="4"/>
  <c r="M583" i="4"/>
  <c r="N582" i="4"/>
  <c r="M582" i="4"/>
  <c r="N581" i="4"/>
  <c r="M581" i="4"/>
  <c r="N580" i="4"/>
  <c r="M580" i="4"/>
  <c r="N579" i="4"/>
  <c r="M579" i="4"/>
  <c r="N578" i="4"/>
  <c r="M578" i="4"/>
  <c r="N577" i="4"/>
  <c r="M577" i="4"/>
  <c r="N576" i="4"/>
  <c r="M576" i="4"/>
  <c r="N575" i="4"/>
  <c r="M575" i="4"/>
  <c r="N574" i="4"/>
  <c r="M574" i="4"/>
  <c r="N573" i="4"/>
  <c r="M573" i="4"/>
  <c r="N572" i="4"/>
  <c r="M572" i="4"/>
  <c r="N571" i="4"/>
  <c r="M571" i="4"/>
  <c r="N570" i="4"/>
  <c r="M570" i="4"/>
  <c r="N569" i="4"/>
  <c r="M569" i="4"/>
  <c r="N568" i="4"/>
  <c r="M568" i="4"/>
  <c r="N567" i="4"/>
  <c r="M567" i="4"/>
  <c r="N566" i="4"/>
  <c r="M566" i="4"/>
  <c r="N565" i="4"/>
  <c r="M565" i="4"/>
  <c r="N564" i="4"/>
  <c r="M564" i="4"/>
  <c r="N563" i="4"/>
  <c r="M563" i="4"/>
  <c r="N562" i="4"/>
  <c r="M562" i="4"/>
  <c r="N561" i="4"/>
  <c r="M561" i="4"/>
  <c r="N560" i="4"/>
  <c r="M560" i="4"/>
  <c r="N559" i="4"/>
  <c r="M559" i="4"/>
  <c r="N558" i="4"/>
  <c r="M558" i="4"/>
  <c r="N557" i="4"/>
  <c r="M557" i="4"/>
  <c r="N556" i="4"/>
  <c r="M556" i="4"/>
  <c r="N555" i="4"/>
  <c r="M555" i="4"/>
  <c r="F555" i="4"/>
  <c r="N554" i="4"/>
  <c r="M554" i="4"/>
  <c r="N553" i="4"/>
  <c r="M553" i="4"/>
  <c r="N552" i="4"/>
  <c r="M552" i="4"/>
  <c r="N551" i="4"/>
  <c r="M551" i="4"/>
  <c r="N550" i="4"/>
  <c r="M550" i="4"/>
  <c r="N549" i="4"/>
  <c r="M549" i="4"/>
  <c r="N548" i="4"/>
  <c r="M548" i="4"/>
  <c r="F548" i="4"/>
  <c r="N547" i="4"/>
  <c r="M547" i="4"/>
  <c r="N546" i="4"/>
  <c r="M546" i="4"/>
  <c r="N545" i="4"/>
  <c r="M545" i="4"/>
  <c r="N544" i="4"/>
  <c r="M544" i="4"/>
  <c r="N543" i="4"/>
  <c r="M543" i="4"/>
  <c r="N542" i="4"/>
  <c r="M542" i="4"/>
  <c r="N541" i="4"/>
  <c r="M541" i="4"/>
  <c r="N540" i="4"/>
  <c r="M540" i="4"/>
  <c r="N539" i="4"/>
  <c r="M539" i="4"/>
  <c r="N538" i="4"/>
  <c r="M538" i="4"/>
  <c r="N537" i="4"/>
  <c r="M537" i="4"/>
  <c r="N536" i="4"/>
  <c r="M536" i="4"/>
  <c r="N535" i="4"/>
  <c r="M535" i="4"/>
  <c r="N534" i="4"/>
  <c r="M534" i="4"/>
  <c r="N533" i="4"/>
  <c r="M533" i="4"/>
  <c r="N532" i="4"/>
  <c r="M532" i="4"/>
  <c r="N531" i="4"/>
  <c r="M531" i="4"/>
  <c r="N530" i="4"/>
  <c r="M530" i="4"/>
  <c r="N529" i="4"/>
  <c r="M529" i="4"/>
  <c r="N528" i="4"/>
  <c r="M528" i="4"/>
  <c r="N527" i="4"/>
  <c r="M527" i="4"/>
  <c r="N526" i="4"/>
  <c r="M526" i="4"/>
  <c r="N525" i="4"/>
  <c r="M525" i="4"/>
  <c r="N524" i="4"/>
  <c r="M524" i="4"/>
  <c r="N523" i="4"/>
  <c r="M523" i="4"/>
  <c r="N522" i="4"/>
  <c r="M522" i="4"/>
  <c r="N521" i="4"/>
  <c r="M521" i="4"/>
  <c r="N520" i="4"/>
  <c r="M520" i="4"/>
  <c r="N519" i="4"/>
  <c r="M519" i="4"/>
  <c r="N518" i="4"/>
  <c r="M518" i="4"/>
  <c r="N517" i="4"/>
  <c r="M517" i="4"/>
  <c r="N516" i="4"/>
  <c r="M516" i="4"/>
  <c r="N515" i="4"/>
  <c r="M515" i="4"/>
  <c r="N514" i="4"/>
  <c r="M514" i="4"/>
  <c r="N513" i="4"/>
  <c r="M513" i="4"/>
  <c r="N512" i="4"/>
  <c r="M512" i="4"/>
  <c r="N511" i="4"/>
  <c r="M511" i="4"/>
  <c r="N510" i="4"/>
  <c r="M510" i="4"/>
  <c r="N509" i="4"/>
  <c r="M509" i="4"/>
  <c r="N508" i="4"/>
  <c r="M508" i="4"/>
  <c r="N507" i="4"/>
  <c r="M507" i="4"/>
  <c r="N506" i="4"/>
  <c r="M506" i="4"/>
  <c r="N505" i="4"/>
  <c r="M505" i="4"/>
  <c r="N504" i="4"/>
  <c r="M504" i="4"/>
  <c r="N503" i="4"/>
  <c r="M503" i="4"/>
  <c r="N502" i="4"/>
  <c r="M502" i="4"/>
  <c r="N501" i="4"/>
  <c r="M501" i="4"/>
  <c r="N500" i="4"/>
  <c r="M500" i="4"/>
  <c r="N499" i="4"/>
  <c r="M499" i="4"/>
  <c r="N498" i="4"/>
  <c r="M498" i="4"/>
  <c r="N497" i="4"/>
  <c r="M497" i="4"/>
  <c r="N496" i="4"/>
  <c r="M496" i="4"/>
  <c r="N495" i="4"/>
  <c r="M495" i="4"/>
  <c r="N494" i="4"/>
  <c r="M494" i="4"/>
  <c r="N493" i="4"/>
  <c r="M493" i="4"/>
  <c r="N492" i="4"/>
  <c r="M492" i="4"/>
  <c r="N491" i="4"/>
  <c r="M491" i="4"/>
  <c r="N490" i="4"/>
  <c r="M490" i="4"/>
  <c r="N489" i="4"/>
  <c r="M489" i="4"/>
  <c r="N488" i="4"/>
  <c r="M488" i="4"/>
  <c r="N487" i="4"/>
  <c r="M487" i="4"/>
  <c r="N486" i="4"/>
  <c r="M486" i="4"/>
  <c r="N485" i="4"/>
  <c r="M485" i="4"/>
  <c r="N484" i="4"/>
  <c r="M484" i="4"/>
  <c r="N483" i="4"/>
  <c r="M483" i="4"/>
  <c r="N482" i="4"/>
  <c r="M482" i="4"/>
  <c r="N481" i="4"/>
  <c r="M481" i="4"/>
  <c r="N480" i="4"/>
  <c r="M480" i="4"/>
  <c r="N479" i="4"/>
  <c r="M479" i="4"/>
  <c r="N478" i="4"/>
  <c r="M478" i="4"/>
  <c r="N477" i="4"/>
  <c r="M477" i="4"/>
  <c r="N476" i="4"/>
  <c r="M476" i="4"/>
  <c r="N475" i="4"/>
  <c r="M475" i="4"/>
  <c r="N474" i="4"/>
  <c r="M474" i="4"/>
  <c r="N473" i="4"/>
  <c r="M473" i="4"/>
  <c r="N472" i="4"/>
  <c r="M472" i="4"/>
  <c r="N471" i="4"/>
  <c r="M471" i="4"/>
  <c r="N470" i="4"/>
  <c r="M470" i="4"/>
  <c r="N469" i="4"/>
  <c r="M469" i="4"/>
  <c r="N468" i="4"/>
  <c r="M468" i="4"/>
  <c r="N467" i="4"/>
  <c r="M467" i="4"/>
  <c r="N466" i="4"/>
  <c r="M466" i="4"/>
  <c r="N465" i="4"/>
  <c r="M465" i="4"/>
  <c r="N464" i="4"/>
  <c r="M464" i="4"/>
  <c r="N463" i="4"/>
  <c r="M463" i="4"/>
  <c r="N462" i="4"/>
  <c r="M462" i="4"/>
  <c r="N461" i="4"/>
  <c r="M461" i="4"/>
  <c r="N460" i="4"/>
  <c r="M460" i="4"/>
  <c r="N459" i="4"/>
  <c r="M459" i="4"/>
  <c r="N458" i="4"/>
  <c r="M458" i="4"/>
  <c r="N457" i="4"/>
  <c r="M457" i="4"/>
  <c r="N456" i="4"/>
  <c r="M456" i="4"/>
  <c r="N455" i="4"/>
  <c r="M455" i="4"/>
  <c r="N454" i="4"/>
  <c r="M454" i="4"/>
  <c r="N453" i="4"/>
  <c r="M453" i="4"/>
  <c r="N452" i="4"/>
  <c r="M452" i="4"/>
  <c r="N451" i="4"/>
  <c r="M451" i="4"/>
  <c r="N450" i="4"/>
  <c r="M450" i="4"/>
  <c r="N449" i="4"/>
  <c r="M449" i="4"/>
  <c r="N448" i="4"/>
  <c r="M448" i="4"/>
  <c r="N447" i="4"/>
  <c r="M447" i="4"/>
  <c r="N446" i="4"/>
  <c r="M446" i="4"/>
  <c r="N445" i="4"/>
  <c r="M445" i="4"/>
  <c r="N444" i="4"/>
  <c r="M444" i="4"/>
  <c r="N443" i="4"/>
  <c r="M443" i="4"/>
  <c r="N442" i="4"/>
  <c r="M442" i="4"/>
  <c r="N441" i="4"/>
  <c r="M441" i="4"/>
  <c r="N440" i="4"/>
  <c r="M440" i="4"/>
  <c r="N439" i="4"/>
  <c r="M439" i="4"/>
  <c r="N438" i="4"/>
  <c r="M438" i="4"/>
  <c r="N437" i="4"/>
  <c r="M437" i="4"/>
  <c r="N436" i="4"/>
  <c r="M436" i="4"/>
  <c r="N435" i="4"/>
  <c r="M435" i="4"/>
  <c r="N434" i="4"/>
  <c r="M434" i="4"/>
  <c r="N433" i="4"/>
  <c r="M433" i="4"/>
  <c r="N432" i="4"/>
  <c r="M432" i="4"/>
  <c r="N431" i="4"/>
  <c r="M431" i="4"/>
  <c r="N430" i="4"/>
  <c r="M430" i="4"/>
  <c r="N429" i="4"/>
  <c r="M429" i="4"/>
  <c r="N428" i="4"/>
  <c r="M428" i="4"/>
  <c r="N427" i="4"/>
  <c r="M427" i="4"/>
  <c r="N426" i="4"/>
  <c r="M426" i="4"/>
  <c r="N425" i="4"/>
  <c r="M425" i="4"/>
  <c r="N424" i="4"/>
  <c r="M424" i="4"/>
  <c r="N423" i="4"/>
  <c r="M423" i="4"/>
  <c r="N422" i="4"/>
  <c r="M422" i="4"/>
  <c r="N421" i="4"/>
  <c r="M421" i="4"/>
  <c r="N420" i="4"/>
  <c r="M420" i="4"/>
  <c r="N419" i="4"/>
  <c r="M419" i="4"/>
  <c r="N418" i="4"/>
  <c r="M418" i="4"/>
  <c r="N417" i="4"/>
  <c r="M417" i="4"/>
  <c r="N416" i="4"/>
  <c r="M416" i="4"/>
  <c r="N415" i="4"/>
  <c r="M415" i="4"/>
  <c r="N414" i="4"/>
  <c r="M414" i="4"/>
  <c r="N413" i="4"/>
  <c r="M413" i="4"/>
  <c r="N412" i="4"/>
  <c r="M412" i="4"/>
  <c r="N411" i="4"/>
  <c r="M411" i="4"/>
  <c r="N410" i="4"/>
  <c r="M410" i="4"/>
  <c r="N409" i="4"/>
  <c r="M409" i="4"/>
  <c r="N408" i="4"/>
  <c r="M408" i="4"/>
  <c r="N407" i="4"/>
  <c r="M407" i="4"/>
  <c r="N406" i="4"/>
  <c r="M406" i="4"/>
  <c r="N405" i="4"/>
  <c r="M405" i="4"/>
  <c r="N404" i="4"/>
  <c r="M404" i="4"/>
  <c r="N403" i="4"/>
  <c r="M403" i="4"/>
  <c r="N402" i="4"/>
  <c r="M402" i="4"/>
  <c r="N401" i="4"/>
  <c r="M401" i="4"/>
  <c r="N400" i="4"/>
  <c r="M400" i="4"/>
  <c r="N399" i="4"/>
  <c r="M399" i="4"/>
  <c r="N398" i="4"/>
  <c r="M398" i="4"/>
  <c r="N397" i="4"/>
  <c r="M397" i="4"/>
  <c r="N396" i="4"/>
  <c r="M396" i="4"/>
  <c r="N395" i="4"/>
  <c r="M395" i="4"/>
  <c r="N394" i="4"/>
  <c r="M394" i="4"/>
  <c r="N393" i="4"/>
  <c r="M393" i="4"/>
  <c r="N392" i="4"/>
  <c r="M392" i="4"/>
  <c r="N391" i="4"/>
  <c r="M391" i="4"/>
  <c r="N390" i="4"/>
  <c r="M390" i="4"/>
  <c r="N389" i="4"/>
  <c r="M389" i="4"/>
  <c r="N388" i="4"/>
  <c r="M388" i="4"/>
  <c r="N387" i="4"/>
  <c r="M387" i="4"/>
  <c r="N386" i="4"/>
  <c r="M386" i="4"/>
  <c r="N385" i="4"/>
  <c r="M385" i="4"/>
  <c r="N384" i="4"/>
  <c r="M384" i="4"/>
  <c r="N383" i="4"/>
  <c r="M383" i="4"/>
  <c r="N382" i="4"/>
  <c r="M382" i="4"/>
  <c r="N381" i="4"/>
  <c r="M381" i="4"/>
  <c r="N380" i="4"/>
  <c r="M380" i="4"/>
  <c r="N379" i="4"/>
  <c r="M379" i="4"/>
  <c r="N378" i="4"/>
  <c r="M378" i="4"/>
  <c r="N377" i="4"/>
  <c r="M377" i="4"/>
  <c r="N376" i="4"/>
  <c r="M376" i="4"/>
  <c r="N375" i="4"/>
  <c r="M375" i="4"/>
  <c r="N374" i="4"/>
  <c r="M374" i="4"/>
  <c r="N373" i="4"/>
  <c r="M373" i="4"/>
  <c r="N372" i="4"/>
  <c r="M372" i="4"/>
  <c r="N371" i="4"/>
  <c r="M371" i="4"/>
  <c r="N370" i="4"/>
  <c r="M370" i="4"/>
  <c r="N369" i="4"/>
  <c r="M369" i="4"/>
  <c r="N368" i="4"/>
  <c r="M368" i="4"/>
  <c r="N367" i="4"/>
  <c r="M367" i="4"/>
  <c r="N366" i="4"/>
  <c r="M366" i="4"/>
  <c r="N365" i="4"/>
  <c r="M365" i="4"/>
  <c r="N364" i="4"/>
  <c r="M364" i="4"/>
  <c r="N363" i="4"/>
  <c r="M363" i="4"/>
  <c r="N362" i="4"/>
  <c r="M362" i="4"/>
  <c r="N361" i="4"/>
  <c r="M361" i="4"/>
  <c r="N360" i="4"/>
  <c r="M360" i="4"/>
  <c r="N359" i="4"/>
  <c r="M359" i="4"/>
  <c r="N358" i="4"/>
  <c r="M358" i="4"/>
  <c r="N357" i="4"/>
  <c r="M357" i="4"/>
  <c r="N356" i="4"/>
  <c r="M356" i="4"/>
  <c r="N355" i="4"/>
  <c r="M355" i="4"/>
  <c r="N354" i="4"/>
  <c r="M354" i="4"/>
  <c r="N353" i="4"/>
  <c r="M353" i="4"/>
  <c r="N352" i="4"/>
  <c r="M352" i="4"/>
  <c r="N351" i="4"/>
  <c r="M351" i="4"/>
  <c r="N350" i="4"/>
  <c r="M350" i="4"/>
  <c r="N349" i="4"/>
  <c r="M349" i="4"/>
  <c r="N348" i="4"/>
  <c r="M348" i="4"/>
  <c r="N347" i="4"/>
  <c r="M347" i="4"/>
  <c r="N346" i="4"/>
  <c r="M346" i="4"/>
  <c r="N345" i="4"/>
  <c r="M345" i="4"/>
  <c r="N344" i="4"/>
  <c r="M344" i="4"/>
  <c r="N343" i="4"/>
  <c r="M343" i="4"/>
  <c r="N342" i="4"/>
  <c r="M342" i="4"/>
  <c r="N341" i="4"/>
  <c r="M341" i="4"/>
  <c r="N340" i="4"/>
  <c r="M340" i="4"/>
  <c r="N339" i="4"/>
  <c r="M339" i="4"/>
  <c r="N338" i="4"/>
  <c r="M338" i="4"/>
  <c r="N337" i="4"/>
  <c r="M337" i="4"/>
  <c r="N336" i="4"/>
  <c r="M336" i="4"/>
  <c r="N335" i="4"/>
  <c r="M335" i="4"/>
  <c r="N334" i="4"/>
  <c r="M334" i="4"/>
  <c r="N333" i="4"/>
  <c r="M333" i="4"/>
  <c r="N332" i="4"/>
  <c r="M332" i="4"/>
  <c r="N331" i="4"/>
  <c r="M331" i="4"/>
  <c r="N330" i="4"/>
  <c r="M330" i="4"/>
  <c r="N329" i="4"/>
  <c r="M329" i="4"/>
  <c r="N328" i="4"/>
  <c r="M328" i="4"/>
  <c r="N327" i="4"/>
  <c r="M327" i="4"/>
  <c r="N326" i="4"/>
  <c r="M326" i="4"/>
  <c r="N325" i="4"/>
  <c r="M325" i="4"/>
  <c r="N324" i="4"/>
  <c r="M324" i="4"/>
  <c r="N323" i="4"/>
  <c r="M323" i="4"/>
  <c r="N322" i="4"/>
  <c r="M322" i="4"/>
  <c r="N321" i="4"/>
  <c r="M321" i="4"/>
  <c r="N320" i="4"/>
  <c r="M320" i="4"/>
  <c r="N319" i="4"/>
  <c r="M319" i="4"/>
  <c r="N318" i="4"/>
  <c r="M318" i="4"/>
  <c r="N317" i="4"/>
  <c r="M317" i="4"/>
  <c r="N316" i="4"/>
  <c r="M316" i="4"/>
  <c r="N315" i="4"/>
  <c r="M315" i="4"/>
  <c r="N314" i="4"/>
  <c r="M314" i="4"/>
  <c r="N313" i="4"/>
  <c r="M313" i="4"/>
  <c r="N312" i="4"/>
  <c r="M312" i="4"/>
  <c r="N311" i="4"/>
  <c r="M311" i="4"/>
  <c r="N310" i="4"/>
  <c r="M310" i="4"/>
  <c r="N309" i="4"/>
  <c r="M309" i="4"/>
  <c r="N308" i="4"/>
  <c r="M308" i="4"/>
  <c r="N307" i="4"/>
  <c r="M307" i="4"/>
  <c r="N306" i="4"/>
  <c r="M306" i="4"/>
  <c r="N305" i="4"/>
  <c r="M305" i="4"/>
  <c r="N304" i="4"/>
  <c r="M304" i="4"/>
  <c r="N303" i="4"/>
  <c r="M303" i="4"/>
  <c r="N302" i="4"/>
  <c r="M302" i="4"/>
  <c r="N301" i="4"/>
  <c r="M301" i="4"/>
  <c r="N300" i="4"/>
  <c r="M300" i="4"/>
  <c r="N299" i="4"/>
  <c r="M299" i="4"/>
  <c r="N298" i="4"/>
  <c r="M298" i="4"/>
  <c r="N297" i="4"/>
  <c r="M297" i="4"/>
  <c r="N296" i="4"/>
  <c r="M296" i="4"/>
  <c r="N295" i="4"/>
  <c r="M295" i="4"/>
  <c r="N294" i="4"/>
  <c r="M294" i="4"/>
  <c r="N293" i="4"/>
  <c r="M293" i="4"/>
  <c r="N292" i="4"/>
  <c r="M292" i="4"/>
  <c r="N291" i="4"/>
  <c r="M291" i="4"/>
  <c r="N290" i="4"/>
  <c r="M290" i="4"/>
  <c r="N289" i="4"/>
  <c r="M289" i="4"/>
  <c r="N288" i="4"/>
  <c r="M288" i="4"/>
  <c r="N287" i="4"/>
  <c r="M287" i="4"/>
  <c r="N286" i="4"/>
  <c r="M286" i="4"/>
  <c r="N285" i="4"/>
  <c r="M285" i="4"/>
  <c r="N284" i="4"/>
  <c r="M284" i="4"/>
  <c r="N283" i="4"/>
  <c r="M283" i="4"/>
  <c r="N282" i="4"/>
  <c r="M282" i="4"/>
  <c r="N281" i="4"/>
  <c r="M281" i="4"/>
  <c r="N280" i="4"/>
  <c r="M280" i="4"/>
  <c r="N279" i="4"/>
  <c r="M279" i="4"/>
  <c r="N278" i="4"/>
  <c r="M278" i="4"/>
  <c r="N277" i="4"/>
  <c r="M277" i="4"/>
  <c r="N276" i="4"/>
  <c r="M276" i="4"/>
  <c r="N275" i="4"/>
  <c r="M275" i="4"/>
  <c r="N274" i="4"/>
  <c r="M274" i="4"/>
  <c r="N273" i="4"/>
  <c r="M273" i="4"/>
  <c r="N272" i="4"/>
  <c r="M272" i="4"/>
  <c r="N271" i="4"/>
  <c r="M271" i="4"/>
  <c r="N270" i="4"/>
  <c r="M270" i="4"/>
  <c r="N269" i="4"/>
  <c r="M269" i="4"/>
  <c r="N268" i="4"/>
  <c r="M268" i="4"/>
  <c r="N267" i="4"/>
  <c r="M267" i="4"/>
  <c r="N266" i="4"/>
  <c r="M266" i="4"/>
  <c r="N265" i="4"/>
  <c r="M265" i="4"/>
  <c r="N264" i="4"/>
  <c r="M264" i="4"/>
  <c r="N263" i="4"/>
  <c r="M263" i="4"/>
  <c r="N262" i="4"/>
  <c r="M262" i="4"/>
  <c r="N261" i="4"/>
  <c r="M261" i="4"/>
  <c r="N260" i="4"/>
  <c r="M260" i="4"/>
  <c r="N259" i="4"/>
  <c r="M259" i="4"/>
  <c r="N258" i="4"/>
  <c r="M258" i="4"/>
  <c r="N257" i="4"/>
  <c r="M257" i="4"/>
  <c r="N256" i="4"/>
  <c r="M256" i="4"/>
  <c r="N255" i="4"/>
  <c r="M255" i="4"/>
  <c r="N254" i="4"/>
  <c r="M254" i="4"/>
  <c r="N253" i="4"/>
  <c r="M253" i="4"/>
  <c r="N252" i="4"/>
  <c r="M252" i="4"/>
  <c r="N251" i="4"/>
  <c r="M251" i="4"/>
  <c r="N250" i="4"/>
  <c r="M250" i="4"/>
  <c r="N249" i="4"/>
  <c r="M249" i="4"/>
  <c r="N248" i="4"/>
  <c r="M248" i="4"/>
  <c r="N247" i="4"/>
  <c r="M247" i="4"/>
  <c r="N246" i="4"/>
  <c r="M246" i="4"/>
  <c r="N245" i="4"/>
  <c r="M245" i="4"/>
  <c r="N244" i="4"/>
  <c r="M244" i="4"/>
  <c r="N243" i="4"/>
  <c r="M243" i="4"/>
  <c r="N242" i="4"/>
  <c r="M242" i="4"/>
  <c r="N241" i="4"/>
  <c r="M241" i="4"/>
  <c r="N240" i="4"/>
  <c r="M240" i="4"/>
  <c r="N239" i="4"/>
  <c r="M239" i="4"/>
  <c r="N238" i="4"/>
  <c r="M238" i="4"/>
  <c r="N237" i="4"/>
  <c r="M237" i="4"/>
  <c r="N236" i="4"/>
  <c r="M236" i="4"/>
  <c r="N235" i="4"/>
  <c r="M235" i="4"/>
  <c r="N234" i="4"/>
  <c r="M234" i="4"/>
  <c r="N233" i="4"/>
  <c r="M233" i="4"/>
  <c r="N232" i="4"/>
  <c r="M232" i="4"/>
  <c r="N231" i="4"/>
  <c r="M231" i="4"/>
  <c r="N230" i="4"/>
  <c r="M230" i="4"/>
  <c r="N229" i="4"/>
  <c r="M229" i="4"/>
  <c r="N228" i="4"/>
  <c r="M228" i="4"/>
  <c r="N227" i="4"/>
  <c r="M227" i="4"/>
  <c r="N226" i="4"/>
  <c r="M226" i="4"/>
  <c r="N225" i="4"/>
  <c r="M225" i="4"/>
  <c r="N224" i="4"/>
  <c r="M224" i="4"/>
  <c r="N223" i="4"/>
  <c r="M223" i="4"/>
  <c r="N222" i="4"/>
  <c r="M222" i="4"/>
  <c r="N221" i="4"/>
  <c r="M221" i="4"/>
  <c r="N220" i="4"/>
  <c r="M220" i="4"/>
  <c r="N219" i="4"/>
  <c r="M219" i="4"/>
  <c r="N218" i="4"/>
  <c r="M218" i="4"/>
  <c r="N217" i="4"/>
  <c r="M217" i="4"/>
  <c r="N216" i="4"/>
  <c r="M216" i="4"/>
  <c r="N215" i="4"/>
  <c r="M215" i="4"/>
  <c r="N214" i="4"/>
  <c r="M214" i="4"/>
  <c r="N213" i="4"/>
  <c r="M213" i="4"/>
  <c r="N212" i="4"/>
  <c r="M212" i="4"/>
  <c r="N211" i="4"/>
  <c r="M211" i="4"/>
  <c r="N210" i="4"/>
  <c r="M210" i="4"/>
  <c r="N209" i="4"/>
  <c r="M209" i="4"/>
  <c r="N208" i="4"/>
  <c r="M208" i="4"/>
  <c r="N207" i="4"/>
  <c r="M207" i="4"/>
  <c r="N206" i="4"/>
  <c r="M206" i="4"/>
  <c r="N205" i="4"/>
  <c r="M205" i="4"/>
  <c r="N204" i="4"/>
  <c r="M204" i="4"/>
  <c r="N203" i="4"/>
  <c r="M203" i="4"/>
  <c r="N202" i="4"/>
  <c r="M202" i="4"/>
  <c r="N201" i="4"/>
  <c r="M201" i="4"/>
  <c r="N200" i="4"/>
  <c r="M200" i="4"/>
  <c r="N199" i="4"/>
  <c r="M19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N185" i="4"/>
  <c r="M185" i="4"/>
  <c r="N184" i="4"/>
  <c r="M184" i="4"/>
  <c r="N183" i="4"/>
  <c r="M183" i="4"/>
  <c r="N182" i="4"/>
  <c r="M182" i="4"/>
  <c r="N181" i="4"/>
  <c r="M181" i="4"/>
  <c r="N180" i="4"/>
  <c r="M180" i="4"/>
  <c r="N179" i="4"/>
  <c r="M179" i="4"/>
  <c r="N178" i="4"/>
  <c r="M178" i="4"/>
  <c r="N177" i="4"/>
  <c r="M177" i="4"/>
  <c r="N176" i="4"/>
  <c r="M176" i="4"/>
  <c r="N175" i="4"/>
  <c r="M175" i="4"/>
  <c r="N174" i="4"/>
  <c r="M174" i="4"/>
  <c r="N173" i="4"/>
  <c r="M173" i="4"/>
  <c r="N172" i="4"/>
  <c r="M172" i="4"/>
  <c r="N171" i="4"/>
  <c r="M171" i="4"/>
  <c r="N170" i="4"/>
  <c r="M170" i="4"/>
  <c r="N169" i="4"/>
  <c r="M169" i="4"/>
  <c r="N168" i="4"/>
  <c r="M168" i="4"/>
  <c r="N167" i="4"/>
  <c r="M167" i="4"/>
  <c r="N166" i="4"/>
  <c r="M166" i="4"/>
  <c r="N165" i="4"/>
  <c r="M165" i="4"/>
  <c r="N164" i="4"/>
  <c r="M164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56" i="4"/>
  <c r="M156" i="4"/>
  <c r="N155" i="4"/>
  <c r="M155" i="4"/>
  <c r="N154" i="4"/>
  <c r="M154" i="4"/>
  <c r="N153" i="4"/>
  <c r="M153" i="4"/>
  <c r="N152" i="4"/>
  <c r="M152" i="4"/>
  <c r="N151" i="4"/>
  <c r="M151" i="4"/>
  <c r="N150" i="4"/>
  <c r="M150" i="4"/>
  <c r="N149" i="4"/>
  <c r="M149" i="4"/>
  <c r="N148" i="4"/>
  <c r="M148" i="4"/>
  <c r="N147" i="4"/>
  <c r="M147" i="4"/>
  <c r="N146" i="4"/>
  <c r="M146" i="4"/>
  <c r="N145" i="4"/>
  <c r="M145" i="4"/>
  <c r="N144" i="4"/>
  <c r="M144" i="4"/>
  <c r="N143" i="4"/>
  <c r="M143" i="4"/>
  <c r="N142" i="4"/>
  <c r="M142" i="4"/>
  <c r="N141" i="4"/>
  <c r="M141" i="4"/>
  <c r="N140" i="4"/>
  <c r="M140" i="4"/>
  <c r="N139" i="4"/>
  <c r="M139" i="4"/>
  <c r="N138" i="4"/>
  <c r="M138" i="4"/>
  <c r="N137" i="4"/>
  <c r="M137" i="4"/>
  <c r="N136" i="4"/>
  <c r="M136" i="4"/>
  <c r="N135" i="4"/>
  <c r="M135" i="4"/>
  <c r="N134" i="4"/>
  <c r="M134" i="4"/>
  <c r="N133" i="4"/>
  <c r="M133" i="4"/>
  <c r="N132" i="4"/>
  <c r="M132" i="4"/>
  <c r="N131" i="4"/>
  <c r="M131" i="4"/>
  <c r="N130" i="4"/>
  <c r="M130" i="4"/>
  <c r="N129" i="4"/>
  <c r="M129" i="4"/>
  <c r="N128" i="4"/>
  <c r="M128" i="4"/>
  <c r="N127" i="4"/>
  <c r="M127" i="4"/>
  <c r="N126" i="4"/>
  <c r="M126" i="4"/>
  <c r="N125" i="4"/>
  <c r="M125" i="4"/>
  <c r="N124" i="4"/>
  <c r="M124" i="4"/>
  <c r="N123" i="4"/>
  <c r="M123" i="4"/>
  <c r="N122" i="4"/>
  <c r="M122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5" i="4"/>
  <c r="M115" i="4"/>
  <c r="N114" i="4"/>
  <c r="M114" i="4"/>
  <c r="N113" i="4"/>
  <c r="M113" i="4"/>
  <c r="N112" i="4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3" i="4"/>
  <c r="N2" i="4"/>
  <c r="P28" i="58" l="1"/>
  <c r="P54" i="58"/>
  <c r="P86" i="58"/>
  <c r="P13" i="50"/>
  <c r="P66" i="50"/>
  <c r="P72" i="50"/>
  <c r="P62" i="58"/>
  <c r="P94" i="58"/>
  <c r="Q312" i="58"/>
  <c r="P312" i="58" s="1"/>
  <c r="Q313" i="58"/>
  <c r="P313" i="58" s="1"/>
  <c r="Q311" i="58"/>
  <c r="P311" i="58" s="1"/>
  <c r="Q310" i="58"/>
  <c r="P310" i="58" s="1"/>
  <c r="P102" i="58"/>
  <c r="P310" i="50"/>
  <c r="P209" i="13"/>
  <c r="P270" i="13"/>
  <c r="P55" i="58"/>
  <c r="P68" i="58"/>
  <c r="P22" i="58"/>
  <c r="Q513" i="12"/>
  <c r="P513" i="12" s="1"/>
  <c r="Q512" i="12"/>
  <c r="P512" i="12" s="1"/>
  <c r="Q511" i="12"/>
  <c r="P511" i="12" s="1"/>
  <c r="P14" i="58"/>
  <c r="P30" i="24"/>
  <c r="P34" i="24"/>
  <c r="P38" i="24"/>
  <c r="P42" i="24"/>
  <c r="P40" i="24"/>
  <c r="Q186" i="19"/>
  <c r="P186" i="19" s="1"/>
  <c r="Q187" i="19"/>
  <c r="P187" i="19" s="1"/>
  <c r="Q185" i="19"/>
  <c r="P185" i="19" s="1"/>
  <c r="Q747" i="49"/>
  <c r="P747" i="49" s="1"/>
  <c r="Q750" i="49"/>
  <c r="P750" i="49" s="1"/>
  <c r="Q748" i="49"/>
  <c r="P748" i="49" s="1"/>
  <c r="Q749" i="49"/>
  <c r="P749" i="49" s="1"/>
  <c r="Q746" i="49"/>
  <c r="P746" i="49" s="1"/>
  <c r="Q744" i="49"/>
  <c r="Q742" i="49"/>
  <c r="P742" i="49" s="1"/>
  <c r="Q745" i="49"/>
  <c r="P745" i="49" s="1"/>
  <c r="Q743" i="49"/>
  <c r="P743" i="49" s="1"/>
  <c r="Q741" i="49"/>
  <c r="P741" i="49" s="1"/>
  <c r="Q510" i="12"/>
  <c r="P510" i="12" s="1"/>
  <c r="Q504" i="12"/>
  <c r="P504" i="12" s="1"/>
  <c r="P70" i="17"/>
  <c r="P471" i="59"/>
  <c r="P117" i="9"/>
  <c r="P125" i="9"/>
  <c r="P133" i="9"/>
  <c r="P141" i="9"/>
  <c r="P165" i="9"/>
  <c r="P173" i="9"/>
  <c r="P181" i="9"/>
  <c r="Q739" i="49"/>
  <c r="Q740" i="49"/>
  <c r="P97" i="50"/>
  <c r="P681" i="50"/>
  <c r="P529" i="51"/>
  <c r="P537" i="51"/>
  <c r="P601" i="51"/>
  <c r="M14" i="4"/>
  <c r="P10" i="27"/>
  <c r="P259" i="33"/>
  <c r="P78" i="12"/>
  <c r="P98" i="12"/>
  <c r="Q67" i="30"/>
  <c r="P67" i="30" s="1"/>
  <c r="Q66" i="30"/>
  <c r="P66" i="30" s="1"/>
  <c r="P12" i="10"/>
  <c r="P6" i="17"/>
  <c r="P291" i="33"/>
  <c r="P700" i="50"/>
  <c r="M10" i="4"/>
  <c r="P12" i="17"/>
  <c r="P20" i="17"/>
  <c r="P24" i="17"/>
  <c r="P96" i="17"/>
  <c r="P245" i="33"/>
  <c r="P261" i="33"/>
  <c r="P269" i="33"/>
  <c r="P78" i="17"/>
  <c r="P187" i="33"/>
  <c r="M6" i="4"/>
  <c r="Q509" i="12"/>
  <c r="P509" i="12" s="1"/>
  <c r="Q508" i="12"/>
  <c r="P508" i="12" s="1"/>
  <c r="P42" i="27"/>
  <c r="P227" i="33"/>
  <c r="P295" i="33"/>
  <c r="P25" i="38"/>
  <c r="M5" i="4"/>
  <c r="M11" i="4"/>
  <c r="M2" i="4"/>
  <c r="M12" i="4"/>
  <c r="Q418" i="13"/>
  <c r="P418" i="13" s="1"/>
  <c r="Q419" i="13"/>
  <c r="P419" i="13" s="1"/>
  <c r="P26" i="50"/>
  <c r="P286" i="50"/>
  <c r="P390" i="50"/>
  <c r="P543" i="50"/>
  <c r="P4" i="10"/>
  <c r="P219" i="33"/>
  <c r="P251" i="33"/>
  <c r="P439" i="59"/>
  <c r="P162" i="12"/>
  <c r="P290" i="12"/>
  <c r="P66" i="12"/>
  <c r="P229" i="9"/>
  <c r="P242" i="9"/>
  <c r="Q47" i="32"/>
  <c r="P47" i="32" s="1"/>
  <c r="Q139" i="32"/>
  <c r="P139" i="32" s="1"/>
  <c r="Q138" i="32"/>
  <c r="P138" i="32" s="1"/>
  <c r="P162" i="9"/>
  <c r="P194" i="9"/>
  <c r="P210" i="9"/>
  <c r="P121" i="12"/>
  <c r="P24" i="15"/>
  <c r="P9" i="16"/>
  <c r="P11" i="17"/>
  <c r="P75" i="17"/>
  <c r="P79" i="17"/>
  <c r="P34" i="18"/>
  <c r="P12" i="33"/>
  <c r="P40" i="33"/>
  <c r="P60" i="33"/>
  <c r="P144" i="33"/>
  <c r="P86" i="38"/>
  <c r="P118" i="38"/>
  <c r="P24" i="42"/>
  <c r="P67" i="42"/>
  <c r="P87" i="42"/>
  <c r="P95" i="42"/>
  <c r="Q722" i="49"/>
  <c r="P722" i="49" s="1"/>
  <c r="Q729" i="49"/>
  <c r="P729" i="49" s="1"/>
  <c r="Q719" i="49"/>
  <c r="P719" i="49" s="1"/>
  <c r="Q726" i="49"/>
  <c r="P726" i="49" s="1"/>
  <c r="Q733" i="49"/>
  <c r="Q447" i="49"/>
  <c r="P447" i="49" s="1"/>
  <c r="Q470" i="49"/>
  <c r="P470" i="49" s="1"/>
  <c r="Q481" i="49"/>
  <c r="P481" i="49" s="1"/>
  <c r="Q485" i="49"/>
  <c r="P485" i="49" s="1"/>
  <c r="Q489" i="49"/>
  <c r="P489" i="49" s="1"/>
  <c r="Q493" i="49"/>
  <c r="Q497" i="49"/>
  <c r="P497" i="49" s="1"/>
  <c r="Q501" i="49"/>
  <c r="Q516" i="49"/>
  <c r="P516" i="49" s="1"/>
  <c r="Q520" i="49"/>
  <c r="P520" i="49" s="1"/>
  <c r="Q524" i="49"/>
  <c r="P524" i="49" s="1"/>
  <c r="Q535" i="49"/>
  <c r="P535" i="49" s="1"/>
  <c r="Q558" i="49"/>
  <c r="P558" i="49" s="1"/>
  <c r="Q569" i="49"/>
  <c r="P569" i="49" s="1"/>
  <c r="Q580" i="49"/>
  <c r="P580" i="49" s="1"/>
  <c r="Q587" i="49"/>
  <c r="P587" i="49" s="1"/>
  <c r="Q591" i="49"/>
  <c r="P591" i="49" s="1"/>
  <c r="Q595" i="49"/>
  <c r="P595" i="49" s="1"/>
  <c r="Q599" i="49"/>
  <c r="P599" i="49" s="1"/>
  <c r="Q603" i="49"/>
  <c r="P603" i="49" s="1"/>
  <c r="Q607" i="49"/>
  <c r="P607" i="49" s="1"/>
  <c r="Q622" i="49"/>
  <c r="P622" i="49" s="1"/>
  <c r="Q626" i="49"/>
  <c r="Q630" i="49"/>
  <c r="P630" i="49" s="1"/>
  <c r="Q665" i="49"/>
  <c r="P665" i="49" s="1"/>
  <c r="Q669" i="49"/>
  <c r="P669" i="49" s="1"/>
  <c r="Q696" i="49"/>
  <c r="P696" i="49" s="1"/>
  <c r="Q720" i="49"/>
  <c r="P720" i="49" s="1"/>
  <c r="Q723" i="49"/>
  <c r="P723" i="49" s="1"/>
  <c r="Q727" i="49"/>
  <c r="P727" i="49" s="1"/>
  <c r="Q734" i="49"/>
  <c r="Q471" i="49"/>
  <c r="P471" i="49" s="1"/>
  <c r="Q482" i="49"/>
  <c r="P482" i="49" s="1"/>
  <c r="Q486" i="49"/>
  <c r="P486" i="49" s="1"/>
  <c r="Q490" i="49"/>
  <c r="P490" i="49" s="1"/>
  <c r="Q494" i="49"/>
  <c r="Q498" i="49"/>
  <c r="P498" i="49" s="1"/>
  <c r="Q502" i="49"/>
  <c r="P502" i="49" s="1"/>
  <c r="Q517" i="49"/>
  <c r="P517" i="49" s="1"/>
  <c r="Q521" i="49"/>
  <c r="P521" i="49" s="1"/>
  <c r="Q525" i="49"/>
  <c r="P525" i="49" s="1"/>
  <c r="Q532" i="49"/>
  <c r="P532" i="49" s="1"/>
  <c r="Q536" i="49"/>
  <c r="P536" i="49" s="1"/>
  <c r="Q559" i="49"/>
  <c r="P559" i="49" s="1"/>
  <c r="Q570" i="49"/>
  <c r="P570" i="49" s="1"/>
  <c r="Q584" i="49"/>
  <c r="P584" i="49" s="1"/>
  <c r="Q588" i="49"/>
  <c r="P588" i="49" s="1"/>
  <c r="Q592" i="49"/>
  <c r="P592" i="49" s="1"/>
  <c r="Q596" i="49"/>
  <c r="P596" i="49" s="1"/>
  <c r="Q600" i="49"/>
  <c r="Q604" i="49"/>
  <c r="P604" i="49" s="1"/>
  <c r="Q623" i="49"/>
  <c r="P623" i="49" s="1"/>
  <c r="Q627" i="49"/>
  <c r="Q631" i="49"/>
  <c r="P631" i="49" s="1"/>
  <c r="Q666" i="49"/>
  <c r="P666" i="49" s="1"/>
  <c r="Q670" i="49"/>
  <c r="P670" i="49" s="1"/>
  <c r="Q738" i="49"/>
  <c r="Q448" i="49"/>
  <c r="P448" i="49" s="1"/>
  <c r="Q452" i="49"/>
  <c r="P452" i="49" s="1"/>
  <c r="Q456" i="49"/>
  <c r="P456" i="49" s="1"/>
  <c r="Q460" i="49"/>
  <c r="P460" i="49" s="1"/>
  <c r="Q464" i="49"/>
  <c r="P464" i="49" s="1"/>
  <c r="Q475" i="49"/>
  <c r="P475" i="49" s="1"/>
  <c r="Q479" i="49"/>
  <c r="P479" i="49" s="1"/>
  <c r="Q506" i="49"/>
  <c r="P506" i="49" s="1"/>
  <c r="Q510" i="49"/>
  <c r="P510" i="49" s="1"/>
  <c r="Q529" i="49"/>
  <c r="P529" i="49" s="1"/>
  <c r="Q540" i="49"/>
  <c r="P540" i="49" s="1"/>
  <c r="Q544" i="49"/>
  <c r="P544" i="49" s="1"/>
  <c r="Q548" i="49"/>
  <c r="P548" i="49" s="1"/>
  <c r="Q552" i="49"/>
  <c r="P552" i="49" s="1"/>
  <c r="Q563" i="49"/>
  <c r="P563" i="49" s="1"/>
  <c r="Q567" i="49"/>
  <c r="P567" i="49" s="1"/>
  <c r="Q574" i="49"/>
  <c r="P574" i="49" s="1"/>
  <c r="Q581" i="49"/>
  <c r="P581" i="49" s="1"/>
  <c r="Q608" i="49"/>
  <c r="P608" i="49" s="1"/>
  <c r="Q612" i="49"/>
  <c r="P612" i="49" s="1"/>
  <c r="Q616" i="49"/>
  <c r="P616" i="49" s="1"/>
  <c r="Q635" i="49"/>
  <c r="P635" i="49" s="1"/>
  <c r="Q639" i="49"/>
  <c r="P639" i="49" s="1"/>
  <c r="Q643" i="49"/>
  <c r="P643" i="49" s="1"/>
  <c r="Q647" i="49"/>
  <c r="P647" i="49" s="1"/>
  <c r="Q651" i="49"/>
  <c r="P651" i="49" s="1"/>
  <c r="Q655" i="49"/>
  <c r="P655" i="49" s="1"/>
  <c r="Q659" i="49"/>
  <c r="P659" i="49" s="1"/>
  <c r="Q663" i="49"/>
  <c r="P663" i="49" s="1"/>
  <c r="Q674" i="49"/>
  <c r="P674" i="49" s="1"/>
  <c r="Q678" i="49"/>
  <c r="P678" i="49" s="1"/>
  <c r="Q682" i="49"/>
  <c r="P682" i="49" s="1"/>
  <c r="Q686" i="49"/>
  <c r="P686" i="49" s="1"/>
  <c r="Q690" i="49"/>
  <c r="P690" i="49" s="1"/>
  <c r="Q701" i="49"/>
  <c r="P701" i="49" s="1"/>
  <c r="Q705" i="49"/>
  <c r="P705" i="49" s="1"/>
  <c r="Q709" i="49"/>
  <c r="P709" i="49" s="1"/>
  <c r="Q724" i="49"/>
  <c r="P724" i="49" s="1"/>
  <c r="Q728" i="49"/>
  <c r="P728" i="49" s="1"/>
  <c r="Q731" i="49"/>
  <c r="Q735" i="49"/>
  <c r="Q721" i="49"/>
  <c r="P721" i="49" s="1"/>
  <c r="Q449" i="49"/>
  <c r="P449" i="49" s="1"/>
  <c r="Q453" i="49"/>
  <c r="P453" i="49" s="1"/>
  <c r="Q457" i="49"/>
  <c r="P457" i="49" s="1"/>
  <c r="Q461" i="49"/>
  <c r="Q465" i="49"/>
  <c r="P465" i="49" s="1"/>
  <c r="Q472" i="49"/>
  <c r="P472" i="49" s="1"/>
  <c r="Q718" i="49"/>
  <c r="P718" i="49" s="1"/>
  <c r="Q725" i="49"/>
  <c r="P725" i="49" s="1"/>
  <c r="Q732" i="49"/>
  <c r="P744" i="49" s="1"/>
  <c r="Q736" i="49"/>
  <c r="Q458" i="49"/>
  <c r="P458" i="49" s="1"/>
  <c r="Q463" i="49"/>
  <c r="P463" i="49" s="1"/>
  <c r="Q468" i="49"/>
  <c r="P468" i="49" s="1"/>
  <c r="Q473" i="49"/>
  <c r="P473" i="49" s="1"/>
  <c r="Q512" i="49"/>
  <c r="P512" i="49" s="1"/>
  <c r="Q522" i="49"/>
  <c r="P522" i="49" s="1"/>
  <c r="Q527" i="49"/>
  <c r="P527" i="49" s="1"/>
  <c r="Q545" i="49"/>
  <c r="Q554" i="49"/>
  <c r="P554" i="49" s="1"/>
  <c r="Q576" i="49"/>
  <c r="P576" i="49" s="1"/>
  <c r="Q585" i="49"/>
  <c r="P585" i="49" s="1"/>
  <c r="Q590" i="49"/>
  <c r="P590" i="49" s="1"/>
  <c r="Q601" i="49"/>
  <c r="Q606" i="49"/>
  <c r="P606" i="49" s="1"/>
  <c r="Q611" i="49"/>
  <c r="P611" i="49" s="1"/>
  <c r="Q620" i="49"/>
  <c r="P620" i="49" s="1"/>
  <c r="Q625" i="49"/>
  <c r="P625" i="49" s="1"/>
  <c r="Q644" i="49"/>
  <c r="P644" i="49" s="1"/>
  <c r="Q653" i="49"/>
  <c r="P653" i="49" s="1"/>
  <c r="Q662" i="49"/>
  <c r="P662" i="49" s="1"/>
  <c r="Q667" i="49"/>
  <c r="P667" i="49" s="1"/>
  <c r="Q676" i="49"/>
  <c r="P676" i="49" s="1"/>
  <c r="Q685" i="49"/>
  <c r="P685" i="49" s="1"/>
  <c r="Q702" i="49"/>
  <c r="P702" i="49" s="1"/>
  <c r="Q711" i="49"/>
  <c r="P711" i="49" s="1"/>
  <c r="Q715" i="49"/>
  <c r="P715" i="49" s="1"/>
  <c r="Q712" i="49"/>
  <c r="P712" i="49" s="1"/>
  <c r="Q503" i="49"/>
  <c r="Q634" i="49"/>
  <c r="P634" i="49" s="1"/>
  <c r="Q680" i="49"/>
  <c r="P680" i="49" s="1"/>
  <c r="Q478" i="49"/>
  <c r="P478" i="49" s="1"/>
  <c r="Q483" i="49"/>
  <c r="P483" i="49" s="1"/>
  <c r="Q488" i="49"/>
  <c r="P488" i="49" s="1"/>
  <c r="Q499" i="49"/>
  <c r="P499" i="49" s="1"/>
  <c r="Q508" i="49"/>
  <c r="P508" i="49" s="1"/>
  <c r="Q537" i="49"/>
  <c r="P537" i="49" s="1"/>
  <c r="Q541" i="49"/>
  <c r="P541" i="49" s="1"/>
  <c r="Q550" i="49"/>
  <c r="Q572" i="49"/>
  <c r="P572" i="49" s="1"/>
  <c r="Q640" i="49"/>
  <c r="P640" i="49" s="1"/>
  <c r="Q649" i="49"/>
  <c r="P649" i="49" s="1"/>
  <c r="Q658" i="49"/>
  <c r="P658" i="49" s="1"/>
  <c r="Q672" i="49"/>
  <c r="P672" i="49" s="1"/>
  <c r="Q681" i="49"/>
  <c r="P681" i="49" s="1"/>
  <c r="Q694" i="49"/>
  <c r="P694" i="49" s="1"/>
  <c r="Q698" i="49"/>
  <c r="P698" i="49" s="1"/>
  <c r="Q707" i="49"/>
  <c r="P707" i="49" s="1"/>
  <c r="Q621" i="49"/>
  <c r="P621" i="49" s="1"/>
  <c r="Q645" i="49"/>
  <c r="P645" i="49" s="1"/>
  <c r="Q668" i="49"/>
  <c r="P668" i="49" s="1"/>
  <c r="Q691" i="49"/>
  <c r="P691" i="49" s="1"/>
  <c r="Q703" i="49"/>
  <c r="P703" i="49" s="1"/>
  <c r="Q657" i="49"/>
  <c r="P657" i="49" s="1"/>
  <c r="Q706" i="49"/>
  <c r="P706" i="49" s="1"/>
  <c r="Q454" i="49"/>
  <c r="P454" i="49" s="1"/>
  <c r="Q459" i="49"/>
  <c r="P459" i="49" s="1"/>
  <c r="Q469" i="49"/>
  <c r="P469" i="49" s="1"/>
  <c r="Q474" i="49"/>
  <c r="P474" i="49" s="1"/>
  <c r="Q504" i="49"/>
  <c r="P504" i="49" s="1"/>
  <c r="Q513" i="49"/>
  <c r="P513" i="49" s="1"/>
  <c r="Q518" i="49"/>
  <c r="P518" i="49" s="1"/>
  <c r="Q523" i="49"/>
  <c r="P523" i="49" s="1"/>
  <c r="Q528" i="49"/>
  <c r="P528" i="49" s="1"/>
  <c r="Q546" i="49"/>
  <c r="P546" i="49" s="1"/>
  <c r="Q555" i="49"/>
  <c r="P555" i="49" s="1"/>
  <c r="Q564" i="49"/>
  <c r="P564" i="49" s="1"/>
  <c r="Q568" i="49"/>
  <c r="P568" i="49" s="1"/>
  <c r="Q577" i="49"/>
  <c r="P577" i="49" s="1"/>
  <c r="Q582" i="49"/>
  <c r="P582" i="49" s="1"/>
  <c r="Q586" i="49"/>
  <c r="P586" i="49" s="1"/>
  <c r="Q597" i="49"/>
  <c r="Q602" i="49"/>
  <c r="P602" i="49" s="1"/>
  <c r="Q617" i="49"/>
  <c r="P617" i="49" s="1"/>
  <c r="Q636" i="49"/>
  <c r="P636" i="49" s="1"/>
  <c r="Q654" i="49"/>
  <c r="P654" i="49" s="1"/>
  <c r="Q677" i="49"/>
  <c r="P677" i="49" s="1"/>
  <c r="Q716" i="49"/>
  <c r="P716" i="49" s="1"/>
  <c r="Q531" i="49"/>
  <c r="P531" i="49" s="1"/>
  <c r="Q484" i="49"/>
  <c r="P484" i="49" s="1"/>
  <c r="Q495" i="49"/>
  <c r="P495" i="49" s="1"/>
  <c r="Q500" i="49"/>
  <c r="P500" i="49" s="1"/>
  <c r="Q509" i="49"/>
  <c r="P509" i="49" s="1"/>
  <c r="Q533" i="49"/>
  <c r="P533" i="49" s="1"/>
  <c r="Q542" i="49"/>
  <c r="P542" i="49" s="1"/>
  <c r="Q551" i="49"/>
  <c r="P551" i="49" s="1"/>
  <c r="Q560" i="49"/>
  <c r="P560" i="49" s="1"/>
  <c r="Q573" i="49"/>
  <c r="P573" i="49" s="1"/>
  <c r="Q613" i="49"/>
  <c r="P613" i="49" s="1"/>
  <c r="Q632" i="49"/>
  <c r="P632" i="49" s="1"/>
  <c r="Q641" i="49"/>
  <c r="P641" i="49" s="1"/>
  <c r="Q650" i="49"/>
  <c r="P650" i="49" s="1"/>
  <c r="Q673" i="49"/>
  <c r="P673" i="49" s="1"/>
  <c r="Q687" i="49"/>
  <c r="P687" i="49" s="1"/>
  <c r="Q695" i="49"/>
  <c r="P695" i="49" s="1"/>
  <c r="Q699" i="49"/>
  <c r="P699" i="49" s="1"/>
  <c r="Q708" i="49"/>
  <c r="P708" i="49" s="1"/>
  <c r="Q492" i="49"/>
  <c r="P492" i="49" s="1"/>
  <c r="Q730" i="49"/>
  <c r="Q737" i="49"/>
  <c r="Q450" i="49"/>
  <c r="P450" i="49" s="1"/>
  <c r="Q455" i="49"/>
  <c r="P455" i="49" s="1"/>
  <c r="Q466" i="49"/>
  <c r="P466" i="49" s="1"/>
  <c r="Q505" i="49"/>
  <c r="P505" i="49" s="1"/>
  <c r="Q514" i="49"/>
  <c r="P514" i="49" s="1"/>
  <c r="Q519" i="49"/>
  <c r="P519" i="49" s="1"/>
  <c r="Q538" i="49"/>
  <c r="P538" i="49" s="1"/>
  <c r="Q547" i="49"/>
  <c r="Q556" i="49"/>
  <c r="P556" i="49" s="1"/>
  <c r="Q565" i="49"/>
  <c r="Q578" i="49"/>
  <c r="P578" i="49" s="1"/>
  <c r="Q583" i="49"/>
  <c r="P583" i="49" s="1"/>
  <c r="Q593" i="49"/>
  <c r="Q598" i="49"/>
  <c r="P598" i="49" s="1"/>
  <c r="Q609" i="49"/>
  <c r="P609" i="49" s="1"/>
  <c r="Q618" i="49"/>
  <c r="P618" i="49" s="1"/>
  <c r="Q628" i="49"/>
  <c r="P628" i="49" s="1"/>
  <c r="Q637" i="49"/>
  <c r="P637" i="49" s="1"/>
  <c r="Q646" i="49"/>
  <c r="P646" i="49" s="1"/>
  <c r="Q660" i="49"/>
  <c r="P660" i="49" s="1"/>
  <c r="Q664" i="49"/>
  <c r="P664" i="49" s="1"/>
  <c r="Q683" i="49"/>
  <c r="P683" i="49" s="1"/>
  <c r="Q692" i="49"/>
  <c r="P692" i="49" s="1"/>
  <c r="Q704" i="49"/>
  <c r="P704" i="49" s="1"/>
  <c r="Q713" i="49"/>
  <c r="P713" i="49" s="1"/>
  <c r="Q717" i="49"/>
  <c r="P717" i="49" s="1"/>
  <c r="Q487" i="49"/>
  <c r="P487" i="49" s="1"/>
  <c r="Q648" i="49"/>
  <c r="P648" i="49" s="1"/>
  <c r="Q693" i="49"/>
  <c r="P693" i="49" s="1"/>
  <c r="Q476" i="49"/>
  <c r="P476" i="49" s="1"/>
  <c r="Q480" i="49"/>
  <c r="P480" i="49" s="1"/>
  <c r="Q491" i="49"/>
  <c r="P491" i="49" s="1"/>
  <c r="Q496" i="49"/>
  <c r="P496" i="49" s="1"/>
  <c r="Q530" i="49"/>
  <c r="P530" i="49" s="1"/>
  <c r="Q534" i="49"/>
  <c r="P534" i="49" s="1"/>
  <c r="Q543" i="49"/>
  <c r="P543" i="49" s="1"/>
  <c r="Q561" i="49"/>
  <c r="Q614" i="49"/>
  <c r="P614" i="49" s="1"/>
  <c r="Q633" i="49"/>
  <c r="P633" i="49" s="1"/>
  <c r="Q642" i="49"/>
  <c r="P642" i="49" s="1"/>
  <c r="Q656" i="49"/>
  <c r="P656" i="49" s="1"/>
  <c r="Q679" i="49"/>
  <c r="P679" i="49" s="1"/>
  <c r="Q688" i="49"/>
  <c r="P688" i="49" s="1"/>
  <c r="Q700" i="49"/>
  <c r="P700" i="49" s="1"/>
  <c r="Q477" i="49"/>
  <c r="P477" i="49" s="1"/>
  <c r="Q507" i="49"/>
  <c r="P507" i="49" s="1"/>
  <c r="Q562" i="49"/>
  <c r="P562" i="49" s="1"/>
  <c r="Q615" i="49"/>
  <c r="P615" i="49" s="1"/>
  <c r="Q451" i="49"/>
  <c r="P451" i="49" s="1"/>
  <c r="Q462" i="49"/>
  <c r="Q467" i="49"/>
  <c r="P467" i="49" s="1"/>
  <c r="Q511" i="49"/>
  <c r="P511" i="49" s="1"/>
  <c r="Q515" i="49"/>
  <c r="P515" i="49" s="1"/>
  <c r="Q526" i="49"/>
  <c r="P526" i="49" s="1"/>
  <c r="Q539" i="49"/>
  <c r="P539" i="49" s="1"/>
  <c r="Q553" i="49"/>
  <c r="Q557" i="49"/>
  <c r="Q566" i="49"/>
  <c r="P566" i="49" s="1"/>
  <c r="Q571" i="49"/>
  <c r="P571" i="49" s="1"/>
  <c r="Q575" i="49"/>
  <c r="P575" i="49" s="1"/>
  <c r="Q579" i="49"/>
  <c r="P579" i="49" s="1"/>
  <c r="Q589" i="49"/>
  <c r="P589" i="49" s="1"/>
  <c r="Q594" i="49"/>
  <c r="P594" i="49" s="1"/>
  <c r="Q605" i="49"/>
  <c r="P605" i="49" s="1"/>
  <c r="Q610" i="49"/>
  <c r="P610" i="49" s="1"/>
  <c r="Q619" i="49"/>
  <c r="P619" i="49" s="1"/>
  <c r="Q624" i="49"/>
  <c r="P624" i="49" s="1"/>
  <c r="Q629" i="49"/>
  <c r="P629" i="49" s="1"/>
  <c r="Q638" i="49"/>
  <c r="P638" i="49" s="1"/>
  <c r="Q652" i="49"/>
  <c r="P652" i="49" s="1"/>
  <c r="Q661" i="49"/>
  <c r="P661" i="49" s="1"/>
  <c r="Q671" i="49"/>
  <c r="P671" i="49" s="1"/>
  <c r="Q675" i="49"/>
  <c r="P675" i="49" s="1"/>
  <c r="Q684" i="49"/>
  <c r="P684" i="49" s="1"/>
  <c r="Q697" i="49"/>
  <c r="P697" i="49" s="1"/>
  <c r="Q710" i="49"/>
  <c r="P710" i="49" s="1"/>
  <c r="Q714" i="49"/>
  <c r="P714" i="49" s="1"/>
  <c r="Q549" i="49"/>
  <c r="Q689" i="49"/>
  <c r="P689" i="49" s="1"/>
  <c r="P440" i="50"/>
  <c r="P456" i="50"/>
  <c r="P464" i="50"/>
  <c r="P672" i="50"/>
  <c r="P131" i="59"/>
  <c r="Q707" i="59"/>
  <c r="P707" i="59" s="1"/>
  <c r="Q708" i="59"/>
  <c r="P708" i="59" s="1"/>
  <c r="Q706" i="59"/>
  <c r="P706" i="59" s="1"/>
  <c r="P27" i="9"/>
  <c r="Q296" i="11"/>
  <c r="P296" i="11" s="1"/>
  <c r="Q295" i="11"/>
  <c r="P295" i="11" s="1"/>
  <c r="Q292" i="11"/>
  <c r="P292" i="11" s="1"/>
  <c r="Q293" i="11"/>
  <c r="P293" i="11" s="1"/>
  <c r="Q294" i="11"/>
  <c r="P294" i="11" s="1"/>
  <c r="Q290" i="11"/>
  <c r="P290" i="11" s="1"/>
  <c r="Q291" i="11"/>
  <c r="P291" i="11" s="1"/>
  <c r="Q288" i="11"/>
  <c r="P288" i="11" s="1"/>
  <c r="Q289" i="11"/>
  <c r="P289" i="11" s="1"/>
  <c r="Q287" i="11"/>
  <c r="P287" i="11" s="1"/>
  <c r="Q286" i="11"/>
  <c r="P286" i="11" s="1"/>
  <c r="Q283" i="11"/>
  <c r="P283" i="11" s="1"/>
  <c r="Q284" i="11"/>
  <c r="P284" i="11" s="1"/>
  <c r="Q282" i="11"/>
  <c r="P282" i="11" s="1"/>
  <c r="Q285" i="11"/>
  <c r="P285" i="11" s="1"/>
  <c r="Q279" i="11"/>
  <c r="P279" i="11" s="1"/>
  <c r="Q281" i="11"/>
  <c r="P281" i="11" s="1"/>
  <c r="Q278" i="11"/>
  <c r="P278" i="11" s="1"/>
  <c r="Q277" i="11"/>
  <c r="P277" i="11" s="1"/>
  <c r="Q280" i="11"/>
  <c r="P280" i="11" s="1"/>
  <c r="Q274" i="11"/>
  <c r="P274" i="11" s="1"/>
  <c r="Q276" i="11"/>
  <c r="P276" i="11" s="1"/>
  <c r="Q261" i="11"/>
  <c r="P261" i="11" s="1"/>
  <c r="Q272" i="11"/>
  <c r="P272" i="11" s="1"/>
  <c r="Q271" i="11"/>
  <c r="P271" i="11" s="1"/>
  <c r="Q267" i="11"/>
  <c r="P267" i="11" s="1"/>
  <c r="Q263" i="11"/>
  <c r="P263" i="11" s="1"/>
  <c r="Q254" i="11"/>
  <c r="P254" i="11" s="1"/>
  <c r="Q258" i="11"/>
  <c r="P258" i="11" s="1"/>
  <c r="Q260" i="11"/>
  <c r="P260" i="11" s="1"/>
  <c r="Q256" i="11"/>
  <c r="P256" i="11" s="1"/>
  <c r="Q273" i="11"/>
  <c r="P273" i="11" s="1"/>
  <c r="Q268" i="11"/>
  <c r="P268" i="11" s="1"/>
  <c r="Q264" i="11"/>
  <c r="P264" i="11" s="1"/>
  <c r="Q255" i="11"/>
  <c r="P255" i="11" s="1"/>
  <c r="Q253" i="11"/>
  <c r="P253" i="11" s="1"/>
  <c r="Q269" i="11"/>
  <c r="P269" i="11" s="1"/>
  <c r="Q270" i="11"/>
  <c r="P270" i="11" s="1"/>
  <c r="Q266" i="11"/>
  <c r="P266" i="11" s="1"/>
  <c r="Q259" i="11"/>
  <c r="P259" i="11" s="1"/>
  <c r="Q257" i="11"/>
  <c r="P257" i="11" s="1"/>
  <c r="Q262" i="11"/>
  <c r="P262" i="11" s="1"/>
  <c r="Q275" i="11"/>
  <c r="P275" i="11" s="1"/>
  <c r="Q265" i="11"/>
  <c r="P265" i="11" s="1"/>
  <c r="Q252" i="11"/>
  <c r="P252" i="11" s="1"/>
  <c r="Q250" i="11"/>
  <c r="P250" i="11" s="1"/>
  <c r="Q251" i="11"/>
  <c r="P251" i="11" s="1"/>
  <c r="Q245" i="11"/>
  <c r="P245" i="11" s="1"/>
  <c r="Q249" i="11"/>
  <c r="P249" i="11" s="1"/>
  <c r="Q248" i="11"/>
  <c r="P248" i="11" s="1"/>
  <c r="Q243" i="11"/>
  <c r="P243" i="11" s="1"/>
  <c r="Q246" i="11"/>
  <c r="P246" i="11" s="1"/>
  <c r="Q247" i="11"/>
  <c r="P247" i="11" s="1"/>
  <c r="Q242" i="11"/>
  <c r="P242" i="11" s="1"/>
  <c r="Q229" i="11"/>
  <c r="P229" i="11" s="1"/>
  <c r="Q234" i="11"/>
  <c r="P234" i="11" s="1"/>
  <c r="Q237" i="11"/>
  <c r="P237" i="11" s="1"/>
  <c r="Q236" i="11"/>
  <c r="P236" i="11" s="1"/>
  <c r="Q226" i="11"/>
  <c r="P226" i="11" s="1"/>
  <c r="Q230" i="11"/>
  <c r="P230" i="11" s="1"/>
  <c r="Q232" i="11"/>
  <c r="P232" i="11" s="1"/>
  <c r="Q238" i="11"/>
  <c r="P238" i="11" s="1"/>
  <c r="Q227" i="11"/>
  <c r="P227" i="11" s="1"/>
  <c r="Q241" i="11"/>
  <c r="P241" i="11" s="1"/>
  <c r="Q240" i="11"/>
  <c r="P240" i="11" s="1"/>
  <c r="Q233" i="11"/>
  <c r="P233" i="11" s="1"/>
  <c r="Q231" i="11"/>
  <c r="P231" i="11" s="1"/>
  <c r="Q239" i="11"/>
  <c r="P239" i="11" s="1"/>
  <c r="Q228" i="11"/>
  <c r="P228" i="11" s="1"/>
  <c r="Q235" i="11"/>
  <c r="P235" i="11" s="1"/>
  <c r="Q244" i="11"/>
  <c r="P244" i="11" s="1"/>
  <c r="Q219" i="11"/>
  <c r="P219" i="11" s="1"/>
  <c r="Q225" i="11"/>
  <c r="P225" i="11" s="1"/>
  <c r="Q224" i="11"/>
  <c r="P224" i="11" s="1"/>
  <c r="Q218" i="11"/>
  <c r="P218" i="11" s="1"/>
  <c r="Q222" i="11"/>
  <c r="P222" i="11" s="1"/>
  <c r="Q220" i="11"/>
  <c r="P220" i="11" s="1"/>
  <c r="Q223" i="11"/>
  <c r="P223" i="11" s="1"/>
  <c r="Q221" i="11"/>
  <c r="P221" i="11" s="1"/>
  <c r="Q216" i="11"/>
  <c r="P216" i="11" s="1"/>
  <c r="Q217" i="11"/>
  <c r="P217" i="11" s="1"/>
  <c r="Q214" i="11"/>
  <c r="P214" i="11" s="1"/>
  <c r="Q215" i="11"/>
  <c r="P215" i="11" s="1"/>
  <c r="P101" i="12"/>
  <c r="P153" i="12"/>
  <c r="Q712" i="50"/>
  <c r="P712" i="50" s="1"/>
  <c r="Q810" i="50"/>
  <c r="P810" i="50" s="1"/>
  <c r="Q809" i="50"/>
  <c r="P809" i="50" s="1"/>
  <c r="Q811" i="50"/>
  <c r="P811" i="50" s="1"/>
  <c r="Q808" i="50"/>
  <c r="P808" i="50" s="1"/>
  <c r="Q804" i="50"/>
  <c r="P804" i="50" s="1"/>
  <c r="Q812" i="50"/>
  <c r="P812" i="50" s="1"/>
  <c r="Q807" i="50"/>
  <c r="P807" i="50" s="1"/>
  <c r="Q806" i="50"/>
  <c r="P806" i="50" s="1"/>
  <c r="Q802" i="50"/>
  <c r="P802" i="50" s="1"/>
  <c r="Q801" i="50"/>
  <c r="P801" i="50" s="1"/>
  <c r="Q799" i="50"/>
  <c r="P799" i="50" s="1"/>
  <c r="Q796" i="50"/>
  <c r="P796" i="50" s="1"/>
  <c r="Q800" i="50"/>
  <c r="P800" i="50" s="1"/>
  <c r="Q798" i="50"/>
  <c r="P798" i="50" s="1"/>
  <c r="Q794" i="50"/>
  <c r="P794" i="50" s="1"/>
  <c r="Q795" i="50"/>
  <c r="P795" i="50" s="1"/>
  <c r="Q797" i="50"/>
  <c r="P797" i="50" s="1"/>
  <c r="Q791" i="50"/>
  <c r="P791" i="50" s="1"/>
  <c r="Q789" i="50"/>
  <c r="P789" i="50" s="1"/>
  <c r="Q792" i="50"/>
  <c r="P792" i="50" s="1"/>
  <c r="Q788" i="50"/>
  <c r="P788" i="50" s="1"/>
  <c r="Q793" i="50"/>
  <c r="P793" i="50" s="1"/>
  <c r="Q790" i="50"/>
  <c r="P790" i="50" s="1"/>
  <c r="Q772" i="50"/>
  <c r="P772" i="50" s="1"/>
  <c r="Q778" i="50"/>
  <c r="P778" i="50" s="1"/>
  <c r="Q787" i="50"/>
  <c r="P787" i="50" s="1"/>
  <c r="Q782" i="50"/>
  <c r="P782" i="50" s="1"/>
  <c r="Q775" i="50"/>
  <c r="P775" i="50" s="1"/>
  <c r="Q783" i="50"/>
  <c r="P783" i="50" s="1"/>
  <c r="Q771" i="50"/>
  <c r="P771" i="50" s="1"/>
  <c r="Q773" i="50"/>
  <c r="P773" i="50" s="1"/>
  <c r="Q779" i="50"/>
  <c r="P779" i="50" s="1"/>
  <c r="Q780" i="50"/>
  <c r="P780" i="50" s="1"/>
  <c r="Q786" i="50"/>
  <c r="P786" i="50" s="1"/>
  <c r="Q776" i="50"/>
  <c r="P776" i="50" s="1"/>
  <c r="Q785" i="50"/>
  <c r="P785" i="50" s="1"/>
  <c r="Q770" i="50"/>
  <c r="P770" i="50" s="1"/>
  <c r="Q769" i="50"/>
  <c r="P769" i="50" s="1"/>
  <c r="Q774" i="50"/>
  <c r="P774" i="50" s="1"/>
  <c r="Q781" i="50"/>
  <c r="P781" i="50" s="1"/>
  <c r="Q777" i="50"/>
  <c r="P777" i="50" s="1"/>
  <c r="Q764" i="50"/>
  <c r="P764" i="50" s="1"/>
  <c r="Q767" i="50"/>
  <c r="P767" i="50" s="1"/>
  <c r="Q766" i="50"/>
  <c r="P766" i="50" s="1"/>
  <c r="Q765" i="50"/>
  <c r="P765" i="50" s="1"/>
  <c r="Q759" i="50"/>
  <c r="P759" i="50" s="1"/>
  <c r="Q763" i="50"/>
  <c r="P763" i="50" s="1"/>
  <c r="Q760" i="50"/>
  <c r="P760" i="50" s="1"/>
  <c r="Q768" i="50"/>
  <c r="P768" i="50" s="1"/>
  <c r="Q755" i="50"/>
  <c r="P755" i="50" s="1"/>
  <c r="Q757" i="50"/>
  <c r="P757" i="50" s="1"/>
  <c r="Q762" i="50"/>
  <c r="P762" i="50" s="1"/>
  <c r="Q761" i="50"/>
  <c r="P761" i="50" s="1"/>
  <c r="Q756" i="50"/>
  <c r="P756" i="50" s="1"/>
  <c r="Q754" i="50"/>
  <c r="P754" i="50" s="1"/>
  <c r="Q751" i="50"/>
  <c r="P751" i="50" s="1"/>
  <c r="Q758" i="50"/>
  <c r="P758" i="50" s="1"/>
  <c r="Q753" i="50"/>
  <c r="P753" i="50" s="1"/>
  <c r="Q752" i="50"/>
  <c r="P752" i="50" s="1"/>
  <c r="Q749" i="50"/>
  <c r="P749" i="50" s="1"/>
  <c r="Q750" i="50"/>
  <c r="P750" i="50" s="1"/>
  <c r="Q730" i="50"/>
  <c r="P730" i="50" s="1"/>
  <c r="Q742" i="50"/>
  <c r="P742" i="50" s="1"/>
  <c r="Q746" i="50"/>
  <c r="P746" i="50" s="1"/>
  <c r="Q748" i="50"/>
  <c r="P748" i="50" s="1"/>
  <c r="Q739" i="50"/>
  <c r="P739" i="50" s="1"/>
  <c r="Q743" i="50"/>
  <c r="P743" i="50" s="1"/>
  <c r="Q747" i="50"/>
  <c r="P747" i="50" s="1"/>
  <c r="Q741" i="50"/>
  <c r="P741" i="50" s="1"/>
  <c r="Q745" i="50"/>
  <c r="P745" i="50" s="1"/>
  <c r="Q740" i="50"/>
  <c r="P740" i="50" s="1"/>
  <c r="Q744" i="50"/>
  <c r="P744" i="50" s="1"/>
  <c r="Q724" i="50"/>
  <c r="P724" i="50" s="1"/>
  <c r="Q728" i="50"/>
  <c r="P728" i="50" s="1"/>
  <c r="Q732" i="50"/>
  <c r="P732" i="50" s="1"/>
  <c r="Q737" i="50"/>
  <c r="P737" i="50" s="1"/>
  <c r="Q735" i="50"/>
  <c r="P735" i="50" s="1"/>
  <c r="Q726" i="50"/>
  <c r="P726" i="50" s="1"/>
  <c r="Q729" i="50"/>
  <c r="P729" i="50" s="1"/>
  <c r="Q733" i="50"/>
  <c r="P733" i="50" s="1"/>
  <c r="Q738" i="50"/>
  <c r="P738" i="50" s="1"/>
  <c r="Q725" i="50"/>
  <c r="P725" i="50" s="1"/>
  <c r="Q723" i="50"/>
  <c r="P723" i="50" s="1"/>
  <c r="Q727" i="50"/>
  <c r="P727" i="50" s="1"/>
  <c r="Q731" i="50"/>
  <c r="P731" i="50" s="1"/>
  <c r="Q734" i="50"/>
  <c r="P734" i="50" s="1"/>
  <c r="Q722" i="50"/>
  <c r="P722" i="50" s="1"/>
  <c r="Q736" i="50"/>
  <c r="P736" i="50" s="1"/>
  <c r="Q506" i="12"/>
  <c r="P506" i="12" s="1"/>
  <c r="Q507" i="12"/>
  <c r="P507" i="12" s="1"/>
  <c r="Q503" i="12"/>
  <c r="P503" i="12" s="1"/>
  <c r="Q505" i="12"/>
  <c r="P505" i="12" s="1"/>
  <c r="Q502" i="12"/>
  <c r="P502" i="12" s="1"/>
  <c r="Q501" i="12"/>
  <c r="P501" i="12" s="1"/>
  <c r="Q499" i="12"/>
  <c r="P499" i="12" s="1"/>
  <c r="Q500" i="12"/>
  <c r="P500" i="12" s="1"/>
  <c r="Q497" i="12"/>
  <c r="P497" i="12" s="1"/>
  <c r="Q498" i="12"/>
  <c r="P498" i="12" s="1"/>
  <c r="Q496" i="12"/>
  <c r="P496" i="12" s="1"/>
  <c r="Q494" i="12"/>
  <c r="P494" i="12" s="1"/>
  <c r="Q486" i="12"/>
  <c r="P486" i="12" s="1"/>
  <c r="Q484" i="12"/>
  <c r="P484" i="12" s="1"/>
  <c r="Q488" i="12"/>
  <c r="P488" i="12" s="1"/>
  <c r="Q491" i="12"/>
  <c r="P491" i="12" s="1"/>
  <c r="Q487" i="12"/>
  <c r="P487" i="12" s="1"/>
  <c r="Q495" i="12"/>
  <c r="P495" i="12" s="1"/>
  <c r="Q493" i="12"/>
  <c r="P493" i="12" s="1"/>
  <c r="Q485" i="12"/>
  <c r="P485" i="12" s="1"/>
  <c r="Q490" i="12"/>
  <c r="P490" i="12" s="1"/>
  <c r="Q489" i="12"/>
  <c r="P489" i="12" s="1"/>
  <c r="Q492" i="12"/>
  <c r="P492" i="12" s="1"/>
  <c r="Q483" i="12"/>
  <c r="P483" i="12" s="1"/>
  <c r="Q481" i="12"/>
  <c r="P481" i="12" s="1"/>
  <c r="Q478" i="12"/>
  <c r="P478" i="12" s="1"/>
  <c r="Q482" i="12"/>
  <c r="P482" i="12" s="1"/>
  <c r="Q480" i="12"/>
  <c r="P480" i="12" s="1"/>
  <c r="Q479" i="12"/>
  <c r="P479" i="12" s="1"/>
  <c r="Q477" i="12"/>
  <c r="P477" i="12" s="1"/>
  <c r="Q475" i="12"/>
  <c r="P475" i="12" s="1"/>
  <c r="Q476" i="12"/>
  <c r="P476" i="12" s="1"/>
  <c r="Q474" i="12"/>
  <c r="P474" i="12" s="1"/>
  <c r="Q468" i="12"/>
  <c r="P468" i="12" s="1"/>
  <c r="Q469" i="12"/>
  <c r="P469" i="12" s="1"/>
  <c r="Q473" i="12"/>
  <c r="P473" i="12" s="1"/>
  <c r="Q465" i="12"/>
  <c r="P465" i="12" s="1"/>
  <c r="Q466" i="12"/>
  <c r="P466" i="12" s="1"/>
  <c r="Q467" i="12"/>
  <c r="P467" i="12" s="1"/>
  <c r="Q470" i="12"/>
  <c r="P470" i="12" s="1"/>
  <c r="Q464" i="12"/>
  <c r="P464" i="12" s="1"/>
  <c r="Q472" i="12"/>
  <c r="P472" i="12" s="1"/>
  <c r="Q471" i="12"/>
  <c r="P471" i="12" s="1"/>
  <c r="Q462" i="12"/>
  <c r="P462" i="12" s="1"/>
  <c r="Q463" i="12"/>
  <c r="P463" i="12" s="1"/>
  <c r="Q461" i="12"/>
  <c r="P461" i="12" s="1"/>
  <c r="Q460" i="12"/>
  <c r="P460" i="12" s="1"/>
  <c r="Q458" i="12"/>
  <c r="P458" i="12" s="1"/>
  <c r="Q459" i="12"/>
  <c r="P459" i="12" s="1"/>
  <c r="P7" i="18"/>
  <c r="P31" i="18"/>
  <c r="P141" i="50"/>
  <c r="P330" i="50"/>
  <c r="P567" i="50"/>
  <c r="P617" i="50"/>
  <c r="M880" i="4"/>
  <c r="L880" i="4" s="1"/>
  <c r="M884" i="4"/>
  <c r="L884" i="4" s="1"/>
  <c r="M881" i="4"/>
  <c r="L881" i="4" s="1"/>
  <c r="M882" i="4"/>
  <c r="L882" i="4" s="1"/>
  <c r="M879" i="4"/>
  <c r="L879" i="4" s="1"/>
  <c r="M883" i="4"/>
  <c r="L883" i="4" s="1"/>
  <c r="M874" i="4"/>
  <c r="L874" i="4" s="1"/>
  <c r="M871" i="4"/>
  <c r="L871" i="4" s="1"/>
  <c r="M875" i="4"/>
  <c r="L875" i="4" s="1"/>
  <c r="M869" i="4"/>
  <c r="L869" i="4" s="1"/>
  <c r="M870" i="4"/>
  <c r="L870" i="4" s="1"/>
  <c r="M872" i="4"/>
  <c r="L872" i="4" s="1"/>
  <c r="M876" i="4"/>
  <c r="L876" i="4" s="1"/>
  <c r="M873" i="4"/>
  <c r="L873" i="4" s="1"/>
  <c r="M877" i="4"/>
  <c r="L877" i="4" s="1"/>
  <c r="M878" i="4"/>
  <c r="L878" i="4" s="1"/>
  <c r="M853" i="4"/>
  <c r="L853" i="4" s="1"/>
  <c r="M868" i="4"/>
  <c r="L868" i="4" s="1"/>
  <c r="M857" i="4"/>
  <c r="L857" i="4" s="1"/>
  <c r="M861" i="4"/>
  <c r="L861" i="4" s="1"/>
  <c r="M865" i="4"/>
  <c r="L865" i="4" s="1"/>
  <c r="M860" i="4"/>
  <c r="L860" i="4" s="1"/>
  <c r="M854" i="4"/>
  <c r="L854" i="4" s="1"/>
  <c r="M859" i="4"/>
  <c r="L859" i="4" s="1"/>
  <c r="M858" i="4"/>
  <c r="L858" i="4" s="1"/>
  <c r="M862" i="4"/>
  <c r="L862" i="4" s="1"/>
  <c r="M866" i="4"/>
  <c r="L866" i="4" s="1"/>
  <c r="M863" i="4"/>
  <c r="L863" i="4" s="1"/>
  <c r="M856" i="4"/>
  <c r="L856" i="4" s="1"/>
  <c r="M864" i="4"/>
  <c r="L864" i="4" s="1"/>
  <c r="M855" i="4"/>
  <c r="L855" i="4" s="1"/>
  <c r="M867" i="4"/>
  <c r="L867" i="4" s="1"/>
  <c r="M852" i="4"/>
  <c r="L852" i="4" s="1"/>
  <c r="M847" i="4"/>
  <c r="L847" i="4" s="1"/>
  <c r="M851" i="4"/>
  <c r="L851" i="4" s="1"/>
  <c r="M845" i="4"/>
  <c r="L845" i="4" s="1"/>
  <c r="M849" i="4"/>
  <c r="L849" i="4" s="1"/>
  <c r="M844" i="4"/>
  <c r="L844" i="4" s="1"/>
  <c r="M848" i="4"/>
  <c r="L848" i="4" s="1"/>
  <c r="M846" i="4"/>
  <c r="L846" i="4" s="1"/>
  <c r="M850" i="4"/>
  <c r="L850" i="4" s="1"/>
  <c r="M839" i="4"/>
  <c r="L839" i="4" s="1"/>
  <c r="M836" i="4"/>
  <c r="L836" i="4" s="1"/>
  <c r="M843" i="4"/>
  <c r="L843" i="4" s="1"/>
  <c r="M840" i="4"/>
  <c r="L840" i="4" s="1"/>
  <c r="M838" i="4"/>
  <c r="L838" i="4" s="1"/>
  <c r="M842" i="4"/>
  <c r="L842" i="4" s="1"/>
  <c r="M837" i="4"/>
  <c r="L837" i="4" s="1"/>
  <c r="M841" i="4"/>
  <c r="L841" i="4" s="1"/>
  <c r="M835" i="4"/>
  <c r="L835" i="4" s="1"/>
  <c r="M828" i="4"/>
  <c r="L828" i="4" s="1"/>
  <c r="M832" i="4"/>
  <c r="L832" i="4" s="1"/>
  <c r="M823" i="4"/>
  <c r="L823" i="4" s="1"/>
  <c r="M820" i="4"/>
  <c r="L820" i="4" s="1"/>
  <c r="M824" i="4"/>
  <c r="L824" i="4" s="1"/>
  <c r="M829" i="4"/>
  <c r="L829" i="4" s="1"/>
  <c r="M830" i="4"/>
  <c r="L830" i="4" s="1"/>
  <c r="M834" i="4"/>
  <c r="L834" i="4" s="1"/>
  <c r="M822" i="4"/>
  <c r="L822" i="4" s="1"/>
  <c r="M821" i="4"/>
  <c r="L821" i="4" s="1"/>
  <c r="M825" i="4"/>
  <c r="L825" i="4" s="1"/>
  <c r="M827" i="4"/>
  <c r="L827" i="4" s="1"/>
  <c r="M831" i="4"/>
  <c r="L831" i="4" s="1"/>
  <c r="M826" i="4"/>
  <c r="L826" i="4" s="1"/>
  <c r="M833" i="4"/>
  <c r="L833" i="4" s="1"/>
  <c r="M813" i="4"/>
  <c r="L813" i="4" s="1"/>
  <c r="M817" i="4"/>
  <c r="L817" i="4" s="1"/>
  <c r="M814" i="4"/>
  <c r="L814" i="4" s="1"/>
  <c r="M818" i="4"/>
  <c r="L818" i="4" s="1"/>
  <c r="M816" i="4"/>
  <c r="L816" i="4" s="1"/>
  <c r="M815" i="4"/>
  <c r="L815" i="4" s="1"/>
  <c r="M819" i="4"/>
  <c r="L819" i="4" s="1"/>
  <c r="M812" i="4"/>
  <c r="L812" i="4" s="1"/>
  <c r="M810" i="4"/>
  <c r="L810" i="4" s="1"/>
  <c r="M811" i="4"/>
  <c r="L811" i="4" s="1"/>
  <c r="P44" i="9"/>
  <c r="P76" i="9"/>
  <c r="P92" i="9"/>
  <c r="P108" i="9"/>
  <c r="P140" i="9"/>
  <c r="P156" i="9"/>
  <c r="Q414" i="13"/>
  <c r="P414" i="13" s="1"/>
  <c r="Q416" i="13"/>
  <c r="P416" i="13" s="1"/>
  <c r="Q417" i="13"/>
  <c r="P417" i="13" s="1"/>
  <c r="Q413" i="13"/>
  <c r="P413" i="13" s="1"/>
  <c r="Q415" i="13"/>
  <c r="P415" i="13" s="1"/>
  <c r="Q412" i="13"/>
  <c r="P412" i="13" s="1"/>
  <c r="Q411" i="13"/>
  <c r="P411" i="13" s="1"/>
  <c r="Q410" i="13"/>
  <c r="P410" i="13" s="1"/>
  <c r="Q409" i="13"/>
  <c r="P409" i="13" s="1"/>
  <c r="Q407" i="13"/>
  <c r="P407" i="13" s="1"/>
  <c r="Q408" i="13"/>
  <c r="P408" i="13" s="1"/>
  <c r="Q405" i="13"/>
  <c r="P405" i="13" s="1"/>
  <c r="Q406" i="13"/>
  <c r="P406" i="13" s="1"/>
  <c r="Q399" i="13"/>
  <c r="P399" i="13" s="1"/>
  <c r="Q402" i="13"/>
  <c r="P402" i="13" s="1"/>
  <c r="Q404" i="13"/>
  <c r="P404" i="13" s="1"/>
  <c r="Q401" i="13"/>
  <c r="P401" i="13" s="1"/>
  <c r="Q400" i="13"/>
  <c r="P400" i="13" s="1"/>
  <c r="Q397" i="13"/>
  <c r="P397" i="13" s="1"/>
  <c r="Q398" i="13"/>
  <c r="P398" i="13" s="1"/>
  <c r="Q403" i="13"/>
  <c r="P403" i="13" s="1"/>
  <c r="Q392" i="13"/>
  <c r="P392" i="13" s="1"/>
  <c r="Q395" i="13"/>
  <c r="P395" i="13" s="1"/>
  <c r="Q378" i="13"/>
  <c r="P378" i="13" s="1"/>
  <c r="Q384" i="13"/>
  <c r="P384" i="13" s="1"/>
  <c r="Q382" i="13"/>
  <c r="P382" i="13" s="1"/>
  <c r="Q394" i="13"/>
  <c r="P394" i="13" s="1"/>
  <c r="Q393" i="13"/>
  <c r="P393" i="13" s="1"/>
  <c r="Q396" i="13"/>
  <c r="P396" i="13" s="1"/>
  <c r="Q381" i="13"/>
  <c r="P381" i="13" s="1"/>
  <c r="Q386" i="13"/>
  <c r="P386" i="13" s="1"/>
  <c r="Q387" i="13"/>
  <c r="P387" i="13" s="1"/>
  <c r="Q389" i="13"/>
  <c r="P389" i="13" s="1"/>
  <c r="Q388" i="13"/>
  <c r="P388" i="13" s="1"/>
  <c r="Q379" i="13"/>
  <c r="P379" i="13" s="1"/>
  <c r="Q391" i="13"/>
  <c r="P391" i="13" s="1"/>
  <c r="Q390" i="13"/>
  <c r="P390" i="13" s="1"/>
  <c r="Q380" i="13"/>
  <c r="P380" i="13" s="1"/>
  <c r="Q383" i="13"/>
  <c r="P383" i="13" s="1"/>
  <c r="Q385" i="13"/>
  <c r="P385" i="13" s="1"/>
  <c r="Q377" i="13"/>
  <c r="P377" i="13" s="1"/>
  <c r="Q375" i="13"/>
  <c r="P375" i="13" s="1"/>
  <c r="Q376" i="13"/>
  <c r="P376" i="13" s="1"/>
  <c r="Q371" i="13"/>
  <c r="P371" i="13" s="1"/>
  <c r="Q374" i="13"/>
  <c r="P374" i="13" s="1"/>
  <c r="Q369" i="13"/>
  <c r="P369" i="13" s="1"/>
  <c r="Q370" i="13"/>
  <c r="P370" i="13" s="1"/>
  <c r="Q372" i="13"/>
  <c r="P372" i="13" s="1"/>
  <c r="Q373" i="13"/>
  <c r="P373" i="13" s="1"/>
  <c r="Q365" i="13"/>
  <c r="P365" i="13" s="1"/>
  <c r="Q362" i="13"/>
  <c r="P362" i="13" s="1"/>
  <c r="Q368" i="13"/>
  <c r="P368" i="13" s="1"/>
  <c r="Q361" i="13"/>
  <c r="P361" i="13" s="1"/>
  <c r="Q363" i="13"/>
  <c r="P363" i="13" s="1"/>
  <c r="Q367" i="13"/>
  <c r="P367" i="13" s="1"/>
  <c r="Q364" i="13"/>
  <c r="P364" i="13" s="1"/>
  <c r="Q366" i="13"/>
  <c r="P366" i="13" s="1"/>
  <c r="Q358" i="13"/>
  <c r="P358" i="13" s="1"/>
  <c r="Q355" i="13"/>
  <c r="P355" i="13" s="1"/>
  <c r="Q360" i="13"/>
  <c r="P360" i="13" s="1"/>
  <c r="Q357" i="13"/>
  <c r="P357" i="13" s="1"/>
  <c r="Q359" i="13"/>
  <c r="P359" i="13" s="1"/>
  <c r="Q353" i="13"/>
  <c r="P353" i="13" s="1"/>
  <c r="Q352" i="13"/>
  <c r="P352" i="13" s="1"/>
  <c r="Q350" i="13"/>
  <c r="P350" i="13" s="1"/>
  <c r="Q351" i="13"/>
  <c r="P351" i="13" s="1"/>
  <c r="Q356" i="13"/>
  <c r="P356" i="13" s="1"/>
  <c r="Q354" i="13"/>
  <c r="P354" i="13" s="1"/>
  <c r="Q348" i="13"/>
  <c r="P348" i="13" s="1"/>
  <c r="Q349" i="13"/>
  <c r="P349" i="13" s="1"/>
  <c r="P12" i="26"/>
  <c r="P66" i="27"/>
  <c r="P128" i="38"/>
  <c r="P301" i="50"/>
  <c r="P322" i="50"/>
  <c r="P332" i="50"/>
  <c r="P338" i="50"/>
  <c r="P351" i="50"/>
  <c r="P387" i="50"/>
  <c r="Q897" i="51"/>
  <c r="P897" i="51" s="1"/>
  <c r="Q903" i="51"/>
  <c r="P903" i="51" s="1"/>
  <c r="Q898" i="51"/>
  <c r="P898" i="51" s="1"/>
  <c r="Q878" i="51"/>
  <c r="P878" i="51" s="1"/>
  <c r="Q902" i="51"/>
  <c r="P902" i="51" s="1"/>
  <c r="Q904" i="51"/>
  <c r="P904" i="51" s="1"/>
  <c r="Q908" i="51"/>
  <c r="P908" i="51" s="1"/>
  <c r="Q899" i="51"/>
  <c r="P899" i="51" s="1"/>
  <c r="Q893" i="51"/>
  <c r="P893" i="51" s="1"/>
  <c r="Q905" i="51"/>
  <c r="P905" i="51" s="1"/>
  <c r="Q906" i="51"/>
  <c r="P906" i="51" s="1"/>
  <c r="Q909" i="51"/>
  <c r="P909" i="51" s="1"/>
  <c r="Q907" i="51"/>
  <c r="P907" i="51" s="1"/>
  <c r="Q896" i="51"/>
  <c r="P896" i="51" s="1"/>
  <c r="Q900" i="51"/>
  <c r="P900" i="51" s="1"/>
  <c r="Q901" i="51"/>
  <c r="P901" i="51" s="1"/>
  <c r="Q895" i="51"/>
  <c r="P895" i="51" s="1"/>
  <c r="Q890" i="51"/>
  <c r="P890" i="51" s="1"/>
  <c r="Q888" i="51"/>
  <c r="P888" i="51" s="1"/>
  <c r="Q894" i="51"/>
  <c r="P894" i="51" s="1"/>
  <c r="Q889" i="51"/>
  <c r="P889" i="51" s="1"/>
  <c r="Q891" i="51"/>
  <c r="P891" i="51" s="1"/>
  <c r="Q887" i="51"/>
  <c r="P887" i="51" s="1"/>
  <c r="Q892" i="51"/>
  <c r="P892" i="51" s="1"/>
  <c r="Q880" i="51"/>
  <c r="P880" i="51" s="1"/>
  <c r="Q884" i="51"/>
  <c r="P884" i="51" s="1"/>
  <c r="Q879" i="51"/>
  <c r="P879" i="51" s="1"/>
  <c r="Q881" i="51"/>
  <c r="P881" i="51" s="1"/>
  <c r="Q885" i="51"/>
  <c r="P885" i="51" s="1"/>
  <c r="Q883" i="51"/>
  <c r="P883" i="51" s="1"/>
  <c r="Q876" i="51"/>
  <c r="P876" i="51" s="1"/>
  <c r="Q882" i="51"/>
  <c r="P882" i="51" s="1"/>
  <c r="Q886" i="51"/>
  <c r="P886" i="51" s="1"/>
  <c r="Q875" i="51"/>
  <c r="P875" i="51" s="1"/>
  <c r="Q877" i="51"/>
  <c r="P877" i="51" s="1"/>
  <c r="Q874" i="51"/>
  <c r="P874" i="51" s="1"/>
  <c r="Q873" i="51"/>
  <c r="P873" i="51" s="1"/>
  <c r="Q871" i="51"/>
  <c r="P871" i="51" s="1"/>
  <c r="Q872" i="51"/>
  <c r="P872" i="51" s="1"/>
  <c r="Q869" i="51"/>
  <c r="P869" i="51" s="1"/>
  <c r="Q866" i="51"/>
  <c r="P866" i="51" s="1"/>
  <c r="Q868" i="51"/>
  <c r="P868" i="51" s="1"/>
  <c r="Q870" i="51"/>
  <c r="P870" i="51" s="1"/>
  <c r="Q867" i="51"/>
  <c r="P867" i="51" s="1"/>
  <c r="Q864" i="51"/>
  <c r="P864" i="51" s="1"/>
  <c r="Q865" i="51"/>
  <c r="P865" i="51" s="1"/>
  <c r="Q863" i="51"/>
  <c r="P863" i="51" s="1"/>
  <c r="Q851" i="51"/>
  <c r="P851" i="51" s="1"/>
  <c r="Q862" i="51"/>
  <c r="P862" i="51" s="1"/>
  <c r="Q861" i="51"/>
  <c r="P861" i="51" s="1"/>
  <c r="Q859" i="51"/>
  <c r="P859" i="51" s="1"/>
  <c r="Q860" i="51"/>
  <c r="P860" i="51" s="1"/>
  <c r="Q848" i="51"/>
  <c r="P848" i="51" s="1"/>
  <c r="Q853" i="51"/>
  <c r="P853" i="51" s="1"/>
  <c r="Q852" i="51"/>
  <c r="P852" i="51" s="1"/>
  <c r="Q855" i="51"/>
  <c r="P855" i="51" s="1"/>
  <c r="Q849" i="51"/>
  <c r="P849" i="51" s="1"/>
  <c r="Q845" i="51"/>
  <c r="P845" i="51" s="1"/>
  <c r="Q850" i="51"/>
  <c r="P850" i="51" s="1"/>
  <c r="Q858" i="51"/>
  <c r="P858" i="51" s="1"/>
  <c r="Q854" i="51"/>
  <c r="P854" i="51" s="1"/>
  <c r="Q857" i="51"/>
  <c r="P857" i="51" s="1"/>
  <c r="Q841" i="51"/>
  <c r="P841" i="51" s="1"/>
  <c r="Q856" i="51"/>
  <c r="P856" i="51" s="1"/>
  <c r="Q844" i="51"/>
  <c r="P844" i="51" s="1"/>
  <c r="Q847" i="51"/>
  <c r="P847" i="51" s="1"/>
  <c r="Q842" i="51"/>
  <c r="P842" i="51" s="1"/>
  <c r="Q840" i="51"/>
  <c r="P840" i="51" s="1"/>
  <c r="Q843" i="51"/>
  <c r="P843" i="51" s="1"/>
  <c r="Q846" i="51"/>
  <c r="P846" i="51" s="1"/>
  <c r="Q331" i="9"/>
  <c r="P331" i="9" s="1"/>
  <c r="Q375" i="9"/>
  <c r="P375" i="9" s="1"/>
  <c r="Q240" i="42"/>
  <c r="P240" i="42" s="1"/>
  <c r="Q244" i="42"/>
  <c r="P244" i="42" s="1"/>
  <c r="Q246" i="42"/>
  <c r="P246" i="42" s="1"/>
  <c r="Q245" i="42"/>
  <c r="P245" i="42" s="1"/>
  <c r="Q241" i="42"/>
  <c r="P241" i="42" s="1"/>
  <c r="Q243" i="42"/>
  <c r="P243" i="42" s="1"/>
  <c r="Q247" i="42"/>
  <c r="P247" i="42" s="1"/>
  <c r="Q242" i="42"/>
  <c r="P242" i="42" s="1"/>
  <c r="Q239" i="42"/>
  <c r="P239" i="42" s="1"/>
  <c r="Q238" i="42"/>
  <c r="P238" i="42" s="1"/>
  <c r="Q234" i="42"/>
  <c r="P234" i="42" s="1"/>
  <c r="Q235" i="42"/>
  <c r="P235" i="42" s="1"/>
  <c r="Q236" i="42"/>
  <c r="P236" i="42" s="1"/>
  <c r="Q231" i="42"/>
  <c r="P231" i="42" s="1"/>
  <c r="Q237" i="42"/>
  <c r="P237" i="42" s="1"/>
  <c r="Q233" i="42"/>
  <c r="P233" i="42" s="1"/>
  <c r="Q232" i="42"/>
  <c r="P232" i="42" s="1"/>
  <c r="Q230" i="42"/>
  <c r="P230" i="42" s="1"/>
  <c r="Q249" i="58"/>
  <c r="P249" i="58" s="1"/>
  <c r="Q290" i="58"/>
  <c r="P290" i="58" s="1"/>
  <c r="Q295" i="58"/>
  <c r="P295" i="58" s="1"/>
  <c r="Q298" i="58"/>
  <c r="P298" i="58" s="1"/>
  <c r="Q289" i="58"/>
  <c r="P289" i="58" s="1"/>
  <c r="Q292" i="58"/>
  <c r="P292" i="58" s="1"/>
  <c r="Q288" i="58"/>
  <c r="P288" i="58" s="1"/>
  <c r="Q294" i="58"/>
  <c r="P294" i="58" s="1"/>
  <c r="Q296" i="58"/>
  <c r="P296" i="58" s="1"/>
  <c r="Q299" i="58"/>
  <c r="P299" i="58" s="1"/>
  <c r="Q293" i="58"/>
  <c r="P293" i="58" s="1"/>
  <c r="Q291" i="58"/>
  <c r="P291" i="58" s="1"/>
  <c r="Q297" i="58"/>
  <c r="P297" i="58" s="1"/>
  <c r="Q274" i="58"/>
  <c r="P274" i="58" s="1"/>
  <c r="Q278" i="58"/>
  <c r="P278" i="58" s="1"/>
  <c r="Q265" i="58"/>
  <c r="P265" i="58" s="1"/>
  <c r="Q270" i="58"/>
  <c r="P270" i="58" s="1"/>
  <c r="Q282" i="58"/>
  <c r="P282" i="58" s="1"/>
  <c r="Q279" i="58"/>
  <c r="P279" i="58" s="1"/>
  <c r="Q283" i="58"/>
  <c r="P283" i="58" s="1"/>
  <c r="Q267" i="58"/>
  <c r="P267" i="58" s="1"/>
  <c r="Q281" i="58"/>
  <c r="P281" i="58" s="1"/>
  <c r="Q285" i="58"/>
  <c r="P285" i="58" s="1"/>
  <c r="Q276" i="58"/>
  <c r="P276" i="58" s="1"/>
  <c r="Q287" i="58"/>
  <c r="P287" i="58" s="1"/>
  <c r="Q271" i="58"/>
  <c r="P271" i="58" s="1"/>
  <c r="Q273" i="58"/>
  <c r="P273" i="58" s="1"/>
  <c r="Q277" i="58"/>
  <c r="P277" i="58" s="1"/>
  <c r="Q269" i="58"/>
  <c r="P269" i="58" s="1"/>
  <c r="Q284" i="58"/>
  <c r="P284" i="58" s="1"/>
  <c r="Q272" i="58"/>
  <c r="P272" i="58" s="1"/>
  <c r="Q280" i="58"/>
  <c r="P280" i="58" s="1"/>
  <c r="Q286" i="58"/>
  <c r="P286" i="58" s="1"/>
  <c r="Q275" i="58"/>
  <c r="P275" i="58" s="1"/>
  <c r="Q266" i="58"/>
  <c r="P266" i="58" s="1"/>
  <c r="P18" i="26"/>
  <c r="Q64" i="30"/>
  <c r="P64" i="30" s="1"/>
  <c r="Q32" i="30"/>
  <c r="P32" i="30" s="1"/>
  <c r="Q35" i="30"/>
  <c r="P35" i="30" s="1"/>
  <c r="Q38" i="30"/>
  <c r="P38" i="30" s="1"/>
  <c r="Q40" i="30"/>
  <c r="P40" i="30" s="1"/>
  <c r="Q46" i="30"/>
  <c r="P46" i="30" s="1"/>
  <c r="Q53" i="30"/>
  <c r="P53" i="30" s="1"/>
  <c r="Q60" i="30"/>
  <c r="P60" i="30" s="1"/>
  <c r="Q63" i="30"/>
  <c r="P63" i="30" s="1"/>
  <c r="Q59" i="30"/>
  <c r="P59" i="30" s="1"/>
  <c r="Q41" i="30"/>
  <c r="P41" i="30" s="1"/>
  <c r="Q39" i="30"/>
  <c r="P39" i="30" s="1"/>
  <c r="Q43" i="30"/>
  <c r="P43" i="30" s="1"/>
  <c r="Q49" i="30"/>
  <c r="P49" i="30" s="1"/>
  <c r="Q51" i="30"/>
  <c r="P51" i="30" s="1"/>
  <c r="Q54" i="30"/>
  <c r="P54" i="30" s="1"/>
  <c r="Q61" i="30"/>
  <c r="P61" i="30" s="1"/>
  <c r="Q31" i="30"/>
  <c r="P31" i="30" s="1"/>
  <c r="Q34" i="30"/>
  <c r="P34" i="30" s="1"/>
  <c r="Q45" i="30"/>
  <c r="P45" i="30" s="1"/>
  <c r="Q52" i="30"/>
  <c r="P52" i="30" s="1"/>
  <c r="Q58" i="30"/>
  <c r="P58" i="30" s="1"/>
  <c r="Q33" i="30"/>
  <c r="P33" i="30" s="1"/>
  <c r="Q62" i="30"/>
  <c r="P62" i="30" s="1"/>
  <c r="Q36" i="30"/>
  <c r="P36" i="30" s="1"/>
  <c r="Q44" i="30"/>
  <c r="P44" i="30" s="1"/>
  <c r="Q47" i="30"/>
  <c r="P47" i="30" s="1"/>
  <c r="Q50" i="30"/>
  <c r="P50" i="30" s="1"/>
  <c r="Q56" i="30"/>
  <c r="P56" i="30" s="1"/>
  <c r="Q57" i="30"/>
  <c r="P57" i="30" s="1"/>
  <c r="Q65" i="30"/>
  <c r="P65" i="30" s="1"/>
  <c r="Q37" i="30"/>
  <c r="P37" i="30" s="1"/>
  <c r="Q55" i="30"/>
  <c r="P55" i="30" s="1"/>
  <c r="Q42" i="30"/>
  <c r="P42" i="30" s="1"/>
  <c r="Q48" i="30"/>
  <c r="P48" i="30" s="1"/>
  <c r="P19" i="32"/>
  <c r="P31" i="32"/>
  <c r="P63" i="33"/>
  <c r="P319" i="33"/>
  <c r="P5" i="38"/>
  <c r="P21" i="38"/>
  <c r="P181" i="50"/>
  <c r="P188" i="50"/>
  <c r="P196" i="50"/>
  <c r="P204" i="50"/>
  <c r="P107" i="58"/>
  <c r="P387" i="12"/>
  <c r="P449" i="12"/>
  <c r="P4" i="24"/>
  <c r="Q110" i="19"/>
  <c r="P110" i="19" s="1"/>
  <c r="Q121" i="19"/>
  <c r="P121" i="19" s="1"/>
  <c r="Q125" i="19"/>
  <c r="P125" i="19" s="1"/>
  <c r="Q136" i="19"/>
  <c r="P136" i="19" s="1"/>
  <c r="Q140" i="19"/>
  <c r="P140" i="19" s="1"/>
  <c r="Q155" i="19"/>
  <c r="P155" i="19" s="1"/>
  <c r="Q159" i="19"/>
  <c r="P159" i="19" s="1"/>
  <c r="Q170" i="19"/>
  <c r="P170" i="19" s="1"/>
  <c r="Q174" i="19"/>
  <c r="P174" i="19" s="1"/>
  <c r="Q148" i="19"/>
  <c r="P148" i="19" s="1"/>
  <c r="Q163" i="19"/>
  <c r="P163" i="19" s="1"/>
  <c r="Q167" i="19"/>
  <c r="P167" i="19" s="1"/>
  <c r="Q178" i="19"/>
  <c r="P178" i="19" s="1"/>
  <c r="Q182" i="19"/>
  <c r="P182" i="19" s="1"/>
  <c r="Q114" i="19"/>
  <c r="P114" i="19" s="1"/>
  <c r="Q118" i="19"/>
  <c r="P118" i="19" s="1"/>
  <c r="Q129" i="19"/>
  <c r="P129" i="19" s="1"/>
  <c r="Q133" i="19"/>
  <c r="P133" i="19" s="1"/>
  <c r="Q144" i="19"/>
  <c r="P144" i="19" s="1"/>
  <c r="Q111" i="19"/>
  <c r="P111" i="19" s="1"/>
  <c r="Q122" i="19"/>
  <c r="P122" i="19" s="1"/>
  <c r="Q126" i="19"/>
  <c r="P126" i="19" s="1"/>
  <c r="Q137" i="19"/>
  <c r="P137" i="19" s="1"/>
  <c r="Q141" i="19"/>
  <c r="P141" i="19" s="1"/>
  <c r="Q152" i="19"/>
  <c r="P152" i="19" s="1"/>
  <c r="Q156" i="19"/>
  <c r="P156" i="19" s="1"/>
  <c r="Q171" i="19"/>
  <c r="P171" i="19" s="1"/>
  <c r="Q175" i="19"/>
  <c r="P175" i="19" s="1"/>
  <c r="Q164" i="19"/>
  <c r="P164" i="19" s="1"/>
  <c r="Q179" i="19"/>
  <c r="P179" i="19" s="1"/>
  <c r="Q183" i="19"/>
  <c r="P183" i="19" s="1"/>
  <c r="Q168" i="19"/>
  <c r="P168" i="19" s="1"/>
  <c r="Q181" i="19"/>
  <c r="P181" i="19" s="1"/>
  <c r="Q115" i="19"/>
  <c r="P115" i="19" s="1"/>
  <c r="Q119" i="19"/>
  <c r="P119" i="19" s="1"/>
  <c r="Q130" i="19"/>
  <c r="P130" i="19" s="1"/>
  <c r="Q134" i="19"/>
  <c r="P134" i="19" s="1"/>
  <c r="Q145" i="19"/>
  <c r="P145" i="19" s="1"/>
  <c r="Q149" i="19"/>
  <c r="P149" i="19" s="1"/>
  <c r="Q160" i="19"/>
  <c r="P160" i="19" s="1"/>
  <c r="Q123" i="19"/>
  <c r="P123" i="19" s="1"/>
  <c r="Q127" i="19"/>
  <c r="P127" i="19" s="1"/>
  <c r="Q138" i="19"/>
  <c r="P138" i="19" s="1"/>
  <c r="Q142" i="19"/>
  <c r="P142" i="19" s="1"/>
  <c r="Q153" i="19"/>
  <c r="P153" i="19" s="1"/>
  <c r="Q157" i="19"/>
  <c r="P157" i="19" s="1"/>
  <c r="Q172" i="19"/>
  <c r="P172" i="19" s="1"/>
  <c r="Q112" i="19"/>
  <c r="P112" i="19" s="1"/>
  <c r="Q116" i="19"/>
  <c r="P116" i="19" s="1"/>
  <c r="Q131" i="19"/>
  <c r="P131" i="19" s="1"/>
  <c r="Q135" i="19"/>
  <c r="P135" i="19" s="1"/>
  <c r="Q146" i="19"/>
  <c r="P146" i="19" s="1"/>
  <c r="Q150" i="19"/>
  <c r="P150" i="19" s="1"/>
  <c r="Q161" i="19"/>
  <c r="P161" i="19" s="1"/>
  <c r="Q165" i="19"/>
  <c r="P165" i="19" s="1"/>
  <c r="Q176" i="19"/>
  <c r="P176" i="19" s="1"/>
  <c r="Q180" i="19"/>
  <c r="P180" i="19" s="1"/>
  <c r="Q169" i="19"/>
  <c r="P169" i="19" s="1"/>
  <c r="Q173" i="19"/>
  <c r="P173" i="19" s="1"/>
  <c r="Q184" i="19"/>
  <c r="P184" i="19" s="1"/>
  <c r="Q120" i="19"/>
  <c r="P120" i="19" s="1"/>
  <c r="Q124" i="19"/>
  <c r="P124" i="19" s="1"/>
  <c r="Q139" i="19"/>
  <c r="P139" i="19" s="1"/>
  <c r="Q143" i="19"/>
  <c r="P143" i="19" s="1"/>
  <c r="Q154" i="19"/>
  <c r="P154" i="19" s="1"/>
  <c r="Q158" i="19"/>
  <c r="P158" i="19" s="1"/>
  <c r="Q113" i="19"/>
  <c r="P113" i="19" s="1"/>
  <c r="Q117" i="19"/>
  <c r="P117" i="19" s="1"/>
  <c r="Q128" i="19"/>
  <c r="P128" i="19" s="1"/>
  <c r="Q132" i="19"/>
  <c r="P132" i="19" s="1"/>
  <c r="Q147" i="19"/>
  <c r="P147" i="19" s="1"/>
  <c r="Q151" i="19"/>
  <c r="P151" i="19" s="1"/>
  <c r="Q162" i="19"/>
  <c r="P162" i="19" s="1"/>
  <c r="Q166" i="19"/>
  <c r="P166" i="19" s="1"/>
  <c r="Q177" i="19"/>
  <c r="P177" i="19" s="1"/>
  <c r="P123" i="13"/>
  <c r="P81" i="13"/>
  <c r="P285" i="13"/>
  <c r="P124" i="25"/>
  <c r="L195" i="4"/>
  <c r="L251" i="4"/>
  <c r="P21" i="20"/>
  <c r="P15" i="25"/>
  <c r="P95" i="25"/>
  <c r="P130" i="25"/>
  <c r="P20" i="25"/>
  <c r="P140" i="59"/>
  <c r="P173" i="59"/>
  <c r="P185" i="59"/>
  <c r="P193" i="59"/>
  <c r="P448" i="59"/>
  <c r="P512" i="59"/>
  <c r="P37" i="59"/>
  <c r="P141" i="59"/>
  <c r="P525" i="59"/>
  <c r="P26" i="59"/>
  <c r="P122" i="59"/>
  <c r="P55" i="59"/>
  <c r="P63" i="59"/>
  <c r="P79" i="59"/>
  <c r="P207" i="59"/>
  <c r="P454" i="59"/>
  <c r="P486" i="59"/>
  <c r="Q556" i="59"/>
  <c r="Q704" i="59"/>
  <c r="P704" i="59" s="1"/>
  <c r="Q705" i="59"/>
  <c r="P705" i="59" s="1"/>
  <c r="Q702" i="59"/>
  <c r="P702" i="59" s="1"/>
  <c r="Q703" i="59"/>
  <c r="P703" i="59" s="1"/>
  <c r="Q700" i="59"/>
  <c r="P700" i="59" s="1"/>
  <c r="Q701" i="59"/>
  <c r="P701" i="59" s="1"/>
  <c r="Q696" i="59"/>
  <c r="P696" i="59" s="1"/>
  <c r="Q697" i="59"/>
  <c r="P697" i="59" s="1"/>
  <c r="Q698" i="59"/>
  <c r="P698" i="59" s="1"/>
  <c r="Q699" i="59"/>
  <c r="P699" i="59" s="1"/>
  <c r="Q695" i="59"/>
  <c r="P695" i="59" s="1"/>
  <c r="Q683" i="59"/>
  <c r="P683" i="59" s="1"/>
  <c r="Q687" i="59"/>
  <c r="P687" i="59" s="1"/>
  <c r="Q691" i="59"/>
  <c r="P691" i="59" s="1"/>
  <c r="Q692" i="59"/>
  <c r="P692" i="59" s="1"/>
  <c r="Q684" i="59"/>
  <c r="P684" i="59" s="1"/>
  <c r="Q688" i="59"/>
  <c r="P688" i="59" s="1"/>
  <c r="Q693" i="59"/>
  <c r="P693" i="59" s="1"/>
  <c r="Q685" i="59"/>
  <c r="P685" i="59" s="1"/>
  <c r="Q689" i="59"/>
  <c r="P689" i="59" s="1"/>
  <c r="Q686" i="59"/>
  <c r="P686" i="59" s="1"/>
  <c r="Q690" i="59"/>
  <c r="P690" i="59" s="1"/>
  <c r="Q694" i="59"/>
  <c r="P694" i="59" s="1"/>
  <c r="Q681" i="59"/>
  <c r="P681" i="59" s="1"/>
  <c r="Q679" i="59"/>
  <c r="P679" i="59" s="1"/>
  <c r="Q682" i="59"/>
  <c r="P682" i="59" s="1"/>
  <c r="Q680" i="59"/>
  <c r="P680" i="59" s="1"/>
  <c r="Q677" i="59"/>
  <c r="P677" i="59" s="1"/>
  <c r="Q678" i="59"/>
  <c r="P678" i="59" s="1"/>
  <c r="Q676" i="59"/>
  <c r="P676" i="59" s="1"/>
  <c r="Q675" i="59"/>
  <c r="P675" i="59" s="1"/>
  <c r="Q672" i="59"/>
  <c r="P672" i="59" s="1"/>
  <c r="Q673" i="59"/>
  <c r="P673" i="59" s="1"/>
  <c r="Q674" i="59"/>
  <c r="P674" i="59" s="1"/>
  <c r="Q671" i="59"/>
  <c r="P671" i="59" s="1"/>
  <c r="Q670" i="59"/>
  <c r="P670" i="59" s="1"/>
  <c r="Q669" i="59"/>
  <c r="P669" i="59" s="1"/>
  <c r="Q665" i="59"/>
  <c r="P665" i="59" s="1"/>
  <c r="Q666" i="59"/>
  <c r="P666" i="59" s="1"/>
  <c r="Q667" i="59"/>
  <c r="P667" i="59" s="1"/>
  <c r="Q668" i="59"/>
  <c r="P668" i="59" s="1"/>
  <c r="Q664" i="59"/>
  <c r="P664" i="59" s="1"/>
  <c r="P121" i="59"/>
  <c r="P325" i="59"/>
  <c r="P333" i="59"/>
  <c r="P39" i="59"/>
  <c r="P417" i="59"/>
  <c r="P433" i="59"/>
  <c r="P445" i="59"/>
  <c r="P146" i="59"/>
  <c r="P178" i="59"/>
  <c r="P186" i="59"/>
  <c r="P250" i="59"/>
  <c r="P314" i="59"/>
  <c r="P386" i="59"/>
  <c r="P442" i="59"/>
  <c r="P474" i="59"/>
  <c r="P482" i="59"/>
  <c r="P239" i="59"/>
  <c r="P247" i="59"/>
  <c r="P311" i="59"/>
  <c r="P327" i="59"/>
  <c r="P399" i="59"/>
  <c r="P60" i="59"/>
  <c r="P100" i="59"/>
  <c r="P132" i="59"/>
  <c r="L598" i="4"/>
  <c r="L602" i="4"/>
  <c r="L606" i="4"/>
  <c r="L630" i="4"/>
  <c r="M805" i="4"/>
  <c r="L805" i="4" s="1"/>
  <c r="M801" i="4"/>
  <c r="L801" i="4" s="1"/>
  <c r="M799" i="4"/>
  <c r="L799" i="4" s="1"/>
  <c r="M809" i="4"/>
  <c r="L809" i="4" s="1"/>
  <c r="M802" i="4"/>
  <c r="L802" i="4" s="1"/>
  <c r="M808" i="4"/>
  <c r="L808" i="4" s="1"/>
  <c r="M804" i="4"/>
  <c r="L804" i="4" s="1"/>
  <c r="M800" i="4"/>
  <c r="L800" i="4" s="1"/>
  <c r="M803" i="4"/>
  <c r="L803" i="4" s="1"/>
  <c r="B45" i="5"/>
  <c r="D45" i="5" s="1"/>
  <c r="M807" i="4"/>
  <c r="L807" i="4" s="1"/>
  <c r="M806" i="4"/>
  <c r="L806" i="4" s="1"/>
  <c r="M793" i="4"/>
  <c r="L793" i="4" s="1"/>
  <c r="M797" i="4"/>
  <c r="L797" i="4" s="1"/>
  <c r="M794" i="4"/>
  <c r="L794" i="4" s="1"/>
  <c r="M798" i="4"/>
  <c r="L798" i="4" s="1"/>
  <c r="M795" i="4"/>
  <c r="L795" i="4" s="1"/>
  <c r="M796" i="4"/>
  <c r="L796" i="4" s="1"/>
  <c r="M789" i="4"/>
  <c r="L789" i="4" s="1"/>
  <c r="M780" i="4"/>
  <c r="L780" i="4" s="1"/>
  <c r="M784" i="4"/>
  <c r="L784" i="4" s="1"/>
  <c r="M777" i="4"/>
  <c r="L777" i="4" s="1"/>
  <c r="M792" i="4"/>
  <c r="L792" i="4" s="1"/>
  <c r="M790" i="4"/>
  <c r="L790" i="4" s="1"/>
  <c r="M781" i="4"/>
  <c r="L781" i="4" s="1"/>
  <c r="M785" i="4"/>
  <c r="L785" i="4" s="1"/>
  <c r="M783" i="4"/>
  <c r="L783" i="4" s="1"/>
  <c r="M778" i="4"/>
  <c r="L778" i="4" s="1"/>
  <c r="M787" i="4"/>
  <c r="L787" i="4" s="1"/>
  <c r="M782" i="4"/>
  <c r="L782" i="4" s="1"/>
  <c r="M786" i="4"/>
  <c r="L786" i="4" s="1"/>
  <c r="M791" i="4"/>
  <c r="L791" i="4" s="1"/>
  <c r="M775" i="4"/>
  <c r="L775" i="4" s="1"/>
  <c r="M779" i="4"/>
  <c r="L779" i="4" s="1"/>
  <c r="M776" i="4"/>
  <c r="L776" i="4" s="1"/>
  <c r="M788" i="4"/>
  <c r="L788" i="4" s="1"/>
  <c r="P49" i="42"/>
  <c r="P57" i="42"/>
  <c r="P120" i="42"/>
  <c r="L310" i="4"/>
  <c r="L366" i="4"/>
  <c r="L462" i="4"/>
  <c r="L478" i="4"/>
  <c r="L542" i="4"/>
  <c r="L581" i="4"/>
  <c r="L118" i="4"/>
  <c r="L158" i="4"/>
  <c r="L516" i="4"/>
  <c r="L524" i="4"/>
  <c r="L179" i="4"/>
  <c r="L290" i="4"/>
  <c r="M16" i="4"/>
  <c r="L16" i="4" s="1"/>
  <c r="M774" i="4"/>
  <c r="L774" i="4" s="1"/>
  <c r="M773" i="4"/>
  <c r="L773" i="4" s="1"/>
  <c r="M772" i="4"/>
  <c r="L772" i="4" s="1"/>
  <c r="M770" i="4"/>
  <c r="L770" i="4" s="1"/>
  <c r="M769" i="4"/>
  <c r="L769" i="4" s="1"/>
  <c r="M767" i="4"/>
  <c r="L767" i="4" s="1"/>
  <c r="M764" i="4"/>
  <c r="L764" i="4" s="1"/>
  <c r="M771" i="4"/>
  <c r="L771" i="4" s="1"/>
  <c r="M768" i="4"/>
  <c r="L768" i="4" s="1"/>
  <c r="M766" i="4"/>
  <c r="L766" i="4" s="1"/>
  <c r="M765" i="4"/>
  <c r="L765" i="4" s="1"/>
  <c r="L531" i="4"/>
  <c r="M676" i="4"/>
  <c r="L676" i="4" s="1"/>
  <c r="P29" i="19"/>
  <c r="P32" i="25"/>
  <c r="P107" i="38"/>
  <c r="P398" i="50"/>
  <c r="P406" i="50"/>
  <c r="P439" i="50"/>
  <c r="P446" i="50"/>
  <c r="P453" i="50"/>
  <c r="P470" i="50"/>
  <c r="P486" i="50"/>
  <c r="P494" i="50"/>
  <c r="P2" i="58"/>
  <c r="P18" i="58"/>
  <c r="P30" i="58"/>
  <c r="L502" i="4"/>
  <c r="P12" i="13"/>
  <c r="P52" i="13"/>
  <c r="L25" i="4"/>
  <c r="L263" i="4"/>
  <c r="L279" i="4"/>
  <c r="L295" i="4"/>
  <c r="L363" i="4"/>
  <c r="P65" i="13"/>
  <c r="Q346" i="13"/>
  <c r="P346" i="13" s="1"/>
  <c r="Q344" i="13"/>
  <c r="P344" i="13" s="1"/>
  <c r="Q341" i="13"/>
  <c r="P341" i="13" s="1"/>
  <c r="Q347" i="13"/>
  <c r="P347" i="13" s="1"/>
  <c r="Q338" i="13"/>
  <c r="P338" i="13" s="1"/>
  <c r="Q342" i="13"/>
  <c r="P342" i="13" s="1"/>
  <c r="Q340" i="13"/>
  <c r="P340" i="13" s="1"/>
  <c r="Q345" i="13"/>
  <c r="P345" i="13" s="1"/>
  <c r="Q339" i="13"/>
  <c r="P339" i="13" s="1"/>
  <c r="Q343" i="13"/>
  <c r="P343" i="13" s="1"/>
  <c r="P27" i="15"/>
  <c r="P45" i="17"/>
  <c r="P61" i="17"/>
  <c r="P77" i="17"/>
  <c r="P62" i="19"/>
  <c r="P86" i="19"/>
  <c r="P21" i="25"/>
  <c r="P73" i="25"/>
  <c r="P148" i="25"/>
  <c r="P244" i="25"/>
  <c r="P284" i="25"/>
  <c r="P292" i="25"/>
  <c r="Q74" i="32"/>
  <c r="P215" i="33"/>
  <c r="P32" i="38"/>
  <c r="P64" i="38"/>
  <c r="P72" i="38"/>
  <c r="P133" i="58"/>
  <c r="P424" i="59"/>
  <c r="P510" i="59"/>
  <c r="P522" i="59"/>
  <c r="P546" i="59"/>
  <c r="P64" i="25"/>
  <c r="P198" i="33"/>
  <c r="P111" i="38"/>
  <c r="Q200" i="11"/>
  <c r="Q213" i="11"/>
  <c r="P213" i="11" s="1"/>
  <c r="Q206" i="11"/>
  <c r="P206" i="11" s="1"/>
  <c r="Q210" i="11"/>
  <c r="P210" i="11" s="1"/>
  <c r="Q209" i="11"/>
  <c r="P209" i="11" s="1"/>
  <c r="Q207" i="11"/>
  <c r="P207" i="11" s="1"/>
  <c r="Q211" i="11"/>
  <c r="P211" i="11" s="1"/>
  <c r="Q208" i="11"/>
  <c r="P208" i="11" s="1"/>
  <c r="Q212" i="11"/>
  <c r="P212" i="11" s="1"/>
  <c r="Q204" i="11"/>
  <c r="P204" i="11" s="1"/>
  <c r="Q205" i="11"/>
  <c r="P205" i="11" s="1"/>
  <c r="Q655" i="51"/>
  <c r="P655" i="51" s="1"/>
  <c r="Q827" i="51"/>
  <c r="P827" i="51" s="1"/>
  <c r="Q832" i="51"/>
  <c r="P832" i="51" s="1"/>
  <c r="Q837" i="51"/>
  <c r="P837" i="51" s="1"/>
  <c r="Q834" i="51"/>
  <c r="P834" i="51" s="1"/>
  <c r="Q830" i="51"/>
  <c r="P830" i="51" s="1"/>
  <c r="Q833" i="51"/>
  <c r="P833" i="51" s="1"/>
  <c r="Q838" i="51"/>
  <c r="P838" i="51" s="1"/>
  <c r="Q825" i="51"/>
  <c r="P825" i="51" s="1"/>
  <c r="Q836" i="51"/>
  <c r="P836" i="51" s="1"/>
  <c r="Q835" i="51"/>
  <c r="P835" i="51" s="1"/>
  <c r="Q831" i="51"/>
  <c r="P831" i="51" s="1"/>
  <c r="Q826" i="51"/>
  <c r="P826" i="51" s="1"/>
  <c r="Q839" i="51"/>
  <c r="P839" i="51" s="1"/>
  <c r="P114" i="58"/>
  <c r="P162" i="58"/>
  <c r="P204" i="58"/>
  <c r="P36" i="59"/>
  <c r="Q553" i="59"/>
  <c r="L510" i="4"/>
  <c r="M4" i="4"/>
  <c r="L4" i="4" s="1"/>
  <c r="M9" i="4"/>
  <c r="L9" i="4" s="1"/>
  <c r="M13" i="4"/>
  <c r="L13" i="4" s="1"/>
  <c r="M18" i="4"/>
  <c r="L356" i="4"/>
  <c r="L360" i="4"/>
  <c r="L404" i="4"/>
  <c r="P8" i="9"/>
  <c r="P187" i="9"/>
  <c r="P18" i="12"/>
  <c r="P25" i="12"/>
  <c r="P36" i="12"/>
  <c r="P34" i="13"/>
  <c r="P50" i="13"/>
  <c r="P2" i="20"/>
  <c r="P2" i="25"/>
  <c r="P42" i="25"/>
  <c r="P141" i="25"/>
  <c r="P249" i="25"/>
  <c r="P7" i="26"/>
  <c r="P2" i="32"/>
  <c r="P204" i="33"/>
  <c r="P224" i="33"/>
  <c r="P276" i="33"/>
  <c r="P41" i="38"/>
  <c r="P65" i="38"/>
  <c r="P109" i="38"/>
  <c r="P197" i="50"/>
  <c r="P220" i="50"/>
  <c r="P229" i="50"/>
  <c r="P658" i="50"/>
  <c r="P691" i="50"/>
  <c r="P174" i="59"/>
  <c r="P222" i="59"/>
  <c r="P310" i="59"/>
  <c r="P326" i="59"/>
  <c r="P409" i="59"/>
  <c r="Q568" i="59"/>
  <c r="P568" i="59" s="1"/>
  <c r="L233" i="4"/>
  <c r="L265" i="4"/>
  <c r="L654" i="4"/>
  <c r="P186" i="13"/>
  <c r="P198" i="13"/>
  <c r="P10" i="30"/>
  <c r="P5" i="33"/>
  <c r="P296" i="33"/>
  <c r="P300" i="33"/>
  <c r="P153" i="38"/>
  <c r="P185" i="38"/>
  <c r="P209" i="38"/>
  <c r="P27" i="42"/>
  <c r="P50" i="42"/>
  <c r="P110" i="42"/>
  <c r="P118" i="42"/>
  <c r="Q176" i="42"/>
  <c r="Q229" i="42"/>
  <c r="P229" i="42" s="1"/>
  <c r="P51" i="50"/>
  <c r="P287" i="50"/>
  <c r="P633" i="50"/>
  <c r="P115" i="58"/>
  <c r="L178" i="4"/>
  <c r="L186" i="4"/>
  <c r="L329" i="4"/>
  <c r="L373" i="4"/>
  <c r="L485" i="4"/>
  <c r="L513" i="4"/>
  <c r="P13" i="9"/>
  <c r="P268" i="9"/>
  <c r="Q43" i="32"/>
  <c r="P130" i="50"/>
  <c r="P692" i="50"/>
  <c r="Q569" i="59"/>
  <c r="P569" i="59" s="1"/>
  <c r="L135" i="4"/>
  <c r="L270" i="4"/>
  <c r="L278" i="4"/>
  <c r="L544" i="4"/>
  <c r="L599" i="4"/>
  <c r="P201" i="9"/>
  <c r="P217" i="9"/>
  <c r="P233" i="9"/>
  <c r="P182" i="12"/>
  <c r="P215" i="12"/>
  <c r="P312" i="12"/>
  <c r="Q451" i="12"/>
  <c r="P451" i="12" s="1"/>
  <c r="Q455" i="12"/>
  <c r="P455" i="12" s="1"/>
  <c r="Q456" i="12"/>
  <c r="P456" i="12" s="1"/>
  <c r="Q457" i="12"/>
  <c r="P457" i="12" s="1"/>
  <c r="P231" i="13"/>
  <c r="P239" i="13"/>
  <c r="P3" i="20"/>
  <c r="P115" i="25"/>
  <c r="P138" i="25"/>
  <c r="P170" i="25"/>
  <c r="P202" i="25"/>
  <c r="P210" i="25"/>
  <c r="P222" i="25"/>
  <c r="P226" i="25"/>
  <c r="P234" i="25"/>
  <c r="P242" i="25"/>
  <c r="P246" i="25"/>
  <c r="P274" i="25"/>
  <c r="P8" i="32"/>
  <c r="Q38" i="32"/>
  <c r="Q51" i="32"/>
  <c r="P51" i="32" s="1"/>
  <c r="P4" i="50"/>
  <c r="P259" i="50"/>
  <c r="P268" i="50"/>
  <c r="P277" i="50"/>
  <c r="P279" i="50"/>
  <c r="P374" i="50"/>
  <c r="P33" i="58"/>
  <c r="P112" i="58"/>
  <c r="P415" i="59"/>
  <c r="P48" i="19"/>
  <c r="P51" i="19"/>
  <c r="P47" i="11"/>
  <c r="P150" i="12"/>
  <c r="P194" i="12"/>
  <c r="P223" i="12"/>
  <c r="P255" i="12"/>
  <c r="P256" i="12"/>
  <c r="P286" i="12"/>
  <c r="P318" i="12"/>
  <c r="P352" i="12"/>
  <c r="P21" i="12"/>
  <c r="P32" i="12"/>
  <c r="P52" i="12"/>
  <c r="P69" i="12"/>
  <c r="P89" i="12"/>
  <c r="P38" i="11"/>
  <c r="P122" i="11"/>
  <c r="P139" i="11"/>
  <c r="P120" i="11"/>
  <c r="P14" i="19"/>
  <c r="P65" i="19"/>
  <c r="P81" i="19"/>
  <c r="P89" i="19"/>
  <c r="P17" i="19"/>
  <c r="P41" i="19"/>
  <c r="P177" i="12"/>
  <c r="P283" i="12"/>
  <c r="P92" i="25"/>
  <c r="P4" i="26"/>
  <c r="L423" i="4"/>
  <c r="P64" i="27"/>
  <c r="P7" i="30"/>
  <c r="P7" i="9"/>
  <c r="L34" i="4"/>
  <c r="L344" i="4"/>
  <c r="L424" i="4"/>
  <c r="P231" i="9"/>
  <c r="L241" i="4"/>
  <c r="P32" i="9"/>
  <c r="P404" i="12"/>
  <c r="P160" i="42"/>
  <c r="P394" i="59"/>
  <c r="L51" i="4"/>
  <c r="P100" i="33"/>
  <c r="P10" i="42"/>
  <c r="L306" i="4"/>
  <c r="P667" i="50"/>
  <c r="P69" i="33"/>
  <c r="P138" i="42"/>
  <c r="P230" i="50"/>
  <c r="P44" i="27"/>
  <c r="Q30" i="57"/>
  <c r="P30" i="57" s="1"/>
  <c r="P12" i="15"/>
  <c r="P26" i="15"/>
  <c r="P13" i="18"/>
  <c r="P21" i="18"/>
  <c r="P29" i="18"/>
  <c r="P4" i="19"/>
  <c r="P26" i="24"/>
  <c r="P184" i="25"/>
  <c r="P49" i="27"/>
  <c r="P68" i="27"/>
  <c r="P84" i="27"/>
  <c r="P22" i="33"/>
  <c r="P341" i="33"/>
  <c r="P3" i="38"/>
  <c r="P11" i="38"/>
  <c r="P130" i="38"/>
  <c r="P154" i="38"/>
  <c r="P36" i="42"/>
  <c r="P59" i="42"/>
  <c r="P74" i="42"/>
  <c r="P72" i="42"/>
  <c r="P83" i="42"/>
  <c r="P38" i="50"/>
  <c r="P143" i="50"/>
  <c r="P150" i="50"/>
  <c r="P534" i="50"/>
  <c r="P542" i="50"/>
  <c r="P551" i="50"/>
  <c r="P561" i="50"/>
  <c r="P659" i="50"/>
  <c r="P604" i="51"/>
  <c r="P9" i="58"/>
  <c r="P13" i="58"/>
  <c r="P79" i="58"/>
  <c r="P128" i="58"/>
  <c r="P139" i="58"/>
  <c r="P147" i="58"/>
  <c r="P213" i="59"/>
  <c r="P229" i="59"/>
  <c r="P301" i="59"/>
  <c r="L518" i="4"/>
  <c r="P269" i="9"/>
  <c r="P84" i="25"/>
  <c r="P298" i="25"/>
  <c r="P78" i="27"/>
  <c r="P23" i="9"/>
  <c r="P64" i="12"/>
  <c r="P199" i="9"/>
  <c r="P40" i="9"/>
  <c r="P316" i="12"/>
  <c r="P372" i="12"/>
  <c r="P385" i="33"/>
  <c r="P175" i="38"/>
  <c r="P152" i="42"/>
  <c r="L59" i="4"/>
  <c r="L473" i="4"/>
  <c r="L155" i="4"/>
  <c r="L202" i="4"/>
  <c r="P108" i="33"/>
  <c r="P176" i="38"/>
  <c r="P75" i="42"/>
  <c r="P347" i="33"/>
  <c r="P15" i="50"/>
  <c r="P125" i="59"/>
  <c r="P164" i="59"/>
  <c r="L283" i="4"/>
  <c r="P37" i="33"/>
  <c r="P106" i="42"/>
  <c r="P130" i="42"/>
  <c r="P31" i="59"/>
  <c r="L69" i="4"/>
  <c r="L299" i="4"/>
  <c r="L459" i="4"/>
  <c r="P60" i="27"/>
  <c r="P197" i="33"/>
  <c r="P221" i="33"/>
  <c r="P332" i="33"/>
  <c r="P668" i="50"/>
  <c r="P48" i="58"/>
  <c r="Q261" i="58"/>
  <c r="P261" i="58" s="1"/>
  <c r="Q254" i="58"/>
  <c r="P254" i="58" s="1"/>
  <c r="Q242" i="58"/>
  <c r="P242" i="58" s="1"/>
  <c r="Q227" i="58"/>
  <c r="P227" i="58" s="1"/>
  <c r="P405" i="59"/>
  <c r="P413" i="59"/>
  <c r="P421" i="59"/>
  <c r="P429" i="59"/>
  <c r="P437" i="59"/>
  <c r="Q656" i="59"/>
  <c r="P656" i="59" s="1"/>
  <c r="Q660" i="59"/>
  <c r="P660" i="59" s="1"/>
  <c r="Q658" i="59"/>
  <c r="P658" i="59" s="1"/>
  <c r="Q661" i="59"/>
  <c r="P661" i="59" s="1"/>
  <c r="Q663" i="59"/>
  <c r="P663" i="59" s="1"/>
  <c r="Q657" i="59"/>
  <c r="P657" i="59" s="1"/>
  <c r="Q659" i="59"/>
  <c r="P659" i="59" s="1"/>
  <c r="Q662" i="59"/>
  <c r="P662" i="59" s="1"/>
  <c r="Q552" i="59"/>
  <c r="P552" i="59" s="1"/>
  <c r="Q560" i="59"/>
  <c r="P560" i="59" s="1"/>
  <c r="Q561" i="59"/>
  <c r="P561" i="59" s="1"/>
  <c r="Q550" i="59"/>
  <c r="P550" i="59" s="1"/>
  <c r="P32" i="20"/>
  <c r="P108" i="25"/>
  <c r="L33" i="4"/>
  <c r="L65" i="4"/>
  <c r="P15" i="19"/>
  <c r="P12" i="31"/>
  <c r="P38" i="12"/>
  <c r="L456" i="4"/>
  <c r="L130" i="4"/>
  <c r="L257" i="4"/>
  <c r="P413" i="12"/>
  <c r="P143" i="42"/>
  <c r="L91" i="4"/>
  <c r="P14" i="59"/>
  <c r="P402" i="59"/>
  <c r="L147" i="4"/>
  <c r="L521" i="4"/>
  <c r="P378" i="33"/>
  <c r="P224" i="38"/>
  <c r="P2" i="41"/>
  <c r="P323" i="59"/>
  <c r="L100" i="4"/>
  <c r="P102" i="59"/>
  <c r="P156" i="59"/>
  <c r="P85" i="33"/>
  <c r="P162" i="42"/>
  <c r="L77" i="4"/>
  <c r="L331" i="4"/>
  <c r="L483" i="4"/>
  <c r="P52" i="27"/>
  <c r="P229" i="33"/>
  <c r="P340" i="33"/>
  <c r="P50" i="38"/>
  <c r="Q27" i="57"/>
  <c r="P27" i="57" s="1"/>
  <c r="P5" i="12"/>
  <c r="P13" i="12"/>
  <c r="P24" i="12"/>
  <c r="P185" i="12"/>
  <c r="P282" i="12"/>
  <c r="P204" i="13"/>
  <c r="Q327" i="13"/>
  <c r="P327" i="13" s="1"/>
  <c r="Q310" i="13"/>
  <c r="P310" i="13" s="1"/>
  <c r="Q306" i="13"/>
  <c r="P40" i="17"/>
  <c r="P10" i="25"/>
  <c r="P18" i="25"/>
  <c r="P50" i="25"/>
  <c r="P74" i="25"/>
  <c r="P82" i="25"/>
  <c r="P98" i="25"/>
  <c r="P106" i="25"/>
  <c r="P114" i="25"/>
  <c r="P304" i="25"/>
  <c r="P312" i="25"/>
  <c r="P2" i="26"/>
  <c r="Q102" i="32"/>
  <c r="P102" i="32" s="1"/>
  <c r="P23" i="33"/>
  <c r="P71" i="33"/>
  <c r="P318" i="33"/>
  <c r="P139" i="38"/>
  <c r="P155" i="38"/>
  <c r="P195" i="38"/>
  <c r="P21" i="42"/>
  <c r="P37" i="42"/>
  <c r="P64" i="42"/>
  <c r="P246" i="50"/>
  <c r="P265" i="50"/>
  <c r="P270" i="50"/>
  <c r="P554" i="50"/>
  <c r="P557" i="50"/>
  <c r="P334" i="59"/>
  <c r="P382" i="59"/>
  <c r="P390" i="59"/>
  <c r="P261" i="9"/>
  <c r="P169" i="12"/>
  <c r="P274" i="12"/>
  <c r="P7" i="15"/>
  <c r="P60" i="25"/>
  <c r="P100" i="25"/>
  <c r="P306" i="25"/>
  <c r="P7" i="27"/>
  <c r="L57" i="4"/>
  <c r="L97" i="4"/>
  <c r="L160" i="4"/>
  <c r="L327" i="4"/>
  <c r="L455" i="4"/>
  <c r="P98" i="17"/>
  <c r="P15" i="30"/>
  <c r="L121" i="4"/>
  <c r="P160" i="12"/>
  <c r="L177" i="4"/>
  <c r="L376" i="4"/>
  <c r="L448" i="4"/>
  <c r="L488" i="4"/>
  <c r="P64" i="13"/>
  <c r="L122" i="4"/>
  <c r="P201" i="12"/>
  <c r="P167" i="38"/>
  <c r="P136" i="42"/>
  <c r="L27" i="4"/>
  <c r="L162" i="4"/>
  <c r="L401" i="4"/>
  <c r="L481" i="4"/>
  <c r="P362" i="33"/>
  <c r="P104" i="38"/>
  <c r="P6" i="59"/>
  <c r="L282" i="4"/>
  <c r="P76" i="33"/>
  <c r="P370" i="33"/>
  <c r="P184" i="38"/>
  <c r="P81" i="42"/>
  <c r="P161" i="42"/>
  <c r="P37" i="50"/>
  <c r="P292" i="50"/>
  <c r="P109" i="33"/>
  <c r="P371" i="33"/>
  <c r="P11" i="42"/>
  <c r="P122" i="42"/>
  <c r="L435" i="4"/>
  <c r="L499" i="4"/>
  <c r="P72" i="27"/>
  <c r="P165" i="33"/>
  <c r="P285" i="33"/>
  <c r="P58" i="38"/>
  <c r="P684" i="50"/>
  <c r="P315" i="9"/>
  <c r="P116" i="9"/>
  <c r="P124" i="9"/>
  <c r="P132" i="9"/>
  <c r="P220" i="9"/>
  <c r="Q300" i="13"/>
  <c r="P84" i="19"/>
  <c r="P92" i="19"/>
  <c r="P7" i="20"/>
  <c r="P178" i="25"/>
  <c r="P26" i="27"/>
  <c r="P53" i="27"/>
  <c r="P69" i="27"/>
  <c r="P85" i="27"/>
  <c r="P20" i="30"/>
  <c r="P4" i="31"/>
  <c r="P416" i="50"/>
  <c r="P415" i="50"/>
  <c r="P471" i="50"/>
  <c r="P479" i="50"/>
  <c r="P4" i="58"/>
  <c r="P85" i="58"/>
  <c r="Q251" i="58"/>
  <c r="P251" i="58" s="1"/>
  <c r="P163" i="12"/>
  <c r="P28" i="25"/>
  <c r="P76" i="25"/>
  <c r="L89" i="4"/>
  <c r="P37" i="11"/>
  <c r="P84" i="11"/>
  <c r="P211" i="25"/>
  <c r="P259" i="25"/>
  <c r="P55" i="27"/>
  <c r="P170" i="12"/>
  <c r="P443" i="12"/>
  <c r="L66" i="4"/>
  <c r="L352" i="4"/>
  <c r="L504" i="4"/>
  <c r="P119" i="9"/>
  <c r="P207" i="9"/>
  <c r="L249" i="4"/>
  <c r="P151" i="38"/>
  <c r="L497" i="4"/>
  <c r="L528" i="4"/>
  <c r="P112" i="38"/>
  <c r="L139" i="4"/>
  <c r="L258" i="4"/>
  <c r="P315" i="59"/>
  <c r="L163" i="4"/>
  <c r="P113" i="38"/>
  <c r="P303" i="50"/>
  <c r="P45" i="33"/>
  <c r="P114" i="42"/>
  <c r="P144" i="42"/>
  <c r="L491" i="4"/>
  <c r="P67" i="27"/>
  <c r="P12" i="58"/>
  <c r="P56" i="58"/>
  <c r="P37" i="9"/>
  <c r="P69" i="9"/>
  <c r="P197" i="9"/>
  <c r="P252" i="9"/>
  <c r="P176" i="12"/>
  <c r="P200" i="12"/>
  <c r="P209" i="12"/>
  <c r="P234" i="12"/>
  <c r="P6" i="13"/>
  <c r="P30" i="13"/>
  <c r="P46" i="13"/>
  <c r="P54" i="13"/>
  <c r="P69" i="19"/>
  <c r="P14" i="30"/>
  <c r="P24" i="33"/>
  <c r="P32" i="33"/>
  <c r="P80" i="33"/>
  <c r="P88" i="33"/>
  <c r="P96" i="33"/>
  <c r="P56" i="50"/>
  <c r="P95" i="50"/>
  <c r="P153" i="50"/>
  <c r="P201" i="50"/>
  <c r="P568" i="50"/>
  <c r="P600" i="50"/>
  <c r="P618" i="50"/>
  <c r="P647" i="50"/>
  <c r="Q17" i="57"/>
  <c r="P17" i="57" s="1"/>
  <c r="P198" i="58"/>
  <c r="P212" i="58"/>
  <c r="P210" i="58"/>
  <c r="P41" i="58"/>
  <c r="P120" i="9"/>
  <c r="P216" i="9"/>
  <c r="P48" i="15"/>
  <c r="P37" i="25"/>
  <c r="P124" i="42"/>
  <c r="P679" i="50"/>
  <c r="P398" i="59"/>
  <c r="L141" i="4"/>
  <c r="P152" i="9"/>
  <c r="P200" i="9"/>
  <c r="P70" i="11"/>
  <c r="P6" i="24"/>
  <c r="P5" i="25"/>
  <c r="P45" i="25"/>
  <c r="P85" i="25"/>
  <c r="P117" i="25"/>
  <c r="P24" i="32"/>
  <c r="P288" i="33"/>
  <c r="P644" i="50"/>
  <c r="L30" i="4"/>
  <c r="P224" i="12"/>
  <c r="P40" i="27"/>
  <c r="P137" i="33"/>
  <c r="P8" i="41"/>
  <c r="P323" i="50"/>
  <c r="P7" i="58"/>
  <c r="P58" i="59"/>
  <c r="P160" i="59"/>
  <c r="P49" i="9"/>
  <c r="P81" i="9"/>
  <c r="P177" i="9"/>
  <c r="P193" i="9"/>
  <c r="P79" i="11"/>
  <c r="P127" i="11"/>
  <c r="P58" i="13"/>
  <c r="P74" i="13"/>
  <c r="P98" i="13"/>
  <c r="P162" i="13"/>
  <c r="P178" i="13"/>
  <c r="P9" i="19"/>
  <c r="P22" i="25"/>
  <c r="P189" i="25"/>
  <c r="P197" i="25"/>
  <c r="P237" i="25"/>
  <c r="P253" i="25"/>
  <c r="P276" i="25"/>
  <c r="P300" i="25"/>
  <c r="P316" i="25"/>
  <c r="P6" i="26"/>
  <c r="P14" i="26"/>
  <c r="P8" i="27"/>
  <c r="P25" i="32"/>
  <c r="P185" i="33"/>
  <c r="P193" i="33"/>
  <c r="P225" i="33"/>
  <c r="P233" i="33"/>
  <c r="P241" i="33"/>
  <c r="P344" i="33"/>
  <c r="P125" i="38"/>
  <c r="P157" i="38"/>
  <c r="P12" i="40"/>
  <c r="P7" i="42"/>
  <c r="P125" i="42"/>
  <c r="P156" i="50"/>
  <c r="P175" i="50"/>
  <c r="P203" i="50"/>
  <c r="P234" i="50"/>
  <c r="P23" i="58"/>
  <c r="P143" i="58"/>
  <c r="P167" i="58"/>
  <c r="P175" i="58"/>
  <c r="P191" i="58"/>
  <c r="P27" i="59"/>
  <c r="P35" i="59"/>
  <c r="P392" i="59"/>
  <c r="P493" i="59"/>
  <c r="P501" i="59"/>
  <c r="P23" i="10"/>
  <c r="P32" i="15"/>
  <c r="P33" i="18"/>
  <c r="P69" i="25"/>
  <c r="P101" i="25"/>
  <c r="P140" i="25"/>
  <c r="P116" i="38"/>
  <c r="P182" i="50"/>
  <c r="L316" i="4"/>
  <c r="L364" i="4"/>
  <c r="L460" i="4"/>
  <c r="L484" i="4"/>
  <c r="P245" i="12"/>
  <c r="P16" i="19"/>
  <c r="P16" i="27"/>
  <c r="P81" i="27"/>
  <c r="P164" i="38"/>
  <c r="P212" i="38"/>
  <c r="P114" i="59"/>
  <c r="P152" i="59"/>
  <c r="L341" i="4"/>
  <c r="P305" i="9"/>
  <c r="P40" i="11"/>
  <c r="P166" i="12"/>
  <c r="P173" i="12"/>
  <c r="P191" i="12"/>
  <c r="P205" i="25"/>
  <c r="P213" i="25"/>
  <c r="P29" i="27"/>
  <c r="P426" i="50"/>
  <c r="P506" i="50"/>
  <c r="P514" i="50"/>
  <c r="P73" i="58"/>
  <c r="P52" i="58"/>
  <c r="P12" i="59"/>
  <c r="P59" i="59"/>
  <c r="P67" i="59"/>
  <c r="P115" i="59"/>
  <c r="P138" i="59"/>
  <c r="P161" i="59"/>
  <c r="P462" i="59"/>
  <c r="P687" i="50"/>
  <c r="L284" i="4"/>
  <c r="P15" i="10"/>
  <c r="P8" i="19"/>
  <c r="P55" i="19"/>
  <c r="P61" i="25"/>
  <c r="P109" i="25"/>
  <c r="P184" i="33"/>
  <c r="P170" i="50"/>
  <c r="P226" i="50"/>
  <c r="P110" i="58"/>
  <c r="L94" i="4"/>
  <c r="L332" i="4"/>
  <c r="L372" i="4"/>
  <c r="L468" i="4"/>
  <c r="P237" i="12"/>
  <c r="P24" i="19"/>
  <c r="P113" i="33"/>
  <c r="P11" i="40"/>
  <c r="P314" i="50"/>
  <c r="P144" i="59"/>
  <c r="M15" i="4"/>
  <c r="L47" i="4"/>
  <c r="L317" i="4"/>
  <c r="L357" i="4"/>
  <c r="M7" i="4"/>
  <c r="L7" i="4" s="1"/>
  <c r="L151" i="4"/>
  <c r="L222" i="4"/>
  <c r="L230" i="4"/>
  <c r="L238" i="4"/>
  <c r="P50" i="9"/>
  <c r="P58" i="9"/>
  <c r="P74" i="9"/>
  <c r="P114" i="9"/>
  <c r="P9" i="10"/>
  <c r="P96" i="12"/>
  <c r="P135" i="12"/>
  <c r="P151" i="12"/>
  <c r="P202" i="13"/>
  <c r="P210" i="13"/>
  <c r="P240" i="13"/>
  <c r="P250" i="13"/>
  <c r="P266" i="13"/>
  <c r="P150" i="25"/>
  <c r="P158" i="25"/>
  <c r="P277" i="25"/>
  <c r="P309" i="25"/>
  <c r="P178" i="33"/>
  <c r="P210" i="33"/>
  <c r="P250" i="33"/>
  <c r="P282" i="33"/>
  <c r="P368" i="33"/>
  <c r="P376" i="33"/>
  <c r="P384" i="33"/>
  <c r="P30" i="38"/>
  <c r="P46" i="38"/>
  <c r="P54" i="38"/>
  <c r="P62" i="38"/>
  <c r="P70" i="38"/>
  <c r="P214" i="38"/>
  <c r="P21" i="50"/>
  <c r="P29" i="50"/>
  <c r="P294" i="50"/>
  <c r="P411" i="50"/>
  <c r="P515" i="50"/>
  <c r="P523" i="50"/>
  <c r="P531" i="50"/>
  <c r="P698" i="50"/>
  <c r="P24" i="58"/>
  <c r="P46" i="58"/>
  <c r="P416" i="59"/>
  <c r="P671" i="50"/>
  <c r="P7" i="11"/>
  <c r="P62" i="11"/>
  <c r="P40" i="15"/>
  <c r="P53" i="25"/>
  <c r="P116" i="42"/>
  <c r="P165" i="50"/>
  <c r="P703" i="50"/>
  <c r="P118" i="58"/>
  <c r="P213" i="58"/>
  <c r="L22" i="4"/>
  <c r="L54" i="4"/>
  <c r="L340" i="4"/>
  <c r="L380" i="4"/>
  <c r="P312" i="9"/>
  <c r="P118" i="12"/>
  <c r="P40" i="19"/>
  <c r="P13" i="30"/>
  <c r="Q117" i="32"/>
  <c r="P117" i="32" s="1"/>
  <c r="P121" i="33"/>
  <c r="P148" i="38"/>
  <c r="P66" i="59"/>
  <c r="P137" i="59"/>
  <c r="P168" i="59"/>
  <c r="L150" i="4"/>
  <c r="L325" i="4"/>
  <c r="L389" i="4"/>
  <c r="L167" i="4"/>
  <c r="L175" i="4"/>
  <c r="L318" i="4"/>
  <c r="L430" i="4"/>
  <c r="L651" i="4"/>
  <c r="M660" i="4"/>
  <c r="L660" i="4" s="1"/>
  <c r="P250" i="9"/>
  <c r="P266" i="9"/>
  <c r="P306" i="9"/>
  <c r="P2" i="12"/>
  <c r="P43" i="27"/>
  <c r="P65" i="27"/>
  <c r="P75" i="27"/>
  <c r="P90" i="27"/>
  <c r="P17" i="30"/>
  <c r="P3" i="33"/>
  <c r="P11" i="33"/>
  <c r="P75" i="33"/>
  <c r="P346" i="33"/>
  <c r="P134" i="38"/>
  <c r="P129" i="42"/>
  <c r="P559" i="50"/>
  <c r="P630" i="50"/>
  <c r="P640" i="50"/>
  <c r="P629" i="50"/>
  <c r="P530" i="51"/>
  <c r="P538" i="51"/>
  <c r="P546" i="51"/>
  <c r="P554" i="51"/>
  <c r="P3" i="57"/>
  <c r="L533" i="4"/>
  <c r="L541" i="4"/>
  <c r="L584" i="4"/>
  <c r="L600" i="4"/>
  <c r="L539" i="4"/>
  <c r="L547" i="4"/>
  <c r="L570" i="4"/>
  <c r="L578" i="4"/>
  <c r="L594" i="4"/>
  <c r="L603" i="4"/>
  <c r="L611" i="4"/>
  <c r="L619" i="4"/>
  <c r="L620" i="4"/>
  <c r="L550" i="4"/>
  <c r="L645" i="4"/>
  <c r="L535" i="4"/>
  <c r="L646" i="4"/>
  <c r="L529" i="4"/>
  <c r="L608" i="4"/>
  <c r="L632" i="4"/>
  <c r="L640" i="4"/>
  <c r="L554" i="4"/>
  <c r="L625" i="4"/>
  <c r="L610" i="4"/>
  <c r="L618" i="4"/>
  <c r="L626" i="4"/>
  <c r="L540" i="4"/>
  <c r="L563" i="4"/>
  <c r="L587" i="4"/>
  <c r="L49" i="4"/>
  <c r="L187" i="4"/>
  <c r="L226" i="4"/>
  <c r="L281" i="4"/>
  <c r="L374" i="4"/>
  <c r="L421" i="4"/>
  <c r="L429" i="4"/>
  <c r="L437" i="4"/>
  <c r="L445" i="4"/>
  <c r="L453" i="4"/>
  <c r="L508" i="4"/>
  <c r="L545" i="4"/>
  <c r="P56" i="9"/>
  <c r="P292" i="9"/>
  <c r="P19" i="11"/>
  <c r="P145" i="11"/>
  <c r="P75" i="12"/>
  <c r="P93" i="12"/>
  <c r="P110" i="12"/>
  <c r="P125" i="12"/>
  <c r="P133" i="12"/>
  <c r="P204" i="12"/>
  <c r="P227" i="12"/>
  <c r="P236" i="12"/>
  <c r="P298" i="12"/>
  <c r="P314" i="12"/>
  <c r="P330" i="12"/>
  <c r="P346" i="12"/>
  <c r="P354" i="12"/>
  <c r="P370" i="12"/>
  <c r="P378" i="12"/>
  <c r="P400" i="12"/>
  <c r="P434" i="12"/>
  <c r="P70" i="13"/>
  <c r="P165" i="13"/>
  <c r="P173" i="13"/>
  <c r="P220" i="13"/>
  <c r="P268" i="13"/>
  <c r="Q309" i="13"/>
  <c r="P64" i="17"/>
  <c r="P72" i="17"/>
  <c r="P88" i="17"/>
  <c r="P91" i="19"/>
  <c r="P13" i="20"/>
  <c r="P221" i="25"/>
  <c r="P70" i="33"/>
  <c r="P244" i="50"/>
  <c r="P254" i="50"/>
  <c r="P262" i="50"/>
  <c r="P263" i="50"/>
  <c r="P278" i="50"/>
  <c r="P487" i="59"/>
  <c r="P495" i="59"/>
  <c r="P503" i="59"/>
  <c r="L11" i="4"/>
  <c r="L72" i="4"/>
  <c r="L103" i="4"/>
  <c r="L126" i="4"/>
  <c r="L203" i="4"/>
  <c r="L242" i="4"/>
  <c r="L250" i="4"/>
  <c r="L398" i="4"/>
  <c r="L469" i="4"/>
  <c r="L568" i="4"/>
  <c r="L575" i="4"/>
  <c r="L590" i="4"/>
  <c r="L605" i="4"/>
  <c r="L613" i="4"/>
  <c r="L621" i="4"/>
  <c r="L629" i="4"/>
  <c r="L637" i="4"/>
  <c r="P57" i="9"/>
  <c r="P89" i="9"/>
  <c r="P105" i="9"/>
  <c r="P277" i="9"/>
  <c r="P94" i="12"/>
  <c r="P126" i="12"/>
  <c r="P15" i="13"/>
  <c r="P23" i="13"/>
  <c r="P39" i="13"/>
  <c r="P47" i="13"/>
  <c r="P86" i="13"/>
  <c r="P110" i="13"/>
  <c r="P118" i="13"/>
  <c r="P134" i="13"/>
  <c r="P158" i="13"/>
  <c r="P174" i="13"/>
  <c r="P182" i="13"/>
  <c r="Q321" i="13"/>
  <c r="P321" i="13" s="1"/>
  <c r="P15" i="18"/>
  <c r="P6" i="19"/>
  <c r="P275" i="25"/>
  <c r="P155" i="42"/>
  <c r="Q217" i="42"/>
  <c r="P217" i="42" s="1"/>
  <c r="P65" i="50"/>
  <c r="P185" i="50"/>
  <c r="P208" i="50"/>
  <c r="P426" i="59"/>
  <c r="P456" i="59"/>
  <c r="P464" i="59"/>
  <c r="L337" i="4"/>
  <c r="L353" i="4"/>
  <c r="L383" i="4"/>
  <c r="L391" i="4"/>
  <c r="L576" i="4"/>
  <c r="L614" i="4"/>
  <c r="L622" i="4"/>
  <c r="L638" i="4"/>
  <c r="L653" i="4"/>
  <c r="P34" i="9"/>
  <c r="P82" i="9"/>
  <c r="P137" i="9"/>
  <c r="P153" i="9"/>
  <c r="P184" i="9"/>
  <c r="P223" i="9"/>
  <c r="P20" i="11"/>
  <c r="P59" i="11"/>
  <c r="P75" i="11"/>
  <c r="P23" i="12"/>
  <c r="P27" i="12"/>
  <c r="P102" i="12"/>
  <c r="P143" i="12"/>
  <c r="P165" i="12"/>
  <c r="P172" i="12"/>
  <c r="P87" i="13"/>
  <c r="P103" i="13"/>
  <c r="P111" i="13"/>
  <c r="P143" i="13"/>
  <c r="P151" i="13"/>
  <c r="P167" i="13"/>
  <c r="P175" i="13"/>
  <c r="P214" i="13"/>
  <c r="P238" i="13"/>
  <c r="P247" i="13"/>
  <c r="P263" i="13"/>
  <c r="Q301" i="13"/>
  <c r="P301" i="13" s="1"/>
  <c r="P10" i="17"/>
  <c r="P34" i="17"/>
  <c r="P58" i="17"/>
  <c r="P16" i="32"/>
  <c r="P183" i="33"/>
  <c r="P279" i="33"/>
  <c r="P130" i="9"/>
  <c r="P133" i="11"/>
  <c r="P59" i="12"/>
  <c r="P58" i="25"/>
  <c r="P90" i="25"/>
  <c r="P129" i="25"/>
  <c r="P17" i="27"/>
  <c r="P41" i="27"/>
  <c r="P356" i="59"/>
  <c r="L174" i="4"/>
  <c r="L182" i="4"/>
  <c r="L205" i="4"/>
  <c r="L213" i="4"/>
  <c r="L221" i="4"/>
  <c r="L369" i="4"/>
  <c r="L408" i="4"/>
  <c r="L440" i="4"/>
  <c r="L532" i="4"/>
  <c r="L639" i="4"/>
  <c r="M665" i="4"/>
  <c r="L665" i="4" s="1"/>
  <c r="Q324" i="13"/>
  <c r="P324" i="13" s="1"/>
  <c r="L206" i="4"/>
  <c r="L472" i="4"/>
  <c r="P4" i="9"/>
  <c r="P20" i="9"/>
  <c r="P59" i="9"/>
  <c r="P75" i="9"/>
  <c r="P107" i="9"/>
  <c r="P138" i="9"/>
  <c r="P146" i="9"/>
  <c r="P170" i="9"/>
  <c r="P178" i="9"/>
  <c r="P263" i="9"/>
  <c r="P279" i="9"/>
  <c r="P287" i="9"/>
  <c r="Q160" i="11"/>
  <c r="P160" i="11" s="1"/>
  <c r="P28" i="12"/>
  <c r="P43" i="12"/>
  <c r="P61" i="12"/>
  <c r="P17" i="13"/>
  <c r="P25" i="13"/>
  <c r="P33" i="13"/>
  <c r="P49" i="13"/>
  <c r="Q302" i="13"/>
  <c r="P302" i="13" s="1"/>
  <c r="P46" i="19"/>
  <c r="P16" i="26"/>
  <c r="P2" i="27"/>
  <c r="P88" i="59"/>
  <c r="P96" i="59"/>
  <c r="P150" i="59"/>
  <c r="P166" i="59"/>
  <c r="L45" i="4"/>
  <c r="L183" i="4"/>
  <c r="L526" i="4"/>
  <c r="P36" i="9"/>
  <c r="P248" i="9"/>
  <c r="P6" i="11"/>
  <c r="P105" i="12"/>
  <c r="P113" i="12"/>
  <c r="P178" i="12"/>
  <c r="P192" i="13"/>
  <c r="P208" i="13"/>
  <c r="Q313" i="13"/>
  <c r="P313" i="13" s="1"/>
  <c r="P8" i="24"/>
  <c r="P15" i="24"/>
  <c r="P22" i="24"/>
  <c r="P12" i="25"/>
  <c r="P83" i="25"/>
  <c r="P91" i="25"/>
  <c r="P232" i="25"/>
  <c r="P255" i="25"/>
  <c r="P271" i="25"/>
  <c r="P286" i="25"/>
  <c r="P124" i="38"/>
  <c r="P132" i="38"/>
  <c r="P33" i="59"/>
  <c r="L146" i="4"/>
  <c r="L199" i="4"/>
  <c r="L246" i="4"/>
  <c r="L324" i="4"/>
  <c r="L586" i="4"/>
  <c r="M729" i="4"/>
  <c r="L729" i="4" s="1"/>
  <c r="P5" i="9"/>
  <c r="P21" i="9"/>
  <c r="P29" i="9"/>
  <c r="P52" i="9"/>
  <c r="P60" i="9"/>
  <c r="P84" i="9"/>
  <c r="P139" i="9"/>
  <c r="P155" i="9"/>
  <c r="P202" i="9"/>
  <c r="P264" i="9"/>
  <c r="P280" i="9"/>
  <c r="P45" i="12"/>
  <c r="P58" i="12"/>
  <c r="P130" i="12"/>
  <c r="P149" i="12"/>
  <c r="P161" i="12"/>
  <c r="P10" i="13"/>
  <c r="P26" i="13"/>
  <c r="P89" i="13"/>
  <c r="P97" i="13"/>
  <c r="P105" i="13"/>
  <c r="P129" i="13"/>
  <c r="P153" i="13"/>
  <c r="P161" i="13"/>
  <c r="P177" i="13"/>
  <c r="P193" i="13"/>
  <c r="Q304" i="13"/>
  <c r="P304" i="13" s="1"/>
  <c r="P10" i="18"/>
  <c r="P78" i="19"/>
  <c r="P13" i="25"/>
  <c r="P36" i="25"/>
  <c r="P146" i="25"/>
  <c r="P154" i="25"/>
  <c r="P217" i="25"/>
  <c r="P78" i="38"/>
  <c r="P2" i="59"/>
  <c r="P10" i="59"/>
  <c r="M8" i="4"/>
  <c r="L8" i="4" s="1"/>
  <c r="L115" i="4"/>
  <c r="L161" i="4"/>
  <c r="L293" i="4"/>
  <c r="L379" i="4"/>
  <c r="L395" i="4"/>
  <c r="L534" i="4"/>
  <c r="L564" i="4"/>
  <c r="L595" i="4"/>
  <c r="L649" i="4"/>
  <c r="P14" i="9"/>
  <c r="P30" i="9"/>
  <c r="P61" i="9"/>
  <c r="P93" i="9"/>
  <c r="P101" i="9"/>
  <c r="P188" i="9"/>
  <c r="P203" i="9"/>
  <c r="P265" i="9"/>
  <c r="P313" i="9"/>
  <c r="P37" i="12"/>
  <c r="P132" i="12"/>
  <c r="P168" i="12"/>
  <c r="P188" i="12"/>
  <c r="P192" i="12"/>
  <c r="P222" i="12"/>
  <c r="P232" i="12"/>
  <c r="P247" i="12"/>
  <c r="P82" i="13"/>
  <c r="P114" i="13"/>
  <c r="P122" i="13"/>
  <c r="P138" i="13"/>
  <c r="P154" i="13"/>
  <c r="P217" i="13"/>
  <c r="P225" i="13"/>
  <c r="P233" i="13"/>
  <c r="P242" i="13"/>
  <c r="P259" i="13"/>
  <c r="Q305" i="13"/>
  <c r="P305" i="13" s="1"/>
  <c r="Q328" i="13"/>
  <c r="P328" i="13" s="1"/>
  <c r="P100" i="17"/>
  <c r="P3" i="18"/>
  <c r="P19" i="18"/>
  <c r="P2" i="19"/>
  <c r="P25" i="19"/>
  <c r="P93" i="25"/>
  <c r="P116" i="25"/>
  <c r="P298" i="33"/>
  <c r="P15" i="38"/>
  <c r="P23" i="38"/>
  <c r="L427" i="4"/>
  <c r="P149" i="9"/>
  <c r="P274" i="9"/>
  <c r="P218" i="12"/>
  <c r="P265" i="12"/>
  <c r="P226" i="13"/>
  <c r="Q316" i="13"/>
  <c r="P316" i="13" s="1"/>
  <c r="P52" i="15"/>
  <c r="P4" i="18"/>
  <c r="L334" i="4"/>
  <c r="L396" i="4"/>
  <c r="L475" i="4"/>
  <c r="L573" i="4"/>
  <c r="L627" i="4"/>
  <c r="M713" i="4"/>
  <c r="L713" i="4" s="1"/>
  <c r="M763" i="4"/>
  <c r="L763" i="4" s="1"/>
  <c r="M759" i="4"/>
  <c r="L759" i="4" s="1"/>
  <c r="M760" i="4"/>
  <c r="L760" i="4" s="1"/>
  <c r="M761" i="4"/>
  <c r="L761" i="4" s="1"/>
  <c r="M762" i="4"/>
  <c r="L762" i="4" s="1"/>
  <c r="P189" i="12"/>
  <c r="L287" i="4"/>
  <c r="P76" i="13"/>
  <c r="P280" i="13"/>
  <c r="P37" i="15"/>
  <c r="P23" i="17"/>
  <c r="P39" i="17"/>
  <c r="P54" i="25"/>
  <c r="P101" i="33"/>
  <c r="P125" i="33"/>
  <c r="P164" i="33"/>
  <c r="P196" i="33"/>
  <c r="P228" i="33"/>
  <c r="P218" i="58"/>
  <c r="L70" i="4"/>
  <c r="L170" i="4"/>
  <c r="L10" i="4"/>
  <c r="L101" i="4"/>
  <c r="L109" i="4"/>
  <c r="L225" i="4"/>
  <c r="L303" i="4"/>
  <c r="L412" i="4"/>
  <c r="L420" i="4"/>
  <c r="L444" i="4"/>
  <c r="L452" i="4"/>
  <c r="L500" i="4"/>
  <c r="L507" i="4"/>
  <c r="L536" i="4"/>
  <c r="L566" i="4"/>
  <c r="L574" i="4"/>
  <c r="L589" i="4"/>
  <c r="M673" i="4"/>
  <c r="L673" i="4" s="1"/>
  <c r="P16" i="9"/>
  <c r="P24" i="9"/>
  <c r="P55" i="9"/>
  <c r="P71" i="9"/>
  <c r="P79" i="9"/>
  <c r="P87" i="9"/>
  <c r="P283" i="9"/>
  <c r="P92" i="12"/>
  <c r="P202" i="12"/>
  <c r="P219" i="12"/>
  <c r="P226" i="12"/>
  <c r="P233" i="12"/>
  <c r="P240" i="12"/>
  <c r="P258" i="12"/>
  <c r="P399" i="12"/>
  <c r="P409" i="12"/>
  <c r="P45" i="13"/>
  <c r="P92" i="13"/>
  <c r="P140" i="13"/>
  <c r="P180" i="13"/>
  <c r="P251" i="13"/>
  <c r="Q308" i="13"/>
  <c r="P308" i="13" s="1"/>
  <c r="P2" i="24"/>
  <c r="P11" i="24"/>
  <c r="P314" i="25"/>
  <c r="P420" i="50"/>
  <c r="P45" i="50"/>
  <c r="P135" i="50"/>
  <c r="P231" i="50"/>
  <c r="P293" i="50"/>
  <c r="P298" i="50"/>
  <c r="P358" i="50"/>
  <c r="P365" i="50"/>
  <c r="P666" i="50"/>
  <c r="P61" i="58"/>
  <c r="P63" i="58"/>
  <c r="P190" i="59"/>
  <c r="P472" i="59"/>
  <c r="P519" i="59"/>
  <c r="P527" i="59"/>
  <c r="P535" i="59"/>
  <c r="P330" i="33"/>
  <c r="P338" i="33"/>
  <c r="P31" i="38"/>
  <c r="P102" i="38"/>
  <c r="P110" i="38"/>
  <c r="P22" i="42"/>
  <c r="P115" i="42"/>
  <c r="P209" i="50"/>
  <c r="P217" i="50"/>
  <c r="P228" i="50"/>
  <c r="P245" i="50"/>
  <c r="P253" i="50"/>
  <c r="P273" i="50"/>
  <c r="P405" i="50"/>
  <c r="P421" i="50"/>
  <c r="P432" i="50"/>
  <c r="P533" i="50"/>
  <c r="P138" i="58"/>
  <c r="P11" i="59"/>
  <c r="P34" i="59"/>
  <c r="P97" i="59"/>
  <c r="P365" i="59"/>
  <c r="P373" i="59"/>
  <c r="P381" i="59"/>
  <c r="P427" i="59"/>
  <c r="P488" i="59"/>
  <c r="P504" i="59"/>
  <c r="P25" i="15"/>
  <c r="P49" i="15"/>
  <c r="P6" i="16"/>
  <c r="P13" i="16"/>
  <c r="P27" i="17"/>
  <c r="P43" i="17"/>
  <c r="P59" i="17"/>
  <c r="P66" i="17"/>
  <c r="P74" i="17"/>
  <c r="P67" i="19"/>
  <c r="P75" i="19"/>
  <c r="P29" i="20"/>
  <c r="P24" i="25"/>
  <c r="P55" i="25"/>
  <c r="P87" i="25"/>
  <c r="P194" i="25"/>
  <c r="P218" i="25"/>
  <c r="P18" i="27"/>
  <c r="P51" i="27"/>
  <c r="P58" i="27"/>
  <c r="P9" i="30"/>
  <c r="P16" i="30"/>
  <c r="P9" i="32"/>
  <c r="P17" i="32"/>
  <c r="P16" i="33"/>
  <c r="P47" i="33"/>
  <c r="P87" i="33"/>
  <c r="P150" i="33"/>
  <c r="P237" i="33"/>
  <c r="P292" i="33"/>
  <c r="P307" i="33"/>
  <c r="P24" i="38"/>
  <c r="P63" i="38"/>
  <c r="P126" i="38"/>
  <c r="P174" i="38"/>
  <c r="P16" i="42"/>
  <c r="P65" i="42"/>
  <c r="P89" i="42"/>
  <c r="P128" i="50"/>
  <c r="P238" i="50"/>
  <c r="P311" i="50"/>
  <c r="P319" i="50"/>
  <c r="P341" i="50"/>
  <c r="P343" i="50"/>
  <c r="P357" i="50"/>
  <c r="P366" i="50"/>
  <c r="P413" i="50"/>
  <c r="P478" i="50"/>
  <c r="P675" i="50"/>
  <c r="P9" i="57"/>
  <c r="P58" i="58"/>
  <c r="P202" i="58"/>
  <c r="P4" i="59"/>
  <c r="P42" i="59"/>
  <c r="P50" i="59"/>
  <c r="P74" i="59"/>
  <c r="P90" i="59"/>
  <c r="P175" i="59"/>
  <c r="P199" i="59"/>
  <c r="P263" i="59"/>
  <c r="P271" i="59"/>
  <c r="P279" i="59"/>
  <c r="P295" i="59"/>
  <c r="P350" i="59"/>
  <c r="P374" i="59"/>
  <c r="P443" i="59"/>
  <c r="P458" i="59"/>
  <c r="P481" i="59"/>
  <c r="P520" i="59"/>
  <c r="P528" i="59"/>
  <c r="P536" i="59"/>
  <c r="P544" i="59"/>
  <c r="P2" i="15"/>
  <c r="P14" i="16"/>
  <c r="P4" i="17"/>
  <c r="P67" i="17"/>
  <c r="P22" i="19"/>
  <c r="P38" i="19"/>
  <c r="P53" i="19"/>
  <c r="P30" i="20"/>
  <c r="P49" i="25"/>
  <c r="P156" i="25"/>
  <c r="P179" i="25"/>
  <c r="P19" i="27"/>
  <c r="P7" i="31"/>
  <c r="P18" i="32"/>
  <c r="P26" i="32"/>
  <c r="Q34" i="32"/>
  <c r="P34" i="32" s="1"/>
  <c r="P9" i="33"/>
  <c r="P111" i="33"/>
  <c r="P119" i="33"/>
  <c r="P143" i="33"/>
  <c r="P277" i="33"/>
  <c r="P8" i="35"/>
  <c r="P9" i="38"/>
  <c r="P80" i="38"/>
  <c r="P88" i="38"/>
  <c r="P190" i="38"/>
  <c r="P198" i="38"/>
  <c r="P206" i="38"/>
  <c r="P10" i="41"/>
  <c r="P86" i="42"/>
  <c r="P96" i="42"/>
  <c r="P101" i="42"/>
  <c r="P43" i="50"/>
  <c r="P67" i="50"/>
  <c r="P233" i="50"/>
  <c r="P240" i="50"/>
  <c r="P423" i="50"/>
  <c r="P427" i="50"/>
  <c r="P455" i="50"/>
  <c r="P495" i="50"/>
  <c r="P519" i="50"/>
  <c r="P594" i="50"/>
  <c r="P660" i="50"/>
  <c r="Q708" i="50"/>
  <c r="P708" i="50" s="1"/>
  <c r="P116" i="58"/>
  <c r="Q225" i="58"/>
  <c r="P225" i="58" s="1"/>
  <c r="P28" i="59"/>
  <c r="P43" i="59"/>
  <c r="P51" i="59"/>
  <c r="P169" i="59"/>
  <c r="P208" i="59"/>
  <c r="P224" i="59"/>
  <c r="P240" i="59"/>
  <c r="P248" i="59"/>
  <c r="P264" i="59"/>
  <c r="P272" i="59"/>
  <c r="P280" i="59"/>
  <c r="P320" i="59"/>
  <c r="P506" i="59"/>
  <c r="Q639" i="51"/>
  <c r="P639" i="51" s="1"/>
  <c r="P27" i="20"/>
  <c r="P5" i="24"/>
  <c r="P26" i="25"/>
  <c r="P149" i="25"/>
  <c r="P165" i="25"/>
  <c r="P180" i="25"/>
  <c r="P188" i="25"/>
  <c r="P250" i="25"/>
  <c r="P258" i="25"/>
  <c r="P297" i="25"/>
  <c r="P11" i="32"/>
  <c r="P49" i="33"/>
  <c r="P57" i="33"/>
  <c r="P120" i="33"/>
  <c r="P128" i="33"/>
  <c r="P136" i="33"/>
  <c r="P278" i="33"/>
  <c r="P2" i="38"/>
  <c r="P33" i="38"/>
  <c r="P49" i="38"/>
  <c r="P14" i="40"/>
  <c r="P6" i="41"/>
  <c r="P40" i="42"/>
  <c r="P63" i="42"/>
  <c r="P5" i="50"/>
  <c r="P78" i="50"/>
  <c r="P87" i="50"/>
  <c r="P107" i="50"/>
  <c r="P118" i="50"/>
  <c r="P138" i="50"/>
  <c r="P213" i="50"/>
  <c r="P306" i="50"/>
  <c r="P376" i="50"/>
  <c r="P536" i="50"/>
  <c r="P555" i="50"/>
  <c r="P558" i="50"/>
  <c r="P635" i="50"/>
  <c r="P646" i="50"/>
  <c r="P655" i="50"/>
  <c r="P661" i="50"/>
  <c r="P17" i="58"/>
  <c r="P70" i="58"/>
  <c r="P69" i="58"/>
  <c r="P64" i="58"/>
  <c r="P57" i="58"/>
  <c r="P165" i="58"/>
  <c r="P190" i="58"/>
  <c r="Q223" i="58"/>
  <c r="P223" i="58" s="1"/>
  <c r="P44" i="59"/>
  <c r="P154" i="59"/>
  <c r="P201" i="59"/>
  <c r="P225" i="59"/>
  <c r="P249" i="59"/>
  <c r="P305" i="59"/>
  <c r="P328" i="59"/>
  <c r="P391" i="59"/>
  <c r="P438" i="59"/>
  <c r="P475" i="59"/>
  <c r="P18" i="18"/>
  <c r="P54" i="19"/>
  <c r="P8" i="20"/>
  <c r="P18" i="20"/>
  <c r="P12" i="24"/>
  <c r="P29" i="24"/>
  <c r="P3" i="25"/>
  <c r="P34" i="25"/>
  <c r="P97" i="25"/>
  <c r="P143" i="25"/>
  <c r="P181" i="25"/>
  <c r="P204" i="25"/>
  <c r="P220" i="25"/>
  <c r="P236" i="25"/>
  <c r="P243" i="25"/>
  <c r="P313" i="25"/>
  <c r="P18" i="30"/>
  <c r="P73" i="33"/>
  <c r="P105" i="33"/>
  <c r="P129" i="33"/>
  <c r="P231" i="33"/>
  <c r="P286" i="33"/>
  <c r="P325" i="33"/>
  <c r="P333" i="33"/>
  <c r="P357" i="33"/>
  <c r="P364" i="33"/>
  <c r="P136" i="38"/>
  <c r="P144" i="38"/>
  <c r="P152" i="38"/>
  <c r="P160" i="38"/>
  <c r="P192" i="38"/>
  <c r="P200" i="38"/>
  <c r="P25" i="42"/>
  <c r="P111" i="42"/>
  <c r="P166" i="42"/>
  <c r="P14" i="50"/>
  <c r="P117" i="50"/>
  <c r="P90" i="50"/>
  <c r="P628" i="50"/>
  <c r="P637" i="50"/>
  <c r="P4" i="57"/>
  <c r="P72" i="58"/>
  <c r="P81" i="58"/>
  <c r="P258" i="59"/>
  <c r="P274" i="59"/>
  <c r="P306" i="59"/>
  <c r="P384" i="59"/>
  <c r="P422" i="59"/>
  <c r="P192" i="33"/>
  <c r="P200" i="33"/>
  <c r="P287" i="33"/>
  <c r="P334" i="33"/>
  <c r="P350" i="33"/>
  <c r="P358" i="33"/>
  <c r="P365" i="33"/>
  <c r="P373" i="33"/>
  <c r="P381" i="33"/>
  <c r="P106" i="38"/>
  <c r="P121" i="38"/>
  <c r="P129" i="38"/>
  <c r="P137" i="38"/>
  <c r="P145" i="38"/>
  <c r="P70" i="42"/>
  <c r="P119" i="42"/>
  <c r="P135" i="42"/>
  <c r="P146" i="42"/>
  <c r="P159" i="42"/>
  <c r="P86" i="50"/>
  <c r="P433" i="50"/>
  <c r="P642" i="50"/>
  <c r="P670" i="50"/>
  <c r="P678" i="50"/>
  <c r="Q26" i="57"/>
  <c r="P26" i="58"/>
  <c r="P34" i="58"/>
  <c r="P111" i="58"/>
  <c r="P127" i="58"/>
  <c r="P134" i="58"/>
  <c r="P142" i="58"/>
  <c r="P150" i="58"/>
  <c r="P166" i="58"/>
  <c r="P174" i="58"/>
  <c r="P85" i="59"/>
  <c r="P155" i="59"/>
  <c r="P337" i="59"/>
  <c r="P345" i="59"/>
  <c r="P361" i="59"/>
  <c r="P369" i="59"/>
  <c r="P423" i="59"/>
  <c r="P461" i="59"/>
  <c r="Q597" i="59"/>
  <c r="P597" i="59" s="1"/>
  <c r="P198" i="25"/>
  <c r="P252" i="25"/>
  <c r="P268" i="25"/>
  <c r="P283" i="25"/>
  <c r="P20" i="26"/>
  <c r="P36" i="33"/>
  <c r="P43" i="33"/>
  <c r="P248" i="33"/>
  <c r="P256" i="33"/>
  <c r="P264" i="33"/>
  <c r="P272" i="33"/>
  <c r="P366" i="33"/>
  <c r="P382" i="33"/>
  <c r="P35" i="38"/>
  <c r="P83" i="38"/>
  <c r="P114" i="38"/>
  <c r="P201" i="38"/>
  <c r="P217" i="38"/>
  <c r="P225" i="38"/>
  <c r="P8" i="40"/>
  <c r="P3" i="42"/>
  <c r="P34" i="42"/>
  <c r="P68" i="42"/>
  <c r="P75" i="50"/>
  <c r="P77" i="50"/>
  <c r="P89" i="50"/>
  <c r="P101" i="50"/>
  <c r="P119" i="50"/>
  <c r="P252" i="50"/>
  <c r="P260" i="50"/>
  <c r="P272" i="50"/>
  <c r="P284" i="50"/>
  <c r="P393" i="50"/>
  <c r="P385" i="50"/>
  <c r="P578" i="50"/>
  <c r="P605" i="50"/>
  <c r="P619" i="50"/>
  <c r="P694" i="50"/>
  <c r="P31" i="58"/>
  <c r="P82" i="58"/>
  <c r="P88" i="58"/>
  <c r="P96" i="58"/>
  <c r="P104" i="58"/>
  <c r="P195" i="58"/>
  <c r="P8" i="59"/>
  <c r="P15" i="59"/>
  <c r="P94" i="59"/>
  <c r="P330" i="59"/>
  <c r="P354" i="59"/>
  <c r="P362" i="59"/>
  <c r="P447" i="59"/>
  <c r="P477" i="59"/>
  <c r="P485" i="59"/>
  <c r="P509" i="59"/>
  <c r="P516" i="59"/>
  <c r="P524" i="59"/>
  <c r="P540" i="59"/>
  <c r="P10" i="16"/>
  <c r="P56" i="17"/>
  <c r="P49" i="19"/>
  <c r="P57" i="19"/>
  <c r="P7" i="24"/>
  <c r="P52" i="25"/>
  <c r="P152" i="25"/>
  <c r="P245" i="25"/>
  <c r="P261" i="25"/>
  <c r="P269" i="25"/>
  <c r="P13" i="26"/>
  <c r="P23" i="27"/>
  <c r="P28" i="27"/>
  <c r="P39" i="27"/>
  <c r="P71" i="27"/>
  <c r="P2" i="31"/>
  <c r="P14" i="32"/>
  <c r="Q68" i="32"/>
  <c r="P68" i="32" s="1"/>
  <c r="P21" i="33"/>
  <c r="P29" i="33"/>
  <c r="P44" i="33"/>
  <c r="P131" i="33"/>
  <c r="P147" i="33"/>
  <c r="P155" i="33"/>
  <c r="P273" i="33"/>
  <c r="P312" i="33"/>
  <c r="P375" i="33"/>
  <c r="P383" i="33"/>
  <c r="P29" i="38"/>
  <c r="P36" i="38"/>
  <c r="P60" i="38"/>
  <c r="P202" i="38"/>
  <c r="P218" i="38"/>
  <c r="P226" i="38"/>
  <c r="P9" i="40"/>
  <c r="P73" i="42"/>
  <c r="P120" i="50"/>
  <c r="P125" i="50"/>
  <c r="P133" i="50"/>
  <c r="P581" i="50"/>
  <c r="P597" i="50"/>
  <c r="P606" i="50"/>
  <c r="P47" i="58"/>
  <c r="P37" i="58"/>
  <c r="P89" i="58"/>
  <c r="P97" i="58"/>
  <c r="P105" i="58"/>
  <c r="Q231" i="58"/>
  <c r="P231" i="58" s="1"/>
  <c r="P47" i="59"/>
  <c r="P188" i="59"/>
  <c r="P252" i="59"/>
  <c r="P440" i="59"/>
  <c r="P455" i="59"/>
  <c r="P502" i="59"/>
  <c r="P27" i="19"/>
  <c r="P153" i="25"/>
  <c r="P285" i="25"/>
  <c r="P148" i="33"/>
  <c r="P156" i="33"/>
  <c r="P61" i="38"/>
  <c r="P71" i="42"/>
  <c r="P82" i="42"/>
  <c r="P137" i="42"/>
  <c r="P145" i="42"/>
  <c r="P16" i="50"/>
  <c r="P34" i="50"/>
  <c r="P70" i="50"/>
  <c r="P111" i="50"/>
  <c r="P134" i="50"/>
  <c r="P149" i="50"/>
  <c r="P157" i="50"/>
  <c r="P163" i="50"/>
  <c r="P207" i="50"/>
  <c r="P249" i="50"/>
  <c r="P379" i="50"/>
  <c r="P386" i="50"/>
  <c r="P7" i="57"/>
  <c r="Q16" i="57"/>
  <c r="P21" i="58"/>
  <c r="P25" i="58"/>
  <c r="P39" i="58"/>
  <c r="P98" i="58"/>
  <c r="Q239" i="58"/>
  <c r="P239" i="58" s="1"/>
  <c r="P48" i="59"/>
  <c r="P103" i="59"/>
  <c r="P111" i="59"/>
  <c r="P126" i="59"/>
  <c r="P149" i="59"/>
  <c r="P165" i="59"/>
  <c r="P181" i="59"/>
  <c r="P189" i="59"/>
  <c r="P253" i="59"/>
  <c r="P269" i="59"/>
  <c r="P285" i="59"/>
  <c r="P518" i="59"/>
  <c r="P315" i="12"/>
  <c r="P347" i="12"/>
  <c r="P355" i="12"/>
  <c r="P392" i="12"/>
  <c r="P419" i="12"/>
  <c r="P259" i="12"/>
  <c r="P333" i="12"/>
  <c r="P300" i="12"/>
  <c r="P317" i="12"/>
  <c r="P351" i="12"/>
  <c r="P397" i="12"/>
  <c r="P405" i="12"/>
  <c r="P414" i="12"/>
  <c r="P430" i="12"/>
  <c r="P445" i="12"/>
  <c r="P257" i="12"/>
  <c r="P264" i="12"/>
  <c r="P277" i="12"/>
  <c r="P328" i="12"/>
  <c r="P343" i="12"/>
  <c r="P349" i="12"/>
  <c r="P361" i="12"/>
  <c r="P376" i="12"/>
  <c r="P393" i="12"/>
  <c r="P408" i="12"/>
  <c r="P417" i="12"/>
  <c r="P329" i="12"/>
  <c r="P337" i="12"/>
  <c r="P362" i="12"/>
  <c r="P377" i="12"/>
  <c r="P322" i="12"/>
  <c r="P338" i="12"/>
  <c r="P358" i="12"/>
  <c r="P386" i="12"/>
  <c r="P410" i="12"/>
  <c r="P450" i="12"/>
  <c r="P472" i="51"/>
  <c r="P488" i="51"/>
  <c r="P496" i="51"/>
  <c r="P523" i="51"/>
  <c r="P532" i="51"/>
  <c r="P540" i="51"/>
  <c r="P548" i="51"/>
  <c r="P527" i="51"/>
  <c r="P535" i="51"/>
  <c r="P560" i="51"/>
  <c r="P568" i="51"/>
  <c r="P576" i="51"/>
  <c r="P490" i="51"/>
  <c r="P514" i="51"/>
  <c r="P522" i="51"/>
  <c r="P483" i="51"/>
  <c r="P491" i="51"/>
  <c r="P611" i="51"/>
  <c r="P524" i="51"/>
  <c r="P533" i="51"/>
  <c r="P541" i="51"/>
  <c r="P549" i="51"/>
  <c r="P470" i="51"/>
  <c r="P10" i="49"/>
  <c r="P288" i="13"/>
  <c r="P289" i="13"/>
  <c r="P293" i="13"/>
  <c r="P272" i="13"/>
  <c r="P296" i="13"/>
  <c r="P273" i="13"/>
  <c r="P6" i="39"/>
  <c r="P11" i="39"/>
  <c r="P14" i="39"/>
  <c r="P468" i="51"/>
  <c r="P476" i="51"/>
  <c r="P500" i="51"/>
  <c r="P516" i="51"/>
  <c r="P556" i="51"/>
  <c r="P564" i="51"/>
  <c r="P572" i="51"/>
  <c r="P580" i="51"/>
  <c r="P596" i="51"/>
  <c r="P557" i="51"/>
  <c r="P565" i="51"/>
  <c r="P573" i="51"/>
  <c r="P589" i="51"/>
  <c r="P597" i="51"/>
  <c r="P612" i="51"/>
  <c r="P605" i="51"/>
  <c r="P495" i="51"/>
  <c r="P503" i="51"/>
  <c r="P519" i="51"/>
  <c r="P526" i="51"/>
  <c r="P534" i="51"/>
  <c r="P613" i="51"/>
  <c r="P497" i="51"/>
  <c r="P521" i="51"/>
  <c r="Q678" i="51"/>
  <c r="P678" i="51" s="1"/>
  <c r="P24" i="11"/>
  <c r="P55" i="11"/>
  <c r="P63" i="11"/>
  <c r="P71" i="11"/>
  <c r="P148" i="11"/>
  <c r="P64" i="11"/>
  <c r="P126" i="11"/>
  <c r="P87" i="11"/>
  <c r="P103" i="11"/>
  <c r="P111" i="11"/>
  <c r="P119" i="11"/>
  <c r="Q192" i="11"/>
  <c r="P192" i="11" s="1"/>
  <c r="P3" i="11"/>
  <c r="P11" i="11"/>
  <c r="P88" i="11"/>
  <c r="Q194" i="11"/>
  <c r="P194" i="11" s="1"/>
  <c r="P50" i="11"/>
  <c r="P74" i="11"/>
  <c r="P143" i="11"/>
  <c r="Q181" i="11"/>
  <c r="P181" i="11" s="1"/>
  <c r="P4" i="11"/>
  <c r="P12" i="11"/>
  <c r="P43" i="11"/>
  <c r="P67" i="11"/>
  <c r="Q166" i="11"/>
  <c r="Q182" i="11"/>
  <c r="P182" i="11" s="1"/>
  <c r="P44" i="11"/>
  <c r="P83" i="11"/>
  <c r="P106" i="11"/>
  <c r="P15" i="11"/>
  <c r="P22" i="11"/>
  <c r="P23" i="11"/>
  <c r="P31" i="11"/>
  <c r="P116" i="11"/>
  <c r="P124" i="11"/>
  <c r="P39" i="11"/>
  <c r="P101" i="11"/>
  <c r="P134" i="11"/>
  <c r="L67" i="4"/>
  <c r="L119" i="4"/>
  <c r="L200" i="4"/>
  <c r="L223" i="4"/>
  <c r="L275" i="4"/>
  <c r="L297" i="4"/>
  <c r="L335" i="4"/>
  <c r="L433" i="4"/>
  <c r="L449" i="4"/>
  <c r="L457" i="4"/>
  <c r="L464" i="4"/>
  <c r="L494" i="4"/>
  <c r="L501" i="4"/>
  <c r="L557" i="4"/>
  <c r="L635" i="4"/>
  <c r="L642" i="4"/>
  <c r="P90" i="9"/>
  <c r="P98" i="9"/>
  <c r="P113" i="9"/>
  <c r="P121" i="9"/>
  <c r="P135" i="9"/>
  <c r="P196" i="9"/>
  <c r="P204" i="9"/>
  <c r="P219" i="9"/>
  <c r="P234" i="9"/>
  <c r="P257" i="9"/>
  <c r="P295" i="9"/>
  <c r="P99" i="11"/>
  <c r="P107" i="11"/>
  <c r="P114" i="11"/>
  <c r="P106" i="12"/>
  <c r="P136" i="12"/>
  <c r="P186" i="12"/>
  <c r="P220" i="12"/>
  <c r="P375" i="12"/>
  <c r="L208" i="4"/>
  <c r="L328" i="4"/>
  <c r="L523" i="4"/>
  <c r="L565" i="4"/>
  <c r="L579" i="4"/>
  <c r="P137" i="12"/>
  <c r="L465" i="4"/>
  <c r="L480" i="4"/>
  <c r="L495" i="4"/>
  <c r="L509" i="4"/>
  <c r="L537" i="4"/>
  <c r="L558" i="4"/>
  <c r="P2" i="9"/>
  <c r="P45" i="9"/>
  <c r="P68" i="9"/>
  <c r="P91" i="9"/>
  <c r="P106" i="9"/>
  <c r="P129" i="9"/>
  <c r="P136" i="9"/>
  <c r="P151" i="9"/>
  <c r="P159" i="9"/>
  <c r="P189" i="9"/>
  <c r="P212" i="9"/>
  <c r="P235" i="9"/>
  <c r="P258" i="9"/>
  <c r="P273" i="9"/>
  <c r="P296" i="9"/>
  <c r="P311" i="9"/>
  <c r="P107" i="12"/>
  <c r="P122" i="12"/>
  <c r="L23" i="4"/>
  <c r="L53" i="4"/>
  <c r="L127" i="4"/>
  <c r="L83" i="4"/>
  <c r="L105" i="4"/>
  <c r="L201" i="4"/>
  <c r="L231" i="4"/>
  <c r="L253" i="4"/>
  <c r="L298" i="4"/>
  <c r="L39" i="4"/>
  <c r="L61" i="4"/>
  <c r="L98" i="4"/>
  <c r="L143" i="4"/>
  <c r="L165" i="4"/>
  <c r="L194" i="4"/>
  <c r="L209" i="4"/>
  <c r="L217" i="4"/>
  <c r="L239" i="4"/>
  <c r="L247" i="4"/>
  <c r="L261" i="4"/>
  <c r="L291" i="4"/>
  <c r="L359" i="4"/>
  <c r="L443" i="4"/>
  <c r="L517" i="4"/>
  <c r="L559" i="4"/>
  <c r="L601" i="4"/>
  <c r="L615" i="4"/>
  <c r="L650" i="4"/>
  <c r="M681" i="4"/>
  <c r="L681" i="4" s="1"/>
  <c r="P31" i="9"/>
  <c r="P38" i="9"/>
  <c r="P53" i="9"/>
  <c r="P122" i="9"/>
  <c r="P167" i="9"/>
  <c r="P205" i="9"/>
  <c r="P213" i="9"/>
  <c r="P228" i="9"/>
  <c r="P236" i="9"/>
  <c r="P251" i="9"/>
  <c r="P289" i="9"/>
  <c r="P297" i="9"/>
  <c r="P6" i="10"/>
  <c r="P26" i="11"/>
  <c r="P108" i="11"/>
  <c r="P40" i="12"/>
  <c r="P157" i="12"/>
  <c r="P181" i="12"/>
  <c r="P306" i="12"/>
  <c r="L134" i="4"/>
  <c r="L171" i="4"/>
  <c r="L320" i="4"/>
  <c r="L90" i="4"/>
  <c r="L157" i="4"/>
  <c r="L193" i="4"/>
  <c r="L216" i="4"/>
  <c r="L38" i="4"/>
  <c r="L68" i="4"/>
  <c r="L313" i="4"/>
  <c r="L336" i="4"/>
  <c r="L388" i="4"/>
  <c r="L419" i="4"/>
  <c r="L62" i="4"/>
  <c r="L129" i="4"/>
  <c r="L166" i="4"/>
  <c r="L173" i="4"/>
  <c r="L210" i="4"/>
  <c r="L218" i="4"/>
  <c r="L367" i="4"/>
  <c r="L428" i="4"/>
  <c r="L451" i="4"/>
  <c r="L503" i="4"/>
  <c r="L552" i="4"/>
  <c r="M745" i="4"/>
  <c r="L745" i="4" s="1"/>
  <c r="P39" i="9"/>
  <c r="P77" i="9"/>
  <c r="P100" i="9"/>
  <c r="P123" i="9"/>
  <c r="P145" i="9"/>
  <c r="P168" i="9"/>
  <c r="P183" i="9"/>
  <c r="P221" i="9"/>
  <c r="P244" i="9"/>
  <c r="P282" i="9"/>
  <c r="P290" i="9"/>
  <c r="P7" i="10"/>
  <c r="P42" i="11"/>
  <c r="P49" i="11"/>
  <c r="P86" i="11"/>
  <c r="P109" i="11"/>
  <c r="Q157" i="11"/>
  <c r="Q170" i="11"/>
  <c r="P14" i="12"/>
  <c r="P100" i="12"/>
  <c r="P254" i="12"/>
  <c r="P284" i="12"/>
  <c r="P292" i="12"/>
  <c r="P302" i="12"/>
  <c r="P416" i="12"/>
  <c r="P425" i="12"/>
  <c r="P113" i="13"/>
  <c r="L37" i="4"/>
  <c r="L351" i="4"/>
  <c r="L411" i="4"/>
  <c r="L2" i="4"/>
  <c r="L26" i="4"/>
  <c r="L55" i="4"/>
  <c r="L99" i="4"/>
  <c r="L219" i="4"/>
  <c r="L307" i="4"/>
  <c r="L315" i="4"/>
  <c r="L375" i="4"/>
  <c r="L390" i="4"/>
  <c r="L405" i="4"/>
  <c r="L436" i="4"/>
  <c r="L467" i="4"/>
  <c r="L489" i="4"/>
  <c r="L511" i="4"/>
  <c r="L553" i="4"/>
  <c r="L560" i="4"/>
  <c r="L588" i="4"/>
  <c r="L616" i="4"/>
  <c r="P11" i="9"/>
  <c r="P18" i="9"/>
  <c r="P85" i="9"/>
  <c r="P161" i="9"/>
  <c r="P169" i="9"/>
  <c r="P191" i="9"/>
  <c r="P237" i="9"/>
  <c r="P245" i="9"/>
  <c r="P260" i="9"/>
  <c r="P267" i="9"/>
  <c r="P298" i="9"/>
  <c r="P35" i="11"/>
  <c r="P94" i="11"/>
  <c r="P102" i="11"/>
  <c r="P110" i="11"/>
  <c r="P157" i="11"/>
  <c r="P7" i="12"/>
  <c r="P34" i="12"/>
  <c r="P81" i="12"/>
  <c r="P85" i="12"/>
  <c r="P276" i="12"/>
  <c r="P388" i="12"/>
  <c r="P145" i="13"/>
  <c r="L86" i="4"/>
  <c r="L93" i="4"/>
  <c r="L138" i="4"/>
  <c r="L153" i="4"/>
  <c r="L234" i="4"/>
  <c r="L271" i="4"/>
  <c r="L308" i="4"/>
  <c r="P17" i="38"/>
  <c r="L505" i="4"/>
  <c r="L561" i="4"/>
  <c r="L582" i="4"/>
  <c r="L624" i="4"/>
  <c r="P12" i="9"/>
  <c r="P19" i="9"/>
  <c r="P63" i="9"/>
  <c r="P109" i="9"/>
  <c r="P154" i="9"/>
  <c r="P185" i="9"/>
  <c r="P215" i="9"/>
  <c r="P253" i="9"/>
  <c r="P284" i="9"/>
  <c r="P299" i="9"/>
  <c r="P314" i="9"/>
  <c r="P16" i="10"/>
  <c r="P24" i="10"/>
  <c r="P14" i="11"/>
  <c r="P51" i="11"/>
  <c r="P80" i="11"/>
  <c r="P95" i="11"/>
  <c r="P140" i="11"/>
  <c r="P6" i="12"/>
  <c r="P35" i="12"/>
  <c r="P67" i="12"/>
  <c r="P84" i="12"/>
  <c r="P154" i="12"/>
  <c r="P363" i="12"/>
  <c r="L42" i="4"/>
  <c r="L87" i="4"/>
  <c r="L123" i="4"/>
  <c r="L154" i="4"/>
  <c r="L189" i="4"/>
  <c r="L220" i="4"/>
  <c r="L227" i="4"/>
  <c r="L301" i="4"/>
  <c r="L399" i="4"/>
  <c r="L476" i="4"/>
  <c r="L520" i="4"/>
  <c r="L562" i="4"/>
  <c r="L583" i="4"/>
  <c r="L597" i="4"/>
  <c r="P300" i="9"/>
  <c r="P111" i="12"/>
  <c r="L12" i="4"/>
  <c r="L190" i="4"/>
  <c r="L347" i="4"/>
  <c r="L384" i="4"/>
  <c r="L392" i="4"/>
  <c r="P342" i="12"/>
  <c r="P350" i="12"/>
  <c r="P356" i="12"/>
  <c r="P6" i="9"/>
  <c r="P72" i="9"/>
  <c r="P95" i="9"/>
  <c r="P171" i="9"/>
  <c r="P186" i="9"/>
  <c r="P209" i="9"/>
  <c r="P247" i="9"/>
  <c r="P285" i="9"/>
  <c r="P308" i="9"/>
  <c r="P10" i="10"/>
  <c r="P30" i="11"/>
  <c r="P52" i="11"/>
  <c r="P131" i="11"/>
  <c r="P16" i="12"/>
  <c r="L5" i="4"/>
  <c r="L35" i="4"/>
  <c r="L102" i="4"/>
  <c r="L140" i="4"/>
  <c r="L169" i="4"/>
  <c r="L243" i="4"/>
  <c r="L273" i="4"/>
  <c r="L348" i="4"/>
  <c r="L416" i="4"/>
  <c r="L431" i="4"/>
  <c r="L492" i="4"/>
  <c r="L548" i="4"/>
  <c r="L555" i="4"/>
  <c r="L591" i="4"/>
  <c r="L647" i="4"/>
  <c r="P42" i="9"/>
  <c r="P65" i="9"/>
  <c r="P73" i="9"/>
  <c r="P88" i="9"/>
  <c r="P103" i="9"/>
  <c r="P164" i="9"/>
  <c r="P172" i="9"/>
  <c r="P232" i="9"/>
  <c r="P255" i="9"/>
  <c r="P301" i="9"/>
  <c r="P3" i="10"/>
  <c r="P16" i="11"/>
  <c r="P45" i="11"/>
  <c r="Q189" i="11"/>
  <c r="P189" i="11" s="1"/>
  <c r="P11" i="12"/>
  <c r="P54" i="12"/>
  <c r="P70" i="12"/>
  <c r="P80" i="12"/>
  <c r="P97" i="12"/>
  <c r="P104" i="12"/>
  <c r="P334" i="12"/>
  <c r="L95" i="4"/>
  <c r="P200" i="11"/>
  <c r="Q202" i="11"/>
  <c r="P202" i="11" s="1"/>
  <c r="P210" i="12"/>
  <c r="L58" i="4"/>
  <c r="L125" i="4"/>
  <c r="L214" i="4"/>
  <c r="L6" i="4"/>
  <c r="L29" i="4"/>
  <c r="L74" i="4"/>
  <c r="L81" i="4"/>
  <c r="L133" i="4"/>
  <c r="L259" i="4"/>
  <c r="L266" i="4"/>
  <c r="L274" i="4"/>
  <c r="L311" i="4"/>
  <c r="L349" i="4"/>
  <c r="L425" i="4"/>
  <c r="L432" i="4"/>
  <c r="L463" i="4"/>
  <c r="L515" i="4"/>
  <c r="L549" i="4"/>
  <c r="L556" i="4"/>
  <c r="L571" i="4"/>
  <c r="L592" i="4"/>
  <c r="L634" i="4"/>
  <c r="L648" i="4"/>
  <c r="P43" i="9"/>
  <c r="P66" i="9"/>
  <c r="P104" i="9"/>
  <c r="P127" i="9"/>
  <c r="P157" i="9"/>
  <c r="P180" i="9"/>
  <c r="P218" i="9"/>
  <c r="P226" i="9"/>
  <c r="P241" i="9"/>
  <c r="P249" i="9"/>
  <c r="P19" i="10"/>
  <c r="P46" i="11"/>
  <c r="P76" i="11"/>
  <c r="P113" i="11"/>
  <c r="P121" i="11"/>
  <c r="P128" i="11"/>
  <c r="P382" i="12"/>
  <c r="P53" i="12"/>
  <c r="P57" i="12"/>
  <c r="P65" i="12"/>
  <c r="P103" i="12"/>
  <c r="P115" i="12"/>
  <c r="P158" i="12"/>
  <c r="P225" i="12"/>
  <c r="P252" i="12"/>
  <c r="P279" i="12"/>
  <c r="P309" i="12"/>
  <c r="P324" i="12"/>
  <c r="P438" i="12"/>
  <c r="P447" i="12"/>
  <c r="P48" i="13"/>
  <c r="P63" i="13"/>
  <c r="P85" i="13"/>
  <c r="P176" i="13"/>
  <c r="P191" i="13"/>
  <c r="P213" i="13"/>
  <c r="P236" i="13"/>
  <c r="P244" i="13"/>
  <c r="P19" i="17"/>
  <c r="P35" i="17"/>
  <c r="P42" i="17"/>
  <c r="P81" i="17"/>
  <c r="P6" i="18"/>
  <c r="P33" i="19"/>
  <c r="P85" i="19"/>
  <c r="P6" i="20"/>
  <c r="P35" i="20"/>
  <c r="P4" i="25"/>
  <c r="P33" i="25"/>
  <c r="P63" i="25"/>
  <c r="P70" i="25"/>
  <c r="P77" i="25"/>
  <c r="P121" i="25"/>
  <c r="P128" i="25"/>
  <c r="P157" i="25"/>
  <c r="P172" i="25"/>
  <c r="P187" i="25"/>
  <c r="P216" i="25"/>
  <c r="P290" i="25"/>
  <c r="P17" i="26"/>
  <c r="P47" i="27"/>
  <c r="P79" i="27"/>
  <c r="P5" i="30"/>
  <c r="P19" i="30"/>
  <c r="P32" i="32"/>
  <c r="Q41" i="32"/>
  <c r="P41" i="32" s="1"/>
  <c r="P35" i="33"/>
  <c r="P50" i="33"/>
  <c r="P81" i="33"/>
  <c r="P104" i="33"/>
  <c r="P112" i="33"/>
  <c r="P135" i="33"/>
  <c r="P303" i="33"/>
  <c r="P311" i="33"/>
  <c r="P349" i="33"/>
  <c r="P47" i="38"/>
  <c r="P17" i="42"/>
  <c r="P114" i="50"/>
  <c r="Q52" i="32"/>
  <c r="P52" i="32" s="1"/>
  <c r="Q73" i="32"/>
  <c r="P73" i="32" s="1"/>
  <c r="Q86" i="32"/>
  <c r="Q101" i="32"/>
  <c r="P18" i="13"/>
  <c r="P41" i="13"/>
  <c r="P79" i="13"/>
  <c r="P94" i="13"/>
  <c r="P109" i="13"/>
  <c r="P116" i="13"/>
  <c r="P146" i="13"/>
  <c r="P169" i="13"/>
  <c r="P207" i="13"/>
  <c r="P229" i="13"/>
  <c r="P237" i="13"/>
  <c r="P243" i="13"/>
  <c r="P274" i="13"/>
  <c r="P297" i="13"/>
  <c r="P28" i="15"/>
  <c r="P7" i="16"/>
  <c r="P51" i="17"/>
  <c r="P90" i="17"/>
  <c r="P97" i="17"/>
  <c r="P5" i="19"/>
  <c r="P93" i="19"/>
  <c r="P56" i="25"/>
  <c r="P173" i="25"/>
  <c r="P225" i="25"/>
  <c r="P247" i="25"/>
  <c r="P254" i="25"/>
  <c r="P8" i="31"/>
  <c r="Q63" i="32"/>
  <c r="P63" i="32" s="1"/>
  <c r="P28" i="33"/>
  <c r="P51" i="33"/>
  <c r="P82" i="33"/>
  <c r="P151" i="33"/>
  <c r="P166" i="33"/>
  <c r="P174" i="33"/>
  <c r="P182" i="33"/>
  <c r="P189" i="33"/>
  <c r="P212" i="33"/>
  <c r="P243" i="33"/>
  <c r="P274" i="33"/>
  <c r="P48" i="38"/>
  <c r="P56" i="38"/>
  <c r="P142" i="38"/>
  <c r="P210" i="38"/>
  <c r="P9" i="39"/>
  <c r="P17" i="39"/>
  <c r="P24" i="39"/>
  <c r="P7" i="41"/>
  <c r="P47" i="42"/>
  <c r="P55" i="42"/>
  <c r="P77" i="42"/>
  <c r="Q221" i="42"/>
  <c r="P221" i="42" s="1"/>
  <c r="Q177" i="42"/>
  <c r="P177" i="42" s="1"/>
  <c r="Q203" i="42"/>
  <c r="P203" i="42" s="1"/>
  <c r="P273" i="12"/>
  <c r="P280" i="12"/>
  <c r="P288" i="12"/>
  <c r="P295" i="12"/>
  <c r="P344" i="12"/>
  <c r="P379" i="12"/>
  <c r="P394" i="12"/>
  <c r="P423" i="12"/>
  <c r="P433" i="12"/>
  <c r="P19" i="13"/>
  <c r="P42" i="13"/>
  <c r="P57" i="13"/>
  <c r="P95" i="13"/>
  <c r="P147" i="13"/>
  <c r="P170" i="13"/>
  <c r="P185" i="13"/>
  <c r="P223" i="13"/>
  <c r="P275" i="13"/>
  <c r="P298" i="13"/>
  <c r="P13" i="15"/>
  <c r="P21" i="15"/>
  <c r="P51" i="15"/>
  <c r="P8" i="16"/>
  <c r="P29" i="17"/>
  <c r="P60" i="17"/>
  <c r="P83" i="17"/>
  <c r="P23" i="18"/>
  <c r="P13" i="19"/>
  <c r="P43" i="19"/>
  <c r="P94" i="19"/>
  <c r="P27" i="25"/>
  <c r="P65" i="25"/>
  <c r="P159" i="25"/>
  <c r="P167" i="25"/>
  <c r="P19" i="26"/>
  <c r="P34" i="27"/>
  <c r="P50" i="27"/>
  <c r="P57" i="27"/>
  <c r="Q54" i="32"/>
  <c r="P54" i="32" s="1"/>
  <c r="P6" i="33"/>
  <c r="P83" i="33"/>
  <c r="P152" i="33"/>
  <c r="P167" i="33"/>
  <c r="P205" i="33"/>
  <c r="P213" i="33"/>
  <c r="P252" i="33"/>
  <c r="P268" i="33"/>
  <c r="P290" i="33"/>
  <c r="P297" i="33"/>
  <c r="P150" i="38"/>
  <c r="P18" i="42"/>
  <c r="P48" i="42"/>
  <c r="P94" i="42"/>
  <c r="P154" i="42"/>
  <c r="Q44" i="32"/>
  <c r="P44" i="32" s="1"/>
  <c r="Q65" i="32"/>
  <c r="Q133" i="32"/>
  <c r="P133" i="32" s="1"/>
  <c r="P109" i="12"/>
  <c r="P138" i="12"/>
  <c r="P146" i="12"/>
  <c r="P167" i="12"/>
  <c r="P211" i="12"/>
  <c r="P251" i="12"/>
  <c r="P266" i="12"/>
  <c r="P297" i="12"/>
  <c r="P313" i="12"/>
  <c r="P365" i="12"/>
  <c r="P380" i="12"/>
  <c r="P395" i="12"/>
  <c r="P418" i="12"/>
  <c r="P426" i="12"/>
  <c r="P5" i="13"/>
  <c r="P35" i="13"/>
  <c r="P73" i="13"/>
  <c r="P88" i="13"/>
  <c r="P133" i="13"/>
  <c r="P163" i="13"/>
  <c r="P201" i="13"/>
  <c r="P216" i="13"/>
  <c r="P256" i="13"/>
  <c r="P290" i="13"/>
  <c r="P36" i="15"/>
  <c r="P44" i="15"/>
  <c r="P14" i="17"/>
  <c r="P76" i="17"/>
  <c r="P16" i="18"/>
  <c r="P28" i="19"/>
  <c r="P50" i="19"/>
  <c r="P87" i="19"/>
  <c r="P3" i="24"/>
  <c r="P10" i="24"/>
  <c r="P94" i="25"/>
  <c r="P182" i="25"/>
  <c r="P219" i="25"/>
  <c r="P256" i="25"/>
  <c r="P293" i="25"/>
  <c r="P308" i="25"/>
  <c r="P315" i="25"/>
  <c r="P31" i="27"/>
  <c r="P74" i="27"/>
  <c r="P9" i="31"/>
  <c r="P27" i="32"/>
  <c r="Q36" i="32"/>
  <c r="Q55" i="32"/>
  <c r="P55" i="32" s="1"/>
  <c r="P15" i="33"/>
  <c r="P53" i="33"/>
  <c r="P92" i="33"/>
  <c r="P107" i="33"/>
  <c r="P145" i="33"/>
  <c r="P168" i="33"/>
  <c r="P176" i="33"/>
  <c r="P214" i="33"/>
  <c r="P306" i="33"/>
  <c r="P321" i="33"/>
  <c r="P42" i="42"/>
  <c r="P206" i="12"/>
  <c r="P221" i="12"/>
  <c r="P229" i="12"/>
  <c r="P244" i="12"/>
  <c r="P260" i="12"/>
  <c r="P305" i="12"/>
  <c r="P320" i="12"/>
  <c r="P348" i="12"/>
  <c r="P373" i="12"/>
  <c r="P389" i="12"/>
  <c r="P403" i="12"/>
  <c r="P442" i="12"/>
  <c r="P28" i="13"/>
  <c r="P156" i="13"/>
  <c r="P282" i="13"/>
  <c r="P29" i="15"/>
  <c r="P17" i="16"/>
  <c r="P15" i="17"/>
  <c r="P30" i="17"/>
  <c r="P69" i="17"/>
  <c r="P9" i="18"/>
  <c r="P24" i="18"/>
  <c r="P80" i="19"/>
  <c r="P31" i="20"/>
  <c r="P16" i="24"/>
  <c r="P51" i="25"/>
  <c r="P66" i="25"/>
  <c r="P131" i="25"/>
  <c r="P160" i="25"/>
  <c r="P183" i="25"/>
  <c r="P212" i="25"/>
  <c r="P257" i="25"/>
  <c r="P278" i="25"/>
  <c r="P301" i="25"/>
  <c r="P13" i="27"/>
  <c r="P80" i="27"/>
  <c r="P89" i="27"/>
  <c r="P11" i="31"/>
  <c r="P20" i="32"/>
  <c r="Q77" i="32"/>
  <c r="P77" i="32" s="1"/>
  <c r="P38" i="33"/>
  <c r="P115" i="33"/>
  <c r="P123" i="33"/>
  <c r="P199" i="33"/>
  <c r="P222" i="33"/>
  <c r="P253" i="33"/>
  <c r="P66" i="38"/>
  <c r="P89" i="38"/>
  <c r="P97" i="38"/>
  <c r="P105" i="38"/>
  <c r="P220" i="38"/>
  <c r="P10" i="40"/>
  <c r="P5" i="41"/>
  <c r="P44" i="12"/>
  <c r="P139" i="12"/>
  <c r="P213" i="12"/>
  <c r="P253" i="12"/>
  <c r="P267" i="12"/>
  <c r="P289" i="12"/>
  <c r="P321" i="12"/>
  <c r="P381" i="12"/>
  <c r="P412" i="12"/>
  <c r="P21" i="13"/>
  <c r="P112" i="13"/>
  <c r="P127" i="13"/>
  <c r="P149" i="13"/>
  <c r="P172" i="13"/>
  <c r="P179" i="13"/>
  <c r="P241" i="13"/>
  <c r="P255" i="13"/>
  <c r="P277" i="13"/>
  <c r="P23" i="15"/>
  <c r="P8" i="17"/>
  <c r="P46" i="17"/>
  <c r="P62" i="17"/>
  <c r="P2" i="18"/>
  <c r="P17" i="18"/>
  <c r="P7" i="19"/>
  <c r="P73" i="19"/>
  <c r="P88" i="19"/>
  <c r="P10" i="20"/>
  <c r="P16" i="20"/>
  <c r="P28" i="20"/>
  <c r="P29" i="25"/>
  <c r="P44" i="25"/>
  <c r="P59" i="25"/>
  <c r="P88" i="25"/>
  <c r="P132" i="25"/>
  <c r="P161" i="25"/>
  <c r="P191" i="25"/>
  <c r="P228" i="25"/>
  <c r="Q24" i="30"/>
  <c r="P24" i="30" s="1"/>
  <c r="P3" i="31"/>
  <c r="Q37" i="32"/>
  <c r="P37" i="32" s="1"/>
  <c r="Q46" i="32"/>
  <c r="P46" i="32" s="1"/>
  <c r="Q67" i="32"/>
  <c r="P67" i="32" s="1"/>
  <c r="P39" i="33"/>
  <c r="P116" i="33"/>
  <c r="P361" i="33"/>
  <c r="P14" i="38"/>
  <c r="P43" i="38"/>
  <c r="P82" i="38"/>
  <c r="P159" i="38"/>
  <c r="P182" i="38"/>
  <c r="P4" i="39"/>
  <c r="P19" i="39"/>
  <c r="P12" i="42"/>
  <c r="P58" i="42"/>
  <c r="P22" i="13"/>
  <c r="P150" i="13"/>
  <c r="P278" i="13"/>
  <c r="P47" i="17"/>
  <c r="P30" i="19"/>
  <c r="P59" i="19"/>
  <c r="P89" i="25"/>
  <c r="P125" i="25"/>
  <c r="P177" i="25"/>
  <c r="P199" i="25"/>
  <c r="P287" i="25"/>
  <c r="P295" i="25"/>
  <c r="Q57" i="32"/>
  <c r="P13" i="39"/>
  <c r="P4" i="40"/>
  <c r="P48" i="50"/>
  <c r="P436" i="12"/>
  <c r="P90" i="13"/>
  <c r="P128" i="13"/>
  <c r="P218" i="13"/>
  <c r="P258" i="13"/>
  <c r="P8" i="15"/>
  <c r="P16" i="15"/>
  <c r="P31" i="15"/>
  <c r="P32" i="17"/>
  <c r="P71" i="17"/>
  <c r="P26" i="18"/>
  <c r="P23" i="19"/>
  <c r="P11" i="20"/>
  <c r="P21" i="24"/>
  <c r="P28" i="24"/>
  <c r="P30" i="25"/>
  <c r="P68" i="25"/>
  <c r="P75" i="25"/>
  <c r="P104" i="25"/>
  <c r="P118" i="25"/>
  <c r="P133" i="25"/>
  <c r="P162" i="25"/>
  <c r="P192" i="25"/>
  <c r="P229" i="25"/>
  <c r="P266" i="25"/>
  <c r="P310" i="25"/>
  <c r="P317" i="25"/>
  <c r="P15" i="27"/>
  <c r="P22" i="27"/>
  <c r="P37" i="27"/>
  <c r="P83" i="27"/>
  <c r="P5" i="31"/>
  <c r="P38" i="32"/>
  <c r="Q109" i="32"/>
  <c r="P109" i="32" s="1"/>
  <c r="P17" i="33"/>
  <c r="P117" i="33"/>
  <c r="P140" i="33"/>
  <c r="P163" i="33"/>
  <c r="P216" i="33"/>
  <c r="P247" i="33"/>
  <c r="P255" i="33"/>
  <c r="P263" i="33"/>
  <c r="P271" i="33"/>
  <c r="P176" i="50"/>
  <c r="P87" i="12"/>
  <c r="P112" i="12"/>
  <c r="P134" i="12"/>
  <c r="P148" i="12"/>
  <c r="P193" i="12"/>
  <c r="P198" i="12"/>
  <c r="P249" i="12"/>
  <c r="P268" i="12"/>
  <c r="P281" i="12"/>
  <c r="P291" i="12"/>
  <c r="P339" i="12"/>
  <c r="P353" i="12"/>
  <c r="P411" i="12"/>
  <c r="P429" i="12"/>
  <c r="P83" i="13"/>
  <c r="P106" i="13"/>
  <c r="P121" i="13"/>
  <c r="P211" i="13"/>
  <c r="P234" i="13"/>
  <c r="P249" i="13"/>
  <c r="P39" i="15"/>
  <c r="P12" i="16"/>
  <c r="P48" i="17"/>
  <c r="P31" i="19"/>
  <c r="P12" i="20"/>
  <c r="P31" i="25"/>
  <c r="P39" i="25"/>
  <c r="P119" i="25"/>
  <c r="P126" i="25"/>
  <c r="P155" i="25"/>
  <c r="P193" i="25"/>
  <c r="P214" i="25"/>
  <c r="P281" i="25"/>
  <c r="P288" i="25"/>
  <c r="P311" i="25"/>
  <c r="P9" i="27"/>
  <c r="P27" i="27"/>
  <c r="P2" i="30"/>
  <c r="P6" i="31"/>
  <c r="P30" i="32"/>
  <c r="Q39" i="32"/>
  <c r="P39" i="32" s="1"/>
  <c r="P25" i="33"/>
  <c r="P48" i="33"/>
  <c r="P56" i="33"/>
  <c r="P64" i="33"/>
  <c r="P72" i="33"/>
  <c r="P79" i="33"/>
  <c r="P95" i="33"/>
  <c r="P102" i="33"/>
  <c r="P133" i="33"/>
  <c r="P141" i="33"/>
  <c r="P171" i="33"/>
  <c r="P179" i="33"/>
  <c r="P194" i="33"/>
  <c r="P209" i="33"/>
  <c r="P232" i="33"/>
  <c r="P240" i="33"/>
  <c r="P301" i="33"/>
  <c r="P309" i="33"/>
  <c r="P84" i="38"/>
  <c r="P113" i="42"/>
  <c r="P4" i="49"/>
  <c r="P5" i="16"/>
  <c r="P80" i="17"/>
  <c r="P61" i="19"/>
  <c r="P5" i="20"/>
  <c r="P20" i="20"/>
  <c r="P34" i="20"/>
  <c r="P127" i="25"/>
  <c r="P186" i="25"/>
  <c r="P215" i="25"/>
  <c r="P289" i="25"/>
  <c r="P3" i="30"/>
  <c r="Q27" i="30"/>
  <c r="P27" i="30" s="1"/>
  <c r="Q126" i="32"/>
  <c r="P126" i="32" s="1"/>
  <c r="P65" i="33"/>
  <c r="P103" i="33"/>
  <c r="P157" i="33"/>
  <c r="P180" i="33"/>
  <c r="P8" i="38"/>
  <c r="P16" i="38"/>
  <c r="P38" i="38"/>
  <c r="P92" i="38"/>
  <c r="P169" i="38"/>
  <c r="P215" i="38"/>
  <c r="P13" i="40"/>
  <c r="P167" i="42"/>
  <c r="P147" i="50"/>
  <c r="P31" i="12"/>
  <c r="P56" i="12"/>
  <c r="P71" i="12"/>
  <c r="P79" i="12"/>
  <c r="P142" i="12"/>
  <c r="P216" i="12"/>
  <c r="P285" i="12"/>
  <c r="P308" i="12"/>
  <c r="P323" i="12"/>
  <c r="P384" i="12"/>
  <c r="P407" i="12"/>
  <c r="P446" i="12"/>
  <c r="P9" i="13"/>
  <c r="P24" i="13"/>
  <c r="P69" i="13"/>
  <c r="P99" i="13"/>
  <c r="P137" i="13"/>
  <c r="P152" i="13"/>
  <c r="P197" i="13"/>
  <c r="P227" i="13"/>
  <c r="P265" i="13"/>
  <c r="P284" i="13"/>
  <c r="P3" i="17"/>
  <c r="P26" i="17"/>
  <c r="P3" i="19"/>
  <c r="P25" i="25"/>
  <c r="P164" i="25"/>
  <c r="P260" i="25"/>
  <c r="P282" i="25"/>
  <c r="Q60" i="32"/>
  <c r="P60" i="32" s="1"/>
  <c r="Q71" i="32"/>
  <c r="P71" i="32" s="1"/>
  <c r="P127" i="33"/>
  <c r="P348" i="33"/>
  <c r="P356" i="33"/>
  <c r="P5" i="49"/>
  <c r="P12" i="49"/>
  <c r="P39" i="50"/>
  <c r="P33" i="50"/>
  <c r="P321" i="50"/>
  <c r="P329" i="50"/>
  <c r="P375" i="50"/>
  <c r="P382" i="50"/>
  <c r="P469" i="50"/>
  <c r="P320" i="33"/>
  <c r="P342" i="33"/>
  <c r="P131" i="38"/>
  <c r="P191" i="38"/>
  <c r="P21" i="39"/>
  <c r="P5" i="40"/>
  <c r="P35" i="42"/>
  <c r="P43" i="42"/>
  <c r="P79" i="42"/>
  <c r="P103" i="42"/>
  <c r="P117" i="42"/>
  <c r="P139" i="42"/>
  <c r="P169" i="42"/>
  <c r="P6" i="49"/>
  <c r="P158" i="50"/>
  <c r="P166" i="50"/>
  <c r="P184" i="50"/>
  <c r="P190" i="50"/>
  <c r="P198" i="50"/>
  <c r="P282" i="50"/>
  <c r="P300" i="50"/>
  <c r="P399" i="50"/>
  <c r="P422" i="50"/>
  <c r="P431" i="50"/>
  <c r="P485" i="50"/>
  <c r="P493" i="50"/>
  <c r="P368" i="50"/>
  <c r="P391" i="50"/>
  <c r="P401" i="50"/>
  <c r="P469" i="51"/>
  <c r="P563" i="51"/>
  <c r="P571" i="51"/>
  <c r="P579" i="51"/>
  <c r="P55" i="33"/>
  <c r="P124" i="33"/>
  <c r="P139" i="33"/>
  <c r="P162" i="33"/>
  <c r="P208" i="33"/>
  <c r="P223" i="33"/>
  <c r="P254" i="33"/>
  <c r="P262" i="33"/>
  <c r="P270" i="33"/>
  <c r="P4" i="38"/>
  <c r="P19" i="38"/>
  <c r="P26" i="38"/>
  <c r="P57" i="38"/>
  <c r="P87" i="38"/>
  <c r="P133" i="38"/>
  <c r="P177" i="38"/>
  <c r="P193" i="38"/>
  <c r="P208" i="38"/>
  <c r="P216" i="38"/>
  <c r="P5" i="39"/>
  <c r="P22" i="39"/>
  <c r="P44" i="42"/>
  <c r="P93" i="42"/>
  <c r="P104" i="42"/>
  <c r="P134" i="42"/>
  <c r="P148" i="42"/>
  <c r="P164" i="42"/>
  <c r="P2" i="43"/>
  <c r="P6" i="50"/>
  <c r="P58" i="50"/>
  <c r="P74" i="50"/>
  <c r="P84" i="50"/>
  <c r="P82" i="50"/>
  <c r="P99" i="50"/>
  <c r="P115" i="50"/>
  <c r="P129" i="50"/>
  <c r="P136" i="50"/>
  <c r="P191" i="50"/>
  <c r="P199" i="50"/>
  <c r="P221" i="50"/>
  <c r="P235" i="50"/>
  <c r="P384" i="50"/>
  <c r="P487" i="50"/>
  <c r="P502" i="50"/>
  <c r="P510" i="50"/>
  <c r="P518" i="50"/>
  <c r="P525" i="50"/>
  <c r="P584" i="50"/>
  <c r="P590" i="50"/>
  <c r="P601" i="50"/>
  <c r="P615" i="50"/>
  <c r="P613" i="50"/>
  <c r="P653" i="50"/>
  <c r="P665" i="50"/>
  <c r="P695" i="50"/>
  <c r="P477" i="51"/>
  <c r="P485" i="51"/>
  <c r="P293" i="33"/>
  <c r="P345" i="33"/>
  <c r="P367" i="33"/>
  <c r="P73" i="38"/>
  <c r="P81" i="38"/>
  <c r="P96" i="38"/>
  <c r="P119" i="38"/>
  <c r="P149" i="38"/>
  <c r="P163" i="38"/>
  <c r="P178" i="38"/>
  <c r="P186" i="38"/>
  <c r="P8" i="39"/>
  <c r="P16" i="39"/>
  <c r="P23" i="39"/>
  <c r="P7" i="40"/>
  <c r="P9" i="42"/>
  <c r="P45" i="42"/>
  <c r="P90" i="42"/>
  <c r="P97" i="42"/>
  <c r="P105" i="42"/>
  <c r="P142" i="42"/>
  <c r="P150" i="42"/>
  <c r="P165" i="42"/>
  <c r="P7" i="50"/>
  <c r="P20" i="50"/>
  <c r="P47" i="50"/>
  <c r="P44" i="50"/>
  <c r="P503" i="50"/>
  <c r="P511" i="50"/>
  <c r="P526" i="50"/>
  <c r="P569" i="50"/>
  <c r="P611" i="50"/>
  <c r="P586" i="50"/>
  <c r="P39" i="42"/>
  <c r="P2" i="42"/>
  <c r="P91" i="42"/>
  <c r="P98" i="42"/>
  <c r="P127" i="42"/>
  <c r="P4" i="43"/>
  <c r="P264" i="50"/>
  <c r="P340" i="50"/>
  <c r="P356" i="50"/>
  <c r="P395" i="50"/>
  <c r="P403" i="50"/>
  <c r="P449" i="50"/>
  <c r="P457" i="50"/>
  <c r="P504" i="50"/>
  <c r="P520" i="50"/>
  <c r="P528" i="50"/>
  <c r="P575" i="50"/>
  <c r="P579" i="50"/>
  <c r="P587" i="50"/>
  <c r="P604" i="50"/>
  <c r="P173" i="33"/>
  <c r="P181" i="33"/>
  <c r="P188" i="33"/>
  <c r="P226" i="33"/>
  <c r="P249" i="33"/>
  <c r="P280" i="33"/>
  <c r="P317" i="33"/>
  <c r="P324" i="33"/>
  <c r="P354" i="33"/>
  <c r="P369" i="33"/>
  <c r="P377" i="33"/>
  <c r="P22" i="38"/>
  <c r="P67" i="38"/>
  <c r="P90" i="38"/>
  <c r="P98" i="38"/>
  <c r="P143" i="38"/>
  <c r="P188" i="38"/>
  <c r="P211" i="38"/>
  <c r="P10" i="39"/>
  <c r="P3" i="41"/>
  <c r="P14" i="42"/>
  <c r="P32" i="42"/>
  <c r="P62" i="42"/>
  <c r="P92" i="42"/>
  <c r="P100" i="42"/>
  <c r="P128" i="42"/>
  <c r="P151" i="42"/>
  <c r="P9" i="50"/>
  <c r="P55" i="50"/>
  <c r="P142" i="50"/>
  <c r="P171" i="50"/>
  <c r="P194" i="50"/>
  <c r="P210" i="50"/>
  <c r="P225" i="50"/>
  <c r="P296" i="50"/>
  <c r="P304" i="50"/>
  <c r="P317" i="50"/>
  <c r="P325" i="50"/>
  <c r="P335" i="50"/>
  <c r="P396" i="50"/>
  <c r="P404" i="50"/>
  <c r="P428" i="50"/>
  <c r="P442" i="50"/>
  <c r="P447" i="50"/>
  <c r="P497" i="50"/>
  <c r="P181" i="38"/>
  <c r="P189" i="38"/>
  <c r="P3" i="49"/>
  <c r="P9" i="49"/>
  <c r="P31" i="50"/>
  <c r="P80" i="50"/>
  <c r="P195" i="50"/>
  <c r="P327" i="50"/>
  <c r="P350" i="50"/>
  <c r="P451" i="50"/>
  <c r="P458" i="50"/>
  <c r="P466" i="50"/>
  <c r="P676" i="50"/>
  <c r="P699" i="50"/>
  <c r="P473" i="51"/>
  <c r="P491" i="50"/>
  <c r="P461" i="51"/>
  <c r="P103" i="50"/>
  <c r="P121" i="50"/>
  <c r="P152" i="50"/>
  <c r="P162" i="50"/>
  <c r="P232" i="50"/>
  <c r="P256" i="50"/>
  <c r="P266" i="50"/>
  <c r="P3" i="50"/>
  <c r="P17" i="50"/>
  <c r="P24" i="50"/>
  <c r="P32" i="50"/>
  <c r="P71" i="50"/>
  <c r="P81" i="50"/>
  <c r="P92" i="50"/>
  <c r="P112" i="50"/>
  <c r="P126" i="50"/>
  <c r="P222" i="50"/>
  <c r="P484" i="50"/>
  <c r="P607" i="50"/>
  <c r="P636" i="50"/>
  <c r="P677" i="50"/>
  <c r="P685" i="50"/>
  <c r="P508" i="50"/>
  <c r="P516" i="50"/>
  <c r="P527" i="50"/>
  <c r="P532" i="50"/>
  <c r="P539" i="50"/>
  <c r="P656" i="50"/>
  <c r="P608" i="50"/>
  <c r="Q710" i="50"/>
  <c r="P710" i="50" s="1"/>
  <c r="P18" i="50"/>
  <c r="P35" i="50"/>
  <c r="P54" i="50"/>
  <c r="P83" i="50"/>
  <c r="P104" i="50"/>
  <c r="P127" i="50"/>
  <c r="P174" i="50"/>
  <c r="P183" i="50"/>
  <c r="P212" i="50"/>
  <c r="P250" i="50"/>
  <c r="P258" i="50"/>
  <c r="P313" i="50"/>
  <c r="P328" i="50"/>
  <c r="P336" i="50"/>
  <c r="P359" i="50"/>
  <c r="P367" i="50"/>
  <c r="P381" i="50"/>
  <c r="P389" i="50"/>
  <c r="P444" i="50"/>
  <c r="P452" i="50"/>
  <c r="P459" i="50"/>
  <c r="P467" i="50"/>
  <c r="P475" i="50"/>
  <c r="P490" i="50"/>
  <c r="P513" i="50"/>
  <c r="P521" i="50"/>
  <c r="P576" i="50"/>
  <c r="P624" i="50"/>
  <c r="P634" i="50"/>
  <c r="P645" i="50"/>
  <c r="P683" i="50"/>
  <c r="P558" i="51"/>
  <c r="P566" i="51"/>
  <c r="P574" i="51"/>
  <c r="P582" i="51"/>
  <c r="P2" i="57"/>
  <c r="P49" i="58"/>
  <c r="P65" i="58"/>
  <c r="P76" i="58"/>
  <c r="P83" i="58"/>
  <c r="P135" i="58"/>
  <c r="Q215" i="58"/>
  <c r="P215" i="58" s="1"/>
  <c r="Q246" i="58"/>
  <c r="Q256" i="58"/>
  <c r="P256" i="58" s="1"/>
  <c r="P16" i="59"/>
  <c r="P45" i="59"/>
  <c r="P52" i="59"/>
  <c r="P104" i="59"/>
  <c r="P135" i="59"/>
  <c r="P172" i="59"/>
  <c r="P296" i="59"/>
  <c r="P319" i="59"/>
  <c r="P341" i="59"/>
  <c r="P357" i="59"/>
  <c r="P401" i="59"/>
  <c r="P431" i="59"/>
  <c r="P446" i="59"/>
  <c r="P490" i="59"/>
  <c r="P497" i="59"/>
  <c r="P583" i="51"/>
  <c r="P591" i="51"/>
  <c r="Q21" i="57"/>
  <c r="P21" i="57" s="1"/>
  <c r="Q32" i="57"/>
  <c r="P66" i="58"/>
  <c r="P121" i="58"/>
  <c r="P132" i="58"/>
  <c r="P136" i="58"/>
  <c r="P46" i="59"/>
  <c r="P136" i="59"/>
  <c r="P304" i="59"/>
  <c r="P312" i="59"/>
  <c r="P410" i="59"/>
  <c r="P418" i="59"/>
  <c r="P432" i="59"/>
  <c r="P469" i="59"/>
  <c r="P544" i="51"/>
  <c r="P552" i="51"/>
  <c r="P599" i="51"/>
  <c r="P32" i="57"/>
  <c r="P20" i="58"/>
  <c r="P71" i="58"/>
  <c r="P144" i="58"/>
  <c r="P152" i="58"/>
  <c r="P160" i="58"/>
  <c r="P176" i="58"/>
  <c r="P187" i="58"/>
  <c r="P199" i="58"/>
  <c r="P3" i="59"/>
  <c r="P17" i="59"/>
  <c r="P32" i="59"/>
  <c r="P53" i="59"/>
  <c r="P82" i="59"/>
  <c r="P151" i="59"/>
  <c r="P210" i="59"/>
  <c r="P226" i="59"/>
  <c r="P242" i="59"/>
  <c r="P273" i="59"/>
  <c r="P281" i="59"/>
  <c r="P289" i="59"/>
  <c r="P297" i="59"/>
  <c r="P313" i="59"/>
  <c r="P342" i="59"/>
  <c r="P358" i="59"/>
  <c r="P366" i="59"/>
  <c r="P389" i="59"/>
  <c r="P395" i="59"/>
  <c r="P470" i="59"/>
  <c r="P491" i="59"/>
  <c r="P529" i="59"/>
  <c r="P537" i="59"/>
  <c r="P577" i="51"/>
  <c r="P585" i="51"/>
  <c r="P593" i="51"/>
  <c r="P607" i="51"/>
  <c r="P12" i="57"/>
  <c r="Q33" i="57"/>
  <c r="P33" i="57" s="1"/>
  <c r="P80" i="58"/>
  <c r="P84" i="58"/>
  <c r="P99" i="58"/>
  <c r="P129" i="58"/>
  <c r="P200" i="58"/>
  <c r="P219" i="58"/>
  <c r="P18" i="59"/>
  <c r="P54" i="59"/>
  <c r="P196" i="59"/>
  <c r="P219" i="59"/>
  <c r="P290" i="59"/>
  <c r="P298" i="59"/>
  <c r="P335" i="59"/>
  <c r="P367" i="59"/>
  <c r="P507" i="59"/>
  <c r="Q24" i="57"/>
  <c r="P24" i="57" s="1"/>
  <c r="P383" i="59"/>
  <c r="P449" i="59"/>
  <c r="P463" i="59"/>
  <c r="P478" i="59"/>
  <c r="Q580" i="59"/>
  <c r="P580" i="59" s="1"/>
  <c r="P46" i="50"/>
  <c r="P57" i="50"/>
  <c r="P76" i="50"/>
  <c r="P145" i="50"/>
  <c r="P154" i="50"/>
  <c r="P168" i="50"/>
  <c r="P192" i="50"/>
  <c r="P214" i="50"/>
  <c r="P224" i="50"/>
  <c r="P236" i="50"/>
  <c r="P318" i="50"/>
  <c r="P326" i="50"/>
  <c r="P333" i="50"/>
  <c r="P342" i="50"/>
  <c r="P347" i="50"/>
  <c r="P362" i="50"/>
  <c r="P392" i="50"/>
  <c r="P438" i="50"/>
  <c r="P450" i="50"/>
  <c r="P463" i="50"/>
  <c r="P573" i="50"/>
  <c r="P582" i="50"/>
  <c r="P598" i="50"/>
  <c r="P475" i="51"/>
  <c r="P499" i="51"/>
  <c r="P507" i="51"/>
  <c r="P515" i="51"/>
  <c r="P562" i="51"/>
  <c r="P608" i="51"/>
  <c r="Q615" i="51"/>
  <c r="P615" i="51" s="1"/>
  <c r="Q629" i="51"/>
  <c r="P629" i="51" s="1"/>
  <c r="Q34" i="57"/>
  <c r="P34" i="57" s="1"/>
  <c r="P77" i="58"/>
  <c r="P123" i="58"/>
  <c r="P146" i="58"/>
  <c r="P170" i="58"/>
  <c r="P177" i="58"/>
  <c r="P186" i="58"/>
  <c r="P194" i="58"/>
  <c r="P209" i="58"/>
  <c r="P201" i="58"/>
  <c r="Q232" i="58"/>
  <c r="P232" i="58" s="1"/>
  <c r="Q247" i="58"/>
  <c r="P247" i="58" s="1"/>
  <c r="Q259" i="58"/>
  <c r="P259" i="58" s="1"/>
  <c r="P19" i="59"/>
  <c r="P92" i="59"/>
  <c r="P204" i="59"/>
  <c r="P220" i="59"/>
  <c r="P228" i="59"/>
  <c r="P275" i="59"/>
  <c r="P329" i="59"/>
  <c r="P344" i="59"/>
  <c r="P352" i="59"/>
  <c r="P360" i="59"/>
  <c r="P368" i="59"/>
  <c r="P376" i="59"/>
  <c r="P397" i="59"/>
  <c r="P404" i="59"/>
  <c r="P412" i="59"/>
  <c r="P450" i="59"/>
  <c r="P479" i="59"/>
  <c r="P515" i="59"/>
  <c r="P531" i="59"/>
  <c r="P237" i="50"/>
  <c r="P363" i="50"/>
  <c r="P548" i="50"/>
  <c r="P599" i="50"/>
  <c r="P614" i="50"/>
  <c r="P484" i="51"/>
  <c r="P492" i="51"/>
  <c r="P508" i="51"/>
  <c r="P531" i="51"/>
  <c r="P539" i="51"/>
  <c r="P547" i="51"/>
  <c r="P555" i="51"/>
  <c r="P609" i="51"/>
  <c r="Q25" i="57"/>
  <c r="P25" i="57" s="1"/>
  <c r="P101" i="58"/>
  <c r="P155" i="58"/>
  <c r="P163" i="58"/>
  <c r="P179" i="58"/>
  <c r="P188" i="58"/>
  <c r="P93" i="59"/>
  <c r="P183" i="59"/>
  <c r="P205" i="59"/>
  <c r="P221" i="59"/>
  <c r="P237" i="59"/>
  <c r="P260" i="59"/>
  <c r="P587" i="51"/>
  <c r="P16" i="58"/>
  <c r="P109" i="58"/>
  <c r="P124" i="58"/>
  <c r="P220" i="58"/>
  <c r="P101" i="59"/>
  <c r="P124" i="59"/>
  <c r="P162" i="59"/>
  <c r="P465" i="59"/>
  <c r="P480" i="59"/>
  <c r="P494" i="59"/>
  <c r="Q620" i="59"/>
  <c r="P620" i="59" s="1"/>
  <c r="P509" i="51"/>
  <c r="P517" i="51"/>
  <c r="P603" i="51"/>
  <c r="P16" i="57"/>
  <c r="Q140" i="57"/>
  <c r="P8" i="58"/>
  <c r="P117" i="58"/>
  <c r="P131" i="58"/>
  <c r="P148" i="58"/>
  <c r="P156" i="58"/>
  <c r="P164" i="58"/>
  <c r="P197" i="58"/>
  <c r="P221" i="58"/>
  <c r="Q262" i="58"/>
  <c r="P262" i="58" s="1"/>
  <c r="P21" i="59"/>
  <c r="P78" i="59"/>
  <c r="P86" i="59"/>
  <c r="P118" i="59"/>
  <c r="P133" i="59"/>
  <c r="P206" i="59"/>
  <c r="P214" i="59"/>
  <c r="P238" i="59"/>
  <c r="P277" i="59"/>
  <c r="P338" i="59"/>
  <c r="P370" i="59"/>
  <c r="P378" i="59"/>
  <c r="P406" i="59"/>
  <c r="P414" i="59"/>
  <c r="P517" i="59"/>
  <c r="P533" i="59"/>
  <c r="P541" i="59"/>
  <c r="P502" i="51"/>
  <c r="P510" i="51"/>
  <c r="P10" i="58"/>
  <c r="P45" i="58"/>
  <c r="P103" i="58"/>
  <c r="P141" i="58"/>
  <c r="P149" i="58"/>
  <c r="P173" i="58"/>
  <c r="P181" i="58"/>
  <c r="P29" i="59"/>
  <c r="P87" i="59"/>
  <c r="P177" i="59"/>
  <c r="P215" i="59"/>
  <c r="P254" i="59"/>
  <c r="P270" i="59"/>
  <c r="P278" i="59"/>
  <c r="P363" i="59"/>
  <c r="P379" i="59"/>
  <c r="P459" i="59"/>
  <c r="P526" i="59"/>
  <c r="P534" i="59"/>
  <c r="P542" i="59"/>
  <c r="Q18" i="57"/>
  <c r="P18" i="57" s="1"/>
  <c r="P158" i="58"/>
  <c r="P182" i="58"/>
  <c r="P183" i="58"/>
  <c r="Q268" i="58"/>
  <c r="P268" i="58" s="1"/>
  <c r="P23" i="59"/>
  <c r="P72" i="59"/>
  <c r="P80" i="59"/>
  <c r="P192" i="59"/>
  <c r="P200" i="59"/>
  <c r="P232" i="59"/>
  <c r="P318" i="59"/>
  <c r="P408" i="59"/>
  <c r="P430" i="59"/>
  <c r="P453" i="59"/>
  <c r="P496" i="59"/>
  <c r="P511" i="59"/>
  <c r="Q564" i="59"/>
  <c r="P564" i="59" s="1"/>
  <c r="L20" i="4"/>
  <c r="L73" i="4"/>
  <c r="L107" i="4"/>
  <c r="L215" i="4"/>
  <c r="L228" i="4"/>
  <c r="L254" i="4"/>
  <c r="L267" i="4"/>
  <c r="L302" i="4"/>
  <c r="L403" i="4"/>
  <c r="L417" i="4"/>
  <c r="L470" i="4"/>
  <c r="L496" i="4"/>
  <c r="L580" i="4"/>
  <c r="L617" i="4"/>
  <c r="P15" i="9"/>
  <c r="P22" i="9"/>
  <c r="P175" i="9"/>
  <c r="L21" i="4"/>
  <c r="L40" i="4"/>
  <c r="L82" i="4"/>
  <c r="L108" i="4"/>
  <c r="L142" i="4"/>
  <c r="L149" i="4"/>
  <c r="L229" i="4"/>
  <c r="L235" i="4"/>
  <c r="L255" i="4"/>
  <c r="L262" i="4"/>
  <c r="L268" i="4"/>
  <c r="L289" i="4"/>
  <c r="L309" i="4"/>
  <c r="L323" i="4"/>
  <c r="L343" i="4"/>
  <c r="L350" i="4"/>
  <c r="L377" i="4"/>
  <c r="L397" i="4"/>
  <c r="L471" i="4"/>
  <c r="L477" i="4"/>
  <c r="L527" i="4"/>
  <c r="L569" i="4"/>
  <c r="L593" i="4"/>
  <c r="L643" i="4"/>
  <c r="L656" i="4"/>
  <c r="P271" i="9"/>
  <c r="P369" i="12"/>
  <c r="L14" i="4"/>
  <c r="L41" i="4"/>
  <c r="L75" i="4"/>
  <c r="L181" i="4"/>
  <c r="L269" i="4"/>
  <c r="L276" i="4"/>
  <c r="L371" i="4"/>
  <c r="L385" i="4"/>
  <c r="L438" i="4"/>
  <c r="L644" i="4"/>
  <c r="P111" i="9"/>
  <c r="P243" i="12"/>
  <c r="Q339" i="9"/>
  <c r="P339" i="9" s="1"/>
  <c r="Q323" i="9"/>
  <c r="Q361" i="9"/>
  <c r="P361" i="9" s="1"/>
  <c r="Q347" i="9"/>
  <c r="P3" i="9"/>
  <c r="P97" i="9"/>
  <c r="P148" i="9"/>
  <c r="P250" i="12"/>
  <c r="L15" i="4"/>
  <c r="L50" i="4"/>
  <c r="L76" i="4"/>
  <c r="L110" i="4"/>
  <c r="L117" i="4"/>
  <c r="L136" i="4"/>
  <c r="L237" i="4"/>
  <c r="L277" i="4"/>
  <c r="L304" i="4"/>
  <c r="L345" i="4"/>
  <c r="L365" i="4"/>
  <c r="L439" i="4"/>
  <c r="L446" i="4"/>
  <c r="L479" i="4"/>
  <c r="L486" i="4"/>
  <c r="L393" i="4"/>
  <c r="L607" i="4"/>
  <c r="L577" i="4"/>
  <c r="L652" i="4"/>
  <c r="P47" i="9"/>
  <c r="P303" i="9"/>
  <c r="P68" i="11"/>
  <c r="P132" i="11"/>
  <c r="L36" i="4"/>
  <c r="L63" i="4"/>
  <c r="L111" i="4"/>
  <c r="L145" i="4"/>
  <c r="L164" i="4"/>
  <c r="L197" i="4"/>
  <c r="L285" i="4"/>
  <c r="L312" i="4"/>
  <c r="L326" i="4"/>
  <c r="L387" i="4"/>
  <c r="L400" i="4"/>
  <c r="L413" i="4"/>
  <c r="L447" i="4"/>
  <c r="L454" i="4"/>
  <c r="L487" i="4"/>
  <c r="L493" i="4"/>
  <c r="L137" i="4"/>
  <c r="L305" i="4"/>
  <c r="L3" i="4"/>
  <c r="L17" i="4"/>
  <c r="L44" i="4"/>
  <c r="L78" i="4"/>
  <c r="L85" i="4"/>
  <c r="L104" i="4"/>
  <c r="L191" i="4"/>
  <c r="L198" i="4"/>
  <c r="L212" i="4"/>
  <c r="L286" i="4"/>
  <c r="L319" i="4"/>
  <c r="L333" i="4"/>
  <c r="L407" i="4"/>
  <c r="L414" i="4"/>
  <c r="L441" i="4"/>
  <c r="L461" i="4"/>
  <c r="L512" i="4"/>
  <c r="L596" i="4"/>
  <c r="P143" i="9"/>
  <c r="P441" i="12"/>
  <c r="L211" i="4"/>
  <c r="L18" i="4"/>
  <c r="L71" i="4"/>
  <c r="L131" i="4"/>
  <c r="L245" i="4"/>
  <c r="L361" i="4"/>
  <c r="Q337" i="13"/>
  <c r="P337" i="13" s="1"/>
  <c r="L43" i="4"/>
  <c r="L264" i="4"/>
  <c r="L339" i="4"/>
  <c r="L628" i="4"/>
  <c r="P239" i="9"/>
  <c r="P14" i="10"/>
  <c r="P310" i="12"/>
  <c r="L19" i="4"/>
  <c r="L31" i="4"/>
  <c r="L79" i="4"/>
  <c r="L106" i="4"/>
  <c r="L113" i="4"/>
  <c r="L132" i="4"/>
  <c r="L159" i="4"/>
  <c r="L185" i="4"/>
  <c r="L294" i="4"/>
  <c r="L321" i="4"/>
  <c r="L355" i="4"/>
  <c r="L368" i="4"/>
  <c r="L381" i="4"/>
  <c r="L415" i="4"/>
  <c r="L519" i="4"/>
  <c r="L525" i="4"/>
  <c r="L543" i="4"/>
  <c r="L585" i="4"/>
  <c r="L641" i="4"/>
  <c r="P28" i="9"/>
  <c r="P35" i="9"/>
  <c r="P225" i="9"/>
  <c r="P276" i="9"/>
  <c r="P56" i="11"/>
  <c r="P119" i="12"/>
  <c r="L46" i="4"/>
  <c r="L114" i="4"/>
  <c r="L207" i="4"/>
  <c r="L382" i="4"/>
  <c r="L409" i="4"/>
  <c r="L623" i="4"/>
  <c r="P20" i="10"/>
  <c r="P2" i="11"/>
  <c r="P8" i="11"/>
  <c r="P36" i="11"/>
  <c r="P81" i="11"/>
  <c r="P123" i="11"/>
  <c r="P20" i="12"/>
  <c r="P17" i="12"/>
  <c r="P29" i="12"/>
  <c r="P95" i="12"/>
  <c r="P152" i="12"/>
  <c r="P159" i="12"/>
  <c r="P199" i="12"/>
  <c r="P207" i="12"/>
  <c r="P263" i="12"/>
  <c r="P272" i="12"/>
  <c r="P327" i="12"/>
  <c r="P331" i="12"/>
  <c r="P385" i="12"/>
  <c r="P398" i="12"/>
  <c r="P448" i="12"/>
  <c r="P102" i="13"/>
  <c r="P230" i="13"/>
  <c r="P90" i="19"/>
  <c r="P142" i="25"/>
  <c r="P223" i="25"/>
  <c r="P69" i="11"/>
  <c r="P82" i="11"/>
  <c r="P96" i="11"/>
  <c r="P142" i="11"/>
  <c r="P12" i="12"/>
  <c r="P42" i="12"/>
  <c r="P47" i="12"/>
  <c r="P120" i="12"/>
  <c r="P127" i="12"/>
  <c r="P179" i="12"/>
  <c r="P205" i="12"/>
  <c r="P214" i="12"/>
  <c r="P270" i="12"/>
  <c r="P278" i="12"/>
  <c r="P335" i="12"/>
  <c r="P345" i="12"/>
  <c r="P401" i="12"/>
  <c r="P406" i="12"/>
  <c r="P21" i="17"/>
  <c r="P104" i="17"/>
  <c r="P48" i="25"/>
  <c r="P10" i="11"/>
  <c r="P57" i="11"/>
  <c r="P129" i="11"/>
  <c r="P136" i="11"/>
  <c r="P3" i="12"/>
  <c r="P49" i="12"/>
  <c r="P88" i="12"/>
  <c r="P145" i="12"/>
  <c r="P70" i="19"/>
  <c r="L612" i="4"/>
  <c r="P10" i="9"/>
  <c r="P48" i="9"/>
  <c r="P67" i="9"/>
  <c r="P80" i="9"/>
  <c r="P99" i="9"/>
  <c r="P112" i="9"/>
  <c r="P131" i="9"/>
  <c r="P144" i="9"/>
  <c r="P163" i="9"/>
  <c r="P176" i="9"/>
  <c r="P195" i="9"/>
  <c r="P208" i="9"/>
  <c r="P227" i="9"/>
  <c r="P240" i="9"/>
  <c r="P259" i="9"/>
  <c r="P272" i="9"/>
  <c r="P291" i="9"/>
  <c r="P304" i="9"/>
  <c r="P2" i="10"/>
  <c r="P90" i="11"/>
  <c r="P104" i="11"/>
  <c r="Q150" i="11"/>
  <c r="P150" i="11" s="1"/>
  <c r="P60" i="12"/>
  <c r="P72" i="12"/>
  <c r="P129" i="12"/>
  <c r="P141" i="12"/>
  <c r="P208" i="12"/>
  <c r="P230" i="12"/>
  <c r="P235" i="12"/>
  <c r="P241" i="12"/>
  <c r="P271" i="12"/>
  <c r="P293" i="12"/>
  <c r="P299" i="12"/>
  <c r="P307" i="12"/>
  <c r="P336" i="12"/>
  <c r="P357" i="12"/>
  <c r="P364" i="12"/>
  <c r="P371" i="12"/>
  <c r="P402" i="12"/>
  <c r="P421" i="12"/>
  <c r="P66" i="13"/>
  <c r="P194" i="13"/>
  <c r="P7" i="17"/>
  <c r="P42" i="19"/>
  <c r="P56" i="19"/>
  <c r="P63" i="19"/>
  <c r="P15" i="20"/>
  <c r="P22" i="20"/>
  <c r="P122" i="25"/>
  <c r="P196" i="25"/>
  <c r="P203" i="25"/>
  <c r="P176" i="42"/>
  <c r="L631" i="4"/>
  <c r="L655" i="4"/>
  <c r="P347" i="9"/>
  <c r="P17" i="11"/>
  <c r="P58" i="11"/>
  <c r="P91" i="11"/>
  <c r="P98" i="11"/>
  <c r="P118" i="11"/>
  <c r="Q161" i="11"/>
  <c r="P161" i="11" s="1"/>
  <c r="Q174" i="11"/>
  <c r="P174" i="11" s="1"/>
  <c r="P73" i="12"/>
  <c r="P68" i="12"/>
  <c r="P114" i="12"/>
  <c r="P183" i="12"/>
  <c r="P184" i="12"/>
  <c r="P212" i="12"/>
  <c r="P228" i="12"/>
  <c r="P287" i="12"/>
  <c r="P294" i="12"/>
  <c r="P340" i="12"/>
  <c r="P359" i="12"/>
  <c r="P415" i="12"/>
  <c r="P424" i="12"/>
  <c r="Q453" i="12"/>
  <c r="P453" i="12" s="1"/>
  <c r="Q452" i="12"/>
  <c r="P452" i="12" s="1"/>
  <c r="P59" i="13"/>
  <c r="P187" i="13"/>
  <c r="P18" i="16"/>
  <c r="P84" i="17"/>
  <c r="P270" i="25"/>
  <c r="P203" i="33"/>
  <c r="Q186" i="11"/>
  <c r="P186" i="11" s="1"/>
  <c r="P174" i="12"/>
  <c r="P5" i="11"/>
  <c r="P18" i="11"/>
  <c r="P32" i="11"/>
  <c r="P78" i="11"/>
  <c r="P92" i="11"/>
  <c r="P138" i="11"/>
  <c r="P26" i="12"/>
  <c r="P86" i="12"/>
  <c r="P231" i="12"/>
  <c r="P238" i="12"/>
  <c r="P296" i="12"/>
  <c r="P301" i="12"/>
  <c r="P360" i="12"/>
  <c r="P367" i="12"/>
  <c r="P422" i="12"/>
  <c r="P38" i="13"/>
  <c r="P166" i="13"/>
  <c r="P294" i="13"/>
  <c r="P36" i="19"/>
  <c r="P14" i="25"/>
  <c r="P31" i="13"/>
  <c r="P159" i="13"/>
  <c r="P287" i="13"/>
  <c r="P11" i="10"/>
  <c r="P17" i="10"/>
  <c r="P60" i="11"/>
  <c r="P66" i="11"/>
  <c r="P72" i="11"/>
  <c r="P100" i="11"/>
  <c r="P144" i="11"/>
  <c r="Q154" i="11"/>
  <c r="P154" i="11" s="1"/>
  <c r="Q176" i="11"/>
  <c r="P176" i="11" s="1"/>
  <c r="P10" i="12"/>
  <c r="P8" i="12"/>
  <c r="P39" i="12"/>
  <c r="P117" i="12"/>
  <c r="P123" i="12"/>
  <c r="P175" i="12"/>
  <c r="P187" i="12"/>
  <c r="P239" i="12"/>
  <c r="P246" i="12"/>
  <c r="P303" i="12"/>
  <c r="P311" i="12"/>
  <c r="P366" i="12"/>
  <c r="P374" i="12"/>
  <c r="P431" i="12"/>
  <c r="P63" i="17"/>
  <c r="P176" i="25"/>
  <c r="P168" i="38"/>
  <c r="L633" i="4"/>
  <c r="L657" i="4"/>
  <c r="M697" i="4"/>
  <c r="L697" i="4" s="1"/>
  <c r="P18" i="10"/>
  <c r="P27" i="11"/>
  <c r="P34" i="11"/>
  <c r="P54" i="11"/>
  <c r="P135" i="11"/>
  <c r="P146" i="11"/>
  <c r="P15" i="12"/>
  <c r="P50" i="12"/>
  <c r="P83" i="12"/>
  <c r="P90" i="12"/>
  <c r="P144" i="12"/>
  <c r="P155" i="12"/>
  <c r="P21" i="26"/>
  <c r="L609" i="4"/>
  <c r="P26" i="9"/>
  <c r="P51" i="9"/>
  <c r="P64" i="9"/>
  <c r="P83" i="9"/>
  <c r="P96" i="9"/>
  <c r="P115" i="9"/>
  <c r="P128" i="9"/>
  <c r="P147" i="9"/>
  <c r="P160" i="9"/>
  <c r="P179" i="9"/>
  <c r="P192" i="9"/>
  <c r="P211" i="9"/>
  <c r="P224" i="9"/>
  <c r="P243" i="9"/>
  <c r="P256" i="9"/>
  <c r="P275" i="9"/>
  <c r="P288" i="9"/>
  <c r="P307" i="9"/>
  <c r="P5" i="10"/>
  <c r="P147" i="11"/>
  <c r="P51" i="12"/>
  <c r="P62" i="12"/>
  <c r="P128" i="12"/>
  <c r="P197" i="12"/>
  <c r="P203" i="12"/>
  <c r="P217" i="12"/>
  <c r="P242" i="12"/>
  <c r="P261" i="12"/>
  <c r="P269" i="12"/>
  <c r="P275" i="12"/>
  <c r="P304" i="12"/>
  <c r="P325" i="12"/>
  <c r="P332" i="12"/>
  <c r="P341" i="12"/>
  <c r="P368" i="12"/>
  <c r="P390" i="12"/>
  <c r="P396" i="12"/>
  <c r="P432" i="12"/>
  <c r="P2" i="13"/>
  <c r="P130" i="13"/>
  <c r="P260" i="13"/>
  <c r="P33" i="15"/>
  <c r="P41" i="15"/>
  <c r="P49" i="17"/>
  <c r="P27" i="18"/>
  <c r="P21" i="32"/>
  <c r="P28" i="32"/>
  <c r="P94" i="38"/>
  <c r="P28" i="11"/>
  <c r="P115" i="11"/>
  <c r="P166" i="11"/>
  <c r="P190" i="12"/>
  <c r="P196" i="12"/>
  <c r="P248" i="12"/>
  <c r="P262" i="12"/>
  <c r="P319" i="12"/>
  <c r="P326" i="12"/>
  <c r="P383" i="12"/>
  <c r="P391" i="12"/>
  <c r="P20" i="18"/>
  <c r="P17" i="24"/>
  <c r="P8" i="25"/>
  <c r="P35" i="25"/>
  <c r="P102" i="25"/>
  <c r="P136" i="25"/>
  <c r="P163" i="25"/>
  <c r="P230" i="25"/>
  <c r="P264" i="25"/>
  <c r="P291" i="25"/>
  <c r="P318" i="25"/>
  <c r="P14" i="27"/>
  <c r="P35" i="27"/>
  <c r="P56" i="27"/>
  <c r="P77" i="27"/>
  <c r="P8" i="33"/>
  <c r="P257" i="33"/>
  <c r="P20" i="38"/>
  <c r="P27" i="38"/>
  <c r="P12" i="39"/>
  <c r="P33" i="42"/>
  <c r="P420" i="12"/>
  <c r="P427" i="12"/>
  <c r="P3" i="13"/>
  <c r="P32" i="13"/>
  <c r="P53" i="13"/>
  <c r="P60" i="13"/>
  <c r="P67" i="13"/>
  <c r="P96" i="13"/>
  <c r="P117" i="13"/>
  <c r="P124" i="13"/>
  <c r="P131" i="13"/>
  <c r="P160" i="13"/>
  <c r="P181" i="13"/>
  <c r="P188" i="13"/>
  <c r="P195" i="13"/>
  <c r="P224" i="13"/>
  <c r="P245" i="13"/>
  <c r="P252" i="13"/>
  <c r="P261" i="13"/>
  <c r="P292" i="13"/>
  <c r="P14" i="15"/>
  <c r="P34" i="15"/>
  <c r="P42" i="15"/>
  <c r="P16" i="17"/>
  <c r="P22" i="17"/>
  <c r="P28" i="17"/>
  <c r="P50" i="17"/>
  <c r="P85" i="17"/>
  <c r="P105" i="17"/>
  <c r="P28" i="18"/>
  <c r="P37" i="19"/>
  <c r="P64" i="19"/>
  <c r="P71" i="19"/>
  <c r="Q100" i="19"/>
  <c r="P100" i="19" s="1"/>
  <c r="P9" i="20"/>
  <c r="P9" i="24"/>
  <c r="P18" i="24"/>
  <c r="P9" i="25"/>
  <c r="P62" i="25"/>
  <c r="P96" i="25"/>
  <c r="P103" i="25"/>
  <c r="P123" i="25"/>
  <c r="P137" i="25"/>
  <c r="P190" i="25"/>
  <c r="P224" i="25"/>
  <c r="P231" i="25"/>
  <c r="P251" i="25"/>
  <c r="P265" i="25"/>
  <c r="P305" i="25"/>
  <c r="P319" i="25"/>
  <c r="P36" i="27"/>
  <c r="P331" i="33"/>
  <c r="P161" i="38"/>
  <c r="P26" i="42"/>
  <c r="P580" i="50"/>
  <c r="P428" i="12"/>
  <c r="P435" i="12"/>
  <c r="P4" i="13"/>
  <c r="P11" i="13"/>
  <c r="P40" i="13"/>
  <c r="P61" i="13"/>
  <c r="P68" i="13"/>
  <c r="P75" i="13"/>
  <c r="P104" i="13"/>
  <c r="P125" i="13"/>
  <c r="P132" i="13"/>
  <c r="P139" i="13"/>
  <c r="P168" i="13"/>
  <c r="P189" i="13"/>
  <c r="P196" i="13"/>
  <c r="P203" i="13"/>
  <c r="P232" i="13"/>
  <c r="P253" i="13"/>
  <c r="P262" i="13"/>
  <c r="P267" i="13"/>
  <c r="P295" i="13"/>
  <c r="Q311" i="13"/>
  <c r="P311" i="13" s="1"/>
  <c r="P15" i="15"/>
  <c r="P35" i="15"/>
  <c r="P50" i="15"/>
  <c r="P9" i="17"/>
  <c r="P36" i="17"/>
  <c r="P92" i="17"/>
  <c r="P106" i="17"/>
  <c r="P8" i="18"/>
  <c r="P22" i="18"/>
  <c r="P44" i="19"/>
  <c r="P72" i="19"/>
  <c r="P79" i="19"/>
  <c r="P4" i="20"/>
  <c r="P23" i="24"/>
  <c r="P16" i="25"/>
  <c r="P23" i="25"/>
  <c r="P43" i="25"/>
  <c r="P57" i="25"/>
  <c r="P110" i="25"/>
  <c r="P144" i="25"/>
  <c r="P151" i="25"/>
  <c r="P171" i="25"/>
  <c r="P185" i="25"/>
  <c r="P238" i="25"/>
  <c r="P272" i="25"/>
  <c r="P279" i="25"/>
  <c r="P299" i="25"/>
  <c r="P9" i="26"/>
  <c r="P45" i="27"/>
  <c r="P62" i="27"/>
  <c r="P190" i="33"/>
  <c r="P7" i="38"/>
  <c r="P74" i="38"/>
  <c r="P222" i="38"/>
  <c r="P19" i="42"/>
  <c r="P153" i="42"/>
  <c r="P55" i="13"/>
  <c r="P62" i="13"/>
  <c r="P119" i="13"/>
  <c r="P126" i="13"/>
  <c r="P183" i="13"/>
  <c r="P190" i="13"/>
  <c r="P246" i="13"/>
  <c r="P254" i="13"/>
  <c r="P43" i="15"/>
  <c r="P2" i="17"/>
  <c r="P37" i="17"/>
  <c r="P44" i="17"/>
  <c r="P65" i="17"/>
  <c r="P86" i="17"/>
  <c r="P93" i="17"/>
  <c r="P10" i="19"/>
  <c r="P45" i="19"/>
  <c r="P58" i="19"/>
  <c r="Q103" i="19"/>
  <c r="P103" i="19" s="1"/>
  <c r="P20" i="24"/>
  <c r="P24" i="24"/>
  <c r="P17" i="25"/>
  <c r="P111" i="25"/>
  <c r="P145" i="25"/>
  <c r="P239" i="25"/>
  <c r="P273" i="25"/>
  <c r="P6" i="30"/>
  <c r="P244" i="33"/>
  <c r="P18" i="17"/>
  <c r="P87" i="17"/>
  <c r="P30" i="18"/>
  <c r="P11" i="19"/>
  <c r="P17" i="20"/>
  <c r="P14" i="24"/>
  <c r="P71" i="25"/>
  <c r="P105" i="25"/>
  <c r="P233" i="25"/>
  <c r="P216" i="50"/>
  <c r="P52" i="19"/>
  <c r="P66" i="19"/>
  <c r="P280" i="25"/>
  <c r="P307" i="25"/>
  <c r="P3" i="26"/>
  <c r="P10" i="26"/>
  <c r="P38" i="27"/>
  <c r="P87" i="27"/>
  <c r="P4" i="30"/>
  <c r="P10" i="32"/>
  <c r="P6" i="42"/>
  <c r="P13" i="42"/>
  <c r="P437" i="12"/>
  <c r="P444" i="12"/>
  <c r="P13" i="13"/>
  <c r="P20" i="13"/>
  <c r="P27" i="13"/>
  <c r="P56" i="13"/>
  <c r="P77" i="13"/>
  <c r="P84" i="13"/>
  <c r="P91" i="13"/>
  <c r="P120" i="13"/>
  <c r="P141" i="13"/>
  <c r="P148" i="13"/>
  <c r="P155" i="13"/>
  <c r="P184" i="13"/>
  <c r="P205" i="13"/>
  <c r="P212" i="13"/>
  <c r="P219" i="13"/>
  <c r="P248" i="13"/>
  <c r="P269" i="13"/>
  <c r="P276" i="13"/>
  <c r="P281" i="13"/>
  <c r="Q315" i="13"/>
  <c r="P315" i="13" s="1"/>
  <c r="P9" i="15"/>
  <c r="P17" i="15"/>
  <c r="P45" i="15"/>
  <c r="P31" i="17"/>
  <c r="P38" i="17"/>
  <c r="P73" i="17"/>
  <c r="P94" i="17"/>
  <c r="P101" i="17"/>
  <c r="P18" i="19"/>
  <c r="P32" i="19"/>
  <c r="P39" i="19"/>
  <c r="P23" i="20"/>
  <c r="P25" i="24"/>
  <c r="P11" i="25"/>
  <c r="P78" i="25"/>
  <c r="P112" i="25"/>
  <c r="P139" i="25"/>
  <c r="P206" i="25"/>
  <c r="P240" i="25"/>
  <c r="P267" i="25"/>
  <c r="P3" i="27"/>
  <c r="P24" i="27"/>
  <c r="P3" i="32"/>
  <c r="P169" i="33"/>
  <c r="P177" i="33"/>
  <c r="P230" i="33"/>
  <c r="P304" i="33"/>
  <c r="P135" i="38"/>
  <c r="P440" i="12"/>
  <c r="P7" i="13"/>
  <c r="P14" i="13"/>
  <c r="P71" i="13"/>
  <c r="P78" i="13"/>
  <c r="P135" i="13"/>
  <c r="P142" i="13"/>
  <c r="P199" i="13"/>
  <c r="P206" i="13"/>
  <c r="P257" i="13"/>
  <c r="P271" i="13"/>
  <c r="P10" i="15"/>
  <c r="P2" i="16"/>
  <c r="P53" i="17"/>
  <c r="P12" i="19"/>
  <c r="P19" i="19"/>
  <c r="P60" i="19"/>
  <c r="P74" i="19"/>
  <c r="P19" i="20"/>
  <c r="P24" i="20"/>
  <c r="P13" i="24"/>
  <c r="P27" i="24"/>
  <c r="P38" i="25"/>
  <c r="P72" i="25"/>
  <c r="P79" i="25"/>
  <c r="P99" i="25"/>
  <c r="P113" i="25"/>
  <c r="P166" i="25"/>
  <c r="P200" i="25"/>
  <c r="P207" i="25"/>
  <c r="P227" i="25"/>
  <c r="P241" i="25"/>
  <c r="P294" i="25"/>
  <c r="P4" i="27"/>
  <c r="P88" i="27"/>
  <c r="P133" i="42"/>
  <c r="P140" i="42"/>
  <c r="P201" i="25"/>
  <c r="P59" i="27"/>
  <c r="P10" i="31"/>
  <c r="P101" i="32"/>
  <c r="P306" i="13"/>
  <c r="P3" i="15"/>
  <c r="P18" i="15"/>
  <c r="P46" i="15"/>
  <c r="P15" i="16"/>
  <c r="P5" i="17"/>
  <c r="P102" i="17"/>
  <c r="P26" i="19"/>
  <c r="P47" i="19"/>
  <c r="P68" i="19"/>
  <c r="Q95" i="19"/>
  <c r="P95" i="19" s="1"/>
  <c r="P33" i="20"/>
  <c r="P19" i="25"/>
  <c r="P86" i="25"/>
  <c r="P120" i="25"/>
  <c r="P147" i="25"/>
  <c r="P248" i="25"/>
  <c r="P8" i="13"/>
  <c r="P29" i="13"/>
  <c r="P36" i="13"/>
  <c r="P43" i="13"/>
  <c r="P72" i="13"/>
  <c r="P93" i="13"/>
  <c r="P100" i="13"/>
  <c r="P107" i="13"/>
  <c r="P136" i="13"/>
  <c r="P157" i="13"/>
  <c r="P164" i="13"/>
  <c r="P171" i="13"/>
  <c r="P200" i="13"/>
  <c r="P221" i="13"/>
  <c r="P228" i="13"/>
  <c r="P235" i="13"/>
  <c r="P264" i="13"/>
  <c r="P283" i="13"/>
  <c r="P291" i="13"/>
  <c r="P299" i="13"/>
  <c r="P11" i="15"/>
  <c r="P54" i="17"/>
  <c r="P68" i="17"/>
  <c r="P82" i="17"/>
  <c r="P89" i="17"/>
  <c r="P11" i="18"/>
  <c r="P25" i="18"/>
  <c r="P32" i="18"/>
  <c r="P20" i="19"/>
  <c r="P82" i="19"/>
  <c r="Q109" i="19"/>
  <c r="P109" i="19" s="1"/>
  <c r="P25" i="20"/>
  <c r="P19" i="24"/>
  <c r="P46" i="25"/>
  <c r="P80" i="25"/>
  <c r="P107" i="25"/>
  <c r="P174" i="25"/>
  <c r="P208" i="25"/>
  <c r="P235" i="25"/>
  <c r="P302" i="25"/>
  <c r="P5" i="26"/>
  <c r="P33" i="27"/>
  <c r="P43" i="32"/>
  <c r="P89" i="33"/>
  <c r="P40" i="38"/>
  <c r="P52" i="42"/>
  <c r="P121" i="42"/>
  <c r="P215" i="13"/>
  <c r="P222" i="13"/>
  <c r="P279" i="13"/>
  <c r="P286" i="13"/>
  <c r="Q317" i="13"/>
  <c r="P317" i="13" s="1"/>
  <c r="P4" i="15"/>
  <c r="P19" i="15"/>
  <c r="P47" i="15"/>
  <c r="P4" i="16"/>
  <c r="P16" i="16"/>
  <c r="P13" i="17"/>
  <c r="P55" i="17"/>
  <c r="P5" i="18"/>
  <c r="P12" i="18"/>
  <c r="P21" i="19"/>
  <c r="P34" i="19"/>
  <c r="P76" i="19"/>
  <c r="P83" i="19"/>
  <c r="P14" i="20"/>
  <c r="P26" i="20"/>
  <c r="P6" i="25"/>
  <c r="P40" i="25"/>
  <c r="P47" i="25"/>
  <c r="P67" i="25"/>
  <c r="P81" i="25"/>
  <c r="P134" i="25"/>
  <c r="P168" i="25"/>
  <c r="P175" i="25"/>
  <c r="P195" i="25"/>
  <c r="P209" i="25"/>
  <c r="P262" i="25"/>
  <c r="P296" i="25"/>
  <c r="P303" i="25"/>
  <c r="P30" i="27"/>
  <c r="P61" i="27"/>
  <c r="P82" i="27"/>
  <c r="P149" i="33"/>
  <c r="P351" i="33"/>
  <c r="P101" i="38"/>
  <c r="P108" i="38"/>
  <c r="P15" i="39"/>
  <c r="P439" i="12"/>
  <c r="P16" i="13"/>
  <c r="P37" i="13"/>
  <c r="P44" i="13"/>
  <c r="P51" i="13"/>
  <c r="P80" i="13"/>
  <c r="P101" i="13"/>
  <c r="P108" i="13"/>
  <c r="P115" i="13"/>
  <c r="P144" i="13"/>
  <c r="P300" i="13"/>
  <c r="P309" i="13"/>
  <c r="P5" i="15"/>
  <c r="P20" i="15"/>
  <c r="P35" i="19"/>
  <c r="P77" i="19"/>
  <c r="P7" i="25"/>
  <c r="P41" i="25"/>
  <c r="P135" i="25"/>
  <c r="P169" i="25"/>
  <c r="P263" i="25"/>
  <c r="P20" i="27"/>
  <c r="P76" i="27"/>
  <c r="P46" i="42"/>
  <c r="P211" i="33"/>
  <c r="P217" i="33"/>
  <c r="P258" i="33"/>
  <c r="P305" i="33"/>
  <c r="P352" i="33"/>
  <c r="P372" i="33"/>
  <c r="P34" i="38"/>
  <c r="P68" i="38"/>
  <c r="P95" i="38"/>
  <c r="P115" i="38"/>
  <c r="P162" i="38"/>
  <c r="P196" i="38"/>
  <c r="P223" i="38"/>
  <c r="P18" i="39"/>
  <c r="P20" i="42"/>
  <c r="P53" i="42"/>
  <c r="P80" i="42"/>
  <c r="P99" i="42"/>
  <c r="P147" i="42"/>
  <c r="P3" i="43"/>
  <c r="P137" i="50"/>
  <c r="P89" i="59"/>
  <c r="P8" i="26"/>
  <c r="P21" i="27"/>
  <c r="P25" i="27"/>
  <c r="P48" i="27"/>
  <c r="P22" i="32"/>
  <c r="P29" i="32"/>
  <c r="Q62" i="32"/>
  <c r="P62" i="32" s="1"/>
  <c r="P77" i="33"/>
  <c r="P84" i="33"/>
  <c r="P97" i="33"/>
  <c r="P191" i="33"/>
  <c r="P238" i="33"/>
  <c r="P265" i="33"/>
  <c r="P299" i="33"/>
  <c r="P339" i="33"/>
  <c r="P353" i="33"/>
  <c r="P359" i="33"/>
  <c r="P379" i="33"/>
  <c r="P28" i="38"/>
  <c r="P55" i="38"/>
  <c r="P69" i="38"/>
  <c r="P75" i="38"/>
  <c r="P122" i="38"/>
  <c r="P156" i="38"/>
  <c r="P183" i="38"/>
  <c r="P197" i="38"/>
  <c r="P203" i="38"/>
  <c r="P26" i="39"/>
  <c r="P15" i="42"/>
  <c r="P41" i="42"/>
  <c r="P54" i="42"/>
  <c r="P60" i="42"/>
  <c r="P107" i="42"/>
  <c r="P141" i="42"/>
  <c r="P168" i="42"/>
  <c r="P2" i="49"/>
  <c r="P60" i="50"/>
  <c r="P200" i="50"/>
  <c r="Q179" i="42"/>
  <c r="P179" i="42" s="1"/>
  <c r="P462" i="50"/>
  <c r="P8" i="30"/>
  <c r="P4" i="33"/>
  <c r="P31" i="33"/>
  <c r="P91" i="33"/>
  <c r="P98" i="33"/>
  <c r="P172" i="33"/>
  <c r="P239" i="33"/>
  <c r="P246" i="33"/>
  <c r="P260" i="33"/>
  <c r="P266" i="33"/>
  <c r="P313" i="33"/>
  <c r="P326" i="33"/>
  <c r="P360" i="33"/>
  <c r="P374" i="33"/>
  <c r="P380" i="33"/>
  <c r="P42" i="38"/>
  <c r="P76" i="38"/>
  <c r="P103" i="38"/>
  <c r="P117" i="38"/>
  <c r="P123" i="38"/>
  <c r="P170" i="38"/>
  <c r="P204" i="38"/>
  <c r="P7" i="39"/>
  <c r="P20" i="39"/>
  <c r="P2" i="40"/>
  <c r="P28" i="42"/>
  <c r="P61" i="42"/>
  <c r="P88" i="42"/>
  <c r="P102" i="42"/>
  <c r="P108" i="42"/>
  <c r="P2" i="48"/>
  <c r="P7" i="49"/>
  <c r="P49" i="50"/>
  <c r="P124" i="50"/>
  <c r="P193" i="50"/>
  <c r="P77" i="38"/>
  <c r="P205" i="38"/>
  <c r="P91" i="58"/>
  <c r="P18" i="33"/>
  <c r="P52" i="33"/>
  <c r="P99" i="33"/>
  <c r="P132" i="33"/>
  <c r="P159" i="33"/>
  <c r="P206" i="33"/>
  <c r="P220" i="33"/>
  <c r="P267" i="33"/>
  <c r="P294" i="33"/>
  <c r="P308" i="33"/>
  <c r="P314" i="33"/>
  <c r="P327" i="33"/>
  <c r="P37" i="38"/>
  <c r="P165" i="38"/>
  <c r="P171" i="38"/>
  <c r="P3" i="40"/>
  <c r="P8" i="42"/>
  <c r="P23" i="42"/>
  <c r="P29" i="42"/>
  <c r="P109" i="42"/>
  <c r="P149" i="42"/>
  <c r="P156" i="42"/>
  <c r="Q196" i="42"/>
  <c r="P196" i="42" s="1"/>
  <c r="P8" i="49"/>
  <c r="P609" i="50"/>
  <c r="P4" i="32"/>
  <c r="P65" i="32"/>
  <c r="P19" i="33"/>
  <c r="P59" i="33"/>
  <c r="P86" i="33"/>
  <c r="P93" i="33"/>
  <c r="P146" i="33"/>
  <c r="P207" i="33"/>
  <c r="P281" i="33"/>
  <c r="P315" i="33"/>
  <c r="P328" i="33"/>
  <c r="P355" i="33"/>
  <c r="P10" i="38"/>
  <c r="P44" i="38"/>
  <c r="P71" i="38"/>
  <c r="P85" i="38"/>
  <c r="P91" i="38"/>
  <c r="P138" i="38"/>
  <c r="P172" i="38"/>
  <c r="P199" i="38"/>
  <c r="P213" i="38"/>
  <c r="P219" i="38"/>
  <c r="P4" i="41"/>
  <c r="P30" i="42"/>
  <c r="P56" i="42"/>
  <c r="P69" i="42"/>
  <c r="P76" i="42"/>
  <c r="P123" i="42"/>
  <c r="P157" i="42"/>
  <c r="Q171" i="42"/>
  <c r="P171" i="42" s="1"/>
  <c r="Q211" i="42"/>
  <c r="P211" i="42" s="1"/>
  <c r="Q224" i="42"/>
  <c r="P224" i="42" s="1"/>
  <c r="P5" i="32"/>
  <c r="P13" i="33"/>
  <c r="P20" i="33"/>
  <c r="P33" i="33"/>
  <c r="P275" i="33"/>
  <c r="P302" i="33"/>
  <c r="P316" i="33"/>
  <c r="P322" i="33"/>
  <c r="P329" i="33"/>
  <c r="P335" i="33"/>
  <c r="P45" i="38"/>
  <c r="P51" i="38"/>
  <c r="P173" i="38"/>
  <c r="P179" i="38"/>
  <c r="P31" i="42"/>
  <c r="P158" i="42"/>
  <c r="Q184" i="42"/>
  <c r="P184" i="42" s="1"/>
  <c r="P595" i="51"/>
  <c r="P11" i="27"/>
  <c r="P46" i="27"/>
  <c r="P73" i="27"/>
  <c r="Q30" i="30"/>
  <c r="P30" i="30" s="1"/>
  <c r="P12" i="32"/>
  <c r="Q129" i="32"/>
  <c r="P129" i="32" s="1"/>
  <c r="Q49" i="32"/>
  <c r="P49" i="32" s="1"/>
  <c r="Q134" i="32"/>
  <c r="P134" i="32" s="1"/>
  <c r="P27" i="33"/>
  <c r="P34" i="33"/>
  <c r="P161" i="33"/>
  <c r="P195" i="33"/>
  <c r="P201" i="33"/>
  <c r="P235" i="33"/>
  <c r="P242" i="33"/>
  <c r="P289" i="33"/>
  <c r="P323" i="33"/>
  <c r="P336" i="33"/>
  <c r="P363" i="33"/>
  <c r="P18" i="38"/>
  <c r="P52" i="38"/>
  <c r="P79" i="38"/>
  <c r="P93" i="38"/>
  <c r="P99" i="38"/>
  <c r="P146" i="38"/>
  <c r="P180" i="38"/>
  <c r="P207" i="38"/>
  <c r="P221" i="38"/>
  <c r="P2" i="39"/>
  <c r="P4" i="42"/>
  <c r="P38" i="42"/>
  <c r="P66" i="42"/>
  <c r="P78" i="42"/>
  <c r="P84" i="42"/>
  <c r="P131" i="42"/>
  <c r="P163" i="42"/>
  <c r="P223" i="50"/>
  <c r="P5" i="27"/>
  <c r="P12" i="27"/>
  <c r="P32" i="27"/>
  <c r="P86" i="27"/>
  <c r="P11" i="30"/>
  <c r="P6" i="32"/>
  <c r="P13" i="32"/>
  <c r="Q33" i="32"/>
  <c r="P33" i="32" s="1"/>
  <c r="Q59" i="32"/>
  <c r="P59" i="32" s="1"/>
  <c r="P7" i="33"/>
  <c r="P41" i="33"/>
  <c r="P61" i="33"/>
  <c r="P67" i="33"/>
  <c r="P114" i="33"/>
  <c r="P134" i="33"/>
  <c r="P175" i="33"/>
  <c r="P236" i="33"/>
  <c r="P283" i="33"/>
  <c r="P310" i="33"/>
  <c r="P337" i="33"/>
  <c r="P343" i="33"/>
  <c r="P12" i="38"/>
  <c r="P39" i="38"/>
  <c r="P53" i="38"/>
  <c r="P59" i="38"/>
  <c r="P140" i="38"/>
  <c r="P187" i="38"/>
  <c r="P79" i="50"/>
  <c r="P12" i="30"/>
  <c r="Q94" i="32"/>
  <c r="P68" i="33"/>
  <c r="P284" i="33"/>
  <c r="P13" i="38"/>
  <c r="P100" i="38"/>
  <c r="P127" i="38"/>
  <c r="P141" i="38"/>
  <c r="P147" i="38"/>
  <c r="P194" i="38"/>
  <c r="P3" i="39"/>
  <c r="P6" i="40"/>
  <c r="P9" i="41"/>
  <c r="P5" i="42"/>
  <c r="P51" i="42"/>
  <c r="P85" i="42"/>
  <c r="P112" i="42"/>
  <c r="P126" i="42"/>
  <c r="P132" i="42"/>
  <c r="Q186" i="42"/>
  <c r="P186" i="42" s="1"/>
  <c r="P11" i="49"/>
  <c r="P25" i="50"/>
  <c r="P61" i="50"/>
  <c r="P169" i="50"/>
  <c r="P94" i="50"/>
  <c r="P106" i="50"/>
  <c r="P131" i="50"/>
  <c r="P146" i="50"/>
  <c r="P151" i="50"/>
  <c r="P173" i="50"/>
  <c r="P239" i="50"/>
  <c r="P248" i="50"/>
  <c r="P257" i="50"/>
  <c r="P285" i="50"/>
  <c r="P309" i="50"/>
  <c r="P312" i="50"/>
  <c r="P320" i="50"/>
  <c r="P349" i="50"/>
  <c r="P369" i="50"/>
  <c r="P377" i="50"/>
  <c r="P383" i="50"/>
  <c r="P412" i="50"/>
  <c r="P434" i="50"/>
  <c r="P441" i="50"/>
  <c r="P448" i="50"/>
  <c r="P477" i="50"/>
  <c r="P498" i="50"/>
  <c r="P505" i="50"/>
  <c r="P512" i="50"/>
  <c r="P541" i="50"/>
  <c r="P588" i="50"/>
  <c r="P623" i="50"/>
  <c r="P650" i="50"/>
  <c r="P570" i="50"/>
  <c r="P542" i="51"/>
  <c r="P184" i="58"/>
  <c r="P179" i="59"/>
  <c r="P19" i="50"/>
  <c r="P69" i="50"/>
  <c r="P269" i="50"/>
  <c r="P241" i="50"/>
  <c r="P302" i="50"/>
  <c r="P299" i="50"/>
  <c r="P361" i="50"/>
  <c r="P371" i="50"/>
  <c r="P429" i="50"/>
  <c r="P435" i="50"/>
  <c r="P492" i="50"/>
  <c r="P499" i="50"/>
  <c r="P562" i="50"/>
  <c r="P549" i="50"/>
  <c r="P591" i="50"/>
  <c r="P643" i="50"/>
  <c r="P651" i="50"/>
  <c r="P612" i="50"/>
  <c r="P663" i="50"/>
  <c r="P588" i="51"/>
  <c r="Q694" i="51"/>
  <c r="P694" i="51" s="1"/>
  <c r="P27" i="50"/>
  <c r="P59" i="50"/>
  <c r="P64" i="50"/>
  <c r="P85" i="50"/>
  <c r="P98" i="50"/>
  <c r="P132" i="50"/>
  <c r="P139" i="50"/>
  <c r="P148" i="50"/>
  <c r="P159" i="50"/>
  <c r="P202" i="50"/>
  <c r="P242" i="50"/>
  <c r="P251" i="50"/>
  <c r="P307" i="50"/>
  <c r="P315" i="50"/>
  <c r="P373" i="50"/>
  <c r="P378" i="50"/>
  <c r="P436" i="50"/>
  <c r="P443" i="50"/>
  <c r="P500" i="50"/>
  <c r="P507" i="50"/>
  <c r="P566" i="50"/>
  <c r="P574" i="50"/>
  <c r="P592" i="50"/>
  <c r="P652" i="50"/>
  <c r="P595" i="50"/>
  <c r="P622" i="50"/>
  <c r="P701" i="50"/>
  <c r="P536" i="51"/>
  <c r="P581" i="51"/>
  <c r="Q621" i="51"/>
  <c r="P621" i="51" s="1"/>
  <c r="P75" i="59"/>
  <c r="P8" i="50"/>
  <c r="P42" i="50"/>
  <c r="P53" i="50"/>
  <c r="P113" i="50"/>
  <c r="P160" i="50"/>
  <c r="P167" i="50"/>
  <c r="P189" i="50"/>
  <c r="P564" i="50"/>
  <c r="P583" i="50"/>
  <c r="P593" i="50"/>
  <c r="P596" i="50"/>
  <c r="P654" i="50"/>
  <c r="P680" i="50"/>
  <c r="P688" i="50"/>
  <c r="P702" i="50"/>
  <c r="P61" i="59"/>
  <c r="P68" i="59"/>
  <c r="P28" i="50"/>
  <c r="P41" i="50"/>
  <c r="P50" i="50"/>
  <c r="P100" i="50"/>
  <c r="P123" i="50"/>
  <c r="P140" i="50"/>
  <c r="P206" i="50"/>
  <c r="P218" i="50"/>
  <c r="P243" i="50"/>
  <c r="P267" i="50"/>
  <c r="P275" i="50"/>
  <c r="P280" i="50"/>
  <c r="P308" i="50"/>
  <c r="P331" i="50"/>
  <c r="P337" i="50"/>
  <c r="P344" i="50"/>
  <c r="P372" i="50"/>
  <c r="P394" i="50"/>
  <c r="P400" i="50"/>
  <c r="P407" i="50"/>
  <c r="P437" i="50"/>
  <c r="P460" i="50"/>
  <c r="P465" i="50"/>
  <c r="P472" i="50"/>
  <c r="P501" i="50"/>
  <c r="P522" i="50"/>
  <c r="P529" i="50"/>
  <c r="P535" i="50"/>
  <c r="P589" i="50"/>
  <c r="P631" i="50"/>
  <c r="P673" i="50"/>
  <c r="P29" i="58"/>
  <c r="P203" i="58"/>
  <c r="P2" i="50"/>
  <c r="P36" i="50"/>
  <c r="P88" i="50"/>
  <c r="P108" i="50"/>
  <c r="P122" i="50"/>
  <c r="P144" i="50"/>
  <c r="P155" i="50"/>
  <c r="P164" i="50"/>
  <c r="P177" i="50"/>
  <c r="P219" i="50"/>
  <c r="P255" i="50"/>
  <c r="P276" i="50"/>
  <c r="P274" i="50"/>
  <c r="P288" i="50"/>
  <c r="P316" i="50"/>
  <c r="P339" i="50"/>
  <c r="P345" i="50"/>
  <c r="P352" i="50"/>
  <c r="P380" i="50"/>
  <c r="P402" i="50"/>
  <c r="P408" i="50"/>
  <c r="P418" i="50"/>
  <c r="P445" i="50"/>
  <c r="P468" i="50"/>
  <c r="P473" i="50"/>
  <c r="P480" i="50"/>
  <c r="P509" i="50"/>
  <c r="P530" i="50"/>
  <c r="P537" i="50"/>
  <c r="P544" i="50"/>
  <c r="P565" i="50"/>
  <c r="P610" i="50"/>
  <c r="P620" i="50"/>
  <c r="P625" i="50"/>
  <c r="P602" i="50"/>
  <c r="P493" i="51"/>
  <c r="P632" i="50"/>
  <c r="P674" i="50"/>
  <c r="P486" i="51"/>
  <c r="P22" i="50"/>
  <c r="P30" i="50"/>
  <c r="P52" i="50"/>
  <c r="P62" i="50"/>
  <c r="P102" i="50"/>
  <c r="P109" i="50"/>
  <c r="P116" i="50"/>
  <c r="P161" i="50"/>
  <c r="P178" i="50"/>
  <c r="P186" i="50"/>
  <c r="P205" i="50"/>
  <c r="P261" i="50"/>
  <c r="P283" i="50"/>
  <c r="P289" i="50"/>
  <c r="P295" i="50"/>
  <c r="P324" i="50"/>
  <c r="P346" i="50"/>
  <c r="P353" i="50"/>
  <c r="P360" i="50"/>
  <c r="P388" i="50"/>
  <c r="P409" i="50"/>
  <c r="P417" i="50"/>
  <c r="P425" i="50"/>
  <c r="P454" i="50"/>
  <c r="P474" i="50"/>
  <c r="P481" i="50"/>
  <c r="P488" i="50"/>
  <c r="P517" i="50"/>
  <c r="P538" i="50"/>
  <c r="P545" i="50"/>
  <c r="P553" i="50"/>
  <c r="P585" i="50"/>
  <c r="P621" i="50"/>
  <c r="P626" i="50"/>
  <c r="P638" i="50"/>
  <c r="Q715" i="50"/>
  <c r="P715" i="50" s="1"/>
  <c r="Q709" i="50"/>
  <c r="P709" i="50" s="1"/>
  <c r="Q706" i="50"/>
  <c r="P706" i="50" s="1"/>
  <c r="Q714" i="50"/>
  <c r="P714" i="50" s="1"/>
  <c r="Q713" i="50"/>
  <c r="P713" i="50" s="1"/>
  <c r="Q711" i="50"/>
  <c r="P711" i="50" s="1"/>
  <c r="Q788" i="51"/>
  <c r="P788" i="51" s="1"/>
  <c r="Q829" i="51"/>
  <c r="P829" i="51" s="1"/>
  <c r="Q679" i="51"/>
  <c r="P679" i="51" s="1"/>
  <c r="Q654" i="51"/>
  <c r="P654" i="51" s="1"/>
  <c r="Q628" i="51"/>
  <c r="P628" i="51" s="1"/>
  <c r="Q702" i="51"/>
  <c r="P702" i="51" s="1"/>
  <c r="Q663" i="51"/>
  <c r="P663" i="51" s="1"/>
  <c r="Q638" i="51"/>
  <c r="P638" i="51" s="1"/>
  <c r="Q614" i="51"/>
  <c r="P614" i="51" s="1"/>
  <c r="Q687" i="51"/>
  <c r="P687" i="51" s="1"/>
  <c r="Q662" i="51"/>
  <c r="P662" i="51" s="1"/>
  <c r="Q623" i="51"/>
  <c r="P623" i="51" s="1"/>
  <c r="Q686" i="51"/>
  <c r="P686" i="51" s="1"/>
  <c r="Q647" i="51"/>
  <c r="P647" i="51" s="1"/>
  <c r="Q622" i="51"/>
  <c r="P622" i="51" s="1"/>
  <c r="Q712" i="51"/>
  <c r="P712" i="51" s="1"/>
  <c r="Q671" i="51"/>
  <c r="P671" i="51" s="1"/>
  <c r="Q646" i="51"/>
  <c r="P646" i="51" s="1"/>
  <c r="Q695" i="51"/>
  <c r="P695" i="51" s="1"/>
  <c r="Q670" i="51"/>
  <c r="P670" i="51" s="1"/>
  <c r="Q630" i="51"/>
  <c r="P630" i="51" s="1"/>
  <c r="P5" i="58"/>
  <c r="P110" i="59"/>
  <c r="P479" i="51"/>
  <c r="Q703" i="51"/>
  <c r="P703" i="51" s="1"/>
  <c r="P11" i="50"/>
  <c r="P23" i="50"/>
  <c r="P63" i="50"/>
  <c r="P91" i="50"/>
  <c r="P96" i="50"/>
  <c r="P110" i="50"/>
  <c r="P179" i="50"/>
  <c r="P187" i="50"/>
  <c r="P211" i="50"/>
  <c r="P215" i="50"/>
  <c r="P227" i="50"/>
  <c r="P247" i="50"/>
  <c r="P271" i="50"/>
  <c r="P290" i="50"/>
  <c r="P297" i="50"/>
  <c r="P305" i="50"/>
  <c r="P334" i="50"/>
  <c r="P354" i="50"/>
  <c r="P364" i="50"/>
  <c r="P370" i="50"/>
  <c r="P397" i="50"/>
  <c r="P414" i="50"/>
  <c r="P424" i="50"/>
  <c r="P430" i="50"/>
  <c r="P461" i="50"/>
  <c r="P482" i="50"/>
  <c r="P489" i="50"/>
  <c r="P496" i="50"/>
  <c r="P524" i="50"/>
  <c r="P546" i="50"/>
  <c r="P552" i="50"/>
  <c r="P560" i="50"/>
  <c r="P570" i="51"/>
  <c r="P12" i="50"/>
  <c r="P68" i="50"/>
  <c r="P93" i="50"/>
  <c r="P172" i="50"/>
  <c r="P180" i="50"/>
  <c r="P281" i="50"/>
  <c r="P291" i="50"/>
  <c r="P348" i="50"/>
  <c r="P355" i="50"/>
  <c r="P410" i="50"/>
  <c r="P419" i="50"/>
  <c r="P476" i="50"/>
  <c r="P483" i="50"/>
  <c r="P540" i="50"/>
  <c r="P547" i="50"/>
  <c r="P602" i="51"/>
  <c r="P11" i="57"/>
  <c r="P487" i="51"/>
  <c r="P494" i="51"/>
  <c r="P501" i="51"/>
  <c r="P543" i="51"/>
  <c r="P590" i="51"/>
  <c r="P145" i="58"/>
  <c r="P241" i="59"/>
  <c r="P276" i="59"/>
  <c r="P364" i="59"/>
  <c r="P377" i="59"/>
  <c r="P532" i="59"/>
  <c r="P545" i="59"/>
  <c r="P556" i="50"/>
  <c r="P550" i="50"/>
  <c r="P571" i="50"/>
  <c r="P603" i="50"/>
  <c r="P627" i="50"/>
  <c r="P639" i="50"/>
  <c r="P648" i="50"/>
  <c r="P682" i="50"/>
  <c r="P689" i="50"/>
  <c r="P696" i="50"/>
  <c r="P467" i="51"/>
  <c r="P474" i="51"/>
  <c r="P481" i="51"/>
  <c r="P550" i="51"/>
  <c r="P578" i="51"/>
  <c r="P584" i="51"/>
  <c r="Q19" i="57"/>
  <c r="P19" i="57" s="1"/>
  <c r="P35" i="58"/>
  <c r="P42" i="58"/>
  <c r="P51" i="58"/>
  <c r="P92" i="58"/>
  <c r="P106" i="58"/>
  <c r="P130" i="58"/>
  <c r="P159" i="58"/>
  <c r="P192" i="58"/>
  <c r="P206" i="58"/>
  <c r="P205" i="58"/>
  <c r="Q234" i="58"/>
  <c r="P234" i="58" s="1"/>
  <c r="Q255" i="58"/>
  <c r="P255" i="58" s="1"/>
  <c r="P22" i="59"/>
  <c r="P49" i="59"/>
  <c r="P56" i="59"/>
  <c r="P62" i="59"/>
  <c r="P69" i="59"/>
  <c r="P76" i="59"/>
  <c r="P119" i="59"/>
  <c r="P139" i="59"/>
  <c r="P180" i="59"/>
  <c r="P194" i="59"/>
  <c r="P255" i="59"/>
  <c r="P317" i="59"/>
  <c r="P324" i="59"/>
  <c r="P351" i="59"/>
  <c r="P371" i="59"/>
  <c r="P435" i="59"/>
  <c r="P441" i="59"/>
  <c r="P467" i="59"/>
  <c r="P473" i="59"/>
  <c r="P499" i="59"/>
  <c r="P505" i="59"/>
  <c r="P539" i="59"/>
  <c r="P553" i="59"/>
  <c r="Q636" i="59"/>
  <c r="P636" i="59" s="1"/>
  <c r="P563" i="50"/>
  <c r="P572" i="50"/>
  <c r="P577" i="50"/>
  <c r="P616" i="50"/>
  <c r="P641" i="50"/>
  <c r="P649" i="50"/>
  <c r="P657" i="50"/>
  <c r="P690" i="50"/>
  <c r="P697" i="50"/>
  <c r="P704" i="50"/>
  <c r="P482" i="51"/>
  <c r="P489" i="51"/>
  <c r="P545" i="51"/>
  <c r="P551" i="51"/>
  <c r="P598" i="51"/>
  <c r="Q20" i="57"/>
  <c r="P20" i="57" s="1"/>
  <c r="Q95" i="57"/>
  <c r="P95" i="57" s="1"/>
  <c r="P113" i="58"/>
  <c r="P180" i="58"/>
  <c r="P193" i="58"/>
  <c r="P70" i="59"/>
  <c r="P77" i="59"/>
  <c r="P91" i="59"/>
  <c r="P98" i="59"/>
  <c r="P256" i="59"/>
  <c r="P331" i="59"/>
  <c r="P403" i="59"/>
  <c r="P436" i="59"/>
  <c r="P468" i="59"/>
  <c r="P500" i="59"/>
  <c r="Q648" i="59"/>
  <c r="P648" i="59" s="1"/>
  <c r="Q654" i="59"/>
  <c r="P654" i="59" s="1"/>
  <c r="Q655" i="59"/>
  <c r="P655" i="59" s="1"/>
  <c r="Q554" i="59"/>
  <c r="P554" i="59" s="1"/>
  <c r="Q562" i="59"/>
  <c r="P562" i="59" s="1"/>
  <c r="Q570" i="59"/>
  <c r="P570" i="59" s="1"/>
  <c r="Q652" i="59"/>
  <c r="P652" i="59" s="1"/>
  <c r="P586" i="51"/>
  <c r="P592" i="51"/>
  <c r="P6" i="57"/>
  <c r="Q13" i="57"/>
  <c r="P13" i="57" s="1"/>
  <c r="Q28" i="57"/>
  <c r="P28" i="57" s="1"/>
  <c r="Q35" i="57"/>
  <c r="P35" i="57" s="1"/>
  <c r="P44" i="58"/>
  <c r="P50" i="58"/>
  <c r="P75" i="58"/>
  <c r="P100" i="58"/>
  <c r="P126" i="58"/>
  <c r="P153" i="58"/>
  <c r="P207" i="58"/>
  <c r="Q248" i="58"/>
  <c r="P248" i="58" s="1"/>
  <c r="P24" i="59"/>
  <c r="P30" i="59"/>
  <c r="P64" i="59"/>
  <c r="P71" i="59"/>
  <c r="P112" i="59"/>
  <c r="P120" i="59"/>
  <c r="P153" i="59"/>
  <c r="P167" i="59"/>
  <c r="P182" i="59"/>
  <c r="P195" i="59"/>
  <c r="P202" i="59"/>
  <c r="P243" i="59"/>
  <c r="P257" i="59"/>
  <c r="P284" i="59"/>
  <c r="P359" i="59"/>
  <c r="P385" i="59"/>
  <c r="P513" i="59"/>
  <c r="Q596" i="59"/>
  <c r="P596" i="59" s="1"/>
  <c r="Q547" i="59"/>
  <c r="P547" i="59" s="1"/>
  <c r="P662" i="50"/>
  <c r="P669" i="50"/>
  <c r="P511" i="51"/>
  <c r="P518" i="51"/>
  <c r="P525" i="51"/>
  <c r="P553" i="51"/>
  <c r="P559" i="51"/>
  <c r="P606" i="51"/>
  <c r="Q14" i="57"/>
  <c r="P14" i="57" s="1"/>
  <c r="Q36" i="57"/>
  <c r="P36" i="57" s="1"/>
  <c r="P6" i="58"/>
  <c r="P32" i="58"/>
  <c r="P38" i="58"/>
  <c r="P87" i="58"/>
  <c r="P154" i="58"/>
  <c r="P208" i="58"/>
  <c r="Q237" i="58"/>
  <c r="P237" i="58" s="1"/>
  <c r="P113" i="59"/>
  <c r="P203" i="59"/>
  <c r="P244" i="59"/>
  <c r="P411" i="59"/>
  <c r="Q555" i="59"/>
  <c r="P555" i="59" s="1"/>
  <c r="Q563" i="59"/>
  <c r="P563" i="59" s="1"/>
  <c r="Q571" i="59"/>
  <c r="P571" i="59" s="1"/>
  <c r="Q612" i="59"/>
  <c r="P612" i="59" s="1"/>
  <c r="P498" i="51"/>
  <c r="P505" i="51"/>
  <c r="P594" i="51"/>
  <c r="P600" i="51"/>
  <c r="P8" i="57"/>
  <c r="Q22" i="57"/>
  <c r="P22" i="57" s="1"/>
  <c r="Q29" i="57"/>
  <c r="P29" i="57" s="1"/>
  <c r="P67" i="58"/>
  <c r="P95" i="58"/>
  <c r="P120" i="58"/>
  <c r="P161" i="58"/>
  <c r="P168" i="58"/>
  <c r="P196" i="58"/>
  <c r="Q229" i="58"/>
  <c r="P229" i="58" s="1"/>
  <c r="Q240" i="58"/>
  <c r="P240" i="58" s="1"/>
  <c r="P38" i="59"/>
  <c r="P127" i="59"/>
  <c r="P197" i="59"/>
  <c r="P216" i="59"/>
  <c r="P230" i="59"/>
  <c r="P245" i="59"/>
  <c r="P265" i="59"/>
  <c r="P286" i="59"/>
  <c r="P293" i="59"/>
  <c r="P299" i="59"/>
  <c r="P339" i="59"/>
  <c r="P346" i="59"/>
  <c r="P353" i="59"/>
  <c r="P508" i="59"/>
  <c r="P521" i="59"/>
  <c r="Q548" i="59"/>
  <c r="P548" i="59" s="1"/>
  <c r="Q628" i="59"/>
  <c r="P628" i="59" s="1"/>
  <c r="P664" i="50"/>
  <c r="P506" i="51"/>
  <c r="P513" i="51"/>
  <c r="P561" i="51"/>
  <c r="P567" i="51"/>
  <c r="P15" i="58"/>
  <c r="P27" i="58"/>
  <c r="P40" i="58"/>
  <c r="P122" i="58"/>
  <c r="P169" i="58"/>
  <c r="Q230" i="58"/>
  <c r="P230" i="58" s="1"/>
  <c r="P5" i="59"/>
  <c r="P73" i="59"/>
  <c r="P108" i="59"/>
  <c r="P128" i="59"/>
  <c r="P142" i="59"/>
  <c r="P176" i="59"/>
  <c r="P184" i="59"/>
  <c r="P217" i="59"/>
  <c r="P231" i="59"/>
  <c r="P246" i="59"/>
  <c r="P259" i="59"/>
  <c r="P266" i="59"/>
  <c r="P287" i="59"/>
  <c r="P294" i="59"/>
  <c r="P340" i="59"/>
  <c r="P347" i="59"/>
  <c r="P387" i="59"/>
  <c r="P393" i="59"/>
  <c r="P419" i="59"/>
  <c r="P425" i="59"/>
  <c r="P451" i="59"/>
  <c r="P457" i="59"/>
  <c r="P483" i="59"/>
  <c r="P489" i="59"/>
  <c r="P556" i="59"/>
  <c r="Q572" i="59"/>
  <c r="P572" i="59" s="1"/>
  <c r="P185" i="58"/>
  <c r="P211" i="58"/>
  <c r="P40" i="59"/>
  <c r="P129" i="59"/>
  <c r="P143" i="59"/>
  <c r="P218" i="59"/>
  <c r="Q644" i="59"/>
  <c r="P644" i="59" s="1"/>
  <c r="P267" i="59"/>
  <c r="P307" i="59"/>
  <c r="P321" i="59"/>
  <c r="P348" i="59"/>
  <c r="P355" i="59"/>
  <c r="P375" i="59"/>
  <c r="P420" i="59"/>
  <c r="P452" i="59"/>
  <c r="P484" i="59"/>
  <c r="P523" i="59"/>
  <c r="P530" i="59"/>
  <c r="P543" i="59"/>
  <c r="Q588" i="59"/>
  <c r="P588" i="59" s="1"/>
  <c r="P686" i="50"/>
  <c r="P693" i="50"/>
  <c r="P471" i="51"/>
  <c r="P478" i="51"/>
  <c r="P569" i="51"/>
  <c r="P575" i="51"/>
  <c r="P10" i="57"/>
  <c r="P78" i="58"/>
  <c r="P36" i="58"/>
  <c r="P59" i="58"/>
  <c r="P137" i="58"/>
  <c r="P171" i="58"/>
  <c r="P178" i="58"/>
  <c r="P246" i="58"/>
  <c r="Q264" i="58"/>
  <c r="P264" i="58" s="1"/>
  <c r="P7" i="59"/>
  <c r="P13" i="59"/>
  <c r="P20" i="59"/>
  <c r="P116" i="59"/>
  <c r="P130" i="59"/>
  <c r="P191" i="59"/>
  <c r="P261" i="59"/>
  <c r="P288" i="59"/>
  <c r="P322" i="59"/>
  <c r="P349" i="59"/>
  <c r="Q551" i="59"/>
  <c r="P551" i="59" s="1"/>
  <c r="Q559" i="59"/>
  <c r="P559" i="59" s="1"/>
  <c r="Q567" i="59"/>
  <c r="P567" i="59" s="1"/>
  <c r="P610" i="51"/>
  <c r="P117" i="59"/>
  <c r="P158" i="59"/>
  <c r="P233" i="59"/>
  <c r="P302" i="59"/>
  <c r="Q604" i="59"/>
  <c r="P604" i="59" s="1"/>
  <c r="P309" i="59"/>
  <c r="P434" i="59"/>
  <c r="P466" i="59"/>
  <c r="P498" i="59"/>
  <c r="P538" i="59"/>
  <c r="L24" i="4"/>
  <c r="L56" i="4"/>
  <c r="L88" i="4"/>
  <c r="L120" i="4"/>
  <c r="L152" i="4"/>
  <c r="L176" i="4"/>
  <c r="L188" i="4"/>
  <c r="L240" i="4"/>
  <c r="L252" i="4"/>
  <c r="L288" i="4"/>
  <c r="L342" i="4"/>
  <c r="L406" i="4"/>
  <c r="L48" i="4"/>
  <c r="L80" i="4"/>
  <c r="L112" i="4"/>
  <c r="L144" i="4"/>
  <c r="L192" i="4"/>
  <c r="L204" i="4"/>
  <c r="L256" i="4"/>
  <c r="L272" i="4"/>
  <c r="L292" i="4"/>
  <c r="L28" i="4"/>
  <c r="L60" i="4"/>
  <c r="L92" i="4"/>
  <c r="L124" i="4"/>
  <c r="L156" i="4"/>
  <c r="L168" i="4"/>
  <c r="L180" i="4"/>
  <c r="L232" i="4"/>
  <c r="L244" i="4"/>
  <c r="L296" i="4"/>
  <c r="L52" i="4"/>
  <c r="L84" i="4"/>
  <c r="L116" i="4"/>
  <c r="L148" i="4"/>
  <c r="L184" i="4"/>
  <c r="L196" i="4"/>
  <c r="L248" i="4"/>
  <c r="L260" i="4"/>
  <c r="L280" i="4"/>
  <c r="L300" i="4"/>
  <c r="L358" i="4"/>
  <c r="L422" i="4"/>
  <c r="L567" i="4"/>
  <c r="L32" i="4"/>
  <c r="L64" i="4"/>
  <c r="L96" i="4"/>
  <c r="L128" i="4"/>
  <c r="L172" i="4"/>
  <c r="L224" i="4"/>
  <c r="L236" i="4"/>
  <c r="L338" i="4"/>
  <c r="L370" i="4"/>
  <c r="L402" i="4"/>
  <c r="L434" i="4"/>
  <c r="L466" i="4"/>
  <c r="L498" i="4"/>
  <c r="L530" i="4"/>
  <c r="M758" i="4"/>
  <c r="L758" i="4" s="1"/>
  <c r="M750" i="4"/>
  <c r="L750" i="4" s="1"/>
  <c r="M742" i="4"/>
  <c r="L742" i="4" s="1"/>
  <c r="M734" i="4"/>
  <c r="L734" i="4" s="1"/>
  <c r="M726" i="4"/>
  <c r="L726" i="4" s="1"/>
  <c r="M718" i="4"/>
  <c r="L718" i="4" s="1"/>
  <c r="M710" i="4"/>
  <c r="L710" i="4" s="1"/>
  <c r="M702" i="4"/>
  <c r="L702" i="4" s="1"/>
  <c r="M694" i="4"/>
  <c r="L694" i="4" s="1"/>
  <c r="M686" i="4"/>
  <c r="L686" i="4" s="1"/>
  <c r="M678" i="4"/>
  <c r="L678" i="4" s="1"/>
  <c r="M670" i="4"/>
  <c r="L670" i="4" s="1"/>
  <c r="M662" i="4"/>
  <c r="L662" i="4" s="1"/>
  <c r="M755" i="4"/>
  <c r="L755" i="4" s="1"/>
  <c r="M747" i="4"/>
  <c r="L747" i="4" s="1"/>
  <c r="M739" i="4"/>
  <c r="L739" i="4" s="1"/>
  <c r="M731" i="4"/>
  <c r="L731" i="4" s="1"/>
  <c r="M723" i="4"/>
  <c r="L723" i="4" s="1"/>
  <c r="M715" i="4"/>
  <c r="L715" i="4" s="1"/>
  <c r="M707" i="4"/>
  <c r="L707" i="4" s="1"/>
  <c r="M699" i="4"/>
  <c r="L699" i="4" s="1"/>
  <c r="M691" i="4"/>
  <c r="L691" i="4" s="1"/>
  <c r="M683" i="4"/>
  <c r="L683" i="4" s="1"/>
  <c r="M675" i="4"/>
  <c r="L675" i="4" s="1"/>
  <c r="M667" i="4"/>
  <c r="L667" i="4" s="1"/>
  <c r="M659" i="4"/>
  <c r="L659" i="4" s="1"/>
  <c r="M752" i="4"/>
  <c r="L752" i="4" s="1"/>
  <c r="M744" i="4"/>
  <c r="L744" i="4" s="1"/>
  <c r="M736" i="4"/>
  <c r="L736" i="4" s="1"/>
  <c r="M728" i="4"/>
  <c r="L728" i="4" s="1"/>
  <c r="M720" i="4"/>
  <c r="L720" i="4" s="1"/>
  <c r="M712" i="4"/>
  <c r="L712" i="4" s="1"/>
  <c r="M704" i="4"/>
  <c r="L704" i="4" s="1"/>
  <c r="M696" i="4"/>
  <c r="L696" i="4" s="1"/>
  <c r="M688" i="4"/>
  <c r="L688" i="4" s="1"/>
  <c r="M680" i="4"/>
  <c r="L680" i="4" s="1"/>
  <c r="M672" i="4"/>
  <c r="L672" i="4" s="1"/>
  <c r="M664" i="4"/>
  <c r="L664" i="4" s="1"/>
  <c r="M757" i="4"/>
  <c r="L757" i="4" s="1"/>
  <c r="M749" i="4"/>
  <c r="L749" i="4" s="1"/>
  <c r="M741" i="4"/>
  <c r="L741" i="4" s="1"/>
  <c r="M733" i="4"/>
  <c r="L733" i="4" s="1"/>
  <c r="M725" i="4"/>
  <c r="L725" i="4" s="1"/>
  <c r="M717" i="4"/>
  <c r="L717" i="4" s="1"/>
  <c r="M709" i="4"/>
  <c r="L709" i="4" s="1"/>
  <c r="M701" i="4"/>
  <c r="L701" i="4" s="1"/>
  <c r="M693" i="4"/>
  <c r="L693" i="4" s="1"/>
  <c r="M685" i="4"/>
  <c r="L685" i="4" s="1"/>
  <c r="M677" i="4"/>
  <c r="L677" i="4" s="1"/>
  <c r="M669" i="4"/>
  <c r="L669" i="4" s="1"/>
  <c r="M661" i="4"/>
  <c r="L661" i="4" s="1"/>
  <c r="M754" i="4"/>
  <c r="L754" i="4" s="1"/>
  <c r="M746" i="4"/>
  <c r="L746" i="4" s="1"/>
  <c r="M738" i="4"/>
  <c r="L738" i="4" s="1"/>
  <c r="M730" i="4"/>
  <c r="L730" i="4" s="1"/>
  <c r="M722" i="4"/>
  <c r="L722" i="4" s="1"/>
  <c r="M714" i="4"/>
  <c r="L714" i="4" s="1"/>
  <c r="M706" i="4"/>
  <c r="L706" i="4" s="1"/>
  <c r="M698" i="4"/>
  <c r="L698" i="4" s="1"/>
  <c r="M690" i="4"/>
  <c r="L690" i="4" s="1"/>
  <c r="M682" i="4"/>
  <c r="L682" i="4" s="1"/>
  <c r="M674" i="4"/>
  <c r="L674" i="4" s="1"/>
  <c r="M666" i="4"/>
  <c r="L666" i="4" s="1"/>
  <c r="M658" i="4"/>
  <c r="L658" i="4" s="1"/>
  <c r="M751" i="4"/>
  <c r="L751" i="4" s="1"/>
  <c r="M743" i="4"/>
  <c r="L743" i="4" s="1"/>
  <c r="M735" i="4"/>
  <c r="L735" i="4" s="1"/>
  <c r="M727" i="4"/>
  <c r="L727" i="4" s="1"/>
  <c r="M719" i="4"/>
  <c r="L719" i="4" s="1"/>
  <c r="M711" i="4"/>
  <c r="L711" i="4" s="1"/>
  <c r="M703" i="4"/>
  <c r="L703" i="4" s="1"/>
  <c r="M695" i="4"/>
  <c r="L695" i="4" s="1"/>
  <c r="M687" i="4"/>
  <c r="L687" i="4" s="1"/>
  <c r="M679" i="4"/>
  <c r="L679" i="4" s="1"/>
  <c r="M671" i="4"/>
  <c r="L671" i="4" s="1"/>
  <c r="M663" i="4"/>
  <c r="L663" i="4" s="1"/>
  <c r="M756" i="4"/>
  <c r="L756" i="4" s="1"/>
  <c r="M748" i="4"/>
  <c r="L748" i="4" s="1"/>
  <c r="M740" i="4"/>
  <c r="L740" i="4" s="1"/>
  <c r="M732" i="4"/>
  <c r="L732" i="4" s="1"/>
  <c r="M724" i="4"/>
  <c r="L724" i="4" s="1"/>
  <c r="M716" i="4"/>
  <c r="L716" i="4" s="1"/>
  <c r="M708" i="4"/>
  <c r="L708" i="4" s="1"/>
  <c r="M700" i="4"/>
  <c r="L700" i="4" s="1"/>
  <c r="M692" i="4"/>
  <c r="L692" i="4" s="1"/>
  <c r="M684" i="4"/>
  <c r="L684" i="4" s="1"/>
  <c r="M668" i="4"/>
  <c r="L668" i="4" s="1"/>
  <c r="P17" i="9"/>
  <c r="P33" i="9"/>
  <c r="P48" i="11"/>
  <c r="M705" i="4"/>
  <c r="L705" i="4" s="1"/>
  <c r="M737" i="4"/>
  <c r="L737" i="4" s="1"/>
  <c r="L330" i="4"/>
  <c r="L362" i="4"/>
  <c r="L394" i="4"/>
  <c r="L426" i="4"/>
  <c r="L458" i="4"/>
  <c r="L490" i="4"/>
  <c r="L522" i="4"/>
  <c r="L551" i="4"/>
  <c r="P46" i="9"/>
  <c r="P62" i="9"/>
  <c r="P78" i="9"/>
  <c r="P94" i="9"/>
  <c r="P110" i="9"/>
  <c r="P126" i="9"/>
  <c r="P142" i="9"/>
  <c r="P158" i="9"/>
  <c r="P174" i="9"/>
  <c r="P190" i="9"/>
  <c r="P206" i="9"/>
  <c r="P222" i="9"/>
  <c r="P238" i="9"/>
  <c r="P254" i="9"/>
  <c r="P270" i="9"/>
  <c r="P286" i="9"/>
  <c r="P302" i="9"/>
  <c r="P112" i="11"/>
  <c r="P4" i="12"/>
  <c r="L322" i="4"/>
  <c r="L354" i="4"/>
  <c r="L386" i="4"/>
  <c r="L418" i="4"/>
  <c r="L450" i="4"/>
  <c r="L482" i="4"/>
  <c r="L514" i="4"/>
  <c r="L546" i="4"/>
  <c r="P9" i="9"/>
  <c r="P25" i="9"/>
  <c r="P41" i="9"/>
  <c r="L314" i="4"/>
  <c r="L572" i="4"/>
  <c r="L604" i="4"/>
  <c r="L636" i="4"/>
  <c r="M689" i="4"/>
  <c r="L689" i="4" s="1"/>
  <c r="M721" i="4"/>
  <c r="L721" i="4" s="1"/>
  <c r="M753" i="4"/>
  <c r="L753" i="4" s="1"/>
  <c r="P323" i="9"/>
  <c r="L346" i="4"/>
  <c r="L378" i="4"/>
  <c r="L410" i="4"/>
  <c r="L442" i="4"/>
  <c r="L474" i="4"/>
  <c r="L506" i="4"/>
  <c r="L538" i="4"/>
  <c r="C43" i="5"/>
  <c r="P54" i="9"/>
  <c r="P70" i="9"/>
  <c r="P86" i="9"/>
  <c r="P102" i="9"/>
  <c r="P118" i="9"/>
  <c r="P134" i="9"/>
  <c r="P150" i="9"/>
  <c r="P166" i="9"/>
  <c r="P182" i="9"/>
  <c r="P198" i="9"/>
  <c r="P214" i="9"/>
  <c r="P230" i="9"/>
  <c r="P246" i="9"/>
  <c r="P262" i="9"/>
  <c r="P278" i="9"/>
  <c r="P294" i="9"/>
  <c r="P310" i="9"/>
  <c r="P8" i="10"/>
  <c r="P77" i="12"/>
  <c r="Q367" i="9"/>
  <c r="P367" i="9" s="1"/>
  <c r="Q359" i="9"/>
  <c r="P359" i="9" s="1"/>
  <c r="Q372" i="9"/>
  <c r="P372" i="9" s="1"/>
  <c r="Q364" i="9"/>
  <c r="P364" i="9" s="1"/>
  <c r="Q371" i="9"/>
  <c r="P371" i="9" s="1"/>
  <c r="Q363" i="9"/>
  <c r="P363" i="9" s="1"/>
  <c r="Q318" i="9"/>
  <c r="P318" i="9" s="1"/>
  <c r="Q326" i="9"/>
  <c r="P326" i="9" s="1"/>
  <c r="Q334" i="9"/>
  <c r="P334" i="9" s="1"/>
  <c r="Q342" i="9"/>
  <c r="P342" i="9" s="1"/>
  <c r="Q350" i="9"/>
  <c r="P350" i="9" s="1"/>
  <c r="Q355" i="9"/>
  <c r="P355" i="9" s="1"/>
  <c r="Q358" i="9"/>
  <c r="P358" i="9" s="1"/>
  <c r="Q365" i="9"/>
  <c r="P365" i="9" s="1"/>
  <c r="P21" i="11"/>
  <c r="P33" i="11"/>
  <c r="P85" i="11"/>
  <c r="P97" i="11"/>
  <c r="P149" i="11"/>
  <c r="P170" i="11"/>
  <c r="P41" i="12"/>
  <c r="P55" i="12"/>
  <c r="P91" i="12"/>
  <c r="P108" i="12"/>
  <c r="P124" i="12"/>
  <c r="P140" i="12"/>
  <c r="P156" i="12"/>
  <c r="P171" i="12"/>
  <c r="Q321" i="9"/>
  <c r="P321" i="9" s="1"/>
  <c r="Q329" i="9"/>
  <c r="P329" i="9" s="1"/>
  <c r="Q337" i="9"/>
  <c r="P337" i="9" s="1"/>
  <c r="Q345" i="9"/>
  <c r="P345" i="9" s="1"/>
  <c r="Q362" i="9"/>
  <c r="P362" i="9" s="1"/>
  <c r="Q369" i="9"/>
  <c r="P369" i="9" s="1"/>
  <c r="P21" i="10"/>
  <c r="P9" i="11"/>
  <c r="P61" i="11"/>
  <c r="P73" i="11"/>
  <c r="P125" i="11"/>
  <c r="P137" i="11"/>
  <c r="Q199" i="11"/>
  <c r="P199" i="11" s="1"/>
  <c r="Q191" i="11"/>
  <c r="P191" i="11" s="1"/>
  <c r="Q183" i="11"/>
  <c r="P183" i="11" s="1"/>
  <c r="Q175" i="11"/>
  <c r="P175" i="11" s="1"/>
  <c r="Q165" i="11"/>
  <c r="P165" i="11" s="1"/>
  <c r="Q159" i="11"/>
  <c r="P159" i="11" s="1"/>
  <c r="Q151" i="11"/>
  <c r="P151" i="11" s="1"/>
  <c r="Q197" i="11"/>
  <c r="P197" i="11" s="1"/>
  <c r="Q187" i="11"/>
  <c r="P187" i="11" s="1"/>
  <c r="Q180" i="11"/>
  <c r="P180" i="11" s="1"/>
  <c r="Q172" i="11"/>
  <c r="P172" i="11" s="1"/>
  <c r="Q164" i="11"/>
  <c r="P164" i="11" s="1"/>
  <c r="Q156" i="11"/>
  <c r="P156" i="11" s="1"/>
  <c r="Q203" i="11"/>
  <c r="P203" i="11" s="1"/>
  <c r="Q196" i="11"/>
  <c r="P196" i="11" s="1"/>
  <c r="Q188" i="11"/>
  <c r="P188" i="11" s="1"/>
  <c r="Q179" i="11"/>
  <c r="P179" i="11" s="1"/>
  <c r="Q171" i="11"/>
  <c r="P171" i="11" s="1"/>
  <c r="Q163" i="11"/>
  <c r="P163" i="11" s="1"/>
  <c r="Q155" i="11"/>
  <c r="P155" i="11" s="1"/>
  <c r="Q153" i="11"/>
  <c r="P153" i="11" s="1"/>
  <c r="Q178" i="11"/>
  <c r="P178" i="11" s="1"/>
  <c r="Q184" i="11"/>
  <c r="P184" i="11" s="1"/>
  <c r="P22" i="12"/>
  <c r="P30" i="12"/>
  <c r="P82" i="12"/>
  <c r="P195" i="12"/>
  <c r="Q316" i="9"/>
  <c r="P316" i="9" s="1"/>
  <c r="Q324" i="9"/>
  <c r="P324" i="9" s="1"/>
  <c r="Q332" i="9"/>
  <c r="P332" i="9" s="1"/>
  <c r="Q340" i="9"/>
  <c r="P340" i="9" s="1"/>
  <c r="Q348" i="9"/>
  <c r="P348" i="9" s="1"/>
  <c r="Q353" i="9"/>
  <c r="P353" i="9" s="1"/>
  <c r="Q366" i="9"/>
  <c r="P366" i="9" s="1"/>
  <c r="Q373" i="9"/>
  <c r="P373" i="9" s="1"/>
  <c r="Q319" i="9"/>
  <c r="P319" i="9" s="1"/>
  <c r="Q327" i="9"/>
  <c r="P327" i="9" s="1"/>
  <c r="Q335" i="9"/>
  <c r="P335" i="9" s="1"/>
  <c r="Q343" i="9"/>
  <c r="P343" i="9" s="1"/>
  <c r="Q351" i="9"/>
  <c r="P351" i="9" s="1"/>
  <c r="Q356" i="9"/>
  <c r="P356" i="9" s="1"/>
  <c r="Q370" i="9"/>
  <c r="P370" i="9" s="1"/>
  <c r="P13" i="11"/>
  <c r="P25" i="11"/>
  <c r="P77" i="11"/>
  <c r="P89" i="11"/>
  <c r="P141" i="11"/>
  <c r="P33" i="12"/>
  <c r="P46" i="12"/>
  <c r="Q322" i="9"/>
  <c r="P322" i="9" s="1"/>
  <c r="Q330" i="9"/>
  <c r="P330" i="9" s="1"/>
  <c r="Q338" i="9"/>
  <c r="P338" i="9" s="1"/>
  <c r="Q346" i="9"/>
  <c r="P346" i="9" s="1"/>
  <c r="Q360" i="9"/>
  <c r="P360" i="9" s="1"/>
  <c r="Q374" i="9"/>
  <c r="P374" i="9" s="1"/>
  <c r="P13" i="10"/>
  <c r="P25" i="10"/>
  <c r="P53" i="11"/>
  <c r="P65" i="11"/>
  <c r="P117" i="11"/>
  <c r="P130" i="11"/>
  <c r="Q158" i="11"/>
  <c r="P158" i="11" s="1"/>
  <c r="Q167" i="11"/>
  <c r="P167" i="11" s="1"/>
  <c r="Q177" i="11"/>
  <c r="P177" i="11" s="1"/>
  <c r="Q190" i="11"/>
  <c r="P190" i="11" s="1"/>
  <c r="Q193" i="11"/>
  <c r="P193" i="11" s="1"/>
  <c r="P9" i="12"/>
  <c r="P19" i="12"/>
  <c r="P76" i="12"/>
  <c r="P74" i="12"/>
  <c r="P99" i="12"/>
  <c r="P116" i="12"/>
  <c r="P131" i="12"/>
  <c r="P147" i="12"/>
  <c r="P164" i="12"/>
  <c r="P180" i="12"/>
  <c r="Q317" i="9"/>
  <c r="P317" i="9" s="1"/>
  <c r="Q325" i="9"/>
  <c r="P325" i="9" s="1"/>
  <c r="Q333" i="9"/>
  <c r="P333" i="9" s="1"/>
  <c r="Q341" i="9"/>
  <c r="P341" i="9" s="1"/>
  <c r="Q349" i="9"/>
  <c r="P349" i="9" s="1"/>
  <c r="Q354" i="9"/>
  <c r="P354" i="9" s="1"/>
  <c r="P29" i="11"/>
  <c r="P41" i="11"/>
  <c r="P93" i="11"/>
  <c r="P105" i="11"/>
  <c r="Q162" i="11"/>
  <c r="P162" i="11" s="1"/>
  <c r="Q169" i="11"/>
  <c r="P169" i="11" s="1"/>
  <c r="Q195" i="11"/>
  <c r="P195" i="11" s="1"/>
  <c r="Q201" i="11"/>
  <c r="P201" i="11" s="1"/>
  <c r="P48" i="12"/>
  <c r="P63" i="12"/>
  <c r="Q320" i="9"/>
  <c r="P320" i="9" s="1"/>
  <c r="Q328" i="9"/>
  <c r="P328" i="9" s="1"/>
  <c r="Q336" i="9"/>
  <c r="P336" i="9" s="1"/>
  <c r="Q344" i="9"/>
  <c r="P344" i="9" s="1"/>
  <c r="Q352" i="9"/>
  <c r="P352" i="9" s="1"/>
  <c r="Q357" i="9"/>
  <c r="P357" i="9" s="1"/>
  <c r="Q368" i="9"/>
  <c r="P368" i="9" s="1"/>
  <c r="Q152" i="11"/>
  <c r="P152" i="11" s="1"/>
  <c r="Q168" i="11"/>
  <c r="P168" i="11" s="1"/>
  <c r="Q173" i="11"/>
  <c r="P173" i="11" s="1"/>
  <c r="Q185" i="11"/>
  <c r="P185" i="11" s="1"/>
  <c r="Q198" i="11"/>
  <c r="P198" i="11" s="1"/>
  <c r="Q454" i="12"/>
  <c r="P454" i="12" s="1"/>
  <c r="Q331" i="13"/>
  <c r="P331" i="13" s="1"/>
  <c r="Q326" i="13"/>
  <c r="P326" i="13" s="1"/>
  <c r="Q318" i="13"/>
  <c r="P318" i="13" s="1"/>
  <c r="Q336" i="13"/>
  <c r="P336" i="13" s="1"/>
  <c r="Q322" i="13"/>
  <c r="P322" i="13" s="1"/>
  <c r="Q314" i="13"/>
  <c r="P314" i="13" s="1"/>
  <c r="Q303" i="13"/>
  <c r="P303" i="13" s="1"/>
  <c r="Q307" i="13"/>
  <c r="P307" i="13" s="1"/>
  <c r="Q320" i="13"/>
  <c r="P320" i="13" s="1"/>
  <c r="Q323" i="13"/>
  <c r="P323" i="13" s="1"/>
  <c r="Q325" i="13"/>
  <c r="P325" i="13" s="1"/>
  <c r="P22" i="15"/>
  <c r="P3" i="16"/>
  <c r="P17" i="17"/>
  <c r="P52" i="17"/>
  <c r="P11" i="26"/>
  <c r="P54" i="27"/>
  <c r="P7" i="32"/>
  <c r="Q332" i="13"/>
  <c r="P332" i="13" s="1"/>
  <c r="Q335" i="13"/>
  <c r="P335" i="13" s="1"/>
  <c r="Q312" i="13"/>
  <c r="P312" i="13" s="1"/>
  <c r="Q319" i="13"/>
  <c r="P319" i="13" s="1"/>
  <c r="P95" i="17"/>
  <c r="P63" i="27"/>
  <c r="P15" i="32"/>
  <c r="P153" i="33"/>
  <c r="Q329" i="13"/>
  <c r="P329" i="13" s="1"/>
  <c r="Q330" i="13"/>
  <c r="P330" i="13" s="1"/>
  <c r="Q333" i="13"/>
  <c r="P333" i="13" s="1"/>
  <c r="P6" i="15"/>
  <c r="P38" i="15"/>
  <c r="P19" i="16"/>
  <c r="P33" i="17"/>
  <c r="P14" i="18"/>
  <c r="P36" i="32"/>
  <c r="P57" i="32"/>
  <c r="Q334" i="13"/>
  <c r="P334" i="13" s="1"/>
  <c r="P30" i="15"/>
  <c r="P11" i="16"/>
  <c r="P25" i="17"/>
  <c r="P103" i="17"/>
  <c r="P6" i="27"/>
  <c r="P70" i="27"/>
  <c r="P23" i="32"/>
  <c r="Q99" i="19"/>
  <c r="P99" i="19" s="1"/>
  <c r="Q106" i="19"/>
  <c r="P106" i="19" s="1"/>
  <c r="Q21" i="30"/>
  <c r="P21" i="30" s="1"/>
  <c r="Q28" i="30"/>
  <c r="P28" i="30" s="1"/>
  <c r="Q84" i="32"/>
  <c r="P84" i="32" s="1"/>
  <c r="P94" i="32"/>
  <c r="Q98" i="32"/>
  <c r="P98" i="32" s="1"/>
  <c r="Q105" i="32"/>
  <c r="P105" i="32" s="1"/>
  <c r="Q116" i="32"/>
  <c r="P116" i="32" s="1"/>
  <c r="Q130" i="32"/>
  <c r="P130" i="32" s="1"/>
  <c r="Q137" i="32"/>
  <c r="P137" i="32" s="1"/>
  <c r="P10" i="33"/>
  <c r="P62" i="33"/>
  <c r="P74" i="33"/>
  <c r="P126" i="33"/>
  <c r="P138" i="33"/>
  <c r="Q96" i="19"/>
  <c r="P96" i="19" s="1"/>
  <c r="Q104" i="19"/>
  <c r="P104" i="19" s="1"/>
  <c r="Q26" i="30"/>
  <c r="P26" i="30" s="1"/>
  <c r="Q42" i="32"/>
  <c r="P42" i="32" s="1"/>
  <c r="Q50" i="32"/>
  <c r="P50" i="32" s="1"/>
  <c r="Q58" i="32"/>
  <c r="P58" i="32" s="1"/>
  <c r="Q66" i="32"/>
  <c r="P66" i="32" s="1"/>
  <c r="P74" i="32"/>
  <c r="Q81" i="32"/>
  <c r="P81" i="32" s="1"/>
  <c r="Q92" i="32"/>
  <c r="P92" i="32" s="1"/>
  <c r="Q106" i="32"/>
  <c r="P106" i="32" s="1"/>
  <c r="Q113" i="32"/>
  <c r="P113" i="32" s="1"/>
  <c r="Q124" i="32"/>
  <c r="P124" i="32" s="1"/>
  <c r="P14" i="33"/>
  <c r="P26" i="33"/>
  <c r="P78" i="33"/>
  <c r="P90" i="33"/>
  <c r="P142" i="33"/>
  <c r="P154" i="33"/>
  <c r="Q101" i="19"/>
  <c r="P101" i="19" s="1"/>
  <c r="Q107" i="19"/>
  <c r="P107" i="19" s="1"/>
  <c r="Q22" i="30"/>
  <c r="P22" i="30" s="1"/>
  <c r="Q29" i="30"/>
  <c r="P29" i="30" s="1"/>
  <c r="Q45" i="32"/>
  <c r="P45" i="32" s="1"/>
  <c r="Q53" i="32"/>
  <c r="P53" i="32" s="1"/>
  <c r="Q61" i="32"/>
  <c r="P61" i="32" s="1"/>
  <c r="Q69" i="32"/>
  <c r="P69" i="32" s="1"/>
  <c r="Q78" i="32"/>
  <c r="P78" i="32" s="1"/>
  <c r="Q85" i="32"/>
  <c r="P85" i="32" s="1"/>
  <c r="Q110" i="32"/>
  <c r="P110" i="32" s="1"/>
  <c r="P2" i="33"/>
  <c r="P54" i="33"/>
  <c r="P66" i="33"/>
  <c r="P118" i="33"/>
  <c r="P130" i="33"/>
  <c r="P170" i="33"/>
  <c r="P186" i="33"/>
  <c r="P202" i="33"/>
  <c r="P218" i="33"/>
  <c r="P234" i="33"/>
  <c r="Q102" i="19"/>
  <c r="P102" i="19" s="1"/>
  <c r="Q25" i="30"/>
  <c r="P25" i="30" s="1"/>
  <c r="Q131" i="32"/>
  <c r="P131" i="32" s="1"/>
  <c r="Q123" i="32"/>
  <c r="P123" i="32" s="1"/>
  <c r="Q115" i="32"/>
  <c r="P115" i="32" s="1"/>
  <c r="Q107" i="32"/>
  <c r="P107" i="32" s="1"/>
  <c r="Q99" i="32"/>
  <c r="P99" i="32" s="1"/>
  <c r="Q91" i="32"/>
  <c r="P91" i="32" s="1"/>
  <c r="Q83" i="32"/>
  <c r="P83" i="32" s="1"/>
  <c r="Q75" i="32"/>
  <c r="P75" i="32" s="1"/>
  <c r="Q136" i="32"/>
  <c r="P136" i="32" s="1"/>
  <c r="Q128" i="32"/>
  <c r="P128" i="32" s="1"/>
  <c r="Q120" i="32"/>
  <c r="P120" i="32" s="1"/>
  <c r="Q112" i="32"/>
  <c r="P112" i="32" s="1"/>
  <c r="Q104" i="32"/>
  <c r="P104" i="32" s="1"/>
  <c r="Q96" i="32"/>
  <c r="P96" i="32" s="1"/>
  <c r="Q88" i="32"/>
  <c r="P88" i="32" s="1"/>
  <c r="Q80" i="32"/>
  <c r="P80" i="32" s="1"/>
  <c r="Q135" i="32"/>
  <c r="P135" i="32" s="1"/>
  <c r="Q127" i="32"/>
  <c r="P127" i="32" s="1"/>
  <c r="Q119" i="32"/>
  <c r="P119" i="32" s="1"/>
  <c r="Q111" i="32"/>
  <c r="P111" i="32" s="1"/>
  <c r="Q103" i="32"/>
  <c r="P103" i="32" s="1"/>
  <c r="Q95" i="32"/>
  <c r="P95" i="32" s="1"/>
  <c r="Q87" i="32"/>
  <c r="P87" i="32" s="1"/>
  <c r="Q79" i="32"/>
  <c r="P79" i="32" s="1"/>
  <c r="Q35" i="32"/>
  <c r="P35" i="32" s="1"/>
  <c r="Q40" i="32"/>
  <c r="P40" i="32" s="1"/>
  <c r="Q48" i="32"/>
  <c r="P48" i="32" s="1"/>
  <c r="Q56" i="32"/>
  <c r="P56" i="32" s="1"/>
  <c r="Q64" i="32"/>
  <c r="P64" i="32" s="1"/>
  <c r="Q72" i="32"/>
  <c r="P72" i="32" s="1"/>
  <c r="Q82" i="32"/>
  <c r="P82" i="32" s="1"/>
  <c r="Q89" i="32"/>
  <c r="P89" i="32" s="1"/>
  <c r="Q100" i="32"/>
  <c r="P100" i="32" s="1"/>
  <c r="Q114" i="32"/>
  <c r="P114" i="32" s="1"/>
  <c r="Q121" i="32"/>
  <c r="P121" i="32" s="1"/>
  <c r="Q132" i="32"/>
  <c r="P132" i="32" s="1"/>
  <c r="P30" i="33"/>
  <c r="P42" i="33"/>
  <c r="P94" i="33"/>
  <c r="P106" i="33"/>
  <c r="P158" i="33"/>
  <c r="Q97" i="19"/>
  <c r="P97" i="19" s="1"/>
  <c r="Q105" i="19"/>
  <c r="P105" i="19" s="1"/>
  <c r="Q93" i="32"/>
  <c r="P93" i="32" s="1"/>
  <c r="Q118" i="32"/>
  <c r="P118" i="32" s="1"/>
  <c r="Q125" i="32"/>
  <c r="P125" i="32" s="1"/>
  <c r="Q98" i="19"/>
  <c r="P98" i="19" s="1"/>
  <c r="Q108" i="19"/>
  <c r="P108" i="19" s="1"/>
  <c r="Q23" i="30"/>
  <c r="P23" i="30" s="1"/>
  <c r="Q70" i="32"/>
  <c r="P70" i="32" s="1"/>
  <c r="Q76" i="32"/>
  <c r="P76" i="32" s="1"/>
  <c r="P86" i="32"/>
  <c r="Q90" i="32"/>
  <c r="P90" i="32" s="1"/>
  <c r="Q97" i="32"/>
  <c r="P97" i="32" s="1"/>
  <c r="Q108" i="32"/>
  <c r="P108" i="32" s="1"/>
  <c r="Q122" i="32"/>
  <c r="P122" i="32" s="1"/>
  <c r="P46" i="33"/>
  <c r="P58" i="33"/>
  <c r="P110" i="33"/>
  <c r="P122" i="33"/>
  <c r="Q174" i="42"/>
  <c r="P174" i="42" s="1"/>
  <c r="Q182" i="42"/>
  <c r="P182" i="42" s="1"/>
  <c r="Q192" i="42"/>
  <c r="P192" i="42" s="1"/>
  <c r="Q198" i="42"/>
  <c r="P198" i="42" s="1"/>
  <c r="Q207" i="42"/>
  <c r="P207" i="42" s="1"/>
  <c r="Q214" i="42"/>
  <c r="P214" i="42" s="1"/>
  <c r="Q220" i="42"/>
  <c r="P220" i="42" s="1"/>
  <c r="Q227" i="42"/>
  <c r="P227" i="42" s="1"/>
  <c r="Q185" i="42"/>
  <c r="P185" i="42" s="1"/>
  <c r="Q189" i="42"/>
  <c r="P189" i="42" s="1"/>
  <c r="Q201" i="42"/>
  <c r="P201" i="42" s="1"/>
  <c r="Q209" i="42"/>
  <c r="P209" i="42" s="1"/>
  <c r="Q222" i="42"/>
  <c r="P222" i="42" s="1"/>
  <c r="Q172" i="42"/>
  <c r="P172" i="42" s="1"/>
  <c r="Q180" i="42"/>
  <c r="P180" i="42" s="1"/>
  <c r="Q188" i="42"/>
  <c r="P188" i="42" s="1"/>
  <c r="Q190" i="42"/>
  <c r="P190" i="42" s="1"/>
  <c r="Q204" i="42"/>
  <c r="P204" i="42" s="1"/>
  <c r="Q212" i="42"/>
  <c r="P212" i="42" s="1"/>
  <c r="Q218" i="42"/>
  <c r="P218" i="42" s="1"/>
  <c r="Q225" i="42"/>
  <c r="P225" i="42" s="1"/>
  <c r="Q175" i="42"/>
  <c r="P175" i="42" s="1"/>
  <c r="Q183" i="42"/>
  <c r="P183" i="42" s="1"/>
  <c r="Q193" i="42"/>
  <c r="P193" i="42" s="1"/>
  <c r="Q199" i="42"/>
  <c r="P199" i="42" s="1"/>
  <c r="Q206" i="42"/>
  <c r="P206" i="42" s="1"/>
  <c r="Q215" i="42"/>
  <c r="P215" i="42" s="1"/>
  <c r="Q228" i="42"/>
  <c r="P228" i="42" s="1"/>
  <c r="Q170" i="42"/>
  <c r="P170" i="42" s="1"/>
  <c r="Q178" i="42"/>
  <c r="P178" i="42" s="1"/>
  <c r="Q187" i="42"/>
  <c r="P187" i="42" s="1"/>
  <c r="Q195" i="42"/>
  <c r="P195" i="42" s="1"/>
  <c r="Q202" i="42"/>
  <c r="P202" i="42" s="1"/>
  <c r="Q210" i="42"/>
  <c r="P210" i="42" s="1"/>
  <c r="Q216" i="42"/>
  <c r="P216" i="42" s="1"/>
  <c r="Q223" i="42"/>
  <c r="P223" i="42" s="1"/>
  <c r="Q173" i="42"/>
  <c r="P173" i="42" s="1"/>
  <c r="Q181" i="42"/>
  <c r="P181" i="42" s="1"/>
  <c r="Q191" i="42"/>
  <c r="P191" i="42" s="1"/>
  <c r="Q197" i="42"/>
  <c r="P197" i="42" s="1"/>
  <c r="Q205" i="42"/>
  <c r="P205" i="42" s="1"/>
  <c r="Q213" i="42"/>
  <c r="P213" i="42" s="1"/>
  <c r="Q219" i="42"/>
  <c r="P219" i="42" s="1"/>
  <c r="Q226" i="42"/>
  <c r="P226" i="42" s="1"/>
  <c r="Q194" i="42"/>
  <c r="P194" i="42" s="1"/>
  <c r="Q200" i="42"/>
  <c r="P200" i="42" s="1"/>
  <c r="Q208" i="42"/>
  <c r="P208" i="42" s="1"/>
  <c r="P10" i="50"/>
  <c r="P40" i="50"/>
  <c r="P73" i="50"/>
  <c r="P105" i="50"/>
  <c r="Q720" i="50"/>
  <c r="P720" i="50" s="1"/>
  <c r="Q705" i="50"/>
  <c r="P705" i="50" s="1"/>
  <c r="P480" i="51"/>
  <c r="P520" i="51"/>
  <c r="Q721" i="50"/>
  <c r="P721" i="50" s="1"/>
  <c r="P504" i="51"/>
  <c r="P528" i="51"/>
  <c r="Q718" i="50"/>
  <c r="P718" i="50" s="1"/>
  <c r="P512" i="51"/>
  <c r="Q719" i="50"/>
  <c r="P719" i="50" s="1"/>
  <c r="Q716" i="50"/>
  <c r="P716" i="50" s="1"/>
  <c r="Q717" i="50"/>
  <c r="P717" i="50" s="1"/>
  <c r="Q707" i="50"/>
  <c r="P707" i="50" s="1"/>
  <c r="Q715" i="51"/>
  <c r="P715" i="51" s="1"/>
  <c r="Q722" i="51"/>
  <c r="P722" i="51" s="1"/>
  <c r="Q714" i="51"/>
  <c r="P714" i="51" s="1"/>
  <c r="Q738" i="51"/>
  <c r="P738" i="51" s="1"/>
  <c r="Q752" i="51"/>
  <c r="P752" i="51" s="1"/>
  <c r="Q748" i="51"/>
  <c r="P748" i="51" s="1"/>
  <c r="Q757" i="51"/>
  <c r="P757" i="51" s="1"/>
  <c r="Q770" i="51"/>
  <c r="P770" i="51" s="1"/>
  <c r="Q782" i="51"/>
  <c r="P782" i="51" s="1"/>
  <c r="Q791" i="51"/>
  <c r="P791" i="51" s="1"/>
  <c r="Q796" i="51"/>
  <c r="P796" i="51" s="1"/>
  <c r="Q807" i="51"/>
  <c r="P807" i="51" s="1"/>
  <c r="Q810" i="51"/>
  <c r="P810" i="51" s="1"/>
  <c r="Q813" i="51"/>
  <c r="P813" i="51" s="1"/>
  <c r="Q814" i="51"/>
  <c r="P814" i="51" s="1"/>
  <c r="Q618" i="51"/>
  <c r="P618" i="51" s="1"/>
  <c r="Q626" i="51"/>
  <c r="P626" i="51" s="1"/>
  <c r="Q633" i="51"/>
  <c r="P633" i="51" s="1"/>
  <c r="Q642" i="51"/>
  <c r="P642" i="51" s="1"/>
  <c r="Q650" i="51"/>
  <c r="P650" i="51" s="1"/>
  <c r="Q658" i="51"/>
  <c r="P658" i="51" s="1"/>
  <c r="Q666" i="51"/>
  <c r="P666" i="51" s="1"/>
  <c r="Q674" i="51"/>
  <c r="P674" i="51" s="1"/>
  <c r="Q682" i="51"/>
  <c r="P682" i="51" s="1"/>
  <c r="Q690" i="51"/>
  <c r="P690" i="51" s="1"/>
  <c r="Q698" i="51"/>
  <c r="P698" i="51" s="1"/>
  <c r="Q706" i="51"/>
  <c r="P706" i="51" s="1"/>
  <c r="Q716" i="51"/>
  <c r="P716" i="51" s="1"/>
  <c r="Q726" i="51"/>
  <c r="P726" i="51" s="1"/>
  <c r="Q734" i="51"/>
  <c r="P734" i="51" s="1"/>
  <c r="Q709" i="51"/>
  <c r="P709" i="51" s="1"/>
  <c r="Q751" i="51"/>
  <c r="P751" i="51" s="1"/>
  <c r="Q746" i="51"/>
  <c r="P746" i="51" s="1"/>
  <c r="Q762" i="51"/>
  <c r="P762" i="51" s="1"/>
  <c r="Q759" i="51"/>
  <c r="P759" i="51" s="1"/>
  <c r="P5" i="57"/>
  <c r="Q108" i="57"/>
  <c r="P108" i="57" s="1"/>
  <c r="P11" i="58"/>
  <c r="P125" i="58"/>
  <c r="P151" i="58"/>
  <c r="Q637" i="51"/>
  <c r="P637" i="51" s="1"/>
  <c r="Q645" i="51"/>
  <c r="P645" i="51" s="1"/>
  <c r="Q653" i="51"/>
  <c r="P653" i="51" s="1"/>
  <c r="Q661" i="51"/>
  <c r="P661" i="51" s="1"/>
  <c r="Q669" i="51"/>
  <c r="P669" i="51" s="1"/>
  <c r="Q677" i="51"/>
  <c r="P677" i="51" s="1"/>
  <c r="Q685" i="51"/>
  <c r="P685" i="51" s="1"/>
  <c r="Q693" i="51"/>
  <c r="P693" i="51" s="1"/>
  <c r="Q701" i="51"/>
  <c r="P701" i="51" s="1"/>
  <c r="Q710" i="51"/>
  <c r="P710" i="51" s="1"/>
  <c r="Q720" i="51"/>
  <c r="P720" i="51" s="1"/>
  <c r="Q737" i="51"/>
  <c r="P737" i="51" s="1"/>
  <c r="Q723" i="51"/>
  <c r="P723" i="51" s="1"/>
  <c r="Q749" i="51"/>
  <c r="P749" i="51" s="1"/>
  <c r="Q744" i="51"/>
  <c r="P744" i="51" s="1"/>
  <c r="Q758" i="51"/>
  <c r="P758" i="51" s="1"/>
  <c r="Q764" i="51"/>
  <c r="P764" i="51" s="1"/>
  <c r="Q778" i="51"/>
  <c r="P778" i="51" s="1"/>
  <c r="Q776" i="51"/>
  <c r="P776" i="51" s="1"/>
  <c r="Q780" i="51"/>
  <c r="P780" i="51" s="1"/>
  <c r="Q142" i="57"/>
  <c r="P142" i="57" s="1"/>
  <c r="Q134" i="57"/>
  <c r="P134" i="57" s="1"/>
  <c r="Q126" i="57"/>
  <c r="P126" i="57" s="1"/>
  <c r="Q118" i="57"/>
  <c r="P118" i="57" s="1"/>
  <c r="Q110" i="57"/>
  <c r="P110" i="57" s="1"/>
  <c r="Q102" i="57"/>
  <c r="P102" i="57" s="1"/>
  <c r="Q97" i="57"/>
  <c r="P97" i="57" s="1"/>
  <c r="Q89" i="57"/>
  <c r="P89" i="57" s="1"/>
  <c r="Q81" i="57"/>
  <c r="P81" i="57" s="1"/>
  <c r="Q73" i="57"/>
  <c r="P73" i="57" s="1"/>
  <c r="Q65" i="57"/>
  <c r="P65" i="57" s="1"/>
  <c r="Q57" i="57"/>
  <c r="P57" i="57" s="1"/>
  <c r="Q49" i="57"/>
  <c r="P49" i="57" s="1"/>
  <c r="Q41" i="57"/>
  <c r="P41" i="57" s="1"/>
  <c r="Q139" i="57"/>
  <c r="P139" i="57" s="1"/>
  <c r="Q131" i="57"/>
  <c r="P131" i="57" s="1"/>
  <c r="Q123" i="57"/>
  <c r="P123" i="57" s="1"/>
  <c r="Q115" i="57"/>
  <c r="P115" i="57" s="1"/>
  <c r="Q107" i="57"/>
  <c r="P107" i="57" s="1"/>
  <c r="Q94" i="57"/>
  <c r="P94" i="57" s="1"/>
  <c r="Q86" i="57"/>
  <c r="P86" i="57" s="1"/>
  <c r="Q78" i="57"/>
  <c r="P78" i="57" s="1"/>
  <c r="Q70" i="57"/>
  <c r="P70" i="57" s="1"/>
  <c r="Q62" i="57"/>
  <c r="P62" i="57" s="1"/>
  <c r="Q54" i="57"/>
  <c r="P54" i="57" s="1"/>
  <c r="Q46" i="57"/>
  <c r="P46" i="57" s="1"/>
  <c r="Q38" i="57"/>
  <c r="P38" i="57" s="1"/>
  <c r="Q144" i="57"/>
  <c r="P144" i="57" s="1"/>
  <c r="Q136" i="57"/>
  <c r="P136" i="57" s="1"/>
  <c r="Q128" i="57"/>
  <c r="P128" i="57" s="1"/>
  <c r="Q120" i="57"/>
  <c r="P120" i="57" s="1"/>
  <c r="Q112" i="57"/>
  <c r="P112" i="57" s="1"/>
  <c r="Q104" i="57"/>
  <c r="P104" i="57" s="1"/>
  <c r="Q99" i="57"/>
  <c r="P99" i="57" s="1"/>
  <c r="Q91" i="57"/>
  <c r="P91" i="57" s="1"/>
  <c r="Q83" i="57"/>
  <c r="P83" i="57" s="1"/>
  <c r="Q75" i="57"/>
  <c r="P75" i="57" s="1"/>
  <c r="Q67" i="57"/>
  <c r="P67" i="57" s="1"/>
  <c r="Q59" i="57"/>
  <c r="Q51" i="57"/>
  <c r="P51" i="57" s="1"/>
  <c r="Q43" i="57"/>
  <c r="P43" i="57" s="1"/>
  <c r="Q109" i="57"/>
  <c r="P109" i="57" s="1"/>
  <c r="Q96" i="57"/>
  <c r="P96" i="57" s="1"/>
  <c r="Q88" i="57"/>
  <c r="P88" i="57" s="1"/>
  <c r="Q80" i="57"/>
  <c r="P80" i="57" s="1"/>
  <c r="Q72" i="57"/>
  <c r="P72" i="57" s="1"/>
  <c r="Q64" i="57"/>
  <c r="P64" i="57" s="1"/>
  <c r="Q56" i="57"/>
  <c r="P56" i="57" s="1"/>
  <c r="Q48" i="57"/>
  <c r="P48" i="57" s="1"/>
  <c r="Q40" i="57"/>
  <c r="P40" i="57" s="1"/>
  <c r="Q130" i="57"/>
  <c r="P130" i="57" s="1"/>
  <c r="Q122" i="57"/>
  <c r="P122" i="57" s="1"/>
  <c r="Q114" i="57"/>
  <c r="P114" i="57" s="1"/>
  <c r="Q106" i="57"/>
  <c r="P106" i="57" s="1"/>
  <c r="Q101" i="57"/>
  <c r="P101" i="57" s="1"/>
  <c r="Q93" i="57"/>
  <c r="P93" i="57" s="1"/>
  <c r="Q85" i="57"/>
  <c r="P85" i="57" s="1"/>
  <c r="Q77" i="57"/>
  <c r="P77" i="57" s="1"/>
  <c r="Q69" i="57"/>
  <c r="P69" i="57" s="1"/>
  <c r="Q61" i="57"/>
  <c r="P61" i="57" s="1"/>
  <c r="Q53" i="57"/>
  <c r="P53" i="57" s="1"/>
  <c r="Q45" i="57"/>
  <c r="P45" i="57" s="1"/>
  <c r="Q37" i="57"/>
  <c r="P37" i="57" s="1"/>
  <c r="Q143" i="57"/>
  <c r="P143" i="57" s="1"/>
  <c r="Q135" i="57"/>
  <c r="P135" i="57" s="1"/>
  <c r="Q127" i="57"/>
  <c r="P127" i="57" s="1"/>
  <c r="Q119" i="57"/>
  <c r="P119" i="57" s="1"/>
  <c r="Q111" i="57"/>
  <c r="P111" i="57" s="1"/>
  <c r="Q103" i="57"/>
  <c r="P103" i="57" s="1"/>
  <c r="Q98" i="57"/>
  <c r="P98" i="57" s="1"/>
  <c r="Q90" i="57"/>
  <c r="P90" i="57" s="1"/>
  <c r="Q47" i="57"/>
  <c r="Q63" i="57"/>
  <c r="P63" i="57" s="1"/>
  <c r="Q79" i="57"/>
  <c r="P79" i="57" s="1"/>
  <c r="P140" i="57"/>
  <c r="Q823" i="51"/>
  <c r="P823" i="51" s="1"/>
  <c r="Q816" i="51"/>
  <c r="P816" i="51" s="1"/>
  <c r="Q804" i="51"/>
  <c r="P804" i="51" s="1"/>
  <c r="Q802" i="51"/>
  <c r="P802" i="51" s="1"/>
  <c r="Q777" i="51"/>
  <c r="P777" i="51" s="1"/>
  <c r="Q785" i="51"/>
  <c r="P785" i="51" s="1"/>
  <c r="Q768" i="51"/>
  <c r="P768" i="51" s="1"/>
  <c r="Q818" i="51"/>
  <c r="P818" i="51" s="1"/>
  <c r="Q824" i="51"/>
  <c r="P824" i="51" s="1"/>
  <c r="Q806" i="51"/>
  <c r="P806" i="51" s="1"/>
  <c r="Q809" i="51"/>
  <c r="P809" i="51" s="1"/>
  <c r="Q786" i="51"/>
  <c r="P786" i="51" s="1"/>
  <c r="Q822" i="51"/>
  <c r="P822" i="51" s="1"/>
  <c r="Q817" i="51"/>
  <c r="P817" i="51" s="1"/>
  <c r="Q819" i="51"/>
  <c r="P819" i="51" s="1"/>
  <c r="Q793" i="51"/>
  <c r="P793" i="51" s="1"/>
  <c r="Q799" i="51"/>
  <c r="P799" i="51" s="1"/>
  <c r="Q797" i="51"/>
  <c r="P797" i="51" s="1"/>
  <c r="Q790" i="51"/>
  <c r="P790" i="51" s="1"/>
  <c r="Q820" i="51"/>
  <c r="P820" i="51" s="1"/>
  <c r="Q815" i="51"/>
  <c r="P815" i="51" s="1"/>
  <c r="Q808" i="51"/>
  <c r="P808" i="51" s="1"/>
  <c r="Q792" i="51"/>
  <c r="P792" i="51" s="1"/>
  <c r="Q787" i="51"/>
  <c r="P787" i="51" s="1"/>
  <c r="Q616" i="51"/>
  <c r="P616" i="51" s="1"/>
  <c r="Q624" i="51"/>
  <c r="P624" i="51" s="1"/>
  <c r="Q631" i="51"/>
  <c r="P631" i="51" s="1"/>
  <c r="Q640" i="51"/>
  <c r="P640" i="51" s="1"/>
  <c r="Q648" i="51"/>
  <c r="P648" i="51" s="1"/>
  <c r="Q656" i="51"/>
  <c r="P656" i="51" s="1"/>
  <c r="Q664" i="51"/>
  <c r="P664" i="51" s="1"/>
  <c r="Q672" i="51"/>
  <c r="P672" i="51" s="1"/>
  <c r="Q680" i="51"/>
  <c r="P680" i="51" s="1"/>
  <c r="Q688" i="51"/>
  <c r="P688" i="51" s="1"/>
  <c r="Q696" i="51"/>
  <c r="P696" i="51" s="1"/>
  <c r="Q704" i="51"/>
  <c r="P704" i="51" s="1"/>
  <c r="Q711" i="51"/>
  <c r="P711" i="51" s="1"/>
  <c r="Q724" i="51"/>
  <c r="P724" i="51" s="1"/>
  <c r="Q729" i="51"/>
  <c r="P729" i="51" s="1"/>
  <c r="Q731" i="51"/>
  <c r="P731" i="51" s="1"/>
  <c r="Q754" i="51"/>
  <c r="P754" i="51" s="1"/>
  <c r="Q753" i="51"/>
  <c r="P753" i="51" s="1"/>
  <c r="Q761" i="51"/>
  <c r="P761" i="51" s="1"/>
  <c r="Q771" i="51"/>
  <c r="P771" i="51" s="1"/>
  <c r="Q783" i="51"/>
  <c r="P783" i="51" s="1"/>
  <c r="Q795" i="51"/>
  <c r="P795" i="51" s="1"/>
  <c r="Q798" i="51"/>
  <c r="P798" i="51" s="1"/>
  <c r="Q800" i="51"/>
  <c r="P800" i="51" s="1"/>
  <c r="Q812" i="51"/>
  <c r="P812" i="51" s="1"/>
  <c r="Q145" i="57"/>
  <c r="P145" i="57" s="1"/>
  <c r="P26" i="57"/>
  <c r="Q42" i="57"/>
  <c r="P42" i="57" s="1"/>
  <c r="P47" i="57"/>
  <c r="Q58" i="57"/>
  <c r="P58" i="57" s="1"/>
  <c r="Q74" i="57"/>
  <c r="P74" i="57" s="1"/>
  <c r="Q116" i="57"/>
  <c r="P116" i="57" s="1"/>
  <c r="P43" i="58"/>
  <c r="Q619" i="51"/>
  <c r="P619" i="51" s="1"/>
  <c r="Q627" i="51"/>
  <c r="P627" i="51" s="1"/>
  <c r="Q634" i="51"/>
  <c r="P634" i="51" s="1"/>
  <c r="Q643" i="51"/>
  <c r="P643" i="51" s="1"/>
  <c r="Q651" i="51"/>
  <c r="P651" i="51" s="1"/>
  <c r="Q659" i="51"/>
  <c r="P659" i="51" s="1"/>
  <c r="Q667" i="51"/>
  <c r="P667" i="51" s="1"/>
  <c r="Q675" i="51"/>
  <c r="P675" i="51" s="1"/>
  <c r="Q683" i="51"/>
  <c r="P683" i="51" s="1"/>
  <c r="Q691" i="51"/>
  <c r="P691" i="51" s="1"/>
  <c r="Q699" i="51"/>
  <c r="P699" i="51" s="1"/>
  <c r="Q707" i="51"/>
  <c r="P707" i="51" s="1"/>
  <c r="Q718" i="51"/>
  <c r="P718" i="51" s="1"/>
  <c r="Q727" i="51"/>
  <c r="P727" i="51" s="1"/>
  <c r="Q735" i="51"/>
  <c r="P735" i="51" s="1"/>
  <c r="Q743" i="51"/>
  <c r="P743" i="51" s="1"/>
  <c r="Q740" i="51"/>
  <c r="P740" i="51" s="1"/>
  <c r="Q755" i="51"/>
  <c r="P755" i="51" s="1"/>
  <c r="Q766" i="51"/>
  <c r="P766" i="51" s="1"/>
  <c r="Q772" i="51"/>
  <c r="P772" i="51" s="1"/>
  <c r="Q789" i="51"/>
  <c r="P789" i="51" s="1"/>
  <c r="Q828" i="51"/>
  <c r="P828" i="51" s="1"/>
  <c r="P19" i="58"/>
  <c r="P93" i="58"/>
  <c r="P119" i="58"/>
  <c r="Q721" i="51"/>
  <c r="P721" i="51" s="1"/>
  <c r="Q717" i="51"/>
  <c r="P717" i="51" s="1"/>
  <c r="Q736" i="51"/>
  <c r="P736" i="51" s="1"/>
  <c r="Q747" i="51"/>
  <c r="P747" i="51" s="1"/>
  <c r="Q742" i="51"/>
  <c r="P742" i="51" s="1"/>
  <c r="Q760" i="51"/>
  <c r="P760" i="51" s="1"/>
  <c r="Q769" i="51"/>
  <c r="P769" i="51" s="1"/>
  <c r="Q767" i="51"/>
  <c r="P767" i="51" s="1"/>
  <c r="Q775" i="51"/>
  <c r="P775" i="51" s="1"/>
  <c r="Q781" i="51"/>
  <c r="P781" i="51" s="1"/>
  <c r="Q784" i="51"/>
  <c r="P784" i="51" s="1"/>
  <c r="Q794" i="51"/>
  <c r="P794" i="51" s="1"/>
  <c r="Q801" i="51"/>
  <c r="P801" i="51" s="1"/>
  <c r="Q821" i="51"/>
  <c r="P821" i="51" s="1"/>
  <c r="P59" i="57"/>
  <c r="Q124" i="57"/>
  <c r="P124" i="57" s="1"/>
  <c r="P60" i="58"/>
  <c r="P90" i="58"/>
  <c r="Q617" i="51"/>
  <c r="P617" i="51" s="1"/>
  <c r="Q625" i="51"/>
  <c r="P625" i="51" s="1"/>
  <c r="Q632" i="51"/>
  <c r="P632" i="51" s="1"/>
  <c r="Q641" i="51"/>
  <c r="P641" i="51" s="1"/>
  <c r="Q649" i="51"/>
  <c r="P649" i="51" s="1"/>
  <c r="Q657" i="51"/>
  <c r="P657" i="51" s="1"/>
  <c r="Q665" i="51"/>
  <c r="P665" i="51" s="1"/>
  <c r="Q673" i="51"/>
  <c r="P673" i="51" s="1"/>
  <c r="Q681" i="51"/>
  <c r="P681" i="51" s="1"/>
  <c r="Q689" i="51"/>
  <c r="P689" i="51" s="1"/>
  <c r="Q697" i="51"/>
  <c r="P697" i="51" s="1"/>
  <c r="Q705" i="51"/>
  <c r="P705" i="51" s="1"/>
  <c r="Q713" i="51"/>
  <c r="P713" i="51" s="1"/>
  <c r="Q725" i="51"/>
  <c r="P725" i="51" s="1"/>
  <c r="Q733" i="51"/>
  <c r="P733" i="51" s="1"/>
  <c r="Q730" i="51"/>
  <c r="P730" i="51" s="1"/>
  <c r="Q739" i="51"/>
  <c r="P739" i="51" s="1"/>
  <c r="Q750" i="51"/>
  <c r="P750" i="51" s="1"/>
  <c r="Q763" i="51"/>
  <c r="P763" i="51" s="1"/>
  <c r="Q773" i="51"/>
  <c r="P773" i="51" s="1"/>
  <c r="Q803" i="51"/>
  <c r="P803" i="51" s="1"/>
  <c r="Q811" i="51"/>
  <c r="P811" i="51" s="1"/>
  <c r="Q39" i="57"/>
  <c r="P39" i="57" s="1"/>
  <c r="Q55" i="57"/>
  <c r="P55" i="57" s="1"/>
  <c r="Q71" i="57"/>
  <c r="P71" i="57" s="1"/>
  <c r="Q87" i="57"/>
  <c r="P87" i="57" s="1"/>
  <c r="P3" i="58"/>
  <c r="P157" i="58"/>
  <c r="Q620" i="51"/>
  <c r="P620" i="51" s="1"/>
  <c r="Q635" i="51"/>
  <c r="P635" i="51" s="1"/>
  <c r="Q636" i="51"/>
  <c r="P636" i="51" s="1"/>
  <c r="Q644" i="51"/>
  <c r="P644" i="51" s="1"/>
  <c r="Q652" i="51"/>
  <c r="P652" i="51" s="1"/>
  <c r="Q660" i="51"/>
  <c r="P660" i="51" s="1"/>
  <c r="Q668" i="51"/>
  <c r="P668" i="51" s="1"/>
  <c r="Q676" i="51"/>
  <c r="P676" i="51" s="1"/>
  <c r="Q684" i="51"/>
  <c r="P684" i="51" s="1"/>
  <c r="Q692" i="51"/>
  <c r="P692" i="51" s="1"/>
  <c r="Q700" i="51"/>
  <c r="P700" i="51" s="1"/>
  <c r="Q708" i="51"/>
  <c r="P708" i="51" s="1"/>
  <c r="Q719" i="51"/>
  <c r="P719" i="51" s="1"/>
  <c r="Q728" i="51"/>
  <c r="P728" i="51" s="1"/>
  <c r="Q732" i="51"/>
  <c r="P732" i="51" s="1"/>
  <c r="Q745" i="51"/>
  <c r="P745" i="51" s="1"/>
  <c r="Q741" i="51"/>
  <c r="P741" i="51" s="1"/>
  <c r="Q756" i="51"/>
  <c r="P756" i="51" s="1"/>
  <c r="Q765" i="51"/>
  <c r="P765" i="51" s="1"/>
  <c r="Q774" i="51"/>
  <c r="P774" i="51" s="1"/>
  <c r="Q779" i="51"/>
  <c r="P779" i="51" s="1"/>
  <c r="Q50" i="57"/>
  <c r="P50" i="57" s="1"/>
  <c r="Q66" i="57"/>
  <c r="P66" i="57" s="1"/>
  <c r="Q82" i="57"/>
  <c r="P82" i="57" s="1"/>
  <c r="Q132" i="57"/>
  <c r="P132" i="57" s="1"/>
  <c r="P74" i="58"/>
  <c r="P172" i="58"/>
  <c r="P282" i="59"/>
  <c r="P303" i="59"/>
  <c r="P343" i="59"/>
  <c r="Q138" i="57"/>
  <c r="P138" i="57" s="1"/>
  <c r="Q146" i="57"/>
  <c r="P146" i="57" s="1"/>
  <c r="P53" i="58"/>
  <c r="P108" i="58"/>
  <c r="P140" i="58"/>
  <c r="P189" i="58"/>
  <c r="P214" i="58"/>
  <c r="P9" i="59"/>
  <c r="P25" i="59"/>
  <c r="P41" i="59"/>
  <c r="P57" i="59"/>
  <c r="P84" i="59"/>
  <c r="P148" i="59"/>
  <c r="P212" i="59"/>
  <c r="Q117" i="57"/>
  <c r="P117" i="57" s="1"/>
  <c r="Q125" i="57"/>
  <c r="P125" i="57" s="1"/>
  <c r="Q133" i="57"/>
  <c r="P133" i="57" s="1"/>
  <c r="Q141" i="57"/>
  <c r="P141" i="57" s="1"/>
  <c r="P81" i="59"/>
  <c r="P95" i="59"/>
  <c r="P145" i="59"/>
  <c r="P159" i="59"/>
  <c r="P209" i="59"/>
  <c r="P223" i="59"/>
  <c r="P65" i="59"/>
  <c r="Q15" i="57"/>
  <c r="P15" i="57" s="1"/>
  <c r="Q23" i="57"/>
  <c r="P23" i="57" s="1"/>
  <c r="Q31" i="57"/>
  <c r="P31" i="57" s="1"/>
  <c r="Q44" i="57"/>
  <c r="P44" i="57" s="1"/>
  <c r="Q52" i="57"/>
  <c r="P52" i="57" s="1"/>
  <c r="Q60" i="57"/>
  <c r="P60" i="57" s="1"/>
  <c r="Q68" i="57"/>
  <c r="P68" i="57" s="1"/>
  <c r="Q76" i="57"/>
  <c r="P76" i="57" s="1"/>
  <c r="Q84" i="57"/>
  <c r="P84" i="57" s="1"/>
  <c r="Q92" i="57"/>
  <c r="P92" i="57" s="1"/>
  <c r="Q100" i="57"/>
  <c r="P100" i="57" s="1"/>
  <c r="Q105" i="57"/>
  <c r="P105" i="57" s="1"/>
  <c r="Q113" i="57"/>
  <c r="P113" i="57" s="1"/>
  <c r="Q121" i="57"/>
  <c r="P121" i="57" s="1"/>
  <c r="Q129" i="57"/>
  <c r="P129" i="57" s="1"/>
  <c r="Q137" i="57"/>
  <c r="P137" i="57" s="1"/>
  <c r="P106" i="59"/>
  <c r="P134" i="59"/>
  <c r="P170" i="59"/>
  <c r="P198" i="59"/>
  <c r="P234" i="59"/>
  <c r="P262" i="59"/>
  <c r="P407" i="59"/>
  <c r="P123" i="59"/>
  <c r="P187" i="59"/>
  <c r="P251" i="59"/>
  <c r="P268" i="59"/>
  <c r="P291" i="59"/>
  <c r="P300" i="59"/>
  <c r="P380" i="59"/>
  <c r="Q226" i="58"/>
  <c r="P226" i="58" s="1"/>
  <c r="Q241" i="58"/>
  <c r="P241" i="58" s="1"/>
  <c r="Q252" i="58"/>
  <c r="P252" i="58" s="1"/>
  <c r="Q260" i="58"/>
  <c r="P260" i="58" s="1"/>
  <c r="P107" i="59"/>
  <c r="P171" i="59"/>
  <c r="P235" i="59"/>
  <c r="P283" i="59"/>
  <c r="P292" i="59"/>
  <c r="P316" i="59"/>
  <c r="P332" i="59"/>
  <c r="P396" i="59"/>
  <c r="Q224" i="58"/>
  <c r="P224" i="58" s="1"/>
  <c r="Q235" i="58"/>
  <c r="P235" i="58" s="1"/>
  <c r="Q217" i="58"/>
  <c r="P217" i="58" s="1"/>
  <c r="Q244" i="58"/>
  <c r="P244" i="58" s="1"/>
  <c r="Q253" i="58"/>
  <c r="P253" i="58" s="1"/>
  <c r="Q263" i="58"/>
  <c r="P263" i="58" s="1"/>
  <c r="P99" i="59"/>
  <c r="P163" i="59"/>
  <c r="P227" i="59"/>
  <c r="P372" i="59"/>
  <c r="Q222" i="58"/>
  <c r="P222" i="58" s="1"/>
  <c r="Q233" i="58"/>
  <c r="P233" i="58" s="1"/>
  <c r="Q216" i="58"/>
  <c r="P216" i="58" s="1"/>
  <c r="Q243" i="58"/>
  <c r="P243" i="58" s="1"/>
  <c r="Q250" i="58"/>
  <c r="P250" i="58" s="1"/>
  <c r="Q258" i="58"/>
  <c r="P258" i="58" s="1"/>
  <c r="P83" i="59"/>
  <c r="P147" i="59"/>
  <c r="P211" i="59"/>
  <c r="P308" i="59"/>
  <c r="P388" i="59"/>
  <c r="P428" i="59"/>
  <c r="P444" i="59"/>
  <c r="P460" i="59"/>
  <c r="P476" i="59"/>
  <c r="P492" i="59"/>
  <c r="Q228" i="58"/>
  <c r="P228" i="58" s="1"/>
  <c r="Q236" i="58"/>
  <c r="P236" i="58" s="1"/>
  <c r="Q238" i="58"/>
  <c r="P238" i="58" s="1"/>
  <c r="Q245" i="58"/>
  <c r="P245" i="58" s="1"/>
  <c r="Q257" i="58"/>
  <c r="P257" i="58" s="1"/>
  <c r="Q558" i="59"/>
  <c r="P558" i="59" s="1"/>
  <c r="Q566" i="59"/>
  <c r="P566" i="59" s="1"/>
  <c r="Q579" i="59"/>
  <c r="P579" i="59" s="1"/>
  <c r="Q587" i="59"/>
  <c r="P587" i="59" s="1"/>
  <c r="Q595" i="59"/>
  <c r="P595" i="59" s="1"/>
  <c r="Q603" i="59"/>
  <c r="P603" i="59" s="1"/>
  <c r="Q611" i="59"/>
  <c r="P611" i="59" s="1"/>
  <c r="Q619" i="59"/>
  <c r="P619" i="59" s="1"/>
  <c r="Q627" i="59"/>
  <c r="P627" i="59" s="1"/>
  <c r="Q635" i="59"/>
  <c r="P635" i="59" s="1"/>
  <c r="Q643" i="59"/>
  <c r="P643" i="59" s="1"/>
  <c r="Q651" i="59"/>
  <c r="P651" i="59" s="1"/>
  <c r="Q574" i="59"/>
  <c r="P574" i="59" s="1"/>
  <c r="Q582" i="59"/>
  <c r="P582" i="59" s="1"/>
  <c r="Q590" i="59"/>
  <c r="P590" i="59" s="1"/>
  <c r="Q598" i="59"/>
  <c r="P598" i="59" s="1"/>
  <c r="Q606" i="59"/>
  <c r="P606" i="59" s="1"/>
  <c r="Q614" i="59"/>
  <c r="P614" i="59" s="1"/>
  <c r="Q622" i="59"/>
  <c r="P622" i="59" s="1"/>
  <c r="Q630" i="59"/>
  <c r="P630" i="59" s="1"/>
  <c r="Q638" i="59"/>
  <c r="P638" i="59" s="1"/>
  <c r="Q646" i="59"/>
  <c r="P646" i="59" s="1"/>
  <c r="Q577" i="59"/>
  <c r="P577" i="59" s="1"/>
  <c r="Q585" i="59"/>
  <c r="P585" i="59" s="1"/>
  <c r="Q593" i="59"/>
  <c r="P593" i="59" s="1"/>
  <c r="Q601" i="59"/>
  <c r="P601" i="59" s="1"/>
  <c r="Q609" i="59"/>
  <c r="P609" i="59" s="1"/>
  <c r="Q617" i="59"/>
  <c r="P617" i="59" s="1"/>
  <c r="Q625" i="59"/>
  <c r="P625" i="59" s="1"/>
  <c r="Q633" i="59"/>
  <c r="P633" i="59" s="1"/>
  <c r="Q641" i="59"/>
  <c r="P641" i="59" s="1"/>
  <c r="Q649" i="59"/>
  <c r="P649" i="59" s="1"/>
  <c r="Q575" i="59"/>
  <c r="P575" i="59" s="1"/>
  <c r="Q583" i="59"/>
  <c r="P583" i="59" s="1"/>
  <c r="Q591" i="59"/>
  <c r="P591" i="59" s="1"/>
  <c r="Q599" i="59"/>
  <c r="P599" i="59" s="1"/>
  <c r="Q607" i="59"/>
  <c r="P607" i="59" s="1"/>
  <c r="Q615" i="59"/>
  <c r="P615" i="59" s="1"/>
  <c r="Q623" i="59"/>
  <c r="P623" i="59" s="1"/>
  <c r="Q631" i="59"/>
  <c r="P631" i="59" s="1"/>
  <c r="Q639" i="59"/>
  <c r="P639" i="59" s="1"/>
  <c r="Q647" i="59"/>
  <c r="P647" i="59" s="1"/>
  <c r="Q549" i="59"/>
  <c r="P549" i="59" s="1"/>
  <c r="Q557" i="59"/>
  <c r="P557" i="59" s="1"/>
  <c r="Q565" i="59"/>
  <c r="P565" i="59" s="1"/>
  <c r="Q578" i="59"/>
  <c r="P578" i="59" s="1"/>
  <c r="Q586" i="59"/>
  <c r="P586" i="59" s="1"/>
  <c r="Q594" i="59"/>
  <c r="P594" i="59" s="1"/>
  <c r="Q602" i="59"/>
  <c r="P602" i="59" s="1"/>
  <c r="Q610" i="59"/>
  <c r="P610" i="59" s="1"/>
  <c r="Q618" i="59"/>
  <c r="P618" i="59" s="1"/>
  <c r="Q626" i="59"/>
  <c r="P626" i="59" s="1"/>
  <c r="Q634" i="59"/>
  <c r="P634" i="59" s="1"/>
  <c r="Q642" i="59"/>
  <c r="P642" i="59" s="1"/>
  <c r="Q650" i="59"/>
  <c r="P650" i="59" s="1"/>
  <c r="Q573" i="59"/>
  <c r="P573" i="59" s="1"/>
  <c r="Q581" i="59"/>
  <c r="P581" i="59" s="1"/>
  <c r="Q589" i="59"/>
  <c r="P589" i="59" s="1"/>
  <c r="Q605" i="59"/>
  <c r="P605" i="59" s="1"/>
  <c r="Q613" i="59"/>
  <c r="P613" i="59" s="1"/>
  <c r="Q621" i="59"/>
  <c r="P621" i="59" s="1"/>
  <c r="Q629" i="59"/>
  <c r="P629" i="59" s="1"/>
  <c r="Q637" i="59"/>
  <c r="P637" i="59" s="1"/>
  <c r="Q645" i="59"/>
  <c r="P645" i="59" s="1"/>
  <c r="Q653" i="59"/>
  <c r="P653" i="59" s="1"/>
  <c r="Q576" i="59"/>
  <c r="P576" i="59" s="1"/>
  <c r="Q584" i="59"/>
  <c r="P584" i="59" s="1"/>
  <c r="Q592" i="59"/>
  <c r="P592" i="59" s="1"/>
  <c r="Q600" i="59"/>
  <c r="P600" i="59" s="1"/>
  <c r="Q608" i="59"/>
  <c r="P608" i="59" s="1"/>
  <c r="Q616" i="59"/>
  <c r="P616" i="59" s="1"/>
  <c r="Q624" i="59"/>
  <c r="P624" i="59" s="1"/>
  <c r="Q632" i="59"/>
  <c r="P632" i="59" s="1"/>
  <c r="Q640" i="59"/>
  <c r="P640" i="59" s="1"/>
  <c r="P734" i="49" l="1"/>
  <c r="P731" i="49"/>
  <c r="P735" i="49"/>
  <c r="P730" i="49"/>
  <c r="P737" i="49"/>
  <c r="P739" i="49"/>
  <c r="P740" i="49"/>
  <c r="P738" i="49"/>
  <c r="P733" i="49"/>
  <c r="P732" i="49"/>
  <c r="P736" i="49"/>
  <c r="P593" i="49"/>
  <c r="P597" i="49"/>
  <c r="P561" i="49"/>
  <c r="P565" i="49"/>
  <c r="P600" i="49"/>
  <c r="P601" i="49"/>
  <c r="P557" i="49"/>
  <c r="P553" i="49"/>
  <c r="P503" i="49"/>
  <c r="P501" i="49"/>
  <c r="P462" i="49"/>
  <c r="P461" i="49"/>
  <c r="P627" i="49"/>
  <c r="P626" i="49"/>
  <c r="P550" i="49"/>
  <c r="P549" i="49"/>
  <c r="P494" i="49"/>
  <c r="P493" i="49"/>
  <c r="P547" i="49"/>
  <c r="P545" i="49"/>
  <c r="D43" i="5"/>
  <c r="D48" i="5" s="1"/>
  <c r="B43" i="5"/>
  <c r="D57" i="5" l="1"/>
  <c r="D61" i="5" s="1"/>
  <c r="F4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0300-000001000000}">
      <text>
        <r>
          <rPr>
            <sz val="11"/>
            <color rgb="FF000000"/>
            <rFont val="Arial"/>
            <family val="2"/>
            <scheme val="minor"/>
          </rPr>
          <t>======
ID#AAABK9FownM
    (2021-10-21 06:11:01)
הדייר של 277 שילם חשמל לסנדי 152
	-ליאת אבגי</t>
        </r>
      </text>
    </comment>
    <comment ref="E15" authorId="0" shapeId="0" xr:uid="{00000000-0006-0000-0300-000002000000}">
      <text>
        <r>
          <rPr>
            <sz val="11"/>
            <color rgb="FF000000"/>
            <rFont val="Arial"/>
            <family val="2"/>
            <scheme val="minor"/>
          </rPr>
          <t>======
ID#AAABK9FowtY
    (2021-10-21 06:11:01)
חלק מהעברה של 15,000 ש"ח
	-ליאת אבגי</t>
        </r>
      </text>
    </comment>
    <comment ref="C16" authorId="0" shapeId="0" xr:uid="{00000000-0006-0000-0300-000003000000}">
      <text>
        <r>
          <rPr>
            <sz val="11"/>
            <color rgb="FF000000"/>
            <rFont val="Arial"/>
            <family val="2"/>
            <scheme val="minor"/>
          </rPr>
          <t>======
ID#AAABK9Fowyg
    (2021-10-21 06:11:01)
שק שסנדי נתנה לאיש מקצוע מהחשבון הפרטי שלה ב 13/3/16
	-ליאת אבגי</t>
        </r>
      </text>
    </comment>
    <comment ref="C18" authorId="0" shapeId="0" xr:uid="{00000000-0006-0000-0300-000004000000}">
      <text>
        <r>
          <rPr>
            <sz val="11"/>
            <color rgb="FF000000"/>
            <rFont val="Arial"/>
            <family val="2"/>
            <scheme val="minor"/>
          </rPr>
          <t>======
ID#AAABK9Fowk4
    (2021-10-21 06:11:01)
סנדי שילמה במזומן לצבעי, מהכסף שלה
	-ליאת אבגי</t>
        </r>
      </text>
    </comment>
    <comment ref="D33" authorId="0" shapeId="0" xr:uid="{00000000-0006-0000-0300-000005000000}">
      <text>
        <r>
          <rPr>
            <sz val="11"/>
            <color rgb="FF000000"/>
            <rFont val="Arial"/>
            <family val="2"/>
            <scheme val="minor"/>
          </rPr>
          <t>======
ID#AAABK9Fowng
user    (2021-10-21 06:11:01)
transfer it to my account</t>
        </r>
      </text>
    </comment>
    <comment ref="C45" authorId="0" shapeId="0" xr:uid="{00000000-0006-0000-0300-000006000000}">
      <text>
        <r>
          <rPr>
            <sz val="11"/>
            <color rgb="FF000000"/>
            <rFont val="Arial"/>
            <family val="2"/>
            <scheme val="minor"/>
          </rPr>
          <t>======
ID#AAABK9Fowj4
    (2021-10-21 06:11:01)
charge on amex of 99.9
9.9 is accounted for pollack</t>
        </r>
      </text>
    </comment>
    <comment ref="C52" authorId="0" shapeId="0" xr:uid="{00000000-0006-0000-0300-000007000000}">
      <text>
        <r>
          <rPr>
            <sz val="11"/>
            <color rgb="FF000000"/>
            <rFont val="Arial"/>
            <family val="2"/>
            <scheme val="minor"/>
          </rPr>
          <t>======
ID#AAABK9FowyQ
user    (2021-10-21 06:11:01)
not sure which client it is</t>
        </r>
      </text>
    </comment>
    <comment ref="C62" authorId="0" shapeId="0" xr:uid="{00000000-0006-0000-0300-000008000000}">
      <text>
        <r>
          <rPr>
            <sz val="11"/>
            <color rgb="FF000000"/>
            <rFont val="Arial"/>
            <family val="2"/>
            <scheme val="minor"/>
          </rPr>
          <t>======
ID#AAABK9FowvI
user    (2021-10-21 06:11:01)
not sure what this is</t>
        </r>
      </text>
    </comment>
    <comment ref="E84" authorId="0" shapeId="0" xr:uid="{00000000-0006-0000-0300-000009000000}">
      <text>
        <r>
          <rPr>
            <sz val="11"/>
            <color rgb="FF000000"/>
            <rFont val="Arial"/>
            <family val="2"/>
            <scheme val="minor"/>
          </rPr>
          <t>======
ID#AAABK9Fowvs
user    (2021-10-21 06:11:01)
paid handyman in cash this is the payback</t>
        </r>
      </text>
    </comment>
    <comment ref="E85" authorId="0" shapeId="0" xr:uid="{00000000-0006-0000-0300-00000A000000}">
      <text>
        <r>
          <rPr>
            <sz val="11"/>
            <color rgb="FF000000"/>
            <rFont val="Arial"/>
            <family val="2"/>
            <scheme val="minor"/>
          </rPr>
          <t>======
ID#AAABK9Fowl0
user    (2021-10-21 06:11:01)
paid delivery cash this is pay back</t>
        </r>
      </text>
    </comment>
    <comment ref="E88" authorId="0" shapeId="0" xr:uid="{00000000-0006-0000-0300-00000B000000}">
      <text>
        <r>
          <rPr>
            <sz val="11"/>
            <color rgb="FF000000"/>
            <rFont val="Arial"/>
            <family val="2"/>
            <scheme val="minor"/>
          </rPr>
          <t>======
ID#AAABK9Fow4I
user    (2021-10-21 06:11:01)
paid zach to clean shindler</t>
        </r>
      </text>
    </comment>
    <comment ref="E89" authorId="0" shapeId="0" xr:uid="{00000000-0006-0000-0300-00000C000000}">
      <text>
        <r>
          <rPr>
            <sz val="11"/>
            <color rgb="FF000000"/>
            <rFont val="Arial"/>
            <family val="2"/>
            <scheme val="minor"/>
          </rPr>
          <t>======
ID#AAABK9Fow3U
user    (2021-10-21 06:11:01)
return paymnent for house supplies paid in cash</t>
        </r>
      </text>
    </comment>
    <comment ref="E91" authorId="0" shapeId="0" xr:uid="{00000000-0006-0000-0300-00000D000000}">
      <text>
        <r>
          <rPr>
            <sz val="11"/>
            <color rgb="FF000000"/>
            <rFont val="Arial"/>
            <family val="2"/>
            <scheme val="minor"/>
          </rPr>
          <t>======
ID#AAABK9Fow1o
    (2021-10-21 06:11:01)
payback netanel ben cleaning walls</t>
        </r>
      </text>
    </comment>
    <comment ref="E92" authorId="0" shapeId="0" xr:uid="{00000000-0006-0000-0300-00000E000000}">
      <text>
        <r>
          <rPr>
            <sz val="11"/>
            <color rgb="FF000000"/>
            <rFont val="Arial"/>
            <family val="2"/>
            <scheme val="minor"/>
          </rPr>
          <t>======
ID#AAABK9FownI
user    (2021-10-21 06:11:01)
paid in cash this is the payback</t>
        </r>
      </text>
    </comment>
    <comment ref="E94" authorId="0" shapeId="0" xr:uid="{00000000-0006-0000-0300-00000F000000}">
      <text>
        <r>
          <rPr>
            <sz val="11"/>
            <color rgb="FF000000"/>
            <rFont val="Arial"/>
            <family val="2"/>
            <scheme val="minor"/>
          </rPr>
          <t>======
ID#AAABK9FowsQ
    (2021-10-21 06:11:01)
ben and Zach payback</t>
        </r>
      </text>
    </comment>
    <comment ref="E95" authorId="0" shapeId="0" xr:uid="{00000000-0006-0000-0300-000010000000}">
      <text>
        <r>
          <rPr>
            <sz val="11"/>
            <color rgb="FF000000"/>
            <rFont val="Arial"/>
            <family val="2"/>
            <scheme val="minor"/>
          </rPr>
          <t>======
ID#AAABK9Fowh8
    (2021-10-21 06:11:01)
payback for cash payment for roni handyman</t>
        </r>
      </text>
    </comment>
    <comment ref="E96" authorId="0" shapeId="0" xr:uid="{00000000-0006-0000-0300-000011000000}">
      <text>
        <r>
          <rPr>
            <sz val="11"/>
            <color rgb="FF000000"/>
            <rFont val="Arial"/>
            <family val="2"/>
            <scheme val="minor"/>
          </rPr>
          <t>======
ID#AAABK9Fow0Y
user    (2021-10-21 06:11:01)
paid ben in cash for window cleaning</t>
        </r>
      </text>
    </comment>
    <comment ref="E99" authorId="0" shapeId="0" xr:uid="{00000000-0006-0000-0300-000012000000}">
      <text>
        <r>
          <rPr>
            <sz val="11"/>
            <color rgb="FF000000"/>
            <rFont val="Arial"/>
            <family val="2"/>
            <scheme val="minor"/>
          </rPr>
          <t>======
ID#AAABK9FowtM
user    (2021-10-21 06:11:01)
paid ben in cash</t>
        </r>
      </text>
    </comment>
    <comment ref="E100" authorId="0" shapeId="0" xr:uid="{00000000-0006-0000-0300-000013000000}">
      <text>
        <r>
          <rPr>
            <sz val="11"/>
            <color rgb="FF000000"/>
            <rFont val="Arial"/>
            <family val="2"/>
            <scheme val="minor"/>
          </rPr>
          <t>======
ID#AAABK9Fowvc
user    (2021-10-21 06:11:01)
paid ben in cash</t>
        </r>
      </text>
    </comment>
    <comment ref="E104" authorId="0" shapeId="0" xr:uid="{00000000-0006-0000-0300-000014000000}">
      <text>
        <r>
          <rPr>
            <sz val="11"/>
            <color rgb="FF000000"/>
            <rFont val="Arial"/>
            <family val="2"/>
            <scheme val="minor"/>
          </rPr>
          <t>======
ID#AAABK9Fowh4
user    (2021-10-21 06:11:01)
payback from hainey =, funiture moving, yehuda</t>
        </r>
      </text>
    </comment>
    <comment ref="E106" authorId="0" shapeId="0" xr:uid="{00000000-0006-0000-0300-000015000000}">
      <text>
        <r>
          <rPr>
            <sz val="11"/>
            <color rgb="FF000000"/>
            <rFont val="Arial"/>
            <family val="2"/>
            <scheme val="minor"/>
          </rPr>
          <t>======
ID#AAABK9Fow20
user    (2021-10-21 06:11:01)
Payback from shindler yehada weeds</t>
        </r>
      </text>
    </comment>
    <comment ref="D107" authorId="0" shapeId="0" xr:uid="{00000000-0006-0000-0300-000016000000}">
      <text>
        <r>
          <rPr>
            <sz val="11"/>
            <color rgb="FF000000"/>
            <rFont val="Arial"/>
            <family val="2"/>
            <scheme val="minor"/>
          </rPr>
          <t>======
ID#AAABK9Fow0E
user    (2021-10-21 06:11:01)
Couldn't deposit Nis 10 coin so returned them each Nis 5 via the buffer</t>
        </r>
      </text>
    </comment>
    <comment ref="E115" authorId="0" shapeId="0" xr:uid="{00000000-0006-0000-0300-000017000000}">
      <text>
        <r>
          <rPr>
            <sz val="11"/>
            <color rgb="FF000000"/>
            <rFont val="Arial"/>
            <family val="2"/>
            <scheme val="minor"/>
          </rPr>
          <t>======
ID#AAABK9Fowro
user    (2021-10-21 06:11:01)
paid from personal cc by mistake 2-07-17</t>
        </r>
      </text>
    </comment>
    <comment ref="D118" authorId="0" shapeId="0" xr:uid="{00000000-0006-0000-0300-000018000000}">
      <text>
        <r>
          <rPr>
            <sz val="11"/>
            <color rgb="FF000000"/>
            <rFont val="Arial"/>
            <family val="2"/>
            <scheme val="minor"/>
          </rPr>
          <t>======
ID#AAABK9Fowt8
user    (2021-10-21 06:11:01)
copy of plans charged to wrong cc</t>
        </r>
      </text>
    </comment>
    <comment ref="D120" authorId="0" shapeId="0" xr:uid="{00000000-0006-0000-0300-000019000000}">
      <text>
        <r>
          <rPr>
            <sz val="11"/>
            <color rgb="FF000000"/>
            <rFont val="Arial"/>
            <family val="2"/>
            <scheme val="minor"/>
          </rPr>
          <t>======
ID#AAABK9Fowqs
user    (2021-10-21 06:11:01)
paid by this cc by mistake</t>
        </r>
      </text>
    </comment>
    <comment ref="E126" authorId="0" shapeId="0" xr:uid="{00000000-0006-0000-0300-00001A000000}">
      <text>
        <r>
          <rPr>
            <sz val="11"/>
            <color rgb="FF000000"/>
            <rFont val="Arial"/>
            <family val="2"/>
            <scheme val="minor"/>
          </rPr>
          <t>======
ID#AAABK9Fowik
user    (2021-10-21 06:11:01)
laid out for hockstein cleaning</t>
        </r>
      </text>
    </comment>
    <comment ref="E127" authorId="0" shapeId="0" xr:uid="{00000000-0006-0000-0300-00001B000000}">
      <text>
        <r>
          <rPr>
            <sz val="11"/>
            <color rgb="FF000000"/>
            <rFont val="Arial"/>
            <family val="2"/>
            <scheme val="minor"/>
          </rPr>
          <t>======
ID#AAABK9Fowuw
user    (2021-10-21 06:11:01)
paid with cash this is the payback</t>
        </r>
      </text>
    </comment>
    <comment ref="E128" authorId="0" shapeId="0" xr:uid="{00000000-0006-0000-0300-00001C000000}">
      <text>
        <r>
          <rPr>
            <sz val="11"/>
            <color rgb="FF000000"/>
            <rFont val="Arial"/>
            <family val="2"/>
            <scheme val="minor"/>
          </rPr>
          <t>======
ID#AAABK9FowkE
user    (2021-10-21 06:11:01)
repaid my self for moving zion- used 450 from cash I had from them and 400 liad out</t>
        </r>
      </text>
    </comment>
    <comment ref="E130" authorId="0" shapeId="0" xr:uid="{00000000-0006-0000-0300-00001D000000}">
      <text>
        <r>
          <rPr>
            <sz val="11"/>
            <color rgb="FF000000"/>
            <rFont val="Arial"/>
            <family val="2"/>
            <scheme val="minor"/>
          </rPr>
          <t>======
ID#AAABK9Fowz8
user    (2021-10-21 06:11:01)
paid cleaner 350-  300 from cash not in the spread sheet and 50 I laid out repaying it in the buffer</t>
        </r>
      </text>
    </comment>
    <comment ref="E131" authorId="0" shapeId="0" xr:uid="{00000000-0006-0000-0300-00001E000000}">
      <text>
        <r>
          <rPr>
            <sz val="11"/>
            <color rgb="FF000000"/>
            <rFont val="Arial"/>
            <family val="2"/>
            <scheme val="minor"/>
          </rPr>
          <t>======
ID#AAABK9FowtA
user    (2021-10-21 06:11:01)
paid via amex re paid via buffer</t>
        </r>
      </text>
    </comment>
    <comment ref="E133" authorId="0" shapeId="0" xr:uid="{00000000-0006-0000-0300-00001F000000}">
      <text>
        <r>
          <rPr>
            <sz val="11"/>
            <color rgb="FF000000"/>
            <rFont val="Arial"/>
            <family val="2"/>
            <scheme val="minor"/>
          </rPr>
          <t>======
ID#AAABK9Fow2Y
user    (2021-10-21 06:11:01)
paid elena in cash for licht,  this is the payback</t>
        </r>
      </text>
    </comment>
    <comment ref="E137" authorId="0" shapeId="0" xr:uid="{00000000-0006-0000-0300-000020000000}">
      <text>
        <r>
          <rPr>
            <sz val="11"/>
            <color rgb="FF000000"/>
            <rFont val="Arial"/>
            <family val="2"/>
            <scheme val="minor"/>
          </rPr>
          <t>======
ID#AAABK9FowwQ
user    (2021-10-21 06:11:01)
paid in cash manny this is the return</t>
        </r>
      </text>
    </comment>
    <comment ref="E142" authorId="0" shapeId="0" xr:uid="{00000000-0006-0000-0300-000021000000}">
      <text>
        <r>
          <rPr>
            <sz val="11"/>
            <color rgb="FF000000"/>
            <rFont val="Arial"/>
            <family val="2"/>
            <scheme val="minor"/>
          </rPr>
          <t>======
ID#AAABK9FowrU
user    (2021-10-21 06:11:01)
paid in cash this is the return</t>
        </r>
      </text>
    </comment>
    <comment ref="E143" authorId="0" shapeId="0" xr:uid="{00000000-0006-0000-0300-000022000000}">
      <text>
        <r>
          <rPr>
            <sz val="11"/>
            <color rgb="FF000000"/>
            <rFont val="Arial"/>
            <family val="2"/>
            <scheme val="minor"/>
          </rPr>
          <t>======
ID#AAABK9Fow4c
user    (2021-10-21 06:11:01)
paid bituach leumi for eleana from hapolaim account tthis is pay back</t>
        </r>
      </text>
    </comment>
    <comment ref="C145" authorId="0" shapeId="0" xr:uid="{00000000-0006-0000-0300-000023000000}">
      <text>
        <r>
          <rPr>
            <sz val="11"/>
            <color rgb="FF000000"/>
            <rFont val="Arial"/>
            <family val="2"/>
            <scheme val="minor"/>
          </rPr>
          <t>======
ID#AAABK9Fowwk
user    (2021-10-21 06:11:01)
his brother left cash to for cleaner</t>
        </r>
      </text>
    </comment>
    <comment ref="D149" authorId="0" shapeId="0" xr:uid="{00000000-0006-0000-0300-000024000000}">
      <text>
        <r>
          <rPr>
            <sz val="11"/>
            <color rgb="FF000000"/>
            <rFont val="Arial"/>
            <family val="2"/>
            <scheme val="minor"/>
          </rPr>
          <t>======
ID#AAABK9Fowr0
user    (2021-10-21 06:11:01)
part of paytment of 1870</t>
        </r>
      </text>
    </comment>
    <comment ref="D150" authorId="0" shapeId="0" xr:uid="{00000000-0006-0000-0300-000025000000}">
      <text>
        <r>
          <rPr>
            <sz val="11"/>
            <color rgb="FF000000"/>
            <rFont val="Arial"/>
            <family val="2"/>
            <scheme val="minor"/>
          </rPr>
          <t>======
ID#AAABK9Fowx0
user    (2021-10-21 06:11:01)
hd a problem since I was sick-  so they had to come back  I  paid the extra 200 dilviery</t>
        </r>
      </text>
    </comment>
    <comment ref="D161" authorId="0" shapeId="0" xr:uid="{00000000-0006-0000-0300-000026000000}">
      <text>
        <r>
          <rPr>
            <sz val="11"/>
            <color rgb="FF000000"/>
            <rFont val="Arial"/>
            <family val="2"/>
            <scheme val="minor"/>
          </rPr>
          <t>======
ID#AAABK9Fowm4
user    (2021-10-21 06:11:01)
paid from buffer and took the 15 since I can't depoit the coins</t>
        </r>
      </text>
    </comment>
    <comment ref="D165" authorId="0" shapeId="0" xr:uid="{00000000-0006-0000-0300-000027000000}">
      <text>
        <r>
          <rPr>
            <sz val="11"/>
            <color rgb="FF000000"/>
            <rFont val="Arial"/>
            <family val="2"/>
            <scheme val="minor"/>
          </rPr>
          <t>======
ID#AAABK9Fowtk
user    (2021-10-21 06:11:01)
part of 3295 transfer</t>
        </r>
      </text>
    </comment>
    <comment ref="E177" authorId="0" shapeId="0" xr:uid="{00000000-0006-0000-0300-000028000000}">
      <text>
        <r>
          <rPr>
            <sz val="11"/>
            <color rgb="FF000000"/>
            <rFont val="Arial"/>
            <family val="2"/>
            <scheme val="minor"/>
          </rPr>
          <t>======
ID#AAABK9Fowsk
Owner    (2021-10-21 06:11:01)
שילמתי בטעות מהכרטיס אשראי האישי שלי, והחזרתי את הכסף לבאפר</t>
        </r>
      </text>
    </comment>
    <comment ref="E178" authorId="0" shapeId="0" xr:uid="{00000000-0006-0000-0300-000029000000}">
      <text>
        <r>
          <rPr>
            <sz val="11"/>
            <color rgb="FF000000"/>
            <rFont val="Arial"/>
            <family val="2"/>
            <scheme val="minor"/>
          </rPr>
          <t>======
ID#AAABK9Fow1s
Owner    (2021-10-21 06:11:01)
שילמתי בטעות מהכרטיס אשראי האישי שלי, והחזרתי את הכסף לבאפר</t>
        </r>
      </text>
    </comment>
    <comment ref="D184" authorId="0" shapeId="0" xr:uid="{00000000-0006-0000-0300-00002A000000}">
      <text>
        <r>
          <rPr>
            <sz val="11"/>
            <color rgb="FF000000"/>
            <rFont val="Arial"/>
            <family val="2"/>
            <scheme val="minor"/>
          </rPr>
          <t>======
ID#AAABK9Fowh0
liat    (2021-10-21 06:11:01)
חלק מהעברה של 5000 ₪ להלנה</t>
        </r>
      </text>
    </comment>
    <comment ref="D188" authorId="0" shapeId="0" xr:uid="{00000000-0006-0000-0300-00002B000000}">
      <text>
        <r>
          <rPr>
            <sz val="11"/>
            <color rgb="FF000000"/>
            <rFont val="Arial"/>
            <family val="2"/>
            <scheme val="minor"/>
          </rPr>
          <t>======
ID#AAABK9Fow0c
user    (2021-10-21 06:11:01)
part of transfer of 1200 yois ben adiva</t>
        </r>
      </text>
    </comment>
    <comment ref="C190" authorId="0" shapeId="0" xr:uid="{00000000-0006-0000-0300-00002C000000}">
      <text>
        <r>
          <rPr>
            <sz val="11"/>
            <color rgb="FF000000"/>
            <rFont val="Arial"/>
            <family val="2"/>
            <scheme val="minor"/>
          </rPr>
          <t>======
ID#AAABK9Fow2g
liat    (2021-10-21 06:11:01)
עבור חודשים ינואר עד מרץ 2018</t>
        </r>
      </text>
    </comment>
    <comment ref="C193" authorId="0" shapeId="0" xr:uid="{00000000-0006-0000-0300-00002D000000}">
      <text>
        <r>
          <rPr>
            <sz val="11"/>
            <color rgb="FF000000"/>
            <rFont val="Arial"/>
            <family val="2"/>
            <scheme val="minor"/>
          </rPr>
          <t>======
ID#AAABK9Fowvo
    (2021-10-21 06:11:01)
שילם לנו במזומן אז לקחנו מהבאפר והעברנו לחשבון
	-ליאת אבגי</t>
        </r>
      </text>
    </comment>
    <comment ref="E195" authorId="0" shapeId="0" xr:uid="{00000000-0006-0000-0300-00002E000000}">
      <text>
        <r>
          <rPr>
            <sz val="11"/>
            <color rgb="FF000000"/>
            <rFont val="Arial"/>
            <family val="2"/>
            <scheme val="minor"/>
          </rPr>
          <t>======
ID#AAABK9FowvY
    (2021-10-21 06:11:01)
pay in cash its a pay bake
	-ליאת אבגי</t>
        </r>
      </text>
    </comment>
    <comment ref="C213" authorId="0" shapeId="0" xr:uid="{00000000-0006-0000-0300-00002F000000}">
      <text>
        <r>
          <rPr>
            <sz val="11"/>
            <color rgb="FF000000"/>
            <rFont val="Arial"/>
            <family val="2"/>
            <scheme val="minor"/>
          </rPr>
          <t>======
ID#AAABK9FowmE
liat    (2021-10-21 06:11:01)
טעות של סנדי שכחה להקפיא את הקו טלפון של גקובסון</t>
        </r>
      </text>
    </comment>
    <comment ref="C216" authorId="0" shapeId="0" xr:uid="{00000000-0006-0000-0300-000030000000}">
      <text>
        <r>
          <rPr>
            <sz val="11"/>
            <color rgb="FF000000"/>
            <rFont val="Arial"/>
            <family val="2"/>
            <scheme val="minor"/>
          </rPr>
          <t>======
ID#AAABK9Fowiw
liat    (2021-10-21 06:11:01)
טעות של סנדי שכחה להקפיא את הקו טלפון של גקובסון</t>
        </r>
      </text>
    </comment>
    <comment ref="C222" authorId="0" shapeId="0" xr:uid="{00000000-0006-0000-0300-000031000000}">
      <text>
        <r>
          <rPr>
            <sz val="11"/>
            <color rgb="FF000000"/>
            <rFont val="Arial"/>
            <family val="2"/>
            <scheme val="minor"/>
          </rPr>
          <t>======
ID#AAABK9Fowy0
liat    (2021-10-21 06:11:01)
טעות של סנדי שכחה להקפיא את הקו טלפון שלגקובסון</t>
        </r>
      </text>
    </comment>
    <comment ref="C227" authorId="0" shapeId="0" xr:uid="{00000000-0006-0000-0300-000032000000}">
      <text>
        <r>
          <rPr>
            <sz val="11"/>
            <color rgb="FF000000"/>
            <rFont val="Arial"/>
            <family val="2"/>
            <scheme val="minor"/>
          </rPr>
          <t>======
ID#AAABK9Fowlk
liat    (2021-10-21 06:11:01)
טעות של סנדי שכחה להקפיא את הקו טלפון שלגקובסון</t>
        </r>
      </text>
    </comment>
    <comment ref="C229" authorId="0" shapeId="0" xr:uid="{00000000-0006-0000-0300-000033000000}">
      <text>
        <r>
          <rPr>
            <sz val="11"/>
            <color rgb="FF000000"/>
            <rFont val="Arial"/>
            <family val="2"/>
            <scheme val="minor"/>
          </rPr>
          <t>======
ID#AAABK9FowpE
liat    (2021-10-21 06:11:01)
טעות של סנדי שכחה להקפיא את הקו טלפון של גקובסון</t>
        </r>
      </text>
    </comment>
    <comment ref="C235" authorId="0" shapeId="0" xr:uid="{00000000-0006-0000-0300-000034000000}">
      <text>
        <r>
          <rPr>
            <sz val="11"/>
            <color rgb="FF000000"/>
            <rFont val="Arial"/>
            <family val="2"/>
            <scheme val="minor"/>
          </rPr>
          <t>======
ID#AAABK9Fowwo
liat    (2021-10-21 06:11:01)
סנדי החליפה דולר ונתנה עודף ממנה. אז זה החזר אליה</t>
        </r>
      </text>
    </comment>
    <comment ref="C245" authorId="0" shapeId="0" xr:uid="{00000000-0006-0000-0300-000035000000}">
      <text>
        <r>
          <rPr>
            <sz val="11"/>
            <color rgb="FF000000"/>
            <rFont val="Arial"/>
            <family val="2"/>
            <scheme val="minor"/>
          </rPr>
          <t>======
ID#AAABK9FowxI
liat    (2021-10-21 06:11:01)
גוהנה שילמה עם האשראי שלה ולכן עשינו לה העברה על סך 158 ₪</t>
        </r>
      </text>
    </comment>
    <comment ref="D245" authorId="0" shapeId="0" xr:uid="{00000000-0006-0000-0300-000036000000}">
      <text>
        <r>
          <rPr>
            <sz val="11"/>
            <color rgb="FF000000"/>
            <rFont val="Arial"/>
            <family val="2"/>
            <scheme val="minor"/>
          </rPr>
          <t>======
ID#AAABK9Fowl4
liat    (2021-10-21 06:11:01)
הועבר מריצארד בסוף לא היה צריך אז סנדי השתמשה בזה</t>
        </r>
      </text>
    </comment>
    <comment ref="C273" authorId="0" shapeId="0" xr:uid="{00000000-0006-0000-0300-000037000000}">
      <text>
        <r>
          <rPr>
            <sz val="11"/>
            <color rgb="FF000000"/>
            <rFont val="Arial"/>
            <family val="2"/>
            <scheme val="minor"/>
          </rPr>
          <t>======
ID#AAABK9FowlI
liat    (2021-10-21 06:11:01)
סנדי נופש משפחתי בתפוז</t>
        </r>
      </text>
    </comment>
    <comment ref="C286" authorId="0" shapeId="0" xr:uid="{00000000-0006-0000-0300-000038000000}">
      <text>
        <r>
          <rPr>
            <sz val="11"/>
            <color rgb="FF000000"/>
            <rFont val="Arial"/>
            <family val="2"/>
            <scheme val="minor"/>
          </rPr>
          <t>======
ID#AAABK9FowjE
liat    (2021-10-21 06:11:01)
חיוב על סך 500 ₪ ביחד עם פישר</t>
        </r>
      </text>
    </comment>
    <comment ref="C299" authorId="0" shapeId="0" xr:uid="{00000000-0006-0000-0300-000039000000}">
      <text>
        <r>
          <rPr>
            <sz val="11"/>
            <color rgb="FF000000"/>
            <rFont val="Arial"/>
            <family val="2"/>
            <scheme val="minor"/>
          </rPr>
          <t>======
ID#AAABK9FowyE
liat    (2021-10-21 06:11:01)
העברה על סך 380
סנדי 120
פישר 40
כהן 220</t>
        </r>
      </text>
    </comment>
    <comment ref="C301" authorId="0" shapeId="0" xr:uid="{00000000-0006-0000-0300-00003A000000}">
      <text>
        <r>
          <rPr>
            <sz val="11"/>
            <color rgb="FF000000"/>
            <rFont val="Arial"/>
            <family val="2"/>
            <scheme val="minor"/>
          </rPr>
          <t>======
ID#AAABK9Fownc
liat    (2021-10-21 06:11:01)
סהכ העברה 207 ביחד עם כהן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6" authorId="0" shapeId="0" xr:uid="{00000000-0006-0000-0700-000001000000}">
      <text>
        <r>
          <rPr>
            <sz val="11"/>
            <color rgb="FF000000"/>
            <rFont val="Arial"/>
            <family val="2"/>
            <scheme val="minor"/>
          </rPr>
          <t>======
ID#AAABK9Fowm8
user    (2021-10-21 06:11:01)
transfer it to my account</t>
        </r>
      </text>
    </comment>
    <comment ref="D28" authorId="0" shapeId="0" xr:uid="{00000000-0006-0000-0700-000002000000}">
      <text>
        <r>
          <rPr>
            <sz val="11"/>
            <color rgb="FF000000"/>
            <rFont val="Arial"/>
            <family val="2"/>
            <scheme val="minor"/>
          </rPr>
          <t>======
ID#AAABK9Fowog
    (2021-10-21 06:11:01)
charge on amex of 99.9
9.9 is accounted for pollack</t>
        </r>
      </text>
    </comment>
    <comment ref="D35" authorId="0" shapeId="0" xr:uid="{00000000-0006-0000-0700-000003000000}">
      <text>
        <r>
          <rPr>
            <sz val="11"/>
            <color rgb="FF000000"/>
            <rFont val="Arial"/>
            <family val="2"/>
            <scheme val="minor"/>
          </rPr>
          <t>======
ID#AAABK9FowuQ
user    (2021-10-21 06:11:01)
not sure which client it is</t>
        </r>
      </text>
    </comment>
    <comment ref="D45" authorId="0" shapeId="0" xr:uid="{00000000-0006-0000-0700-000004000000}">
      <text>
        <r>
          <rPr>
            <sz val="11"/>
            <color rgb="FF000000"/>
            <rFont val="Arial"/>
            <family val="2"/>
            <scheme val="minor"/>
          </rPr>
          <t>======
ID#AAABK9FowzM
user    (2021-10-21 06:11:01)
not sure what this is</t>
        </r>
      </text>
    </comment>
    <comment ref="F67" authorId="0" shapeId="0" xr:uid="{00000000-0006-0000-0700-000005000000}">
      <text>
        <r>
          <rPr>
            <sz val="11"/>
            <color rgb="FF000000"/>
            <rFont val="Arial"/>
            <family val="2"/>
            <scheme val="minor"/>
          </rPr>
          <t>======
ID#AAABK9FowtI
user    (2021-10-21 06:11:01)
paid handyman in cash this is the payback</t>
        </r>
      </text>
    </comment>
    <comment ref="F68" authorId="0" shapeId="0" xr:uid="{00000000-0006-0000-0700-000006000000}">
      <text>
        <r>
          <rPr>
            <sz val="11"/>
            <color rgb="FF000000"/>
            <rFont val="Arial"/>
            <family val="2"/>
            <scheme val="minor"/>
          </rPr>
          <t>======
ID#AAABK9Fowto
user    (2021-10-21 06:11:01)
paid delivery cash this is pay back</t>
        </r>
      </text>
    </comment>
    <comment ref="F71" authorId="0" shapeId="0" xr:uid="{00000000-0006-0000-0700-000007000000}">
      <text>
        <r>
          <rPr>
            <sz val="11"/>
            <color rgb="FF000000"/>
            <rFont val="Arial"/>
            <family val="2"/>
            <scheme val="minor"/>
          </rPr>
          <t>======
ID#AAABK9Fowq4
user    (2021-10-21 06:11:01)
paid zach to clean shindler</t>
        </r>
      </text>
    </comment>
    <comment ref="F73" authorId="0" shapeId="0" xr:uid="{00000000-0006-0000-0700-000008000000}">
      <text>
        <r>
          <rPr>
            <sz val="11"/>
            <color rgb="FF000000"/>
            <rFont val="Arial"/>
            <family val="2"/>
            <scheme val="minor"/>
          </rPr>
          <t>======
ID#AAABK9Fowp4
user    (2021-10-21 06:11:01)
return paymnent for house supplies paid in cash</t>
        </r>
      </text>
    </comment>
    <comment ref="F74" authorId="0" shapeId="0" xr:uid="{00000000-0006-0000-0700-000009000000}">
      <text>
        <r>
          <rPr>
            <sz val="11"/>
            <color rgb="FF000000"/>
            <rFont val="Arial"/>
            <family val="2"/>
            <scheme val="minor"/>
          </rPr>
          <t>======
ID#AAABK9FowpI
    (2021-10-21 06:11:01)
payback netanel ben cleaning walls</t>
        </r>
      </text>
    </comment>
    <comment ref="F75" authorId="0" shapeId="0" xr:uid="{00000000-0006-0000-0700-00000A000000}">
      <text>
        <r>
          <rPr>
            <sz val="11"/>
            <color rgb="FF000000"/>
            <rFont val="Arial"/>
            <family val="2"/>
            <scheme val="minor"/>
          </rPr>
          <t>======
ID#AAABK9Fown0
user    (2021-10-21 06:11:01)
paid in cash this is the payback</t>
        </r>
      </text>
    </comment>
    <comment ref="F76" authorId="0" shapeId="0" xr:uid="{00000000-0006-0000-0700-00000B000000}">
      <text>
        <r>
          <rPr>
            <sz val="11"/>
            <color rgb="FF000000"/>
            <rFont val="Arial"/>
            <family val="2"/>
            <scheme val="minor"/>
          </rPr>
          <t>======
ID#AAABK9Fowlo
    (2021-10-21 06:11:01)
ben and Zach payback</t>
        </r>
      </text>
    </comment>
    <comment ref="F78" authorId="0" shapeId="0" xr:uid="{00000000-0006-0000-0700-00000C000000}">
      <text>
        <r>
          <rPr>
            <sz val="11"/>
            <color rgb="FF000000"/>
            <rFont val="Arial"/>
            <family val="2"/>
            <scheme val="minor"/>
          </rPr>
          <t>======
ID#AAABK9Fowpk
    (2021-10-21 06:11:01)
payback for cash payment for roni handyman</t>
        </r>
      </text>
    </comment>
    <comment ref="F79" authorId="0" shapeId="0" xr:uid="{00000000-0006-0000-0700-00000D000000}">
      <text>
        <r>
          <rPr>
            <sz val="11"/>
            <color rgb="FF000000"/>
            <rFont val="Arial"/>
            <family val="2"/>
            <scheme val="minor"/>
          </rPr>
          <t>======
ID#AAABK9Fowuk
user    (2021-10-21 06:11:01)
paid ben in cash for window cleaning</t>
        </r>
      </text>
    </comment>
    <comment ref="F80" authorId="0" shapeId="0" xr:uid="{00000000-0006-0000-0700-00000E000000}">
      <text>
        <r>
          <rPr>
            <sz val="11"/>
            <color rgb="FF000000"/>
            <rFont val="Arial"/>
            <family val="2"/>
            <scheme val="minor"/>
          </rPr>
          <t>======
ID#AAABK9FowzU
user    (2021-10-21 06:11:01)
paid ben in cash</t>
        </r>
      </text>
    </comment>
    <comment ref="F84" authorId="0" shapeId="0" xr:uid="{00000000-0006-0000-0700-00000F000000}">
      <text>
        <r>
          <rPr>
            <sz val="11"/>
            <color rgb="FF000000"/>
            <rFont val="Arial"/>
            <family val="2"/>
            <scheme val="minor"/>
          </rPr>
          <t>======
ID#AAABK9Fowxg
user    (2021-10-21 06:11:01)
paid ben in cash</t>
        </r>
      </text>
    </comment>
    <comment ref="F88" authorId="0" shapeId="0" xr:uid="{00000000-0006-0000-0700-000010000000}">
      <text>
        <r>
          <rPr>
            <sz val="11"/>
            <color rgb="FF000000"/>
            <rFont val="Arial"/>
            <family val="2"/>
            <scheme val="minor"/>
          </rPr>
          <t>======
ID#AAABK9Fow0k
user    (2021-10-21 06:11:01)
payback from hainey =, funiture moving, yehuda</t>
        </r>
      </text>
    </comment>
    <comment ref="F89" authorId="0" shapeId="0" xr:uid="{00000000-0006-0000-0700-000011000000}">
      <text>
        <r>
          <rPr>
            <sz val="11"/>
            <color rgb="FF000000"/>
            <rFont val="Arial"/>
            <family val="2"/>
            <scheme val="minor"/>
          </rPr>
          <t>======
ID#AAABK9Fownk
user    (2021-10-21 06:11:01)
Payback from shindler yehada weeds</t>
        </r>
      </text>
    </comment>
    <comment ref="E90" authorId="0" shapeId="0" xr:uid="{00000000-0006-0000-0700-000012000000}">
      <text>
        <r>
          <rPr>
            <sz val="11"/>
            <color rgb="FF000000"/>
            <rFont val="Arial"/>
            <family val="2"/>
            <scheme val="minor"/>
          </rPr>
          <t>======
ID#AAABK9FowuY
user    (2021-10-21 06:11:01)
Couldn't deposit Nis 10 coin so returned them each Nis 5 via the buffer</t>
        </r>
      </text>
    </comment>
    <comment ref="F98" authorId="0" shapeId="0" xr:uid="{00000000-0006-0000-0700-000013000000}">
      <text>
        <r>
          <rPr>
            <sz val="11"/>
            <color rgb="FF000000"/>
            <rFont val="Arial"/>
            <family val="2"/>
            <scheme val="minor"/>
          </rPr>
          <t>======
ID#AAABK9Fowvw
user    (2021-10-21 06:11:01)
paid from personal cc by mistake 2-07-17</t>
        </r>
      </text>
    </comment>
    <comment ref="E101" authorId="0" shapeId="0" xr:uid="{00000000-0006-0000-0700-000014000000}">
      <text>
        <r>
          <rPr>
            <sz val="11"/>
            <color rgb="FF000000"/>
            <rFont val="Arial"/>
            <family val="2"/>
            <scheme val="minor"/>
          </rPr>
          <t>======
ID#AAABK9FowyM
user    (2021-10-21 06:11:01)
copy of plans charged to wrong cc</t>
        </r>
      </text>
    </comment>
    <comment ref="E103" authorId="0" shapeId="0" xr:uid="{00000000-0006-0000-0700-000015000000}">
      <text>
        <r>
          <rPr>
            <sz val="11"/>
            <color rgb="FF000000"/>
            <rFont val="Arial"/>
            <family val="2"/>
            <scheme val="minor"/>
          </rPr>
          <t>======
ID#AAABK9FowvU
user    (2021-10-21 06:11:01)
paid by this cc by mistake</t>
        </r>
      </text>
    </comment>
    <comment ref="F109" authorId="0" shapeId="0" xr:uid="{00000000-0006-0000-0700-000016000000}">
      <text>
        <r>
          <rPr>
            <sz val="11"/>
            <color rgb="FF000000"/>
            <rFont val="Arial"/>
            <family val="2"/>
            <scheme val="minor"/>
          </rPr>
          <t>======
ID#AAABK9Fowrw
user    (2021-10-21 06:11:01)
laid out for hockstein cleaning</t>
        </r>
      </text>
    </comment>
    <comment ref="F110" authorId="0" shapeId="0" xr:uid="{00000000-0006-0000-0700-000017000000}">
      <text>
        <r>
          <rPr>
            <sz val="11"/>
            <color rgb="FF000000"/>
            <rFont val="Arial"/>
            <family val="2"/>
            <scheme val="minor"/>
          </rPr>
          <t>======
ID#AAABK9Fow2c
user    (2021-10-21 06:11:01)
paid with cash this is the payback</t>
        </r>
      </text>
    </comment>
    <comment ref="F111" authorId="0" shapeId="0" xr:uid="{00000000-0006-0000-0700-000018000000}">
      <text>
        <r>
          <rPr>
            <sz val="11"/>
            <color rgb="FF000000"/>
            <rFont val="Arial"/>
            <family val="2"/>
            <scheme val="minor"/>
          </rPr>
          <t>======
ID#AAABK9Fowq8
user    (2021-10-21 06:11:01)
repaid my self for moving zion- used 450 from cash I had from them and 400 liad out</t>
        </r>
      </text>
    </comment>
    <comment ref="F113" authorId="0" shapeId="0" xr:uid="{00000000-0006-0000-0700-000019000000}">
      <text>
        <r>
          <rPr>
            <sz val="11"/>
            <color rgb="FF000000"/>
            <rFont val="Arial"/>
            <family val="2"/>
            <scheme val="minor"/>
          </rPr>
          <t>======
ID#AAABK9FowuA
user    (2021-10-21 06:11:01)
paid cleaner 350-  300 from cash not in the spread sheet and 50 I laid out repaying it in the buffer</t>
        </r>
      </text>
    </comment>
    <comment ref="F114" authorId="0" shapeId="0" xr:uid="{00000000-0006-0000-0700-00001A000000}">
      <text>
        <r>
          <rPr>
            <sz val="11"/>
            <color rgb="FF000000"/>
            <rFont val="Arial"/>
            <family val="2"/>
            <scheme val="minor"/>
          </rPr>
          <t>======
ID#AAABK9Fowzg
user    (2021-10-21 06:11:01)
paid via amex re paid via buffer</t>
        </r>
      </text>
    </comment>
    <comment ref="F116" authorId="0" shapeId="0" xr:uid="{00000000-0006-0000-0700-00001B000000}">
      <text>
        <r>
          <rPr>
            <sz val="11"/>
            <color rgb="FF000000"/>
            <rFont val="Arial"/>
            <family val="2"/>
            <scheme val="minor"/>
          </rPr>
          <t>======
ID#AAABK9FowtU
user    (2021-10-21 06:11:01)
paid elena in cash for licht,  this is the payback</t>
        </r>
      </text>
    </comment>
    <comment ref="F120" authorId="0" shapeId="0" xr:uid="{00000000-0006-0000-0700-00001C000000}">
      <text>
        <r>
          <rPr>
            <sz val="11"/>
            <color rgb="FF000000"/>
            <rFont val="Arial"/>
            <family val="2"/>
            <scheme val="minor"/>
          </rPr>
          <t>======
ID#AAABK9Fowv4
user    (2021-10-21 06:11:01)
paid in cash manny this is the return</t>
        </r>
      </text>
    </comment>
    <comment ref="F124" authorId="0" shapeId="0" xr:uid="{00000000-0006-0000-0700-00001D000000}">
      <text>
        <r>
          <rPr>
            <sz val="11"/>
            <color rgb="FF000000"/>
            <rFont val="Arial"/>
            <family val="2"/>
            <scheme val="minor"/>
          </rPr>
          <t>======
ID#AAABK9Fowps
user    (2021-10-21 06:11:01)
paid in cash this is the return</t>
        </r>
      </text>
    </comment>
    <comment ref="F126" authorId="0" shapeId="0" xr:uid="{00000000-0006-0000-0700-00001E000000}">
      <text>
        <r>
          <rPr>
            <sz val="11"/>
            <color rgb="FF000000"/>
            <rFont val="Arial"/>
            <family val="2"/>
            <scheme val="minor"/>
          </rPr>
          <t>======
ID#AAABK9Fow1E
user    (2021-10-21 06:11:01)
paid bituach leumi for eleana from hapolaim account tthis is pay back</t>
        </r>
      </text>
    </comment>
    <comment ref="D128" authorId="0" shapeId="0" xr:uid="{00000000-0006-0000-0700-00001F000000}">
      <text>
        <r>
          <rPr>
            <sz val="11"/>
            <color rgb="FF000000"/>
            <rFont val="Arial"/>
            <family val="2"/>
            <scheme val="minor"/>
          </rPr>
          <t>======
ID#AAABK9Fow3g
user    (2021-10-21 06:11:01)
his brother left cash to for cleaner</t>
        </r>
      </text>
    </comment>
    <comment ref="E131" authorId="0" shapeId="0" xr:uid="{00000000-0006-0000-0700-000020000000}">
      <text>
        <r>
          <rPr>
            <sz val="11"/>
            <color rgb="FF000000"/>
            <rFont val="Arial"/>
            <family val="2"/>
            <scheme val="minor"/>
          </rPr>
          <t>======
ID#AAABK9Fowmc
user    (2021-10-21 06:11:01)
part of paytment of 1870</t>
        </r>
      </text>
    </comment>
    <comment ref="E134" authorId="0" shapeId="0" xr:uid="{00000000-0006-0000-0700-000021000000}">
      <text>
        <r>
          <rPr>
            <sz val="11"/>
            <color rgb="FF000000"/>
            <rFont val="Arial"/>
            <family val="2"/>
            <scheme val="minor"/>
          </rPr>
          <t>======
ID#AAABK9Fow1M
user    (2021-10-21 06:11:01)
hd a problem since I was sick-  so they had to come back  I  paid the extra 200 dilviery</t>
        </r>
      </text>
    </comment>
    <comment ref="E139" authorId="0" shapeId="0" xr:uid="{00000000-0006-0000-0700-000022000000}">
      <text>
        <r>
          <rPr>
            <sz val="11"/>
            <color rgb="FF000000"/>
            <rFont val="Arial"/>
            <family val="2"/>
            <scheme val="minor"/>
          </rPr>
          <t>======
ID#AAABK9Fowjo
user    (2021-10-21 06:11:01)
paid from buffer and took the 15 since I can't depoit the coins</t>
        </r>
      </text>
    </comment>
    <comment ref="E142" authorId="0" shapeId="0" xr:uid="{00000000-0006-0000-0700-000023000000}">
      <text>
        <r>
          <rPr>
            <sz val="11"/>
            <color rgb="FF000000"/>
            <rFont val="Arial"/>
            <family val="2"/>
            <scheme val="minor"/>
          </rPr>
          <t>======
ID#AAABK9Fow3I
user    (2021-10-21 06:11:01)
part of 3295 transfer</t>
        </r>
      </text>
    </comment>
    <comment ref="F149" authorId="0" shapeId="0" xr:uid="{00000000-0006-0000-0700-000024000000}">
      <text>
        <r>
          <rPr>
            <sz val="11"/>
            <color rgb="FF000000"/>
            <rFont val="Arial"/>
            <family val="2"/>
            <scheme val="minor"/>
          </rPr>
          <t>======
ID#AAABK9Fow30
Owner    (2021-10-21 06:11:01)
שילמתי בטעות מהכרטיס אשראי האישי שלי, והחזרתי את הכסף לבאפר</t>
        </r>
      </text>
    </comment>
    <comment ref="F150" authorId="0" shapeId="0" xr:uid="{00000000-0006-0000-0700-000025000000}">
      <text>
        <r>
          <rPr>
            <sz val="11"/>
            <color rgb="FF000000"/>
            <rFont val="Arial"/>
            <family val="2"/>
            <scheme val="minor"/>
          </rPr>
          <t>======
ID#AAABK9Fowk0
Owner    (2021-10-21 06:11:01)
שילמתי בטעות מהכרטיס אשראי האישי שלי, והחזרתי את הכסף לבאפר</t>
        </r>
      </text>
    </comment>
    <comment ref="E155" authorId="0" shapeId="0" xr:uid="{00000000-0006-0000-0700-000026000000}">
      <text>
        <r>
          <rPr>
            <sz val="11"/>
            <color rgb="FF000000"/>
            <rFont val="Arial"/>
            <family val="2"/>
            <scheme val="minor"/>
          </rPr>
          <t>======
ID#AAABK9Fowwc
liat    (2021-10-21 06:11:01)
חלק מהעברה של 5000 ₪ להלנה</t>
        </r>
      </text>
    </comment>
    <comment ref="E158" authorId="0" shapeId="0" xr:uid="{00000000-0006-0000-0700-000027000000}">
      <text>
        <r>
          <rPr>
            <sz val="11"/>
            <color rgb="FF000000"/>
            <rFont val="Arial"/>
            <family val="2"/>
            <scheme val="minor"/>
          </rPr>
          <t>======
ID#AAABK9FowvM
user    (2021-10-21 06:11:01)
part of transfer of 1200 yois ben adiva</t>
        </r>
      </text>
    </comment>
    <comment ref="D160" authorId="0" shapeId="0" xr:uid="{00000000-0006-0000-0700-000028000000}">
      <text>
        <r>
          <rPr>
            <sz val="11"/>
            <color rgb="FF000000"/>
            <rFont val="Arial"/>
            <family val="2"/>
            <scheme val="minor"/>
          </rPr>
          <t>======
ID#AAABK9FowzY
liat    (2021-10-21 06:11:01)
עבור חודשים ינואר עד מרץ 2018</t>
        </r>
      </text>
    </comment>
    <comment ref="F164" authorId="0" shapeId="0" xr:uid="{00000000-0006-0000-0700-000029000000}">
      <text>
        <r>
          <rPr>
            <sz val="11"/>
            <color rgb="FF000000"/>
            <rFont val="Arial"/>
            <family val="2"/>
            <scheme val="minor"/>
          </rPr>
          <t>======
ID#AAABK9Fow2o
    (2021-10-21 06:11:01)
pay in cash its a pay bake
	-ליאת אבגי</t>
        </r>
      </text>
    </comment>
    <comment ref="D166" authorId="0" shapeId="0" xr:uid="{00000000-0006-0000-0700-00002A000000}">
      <text>
        <r>
          <rPr>
            <sz val="11"/>
            <color rgb="FF000000"/>
            <rFont val="Arial"/>
            <family val="2"/>
            <scheme val="minor"/>
          </rPr>
          <t>======
ID#AAABK9FowrA
    (2021-10-21 06:11:01)
שילם לנו במזומן אז לקחנו מהבאפר והעברנו לחשבון
	-ליאת אבגי</t>
        </r>
      </text>
    </comment>
    <comment ref="E171" authorId="0" shapeId="0" xr:uid="{00000000-0006-0000-0700-00002B000000}">
      <text>
        <r>
          <rPr>
            <sz val="11"/>
            <color rgb="FF000000"/>
            <rFont val="Arial"/>
            <family val="2"/>
            <scheme val="minor"/>
          </rPr>
          <t>======
ID#AAABK9FowsM
    (2021-10-21 06:11:01)
הדייר של 277 שילם חשמל לסנדי 152
	-ליאת אבגי</t>
        </r>
      </text>
    </comment>
    <comment ref="F175" authorId="0" shapeId="0" xr:uid="{00000000-0006-0000-0700-00002C000000}">
      <text>
        <r>
          <rPr>
            <sz val="11"/>
            <color rgb="FF000000"/>
            <rFont val="Arial"/>
            <family val="2"/>
            <scheme val="minor"/>
          </rPr>
          <t>======
ID#AAABK9Fow3o
    (2021-10-21 06:11:01)
חלק מהעברה של 15,000 ש"ח
	-ליאת אבגי</t>
        </r>
      </text>
    </comment>
    <comment ref="D177" authorId="0" shapeId="0" xr:uid="{00000000-0006-0000-0700-00002D000000}">
      <text>
        <r>
          <rPr>
            <sz val="11"/>
            <color rgb="FF000000"/>
            <rFont val="Arial"/>
            <family val="2"/>
            <scheme val="minor"/>
          </rPr>
          <t>======
ID#AAABK9Fow1g
    (2021-10-21 06:11:01)
שק שסנדי נתנה לאיש מקצוע מהחשבון הפרטי שלה ב 13/3/16
	-ליאת אבגי</t>
        </r>
      </text>
    </comment>
    <comment ref="D214" authorId="0" shapeId="0" xr:uid="{00000000-0006-0000-0700-00002E000000}">
      <text>
        <r>
          <rPr>
            <sz val="11"/>
            <color rgb="FF000000"/>
            <rFont val="Arial"/>
            <family val="2"/>
            <scheme val="minor"/>
          </rPr>
          <t>======
ID#AAABK9FowhY
    (2021-10-21 06:11:01)
סנדי שילמה במזומן לצבעי, מהכסף שלה
	-ליאת אבגי</t>
        </r>
      </text>
    </comment>
    <comment ref="D230" authorId="0" shapeId="0" xr:uid="{00000000-0006-0000-0700-00002F000000}">
      <text>
        <r>
          <rPr>
            <sz val="11"/>
            <color rgb="FF000000"/>
            <rFont val="Arial"/>
            <family val="2"/>
            <scheme val="minor"/>
          </rPr>
          <t>======
ID#AAABK9FowkM
liat    (2021-10-21 06:11:01)
סנדי החליפה דולר ונתנה עודף ממנה. אז זה החזר אליה</t>
        </r>
      </text>
    </comment>
    <comment ref="D231" authorId="0" shapeId="0" xr:uid="{00000000-0006-0000-0700-000030000000}">
      <text>
        <r>
          <rPr>
            <sz val="11"/>
            <color rgb="FF000000"/>
            <rFont val="Arial"/>
            <family val="2"/>
            <scheme val="minor"/>
          </rPr>
          <t>======
ID#AAABK9Foww8
liat    (2021-10-21 06:11:01)
טעות של סנדי שכחה להקפיא את הקו טלפון של גקובסון</t>
        </r>
      </text>
    </comment>
    <comment ref="D232" authorId="0" shapeId="0" xr:uid="{00000000-0006-0000-0700-000031000000}">
      <text>
        <r>
          <rPr>
            <sz val="11"/>
            <color rgb="FF000000"/>
            <rFont val="Arial"/>
            <family val="2"/>
            <scheme val="minor"/>
          </rPr>
          <t>======
ID#AAABK9Fowg4
liat    (2021-10-21 06:11:01)
טעות של סנדי שכחה להקפיא את הקו טלפון של גקובסון</t>
        </r>
      </text>
    </comment>
    <comment ref="D233" authorId="0" shapeId="0" xr:uid="{00000000-0006-0000-0700-000032000000}">
      <text>
        <r>
          <rPr>
            <sz val="11"/>
            <color rgb="FF000000"/>
            <rFont val="Arial"/>
            <family val="2"/>
            <scheme val="minor"/>
          </rPr>
          <t>======
ID#AAABK9FowvA
liat    (2021-10-21 06:11:01)
טעות של סנדי שכחה להקפיא את הקו טלפון שלגקובסון</t>
        </r>
      </text>
    </comment>
    <comment ref="D234" authorId="0" shapeId="0" xr:uid="{00000000-0006-0000-0700-000033000000}">
      <text>
        <r>
          <rPr>
            <sz val="11"/>
            <color rgb="FF000000"/>
            <rFont val="Arial"/>
            <family val="2"/>
            <scheme val="minor"/>
          </rPr>
          <t>======
ID#AAABK9FowjU
liat    (2021-10-21 06:11:01)
טעות של סנדי שכחה להקפיא את הקו טלפון שלגקובסון</t>
        </r>
      </text>
    </comment>
    <comment ref="D235" authorId="0" shapeId="0" xr:uid="{00000000-0006-0000-0700-000034000000}">
      <text>
        <r>
          <rPr>
            <sz val="11"/>
            <color rgb="FF000000"/>
            <rFont val="Arial"/>
            <family val="2"/>
            <scheme val="minor"/>
          </rPr>
          <t>======
ID#AAABK9FowhA
liat    (2021-10-21 06:11:01)
טעות של סנדי שכחה להקפיא את הקו טלפון של גקובסון</t>
        </r>
      </text>
    </comment>
    <comment ref="D251" authorId="0" shapeId="0" xr:uid="{00000000-0006-0000-0700-000035000000}">
      <text>
        <r>
          <rPr>
            <sz val="11"/>
            <color rgb="FF000000"/>
            <rFont val="Arial"/>
            <family val="2"/>
            <scheme val="minor"/>
          </rPr>
          <t>======
ID#AAABK9Fowig
liat    (2021-10-21 06:11:01)
גוהנה שילמה עם האשראי שלה ולכן עשינו לה העברה על סך 158 ₪</t>
        </r>
      </text>
    </comment>
    <comment ref="E251" authorId="0" shapeId="0" xr:uid="{00000000-0006-0000-0700-000036000000}">
      <text>
        <r>
          <rPr>
            <sz val="11"/>
            <color rgb="FF000000"/>
            <rFont val="Arial"/>
            <family val="2"/>
            <scheme val="minor"/>
          </rPr>
          <t>======
ID#AAABK9Fowtc
liat    (2021-10-21 06:11:01)
הועבר מריצארד בסוף לא היה צריך אז סנדי השתמשה בזה</t>
        </r>
      </text>
    </comment>
    <comment ref="D268" authorId="0" shapeId="0" xr:uid="{00000000-0006-0000-0700-000037000000}">
      <text>
        <r>
          <rPr>
            <sz val="11"/>
            <color rgb="FF000000"/>
            <rFont val="Arial"/>
            <family val="2"/>
            <scheme val="minor"/>
          </rPr>
          <t>======
ID#AAABK9FowmI
liat    (2021-10-21 06:11:01)
סנדי נופש משפחתי בתפוז</t>
        </r>
      </text>
    </comment>
    <comment ref="D285" authorId="0" shapeId="0" xr:uid="{00000000-0006-0000-0700-000038000000}">
      <text>
        <r>
          <rPr>
            <sz val="11"/>
            <color rgb="FF000000"/>
            <rFont val="Arial"/>
            <family val="2"/>
            <scheme val="minor"/>
          </rPr>
          <t>======
ID#AAABK9Fowj8
liat    (2021-10-21 06:11:01)
חיוב על סך 500 ₪ ביחד עם פישר</t>
        </r>
      </text>
    </comment>
    <comment ref="D298" authorId="0" shapeId="0" xr:uid="{00000000-0006-0000-0700-000039000000}">
      <text>
        <r>
          <rPr>
            <sz val="11"/>
            <color rgb="FF000000"/>
            <rFont val="Arial"/>
            <family val="2"/>
            <scheme val="minor"/>
          </rPr>
          <t>======
ID#AAABK9FowqA
liat    (2021-10-21 06:11:01)
העברה על סך 380
סנדי 120
פישר 40
כהן 220</t>
        </r>
      </text>
    </comment>
    <comment ref="D302" authorId="0" shapeId="0" xr:uid="{00000000-0006-0000-0700-00003A000000}">
      <text>
        <r>
          <rPr>
            <sz val="11"/>
            <color rgb="FF000000"/>
            <rFont val="Arial"/>
            <family val="2"/>
            <scheme val="minor"/>
          </rPr>
          <t>======
ID#AAABK9Fows8
liat    (2021-10-21 06:11:01)
סהכ העברה 207 ביחד עם כהן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" authorId="0" shapeId="0" xr:uid="{00000000-0006-0000-0800-000001000000}">
      <text>
        <r>
          <rPr>
            <sz val="11"/>
            <color rgb="FF000000"/>
            <rFont val="Arial"/>
            <family val="2"/>
            <scheme val="minor"/>
          </rPr>
          <t>======
ID#AAABK9Fowuc
    (2021-10-21 06:11:01)
origianl bill is 216 dicosunt from poalim</t>
        </r>
      </text>
    </comment>
    <comment ref="G10" authorId="0" shapeId="0" xr:uid="{00000000-0006-0000-0800-000002000000}">
      <text>
        <r>
          <rPr>
            <sz val="11"/>
            <color rgb="FF000000"/>
            <rFont val="Arial"/>
            <family val="2"/>
            <scheme val="minor"/>
          </rPr>
          <t>======
ID#AAABK9Fowx4
user    (2021-10-21 06:11:01)
paid in cash $1800 transferred on 18-9-16 rate of 3.72</t>
        </r>
      </text>
    </comment>
    <comment ref="G17" authorId="0" shapeId="0" xr:uid="{00000000-0006-0000-0800-000003000000}">
      <text>
        <r>
          <rPr>
            <sz val="11"/>
            <color rgb="FF000000"/>
            <rFont val="Arial"/>
            <family val="2"/>
            <scheme val="minor"/>
          </rPr>
          <t>======
ID#AAABK9Fow1w
    (2021-10-21 06:11:01)
changed $800 at rate of 3.82 = 3056</t>
        </r>
      </text>
    </comment>
    <comment ref="I20" authorId="0" shapeId="0" xr:uid="{00000000-0006-0000-0800-000004000000}">
      <text>
        <r>
          <rPr>
            <sz val="11"/>
            <color rgb="FF000000"/>
            <rFont val="Arial"/>
            <family val="2"/>
            <scheme val="minor"/>
          </rPr>
          <t>======
ID#AAABK9Fow0A
    (2021-10-21 06:11:01)
user:</t>
        </r>
      </text>
    </comment>
    <comment ref="I22" authorId="0" shapeId="0" xr:uid="{00000000-0006-0000-0800-000005000000}">
      <text>
        <r>
          <rPr>
            <sz val="11"/>
            <color rgb="FF000000"/>
            <rFont val="Arial"/>
            <family val="2"/>
            <scheme val="minor"/>
          </rPr>
          <t>======
ID#AAABK9FowiQ
user    (2021-10-21 06:11:01)
payment made from my private account and then reimnurse as 1/2 of payment of 1170</t>
        </r>
      </text>
    </comment>
    <comment ref="F23" authorId="0" shapeId="0" xr:uid="{00000000-0006-0000-0800-000006000000}">
      <text>
        <r>
          <rPr>
            <sz val="11"/>
            <color rgb="FF000000"/>
            <rFont val="Arial"/>
            <family val="2"/>
            <scheme val="minor"/>
          </rPr>
          <t>======
ID#AAABK9Fow0U
user    (2021-10-21 06:11:01)
not sure this is the correct price</t>
        </r>
      </text>
    </comment>
    <comment ref="G30" authorId="0" shapeId="0" xr:uid="{00000000-0006-0000-0800-000007000000}">
      <text>
        <r>
          <rPr>
            <sz val="11"/>
            <color rgb="FF000000"/>
            <rFont val="Arial"/>
            <family val="2"/>
            <scheme val="minor"/>
          </rPr>
          <t>======
ID#AAABK9FowpQ
user    (2021-10-21 06:11:01)
$200 cash transfer to shekels at rat of 3.56  deposited on 17-5-17 with another deposit-  joint total of 1770</t>
        </r>
      </text>
    </comment>
    <comment ref="F35" authorId="0" shapeId="0" xr:uid="{00000000-0006-0000-0800-000008000000}">
      <text>
        <r>
          <rPr>
            <sz val="11"/>
            <color rgb="FF000000"/>
            <rFont val="Arial"/>
            <family val="2"/>
            <scheme val="minor"/>
          </rPr>
          <t>======
ID#AAABK9Fowso
user    (2021-10-21 06:11:01)
garden feb/march plus fencig plants siul, paving and pebbles</t>
        </r>
      </text>
    </comment>
    <comment ref="H42" authorId="0" shapeId="0" xr:uid="{00000000-0006-0000-0800-000009000000}">
      <text>
        <r>
          <rPr>
            <sz val="11"/>
            <color rgb="FF000000"/>
            <rFont val="Arial"/>
            <family val="2"/>
            <scheme val="minor"/>
          </rPr>
          <t>======
ID#AAABK9Fowns
user    (2021-10-21 06:11:01)
change $1000 at rate of 3.53
and 530 in cash</t>
        </r>
      </text>
    </comment>
    <comment ref="C44" authorId="0" shapeId="0" xr:uid="{00000000-0006-0000-0800-00000A000000}">
      <text>
        <r>
          <rPr>
            <sz val="11"/>
            <color rgb="FF000000"/>
            <rFont val="Arial"/>
            <family val="2"/>
            <scheme val="minor"/>
          </rPr>
          <t>======
ID#AAABK9FowhM
user    (2021-10-21 06:11:01)
plus sanding and plating</t>
        </r>
      </text>
    </comment>
    <comment ref="H46" authorId="0" shapeId="0" xr:uid="{00000000-0006-0000-0800-00000B000000}">
      <text>
        <r>
          <rPr>
            <sz val="11"/>
            <color rgb="FF000000"/>
            <rFont val="Arial"/>
            <family val="2"/>
            <scheme val="minor"/>
          </rPr>
          <t>======
ID#AAABK9FowsI
user    (2021-10-21 06:11:01)
used the cash she left me</t>
        </r>
      </text>
    </comment>
    <comment ref="F49" authorId="0" shapeId="0" xr:uid="{00000000-0006-0000-0800-00000C000000}">
      <text>
        <r>
          <rPr>
            <sz val="11"/>
            <color rgb="FF000000"/>
            <rFont val="Arial"/>
            <family val="2"/>
            <scheme val="minor"/>
          </rPr>
          <t>======
ID#AAABK9Fow3M
user    (2021-10-21 06:11:01)
part of transfer of 2825</t>
        </r>
      </text>
    </comment>
    <comment ref="F54" authorId="0" shapeId="0" xr:uid="{00000000-0006-0000-0800-00000D000000}">
      <text>
        <r>
          <rPr>
            <sz val="11"/>
            <color rgb="FF000000"/>
            <rFont val="Arial"/>
            <family val="2"/>
            <scheme val="minor"/>
          </rPr>
          <t>======
ID#AAABK9FowwE
user    (2021-10-21 06:11:01)
part of transfer of 1870</t>
        </r>
      </text>
    </comment>
    <comment ref="F55" authorId="0" shapeId="0" xr:uid="{00000000-0006-0000-0800-00000E000000}">
      <text>
        <r>
          <rPr>
            <sz val="11"/>
            <color rgb="FF000000"/>
            <rFont val="Arial"/>
            <family val="2"/>
            <scheme val="minor"/>
          </rPr>
          <t>======
ID#AAABK9Fow2Q
user    (2021-10-21 06:11:01)
paid by paolim account - paid back in buffer</t>
        </r>
      </text>
    </comment>
    <comment ref="F56" authorId="0" shapeId="0" xr:uid="{00000000-0006-0000-0800-00000F000000}">
      <text>
        <r>
          <rPr>
            <sz val="11"/>
            <color rgb="FF000000"/>
            <rFont val="Arial"/>
            <family val="2"/>
            <scheme val="minor"/>
          </rPr>
          <t>======
ID#AAABK9FowvE
user    (2021-10-21 06:11:01)
part of transfer to yosi for 1000</t>
        </r>
      </text>
    </comment>
    <comment ref="F57" authorId="0" shapeId="0" xr:uid="{00000000-0006-0000-0800-000010000000}">
      <text>
        <r>
          <rPr>
            <sz val="11"/>
            <color rgb="FF000000"/>
            <rFont val="Arial"/>
            <family val="2"/>
            <scheme val="minor"/>
          </rPr>
          <t>======
ID#AAABK9FowjM
user    (2021-10-21 06:11:01)
part of transfer of 2215</t>
        </r>
      </text>
    </comment>
    <comment ref="H58" authorId="0" shapeId="0" xr:uid="{00000000-0006-0000-0800-000011000000}">
      <text>
        <r>
          <rPr>
            <sz val="11"/>
            <color rgb="FF000000"/>
            <rFont val="Arial"/>
            <family val="2"/>
            <scheme val="minor"/>
          </rPr>
          <t>======
ID#AAABK9Fow24
user    (2021-10-21 06:11:01)
transferred 4000 at 3.45 total of 13800 Nis paid in cash to ido</t>
        </r>
      </text>
    </comment>
    <comment ref="F60" authorId="0" shapeId="0" xr:uid="{00000000-0006-0000-0800-000012000000}">
      <text>
        <r>
          <rPr>
            <sz val="11"/>
            <color rgb="FF000000"/>
            <rFont val="Arial"/>
            <family val="2"/>
            <scheme val="minor"/>
          </rPr>
          <t>======
ID#AAABK9FowjQ
user    (2021-10-21 06:11:01)
part of transfer of 2215</t>
        </r>
      </text>
    </comment>
    <comment ref="G65" authorId="0" shapeId="0" xr:uid="{00000000-0006-0000-0800-000013000000}">
      <text>
        <r>
          <rPr>
            <sz val="11"/>
            <color rgb="FF000000"/>
            <rFont val="Arial"/>
            <family val="2"/>
            <scheme val="minor"/>
          </rPr>
          <t>======
ID#AAABK9Fowsc
user    (2021-10-21 06:11:01)
2500$ escahnged of 3.36  part of 10420 deposit</t>
        </r>
      </text>
    </comment>
    <comment ref="C68" authorId="0" shapeId="0" xr:uid="{00000000-0006-0000-0800-000014000000}">
      <text>
        <r>
          <rPr>
            <sz val="11"/>
            <color rgb="FF000000"/>
            <rFont val="Arial"/>
            <family val="2"/>
            <scheme val="minor"/>
          </rPr>
          <t>======
ID#AAABK9FowmQ
user    (2021-10-21 06:11:01)
14, 19, 24,30 Jan
part of transsfer of 3295</t>
        </r>
      </text>
    </comment>
    <comment ref="F68" authorId="0" shapeId="0" xr:uid="{00000000-0006-0000-0800-000015000000}">
      <text>
        <r>
          <rPr>
            <sz val="11"/>
            <color rgb="FF000000"/>
            <rFont val="Arial"/>
            <family val="2"/>
            <scheme val="minor"/>
          </rPr>
          <t>======
ID#AAABK9Fow2I
user    (2021-10-21 06:11:01)
Part of transfer of 3295</t>
        </r>
      </text>
    </comment>
    <comment ref="F69" authorId="0" shapeId="0" xr:uid="{00000000-0006-0000-0800-000016000000}">
      <text>
        <r>
          <rPr>
            <sz val="11"/>
            <color rgb="FF000000"/>
            <rFont val="Arial"/>
            <family val="2"/>
            <scheme val="minor"/>
          </rPr>
          <t>======
ID#AAABK9Fowww
Sharon    (2021-10-21 06:11:01)
part of 237</t>
        </r>
      </text>
    </comment>
    <comment ref="C76" authorId="0" shapeId="0" xr:uid="{00000000-0006-0000-0800-000017000000}">
      <text>
        <r>
          <rPr>
            <sz val="11"/>
            <color rgb="FF000000"/>
            <rFont val="Arial"/>
            <family val="2"/>
            <scheme val="minor"/>
          </rPr>
          <t>======
ID#AAABK9Fowts
Sharon    (2021-10-21 06:11:01)
part of payment of 
3,840</t>
        </r>
      </text>
    </comment>
    <comment ref="F77" authorId="0" shapeId="0" xr:uid="{00000000-0006-0000-0800-000018000000}">
      <text>
        <r>
          <rPr>
            <sz val="11"/>
            <color rgb="FF000000"/>
            <rFont val="Arial"/>
            <family val="2"/>
            <scheme val="minor"/>
          </rPr>
          <t>======
ID#AAABK9Fow4o
liat    (2021-10-21 06:11:01)
22.4*3-7</t>
        </r>
      </text>
    </comment>
    <comment ref="F79" authorId="0" shapeId="0" xr:uid="{00000000-0006-0000-0800-000019000000}">
      <text>
        <r>
          <rPr>
            <sz val="11"/>
            <color rgb="FF000000"/>
            <rFont val="Arial"/>
            <family val="2"/>
            <scheme val="minor"/>
          </rPr>
          <t>======
ID#AAABK9FowqU
liat    (2021-10-21 06:11:01)
חלק מהעברה של 3900 ₪ לטל חרמון</t>
        </r>
      </text>
    </comment>
    <comment ref="F82" authorId="0" shapeId="0" xr:uid="{00000000-0006-0000-0800-00001A000000}">
      <text>
        <r>
          <rPr>
            <sz val="11"/>
            <color rgb="FF000000"/>
            <rFont val="Arial"/>
            <family val="2"/>
            <scheme val="minor"/>
          </rPr>
          <t>======
ID#AAABK9FowpM
user    (2021-10-21 06:11:01)
part of transfer of 5000</t>
        </r>
      </text>
    </comment>
    <comment ref="F84" authorId="0" shapeId="0" xr:uid="{00000000-0006-0000-0800-00001B000000}">
      <text>
        <r>
          <rPr>
            <sz val="11"/>
            <color rgb="FF000000"/>
            <rFont val="Arial"/>
            <family val="2"/>
            <scheme val="minor"/>
          </rPr>
          <t>======
ID#AAABK9FowrM
user    (2021-10-21 06:11:01)
part of transfer of 1200</t>
        </r>
      </text>
    </comment>
    <comment ref="G85" authorId="0" shapeId="0" xr:uid="{00000000-0006-0000-0800-00001C000000}">
      <text>
        <r>
          <rPr>
            <sz val="11"/>
            <color rgb="FF000000"/>
            <rFont val="Arial"/>
            <family val="2"/>
            <scheme val="minor"/>
          </rPr>
          <t>======
ID#AAABK9Fowzo
user    (2021-10-21 06:11:01)
part of deposit of 7470-  3500 NIS and $1000 converted to 3470</t>
        </r>
      </text>
    </comment>
    <comment ref="G165" authorId="0" shapeId="0" xr:uid="{00000000-0006-0000-0800-00001D000000}">
      <text>
        <r>
          <rPr>
            <sz val="11"/>
            <color rgb="FF000000"/>
            <rFont val="Arial"/>
            <family val="2"/>
            <scheme val="minor"/>
          </rPr>
          <t>======
ID#AAABK9Fow2s
liat    (2021-10-21 06:11:01)
הפקדת מזומן</t>
        </r>
      </text>
    </comment>
    <comment ref="F166" authorId="0" shapeId="0" xr:uid="{00000000-0006-0000-0800-00001E000000}">
      <text>
        <r>
          <rPr>
            <sz val="11"/>
            <color rgb="FF000000"/>
            <rFont val="Arial"/>
            <family val="2"/>
            <scheme val="minor"/>
          </rPr>
          <t>======
ID#AAABK9FowiI
liat    (2021-10-21 06:11:01)
ב 8/1/19 החיוב לא בוצע מכיוון שלא היה מספיק כסף בחשבון ולכן אנחנו שילמנו באשראי</t>
        </r>
      </text>
    </comment>
    <comment ref="C180" authorId="0" shapeId="0" xr:uid="{00000000-0006-0000-0800-00001F000000}">
      <text>
        <r>
          <rPr>
            <sz val="11"/>
            <color rgb="FF000000"/>
            <rFont val="Arial"/>
            <family val="2"/>
            <scheme val="minor"/>
          </rPr>
          <t>======
ID#AAABK9Fowxo
liat    (2021-10-21 06:11:01)
חברה של הלנה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" authorId="0" shapeId="0" xr:uid="{00000000-0006-0000-0B00-000001000000}">
      <text>
        <r>
          <rPr>
            <sz val="11"/>
            <color rgb="FF000000"/>
            <rFont val="Arial"/>
            <family val="2"/>
            <scheme val="minor"/>
          </rPr>
          <t>======
ID#AAABK9FowjI
user    (2021-10-21 06:11:01)
$300 deposit at rate of 3.56 toal of 1068 part of a deposit of 1770 plus 10 transfer from buffer</t>
        </r>
      </text>
    </comment>
    <comment ref="I6" authorId="0" shapeId="0" xr:uid="{00000000-0006-0000-0B00-000002000000}">
      <text>
        <r>
          <rPr>
            <sz val="11"/>
            <color rgb="FF000000"/>
            <rFont val="Arial"/>
            <family val="2"/>
            <scheme val="minor"/>
          </rPr>
          <t>======
ID#AAABK9Fowr4
user    (2021-10-21 06:11:01)
pat of 483 to zack</t>
        </r>
      </text>
    </comment>
    <comment ref="F14" authorId="0" shapeId="0" xr:uid="{00000000-0006-0000-0B00-000003000000}">
      <text>
        <r>
          <rPr>
            <sz val="11"/>
            <color rgb="FF000000"/>
            <rFont val="Arial"/>
            <family val="2"/>
            <scheme val="minor"/>
          </rPr>
          <t>======
ID#AAABK9Fow4g
Nava    (2021-10-21 06:11:01)
part of a transfer of 313</t>
        </r>
      </text>
    </comment>
    <comment ref="C20" authorId="0" shapeId="0" xr:uid="{00000000-0006-0000-0B00-000004000000}">
      <text>
        <r>
          <rPr>
            <sz val="11"/>
            <color rgb="FF000000"/>
            <rFont val="Arial"/>
            <family val="2"/>
            <scheme val="minor"/>
          </rPr>
          <t>======
ID#AAABK9FownY
user    (2021-10-21 06:11:01)
dud,  stove,  outlet, laundry room</t>
        </r>
      </text>
    </comment>
    <comment ref="F26" authorId="0" shapeId="0" xr:uid="{00000000-0006-0000-0B00-000005000000}">
      <text>
        <r>
          <rPr>
            <sz val="11"/>
            <color rgb="FF000000"/>
            <rFont val="Arial"/>
            <family val="2"/>
            <scheme val="minor"/>
          </rPr>
          <t>======
ID#AAABK9Fowys
user    (2021-10-21 06:11:01)
part of transfer of 2825</t>
        </r>
      </text>
    </comment>
    <comment ref="F27" authorId="0" shapeId="0" xr:uid="{00000000-0006-0000-0B00-000006000000}">
      <text>
        <r>
          <rPr>
            <sz val="11"/>
            <color rgb="FF000000"/>
            <rFont val="Arial"/>
            <family val="2"/>
            <scheme val="minor"/>
          </rPr>
          <t>======
ID#AAABK9Fow0M
user    (2021-10-21 06:11:01)
part of transfer of 1870 to elena</t>
        </r>
      </text>
    </comment>
    <comment ref="C37" authorId="0" shapeId="0" xr:uid="{00000000-0006-0000-0B00-000007000000}">
      <text>
        <r>
          <rPr>
            <sz val="11"/>
            <color rgb="FF000000"/>
            <rFont val="Arial"/>
            <family val="2"/>
            <scheme val="minor"/>
          </rPr>
          <t>======
ID#AAABK9Foww4
    (2021-10-21 06:11:01)
hannah paid 600$ transferred at a rate of 3.36 came to 2016 NIS  she still owes $30</t>
        </r>
      </text>
    </comment>
    <comment ref="G37" authorId="0" shapeId="0" xr:uid="{00000000-0006-0000-0B00-000008000000}">
      <text>
        <r>
          <rPr>
            <sz val="11"/>
            <color rgb="FF000000"/>
            <rFont val="Arial"/>
            <family val="2"/>
            <scheme val="minor"/>
          </rPr>
          <t>======
ID#AAABK9Fowrc
user    (2021-10-21 06:11:01)
paret of deposit of 10420</t>
        </r>
      </text>
    </comment>
    <comment ref="G39" authorId="0" shapeId="0" xr:uid="{00000000-0006-0000-0B00-000009000000}">
      <text>
        <r>
          <rPr>
            <sz val="11"/>
            <color rgb="FF000000"/>
            <rFont val="Arial"/>
            <family val="2"/>
            <scheme val="minor"/>
          </rPr>
          <t>======
ID#AAABK9Fow2U
user    (2021-10-21 06:11:01)
rest of the 535 for electric and water- paid from buffer and kept change since cant deposit the change</t>
        </r>
      </text>
    </comment>
    <comment ref="C54" authorId="0" shapeId="0" xr:uid="{00000000-0006-0000-0B00-00000A000000}">
      <text>
        <r>
          <rPr>
            <sz val="11"/>
            <color rgb="FF000000"/>
            <rFont val="Arial"/>
            <family val="2"/>
            <scheme val="minor"/>
          </rPr>
          <t>======
ID#AAABK9FowmY
user    (2021-10-21 06:11:01)
Part of transfer of 5000</t>
        </r>
      </text>
    </comment>
    <comment ref="G117" authorId="0" shapeId="0" xr:uid="{00000000-0006-0000-0B00-00000B000000}">
      <text>
        <r>
          <rPr>
            <sz val="11"/>
            <color rgb="FF000000"/>
            <rFont val="Arial"/>
            <family val="2"/>
            <scheme val="minor"/>
          </rPr>
          <t>======
ID#AAABK9Fow0g
    (2021-10-21 06:11:01)
סנדי הפקידה מזומן  שהדיירים נתנו לשכירות לחשבון הזה כתשלום עבורה pre paid
	-ליאת אבגי</t>
        </r>
      </text>
    </comment>
    <comment ref="F119" authorId="0" shapeId="0" xr:uid="{00000000-0006-0000-0B00-00000C000000}">
      <text>
        <r>
          <rPr>
            <sz val="11"/>
            <color rgb="FF000000"/>
            <rFont val="Arial"/>
            <family val="2"/>
            <scheme val="minor"/>
          </rPr>
          <t>======
ID#AAABK9FowiE
liat    (2021-10-21 06:11:01)
חלק מהעברה על סך 1100 ₪</t>
        </r>
      </text>
    </comment>
    <comment ref="F170" authorId="0" shapeId="0" xr:uid="{00000000-0006-0000-0B00-00000D000000}">
      <text>
        <r>
          <rPr>
            <sz val="11"/>
            <color rgb="FF000000"/>
            <rFont val="Arial"/>
            <family val="2"/>
            <scheme val="minor"/>
          </rPr>
          <t>======
ID#AAABK9Fow3Q
liat    (2021-10-21 06:11:01)
סנדי שילמה במוזמן ממנה אז עשינו מול הבאפר</t>
        </r>
      </text>
    </comment>
    <comment ref="C188" authorId="0" shapeId="0" xr:uid="{00000000-0006-0000-0B00-00000E000000}">
      <text>
        <r>
          <rPr>
            <sz val="11"/>
            <color rgb="FF000000"/>
            <rFont val="Arial"/>
            <family val="2"/>
            <scheme val="minor"/>
          </rPr>
          <t>======
ID#AAABK9Fowhw
liat    (2021-10-21 06:11:01)
תשלום עבור 3-4/19 - 17.89 + 5-6/19 130.74 + 7-18/8/19 339.47</t>
        </r>
      </text>
    </comment>
    <comment ref="F192" authorId="0" shapeId="0" xr:uid="{00000000-0006-0000-0B00-00000F000000}">
      <text>
        <r>
          <rPr>
            <sz val="11"/>
            <color rgb="FF000000"/>
            <rFont val="Arial"/>
            <family val="2"/>
            <scheme val="minor"/>
          </rPr>
          <t>======
ID#AAABK9Fowmw
liat    (2021-10-21 06:11:01)
בוצעה העברה על סך 600 ₪ ביחד עם כהן</t>
        </r>
      </text>
    </comment>
    <comment ref="C206" authorId="0" shapeId="0" xr:uid="{00000000-0006-0000-0B00-000010000000}">
      <text>
        <r>
          <rPr>
            <sz val="11"/>
            <color rgb="FF000000"/>
            <rFont val="Arial"/>
            <family val="2"/>
            <scheme val="minor"/>
          </rPr>
          <t>======
ID#AAABK9Fowsw
liat    (2021-10-21 06:11:01)
סנדי תשלם לו במזומן החזרנו לבאפר</t>
        </r>
      </text>
    </comment>
    <comment ref="C212" authorId="0" shapeId="0" xr:uid="{00000000-0006-0000-0B00-000011000000}">
      <text>
        <r>
          <rPr>
            <sz val="11"/>
            <color rgb="FF000000"/>
            <rFont val="Arial"/>
            <family val="2"/>
            <scheme val="minor"/>
          </rPr>
          <t>======
ID#AAABK9FowoQ
liat    (2021-10-21 06:11:01)
האפליקציה בוטלה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" authorId="0" shapeId="0" xr:uid="{00000000-0006-0000-0C00-000001000000}">
      <text>
        <r>
          <rPr>
            <sz val="11"/>
            <color rgb="FF000000"/>
            <rFont val="Arial"/>
            <family val="2"/>
            <scheme val="minor"/>
          </rPr>
          <t>======
ID#AAABK9FownU
user    (2021-10-21 06:11:01)
used my amex since it was on google store- will repay via buffer</t>
        </r>
      </text>
    </comment>
    <comment ref="F14" authorId="0" shapeId="0" xr:uid="{00000000-0006-0000-0C00-000002000000}">
      <text>
        <r>
          <rPr>
            <sz val="11"/>
            <color rgb="FF000000"/>
            <rFont val="Arial"/>
            <family val="2"/>
            <scheme val="minor"/>
          </rPr>
          <t>======
ID#AAABK9Fowm0
user    (2021-10-21 06:11:01)
paid in cash-  repaid in buffer</t>
        </r>
      </text>
    </comment>
    <comment ref="F19" authorId="0" shapeId="0" xr:uid="{00000000-0006-0000-0C00-000003000000}">
      <text>
        <r>
          <rPr>
            <sz val="11"/>
            <color rgb="FF000000"/>
            <rFont val="Arial"/>
            <family val="2"/>
            <scheme val="minor"/>
          </rPr>
          <t>======
ID#AAABK9FowmA
user    (2021-10-21 06:11:01)
paid in cash,  returned to the buffer</t>
        </r>
      </text>
    </comment>
    <comment ref="F20" authorId="0" shapeId="0" xr:uid="{00000000-0006-0000-0C00-000004000000}">
      <text>
        <r>
          <rPr>
            <sz val="11"/>
            <color rgb="FF000000"/>
            <rFont val="Arial"/>
            <family val="2"/>
            <scheme val="minor"/>
          </rPr>
          <t>======
ID#AAABK9Fowu4
user    (2021-10-21 06:11:01)
part of 1600 cash withdrawal</t>
        </r>
      </text>
    </comment>
    <comment ref="F24" authorId="0" shapeId="0" xr:uid="{00000000-0006-0000-0C00-000005000000}">
      <text>
        <r>
          <rPr>
            <sz val="11"/>
            <color rgb="FF000000"/>
            <rFont val="Arial"/>
            <family val="2"/>
            <scheme val="minor"/>
          </rPr>
          <t>======
ID#AAABK9FowzA
user    (2021-10-21 06:11:01)
part of transfer of 3295</t>
        </r>
      </text>
    </comment>
    <comment ref="F32" authorId="0" shapeId="0" xr:uid="{00000000-0006-0000-0C00-000006000000}">
      <text>
        <r>
          <rPr>
            <sz val="11"/>
            <color rgb="FF000000"/>
            <rFont val="Arial"/>
            <family val="2"/>
            <scheme val="minor"/>
          </rPr>
          <t>======
ID#AAABK9FowlU
Owner    (2021-10-21 06:11:01)
שילמתי בטעות מהכרטיס אשראי האישי שלי, והחזרתי את הכסף לבאפר</t>
        </r>
      </text>
    </comment>
    <comment ref="F36" authorId="0" shapeId="0" xr:uid="{00000000-0006-0000-0C00-000007000000}">
      <text>
        <r>
          <rPr>
            <sz val="11"/>
            <color rgb="FF000000"/>
            <rFont val="Arial"/>
            <family val="2"/>
            <scheme val="minor"/>
          </rPr>
          <t>======
ID#AAABK9Fowqo
user    (2021-10-21 06:11:01)
part of transfer of 5000</t>
        </r>
      </text>
    </comment>
    <comment ref="F40" authorId="0" shapeId="0" xr:uid="{00000000-0006-0000-0C00-000008000000}">
      <text>
        <r>
          <rPr>
            <sz val="11"/>
            <color rgb="FF000000"/>
            <rFont val="Arial"/>
            <family val="2"/>
            <scheme val="minor"/>
          </rPr>
          <t>======
ID#AAABK9Fowi0
user    (2021-10-21 06:11:01)
part of transfer of 1200 yosi ben adiva</t>
        </r>
      </text>
    </comment>
    <comment ref="I99" authorId="0" shapeId="0" xr:uid="{00000000-0006-0000-0C00-000009000000}">
      <text>
        <r>
          <rPr>
            <sz val="11"/>
            <color rgb="FF000000"/>
            <rFont val="Arial"/>
            <family val="2"/>
            <scheme val="minor"/>
          </rPr>
          <t>======
ID#AAABK9FowmM
liat    (2021-10-21 06:11:01)
מול הבאפר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3" authorId="0" shapeId="0" xr:uid="{00000000-0006-0000-1400-000001000000}">
      <text>
        <r>
          <rPr>
            <sz val="11"/>
            <color rgb="FF000000"/>
            <rFont val="Arial"/>
            <family val="2"/>
            <scheme val="minor"/>
          </rPr>
          <t>======
ID#AAABK9FowqY
    (2021-10-21 06:11:01)
cc didn't work so  didn't order it</t>
        </r>
      </text>
    </comment>
    <comment ref="C24" authorId="0" shapeId="0" xr:uid="{00000000-0006-0000-1400-000002000000}">
      <text>
        <r>
          <rPr>
            <sz val="11"/>
            <color rgb="FF000000"/>
            <rFont val="Arial"/>
            <family val="2"/>
            <scheme val="minor"/>
          </rPr>
          <t>======
ID#AAABK9Fow4s
user    (2021-10-21 06:11:01)
lights and delivery</t>
        </r>
      </text>
    </comment>
    <comment ref="D41" authorId="0" shapeId="0" xr:uid="{00000000-0006-0000-1400-000003000000}">
      <text>
        <r>
          <rPr>
            <sz val="11"/>
            <color rgb="FF000000"/>
            <rFont val="Arial"/>
            <family val="2"/>
            <scheme val="minor"/>
          </rPr>
          <t>======
ID#AAABK9Fow3s
user    (2021-10-21 06:11:01)
paid zion 850 for deliver- 420 from cash I had not in the spread sheet and 430 which I repiad to my sefl in the buffer</t>
        </r>
      </text>
    </comment>
    <comment ref="D52" authorId="0" shapeId="0" xr:uid="{00000000-0006-0000-1400-000004000000}">
      <text>
        <r>
          <rPr>
            <sz val="11"/>
            <color rgb="FF000000"/>
            <rFont val="Arial"/>
            <family val="2"/>
            <scheme val="minor"/>
          </rPr>
          <t>======
ID#AAABK9FowlY
    (2021-10-21 06:11:01)
was returned-  should see the return on the was a charge of 178</t>
        </r>
      </text>
    </comment>
    <comment ref="D54" authorId="0" shapeId="0" xr:uid="{00000000-0006-0000-1400-000005000000}">
      <text>
        <r>
          <rPr>
            <sz val="11"/>
            <color rgb="FF000000"/>
            <rFont val="Arial"/>
            <family val="2"/>
            <scheme val="minor"/>
          </rPr>
          <t>======
ID#AAABK9Fowhk
user    (2021-10-21 06:11:01)
part of transfer of 1125</t>
        </r>
      </text>
    </comment>
    <comment ref="D56" authorId="0" shapeId="0" xr:uid="{00000000-0006-0000-1400-000006000000}">
      <text>
        <r>
          <rPr>
            <sz val="11"/>
            <color rgb="FF000000"/>
            <rFont val="Arial"/>
            <family val="2"/>
            <scheme val="minor"/>
          </rPr>
          <t>======
ID#AAABK9Fowqg
user    (2021-10-21 06:11:01)
part of transfer of 3295</t>
        </r>
      </text>
    </comment>
    <comment ref="D57" authorId="0" shapeId="0" xr:uid="{00000000-0006-0000-1400-000007000000}">
      <text>
        <r>
          <rPr>
            <sz val="11"/>
            <color rgb="FF000000"/>
            <rFont val="Arial"/>
            <family val="2"/>
            <scheme val="minor"/>
          </rPr>
          <t>======
ID#AAABK9Fowlw
Sharon    (2021-10-21 06:11:01)
part of 237</t>
        </r>
      </text>
    </comment>
    <comment ref="C62" authorId="0" shapeId="0" xr:uid="{00000000-0006-0000-1400-000008000000}">
      <text>
        <r>
          <rPr>
            <sz val="11"/>
            <color rgb="FF000000"/>
            <rFont val="Arial"/>
            <family val="2"/>
            <scheme val="minor"/>
          </rPr>
          <t>======
ID#AAABK9Fow18
Sharon    (2021-10-21 06:11:01)
part of  payment of 3,840</t>
        </r>
      </text>
    </comment>
    <comment ref="D62" authorId="0" shapeId="0" xr:uid="{00000000-0006-0000-1400-000009000000}">
      <text>
        <r>
          <rPr>
            <sz val="11"/>
            <color rgb="FF000000"/>
            <rFont val="Arial"/>
            <family val="2"/>
            <scheme val="minor"/>
          </rPr>
          <t>======
ID#AAABK9FowoM
liat    (2021-10-21 06:11:01)
320*3</t>
        </r>
      </text>
    </comment>
    <comment ref="D63" authorId="0" shapeId="0" xr:uid="{00000000-0006-0000-1400-00000A000000}">
      <text>
        <r>
          <rPr>
            <sz val="11"/>
            <color rgb="FF000000"/>
            <rFont val="Arial"/>
            <family val="2"/>
            <scheme val="minor"/>
          </rPr>
          <t>======
ID#AAABK9Fowxk
liat    (2021-10-21 06:11:01)
22.4*3</t>
        </r>
      </text>
    </comment>
    <comment ref="C66" authorId="0" shapeId="0" xr:uid="{00000000-0006-0000-1400-00000B000000}">
      <text>
        <r>
          <rPr>
            <sz val="11"/>
            <color rgb="FF000000"/>
            <rFont val="Arial"/>
            <family val="2"/>
            <scheme val="minor"/>
          </rPr>
          <t>======
ID#AAABK9Fowno
user    (2021-10-21 06:11:01)
this is for the insurance for the tree that fell</t>
        </r>
      </text>
    </comment>
    <comment ref="D67" authorId="0" shapeId="0" xr:uid="{00000000-0006-0000-1400-00000C000000}">
      <text>
        <r>
          <rPr>
            <sz val="11"/>
            <color rgb="FF000000"/>
            <rFont val="Arial"/>
            <family val="2"/>
            <scheme val="minor"/>
          </rPr>
          <t>======
ID#AAABK9Fowyw
liat    (2021-10-21 06:11:01)
סנדי שילמה במזומן וקיבלה בחזרה בבאפאר</t>
        </r>
      </text>
    </comment>
    <comment ref="G133" authorId="0" shapeId="0" xr:uid="{00000000-0006-0000-1400-00000D000000}">
      <text>
        <r>
          <rPr>
            <sz val="11"/>
            <color rgb="FF000000"/>
            <rFont val="Arial"/>
            <family val="2"/>
            <scheme val="minor"/>
          </rPr>
          <t>======
ID#AAABK9Fowmk
liat    (2021-10-21 06:11:01)
העברה בנקאית</t>
        </r>
      </text>
    </comment>
    <comment ref="C223" authorId="0" shapeId="0" xr:uid="{00000000-0006-0000-1400-00000E000000}">
      <text>
        <r>
          <rPr>
            <sz val="11"/>
            <color rgb="FF000000"/>
            <rFont val="Arial"/>
            <family val="2"/>
            <scheme val="minor"/>
          </rPr>
          <t>======
ID#AAABK9FowtE
liat    (2021-10-21 06:11:01)
העברה על סך 380
סנדי 120
פישר 40
כהן 220</t>
        </r>
      </text>
    </comment>
    <comment ref="C232" authorId="0" shapeId="0" xr:uid="{00000000-0006-0000-1400-00000F000000}">
      <text>
        <r>
          <rPr>
            <sz val="11"/>
            <color rgb="FF000000"/>
            <rFont val="Arial"/>
            <family val="2"/>
            <scheme val="minor"/>
          </rPr>
          <t>======
ID#AAABK9Fow1U
liat    (2021-10-21 06:11:01)
חיוב על סך 500 ₪ ביחד עם באפר, סנדי</t>
        </r>
      </text>
    </comment>
    <comment ref="D260" authorId="0" shapeId="0" xr:uid="{00000000-0006-0000-1400-000010000000}">
      <text>
        <r>
          <rPr>
            <sz val="11"/>
            <color rgb="FF000000"/>
            <rFont val="Arial"/>
            <family val="2"/>
            <scheme val="minor"/>
          </rPr>
          <t>======
ID#AAABK9FowkA
liat    (2021-10-21 06:11:01)
שולם באשראי אחר עשיצי מול הבאפר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" authorId="0" shapeId="0" xr:uid="{00000000-0006-0000-1600-000001000000}">
      <text>
        <r>
          <rPr>
            <sz val="11"/>
            <color rgb="FF000000"/>
            <rFont val="Arial"/>
            <family val="2"/>
            <scheme val="minor"/>
          </rPr>
          <t>======
ID#AAABK9Fowg8
user    (2021-10-21 06:11:01)
part of payment of 2825</t>
        </r>
      </text>
    </comment>
    <comment ref="D11" authorId="0" shapeId="0" xr:uid="{00000000-0006-0000-1600-000002000000}">
      <text>
        <r>
          <rPr>
            <sz val="11"/>
            <color rgb="FF000000"/>
            <rFont val="Arial"/>
            <family val="2"/>
            <scheme val="minor"/>
          </rPr>
          <t>======
ID#AAABK9Fowyc
user    (2021-10-21 06:11:01)
part of cash withdrawl of 1600</t>
        </r>
      </text>
    </comment>
    <comment ref="D15" authorId="0" shapeId="0" xr:uid="{00000000-0006-0000-1600-000003000000}">
      <text>
        <r>
          <rPr>
            <sz val="11"/>
            <color rgb="FF000000"/>
            <rFont val="Arial"/>
            <family val="2"/>
            <scheme val="minor"/>
          </rPr>
          <t>======
ID#AAABK9FowsE
user    (2021-10-21 06:11:01)
part of transfer of 2215</t>
        </r>
      </text>
    </comment>
    <comment ref="D16" authorId="0" shapeId="0" xr:uid="{00000000-0006-0000-1600-000004000000}">
      <text>
        <r>
          <rPr>
            <sz val="11"/>
            <color rgb="FF000000"/>
            <rFont val="Arial"/>
            <family val="2"/>
            <scheme val="minor"/>
          </rPr>
          <t>======
ID#AAABK9Fows4
user    (2021-10-21 06:11:01)
part of transfer of 155.05</t>
        </r>
      </text>
    </comment>
    <comment ref="C17" authorId="0" shapeId="0" xr:uid="{00000000-0006-0000-1600-000005000000}">
      <text>
        <r>
          <rPr>
            <sz val="11"/>
            <color rgb="FF000000"/>
            <rFont val="Arial"/>
            <family val="2"/>
            <scheme val="minor"/>
          </rPr>
          <t>======
ID#AAABK9Fow0s
    (2021-10-21 06:11:01)
user:</t>
        </r>
      </text>
    </comment>
    <comment ref="D19" authorId="0" shapeId="0" xr:uid="{00000000-0006-0000-1600-000006000000}">
      <text>
        <r>
          <rPr>
            <sz val="11"/>
            <color rgb="FF000000"/>
            <rFont val="Arial"/>
            <family val="2"/>
            <scheme val="minor"/>
          </rPr>
          <t>======
ID#AAABK9Fowos
user    (2021-10-21 06:11:01)
part of payment of 3,840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" authorId="0" shapeId="0" xr:uid="{00000000-0006-0000-1C00-000001000000}">
      <text>
        <r>
          <rPr>
            <sz val="11"/>
            <color rgb="FF000000"/>
            <rFont val="Arial"/>
            <family val="2"/>
            <scheme val="minor"/>
          </rPr>
          <t>======
ID#AAABK9FowhU
user    (2021-10-21 06:11:01)
check for 800 600 nis what it was supposed to be had to add 200 which I paid from the buffer since I  was sick</t>
        </r>
      </text>
    </comment>
    <comment ref="D7" authorId="0" shapeId="0" xr:uid="{00000000-0006-0000-1C00-000002000000}">
      <text>
        <r>
          <rPr>
            <sz val="11"/>
            <color rgb="FF000000"/>
            <rFont val="Arial"/>
            <family val="2"/>
            <scheme val="minor"/>
          </rPr>
          <t>======
ID#AAABK9Fowss
user    (2021-10-21 06:11:01)
the reading when chana left was 110066 and now is 110100 - not sure what happened,  hana might have paid for the wrong reading</t>
        </r>
      </text>
    </comment>
    <comment ref="D10" authorId="0" shapeId="0" xr:uid="{00000000-0006-0000-1C00-000003000000}">
      <text>
        <r>
          <rPr>
            <sz val="11"/>
            <color rgb="FF000000"/>
            <rFont val="Arial"/>
            <family val="2"/>
            <scheme val="minor"/>
          </rPr>
          <t>======
ID#AAABK9Fowko
user    (2021-10-21 06:11:01)
part of wire of 500 to shalom shevach</t>
        </r>
      </text>
    </comment>
    <comment ref="E12" authorId="0" shapeId="0" xr:uid="{00000000-0006-0000-1C00-000004000000}">
      <text>
        <r>
          <rPr>
            <sz val="11"/>
            <color rgb="FF000000"/>
            <rFont val="Arial"/>
            <family val="2"/>
            <scheme val="minor"/>
          </rPr>
          <t>======
ID#AAABK9Fowzk
user    (2021-10-21 06:11:01)
She transfer 1096 for prepiad and my fee to poalim-  I transferred 3011 of pre paid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9" authorId="0" shapeId="0" xr:uid="{00000000-0006-0000-2000-000001000000}">
      <text>
        <r>
          <rPr>
            <sz val="11"/>
            <color rgb="FF000000"/>
            <rFont val="Arial"/>
            <family val="2"/>
            <scheme val="minor"/>
          </rPr>
          <t>======
ID#AAABK9Fowr8
liat    (2021-10-21 06:11:01)
שולם באשראי של גוהנה ועשינו לה העברה על סך 3477.16 עבור כל הקניות</t>
        </r>
      </text>
    </comment>
    <comment ref="C11" authorId="0" shapeId="0" xr:uid="{00000000-0006-0000-2000-000002000000}">
      <text>
        <r>
          <rPr>
            <sz val="11"/>
            <color rgb="FF000000"/>
            <rFont val="Arial"/>
            <family val="2"/>
            <scheme val="minor"/>
          </rPr>
          <t>======
ID#AAABK9Fowtg
liat    (2021-10-21 06:11:01)
שולם באשראי של גוהנה ועשינו לה העברה על סך 3477.16 עבור כל הקניות</t>
        </r>
      </text>
    </comment>
    <comment ref="C12" authorId="0" shapeId="0" xr:uid="{00000000-0006-0000-2000-000003000000}">
      <text>
        <r>
          <rPr>
            <sz val="11"/>
            <color rgb="FF000000"/>
            <rFont val="Arial"/>
            <family val="2"/>
            <scheme val="minor"/>
          </rPr>
          <t>======
ID#AAABK9Fowlg
liat    (2021-10-21 06:11:01)
שולם באשראי של גוהנה ועשינו לה העברה על סך 3477.16 עבור כל הקניות</t>
        </r>
      </text>
    </comment>
    <comment ref="C13" authorId="0" shapeId="0" xr:uid="{00000000-0006-0000-2000-000004000000}">
      <text>
        <r>
          <rPr>
            <sz val="11"/>
            <color rgb="FF000000"/>
            <rFont val="Arial"/>
            <family val="2"/>
            <scheme val="minor"/>
          </rPr>
          <t>======
ID#AAABK9Fow3E
liat    (2021-10-21 06:11:01)
שולם באשראי של גוהנה ועשינו לה העברה על סך 3477.16 עבור כל הקניות</t>
        </r>
      </text>
    </comment>
    <comment ref="C14" authorId="0" shapeId="0" xr:uid="{00000000-0006-0000-2000-000005000000}">
      <text>
        <r>
          <rPr>
            <sz val="11"/>
            <color rgb="FF000000"/>
            <rFont val="Arial"/>
            <family val="2"/>
            <scheme val="minor"/>
          </rPr>
          <t>======
ID#AAABK9Fows0
liat    (2021-10-21 06:11:01)
שולם באשראי של גוהנה ועשינו לה העברה על סך 3477.16 עבור כל הקניות</t>
        </r>
      </text>
    </comment>
    <comment ref="C16" authorId="0" shapeId="0" xr:uid="{00000000-0006-0000-2000-000006000000}">
      <text>
        <r>
          <rPr>
            <sz val="11"/>
            <color rgb="FF000000"/>
            <rFont val="Arial"/>
            <family val="2"/>
            <scheme val="minor"/>
          </rPr>
          <t>======
ID#AAABK9Fowsg
liat    (2021-10-21 06:11:01)
גוהנה שילמה באשראי והעברנו לה 3221.01 ₪</t>
        </r>
      </text>
    </comment>
    <comment ref="C17" authorId="0" shapeId="0" xr:uid="{00000000-0006-0000-2000-000007000000}">
      <text>
        <r>
          <rPr>
            <sz val="11"/>
            <color rgb="FF000000"/>
            <rFont val="Arial"/>
            <family val="2"/>
            <scheme val="minor"/>
          </rPr>
          <t>======
ID#AAABK9Fowlc
liat    (2021-10-21 06:11:01)
שולם באשראי של גוהנה ועשינו לה העברה על סך 3477.16 עבור כל הקניות</t>
        </r>
      </text>
    </comment>
    <comment ref="C18" authorId="0" shapeId="0" xr:uid="{00000000-0006-0000-2000-000008000000}">
      <text>
        <r>
          <rPr>
            <sz val="11"/>
            <color rgb="FF000000"/>
            <rFont val="Arial"/>
            <family val="2"/>
            <scheme val="minor"/>
          </rPr>
          <t>======
ID#AAABK9Fowqw
liat    (2021-10-21 06:11:01)
גוהנה שילמה באשראי והעברנו לה 3221.01 ₪ 
בטעות העברנו 34 ₪ איזנו בבאפר</t>
        </r>
      </text>
    </comment>
    <comment ref="C19" authorId="0" shapeId="0" xr:uid="{00000000-0006-0000-2000-000009000000}">
      <text>
        <r>
          <rPr>
            <sz val="11"/>
            <color rgb="FF000000"/>
            <rFont val="Arial"/>
            <family val="2"/>
            <scheme val="minor"/>
          </rPr>
          <t>======
ID#AAABK9Fowis
liat    (2021-10-21 06:11:01)
גוהנה שילמה עם האשראי שלה ולכן עשינו לה העברה על סך 158 ₪</t>
        </r>
      </text>
    </comment>
    <comment ref="C23" authorId="0" shapeId="0" xr:uid="{00000000-0006-0000-2000-00000A000000}">
      <text>
        <r>
          <rPr>
            <sz val="11"/>
            <color rgb="FF000000"/>
            <rFont val="Arial"/>
            <family val="2"/>
            <scheme val="minor"/>
          </rPr>
          <t>======
ID#AAABK9FowpY
liat    (2021-10-21 06:11:01)
גוהנה שילמה באשראי והעברנו לה 3221.01 ₪</t>
        </r>
      </text>
    </comment>
    <comment ref="C30" authorId="0" shapeId="0" xr:uid="{00000000-0006-0000-2000-00000B000000}">
      <text>
        <r>
          <rPr>
            <sz val="11"/>
            <color rgb="FF000000"/>
            <rFont val="Arial"/>
            <family val="2"/>
            <scheme val="minor"/>
          </rPr>
          <t>======
ID#AAABK9FowtQ
liat    (2021-10-21 06:11:01)
גוהנה שילמה באשראי והעברנו לה 3221.01 ₪</t>
        </r>
      </text>
    </comment>
    <comment ref="C31" authorId="0" shapeId="0" xr:uid="{00000000-0006-0000-2000-00000C000000}">
      <text>
        <r>
          <rPr>
            <sz val="11"/>
            <color rgb="FF000000"/>
            <rFont val="Arial"/>
            <family val="2"/>
            <scheme val="minor"/>
          </rPr>
          <t>======
ID#AAABK9Fow0Q
liat    (2021-10-21 06:11:01)
גוהנה שילמה באשראי והעברנו לה 3221.01 ₪ 
העברנו בטעות לגוהנה זה שולם מהאשראי של סנדי אז עשינו קיזוז</t>
        </r>
      </text>
    </comment>
    <comment ref="C32" authorId="0" shapeId="0" xr:uid="{00000000-0006-0000-2000-00000D000000}">
      <text>
        <r>
          <rPr>
            <sz val="11"/>
            <color rgb="FF000000"/>
            <rFont val="Arial"/>
            <family val="2"/>
            <scheme val="minor"/>
          </rPr>
          <t>======
ID#AAABK9Fowjc
liat    (2021-10-21 06:11:01)
גוהנה שילמה באשראי והעברנו לה 3221.01 ₪ 
העברנו לגוהנה בטעות , זה שולם מהאשראי של סנדי אז עשינו קיזוז מול גוהנה</t>
        </r>
      </text>
    </comment>
    <comment ref="C33" authorId="0" shapeId="0" xr:uid="{00000000-0006-0000-2000-00000E000000}">
      <text>
        <r>
          <rPr>
            <sz val="11"/>
            <color rgb="FF000000"/>
            <rFont val="Arial"/>
            <family val="2"/>
            <scheme val="minor"/>
          </rPr>
          <t>======
ID#AAABK9FowkI
liat    (2021-10-21 06:11:01)
גוהנה שילמה באשראי והעברנו לה 3221.01 ₪</t>
        </r>
      </text>
    </comment>
    <comment ref="C45" authorId="0" shapeId="0" xr:uid="{00000000-0006-0000-2000-00000F000000}">
      <text>
        <r>
          <rPr>
            <sz val="11"/>
            <color rgb="FF000000"/>
            <rFont val="Arial"/>
            <family val="2"/>
            <scheme val="minor"/>
          </rPr>
          <t>======
ID#AAABK9Fow04
liat    (2021-10-21 06:11:01)
גוהנה שילמה באשראי והעברנו לה 3221.01 ₪</t>
        </r>
      </text>
    </comment>
    <comment ref="C113" authorId="0" shapeId="0" xr:uid="{00000000-0006-0000-2000-000010000000}">
      <text>
        <r>
          <rPr>
            <sz val="11"/>
            <color rgb="FF000000"/>
            <rFont val="Arial"/>
            <family val="2"/>
            <scheme val="minor"/>
          </rPr>
          <t>======
ID#AAABK9Fowl8
liat    (2021-10-21 06:11:01)
שולם מהאשראי של גוהנה, עשינו לה העברה על סך 601.40 ₪</t>
        </r>
      </text>
    </comment>
    <comment ref="C114" authorId="0" shapeId="0" xr:uid="{00000000-0006-0000-2000-000011000000}">
      <text>
        <r>
          <rPr>
            <sz val="11"/>
            <color rgb="FF000000"/>
            <rFont val="Arial"/>
            <family val="2"/>
            <scheme val="minor"/>
          </rPr>
          <t>======
ID#AAABK9Fow2w
liat    (2021-10-21 06:11:01)
שולם מהאשראי של גוהנה, עשינו לה העברה על סך 601.40</t>
        </r>
      </text>
    </comment>
    <comment ref="C115" authorId="0" shapeId="0" xr:uid="{00000000-0006-0000-2000-000012000000}">
      <text>
        <r>
          <rPr>
            <sz val="11"/>
            <color rgb="FF000000"/>
            <rFont val="Arial"/>
            <family val="2"/>
            <scheme val="minor"/>
          </rPr>
          <t>======
ID#AAABK9Fow4M
liat    (2021-10-21 06:11:01)
שולם מהאשראי של גוהנה, עשינו לה העברה על סך 601.40</t>
        </r>
      </text>
    </comment>
    <comment ref="C116" authorId="0" shapeId="0" xr:uid="{00000000-0006-0000-2000-000013000000}">
      <text>
        <r>
          <rPr>
            <sz val="11"/>
            <color rgb="FF000000"/>
            <rFont val="Arial"/>
            <family val="2"/>
            <scheme val="minor"/>
          </rPr>
          <t>======
ID#AAABK9FowsA
liat    (2021-10-21 06:11:01)
שולם מהאשראי של גוהנה, עשינו לה העברה על סך 601.40</t>
        </r>
      </text>
    </comment>
    <comment ref="C117" authorId="0" shapeId="0" xr:uid="{00000000-0006-0000-2000-000014000000}">
      <text>
        <r>
          <rPr>
            <sz val="11"/>
            <color rgb="FF000000"/>
            <rFont val="Arial"/>
            <family val="2"/>
            <scheme val="minor"/>
          </rPr>
          <t>======
ID#AAABK9Fowt4
liat    (2021-10-21 06:11:01)
גוהנה שלימה מהאשראי שלה ואנחנו העברנו לה 601.4</t>
        </r>
      </text>
    </comment>
    <comment ref="F117" authorId="0" shapeId="0" xr:uid="{00000000-0006-0000-2000-000015000000}">
      <text>
        <r>
          <rPr>
            <sz val="11"/>
            <color rgb="FF000000"/>
            <rFont val="Arial"/>
            <family val="2"/>
            <scheme val="minor"/>
          </rPr>
          <t>======
ID#AAABK9FowxM
liat    (2021-10-21 06:11:01)
סהכ החשבונית 95 שח ביחד עם לקוח 273</t>
        </r>
      </text>
    </comment>
    <comment ref="C118" authorId="0" shapeId="0" xr:uid="{00000000-0006-0000-2000-000016000000}">
      <text>
        <r>
          <rPr>
            <sz val="11"/>
            <color rgb="FF000000"/>
            <rFont val="Arial"/>
            <family val="2"/>
            <scheme val="minor"/>
          </rPr>
          <t>======
ID#AAABK9Fown4
liat    (2021-10-21 06:11:01)
גוהנה שילמה במזומן ואנחנו העברנו לה 126.5 שח</t>
        </r>
      </text>
    </comment>
    <comment ref="C119" authorId="0" shapeId="0" xr:uid="{00000000-0006-0000-2000-000017000000}">
      <text>
        <r>
          <rPr>
            <sz val="11"/>
            <color rgb="FF000000"/>
            <rFont val="Arial"/>
            <family val="2"/>
            <scheme val="minor"/>
          </rPr>
          <t>======
ID#AAABK9Fowmg
liat    (2021-10-21 06:11:01)
גוהנה שילמה במזומן ואנחנו העברנו לה 126.5 שח</t>
        </r>
      </text>
    </comment>
    <comment ref="C120" authorId="0" shapeId="0" xr:uid="{00000000-0006-0000-2000-000018000000}">
      <text>
        <r>
          <rPr>
            <sz val="11"/>
            <color rgb="FF000000"/>
            <rFont val="Arial"/>
            <family val="2"/>
            <scheme val="minor"/>
          </rPr>
          <t>======
ID#AAABK9Fowqk
liat    (2021-10-21 06:11:01)
גוהנה שילמה במזומן ואנחנו העברנו לה 126.5 שח</t>
        </r>
      </text>
    </comment>
    <comment ref="C121" authorId="0" shapeId="0" xr:uid="{00000000-0006-0000-2000-000019000000}">
      <text>
        <r>
          <rPr>
            <sz val="11"/>
            <color rgb="FF000000"/>
            <rFont val="Arial"/>
            <family val="2"/>
            <scheme val="minor"/>
          </rPr>
          <t>======
ID#AAABK9Fowpc
liat    (2021-10-21 06:11:01)
גוהנה שילמה במזומן ואנחנו העברנו לה 126.5 שח</t>
        </r>
      </text>
    </comment>
    <comment ref="C174" authorId="0" shapeId="0" xr:uid="{00000000-0006-0000-2000-00001A000000}">
      <text>
        <r>
          <rPr>
            <sz val="11"/>
            <color rgb="FF000000"/>
            <rFont val="Arial"/>
            <family val="2"/>
            <scheme val="minor"/>
          </rPr>
          <t>======
ID#AAABK9FowlA
liat    (2021-10-21 06:11:01)
הועבר לנעמי כי היא שילמה מכספה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5" authorId="0" shapeId="0" xr:uid="{00000000-0006-0000-2300-000001000000}">
      <text>
        <r>
          <rPr>
            <sz val="11"/>
            <color rgb="FF000000"/>
            <rFont val="Arial"/>
            <family val="2"/>
            <scheme val="minor"/>
          </rPr>
          <t>======
ID#AAABK9FowrQ
user    (2021-10-21 06:11:01)
child lock 1111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2500-000001000000}">
      <text>
        <r>
          <rPr>
            <sz val="11"/>
            <color rgb="FF000000"/>
            <rFont val="Arial"/>
            <family val="2"/>
            <scheme val="minor"/>
          </rPr>
          <t>======
ID#AAABK9FowqE
user    (2021-10-21 06:11:01)
returned it for store credit</t>
        </r>
      </text>
    </comment>
    <comment ref="F7" authorId="0" shapeId="0" xr:uid="{00000000-0006-0000-2500-000002000000}">
      <text>
        <r>
          <rPr>
            <sz val="11"/>
            <color rgb="FF000000"/>
            <rFont val="Arial"/>
            <family val="2"/>
            <scheme val="minor"/>
          </rPr>
          <t>======
ID#AAABK9Foww0
user    (2021-10-21 06:11:01)
I had written 31 check why the card is 34</t>
        </r>
      </text>
    </comment>
    <comment ref="F10" authorId="0" shapeId="0" xr:uid="{00000000-0006-0000-2500-000003000000}">
      <text>
        <r>
          <rPr>
            <sz val="11"/>
            <color rgb="FF000000"/>
            <rFont val="Arial"/>
            <family val="2"/>
            <scheme val="minor"/>
          </rPr>
          <t>======
ID#AAABK9Fow2E
    (2021-10-21 06:11:01)
hasn't been removed yet</t>
        </r>
      </text>
    </comment>
    <comment ref="F23" authorId="0" shapeId="0" xr:uid="{00000000-0006-0000-2500-000004000000}">
      <text>
        <r>
          <rPr>
            <sz val="11"/>
            <color rgb="FF000000"/>
            <rFont val="Arial"/>
            <family val="2"/>
            <scheme val="minor"/>
          </rPr>
          <t>======
ID#AAABK9Fow1Q
user    (2021-10-21 06:11:01)
part of transfer of 383 to zack</t>
        </r>
      </text>
    </comment>
    <comment ref="F25" authorId="0" shapeId="0" xr:uid="{00000000-0006-0000-2500-000005000000}">
      <text>
        <r>
          <rPr>
            <sz val="11"/>
            <color rgb="FF000000"/>
            <rFont val="Arial"/>
            <family val="2"/>
            <scheme val="minor"/>
          </rPr>
          <t>======
ID#AAABK9Fowv8
user    (2021-10-21 06:11:01)
yehuda weeded the garden-</t>
        </r>
      </text>
    </comment>
    <comment ref="F27" authorId="0" shapeId="0" xr:uid="{00000000-0006-0000-2500-000006000000}">
      <text>
        <r>
          <rPr>
            <sz val="11"/>
            <color rgb="FF000000"/>
            <rFont val="Arial"/>
            <family val="2"/>
            <scheme val="minor"/>
          </rPr>
          <t>======
ID#AAABK9FowrI
user    (2021-10-21 06:11:01)
part of transfer to ben</t>
        </r>
      </text>
    </comment>
    <comment ref="F36" authorId="0" shapeId="0" xr:uid="{00000000-0006-0000-2500-000007000000}">
      <text>
        <r>
          <rPr>
            <sz val="11"/>
            <color rgb="FF000000"/>
            <rFont val="Arial"/>
            <family val="2"/>
            <scheme val="minor"/>
          </rPr>
          <t>======
ID#AAABK9Fowoo
user    (2021-10-21 06:11:01)
part of transfer of 1870</t>
        </r>
      </text>
    </comment>
    <comment ref="F37" authorId="0" shapeId="0" xr:uid="{00000000-0006-0000-2500-000008000000}">
      <text>
        <r>
          <rPr>
            <sz val="11"/>
            <color rgb="FF000000"/>
            <rFont val="Arial"/>
            <family val="2"/>
            <scheme val="minor"/>
          </rPr>
          <t>======
ID#AAABK9Fowo0
user    (2021-10-21 06:11:01)
paid via hapalim - payback by buffer</t>
        </r>
      </text>
    </comment>
    <comment ref="C44" authorId="0" shapeId="0" xr:uid="{00000000-0006-0000-2500-000009000000}">
      <text>
        <r>
          <rPr>
            <sz val="11"/>
            <color rgb="FF000000"/>
            <rFont val="Arial"/>
            <family val="2"/>
            <scheme val="minor"/>
          </rPr>
          <t>======
ID#AAABK9FowoY
Sharon    (2021-10-21 06:11:01)
part of payment of 3,840</t>
        </r>
      </text>
    </comment>
    <comment ref="C79" authorId="0" shapeId="0" xr:uid="{00000000-0006-0000-2500-00000A000000}">
      <text>
        <r>
          <rPr>
            <sz val="11"/>
            <color rgb="FF000000"/>
            <rFont val="Arial"/>
            <family val="2"/>
            <scheme val="minor"/>
          </rPr>
          <t>======
ID#AAABK9Fowy4
liat    (2021-10-21 06:11:01)
קריאה 77985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6" authorId="0" shapeId="0" xr:uid="{00000000-0006-0000-2900-000001000000}">
      <text>
        <r>
          <rPr>
            <sz val="11"/>
            <color rgb="FF000000"/>
            <rFont val="Arial"/>
            <family val="2"/>
            <scheme val="minor"/>
          </rPr>
          <t>======
ID#AAABK9Fowxs
user    (2021-10-21 06:11:01)
paid cleaner 350 - 300 from cash of thiers not in the excell and 50 I laid out and repaid in the buffer</t>
        </r>
      </text>
    </comment>
    <comment ref="F39" authorId="0" shapeId="0" xr:uid="{00000000-0006-0000-2900-000002000000}">
      <text>
        <r>
          <rPr>
            <sz val="11"/>
            <color rgb="FF000000"/>
            <rFont val="Arial"/>
            <family val="2"/>
            <scheme val="minor"/>
          </rPr>
          <t>======
ID#AAABK9FowjY
user    (2021-10-21 06:11:01)
part of payment of 2825</t>
        </r>
      </text>
    </comment>
    <comment ref="G42" authorId="0" shapeId="0" xr:uid="{00000000-0006-0000-2900-000003000000}">
      <text>
        <r>
          <rPr>
            <sz val="11"/>
            <color rgb="FF000000"/>
            <rFont val="Arial"/>
            <family val="2"/>
            <scheme val="minor"/>
          </rPr>
          <t>======
ID#AAABK9Fow1k
user    (2021-10-21 06:11:01)
deducted the cash from the buffer</t>
        </r>
      </text>
    </comment>
    <comment ref="F43" authorId="0" shapeId="0" xr:uid="{00000000-0006-0000-2900-000004000000}">
      <text>
        <r>
          <rPr>
            <sz val="11"/>
            <color rgb="FF000000"/>
            <rFont val="Arial"/>
            <family val="2"/>
            <scheme val="minor"/>
          </rPr>
          <t>======
ID#AAABK9Fowqc
user    (2021-10-21 06:11:01)
part of transfer of 1870</t>
        </r>
      </text>
    </comment>
    <comment ref="F44" authorId="0" shapeId="0" xr:uid="{00000000-0006-0000-2900-000005000000}">
      <text>
        <r>
          <rPr>
            <sz val="11"/>
            <color rgb="FF000000"/>
            <rFont val="Arial"/>
            <family val="2"/>
            <scheme val="minor"/>
          </rPr>
          <t>======
ID#AAABK9Fowxc
user    (2021-10-21 06:11:01)
paid via hapoalim payback in buffer</t>
        </r>
      </text>
    </comment>
    <comment ref="F45" authorId="0" shapeId="0" xr:uid="{00000000-0006-0000-2900-000006000000}">
      <text>
        <r>
          <rPr>
            <sz val="11"/>
            <color rgb="FF000000"/>
            <rFont val="Arial"/>
            <family val="2"/>
            <scheme val="minor"/>
          </rPr>
          <t>======
ID#AAABK9FowzI
user    (2021-10-21 06:11:01)
part of transfer to yosi ben adiva of 1000</t>
        </r>
      </text>
    </comment>
    <comment ref="F47" authorId="0" shapeId="0" xr:uid="{00000000-0006-0000-2900-000007000000}">
      <text>
        <r>
          <rPr>
            <sz val="11"/>
            <color rgb="FF000000"/>
            <rFont val="Arial"/>
            <family val="2"/>
            <scheme val="minor"/>
          </rPr>
          <t>======
ID#AAABK9Fowhs
user    (2021-10-21 06:11:01)
part of transfer of 2215</t>
        </r>
      </text>
    </comment>
    <comment ref="F48" authorId="0" shapeId="0" xr:uid="{00000000-0006-0000-2900-000008000000}">
      <text>
        <r>
          <rPr>
            <sz val="11"/>
            <color rgb="FF000000"/>
            <rFont val="Arial"/>
            <family val="2"/>
            <scheme val="minor"/>
          </rPr>
          <t>======
ID#AAABK9Fow3w
user    (2021-10-21 06:11:01)
part of bituach luemi 155.05</t>
        </r>
      </text>
    </comment>
    <comment ref="F54" authorId="0" shapeId="0" xr:uid="{00000000-0006-0000-2900-000009000000}">
      <text>
        <r>
          <rPr>
            <sz val="11"/>
            <color rgb="FF000000"/>
            <rFont val="Arial"/>
            <family val="2"/>
            <scheme val="minor"/>
          </rPr>
          <t>======
ID#AAABK9FowxY
user    (2021-10-21 06:11:01)
part of transfer of 3295</t>
        </r>
      </text>
    </comment>
    <comment ref="F55" authorId="0" shapeId="0" xr:uid="{00000000-0006-0000-2900-00000A000000}">
      <text>
        <r>
          <rPr>
            <sz val="11"/>
            <color rgb="FF000000"/>
            <rFont val="Arial"/>
            <family val="2"/>
            <scheme val="minor"/>
          </rPr>
          <t>======
ID#AAABK9FowhQ
Sharon    (2021-10-21 06:11:01)
part of 237</t>
        </r>
      </text>
    </comment>
    <comment ref="F57" authorId="0" shapeId="0" xr:uid="{00000000-0006-0000-2900-00000B000000}">
      <text>
        <r>
          <rPr>
            <sz val="11"/>
            <color rgb="FF000000"/>
            <rFont val="Arial"/>
            <family val="2"/>
            <scheme val="minor"/>
          </rPr>
          <t>======
ID#AAABK9FowuI
liat    (2021-10-21 06:11:01)
חלק מהעברה על סך 3900 ₪ לטל חרמון</t>
        </r>
      </text>
    </comment>
    <comment ref="G59" authorId="0" shapeId="0" xr:uid="{00000000-0006-0000-2900-00000C000000}">
      <text>
        <r>
          <rPr>
            <sz val="11"/>
            <color rgb="FF000000"/>
            <rFont val="Arial"/>
            <family val="2"/>
            <scheme val="minor"/>
          </rPr>
          <t>======
ID#AAABK9Fowyo
Sharon    (2021-10-21 06:11:01)
part of 2400</t>
        </r>
      </text>
    </comment>
    <comment ref="G60" authorId="0" shapeId="0" xr:uid="{00000000-0006-0000-2900-00000D000000}">
      <text>
        <r>
          <rPr>
            <sz val="11"/>
            <color rgb="FF000000"/>
            <rFont val="Arial"/>
            <family val="2"/>
            <scheme val="minor"/>
          </rPr>
          <t>======
ID#AAABK9FowwY
Sharon    (2021-10-21 06:11:01)
part of 2400</t>
        </r>
      </text>
    </comment>
    <comment ref="G61" authorId="0" shapeId="0" xr:uid="{00000000-0006-0000-2900-00000E000000}">
      <text>
        <r>
          <rPr>
            <sz val="11"/>
            <color rgb="FF000000"/>
            <rFont val="Arial"/>
            <family val="2"/>
            <scheme val="minor"/>
          </rPr>
          <t>======
ID#AAABK9Fow3Y
Sharon    (2021-10-21 06:11:01)
part of 2400</t>
        </r>
      </text>
    </comment>
    <comment ref="F62" authorId="0" shapeId="0" xr:uid="{00000000-0006-0000-2900-00000F000000}">
      <text>
        <r>
          <rPr>
            <sz val="11"/>
            <color rgb="FF000000"/>
            <rFont val="Arial"/>
            <family val="2"/>
            <scheme val="minor"/>
          </rPr>
          <t>======
ID#AAABK9Fowzw
user    (2021-10-21 06:11:01)
part of transfer of 5000</t>
        </r>
      </text>
    </comment>
    <comment ref="F66" authorId="0" shapeId="0" xr:uid="{00000000-0006-0000-2900-000010000000}">
      <text>
        <r>
          <rPr>
            <sz val="11"/>
            <color rgb="FF000000"/>
            <rFont val="Arial"/>
            <family val="2"/>
            <scheme val="minor"/>
          </rPr>
          <t>======
ID#AAABK9Fowz0
liat    (2021-10-21 06:11:01)
חלק מהעברה של 1200 ₪ ליוסי בן אדיבה</t>
        </r>
      </text>
    </comment>
    <comment ref="F81" authorId="0" shapeId="0" xr:uid="{00000000-0006-0000-2900-000011000000}">
      <text>
        <r>
          <rPr>
            <sz val="11"/>
            <color rgb="FF000000"/>
            <rFont val="Arial"/>
            <family val="2"/>
            <scheme val="minor"/>
          </rPr>
          <t>======
ID#AAABK9Fowj0
    (2021-10-21 06:11:01)
סנדי שילמה מזומן שלה
	-ליאת אבגי</t>
        </r>
      </text>
    </comment>
    <comment ref="F82" authorId="0" shapeId="0" xr:uid="{00000000-0006-0000-2900-000012000000}">
      <text>
        <r>
          <rPr>
            <sz val="11"/>
            <color rgb="FF000000"/>
            <rFont val="Arial"/>
            <family val="2"/>
            <scheme val="minor"/>
          </rPr>
          <t>======
ID#AAABK9Fowp8
liat    (2021-10-21 06:11:01)
חלק מהעברה על סך 1100 ₪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1" authorId="0" shapeId="0" xr:uid="{00000000-0006-0000-2C00-000001000000}">
      <text>
        <r>
          <rPr>
            <sz val="11"/>
            <color rgb="FF000000"/>
            <rFont val="Arial"/>
            <family val="2"/>
            <scheme val="minor"/>
          </rPr>
          <t>======
ID#AAABK9FowsU
user    (2021-10-21 06:11:01)
not 100% sure</t>
        </r>
      </text>
    </comment>
    <comment ref="D34" authorId="0" shapeId="0" xr:uid="{00000000-0006-0000-2C00-000002000000}">
      <text>
        <r>
          <rPr>
            <sz val="11"/>
            <color rgb="FF000000"/>
            <rFont val="Arial"/>
            <family val="2"/>
            <scheme val="minor"/>
          </rPr>
          <t>======
ID#AAABK9Fowkk
user    (2021-10-21 06:11:01)
part of transfer of 1125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5" authorId="0" shapeId="0" xr:uid="{00000000-0006-0000-2D00-000001000000}">
      <text>
        <r>
          <rPr>
            <sz val="11"/>
            <color rgb="FF000000"/>
            <rFont val="Arial"/>
            <family val="2"/>
            <scheme val="minor"/>
          </rPr>
          <t>======
ID#AAABK9Fowls
    (2021-10-21 06:11:01)
היה בעמודת המזומן והעברנו לעמודת ההוצאות
	-ליאת אבגי</t>
        </r>
      </text>
    </comment>
    <comment ref="D24" authorId="0" shapeId="0" xr:uid="{00000000-0006-0000-2D00-000002000000}">
      <text>
        <r>
          <rPr>
            <sz val="11"/>
            <color rgb="FF000000"/>
            <rFont val="Arial"/>
            <family val="2"/>
            <scheme val="minor"/>
          </rPr>
          <t>======
ID#AAABK9FowwU
    (2021-10-21 06:11:01)
היה בעמודת המזומן והעברנו לעמודת ההוצאות
	-ליאת אבגי</t>
        </r>
      </text>
    </comment>
    <comment ref="D80" authorId="0" shapeId="0" xr:uid="{00000000-0006-0000-2D00-000003000000}">
      <text>
        <r>
          <rPr>
            <sz val="11"/>
            <color rgb="FF000000"/>
            <rFont val="Arial"/>
            <family val="2"/>
            <scheme val="minor"/>
          </rPr>
          <t>======
ID#AAABK9FowxE
user    (2021-10-21 06:11:01)
part of paymen to ben,  he laid out the money</t>
        </r>
      </text>
    </comment>
    <comment ref="D81" authorId="0" shapeId="0" xr:uid="{00000000-0006-0000-2D00-000004000000}">
      <text>
        <r>
          <rPr>
            <sz val="11"/>
            <color rgb="FF000000"/>
            <rFont val="Arial"/>
            <family val="2"/>
            <scheme val="minor"/>
          </rPr>
          <t>======
ID#AAABK9Fow4E
user    (2021-10-21 06:11:01)
part of ben payment</t>
        </r>
      </text>
    </comment>
    <comment ref="C84" authorId="0" shapeId="0" xr:uid="{00000000-0006-0000-2D00-000005000000}">
      <text>
        <r>
          <rPr>
            <sz val="11"/>
            <color rgb="FF000000"/>
            <rFont val="Arial"/>
            <family val="2"/>
            <scheme val="minor"/>
          </rPr>
          <t>======
ID#AAABK9FowyI
user    (2021-10-21 06:11:01)
conneted to them closing the bank account</t>
        </r>
      </text>
    </comment>
    <comment ref="C90" authorId="0" shapeId="0" xr:uid="{00000000-0006-0000-2D00-000006000000}">
      <text>
        <r>
          <rPr>
            <sz val="11"/>
            <color rgb="FF000000"/>
            <rFont val="Arial"/>
            <family val="2"/>
            <scheme val="minor"/>
          </rPr>
          <t>======
ID#AAABK9FowsY
Sharon    (2021-10-21 06:11:01)
part of payment of 3,840</t>
        </r>
      </text>
    </comment>
    <comment ref="D94" authorId="0" shapeId="0" xr:uid="{00000000-0006-0000-2D00-000007000000}">
      <text>
        <r>
          <rPr>
            <sz val="11"/>
            <color rgb="FF000000"/>
            <rFont val="Arial"/>
            <family val="2"/>
            <scheme val="minor"/>
          </rPr>
          <t>======
ID#AAABK9FowlE
user    (2021-10-21 06:11:01)
part of transfer of 5000</t>
        </r>
      </text>
    </comment>
    <comment ref="C99" authorId="0" shapeId="0" xr:uid="{00000000-0006-0000-2D00-000008000000}">
      <text>
        <r>
          <rPr>
            <sz val="11"/>
            <color rgb="FF000000"/>
            <rFont val="Arial"/>
            <family val="2"/>
            <scheme val="minor"/>
          </rPr>
          <t>======
ID#AAABK9Fowhc
liat    (2021-10-21 06:11:01)
ארנונה 2016 - 5974.60 ₪ הוועדה צריכה להחזיר לנו את הכסף הזה. מחכים לאישור סופי.  פלוס תשלום 2018 - 2519.60 ₪ בעל הבית צריך להחזיר לנו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7" authorId="0" shapeId="0" xr:uid="{00000000-0006-0000-3000-000001000000}">
      <text>
        <r>
          <rPr>
            <sz val="11"/>
            <color rgb="FF000000"/>
            <rFont val="Arial"/>
            <family val="2"/>
            <scheme val="minor"/>
          </rPr>
          <t>======
ID#AAABK9Fowvg
user    (2021-10-21 06:11:01)
decide if billing client or not</t>
        </r>
      </text>
    </comment>
    <comment ref="F18" authorId="0" shapeId="0" xr:uid="{00000000-0006-0000-3000-000002000000}">
      <text>
        <r>
          <rPr>
            <sz val="11"/>
            <color rgb="FF000000"/>
            <rFont val="Arial"/>
            <family val="2"/>
            <scheme val="minor"/>
          </rPr>
          <t>======
ID#AAABK9Fowkw
    (2021-10-21 06:11:01)
סנדי נתנה לו שק מהחשבון הפרטי. רשמנו בבאפר
	-ליאת אבגי</t>
        </r>
      </text>
    </comment>
    <comment ref="F19" authorId="0" shapeId="0" xr:uid="{00000000-0006-0000-3000-000003000000}">
      <text>
        <r>
          <rPr>
            <sz val="11"/>
            <color rgb="FF000000"/>
            <rFont val="Arial"/>
            <family val="2"/>
            <scheme val="minor"/>
          </rPr>
          <t>======
ID#AAABK9Fow1c
user    (2021-10-21 06:11:01)
part of a charge for 99.8
on amex</t>
        </r>
      </text>
    </comment>
    <comment ref="G48" authorId="0" shapeId="0" xr:uid="{00000000-0006-0000-3000-000004000000}">
      <text>
        <r>
          <rPr>
            <sz val="11"/>
            <color rgb="FF000000"/>
            <rFont val="Arial"/>
            <family val="2"/>
            <scheme val="minor"/>
          </rPr>
          <t>======
ID#AAABK9Fow2M
    (2021-10-21 06:11:01)
they paid to paolim by mistake- transferred in on 14-11-17 to leumi</t>
        </r>
      </text>
    </comment>
    <comment ref="C69" authorId="0" shapeId="0" xr:uid="{00000000-0006-0000-3000-000005000000}">
      <text>
        <r>
          <rPr>
            <sz val="11"/>
            <color rgb="FF000000"/>
            <rFont val="Arial"/>
            <family val="2"/>
            <scheme val="minor"/>
          </rPr>
          <t>======
ID#AAABK9Fowpw
user    (2021-10-21 06:11:01)
red and green bathroom</t>
        </r>
      </text>
    </comment>
    <comment ref="F70" authorId="0" shapeId="0" xr:uid="{00000000-0006-0000-3000-000006000000}">
      <text>
        <r>
          <rPr>
            <sz val="11"/>
            <color rgb="FF000000"/>
            <rFont val="Arial"/>
            <family val="2"/>
            <scheme val="minor"/>
          </rPr>
          <t>======
ID#AAABK9FowqI
user    (2021-10-21 06:11:01)
part of transfer of 3295</t>
        </r>
      </text>
    </comment>
    <comment ref="F71" authorId="0" shapeId="0" xr:uid="{00000000-0006-0000-3000-000007000000}">
      <text>
        <r>
          <rPr>
            <sz val="11"/>
            <color rgb="FF000000"/>
            <rFont val="Arial"/>
            <family val="2"/>
            <scheme val="minor"/>
          </rPr>
          <t>======
ID#AAABK9Fowoc
Sharon    (2021-10-21 06:11:01)
part of 237</t>
        </r>
      </text>
    </comment>
    <comment ref="C78" authorId="0" shapeId="0" xr:uid="{00000000-0006-0000-3000-000008000000}">
      <text>
        <r>
          <rPr>
            <sz val="11"/>
            <color rgb="FF000000"/>
            <rFont val="Arial"/>
            <family val="2"/>
            <scheme val="minor"/>
          </rPr>
          <t>======
ID#AAABK9Fow00
Sharon    (2021-10-21 06:11:01)
part of payment of 3,840</t>
        </r>
      </text>
    </comment>
    <comment ref="F83" authorId="0" shapeId="0" xr:uid="{00000000-0006-0000-3000-000009000000}">
      <text>
        <r>
          <rPr>
            <sz val="11"/>
            <color rgb="FF000000"/>
            <rFont val="Arial"/>
            <family val="2"/>
            <scheme val="minor"/>
          </rPr>
          <t>======
ID#AAABK9FowiY
Owner    (2021-10-21 06:11:01)
שילמתי בטעות מהכרטיס אשראי האישי שלי, והחזרתי את הכסף לבאפר</t>
        </r>
      </text>
    </comment>
    <comment ref="F86" authorId="0" shapeId="0" xr:uid="{00000000-0006-0000-3000-00000A000000}">
      <text>
        <r>
          <rPr>
            <sz val="11"/>
            <color rgb="FF000000"/>
            <rFont val="Arial"/>
            <family val="2"/>
            <scheme val="minor"/>
          </rPr>
          <t>======
ID#AAABK9Fow4U
user    (2021-10-21 06:11:01)
part of transfer of 5000</t>
        </r>
      </text>
    </comment>
    <comment ref="F160" authorId="0" shapeId="0" xr:uid="{00000000-0006-0000-3000-00000B000000}">
      <text>
        <r>
          <rPr>
            <sz val="11"/>
            <color rgb="FF000000"/>
            <rFont val="Arial"/>
            <family val="2"/>
            <scheme val="minor"/>
          </rPr>
          <t>======
ID#AAABK9FowoA
liat    (2021-10-21 06:11:01)
מזומן מסנדי, באפר</t>
        </r>
      </text>
    </comment>
    <comment ref="C174" authorId="0" shapeId="0" xr:uid="{00000000-0006-0000-3000-00000C000000}">
      <text>
        <r>
          <rPr>
            <sz val="11"/>
            <color rgb="FF000000"/>
            <rFont val="Arial"/>
            <family val="2"/>
            <scheme val="minor"/>
          </rPr>
          <t>======
ID#AAABK9FowwM
liat    (2021-10-21 06:11:01)
החשבונית על סך 19507, שולמה בשתי העברות</t>
        </r>
      </text>
    </comment>
    <comment ref="C188" authorId="0" shapeId="0" xr:uid="{00000000-0006-0000-3000-00000D000000}">
      <text>
        <r>
          <rPr>
            <sz val="11"/>
            <color rgb="FF000000"/>
            <rFont val="Arial"/>
            <family val="2"/>
            <scheme val="minor"/>
          </rPr>
          <t>======
ID#AAABK9FowzQ
liat    (2021-10-21 06:11:01)
חשבונית על סך 19507 שלמה בשתי העברות</t>
        </r>
      </text>
    </comment>
    <comment ref="I217" authorId="0" shapeId="0" xr:uid="{00000000-0006-0000-3000-00000E000000}">
      <text>
        <r>
          <rPr>
            <sz val="11"/>
            <color rgb="FF000000"/>
            <rFont val="Arial"/>
            <family val="2"/>
            <scheme val="minor"/>
          </rPr>
          <t>======
ID#AAABK9Fowic
liat    (2021-10-21 06:11:01)
בטעות שק של סנדי פרטי, העברנו לבאפר</t>
        </r>
      </text>
    </comment>
    <comment ref="C263" authorId="0" shapeId="0" xr:uid="{00000000-0006-0000-3000-00000F000000}">
      <text>
        <r>
          <rPr>
            <sz val="11"/>
            <color rgb="FF000000"/>
            <rFont val="Arial"/>
            <family val="2"/>
            <scheme val="minor"/>
          </rPr>
          <t>======
ID#AAABK9Fowt0
liat    (2021-10-21 06:11:01)
נעמי שילמה אז עשינו לה העברה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6" authorId="0" shapeId="0" xr:uid="{00000000-0006-0000-3100-000001000000}">
      <text>
        <r>
          <rPr>
            <sz val="11"/>
            <color rgb="FF000000"/>
            <rFont val="Arial"/>
            <family val="2"/>
            <scheme val="minor"/>
          </rPr>
          <t>======
ID#AAABK9Fow08
    (2021-10-21 06:11:01)
bezek started charging later</t>
        </r>
      </text>
    </comment>
    <comment ref="F26" authorId="0" shapeId="0" xr:uid="{00000000-0006-0000-3100-000002000000}">
      <text>
        <r>
          <rPr>
            <sz val="11"/>
            <color rgb="FF000000"/>
            <rFont val="Arial"/>
            <family val="2"/>
            <scheme val="minor"/>
          </rPr>
          <t>======
ID#AAABK9FownQ
    (2021-10-21 06:11:01)
מזומן
	-ליאת אבגי</t>
        </r>
      </text>
    </comment>
    <comment ref="F28" authorId="0" shapeId="0" xr:uid="{00000000-0006-0000-3100-000003000000}">
      <text>
        <r>
          <rPr>
            <sz val="11"/>
            <color rgb="FF000000"/>
            <rFont val="Arial"/>
            <family val="2"/>
            <scheme val="minor"/>
          </rPr>
          <t>======
ID#AAABK9Fow28
    (2021-10-21 06:11:01)
מזומן
	-ליאת אבגי</t>
        </r>
      </text>
    </comment>
    <comment ref="G60" authorId="0" shapeId="0" xr:uid="{00000000-0006-0000-3100-000004000000}">
      <text>
        <r>
          <rPr>
            <sz val="11"/>
            <color rgb="FF000000"/>
            <rFont val="Arial"/>
            <family val="2"/>
            <scheme val="minor"/>
          </rPr>
          <t>======
ID#AAABK9Fowjw
    (2021-10-21 06:11:01)
part of deposit of 21-11-196 plus take from buffer 200</t>
        </r>
      </text>
    </comment>
    <comment ref="I70" authorId="0" shapeId="0" xr:uid="{00000000-0006-0000-3100-000005000000}">
      <text>
        <r>
          <rPr>
            <sz val="11"/>
            <color rgb="FF000000"/>
            <rFont val="Arial"/>
            <family val="2"/>
            <scheme val="minor"/>
          </rPr>
          <t>======
ID#AAABK9Fowuo
user    (2021-10-21 06:11:01)
payment made from my private account and then reimnurse as 1/2 of payment of 1170</t>
        </r>
      </text>
    </comment>
    <comment ref="M95" authorId="0" shapeId="0" xr:uid="{00000000-0006-0000-3100-000006000000}">
      <text>
        <r>
          <rPr>
            <sz val="11"/>
            <color rgb="FF000000"/>
            <rFont val="Arial"/>
            <family val="2"/>
            <scheme val="minor"/>
          </rPr>
          <t>======
ID#AAABK9FowqQ
user    (2021-10-21 06:11:01)
deposited to his account</t>
        </r>
      </text>
    </comment>
    <comment ref="G102" authorId="0" shapeId="0" xr:uid="{00000000-0006-0000-3100-000007000000}">
      <text>
        <r>
          <rPr>
            <sz val="11"/>
            <color rgb="FF000000"/>
            <rFont val="Arial"/>
            <family val="2"/>
            <scheme val="minor"/>
          </rPr>
          <t>======
ID#AAABK9Fow38
user    (2021-10-21 06:11:01)
deposited into expense account</t>
        </r>
      </text>
    </comment>
    <comment ref="F117" authorId="0" shapeId="0" xr:uid="{00000000-0006-0000-3100-000008000000}">
      <text>
        <r>
          <rPr>
            <sz val="11"/>
            <color rgb="FF000000"/>
            <rFont val="Arial"/>
            <family val="2"/>
            <scheme val="minor"/>
          </rPr>
          <t>======
ID#AAABK9FowqM
user    (2021-10-21 06:11:01)
part of payemnt to ben</t>
        </r>
      </text>
    </comment>
    <comment ref="F124" authorId="0" shapeId="0" xr:uid="{00000000-0006-0000-3100-000009000000}">
      <text>
        <r>
          <rPr>
            <sz val="11"/>
            <color rgb="FF000000"/>
            <rFont val="Arial"/>
            <family val="2"/>
            <scheme val="minor"/>
          </rPr>
          <t>======
ID#AAABK9FowyU
Nava    (2021-10-21 06:11:01)
part of a transfer of 313</t>
        </r>
      </text>
    </comment>
    <comment ref="F142" authorId="0" shapeId="0" xr:uid="{00000000-0006-0000-3100-00000A000000}">
      <text>
        <r>
          <rPr>
            <sz val="11"/>
            <color rgb="FF000000"/>
            <rFont val="Arial"/>
            <family val="2"/>
            <scheme val="minor"/>
          </rPr>
          <t>======
ID#AAABK9Fowmo
user    (2021-10-21 06:11:01)
part of transfer for 1125</t>
        </r>
      </text>
    </comment>
    <comment ref="F149" authorId="0" shapeId="0" xr:uid="{00000000-0006-0000-3100-00000B000000}">
      <text>
        <r>
          <rPr>
            <sz val="11"/>
            <color rgb="FF000000"/>
            <rFont val="Arial"/>
            <family val="2"/>
            <scheme val="minor"/>
          </rPr>
          <t>======
ID#AAABK9Fow1I
user    (2021-10-21 06:11:01)
part of transfer of 2825</t>
        </r>
      </text>
    </comment>
    <comment ref="F162" authorId="0" shapeId="0" xr:uid="{00000000-0006-0000-3100-00000C000000}">
      <text>
        <r>
          <rPr>
            <sz val="11"/>
            <color rgb="FF000000"/>
            <rFont val="Arial"/>
            <family val="2"/>
            <scheme val="minor"/>
          </rPr>
          <t>======
ID#AAABK9FowkQ
user    (2021-10-21 06:11:01)
paret of transfer of 2215</t>
        </r>
      </text>
    </comment>
    <comment ref="F168" authorId="0" shapeId="0" xr:uid="{00000000-0006-0000-3100-00000D000000}">
      <text>
        <r>
          <rPr>
            <sz val="11"/>
            <color rgb="FF000000"/>
            <rFont val="Arial"/>
            <family val="2"/>
            <scheme val="minor"/>
          </rPr>
          <t>======
ID#AAABK9Fowms
user    (2021-10-21 06:11:01)
part of transfer of 2215</t>
        </r>
      </text>
    </comment>
    <comment ref="F170" authorId="0" shapeId="0" xr:uid="{00000000-0006-0000-3100-00000E000000}">
      <text>
        <r>
          <rPr>
            <sz val="11"/>
            <color rgb="FF000000"/>
            <rFont val="Arial"/>
            <family val="2"/>
            <scheme val="minor"/>
          </rPr>
          <t>======
ID#AAABK9Fowv0
user    (2021-10-21 06:11:01)
part of 155.05 transfer</t>
        </r>
      </text>
    </comment>
    <comment ref="C183" authorId="0" shapeId="0" xr:uid="{00000000-0006-0000-3100-00000F000000}">
      <text>
        <r>
          <rPr>
            <sz val="11"/>
            <color rgb="FF000000"/>
            <rFont val="Arial"/>
            <family val="2"/>
            <scheme val="minor"/>
          </rPr>
          <t>======
ID#AAABK9Fowkc
Sharon    (2021-10-21 06:11:01)
part of payment of 3,840</t>
        </r>
      </text>
    </comment>
    <comment ref="F183" authorId="0" shapeId="0" xr:uid="{00000000-0006-0000-3100-000010000000}">
      <text>
        <r>
          <rPr>
            <sz val="11"/>
            <color rgb="FF000000"/>
            <rFont val="Arial"/>
            <family val="2"/>
            <scheme val="minor"/>
          </rPr>
          <t>======
ID#AAABK9FowkU
liat    (2021-10-21 06:11:01)
270*2</t>
        </r>
      </text>
    </comment>
    <comment ref="F187" authorId="0" shapeId="0" xr:uid="{00000000-0006-0000-3100-000011000000}">
      <text>
        <r>
          <rPr>
            <sz val="11"/>
            <color rgb="FF000000"/>
            <rFont val="Arial"/>
            <family val="2"/>
            <scheme val="minor"/>
          </rPr>
          <t>======
ID#AAABK9FowkY
liat    (2021-10-21 06:11:01)
חלק מהעברה על סך 3900 ₪ עבור טל חרמון</t>
        </r>
      </text>
    </comment>
    <comment ref="F192" authorId="0" shapeId="0" xr:uid="{00000000-0006-0000-3100-000012000000}">
      <text>
        <r>
          <rPr>
            <sz val="11"/>
            <color rgb="FF000000"/>
            <rFont val="Arial"/>
            <family val="2"/>
            <scheme val="minor"/>
          </rPr>
          <t>======
ID#AAABK9FowuE
user    (2021-10-21 06:11:01)
part of trasfer of 5000</t>
        </r>
      </text>
    </comment>
    <comment ref="F200" authorId="0" shapeId="0" xr:uid="{00000000-0006-0000-3100-000013000000}">
      <text>
        <r>
          <rPr>
            <sz val="11"/>
            <color rgb="FF000000"/>
            <rFont val="Arial"/>
            <family val="2"/>
            <scheme val="minor"/>
          </rPr>
          <t>======
ID#AAABK9FowoI
    (2021-10-21 06:11:01)
pay in cash its a pay bake
	-ליאת אבגי</t>
        </r>
      </text>
    </comment>
    <comment ref="G214" authorId="0" shapeId="0" xr:uid="{00000000-0006-0000-3100-000014000000}">
      <text>
        <r>
          <rPr>
            <sz val="11"/>
            <color rgb="FF000000"/>
            <rFont val="Arial"/>
            <family val="2"/>
            <scheme val="minor"/>
          </rPr>
          <t>======
ID#AAABK9Fowio
    (2021-10-21 06:11:01)
חלק מהעברה 15,000 ש"ח
	-ליאת אבגי</t>
        </r>
      </text>
    </comment>
    <comment ref="C320" authorId="0" shapeId="0" xr:uid="{00000000-0006-0000-3100-000015000000}">
      <text>
        <r>
          <rPr>
            <sz val="11"/>
            <color rgb="FF000000"/>
            <rFont val="Arial"/>
            <family val="2"/>
            <scheme val="minor"/>
          </rPr>
          <t>======
ID#AAABK9FowjA
liat    (2021-10-21 06:11:01)
חברה של הלנה</t>
        </r>
      </text>
    </comment>
    <comment ref="C374" authorId="0" shapeId="0" xr:uid="{00000000-0006-0000-3100-000016000000}">
      <text>
        <r>
          <rPr>
            <sz val="11"/>
            <color rgb="FF000000"/>
            <rFont val="Arial"/>
            <family val="2"/>
            <scheme val="minor"/>
          </rPr>
          <t>======
ID#AAABK9FowrY
liat    (2021-10-21 06:11:01)
שולם מהאשראי של גוהנה, עשינו לה העברה על סך 601.40</t>
        </r>
      </text>
    </comment>
    <comment ref="C375" authorId="0" shapeId="0" xr:uid="{00000000-0006-0000-3100-000017000000}">
      <text>
        <r>
          <rPr>
            <sz val="11"/>
            <color rgb="FF000000"/>
            <rFont val="Arial"/>
            <family val="2"/>
            <scheme val="minor"/>
          </rPr>
          <t>======
ID#AAABK9Fowok
liat    (2021-10-21 06:11:01)
שולם מהאשראי של גוהנה, עשינו לה העברה על סך 601.40</t>
        </r>
      </text>
    </comment>
    <comment ref="C376" authorId="0" shapeId="0" xr:uid="{00000000-0006-0000-3100-000018000000}">
      <text>
        <r>
          <rPr>
            <sz val="11"/>
            <color rgb="FF000000"/>
            <rFont val="Arial"/>
            <family val="2"/>
            <scheme val="minor"/>
          </rPr>
          <t>======
ID#AAABK9Fowws
liat    (2021-10-21 06:11:01)
שולם מהאשראי של גוהנה, עשינו לה העברה על סך 601.40</t>
        </r>
      </text>
    </comment>
    <comment ref="C381" authorId="0" shapeId="0" xr:uid="{00000000-0006-0000-3100-000019000000}">
      <text>
        <r>
          <rPr>
            <sz val="11"/>
            <color rgb="FF000000"/>
            <rFont val="Arial"/>
            <family val="2"/>
            <scheme val="minor"/>
          </rPr>
          <t>======
ID#AAABK9Fowo8
liat    (2021-10-21 06:11:01)
גוהנה שילמה באשראי לשה והעברנו לה 601.4</t>
        </r>
      </text>
    </comment>
    <comment ref="F381" authorId="0" shapeId="0" xr:uid="{00000000-0006-0000-3100-00001A000000}">
      <text>
        <r>
          <rPr>
            <sz val="11"/>
            <color rgb="FF000000"/>
            <rFont val="Arial"/>
            <family val="2"/>
            <scheme val="minor"/>
          </rPr>
          <t>======
ID#AAABK9Fow34
liat    (2021-10-21 06:11:01)
סהכ החשבונית 95 שח ביחד עם לקוח 111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rgb="FF000000"/>
            <rFont val="Arial"/>
            <family val="2"/>
            <scheme val="minor"/>
          </rPr>
          <t>======
ID#AAABK9FowyY
    (2021-10-21 06:11:01)
Nis 10000 in total
deposted 9000
left 1000 in cash</t>
        </r>
      </text>
    </comment>
    <comment ref="C5" authorId="0" shapeId="0" xr:uid="{00000000-0006-0000-3200-000002000000}">
      <text>
        <r>
          <rPr>
            <sz val="11"/>
            <color rgb="FF000000"/>
            <rFont val="Arial"/>
            <family val="2"/>
            <scheme val="minor"/>
          </rPr>
          <t>======
ID#AAABK9Fow4Q
    (2021-10-21 06:11:01)
supplies to oragnzie applicane instucationa and receipts</t>
        </r>
      </text>
    </comment>
    <comment ref="C26" authorId="0" shapeId="0" xr:uid="{00000000-0006-0000-3200-000003000000}">
      <text>
        <r>
          <rPr>
            <sz val="11"/>
            <color rgb="FF000000"/>
            <rFont val="Arial"/>
            <family val="2"/>
            <scheme val="minor"/>
          </rPr>
          <t>======
ID#AAABK9Fowpo
    (2021-10-21 06:11:01)
returned to rafi NIS 20 and $40 as well as checks</t>
        </r>
      </text>
    </comment>
    <comment ref="I79" authorId="0" shapeId="0" xr:uid="{00000000-0006-0000-3200-000004000000}">
      <text>
        <r>
          <rPr>
            <sz val="11"/>
            <color rgb="FF000000"/>
            <rFont val="Arial"/>
            <family val="2"/>
            <scheme val="minor"/>
          </rPr>
          <t>======
ID#AAABK9Fowho
    (2021-10-21 06:11:01)
took out cash</t>
        </r>
      </text>
    </comment>
    <comment ref="G88" authorId="0" shapeId="0" xr:uid="{00000000-0006-0000-3200-000005000000}">
      <text>
        <r>
          <rPr>
            <sz val="11"/>
            <color rgb="FF000000"/>
            <rFont val="Arial"/>
            <family val="2"/>
            <scheme val="minor"/>
          </rPr>
          <t>======
ID#AAABK9Fowy8
user    (2021-10-21 06:11:01)
transferred $1200 at 3.72 on 18-9-16</t>
        </r>
      </text>
    </comment>
    <comment ref="F90" authorId="0" shapeId="0" xr:uid="{00000000-0006-0000-3200-000006000000}">
      <text>
        <r>
          <rPr>
            <sz val="11"/>
            <color rgb="FF000000"/>
            <rFont val="Arial"/>
            <family val="2"/>
            <scheme val="minor"/>
          </rPr>
          <t>======
ID#AAABK9FowxU
liat    (2021-10-21 06:11:01)
117+11.7</t>
        </r>
      </text>
    </comment>
    <comment ref="F104" authorId="0" shapeId="0" xr:uid="{00000000-0006-0000-3200-000007000000}">
      <text>
        <r>
          <rPr>
            <sz val="11"/>
            <color rgb="FF000000"/>
            <rFont val="Arial"/>
            <family val="2"/>
            <scheme val="minor"/>
          </rPr>
          <t>======
ID#AAABK9Fow1A
    (2021-10-21 06:11:01)
to be returned by stacy</t>
        </r>
      </text>
    </comment>
    <comment ref="F105" authorId="0" shapeId="0" xr:uid="{00000000-0006-0000-3200-000008000000}">
      <text>
        <r>
          <rPr>
            <sz val="11"/>
            <color rgb="FF000000"/>
            <rFont val="Arial"/>
            <family val="2"/>
            <scheme val="minor"/>
          </rPr>
          <t>======
ID#AAABK9Fowrs
    (2021-10-21 06:11:01)
to be returned by stacy</t>
        </r>
      </text>
    </comment>
    <comment ref="F118" authorId="0" shapeId="0" xr:uid="{00000000-0006-0000-3200-000009000000}">
      <text>
        <r>
          <rPr>
            <sz val="11"/>
            <color rgb="FF000000"/>
            <rFont val="Arial"/>
            <family val="2"/>
            <scheme val="minor"/>
          </rPr>
          <t>======
ID#AAABK9Fowkg
user    (2021-10-21 06:11:01)
paid fred in cash and transferred myself 3000</t>
        </r>
      </text>
    </comment>
    <comment ref="F124" authorId="0" shapeId="0" xr:uid="{00000000-0006-0000-3200-00000A000000}">
      <text>
        <r>
          <rPr>
            <sz val="11"/>
            <color rgb="FF000000"/>
            <rFont val="Arial"/>
            <family val="2"/>
            <scheme val="minor"/>
          </rPr>
          <t>======
ID#AAABK9Fowu0
user    (2021-10-21 06:11:01)
paid in cash- repiad myself in the buffer</t>
        </r>
      </text>
    </comment>
    <comment ref="F137" authorId="0" shapeId="0" xr:uid="{00000000-0006-0000-3200-00000B000000}">
      <text>
        <r>
          <rPr>
            <sz val="11"/>
            <color rgb="FF000000"/>
            <rFont val="Arial"/>
            <family val="2"/>
            <scheme val="minor"/>
          </rPr>
          <t>======
ID#AAABK9Fowow
user    (2021-10-21 06:11:01)
part of transfer of 2825</t>
        </r>
      </text>
    </comment>
    <comment ref="F146" authorId="0" shapeId="0" xr:uid="{00000000-0006-0000-3200-00000C000000}">
      <text>
        <r>
          <rPr>
            <sz val="11"/>
            <color rgb="FF000000"/>
            <rFont val="Arial"/>
            <family val="2"/>
            <scheme val="minor"/>
          </rPr>
          <t>======
ID#AAABK9Fow4A
user    (2021-10-21 06:11:01)
part of payment of 1870</t>
        </r>
      </text>
    </comment>
    <comment ref="F148" authorId="0" shapeId="0" xr:uid="{00000000-0006-0000-3200-00000D000000}">
      <text>
        <r>
          <rPr>
            <sz val="11"/>
            <color rgb="FF000000"/>
            <rFont val="Arial"/>
            <family val="2"/>
            <scheme val="minor"/>
          </rPr>
          <t>======
ID#AAABK9Fowvk
user    (2021-10-21 06:11:01)
paid in hapolalim pay back by buffer</t>
        </r>
      </text>
    </comment>
    <comment ref="F153" authorId="0" shapeId="0" xr:uid="{00000000-0006-0000-3200-00000E000000}">
      <text>
        <r>
          <rPr>
            <sz val="11"/>
            <color rgb="FF000000"/>
            <rFont val="Arial"/>
            <family val="2"/>
            <scheme val="minor"/>
          </rPr>
          <t>======
ID#AAABK9Fowgw
Sharon    (2021-10-21 06:11:01)
part of 237</t>
        </r>
      </text>
    </comment>
    <comment ref="F154" authorId="0" shapeId="0" xr:uid="{00000000-0006-0000-3200-00000F000000}">
      <text>
        <r>
          <rPr>
            <sz val="11"/>
            <color rgb="FF000000"/>
            <rFont val="Arial"/>
            <family val="2"/>
            <scheme val="minor"/>
          </rPr>
          <t>======
ID#AAABK9Fowrg
user    (2021-10-21 06:11:01)
part of transfer of 3295</t>
        </r>
      </text>
    </comment>
    <comment ref="C167" authorId="0" shapeId="0" xr:uid="{00000000-0006-0000-3200-000010000000}">
      <text>
        <r>
          <rPr>
            <sz val="11"/>
            <color rgb="FF000000"/>
            <rFont val="Arial"/>
            <family val="2"/>
            <scheme val="minor"/>
          </rPr>
          <t>======
ID#AAABK9Fowp0
Owner    (2021-10-21 06:11:01)
חלק מהפקדה בסך 2400 ₪ 14.3.18</t>
        </r>
      </text>
    </comment>
    <comment ref="G167" authorId="0" shapeId="0" xr:uid="{00000000-0006-0000-3200-000011000000}">
      <text>
        <r>
          <rPr>
            <sz val="11"/>
            <color rgb="FF000000"/>
            <rFont val="Arial"/>
            <family val="2"/>
            <scheme val="minor"/>
          </rPr>
          <t>======
ID#AAABK9Fownw
Owner    (2021-10-21 06:11:01)
חלק מהפקדה של 2400 שח</t>
        </r>
      </text>
    </comment>
    <comment ref="F177" authorId="0" shapeId="0" xr:uid="{00000000-0006-0000-3200-000012000000}">
      <text>
        <r>
          <rPr>
            <sz val="11"/>
            <color rgb="FF000000"/>
            <rFont val="Arial"/>
            <family val="2"/>
            <scheme val="minor"/>
          </rPr>
          <t>======
ID#AAABK9Fown8
user    (2021-10-21 06:11:01)
part of transfer of 5000</t>
        </r>
      </text>
    </comment>
    <comment ref="I181" authorId="0" shapeId="0" xr:uid="{00000000-0006-0000-3200-000013000000}">
      <text>
        <r>
          <rPr>
            <sz val="11"/>
            <color rgb="FF000000"/>
            <rFont val="Arial"/>
            <family val="2"/>
            <scheme val="minor"/>
          </rPr>
          <t>======
ID#AAABK9Fow14
user    (2021-10-21 06:11:01)
part of depsosit of 7470</t>
        </r>
      </text>
    </comment>
    <comment ref="C188" authorId="0" shapeId="0" xr:uid="{00000000-0006-0000-3200-000014000000}">
      <text>
        <r>
          <rPr>
            <sz val="11"/>
            <color rgb="FF000000"/>
            <rFont val="Arial"/>
            <family val="2"/>
            <scheme val="minor"/>
          </rPr>
          <t>======
ID#AAABK9Fowtw
    (2021-10-21 06:11:01)
שילם לנו במזומן אז לקחנו מהבאפר והעברנו לחשבון
	-ליאת אבגי</t>
        </r>
      </text>
    </comment>
    <comment ref="C358" authorId="0" shapeId="0" xr:uid="{00000000-0006-0000-3200-000015000000}">
      <text>
        <r>
          <rPr>
            <sz val="11"/>
            <color rgb="FF000000"/>
            <rFont val="Arial"/>
            <family val="2"/>
            <scheme val="minor"/>
          </rPr>
          <t>======
ID#AAABK9Fow0w
liat    (2021-10-21 06:11:01)
העברה מסנדי כי נישאר יתרה בתשלום ניהול שלהם</t>
        </r>
      </text>
    </comment>
    <comment ref="G543" authorId="0" shapeId="0" xr:uid="{00000000-0006-0000-3200-000016000000}">
      <text>
        <r>
          <rPr>
            <sz val="11"/>
            <color rgb="FF000000"/>
            <rFont val="Arial"/>
            <family val="2"/>
            <scheme val="minor"/>
          </rPr>
          <t>======
ID#AAABK9FowhI
    (2021-10-21 06:11:01)
הדייר שילם  לסנדי מזומן עבור החשמל
	-ליאת אבגי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3400-000001000000}">
      <text>
        <r>
          <rPr>
            <sz val="11"/>
            <color rgb="FF000000"/>
            <rFont val="Arial"/>
            <family val="2"/>
            <scheme val="minor"/>
          </rPr>
          <t>======
ID#AAABK9Fowjs
user    (2021-10-21 06:11:01)
not coming up in account</t>
        </r>
      </text>
    </comment>
    <comment ref="C25" authorId="0" shapeId="0" xr:uid="{00000000-0006-0000-3400-000002000000}">
      <text>
        <r>
          <rPr>
            <sz val="11"/>
            <color rgb="FF000000"/>
            <rFont val="Arial"/>
            <family val="2"/>
            <scheme val="minor"/>
          </rPr>
          <t>======
ID#AAABK9Fowus
user    (2021-10-21 06:11:01)
Part of transfer of 2215</t>
        </r>
      </text>
    </comment>
    <comment ref="D28" authorId="0" shapeId="0" xr:uid="{00000000-0006-0000-3400-000003000000}">
      <text>
        <r>
          <rPr>
            <sz val="11"/>
            <color rgb="FF000000"/>
            <rFont val="Arial"/>
            <family val="2"/>
            <scheme val="minor"/>
          </rPr>
          <t>======
ID#AAABK9Fowpg
Sharon    (2021-10-21 06:11:01)
part of 263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3600-000001000000}">
      <text>
        <r>
          <rPr>
            <sz val="11"/>
            <color rgb="FF000000"/>
            <rFont val="Arial"/>
            <family val="2"/>
            <scheme val="minor"/>
          </rPr>
          <t>======
ID#AAABK9Fowxw
user    (2021-10-21 06:11:01)
in check with all rent for 
25000</t>
        </r>
      </text>
    </comment>
    <comment ref="C27" authorId="0" shapeId="0" xr:uid="{00000000-0006-0000-3600-000002000000}">
      <text>
        <r>
          <rPr>
            <sz val="11"/>
            <color rgb="FF000000"/>
            <rFont val="Arial"/>
            <family val="2"/>
            <scheme val="minor"/>
          </rPr>
          <t>======
ID#AAABK9Fowjg
user    (2021-10-21 06:11:01)
in check with all rent for 
25000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3700-000001000000}">
      <text>
        <r>
          <rPr>
            <sz val="11"/>
            <color rgb="FF000000"/>
            <rFont val="Arial"/>
            <family val="2"/>
            <scheme val="minor"/>
          </rPr>
          <t>======
ID#AAABK9Fow0I
user    (2021-10-21 06:11:01)
extra cost of HBO-  adding it to the cohen account</t>
        </r>
      </text>
    </comment>
    <comment ref="G5" authorId="0" shapeId="0" xr:uid="{00000000-0006-0000-3700-000002000000}">
      <text>
        <r>
          <rPr>
            <sz val="11"/>
            <color rgb="FF000000"/>
            <rFont val="Arial"/>
            <family val="2"/>
            <scheme val="minor"/>
          </rPr>
          <t>======
ID#AAABK9Fowq0
user    (2021-10-21 06:11:01)
9.6 per day times 10 days</t>
        </r>
      </text>
    </comment>
    <comment ref="G6" authorId="0" shapeId="0" xr:uid="{00000000-0006-0000-3700-000003000000}">
      <text>
        <r>
          <rPr>
            <sz val="11"/>
            <color rgb="FF000000"/>
            <rFont val="Arial"/>
            <family val="2"/>
            <scheme val="minor"/>
          </rPr>
          <t>======
ID#AAABK9FowwI
user    (2021-10-21 06:11:01)
585 kilowat at .5696</t>
        </r>
      </text>
    </comment>
    <comment ref="G7" authorId="0" shapeId="0" xr:uid="{00000000-0006-0000-3700-000004000000}">
      <text>
        <r>
          <rPr>
            <sz val="11"/>
            <color rgb="FF000000"/>
            <rFont val="Arial"/>
            <family val="2"/>
            <scheme val="minor"/>
          </rPr>
          <t>======
ID#AAABK9Fowjk
user    (2021-10-21 06:11:01)
10.6 per day for 10 days</t>
        </r>
      </text>
    </comment>
    <comment ref="G8" authorId="0" shapeId="0" xr:uid="{00000000-0006-0000-3700-000005000000}">
      <text>
        <r>
          <rPr>
            <sz val="11"/>
            <color rgb="FF000000"/>
            <rFont val="Arial"/>
            <family val="2"/>
            <scheme val="minor"/>
          </rPr>
          <t>======
ID#AAABK9Fowi4
user    (2021-10-21 06:11:01)
14   * 91.60</t>
        </r>
      </text>
    </comment>
    <comment ref="G9" authorId="0" shapeId="0" xr:uid="{00000000-0006-0000-3700-000006000000}">
      <text>
        <r>
          <rPr>
            <sz val="11"/>
            <color rgb="FF000000"/>
            <rFont val="Arial"/>
            <family val="2"/>
            <scheme val="minor"/>
          </rPr>
          <t>======
ID#AAABK9Fowz4
user    (2021-10-21 06:11:01)
330 Kilowat by .5696  188 NIS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" authorId="0" shapeId="0" xr:uid="{00000000-0006-0000-3A00-000002000000}">
      <text>
        <r>
          <rPr>
            <sz val="11"/>
            <color rgb="FF000000"/>
            <rFont val="Arial"/>
            <family val="2"/>
            <scheme val="minor"/>
          </rPr>
          <t>======
ID#AAABK9Fowgo
    (2021-10-21 06:11:01)
מזומן
	-ליאת אבגי</t>
        </r>
      </text>
    </comment>
    <comment ref="F9" authorId="0" shapeId="0" xr:uid="{00000000-0006-0000-3A00-000001000000}">
      <text>
        <r>
          <rPr>
            <sz val="11"/>
            <color rgb="FF000000"/>
            <rFont val="Arial"/>
            <family val="2"/>
            <scheme val="minor"/>
          </rPr>
          <t>======
ID#AAABK9Fow3c
    (2021-10-21 06:11:01)
מזומן
	-ליאת אבגי</t>
        </r>
      </text>
    </comment>
    <comment ref="F11" authorId="0" shapeId="0" xr:uid="{00000000-0006-0000-3A00-000003000000}">
      <text>
        <r>
          <rPr>
            <sz val="11"/>
            <color rgb="FF000000"/>
            <rFont val="Arial"/>
            <family val="2"/>
            <scheme val="minor"/>
          </rPr>
          <t>======
ID#AAABK9Fow2k
    (2021-10-21 06:11:01)
מזומן
	-ליאת אבגי</t>
        </r>
      </text>
    </comment>
    <comment ref="F38" authorId="0" shapeId="0" xr:uid="{00000000-0006-0000-3A00-00000C000000}">
      <text>
        <r>
          <rPr>
            <sz val="11"/>
            <color rgb="FF000000"/>
            <rFont val="Arial"/>
            <family val="2"/>
            <scheme val="minor"/>
          </rPr>
          <t>======
ID#AAABK9FowxQ
user    (2021-10-21 06:11:01)
part of transfer of 500 to shalon shevach</t>
        </r>
      </text>
    </comment>
    <comment ref="F43" authorId="0" shapeId="0" xr:uid="{00000000-0006-0000-3A00-000006000000}">
      <text>
        <r>
          <rPr>
            <sz val="11"/>
            <color rgb="FF000000"/>
            <rFont val="Arial"/>
            <family val="2"/>
            <scheme val="minor"/>
          </rPr>
          <t>======
ID#AAABK9Fowhg
user    (2021-10-21 06:11:01)
to be paid by dani</t>
        </r>
      </text>
    </comment>
    <comment ref="H44" authorId="0" shapeId="0" xr:uid="{00000000-0006-0000-3A00-000004000000}">
      <text>
        <r>
          <rPr>
            <sz val="11"/>
            <color rgb="FF000000"/>
            <rFont val="Arial"/>
            <family val="2"/>
            <scheme val="minor"/>
          </rPr>
          <t>======
ID#AAABK9FowrE
    (2021-10-21 06:11:01)
borish owes NIS 683 and nitzan owes 65
paid</t>
        </r>
      </text>
    </comment>
    <comment ref="H48" authorId="0" shapeId="0" xr:uid="{00000000-0006-0000-3A00-000005000000}">
      <text>
        <r>
          <rPr>
            <sz val="11"/>
            <color rgb="FF000000"/>
            <rFont val="Arial"/>
            <family val="2"/>
            <scheme val="minor"/>
          </rPr>
          <t>======
ID#AAABK9Fowyk
    (2021-10-21 06:11:01)
we pay 22d of the bill</t>
        </r>
      </text>
    </comment>
    <comment ref="F52" authorId="0" shapeId="0" xr:uid="{00000000-0006-0000-3A00-000008000000}">
      <text>
        <r>
          <rPr>
            <sz val="11"/>
            <color rgb="FF000000"/>
            <rFont val="Arial"/>
            <family val="2"/>
            <scheme val="minor"/>
          </rPr>
          <t>======
ID#AAABK9Fowi8
    (2021-10-21 06:11:01)
used personal cc</t>
        </r>
      </text>
    </comment>
    <comment ref="G57" authorId="0" shapeId="0" xr:uid="{00000000-0006-0000-3A00-00000B000000}">
      <text>
        <r>
          <rPr>
            <sz val="11"/>
            <color rgb="FF000000"/>
            <rFont val="Arial"/>
            <family val="2"/>
            <scheme val="minor"/>
          </rPr>
          <t>======
ID#AAABK9Fowu8
user    (2021-10-21 06:11:01)
transferred was made in July but I missed it so recoreded it now</t>
        </r>
      </text>
    </comment>
    <comment ref="C63" authorId="0" shapeId="0" xr:uid="{00000000-0006-0000-3A00-000009000000}">
      <text>
        <r>
          <rPr>
            <sz val="11"/>
            <color rgb="FF000000"/>
            <rFont val="Arial"/>
            <family val="2"/>
            <scheme val="minor"/>
          </rPr>
          <t>======
ID#AAABK9Fowzc
user    (2021-10-21 06:11:01)
closed electric for 618- transferred to nofar</t>
        </r>
      </text>
    </comment>
    <comment ref="H69" authorId="0" shapeId="0" xr:uid="{00000000-0006-0000-3A00-000007000000}">
      <text>
        <r>
          <rPr>
            <sz val="11"/>
            <color rgb="FF000000"/>
            <rFont val="Arial"/>
            <family val="2"/>
            <scheme val="minor"/>
          </rPr>
          <t>======
ID#AAABK9Fowzs
user    (2021-10-21 06:11:01)
Boris has to return the payment
he returned it</t>
        </r>
      </text>
    </comment>
    <comment ref="F72" authorId="0" shapeId="0" xr:uid="{00000000-0006-0000-3A00-00000A000000}">
      <text>
        <r>
          <rPr>
            <sz val="11"/>
            <color rgb="FF000000"/>
            <rFont val="Arial"/>
            <family val="2"/>
            <scheme val="minor"/>
          </rPr>
          <t>======
ID#AAABK9Fowrk
user    (2021-10-21 06:11:01)
part of cash withdrawl of 1600</t>
        </r>
      </text>
    </comment>
    <comment ref="C91" authorId="0" shapeId="0" xr:uid="{00000000-0006-0000-3A00-00000D000000}">
      <text>
        <r>
          <rPr>
            <sz val="11"/>
            <color rgb="FF000000"/>
            <rFont val="Arial"/>
            <family val="2"/>
            <scheme val="minor"/>
          </rPr>
          <t>======
ID#AAABK9FowiU
Owner    (2021-10-21 06:11:01)
חלק מהפקדה בסך 2400 שח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0" authorId="0" shapeId="0" xr:uid="{00000000-0006-0000-3B00-000001000000}">
      <text>
        <r>
          <rPr>
            <sz val="11"/>
            <color rgb="FF000000"/>
            <rFont val="Arial"/>
            <family val="2"/>
            <scheme val="minor"/>
          </rPr>
          <t>======
ID#AAABK9FowzE
    (2021-10-21 06:11:01)
used a nis 100 voucher  as well</t>
        </r>
      </text>
    </comment>
    <comment ref="F26" authorId="0" shapeId="0" xr:uid="{00000000-0006-0000-3B00-000002000000}">
      <text>
        <r>
          <rPr>
            <sz val="11"/>
            <color rgb="FF000000"/>
            <rFont val="Arial"/>
            <family val="2"/>
            <scheme val="minor"/>
          </rPr>
          <t>======
ID#AAABK9Fowug
user    (2021-10-21 06:11:01)
paid on amex</t>
        </r>
      </text>
    </comment>
    <comment ref="F29" authorId="0" shapeId="0" xr:uid="{00000000-0006-0000-3B00-000003000000}">
      <text>
        <r>
          <rPr>
            <sz val="11"/>
            <color rgb="FF000000"/>
            <rFont val="Arial"/>
            <family val="2"/>
            <scheme val="minor"/>
          </rPr>
          <t>======
ID#AAABK9FowoE
    (2021-10-21 06:11:01)
paid  on amex</t>
        </r>
      </text>
    </comment>
    <comment ref="C37" authorId="0" shapeId="0" xr:uid="{00000000-0006-0000-3B00-000004000000}">
      <text>
        <r>
          <rPr>
            <sz val="11"/>
            <color rgb="FF000000"/>
            <rFont val="Arial"/>
            <family val="2"/>
            <scheme val="minor"/>
          </rPr>
          <t>======
ID#AAABK9Fowks
user    (2021-10-21 06:11:01)
I have to pay back to this account for the cleaning</t>
        </r>
      </text>
    </comment>
    <comment ref="G40" authorId="0" shapeId="0" xr:uid="{00000000-0006-0000-3B00-000005000000}">
      <text>
        <r>
          <rPr>
            <sz val="11"/>
            <color rgb="FF000000"/>
            <rFont val="Arial"/>
            <family val="2"/>
            <scheme val="minor"/>
          </rPr>
          <t>======
ID#AAABK9Fow3k
    (2021-10-21 06:11:01)
returned the cash need to transfer and deposit it
depostited on 18-9-16  part of larger deposit
$250 cleaning</t>
        </r>
      </text>
    </comment>
    <comment ref="G42" authorId="0" shapeId="0" xr:uid="{00000000-0006-0000-3B00-000006000000}">
      <text>
        <r>
          <rPr>
            <sz val="11"/>
            <color rgb="FF000000"/>
            <rFont val="Arial"/>
            <family val="2"/>
            <scheme val="minor"/>
          </rPr>
          <t>======
ID#AAABK9FowuU
user    (2021-10-21 06:11:01)
changed cash and transferred from my hapolaim account to for shekels  Nis 561 depsoited on 18-9-16</t>
        </r>
      </text>
    </comment>
    <comment ref="F48" authorId="0" shapeId="0" xr:uid="{00000000-0006-0000-3B00-000007000000}">
      <text>
        <r>
          <rPr>
            <sz val="11"/>
            <color rgb="FF000000"/>
            <rFont val="Arial"/>
            <family val="2"/>
            <scheme val="minor"/>
          </rPr>
          <t>======
ID#AAABK9FowiA
user    (2021-10-21 06:11:01)
check with Elkiya</t>
        </r>
      </text>
    </comment>
    <comment ref="I61" authorId="0" shapeId="0" xr:uid="{00000000-0006-0000-3B00-000008000000}">
      <text>
        <r>
          <rPr>
            <sz val="11"/>
            <color rgb="FF000000"/>
            <rFont val="Arial"/>
            <family val="2"/>
            <scheme val="minor"/>
          </rPr>
          <t>======
ID#AAABK9Fow3A
user    (2021-10-21 06:11:01)
rent tzvia 3500 and part rent klien</t>
        </r>
      </text>
    </comment>
    <comment ref="J61" authorId="0" shapeId="0" xr:uid="{00000000-0006-0000-3B00-000009000000}">
      <text>
        <r>
          <rPr>
            <sz val="11"/>
            <color rgb="FF000000"/>
            <rFont val="Arial"/>
            <family val="2"/>
            <scheme val="minor"/>
          </rPr>
          <t>======
ID#AAABK9Fowx8
user    (2021-10-21 06:11:01)
part of deposit of 15,950</t>
        </r>
      </text>
    </comment>
    <comment ref="L64" authorId="0" shapeId="0" xr:uid="{00000000-0006-0000-3B00-00000A000000}">
      <text>
        <r>
          <rPr>
            <sz val="11"/>
            <color rgb="FF000000"/>
            <rFont val="Arial"/>
            <family val="2"/>
            <scheme val="minor"/>
          </rPr>
          <t>======
ID#AAABK9FowpU
user    (2021-10-21 06:11:01)
only wired 3482.8 instead of 3842 on the 18/9/16 wired additioanl 360 the on 21/9/16 on the 21st.  The other 40 went to pay pal fees</t>
        </r>
      </text>
    </comment>
    <comment ref="F72" authorId="0" shapeId="0" xr:uid="{00000000-0006-0000-3B00-00000B000000}">
      <text>
        <r>
          <rPr>
            <sz val="11"/>
            <color rgb="FF000000"/>
            <rFont val="Arial"/>
            <family val="2"/>
            <scheme val="minor"/>
          </rPr>
          <t>======
ID#AAABK9FowhE
liat    (2021-10-21 06:11:01)
441+44.1</t>
        </r>
      </text>
    </comment>
    <comment ref="H108" authorId="0" shapeId="0" xr:uid="{00000000-0006-0000-3B00-00000C000000}">
      <text>
        <r>
          <rPr>
            <sz val="11"/>
            <color rgb="FF000000"/>
            <rFont val="Arial"/>
            <family val="2"/>
            <scheme val="minor"/>
          </rPr>
          <t>======
ID#AAABK9FowwA
user    (2021-10-21 06:11:01)
can't find the charge on the cc</t>
        </r>
      </text>
    </comment>
    <comment ref="C132" authorId="0" shapeId="0" xr:uid="{00000000-0006-0000-3B00-00000D000000}">
      <text>
        <r>
          <rPr>
            <sz val="11"/>
            <color rgb="FF000000"/>
            <rFont val="Arial"/>
            <family val="2"/>
            <scheme val="minor"/>
          </rPr>
          <t>======
ID#AAABK9Fow1Y
user    (2021-10-21 06:11:01)
stephen paid in cash,  took the money from the buffer</t>
        </r>
      </text>
    </comment>
    <comment ref="F134" authorId="0" shapeId="0" xr:uid="{00000000-0006-0000-3B00-00000E000000}">
      <text>
        <r>
          <rPr>
            <sz val="11"/>
            <color rgb="FF000000"/>
            <rFont val="Arial"/>
            <family val="2"/>
            <scheme val="minor"/>
          </rPr>
          <t>======
ID#AAABK9Fowgs
user    (2021-10-21 06:11:01)
part of transfer of 383 to zack</t>
        </r>
      </text>
    </comment>
    <comment ref="L135" authorId="0" shapeId="0" xr:uid="{00000000-0006-0000-3B00-00000F000000}">
      <text>
        <r>
          <rPr>
            <sz val="11"/>
            <color rgb="FF000000"/>
            <rFont val="Arial"/>
            <family val="2"/>
            <scheme val="minor"/>
          </rPr>
          <t>======
ID#AAABK9FowyA
user    (2021-10-21 06:11:01)
Iris</t>
        </r>
      </text>
    </comment>
    <comment ref="F146" authorId="0" shapeId="0" xr:uid="{00000000-0006-0000-3B00-000010000000}">
      <text>
        <r>
          <rPr>
            <sz val="11"/>
            <color rgb="FF000000"/>
            <rFont val="Arial"/>
            <family val="2"/>
            <scheme val="minor"/>
          </rPr>
          <t>======
ID#AAABK9Fowwg
user    (2021-10-21 06:11:01)
part of payemnt ben he liad out the payment</t>
        </r>
      </text>
    </comment>
    <comment ref="F147" authorId="0" shapeId="0" xr:uid="{00000000-0006-0000-3B00-000011000000}">
      <text>
        <r>
          <rPr>
            <sz val="11"/>
            <color rgb="FF000000"/>
            <rFont val="Arial"/>
            <family val="2"/>
            <scheme val="minor"/>
          </rPr>
          <t>======
ID#AAABK9FowiM
    (2021-10-21 06:11:01)
part of payment to ben</t>
        </r>
      </text>
    </comment>
    <comment ref="F148" authorId="0" shapeId="0" xr:uid="{00000000-0006-0000-3B00-000012000000}">
      <text>
        <r>
          <rPr>
            <sz val="11"/>
            <color rgb="FF000000"/>
            <rFont val="Arial"/>
            <family val="2"/>
            <scheme val="minor"/>
          </rPr>
          <t>======
ID#AAABK9Fow10
user    (2021-10-21 06:11:01)
part of payment to ben he laid it out</t>
        </r>
      </text>
    </comment>
    <comment ref="F149" authorId="0" shapeId="0" xr:uid="{00000000-0006-0000-3B00-000013000000}">
      <text>
        <r>
          <rPr>
            <sz val="11"/>
            <color rgb="FF000000"/>
            <rFont val="Arial"/>
            <family val="2"/>
            <scheme val="minor"/>
          </rPr>
          <t>======
ID#AAABK9FowlQ
user    (2021-10-21 06:11:01)
part of ben payment</t>
        </r>
      </text>
    </comment>
    <comment ref="F150" authorId="0" shapeId="0" xr:uid="{00000000-0006-0000-3B00-000014000000}">
      <text>
        <r>
          <rPr>
            <sz val="11"/>
            <color rgb="FF000000"/>
            <rFont val="Arial"/>
            <family val="2"/>
            <scheme val="minor"/>
          </rPr>
          <t>======
ID#AAABK9Fow2A
user    (2021-10-21 06:11:01)
part of payment to ben</t>
        </r>
      </text>
    </comment>
    <comment ref="F152" authorId="0" shapeId="0" xr:uid="{00000000-0006-0000-3B00-000015000000}">
      <text>
        <r>
          <rPr>
            <sz val="11"/>
            <color rgb="FF000000"/>
            <rFont val="Arial"/>
            <family val="2"/>
            <scheme val="minor"/>
          </rPr>
          <t>======
ID#AAABK9FowpA
user    (2021-10-21 06:11:01)
paid in cash repaid myself in the buffer</t>
        </r>
      </text>
    </comment>
    <comment ref="F157" authorId="0" shapeId="0" xr:uid="{00000000-0006-0000-3B00-000016000000}">
      <text>
        <r>
          <rPr>
            <sz val="11"/>
            <color rgb="FF000000"/>
            <rFont val="Arial"/>
            <family val="2"/>
            <scheme val="minor"/>
          </rPr>
          <t>======
ID#AAABK9Fow4Y
user    (2021-10-21 06:11:01)
part of transfer of 1125</t>
        </r>
      </text>
    </comment>
    <comment ref="C164" authorId="0" shapeId="0" xr:uid="{00000000-0006-0000-3B00-000017000000}">
      <text>
        <r>
          <rPr>
            <sz val="11"/>
            <color rgb="FF000000"/>
            <rFont val="Arial"/>
            <family val="2"/>
            <scheme val="minor"/>
          </rPr>
          <t>======
ID#AAABK9FowoU
user    (2021-10-21 06:11:01)
part of payment of 2825  then I have to fix up bituach leumi of</t>
        </r>
      </text>
    </comment>
    <comment ref="G169" authorId="0" shapeId="0" xr:uid="{00000000-0006-0000-3B00-000018000000}">
      <text>
        <r>
          <rPr>
            <sz val="11"/>
            <color rgb="FF000000"/>
            <rFont val="Arial"/>
            <family val="2"/>
            <scheme val="minor"/>
          </rPr>
          <t>======
ID#AAABK9Fowo4
user    (2021-10-21 06:11:01)
marc ordered HBO at 40 per month - transferred to</t>
        </r>
      </text>
    </comment>
    <comment ref="F171" authorId="0" shapeId="0" xr:uid="{00000000-0006-0000-3B00-000019000000}">
      <text>
        <r>
          <rPr>
            <sz val="11"/>
            <color rgb="FF000000"/>
            <rFont val="Arial"/>
            <family val="2"/>
            <scheme val="minor"/>
          </rPr>
          <t>======
ID#AAABK9FowlM
Sharon    (2021-10-21 06:11:01)
part of 263</t>
        </r>
      </text>
    </comment>
    <comment ref="C199" authorId="0" shapeId="0" xr:uid="{00000000-0006-0000-3B00-00001A000000}">
      <text>
        <r>
          <rPr>
            <sz val="11"/>
            <color rgb="FF000000"/>
            <rFont val="Arial"/>
            <family val="2"/>
            <scheme val="minor"/>
          </rPr>
          <t>======
ID#AAABK9FowxA
liat    (2021-10-21 06:11:01)
סת נכנס לדירה באוקטובר והוא ישלם את אוקטובר</t>
        </r>
      </text>
    </comment>
    <comment ref="C215" authorId="0" shapeId="0" xr:uid="{00000000-0006-0000-3B00-00001B000000}">
      <text>
        <r>
          <rPr>
            <sz val="11"/>
            <color rgb="FF000000"/>
            <rFont val="Arial"/>
            <family val="2"/>
            <scheme val="minor"/>
          </rPr>
          <t>======
ID#AAABK9Fowk8
liat    (2021-10-21 06:11:01)
סת נכנס לדירה ב 4/10 ולכן זה חישוב יחסי לפי ימים, סת ישלם את השאר</t>
        </r>
      </text>
    </comment>
    <comment ref="F224" authorId="0" shapeId="0" xr:uid="{00000000-0006-0000-3B00-00001C000000}">
      <text>
        <r>
          <rPr>
            <sz val="11"/>
            <color rgb="FF000000"/>
            <rFont val="Arial"/>
            <family val="2"/>
            <scheme val="minor"/>
          </rPr>
          <t>======
ID#AAABK9Fow4k
liat    (2021-10-21 06:11:01)
חלק מהעברה על סך 1100 ₪</t>
        </r>
      </text>
    </comment>
    <comment ref="F230" authorId="0" shapeId="0" xr:uid="{00000000-0006-0000-3B00-00001D000000}">
      <text>
        <r>
          <rPr>
            <sz val="11"/>
            <color rgb="FF000000"/>
            <rFont val="Arial"/>
            <family val="2"/>
            <scheme val="minor"/>
          </rPr>
          <t>======
ID#AAABK9Fowg0
liat    (2021-10-21 06:11:01)
בוצעה העברה על סך 600 ₪ ביחד עם גקובסון</t>
        </r>
      </text>
    </comment>
    <comment ref="C255" authorId="0" shapeId="0" xr:uid="{00000000-0006-0000-3B00-00001E000000}">
      <text>
        <r>
          <rPr>
            <sz val="11"/>
            <color rgb="FF000000"/>
            <rFont val="Arial"/>
            <family val="2"/>
            <scheme val="minor"/>
          </rPr>
          <t>======
ID#AAABK9FowvQ
liat    (2021-10-21 06:11:01)
העברה על סך 380
סנדי 120
פישר 40
כהן 220</t>
        </r>
      </text>
    </comment>
    <comment ref="C277" authorId="0" shapeId="0" xr:uid="{00000000-0006-0000-3B00-00001F000000}">
      <text>
        <r>
          <rPr>
            <sz val="11"/>
            <color rgb="FF000000"/>
            <rFont val="Arial"/>
            <family val="2"/>
            <scheme val="minor"/>
          </rPr>
          <t>======
ID#AAABK9FownA
liat    (2021-10-21 06:11:01)
חיוב שייך לג'קובסון</t>
        </r>
      </text>
    </comment>
    <comment ref="C323" authorId="0" shapeId="0" xr:uid="{00000000-0006-0000-3B00-000020000000}">
      <text>
        <r>
          <rPr>
            <sz val="11"/>
            <color rgb="FF000000"/>
            <rFont val="Arial"/>
            <family val="2"/>
            <scheme val="minor"/>
          </rPr>
          <t>======
ID#AAABK9Fow0o
liat    (2021-10-21 06:11:01)
בטעות שייך ללקטח אחר. תיקנתי</t>
        </r>
      </text>
    </comment>
    <comment ref="C336" authorId="0" shapeId="0" xr:uid="{00000000-0006-0000-3B00-000021000000}">
      <text>
        <r>
          <rPr>
            <sz val="11"/>
            <color rgb="FF000000"/>
            <rFont val="Arial"/>
            <family val="2"/>
            <scheme val="minor"/>
          </rPr>
          <t>======
ID#AAABK9FowmU
liat    (2021-10-21 06:11:01)
טעות שייך לגקובסון. תיקנתי</t>
        </r>
      </text>
    </comment>
    <comment ref="C345" authorId="0" shapeId="0" xr:uid="{00000000-0006-0000-3B00-000022000000}">
      <text>
        <r>
          <rPr>
            <sz val="11"/>
            <color rgb="FF000000"/>
            <rFont val="Arial"/>
            <family val="2"/>
            <scheme val="minor"/>
          </rPr>
          <t>======
ID#AAABK9FownE
liat    (2021-10-21 06:11:01)
סנדי משכה כסף מזומן מהחשבון ושילמה לדויד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3C00-000001000000}">
      <text>
        <r>
          <rPr>
            <sz val="11"/>
            <color rgb="FF000000"/>
            <rFont val="Arial"/>
            <family val="2"/>
            <scheme val="minor"/>
          </rPr>
          <t>======
ID#AAABK9FowuM
liat    (2021-10-21 06:11:01)
18 יום</t>
        </r>
      </text>
    </comment>
  </commentList>
</comments>
</file>

<file path=xl/sharedStrings.xml><?xml version="1.0" encoding="utf-8"?>
<sst xmlns="http://schemas.openxmlformats.org/spreadsheetml/2006/main" count="41947" uniqueCount="7393">
  <si>
    <t>Prop  ID</t>
  </si>
  <si>
    <t>Name</t>
  </si>
  <si>
    <t>03</t>
  </si>
  <si>
    <t>Lisac</t>
  </si>
  <si>
    <t>04</t>
  </si>
  <si>
    <t>05</t>
  </si>
  <si>
    <t>Jacobson</t>
  </si>
  <si>
    <t>C6</t>
  </si>
  <si>
    <t>Wurtman</t>
  </si>
  <si>
    <t>08</t>
  </si>
  <si>
    <t>09</t>
  </si>
  <si>
    <t>C50</t>
  </si>
  <si>
    <t>p14</t>
  </si>
  <si>
    <t>C15</t>
  </si>
  <si>
    <t>Schindler</t>
  </si>
  <si>
    <t>Netanel</t>
  </si>
  <si>
    <t>Licht</t>
  </si>
  <si>
    <t>Fruchter</t>
  </si>
  <si>
    <t>618/619/801</t>
  </si>
  <si>
    <t>C19</t>
  </si>
  <si>
    <t>C31</t>
  </si>
  <si>
    <t>C4</t>
  </si>
  <si>
    <t>H003</t>
  </si>
  <si>
    <t>H003/H111</t>
  </si>
  <si>
    <t>H111</t>
  </si>
  <si>
    <t>P40</t>
  </si>
  <si>
    <t>Prop ID</t>
  </si>
  <si>
    <t>client</t>
  </si>
  <si>
    <t>Key</t>
  </si>
  <si>
    <t>זכרון יעקב</t>
  </si>
  <si>
    <t>c4</t>
  </si>
  <si>
    <t>sommer</t>
  </si>
  <si>
    <t>Fischer</t>
  </si>
  <si>
    <t xml:space="preserve">Frank </t>
  </si>
  <si>
    <t>Greenstone</t>
  </si>
  <si>
    <t>Aboudi</t>
  </si>
  <si>
    <t>*</t>
  </si>
  <si>
    <t>c19</t>
  </si>
  <si>
    <t>c31</t>
  </si>
  <si>
    <t>Kaplan</t>
  </si>
  <si>
    <t>Mayerfeld</t>
  </si>
  <si>
    <t>Pollack/Rotenberg</t>
  </si>
  <si>
    <t>27,28,29</t>
  </si>
  <si>
    <t>Hainey</t>
  </si>
  <si>
    <t>Hockstein</t>
  </si>
  <si>
    <t>תפוז 3</t>
  </si>
  <si>
    <t>Rosenberg</t>
  </si>
  <si>
    <t>Silver + master</t>
  </si>
  <si>
    <t>silver</t>
  </si>
  <si>
    <t>Cohen</t>
  </si>
  <si>
    <t>edson</t>
  </si>
  <si>
    <t>turner</t>
  </si>
  <si>
    <t>Address</t>
  </si>
  <si>
    <t>charles</t>
  </si>
  <si>
    <t>Sale/ rental</t>
  </si>
  <si>
    <t>meizner</t>
  </si>
  <si>
    <t>lee hod</t>
  </si>
  <si>
    <t>Epstien</t>
  </si>
  <si>
    <t>Date</t>
  </si>
  <si>
    <t>Type</t>
  </si>
  <si>
    <t>Amount</t>
  </si>
  <si>
    <t>Inflow</t>
  </si>
  <si>
    <t>MIP</t>
  </si>
  <si>
    <t>Method</t>
  </si>
  <si>
    <t>Reconciled</t>
  </si>
  <si>
    <t>Company</t>
  </si>
  <si>
    <t>reciept</t>
  </si>
  <si>
    <t>Returned</t>
  </si>
  <si>
    <t>Balance</t>
  </si>
  <si>
    <t>Total Amount</t>
  </si>
  <si>
    <t>Total Inflow</t>
  </si>
  <si>
    <t>Buffer</t>
  </si>
  <si>
    <t>עמלות בנק</t>
  </si>
  <si>
    <t>עמלת בנק</t>
  </si>
  <si>
    <t>דמי כרטיס אשראי</t>
  </si>
  <si>
    <t>חומרי בניין דוד מלכה - לא ידוע</t>
  </si>
  <si>
    <t>תיקון מים בוריס - סילבר</t>
  </si>
  <si>
    <t>מים ג'קובסון</t>
  </si>
  <si>
    <t>חשמל דייר 277</t>
  </si>
  <si>
    <t>חשמל ג'קובסון</t>
  </si>
  <si>
    <t>העברה לסנדי פועלים</t>
  </si>
  <si>
    <t>כסף לבאפר</t>
  </si>
  <si>
    <t xml:space="preserve">עמלת תיווך גרי </t>
  </si>
  <si>
    <t xml:space="preserve">תיקון פולק </t>
  </si>
  <si>
    <t>הנחה כרטיס אשראי</t>
  </si>
  <si>
    <t>צבעי 183</t>
  </si>
  <si>
    <t>car insurance</t>
  </si>
  <si>
    <t>y</t>
  </si>
  <si>
    <t>Kvish 6</t>
  </si>
  <si>
    <t>cc</t>
  </si>
  <si>
    <t>bank fee</t>
  </si>
  <si>
    <t>t</t>
  </si>
  <si>
    <t>credit fee</t>
  </si>
  <si>
    <t>efax</t>
  </si>
  <si>
    <t>fees</t>
  </si>
  <si>
    <t>google storage</t>
  </si>
  <si>
    <t>credot fee</t>
  </si>
  <si>
    <t>clothes</t>
  </si>
  <si>
    <t>payment hockstien</t>
  </si>
  <si>
    <t>Sandi payment</t>
  </si>
  <si>
    <t>foreign excahge</t>
  </si>
  <si>
    <t>transfer to Leumi</t>
  </si>
  <si>
    <t>credit card fee</t>
  </si>
  <si>
    <t>home center?</t>
  </si>
  <si>
    <t>currency transfer fee</t>
  </si>
  <si>
    <t>Start</t>
  </si>
  <si>
    <t xml:space="preserve">Adjustment </t>
  </si>
  <si>
    <t>bekek</t>
  </si>
  <si>
    <t>took out cash of 1300 to cover cash expenses of 479, 120,180,</t>
  </si>
  <si>
    <t>cash for clients</t>
  </si>
  <si>
    <t>clal insurance?</t>
  </si>
  <si>
    <t>google fee</t>
  </si>
  <si>
    <t xml:space="preserve">car insuarnce </t>
  </si>
  <si>
    <t>mattress delievry fisher</t>
  </si>
  <si>
    <t>cc fee</t>
  </si>
  <si>
    <t>car insurnace</t>
  </si>
  <si>
    <t>tim Edson</t>
  </si>
  <si>
    <t>dropbox</t>
  </si>
  <si>
    <t>cash from esdon roof</t>
  </si>
  <si>
    <t>check book</t>
  </si>
  <si>
    <t xml:space="preserve">Handyman cohen </t>
  </si>
  <si>
    <t>bed delivery kalan</t>
  </si>
  <si>
    <t>cleaner zach refunt</t>
  </si>
  <si>
    <t>supplies fishcer</t>
  </si>
  <si>
    <t>cleaning ben netanel</t>
  </si>
  <si>
    <t>toilet paper pollace</t>
  </si>
  <si>
    <t>hainey cleaning</t>
  </si>
  <si>
    <t>handy man fischer</t>
  </si>
  <si>
    <t>ben window cleaning</t>
  </si>
  <si>
    <t>ben kashering pollac</t>
  </si>
  <si>
    <t>ben kashering cohen</t>
  </si>
  <si>
    <t>Ilan cleaning</t>
  </si>
  <si>
    <t>yehuda moving</t>
  </si>
  <si>
    <t>yehuda weeds</t>
  </si>
  <si>
    <t>cash return of 5 to lissac and jacobson</t>
  </si>
  <si>
    <t>took cash of 1008 electric cohen</t>
  </si>
  <si>
    <t>water silver</t>
  </si>
  <si>
    <t>copy lee</t>
  </si>
  <si>
    <t>gordon rent</t>
  </si>
  <si>
    <t>pre paid expenses from me</t>
  </si>
  <si>
    <t>cleaning ben Hockstien</t>
  </si>
  <si>
    <t>tis cohen</t>
  </si>
  <si>
    <t>zion mover fisher</t>
  </si>
  <si>
    <t>cleaner netanel</t>
  </si>
  <si>
    <t>pardox app for wurtman</t>
  </si>
  <si>
    <t>cleaning licht</t>
  </si>
  <si>
    <t>internest</t>
  </si>
  <si>
    <t>manny cleaning wurtmen</t>
  </si>
  <si>
    <t>Bank fee</t>
  </si>
  <si>
    <t>drop box</t>
  </si>
  <si>
    <t>bituach leumi elena</t>
  </si>
  <si>
    <t>cash netanel</t>
  </si>
  <si>
    <t>bituach luemi cleanier</t>
  </si>
  <si>
    <t>cleaner me</t>
  </si>
  <si>
    <t>delivery for eylaine</t>
  </si>
  <si>
    <t>bituach leumi elena nov</t>
  </si>
  <si>
    <t xml:space="preserve">חלק ממשיכת מזומן </t>
  </si>
  <si>
    <t>tamar electric</t>
  </si>
  <si>
    <t>bituach leumi cleaner</t>
  </si>
  <si>
    <t>levitz cleaning</t>
  </si>
  <si>
    <t>checks fee</t>
  </si>
  <si>
    <t>balance of bituach leumi cleaner</t>
  </si>
  <si>
    <t>הבראה מנקה</t>
  </si>
  <si>
    <t>pensia nov</t>
  </si>
  <si>
    <t>cleening helena nov</t>
  </si>
  <si>
    <t>Cleaning supplies וורטמן</t>
  </si>
  <si>
    <t>שופרסל</t>
  </si>
  <si>
    <t>Cleaning supplies פולאק</t>
  </si>
  <si>
    <t>electric and sarna</t>
  </si>
  <si>
    <t>מזומן</t>
  </si>
  <si>
    <t>mip</t>
  </si>
  <si>
    <t xml:space="preserve">arnona </t>
  </si>
  <si>
    <t>moaza</t>
  </si>
  <si>
    <t>ריבית בנק</t>
  </si>
  <si>
    <t>bonus Elena</t>
  </si>
  <si>
    <t>נשאר מהפקדה לליסק</t>
  </si>
  <si>
    <t>coffee</t>
  </si>
  <si>
    <t>הובלה מכונת כביסה הוכשטיין</t>
  </si>
  <si>
    <t>a/c remote parents</t>
  </si>
  <si>
    <t>payback of electric lassman</t>
  </si>
  <si>
    <t xml:space="preserve">הפרשים ביטוח לאומי </t>
  </si>
  <si>
    <t>פטור והנחה דמי כרטיס אשראי</t>
  </si>
  <si>
    <t>electric 277</t>
  </si>
  <si>
    <t xml:space="preserve">אורית ביטוח לאומי </t>
  </si>
  <si>
    <t xml:space="preserve">moving neft 273 </t>
  </si>
  <si>
    <t>tecnahi gaz 6</t>
  </si>
  <si>
    <t>הנחה עבור דמי כרטיס אשראי</t>
  </si>
  <si>
    <t xml:space="preserve">הפקדה של ליסק </t>
  </si>
  <si>
    <t>איזון חשבון</t>
  </si>
  <si>
    <t>סנדי העבירה בשביל איזון החשבון</t>
  </si>
  <si>
    <t>pay back licht</t>
  </si>
  <si>
    <t>תיקון הפרש בדוח</t>
  </si>
  <si>
    <t>עמלת עסקאות אשראי</t>
  </si>
  <si>
    <t>עמלת כרטיס אשראי</t>
  </si>
  <si>
    <t>עמלת הזמנת פנקסי שקים</t>
  </si>
  <si>
    <t>הפרש ביטוח לאומי הלנה אוגוסט</t>
  </si>
  <si>
    <t>ניקיון מלפני שנה של ליסאק</t>
  </si>
  <si>
    <t>קלף יוסף</t>
  </si>
  <si>
    <t xml:space="preserve">partner oct </t>
  </si>
  <si>
    <t xml:space="preserve">סנדי השלימה להלנה את המשכורת </t>
  </si>
  <si>
    <t xml:space="preserve">partner nov </t>
  </si>
  <si>
    <t>bituh leomi nov</t>
  </si>
  <si>
    <t>פנסיה דצמבר</t>
  </si>
  <si>
    <t>מנקה דצמבר</t>
  </si>
  <si>
    <t xml:space="preserve">partner dec </t>
  </si>
  <si>
    <t>ביטוח לאומי דצמבר</t>
  </si>
  <si>
    <t>יתרת חשמל נופר לב</t>
  </si>
  <si>
    <t>partner jan</t>
  </si>
  <si>
    <t xml:space="preserve">partner March </t>
  </si>
  <si>
    <t xml:space="preserve">ניקיון 257 </t>
  </si>
  <si>
    <t>עמלה</t>
  </si>
  <si>
    <t>pensia helena March</t>
  </si>
  <si>
    <t>cleaning helena March</t>
  </si>
  <si>
    <t xml:space="preserve">ליסאק תשלום </t>
  </si>
  <si>
    <t>החזר עמלת אשראי</t>
  </si>
  <si>
    <t>bituh lumi helena March</t>
  </si>
  <si>
    <t>עמלת אשראי</t>
  </si>
  <si>
    <t xml:space="preserve">סגירת חשבון מול לקוח 23 </t>
  </si>
  <si>
    <t xml:space="preserve">סגירת חשבון מול לקוח 77 </t>
  </si>
  <si>
    <t>סגירת חשבון לקוח 280</t>
  </si>
  <si>
    <t>סגירת חשבון לקוח 555</t>
  </si>
  <si>
    <t>Key chains</t>
  </si>
  <si>
    <t>גוהנה</t>
  </si>
  <si>
    <t>Flash</t>
  </si>
  <si>
    <t>וורטמן כדורסל - שלום שבח סנדי שילמה במזומן</t>
  </si>
  <si>
    <t>ניקיון - חברה של הלנה ב ליכט סנדי שילמה במזומן</t>
  </si>
  <si>
    <t>ניקיון חברה של הלנה אצל ליסאק סנדי שילמה במזומן</t>
  </si>
  <si>
    <t>פטור מעמלת אשראי</t>
  </si>
  <si>
    <t xml:space="preserve">תיקון טעות מול 111 שגוהנה קנתה מהאשראי שלה </t>
  </si>
  <si>
    <t>אוכל עבור שיינר</t>
  </si>
  <si>
    <t>עמלת מטח</t>
  </si>
  <si>
    <t>עליאקספרס</t>
  </si>
  <si>
    <t>סילבר 618 תיקונים סנדי שילמה במזומן ממנה</t>
  </si>
  <si>
    <t>תשלום מריצארד 870 , סנדי הוסיפה 30 כי אי אפשר להפקיד מטבעות</t>
  </si>
  <si>
    <t>פטור והנחה מדמי כרטיס</t>
  </si>
  <si>
    <t>פייסבוק מטח</t>
  </si>
  <si>
    <t>pensia cleaning may</t>
  </si>
  <si>
    <t>cleaning may</t>
  </si>
  <si>
    <t>bituh leomi cleaning may</t>
  </si>
  <si>
    <t xml:space="preserve">פלאש - בטעות שולם מהאשראי </t>
  </si>
  <si>
    <t>חשמל עבור איירין, סנדי שילמה במזומן</t>
  </si>
  <si>
    <t>pensia cleaning june תפוז</t>
  </si>
  <si>
    <t>cleaning june תפוז</t>
  </si>
  <si>
    <t>חשמל דייר ברוקס הוכשטיין</t>
  </si>
  <si>
    <t>תשלום עבור גקובסון הובלה</t>
  </si>
  <si>
    <t xml:space="preserve">bituh leomi cleaning juneתפוז </t>
  </si>
  <si>
    <t>הנחה עמלת אשראי</t>
  </si>
  <si>
    <t>עמלת פרדוקס</t>
  </si>
  <si>
    <t>פרדוקס</t>
  </si>
  <si>
    <t>בטעות סנדי שילמה עבור פולק בשק פרטי שלה ל שעל</t>
  </si>
  <si>
    <t xml:space="preserve">חיים מנעולים </t>
  </si>
  <si>
    <t>סנדי העבירה כסף לבאפר</t>
  </si>
  <si>
    <t>ג'וש ביטוח לאומי (צריך לרדת מסנדי)</t>
  </si>
  <si>
    <t xml:space="preserve">ניקיון נרסיסיה אצל קאהן </t>
  </si>
  <si>
    <t>עבור לולב לכהן במזומן</t>
  </si>
  <si>
    <t>ניקיון חוזר לליכט שולם במזומן</t>
  </si>
  <si>
    <t>תשלום לג'וש רוזנברג עבור ג'קובסון</t>
  </si>
  <si>
    <t>עזרה בחג מיה</t>
  </si>
  <si>
    <t>ג'וש משכורת</t>
  </si>
  <si>
    <t>ניקיון נרסיסיה אצל קאהן</t>
  </si>
  <si>
    <t>בונוס להלנה עבור חודש אוקטובר בתלוש</t>
  </si>
  <si>
    <t>הרצ</t>
  </si>
  <si>
    <t xml:space="preserve">עמלת בנק </t>
  </si>
  <si>
    <t>ביטוח לאומי ג'וש אוקטובר</t>
  </si>
  <si>
    <t xml:space="preserve">ביטוח לאומי נרסיסיה חלק ניקיון אצל קאהן </t>
  </si>
  <si>
    <t>הדייר לוריא של הוכשטיין שילם לסנדי  עבור המנקה שסנדי שילמה לה במזומן</t>
  </si>
  <si>
    <t>שק</t>
  </si>
  <si>
    <t>pensia cleaning november</t>
  </si>
  <si>
    <t>נרסיסיה ניקיון ב 111</t>
  </si>
  <si>
    <t>cleaning november</t>
  </si>
  <si>
    <t>ביטוח לאומי נרסיסיה ניקיון ב 111</t>
  </si>
  <si>
    <t>bituh leomi cleaning november</t>
  </si>
  <si>
    <t>ריבית</t>
  </si>
  <si>
    <t>pensia helena dec</t>
  </si>
  <si>
    <t>cleaning helena dec</t>
  </si>
  <si>
    <t>ביטוח לאומי ג'ושדצמבר</t>
  </si>
  <si>
    <t>bituh luomi helena dec</t>
  </si>
  <si>
    <t>ביטוח לאומי נדב דצמבר</t>
  </si>
  <si>
    <t>תיקון ביטוח לאומי הלנה דצמבר</t>
  </si>
  <si>
    <t>ניקיון העברנו מהוכשטיין</t>
  </si>
  <si>
    <t>פנטנוביץ שילם לסנדי  עבור המנעול במזומן</t>
  </si>
  <si>
    <t xml:space="preserve">גורדון שילם לסנדי במזומן עבור הקניה </t>
  </si>
  <si>
    <t>ביטוח לאומי נדב ינואר</t>
  </si>
  <si>
    <t>pensia cleaning March</t>
  </si>
  <si>
    <t>cleaning March</t>
  </si>
  <si>
    <t>גופי תאורה שלמה גלעד עבור פישר</t>
  </si>
  <si>
    <t>bituh leumi cleaning March</t>
  </si>
  <si>
    <t>pensia cleaning march</t>
  </si>
  <si>
    <t>cleaning march</t>
  </si>
  <si>
    <t>bituh leumi cleaning march</t>
  </si>
  <si>
    <t>מועצת חוף הכרמל - גורדון</t>
  </si>
  <si>
    <t>באפר</t>
  </si>
  <si>
    <t>pensia may helena</t>
  </si>
  <si>
    <t>bituh luomi may helena</t>
  </si>
  <si>
    <t>מזומן ריצארד</t>
  </si>
  <si>
    <t>pensia jun</t>
  </si>
  <si>
    <t>cleaning jun</t>
  </si>
  <si>
    <t>בטעות הועבר יותר לסנדי מניהול ליסאק</t>
  </si>
  <si>
    <t>פלאש</t>
  </si>
  <si>
    <t xml:space="preserve">bituh luomi jun </t>
  </si>
  <si>
    <t>שפע הברון לא יודעים לאיזה לקוח זה שייך</t>
  </si>
  <si>
    <t>גרינסטון תשלום עבור פקדון גז</t>
  </si>
  <si>
    <t>תשלום לבאפר</t>
  </si>
  <si>
    <t>pensia cleaning jul</t>
  </si>
  <si>
    <t>cleaning jul</t>
  </si>
  <si>
    <t>סנדי בטעות שילמה עם שק עבור משהו פרטי שלה</t>
  </si>
  <si>
    <t>bituh leomi cleaning jul</t>
  </si>
  <si>
    <t>ניקיון ריצארד סנדי לקחה מזומן</t>
  </si>
  <si>
    <t>קניות ללקוחות מהכרטיס הפרטי של סנדי בטעות</t>
  </si>
  <si>
    <t>pensia cleaning aug</t>
  </si>
  <si>
    <t>cleaning aug</t>
  </si>
  <si>
    <t>landau yeuda</t>
  </si>
  <si>
    <t>חיי מנעוללים 707 שולם באשראי אחר</t>
  </si>
  <si>
    <t>חיוב הוט של סנדי בטעות על האשראי הזה</t>
  </si>
  <si>
    <t>bituh leumi yeuda</t>
  </si>
  <si>
    <t>bituh leomi cleaning aug</t>
  </si>
  <si>
    <t>הפרש חיוב ביטוח לאומי</t>
  </si>
  <si>
    <t>יהודה לנדאו</t>
  </si>
  <si>
    <t>pensia cleaning sep</t>
  </si>
  <si>
    <t>cleaning sep</t>
  </si>
  <si>
    <t>הוט - אלבז</t>
  </si>
  <si>
    <t>ביטוח לאומי יהודה</t>
  </si>
  <si>
    <t>bituh leomi cleaning sep</t>
  </si>
  <si>
    <t>שולמן</t>
  </si>
  <si>
    <t>cleaning oct יהודה</t>
  </si>
  <si>
    <t>cleaning oct</t>
  </si>
  <si>
    <t>pensia cleaning oct</t>
  </si>
  <si>
    <t>הסדר יצוגיות</t>
  </si>
  <si>
    <t>כביש 6</t>
  </si>
  <si>
    <t>bituh leomi cleaning oct</t>
  </si>
  <si>
    <t>אלבז אריה תשלום עבור הוט ספטמבר ואוקטובר</t>
  </si>
  <si>
    <t>pensia cleaning dec</t>
  </si>
  <si>
    <t>cleaning dec</t>
  </si>
  <si>
    <t>bituh leomi cleaning dec</t>
  </si>
  <si>
    <t>דמיכרטיס אשראי</t>
  </si>
  <si>
    <t>pensia cleaning jan</t>
  </si>
  <si>
    <t>cleaning jan</t>
  </si>
  <si>
    <t>נסח טאבו כהן 707</t>
  </si>
  <si>
    <t>שופרסל  רוטנברג שולם באשראי אחר</t>
  </si>
  <si>
    <t>שופרסל וורטמן שולם באשראי אחר</t>
  </si>
  <si>
    <t>שופרסל הוכשטיין עמרם שולם באשראי אחר</t>
  </si>
  <si>
    <t>bituh leomi cleaning jan</t>
  </si>
  <si>
    <t>נחמנ מונק</t>
  </si>
  <si>
    <t>טלראן c4 שולם עם כרטיס של סנדי</t>
  </si>
  <si>
    <t>טלראן של 277 שולם עם כרטיס של סנדי</t>
  </si>
  <si>
    <t>שולם לנעמי קניות עבור סנדי</t>
  </si>
  <si>
    <t>נחמה מונק</t>
  </si>
  <si>
    <t>חומרי בנין דוד (6)</t>
  </si>
  <si>
    <t>טיב טעם (257)</t>
  </si>
  <si>
    <t>סופר שפע (257)</t>
  </si>
  <si>
    <t xml:space="preserve">בטעות העברתי לנעמי יותר </t>
  </si>
  <si>
    <t>חומרי בנין דוד (257)</t>
  </si>
  <si>
    <t>סנדי שילמה באשראי שלה לפולק</t>
  </si>
  <si>
    <t>bituh leomi cleaning March</t>
  </si>
  <si>
    <t>pensia cleaning mer</t>
  </si>
  <si>
    <t>cleaning mer</t>
  </si>
  <si>
    <t xml:space="preserve">בטעות סנדי </t>
  </si>
  <si>
    <t>bituh leomi cleaning mer</t>
  </si>
  <si>
    <t>pensia cleaning april</t>
  </si>
  <si>
    <t>cleaning april</t>
  </si>
  <si>
    <t>bituh leomi cleaning april</t>
  </si>
  <si>
    <t>נעמי חייבת לסנדי 13 אז העברתי לה פחות</t>
  </si>
  <si>
    <t>נילי מסעדה</t>
  </si>
  <si>
    <t>שפע הברון</t>
  </si>
  <si>
    <t>עמלות כרטיס אשראי</t>
  </si>
  <si>
    <t>פטור עמלת כרטיס אשראי</t>
  </si>
  <si>
    <t>מדרשת מוריה תרומה</t>
  </si>
  <si>
    <t>סופר פארם</t>
  </si>
  <si>
    <t>cleaning may גדעון</t>
  </si>
  <si>
    <t>advance from sandi</t>
  </si>
  <si>
    <t>bituh leomi גבריאלה may</t>
  </si>
  <si>
    <t>נעומי בטעות שילמה באשראי הזה</t>
  </si>
  <si>
    <t xml:space="preserve">נעמי בטעות שילמה מהאשראי אז החזירה את הכסף </t>
  </si>
  <si>
    <t>pensia cleaning 6.21</t>
  </si>
  <si>
    <t>ביטוח לאומי גבריאלה</t>
  </si>
  <si>
    <t>bituh leomi cleaning 6.21</t>
  </si>
  <si>
    <t>ביטוח לאומי יקירה</t>
  </si>
  <si>
    <t>רישום מקרקעין</t>
  </si>
  <si>
    <t>ביטוח לאומי הלנה הבראה</t>
  </si>
  <si>
    <t>ביטול דמי כרטיס</t>
  </si>
  <si>
    <t>Pension Elena Aug</t>
  </si>
  <si>
    <t>ביטוח לאומי בועז</t>
  </si>
  <si>
    <t>Bituach Leumi Elena Aug</t>
  </si>
  <si>
    <t>tavori</t>
  </si>
  <si>
    <t>מרכז החשמל עבור סנדי בטעות שילמה מפה</t>
  </si>
  <si>
    <t>תשלום ימי חג להלנה</t>
  </si>
  <si>
    <t>Pension Elena Sep</t>
  </si>
  <si>
    <t>Pension Elena עבור ימי חג</t>
  </si>
  <si>
    <t>תיקון תקלה בבית של סנדי - ירד בטעות בכרטיס הלקוחות</t>
  </si>
  <si>
    <t>אמנור קיסריה שרותי אבטחה</t>
  </si>
  <si>
    <t>ביטוח לאומי נרסיסיה</t>
  </si>
  <si>
    <t>Bituach Leumi Elena Sep</t>
  </si>
  <si>
    <t>Bituach Leumi Elena עבור ימי חג</t>
  </si>
  <si>
    <t>דמי כרטיס</t>
  </si>
  <si>
    <t>משלוח  טאבלט ללונדון</t>
  </si>
  <si>
    <t>דואר ישראל</t>
  </si>
  <si>
    <t>שולם בטעות לשירה</t>
  </si>
  <si>
    <t>Pension Elena Octobert 2021</t>
  </si>
  <si>
    <t>השלמה לאיפוס מספרים עשרוניים בתשלומים לביטוח לאומי</t>
  </si>
  <si>
    <t>ביטוח לאומי ג'יימי</t>
  </si>
  <si>
    <t>Bituach Leumi Gavriela October 2021</t>
  </si>
  <si>
    <t>Bituach Leumi Elena October 2021</t>
  </si>
  <si>
    <t>ביטוח לאומי רות</t>
  </si>
  <si>
    <t>תשלום פרטי של סנדי בביט בטעות</t>
  </si>
  <si>
    <t>מסלול מורחב - עמלה</t>
  </si>
  <si>
    <t>סנדי העבירה בטעות מבנק לאומי במקום מבנק הפועלים</t>
  </si>
  <si>
    <t>אליסף צרום ביטוח לאומי</t>
  </si>
  <si>
    <t>Bituach Leumi Elena Nov 2021</t>
  </si>
  <si>
    <t>רות ביטוח לאומי</t>
  </si>
  <si>
    <t>Pension Elena Nov 2021</t>
  </si>
  <si>
    <t>רפי ביטוח לאומי</t>
  </si>
  <si>
    <t>שיינר - איפוס חשבון</t>
  </si>
  <si>
    <t>Pension cleaning Dec 2021 - Elena</t>
  </si>
  <si>
    <t>Advance from MIP</t>
  </si>
  <si>
    <t>העברה בביט בטעות לחשבון לאומי</t>
  </si>
  <si>
    <t>Bituach Leumi cleaning Dec 2021 - Elena</t>
  </si>
  <si>
    <t>Bituach Leumi Dec 2021 - אליסף צרום</t>
  </si>
  <si>
    <t>Pension cleaning Jan 2022 - Elena</t>
  </si>
  <si>
    <t>Cleaning Jan 2022 - Elena</t>
  </si>
  <si>
    <t>Bituach Leumi cleaning Jan 2022 - Elena</t>
  </si>
  <si>
    <t>שעתיים וחצי בינואר - ג'יימי</t>
  </si>
  <si>
    <t>Bituach Leumi Jan 2022 - אליסף צרום</t>
  </si>
  <si>
    <t>Pension cleaning February 2022 - Elena</t>
  </si>
  <si>
    <t>Cleaning February 2022 - Elena</t>
  </si>
  <si>
    <t>Bituach Leumi cleaning February 2022 - Elena</t>
  </si>
  <si>
    <t>שלטים למזגן אצל סנדי</t>
  </si>
  <si>
    <t>Pension cleaning March 2022 - Elena</t>
  </si>
  <si>
    <t>תיקון נזילה והחלפת  אצל סנדי- אושר</t>
  </si>
  <si>
    <t>Cleaning March 2022 - Elena</t>
  </si>
  <si>
    <t>Bituach Leumi cleaning March 2022 - Elena</t>
  </si>
  <si>
    <t>ארוחה עסקית</t>
  </si>
  <si>
    <t xml:space="preserve">החזר נקיון לקאהן </t>
  </si>
  <si>
    <t>ביטוח לאומי אושר</t>
  </si>
  <si>
    <t>Pension cleaning April 2022 - Elena</t>
  </si>
  <si>
    <t>Cleaning April 2022 - Elena</t>
  </si>
  <si>
    <t>Bituach Leumi cleaning April 2022 - Elena</t>
  </si>
  <si>
    <t>Cleaning Pesach - אושר</t>
  </si>
  <si>
    <t>שופרסל דיל חסרה קבלה</t>
  </si>
  <si>
    <t>הנחה בדמי כרטיס</t>
  </si>
  <si>
    <t>פנקס שיקים אישי</t>
  </si>
  <si>
    <t>Pension cleaning May 2022 - Elena</t>
  </si>
  <si>
    <t>Cleaning May 2022 - Elena</t>
  </si>
  <si>
    <t>Bituach Leumi cleaning May 2022 - Elena</t>
  </si>
  <si>
    <t>ביטוח לאומי לקוחות אושר - מגולם בבונוס</t>
  </si>
  <si>
    <t>Pension cleaning June 2022 - Elena</t>
  </si>
  <si>
    <t>Cleaning June 2022 - Elena</t>
  </si>
  <si>
    <t>Bituach Leumi cleaning June 2022 - Elena</t>
  </si>
  <si>
    <t>ביטוח לאומי לקוחות אושר - מגולם בבונוס - MIP</t>
  </si>
  <si>
    <t>הועבר בטעות בביט - פרטי סנדי</t>
  </si>
  <si>
    <t>השלמה לאיפוס הפרש</t>
  </si>
  <si>
    <t>סגירת חשבון המדע 9 - אלברט מלכה</t>
  </si>
  <si>
    <t>מעיינות העמקים</t>
  </si>
  <si>
    <t>Pension cleaning July 2022 - Elena</t>
  </si>
  <si>
    <t>תיקונים בבית של אילנה</t>
  </si>
  <si>
    <t>Cleaning July 2022 - Elena</t>
  </si>
  <si>
    <t>Bituach Leumi cleaning July 2022 - Elena</t>
  </si>
  <si>
    <t>מרכולית ענת המושבה - אין קבלה</t>
  </si>
  <si>
    <t>קניות פרטיות של סנדי - איבדה אשראי פרטי</t>
  </si>
  <si>
    <t>חומרים לצביעת יחידת דיור של סנדי</t>
  </si>
  <si>
    <t>חומרי בניין דוד מלכה</t>
  </si>
  <si>
    <t>החזר קניות פרטיות של סנדי - איבדה אשראי פרטי</t>
  </si>
  <si>
    <t>Pension cleaning August 2022 - Elena</t>
  </si>
  <si>
    <t>Cleaning August 2022 - Elena</t>
  </si>
  <si>
    <t>Bituach Leumi cleaning August 2022 - Elena</t>
  </si>
  <si>
    <t>עבודות של אושר</t>
  </si>
  <si>
    <t>Pension cleaning September 2022 - Elena</t>
  </si>
  <si>
    <t>Cleaning September 2022 - Elena</t>
  </si>
  <si>
    <t>Bituach Leumi cleaning September 2022 - Elena</t>
  </si>
  <si>
    <t>עבודות של אושר - החזר MIP</t>
  </si>
  <si>
    <t>הנדלר רון - קבלה חסרה - אין שיוך</t>
  </si>
  <si>
    <t>Pension cleaning October 2022 - Elena</t>
  </si>
  <si>
    <t>Cleaning October 2022 - Elena</t>
  </si>
  <si>
    <t>Bituach Leumi cleaning October 2022 - Elena</t>
  </si>
  <si>
    <t>פרחים ללקוחה של MIP - ציונה שלמה בטעות באשראי של לאומי</t>
  </si>
  <si>
    <t>פלאש ציוד משרדי</t>
  </si>
  <si>
    <t>Pension cleaning November 2022 - Elena</t>
  </si>
  <si>
    <t>Cleaning November 2022 - Elena</t>
  </si>
  <si>
    <t>Bituach Leumi cleaning November 2022 - Elena</t>
  </si>
  <si>
    <t>Pension cleaning December 2022 - Elena</t>
  </si>
  <si>
    <t>Cleaning December 2022 - Elena</t>
  </si>
  <si>
    <t>Bituach Leumi cleaning December 2022 - Elena</t>
  </si>
  <si>
    <t>איפוס חוסר 34.1</t>
  </si>
  <si>
    <t>Pension cleaning January 2023 - Elena</t>
  </si>
  <si>
    <t>Cleaning January 2023 - Elena</t>
  </si>
  <si>
    <t>Bituach Leumi cleaning January 2023 - Elena</t>
  </si>
  <si>
    <t>מים  - בטעות שולם באשראי של המשרד</t>
  </si>
  <si>
    <t>מים מוגזים למשרד - בטעות שולם באשראי של המשרד</t>
  </si>
  <si>
    <t>עמלת מט"ח</t>
  </si>
  <si>
    <t>Pension cleaning February 2023 - Elena</t>
  </si>
  <si>
    <t>Cleaning February 2023 - Elena</t>
  </si>
  <si>
    <t>Bituach Leumi cleaning February 2023 - Elena</t>
  </si>
  <si>
    <t>קניה פרטית של אלישבע בטעות</t>
  </si>
  <si>
    <t xml:space="preserve">העברה פרטית בביט בטעות </t>
  </si>
  <si>
    <t>Pension cleaning March 2023 - Elena</t>
  </si>
  <si>
    <t>Cleaning March 2023 - Elena</t>
  </si>
  <si>
    <t>Bituach Leumi cleaning March 2023 - Elena</t>
  </si>
  <si>
    <t>Pension cleaning April 2023 - Elena</t>
  </si>
  <si>
    <t>Cleaning April 2023 - Elena</t>
  </si>
  <si>
    <t>Bituach Leumi cleaning April 2023 - Elena</t>
  </si>
  <si>
    <t>Pension cleaning May 2023 - Elena</t>
  </si>
  <si>
    <t>Cleaning May 2023 - Elena</t>
  </si>
  <si>
    <t>Bituach Leumi cleaning May 2023 - Elena</t>
  </si>
  <si>
    <t>n arrow + strategy conten</t>
  </si>
  <si>
    <t>העברה לחשבון של סנדי בלאומי</t>
  </si>
  <si>
    <t>הפקדת צ'ק פרטי בטעות</t>
  </si>
  <si>
    <t>Pension cleaning June 2023 - Elena</t>
  </si>
  <si>
    <t>Cleaning June 2023 - Elena</t>
  </si>
  <si>
    <t>Bituach Leumi cleaning June 2023 - Elena</t>
  </si>
  <si>
    <t>השלמת הפרש מול הבנק</t>
  </si>
  <si>
    <t>תמי 4 למשרד בטעות באשראי לקוחות</t>
  </si>
  <si>
    <t>החזר על תמי 4 למשרד</t>
  </si>
  <si>
    <t>החזר של 3 מיכלי גז</t>
  </si>
  <si>
    <t>העברה בטעות לסנדי קניות ללקוחות</t>
  </si>
  <si>
    <t>Pension cleaning July 2023 - Elena</t>
  </si>
  <si>
    <t>החזר תמי 4 לMIP</t>
  </si>
  <si>
    <t>תיקון פיצוץ בצנרת בבית של סנדי</t>
  </si>
  <si>
    <t>ביטוח לאומי אבישי</t>
  </si>
  <si>
    <t>אייזיקס - אוכל למפונים?</t>
  </si>
  <si>
    <t>Pension cleaning October 2023 - Elena</t>
  </si>
  <si>
    <t>Cleaning October 2023 - Elena</t>
  </si>
  <si>
    <t>Bituach Leumi cleaning October 2023 - Elena</t>
  </si>
  <si>
    <t>ביטוח לאומי - סנדי רייקר</t>
  </si>
  <si>
    <t>איפוס חוסר</t>
  </si>
  <si>
    <t>נסיעות לאלנה</t>
  </si>
  <si>
    <t>התקבל בטעות מאם איי פי</t>
  </si>
  <si>
    <t>החזר סכום שהועבר בטעות</t>
  </si>
  <si>
    <t>החזר מעוז אגסי - שולם במקום עוז שרעבי</t>
  </si>
  <si>
    <t>Pension cleaning January 2024 - Elena</t>
  </si>
  <si>
    <t>Cleaning January 2024 - Elena</t>
  </si>
  <si>
    <t>Bituach Leumi cleaning January 2024 - Elena</t>
  </si>
  <si>
    <t>הפרש</t>
  </si>
  <si>
    <t>קניה למשרד בטעות</t>
  </si>
  <si>
    <t>אייזיקס</t>
  </si>
  <si>
    <t>Pension cleaning February 2024 - Elena</t>
  </si>
  <si>
    <t>Cleaning February 2024 - Elena</t>
  </si>
  <si>
    <t>Bituach Leumi cleaning February 2024 - Elena</t>
  </si>
  <si>
    <t>Pension cleaning March 2024 - Elena</t>
  </si>
  <si>
    <t>Cleaning March 2024 - Elena</t>
  </si>
  <si>
    <t>Bituach Leumi cleaning March 2024 - Elena</t>
  </si>
  <si>
    <t>Bit - שולם בטעות באשראי לקוחות</t>
  </si>
  <si>
    <t>החזר חיובים פרטיים בביט - סנדי</t>
  </si>
  <si>
    <t>איפוס</t>
  </si>
  <si>
    <t>Property</t>
  </si>
  <si>
    <t>Expenses</t>
  </si>
  <si>
    <t>tikun cash</t>
  </si>
  <si>
    <t>Client Name</t>
  </si>
  <si>
    <t>דוח אחרון</t>
  </si>
  <si>
    <t>מספר לקוח</t>
  </si>
  <si>
    <t>ת.ז סנדי 317179455</t>
  </si>
  <si>
    <t>אם אי פי מקרקעין ג.ר בע"מ</t>
  </si>
  <si>
    <t>ליסאק</t>
  </si>
  <si>
    <t>טלפון סנדי: 054-4910603</t>
  </si>
  <si>
    <t>פנטנוביץ</t>
  </si>
  <si>
    <t>P14</t>
  </si>
  <si>
    <t>Totals</t>
  </si>
  <si>
    <t>דשן משאבה</t>
  </si>
  <si>
    <t>Running balance</t>
  </si>
  <si>
    <t>not yet cleared</t>
  </si>
  <si>
    <t>משכורות</t>
  </si>
  <si>
    <t>כרטיסי אשראי בנק לאומי</t>
  </si>
  <si>
    <t>שקים - עדיין לא ירדו בבנק</t>
  </si>
  <si>
    <t>העברה בנקאית</t>
  </si>
  <si>
    <t>ביטוח לאומי</t>
  </si>
  <si>
    <t>פנסיה</t>
  </si>
  <si>
    <t>אחר</t>
  </si>
  <si>
    <t>Per sheet (adjusted)</t>
  </si>
  <si>
    <t>This takes running balance and adds cc not yet cleared</t>
  </si>
  <si>
    <t>Per bank</t>
  </si>
  <si>
    <t>Difference</t>
  </si>
  <si>
    <t>this should be 0</t>
  </si>
  <si>
    <t xml:space="preserve"> </t>
  </si>
  <si>
    <t>אשראי</t>
  </si>
  <si>
    <t>עובד</t>
  </si>
  <si>
    <t>מעביד</t>
  </si>
  <si>
    <t>פיצויים</t>
  </si>
  <si>
    <t>אושר</t>
  </si>
  <si>
    <t>קלין סטס</t>
  </si>
  <si>
    <t>קבלה</t>
  </si>
  <si>
    <t>הכשרה 707</t>
  </si>
  <si>
    <t>אלנה</t>
  </si>
  <si>
    <t>סה"כ</t>
  </si>
  <si>
    <t>return</t>
  </si>
  <si>
    <t>reported</t>
  </si>
  <si>
    <t>Starting balance</t>
  </si>
  <si>
    <t>renovation</t>
  </si>
  <si>
    <t>שש תיקונים</t>
  </si>
  <si>
    <t>key/mail lock</t>
  </si>
  <si>
    <t>chip for building</t>
  </si>
  <si>
    <t>cleaner</t>
  </si>
  <si>
    <t>cleaning supplies</t>
  </si>
  <si>
    <t>Cleaner</t>
  </si>
  <si>
    <t>key</t>
  </si>
  <si>
    <t>Electrican</t>
  </si>
  <si>
    <t>Finders fee</t>
  </si>
  <si>
    <t>transfer</t>
  </si>
  <si>
    <t>management fee Oct</t>
  </si>
  <si>
    <t>management fee Oct- Dec</t>
  </si>
  <si>
    <t xml:space="preserve">management fee Dec </t>
  </si>
  <si>
    <t>prepaid expenses</t>
  </si>
  <si>
    <t>a/c</t>
  </si>
  <si>
    <t>Pool July August sept</t>
  </si>
  <si>
    <t>Josaiah</t>
  </si>
  <si>
    <t>Maman Eyal</t>
  </si>
  <si>
    <t>salt barmod and pump</t>
  </si>
  <si>
    <t>Pool Oct, Nov</t>
  </si>
  <si>
    <t>Mazger electic gate and driveway phone</t>
  </si>
  <si>
    <t>Tal Matechet</t>
  </si>
  <si>
    <t>glass work</t>
  </si>
  <si>
    <t>נחמני מוטי</t>
  </si>
  <si>
    <t>glass work for pool bathroom kids bathrom, fence around jacuzzi and mirror</t>
  </si>
  <si>
    <t>cleaning</t>
  </si>
  <si>
    <t>ניקיון אחר</t>
  </si>
  <si>
    <t>pool dec- pool pump</t>
  </si>
  <si>
    <t>car insuance</t>
  </si>
  <si>
    <t>credit</t>
  </si>
  <si>
    <t>bank</t>
  </si>
  <si>
    <t>car insuranc</t>
  </si>
  <si>
    <t xml:space="preserve">handyman cohen </t>
  </si>
  <si>
    <t>car insurace</t>
  </si>
  <si>
    <t>yy</t>
  </si>
  <si>
    <t>cleaning supplies וורטמן</t>
  </si>
  <si>
    <t>cleaning supplies פולאק</t>
  </si>
  <si>
    <t>cash</t>
  </si>
  <si>
    <t>clening helena feb</t>
  </si>
  <si>
    <t>pensia helena feb</t>
  </si>
  <si>
    <t>bituh lumi helena feb</t>
  </si>
  <si>
    <t xml:space="preserve">partner feb </t>
  </si>
  <si>
    <t>clening may</t>
  </si>
  <si>
    <t>pensia clening may</t>
  </si>
  <si>
    <t>bituh leomi clening may</t>
  </si>
  <si>
    <t>clening june תפוז</t>
  </si>
  <si>
    <t>pensia clening june תפוז</t>
  </si>
  <si>
    <t xml:space="preserve">bituh leomi clening juneתפוז </t>
  </si>
  <si>
    <t>הנדלר</t>
  </si>
  <si>
    <t>חוות מרדכי</t>
  </si>
  <si>
    <t>clening november</t>
  </si>
  <si>
    <t>pensia clening november</t>
  </si>
  <si>
    <t>bituh leomi clening november</t>
  </si>
  <si>
    <t>clening helena dec</t>
  </si>
  <si>
    <t>clening feb</t>
  </si>
  <si>
    <t>pensia clening feb</t>
  </si>
  <si>
    <t>bituh leumi clening feb</t>
  </si>
  <si>
    <t>clening march</t>
  </si>
  <si>
    <t>pensia clening march</t>
  </si>
  <si>
    <t>bituh leumi clening march</t>
  </si>
  <si>
    <t>clening jun</t>
  </si>
  <si>
    <t>clening jul</t>
  </si>
  <si>
    <t>pensia clening jul</t>
  </si>
  <si>
    <t>bituh leomi clening jul</t>
  </si>
  <si>
    <t>clening aug</t>
  </si>
  <si>
    <t>pensia clening aug</t>
  </si>
  <si>
    <t>bituh leomi clening aug</t>
  </si>
  <si>
    <t>clening sep</t>
  </si>
  <si>
    <t>pensia clening sep</t>
  </si>
  <si>
    <t>bituh leomi clening sep</t>
  </si>
  <si>
    <t>clening oct</t>
  </si>
  <si>
    <t>pensia clening oct</t>
  </si>
  <si>
    <t>bituh leomi clening oct</t>
  </si>
  <si>
    <t>clening oct יהודה</t>
  </si>
  <si>
    <t>במקום צהל</t>
  </si>
  <si>
    <t>clening dec</t>
  </si>
  <si>
    <t>pensia clening dec</t>
  </si>
  <si>
    <t>bituh leomi clening dec</t>
  </si>
  <si>
    <t>clening jan</t>
  </si>
  <si>
    <t>pensia clening jan</t>
  </si>
  <si>
    <t>bituh leomi clening jan</t>
  </si>
  <si>
    <t>bituh leomi clening feb</t>
  </si>
  <si>
    <t>clening mer</t>
  </si>
  <si>
    <t>pensia clening mer</t>
  </si>
  <si>
    <t>bituh leomi clening mer</t>
  </si>
  <si>
    <t>clening april</t>
  </si>
  <si>
    <t>pensia clening april</t>
  </si>
  <si>
    <t>bituh leomi clening april</t>
  </si>
  <si>
    <t>clening may גדעון</t>
  </si>
  <si>
    <t>pensia clening 6.21</t>
  </si>
  <si>
    <t>bituh leomi clening 6.21</t>
  </si>
  <si>
    <t>Social Security Elena Aug</t>
  </si>
  <si>
    <t>Social Security Elena Sep</t>
  </si>
  <si>
    <t>Social Security Elena עבור ימי חג</t>
  </si>
  <si>
    <t>ביטוח אומי בועז</t>
  </si>
  <si>
    <t>Section</t>
  </si>
  <si>
    <t>Notes</t>
  </si>
  <si>
    <t>He/She paid</t>
  </si>
  <si>
    <t>Reciept</t>
  </si>
  <si>
    <t>Rental income</t>
  </si>
  <si>
    <t>Reported</t>
  </si>
  <si>
    <t>Report sent</t>
  </si>
  <si>
    <t>Pre paid expenses</t>
  </si>
  <si>
    <t>Y</t>
  </si>
  <si>
    <t>locksmith</t>
  </si>
  <si>
    <t>check</t>
  </si>
  <si>
    <t>Chaim Manuilim</t>
  </si>
  <si>
    <t>Arnona</t>
  </si>
  <si>
    <t>Moatza</t>
  </si>
  <si>
    <t>laundry</t>
  </si>
  <si>
    <t>סל כביסה</t>
  </si>
  <si>
    <t>Gardener - Graham</t>
  </si>
  <si>
    <t>Graham Eskin</t>
  </si>
  <si>
    <t>Exterminator</t>
  </si>
  <si>
    <t>עדי מזרחי</t>
  </si>
  <si>
    <t>pre paid expenses</t>
  </si>
  <si>
    <t>gardener !/2 may, june, july and august plus parts</t>
  </si>
  <si>
    <t>water 14-6-16 till 15-8-16</t>
  </si>
  <si>
    <t>tagid mayanot</t>
  </si>
  <si>
    <t>cleaning 30-9-16</t>
  </si>
  <si>
    <t>Cleaning supplies</t>
  </si>
  <si>
    <t>super habaron</t>
  </si>
  <si>
    <t>cleaning 2-11-16</t>
  </si>
  <si>
    <t>sefa habaron</t>
  </si>
  <si>
    <t>tranfer</t>
  </si>
  <si>
    <t>Sandi Ryker</t>
  </si>
  <si>
    <t>295/296</t>
  </si>
  <si>
    <t>management fee-</t>
  </si>
  <si>
    <t>roof</t>
  </si>
  <si>
    <t>michelle</t>
  </si>
  <si>
    <t>shower head</t>
  </si>
  <si>
    <t>ronis</t>
  </si>
  <si>
    <t>gardener sept- jan</t>
  </si>
  <si>
    <t>Nikayon acher</t>
  </si>
  <si>
    <t>window</t>
  </si>
  <si>
    <t>ben</t>
  </si>
  <si>
    <t>no</t>
  </si>
  <si>
    <t>cleaning 31-3</t>
  </si>
  <si>
    <t>cleaning 25-4-17</t>
  </si>
  <si>
    <t>Plumber</t>
  </si>
  <si>
    <t>Ronis</t>
  </si>
  <si>
    <t>RC179000470</t>
  </si>
  <si>
    <t>tramsfer</t>
  </si>
  <si>
    <t>Gardener</t>
  </si>
  <si>
    <t>Graham</t>
  </si>
  <si>
    <t>water 03-04</t>
  </si>
  <si>
    <t>milk</t>
  </si>
  <si>
    <t>super shefa habaron</t>
  </si>
  <si>
    <t>Cleaning 22-6-17</t>
  </si>
  <si>
    <t>nikayon acher</t>
  </si>
  <si>
    <t>wall repairs</t>
  </si>
  <si>
    <t>chaim dasa</t>
  </si>
  <si>
    <t>Rc179000690</t>
  </si>
  <si>
    <t>parking ticket</t>
  </si>
  <si>
    <t xml:space="preserve">82695-    </t>
  </si>
  <si>
    <t xml:space="preserve">gardener april-june </t>
  </si>
  <si>
    <t>graham</t>
  </si>
  <si>
    <t>supersol</t>
  </si>
  <si>
    <t>mamad winsow</t>
  </si>
  <si>
    <t>tris cohen</t>
  </si>
  <si>
    <t>ar 09-10</t>
  </si>
  <si>
    <t>gardner July - Spet</t>
  </si>
  <si>
    <t>transer</t>
  </si>
  <si>
    <t>cleaning BL</t>
  </si>
  <si>
    <t>soloar</t>
  </si>
  <si>
    <t>יי אנרגיה</t>
  </si>
  <si>
    <t>heater tipul</t>
  </si>
  <si>
    <t>זידאני הסקות</t>
  </si>
  <si>
    <t>sandi</t>
  </si>
  <si>
    <t>elena</t>
  </si>
  <si>
    <t>bituach leumi cleaning</t>
  </si>
  <si>
    <t>bituach leumi</t>
  </si>
  <si>
    <t>a/c repair and remote</t>
  </si>
  <si>
    <t>yosi ben adiva</t>
  </si>
  <si>
    <t>workon the attic</t>
  </si>
  <si>
    <t>Ido levi</t>
  </si>
  <si>
    <t>mega</t>
  </si>
  <si>
    <t>electric</t>
  </si>
  <si>
    <t>deposit</t>
  </si>
  <si>
    <t xml:space="preserve">sandi </t>
  </si>
  <si>
    <t>cleaner Jan</t>
  </si>
  <si>
    <t>microwave</t>
  </si>
  <si>
    <t>Pr elect</t>
  </si>
  <si>
    <t xml:space="preserve">Plumber </t>
  </si>
  <si>
    <t>samir</t>
  </si>
  <si>
    <t>electric oct-Jan 18</t>
  </si>
  <si>
    <t>chevrat chasmal</t>
  </si>
  <si>
    <t>water  /11/- Dec 17</t>
  </si>
  <si>
    <t>tagid maysnoy</t>
  </si>
  <si>
    <t>gardne 1-2/2018</t>
  </si>
  <si>
    <t>arnona /11/ -dec 18</t>
  </si>
  <si>
    <t>moatza zichron</t>
  </si>
  <si>
    <t>cleaning-ביטוח לאומי</t>
  </si>
  <si>
    <t>arnonan March- april</t>
  </si>
  <si>
    <t>maotza</t>
  </si>
  <si>
    <t>water filter</t>
  </si>
  <si>
    <t>water Jan March 18</t>
  </si>
  <si>
    <t>cleaner March 1, 6 and 15th</t>
  </si>
  <si>
    <t>a/c remote 3</t>
  </si>
  <si>
    <t>paint</t>
  </si>
  <si>
    <t xml:space="preserve">cleaning </t>
  </si>
  <si>
    <t>pensia elena</t>
  </si>
  <si>
    <t>arnona 05-06/18</t>
  </si>
  <si>
    <t>electric 31/1-9/4/18</t>
  </si>
  <si>
    <t>hevrat hasmal</t>
  </si>
  <si>
    <t>water 3-4/18</t>
  </si>
  <si>
    <t>גרהם אסקין</t>
  </si>
  <si>
    <t>electric10/4-31/5</t>
  </si>
  <si>
    <t>חברת חשמל</t>
  </si>
  <si>
    <t>pay elena - may cleening</t>
  </si>
  <si>
    <t>pensia oct</t>
  </si>
  <si>
    <t>adbara</t>
  </si>
  <si>
    <t>pensia elena may</t>
  </si>
  <si>
    <t>bituach leumi cleaning may</t>
  </si>
  <si>
    <t>Cleaning joni</t>
  </si>
  <si>
    <t>pensia joni</t>
  </si>
  <si>
    <t>bituh leomi joni</t>
  </si>
  <si>
    <t>graham askin</t>
  </si>
  <si>
    <t>מייבש כביסה</t>
  </si>
  <si>
    <t>אלקטרוניקה</t>
  </si>
  <si>
    <t>מדיח כלים</t>
  </si>
  <si>
    <t>ניקיון לידיה - יולי</t>
  </si>
  <si>
    <t>מלח למדיח</t>
  </si>
  <si>
    <t>cleening suplise</t>
  </si>
  <si>
    <t>ניקיון אחר תשלום חוב - ניקיון מיום 27/6/16</t>
  </si>
  <si>
    <t>chase</t>
  </si>
  <si>
    <t>מאוורר תקרה</t>
  </si>
  <si>
    <t>אלקטרו סטאר</t>
  </si>
  <si>
    <t>?</t>
  </si>
  <si>
    <t>cleening elena aug</t>
  </si>
  <si>
    <t>arnona 7-8/18</t>
  </si>
  <si>
    <t>water 5-6/18</t>
  </si>
  <si>
    <t>electric 1/6-31/7/18</t>
  </si>
  <si>
    <t>ארון קיר</t>
  </si>
  <si>
    <t>נגריית בני צלישר</t>
  </si>
  <si>
    <t>pensia elena aug</t>
  </si>
  <si>
    <t>bituh leomi elena aug</t>
  </si>
  <si>
    <t>arnona 9-10/18</t>
  </si>
  <si>
    <t xml:space="preserve">Cleaning </t>
  </si>
  <si>
    <t>cleening elena sep</t>
  </si>
  <si>
    <t>pensia sep</t>
  </si>
  <si>
    <t>החלפת פיקוד למזגן</t>
  </si>
  <si>
    <t>יוסי בן אדיבה</t>
  </si>
  <si>
    <t>ניקוי פילטר למזגן</t>
  </si>
  <si>
    <t>טיפול בנזילה בכיור</t>
  </si>
  <si>
    <t>מנשה משה</t>
  </si>
  <si>
    <t>חשמלאי</t>
  </si>
  <si>
    <t>אבי קודיש</t>
  </si>
  <si>
    <t>סילבניה אצבע</t>
  </si>
  <si>
    <t>מחסני תאורה</t>
  </si>
  <si>
    <t>bituh leomi</t>
  </si>
  <si>
    <t>שמאות</t>
  </si>
  <si>
    <t>אסי צוקרמן</t>
  </si>
  <si>
    <t>cleninig helena oct</t>
  </si>
  <si>
    <t>bituh leomi oct</t>
  </si>
  <si>
    <t>הכנת גג לחורף</t>
  </si>
  <si>
    <t>מישיל נופי</t>
  </si>
  <si>
    <t>arnona 11-12/18</t>
  </si>
  <si>
    <t>water 9-10/18</t>
  </si>
  <si>
    <t>electric 1/8-30/9/18</t>
  </si>
  <si>
    <t>תשלום מליסאק</t>
  </si>
  <si>
    <t>העברה לסנדי</t>
  </si>
  <si>
    <t xml:space="preserve">pre paid </t>
  </si>
  <si>
    <t>cleening helena /11/</t>
  </si>
  <si>
    <t>pensia /11/</t>
  </si>
  <si>
    <t>שכירות בשביל אילנה</t>
  </si>
  <si>
    <t>חשבון חשמל 1/10-4/12/18</t>
  </si>
  <si>
    <t>bituh leomi /11/</t>
  </si>
  <si>
    <t>חימום תת רצפתי</t>
  </si>
  <si>
    <t>arnona 1-2/2019</t>
  </si>
  <si>
    <t>pre paid</t>
  </si>
  <si>
    <t>Electricity 5/12/18-30/1/19</t>
  </si>
  <si>
    <t>Cleaner Jan</t>
  </si>
  <si>
    <t>Cleaner Pension Jan</t>
  </si>
  <si>
    <t>water 11-12/18</t>
  </si>
  <si>
    <t>Mirror</t>
  </si>
  <si>
    <t>גמאל דרויש</t>
  </si>
  <si>
    <t>Cleaner Bituach leumi Jan</t>
  </si>
  <si>
    <t xml:space="preserve">נפט </t>
  </si>
  <si>
    <t>רפאל דלק</t>
  </si>
  <si>
    <t>Arnona 1-2/19</t>
  </si>
  <si>
    <t>Cleaner March</t>
  </si>
  <si>
    <t>Cleaner Pension March</t>
  </si>
  <si>
    <t>זידאן הסקות</t>
  </si>
  <si>
    <t>Arnona 3-4/19</t>
  </si>
  <si>
    <t>Printer</t>
  </si>
  <si>
    <t>סטטוס מערכות מחשוב</t>
  </si>
  <si>
    <t>חיבור מדפסת</t>
  </si>
  <si>
    <t>אליאב אלעשרי</t>
  </si>
  <si>
    <t>Bituach Leumi March</t>
  </si>
  <si>
    <t>water 1-2/19</t>
  </si>
  <si>
    <t>Cleaner mer</t>
  </si>
  <si>
    <t>Cleaner Pension mer</t>
  </si>
  <si>
    <t>electric 31/1-31/3/19</t>
  </si>
  <si>
    <t>החלפת פילטר מים</t>
  </si>
  <si>
    <t>טל חרמון</t>
  </si>
  <si>
    <t>ניקיון</t>
  </si>
  <si>
    <t>Bituach Leumi mer</t>
  </si>
  <si>
    <t>נכנס כף מטח pre paid</t>
  </si>
  <si>
    <t>ניהול לסנדי</t>
  </si>
  <si>
    <t>חומרי ניקיון</t>
  </si>
  <si>
    <t>מגה</t>
  </si>
  <si>
    <t>cleening helena april</t>
  </si>
  <si>
    <t>pensia elena april</t>
  </si>
  <si>
    <t>bituh luomi elena april</t>
  </si>
  <si>
    <t>תיקון רטיבות</t>
  </si>
  <si>
    <t>אריה מרדכי</t>
  </si>
  <si>
    <t>arnona 5-6/19</t>
  </si>
  <si>
    <t>water 3-4/19</t>
  </si>
  <si>
    <t>מוקד שמירה</t>
  </si>
  <si>
    <t>מוקד אמנור</t>
  </si>
  <si>
    <t>Cleaning may</t>
  </si>
  <si>
    <t>pensia Cleaning may</t>
  </si>
  <si>
    <t>bituh leomi Cleaning may</t>
  </si>
  <si>
    <t>Cleaning june</t>
  </si>
  <si>
    <t>pensia Cleaning june</t>
  </si>
  <si>
    <t>bituh leomi Cleaning june</t>
  </si>
  <si>
    <t>דודי סטורזי פיצוץ צנרת</t>
  </si>
  <si>
    <t>דודי סטורזי</t>
  </si>
  <si>
    <t>water 5-6/19</t>
  </si>
  <si>
    <t>Cleaning aug</t>
  </si>
  <si>
    <t>pensia Cleaning aug</t>
  </si>
  <si>
    <t>bituh leomi Cleaning aug</t>
  </si>
  <si>
    <t>Amnor - Alarm</t>
  </si>
  <si>
    <t>עדי מזרחי הדברה</t>
  </si>
  <si>
    <t>Cleaning september</t>
  </si>
  <si>
    <t>pensia Cleaning september</t>
  </si>
  <si>
    <t xml:space="preserve">ניהול לסנדי + pe paid </t>
  </si>
  <si>
    <t xml:space="preserve">העברת סכום הניהול לסנדי </t>
  </si>
  <si>
    <t>bituh leomi Cleaning september</t>
  </si>
  <si>
    <t>Cleaning october</t>
  </si>
  <si>
    <t>avraha Cleaning</t>
  </si>
  <si>
    <t>bituh leumi oct</t>
  </si>
  <si>
    <t>נורות</t>
  </si>
  <si>
    <t>חשמל ישיר</t>
  </si>
  <si>
    <t>Cleaning november</t>
  </si>
  <si>
    <t>pensia Cleaning november</t>
  </si>
  <si>
    <t>רפאל דלקים נפט</t>
  </si>
  <si>
    <t>אבי קודיש תיקוני חשמל</t>
  </si>
  <si>
    <t>bituh leomi Cleaning november</t>
  </si>
  <si>
    <t>הזזת אסלה</t>
  </si>
  <si>
    <t>פואד - שק נרשם לגולן לבניין</t>
  </si>
  <si>
    <t>1497ה</t>
  </si>
  <si>
    <t>משכורת נדב</t>
  </si>
  <si>
    <t>Cleaning helena dec</t>
  </si>
  <si>
    <t>pre paid+menegment</t>
  </si>
  <si>
    <t>סנדי העבירה את הניהול לחשבון שלה</t>
  </si>
  <si>
    <t>ביטוח לאומי נדב</t>
  </si>
  <si>
    <t>Cleaning jun</t>
  </si>
  <si>
    <t>pensia Cleaning jun</t>
  </si>
  <si>
    <t>bituh leumi Cleaning jun</t>
  </si>
  <si>
    <t>Cleaning March</t>
  </si>
  <si>
    <t>pensia Cleaning March</t>
  </si>
  <si>
    <t>טל חרמון החלפת סופר ספיר</t>
  </si>
  <si>
    <t>bituh leumi Cleaning March</t>
  </si>
  <si>
    <t>Cleaning march</t>
  </si>
  <si>
    <t>pensia Cleaning march</t>
  </si>
  <si>
    <t>bituh leumi Cleaning march</t>
  </si>
  <si>
    <t>ציוד משרדי</t>
  </si>
  <si>
    <t>pensia may</t>
  </si>
  <si>
    <t xml:space="preserve">bituh luomi may </t>
  </si>
  <si>
    <t>Hot - 23/5-22/6/20</t>
  </si>
  <si>
    <t>pre paid +menegment</t>
  </si>
  <si>
    <t>העברה לסנדי ניהול</t>
  </si>
  <si>
    <t>הוט</t>
  </si>
  <si>
    <t>Bezeq</t>
  </si>
  <si>
    <t>קולט</t>
  </si>
  <si>
    <t>Dismantling and evacuating a sofa</t>
  </si>
  <si>
    <t>אשר ברינבאום</t>
  </si>
  <si>
    <t>תיקון מזגן</t>
  </si>
  <si>
    <t>יחיאל שולמן</t>
  </si>
  <si>
    <t>תרגומים פיננסיים</t>
  </si>
  <si>
    <t xml:space="preserve"> רפאל דלקים חיו ב כפול</t>
  </si>
  <si>
    <t>תן גז</t>
  </si>
  <si>
    <t>רפאל דלקים נפט החזר חיוב כפול</t>
  </si>
  <si>
    <t>תיקון ברזים</t>
  </si>
  <si>
    <t>שרות בית כללי</t>
  </si>
  <si>
    <t>Advance</t>
  </si>
  <si>
    <t>Hot - 23/11/20-22/12/20</t>
  </si>
  <si>
    <t>Tami 4</t>
  </si>
  <si>
    <t>Moshe Rosanes</t>
  </si>
  <si>
    <t>משה רוזנס</t>
  </si>
  <si>
    <t>Sandy Management</t>
  </si>
  <si>
    <t>Hot</t>
  </si>
  <si>
    <t>Hot - 23/1/21-22/2/21</t>
  </si>
  <si>
    <t>Mail</t>
  </si>
  <si>
    <t>Gardening</t>
  </si>
  <si>
    <t>משיגן</t>
  </si>
  <si>
    <t>Fuel Rafael</t>
  </si>
  <si>
    <t>Taboo</t>
  </si>
  <si>
    <t>Amisragaz</t>
  </si>
  <si>
    <t>Adi Mizrahi Pest Control</t>
  </si>
  <si>
    <t>Road 6</t>
  </si>
  <si>
    <t>Hot - 23/08/21-22/09/21</t>
  </si>
  <si>
    <t>Water heater</t>
  </si>
  <si>
    <t>עוז אגסי</t>
  </si>
  <si>
    <t>Parking report</t>
  </si>
  <si>
    <t>מועצת זכרון</t>
  </si>
  <si>
    <t>Gas supply</t>
  </si>
  <si>
    <t>תן גז המושבות</t>
  </si>
  <si>
    <t>אמנור</t>
  </si>
  <si>
    <t>בזק</t>
  </si>
  <si>
    <t>Hot - 23/11/21-22/12/21</t>
  </si>
  <si>
    <t>Heater</t>
  </si>
  <si>
    <t>FixIng air conditioner</t>
  </si>
  <si>
    <t>Bezeq Dec 2021</t>
  </si>
  <si>
    <t>Hot - 23/12/21-22/01/22</t>
  </si>
  <si>
    <t>Bezeq Jan 2022</t>
  </si>
  <si>
    <t>Hot - 22/01/22-23/02/2022</t>
  </si>
  <si>
    <t>תמי 4</t>
  </si>
  <si>
    <t>Bezeq Feb 2022</t>
  </si>
  <si>
    <t>Hot - 23/02/2022-22/3/22</t>
  </si>
  <si>
    <t>Hot - 23/3/22-22/4/22</t>
  </si>
  <si>
    <t>Bezeq April 2022</t>
  </si>
  <si>
    <t>Hot - 23/4/22-22/5/22</t>
  </si>
  <si>
    <t>Pest</t>
  </si>
  <si>
    <t xml:space="preserve">Bezeq </t>
  </si>
  <si>
    <t>Repair of gas hobs</t>
  </si>
  <si>
    <t>תיקון כיריים גז</t>
  </si>
  <si>
    <t>200+62</t>
  </si>
  <si>
    <t>Hot - 23/5/22-22/6/22</t>
  </si>
  <si>
    <t>Hot - 23/6/22-22/7/22</t>
  </si>
  <si>
    <t>Hot - 23/7/22-22/8/22</t>
  </si>
  <si>
    <t>Hot - 23/8/22-22/9/22</t>
  </si>
  <si>
    <t>Hot - 23/10/22-22/11/22</t>
  </si>
  <si>
    <t>Hot - 23/11/22-22/12/22</t>
  </si>
  <si>
    <t>Hot - 23/09/22-22/10/22</t>
  </si>
  <si>
    <t>Roof repair</t>
  </si>
  <si>
    <t>ארבילי עמית</t>
  </si>
  <si>
    <t>Hot - 23/03/23-22/04/23</t>
  </si>
  <si>
    <t>water bill</t>
  </si>
  <si>
    <t>Keys</t>
  </si>
  <si>
    <t>חיים מנעולים</t>
  </si>
  <si>
    <t>Paid in cash</t>
  </si>
  <si>
    <t>Electrician</t>
  </si>
  <si>
    <t>איתי דרור</t>
  </si>
  <si>
    <t>עוזי אגסי</t>
  </si>
  <si>
    <t>Rent deposit</t>
  </si>
  <si>
    <t>Repair of air conditioner leak</t>
  </si>
  <si>
    <t>תיקון נזילת מזגן</t>
  </si>
  <si>
    <t>Air conditioner repair</t>
  </si>
  <si>
    <t>שולמן מזגנים</t>
  </si>
  <si>
    <t>נייר טואלט</t>
  </si>
  <si>
    <t>Pre paid</t>
  </si>
  <si>
    <t>מחסנית סיליפוס</t>
  </si>
  <si>
    <t>עמיעד</t>
  </si>
  <si>
    <t>גינון</t>
  </si>
  <si>
    <t>תשלום</t>
  </si>
  <si>
    <t>Bituach Leumi cleaner Nov</t>
  </si>
  <si>
    <t>גנן ותיקון מכונת כביסה</t>
  </si>
  <si>
    <t>Cleaning dec</t>
  </si>
  <si>
    <t>pensia Cleaning dec</t>
  </si>
  <si>
    <t>Bituach Leumi cleaner Dec</t>
  </si>
  <si>
    <t>מתלה לקיר</t>
  </si>
  <si>
    <t>סופר דיל</t>
  </si>
  <si>
    <t xml:space="preserve">Advance </t>
  </si>
  <si>
    <t>Cleaning jan</t>
  </si>
  <si>
    <t>pensia Cleaning jan</t>
  </si>
  <si>
    <t>Bituach Leumi cleaner Jan</t>
  </si>
  <si>
    <t>בדיקת מכונת כביסה</t>
  </si>
  <si>
    <t>ירון דריקס</t>
  </si>
  <si>
    <t>תנור אמבטיה</t>
  </si>
  <si>
    <t>טלראן</t>
  </si>
  <si>
    <t>החלפת טרמוסטט וגוף חימום</t>
  </si>
  <si>
    <t>תיקון תריס חשמלי</t>
  </si>
  <si>
    <t>צביקה</t>
  </si>
  <si>
    <t>Bituach Leumi cleaner March</t>
  </si>
  <si>
    <t>Cleaning mer</t>
  </si>
  <si>
    <t>pensia Cleaning mer</t>
  </si>
  <si>
    <t>Bituach Leumi cleaner Mar</t>
  </si>
  <si>
    <t>איזולירבנד</t>
  </si>
  <si>
    <t>בנדק</t>
  </si>
  <si>
    <t>Cleaning april</t>
  </si>
  <si>
    <t>pensia Cleaning april</t>
  </si>
  <si>
    <t>ט</t>
  </si>
  <si>
    <t>פילטר</t>
  </si>
  <si>
    <t>מנדלסון</t>
  </si>
  <si>
    <t>Bituach Leumi cleaner - Apr</t>
  </si>
  <si>
    <t>אשר ברינבאום תיקון תריס</t>
  </si>
  <si>
    <t>אשר בירנבאום</t>
  </si>
  <si>
    <t>טיב טעם חומרי ניקוי</t>
  </si>
  <si>
    <t>טיב טעם</t>
  </si>
  <si>
    <t>חשמל ישיר פנל לד</t>
  </si>
  <si>
    <t>Bituach Leumi cleaner May</t>
  </si>
  <si>
    <t>מגבות</t>
  </si>
  <si>
    <t>אינסטלטור</t>
  </si>
  <si>
    <t>Cleaning 6.21</t>
  </si>
  <si>
    <t>pensia Cleaning 6.21</t>
  </si>
  <si>
    <t>גבריאלה</t>
  </si>
  <si>
    <t>סטניסלב מישייב</t>
  </si>
  <si>
    <t>Bituach Leumi cleaner Jun</t>
  </si>
  <si>
    <t>Cleaning jul</t>
  </si>
  <si>
    <t>הבראה</t>
  </si>
  <si>
    <t>pensia Cleaning jul</t>
  </si>
  <si>
    <t>Bituach Leumi cleaner Jul</t>
  </si>
  <si>
    <t>ביטוח לאומי הבראה</t>
  </si>
  <si>
    <t>יקירה שילמה והעברנו לה כסף</t>
  </si>
  <si>
    <t>cleaning july</t>
  </si>
  <si>
    <t>yekira salary</t>
  </si>
  <si>
    <t>Cleaner Elena Aug</t>
  </si>
  <si>
    <t>eli mechani</t>
  </si>
  <si>
    <t>gardener</t>
  </si>
  <si>
    <t>Cleanliness</t>
  </si>
  <si>
    <t>Cleaner Elena Sep</t>
  </si>
  <si>
    <t>Cleaning</t>
  </si>
  <si>
    <t>Bituach Leumi cleaner Sep</t>
  </si>
  <si>
    <t>Batteries</t>
  </si>
  <si>
    <t>Armchair Transport</t>
  </si>
  <si>
    <t>ציון הובלות</t>
  </si>
  <si>
    <t>Upholstery</t>
  </si>
  <si>
    <t>סולימן ראיד</t>
  </si>
  <si>
    <t>84/1</t>
  </si>
  <si>
    <t>Sewage works</t>
  </si>
  <si>
    <t>בדר סאלח</t>
  </si>
  <si>
    <t>Cleaning Nov 2021</t>
  </si>
  <si>
    <t>Elena</t>
  </si>
  <si>
    <t>Electrical lock repair</t>
  </si>
  <si>
    <t>Pension cleaning Nov 2021</t>
  </si>
  <si>
    <t>Bituach Leumi cleaning Nov 2021</t>
  </si>
  <si>
    <t>Management Sandi</t>
  </si>
  <si>
    <t>Cleaning December 2021</t>
  </si>
  <si>
    <t>סטניסלב - 21/12/21 + 27/12/21</t>
  </si>
  <si>
    <t>Replacement of heating element</t>
  </si>
  <si>
    <t>Cleaning January 2022</t>
  </si>
  <si>
    <t>4/1/22 - 16 + 18/1/22 - 6</t>
  </si>
  <si>
    <t>Bituach Leumi cleaning March 2022</t>
  </si>
  <si>
    <t>Cleaning March 2022</t>
  </si>
  <si>
    <t xml:space="preserve">Cleaning Pesach </t>
  </si>
  <si>
    <t>אוריין</t>
  </si>
  <si>
    <t>Pension cleaning March 2022</t>
  </si>
  <si>
    <t>Fluorescent</t>
  </si>
  <si>
    <t>סופרדיל אדיב בע"מ</t>
  </si>
  <si>
    <t>Cleaning April 2022</t>
  </si>
  <si>
    <t>Light for the shower</t>
  </si>
  <si>
    <t xml:space="preserve"> החלפת גוף תאורה סלון + גוף תאורה מקלחת </t>
  </si>
  <si>
    <t>200+27</t>
  </si>
  <si>
    <t>Handyman</t>
  </si>
  <si>
    <t xml:space="preserve"> תיקון ספה </t>
  </si>
  <si>
    <t>Cleaning May 2022</t>
  </si>
  <si>
    <t>הרכבת וונטה</t>
  </si>
  <si>
    <t>Repair of electrical pumps</t>
  </si>
  <si>
    <t>רייזין איגור</t>
  </si>
  <si>
    <t>Dud shemesh</t>
  </si>
  <si>
    <t>דני אסף בע"מ</t>
  </si>
  <si>
    <t>Cleaning June 2022</t>
  </si>
  <si>
    <t>Management Mip</t>
  </si>
  <si>
    <t>Tami 4 - Water filter replacement + pellets</t>
  </si>
  <si>
    <t>פילטר מים + החלפת מסנן + כדוריות</t>
  </si>
  <si>
    <t>Cleaning July 2022</t>
  </si>
  <si>
    <t>Gas tank</t>
  </si>
  <si>
    <t>10 גז המושבות</t>
  </si>
  <si>
    <t>Cleaning August 2022</t>
  </si>
  <si>
    <t>Sofa repair</t>
  </si>
  <si>
    <t xml:space="preserve">תיקון ספה </t>
  </si>
  <si>
    <t>Entrance gate bolt repair</t>
  </si>
  <si>
    <t xml:space="preserve">תיקון בריח שער כניסה </t>
  </si>
  <si>
    <t xml:space="preserve">Repair of a lighting fixture in the garden </t>
  </si>
  <si>
    <t xml:space="preserve">תיקון גוף תאורה בגינה </t>
  </si>
  <si>
    <t>Shower light fixture</t>
  </si>
  <si>
    <t>סופרדיל אדיב</t>
  </si>
  <si>
    <t>Cleaning September 2022</t>
  </si>
  <si>
    <t>Lighting fixture installation</t>
  </si>
  <si>
    <t xml:space="preserve">התקנת גוף תאורה </t>
  </si>
  <si>
    <t>Opening a blockage + repairing faucet toilets</t>
  </si>
  <si>
    <t xml:space="preserve">פתיחת סתימה + תיקון ברז שירותים </t>
  </si>
  <si>
    <t>CC</t>
  </si>
  <si>
    <t>Repair of water leakage in air conditioner</t>
  </si>
  <si>
    <t>מיזוג הברון</t>
  </si>
  <si>
    <t>Cleaning October 2022</t>
  </si>
  <si>
    <t>Armchair repair</t>
  </si>
  <si>
    <t>תיקון כורסא</t>
  </si>
  <si>
    <t>Replacement of non-repeaters in a sewer pump and renewal of seals</t>
  </si>
  <si>
    <t>דוד ביטון</t>
  </si>
  <si>
    <t>Replacing a fence</t>
  </si>
  <si>
    <t>סנפיר שערים</t>
  </si>
  <si>
    <t>Release of a blockage in the bath</t>
  </si>
  <si>
    <t>שחרור סתימה באמבטיה</t>
  </si>
  <si>
    <t>שופרסל דיל</t>
  </si>
  <si>
    <t>Cleaning January 2023</t>
  </si>
  <si>
    <t xml:space="preserve"> Repair 2 door handles</t>
  </si>
  <si>
    <t xml:space="preserve"> תיקון 2 ידיות דלתות </t>
  </si>
  <si>
    <t>Cleaning February 2023</t>
  </si>
  <si>
    <t xml:space="preserve">Hidden Niagara leak repair and rubber band replacement </t>
  </si>
  <si>
    <t xml:space="preserve">תיקון נזילה ניאגרה סמויה והחלפת גומיות </t>
  </si>
  <si>
    <t>Kosher and Passover Cleaning</t>
  </si>
  <si>
    <t xml:space="preserve">הכשרות וניקיון פסח </t>
  </si>
  <si>
    <t>Cleaning March 2023</t>
  </si>
  <si>
    <t>Cleaning of the sewage system</t>
  </si>
  <si>
    <t>בורה שירותי ביוב</t>
  </si>
  <si>
    <t>Laundry service</t>
  </si>
  <si>
    <t>לה סוויטה</t>
  </si>
  <si>
    <t>Cleaning April  2023</t>
  </si>
  <si>
    <t>Hanging a picture</t>
  </si>
  <si>
    <t>התקנת תמונה</t>
  </si>
  <si>
    <t>Cleaning for Passover</t>
  </si>
  <si>
    <t>שניאור</t>
  </si>
  <si>
    <t>Bituach Leumi cleaner April 2023</t>
  </si>
  <si>
    <t>Sewage line</t>
  </si>
  <si>
    <t>Cleaning May 2023</t>
  </si>
  <si>
    <t>Basement shutter repair + shutter switch replacement</t>
  </si>
  <si>
    <t>תיקון תריס מרתף + החלפת מפסק תריס</t>
  </si>
  <si>
    <t>Cleaning June 2023</t>
  </si>
  <si>
    <t>Installation of 2 spots</t>
  </si>
  <si>
    <t xml:space="preserve">התקנת 2 ספוטים סלון  </t>
  </si>
  <si>
    <t xml:space="preserve">Ceiling-mounted spinner </t>
  </si>
  <si>
    <t>חמרי בניין דוד מלכה ובניו בע"מ</t>
  </si>
  <si>
    <t>Tualet paper</t>
  </si>
  <si>
    <t>שולם באשראי של סנדי</t>
  </si>
  <si>
    <t>Cleaning July 2023</t>
  </si>
  <si>
    <t>Shower light fixture installation</t>
  </si>
  <si>
    <t xml:space="preserve">התקנת גוף תאורה מקלחת </t>
  </si>
  <si>
    <t>Management MIP</t>
  </si>
  <si>
    <t>Management MIP - the right account</t>
  </si>
  <si>
    <t>Cleaning August 2023</t>
  </si>
  <si>
    <t>Repair of a leak in the boiler - replacement of pipes and connectors</t>
  </si>
  <si>
    <t xml:space="preserve">תיקון נזילה בדוד - החלפת צנרת ומחברים </t>
  </si>
  <si>
    <t>Installation of high ceiling spot living room</t>
  </si>
  <si>
    <t>התקנת ספוט תקרה גבוה סלון</t>
  </si>
  <si>
    <t>Cleaning September 2023</t>
  </si>
  <si>
    <t>קלין סטס פרויקטים</t>
  </si>
  <si>
    <t>Cleaning October 2023</t>
  </si>
  <si>
    <t>Cleaning air conditioners and a new air conditioner</t>
  </si>
  <si>
    <t>אור במיזוג</t>
  </si>
  <si>
    <t>Solar water heater</t>
  </si>
  <si>
    <t>דודי שמש ואינסטלציה</t>
  </si>
  <si>
    <t>Sealing pipes and cracks</t>
  </si>
  <si>
    <t>א.מרדכי בידוד ואיטום</t>
  </si>
  <si>
    <t>Leak repair in the garden</t>
  </si>
  <si>
    <t>רוקן נסראלדין</t>
  </si>
  <si>
    <t>Replacing thermostat in dud shemesh</t>
  </si>
  <si>
    <t>יצחק בן חמו</t>
  </si>
  <si>
    <t>Cleaning December 2023</t>
  </si>
  <si>
    <t>Boiler repair</t>
  </si>
  <si>
    <t>אייזקס</t>
  </si>
  <si>
    <t>Bituach Leumi cleaning February 2024</t>
  </si>
  <si>
    <t>Cleaning February 2024</t>
  </si>
  <si>
    <t>Pension cleaning February 2024</t>
  </si>
  <si>
    <t>Gardener February 2024</t>
  </si>
  <si>
    <t xml:space="preserve">התקנת ספוט תקרה גבוה סלון </t>
  </si>
  <si>
    <t>Universal remote control for the A/C</t>
  </si>
  <si>
    <t>Cleaning March 2024</t>
  </si>
  <si>
    <t>Beanbag cover</t>
  </si>
  <si>
    <t>מילגה</t>
  </si>
  <si>
    <t>Gardener March 2024</t>
  </si>
  <si>
    <t>exterminator</t>
  </si>
  <si>
    <t>keys</t>
  </si>
  <si>
    <t>chaim</t>
  </si>
  <si>
    <t>zack friend</t>
  </si>
  <si>
    <t>zack</t>
  </si>
  <si>
    <t>gas installation</t>
  </si>
  <si>
    <t>electonic pro</t>
  </si>
  <si>
    <t>burners</t>
  </si>
  <si>
    <t>Pr</t>
  </si>
  <si>
    <t>ov17501001177</t>
  </si>
  <si>
    <t>דוד סטורי</t>
  </si>
  <si>
    <t>netvision 27-3-17 to 9-04-17</t>
  </si>
  <si>
    <t>netvision</t>
  </si>
  <si>
    <t>david sheruti mizug</t>
  </si>
  <si>
    <t>ben cleaning</t>
  </si>
  <si>
    <t>Mip</t>
  </si>
  <si>
    <t>elecric</t>
  </si>
  <si>
    <t>avv</t>
  </si>
  <si>
    <t>water  may June</t>
  </si>
  <si>
    <t>Tagid</t>
  </si>
  <si>
    <t>water July August</t>
  </si>
  <si>
    <t>Tagit</t>
  </si>
  <si>
    <t>electic  June July</t>
  </si>
  <si>
    <t>water</t>
  </si>
  <si>
    <t>Mega bair</t>
  </si>
  <si>
    <t>groceries</t>
  </si>
  <si>
    <t>Hendler</t>
  </si>
  <si>
    <t>new key</t>
  </si>
  <si>
    <t>chaim manulim</t>
  </si>
  <si>
    <t>cleaning 15/10 and 31/10</t>
  </si>
  <si>
    <t>return of burner</t>
  </si>
  <si>
    <t xml:space="preserve">pr </t>
  </si>
  <si>
    <t>shalom shevach</t>
  </si>
  <si>
    <t>elecrric box</t>
  </si>
  <si>
    <t>avi kodesh</t>
  </si>
  <si>
    <t>water August - December</t>
  </si>
  <si>
    <t>electric  august to Dec</t>
  </si>
  <si>
    <t>toilet and leak</t>
  </si>
  <si>
    <t>Erez Lvenberg</t>
  </si>
  <si>
    <t>fridge technicain</t>
  </si>
  <si>
    <t>Aronav Alex</t>
  </si>
  <si>
    <t>faucet</t>
  </si>
  <si>
    <t>RC189000105</t>
  </si>
  <si>
    <t>electiric water - Hannah</t>
  </si>
  <si>
    <t>electric water tamar</t>
  </si>
  <si>
    <t xml:space="preserve">deposit </t>
  </si>
  <si>
    <t>from buffer</t>
  </si>
  <si>
    <t>faucet /toliet</t>
  </si>
  <si>
    <t>tim</t>
  </si>
  <si>
    <t>arnona 2018</t>
  </si>
  <si>
    <t>moatza</t>
  </si>
  <si>
    <t>copper- Plumber</t>
  </si>
  <si>
    <t>צפריר חממ י שרותי אינסלציה</t>
  </si>
  <si>
    <t>washing machine techn</t>
  </si>
  <si>
    <t>שירותי אינסטלציה</t>
  </si>
  <si>
    <t xml:space="preserve">painter </t>
  </si>
  <si>
    <t>fredrick</t>
  </si>
  <si>
    <t>washing machine techn.chip</t>
  </si>
  <si>
    <t>csp</t>
  </si>
  <si>
    <t>faucet for hana sink</t>
  </si>
  <si>
    <t>bitucha leumi</t>
  </si>
  <si>
    <t>plumbing supplies</t>
  </si>
  <si>
    <t>cleaning March 17</t>
  </si>
  <si>
    <t>Plumber for hanna</t>
  </si>
  <si>
    <t>tim mckinney</t>
  </si>
  <si>
    <t>mayanot</t>
  </si>
  <si>
    <t>water electric tamar</t>
  </si>
  <si>
    <t>garden</t>
  </si>
  <si>
    <t>graham eskin</t>
  </si>
  <si>
    <t>hasmelai</t>
  </si>
  <si>
    <t>avi kodis</t>
  </si>
  <si>
    <t>Food</t>
  </si>
  <si>
    <t>סופר שפע הברון</t>
  </si>
  <si>
    <t>drier</t>
  </si>
  <si>
    <t>pr electric</t>
  </si>
  <si>
    <t>espreso</t>
  </si>
  <si>
    <t>pay elena cleaning may</t>
  </si>
  <si>
    <t>bitucha leumi may</t>
  </si>
  <si>
    <t>מפתחות</t>
  </si>
  <si>
    <t>partner</t>
  </si>
  <si>
    <t>elektronika</t>
  </si>
  <si>
    <t>התקנת כיריים</t>
  </si>
  <si>
    <t>bituh leomi stiven</t>
  </si>
  <si>
    <t>קולט אדים</t>
  </si>
  <si>
    <t>החלפת אסלה וניאגרה</t>
  </si>
  <si>
    <t>yes 1/6-30/6</t>
  </si>
  <si>
    <t>יס</t>
  </si>
  <si>
    <t>electric 31/5-1/8</t>
  </si>
  <si>
    <t>managment fee</t>
  </si>
  <si>
    <t>העברה מהחשבון שלהם בבנק דיסקונט</t>
  </si>
  <si>
    <t>צפריר</t>
  </si>
  <si>
    <t>חומרי ניקוי</t>
  </si>
  <si>
    <t>אינסלטור</t>
  </si>
  <si>
    <t>water 7-8/18</t>
  </si>
  <si>
    <t>תיקון דלת</t>
  </si>
  <si>
    <t>החלפת סיפון במטבח</t>
  </si>
  <si>
    <t>garden july, aug, sep 2018</t>
  </si>
  <si>
    <t>electric 2/8-7/10/18</t>
  </si>
  <si>
    <t>שלט למזגן</t>
  </si>
  <si>
    <t>סטיבן ביטוח לאומי</t>
  </si>
  <si>
    <t>פ ר אלקטרוניקה</t>
  </si>
  <si>
    <t>זכוכית לחלון</t>
  </si>
  <si>
    <t>הזגג ג'אמל דרויש</t>
  </si>
  <si>
    <t>שלט ברזל סעיצוב אישי</t>
  </si>
  <si>
    <t>אירון וומן</t>
  </si>
  <si>
    <t>electric 8/10-2/12/18</t>
  </si>
  <si>
    <t xml:space="preserve">אנדרו תיקון </t>
  </si>
  <si>
    <t>אנדרו</t>
  </si>
  <si>
    <t>Rent Jan 2019</t>
  </si>
  <si>
    <t>ביטוח לאומי 10-11/18</t>
  </si>
  <si>
    <t>תיקון חשמל</t>
  </si>
  <si>
    <t>יבגניה שינדר</t>
  </si>
  <si>
    <t>לוי תמר מרים עבור חשמל</t>
  </si>
  <si>
    <t>arnona 2019</t>
  </si>
  <si>
    <t>prepaid expenses arnona</t>
  </si>
  <si>
    <t>Cleaner Bituach Leumi Jan</t>
  </si>
  <si>
    <t>Rent March 2019</t>
  </si>
  <si>
    <t>Steven Bituach Leumi</t>
  </si>
  <si>
    <t>Water 11-12/18</t>
  </si>
  <si>
    <t>התקנת אותיות בכניסה</t>
  </si>
  <si>
    <t>צביקה דנציגר</t>
  </si>
  <si>
    <t>Cleaning supplies and food</t>
  </si>
  <si>
    <t>סופר סטוק</t>
  </si>
  <si>
    <t>פח ירוק</t>
  </si>
  <si>
    <t xml:space="preserve">electric </t>
  </si>
  <si>
    <t>תיקון דוד שמש ונזילה באסלה</t>
  </si>
  <si>
    <t>פרטנר מרץ</t>
  </si>
  <si>
    <t xml:space="preserve">water </t>
  </si>
  <si>
    <t>electric 30/1-4/4/19</t>
  </si>
  <si>
    <t>גני שילמה חשמל ומים</t>
  </si>
  <si>
    <t>electric work</t>
  </si>
  <si>
    <t xml:space="preserve">אבי קודיש </t>
  </si>
  <si>
    <t>ג'ני תשלום חשמל ומים</t>
  </si>
  <si>
    <t>ביטוח לאומי סטיבן מצלר מרץ אפריל 2019</t>
  </si>
  <si>
    <t>electric 5/4-4/6/19</t>
  </si>
  <si>
    <t>תיקונים בדירה הקטנה</t>
  </si>
  <si>
    <t>שלום שבח</t>
  </si>
  <si>
    <t>שפע</t>
  </si>
  <si>
    <t>bezeq 19/5-18/6/19</t>
  </si>
  <si>
    <t>שכירות זהבה</t>
  </si>
  <si>
    <t>ברז מטבח</t>
  </si>
  <si>
    <t>רוניס</t>
  </si>
  <si>
    <t>פרטנר</t>
  </si>
  <si>
    <t>צפריר חממי</t>
  </si>
  <si>
    <t>הובלה</t>
  </si>
  <si>
    <t>החלפת רשתות</t>
  </si>
  <si>
    <t>יונס שיפוצים מקלחות</t>
  </si>
  <si>
    <t>יונס שיפוצים</t>
  </si>
  <si>
    <t>סריקה בדירה אחרי נחשים</t>
  </si>
  <si>
    <t>גדי הדברת מזיקים</t>
  </si>
  <si>
    <t>אבי קודיש חשמלאי</t>
  </si>
  <si>
    <t>מילוי גז למזגן ושלט</t>
  </si>
  <si>
    <t>אור במיזוג תדיראן</t>
  </si>
  <si>
    <t>ביטוח לאומי מצלר מאי יוני</t>
  </si>
  <si>
    <t>התקנת מקלחון</t>
  </si>
  <si>
    <t>אקל פיליפ</t>
  </si>
  <si>
    <t>שכירות</t>
  </si>
  <si>
    <t>עצארבד</t>
  </si>
  <si>
    <t>bezeq 19/6-18/7/19</t>
  </si>
  <si>
    <t>electric 5/6-1/8/19</t>
  </si>
  <si>
    <t>bezeq 19/7-18/8/19</t>
  </si>
  <si>
    <t>אטימת צינור החלפת רשתות תיקון תריסים</t>
  </si>
  <si>
    <t>ש ש תיקונים</t>
  </si>
  <si>
    <t>ארנונה 9-10/19</t>
  </si>
  <si>
    <t>מזגן + טיפול למזגנים</t>
  </si>
  <si>
    <t>ביטוח לאומי מצלר יולי אוגוסט</t>
  </si>
  <si>
    <t xml:space="preserve">עזרה בחג ג'וש גקובסון </t>
  </si>
  <si>
    <t>תיקון ברז וניקיון מרזבים</t>
  </si>
  <si>
    <t>חשמל 2/8-6/10/19</t>
  </si>
  <si>
    <t>חשבון מים 9-10/19</t>
  </si>
  <si>
    <t>ביטוח לאומי מצלר ספטמבר</t>
  </si>
  <si>
    <t>תיקון דלת הזזה</t>
  </si>
  <si>
    <t>צביקה דנצגר</t>
  </si>
  <si>
    <t>שכירות פעמיים</t>
  </si>
  <si>
    <t>חשבון חשמל 7/10-8/12/19</t>
  </si>
  <si>
    <t>פרטנר אפליקצית TV</t>
  </si>
  <si>
    <t xml:space="preserve">בזק </t>
  </si>
  <si>
    <t>פירוק פילטר וסידור מגשר</t>
  </si>
  <si>
    <t>תיקון נזילה באסלה</t>
  </si>
  <si>
    <t>1497ב</t>
  </si>
  <si>
    <t xml:space="preserve">התקנת דוד חשמל </t>
  </si>
  <si>
    <t>יוניס עלי</t>
  </si>
  <si>
    <t>חשבון מים 11-12/19</t>
  </si>
  <si>
    <t>ביטוח לאומי סטיבן מצלר אוקטובר עד דצמבר</t>
  </si>
  <si>
    <t>ארנונה 1-2/20</t>
  </si>
  <si>
    <t>חשמל 9/12/19-2/2/2020</t>
  </si>
  <si>
    <t>ארנונה 2020</t>
  </si>
  <si>
    <t>אלי מכני</t>
  </si>
  <si>
    <t>משה רוזנס אינסטלטור</t>
  </si>
  <si>
    <t>עצטרבד וילון</t>
  </si>
  <si>
    <t>bezeq</t>
  </si>
  <si>
    <t>חשבון מים 1-2/20</t>
  </si>
  <si>
    <t>ביטוח לאומי סטיב 1-3/20</t>
  </si>
  <si>
    <t>ניזקי מים וצנרת</t>
  </si>
  <si>
    <t>rent</t>
  </si>
  <si>
    <t>bezeq 19/3-18/4/20</t>
  </si>
  <si>
    <t>water 3-4/20</t>
  </si>
  <si>
    <t>החלפת מערכת שירותים</t>
  </si>
  <si>
    <t>אמבולנס לאינסטלציה</t>
  </si>
  <si>
    <t>bezeq 19/4-18/5/20</t>
  </si>
  <si>
    <t>ביטוח לאומי אפריל סטיבן</t>
  </si>
  <si>
    <t xml:space="preserve"> pre paid שכירות</t>
  </si>
  <si>
    <t>bezeq 19/5-18/6/20</t>
  </si>
  <si>
    <t>מים</t>
  </si>
  <si>
    <t>חשמל 3/2-2/4/20</t>
  </si>
  <si>
    <t>חיים</t>
  </si>
  <si>
    <t>חשמל 3/4-2/6/20</t>
  </si>
  <si>
    <t>מים עד ה 1/7</t>
  </si>
  <si>
    <t>ביטוח אלמנטרי</t>
  </si>
  <si>
    <t>תיקון ואחזקה</t>
  </si>
  <si>
    <t>חשמל</t>
  </si>
  <si>
    <t>העברת מקרר</t>
  </si>
  <si>
    <t>בעלה של לידיה</t>
  </si>
  <si>
    <t>bezeq 19/7-18/8/20</t>
  </si>
  <si>
    <t>מים 7-8/20</t>
  </si>
  <si>
    <t>advance expenses</t>
  </si>
  <si>
    <t>ביטוח לאומי מצלר</t>
  </si>
  <si>
    <t>חומרים למדיח</t>
  </si>
  <si>
    <t>ניקיון גג</t>
  </si>
  <si>
    <t>מים 9-10/20</t>
  </si>
  <si>
    <t>Cleaning oct</t>
  </si>
  <si>
    <t>pensia Cleaning oct</t>
  </si>
  <si>
    <t>bituh leomi Cleaning oct</t>
  </si>
  <si>
    <t>חשמל 4/8-6/10/20</t>
  </si>
  <si>
    <t>דוד</t>
  </si>
  <si>
    <t>קרן עוז אגסי</t>
  </si>
  <si>
    <t>ביטוח לאומי סטיבן</t>
  </si>
  <si>
    <t>נזילה בגג</t>
  </si>
  <si>
    <t>חשמל 7/10-10/12/20</t>
  </si>
  <si>
    <t>מים 11-12/20</t>
  </si>
  <si>
    <t>bituh leomi Cleaning jan</t>
  </si>
  <si>
    <t>arnona</t>
  </si>
  <si>
    <t>חשמל 11/12/20-3/2/21</t>
  </si>
  <si>
    <t>ביטוח לאומי מצלר נובמבר דצמבר ינואר</t>
  </si>
  <si>
    <t>water 1-2/21</t>
  </si>
  <si>
    <t>bituh leomi Cleaning March</t>
  </si>
  <si>
    <t>ניהול לסנדי הועבר בטעות לפה</t>
  </si>
  <si>
    <t>הועבר לסנדי</t>
  </si>
  <si>
    <t xml:space="preserve">שלמה ביטוח </t>
  </si>
  <si>
    <t>חשמל 4/2-6/4/21</t>
  </si>
  <si>
    <t>גומיה למקלחת</t>
  </si>
  <si>
    <t>גמאל דראויש</t>
  </si>
  <si>
    <t>איטום קיר</t>
  </si>
  <si>
    <t>263+264</t>
  </si>
  <si>
    <t>החלפת מפסק</t>
  </si>
  <si>
    <t>חשבון חשמל 7/4-2/6/21</t>
  </si>
  <si>
    <t>חשבון מים 5-6/21</t>
  </si>
  <si>
    <t>הבראה ביטוח לאומי</t>
  </si>
  <si>
    <t>חשבון חשמל 3/6-3/8/21</t>
  </si>
  <si>
    <t>רוניס אריחים</t>
  </si>
  <si>
    <t>חשבון מים</t>
  </si>
  <si>
    <t>Install solar heater</t>
  </si>
  <si>
    <t>עוז אגסי אינסטלציה</t>
  </si>
  <si>
    <t>Cleaning October 2021</t>
  </si>
  <si>
    <t>Pension of cleaning Octobert 2021</t>
  </si>
  <si>
    <t>Bituach Leumi of cleaning October 2021</t>
  </si>
  <si>
    <t>Water bill - 16/08/21-15/10/21</t>
  </si>
  <si>
    <t>Electric bill - 11.12.20-29.09.21</t>
  </si>
  <si>
    <t>Fixing the light on th stairs</t>
  </si>
  <si>
    <t>Garden service July-October 2021</t>
  </si>
  <si>
    <t>תחנת הרכבת הישנה זכרון יעקב</t>
  </si>
  <si>
    <t>Shinging roof repair</t>
  </si>
  <si>
    <t>Electric bill - 30.09.21-1.12.21</t>
  </si>
  <si>
    <t>Water bill - 15/10/21-16/12/21</t>
  </si>
  <si>
    <t>Replacing a buoy with a toilet</t>
  </si>
  <si>
    <t>Electric bill - 02.12.21-2.2.22</t>
  </si>
  <si>
    <t>Arnona bill 1-2/2022</t>
  </si>
  <si>
    <t>Water bill - 16/12/21-16/02/22</t>
  </si>
  <si>
    <t>Garden service Jan-Feb 2022</t>
  </si>
  <si>
    <t>Arnona 3-4/2022</t>
  </si>
  <si>
    <t>Electric bill - 03.02.22-31.3.22</t>
  </si>
  <si>
    <t>Water bill - 16/02/22-15/04/22</t>
  </si>
  <si>
    <t>Arnona 5-6/2022</t>
  </si>
  <si>
    <t>Electric bill - 01.04.22-30.5.22</t>
  </si>
  <si>
    <t>Water bill - 15/04/22-16/06/22</t>
  </si>
  <si>
    <t>Repair of a leak in a solar water heater - replacement of pipes and connectors</t>
  </si>
  <si>
    <t>תיקון נזילה בדוד שמש - החלפת צנרת ומחברים</t>
  </si>
  <si>
    <t>400+124</t>
  </si>
  <si>
    <t>Garden service March-June 2022</t>
  </si>
  <si>
    <t>Home insurance</t>
  </si>
  <si>
    <t>שלמה ביטוח</t>
  </si>
  <si>
    <t>Electric bill - 31.05.22-4.8.22</t>
  </si>
  <si>
    <t>Water bill - 16/06/22-15/08/22</t>
  </si>
  <si>
    <t>Pension cleaning September 2022</t>
  </si>
  <si>
    <t>Bituach Leumi cleaning September 2022</t>
  </si>
  <si>
    <t>Garden service July-September 2022</t>
  </si>
  <si>
    <t>Sim card prepaid + delivery</t>
  </si>
  <si>
    <t>פלאפון</t>
  </si>
  <si>
    <t>Sim card prepaid</t>
  </si>
  <si>
    <t>קאבר שופ בע"מ</t>
  </si>
  <si>
    <t>Pipe explosion repair + connector</t>
  </si>
  <si>
    <t>תיקון פיצוץ בצנרת + מחבר</t>
  </si>
  <si>
    <t>Pension cleaning October 2022</t>
  </si>
  <si>
    <t>Bituach Leumi cleaning Octotber 2022</t>
  </si>
  <si>
    <t>Refund sim card prepaid + delivery</t>
  </si>
  <si>
    <t>Arnona 11-12/2022</t>
  </si>
  <si>
    <t>Arnona 7-10 2022</t>
  </si>
  <si>
    <t>Electric bill - 4/8/22-10/10/22</t>
  </si>
  <si>
    <t>Pension cleaning November 2022</t>
  </si>
  <si>
    <t>Cleaning November 2022</t>
  </si>
  <si>
    <t>Bituach Leumi cleaning November 2022</t>
  </si>
  <si>
    <t>Water bill 16/08/22-15/10/22</t>
  </si>
  <si>
    <t>Water bill 16/10/22-15/12/22</t>
  </si>
  <si>
    <t>Repair of two discharged faucets</t>
  </si>
  <si>
    <t xml:space="preserve">תיקון שני ברזים משוחררים </t>
  </si>
  <si>
    <t>Garden leak repair + connector and hose</t>
  </si>
  <si>
    <t xml:space="preserve">תיקון נזילה בגינה + מחבר וצינור </t>
  </si>
  <si>
    <t>Pension cleaning December 2022</t>
  </si>
  <si>
    <t>Cleaning December 2022</t>
  </si>
  <si>
    <t>Bituach Leumi cleaning December 2022</t>
  </si>
  <si>
    <t>Electric bill -11/10/22-06/12/22</t>
  </si>
  <si>
    <t>Arnona 1-2 2023</t>
  </si>
  <si>
    <t>Paint</t>
  </si>
  <si>
    <t>Repair of a leak in Niagara</t>
  </si>
  <si>
    <t xml:space="preserve"> תיקון נזילה בניאגרה </t>
  </si>
  <si>
    <t>Painting shower housing unit</t>
  </si>
  <si>
    <t xml:space="preserve"> צביעת מקלחת יחידת דיור: ניקיון עובש + צביעת מקלחת + חיבור פלטת עץ </t>
  </si>
  <si>
    <t>Lamps</t>
  </si>
  <si>
    <t>Electric bill - 4/8/22-09/02/23 including consumption correction</t>
  </si>
  <si>
    <t>Windows repair</t>
  </si>
  <si>
    <t>Electric bill - 09/02/23-02/04/23</t>
  </si>
  <si>
    <t>Installing a light fixture</t>
  </si>
  <si>
    <t>Arnona 3-4 2023</t>
  </si>
  <si>
    <t>Arnona 5-6/2023</t>
  </si>
  <si>
    <t>Electric bill - 03/04/23-06/06/23</t>
  </si>
  <si>
    <t>2023-440921120</t>
  </si>
  <si>
    <t>Water bill 16/12/22-16/02/23</t>
  </si>
  <si>
    <t>Water bill 16/02/23-16/04/23</t>
  </si>
  <si>
    <t>Opening a clog in the toilet</t>
  </si>
  <si>
    <t>Water bill 16/04/23-15/06/23</t>
  </si>
  <si>
    <t>Garden service January-May 2023</t>
  </si>
  <si>
    <t>Arnona 7-8/2023</t>
  </si>
  <si>
    <t>Electric bill - 06/06/23-07/08/23</t>
  </si>
  <si>
    <t>התקנת גובלי מסילה לדלת + תיקון חלון שירותים + פירוק לוחות עץ רקובים והתקנת  חדשים</t>
  </si>
  <si>
    <t>Moisture correction - rubbing + paint</t>
  </si>
  <si>
    <t>תיקון רטיבות - שפכטל + צבע</t>
  </si>
  <si>
    <t>Arnona 9-10/2023</t>
  </si>
  <si>
    <t>Electric bill - 08/08/23-12/10/23</t>
  </si>
  <si>
    <t>Water bill 16/08/23-16/10/23</t>
  </si>
  <si>
    <t>Water bill 16/06/23-16/08/23</t>
  </si>
  <si>
    <t>Arnona 11-12/2023</t>
  </si>
  <si>
    <t>Electric bill - 13/10/23-05/12/23</t>
  </si>
  <si>
    <t>Garden service September-November 2023 and plants</t>
  </si>
  <si>
    <t>Bamba for the mice</t>
  </si>
  <si>
    <t>יבולי שדה זכרון יעקב</t>
  </si>
  <si>
    <t>Garden service |June-August 2023 and water system repair</t>
  </si>
  <si>
    <t>Water bill 16/10/23-15/12/23</t>
  </si>
  <si>
    <t>Pension cleaning January 2024</t>
  </si>
  <si>
    <t>Cleaning January 2024</t>
  </si>
  <si>
    <t>Bituach Leumi cleaning January 2024</t>
  </si>
  <si>
    <t>12375-3</t>
  </si>
  <si>
    <t>Electric bill - 06/12/23-08/02/24</t>
  </si>
  <si>
    <t>Arnona 01-02 2024</t>
  </si>
  <si>
    <t>Water bill 15/12/23-15/02/24</t>
  </si>
  <si>
    <t>Arnona 03-04 2024</t>
  </si>
  <si>
    <t>Arnona 05-06 2024</t>
  </si>
  <si>
    <t xml:space="preserve">Windows repair </t>
  </si>
  <si>
    <t>(Shalom Shevach)</t>
  </si>
  <si>
    <t>Shalom Shevach</t>
  </si>
  <si>
    <t>Electric Bill 09/02/2024 - 11/04/2024</t>
  </si>
  <si>
    <t>prepaid</t>
  </si>
  <si>
    <t>toilet paper</t>
  </si>
  <si>
    <t>Bitan</t>
  </si>
  <si>
    <t>electtican</t>
  </si>
  <si>
    <t>mesri</t>
  </si>
  <si>
    <t>exterminaor</t>
  </si>
  <si>
    <t>Adi Hadbara</t>
  </si>
  <si>
    <t>tris repair</t>
  </si>
  <si>
    <t>tzkia</t>
  </si>
  <si>
    <t>electrican</t>
  </si>
  <si>
    <t>avi kosesh</t>
  </si>
  <si>
    <t>surge protercor</t>
  </si>
  <si>
    <t>Sherut Mazaon</t>
  </si>
  <si>
    <t>ipardox app</t>
  </si>
  <si>
    <t>google play</t>
  </si>
  <si>
    <t>3361-9825-2</t>
  </si>
  <si>
    <t>bird prevention</t>
  </si>
  <si>
    <t>Danziman</t>
  </si>
  <si>
    <t xml:space="preserve">a/c </t>
  </si>
  <si>
    <t>mizug habaron</t>
  </si>
  <si>
    <t>manny</t>
  </si>
  <si>
    <t>cleaning 7-09-17</t>
  </si>
  <si>
    <t>talya</t>
  </si>
  <si>
    <t>Handyman buirds</t>
  </si>
  <si>
    <t>tzvika</t>
  </si>
  <si>
    <t xml:space="preserve">plumbing washing </t>
  </si>
  <si>
    <t>gas balloon</t>
  </si>
  <si>
    <t>10 gas</t>
  </si>
  <si>
    <t>manny  cleaning</t>
  </si>
  <si>
    <t>cleaning of roof</t>
  </si>
  <si>
    <t>avis son</t>
  </si>
  <si>
    <t>avi Kosesh</t>
  </si>
  <si>
    <t>cleaner 09-01-18</t>
  </si>
  <si>
    <t>cleaner 09-01-18ביטוח לאומי</t>
  </si>
  <si>
    <t>flunge</t>
  </si>
  <si>
    <t>Benidic</t>
  </si>
  <si>
    <t>management fee</t>
  </si>
  <si>
    <t>unblocking roof</t>
  </si>
  <si>
    <t>samer</t>
  </si>
  <si>
    <t>avi</t>
  </si>
  <si>
    <t>prepaid exp.</t>
  </si>
  <si>
    <t>מימון אור עקיבא</t>
  </si>
  <si>
    <t>delivery</t>
  </si>
  <si>
    <t>אבעד</t>
  </si>
  <si>
    <t>cleaning march 4 and 13</t>
  </si>
  <si>
    <t>bitucah leumi</t>
  </si>
  <si>
    <t>cleening helena sep</t>
  </si>
  <si>
    <t>a/c remote</t>
  </si>
  <si>
    <t>mega bair</t>
  </si>
  <si>
    <t>stoper</t>
  </si>
  <si>
    <t>benedik</t>
  </si>
  <si>
    <t>magnor</t>
  </si>
  <si>
    <t xml:space="preserve">tecnay gaz </t>
  </si>
  <si>
    <t>מגנור</t>
  </si>
  <si>
    <t>risos ekology2187</t>
  </si>
  <si>
    <t>verilife</t>
  </si>
  <si>
    <t>norot</t>
  </si>
  <si>
    <t xml:space="preserve">תיקונים </t>
  </si>
  <si>
    <t>דנצימן</t>
  </si>
  <si>
    <t>pay elena cleening may</t>
  </si>
  <si>
    <t>bitucah leumi may</t>
  </si>
  <si>
    <t>סאלם</t>
  </si>
  <si>
    <t>pre pay</t>
  </si>
  <si>
    <t xml:space="preserve">cash </t>
  </si>
  <si>
    <t>תיקון - רשמנו חיוב פעמיים</t>
  </si>
  <si>
    <t>עבד עקל</t>
  </si>
  <si>
    <t>אין</t>
  </si>
  <si>
    <t>טכנאי מקרר</t>
  </si>
  <si>
    <t>אליאסי שיווק</t>
  </si>
  <si>
    <t>cleening helena aug</t>
  </si>
  <si>
    <t>pensya elena aug</t>
  </si>
  <si>
    <t>פילטר מים</t>
  </si>
  <si>
    <t>אקווה ספרינג</t>
  </si>
  <si>
    <t>כדורסל</t>
  </si>
  <si>
    <t>אוורסט</t>
  </si>
  <si>
    <t>bituh leomi aug elena</t>
  </si>
  <si>
    <t>הובלה והתקנה כדורסל</t>
  </si>
  <si>
    <t>שק 199</t>
  </si>
  <si>
    <t>יורי הובלות</t>
  </si>
  <si>
    <t>תיקון מזגן והחלפת חוט</t>
  </si>
  <si>
    <t>אבי החשמלאי</t>
  </si>
  <si>
    <t>water filter ballon</t>
  </si>
  <si>
    <t>אקוה ספרינג</t>
  </si>
  <si>
    <t>bituh leomi sep</t>
  </si>
  <si>
    <t>הסרת אבנית</t>
  </si>
  <si>
    <t>ידיד ליטושים</t>
  </si>
  <si>
    <t>cleening helena oct</t>
  </si>
  <si>
    <t>תיקון צינור דוד שמש</t>
  </si>
  <si>
    <t>סאמר מחניה</t>
  </si>
  <si>
    <t>ביקור</t>
  </si>
  <si>
    <t>Gardner</t>
  </si>
  <si>
    <t>אחיקם ציפקיס תיקון גג</t>
  </si>
  <si>
    <t>ניקוי שטיחים וריפודים</t>
  </si>
  <si>
    <t>מסעוד משה</t>
  </si>
  <si>
    <t>החלפת מנוע מאוורר</t>
  </si>
  <si>
    <t>מזגני הייתם</t>
  </si>
  <si>
    <t>chac5000245</t>
  </si>
  <si>
    <t>שטיפת קו ביוב</t>
  </si>
  <si>
    <t>chac500246</t>
  </si>
  <si>
    <t>בורה</t>
  </si>
  <si>
    <t>שלום שבח כדורסל</t>
  </si>
  <si>
    <t>אוורסט כיסוי לשולחן פינגפונג</t>
  </si>
  <si>
    <t>כיוון דלת</t>
  </si>
  <si>
    <t>איטום ישראל גג</t>
  </si>
  <si>
    <t>ישראל</t>
  </si>
  <si>
    <t xml:space="preserve">כיוון דלת יתרת תשלום </t>
  </si>
  <si>
    <t>עבד עקל גינון</t>
  </si>
  <si>
    <t>הדברה</t>
  </si>
  <si>
    <t>גינון 06-7/19+ תיקון אוטוריפל של הבריכה</t>
  </si>
  <si>
    <t>Cleaning july</t>
  </si>
  <si>
    <t>pensia Cleaning july</t>
  </si>
  <si>
    <t>הרכבת רהיטים</t>
  </si>
  <si>
    <t>bituh leomi Cleaning july</t>
  </si>
  <si>
    <t>עבד עקל גינון אוגוסט ספטמבר</t>
  </si>
  <si>
    <t>תיקון כיסא בר</t>
  </si>
  <si>
    <t>תיקון צנרת ופתיחת סתימה</t>
  </si>
  <si>
    <t>עבד עקל גינון אוקטובר -דצמבר</t>
  </si>
  <si>
    <t>חיפוש נזילה</t>
  </si>
  <si>
    <t>פואד - שק נרשם לגולם לבניין</t>
  </si>
  <si>
    <t>1496ו</t>
  </si>
  <si>
    <t>אוורסט םינפונג</t>
  </si>
  <si>
    <t>גינון עבד עקל ינואר -מרץ</t>
  </si>
  <si>
    <t>אלירן</t>
  </si>
  <si>
    <t>עבד עקל גינון אפריל עד יוני</t>
  </si>
  <si>
    <t>עבד עקל תשלום חזר</t>
  </si>
  <si>
    <t>ביוב</t>
  </si>
  <si>
    <t>בורה שרותי ביוב</t>
  </si>
  <si>
    <t>bituh leomi Cleaning jul</t>
  </si>
  <si>
    <t>נורה</t>
  </si>
  <si>
    <t>סופרדיל</t>
  </si>
  <si>
    <t>איתן יעקב</t>
  </si>
  <si>
    <t>abed akel</t>
  </si>
  <si>
    <t>החלפת מנוע תריס חשמלי</t>
  </si>
  <si>
    <t>גנן 10-12/20</t>
  </si>
  <si>
    <t xml:space="preserve">עבד עקל </t>
  </si>
  <si>
    <t>תאורה ניידת</t>
  </si>
  <si>
    <t>חומרי בנין דוד מלכה</t>
  </si>
  <si>
    <t>סנדי</t>
  </si>
  <si>
    <t>נייר כסף</t>
  </si>
  <si>
    <t>bituh leomi Cleaning mer</t>
  </si>
  <si>
    <t>גינון 1-4/21</t>
  </si>
  <si>
    <t>החזר בגלל חשבון לא תקין</t>
  </si>
  <si>
    <t>העברה לגינון לחשבון תקין</t>
  </si>
  <si>
    <t>bituh leomi Cleaning april</t>
  </si>
  <si>
    <t>אשר ברינבאום תיקונים ואחזקה</t>
  </si>
  <si>
    <t>סוללות</t>
  </si>
  <si>
    <t>חלון</t>
  </si>
  <si>
    <t>ביט cc</t>
  </si>
  <si>
    <t>אמירים אלומיניום</t>
  </si>
  <si>
    <t>Handyman - Repairs and Maintenance</t>
  </si>
  <si>
    <t>Cleaning Jul 2021</t>
  </si>
  <si>
    <t>Pension Cleaner Jul 2021</t>
  </si>
  <si>
    <t>Bituach Leumi cleaner Jul 2021</t>
  </si>
  <si>
    <t>Gardening May-August 2021</t>
  </si>
  <si>
    <t>סאלם מחמוד</t>
  </si>
  <si>
    <t>Cleaner Aug 2021</t>
  </si>
  <si>
    <t>בועז</t>
  </si>
  <si>
    <t>Pension cleaner Aug 2021</t>
  </si>
  <si>
    <t>Shutter repair</t>
  </si>
  <si>
    <t>Handyman - Window repair and drainage repair</t>
  </si>
  <si>
    <t>Bituach Leumi cleaner Aug 2021</t>
  </si>
  <si>
    <t>Cleaner Sep 2021</t>
  </si>
  <si>
    <t>Pension cleaner Sep 2021</t>
  </si>
  <si>
    <t>סטס</t>
  </si>
  <si>
    <t>סטניסלב</t>
  </si>
  <si>
    <t>Light bulbs</t>
  </si>
  <si>
    <t>רשתות תאורה בע"מ</t>
  </si>
  <si>
    <t>flash</t>
  </si>
  <si>
    <t>Green trash can and batteries</t>
  </si>
  <si>
    <t>סופרדיל לבניין ולבית</t>
  </si>
  <si>
    <t>Alarm battery</t>
  </si>
  <si>
    <t>3 Silicon LED lights</t>
  </si>
  <si>
    <t>אור פז חשמל</t>
  </si>
  <si>
    <t>Air conditioner handling</t>
  </si>
  <si>
    <t>Power connections</t>
  </si>
  <si>
    <t>חבוש</t>
  </si>
  <si>
    <t>Fluorescent bulb</t>
  </si>
  <si>
    <t>Replacing taps</t>
  </si>
  <si>
    <t>Garden hose</t>
  </si>
  <si>
    <t>חמרי בניון דוד מלכה ובניו</t>
  </si>
  <si>
    <t>Fluorescent bulb and universal starter</t>
  </si>
  <si>
    <t>חשמל ישיר קיסריה</t>
  </si>
  <si>
    <t>גנן - שולם בטעות</t>
  </si>
  <si>
    <t>העברה חוזרת - שולם על ידי הלקוח</t>
  </si>
  <si>
    <t>Pension cleaning April 2022</t>
  </si>
  <si>
    <t>Bituach Leumi cleaning April 2022</t>
  </si>
  <si>
    <t>Cleaning Pesach</t>
  </si>
  <si>
    <t>ברז</t>
  </si>
  <si>
    <t xml:space="preserve"> תיקון תריס ידני חדר שינה + תיקון בריח דלת שירותי הורים + תיקון נזילה והתקנת ברז שירותי הורים </t>
  </si>
  <si>
    <t>450 + 61</t>
  </si>
  <si>
    <t xml:space="preserve"> תיקון נזילה שירותי ילדים + החלפת סיפון </t>
  </si>
  <si>
    <t>250 + 34</t>
  </si>
  <si>
    <t xml:space="preserve">Handyman - shutter repair </t>
  </si>
  <si>
    <t>תיקון תריס ושלבים חדשים</t>
  </si>
  <si>
    <t>Ceiling window motor in the services - disassembly and testing of an old engine, delivery and installation of a new engine</t>
  </si>
  <si>
    <t>מנוע חלון תקרה בשירותים - פירוק ובדיקה של מנוע ישן, משלוח והתקנת מנוע חדש</t>
  </si>
  <si>
    <t>Toilet seat</t>
  </si>
  <si>
    <t>Toilet seat replacement</t>
  </si>
  <si>
    <t>החלפת מושב אסלה</t>
  </si>
  <si>
    <t>Curtain repair + room door handles repair</t>
  </si>
  <si>
    <t>תיקון וילון + תיקון ידיות דלתות חדרים</t>
  </si>
  <si>
    <t>11344-6</t>
  </si>
  <si>
    <t>Spring basket hoop</t>
  </si>
  <si>
    <t>מגה ספורט</t>
  </si>
  <si>
    <t>Shipping + Installing a Basketball in the Pool</t>
  </si>
  <si>
    <t xml:space="preserve">משלוח + התקנת כדורסל בבריכה </t>
  </si>
  <si>
    <t>Coloring materials</t>
  </si>
  <si>
    <t>Repair of spatula + painting + curtain hanging</t>
  </si>
  <si>
    <t>תיקון שפכטל + צבע + תליית וילון</t>
  </si>
  <si>
    <t>Removable pipe</t>
  </si>
  <si>
    <t>Loosening a blockage in the faucet outside + replacing the faucet head</t>
  </si>
  <si>
    <t>שחרור סתימה בברז בחוץ + החלפת ראש ברז</t>
  </si>
  <si>
    <t>Removable faucet</t>
  </si>
  <si>
    <t>15246-1</t>
  </si>
  <si>
    <t>Work of pruning and cleaning a tiled roof</t>
  </si>
  <si>
    <t xml:space="preserve">עבודת גיזום וניקוי גג רעפים </t>
  </si>
  <si>
    <t>Repair and assemble a grid window</t>
  </si>
  <si>
    <t xml:space="preserve">תיקון והרכבת חלון רשת </t>
  </si>
  <si>
    <t xml:space="preserve">Disassembling and installing a sink faucet </t>
  </si>
  <si>
    <t xml:space="preserve">פירוק והתקנת ברז כיור + החלפת ראש סיפון + ראש סיפון </t>
  </si>
  <si>
    <t>תיקון מכונת כביסה</t>
  </si>
  <si>
    <t>ארי ידי זהב</t>
  </si>
  <si>
    <t>Water filter</t>
  </si>
  <si>
    <t>אקואה ספרנג</t>
  </si>
  <si>
    <t>Wall paint</t>
  </si>
  <si>
    <t>חמרי בניין דוד מלכה</t>
  </si>
  <si>
    <t xml:space="preserve">Pruning </t>
  </si>
  <si>
    <t xml:space="preserve"> עבודת גיזום </t>
  </si>
  <si>
    <t>Leak repair</t>
  </si>
  <si>
    <t xml:space="preserve"> תיקון נזילה: החלפת סיפון אמריקאי + ברז ניל כפול </t>
  </si>
  <si>
    <t xml:space="preserve">Replacing an electric shutter with a motor </t>
  </si>
  <si>
    <t xml:space="preserve"> תריס חדש + מנוע חדש + פירוק והתקנה </t>
  </si>
  <si>
    <t>Installing a barbecue</t>
  </si>
  <si>
    <t>שירה גז</t>
  </si>
  <si>
    <t>רמי לוי</t>
  </si>
  <si>
    <t>Passover Cleaning</t>
  </si>
  <si>
    <t xml:space="preserve">ניקיון פסח </t>
  </si>
  <si>
    <t>Fire ant treatment</t>
  </si>
  <si>
    <t>שלמה גינון ואחזקה</t>
  </si>
  <si>
    <t xml:space="preserve">Installing boiler mixer </t>
  </si>
  <si>
    <t>התקנת מערבל דוד + מערבל + מחברים + צינור</t>
  </si>
  <si>
    <t xml:space="preserve">Gardener </t>
  </si>
  <si>
    <t>Replacing a drawer in a bathroom cabinet</t>
  </si>
  <si>
    <t>נגריית בני  צלישר</t>
  </si>
  <si>
    <t>Led bulb</t>
  </si>
  <si>
    <t>Light bulb</t>
  </si>
  <si>
    <t>חומרי בניין דוד מלכה ובניו</t>
  </si>
  <si>
    <t>Gardening and plants</t>
  </si>
  <si>
    <t>Toilet seat repair + door handle</t>
  </si>
  <si>
    <t>תיקון מושב אסלה + ידית דלת</t>
  </si>
  <si>
    <t>Wall repair - rubbing + paint</t>
  </si>
  <si>
    <r>
      <rPr>
        <sz val="10"/>
        <color rgb="FF000000"/>
        <rFont val="Arial"/>
        <family val="2"/>
      </rPr>
      <t>תיקון</t>
    </r>
    <r>
      <rPr>
        <sz val="10"/>
        <color theme="1"/>
        <rFont val="UICTFontTextStyleEmphasizedBody"/>
      </rPr>
      <t xml:space="preserve"> </t>
    </r>
    <r>
      <rPr>
        <sz val="10"/>
        <color theme="1"/>
        <rFont val="Arial Hebrew"/>
      </rPr>
      <t>קיר</t>
    </r>
    <r>
      <rPr>
        <sz val="10"/>
        <color theme="1"/>
        <rFont val="UICTFontTextStyleEmphasizedBody"/>
      </rPr>
      <t xml:space="preserve"> - </t>
    </r>
    <r>
      <rPr>
        <sz val="10"/>
        <color theme="1"/>
        <rFont val="Arial Hebrew"/>
      </rPr>
      <t>שפכטל</t>
    </r>
    <r>
      <rPr>
        <sz val="10"/>
        <color theme="1"/>
        <rFont val="UICTFontTextStyleEmphasizedBody"/>
      </rPr>
      <t xml:space="preserve"> + </t>
    </r>
    <r>
      <rPr>
        <sz val="10"/>
        <color theme="1"/>
        <rFont val="Arial Hebrew"/>
      </rPr>
      <t>צבע</t>
    </r>
    <r>
      <rPr>
        <sz val="10"/>
        <color theme="1"/>
        <rFont val="UICTFontTextStyleEmphasizedBody"/>
      </rPr>
      <t> </t>
    </r>
  </si>
  <si>
    <t>Solution for water inlet in the bedroom and paint</t>
  </si>
  <si>
    <t>Gardening and pest control</t>
  </si>
  <si>
    <t>Pool shower stall repair</t>
  </si>
  <si>
    <t xml:space="preserve">תיקון מקלחון בריכה </t>
  </si>
  <si>
    <t>Bulbs</t>
  </si>
  <si>
    <t>רחמני</t>
  </si>
  <si>
    <t>יונתן בורדן</t>
  </si>
  <si>
    <t>Gardening and pump repair</t>
  </si>
  <si>
    <t>Gardening January 2024</t>
  </si>
  <si>
    <t>Debris repair + paint</t>
  </si>
  <si>
    <t xml:space="preserve">תיקון שפכטל + צבע </t>
  </si>
  <si>
    <t>Gardening March 2024</t>
  </si>
  <si>
    <t>Gardening February 2024</t>
  </si>
  <si>
    <t>מוראד קלש</t>
  </si>
  <si>
    <t>Coment</t>
  </si>
  <si>
    <t>contract #</t>
  </si>
  <si>
    <t>Phone</t>
  </si>
  <si>
    <t>email</t>
  </si>
  <si>
    <t>customer #</t>
  </si>
  <si>
    <t>Meter #</t>
  </si>
  <si>
    <t>Payment method</t>
  </si>
  <si>
    <t># Kriya</t>
  </si>
  <si>
    <t>wrranty</t>
  </si>
  <si>
    <t>model</t>
  </si>
  <si>
    <t>serial #</t>
  </si>
  <si>
    <t>Personal</t>
  </si>
  <si>
    <t>Naomi and Eli Wurtman</t>
  </si>
  <si>
    <t>kfar Etzion 19 Jerusalem</t>
  </si>
  <si>
    <t xml:space="preserve">Naomi </t>
  </si>
  <si>
    <t>Eli</t>
  </si>
  <si>
    <t>contractor</t>
  </si>
  <si>
    <t>door</t>
  </si>
  <si>
    <t>Sagit</t>
  </si>
  <si>
    <t>next door</t>
  </si>
  <si>
    <t>054-5333956- yicel</t>
  </si>
  <si>
    <t>kablan</t>
  </si>
  <si>
    <t>Ashraf</t>
  </si>
  <si>
    <t>050-5566667</t>
  </si>
  <si>
    <t>Nassim</t>
  </si>
  <si>
    <t>052-3718800</t>
  </si>
  <si>
    <t>Itamar</t>
  </si>
  <si>
    <t>050-5517687</t>
  </si>
  <si>
    <t>appliance</t>
  </si>
  <si>
    <t>surge protector</t>
  </si>
  <si>
    <t>sherut mazor</t>
  </si>
  <si>
    <t>04-6773000</t>
  </si>
  <si>
    <t>3 year warranty</t>
  </si>
  <si>
    <t>W85F44P/I</t>
  </si>
  <si>
    <t>washing machine</t>
  </si>
  <si>
    <t>Gorenje</t>
  </si>
  <si>
    <t>04-677300o</t>
  </si>
  <si>
    <t>ארנונה</t>
  </si>
  <si>
    <t>שילם בטעות לפה את הניהול</t>
  </si>
  <si>
    <t>העברתי לסנדי</t>
  </si>
  <si>
    <t>ניהול בטעות העביר לפה</t>
  </si>
  <si>
    <t>ניהול העברתי לסנדי</t>
  </si>
  <si>
    <t>התקנת מערכת פילטרים</t>
  </si>
  <si>
    <t>Deposit of rent</t>
  </si>
  <si>
    <t>בטעות העביר לפה</t>
  </si>
  <si>
    <t>Cleaning September 2019</t>
  </si>
  <si>
    <t>Pensia cleaning September 2019</t>
  </si>
  <si>
    <t>Bituach Leumi cleaning September 2019</t>
  </si>
  <si>
    <t>Cleaning June 2020</t>
  </si>
  <si>
    <t>Pension cleaning June 2020</t>
  </si>
  <si>
    <t>Bituach Leumi cleaning June 2020</t>
  </si>
  <si>
    <t>Cleaning Marchruary 2020</t>
  </si>
  <si>
    <t>Bituach Leumi cleaning Marchruary 2021</t>
  </si>
  <si>
    <t>Pension cleaning Marchruary 2021</t>
  </si>
  <si>
    <t>Cleaning July 2021</t>
  </si>
  <si>
    <t>Pension cleaning July 2021</t>
  </si>
  <si>
    <t>Bituach Leumi cleaning July 2021</t>
  </si>
  <si>
    <t>Filter replacement</t>
  </si>
  <si>
    <t>Water bill</t>
  </si>
  <si>
    <t>סגירת חשבון</t>
  </si>
  <si>
    <t>חומר ניקוי</t>
  </si>
  <si>
    <t>תשלום ניהול סנדי נכנס בטעות לחשבון הזה</t>
  </si>
  <si>
    <t>העברת התשלום לסנדי</t>
  </si>
  <si>
    <t>מעיינות העמקים מים</t>
  </si>
  <si>
    <t>צנור לברז</t>
  </si>
  <si>
    <t>הנגב</t>
  </si>
  <si>
    <t>בטעות שילם לחשבון הזה ניהול</t>
  </si>
  <si>
    <t>העברה לסנדי מכיוון ששילם בטעות</t>
  </si>
  <si>
    <t>תיקון אסלה וברז במטבח</t>
  </si>
  <si>
    <t>1497ד</t>
  </si>
  <si>
    <t>זיכוי מחסני תאורה</t>
  </si>
  <si>
    <t>העביר ניהול בטעות לפה</t>
  </si>
  <si>
    <t>העברתי לסנדי את הניהול</t>
  </si>
  <si>
    <t>ניהול סנדי בטעות העבירו לפה</t>
  </si>
  <si>
    <t>סנדי העבירה לחשבון שלה את הניהול</t>
  </si>
  <si>
    <t>החלפת מצוף ניאגרה</t>
  </si>
  <si>
    <t>אמבלונס לאינסטלציה</t>
  </si>
  <si>
    <t>menegment</t>
  </si>
  <si>
    <t>הועבר לסנדי בטעות עבר לפה זה ניהול</t>
  </si>
  <si>
    <t>advance</t>
  </si>
  <si>
    <t>החלפת שעון שבת</t>
  </si>
  <si>
    <t>Management Sandi - the right account</t>
  </si>
  <si>
    <t>תיקון מדרגות ומסילה ופנלים</t>
  </si>
  <si>
    <t>אורי אריפול</t>
  </si>
  <si>
    <t>Air conditioning technician</t>
  </si>
  <si>
    <t>םPower point arrangement + gluing panels</t>
  </si>
  <si>
    <t>סידור נקודת חשמל + הדבקת פנלים</t>
  </si>
  <si>
    <t>Deductible - Harel Blue</t>
  </si>
  <si>
    <t>Electric bill 8/7/22-28/9/22</t>
  </si>
  <si>
    <t>Replacement of new feed pipes + all feed pipes under the house</t>
  </si>
  <si>
    <t>החלפת צנרת הזנה חדשה  + כל צנרת ההזנה שתחת הבית</t>
  </si>
  <si>
    <t>Repair of water leak in the kitchen</t>
  </si>
  <si>
    <t>Gardener November 2022</t>
  </si>
  <si>
    <t>גרהם</t>
  </si>
  <si>
    <t>Tiles for panels</t>
  </si>
  <si>
    <t>Cutting panels</t>
  </si>
  <si>
    <t>שיש פרדיס</t>
  </si>
  <si>
    <t>שולם ע"י אלישבע 40 ₪</t>
  </si>
  <si>
    <t>Measuring 2 shower stalls</t>
  </si>
  <si>
    <t>Walk-in Showers</t>
  </si>
  <si>
    <t>Sealing work in the shower stall</t>
  </si>
  <si>
    <t>עבודת איטום במקלחון</t>
  </si>
  <si>
    <t>Bypassing a leaky drainage line in the shower stall room</t>
  </si>
  <si>
    <t>ביצוע מעקף קו ניקוז דלוחי בחדר המקלחון</t>
  </si>
  <si>
    <t>Itching and moisture in the walls</t>
  </si>
  <si>
    <t xml:space="preserve">גירוד רטיבות בקירות </t>
  </si>
  <si>
    <t>Rental of moisture-absorbing equipment for drying wet cavities</t>
  </si>
  <si>
    <t>השכרת ציוד סופחי לחות לייבוש חללים רטובים</t>
  </si>
  <si>
    <t>Front porch flooring</t>
  </si>
  <si>
    <t>Scratching moisture from the walls</t>
  </si>
  <si>
    <t xml:space="preserve"> גירוד רטיבות קירות </t>
  </si>
  <si>
    <t>Short circuit repair</t>
  </si>
  <si>
    <t>תיקון קצר חשמלי</t>
  </si>
  <si>
    <t>Dismantling ceramics, sealing and flooring including stairs</t>
  </si>
  <si>
    <t>פירוק קרמיקה, איטום וריצוף כולל מדרגות</t>
  </si>
  <si>
    <t>Toilet replacement</t>
  </si>
  <si>
    <t>החלפת אסלה</t>
  </si>
  <si>
    <t>Hanging toilet</t>
  </si>
  <si>
    <t>Underfloor drying</t>
  </si>
  <si>
    <t>זיו פתרונות מקצועיים</t>
  </si>
  <si>
    <t>Deposit</t>
  </si>
  <si>
    <t>שרון דאלין</t>
  </si>
  <si>
    <t>Niagara hidden leak repair</t>
  </si>
  <si>
    <t xml:space="preserve">תיקון נזילה ניאגרה סמויה + החלפת מצוף וגומיות </t>
  </si>
  <si>
    <t>Repair of hole flooring</t>
  </si>
  <si>
    <t xml:space="preserve">תיקון ריצוף חורים </t>
  </si>
  <si>
    <t>Painting</t>
  </si>
  <si>
    <t>Caley Vernon Dal</t>
  </si>
  <si>
    <t>Repairs and painting a laundry room  + installation of 2 light fixtures</t>
  </si>
  <si>
    <t>תיקונים + צביעת חדר כביסה + התקנת 2 גופי תאורה</t>
  </si>
  <si>
    <t>Advance for expenses</t>
  </si>
  <si>
    <t>Gas Connection - Lori Gas</t>
  </si>
  <si>
    <t>Locksmith</t>
  </si>
  <si>
    <t>Set up fee including VAT</t>
  </si>
  <si>
    <t>Ikea Shop</t>
  </si>
  <si>
    <t>איקאה</t>
  </si>
  <si>
    <t>ido glas</t>
  </si>
  <si>
    <t>Down Payment for Glass in Bathrooms</t>
  </si>
  <si>
    <t>Pandazzz - 3 Mattresses + Bedfram</t>
  </si>
  <si>
    <t>Dan Deal - Cleaning Supplies</t>
  </si>
  <si>
    <t>Politzer Supermarket - Cleaning Supplies</t>
  </si>
  <si>
    <t>Mezuzot - Klaf + Cover (5 Units)</t>
  </si>
  <si>
    <t>Fox- housewares</t>
  </si>
  <si>
    <t>Laundry rack</t>
  </si>
  <si>
    <t>Sheets</t>
  </si>
  <si>
    <t>House supplies</t>
  </si>
  <si>
    <t>Tap Installation + Hot Water Fix</t>
  </si>
  <si>
    <t>דויד נתן</t>
  </si>
  <si>
    <t>Hot - August 2021</t>
  </si>
  <si>
    <t>Shower glass</t>
  </si>
  <si>
    <t>Shower installation</t>
  </si>
  <si>
    <t>מאי גלאס</t>
  </si>
  <si>
    <t>Cleaner August 2021</t>
  </si>
  <si>
    <t>Cleaner Pension 2021</t>
  </si>
  <si>
    <t>Handyman Furniture assembly</t>
  </si>
  <si>
    <t>Bituach leumi Cleaner</t>
  </si>
  <si>
    <t>Hot - September 2021</t>
  </si>
  <si>
    <t>Cleaning service</t>
  </si>
  <si>
    <t>מישיב סטניסלב</t>
  </si>
  <si>
    <t>Management Fee</t>
  </si>
  <si>
    <t>Hot - October 2021</t>
  </si>
  <si>
    <t>Gas bill</t>
  </si>
  <si>
    <t>לורי גז</t>
  </si>
  <si>
    <t>Meat pots</t>
  </si>
  <si>
    <t>Hot - November 2021</t>
  </si>
  <si>
    <t>Plates and soup bowls</t>
  </si>
  <si>
    <t>Zara Home On line</t>
  </si>
  <si>
    <t>Electric bill</t>
  </si>
  <si>
    <t>Silverware</t>
  </si>
  <si>
    <t>שולם על ידי ציונה</t>
  </si>
  <si>
    <t>Hot - December 2021</t>
  </si>
  <si>
    <t>Mip fees</t>
  </si>
  <si>
    <t>Mip fees - the right account</t>
  </si>
  <si>
    <t>Hot - January 2022</t>
  </si>
  <si>
    <t>Gas filling for air conditioner</t>
  </si>
  <si>
    <t>שי תיקונים והתקנות</t>
  </si>
  <si>
    <t>Heater discount</t>
  </si>
  <si>
    <t>שקם אלקטריק</t>
  </si>
  <si>
    <t>Heater repair</t>
  </si>
  <si>
    <t>Hot - February 2022</t>
  </si>
  <si>
    <t>Air conditioner instalation</t>
  </si>
  <si>
    <t>Electric bill paid by Ness</t>
  </si>
  <si>
    <t>רבקה נס</t>
  </si>
  <si>
    <t>Bird netting and timer for dud shemesh</t>
  </si>
  <si>
    <t>שיפוצי ירושלים</t>
  </si>
  <si>
    <t>Hot - March 2022</t>
  </si>
  <si>
    <t>Hot - April 2022</t>
  </si>
  <si>
    <t>Hot - May 2022</t>
  </si>
  <si>
    <t>ציונה</t>
  </si>
  <si>
    <t>Hot - June 2022</t>
  </si>
  <si>
    <t>Hot - July 2022</t>
  </si>
  <si>
    <t>Advance - paid by Ross \ Campbell</t>
  </si>
  <si>
    <t>אקו קלין הום</t>
  </si>
  <si>
    <t>פוליצר חדרה</t>
  </si>
  <si>
    <t>Hot - August 2022</t>
  </si>
  <si>
    <t>linens</t>
  </si>
  <si>
    <t>מועדון הכותנה</t>
  </si>
  <si>
    <t>Real Estate consulting fee - paid by Ross \ Campbell</t>
  </si>
  <si>
    <t>Bituach Leumi cleaning August 2022</t>
  </si>
  <si>
    <t>Pension cleaning August 2022</t>
  </si>
  <si>
    <t>Wall painting correction</t>
  </si>
  <si>
    <t xml:space="preserve">תיקון צבע בקיר </t>
  </si>
  <si>
    <t>Hot - September 2022</t>
  </si>
  <si>
    <t>TV</t>
  </si>
  <si>
    <t>ברימאג</t>
  </si>
  <si>
    <t>Hot - October 2022</t>
  </si>
  <si>
    <t>Refund of deposit minus electricity bill</t>
  </si>
  <si>
    <t>החזר פקדון בניכוי חשמל</t>
  </si>
  <si>
    <t>Hot - November 2022</t>
  </si>
  <si>
    <t>Towels and a blanket</t>
  </si>
  <si>
    <t>Hot - December 2022</t>
  </si>
  <si>
    <t>Hot - January 2023</t>
  </si>
  <si>
    <t>Installation of 4 ceiling fans and 4 ceiling lights</t>
  </si>
  <si>
    <t>Remove and plaster/paint over a/c piping in hallway</t>
  </si>
  <si>
    <t>Hot - February 2023</t>
  </si>
  <si>
    <t>Hot - March 2023</t>
  </si>
  <si>
    <t>Vaad Bait</t>
  </si>
  <si>
    <t>נציגות ועד בית</t>
  </si>
  <si>
    <t>פוליצר פרדס חנה</t>
  </si>
  <si>
    <t>Hot - April 2023</t>
  </si>
  <si>
    <t>Advance - paid by Susannah Heart</t>
  </si>
  <si>
    <t>שכירות + נקיון + מעמ 4500+500+526.6</t>
  </si>
  <si>
    <t>Hot - May 2023</t>
  </si>
  <si>
    <t>Hot - June 2023</t>
  </si>
  <si>
    <t>Sussanah fee</t>
  </si>
  <si>
    <t>Hot - July 2023</t>
  </si>
  <si>
    <t>ציונה שילמה באשראי שלה</t>
  </si>
  <si>
    <t>פוליצר</t>
  </si>
  <si>
    <t>Hot - August 2023</t>
  </si>
  <si>
    <t>Hot - September 2023</t>
  </si>
  <si>
    <t>Hot - October 2023</t>
  </si>
  <si>
    <t>Hot - November 2023</t>
  </si>
  <si>
    <t>Hot - December 2023</t>
  </si>
  <si>
    <t>Hot - January 2024</t>
  </si>
  <si>
    <t>Hot - February 2024</t>
  </si>
  <si>
    <t>Hot - March 2024</t>
  </si>
  <si>
    <t>11746-2</t>
  </si>
  <si>
    <t>Cylinder for the front door</t>
  </si>
  <si>
    <t>11778-2</t>
  </si>
  <si>
    <t>Replacement of front door cylinder</t>
  </si>
  <si>
    <t xml:space="preserve">החלפת צילינדר דלת כניסה </t>
  </si>
  <si>
    <t>תיקון נזילה</t>
  </si>
  <si>
    <t>Exterminator termites ans fire ants</t>
  </si>
  <si>
    <t>ישי הדברות</t>
  </si>
  <si>
    <t>Mesh window repair + broken parking light fixture</t>
  </si>
  <si>
    <t xml:space="preserve">תיקון חלון רשת + גוף תאורה שבור חנייה </t>
  </si>
  <si>
    <t>מטהר מים וברז מזיגה</t>
  </si>
  <si>
    <t>Leak repair and dosh head and hose replacement and window lock repair</t>
  </si>
  <si>
    <t xml:space="preserve">תיקון נזילה + החלפת ראש דוש וצינור + תיקון נעילה חלון </t>
  </si>
  <si>
    <t xml:space="preserve">Upper shower sink leak repair + niagara leak repair </t>
  </si>
  <si>
    <t>תיקון נזילה כיור מקלחת עליונה + תיקון נזילה ניאגרה + מצוף ניאגרה</t>
  </si>
  <si>
    <t>Kitchen supplies</t>
  </si>
  <si>
    <t>Mugs</t>
  </si>
  <si>
    <t>פוקס</t>
  </si>
  <si>
    <t>Air conditioner technician</t>
  </si>
  <si>
    <t>גביר רון</t>
  </si>
  <si>
    <t>A tool for cutlery</t>
  </si>
  <si>
    <t>זול סטוק</t>
  </si>
  <si>
    <t>החזר לסנדי</t>
  </si>
  <si>
    <t>Hole repair in the wall - sealing + spillage + paint</t>
  </si>
  <si>
    <t>תיקון חור בקיר - איטום + שפכטל + צבע</t>
  </si>
  <si>
    <t>Replacing ceramics in the master shower</t>
  </si>
  <si>
    <t>חאמד הלאל</t>
  </si>
  <si>
    <t>לה סויטה</t>
  </si>
  <si>
    <t>צינור לכיור</t>
  </si>
  <si>
    <t xml:space="preserve">תיקון נזילה, סיפון נירוסטה </t>
  </si>
  <si>
    <t>הגעלת כלי מטבח</t>
  </si>
  <si>
    <t>אבישי</t>
  </si>
  <si>
    <t>Sewage clog release</t>
  </si>
  <si>
    <t>בורה שירותי ביוב ואינסטלציה</t>
  </si>
  <si>
    <t>Plumber - evaltuation of the issue with camera</t>
  </si>
  <si>
    <t>Plumber - repair</t>
  </si>
  <si>
    <t>אהרון שילם</t>
  </si>
  <si>
    <t>nealy cc</t>
  </si>
  <si>
    <t>Cash</t>
  </si>
  <si>
    <t>Other</t>
  </si>
  <si>
    <t>Reconcile</t>
  </si>
  <si>
    <t>דוח נשלח</t>
  </si>
  <si>
    <t>central vac</t>
  </si>
  <si>
    <t>Greenkey</t>
  </si>
  <si>
    <t>mattress delivery</t>
  </si>
  <si>
    <t xml:space="preserve">Polirom </t>
  </si>
  <si>
    <t>dishwasher</t>
  </si>
  <si>
    <t>שרות הצפון</t>
  </si>
  <si>
    <t>food</t>
  </si>
  <si>
    <t>suersol deal</t>
  </si>
  <si>
    <t>hendeler</t>
  </si>
  <si>
    <t>ballon gas and hook up</t>
  </si>
  <si>
    <t xml:space="preserve">prepaid </t>
  </si>
  <si>
    <t>pool cover</t>
  </si>
  <si>
    <t>worl plus</t>
  </si>
  <si>
    <t>vacum cleaner</t>
  </si>
  <si>
    <t>curtains</t>
  </si>
  <si>
    <t>etzratuv</t>
  </si>
  <si>
    <t>cleaning products</t>
  </si>
  <si>
    <t>super baron</t>
  </si>
  <si>
    <t>bbq supplis</t>
  </si>
  <si>
    <t>fox</t>
  </si>
  <si>
    <t>776-150869</t>
  </si>
  <si>
    <t>home center</t>
  </si>
  <si>
    <t>wolf plus</t>
  </si>
  <si>
    <t xml:space="preserve">ping pong </t>
  </si>
  <si>
    <t>supplies</t>
  </si>
  <si>
    <t>hendler</t>
  </si>
  <si>
    <t>rony clock and liam door</t>
  </si>
  <si>
    <t>benidict</t>
  </si>
  <si>
    <t>march</t>
  </si>
  <si>
    <t>freezer</t>
  </si>
  <si>
    <t>PR</t>
  </si>
  <si>
    <t>lights</t>
  </si>
  <si>
    <t>logo teura</t>
  </si>
  <si>
    <t>sofa bed</t>
  </si>
  <si>
    <t>natura</t>
  </si>
  <si>
    <t>large gas ballon</t>
  </si>
  <si>
    <t>dor gas</t>
  </si>
  <si>
    <t>table delivery</t>
  </si>
  <si>
    <t>penthouse</t>
  </si>
  <si>
    <t>a/c unit</t>
  </si>
  <si>
    <t>electra</t>
  </si>
  <si>
    <t>Desk and chair</t>
  </si>
  <si>
    <t>tol</t>
  </si>
  <si>
    <t>wall paper</t>
  </si>
  <si>
    <t>etztrubal</t>
  </si>
  <si>
    <t>cleaning 15/6</t>
  </si>
  <si>
    <t>nikayon</t>
  </si>
  <si>
    <t>cleaning 1/6</t>
  </si>
  <si>
    <t>rafi</t>
  </si>
  <si>
    <t>plumber</t>
  </si>
  <si>
    <t>schwart order</t>
  </si>
  <si>
    <t>shefa habaron</t>
  </si>
  <si>
    <t>wine fridge repair</t>
  </si>
  <si>
    <t>zion deliver</t>
  </si>
  <si>
    <t>Furniture delivery</t>
  </si>
  <si>
    <t>Peter Vunaeu</t>
  </si>
  <si>
    <t>building supplies</t>
  </si>
  <si>
    <t>rachmani</t>
  </si>
  <si>
    <t>door adjustment</t>
  </si>
  <si>
    <t>Marc</t>
  </si>
  <si>
    <t>safe</t>
  </si>
  <si>
    <t>outside sink</t>
  </si>
  <si>
    <t>danzimna</t>
  </si>
  <si>
    <t>shul seats</t>
  </si>
  <si>
    <t>vinegar</t>
  </si>
  <si>
    <t xml:space="preserve">alarm technican </t>
  </si>
  <si>
    <t xml:space="preserve">shaal </t>
  </si>
  <si>
    <t>rying rack</t>
  </si>
  <si>
    <t xml:space="preserve">sucah </t>
  </si>
  <si>
    <t>Ben</t>
  </si>
  <si>
    <t>handyman</t>
  </si>
  <si>
    <t>technomag</t>
  </si>
  <si>
    <t>cleaner 26-01-18</t>
  </si>
  <si>
    <t xml:space="preserve">bituach leumi </t>
  </si>
  <si>
    <t>shower heads</t>
  </si>
  <si>
    <t>Sh18000207</t>
  </si>
  <si>
    <t>bathroon blinds</t>
  </si>
  <si>
    <t>etzrubad</t>
  </si>
  <si>
    <t>spots for book care</t>
  </si>
  <si>
    <t>light bulbs</t>
  </si>
  <si>
    <t>machsani chasmal</t>
  </si>
  <si>
    <t>cleaning- ביטוח לאומי</t>
  </si>
  <si>
    <t>elecrric</t>
  </si>
  <si>
    <t>2018-4901864528</t>
  </si>
  <si>
    <t>super shefaq</t>
  </si>
  <si>
    <t>gardener- clean up of tree</t>
  </si>
  <si>
    <t>Rafi</t>
  </si>
  <si>
    <t xml:space="preserve">coffee </t>
  </si>
  <si>
    <t>ניחוח קפה</t>
  </si>
  <si>
    <t>plumber for blockage</t>
  </si>
  <si>
    <t>bore</t>
  </si>
  <si>
    <t>elecrric feb-april</t>
  </si>
  <si>
    <t>castemer tex and dlivery</t>
  </si>
  <si>
    <t xml:space="preserve">t nt </t>
  </si>
  <si>
    <t>weter 3-4/18</t>
  </si>
  <si>
    <t>tikon micro</t>
  </si>
  <si>
    <t>גן ואבן</t>
  </si>
  <si>
    <t>hayim manalim</t>
  </si>
  <si>
    <t>אזעקה</t>
  </si>
  <si>
    <t xml:space="preserve"> ג ר תקשורת</t>
  </si>
  <si>
    <t>glass</t>
  </si>
  <si>
    <t>אום מטל גלאס</t>
  </si>
  <si>
    <t>electrik 9/4-30/5</t>
  </si>
  <si>
    <t>suplies home</t>
  </si>
  <si>
    <t>electrik smart home</t>
  </si>
  <si>
    <t>weter 5-6/18</t>
  </si>
  <si>
    <t>נכס 32700000</t>
  </si>
  <si>
    <t>ברושים 1</t>
  </si>
  <si>
    <t>נכס 114640000</t>
  </si>
  <si>
    <t>יפה נוף 22</t>
  </si>
  <si>
    <t>שקיות זבל</t>
  </si>
  <si>
    <t>גלובל קוואלטי - בית חכם</t>
  </si>
  <si>
    <t>העברה בנקאית נלי עשתה</t>
  </si>
  <si>
    <t>גנן</t>
  </si>
  <si>
    <t>garden and bambok</t>
  </si>
  <si>
    <t>electrik 31/5-31/7</t>
  </si>
  <si>
    <t>טיפול למזגן</t>
  </si>
  <si>
    <t>אלקטרה תעמל אגשח</t>
  </si>
  <si>
    <t>כיסוי</t>
  </si>
  <si>
    <t>די בי פלאס</t>
  </si>
  <si>
    <t>fish</t>
  </si>
  <si>
    <t>איתן דגים</t>
  </si>
  <si>
    <t>כריות</t>
  </si>
  <si>
    <t>weter 7-8/18</t>
  </si>
  <si>
    <t>סכך</t>
  </si>
  <si>
    <t>שק 200</t>
  </si>
  <si>
    <t>בניית סוכה</t>
  </si>
  <si>
    <t>אבישאי אברהם</t>
  </si>
  <si>
    <t>חשבון מים - הברושים 1</t>
  </si>
  <si>
    <t>טיפול וגיזום בגינה</t>
  </si>
  <si>
    <t>electric 1/8-7/10/18</t>
  </si>
  <si>
    <t>כלי גינון</t>
  </si>
  <si>
    <t>שאיבת ביוב</t>
  </si>
  <si>
    <t>העתקים</t>
  </si>
  <si>
    <t>ס טי בי העתקות</t>
  </si>
  <si>
    <t>צילום קו ביוב</t>
  </si>
  <si>
    <t>תרמוגרף</t>
  </si>
  <si>
    <t>חיבור מחדש חקו ביוב</t>
  </si>
  <si>
    <t>נתנאל כהן</t>
  </si>
  <si>
    <t>תיקון חלון</t>
  </si>
  <si>
    <t>אגרת בניה</t>
  </si>
  <si>
    <t>ועדת תכנון</t>
  </si>
  <si>
    <t>weter 9-10/18</t>
  </si>
  <si>
    <t>weter 9-10/18 habroshim</t>
  </si>
  <si>
    <t>מעלית</t>
  </si>
  <si>
    <t>אלקטרה תעמל</t>
  </si>
  <si>
    <t>סתימה בביוב</t>
  </si>
  <si>
    <t>ניקיון לידיה</t>
  </si>
  <si>
    <t>חשבון חשמל 8/10-2/12/18</t>
  </si>
  <si>
    <t>פי אר די ביקורת</t>
  </si>
  <si>
    <t>תיקון שער</t>
  </si>
  <si>
    <t>שבח שלום תיקון ידית בשער</t>
  </si>
  <si>
    <t>מתיו פרנסיס</t>
  </si>
  <si>
    <t>אנדרו מוריס</t>
  </si>
  <si>
    <t>Water 11-12/18 יפה נוף 22</t>
  </si>
  <si>
    <t>Water 11-12/18 הברושים 1</t>
  </si>
  <si>
    <t>Cleaner - Jan</t>
  </si>
  <si>
    <t>Pesion Cleaner - Jan</t>
  </si>
  <si>
    <t>Buituach Leumi Cleaner - Jan</t>
  </si>
  <si>
    <t>Electricty 3/12/18-30/1/19</t>
  </si>
  <si>
    <t>Gardener - Habroshim</t>
  </si>
  <si>
    <t>Water</t>
  </si>
  <si>
    <t>Cleaner - Feb</t>
  </si>
  <si>
    <t>Pension Cleaner - Feb</t>
  </si>
  <si>
    <t>Buituach Leumi Cleaner - Feb</t>
  </si>
  <si>
    <t>Water 1-2/19</t>
  </si>
  <si>
    <t>הברושים 1</t>
  </si>
  <si>
    <t>יפה נוף</t>
  </si>
  <si>
    <t>מכון העתקות - הגשה</t>
  </si>
  <si>
    <t>חשמל 31/1-4/4/19</t>
  </si>
  <si>
    <t>אוכל</t>
  </si>
  <si>
    <t>החלפת רצועות תריס חשמלי</t>
  </si>
  <si>
    <t>אמנור קיסריה בעמ</t>
  </si>
  <si>
    <t>weter 3-4/19</t>
  </si>
  <si>
    <t>נכס 33540000</t>
  </si>
  <si>
    <t>ביטוח לאומי לידיה אוגוסט 2018</t>
  </si>
  <si>
    <t>ביטוח לאומי לידיה ספטמבר 2018</t>
  </si>
  <si>
    <t>ביטוח לאומי לידיה 10-12/18</t>
  </si>
  <si>
    <t>ביטוח לאומי לידיה 1-3/19</t>
  </si>
  <si>
    <t>גרהאם אסקין גינון</t>
  </si>
  <si>
    <t>גרבם אסקין</t>
  </si>
  <si>
    <t xml:space="preserve">                                   </t>
  </si>
  <si>
    <t>תיקון פיצוץ מים</t>
  </si>
  <si>
    <t>ברדה עמוס</t>
  </si>
  <si>
    <t>electric 5/4-3/6/19</t>
  </si>
  <si>
    <t>arnona 7-8/19</t>
  </si>
  <si>
    <t>החלפת סוללה לאזעקה</t>
  </si>
  <si>
    <t>ג א תקשורת</t>
  </si>
  <si>
    <t>מים 05-6/19 הברושים 1</t>
  </si>
  <si>
    <t>מים 05-6/19 יפה נוף 22</t>
  </si>
  <si>
    <t>ביטוח לאומי לידיה שמואל אפריל עד יוני</t>
  </si>
  <si>
    <t>clening july</t>
  </si>
  <si>
    <t>pensia clening july</t>
  </si>
  <si>
    <t>bituh leomi clening july</t>
  </si>
  <si>
    <t>דוכן גן שמואל - אוכל</t>
  </si>
  <si>
    <t>electric 4/6-1/8/19</t>
  </si>
  <si>
    <t>יקבי הברון בריסקט</t>
  </si>
  <si>
    <t>יקבי הברון</t>
  </si>
  <si>
    <t>הרצ אוכל</t>
  </si>
  <si>
    <t>הנדימן</t>
  </si>
  <si>
    <t>רון דרורי</t>
  </si>
  <si>
    <t>כיבוד</t>
  </si>
  <si>
    <t>מים 07-08/19</t>
  </si>
  <si>
    <t>קאנטרי</t>
  </si>
  <si>
    <t>עמרמוב</t>
  </si>
  <si>
    <t>תיקון מדיח</t>
  </si>
  <si>
    <t>סימנס</t>
  </si>
  <si>
    <t>משיגן גינון</t>
  </si>
  <si>
    <t>התקנת טלויזיה</t>
  </si>
  <si>
    <t>ביטוח לאומי לידיה 7-9/19</t>
  </si>
  <si>
    <t>עזרה בחג ג'ונה וסמסון</t>
  </si>
  <si>
    <t>מנורות</t>
  </si>
  <si>
    <t>החלפת מנורות</t>
  </si>
  <si>
    <t>ארנונה 11-12/19</t>
  </si>
  <si>
    <t>מים 9-10/19</t>
  </si>
  <si>
    <t>תיקון תנור</t>
  </si>
  <si>
    <t>י א שירותים</t>
  </si>
  <si>
    <t>חשמל7/10/19-5/12/19</t>
  </si>
  <si>
    <t>בדיקת תריס ופירוק שולחן</t>
  </si>
  <si>
    <t>צביקה דנציג</t>
  </si>
  <si>
    <t>ג ר תקשורת קריאת שירות</t>
  </si>
  <si>
    <t>ג ר תקשורת</t>
  </si>
  <si>
    <t>איקאה מברשות לאסלה</t>
  </si>
  <si>
    <t>נעמי שילמה באשראי שלה ועשינו לה העברה</t>
  </si>
  <si>
    <t>התקנת כיור וטוחן אשפה,תיקון שואב ביוב</t>
  </si>
  <si>
    <t>פואד- שק נרשם לגולן לבניין</t>
  </si>
  <si>
    <t>ביטוח לאומי לידיה אוקטובר עד דצמבר</t>
  </si>
  <si>
    <t>מים 11-12/19</t>
  </si>
  <si>
    <t>שלמה גלעד - נדב קנה והעברנו לו כסף</t>
  </si>
  <si>
    <t>תיקון נזילות מים</t>
  </si>
  <si>
    <t>ארז לנסברג</t>
  </si>
  <si>
    <t>חשבון חשמל16/12/19-2/2/20</t>
  </si>
  <si>
    <t>מים 1-2/20</t>
  </si>
  <si>
    <t>ארנונה 3-4/20</t>
  </si>
  <si>
    <t>איתי דרור החלפת מגן חימום רצפה</t>
  </si>
  <si>
    <t>דורון מחשבים</t>
  </si>
  <si>
    <t>גופי תאורה</t>
  </si>
  <si>
    <t>שלמה גלעד</t>
  </si>
  <si>
    <t>התקנות</t>
  </si>
  <si>
    <t>לידיה ביטוח לאומי 1-3/20</t>
  </si>
  <si>
    <t>ארנונה 5-6/20</t>
  </si>
  <si>
    <t>water 03-04/20</t>
  </si>
  <si>
    <t>תיקונים ואחזקה</t>
  </si>
  <si>
    <t>תיקון והחלפת מפסק מזגן</t>
  </si>
  <si>
    <t>תיקון מזגנים</t>
  </si>
  <si>
    <t>תיקון מתקן ספורט</t>
  </si>
  <si>
    <t>דניאל שרותים</t>
  </si>
  <si>
    <t xml:space="preserve">תיקון </t>
  </si>
  <si>
    <t>חשמל 3/2-2/6/20</t>
  </si>
  <si>
    <t>מים 5-6/20</t>
  </si>
  <si>
    <t>ארנונה 7-8/20</t>
  </si>
  <si>
    <t>ביטוח לאומי לידיה 4-6/20</t>
  </si>
  <si>
    <t>ארנונה 9-10/20</t>
  </si>
  <si>
    <t xml:space="preserve">גינון </t>
  </si>
  <si>
    <t>wifi</t>
  </si>
  <si>
    <t>shimon21</t>
  </si>
  <si>
    <t>she paid</t>
  </si>
  <si>
    <t>status</t>
  </si>
  <si>
    <t xml:space="preserve">Iziks </t>
  </si>
  <si>
    <t>electican</t>
  </si>
  <si>
    <t>alumnut guy</t>
  </si>
  <si>
    <t>Amer aluminum</t>
  </si>
  <si>
    <t>none</t>
  </si>
  <si>
    <t>batteries</t>
  </si>
  <si>
    <t>Benidict</t>
  </si>
  <si>
    <t>c</t>
  </si>
  <si>
    <t>chaim maulim</t>
  </si>
  <si>
    <t>cleaning 24/10 aedn 29/17</t>
  </si>
  <si>
    <t>amer aluminum</t>
  </si>
  <si>
    <t>toilet repair</t>
  </si>
  <si>
    <t>erez Lvesberg</t>
  </si>
  <si>
    <t>painting</t>
  </si>
  <si>
    <t>chamudi</t>
  </si>
  <si>
    <t>xterminator</t>
  </si>
  <si>
    <t xml:space="preserve">adi </t>
  </si>
  <si>
    <t>arnona mar-june</t>
  </si>
  <si>
    <t>bituch leomi</t>
  </si>
  <si>
    <t>בדיקת מזגן</t>
  </si>
  <si>
    <t>סגירת חשבון לקוח מול הבאפר</t>
  </si>
  <si>
    <t>Packing materials</t>
  </si>
  <si>
    <t>Painter</t>
  </si>
  <si>
    <t>Showerhead</t>
  </si>
  <si>
    <t>Vaad Bait - 12/2018-06/2021</t>
  </si>
  <si>
    <t>Pension Cleaning Jul 2021</t>
  </si>
  <si>
    <t>Bituach Leumi Cleaning Jul 2021</t>
  </si>
  <si>
    <t>Replacing wheels</t>
  </si>
  <si>
    <t>10916/7</t>
  </si>
  <si>
    <t>Leaks from the wc to the warehouse</t>
  </si>
  <si>
    <t>Advance - car sales</t>
  </si>
  <si>
    <t>Debt to Amisragas</t>
  </si>
  <si>
    <t>אמישרגז</t>
  </si>
  <si>
    <t>Liat Gas Payment - Part of the Debt</t>
  </si>
  <si>
    <t>Advance - plumber</t>
  </si>
  <si>
    <t>כרומגן</t>
  </si>
  <si>
    <t>Repair of a broken shutter</t>
  </si>
  <si>
    <t>תיקון תריס שבור</t>
  </si>
  <si>
    <t>Side faucet for the sink</t>
  </si>
  <si>
    <t>Leak repair - dismantling and installing kitchen sink faucet</t>
  </si>
  <si>
    <t xml:space="preserve"> תיקון נזילה: פירוק והתקנת ברז כיור מטבח + החלפת סיפון + סיפון אמריקאי </t>
  </si>
  <si>
    <t>Replacing the boiler switch, replacing the light fixture including  the switch +</t>
  </si>
  <si>
    <t xml:space="preserve">החלפת מפסק דוד + החלפת גוף תאורה + מפסק + גוף </t>
  </si>
  <si>
    <t xml:space="preserve">Repair of toilet sink faucet </t>
  </si>
  <si>
    <t xml:space="preserve">תיקון ברז כיור שירותים + חלקים לנעילה חדשים </t>
  </si>
  <si>
    <t>גנן ירוק</t>
  </si>
  <si>
    <t>החזר תשלום מים ודמי שמירה</t>
  </si>
  <si>
    <t>עמאש ראשה</t>
  </si>
  <si>
    <t>גינון ינואר</t>
  </si>
  <si>
    <t>בריכה ינואר יולי</t>
  </si>
  <si>
    <t xml:space="preserve">רענן אנג'ל </t>
  </si>
  <si>
    <t>גינון פברואר</t>
  </si>
  <si>
    <t>גינון מרץ</t>
  </si>
  <si>
    <t>ארנונה 5-6/21</t>
  </si>
  <si>
    <t>חשמל 2/2-11/4/21</t>
  </si>
  <si>
    <t>גינון ותיקון שירותים</t>
  </si>
  <si>
    <t>סי טי בי העתקות</t>
  </si>
  <si>
    <t>סי טי בי</t>
  </si>
  <si>
    <t>חשבון מים וביוב</t>
  </si>
  <si>
    <t>חשבון חשמל</t>
  </si>
  <si>
    <t>ארנונה יולי אוגוסט 2021</t>
  </si>
  <si>
    <t>מועצה איזורית חוף הכרמל</t>
  </si>
  <si>
    <t>מים וביוב</t>
  </si>
  <si>
    <t>Fire Extinguisher</t>
  </si>
  <si>
    <t>Delivery of Furniture</t>
  </si>
  <si>
    <t>ביתילי</t>
  </si>
  <si>
    <t>Electric bill 31/5-1/8/21</t>
  </si>
  <si>
    <t>Gardener July 2021</t>
  </si>
  <si>
    <t>Sandi management</t>
  </si>
  <si>
    <t>בזק בינלאומי</t>
  </si>
  <si>
    <t>Gardener August 2021</t>
  </si>
  <si>
    <t>Pension cleaner August 2021</t>
  </si>
  <si>
    <t>Replacement of locks</t>
  </si>
  <si>
    <t>Drying racks</t>
  </si>
  <si>
    <t>סטוק</t>
  </si>
  <si>
    <t>Building materials</t>
  </si>
  <si>
    <t>חומרי בניין</t>
  </si>
  <si>
    <t>Electric bill 02/08/21-02/10/21</t>
  </si>
  <si>
    <t>tiv taham</t>
  </si>
  <si>
    <t>Gardener September 2021</t>
  </si>
  <si>
    <t>Cleaner September 2021</t>
  </si>
  <si>
    <t>Yekira</t>
  </si>
  <si>
    <t>Succah building</t>
  </si>
  <si>
    <t>Boaz</t>
  </si>
  <si>
    <t>Pension cleaner September 2021</t>
  </si>
  <si>
    <t>Dud Shemesh</t>
  </si>
  <si>
    <t>Bituach Leumi cleaner September 2021</t>
  </si>
  <si>
    <t>Arnona 09-10/2021+ Water 07-08/2021 bill</t>
  </si>
  <si>
    <t>11-12/21</t>
  </si>
  <si>
    <t>Office supplies</t>
  </si>
  <si>
    <t>פלאש ציוד וריהוט משרדי</t>
  </si>
  <si>
    <t>Gardener October 2021</t>
  </si>
  <si>
    <t>Delivery of chairs</t>
  </si>
  <si>
    <t>Plumbing</t>
  </si>
  <si>
    <t>C</t>
  </si>
  <si>
    <t>Arnona 11-12/2021+ Water 09-10/2021 bill</t>
  </si>
  <si>
    <t>החברה לפיתוח קיסריה</t>
  </si>
  <si>
    <t>Kitchen sink cover</t>
  </si>
  <si>
    <t>Bituach Leumi cleaner October 2021</t>
  </si>
  <si>
    <t>Mamad door repair</t>
  </si>
  <si>
    <t>גבריאל פייג</t>
  </si>
  <si>
    <t>Amnor Security - Nov 2021</t>
  </si>
  <si>
    <t>Gardener November 2021</t>
  </si>
  <si>
    <t>Electric bill 02/10/21-02/12/21</t>
  </si>
  <si>
    <t>Cleaning November 2021</t>
  </si>
  <si>
    <t>Electrician - Installation 3 Projectors</t>
  </si>
  <si>
    <t>Amnor Security - Dec 2021</t>
  </si>
  <si>
    <t>Amnor Security - Jan 2022</t>
  </si>
  <si>
    <t>Cleaning Dec 2021</t>
  </si>
  <si>
    <t>Gardener December 2021</t>
  </si>
  <si>
    <t>Pension cleaning Dec 2021</t>
  </si>
  <si>
    <t>Replacing Solar Heater</t>
  </si>
  <si>
    <t>Bituach Leumi cleaning Dec 2021</t>
  </si>
  <si>
    <t>דאר אלחג'</t>
  </si>
  <si>
    <t>Pool maintenance  2021</t>
  </si>
  <si>
    <t>5/1 - 16 26/1  - 14</t>
  </si>
  <si>
    <t>Electrical tests</t>
  </si>
  <si>
    <t>מיקי לבנון</t>
  </si>
  <si>
    <t>Gardener January 2022</t>
  </si>
  <si>
    <t>Disassembly and installation of lighting fixtures</t>
  </si>
  <si>
    <t>Cleaning Jan 2022</t>
  </si>
  <si>
    <t>Pension cleaning Jan 2022</t>
  </si>
  <si>
    <t>Bituach Leumi cleaning Jan 2022</t>
  </si>
  <si>
    <t>Closet delivery and installation</t>
  </si>
  <si>
    <t>צק</t>
  </si>
  <si>
    <t>בר לוגיסטיקה</t>
  </si>
  <si>
    <t>Amnor Security - March 2022</t>
  </si>
  <si>
    <t>Gardener Marchruary 2022</t>
  </si>
  <si>
    <t>Recheck electrical tests</t>
  </si>
  <si>
    <t>המועצה האיזורית חוף הכרמל</t>
  </si>
  <si>
    <t>03-04/22</t>
  </si>
  <si>
    <t>Gardener March 2022</t>
  </si>
  <si>
    <t>Air conditioner test</t>
  </si>
  <si>
    <t>הום מזגנים</t>
  </si>
  <si>
    <t>Repairing leak and replacing pipes</t>
  </si>
  <si>
    <t>Garbage bags</t>
  </si>
  <si>
    <t>K 300</t>
  </si>
  <si>
    <t xml:space="preserve">LED bulb </t>
  </si>
  <si>
    <t>Electric bill 2/2/22-31/3/22</t>
  </si>
  <si>
    <t>Hot 2022-04</t>
  </si>
  <si>
    <t>Gardener April 2022</t>
  </si>
  <si>
    <t>רשתות תאורה</t>
  </si>
  <si>
    <t>Amnor Security - April 2022</t>
  </si>
  <si>
    <t>Gaz bill</t>
  </si>
  <si>
    <t>Gardener May 2022</t>
  </si>
  <si>
    <t xml:space="preserve"> תיקון פאנל דלת + תיקון ידית דלת חדר שינה  </t>
  </si>
  <si>
    <t>150+20</t>
  </si>
  <si>
    <t xml:space="preserve"> תיקון 3 נזילות + החלפת 2 סיפונים + צינור מאריך </t>
  </si>
  <si>
    <t>350+48</t>
  </si>
  <si>
    <t>Handyman - disassembling and installing a lock in 2 visits</t>
  </si>
  <si>
    <t>פירוק והתקנת מנעול ב-2 ביקורים</t>
  </si>
  <si>
    <t>Handyman - hanging rods</t>
  </si>
  <si>
    <t>מוטות תליה</t>
  </si>
  <si>
    <t>Hot 2022-06</t>
  </si>
  <si>
    <t>Bed linen and towels</t>
  </si>
  <si>
    <t>ערד תעשיות טקסטיל</t>
  </si>
  <si>
    <t>Sponge mattresse</t>
  </si>
  <si>
    <t>הום סנטר</t>
  </si>
  <si>
    <t>Bezeq - March 2022</t>
  </si>
  <si>
    <t>Bezeq - May 2022</t>
  </si>
  <si>
    <t>Amnor Security - June 2022</t>
  </si>
  <si>
    <t>Gardener June 2022</t>
  </si>
  <si>
    <t>Repair of leakage in the toilet sink</t>
  </si>
  <si>
    <t>תיקון נזילה כיור שירותים</t>
  </si>
  <si>
    <t>150+46</t>
  </si>
  <si>
    <t>Repair of shower sealing</t>
  </si>
  <si>
    <t>תיקון איטום מקלחון</t>
  </si>
  <si>
    <t>Installation of Lock box + air conditioner remote control device</t>
  </si>
  <si>
    <t>התקנת לוקבוקס + מתקן שלט מזגן</t>
  </si>
  <si>
    <t>Bezeq - June 2022</t>
  </si>
  <si>
    <t>Gardener July 2022</t>
  </si>
  <si>
    <t>Niagara leak repair + rubber band replacement</t>
  </si>
  <si>
    <t>תיקון נזילת ניאגרה + החלפת גומיה</t>
  </si>
  <si>
    <t>Repair of wall in master bedroom</t>
  </si>
  <si>
    <t>תיקון בקיר + שפכטל + צבע</t>
  </si>
  <si>
    <t>Bathroom tap</t>
  </si>
  <si>
    <t>15098-6</t>
  </si>
  <si>
    <t>Pool maintenance  January-July 2022</t>
  </si>
  <si>
    <t>Electric bill 1/6/22-8/8/22</t>
  </si>
  <si>
    <t>Amnor Security - July 2022</t>
  </si>
  <si>
    <t>Power extension cable</t>
  </si>
  <si>
    <t>Gardener August 2022</t>
  </si>
  <si>
    <t>Faucet blockage repair</t>
  </si>
  <si>
    <t xml:space="preserve">תיקון סתימה ברז </t>
  </si>
  <si>
    <t>Installing a bath faucet</t>
  </si>
  <si>
    <t xml:space="preserve">התקנת ברז אמבטיה </t>
  </si>
  <si>
    <t xml:space="preserve">Leak repair </t>
  </si>
  <si>
    <t xml:space="preserve">תיקון נזילה + החלפת סיפון מתכת שירותי כניסה </t>
  </si>
  <si>
    <t>Gardener September 2022</t>
  </si>
  <si>
    <t>Bezeq - July 2022</t>
  </si>
  <si>
    <t>Bezeq - August 2022</t>
  </si>
  <si>
    <t xml:space="preserve">Amnor Security </t>
  </si>
  <si>
    <t>HDMI cable</t>
  </si>
  <si>
    <t>Gardener October 2022</t>
  </si>
  <si>
    <t>Bezeq - September 2022</t>
  </si>
  <si>
    <t>Advance from the renters</t>
  </si>
  <si>
    <t>רבע קבלה</t>
  </si>
  <si>
    <t>Yard gate repair</t>
  </si>
  <si>
    <t>תיקון שער חצר</t>
  </si>
  <si>
    <t>Plastic lid for electricity</t>
  </si>
  <si>
    <t>מורן מנבר</t>
  </si>
  <si>
    <t>Electric bill 30/9/22-1/12/22</t>
  </si>
  <si>
    <t>Gardener December 2022</t>
  </si>
  <si>
    <t>Fixing a roof power problem + fixing a roof light fixture</t>
  </si>
  <si>
    <t xml:space="preserve">תיקון בעיית חשמל בגג + תיקון גוף תאורה בגג </t>
  </si>
  <si>
    <t>Toilet door lock repair</t>
  </si>
  <si>
    <t xml:space="preserve">תיקון מנעול דלת שירותים </t>
  </si>
  <si>
    <t>Arnona 01-02/23</t>
  </si>
  <si>
    <t>01-02/2023</t>
  </si>
  <si>
    <t>Pool maintenance August-December 2022</t>
  </si>
  <si>
    <t xml:space="preserve">Water bill </t>
  </si>
  <si>
    <t>Bathroom faucet</t>
  </si>
  <si>
    <t>Termites</t>
  </si>
  <si>
    <t>Spider air hat mesh for the roof</t>
  </si>
  <si>
    <t>Arnona 03-04/23</t>
  </si>
  <si>
    <t>03-04/2023</t>
  </si>
  <si>
    <t>Gardener 01-02 2023</t>
  </si>
  <si>
    <t>Electric bill 2/12/22-9/2/23</t>
  </si>
  <si>
    <t>11746/3</t>
  </si>
  <si>
    <t>Replacing the faucet and toilet sink</t>
  </si>
  <si>
    <t xml:space="preserve"> החלפת ברז כיור שירותים </t>
  </si>
  <si>
    <t>Repair of leak in the boiler</t>
  </si>
  <si>
    <t xml:space="preserve"> תיקון נזילה בדוד -  כיוון תרמוסטט + התקנת פורק לחץ + פורק לחץ חדש </t>
  </si>
  <si>
    <t>11-12/2022</t>
  </si>
  <si>
    <t>Bezeq 02/2023</t>
  </si>
  <si>
    <t>Electric bill 10/2/23-2/4/23</t>
  </si>
  <si>
    <t>Tiles</t>
  </si>
  <si>
    <t>Laundry soap</t>
  </si>
  <si>
    <t>פוליצר קיסריה</t>
  </si>
  <si>
    <t>Arnona 05-06/2023</t>
  </si>
  <si>
    <t>Hanging Fan Remote + Door Handle Repair</t>
  </si>
  <si>
    <t>תליית שלט מאוורר + תיקון ידית דלת</t>
  </si>
  <si>
    <t>Gardener 03-04 2023</t>
  </si>
  <si>
    <t>Paint and brush</t>
  </si>
  <si>
    <t>Repairs of damp walls in the house and painting</t>
  </si>
  <si>
    <t>תיקוני רטיבות קירות בבית + צביעה</t>
  </si>
  <si>
    <t>Electric bill 3/4/23-4/6/23</t>
  </si>
  <si>
    <t>Laundry</t>
  </si>
  <si>
    <t>מורן מרבר</t>
  </si>
  <si>
    <t>Bezeq 03/2023</t>
  </si>
  <si>
    <t>Arnona 07-08/2023</t>
  </si>
  <si>
    <t xml:space="preserve">Sink leak repair </t>
  </si>
  <si>
    <t xml:space="preserve">תיקון נזילה כיור - צינור סיפון שרשור </t>
  </si>
  <si>
    <t>Snake capture</t>
  </si>
  <si>
    <t>עמית אורן</t>
  </si>
  <si>
    <t>Electric bill 5/6/23-2/8/23</t>
  </si>
  <si>
    <t>Gaz</t>
  </si>
  <si>
    <t>Towels</t>
  </si>
  <si>
    <t>Pool maintenance  January-August 2023</t>
  </si>
  <si>
    <t>Security deposit - paid by the renter</t>
  </si>
  <si>
    <t>מרטי וייסברג</t>
  </si>
  <si>
    <t>Master covering sheets</t>
  </si>
  <si>
    <t>ארטקס</t>
  </si>
  <si>
    <t>Bezeq 06/2023</t>
  </si>
  <si>
    <t>Shabbat plate</t>
  </si>
  <si>
    <t xml:space="preserve">Refund of security deposit </t>
  </si>
  <si>
    <t>Door handle repair</t>
  </si>
  <si>
    <t>תיקון ידית דלת</t>
  </si>
  <si>
    <t>Bed linen</t>
  </si>
  <si>
    <t>ויס ישראל מאיר</t>
  </si>
  <si>
    <t>יאיר מפתחות</t>
  </si>
  <si>
    <t>Gardener 05-09 2023</t>
  </si>
  <si>
    <t>Arnona 09-10/2023</t>
  </si>
  <si>
    <t>Bezeq 07/2023</t>
  </si>
  <si>
    <t>Bezeq 08/2023</t>
  </si>
  <si>
    <t>Bezeq 09/2023</t>
  </si>
  <si>
    <t>חברת החשמל</t>
  </si>
  <si>
    <t>Arnona 01-12/2024</t>
  </si>
  <si>
    <t>Gardener 10/2023-02/2024</t>
  </si>
  <si>
    <t>Pool maintenance September-December 2023</t>
  </si>
  <si>
    <t>Electric check</t>
  </si>
  <si>
    <t>Bezeq 12/2023</t>
  </si>
  <si>
    <t>Window handle repair</t>
  </si>
  <si>
    <t xml:space="preserve">תיקון ידית חלון </t>
  </si>
  <si>
    <t>Bezeq 01/2024</t>
  </si>
  <si>
    <t>Pool maintenance January-February 2024</t>
  </si>
  <si>
    <t>Arnona 03-04/2024</t>
  </si>
  <si>
    <t>Battery</t>
  </si>
  <si>
    <t>Gardener 03 2024</t>
  </si>
  <si>
    <t>Tris (shutters)</t>
  </si>
  <si>
    <t xml:space="preserve">New engine for the tris </t>
  </si>
  <si>
    <t>מורד קלש</t>
  </si>
  <si>
    <t>Electrition</t>
  </si>
  <si>
    <t>רייזין איגור חשמל</t>
  </si>
  <si>
    <t>Arnona 05-06/2024</t>
  </si>
  <si>
    <t>Moshe</t>
  </si>
  <si>
    <t>אמבולנס לאינסטילציה</t>
  </si>
  <si>
    <t>חשבון חשמל 2/12/21-7/2/22</t>
  </si>
  <si>
    <t>חשבון חשמל 3/10/22-5/12/22</t>
  </si>
  <si>
    <t>חשבון גז 21/11/22-19/01/23</t>
  </si>
  <si>
    <t>פז גז</t>
  </si>
  <si>
    <t>חשבון חשמל 9/2/23-2/4/23</t>
  </si>
  <si>
    <t>מכסה פלסטיק</t>
  </si>
  <si>
    <t>מושב אסלה נשלף</t>
  </si>
  <si>
    <t>נקיון יוני 2023</t>
  </si>
  <si>
    <t xml:space="preserve">החלפת מושב אסלה </t>
  </si>
  <si>
    <t>תיקון רטיבות מתחת למזגן בסלון</t>
  </si>
  <si>
    <t>חשבון גז 18/7/23-18/9/23</t>
  </si>
  <si>
    <t>בדיקת נזילה מקיפה</t>
  </si>
  <si>
    <t>שכפול מפתחות</t>
  </si>
  <si>
    <t>שולם באשראי MIP</t>
  </si>
  <si>
    <t>נקיון דירה</t>
  </si>
  <si>
    <t>הלנה</t>
  </si>
  <si>
    <t>עו"ד דפנה קלמר - הכנת חוזה</t>
  </si>
  <si>
    <t>דפנה קלמר</t>
  </si>
  <si>
    <t>2 מזגנים כולל התקנה</t>
  </si>
  <si>
    <t>עוז</t>
  </si>
  <si>
    <t>הפקדת צ'ק שכירות</t>
  </si>
  <si>
    <t xml:space="preserve">מקדמה  </t>
  </si>
  <si>
    <t>מקדמה</t>
  </si>
  <si>
    <t>מושב אסלה</t>
  </si>
  <si>
    <t>חוב לפז גז</t>
  </si>
  <si>
    <t>הרכבת מושבי אסלה</t>
  </si>
  <si>
    <t>Cleaner Aug</t>
  </si>
  <si>
    <t>Pension Cleaner Aug</t>
  </si>
  <si>
    <t>Bituach Leumi Cleaner Aug</t>
  </si>
  <si>
    <t>Opening a blockage</t>
  </si>
  <si>
    <t>management sandi</t>
  </si>
  <si>
    <t>Extermination of termites</t>
  </si>
  <si>
    <t>הקוטל בע"מ</t>
  </si>
  <si>
    <t>48019+111</t>
  </si>
  <si>
    <t>Wall repair. Assembling panels</t>
  </si>
  <si>
    <t>Spider grid</t>
  </si>
  <si>
    <t>הלבץ ברוך</t>
  </si>
  <si>
    <t>6 LED lights</t>
  </si>
  <si>
    <t>פאנלים</t>
  </si>
  <si>
    <t>Electric point for the air conditioner</t>
  </si>
  <si>
    <t xml:space="preserve">Leak repair - opening a blockage and replacing a deck </t>
  </si>
  <si>
    <t>תיקון נזילה - פתיחת סתימה והחלפת סיפון</t>
  </si>
  <si>
    <t>Repairing an explosion in the pipeline</t>
  </si>
  <si>
    <t>תיקון פיצוץ בצנרת</t>
  </si>
  <si>
    <t>Electrical shutter repair</t>
  </si>
  <si>
    <t>Cleanning supplies</t>
  </si>
  <si>
    <t>Electrical repairs</t>
  </si>
  <si>
    <t xml:space="preserve"> התקנת 3 גופי תאורה + גוף תאורה  </t>
  </si>
  <si>
    <t>300+41</t>
  </si>
  <si>
    <t xml:space="preserve"> תיקון צנרת ביוב מרתף + מחבר ופקק</t>
  </si>
  <si>
    <t>Advance - Aircondition</t>
  </si>
  <si>
    <t>Aircondition</t>
  </si>
  <si>
    <t>Battaries</t>
  </si>
  <si>
    <t>Repair of 2 sockets + replacement of concrete power box</t>
  </si>
  <si>
    <t>תיקון 2 שקעים + החלפת קופסת חשמל בטון</t>
  </si>
  <si>
    <t>Leak repair and large deck replacement</t>
  </si>
  <si>
    <t>תיקון נזילה והחלפת סיפון גדול</t>
  </si>
  <si>
    <t>280+87</t>
  </si>
  <si>
    <t>Leak repair and deck replacement</t>
  </si>
  <si>
    <t xml:space="preserve">תיקון נזילה והחלפת סיפון </t>
  </si>
  <si>
    <t>250+77</t>
  </si>
  <si>
    <t>Repair of leakage in the deck + replacement of rubber bands</t>
  </si>
  <si>
    <t>תיקון נזילה בסיפון + החלפת גומיות</t>
  </si>
  <si>
    <t>טיב קיסריה</t>
  </si>
  <si>
    <t>Shower shutter repair</t>
  </si>
  <si>
    <t xml:space="preserve">תיקון תריס מקלחת </t>
  </si>
  <si>
    <t>Supplies for covering the kitchen for Passover</t>
  </si>
  <si>
    <t xml:space="preserve">הסל שלי </t>
  </si>
  <si>
    <t>Rodent pest control</t>
  </si>
  <si>
    <t>Maskintape</t>
  </si>
  <si>
    <t>דוד מלכה</t>
  </si>
  <si>
    <t>Automatic locking mechanism Pool gate</t>
  </si>
  <si>
    <t>מנגנון נעילה אוטומטי שער בריכה</t>
  </si>
  <si>
    <t>Transport of furnace</t>
  </si>
  <si>
    <t>Installation of oven and shelf</t>
  </si>
  <si>
    <t xml:space="preserve">התקנת תנור + מדף </t>
  </si>
  <si>
    <t>שולם על ידי אלישבע</t>
  </si>
  <si>
    <t>Repair of balcony exit windows and electrical socket repair</t>
  </si>
  <si>
    <t xml:space="preserve">* תיקון נעילת חלונות יציאה למרפסת + שימון גלגלים וניקוי מסילות + תיקון שקע חשמל </t>
  </si>
  <si>
    <t>Repair of clogging in sewage entry services</t>
  </si>
  <si>
    <t>תיקון סתימה בביוב שירותי כניסה</t>
  </si>
  <si>
    <t>Gloves</t>
  </si>
  <si>
    <t xml:space="preserve">רמי לוי </t>
  </si>
  <si>
    <t>Replacing door handle + handle</t>
  </si>
  <si>
    <t>החלפת ידית דלת + ידית</t>
  </si>
  <si>
    <t>12145-2</t>
  </si>
  <si>
    <t>Solar water heater repair</t>
  </si>
  <si>
    <t>Replacing a new switch for the boiler</t>
  </si>
  <si>
    <t>sim cards</t>
  </si>
  <si>
    <t>deena</t>
  </si>
  <si>
    <t>returned to deena</t>
  </si>
  <si>
    <t>cellcom plan on 12-2-18   159.6  for 3 lines 10 giga and chalres phone 2047 has 9.9 for 400 minutes to overseas</t>
  </si>
  <si>
    <t>sim activation</t>
  </si>
  <si>
    <t>??</t>
  </si>
  <si>
    <t>retuned to deena</t>
  </si>
  <si>
    <t>aronna</t>
  </si>
  <si>
    <t>bezek 04/01-03-02</t>
  </si>
  <si>
    <t xml:space="preserve">bezek </t>
  </si>
  <si>
    <t>bezek</t>
  </si>
  <si>
    <t>cellcom</t>
  </si>
  <si>
    <t>30/2/18</t>
  </si>
  <si>
    <t>electricity</t>
  </si>
  <si>
    <t>kvis 6</t>
  </si>
  <si>
    <t xml:space="preserve">סגירת חשבון מול לקוח </t>
  </si>
  <si>
    <t>walk in closet</t>
  </si>
  <si>
    <t>Beny carperter</t>
  </si>
  <si>
    <t>sink installtion/delivery</t>
  </si>
  <si>
    <t>abdala</t>
  </si>
  <si>
    <t>tagid</t>
  </si>
  <si>
    <t>lectric till 13-12-17</t>
  </si>
  <si>
    <t>electrric</t>
  </si>
  <si>
    <t>Beny carpenter</t>
  </si>
  <si>
    <t>tris and door reapair</t>
  </si>
  <si>
    <t>vaad bayit 15/8 to 15/12 18</t>
  </si>
  <si>
    <t>pre paid expeneses</t>
  </si>
  <si>
    <t>plumner sinc connection</t>
  </si>
  <si>
    <t>kitchen/window replair</t>
  </si>
  <si>
    <t>הפקדת שק משכירות</t>
  </si>
  <si>
    <t>חיבור גז לדירה</t>
  </si>
  <si>
    <t>אמישראגז</t>
  </si>
  <si>
    <t>מנשה משה - החלפת ברז</t>
  </si>
  <si>
    <t>התקנת מנעול אינטרקום</t>
  </si>
  <si>
    <t>וועד בית חודשים 8-9/19</t>
  </si>
  <si>
    <t>וועד בית חודשים 10-12/19</t>
  </si>
  <si>
    <t xml:space="preserve">אמישראגז </t>
  </si>
  <si>
    <t>חשמל 3/10-5/12/19</t>
  </si>
  <si>
    <t>שלמה גלעד נדב קנה והעברנו לו כסף</t>
  </si>
  <si>
    <t>חשבון גז 11-12/19</t>
  </si>
  <si>
    <t>חשמל 6/12/19-30/1/20</t>
  </si>
  <si>
    <t>חשבון גז 1-2/20</t>
  </si>
  <si>
    <t>arnona 5-6/20</t>
  </si>
  <si>
    <t>תשלום מזומן לסנדי פקדון גז</t>
  </si>
  <si>
    <t>Arnona  07/2023</t>
  </si>
  <si>
    <t>מועצה מקומית זכרון יעקב</t>
  </si>
  <si>
    <t>Water bill 15/06/23-16/08/23</t>
  </si>
  <si>
    <t>Bituach Leumi cleaning October 2023</t>
  </si>
  <si>
    <t>Pension cleaning October 2023</t>
  </si>
  <si>
    <t>Water bill 16/02/23-15/06/23</t>
  </si>
  <si>
    <t>Arnona  09/2023</t>
  </si>
  <si>
    <t>Arnona  11/2023</t>
  </si>
  <si>
    <t>Arnona 01-02/2024</t>
  </si>
  <si>
    <t>Transportation and assembly of a sofa</t>
  </si>
  <si>
    <t>סוויס סיסטם מחלקת אספקות</t>
  </si>
  <si>
    <t>Mattress protector</t>
  </si>
  <si>
    <t>פוקס הום בית שמש</t>
  </si>
  <si>
    <t>הנדלר רון</t>
  </si>
  <si>
    <t>Carrefour</t>
  </si>
  <si>
    <t>Arnona  01/2024</t>
  </si>
  <si>
    <t>Arnona + Water bill</t>
  </si>
  <si>
    <t>מועצה מקומית פרדס חנה</t>
  </si>
  <si>
    <t>11746/1</t>
  </si>
  <si>
    <t>Keys for the gate</t>
  </si>
  <si>
    <t>קוויקי</t>
  </si>
  <si>
    <t>Air conditioner filter</t>
  </si>
  <si>
    <t>Shower sealant</t>
  </si>
  <si>
    <t>Replacing a main switch for an electric boiler</t>
  </si>
  <si>
    <t>Arnona 9-10/21</t>
  </si>
  <si>
    <t>Arnona 9-10/22</t>
  </si>
  <si>
    <t>Minharot Ha'Carmel</t>
  </si>
  <si>
    <t>מנהרות הכרמל</t>
  </si>
  <si>
    <t>3220-045941</t>
  </si>
  <si>
    <t>Treatment of palm trees</t>
  </si>
  <si>
    <t>Locks for cabinets</t>
  </si>
  <si>
    <t>הכל לנגר</t>
  </si>
  <si>
    <t>Water bill - debt</t>
  </si>
  <si>
    <t>Water bill 07-08 2022</t>
  </si>
  <si>
    <t>תיקוני חשמל</t>
  </si>
  <si>
    <t>Lamps and batteries</t>
  </si>
  <si>
    <t xml:space="preserve">Installation of spring locks in 4 cabinets 
</t>
  </si>
  <si>
    <t xml:space="preserve">התקנת מנעולי  קפיץ ב4 ארונות </t>
  </si>
  <si>
    <t>דרך ארץ</t>
  </si>
  <si>
    <t>Short circuit repair in the air conditioner</t>
  </si>
  <si>
    <t>Arnona 11-12/22</t>
  </si>
  <si>
    <t>Spider to the gutter</t>
  </si>
  <si>
    <t>קרביץ גרנד קניון</t>
  </si>
  <si>
    <t>140 פחות החזר 7 ₪</t>
  </si>
  <si>
    <t>Food and cleaning supplies</t>
  </si>
  <si>
    <t>שופרסל אורות</t>
  </si>
  <si>
    <t>Lighting fixture repair</t>
  </si>
  <si>
    <t>תיקון גוף תאורה</t>
  </si>
  <si>
    <t>מרטין הומטקס</t>
  </si>
  <si>
    <t>ארבע עונות שירותי קירור</t>
  </si>
  <si>
    <t>המכבסה הלבנה</t>
  </si>
  <si>
    <t>LED light bulbs</t>
  </si>
  <si>
    <t>Wipers</t>
  </si>
  <si>
    <t>מגבים</t>
  </si>
  <si>
    <t>Assembling toilet tiles + installing shower bands</t>
  </si>
  <si>
    <t xml:space="preserve">הרכבת אריחים שירותים + התקנת גומיות מקלחון </t>
  </si>
  <si>
    <t>Arnona January-February 2023</t>
  </si>
  <si>
    <t>Uprooting of tree roots that caused a leak</t>
  </si>
  <si>
    <t>Dimmer</t>
  </si>
  <si>
    <t>Payment of a fine from the Tel Aviv municipality</t>
  </si>
  <si>
    <t xml:space="preserve">עיריית תל אביב </t>
  </si>
  <si>
    <t>Gardening and piping repair</t>
  </si>
  <si>
    <t>Gardening and leak repair</t>
  </si>
  <si>
    <t>Window repair - payment 1</t>
  </si>
  <si>
    <t>חיימון</t>
  </si>
  <si>
    <t xml:space="preserve">Replacing the kitchen light dimmer </t>
  </si>
  <si>
    <t xml:space="preserve">תיקון בעיית חשמל - החלפת דימר עמעום אור מטבח  </t>
  </si>
  <si>
    <t>Repair ladder to upper roof</t>
  </si>
  <si>
    <t>Detecting a leak and repairing a water explosion in the yard</t>
  </si>
  <si>
    <t>Window repair - payment 2</t>
  </si>
  <si>
    <t>Tennis table</t>
  </si>
  <si>
    <t>דיקאתלון</t>
  </si>
  <si>
    <t>Gardening and pruning</t>
  </si>
  <si>
    <t>Gateway repair</t>
  </si>
  <si>
    <t>I.M שערים</t>
  </si>
  <si>
    <t>10 pitas</t>
  </si>
  <si>
    <t>דאלי עוגה ולחם</t>
  </si>
  <si>
    <t>הסל שלי</t>
  </si>
  <si>
    <t>Ping pong table assembly</t>
  </si>
  <si>
    <t xml:space="preserve">הרכבת שולחן פינג פונג </t>
  </si>
  <si>
    <t xml:space="preserve">Repairing a step in the roof </t>
  </si>
  <si>
    <t xml:space="preserve">תיקון מדרגה בגג והתקנת פרפרים </t>
  </si>
  <si>
    <t>Bituach Leumi cleaning March 2023</t>
  </si>
  <si>
    <t>Pension cleaning March 2023</t>
  </si>
  <si>
    <t>Cleaning April 2023</t>
  </si>
  <si>
    <t>Sticky roller for animal hairs</t>
  </si>
  <si>
    <t>חשבון חשמל עד 12/2/23</t>
  </si>
  <si>
    <t>ראובן דוד לויט</t>
  </si>
  <si>
    <t>Advance - paid by Airbnb</t>
  </si>
  <si>
    <t>2 Power sockets</t>
  </si>
  <si>
    <t>Painting accessories</t>
  </si>
  <si>
    <t>Housing unit cylinder replacement</t>
  </si>
  <si>
    <t xml:space="preserve">החלפת צילינדר יחידת דיור </t>
  </si>
  <si>
    <t>Replacement of 2 circuit breakers for the shutter</t>
  </si>
  <si>
    <t xml:space="preserve">החלפת 2 מפסקי חשמל לתריס </t>
  </si>
  <si>
    <t>Installation of shower light fixture + replacement of shower socket + replacement of kitchen stove socket</t>
  </si>
  <si>
    <t xml:space="preserve">התקנת גוף תאורה מקלחת + החלפת שקע מקלחת + החלפת שקע כיריים מטבח </t>
  </si>
  <si>
    <t>רובי גננות</t>
  </si>
  <si>
    <t>Wine and chocolate</t>
  </si>
  <si>
    <t>כרמל מוצרים טבעיים</t>
  </si>
  <si>
    <t>Fix kitchen sink  and master bathroom faucets</t>
  </si>
  <si>
    <t>Handyman including supplies</t>
  </si>
  <si>
    <t>Arnona 05-06/23</t>
  </si>
  <si>
    <t>Halogen bulbs</t>
  </si>
  <si>
    <t>Shutter repair + new motor installation</t>
  </si>
  <si>
    <t>תיקון תריס + התקנת מנוע חדש</t>
  </si>
  <si>
    <t>15 stair lights</t>
  </si>
  <si>
    <t>חשמל קיסריה</t>
  </si>
  <si>
    <t>שולם על ידי סנדי</t>
  </si>
  <si>
    <t>Branching box</t>
  </si>
  <si>
    <t>Presence and motion detectors</t>
  </si>
  <si>
    <t>LED bulb</t>
  </si>
  <si>
    <t>Installation of 2 doors for oven cabinet</t>
  </si>
  <si>
    <t xml:space="preserve">Installation of 3 lighting fixtures 3 electrical boxes </t>
  </si>
  <si>
    <t>בדיקת חשמל גינה + התקנת 3 גופי תאורה + התקנת 3 קופסאות חשמל + התקנת גלאי אור</t>
  </si>
  <si>
    <t>Planting</t>
  </si>
  <si>
    <t>A return for over payment</t>
  </si>
  <si>
    <t>Prepaid</t>
  </si>
  <si>
    <t>Sheets and Towels</t>
  </si>
  <si>
    <t>Fox Home</t>
  </si>
  <si>
    <t>Duvets</t>
  </si>
  <si>
    <t>Beach Towels</t>
  </si>
  <si>
    <t>Target</t>
  </si>
  <si>
    <t>96.98 בדולר</t>
  </si>
  <si>
    <t>Cleaning products</t>
  </si>
  <si>
    <t>Plumbing supplies</t>
  </si>
  <si>
    <t>Shower head</t>
  </si>
  <si>
    <t>Cleaning and Kitchen Supplies</t>
  </si>
  <si>
    <t>Handyman - Clock for hot water and Door</t>
  </si>
  <si>
    <t>Kichen supplies</t>
  </si>
  <si>
    <t>Mega</t>
  </si>
  <si>
    <t>Tablecloth for balcony</t>
  </si>
  <si>
    <t>Bathroom supplies</t>
  </si>
  <si>
    <t>Sheets, Towels and bathmats</t>
  </si>
  <si>
    <t>Pesach welcome basket</t>
  </si>
  <si>
    <t>Air condtioner repair</t>
  </si>
  <si>
    <t>יוני מיזוג</t>
  </si>
  <si>
    <t>הפרש אגורות בהעברה לגוהנה</t>
  </si>
  <si>
    <t>Laline beach towels</t>
  </si>
  <si>
    <t>ללין</t>
  </si>
  <si>
    <t>Clocks</t>
  </si>
  <si>
    <t>Couch cleaning</t>
  </si>
  <si>
    <t>Rent</t>
  </si>
  <si>
    <t>פיוניר</t>
  </si>
  <si>
    <t xml:space="preserve"> 17/4-20/4/19</t>
  </si>
  <si>
    <t>shay zidenberg</t>
  </si>
  <si>
    <t xml:space="preserve"> 21/4-22/4/19</t>
  </si>
  <si>
    <t>jill klufas</t>
  </si>
  <si>
    <t>23/4-25/4/19</t>
  </si>
  <si>
    <t>carmit ish-shalom</t>
  </si>
  <si>
    <t>Door Handle with code</t>
  </si>
  <si>
    <t>Neot Golf visitor cards</t>
  </si>
  <si>
    <t>נתון ניהול</t>
  </si>
  <si>
    <t>Guest welcome basket</t>
  </si>
  <si>
    <t>Supplies</t>
  </si>
  <si>
    <t>אין חשבונית</t>
  </si>
  <si>
    <t>מכבסה סע</t>
  </si>
  <si>
    <t>Cleaner April H111</t>
  </si>
  <si>
    <t>Cleaner Pension April H111</t>
  </si>
  <si>
    <t>Cleaner April H003</t>
  </si>
  <si>
    <t>Cleaner Pension April H003</t>
  </si>
  <si>
    <t>Cleaner Bituach Leumi April H111</t>
  </si>
  <si>
    <t>Cleaner Bituach Leumi April H003</t>
  </si>
  <si>
    <t>Tzvia hanyman dud timer</t>
  </si>
  <si>
    <t>50088/</t>
  </si>
  <si>
    <t>8/5-11/5/19</t>
  </si>
  <si>
    <t>ebrehn</t>
  </si>
  <si>
    <t>pre paid  אחיין של ריצארד שילם על הניקיון</t>
  </si>
  <si>
    <t>גוהנה החזירה תשלום עבור פוקס שבטעות שולם לה פעמיים</t>
  </si>
  <si>
    <t>קאבר שופ</t>
  </si>
  <si>
    <t xml:space="preserve">התקנת ידית קודן </t>
  </si>
  <si>
    <t>אפרת מולר 31/5-2/6/19</t>
  </si>
  <si>
    <t>רועי אורן 31/5-2/6/19</t>
  </si>
  <si>
    <t>שוקולד</t>
  </si>
  <si>
    <t>דן דיל</t>
  </si>
  <si>
    <t>דנה אנקונינה 7/6-10/6/19</t>
  </si>
  <si>
    <t>תיקון מגנט דלת ותליית שעון</t>
  </si>
  <si>
    <t>אורית סירקן 11/6-15/6/19</t>
  </si>
  <si>
    <t>אנדרו סטיין 16/6-18/6/19</t>
  </si>
  <si>
    <t>בטריות</t>
  </si>
  <si>
    <t>גמבו סטוק חדרה</t>
  </si>
  <si>
    <t>תשלום עבור איבוד כרטיס</t>
  </si>
  <si>
    <t>קפסולות קפה</t>
  </si>
  <si>
    <t>הילה ברקמן</t>
  </si>
  <si>
    <t>בקבוקי יין לאורחים</t>
  </si>
  <si>
    <t>ניקיון נרסיסיה יוני + מאי</t>
  </si>
  <si>
    <t>ביטוח לאומי נרסיסה יוני + מאי</t>
  </si>
  <si>
    <t>קפה ןסוכר</t>
  </si>
  <si>
    <t>ניקיון נרסיסיה יולי</t>
  </si>
  <si>
    <t>ביטוח לאומי נרסיסיה יולי</t>
  </si>
  <si>
    <t>בקבוק יין</t>
  </si>
  <si>
    <t>תשבי יקבי הברון</t>
  </si>
  <si>
    <t>ניקיון נרסיסיה אוגוסט</t>
  </si>
  <si>
    <t>ביטוח לאומי נרסיסיה אוגוסט</t>
  </si>
  <si>
    <t>החלפת טרמוסטט</t>
  </si>
  <si>
    <t>משה גואטה</t>
  </si>
  <si>
    <t>מתנות לאורחים</t>
  </si>
  <si>
    <t>יקבי כרמל</t>
  </si>
  <si>
    <t>ניקיון נרסיסיה סטמבר</t>
  </si>
  <si>
    <t>ניקיון נרסיסיה ספטמבר</t>
  </si>
  <si>
    <t>ביטוח לאומי נרסיסיה ספטמבר</t>
  </si>
  <si>
    <t>פיוניר שכירות דירה</t>
  </si>
  <si>
    <t>לוואצה קפסולה</t>
  </si>
  <si>
    <t>כביסה</t>
  </si>
  <si>
    <t>בקבוק יין שנתנו לליכט</t>
  </si>
  <si>
    <t>ניקיון נרסיסיה אוקטובר</t>
  </si>
  <si>
    <t>ביטוח לאומי אוקטובר</t>
  </si>
  <si>
    <t>קאהן פרד שילם בטעות לחשבון הזה</t>
  </si>
  <si>
    <t>העברה לסנדי כי פרד שילם בטעות לחשבון הזה</t>
  </si>
  <si>
    <t>ניקיון נרסיסיה נובמבר</t>
  </si>
  <si>
    <t>מגה יין ושוקולד</t>
  </si>
  <si>
    <t>פתיחת סתימה</t>
  </si>
  <si>
    <t>קופי דיל</t>
  </si>
  <si>
    <t>סנדי העבירה לחשבון שלה - ניהול</t>
  </si>
  <si>
    <t>סנדי העבירה לחשבון שלה - ניהול חודשיים</t>
  </si>
  <si>
    <t>סנדי החזירה לחשבון , בטעות העבירה פעמיים ניהול</t>
  </si>
  <si>
    <t xml:space="preserve">ניקיון נרסיסה דצמבר </t>
  </si>
  <si>
    <t>פנסיה נרסיסיה דצמבר</t>
  </si>
  <si>
    <t>ביטוח לאומי נרסיסיה דצמבר</t>
  </si>
  <si>
    <t>יונס</t>
  </si>
  <si>
    <t>משכורת נרסיסיה פברואר</t>
  </si>
  <si>
    <t>פנסיה נרסיסיה פברואר</t>
  </si>
  <si>
    <t>ביטוח לאומי נרסיסיה פברואר</t>
  </si>
  <si>
    <t>אשר ברינבאום אחזקות</t>
  </si>
  <si>
    <t>צבע</t>
  </si>
  <si>
    <t>אליאב אברמוב</t>
  </si>
  <si>
    <t>תוספת למוצ"ש מזומן</t>
  </si>
  <si>
    <t>יוני קבלן מיזוג</t>
  </si>
  <si>
    <t>קניות</t>
  </si>
  <si>
    <t>תשלום קרן עבור חשמל</t>
  </si>
  <si>
    <t>מנעולן</t>
  </si>
  <si>
    <t>מנעולן זמין</t>
  </si>
  <si>
    <t>החזר נעמי בריקנר</t>
  </si>
  <si>
    <t>סנדי אשרי פרטי</t>
  </si>
  <si>
    <t>payunir</t>
  </si>
  <si>
    <t>Repair of toilets</t>
  </si>
  <si>
    <t>Door repair</t>
  </si>
  <si>
    <t>אורגל</t>
  </si>
  <si>
    <t>נעמי</t>
  </si>
  <si>
    <t>אשר ברינבאום אחזקות החלפת 2 מפסקים</t>
  </si>
  <si>
    <t>אשר ברינבאום אחזקות איטום שיש +ארון החלפת מפסק</t>
  </si>
  <si>
    <t>clening 6.21</t>
  </si>
  <si>
    <t>פנסיה נרסיסיה יולי</t>
  </si>
  <si>
    <t>מזגנים +גופי תאורה</t>
  </si>
  <si>
    <t>מזגנים</t>
  </si>
  <si>
    <t>ראפת</t>
  </si>
  <si>
    <t>Bedding</t>
  </si>
  <si>
    <t>Thermostat repair - H003</t>
  </si>
  <si>
    <t>ארז לבנסרג</t>
  </si>
  <si>
    <t>Shopping - H003</t>
  </si>
  <si>
    <t>Cleaning Aug 2021 - H003</t>
  </si>
  <si>
    <t>נרסיסיה</t>
  </si>
  <si>
    <t>Pension of cleaning Aug 2021 - H003</t>
  </si>
  <si>
    <t>כולל מתנה לחג 500 שח</t>
  </si>
  <si>
    <t>Bituach Leumi of cleaning Aug 2021 - H003</t>
  </si>
  <si>
    <t>Cleaning Aug 2021 - H111</t>
  </si>
  <si>
    <t>Pension of cleaning Aug 2021 - H111</t>
  </si>
  <si>
    <t>Bituach Leumi of cleaning Aug 2021 - H111</t>
  </si>
  <si>
    <t>Color corrections - H003</t>
  </si>
  <si>
    <t>Tami 4 - H111</t>
  </si>
  <si>
    <t>Clanning supplies - H003</t>
  </si>
  <si>
    <t>Cleaning Sep 2021 - H111</t>
  </si>
  <si>
    <t>Pension of cleaning Sep 2021 - H111</t>
  </si>
  <si>
    <t>Bituach Leumi of cleaning Sep 2021 - H111</t>
  </si>
  <si>
    <t>Electronics - H111</t>
  </si>
  <si>
    <t>מרכז החשמל</t>
  </si>
  <si>
    <t>Cleaning - H111</t>
  </si>
  <si>
    <t>Cleaning Oct 2021 - H111</t>
  </si>
  <si>
    <t>Pension of cleaning Oct 2021 - H111</t>
  </si>
  <si>
    <t>Bituach Leumi of cleaning Oct 2021 - H111</t>
  </si>
  <si>
    <t>Cleaning Oct 2021 - H003</t>
  </si>
  <si>
    <t>Pension of cleaning Oct 2021 - H003</t>
  </si>
  <si>
    <t>Bituach Leumi of cleaning Oct 2021 - H003</t>
  </si>
  <si>
    <t>Cleaning Nov 2021 - H003</t>
  </si>
  <si>
    <t>Bituach Leumi of cleaning - H003</t>
  </si>
  <si>
    <t>Pension of cleaning - H003</t>
  </si>
  <si>
    <t>Repair a front door lock - H111</t>
  </si>
  <si>
    <t>Pair of sealing stripes for the shower - H111</t>
  </si>
  <si>
    <t>3 Knives - H111</t>
  </si>
  <si>
    <t>Replacing window wheels - H111</t>
  </si>
  <si>
    <t>עיסאם כיוף</t>
  </si>
  <si>
    <t>Cleaning Jan 2022 - H003</t>
  </si>
  <si>
    <t>Bituach Leumi of cleaning Jan 2022 - H003</t>
  </si>
  <si>
    <t>Pension of cleaning Jan 2022 - H003</t>
  </si>
  <si>
    <t>Cleaning Jan 2022 - H111</t>
  </si>
  <si>
    <t>Bituach Leumi of cleaning Jan 2022 - H111</t>
  </si>
  <si>
    <t>Pension of cleaning Jan 2022 - H111</t>
  </si>
  <si>
    <t>2 bottles of Wine - H003</t>
  </si>
  <si>
    <t>Bath lotion - H003</t>
  </si>
  <si>
    <t>Cleaning Feb 2022 - 003</t>
  </si>
  <si>
    <t>Bituach Leumi of cleaning Feb 2022 - H003</t>
  </si>
  <si>
    <t>Pension of cleaning Feb 2022 - H003</t>
  </si>
  <si>
    <t>Cleaning Feb 2022 - H111</t>
  </si>
  <si>
    <t>Bituach Leumi of cleaning Feb 2022 - H111</t>
  </si>
  <si>
    <t>Pension of cleaning Feb 2022 - H111</t>
  </si>
  <si>
    <t>Plumbing - H003</t>
  </si>
  <si>
    <t>Rubber for shower - H111</t>
  </si>
  <si>
    <t>גמל הנדימן</t>
  </si>
  <si>
    <t>Cleanning supplies - H003</t>
  </si>
  <si>
    <t>Ceiling panel repair</t>
  </si>
  <si>
    <t>Cleaning March 2022 - 003</t>
  </si>
  <si>
    <t>Bituach Leumi of cleaning March 2022 - H003</t>
  </si>
  <si>
    <t>Pension of cleaning March 2022 - H003</t>
  </si>
  <si>
    <t>Cleaning March 2022 - H111</t>
  </si>
  <si>
    <t>Bituach Leumi of cleaning March 2022 - H111</t>
  </si>
  <si>
    <t>Pension of cleaning March 2022 - H111</t>
  </si>
  <si>
    <t>Wall charger and cable - H111</t>
  </si>
  <si>
    <t>אושר עד</t>
  </si>
  <si>
    <t>Cleanning supplies - H111</t>
  </si>
  <si>
    <t>Coffee machine - H003</t>
  </si>
  <si>
    <t>נספרסו פתח תקוה</t>
  </si>
  <si>
    <t xml:space="preserve">Cleanning refund </t>
  </si>
  <si>
    <t>Cleaning April 2022 - H003</t>
  </si>
  <si>
    <t>Bituach Leumi of cleaning April 2022 - H003</t>
  </si>
  <si>
    <t>Pension of cleaning April 2022 - H003</t>
  </si>
  <si>
    <t>Cleaning April 2022 - H111</t>
  </si>
  <si>
    <t>Bituach Leumi of cleaning April 2022 - H111</t>
  </si>
  <si>
    <t>Pension of cleaning April 2022 - H111</t>
  </si>
  <si>
    <t>Cleaning Pesach - H003</t>
  </si>
  <si>
    <t>Cleaning supplies - H111</t>
  </si>
  <si>
    <t>Electric kettle - H111</t>
  </si>
  <si>
    <t>Locks for cabinets - H003</t>
  </si>
  <si>
    <t>Cleaning supplies - H003</t>
  </si>
  <si>
    <t>Front door lock - H003</t>
  </si>
  <si>
    <t>Plumber - H003</t>
  </si>
  <si>
    <t>bit</t>
  </si>
  <si>
    <t>ניסים</t>
  </si>
  <si>
    <t>Cleaning May 2022 - H003</t>
  </si>
  <si>
    <t>Bituach Leumi of cleaning May 2022 - H003</t>
  </si>
  <si>
    <t>Pension of cleaning May 2022 - H003</t>
  </si>
  <si>
    <t>Repair of cabinet doors - H003</t>
  </si>
  <si>
    <t xml:space="preserve"> תיקון ארון מרפסת + דלת חורקת בשירותים + החלפת 6 מנעולים בארונות </t>
  </si>
  <si>
    <t>Repairing bed leg - H003</t>
  </si>
  <si>
    <t xml:space="preserve"> תיקון רגל ספה  </t>
  </si>
  <si>
    <t>Replacement of screens - H003</t>
  </si>
  <si>
    <t xml:space="preserve"> החלפת רשת קרועה בדלת כניסה </t>
  </si>
  <si>
    <t>Handyman - steel lock replacement - H003</t>
  </si>
  <si>
    <t xml:space="preserve"> החלפת מנעול פלדלת, דלת כניסה  + תיקון מתקני מגבות ונייר טואלט בשתי השירותים </t>
  </si>
  <si>
    <t>החלפת גומיות מקלקון + סט גומיות</t>
  </si>
  <si>
    <t>Cleaning and coffee supplies - H111</t>
  </si>
  <si>
    <t>Light fixture - H111</t>
  </si>
  <si>
    <t>חומרי בנין דוד מלכה ובניו</t>
  </si>
  <si>
    <t>15016-6</t>
  </si>
  <si>
    <t>Cleaning and coffee supplies - H003</t>
  </si>
  <si>
    <t>Cleaning June 2022 - H003</t>
  </si>
  <si>
    <t>Bituach Leumi of cleaning June 2022 - H003</t>
  </si>
  <si>
    <t>Pension of cleaning June 2022 - H003</t>
  </si>
  <si>
    <t>Cleaning June 2022 - H111</t>
  </si>
  <si>
    <t>Bituach Leumi of cleaning June 2022 - H111</t>
  </si>
  <si>
    <t>Pension of cleaning June 2022 - H111</t>
  </si>
  <si>
    <t>Plumbing - release of clogging in kitchen hose - H003</t>
  </si>
  <si>
    <t>שחרור סתימה בצינור מטבח</t>
  </si>
  <si>
    <t>קלין</t>
  </si>
  <si>
    <t>Lighting fixture installation - H111</t>
  </si>
  <si>
    <t>התקנת גוף תאורה</t>
  </si>
  <si>
    <t>Painting an apartment including plaster repairs</t>
  </si>
  <si>
    <t>צביעת דירה כולל תיקוני טיח</t>
  </si>
  <si>
    <t>Cleaning supplies  - H111</t>
  </si>
  <si>
    <t>פז חברת נפט</t>
  </si>
  <si>
    <t>hairdryer - H111</t>
  </si>
  <si>
    <t>סופרפארם</t>
  </si>
  <si>
    <t>Coffee - H111</t>
  </si>
  <si>
    <t>פז קיסריה</t>
  </si>
  <si>
    <t>Shabbat platter - H003</t>
  </si>
  <si>
    <t>Cleaning + laundry - H111</t>
  </si>
  <si>
    <t>ניקיון + כביסה</t>
  </si>
  <si>
    <t>Cleaning July 2022 - H003</t>
  </si>
  <si>
    <t>Bituach Leumi of cleaning July 2022 - H003</t>
  </si>
  <si>
    <t>Pension of cleaning July 2022 - H003</t>
  </si>
  <si>
    <t>Cleaning July 2022 - H111</t>
  </si>
  <si>
    <t>Bituach Leumi of cleaning July 2022 - H111</t>
  </si>
  <si>
    <t>Pension of cleaning July 2022 - H111</t>
  </si>
  <si>
    <t>Keys - H111</t>
  </si>
  <si>
    <t>11343-1</t>
  </si>
  <si>
    <t>Management fee for Neot Golf - H111</t>
  </si>
  <si>
    <t>נתון ניהול נאות גולף</t>
  </si>
  <si>
    <t>Cleaning August 2022 - H003</t>
  </si>
  <si>
    <t>Bituach Leumi of cleaning August 2022 - H003</t>
  </si>
  <si>
    <t>Pension of cleaning August 2022 - H003</t>
  </si>
  <si>
    <t>Cleaning August 2022 - H111</t>
  </si>
  <si>
    <t>Bituach Leumi of cleaning August 2022 - H111</t>
  </si>
  <si>
    <t>Pension of cleaning August 2022 - H111</t>
  </si>
  <si>
    <t>Cleaning - H003</t>
  </si>
  <si>
    <t xml:space="preserve">ניקיון </t>
  </si>
  <si>
    <t>Multi-bolt lock repair - H003</t>
  </si>
  <si>
    <t xml:space="preserve">תיקון מנעול רב בריח </t>
  </si>
  <si>
    <t>client # 11470440/1</t>
  </si>
  <si>
    <t>Jean Shindler</t>
  </si>
  <si>
    <t xml:space="preserve"> +00442083491264
M +00447545313223</t>
  </si>
  <si>
    <t>Jeanshindler@gmail.com</t>
  </si>
  <si>
    <t>Derek Pollock</t>
  </si>
  <si>
    <t>Dad</t>
  </si>
  <si>
    <t>Bills in his name</t>
  </si>
  <si>
    <t>cousin</t>
  </si>
  <si>
    <t>Debbie Goodrich</t>
  </si>
  <si>
    <t>050-7334067</t>
  </si>
  <si>
    <t>debbiegoodrich2702@gmail.com</t>
  </si>
  <si>
    <t>House</t>
  </si>
  <si>
    <t>canceled  on  June 8th</t>
  </si>
  <si>
    <t>04-6363304</t>
  </si>
  <si>
    <t>direct debit
3196</t>
  </si>
  <si>
    <t>Utlities</t>
  </si>
  <si>
    <t>Utilites</t>
  </si>
  <si>
    <t>Bezek</t>
  </si>
  <si>
    <t>POB 4920</t>
  </si>
  <si>
    <t>Email</t>
  </si>
  <si>
    <t>Last 4 Digits</t>
  </si>
  <si>
    <t>.</t>
  </si>
  <si>
    <t>h +00442083491264</t>
  </si>
  <si>
    <t>M +00447545313223</t>
  </si>
  <si>
    <t>Cousin</t>
  </si>
  <si>
    <t>utilities</t>
  </si>
  <si>
    <t>Payment Method</t>
  </si>
  <si>
    <t>comment</t>
  </si>
  <si>
    <t>Direct Debit</t>
  </si>
  <si>
    <t>Canceled on june 8th</t>
  </si>
  <si>
    <t xml:space="preserve">elec tic </t>
  </si>
  <si>
    <t>paint color</t>
  </si>
  <si>
    <t>cw039w  tambor</t>
  </si>
  <si>
    <t>Comment</t>
  </si>
  <si>
    <t>Tenant</t>
  </si>
  <si>
    <t>Vered Cohen - 0532219404</t>
  </si>
  <si>
    <t>Lease</t>
  </si>
  <si>
    <t>Sept 1 2014 - Sept 1 2015</t>
  </si>
  <si>
    <t>Sept1 2015- August 31 2016</t>
  </si>
  <si>
    <t>Month</t>
  </si>
  <si>
    <t>Hillel Aboudi
Aboudi/הלל עבודי </t>
  </si>
  <si>
    <t>052109626 </t>
  </si>
  <si>
    <t>1 917 972 5351</t>
  </si>
  <si>
    <t>Hillel@ivydata.com</t>
  </si>
  <si>
    <t>1890 Palmer Ave. Ste 202D, Larchmont NY 10538</t>
  </si>
  <si>
    <t>nephew</t>
  </si>
  <si>
    <t>Alan Lehrer</t>
  </si>
  <si>
    <t>054-5818225</t>
  </si>
  <si>
    <t>alan.lehrer@gmail.com</t>
  </si>
  <si>
    <t>Banking</t>
  </si>
  <si>
    <t>bank hapoalim MC</t>
  </si>
  <si>
    <t>ending 3567</t>
  </si>
  <si>
    <t>under hillel aboudi</t>
  </si>
  <si>
    <t>Contractor</t>
  </si>
  <si>
    <t>mgmt co</t>
  </si>
  <si>
    <t> Baruch</t>
  </si>
  <si>
    <t>054-814 5053</t>
  </si>
  <si>
    <t>designer</t>
  </si>
  <si>
    <t>Ofir</t>
  </si>
  <si>
    <t>builder</t>
  </si>
  <si>
    <t>Yair</t>
  </si>
  <si>
    <t>Contractors</t>
  </si>
  <si>
    <t>Codes</t>
  </si>
  <si>
    <t>Hillel Aboudi/הלל עבודי </t>
  </si>
  <si>
    <t>Nephew:Alan Lehrer</t>
  </si>
  <si>
    <t>Mangement Co</t>
  </si>
  <si>
    <t>Designer</t>
  </si>
  <si>
    <t>Builder</t>
  </si>
  <si>
    <t>File</t>
  </si>
  <si>
    <t>Baruch</t>
  </si>
  <si>
    <t>Building</t>
  </si>
  <si>
    <t>258*</t>
  </si>
  <si>
    <t>Number</t>
  </si>
  <si>
    <t>054-8145053</t>
  </si>
  <si>
    <t>Utilities</t>
  </si>
  <si>
    <t>Banking-Under Hillel Aboudi</t>
  </si>
  <si>
    <t>General</t>
  </si>
  <si>
    <t>Gas</t>
  </si>
  <si>
    <t>Internet</t>
  </si>
  <si>
    <t>Cellcom TV</t>
  </si>
  <si>
    <t>Hapolim</t>
  </si>
  <si>
    <t>Parking</t>
  </si>
  <si>
    <t>Spots 68,69</t>
  </si>
  <si>
    <t>Pazgas</t>
  </si>
  <si>
    <t>Netvision</t>
  </si>
  <si>
    <t xml:space="preserve">Cellcom </t>
  </si>
  <si>
    <t>עירית נתניה</t>
  </si>
  <si>
    <t>Card Number</t>
  </si>
  <si>
    <t>Purchase Price</t>
  </si>
  <si>
    <t>2.75 NIS</t>
  </si>
  <si>
    <t>Contract #</t>
  </si>
  <si>
    <t>52109626  משלם</t>
  </si>
  <si>
    <t>Contents</t>
  </si>
  <si>
    <t>500 NIS</t>
  </si>
  <si>
    <t>11000690000  מס נכס</t>
  </si>
  <si>
    <t>*9636</t>
  </si>
  <si>
    <t>098603131</t>
  </si>
  <si>
    <t>cl1144894@013net.net</t>
  </si>
  <si>
    <t>Meter Number</t>
  </si>
  <si>
    <t>cl1144894</t>
  </si>
  <si>
    <t>superdeal</t>
  </si>
  <si>
    <t xml:space="preserve">Handyman </t>
  </si>
  <si>
    <t>heater</t>
  </si>
  <si>
    <t>hardware for hany man</t>
  </si>
  <si>
    <t>superdeal558143</t>
  </si>
  <si>
    <t>polish</t>
  </si>
  <si>
    <t>Nikayon achen</t>
  </si>
  <si>
    <t>cleaning miriam</t>
  </si>
  <si>
    <t>miriam</t>
  </si>
  <si>
    <t>food for son</t>
  </si>
  <si>
    <t>פוליצה</t>
  </si>
  <si>
    <t>AC Repair</t>
  </si>
  <si>
    <t>ofir cohen</t>
  </si>
  <si>
    <t>chaim maulim7349</t>
  </si>
  <si>
    <t>cleaning 5-10-16</t>
  </si>
  <si>
    <t>ניקון אחר</t>
  </si>
  <si>
    <t>fixing table</t>
  </si>
  <si>
    <t>yigal glass</t>
  </si>
  <si>
    <t>zach</t>
  </si>
  <si>
    <t>Niagara for toilet</t>
  </si>
  <si>
    <t>Mendelson</t>
  </si>
  <si>
    <t>CIKO17600970</t>
  </si>
  <si>
    <t>yehuda weeks</t>
  </si>
  <si>
    <t>yehuda</t>
  </si>
  <si>
    <t>adi extermintor</t>
  </si>
  <si>
    <t>Adi Mirzachi</t>
  </si>
  <si>
    <t xml:space="preserve">painting </t>
  </si>
  <si>
    <t>Carpentry under sink</t>
  </si>
  <si>
    <t>plumbing kitchen from Augsut</t>
  </si>
  <si>
    <t>biityach leumi cleaning</t>
  </si>
  <si>
    <t>food for daughter</t>
  </si>
  <si>
    <t>tiv tam</t>
  </si>
  <si>
    <t>Sandi</t>
  </si>
  <si>
    <t>machsani teura</t>
  </si>
  <si>
    <t>cleaning elena may</t>
  </si>
  <si>
    <t>biityach leumi cleaning may</t>
  </si>
  <si>
    <t>מפתח חדש</t>
  </si>
  <si>
    <t>תיקון מזומן</t>
  </si>
  <si>
    <t>החלפת נורות וחבלי כביסה</t>
  </si>
  <si>
    <t>סופרדיל לבניין</t>
  </si>
  <si>
    <t>שלט + בדיקה</t>
  </si>
  <si>
    <t>תיקון קצר בחשמל</t>
  </si>
  <si>
    <t>prepid</t>
  </si>
  <si>
    <t>Cleaning elena jan</t>
  </si>
  <si>
    <t>pensia elena jan</t>
  </si>
  <si>
    <t>bituh leomi elena jan</t>
  </si>
  <si>
    <t>Cleaning helena March</t>
  </si>
  <si>
    <t>פיצוץ מים והחלפת שיבר</t>
  </si>
  <si>
    <t>צביקה הנדימן</t>
  </si>
  <si>
    <t>תיקון רשת והחלפת נורות</t>
  </si>
  <si>
    <t>החלפת מנוע לתריס</t>
  </si>
  <si>
    <t>תביעות הראל</t>
  </si>
  <si>
    <t>גרהם אסקין גינון</t>
  </si>
  <si>
    <t xml:space="preserve">תיקון שיבר </t>
  </si>
  <si>
    <t xml:space="preserve">פואד - נרשם שק לגולן לבניין </t>
  </si>
  <si>
    <t>1496דס</t>
  </si>
  <si>
    <t>אלי מכני איטום חלון</t>
  </si>
  <si>
    <t>תשלום לנדב עמיחי</t>
  </si>
  <si>
    <t>קיבוץ רגבים גינון</t>
  </si>
  <si>
    <t>חנן וינגורד גינון</t>
  </si>
  <si>
    <t>תיקוני צבע</t>
  </si>
  <si>
    <t>מילוי גז והחלפת קבל למזגנים</t>
  </si>
  <si>
    <t>דבק</t>
  </si>
  <si>
    <t>תיקון למזגן ושלט מזגן</t>
  </si>
  <si>
    <t>רוניס קרמיקה</t>
  </si>
  <si>
    <t xml:space="preserve">החלפת אסלה </t>
  </si>
  <si>
    <t>הבונים</t>
  </si>
  <si>
    <t>ארנונה 1-2/21</t>
  </si>
  <si>
    <t>שלט לגגון בחוץ</t>
  </si>
  <si>
    <t>סומפי</t>
  </si>
  <si>
    <t>שלט</t>
  </si>
  <si>
    <t>עוזי לוין</t>
  </si>
  <si>
    <t>תשלום חשמל</t>
  </si>
  <si>
    <t>gedaon mer</t>
  </si>
  <si>
    <t>bituh leomi gedaon mer</t>
  </si>
  <si>
    <t>הראל חברה לביטוח</t>
  </si>
  <si>
    <t>הראל</t>
  </si>
  <si>
    <t>טרופיקאזה</t>
  </si>
  <si>
    <t>צבעי</t>
  </si>
  <si>
    <t>גינון גראהם מרץ פברואר</t>
  </si>
  <si>
    <t xml:space="preserve">גרהאם אסקין </t>
  </si>
  <si>
    <t>שופרסל חומרי ניקוי</t>
  </si>
  <si>
    <t>שיווק מזון רמי</t>
  </si>
  <si>
    <t>שיווק רמי</t>
  </si>
  <si>
    <t>ארי ידי זהב מכונת כביסה</t>
  </si>
  <si>
    <t>bituh leomi Cleaning 6.21</t>
  </si>
  <si>
    <t>Pension Cleaning July 2021</t>
  </si>
  <si>
    <t>Bituach Leumi Cleans July 2021</t>
  </si>
  <si>
    <t>Water bill 5/6/21-7/8/21</t>
  </si>
  <si>
    <t>Cleaning Augost 2021</t>
  </si>
  <si>
    <t>Pension Cleaning Augost 2021</t>
  </si>
  <si>
    <t>Piston</t>
  </si>
  <si>
    <t>Fence repair</t>
  </si>
  <si>
    <t>Bituach Leumi Cleaning Augost 2021</t>
  </si>
  <si>
    <t>Repairing leak in the garden</t>
  </si>
  <si>
    <t>A sign for the house</t>
  </si>
  <si>
    <t>סגנונות שלטים</t>
  </si>
  <si>
    <t>Leak repair. Assemble a sign</t>
  </si>
  <si>
    <t>Arnona 11-12/2021 Water 09-10/2021</t>
  </si>
  <si>
    <t>3939-4</t>
  </si>
  <si>
    <t>Rope</t>
  </si>
  <si>
    <t>Water bill 2/1/22-1/3/22</t>
  </si>
  <si>
    <t>Gardener Feb 2022</t>
  </si>
  <si>
    <t>Electric bill - 22/2/22-08-05/22</t>
  </si>
  <si>
    <t>Water bill - 01/03/22-01/05/22</t>
  </si>
  <si>
    <t>Plumber - leak repair</t>
  </si>
  <si>
    <t xml:space="preserve"> תיקון נזילה + החלפת סיפון </t>
  </si>
  <si>
    <t>250+34</t>
  </si>
  <si>
    <t xml:space="preserve"> גינון </t>
  </si>
  <si>
    <t>400+55</t>
  </si>
  <si>
    <t>Pension cleaning June 2022</t>
  </si>
  <si>
    <t>Bituach Leumi cleaning June 2022</t>
  </si>
  <si>
    <t>Water bill 05-06/2022</t>
  </si>
  <si>
    <t>Water bill 07-08/2022</t>
  </si>
  <si>
    <t>Water bill 09-10/2022</t>
  </si>
  <si>
    <t>Electric bill - 30/09/22-30/11/22</t>
  </si>
  <si>
    <t>Liquidity repair - deductible</t>
  </si>
  <si>
    <t>01/02 2023</t>
  </si>
  <si>
    <t>Water bill 11/2022-01/2023</t>
  </si>
  <si>
    <t>Selling a washing machine to Ela Daniel</t>
  </si>
  <si>
    <t>Electric bill 01/12/22-31/1/23</t>
  </si>
  <si>
    <t>Water bill 03/2023</t>
  </si>
  <si>
    <t>Arnona tax refund February 2023 by the buyer</t>
  </si>
  <si>
    <t>Electric bill 8/7/22-5/3/23 - refund</t>
  </si>
  <si>
    <t>Account termination</t>
  </si>
  <si>
    <t>שולם בכרטיס הפרטי של סנדי</t>
  </si>
  <si>
    <t xml:space="preserve"> cc</t>
  </si>
  <si>
    <t>יבולי שדה</t>
  </si>
  <si>
    <t>תיקון שפכטל + צבע</t>
  </si>
  <si>
    <t xml:space="preserve">Niagara leak repair </t>
  </si>
  <si>
    <t xml:space="preserve">תיקון נזילה ניאגרה - מנגנון + מצוף + התקנה </t>
  </si>
  <si>
    <t>Disassembling and installing air conditioner</t>
  </si>
  <si>
    <t>Niagara pipeline replacement</t>
  </si>
  <si>
    <t xml:space="preserve">החלפת צינור ניאגרה </t>
  </si>
  <si>
    <t>Sealing chimney in roof</t>
  </si>
  <si>
    <t>איטום ארובה בגג</t>
  </si>
  <si>
    <t>Leak repair + chain replacement + recessed socket arrangement + horseshoe window lock repair</t>
  </si>
  <si>
    <t xml:space="preserve">תיקון נזילה + החלפת שרשור + סידור שקעים שקועים + תיקון נעילת חלון מפרסת </t>
  </si>
  <si>
    <t>Installing a shower head</t>
  </si>
  <si>
    <t>התקנת ראש מקלחת</t>
  </si>
  <si>
    <t>Boiler repair - washing boiler + replacing plange</t>
  </si>
  <si>
    <t>תיקון דוד - שטיפת דוד + החלפת פלאנג׳</t>
  </si>
  <si>
    <t>Leak repair in the air conditioner</t>
  </si>
  <si>
    <t>תיקון נזילה במזגן ומילוי גז</t>
  </si>
  <si>
    <t>רון גביר מיזוג</t>
  </si>
  <si>
    <t>Treatment of 2 sewage clogs and cleaning pipes</t>
  </si>
  <si>
    <t xml:space="preserve">טיפול 2 סתימות ביוב וניקוי סיפונים </t>
  </si>
  <si>
    <t>Seal broken window tries in attic</t>
  </si>
  <si>
    <t>Remove 2 dead birds and 1 live bird from attic</t>
  </si>
  <si>
    <t>שניר אוסטש</t>
  </si>
  <si>
    <t>Moisture repair - debris + paint, work and material</t>
  </si>
  <si>
    <t xml:space="preserve">תיקון רטיבות - שפכטל + צבע , עבודה וחומר </t>
  </si>
  <si>
    <t>Shower leak repair</t>
  </si>
  <si>
    <t xml:space="preserve">תיקון נזילה סיפון מקלחת </t>
  </si>
  <si>
    <t>Alarm keypad</t>
  </si>
  <si>
    <t>ג ר תקשרת</t>
  </si>
  <si>
    <t>Shimont tech</t>
  </si>
  <si>
    <t>Shimon</t>
  </si>
  <si>
    <t>אבי קדוש</t>
  </si>
  <si>
    <t>dishsalt/detergent</t>
  </si>
  <si>
    <t>folder for insutructions</t>
  </si>
  <si>
    <t>wireless/cable system</t>
  </si>
  <si>
    <t>Doron Computer</t>
  </si>
  <si>
    <t>Hagan Haporeach</t>
  </si>
  <si>
    <t>cleaning cash from rob</t>
  </si>
  <si>
    <t>Guya/avior</t>
  </si>
  <si>
    <t>טלרון מצברים</t>
  </si>
  <si>
    <t>Guya</t>
  </si>
  <si>
    <t>house supplies</t>
  </si>
  <si>
    <t xml:space="preserve">speed </t>
  </si>
  <si>
    <t>present for Labow</t>
  </si>
  <si>
    <t>shirat Hasabim</t>
  </si>
  <si>
    <t>cleaning ben</t>
  </si>
  <si>
    <t>water bill nov- dec</t>
  </si>
  <si>
    <t>הדברה ידידותית</t>
  </si>
  <si>
    <t>cleaning 4/9/16</t>
  </si>
  <si>
    <t>floor cleaner</t>
  </si>
  <si>
    <t>אריחי איילה</t>
  </si>
  <si>
    <t>Bitach leumi</t>
  </si>
  <si>
    <t>Bituach leumi</t>
  </si>
  <si>
    <t>garden Oct-April</t>
  </si>
  <si>
    <t>alarm battery</t>
  </si>
  <si>
    <t>electric klaff</t>
  </si>
  <si>
    <t>klaff- mip</t>
  </si>
  <si>
    <t>cleaning 22/10</t>
  </si>
  <si>
    <t>arnona Nov- Dec</t>
  </si>
  <si>
    <t>cleaning payment from brother</t>
  </si>
  <si>
    <t>Bituach leumi cleaner</t>
  </si>
  <si>
    <t>remote for a/c</t>
  </si>
  <si>
    <t>toilet seat covers</t>
  </si>
  <si>
    <t>electrican for dud</t>
  </si>
  <si>
    <t>אמיר דוד</t>
  </si>
  <si>
    <t>arnona Jan- March</t>
  </si>
  <si>
    <t>moatz</t>
  </si>
  <si>
    <t>gardenerMay- Dec</t>
  </si>
  <si>
    <t>glass for dud shemesh</t>
  </si>
  <si>
    <t>קרן עוז</t>
  </si>
  <si>
    <t>cleaner 21-01-18</t>
  </si>
  <si>
    <t>remote for garage door</t>
  </si>
  <si>
    <t>washing machine technichen</t>
  </si>
  <si>
    <t>שרות הצפון חיפה</t>
  </si>
  <si>
    <t>cleaning 11-3-18</t>
  </si>
  <si>
    <t xml:space="preserve">ac remote </t>
  </si>
  <si>
    <t>תיקון מזומן מההתחלת החשבון</t>
  </si>
  <si>
    <t>ניקיון אחר תשלום חוב - ניקיון מיום 29/6/17</t>
  </si>
  <si>
    <t>Bituach leumi elena aug</t>
  </si>
  <si>
    <t>cleening elena oct</t>
  </si>
  <si>
    <t>תשלום שכירות דיירים עבור pree paid sandi</t>
  </si>
  <si>
    <t>אנדרו תיקון</t>
  </si>
  <si>
    <t>תיקון תריס חניה</t>
  </si>
  <si>
    <t>פ א כוכב 2018 בעמ</t>
  </si>
  <si>
    <t>arnona 1-2/19</t>
  </si>
  <si>
    <t>תיקון שער חניה</t>
  </si>
  <si>
    <t>פ א כוכב 2018 בע"מ</t>
  </si>
  <si>
    <t>arnona 3-4/19</t>
  </si>
  <si>
    <t>רחמני חומרי בניין</t>
  </si>
  <si>
    <t>תיקון צבע</t>
  </si>
  <si>
    <t>דוח רכב</t>
  </si>
  <si>
    <t>טיפול לחימום תת רצפתי</t>
  </si>
  <si>
    <t>ש א ח פ הנדסה</t>
  </si>
  <si>
    <t>חשמל מהדייר</t>
  </si>
  <si>
    <t>מחבר לברז</t>
  </si>
  <si>
    <t>פיצול מים בדירה</t>
  </si>
  <si>
    <t>פסים כיסוי שולחן</t>
  </si>
  <si>
    <t>פסים</t>
  </si>
  <si>
    <t>Bituach Leumi cleaner August 2021</t>
  </si>
  <si>
    <t>Replacing a multi-lock lock</t>
  </si>
  <si>
    <t>Arnona 11-12/21</t>
  </si>
  <si>
    <t>סטניסלב 15/12/21</t>
  </si>
  <si>
    <t>Alarm detector including service call</t>
  </si>
  <si>
    <t>ג.ר. תקשורת</t>
  </si>
  <si>
    <t>Labeling the electricition box</t>
  </si>
  <si>
    <t>Gardener Sep 2020 - Nov 2021</t>
  </si>
  <si>
    <t>Repair underfloor heating pump</t>
  </si>
  <si>
    <t>זינאדי</t>
  </si>
  <si>
    <t>Arnona 01-02/22</t>
  </si>
  <si>
    <t>Water bill 16/12/21-16/02/22</t>
  </si>
  <si>
    <t>Arnona 03-04 2022</t>
  </si>
  <si>
    <t>חוב לביטוח לאומי</t>
  </si>
  <si>
    <t>Gardener Dec 2022 - Feb 2022</t>
  </si>
  <si>
    <t>11220-3</t>
  </si>
  <si>
    <t>Arnona 05-06 2022</t>
  </si>
  <si>
    <t>Pension cleaning May 2022</t>
  </si>
  <si>
    <t>Bituach Leumi cleaning May 2022</t>
  </si>
  <si>
    <t>קלסר</t>
  </si>
  <si>
    <t>קרביץ</t>
  </si>
  <si>
    <t>Claening supplies</t>
  </si>
  <si>
    <t>Coffee and milk</t>
  </si>
  <si>
    <t>שופרסל אקספרס</t>
  </si>
  <si>
    <t>Spill repair, sealing and painting of upper balcony door</t>
  </si>
  <si>
    <t>תיקון שפכטל, איטום וצבע דלת מרפסת עליונה</t>
  </si>
  <si>
    <t>500+155</t>
  </si>
  <si>
    <t>Gardener March - June 2022</t>
  </si>
  <si>
    <t>Arnona 07-08 2022</t>
  </si>
  <si>
    <t>Pension cleaning July 2022</t>
  </si>
  <si>
    <t>Bituach Leumi cleaning July 2022</t>
  </si>
  <si>
    <t>Alarm system repair</t>
  </si>
  <si>
    <t>11745-6</t>
  </si>
  <si>
    <t>Service for heating system</t>
  </si>
  <si>
    <t>ש.א.ח.פ הנדסה</t>
  </si>
  <si>
    <t>Arnona 03-04 2023</t>
  </si>
  <si>
    <t>Garden service January-June 2023</t>
  </si>
  <si>
    <t>Dishwasher salt</t>
  </si>
  <si>
    <t>Arnona 09-10 2023</t>
  </si>
  <si>
    <t>09-10 23</t>
  </si>
  <si>
    <t>Arnona 11-12 2023</t>
  </si>
  <si>
    <t>Sewer lid</t>
  </si>
  <si>
    <t>Fixing mamad window</t>
  </si>
  <si>
    <t xml:space="preserve">Replace a scrolling grid in the mamad </t>
  </si>
  <si>
    <t>ברעם  תריסים ורשתות</t>
  </si>
  <si>
    <t>Fix thermostat floor heating</t>
  </si>
  <si>
    <t>Solar water heater replacement</t>
  </si>
  <si>
    <t>Advance - electric bill paid by Peleg family</t>
  </si>
  <si>
    <t>Pension cleaning March 2024</t>
  </si>
  <si>
    <t>Bituach Leumi cleaning March 2024</t>
  </si>
  <si>
    <t>תיקון ידית ממד</t>
  </si>
  <si>
    <t>Property taxes</t>
  </si>
  <si>
    <t>Compnay</t>
  </si>
  <si>
    <t>dampness</t>
  </si>
  <si>
    <t>Aex</t>
  </si>
  <si>
    <t>050-9030500</t>
  </si>
  <si>
    <t>zabrak@013net.net</t>
  </si>
  <si>
    <t>Ilan</t>
  </si>
  <si>
    <t>סלעי תקווה</t>
  </si>
  <si>
    <t>052-4776767</t>
  </si>
  <si>
    <t>ilan@nafis.co.il</t>
  </si>
  <si>
    <t>Lawyer</t>
  </si>
  <si>
    <t>Uri Amrani</t>
  </si>
  <si>
    <t>052-6988880</t>
  </si>
  <si>
    <t>Shower screen</t>
  </si>
  <si>
    <t>Mitrani</t>
  </si>
  <si>
    <t>03-5574000</t>
  </si>
  <si>
    <t>vanity</t>
  </si>
  <si>
    <t>Rinat Goldberg</t>
  </si>
  <si>
    <t>Studio Keramica</t>
  </si>
  <si>
    <t>03-9771755</t>
  </si>
  <si>
    <t>rinatg@studio4.co.il</t>
  </si>
  <si>
    <t>Rivki</t>
  </si>
  <si>
    <t>03-9771791</t>
  </si>
  <si>
    <t xml:space="preserve">Electrican </t>
  </si>
  <si>
    <t>Hani</t>
  </si>
  <si>
    <t>052-4495453</t>
  </si>
  <si>
    <t>Passport</t>
  </si>
  <si>
    <t>Howard Kaplan</t>
  </si>
  <si>
    <t>Roberta Suzanna Kaplan</t>
  </si>
  <si>
    <t>Adress</t>
  </si>
  <si>
    <t>6216 Lincoln Ave Baltimore MD 21209</t>
  </si>
  <si>
    <t>Howard Cell</t>
  </si>
  <si>
    <t>410-7462823</t>
  </si>
  <si>
    <t>Howard home</t>
  </si>
  <si>
    <t>410-7649267</t>
  </si>
  <si>
    <t>Insurance</t>
  </si>
  <si>
    <t>Structure</t>
  </si>
  <si>
    <t xml:space="preserve">water damage </t>
  </si>
  <si>
    <t>Shacar</t>
  </si>
  <si>
    <t>*5420</t>
  </si>
  <si>
    <t>Vaad</t>
  </si>
  <si>
    <t>Eyla</t>
  </si>
  <si>
    <t>054-6464435</t>
  </si>
  <si>
    <t>elya@torgo.co.il</t>
  </si>
  <si>
    <t>Ron</t>
  </si>
  <si>
    <t>Utilies</t>
  </si>
  <si>
    <t>POB</t>
  </si>
  <si>
    <t>Roie</t>
  </si>
  <si>
    <t>052-2827511</t>
  </si>
  <si>
    <t>personal</t>
  </si>
  <si>
    <t>utilites</t>
  </si>
  <si>
    <t>horat keva us</t>
  </si>
  <si>
    <t>visa 4388576098240636 05-19</t>
  </si>
  <si>
    <t>insurance</t>
  </si>
  <si>
    <t>Shaike cohen</t>
  </si>
  <si>
    <t xml:space="preserve">Migdal </t>
  </si>
  <si>
    <t>5605058437/15</t>
  </si>
  <si>
    <t>code</t>
  </si>
  <si>
    <t>front door</t>
  </si>
  <si>
    <t>#258456#</t>
  </si>
  <si>
    <t>Back door</t>
  </si>
  <si>
    <t>2528#</t>
  </si>
  <si>
    <t>Engineer</t>
  </si>
  <si>
    <t>Alex goldberg</t>
  </si>
  <si>
    <t>052-5617770</t>
  </si>
  <si>
    <t>Phone Cell</t>
  </si>
  <si>
    <t>Phone Home</t>
  </si>
  <si>
    <t>Dampness</t>
  </si>
  <si>
    <t>Laywer</t>
  </si>
  <si>
    <t>Shower Screen</t>
  </si>
  <si>
    <t>Vanity/1</t>
  </si>
  <si>
    <t>Vanity/2</t>
  </si>
  <si>
    <t>A/C</t>
  </si>
  <si>
    <t>Vaad/1</t>
  </si>
  <si>
    <t>Vaad/2</t>
  </si>
  <si>
    <t>Alex1</t>
  </si>
  <si>
    <t>Code</t>
  </si>
  <si>
    <t>Front Door</t>
  </si>
  <si>
    <t>Electric</t>
  </si>
  <si>
    <t>Migdal</t>
  </si>
  <si>
    <t>Water Damage</t>
  </si>
  <si>
    <t>Back Door</t>
  </si>
  <si>
    <t>Payment</t>
  </si>
  <si>
    <t>He paid</t>
  </si>
  <si>
    <t>End</t>
  </si>
  <si>
    <t>Total</t>
  </si>
  <si>
    <t>Task</t>
  </si>
  <si>
    <t>arnona October 16-30</t>
  </si>
  <si>
    <t>get infor and papers from Rachmani</t>
  </si>
  <si>
    <t>hook up water meter</t>
  </si>
  <si>
    <t>Credit</t>
  </si>
  <si>
    <t>Tabit Mayanot</t>
  </si>
  <si>
    <t xml:space="preserve">call electric company </t>
  </si>
  <si>
    <t>set up dierect debit moatza</t>
  </si>
  <si>
    <t>pre paid for elevator</t>
  </si>
  <si>
    <t xml:space="preserve"> follow up with electric company</t>
  </si>
  <si>
    <t>pob</t>
  </si>
  <si>
    <t>Post office</t>
  </si>
  <si>
    <t>16-0835015440-051777</t>
  </si>
  <si>
    <t>get keys</t>
  </si>
  <si>
    <t>admin re electric compnay and set up</t>
  </si>
  <si>
    <t>Shower screen installation</t>
  </si>
  <si>
    <t>נור בשארה</t>
  </si>
  <si>
    <t>keys from ron for mail box</t>
  </si>
  <si>
    <t>rami levy</t>
  </si>
  <si>
    <t>organzie POB</t>
  </si>
  <si>
    <t>Vaad bayit camera</t>
  </si>
  <si>
    <t>shower screen instalation</t>
  </si>
  <si>
    <t>electic</t>
  </si>
  <si>
    <t>MIP service</t>
  </si>
  <si>
    <t>electric installation</t>
  </si>
  <si>
    <t>arnona april may 2016</t>
  </si>
  <si>
    <t>Ikea</t>
  </si>
  <si>
    <t>shabbat elevator</t>
  </si>
  <si>
    <t>שינדלר נחושתן מעלית</t>
  </si>
  <si>
    <t>vanity installation</t>
  </si>
  <si>
    <t>25.01-07</t>
  </si>
  <si>
    <t>ikea</t>
  </si>
  <si>
    <t>gate</t>
  </si>
  <si>
    <t>ronen vaad</t>
  </si>
  <si>
    <t>floor drying</t>
  </si>
  <si>
    <t>Mikret maarecet yevush</t>
  </si>
  <si>
    <t>ikea beds</t>
  </si>
  <si>
    <t>bed delivery</t>
  </si>
  <si>
    <t>crane</t>
  </si>
  <si>
    <t>שיפולין ולדימיר</t>
  </si>
  <si>
    <t>fridge mover</t>
  </si>
  <si>
    <t>Sali logistics</t>
  </si>
  <si>
    <t>נקיון אחר</t>
  </si>
  <si>
    <t>ikea building marc and roba</t>
  </si>
  <si>
    <t xml:space="preserve">fridge </t>
  </si>
  <si>
    <t>shlomo Gilad</t>
  </si>
  <si>
    <t>Oded test</t>
  </si>
  <si>
    <t>505-05-17per paid expenses</t>
  </si>
  <si>
    <t>Avi Kadosh</t>
  </si>
  <si>
    <t>arnona july august</t>
  </si>
  <si>
    <t>amisaragas</t>
  </si>
  <si>
    <t>succah</t>
  </si>
  <si>
    <t>management</t>
  </si>
  <si>
    <t>Hot Oct</t>
  </si>
  <si>
    <t>Hot Nov</t>
  </si>
  <si>
    <t>Account closed</t>
  </si>
  <si>
    <t>rectify</t>
  </si>
  <si>
    <t>tris/toilet repair</t>
  </si>
  <si>
    <t>Tidhar</t>
  </si>
  <si>
    <t>Check</t>
  </si>
  <si>
    <t>work at hagefen</t>
  </si>
  <si>
    <t>Hagefen</t>
  </si>
  <si>
    <t>Lifht for hagefen</t>
  </si>
  <si>
    <t>handy/screen</t>
  </si>
  <si>
    <t>desposit</t>
  </si>
  <si>
    <t>Electic bill</t>
  </si>
  <si>
    <t>mamad light</t>
  </si>
  <si>
    <t>electrician</t>
  </si>
  <si>
    <t>lock repair</t>
  </si>
  <si>
    <t>Electric bill 1/6/15-3/8/15</t>
  </si>
  <si>
    <t xml:space="preserve">credit </t>
  </si>
  <si>
    <t>arnona /water</t>
  </si>
  <si>
    <t>creidt</t>
  </si>
  <si>
    <t>regisered mail</t>
  </si>
  <si>
    <t>ishur for transfer</t>
  </si>
  <si>
    <t xml:space="preserve"> shelves hagefen </t>
  </si>
  <si>
    <t>Gardener/ fix fence and clean up of neighbor</t>
  </si>
  <si>
    <t>Management fee</t>
  </si>
  <si>
    <t xml:space="preserve">  </t>
  </si>
  <si>
    <t>post office forwarding</t>
  </si>
  <si>
    <t xml:space="preserve">check </t>
  </si>
  <si>
    <t>peled</t>
  </si>
  <si>
    <t>water Feb- april</t>
  </si>
  <si>
    <t>mayaonot</t>
  </si>
  <si>
    <t>arnona may june</t>
  </si>
  <si>
    <t xml:space="preserve">Bezek bill </t>
  </si>
  <si>
    <t xml:space="preserve">y </t>
  </si>
  <si>
    <t>a/c service</t>
  </si>
  <si>
    <t>furniture rental</t>
  </si>
  <si>
    <t>tiudhar</t>
  </si>
  <si>
    <t>Ori</t>
  </si>
  <si>
    <t>electric 4-4-16 to1-6-16</t>
  </si>
  <si>
    <t>tidhar</t>
  </si>
  <si>
    <t>chasmal</t>
  </si>
  <si>
    <t>gas</t>
  </si>
  <si>
    <t>cleaning service</t>
  </si>
  <si>
    <t>Peled</t>
  </si>
  <si>
    <t>arona</t>
  </si>
  <si>
    <t>toilet paper and batteries</t>
  </si>
  <si>
    <t>credfit</t>
  </si>
  <si>
    <t>plumber for dishwasher</t>
  </si>
  <si>
    <t>Bora</t>
  </si>
  <si>
    <t>water bill may- June 2016</t>
  </si>
  <si>
    <t>electric bill 2/6/16-31/7/16</t>
  </si>
  <si>
    <t>mangement fee</t>
  </si>
  <si>
    <t>gardener cealn up and maintenance</t>
  </si>
  <si>
    <t>water bill June 15- August 15</t>
  </si>
  <si>
    <t>mayaonot Hamikim</t>
  </si>
  <si>
    <t>Electic bill 1/8/16-5/10/16</t>
  </si>
  <si>
    <t>chevrat chashmal</t>
  </si>
  <si>
    <t>arnona 11/12/16</t>
  </si>
  <si>
    <t>zichron</t>
  </si>
  <si>
    <t>electricn bill  6/10/16 - 3/12/16</t>
  </si>
  <si>
    <t>gardener sept-nov</t>
  </si>
  <si>
    <t xml:space="preserve">water\sept to Dec </t>
  </si>
  <si>
    <t>arnona jan/feb</t>
  </si>
  <si>
    <t>roof cover</t>
  </si>
  <si>
    <t>garderner dec. jan and gutters</t>
  </si>
  <si>
    <t>gardener Feb March</t>
  </si>
  <si>
    <t>Arnona March -April 2017</t>
  </si>
  <si>
    <t>arnona 2016</t>
  </si>
  <si>
    <t>water dec-feb 2017</t>
  </si>
  <si>
    <t>electric october to march</t>
  </si>
  <si>
    <t>moving furniture</t>
  </si>
  <si>
    <t>garnener april and clean out of the hill</t>
  </si>
  <si>
    <t>management fee May to July</t>
  </si>
  <si>
    <t>arnona july/augst</t>
  </si>
  <si>
    <t>garden may june</t>
  </si>
  <si>
    <t>ben/ super she</t>
  </si>
  <si>
    <t>Management Sept to Nov</t>
  </si>
  <si>
    <t>MIp</t>
  </si>
  <si>
    <t>fees for anonna</t>
  </si>
  <si>
    <t>arnonna sept -oct</t>
  </si>
  <si>
    <t>garderner July- Sept</t>
  </si>
  <si>
    <t>Management Dec- Feb 2018</t>
  </si>
  <si>
    <t>manaement mar-may 2018</t>
  </si>
  <si>
    <t>water July to Dec</t>
  </si>
  <si>
    <t>cleaning  ביטוח לאומי</t>
  </si>
  <si>
    <t>Gardener Oct 17- Feb 19</t>
  </si>
  <si>
    <t>water january-february 2018</t>
  </si>
  <si>
    <t>Cleaning 3-3-18</t>
  </si>
  <si>
    <t>bituach leumi clean</t>
  </si>
  <si>
    <t>arnona Nov 2017- april 2018</t>
  </si>
  <si>
    <t>gardener march april- hill</t>
  </si>
  <si>
    <t>water april</t>
  </si>
  <si>
    <t>electric 25/4</t>
  </si>
  <si>
    <t>move furnishing</t>
  </si>
  <si>
    <t xml:space="preserve">rent </t>
  </si>
  <si>
    <t>57</t>
  </si>
  <si>
    <t>Chaim Manulim</t>
  </si>
  <si>
    <t>30</t>
  </si>
  <si>
    <t>polizur</t>
  </si>
  <si>
    <t>cleaners</t>
  </si>
  <si>
    <t>730</t>
  </si>
  <si>
    <t>15.5</t>
  </si>
  <si>
    <t>supersol Dil</t>
  </si>
  <si>
    <t xml:space="preserve">office supplies </t>
  </si>
  <si>
    <t>38.4</t>
  </si>
  <si>
    <t>wood delivery</t>
  </si>
  <si>
    <t>1000</t>
  </si>
  <si>
    <t>organizing machsan</t>
  </si>
  <si>
    <t>250</t>
  </si>
  <si>
    <t xml:space="preserve">שק </t>
  </si>
  <si>
    <t>gan vaeven</t>
  </si>
  <si>
    <t>760</t>
  </si>
  <si>
    <t>ziva</t>
  </si>
  <si>
    <t>vacum</t>
  </si>
  <si>
    <t>1790</t>
  </si>
  <si>
    <t>Pr Electic</t>
  </si>
  <si>
    <t>OV1501002594</t>
  </si>
  <si>
    <t>n</t>
  </si>
  <si>
    <t>Trampoline repair</t>
  </si>
  <si>
    <t>Evert sport</t>
  </si>
  <si>
    <t>02/011048</t>
  </si>
  <si>
    <t>Toilet paper</t>
  </si>
  <si>
    <t>laundry detergent</t>
  </si>
  <si>
    <t>rami Levy</t>
  </si>
  <si>
    <t>light</t>
  </si>
  <si>
    <t>Yoram Rahav</t>
  </si>
  <si>
    <t>gummy for under bed</t>
  </si>
  <si>
    <t>spot light</t>
  </si>
  <si>
    <t>pesach supplies</t>
  </si>
  <si>
    <t>benidect</t>
  </si>
  <si>
    <t>alram battery</t>
  </si>
  <si>
    <t>410</t>
  </si>
  <si>
    <t>shaal tichsoresh</t>
  </si>
  <si>
    <t>screen repair</t>
  </si>
  <si>
    <t>machsani teora</t>
  </si>
  <si>
    <t>gor gas 2 balons</t>
  </si>
  <si>
    <t>Fridge technican</t>
  </si>
  <si>
    <t>maron shrerutinm</t>
  </si>
  <si>
    <t xml:space="preserve">laundry </t>
  </si>
  <si>
    <t>sal kvisa</t>
  </si>
  <si>
    <t>super deal</t>
  </si>
  <si>
    <t>shlomo gilad</t>
  </si>
  <si>
    <t>pesach kashering</t>
  </si>
  <si>
    <t>small clean</t>
  </si>
  <si>
    <t>ilan</t>
  </si>
  <si>
    <t>dryer repair</t>
  </si>
  <si>
    <t>ירון דרייקס</t>
  </si>
  <si>
    <t>alarm batteries</t>
  </si>
  <si>
    <t>שעל</t>
  </si>
  <si>
    <t>batteries for phone</t>
  </si>
  <si>
    <t>chasmal yashir</t>
  </si>
  <si>
    <t>HAd17ovo7640</t>
  </si>
  <si>
    <t>bitan</t>
  </si>
  <si>
    <t>Cashmal cesaria</t>
  </si>
  <si>
    <t>shaal</t>
  </si>
  <si>
    <t>gardener august</t>
  </si>
  <si>
    <t>washing machine repair</t>
  </si>
  <si>
    <t>Yaron Drikas</t>
  </si>
  <si>
    <t>pool maintenance</t>
  </si>
  <si>
    <t>Eyal Maman</t>
  </si>
  <si>
    <t>01/000331</t>
  </si>
  <si>
    <t>gardener September</t>
  </si>
  <si>
    <t>Ilan Haganan</t>
  </si>
  <si>
    <t>Eyal pool Maintenace Oct</t>
  </si>
  <si>
    <t>01/00386</t>
  </si>
  <si>
    <t>Gardener October</t>
  </si>
  <si>
    <t>Gardener Nov</t>
  </si>
  <si>
    <t>Pool December</t>
  </si>
  <si>
    <t>01/00423</t>
  </si>
  <si>
    <t>washing maching</t>
  </si>
  <si>
    <t>pump for pool room</t>
  </si>
  <si>
    <t>01-000435</t>
  </si>
  <si>
    <t>washing machine warranty</t>
  </si>
  <si>
    <t>buckets for cleaning</t>
  </si>
  <si>
    <t>tiv tom</t>
  </si>
  <si>
    <t>Eyual Maman</t>
  </si>
  <si>
    <t>01/000396</t>
  </si>
  <si>
    <t>Gardener Dec</t>
  </si>
  <si>
    <t>light buld</t>
  </si>
  <si>
    <t>Gate repair</t>
  </si>
  <si>
    <t>ראש הייטק</t>
  </si>
  <si>
    <t>Erez Levenberg</t>
  </si>
  <si>
    <t>cleaner 02-1-18</t>
  </si>
  <si>
    <t>cleaner 8-02-18</t>
  </si>
  <si>
    <t>gardener January</t>
  </si>
  <si>
    <t>pool January</t>
  </si>
  <si>
    <t>01/0004494</t>
  </si>
  <si>
    <t>new pupmp for heater in pool</t>
  </si>
  <si>
    <t>cleaning -ביטוח לאומי</t>
  </si>
  <si>
    <t>pool Marchruary</t>
  </si>
  <si>
    <t>gardner</t>
  </si>
  <si>
    <t>clean supplies</t>
  </si>
  <si>
    <t>Polizer</t>
  </si>
  <si>
    <t>pool march</t>
  </si>
  <si>
    <t>Eyal</t>
  </si>
  <si>
    <t>01/000564</t>
  </si>
  <si>
    <t>cleaning 18, 20 March</t>
  </si>
  <si>
    <t>gardener March</t>
  </si>
  <si>
    <t>ilan hagana</t>
  </si>
  <si>
    <t>gardener adaniot</t>
  </si>
  <si>
    <t>Alomonot</t>
  </si>
  <si>
    <t>01/001649</t>
  </si>
  <si>
    <t>Leon Electrican</t>
  </si>
  <si>
    <t>pool april</t>
  </si>
  <si>
    <t>eyal maman</t>
  </si>
  <si>
    <t>garden april</t>
  </si>
  <si>
    <t>אילן הגנן</t>
  </si>
  <si>
    <t>tikon azaka</t>
  </si>
  <si>
    <t>ש ע ל מיגון ותקשורת</t>
  </si>
  <si>
    <t>balon gaz</t>
  </si>
  <si>
    <t>שובר 008</t>
  </si>
  <si>
    <t>pool</t>
  </si>
  <si>
    <t>אייל ממן מערכות</t>
  </si>
  <si>
    <t>מכירת מיטה</t>
  </si>
  <si>
    <t>cleening suplies</t>
  </si>
  <si>
    <t>gaz for mangal</t>
  </si>
  <si>
    <t>מקור הגז</t>
  </si>
  <si>
    <t>bituach leumi cleaner may</t>
  </si>
  <si>
    <t>אילן מלכה</t>
  </si>
  <si>
    <t>pool jun</t>
  </si>
  <si>
    <t>Cleaning lidia</t>
  </si>
  <si>
    <t>garden jun</t>
  </si>
  <si>
    <t>ניקוי מזגן</t>
  </si>
  <si>
    <t>אקון טק מיצובישי</t>
  </si>
  <si>
    <t xml:space="preserve">electra </t>
  </si>
  <si>
    <t>חידוש ביטוח למקרר</t>
  </si>
  <si>
    <t>אבקת כביסה</t>
  </si>
  <si>
    <t>pool יולי</t>
  </si>
  <si>
    <t>ניקיון אחר תשלום חוב - ניקיון מיום 30/4/17</t>
  </si>
  <si>
    <t>ניקיון אחר תשלום חוב - ניקיון מיום 18/10/17</t>
  </si>
  <si>
    <t xml:space="preserve">לידיה ניקיון </t>
  </si>
  <si>
    <t>pool aug</t>
  </si>
  <si>
    <t>טרנדלייט בעמ</t>
  </si>
  <si>
    <t>cleening september elena</t>
  </si>
  <si>
    <t>pensia elena sep</t>
  </si>
  <si>
    <t>lidia cleening</t>
  </si>
  <si>
    <t>תיקון מקרר</t>
  </si>
  <si>
    <t>מרום שירותים ואחזקה</t>
  </si>
  <si>
    <t>בדיקת נכס</t>
  </si>
  <si>
    <t>גיל 2000</t>
  </si>
  <si>
    <t>אייל ממן בריכה</t>
  </si>
  <si>
    <t>תיקון אסלה</t>
  </si>
  <si>
    <t>ארז לבנסברג</t>
  </si>
  <si>
    <t>כיסוי לבריכה</t>
  </si>
  <si>
    <t xml:space="preserve">וולף פולס </t>
  </si>
  <si>
    <t>אחזקת בריכה</t>
  </si>
  <si>
    <t>כלי ניקיון</t>
  </si>
  <si>
    <t>עבודות חשמל</t>
  </si>
  <si>
    <t>רייזין אידור חשמל</t>
  </si>
  <si>
    <t>מברשת פלא</t>
  </si>
  <si>
    <t xml:space="preserve">אייל ממן  - מיטרוינקס </t>
  </si>
  <si>
    <t>התקנת גזים</t>
  </si>
  <si>
    <t>חשבון מים 11-12/18</t>
  </si>
  <si>
    <t>תיקוןאזעקה</t>
  </si>
  <si>
    <t>שעל מיגו ותקשורת</t>
  </si>
  <si>
    <t>בריכה</t>
  </si>
  <si>
    <t xml:space="preserve">מגנור הדברה </t>
  </si>
  <si>
    <t>חשבונית 204</t>
  </si>
  <si>
    <t>טכנאי תנור</t>
  </si>
  <si>
    <t>מרום</t>
  </si>
  <si>
    <t>אחזקת בריכה וניקיון ג'קוזי</t>
  </si>
  <si>
    <t>ניקיון לפסח שמשון גבר</t>
  </si>
  <si>
    <t>מגנור הדברה תשלום שני</t>
  </si>
  <si>
    <t>טיפול במזגן</t>
  </si>
  <si>
    <t>אייץ אר סוכנויות</t>
  </si>
  <si>
    <t>ניקיון לידיהאפריל</t>
  </si>
  <si>
    <t>תיקון מנעול</t>
  </si>
  <si>
    <t>מגן מזרן וסדין</t>
  </si>
  <si>
    <t>פןקס</t>
  </si>
  <si>
    <t>תליית מוט רשת לבריכה</t>
  </si>
  <si>
    <t>ש על אזעקה</t>
  </si>
  <si>
    <t>סבון ונייר טואלט</t>
  </si>
  <si>
    <t xml:space="preserve">ש  ע ל </t>
  </si>
  <si>
    <t>חשבון מים 7-8/19</t>
  </si>
  <si>
    <t>וולף פולס בעמ</t>
  </si>
  <si>
    <t>תיקון פנל פרקט ומגירה</t>
  </si>
  <si>
    <t>קבסו תאורה</t>
  </si>
  <si>
    <t>תיקון שער כניסה</t>
  </si>
  <si>
    <t>החלפת סוללה</t>
  </si>
  <si>
    <t xml:space="preserve">ש ע ל </t>
  </si>
  <si>
    <t>אייל ממן בריכה דצמבר</t>
  </si>
  <si>
    <t>ספרה ספא</t>
  </si>
  <si>
    <t>ספרטה</t>
  </si>
  <si>
    <t>אייל ממן בריכה ינואר</t>
  </si>
  <si>
    <t>מים 7-8/19</t>
  </si>
  <si>
    <t xml:space="preserve">רחמני </t>
  </si>
  <si>
    <t>אייל ממן בריכה פברואר</t>
  </si>
  <si>
    <t>שעל מיגון - קודן לאזעקה</t>
  </si>
  <si>
    <t>שעל מיגון ותקשורת</t>
  </si>
  <si>
    <t xml:space="preserve">צביקה </t>
  </si>
  <si>
    <t>אייל ממן בריכה מלח</t>
  </si>
  <si>
    <t>ניקיון יעל אפשטיין</t>
  </si>
  <si>
    <t>אייל ממן אפריל</t>
  </si>
  <si>
    <t>מפתח למנוע שער חשמלי</t>
  </si>
  <si>
    <t>שיכפול מפתחות</t>
  </si>
  <si>
    <t>מכשיר לגז</t>
  </si>
  <si>
    <t>קי אס פי</t>
  </si>
  <si>
    <t>מגנור הדברה</t>
  </si>
  <si>
    <t>קצר בתקע חשמל מייבש</t>
  </si>
  <si>
    <t>רייזין איוגר</t>
  </si>
  <si>
    <t>טיפול לדק</t>
  </si>
  <si>
    <t>מרק נבלב</t>
  </si>
  <si>
    <t xml:space="preserve">אחזקת בריכה מאי </t>
  </si>
  <si>
    <t>טיפול וניקוי לגקוזי</t>
  </si>
  <si>
    <t xml:space="preserve">חידוש דק </t>
  </si>
  <si>
    <t>שירותי מרום</t>
  </si>
  <si>
    <t>דק עצים</t>
  </si>
  <si>
    <t>תן גז בלוני גז</t>
  </si>
  <si>
    <t>צמרת</t>
  </si>
  <si>
    <t>חשמל 3/4-27/5/20</t>
  </si>
  <si>
    <t>התקנת מזגן</t>
  </si>
  <si>
    <t>אלי שיווקי</t>
  </si>
  <si>
    <t>Electrical work</t>
  </si>
  <si>
    <t>רייזין</t>
  </si>
  <si>
    <t>gril</t>
  </si>
  <si>
    <t>וובר גריל</t>
  </si>
  <si>
    <t>תיקון תקרת גבס ופינוי עמדת מנגל</t>
  </si>
  <si>
    <t>Cleaning sep</t>
  </si>
  <si>
    <t>pensia Cleaning sep</t>
  </si>
  <si>
    <t>bituh leomi Cleaning sep</t>
  </si>
  <si>
    <t>gaz and burner</t>
  </si>
  <si>
    <t>יוסי פלח</t>
  </si>
  <si>
    <t>אייל ממן</t>
  </si>
  <si>
    <t>חיבור מונים ותיקונים שונים</t>
  </si>
  <si>
    <t>החלפת זכוכית</t>
  </si>
  <si>
    <t>אחזקת בריכה אייל ממן</t>
  </si>
  <si>
    <t>חשמל 5/11-2/12</t>
  </si>
  <si>
    <t>אייל  מן בריכה</t>
  </si>
  <si>
    <t>bituh leomi Cleaning dec</t>
  </si>
  <si>
    <t>כיסוי לספא מסטר</t>
  </si>
  <si>
    <t xml:space="preserve">גינון גרהם </t>
  </si>
  <si>
    <t>זידאני</t>
  </si>
  <si>
    <t>חומרי כביסה</t>
  </si>
  <si>
    <t>שטיח</t>
  </si>
  <si>
    <t>סופר שפע</t>
  </si>
  <si>
    <t>חומרי בנין דוד</t>
  </si>
  <si>
    <t>ניקוי מפוח</t>
  </si>
  <si>
    <t>רובוט לבריכה</t>
  </si>
  <si>
    <t>גראהם אקסין</t>
  </si>
  <si>
    <t xml:space="preserve">אשר ברינבאום תיקונים אחזקה </t>
  </si>
  <si>
    <t>חשבון חשמל 5/3-20/5/21</t>
  </si>
  <si>
    <t>הד סינמה קריאת שירות</t>
  </si>
  <si>
    <t>הד סינמה</t>
  </si>
  <si>
    <t>ח אלקטרוניק קריאת שירות</t>
  </si>
  <si>
    <t>ניקיון חודש מאי סטניסלב</t>
  </si>
  <si>
    <t>ניקיון הפרש מעמ</t>
  </si>
  <si>
    <t>פרסיל</t>
  </si>
  <si>
    <t>yes</t>
  </si>
  <si>
    <t>יקירה</t>
  </si>
  <si>
    <t>ביטוח חאומי הבראה</t>
  </si>
  <si>
    <t>החלפת משאבת ביוב</t>
  </si>
  <si>
    <t>Replacing a lamp</t>
  </si>
  <si>
    <t>alarm</t>
  </si>
  <si>
    <t>שעל מיגון</t>
  </si>
  <si>
    <t>Cleaners</t>
  </si>
  <si>
    <t xml:space="preserve">pool </t>
  </si>
  <si>
    <t>pool pump</t>
  </si>
  <si>
    <t>eliav</t>
  </si>
  <si>
    <t>אליאב באשרי</t>
  </si>
  <si>
    <t>A pair of batteries</t>
  </si>
  <si>
    <t>Pool maintenance + chlorine 10/2021</t>
  </si>
  <si>
    <t>2/208</t>
  </si>
  <si>
    <t>תשלום ג''ימי</t>
  </si>
  <si>
    <t>ג'ימי ביטוח לאומי</t>
  </si>
  <si>
    <t>Firewood</t>
  </si>
  <si>
    <t>באבא אבן</t>
  </si>
  <si>
    <t>Plumber - niagara</t>
  </si>
  <si>
    <t>Pool maintenance  November 2021</t>
  </si>
  <si>
    <t>Dove treatment. Lock gate treatment</t>
  </si>
  <si>
    <t>Gardener - July-October 2021 + flowers and planting</t>
  </si>
  <si>
    <t>מערכת סולרית</t>
  </si>
  <si>
    <t>סולר אדג'</t>
  </si>
  <si>
    <t>Pool lights and Waterproof outlet</t>
  </si>
  <si>
    <t>Rubber pipe connector for the jacuzzi</t>
  </si>
  <si>
    <t>כל בו דוד</t>
  </si>
  <si>
    <t>סטניסלב - 20/12/21</t>
  </si>
  <si>
    <t>Pool maintenance  December 2021</t>
  </si>
  <si>
    <t>3 Thermostat3</t>
  </si>
  <si>
    <t>Repairing a leak in the bath</t>
  </si>
  <si>
    <t>Pool maintenance  January  2022</t>
  </si>
  <si>
    <t>Pool maintenance Marchruary 2022</t>
  </si>
  <si>
    <t>Cleaning Marchruary 2022</t>
  </si>
  <si>
    <t>טיב טעם קיסריה</t>
  </si>
  <si>
    <t>Computer support</t>
  </si>
  <si>
    <t>Service for alarm and battery replacement</t>
  </si>
  <si>
    <t>Shelves</t>
  </si>
  <si>
    <t>סילבר יבוא ושיווק מדפית</t>
  </si>
  <si>
    <t>Pool maintenance March 2022</t>
  </si>
  <si>
    <t>Replacement of a water pipe for the air conditioner</t>
  </si>
  <si>
    <t>ארונוב אלכסנדר</t>
  </si>
  <si>
    <t>Grils for the bbq</t>
  </si>
  <si>
    <t>די אנד אס</t>
  </si>
  <si>
    <t>Shower cabinet repair</t>
  </si>
  <si>
    <t>Transport</t>
  </si>
  <si>
    <t>ArNat</t>
  </si>
  <si>
    <t>Gardener and plants Nov 2021-Feb 2022</t>
  </si>
  <si>
    <t>Refrigerator check</t>
  </si>
  <si>
    <t>אלכס ארונוב</t>
  </si>
  <si>
    <t>Delivery of grils</t>
  </si>
  <si>
    <t>Repairing communication cameras</t>
  </si>
  <si>
    <t>ש.ע.ל מיגון ותקשורת</t>
  </si>
  <si>
    <t>New outlets</t>
  </si>
  <si>
    <t>איגור חשמל</t>
  </si>
  <si>
    <t>Pool maintenance April 2022</t>
  </si>
  <si>
    <t>Repairing  security cameras</t>
  </si>
  <si>
    <t>Gypsum</t>
  </si>
  <si>
    <t>Replacement of heating element for the pool</t>
  </si>
  <si>
    <t>אור גלים</t>
  </si>
  <si>
    <t>Pool maintenance May 2022</t>
  </si>
  <si>
    <t>Handyman - 2 bulbs</t>
  </si>
  <si>
    <t>הרכבת 2 נורות</t>
  </si>
  <si>
    <t>Handyman - replacing a lock</t>
  </si>
  <si>
    <t>החלפת מנעול</t>
  </si>
  <si>
    <t>Pool maintenance June 2022</t>
  </si>
  <si>
    <t>Niagara Repair External Services</t>
  </si>
  <si>
    <t>תיקון ניאגרה שירותים חיצוניים</t>
  </si>
  <si>
    <t>Gardener and plants March-May 2022</t>
  </si>
  <si>
    <t xml:space="preserve">Fixing a window lock </t>
  </si>
  <si>
    <t xml:space="preserve">תיקון נעילת חלון </t>
  </si>
  <si>
    <t>Installing a stopwatch for the entrance gate</t>
  </si>
  <si>
    <t>התקנת סטופר לשער כניסה</t>
  </si>
  <si>
    <t>Pool maintenance July 2022</t>
  </si>
  <si>
    <t>Water bill 05-06/22</t>
  </si>
  <si>
    <t>פיתוח קיסריה</t>
  </si>
  <si>
    <t>אור הרעם בע"מ</t>
  </si>
  <si>
    <t>Irrigation equipment for cleaning solar collectors</t>
  </si>
  <si>
    <t>Repair of an electrical outlet</t>
  </si>
  <si>
    <t xml:space="preserve">תיקון שקע חשמל </t>
  </si>
  <si>
    <t>Garden service June-August 2022</t>
  </si>
  <si>
    <t>Gas baloon</t>
  </si>
  <si>
    <t xml:space="preserve">תן גז המושבות </t>
  </si>
  <si>
    <t>LED light bulb</t>
  </si>
  <si>
    <t>Wardrobe repair - replacement of broken hinge</t>
  </si>
  <si>
    <t>תיקון ארון בגדים - החלפת ציר שבור</t>
  </si>
  <si>
    <t>Garden fence repair - dismantling and installing cylinder and lock + cylinder + lock</t>
  </si>
  <si>
    <t>תיקון גדר גינה -פירוק והתקנת צילינדר ומנעול + צילינדר + מנעול</t>
  </si>
  <si>
    <t>Fix 2 inlet windows lock</t>
  </si>
  <si>
    <t>תיקון נעילת 2 חלונות כניסה</t>
  </si>
  <si>
    <t>Garden service September-October 2022 including plants and flowers</t>
  </si>
  <si>
    <t>Breaking a lock + replacing a cylinder and lock</t>
  </si>
  <si>
    <t>פריצת מנעול + החלפת צילינדר ומנעול</t>
  </si>
  <si>
    <t>Pool Service Aug 22-Nov 22 + pump</t>
  </si>
  <si>
    <t>כמעין המתגבר</t>
  </si>
  <si>
    <t xml:space="preserve">Electoral pest control including 5-year warranty - first payment </t>
  </si>
  <si>
    <t>מגנור הדברה אלקטרונית</t>
  </si>
  <si>
    <t xml:space="preserve">Electoral pest control including 5-year warranty - end of payment </t>
  </si>
  <si>
    <t>משיגן רלף</t>
  </si>
  <si>
    <t>Tape for jacuzzi and Oil spray for locks</t>
  </si>
  <si>
    <t>Power socket cover</t>
  </si>
  <si>
    <t>Repair of door handle and door brake</t>
  </si>
  <si>
    <t xml:space="preserve"> תיקון מעצור וידית של דלת</t>
  </si>
  <si>
    <t>Cleaning + clearing trees</t>
  </si>
  <si>
    <t xml:space="preserve"> ניקוי + פינוי עצים </t>
  </si>
  <si>
    <t>Jacuzzi net</t>
  </si>
  <si>
    <t>ים המלח בכינרת</t>
  </si>
  <si>
    <t>Niagara repair</t>
  </si>
  <si>
    <t xml:space="preserve">תיקון ניאגרה </t>
  </si>
  <si>
    <t xml:space="preserve"> Birdline pro system</t>
  </si>
  <si>
    <t>Shabbat clock for gas</t>
  </si>
  <si>
    <t>Installation of panels entrance door awning</t>
  </si>
  <si>
    <t>התקנת פנלים גגון דלת כניסה</t>
  </si>
  <si>
    <t>Sealing basement sewage pipe</t>
  </si>
  <si>
    <t>איטום צינור ביוב מרתף</t>
  </si>
  <si>
    <t>Drain cover</t>
  </si>
  <si>
    <t>Sewage pump check</t>
  </si>
  <si>
    <t>במ משאבות</t>
  </si>
  <si>
    <t>Front door repair</t>
  </si>
  <si>
    <t xml:space="preserve">תיקון משקוף דלת כניסה </t>
  </si>
  <si>
    <t>Payment for Haled</t>
  </si>
  <si>
    <t>ח.ר. עדן לבניין ופיתוח בע"מ</t>
  </si>
  <si>
    <t>Replacing an external power outlet</t>
  </si>
  <si>
    <t>החלפת שקע חשמל חיצוני</t>
  </si>
  <si>
    <t>Gas installation and faucet replacement</t>
  </si>
  <si>
    <t>Cleaning air conditioner filters</t>
  </si>
  <si>
    <t>קירור ספיר מערכות</t>
  </si>
  <si>
    <t>Replacing an electric faucet</t>
  </si>
  <si>
    <t xml:space="preserve">Installation of 3 spots </t>
  </si>
  <si>
    <t xml:space="preserve">התקנת 3 ספוטים  </t>
  </si>
  <si>
    <t>Bituach Leumi cleaning June 2023</t>
  </si>
  <si>
    <t>Pension cleaning June 2023</t>
  </si>
  <si>
    <t>Gardening and lawn pipe repair</t>
  </si>
  <si>
    <t>Pool service Dec 22-July 23</t>
  </si>
  <si>
    <t>כמעיין המתגבר</t>
  </si>
  <si>
    <t>יוחננוף</t>
  </si>
  <si>
    <t>Curtain repair</t>
  </si>
  <si>
    <t xml:space="preserve">תיקון וילון </t>
  </si>
  <si>
    <t>Refrigerator repair</t>
  </si>
  <si>
    <t>Waterproof frame for electricity</t>
  </si>
  <si>
    <t>קבוצת גלקסי</t>
  </si>
  <si>
    <t>Installing 2 Spots + Repairing Toilet Handle</t>
  </si>
  <si>
    <t>התקנת 2 ספוטים + תיקון ידית טואלט</t>
  </si>
  <si>
    <t>Replacement of 2 waterproof sockets</t>
  </si>
  <si>
    <t>החלפת 2 שקעים אטומים למים</t>
  </si>
  <si>
    <t>Fix window lock</t>
  </si>
  <si>
    <t>תיקון נעילת חלון</t>
  </si>
  <si>
    <t>Shower hinges</t>
  </si>
  <si>
    <t>אחים ביטר בע"מ</t>
  </si>
  <si>
    <t>Polishing and cleaning upholstery</t>
  </si>
  <si>
    <t>אליה פוליש וניקוי ריפודים</t>
  </si>
  <si>
    <t>Pool service  Aug-Dec 23</t>
  </si>
  <si>
    <t>Installation of hinges shower stall bath</t>
  </si>
  <si>
    <t>התקנת צירים מקלחון אמבטיה</t>
  </si>
  <si>
    <t>Niagara</t>
  </si>
  <si>
    <t>עולם הניאגרה</t>
  </si>
  <si>
    <t>Cleaning the roof from birds and fixing the net</t>
  </si>
  <si>
    <t>תיקון ניאגרה סמויה - החלפת מנגנון פעמון + מסגרת לחצן</t>
  </si>
  <si>
    <t>Installing a spot in the dining area</t>
  </si>
  <si>
    <t>התקנת ספוט פינת אוכל</t>
  </si>
  <si>
    <t>BBQ brush</t>
  </si>
  <si>
    <t>Toilet leak in the guest bathroom</t>
  </si>
  <si>
    <t>Key + tape</t>
  </si>
  <si>
    <t xml:space="preserve">UPS Purchase </t>
  </si>
  <si>
    <t>invoice 115559</t>
  </si>
  <si>
    <t>Status מחשבים</t>
  </si>
  <si>
    <t>invoice 0440</t>
  </si>
  <si>
    <t>מכבסת אור</t>
  </si>
  <si>
    <t>Tzvika Danziman</t>
  </si>
  <si>
    <t>Supplies for Handyman</t>
  </si>
  <si>
    <t>Benidect</t>
  </si>
  <si>
    <t>Roofer</t>
  </si>
  <si>
    <t>Michelle</t>
  </si>
  <si>
    <t>המתקין</t>
  </si>
  <si>
    <t>moisture box</t>
  </si>
  <si>
    <t>Rami Levi</t>
  </si>
  <si>
    <t>Itum</t>
  </si>
  <si>
    <t>Itum Israel</t>
  </si>
  <si>
    <t xml:space="preserve">Bore </t>
  </si>
  <si>
    <t>washer/dryer</t>
  </si>
  <si>
    <t>PR electronics</t>
  </si>
  <si>
    <t>IN16401001060</t>
  </si>
  <si>
    <t>washer/dryer delivery</t>
  </si>
  <si>
    <t xml:space="preserve">bbl </t>
  </si>
  <si>
    <t xml:space="preserve">BBL April </t>
  </si>
  <si>
    <t>BBL</t>
  </si>
  <si>
    <t>gas technican/ballon</t>
  </si>
  <si>
    <t>solgas</t>
  </si>
  <si>
    <t>av - el</t>
  </si>
  <si>
    <t>hardward suppies</t>
  </si>
  <si>
    <t>carpets</t>
  </si>
  <si>
    <t>Michaveset Or</t>
  </si>
  <si>
    <t>supplies - ironing board</t>
  </si>
  <si>
    <t>Home center</t>
  </si>
  <si>
    <t>supplies - coasters</t>
  </si>
  <si>
    <t>outdoor furniture</t>
  </si>
  <si>
    <t>delivery outdoor</t>
  </si>
  <si>
    <t>home center delivery</t>
  </si>
  <si>
    <t>rent stanley</t>
  </si>
  <si>
    <t>Chaim Maulim</t>
  </si>
  <si>
    <t>lamps</t>
  </si>
  <si>
    <t>מכסני תאורה</t>
  </si>
  <si>
    <t>hot</t>
  </si>
  <si>
    <t>iron</t>
  </si>
  <si>
    <t>BBL May</t>
  </si>
  <si>
    <t>BBL June</t>
  </si>
  <si>
    <t>600</t>
  </si>
  <si>
    <t>Bezek May</t>
  </si>
  <si>
    <t>Hot tv</t>
  </si>
  <si>
    <t>Bezek June</t>
  </si>
  <si>
    <t>Bezek July</t>
  </si>
  <si>
    <t>Miriam cleaning</t>
  </si>
  <si>
    <t>Neshach</t>
  </si>
  <si>
    <t>Gov</t>
  </si>
  <si>
    <t>BBL July</t>
  </si>
  <si>
    <t>hot 2016-11</t>
  </si>
  <si>
    <t>Reshet</t>
  </si>
  <si>
    <t>tzika</t>
  </si>
  <si>
    <t>bezek August</t>
  </si>
  <si>
    <t>BBL August</t>
  </si>
  <si>
    <t>Bezek-September</t>
  </si>
  <si>
    <t>cleaning 13/10/16</t>
  </si>
  <si>
    <t>BBL Septmber</t>
  </si>
  <si>
    <t>bezek- October</t>
  </si>
  <si>
    <t>glass for tables</t>
  </si>
  <si>
    <t>BBL October</t>
  </si>
  <si>
    <t>Bezek-November</t>
  </si>
  <si>
    <t>BBL November</t>
  </si>
  <si>
    <t>Gardener october and battery and summer</t>
  </si>
  <si>
    <t>roof payment</t>
  </si>
  <si>
    <t>pergola</t>
  </si>
  <si>
    <t>kol avodat etz</t>
  </si>
  <si>
    <t>Bezek December</t>
  </si>
  <si>
    <t>81266229/1</t>
  </si>
  <si>
    <t>new drain</t>
  </si>
  <si>
    <t>hot plate and shabbat  urn</t>
  </si>
  <si>
    <t>city shop</t>
  </si>
  <si>
    <t>painter</t>
  </si>
  <si>
    <t>חטיב</t>
  </si>
  <si>
    <t>Bezek January</t>
  </si>
  <si>
    <t>BBl Decmber</t>
  </si>
  <si>
    <t>entrance roof</t>
  </si>
  <si>
    <t>marc</t>
  </si>
  <si>
    <t>hot February</t>
  </si>
  <si>
    <t>HOt</t>
  </si>
  <si>
    <t>rent kodesh</t>
  </si>
  <si>
    <t>blanket cover</t>
  </si>
  <si>
    <t>776-156279</t>
  </si>
  <si>
    <t>super stock</t>
  </si>
  <si>
    <t>BBl</t>
  </si>
  <si>
    <t>gas baloon</t>
  </si>
  <si>
    <t>sol gas</t>
  </si>
  <si>
    <t>Bezek February</t>
  </si>
  <si>
    <t>Bezek March</t>
  </si>
  <si>
    <t>Hot April</t>
  </si>
  <si>
    <t>county bypass</t>
  </si>
  <si>
    <t>venture on</t>
  </si>
  <si>
    <t>BBK</t>
  </si>
  <si>
    <t>rent chadash</t>
  </si>
  <si>
    <t>chadash</t>
  </si>
  <si>
    <t>Bezek April</t>
  </si>
  <si>
    <t>Arnona 5-6 2017</t>
  </si>
  <si>
    <t>bezek May</t>
  </si>
  <si>
    <t>Hot June</t>
  </si>
  <si>
    <t>arnona 07-08</t>
  </si>
  <si>
    <t>Bekez</t>
  </si>
  <si>
    <t>water may june</t>
  </si>
  <si>
    <t>Hot July</t>
  </si>
  <si>
    <t>Electric 4/4/17- 5/6/17</t>
  </si>
  <si>
    <t>2017-480319611</t>
  </si>
  <si>
    <t>ben laundry</t>
  </si>
  <si>
    <t xml:space="preserve">groceries </t>
  </si>
  <si>
    <t>bezek july</t>
  </si>
  <si>
    <t xml:space="preserve">exterminator </t>
  </si>
  <si>
    <t>hot august</t>
  </si>
  <si>
    <t>Bezek august</t>
  </si>
  <si>
    <t>arnona Sept october</t>
  </si>
  <si>
    <t>elelcric put up lights</t>
  </si>
  <si>
    <t>avi kadosh</t>
  </si>
  <si>
    <t>Mp</t>
  </si>
  <si>
    <t>Hot Sept</t>
  </si>
  <si>
    <t>mcave sa</t>
  </si>
  <si>
    <t>elecna</t>
  </si>
  <si>
    <t>10 to 10</t>
  </si>
  <si>
    <t xml:space="preserve">warer july augsut </t>
  </si>
  <si>
    <t>scach</t>
  </si>
  <si>
    <t>electric for putting up 2 lights</t>
  </si>
  <si>
    <t>Bezek sept</t>
  </si>
  <si>
    <t xml:space="preserve">hot </t>
  </si>
  <si>
    <t>electric herssein</t>
  </si>
  <si>
    <t>cleaning 17/7</t>
  </si>
  <si>
    <t>Eleena</t>
  </si>
  <si>
    <t>camera work</t>
  </si>
  <si>
    <t>BBL Nov</t>
  </si>
  <si>
    <t>arnonaa Nov- Dec</t>
  </si>
  <si>
    <t>Bezek October</t>
  </si>
  <si>
    <t>mecvese sa</t>
  </si>
  <si>
    <t>Bezek Nov</t>
  </si>
  <si>
    <t xml:space="preserve">hot Nov </t>
  </si>
  <si>
    <t>water august to October</t>
  </si>
  <si>
    <t>electic  chadas</t>
  </si>
  <si>
    <t>BBL Dec</t>
  </si>
  <si>
    <t>laundy</t>
  </si>
  <si>
    <t>necavse sa</t>
  </si>
  <si>
    <t>welcome basket</t>
  </si>
  <si>
    <t>tishbi</t>
  </si>
  <si>
    <t>ariel backery</t>
  </si>
  <si>
    <t>elean</t>
  </si>
  <si>
    <t>Bezek Dec</t>
  </si>
  <si>
    <t>hot Dec</t>
  </si>
  <si>
    <t>bbl Jan</t>
  </si>
  <si>
    <t>bbl</t>
  </si>
  <si>
    <t>Bezek Jan</t>
  </si>
  <si>
    <t>Hot Jan</t>
  </si>
  <si>
    <t>new pipe and laundy</t>
  </si>
  <si>
    <t>aryeh</t>
  </si>
  <si>
    <t xml:space="preserve">elecrican work </t>
  </si>
  <si>
    <t>Bezek February.</t>
  </si>
  <si>
    <t>Hot February.</t>
  </si>
  <si>
    <t>bbl February</t>
  </si>
  <si>
    <t>Hot 1-2/2018</t>
  </si>
  <si>
    <t>Mecavse sa</t>
  </si>
  <si>
    <t>hot 3</t>
  </si>
  <si>
    <t>cleaner 2, 24-18</t>
  </si>
  <si>
    <t>electric March- April</t>
  </si>
  <si>
    <t>bbl merch</t>
  </si>
  <si>
    <t>hot 4</t>
  </si>
  <si>
    <t>moving neft</t>
  </si>
  <si>
    <t>dod</t>
  </si>
  <si>
    <t>מנשה</t>
  </si>
  <si>
    <t>koltim</t>
  </si>
  <si>
    <t>bbl april</t>
  </si>
  <si>
    <t xml:space="preserve">berez </t>
  </si>
  <si>
    <t>plamer</t>
  </si>
  <si>
    <t>arnona 5-6/18</t>
  </si>
  <si>
    <t>bezek april</t>
  </si>
  <si>
    <t>hot 5</t>
  </si>
  <si>
    <t>suplise</t>
  </si>
  <si>
    <t>שכירות גרי</t>
  </si>
  <si>
    <t>העברה ליונתן</t>
  </si>
  <si>
    <t>electric 9/4-3/6/18</t>
  </si>
  <si>
    <t>tikon mazgan</t>
  </si>
  <si>
    <t>bbl may</t>
  </si>
  <si>
    <t>bezek may</t>
  </si>
  <si>
    <t>magen solhan</t>
  </si>
  <si>
    <t xml:space="preserve">tisbi </t>
  </si>
  <si>
    <t>sopersal</t>
  </si>
  <si>
    <t>hoome senter</t>
  </si>
  <si>
    <t>pay to sandi</t>
  </si>
  <si>
    <t>garbage bags</t>
  </si>
  <si>
    <t>dud semes</t>
  </si>
  <si>
    <t>pre paid biran electric</t>
  </si>
  <si>
    <t xml:space="preserve">biran </t>
  </si>
  <si>
    <t>bbl jun</t>
  </si>
  <si>
    <t>החלפת דוד שמש</t>
  </si>
  <si>
    <t>bezek 2/6-1/7</t>
  </si>
  <si>
    <t xml:space="preserve">adbara </t>
  </si>
  <si>
    <t>הפקדת מזומן</t>
  </si>
  <si>
    <t>סדין למיטה</t>
  </si>
  <si>
    <t>ahkc</t>
  </si>
  <si>
    <t>towels</t>
  </si>
  <si>
    <t>תשלום דיירת על כוס שנשברה</t>
  </si>
  <si>
    <t>macbesa sa</t>
  </si>
  <si>
    <t>bezeq 2/7-1/8/18</t>
  </si>
  <si>
    <t>תשבי</t>
  </si>
  <si>
    <t>ניקיון אחר תשלום חוב ניקיון מיום 3/7/17</t>
  </si>
  <si>
    <t>bituh leomi aug</t>
  </si>
  <si>
    <t>hot 23/8-22/9/18</t>
  </si>
  <si>
    <t>bezeq 2/8-1/9/18</t>
  </si>
  <si>
    <t>electric 6/8-8/10/18</t>
  </si>
  <si>
    <t>hot 23/9-22/10/18</t>
  </si>
  <si>
    <t>תיקון תריסים ורצועות</t>
  </si>
  <si>
    <t>manegment</t>
  </si>
  <si>
    <t>lundry</t>
  </si>
  <si>
    <t>bezeq 2/9-1/10/18</t>
  </si>
  <si>
    <t>hot 23/10-22/11/18</t>
  </si>
  <si>
    <t>electric 9/10-12/12/18</t>
  </si>
  <si>
    <t>hot 23/11-22/12/18</t>
  </si>
  <si>
    <t>תשלום לעו"ד אולמן</t>
  </si>
  <si>
    <t>החזרה העברה לאולמן</t>
  </si>
  <si>
    <t>bezek 2/12-1/1</t>
  </si>
  <si>
    <t>HOT</t>
  </si>
  <si>
    <t>Electricity 13/12/18-3/2/19</t>
  </si>
  <si>
    <t>electric 4/2-2/4/19</t>
  </si>
  <si>
    <t>הוט 23/3-22/4/19</t>
  </si>
  <si>
    <t>plumbing tilet</t>
  </si>
  <si>
    <t>הוט 23/4-22/5/19</t>
  </si>
  <si>
    <t>electric 3/4-5/6/19</t>
  </si>
  <si>
    <t>גז</t>
  </si>
  <si>
    <t>hot 23/5-22/6/19</t>
  </si>
  <si>
    <t>אנקדוטה</t>
  </si>
  <si>
    <t>זיכוי מבזק</t>
  </si>
  <si>
    <t>צבע לדלת</t>
  </si>
  <si>
    <t>מדור לדור בעמ</t>
  </si>
  <si>
    <t>ארנונה 07-08/19</t>
  </si>
  <si>
    <t>ברנרד</t>
  </si>
  <si>
    <t>מים 5-6/19</t>
  </si>
  <si>
    <t>electric 6/6-31/7/19</t>
  </si>
  <si>
    <t>הוט 23/7-22/8/19</t>
  </si>
  <si>
    <t>bezek binlumi</t>
  </si>
  <si>
    <t>חשמל 1/8-7/10/19</t>
  </si>
  <si>
    <t>ניקיון חוזר</t>
  </si>
  <si>
    <t>בקבוק יין שלקחנו מריצארד קאהן</t>
  </si>
  <si>
    <t>החלפת רצועות לתריס גלילה</t>
  </si>
  <si>
    <t>pre paid+mengement</t>
  </si>
  <si>
    <t>העברת כסף הניהול לחשבון של סנדי</t>
  </si>
  <si>
    <t>הוט 23/10-22/1/11/19</t>
  </si>
  <si>
    <t>נפט לקמין</t>
  </si>
  <si>
    <t>דלק רפאל</t>
  </si>
  <si>
    <t>Home Insurance</t>
  </si>
  <si>
    <t>יוסי פלך טיפול לקמין</t>
  </si>
  <si>
    <t>יוסי פתרונות</t>
  </si>
  <si>
    <t>חשמל 8/10-4/12/19</t>
  </si>
  <si>
    <t>החלפת גלגלים לוטרינה</t>
  </si>
  <si>
    <t>הוט 23/11-22/12/19</t>
  </si>
  <si>
    <t>תיקון דוד שמש ונזילה מהשיבר</t>
  </si>
  <si>
    <t>1497ג</t>
  </si>
  <si>
    <t>יוניס עלי ניקיון מרזבים</t>
  </si>
  <si>
    <t>מפזר חום לאמבטיה</t>
  </si>
  <si>
    <t>זיכוי משקם אלקטריק</t>
  </si>
  <si>
    <t>Oil for Heater</t>
  </si>
  <si>
    <t>dishwaser</t>
  </si>
  <si>
    <t>2 תשלומים</t>
  </si>
  <si>
    <t>hot 23/12/19-22/1/20</t>
  </si>
  <si>
    <t>תשלום 2</t>
  </si>
  <si>
    <t>תיקון גג</t>
  </si>
  <si>
    <t>מישל נופי</t>
  </si>
  <si>
    <t>יוסי פלח החלפת צינור ללקמין</t>
  </si>
  <si>
    <t>חשמל 5/2-5/4/20</t>
  </si>
  <si>
    <t>hot 23/3-22/4/20</t>
  </si>
  <si>
    <t>ניקוי קמין</t>
  </si>
  <si>
    <t>hot 23/4-22/5</t>
  </si>
  <si>
    <t>פיוניר הכנסה משכירות</t>
  </si>
  <si>
    <t>העברה לליכט את התשלום מפיוניר</t>
  </si>
  <si>
    <t>סנדי העבירה להם את התשלום מפיוניר</t>
  </si>
  <si>
    <t>חשמל 2/6-5/8/20</t>
  </si>
  <si>
    <t xml:space="preserve">ארנונה </t>
  </si>
  <si>
    <t>מזגן</t>
  </si>
  <si>
    <t>ארנונה 11-12/20</t>
  </si>
  <si>
    <t>החלפת גומיות</t>
  </si>
  <si>
    <t>פואד</t>
  </si>
  <si>
    <t>חשמל 5/10-7/12/20</t>
  </si>
  <si>
    <t>ארון והרכבת ארון</t>
  </si>
  <si>
    <t>חיים מנעוללים</t>
  </si>
  <si>
    <t>תיקונים בבית</t>
  </si>
  <si>
    <t>הוט 23/11-22/12/20</t>
  </si>
  <si>
    <t>דוד ארבילי</t>
  </si>
  <si>
    <t>העברה להלנה עבור מגב שרכשה</t>
  </si>
  <si>
    <t>electric 8/12/20-3/2/21</t>
  </si>
  <si>
    <t>mayanot ahamakim</t>
  </si>
  <si>
    <t>שכירות נחמה מונק</t>
  </si>
  <si>
    <t>דלת</t>
  </si>
  <si>
    <t>הוט 23/1-22/2</t>
  </si>
  <si>
    <t>נעמן</t>
  </si>
  <si>
    <t>כיתן</t>
  </si>
  <si>
    <t>קניות נעמי פלאש</t>
  </si>
  <si>
    <t>חלב</t>
  </si>
  <si>
    <t>מרכולית ענת</t>
  </si>
  <si>
    <t>ארנונה 3-4/21</t>
  </si>
  <si>
    <t>מים 1-2/21</t>
  </si>
  <si>
    <t xml:space="preserve">הוט </t>
  </si>
  <si>
    <t xml:space="preserve">חשמל </t>
  </si>
  <si>
    <t>בית מרקחת</t>
  </si>
  <si>
    <t>חשבון חשמל 30/3-8/6/21</t>
  </si>
  <si>
    <t>Hot - 23/05/21-22/06/21</t>
  </si>
  <si>
    <t>ארנונה 7-8/21</t>
  </si>
  <si>
    <t>Hot - 23/06/21-22/07/21</t>
  </si>
  <si>
    <t>חשבון חשמל 9/6-10/8/21</t>
  </si>
  <si>
    <t>Hot - 23/07/21-22/08/21</t>
  </si>
  <si>
    <t>גילי שיווק</t>
  </si>
  <si>
    <t>sefa ahabaron</t>
  </si>
  <si>
    <t>Fridge filter</t>
  </si>
  <si>
    <t>Electric bill - 5/10/21-11/8/21</t>
  </si>
  <si>
    <t>Finished Miller's cleaning and electricity bill</t>
  </si>
  <si>
    <t>Arnona - 11-12/21</t>
  </si>
  <si>
    <t>Cleaning equipment</t>
  </si>
  <si>
    <t>Renewal of apartment insurance</t>
  </si>
  <si>
    <t>מגדל</t>
  </si>
  <si>
    <t>Laundry gel</t>
  </si>
  <si>
    <t>אייזיקס מעדי גורמה</t>
  </si>
  <si>
    <t>Replacement of 2 neal taps. Marble sealing, Niagara buoy replacement</t>
  </si>
  <si>
    <t>Hot - 23/09/21-22/10/21</t>
  </si>
  <si>
    <t>Arnona January Marchruary 2022</t>
  </si>
  <si>
    <t>Electric bill - 03/12/21-09/02/22</t>
  </si>
  <si>
    <t>Hot - 23/12/21-22/1/22</t>
  </si>
  <si>
    <t>A bottle of red wine</t>
  </si>
  <si>
    <t>מסעדת תשבי</t>
  </si>
  <si>
    <t>Flowers</t>
  </si>
  <si>
    <t>לה פלור</t>
  </si>
  <si>
    <t>Cash - present for friends</t>
  </si>
  <si>
    <t>Shower head repair</t>
  </si>
  <si>
    <t>Cleaning February 2022</t>
  </si>
  <si>
    <t>Pension cleaning February 2022</t>
  </si>
  <si>
    <t>Bituach Leumi cleaning February 2022</t>
  </si>
  <si>
    <t>Arnona - 03-04/22</t>
  </si>
  <si>
    <t>Toilet bins</t>
  </si>
  <si>
    <t xml:space="preserve">Hot </t>
  </si>
  <si>
    <t>Electric bill - 10/02/21-09/04/22</t>
  </si>
  <si>
    <t>11235-3</t>
  </si>
  <si>
    <t>Water bill - 16/02/21-15/04/22</t>
  </si>
  <si>
    <t xml:space="preserve"> תיקון מקלחון - החלפת גומיות + סיליקון </t>
  </si>
  <si>
    <t xml:space="preserve"> תיקון סתימה במטבח + תיקון והחלפת ראש ברז </t>
  </si>
  <si>
    <t>Air conditioner inspection</t>
  </si>
  <si>
    <t xml:space="preserve">Railing renovation - sanding and painting </t>
  </si>
  <si>
    <t>שיפוץ מעקה - שיוף וצביעה</t>
  </si>
  <si>
    <t>Fixing the balcony exit window</t>
  </si>
  <si>
    <t>תיקון נעילה של חלון יציאה למרפסת</t>
  </si>
  <si>
    <t>100+31</t>
  </si>
  <si>
    <t>Gardener May June 2022</t>
  </si>
  <si>
    <t>הגרעין בע"מ</t>
  </si>
  <si>
    <t>Arnona 07-08/22</t>
  </si>
  <si>
    <t>Water bill 15/4/22-16/06/22</t>
  </si>
  <si>
    <t>Repair and replacement of shower head</t>
  </si>
  <si>
    <t>תיקון והחלפת ראש מקלחת</t>
  </si>
  <si>
    <t>Replacement of the head of the main shiver</t>
  </si>
  <si>
    <t>החלפת ראש שיבר ראשי</t>
  </si>
  <si>
    <t>Tami 4 - Water filter + shipping + replacement of broken filter + rubber band + pellets</t>
  </si>
  <si>
    <t>פילטר מים + משלוח + החלפת מסנן שבור + גומיה + כדוריות</t>
  </si>
  <si>
    <t>Electric bill 5/8/22-6/10/22</t>
  </si>
  <si>
    <t>Water bill 15-08-22 16-10-22</t>
  </si>
  <si>
    <t>Electric bill 4/10/22-4/12/22</t>
  </si>
  <si>
    <t>Purchase Tax - Fresca Eva Amber Licht</t>
  </si>
  <si>
    <t>רשות המיסים</t>
  </si>
  <si>
    <t>Purchase Tax - Licht Efron Amber</t>
  </si>
  <si>
    <t>Purchase Tax - Licht Racheli Amber</t>
  </si>
  <si>
    <t>Electric bill 6/4/22-9/6/22</t>
  </si>
  <si>
    <t>Electric bill 10/6/22-4/8/22</t>
  </si>
  <si>
    <t>Water bill 16-10-22 16-12-22</t>
  </si>
  <si>
    <t>Advance - voucher for post office bank</t>
  </si>
  <si>
    <t>Electric bill 05/12/22-08/02/23</t>
  </si>
  <si>
    <t xml:space="preserve">Niagara repair </t>
  </si>
  <si>
    <t xml:space="preserve">תיקון ניאגרה - מנגנון מצוף    </t>
  </si>
  <si>
    <t>החזר מהביטוח</t>
  </si>
  <si>
    <t>Electric bill 09/02/23-10/04/23</t>
  </si>
  <si>
    <t>Window lock repair + reinforcement of 3 toilet seats + new toilet seat locks</t>
  </si>
  <si>
    <t>תיקון נעילת חלון + חיזוק 3 מושבי אסלה + נועלי מושב אסלה חדשים</t>
  </si>
  <si>
    <t>Bituach Leumi cleaning May 2023</t>
  </si>
  <si>
    <t>Pension cleaning May 2023</t>
  </si>
  <si>
    <t>Electric bill 11/04/23-08/06/23</t>
  </si>
  <si>
    <t>07-08 2023</t>
  </si>
  <si>
    <t>Refrigerator technician</t>
  </si>
  <si>
    <t>Electric bill 09/06/23-08/08/23</t>
  </si>
  <si>
    <t>09-10 2023</t>
  </si>
  <si>
    <t>Electric bill 09/08/23-15/10/23</t>
  </si>
  <si>
    <t>Electric bill 16/10/23-10/12//23</t>
  </si>
  <si>
    <t>Garden service June-August 2023</t>
  </si>
  <si>
    <t>Fireplace kerosene</t>
  </si>
  <si>
    <t>גיא אספקת דלקים</t>
  </si>
  <si>
    <t>Gas for fireplace</t>
  </si>
  <si>
    <t>טל טוב</t>
  </si>
  <si>
    <t>Milk and matches</t>
  </si>
  <si>
    <t>Air conditioner technician visit</t>
  </si>
  <si>
    <t>Window repair</t>
  </si>
  <si>
    <t>Water Bill 01-02/2024</t>
  </si>
  <si>
    <t>מועצה זכרון יעקוב</t>
  </si>
  <si>
    <t>Bank Transfer</t>
  </si>
  <si>
    <t>Cash for expenses</t>
  </si>
  <si>
    <t>office supplies</t>
  </si>
  <si>
    <t>Bezek internet</t>
  </si>
  <si>
    <t>א ברמל</t>
  </si>
  <si>
    <t>Handyman mailbox</t>
  </si>
  <si>
    <t>Itai Dror</t>
  </si>
  <si>
    <t>Washing machine repair</t>
  </si>
  <si>
    <t>א בנידק</t>
  </si>
  <si>
    <t>Iris Brown</t>
  </si>
  <si>
    <t>alarm technichan</t>
  </si>
  <si>
    <t>א.ק ניהול פרואקטים</t>
  </si>
  <si>
    <t>109191/109189</t>
  </si>
  <si>
    <t>gate remote greenbam</t>
  </si>
  <si>
    <t>refund for electic greenabum</t>
  </si>
  <si>
    <t>cracks in ceiling shower screen</t>
  </si>
  <si>
    <t>Cash for cleaner from bornstien</t>
  </si>
  <si>
    <t>iron and hot plate</t>
  </si>
  <si>
    <t>Pr Chashmal</t>
  </si>
  <si>
    <t>OV1501002595</t>
  </si>
  <si>
    <t>fire alarm/light bulbs</t>
  </si>
  <si>
    <t>Rachmani</t>
  </si>
  <si>
    <t>Shefa habaron</t>
  </si>
  <si>
    <t>Hot water earn</t>
  </si>
  <si>
    <t>Shekem electrcin</t>
  </si>
  <si>
    <t>smoke detector installation</t>
  </si>
  <si>
    <t>טכנומג</t>
  </si>
  <si>
    <t>Bornstien - security</t>
  </si>
  <si>
    <t>Bornsiten extra days</t>
  </si>
  <si>
    <t>Bornstien</t>
  </si>
  <si>
    <t>Borsnietn electric n rent</t>
  </si>
  <si>
    <t>not yet deposited</t>
  </si>
  <si>
    <t xml:space="preserve">schachna rent </t>
  </si>
  <si>
    <t>deposited mizrachi</t>
  </si>
  <si>
    <t>shacna cleaning and electric</t>
  </si>
  <si>
    <t>rent wulf</t>
  </si>
  <si>
    <t>wulf haff month rent</t>
  </si>
  <si>
    <t>trial transfer</t>
  </si>
  <si>
    <t xml:space="preserve">wulf rent </t>
  </si>
  <si>
    <t>Handman fix paint and screen</t>
  </si>
  <si>
    <t>gardener with plants and fertilizer</t>
  </si>
  <si>
    <t>water  11-12/15</t>
  </si>
  <si>
    <t xml:space="preserve">arnona  </t>
  </si>
  <si>
    <t>back for TV remote</t>
  </si>
  <si>
    <t>Yorokam</t>
  </si>
  <si>
    <t>EOV1600000126</t>
  </si>
  <si>
    <t>Cakes</t>
  </si>
  <si>
    <t>Halechem Hamaksim</t>
  </si>
  <si>
    <t>wine</t>
  </si>
  <si>
    <t>Tishbi</t>
  </si>
  <si>
    <t>sherut hatzafon</t>
  </si>
  <si>
    <t>tzviaka</t>
  </si>
  <si>
    <t>ligth bulbs</t>
  </si>
  <si>
    <t>return deposit for wulf</t>
  </si>
  <si>
    <t>Mishigin</t>
  </si>
  <si>
    <t>MIP fee</t>
  </si>
  <si>
    <t>mamad window</t>
  </si>
  <si>
    <t>מיפרומאל</t>
  </si>
  <si>
    <t>Adi Mizrachi</t>
  </si>
  <si>
    <t>cleaing fee 18-8-16</t>
  </si>
  <si>
    <t>cleaning fee 04-08-16</t>
  </si>
  <si>
    <t>new screen</t>
  </si>
  <si>
    <t>a/c reapair central</t>
  </si>
  <si>
    <t>prepaid expenses from ashley rent</t>
  </si>
  <si>
    <t>gardener july August</t>
  </si>
  <si>
    <t>laundry from 2-9-16</t>
  </si>
  <si>
    <t>hot 16-11-16 till 15-12-16</t>
  </si>
  <si>
    <t>gardener august - november 2016</t>
  </si>
  <si>
    <t>managementg fee</t>
  </si>
  <si>
    <t>prepaid expenese</t>
  </si>
  <si>
    <t>electic4-08-16 to 07-12-16</t>
  </si>
  <si>
    <t>sherut Haztfon</t>
  </si>
  <si>
    <t>gardening dec - jan</t>
  </si>
  <si>
    <t>pre paid expenses - management fee</t>
  </si>
  <si>
    <t>garden March- march plus fence</t>
  </si>
  <si>
    <t>pre paid expenes</t>
  </si>
  <si>
    <t>arnona july/august</t>
  </si>
  <si>
    <t>ikea mattress</t>
  </si>
  <si>
    <t>mattress cover</t>
  </si>
  <si>
    <t>water  may / June</t>
  </si>
  <si>
    <t>gardener april to June</t>
  </si>
  <si>
    <t xml:space="preserve">Painting </t>
  </si>
  <si>
    <t>fred</t>
  </si>
  <si>
    <t xml:space="preserve">barbecue </t>
  </si>
  <si>
    <t>prepaid e+C149xpenses</t>
  </si>
  <si>
    <t>electric company Marchruary-June</t>
  </si>
  <si>
    <t>Adi</t>
  </si>
  <si>
    <t>Keys copy</t>
  </si>
  <si>
    <t>arnona sept/october 2017</t>
  </si>
  <si>
    <t>electrican for outdoor shorting</t>
  </si>
  <si>
    <t>lock by door and house</t>
  </si>
  <si>
    <t>shalom</t>
  </si>
  <si>
    <t>Electric and security from stacy</t>
  </si>
  <si>
    <t>water July August 2017</t>
  </si>
  <si>
    <t>BBL Sept</t>
  </si>
  <si>
    <t>picture, l;ight table</t>
  </si>
  <si>
    <t>Tzvika</t>
  </si>
  <si>
    <t>gardener July - sept</t>
  </si>
  <si>
    <t>BBL Oct</t>
  </si>
  <si>
    <t xml:space="preserve">cleaning  10/10 </t>
  </si>
  <si>
    <t>eleena</t>
  </si>
  <si>
    <t>Yair Projects</t>
  </si>
  <si>
    <t>arnona Nov -Dec</t>
  </si>
  <si>
    <t>1st payment for the gate</t>
  </si>
  <si>
    <t>Oren</t>
  </si>
  <si>
    <t>hot Sept- Oct</t>
  </si>
  <si>
    <t>electric 10-08-17 to 03-10-17</t>
  </si>
  <si>
    <t>Plumber- kitchen faucet work done in sept</t>
  </si>
  <si>
    <t>tagid august to oct</t>
  </si>
  <si>
    <t>fixing the tris</t>
  </si>
  <si>
    <t>ironing board</t>
  </si>
  <si>
    <t>arnona jan March</t>
  </si>
  <si>
    <t>electric august to Dec 17</t>
  </si>
  <si>
    <t>gardener - oct -Dec 17</t>
  </si>
  <si>
    <t>cleaner 28-01-18</t>
  </si>
  <si>
    <t>venture support</t>
  </si>
  <si>
    <t>electric/cleaning  herman</t>
  </si>
  <si>
    <t>Plumber check of pressure</t>
  </si>
  <si>
    <t xml:space="preserve">prepaid expenese </t>
  </si>
  <si>
    <t>management  fee mar-may</t>
  </si>
  <si>
    <t>arnona 3-4/2018</t>
  </si>
  <si>
    <t>gate repair</t>
  </si>
  <si>
    <t>אורן מעיין</t>
  </si>
  <si>
    <t xml:space="preserve"> BBl March</t>
  </si>
  <si>
    <t>Electric Dec Jan</t>
  </si>
  <si>
    <t>hasmal</t>
  </si>
  <si>
    <t>super shefa</t>
  </si>
  <si>
    <t>water Jan March 2018</t>
  </si>
  <si>
    <t>cleaner 27- march</t>
  </si>
  <si>
    <t>hasmal March-april</t>
  </si>
  <si>
    <t>cleaning fee lassman</t>
  </si>
  <si>
    <t>electric lassman</t>
  </si>
  <si>
    <t>pay bake</t>
  </si>
  <si>
    <t>מכסה סע</t>
  </si>
  <si>
    <t>2 payment for rent</t>
  </si>
  <si>
    <t>electric 9/4-3/6</t>
  </si>
  <si>
    <t>bituh leomi elena may</t>
  </si>
  <si>
    <t>בן עם אריה לי שילם</t>
  </si>
  <si>
    <t>הדייר שילם לנו כי שילמנו חשבון חשמל</t>
  </si>
  <si>
    <t>חמודי</t>
  </si>
  <si>
    <t>bbl 7/18</t>
  </si>
  <si>
    <t>cleaning suplise</t>
  </si>
  <si>
    <t>electric 4/6-5/8/18</t>
  </si>
  <si>
    <t>bezeq binlumi 8/10</t>
  </si>
  <si>
    <t>הובלה מכונת כביסה</t>
  </si>
  <si>
    <t>מכונת כביסה</t>
  </si>
  <si>
    <t>ניקיון אחר תשלום חוב - ניקיון מיום 3/7/17</t>
  </si>
  <si>
    <t>Management fee Sept- Nov 2018</t>
  </si>
  <si>
    <t xml:space="preserve">food </t>
  </si>
  <si>
    <t>supping food</t>
  </si>
  <si>
    <t>א בנדק</t>
  </si>
  <si>
    <t>תיקון ברז מכוהת כביסה</t>
  </si>
  <si>
    <t>תיקון חלונות</t>
  </si>
  <si>
    <t>bezeq binlumi 9/18</t>
  </si>
  <si>
    <t>תיקון חיוב עבור מכבסה סע שלא בוצע בסוף</t>
  </si>
  <si>
    <t>החלפת סנן והתקנה</t>
  </si>
  <si>
    <t>יאיר פרוייקטים</t>
  </si>
  <si>
    <t>bezek binlumi 11/12018</t>
  </si>
  <si>
    <t>management fee to sandi</t>
  </si>
  <si>
    <t>פתיחת דלת</t>
  </si>
  <si>
    <t xml:space="preserve">תיקון תאורת חוץ </t>
  </si>
  <si>
    <t>bezek binlumi 12/2018</t>
  </si>
  <si>
    <t>electric 9/10-17/12/18</t>
  </si>
  <si>
    <t>החלפת זוג זרועות</t>
  </si>
  <si>
    <t>דקו צל</t>
  </si>
  <si>
    <t>בן עם אריה לי</t>
  </si>
  <si>
    <t>תשלום שכירות איילת נבנצאל</t>
  </si>
  <si>
    <t>electric 18/12/18-3/2/19</t>
  </si>
  <si>
    <t>bbl 01/19</t>
  </si>
  <si>
    <t>מגנור הרחקת מכרסמים</t>
  </si>
  <si>
    <t>שכירות וחשמל העברה מאיילת נבנצל</t>
  </si>
  <si>
    <t>management for sandi</t>
  </si>
  <si>
    <t>mangmant</t>
  </si>
  <si>
    <t>manegment for sandi</t>
  </si>
  <si>
    <t>החלפת סוללות לגלאים</t>
  </si>
  <si>
    <t xml:space="preserve">ג.ר תקשורת </t>
  </si>
  <si>
    <t>מגה בעיר</t>
  </si>
  <si>
    <t>plumbing lundry</t>
  </si>
  <si>
    <t>תשלום עבור שכירות מפיי פאל</t>
  </si>
  <si>
    <t>רן דרורי</t>
  </si>
  <si>
    <t>וילונות</t>
  </si>
  <si>
    <t>לילי פנט</t>
  </si>
  <si>
    <t>תשלום לסנדי - בטעות שילם לחשבון הזה</t>
  </si>
  <si>
    <t>העברת הכסף לחשבון של סנדי</t>
  </si>
  <si>
    <t>החלפת רשתות תליית תמונות ותיקוני צבע</t>
  </si>
  <si>
    <t>הפקדת מזומן pre paid</t>
  </si>
  <si>
    <t>החלפת גלאי</t>
  </si>
  <si>
    <t>תשלום חשמל ברוקס</t>
  </si>
  <si>
    <t>מגבת נייר סופג ונייר טואלט</t>
  </si>
  <si>
    <t>ארנונה 07-08</t>
  </si>
  <si>
    <t>תליות ותיקונים</t>
  </si>
  <si>
    <t>דוד כרומגן והתקנה</t>
  </si>
  <si>
    <t>ארנונה 09-10/19</t>
  </si>
  <si>
    <t>חשמל 6/6-31/7/19</t>
  </si>
  <si>
    <t>ניהול הוכשטיין בטעות העביר לפה</t>
  </si>
  <si>
    <t>העברנו לסנדי את הכסף שהעביר בטעות</t>
  </si>
  <si>
    <t>תדיראן שלט</t>
  </si>
  <si>
    <t>ביטוח מבנה ותכולה מגדל</t>
  </si>
  <si>
    <t>יאיר חבזה</t>
  </si>
  <si>
    <t>הדייר שילם לנו עבור חשמל ותיקונים</t>
  </si>
  <si>
    <t>ניהול העברתי לסנדי בטעות שילם לפה</t>
  </si>
  <si>
    <t>תיקוני צבע ותחזוקה כללית</t>
  </si>
  <si>
    <t>הגלריה לעיצוב תאורה</t>
  </si>
  <si>
    <t>תיקונים ונורות</t>
  </si>
  <si>
    <t>מטלית לניקוי</t>
  </si>
  <si>
    <t>תליית תמונות</t>
  </si>
  <si>
    <t>חשמל 5/12/19-4/2/20</t>
  </si>
  <si>
    <t>מים 11-2/19</t>
  </si>
  <si>
    <t>bezeq binlumi March</t>
  </si>
  <si>
    <t>bezeq binlumi mer</t>
  </si>
  <si>
    <t>water 1-2/20</t>
  </si>
  <si>
    <t xml:space="preserve">החלפת כרטיס וסוללה לגלאי </t>
  </si>
  <si>
    <t>bezeq binlumi april</t>
  </si>
  <si>
    <t>electric 5/2-5/4/20</t>
  </si>
  <si>
    <t>bezeq binlumi may</t>
  </si>
  <si>
    <t>תשלום עבור ניקיון</t>
  </si>
  <si>
    <t>חשמל 5/2-1/6/20</t>
  </si>
  <si>
    <t>משלוח תביעה נגד בניה</t>
  </si>
  <si>
    <t xml:space="preserve">העברה לסנדי ניהול </t>
  </si>
  <si>
    <t>שמפו ומרכך</t>
  </si>
  <si>
    <t>אור ביזוג</t>
  </si>
  <si>
    <t>מאוורר</t>
  </si>
  <si>
    <t>שכר טרחה סמדר בן דור</t>
  </si>
  <si>
    <t>ארנונה 9-10</t>
  </si>
  <si>
    <t>תיקון מדיח כלים</t>
  </si>
  <si>
    <t>גונתן בורדן</t>
  </si>
  <si>
    <t>menagment sandi</t>
  </si>
  <si>
    <t>filter</t>
  </si>
  <si>
    <t>יאיר פוייקטים</t>
  </si>
  <si>
    <t>תשלום חשמל יונתן אנגלהרט</t>
  </si>
  <si>
    <t>טוחן אשפה</t>
  </si>
  <si>
    <t>יורם מועד</t>
  </si>
  <si>
    <t>ניהול סנדי</t>
  </si>
  <si>
    <t>ניהול הועבר לסנדי</t>
  </si>
  <si>
    <t>תשלום חשמל מיהונתן אנגלהרט</t>
  </si>
  <si>
    <t>חשמל 8/12/20-3/2/21</t>
  </si>
  <si>
    <t>יונתן אנגלהרט</t>
  </si>
  <si>
    <t>יונתו אנגלנגראד החזר שק בטחון</t>
  </si>
  <si>
    <t>הוט 9/2-8/3</t>
  </si>
  <si>
    <t>הוט 9/3-8/4</t>
  </si>
  <si>
    <t>הוט 9/4-8/5/21</t>
  </si>
  <si>
    <t>חשמל ישיר נורות</t>
  </si>
  <si>
    <t>בנדק צינור מתכת</t>
  </si>
  <si>
    <t>חשבון מים 3-4/21</t>
  </si>
  <si>
    <t xml:space="preserve">הועבר לסנדי ניהול </t>
  </si>
  <si>
    <t>הנדלר אוכל</t>
  </si>
  <si>
    <t xml:space="preserve">חשבון חשמל </t>
  </si>
  <si>
    <t>כבסים במושבה</t>
  </si>
  <si>
    <t>אורן חרש ברזל</t>
  </si>
  <si>
    <t xml:space="preserve">תיקון מזגן </t>
  </si>
  <si>
    <t>אמיתי סופר</t>
  </si>
  <si>
    <t xml:space="preserve">bezeq binlaumi </t>
  </si>
  <si>
    <t>hot 9/6-8/7/21</t>
  </si>
  <si>
    <t>הפרש מעמ</t>
  </si>
  <si>
    <t>תיקון מזומן הכנסה</t>
  </si>
  <si>
    <t>Hanyman</t>
  </si>
  <si>
    <t>Amnor - security services - Jul</t>
  </si>
  <si>
    <t>Cleaning - July</t>
  </si>
  <si>
    <t>Convalescence pay - cleaning - Jul</t>
  </si>
  <si>
    <t>pension Cleaning - Jul</t>
  </si>
  <si>
    <t xml:space="preserve">Bituach Leumi Cleaning - Convalescence pay </t>
  </si>
  <si>
    <t>Bituach Leumi Cleaning Jul</t>
  </si>
  <si>
    <t>Amnor - security services - Aug</t>
  </si>
  <si>
    <t>Electric bill - 9/6/21-10/8/21</t>
  </si>
  <si>
    <t>גון פרסקוט</t>
  </si>
  <si>
    <t>adi</t>
  </si>
  <si>
    <t>Amnor - security services - Sep</t>
  </si>
  <si>
    <t>Water bill - July-August 2021</t>
  </si>
  <si>
    <t>herz</t>
  </si>
  <si>
    <t>sefa ahbaron</t>
  </si>
  <si>
    <t>Hot - 09/09/21-08/10/21</t>
  </si>
  <si>
    <t>Cleaning September 2021</t>
  </si>
  <si>
    <t>Pension Cleaning September 2021</t>
  </si>
  <si>
    <t>Electric bill - 11/08/21-05/10/21</t>
  </si>
  <si>
    <t>Bezeq - 08/2021</t>
  </si>
  <si>
    <t>Bezeq - 10/2021</t>
  </si>
  <si>
    <t>Garden services - May-October 2021</t>
  </si>
  <si>
    <t>Water bill - August-October 2021</t>
  </si>
  <si>
    <t>Bezeq - 09/2021</t>
  </si>
  <si>
    <t>Migdal Insurance</t>
  </si>
  <si>
    <t>Hot - 09/10/21-08/11/21</t>
  </si>
  <si>
    <t>Bathing toiletries</t>
  </si>
  <si>
    <t>Amnor - security service</t>
  </si>
  <si>
    <t>Hot - 08/11/21-07/12/21</t>
  </si>
  <si>
    <t>Changing wheels in windows. Change an outlet. Ceiling painting</t>
  </si>
  <si>
    <t>Hot 9/12/21-8/1/22</t>
  </si>
  <si>
    <t>Repair the gate</t>
  </si>
  <si>
    <t>השלמה ל6306 - חשבון עסקה 40001</t>
  </si>
  <si>
    <t>Electric bill 3/12/21-9/2/22</t>
  </si>
  <si>
    <t xml:space="preserve">Alarm detector including service </t>
  </si>
  <si>
    <t>Water bill 01-02/22</t>
  </si>
  <si>
    <t>Revamping a table and wooden chairs</t>
  </si>
  <si>
    <t>Hot 9/02/22-8/03/22</t>
  </si>
  <si>
    <t>Hot 9/03/22-08/04/22</t>
  </si>
  <si>
    <t>Microwave</t>
  </si>
  <si>
    <t>פ.ר. אלקטרוניקה והשקעות</t>
  </si>
  <si>
    <t>Electric bill 10/2/22-5/4/22</t>
  </si>
  <si>
    <t>Garden maintence Nov 2021-Feb 2022</t>
  </si>
  <si>
    <t>Bulbs and shower head</t>
  </si>
  <si>
    <t xml:space="preserve">Installing TVs </t>
  </si>
  <si>
    <t>התקנת טלוויזיות</t>
  </si>
  <si>
    <t>תיקון ראש מקלחת</t>
  </si>
  <si>
    <t>Hot 09/04/22-08/05/22</t>
  </si>
  <si>
    <t>Water bill 02-04/22</t>
  </si>
  <si>
    <t>Halogen for theLiving room</t>
  </si>
  <si>
    <t>2 TVs</t>
  </si>
  <si>
    <t>שמשון גולומב - שכירות חודש</t>
  </si>
  <si>
    <t>שמשון גולומב</t>
  </si>
  <si>
    <t xml:space="preserve">Management fee + finders fee for rental </t>
  </si>
  <si>
    <t>אם אי פי מקרקעין</t>
  </si>
  <si>
    <t>Fan repair</t>
  </si>
  <si>
    <t>תו"פ מערכות</t>
  </si>
  <si>
    <t>2040-4</t>
  </si>
  <si>
    <t>Amnor</t>
  </si>
  <si>
    <t>נורת הלוגן</t>
  </si>
  <si>
    <t>Garden maintence April-June 2022</t>
  </si>
  <si>
    <t>Hot 2022-07</t>
  </si>
  <si>
    <t>Electric bill 10/6/22-10/8/22</t>
  </si>
  <si>
    <t>Electric bill 10/6/22-04/8/22</t>
  </si>
  <si>
    <t>11428-2</t>
  </si>
  <si>
    <t>Electric bill 5/8/22-3/10/22</t>
  </si>
  <si>
    <t>Hot 2022-12</t>
  </si>
  <si>
    <t>Halogen Bulbs</t>
  </si>
  <si>
    <t>Repair of oven rail + gluing washing room panel</t>
  </si>
  <si>
    <t xml:space="preserve">תיקון מסילה תנור + הדבקת פנל חדר כביסה </t>
  </si>
  <si>
    <t>Hot 2023-01</t>
  </si>
  <si>
    <t>Wall painting</t>
  </si>
  <si>
    <t xml:space="preserve"> תיקון בקיר: צבע יסוד + צבע קיר </t>
  </si>
  <si>
    <t>Replacement of water purification system including faucet and filter</t>
  </si>
  <si>
    <t>החלפת מערכת טיהור מים כולל ברז ומסנן</t>
  </si>
  <si>
    <t>יאיר פרויקטים</t>
  </si>
  <si>
    <t>Electric bill 5/12/22-8/2/23</t>
  </si>
  <si>
    <t>Kitchen basics</t>
  </si>
  <si>
    <t>Advance - paid by the tenant including cleaning</t>
  </si>
  <si>
    <t>Handyman - niagara repair, garbage grinder, window lock</t>
  </si>
  <si>
    <t xml:space="preserve">תיקון ניאגרה + טוחן אשפה + נעילה חלון </t>
  </si>
  <si>
    <t>Hot 2023-03</t>
  </si>
  <si>
    <t>Advance - paid by the tenant including electric bill</t>
  </si>
  <si>
    <t>Hot 2023-04</t>
  </si>
  <si>
    <t xml:space="preserve">Gas </t>
  </si>
  <si>
    <t>Advance - paid by the tenant</t>
  </si>
  <si>
    <t>Bituach Leumi cleaning April 2023</t>
  </si>
  <si>
    <t>Pension cleaning April 2023</t>
  </si>
  <si>
    <t>Electric bill 8/2/23-11/4/23</t>
  </si>
  <si>
    <t>Hot 2023-05</t>
  </si>
  <si>
    <t>Hot 2023-06</t>
  </si>
  <si>
    <t>Carpet cleaning and armchair upholstery</t>
  </si>
  <si>
    <t>בר ניקוי שטיחים וספות</t>
  </si>
  <si>
    <t>Garden service January-May 2023 and plants</t>
  </si>
  <si>
    <t>3 windows lock patch</t>
  </si>
  <si>
    <t>תיקון נעילת 3 חלונות</t>
  </si>
  <si>
    <t>Carefour</t>
  </si>
  <si>
    <t>Electric bill 11/4/23-8/6/23</t>
  </si>
  <si>
    <t>Hot 2023-07</t>
  </si>
  <si>
    <t>Advance from th Tenant for cleaning</t>
  </si>
  <si>
    <t>מחאג'נה סברי</t>
  </si>
  <si>
    <t>Hot 2023-08</t>
  </si>
  <si>
    <t>שני צרנר</t>
  </si>
  <si>
    <t xml:space="preserve">Electric bill </t>
  </si>
  <si>
    <t>Waterproofing and paint</t>
  </si>
  <si>
    <t>תיקוני חציבות - איטום + שפכטל + צבע</t>
  </si>
  <si>
    <t>Repair of wooden windows</t>
  </si>
  <si>
    <t xml:space="preserve">תיקון חלונות עץ </t>
  </si>
  <si>
    <t>Coloring books, games and markers for children</t>
  </si>
  <si>
    <t>צצואים</t>
  </si>
  <si>
    <t>Toys and games</t>
  </si>
  <si>
    <t>ארלקינו</t>
  </si>
  <si>
    <t>Games and creative activities</t>
  </si>
  <si>
    <t>Hot 2023-11</t>
  </si>
  <si>
    <t>Houae insurance</t>
  </si>
  <si>
    <t>Hot 2023-12</t>
  </si>
  <si>
    <t>Light fixture</t>
  </si>
  <si>
    <t>מחסני תאורה זכרון יעקב</t>
  </si>
  <si>
    <t>קרפור</t>
  </si>
  <si>
    <t>Hot 2024-01</t>
  </si>
  <si>
    <t>Hot 2024-02</t>
  </si>
  <si>
    <t>Hot 2024-03</t>
  </si>
  <si>
    <t>Airconditioner</t>
  </si>
  <si>
    <t>For February</t>
  </si>
  <si>
    <t xml:space="preserve">בזק בינלאומי </t>
  </si>
  <si>
    <t>Water Bill</t>
  </si>
  <si>
    <t>01 - 02 / 2024</t>
  </si>
  <si>
    <t xml:space="preserve">customer # </t>
  </si>
  <si>
    <t>Kriya #</t>
  </si>
  <si>
    <t>Barry</t>
  </si>
  <si>
    <t>05-45269158
416-7273559</t>
  </si>
  <si>
    <t>bedson@edsoniegal.com</t>
  </si>
  <si>
    <t>Esther</t>
  </si>
  <si>
    <t>054-9704722
416-4005394</t>
  </si>
  <si>
    <t>estheredson2@hotmail.com</t>
  </si>
  <si>
    <t>Nizhar</t>
  </si>
  <si>
    <t>054-9506494</t>
  </si>
  <si>
    <t>440 per month</t>
  </si>
  <si>
    <t>Jacuzzi</t>
  </si>
  <si>
    <t>Rannan</t>
  </si>
  <si>
    <t>050-2780600</t>
  </si>
  <si>
    <t>Alarm</t>
  </si>
  <si>
    <t xml:space="preserve">Moded Amnor </t>
  </si>
  <si>
    <t>04-6244666</t>
  </si>
  <si>
    <t>tsfat 9770</t>
  </si>
  <si>
    <t>tech</t>
  </si>
  <si>
    <t>David Weiner</t>
  </si>
  <si>
    <t>054-9748161</t>
  </si>
  <si>
    <t>Wifi</t>
  </si>
  <si>
    <t>passowrd 054-9748161?</t>
  </si>
  <si>
    <t>Eyal Rozenberg</t>
  </si>
  <si>
    <t>04-6999980</t>
  </si>
  <si>
    <t>Clal</t>
  </si>
  <si>
    <t>6-36509323-00</t>
  </si>
  <si>
    <t>21545603/1</t>
  </si>
  <si>
    <t xml:space="preserve">personal </t>
  </si>
  <si>
    <t>insdie</t>
  </si>
  <si>
    <t xml:space="preserve">nieghbor </t>
  </si>
  <si>
    <t>rachel Ladani</t>
  </si>
  <si>
    <t>050-4979579</t>
  </si>
  <si>
    <t>Gate Code</t>
  </si>
  <si>
    <t>50-45269158</t>
  </si>
  <si>
    <t>416-7273559</t>
  </si>
  <si>
    <t>Inside Code</t>
  </si>
  <si>
    <t>054-9704722</t>
  </si>
  <si>
    <t>416-4005394</t>
  </si>
  <si>
    <t>Uitilites</t>
  </si>
  <si>
    <t>Contact Number</t>
  </si>
  <si>
    <t>Status</t>
  </si>
  <si>
    <t>safe and garage remote</t>
  </si>
  <si>
    <t>חיים מנועלים</t>
  </si>
  <si>
    <t>risus</t>
  </si>
  <si>
    <t>Adi hadarot</t>
  </si>
  <si>
    <t xml:space="preserve">Management </t>
  </si>
  <si>
    <t>alarm repair and june may</t>
  </si>
  <si>
    <t>moked amnor</t>
  </si>
  <si>
    <t>mpatza</t>
  </si>
  <si>
    <t>cleaning for July</t>
  </si>
  <si>
    <t>tim- curtain repair</t>
  </si>
  <si>
    <t>roof repair</t>
  </si>
  <si>
    <t>alarm technican</t>
  </si>
  <si>
    <t>cleaning 30/7/17</t>
  </si>
  <si>
    <t>car registeratin</t>
  </si>
  <si>
    <t>misrad harisu</t>
  </si>
  <si>
    <t>water- Jan to August 8th</t>
  </si>
  <si>
    <t>plumber bockacke in kitchen</t>
  </si>
  <si>
    <t>Samier</t>
  </si>
  <si>
    <t xml:space="preserve">aryeh </t>
  </si>
  <si>
    <t>Yaniv</t>
  </si>
  <si>
    <t>oct</t>
  </si>
  <si>
    <t>cleaning garden- succah ect</t>
  </si>
  <si>
    <t>avisha</t>
  </si>
  <si>
    <t>managemen Jan and 1st week feb 2018</t>
  </si>
  <si>
    <t>סגירת חשבון לקוח מול באפר</t>
  </si>
  <si>
    <t>20.7.15</t>
  </si>
  <si>
    <t>22.7.15</t>
  </si>
  <si>
    <t>translation</t>
  </si>
  <si>
    <t>A hirschowitz</t>
  </si>
  <si>
    <t>01/02118</t>
  </si>
  <si>
    <t>9.12.15</t>
  </si>
  <si>
    <t>2.8.15</t>
  </si>
  <si>
    <t>3.9.15</t>
  </si>
  <si>
    <t>lawyer fee</t>
  </si>
  <si>
    <t>Yigal Eini</t>
  </si>
  <si>
    <t>4.11.15</t>
  </si>
  <si>
    <t>16.12.15</t>
  </si>
  <si>
    <t>return of pre paid Cheryl</t>
  </si>
  <si>
    <t xml:space="preserve">Water Meter </t>
  </si>
  <si>
    <t>Electic Meter</t>
  </si>
  <si>
    <t>Boris Avramov</t>
  </si>
  <si>
    <t>050-3880074</t>
  </si>
  <si>
    <t>TZ</t>
  </si>
  <si>
    <t>Water reading (initial)</t>
  </si>
  <si>
    <t>Electric reading (Initial)</t>
  </si>
  <si>
    <t>026861/1</t>
  </si>
  <si>
    <t>Water reading (final)</t>
  </si>
  <si>
    <t>Electric reading (final)</t>
  </si>
  <si>
    <t>Securirty deposit</t>
  </si>
  <si>
    <t>Rental</t>
  </si>
  <si>
    <t>1750 not including arnona</t>
  </si>
  <si>
    <t>Starting Date</t>
  </si>
  <si>
    <t>Completion Date</t>
  </si>
  <si>
    <t>Tadiran</t>
  </si>
  <si>
    <t>4D90550025903</t>
  </si>
  <si>
    <t>to close account</t>
  </si>
  <si>
    <t>Arnoan 2016</t>
  </si>
  <si>
    <t>owes in toatl</t>
  </si>
  <si>
    <t>Nitzan levy</t>
  </si>
  <si>
    <t>050-8282803</t>
  </si>
  <si>
    <t>2919/8</t>
  </si>
  <si>
    <t>Stu</t>
  </si>
  <si>
    <t>electric contract</t>
  </si>
  <si>
    <t>electric reading</t>
  </si>
  <si>
    <t>Nurit Raz</t>
  </si>
  <si>
    <t>050-5333233</t>
  </si>
  <si>
    <t>Meital Safier</t>
  </si>
  <si>
    <t>054-5659456</t>
  </si>
  <si>
    <t>shtar chov</t>
  </si>
  <si>
    <t>prepiad</t>
  </si>
  <si>
    <t>electric  8-09-17 to 7-12-17</t>
  </si>
  <si>
    <t>cohen water succot</t>
  </si>
  <si>
    <t>cohen electric succot</t>
  </si>
  <si>
    <t>cohen arnona succot</t>
  </si>
  <si>
    <t>cohen water pesach</t>
  </si>
  <si>
    <t>cohen electic pesach</t>
  </si>
  <si>
    <t>cohen arnona pesach</t>
  </si>
  <si>
    <t>byov</t>
  </si>
  <si>
    <t>garden socut</t>
  </si>
  <si>
    <t>garden pesach</t>
  </si>
  <si>
    <t>11/17+1/18</t>
  </si>
  <si>
    <t>elecrik 2-3/18</t>
  </si>
  <si>
    <t>vad bit</t>
  </si>
  <si>
    <t>electrik 4-5/18</t>
  </si>
  <si>
    <t>electrik 6-7-8/18</t>
  </si>
  <si>
    <t>weter</t>
  </si>
  <si>
    <t>ניקיון ספטמבר</t>
  </si>
  <si>
    <t>bar stol</t>
  </si>
  <si>
    <t>gardner may-aug</t>
  </si>
  <si>
    <t>גרהאם אסקין</t>
  </si>
  <si>
    <t>Kitchen measurement</t>
  </si>
  <si>
    <t>11083-5</t>
  </si>
  <si>
    <t>Chip for the building</t>
  </si>
  <si>
    <t>שירת הים</t>
  </si>
  <si>
    <t>2 Chips for the building</t>
  </si>
  <si>
    <t>Kitchen tools</t>
  </si>
  <si>
    <t>Coffee machine</t>
  </si>
  <si>
    <t>Advance - Airbnb</t>
  </si>
  <si>
    <t>Change 3 locks for cabinets</t>
  </si>
  <si>
    <t>החלפת 3 מנעולים לארונות</t>
  </si>
  <si>
    <t>תיקון ארון מטבח, דלת כניסה, החלפת בריח</t>
  </si>
  <si>
    <t>Repair a living room lamp</t>
  </si>
  <si>
    <t>תיקון מנורת סלון</t>
  </si>
  <si>
    <t>11178-1</t>
  </si>
  <si>
    <t>Screens</t>
  </si>
  <si>
    <t>תריסי דני</t>
  </si>
  <si>
    <t>Boiler timer watch</t>
  </si>
  <si>
    <t>11235-4</t>
  </si>
  <si>
    <t>Electric bill - 07/02/22-03/04/22</t>
  </si>
  <si>
    <t>Arnona - 05-06/2022</t>
  </si>
  <si>
    <t>5-6-22</t>
  </si>
  <si>
    <t>TV splitter</t>
  </si>
  <si>
    <t>Repairing bed legs + installing a timer clock for the boiler</t>
  </si>
  <si>
    <t xml:space="preserve"> תיקון רגליים מיטה + התקנת שעון טיימר לדוד </t>
  </si>
  <si>
    <t>להוסיף לדוח הבא</t>
  </si>
  <si>
    <t>Install door stopper + door stopper</t>
  </si>
  <si>
    <t xml:space="preserve"> התקנת מעצור דלת + מעצור דלת </t>
  </si>
  <si>
    <t>את הביטוח לאומי שנשכח</t>
  </si>
  <si>
    <t xml:space="preserve">ביטוח לאומי אושר </t>
  </si>
  <si>
    <t>Lamp</t>
  </si>
  <si>
    <t>4014-2</t>
  </si>
  <si>
    <t>Short electrical repair, replacement of 3 switches, adapters, lighting fixture inspection</t>
  </si>
  <si>
    <t>תיקון קצר בחשמל, החלפת 3 מתגים, מתאמים,בדיקת גוף תאורה</t>
  </si>
  <si>
    <t>300+93</t>
  </si>
  <si>
    <t>Washing machine repair and leak treatment including replacement of water hose</t>
  </si>
  <si>
    <t>תיקון מכונת כביסה וטיפול בנזילה כולל החלפת צינור מים</t>
  </si>
  <si>
    <t>450+139</t>
  </si>
  <si>
    <t>Shabbat platter</t>
  </si>
  <si>
    <t>Electric bill - 04/04/22-02/06/22</t>
  </si>
  <si>
    <t>Arnona - 07-08/2022</t>
  </si>
  <si>
    <t>Leak in the shower - repair + new dosh hose</t>
  </si>
  <si>
    <t>נזילה במקלחת - תיקון + צינור דוש חדש</t>
  </si>
  <si>
    <t>11349-5</t>
  </si>
  <si>
    <t>Dosh head for shower</t>
  </si>
  <si>
    <t>4067-3</t>
  </si>
  <si>
    <t>Toiletries</t>
  </si>
  <si>
    <t xml:space="preserve">Toilet paper handle repair + shower rod  </t>
  </si>
  <si>
    <t xml:space="preserve">תיקון ידית נייר טואלט + מוט מקלחת  </t>
  </si>
  <si>
    <t>Door repair + replacement of a new latch</t>
  </si>
  <si>
    <t xml:space="preserve">תיקון דלת + החלפת בריח חדש </t>
  </si>
  <si>
    <t>Water bill - 15/08/22-16/10/22</t>
  </si>
  <si>
    <t>Arnona - 11-12/2022</t>
  </si>
  <si>
    <t>11-12/22</t>
  </si>
  <si>
    <t>Electric diffusers and burner</t>
  </si>
  <si>
    <t>Coffee machine capsules</t>
  </si>
  <si>
    <t>Release of a blockage on the balcony</t>
  </si>
  <si>
    <t>שחרור סתימה במרפסת</t>
  </si>
  <si>
    <t>Coffee capsules and cleaning supplies</t>
  </si>
  <si>
    <t>Rubber sheet</t>
  </si>
  <si>
    <t>Replacement of an electric boiler</t>
  </si>
  <si>
    <t>שולם במזומן על ידי אלישבע</t>
  </si>
  <si>
    <t>Owl scarecrow for the exclusion of pigeons</t>
  </si>
  <si>
    <t>ג'סטה חנות אינטרנטית</t>
  </si>
  <si>
    <t>Shower mold removal</t>
  </si>
  <si>
    <t xml:space="preserve"> סיליקון נגד עובש מקלחת: גירוד + מריחה </t>
  </si>
  <si>
    <t>Toilet paper dispenser repair + wall paint corrections</t>
  </si>
  <si>
    <t xml:space="preserve"> תיקון מתקן נייר טואלט + תיקוני צבע בקיר </t>
  </si>
  <si>
    <t>Coffee capsules and boxes of flavored tea bags</t>
  </si>
  <si>
    <t>Pension cleaning February 2023</t>
  </si>
  <si>
    <t>Bituach Leumi cleaning February 2023</t>
  </si>
  <si>
    <t>Havraa cleaning February 2023</t>
  </si>
  <si>
    <t>Wine compensation for the guest</t>
  </si>
  <si>
    <t>תישבי</t>
  </si>
  <si>
    <t>11778-3</t>
  </si>
  <si>
    <t>Water bill - 16/12/22-16/02/23</t>
  </si>
  <si>
    <t>Electric bill 7/12/22-5/2/23</t>
  </si>
  <si>
    <t>Leak repair from the bath</t>
  </si>
  <si>
    <t>2 fans</t>
  </si>
  <si>
    <t>11778-1</t>
  </si>
  <si>
    <t>Three ceiling fans including transport and installation</t>
  </si>
  <si>
    <t>טכנולייט</t>
  </si>
  <si>
    <t xml:space="preserve">Stuck sink cap release and clog release </t>
  </si>
  <si>
    <t>שחרור פקק כיור תקוע + שחרור סתימה + רשת</t>
  </si>
  <si>
    <t>Installation of 2 lighting fixtures</t>
  </si>
  <si>
    <t>התקנת 2 גופי תאורה</t>
  </si>
  <si>
    <t>התקנת דוש מקלחת</t>
  </si>
  <si>
    <t>Shower rod</t>
  </si>
  <si>
    <t>Coffee</t>
  </si>
  <si>
    <t>סנדי שילמה באשראי פרטי</t>
  </si>
  <si>
    <t>Wine</t>
  </si>
  <si>
    <t>Electric bill 6/2/23-9/4/23</t>
  </si>
  <si>
    <t>השלמה למאוורי תקרה</t>
  </si>
  <si>
    <t>Toilet lid</t>
  </si>
  <si>
    <t>4296-1</t>
  </si>
  <si>
    <t>Cleaning - paid in cash</t>
  </si>
  <si>
    <t>טל ושני</t>
  </si>
  <si>
    <t>Breaking and replacing a front door cylinder</t>
  </si>
  <si>
    <t>מנעולי הברון</t>
  </si>
  <si>
    <t>Leak in the kitchen</t>
  </si>
  <si>
    <t>סומחי</t>
  </si>
  <si>
    <t>Electric boiler repair</t>
  </si>
  <si>
    <t>Final Apartment Expenses</t>
  </si>
  <si>
    <t>Vaad Bayit</t>
  </si>
  <si>
    <t>31505 @ 31507</t>
  </si>
  <si>
    <t>Mizug Habaron</t>
  </si>
  <si>
    <t>electric bill</t>
  </si>
  <si>
    <t>Chevrat hasmal</t>
  </si>
  <si>
    <t>rental 619</t>
  </si>
  <si>
    <t>Transfer</t>
  </si>
  <si>
    <t>rental</t>
  </si>
  <si>
    <t>vaad fee</t>
  </si>
  <si>
    <t>electic boris 08-02 2017</t>
  </si>
  <si>
    <t>ccc</t>
  </si>
  <si>
    <t>hanymnan painiting</t>
  </si>
  <si>
    <t>shaolov shevach</t>
  </si>
  <si>
    <t>arona from 2016</t>
  </si>
  <si>
    <t>boris arnona</t>
  </si>
  <si>
    <t xml:space="preserve">rental March to </t>
  </si>
  <si>
    <t>locksmitch</t>
  </si>
  <si>
    <t>cleaning 618 and 619</t>
  </si>
  <si>
    <t>water bill 619 boris</t>
  </si>
  <si>
    <t>water bill 618 March til July</t>
  </si>
  <si>
    <t>shekem elecgric</t>
  </si>
  <si>
    <t>electrict till reading 2209/5</t>
  </si>
  <si>
    <t>nofar rent</t>
  </si>
  <si>
    <t>daniel rent</t>
  </si>
  <si>
    <t>Plumber 27-2-17</t>
  </si>
  <si>
    <t>birds</t>
  </si>
  <si>
    <t xml:space="preserve">water bill </t>
  </si>
  <si>
    <t>tagfid</t>
  </si>
  <si>
    <t>fridge delivery</t>
  </si>
  <si>
    <t>nurit rent</t>
  </si>
  <si>
    <t>closet</t>
  </si>
  <si>
    <t>city shope</t>
  </si>
  <si>
    <t>eli abutbul</t>
  </si>
  <si>
    <t>building of closet</t>
  </si>
  <si>
    <t>fridge</t>
  </si>
  <si>
    <t>dud shemesh repair</t>
  </si>
  <si>
    <t>maintenece</t>
  </si>
  <si>
    <t>eshed</t>
  </si>
  <si>
    <t xml:space="preserve">boris water electric </t>
  </si>
  <si>
    <t>boris pay</t>
  </si>
  <si>
    <t>Raz water and electric</t>
  </si>
  <si>
    <t>sapir rent</t>
  </si>
  <si>
    <t>kitchen drawer</t>
  </si>
  <si>
    <t>Beny Tzalisher</t>
  </si>
  <si>
    <t>water 09-10/18</t>
  </si>
  <si>
    <t>electric 5/12/18-31/1/19</t>
  </si>
  <si>
    <t>ועד בית 11+12/18</t>
  </si>
  <si>
    <t>חוב מצטבר ארנונה</t>
  </si>
  <si>
    <t>מדידה</t>
  </si>
  <si>
    <t>מילימטר בעמ</t>
  </si>
  <si>
    <t>דוש למקלחת</t>
  </si>
  <si>
    <t>yakir rent</t>
  </si>
  <si>
    <t>דוד 619</t>
  </si>
  <si>
    <t xml:space="preserve">618 תיקונים </t>
  </si>
  <si>
    <t>סלאח הנדימן</t>
  </si>
  <si>
    <t>החזר מרוניס עבור דוש למקלחת</t>
  </si>
  <si>
    <t>הדבקת פנלים במקפסת ואיטום אמבטיה</t>
  </si>
  <si>
    <t>ayelet rent</t>
  </si>
  <si>
    <t>העברה לדנניאל עבור משהו שקנה</t>
  </si>
  <si>
    <t>שק במקום השק שנאבד - יקיר</t>
  </si>
  <si>
    <t>nina rent</t>
  </si>
  <si>
    <t>כיריים אלקטרה</t>
  </si>
  <si>
    <t>הנחה</t>
  </si>
  <si>
    <t xml:space="preserve">תיקון נזילה </t>
  </si>
  <si>
    <t>רובה למרפסת</t>
  </si>
  <si>
    <t>אריק בן חמו</t>
  </si>
  <si>
    <t>מע"מ סנדי ניהול שלא שולם</t>
  </si>
  <si>
    <t>דוד חשמל</t>
  </si>
  <si>
    <t>Breaking a lock</t>
  </si>
  <si>
    <t>חשמל 5/8-7/10/20</t>
  </si>
  <si>
    <t>חשמל 8/10-3/12/20</t>
  </si>
  <si>
    <t>Advanace</t>
  </si>
  <si>
    <t>תיקון סתימה</t>
  </si>
  <si>
    <t>חשמל 4/12/20-23/1/21</t>
  </si>
  <si>
    <t>כיריים חשמלי</t>
  </si>
  <si>
    <t>פ ר אלקטרוניק</t>
  </si>
  <si>
    <t>חשבון חשמל 12/5-2/6/21</t>
  </si>
  <si>
    <t>Water bill - 618 - 16/06/21-16/08/21</t>
  </si>
  <si>
    <t>Key - 618</t>
  </si>
  <si>
    <t>hayim</t>
  </si>
  <si>
    <t>Electric bill - 03/08/21-04/10/21</t>
  </si>
  <si>
    <t>Electric bill - 618 - 3/6-2/8/21</t>
  </si>
  <si>
    <t>Ceramic tiles - 618</t>
  </si>
  <si>
    <t>SI16001532</t>
  </si>
  <si>
    <t>Water bill - 618 - 16/08/21-15/10/21</t>
  </si>
  <si>
    <t>Switching Circuit Breaker</t>
  </si>
  <si>
    <t>Goldbond</t>
  </si>
  <si>
    <t>Tariffs for electricity</t>
  </si>
  <si>
    <t>קרטר אי.אן.בי בע"מ</t>
  </si>
  <si>
    <t>Outer angle</t>
  </si>
  <si>
    <t>Plumbing materials</t>
  </si>
  <si>
    <t>Electrical socket and lid</t>
  </si>
  <si>
    <t>Replacing buoy</t>
  </si>
  <si>
    <t>Water bill - 801 - 16/08/21-15/10/21</t>
  </si>
  <si>
    <t>Cleaning materials - 618</t>
  </si>
  <si>
    <t>Electric bill - 618 - 05/10/21-01/12/21</t>
  </si>
  <si>
    <t>Cleaning Dec 2021 - 618</t>
  </si>
  <si>
    <t>Electical repair fuse - 618</t>
  </si>
  <si>
    <t>Repairs 801</t>
  </si>
  <si>
    <t>Cleaning Jan 2022 - 618</t>
  </si>
  <si>
    <t>Pension cleaning Jan 2022 - 618</t>
  </si>
  <si>
    <t>Bituach Leumi cleaning Jan 2022 - 618</t>
  </si>
  <si>
    <t>Jaimy</t>
  </si>
  <si>
    <t>Water bill 618 - 15/10/21-16/12/21</t>
  </si>
  <si>
    <t>Water bill 801 - 15/10/21-16/12/21</t>
  </si>
  <si>
    <t>Keys - 618</t>
  </si>
  <si>
    <t>Chip for the building - 619</t>
  </si>
  <si>
    <t>Plumber - 618</t>
  </si>
  <si>
    <t>Electric bill - 618</t>
  </si>
  <si>
    <t>Arnona 01-02 2022 - 618</t>
  </si>
  <si>
    <t>Arnona 11-12 2021 - 618</t>
  </si>
  <si>
    <t>Arnona 01-02 2022 - 619</t>
  </si>
  <si>
    <t>Arnona 11-12 2021 - 619</t>
  </si>
  <si>
    <t>Arnona 01-02 2022 - 801</t>
  </si>
  <si>
    <t>Arnona 11-12 2021 - 801</t>
  </si>
  <si>
    <t>Water bill 618 - 16/12/21-16/02/22</t>
  </si>
  <si>
    <t>Handyman - 618</t>
  </si>
  <si>
    <t>Arnona 05-06 2022 - 801</t>
  </si>
  <si>
    <t>Arnona 05-06 2022 - 619</t>
  </si>
  <si>
    <t>Arnona 05-06 2022 - 618</t>
  </si>
  <si>
    <t>תשלומי ועד 05/22</t>
  </si>
  <si>
    <t>ליבי</t>
  </si>
  <si>
    <t>Arnona 07-08 2022 - 801</t>
  </si>
  <si>
    <t>Arnona 07-08 2022 - 619</t>
  </si>
  <si>
    <t>Arnona 07-08 2022 - 618</t>
  </si>
  <si>
    <t>Water bill 618 - 16/12/21</t>
  </si>
  <si>
    <t>Maintenece fee</t>
  </si>
  <si>
    <t>אשד אחזקות</t>
  </si>
  <si>
    <t>Arnona 09-10 2022 - 801</t>
  </si>
  <si>
    <t>Arnona 09-10 2022 - 619</t>
  </si>
  <si>
    <t>Arnona 09-10 2022 - 618</t>
  </si>
  <si>
    <t>Dosh installation</t>
  </si>
  <si>
    <t xml:space="preserve"> התקנת דוש </t>
  </si>
  <si>
    <t>Arnona 03-04 2023 - 801</t>
  </si>
  <si>
    <t>Arnona 03-04 2023 - 619</t>
  </si>
  <si>
    <t>Arnona 03-04 2023 - 618</t>
  </si>
  <si>
    <t>Arnona 05-06 2023 - 801</t>
  </si>
  <si>
    <t>Arnona 05-06 2023 - 619</t>
  </si>
  <si>
    <t>Arnona 05-06 2023 - 618</t>
  </si>
  <si>
    <t>Arnona 07-08 2023 - 801</t>
  </si>
  <si>
    <t>Arnona 07-08 2023 - 619</t>
  </si>
  <si>
    <t>Arnona 07-08 2023 - 618</t>
  </si>
  <si>
    <t>House committee</t>
  </si>
  <si>
    <t>Door closure repair + new lock replacement</t>
  </si>
  <si>
    <t xml:space="preserve">תיקון סגירת דלת + החלפת מנעול חדש </t>
  </si>
  <si>
    <t>Arnona 09-10 2023 - 801</t>
  </si>
  <si>
    <t>Arnona 09-10 2023 - 619</t>
  </si>
  <si>
    <t>Arnona 09-10 2023 - 618</t>
  </si>
  <si>
    <t>Arnona 11-12 2023 - 801</t>
  </si>
  <si>
    <t>Arnona 11-12 2023 - 618</t>
  </si>
  <si>
    <t>Arnona 01-02 2024 - 801</t>
  </si>
  <si>
    <t>Arnona 01-02 2024 - 618</t>
  </si>
  <si>
    <t>Arnona 03-04 2024 - 801</t>
  </si>
  <si>
    <t>Arnona 03-04 2024 - 618</t>
  </si>
  <si>
    <t>טכנןקור</t>
  </si>
  <si>
    <t xml:space="preserve"> pre paid expenses</t>
  </si>
  <si>
    <t>airconditioner</t>
  </si>
  <si>
    <t>light fixtures</t>
  </si>
  <si>
    <t>Simply wood</t>
  </si>
  <si>
    <t>vent for kit chen</t>
  </si>
  <si>
    <t>rC16901001223</t>
  </si>
  <si>
    <t>water bill entry</t>
  </si>
  <si>
    <t>Tagid mayonot</t>
  </si>
  <si>
    <t>tv</t>
  </si>
  <si>
    <t>in16401002001</t>
  </si>
  <si>
    <t>tv , vnet delivery</t>
  </si>
  <si>
    <t>red kettle</t>
  </si>
  <si>
    <t>מכבס סע</t>
  </si>
  <si>
    <t>magen and fliter for washing machine</t>
  </si>
  <si>
    <t>צ' טכנוקור</t>
  </si>
  <si>
    <t>internet lines</t>
  </si>
  <si>
    <t>doron computers</t>
  </si>
  <si>
    <t>01/004946</t>
  </si>
  <si>
    <t>toiltries and house supplies</t>
  </si>
  <si>
    <t>rami levi</t>
  </si>
  <si>
    <t>towels and bathroom holder</t>
  </si>
  <si>
    <t>777-141009</t>
  </si>
  <si>
    <t>grils,iron board gargaesect</t>
  </si>
  <si>
    <t>Mezuzot</t>
  </si>
  <si>
    <t>gargages</t>
  </si>
  <si>
    <t>beach towels</t>
  </si>
  <si>
    <t>dikla</t>
  </si>
  <si>
    <t>outsdoor garbage</t>
  </si>
  <si>
    <t>tichelet and argeman</t>
  </si>
  <si>
    <t>sheets and beach towel</t>
  </si>
  <si>
    <t>776-141081</t>
  </si>
  <si>
    <t>electrician lights and pre for internet</t>
  </si>
  <si>
    <t>Avi Kodesh</t>
  </si>
  <si>
    <t>cookies</t>
  </si>
  <si>
    <t>lisa</t>
  </si>
  <si>
    <t>garbage and toothbursh holder</t>
  </si>
  <si>
    <t>houseware</t>
  </si>
  <si>
    <t>776-141464</t>
  </si>
  <si>
    <t>houseware sheets and bedding</t>
  </si>
  <si>
    <t>pots</t>
  </si>
  <si>
    <t>776-141517</t>
  </si>
  <si>
    <t>speed</t>
  </si>
  <si>
    <t>wine for their friends</t>
  </si>
  <si>
    <t>cleaning *4</t>
  </si>
  <si>
    <t>776-143489</t>
  </si>
  <si>
    <t>cleaning from sharon</t>
  </si>
  <si>
    <t>book for guest</t>
  </si>
  <si>
    <t>rent from Rachel klien</t>
  </si>
  <si>
    <t>gardener maintenantce/leak</t>
  </si>
  <si>
    <t>gardener bamnoo and maineant</t>
  </si>
  <si>
    <t>water  ill 12-4-16 /16-6-16</t>
  </si>
  <si>
    <t>תאגיד מעיינות</t>
  </si>
  <si>
    <t>wifi 012</t>
  </si>
  <si>
    <t>sal kvisha</t>
  </si>
  <si>
    <t>electric 16-6-16 to 03-8-16</t>
  </si>
  <si>
    <t>47/51</t>
  </si>
  <si>
    <t>rent klien prepaid expenses</t>
  </si>
  <si>
    <t>electrican- tris, fix ligth</t>
  </si>
  <si>
    <t>yoseph eletricain</t>
  </si>
  <si>
    <t>arnona bill  sept/ oct 2016</t>
  </si>
  <si>
    <t>succah and ligth bulbs</t>
  </si>
  <si>
    <t>garden service july and august</t>
  </si>
  <si>
    <t>booking.com</t>
  </si>
  <si>
    <t>Bookiong.com</t>
  </si>
  <si>
    <t xml:space="preserve">laundry 13-9  and 18-9 </t>
  </si>
  <si>
    <t>internet</t>
  </si>
  <si>
    <t>Hot -august- Sept</t>
  </si>
  <si>
    <t>new keys</t>
  </si>
  <si>
    <t>cleang supplis</t>
  </si>
  <si>
    <t>water 14-8-16 to 10-10-16</t>
  </si>
  <si>
    <t>Tagid mayanot</t>
  </si>
  <si>
    <t>sol chvisa</t>
  </si>
  <si>
    <t>cleaning 21-10-16</t>
  </si>
  <si>
    <t>chait</t>
  </si>
  <si>
    <t>Sandi ryker</t>
  </si>
  <si>
    <t>garbage</t>
  </si>
  <si>
    <t>drying rack/</t>
  </si>
  <si>
    <t>electric 04-18-16 to  27-12-16</t>
  </si>
  <si>
    <t>electrican- dud clock</t>
  </si>
  <si>
    <t>internet -partner</t>
  </si>
  <si>
    <t>electrican  pf on 14-02</t>
  </si>
  <si>
    <t>avishai</t>
  </si>
  <si>
    <t>internet partner</t>
  </si>
  <si>
    <t>hot - jan</t>
  </si>
  <si>
    <t>cleaner - per chait</t>
  </si>
  <si>
    <t>arnoan jan/March 2017</t>
  </si>
  <si>
    <t>Handyman for bathroom</t>
  </si>
  <si>
    <t>oz</t>
  </si>
  <si>
    <t>vaad electric</t>
  </si>
  <si>
    <t>Shirtz rental</t>
  </si>
  <si>
    <t>Hot - March</t>
  </si>
  <si>
    <t>Hot March</t>
  </si>
  <si>
    <t>gas dor gas</t>
  </si>
  <si>
    <t>Partner internet</t>
  </si>
  <si>
    <t>management/ finders fee</t>
  </si>
  <si>
    <t>kashering supplies</t>
  </si>
  <si>
    <t>10 to 1o</t>
  </si>
  <si>
    <t>pesach pots</t>
  </si>
  <si>
    <t>peasach pots</t>
  </si>
  <si>
    <t>776-158217</t>
  </si>
  <si>
    <t>food for shabbat</t>
  </si>
  <si>
    <t>gardener Jan- March 2017</t>
  </si>
  <si>
    <t>cash for olivier</t>
  </si>
  <si>
    <t xml:space="preserve">electric 08-02-17 06-02-17 </t>
  </si>
  <si>
    <t>Arnona march/ April</t>
  </si>
  <si>
    <t>mekavsa sa</t>
  </si>
  <si>
    <t>rent and electric shirtz</t>
  </si>
  <si>
    <t>gardener March -april plus flowes soild feed</t>
  </si>
  <si>
    <t>serwage truck</t>
  </si>
  <si>
    <t xml:space="preserve">Bure </t>
  </si>
  <si>
    <t>electrican for the tris</t>
  </si>
  <si>
    <t>yosepf</t>
  </si>
  <si>
    <t>electirc March-april</t>
  </si>
  <si>
    <t>chashmal</t>
  </si>
  <si>
    <t>parnter</t>
  </si>
  <si>
    <t>electric from stephen</t>
  </si>
  <si>
    <t>MIP cash</t>
  </si>
  <si>
    <t>return of deposit to leffle</t>
  </si>
  <si>
    <t>cleaning/ supplies</t>
  </si>
  <si>
    <t>Water Nov-april</t>
  </si>
  <si>
    <t>cleaning 9-1-17</t>
  </si>
  <si>
    <t>hot bill april, may june</t>
  </si>
  <si>
    <t>water 5/6 2017</t>
  </si>
  <si>
    <t>garener may /june</t>
  </si>
  <si>
    <t>arnonan</t>
  </si>
  <si>
    <t>hot june/july</t>
  </si>
  <si>
    <t>parquet cleaner</t>
  </si>
  <si>
    <t>dryer delivery</t>
  </si>
  <si>
    <t xml:space="preserve">dryer delivery </t>
  </si>
  <si>
    <t>ben/benidic</t>
  </si>
  <si>
    <t>tris master</t>
  </si>
  <si>
    <t xml:space="preserve">tris </t>
  </si>
  <si>
    <t>water till wilkenfeld</t>
  </si>
  <si>
    <t>hot august septmeber</t>
  </si>
  <si>
    <t xml:space="preserve">succah </t>
  </si>
  <si>
    <t>DHL delivery</t>
  </si>
  <si>
    <t>DHL</t>
  </si>
  <si>
    <t>electricn april to august</t>
  </si>
  <si>
    <t>Gardener july - august 10</t>
  </si>
  <si>
    <t>cleaning 3/10 and 13/10</t>
  </si>
  <si>
    <t>tlush</t>
  </si>
  <si>
    <t>mail box</t>
  </si>
  <si>
    <t>Md Israel</t>
  </si>
  <si>
    <t>avishia cleaning pre succot</t>
  </si>
  <si>
    <t>burner technican</t>
  </si>
  <si>
    <t>Sheurt Mazor</t>
  </si>
  <si>
    <t>Mechvse sa</t>
  </si>
  <si>
    <t>avishia cleaning pre pesach</t>
  </si>
  <si>
    <t>ben cleaning pre pesach</t>
  </si>
  <si>
    <t>Izsack</t>
  </si>
  <si>
    <t>tikon dishwasher</t>
  </si>
  <si>
    <t>hot may</t>
  </si>
  <si>
    <t>אקספרס מיזוג</t>
  </si>
  <si>
    <t>hot jun</t>
  </si>
  <si>
    <t>hot 23/6-22/7</t>
  </si>
  <si>
    <t>hot 23/7-22/8</t>
  </si>
  <si>
    <t>ניקיון אחר תשלום חוב - ניקיון מיום 9/10/16</t>
  </si>
  <si>
    <t>arnona 9</t>
  </si>
  <si>
    <t>hot 23/8-22/9/</t>
  </si>
  <si>
    <t>cleening sep elena</t>
  </si>
  <si>
    <t>ניקיון הלנה - קניית חומרים</t>
  </si>
  <si>
    <t>מעינות העמקים</t>
  </si>
  <si>
    <t>תיקון משאבת ביוב</t>
  </si>
  <si>
    <t>שחר עבודות אחזקה</t>
  </si>
  <si>
    <t>קירור אבו חמזה</t>
  </si>
  <si>
    <t>electric 18/8-5/10/18</t>
  </si>
  <si>
    <t>סת שילם</t>
  </si>
  <si>
    <t>finder fee to sandi</t>
  </si>
  <si>
    <t>טובול נאמנות</t>
  </si>
  <si>
    <t>תיקון אנדרו</t>
  </si>
  <si>
    <t>תיקון מייבש</t>
  </si>
  <si>
    <t>tech acess point</t>
  </si>
  <si>
    <t>doron computer</t>
  </si>
  <si>
    <t>01/008488</t>
  </si>
  <si>
    <t xml:space="preserve">חשמל תיקון </t>
  </si>
  <si>
    <t>גולן לבניין</t>
  </si>
  <si>
    <t>שפע הבון</t>
  </si>
  <si>
    <t>לולב</t>
  </si>
  <si>
    <t>סנדי שילמה</t>
  </si>
  <si>
    <t xml:space="preserve">אור במיזוג </t>
  </si>
  <si>
    <t>צביקה צביעת בית</t>
  </si>
  <si>
    <t>ארי סלומון</t>
  </si>
  <si>
    <t>דניה סלומון</t>
  </si>
  <si>
    <t>משכורת ג'וש עזרה שעתיים ורבע</t>
  </si>
  <si>
    <t>חשמל 7/10-7/10/19</t>
  </si>
  <si>
    <t>ביטוח לאומי ג'וש</t>
  </si>
  <si>
    <t>פירוק סוכה, תליית תמנות ותחזוקה כללית</t>
  </si>
  <si>
    <t>ניר הוכמן</t>
  </si>
  <si>
    <t>סגירת חשבון חשמל 24/11/19</t>
  </si>
  <si>
    <t>חשבון חשמל 9/10-5/12/19</t>
  </si>
  <si>
    <t>תיקון חיוב פרטנר 39*2 טעות</t>
  </si>
  <si>
    <t>החלפת רשת ותיקון חלון</t>
  </si>
  <si>
    <t>ניקולאי</t>
  </si>
  <si>
    <t>תיקונים</t>
  </si>
  <si>
    <t>חשמל 6/12/19-2/2/20</t>
  </si>
  <si>
    <t>פרטנר 1/1-31/1/20</t>
  </si>
  <si>
    <t>פרטנר 1/2-29/2/20</t>
  </si>
  <si>
    <t>פלדמן בשמורה</t>
  </si>
  <si>
    <t>גלידות והפתעות</t>
  </si>
  <si>
    <t>יין</t>
  </si>
  <si>
    <t>אגודת הכורמים</t>
  </si>
  <si>
    <t>סיגריות</t>
  </si>
  <si>
    <t>יבולי השדה ירקות</t>
  </si>
  <si>
    <t>איתן בשר</t>
  </si>
  <si>
    <t>רקסיל</t>
  </si>
  <si>
    <t>terlidor</t>
  </si>
  <si>
    <t>juice and wine</t>
  </si>
  <si>
    <t>hot 23/4-22/5/20</t>
  </si>
  <si>
    <t>electric 3/2-13/5/20</t>
  </si>
  <si>
    <t>סנדי רייקר</t>
  </si>
  <si>
    <t>החלפת רעפים</t>
  </si>
  <si>
    <t>דויד ארבילי</t>
  </si>
  <si>
    <t xml:space="preserve">חשבון מים </t>
  </si>
  <si>
    <t>חשמל 14/5-31/5/20</t>
  </si>
  <si>
    <t>פרטנר תיקון - בטעות שייך ללקוח אחר</t>
  </si>
  <si>
    <t>חגיגלי</t>
  </si>
  <si>
    <t>שטיפת רכב</t>
  </si>
  <si>
    <t>שרות מזור</t>
  </si>
  <si>
    <t>תיקוניםואחזקה בבית</t>
  </si>
  <si>
    <t>שכירות יוסף אפריים</t>
  </si>
  <si>
    <t>חשמל 1/6-14/7/20</t>
  </si>
  <si>
    <t xml:space="preserve">מים </t>
  </si>
  <si>
    <t>ניהול - הועבר לסנדי</t>
  </si>
  <si>
    <t>מע"מ עמלת תיווך הועבר לסנדי</t>
  </si>
  <si>
    <t>תשלום פרסון שכר דירה במקום שק</t>
  </si>
  <si>
    <t xml:space="preserve">דוח רכב סנדי </t>
  </si>
  <si>
    <t>שכר טרחה לסנדי פרסון הועבר לסנדי</t>
  </si>
  <si>
    <t>תיקון כיריים</t>
  </si>
  <si>
    <t>ניהול אוגוסט לסנדי</t>
  </si>
  <si>
    <t>שכר דירה יוסף אפרים</t>
  </si>
  <si>
    <t>ניהול ספטמבר לסנדי</t>
  </si>
  <si>
    <t>החלפת כיריים</t>
  </si>
  <si>
    <t>management sandi oct</t>
  </si>
  <si>
    <t>כיריים</t>
  </si>
  <si>
    <t>תיקון קיר</t>
  </si>
  <si>
    <t>תיקון דוד חשמל</t>
  </si>
  <si>
    <t>plumer</t>
  </si>
  <si>
    <t>Mamad door</t>
  </si>
  <si>
    <t>מזמ טכנולוגיות</t>
  </si>
  <si>
    <t>Tabu</t>
  </si>
  <si>
    <t>Electricity for Vaad Bayit</t>
  </si>
  <si>
    <t>Mortgage-Life insurance</t>
  </si>
  <si>
    <t>מנורה</t>
  </si>
  <si>
    <t>Bank transfer</t>
  </si>
  <si>
    <t>הוט 23/3-22/4</t>
  </si>
  <si>
    <t>Refund</t>
  </si>
  <si>
    <t>בטעות העבירה יותר</t>
  </si>
  <si>
    <t>Hot water repair</t>
  </si>
  <si>
    <t>HOT - 23/05/21-22/06/21</t>
  </si>
  <si>
    <t>HOT - 23/06/21-22/07/21</t>
  </si>
  <si>
    <t>Cleaners August 2021</t>
  </si>
  <si>
    <t>Internet service</t>
  </si>
  <si>
    <t>Vat for rental comission</t>
  </si>
  <si>
    <t>ארבלי עמית קצה הנדסה</t>
  </si>
  <si>
    <t>Trisim repair</t>
  </si>
  <si>
    <t>מחמוד</t>
  </si>
  <si>
    <t>אם אי פי</t>
  </si>
  <si>
    <t>Duplicate key</t>
  </si>
  <si>
    <t>11017-1</t>
  </si>
  <si>
    <t>11023-3</t>
  </si>
  <si>
    <t>Management fee January 2022</t>
  </si>
  <si>
    <t>Management fee February 2022</t>
  </si>
  <si>
    <t>Management fee March 2022</t>
  </si>
  <si>
    <t>A/C repair</t>
  </si>
  <si>
    <t>Management fee April May 2022</t>
  </si>
  <si>
    <t>Washing machine repair and replacement of a new handle</t>
  </si>
  <si>
    <t>תיקון מכונת כביסה והחלפת ידית חדשה</t>
  </si>
  <si>
    <t>600+185</t>
  </si>
  <si>
    <t>Management fee June 2022</t>
  </si>
  <si>
    <t>Management fee July 2022</t>
  </si>
  <si>
    <t>Management fee August 2022</t>
  </si>
  <si>
    <t>Management fee September 2022</t>
  </si>
  <si>
    <t>Repair of Niagara buttons + entrance door handle</t>
  </si>
  <si>
    <t xml:space="preserve">תיקון לחצני ניאגרה + ידית דלת כניסה </t>
  </si>
  <si>
    <t>Disassembling a single bed + assembling a double bed</t>
  </si>
  <si>
    <t xml:space="preserve">פירוק מיטת יחיד + הרכבת מיטה זוגית </t>
  </si>
  <si>
    <t>Kitchen sink leak repair</t>
  </si>
  <si>
    <t>תיקון נזילה כיור מטבח + החלפת סיפון גדול</t>
  </si>
  <si>
    <t>Repair of leak in washbasin toilet + replacement of nickel metal</t>
  </si>
  <si>
    <t>תיקון נזילה בכיור שירותים  + החלפת סיפון מתכת ניקל</t>
  </si>
  <si>
    <t>Management fee October 2022</t>
  </si>
  <si>
    <t>Management fee November 2022</t>
  </si>
  <si>
    <t>Electric bill 10-2022</t>
  </si>
  <si>
    <t>Water bill 19/8/22-16/10/22</t>
  </si>
  <si>
    <t>2 pillows</t>
  </si>
  <si>
    <t>מגבות ערד</t>
  </si>
  <si>
    <t>Electric bill 12-2022</t>
  </si>
  <si>
    <t>Food and toiletries</t>
  </si>
  <si>
    <t>Arnona 19/8/22-31/10/22</t>
  </si>
  <si>
    <t>Management fee December 2022</t>
  </si>
  <si>
    <t>Water bill 16/10/22-16/12/22</t>
  </si>
  <si>
    <t>Arnona 01/11/22-28/02/23</t>
  </si>
  <si>
    <t>Management fee January 2023</t>
  </si>
  <si>
    <t>Bituach Leumi cleaning January 2023</t>
  </si>
  <si>
    <t>Pension cleaning January 2023</t>
  </si>
  <si>
    <t>Adding anti-odour rubber bands in the bedroom window</t>
  </si>
  <si>
    <t>ברעם חלונות</t>
  </si>
  <si>
    <t>Management fee February 2023</t>
  </si>
  <si>
    <t>Painting a room</t>
  </si>
  <si>
    <t xml:space="preserve"> צביעת חדר </t>
  </si>
  <si>
    <t xml:space="preserve">Materials for covering the marble Pesach </t>
  </si>
  <si>
    <t>Electric bill 02-2023</t>
  </si>
  <si>
    <t>Removing a dead cat from the garden</t>
  </si>
  <si>
    <t>עופר פאי הדברות</t>
  </si>
  <si>
    <t>Lighting for the home complex</t>
  </si>
  <si>
    <t>Spikes against pigeons</t>
  </si>
  <si>
    <t>Management fee March 2023</t>
  </si>
  <si>
    <t>Painting a laundry room</t>
  </si>
  <si>
    <t xml:space="preserve">צביעת חדר כביסה </t>
  </si>
  <si>
    <t>Gardener 2022-09 until 2023-03, plants and water system repair</t>
  </si>
  <si>
    <t>Management fee April 2023</t>
  </si>
  <si>
    <t>עבודות בבית - גוף תאורה + התקנת דברים</t>
  </si>
  <si>
    <t>Electric bill 04-2023</t>
  </si>
  <si>
    <t>Management fee May 2023</t>
  </si>
  <si>
    <t>Electric bill 03-2023</t>
  </si>
  <si>
    <t>Gardener 04-06/2023 and plants</t>
  </si>
  <si>
    <t>Management fee June 2023</t>
  </si>
  <si>
    <t>Management fee July 2023</t>
  </si>
  <si>
    <t>Electric bill 06-2023</t>
  </si>
  <si>
    <t>Arnona 07-08 2023</t>
  </si>
  <si>
    <t>Arnona 05-06 2023</t>
  </si>
  <si>
    <t>Management fee August 2023</t>
  </si>
  <si>
    <t>Management fee September 2023</t>
  </si>
  <si>
    <t>Management fee October 2023</t>
  </si>
  <si>
    <t>Electric bill 09-2023</t>
  </si>
  <si>
    <t>House insurance</t>
  </si>
  <si>
    <t>T</t>
  </si>
  <si>
    <t>הכשרה חברה לביטוח</t>
  </si>
  <si>
    <t>Management fee November 2023</t>
  </si>
  <si>
    <t>Gardener 07-08/2023 and plants</t>
  </si>
  <si>
    <t>Gardener 09-11/2023 and plants</t>
  </si>
  <si>
    <t>Management fee December 2023</t>
  </si>
  <si>
    <t>Management fee January 2024</t>
  </si>
  <si>
    <t>Electric bill 12-2023</t>
  </si>
  <si>
    <t>Management fee February 2024</t>
  </si>
  <si>
    <t>Electric bill 02-2024</t>
  </si>
  <si>
    <t>Repair leaking water pipe</t>
  </si>
  <si>
    <t>Arnona 03-06 2023</t>
  </si>
  <si>
    <t>Water bill 16/10/23-15/02/24</t>
  </si>
  <si>
    <t>Water Bill (until 20.03.2024)</t>
  </si>
  <si>
    <t>Electric 02-04.2024</t>
  </si>
  <si>
    <t>arnona oct</t>
  </si>
  <si>
    <t>hot 4-10-22/10</t>
  </si>
  <si>
    <t>electric 6/10-12/12</t>
  </si>
  <si>
    <t>צריך לעשות תיקון מהדוח הקודם בגלל פרטנר עבר לסנדי</t>
  </si>
  <si>
    <t>חצובה לכיריים</t>
  </si>
  <si>
    <t>hot 23/3-22/4/19</t>
  </si>
  <si>
    <t>hot 23/4-22/5/19</t>
  </si>
  <si>
    <t xml:space="preserve"> 23/9-22/7/19הוט</t>
  </si>
  <si>
    <t xml:space="preserve"> 23/7-22/8/19הוט</t>
  </si>
  <si>
    <t xml:space="preserve"> 23/8-22/9/19הוט</t>
  </si>
  <si>
    <t>הוט תשלום יחסי עד העזיבה</t>
  </si>
  <si>
    <t>סגירת חשבון לקוח</t>
  </si>
  <si>
    <t>Gardener April 2024</t>
  </si>
  <si>
    <t>Amnor security</t>
  </si>
  <si>
    <t xml:space="preserve">Water - Refund </t>
  </si>
  <si>
    <t>Handyman - Lock</t>
  </si>
  <si>
    <t xml:space="preserve">הכל לנגר </t>
  </si>
  <si>
    <t>ענקים בחד פעמי</t>
  </si>
  <si>
    <t>Hot 2024-04</t>
  </si>
  <si>
    <t>Management fee March 2024</t>
  </si>
  <si>
    <t>Pension cleaning April 2024 - Elena</t>
  </si>
  <si>
    <t>Cleaning April 2024 - Elena</t>
  </si>
  <si>
    <t>Bituach Leumi cleaning April 2024 - Elena</t>
  </si>
  <si>
    <t>Bituach Leumi cleaning April 2024</t>
  </si>
  <si>
    <t>Cleaning April 2024</t>
  </si>
  <si>
    <t>Pension cleaning April 2024</t>
  </si>
  <si>
    <t>For March</t>
  </si>
  <si>
    <t>10 trays</t>
  </si>
  <si>
    <t>Packing wire</t>
  </si>
  <si>
    <t>לשאול את יומי</t>
  </si>
  <si>
    <t>Hot - April 2024</t>
  </si>
  <si>
    <t>Electril bill</t>
  </si>
  <si>
    <t>Hot 05-2024</t>
  </si>
  <si>
    <t>Water Bill 03-04.2024</t>
  </si>
  <si>
    <t>Water 03-04.2024</t>
  </si>
  <si>
    <t>Lockshmith</t>
  </si>
  <si>
    <t>Bin bags</t>
  </si>
  <si>
    <t>Gardener (Dec, Jan, Feb, March)</t>
  </si>
  <si>
    <t xml:space="preserve">Dryer Technician </t>
  </si>
  <si>
    <t>Management fee April 2024</t>
  </si>
  <si>
    <t xml:space="preserve">Water Filter </t>
  </si>
  <si>
    <t>אקווה ספרינג בעמ</t>
  </si>
  <si>
    <t>סופר סטוק זכרון יעקוב</t>
  </si>
  <si>
    <t>Cleaing supplies</t>
  </si>
  <si>
    <t>waiting for</t>
  </si>
  <si>
    <t>Balloon Gas</t>
  </si>
  <si>
    <t>תן גז המושבוצ</t>
  </si>
  <si>
    <t>AC (move the ac line)</t>
  </si>
  <si>
    <t>שי - תיקונים והתקנות</t>
  </si>
  <si>
    <t>Pergula</t>
  </si>
  <si>
    <t>חומרי בנייה</t>
  </si>
  <si>
    <t>Cleaning Supplies</t>
  </si>
  <si>
    <t>c6</t>
  </si>
  <si>
    <t>Hot - May 2024</t>
  </si>
  <si>
    <t xml:space="preserve">Electrician </t>
  </si>
  <si>
    <t>fixing tap</t>
  </si>
  <si>
    <t>Arnona 05-06/2024 618</t>
  </si>
  <si>
    <t>Arnona 05-06/2024 619</t>
  </si>
  <si>
    <t>Arnona 05-06/2024 801</t>
  </si>
  <si>
    <t>Food Shop</t>
  </si>
  <si>
    <t xml:space="preserve">Pesach Preparation </t>
  </si>
  <si>
    <t>איטום מעבר צנרת למזגן</t>
  </si>
  <si>
    <t>Pesach Preparation</t>
  </si>
  <si>
    <t>yomi</t>
  </si>
  <si>
    <t>Arnona 05-06.2024</t>
  </si>
  <si>
    <t>טכנוקור</t>
  </si>
  <si>
    <t>Electricity bill</t>
  </si>
  <si>
    <t>paid on 2/6/2024</t>
  </si>
  <si>
    <t>ויה מאריס טראוול</t>
  </si>
  <si>
    <t>paid on 03.06.2024</t>
  </si>
  <si>
    <t>Pesach Preperation</t>
  </si>
  <si>
    <t>Yomi</t>
  </si>
  <si>
    <t>Paint supplies</t>
  </si>
  <si>
    <t>osher</t>
  </si>
  <si>
    <t>Fixing dud</t>
  </si>
  <si>
    <t>Management fee May 2024</t>
  </si>
  <si>
    <t>Electric bill 04-06.2024</t>
  </si>
  <si>
    <t>Pension cleaning May 2024 - Elena</t>
  </si>
  <si>
    <t>Cleaning May 2024 - Elena</t>
  </si>
  <si>
    <t>Bituach Leumi cleaning May 2024 - Elena</t>
  </si>
  <si>
    <t>Cleaning May 2024 - Eti</t>
  </si>
  <si>
    <t>Bituach Leumi cleaning May 2024 - Eti</t>
  </si>
  <si>
    <t>Cleaning May 2024</t>
  </si>
  <si>
    <t>eti - 6hrs</t>
  </si>
  <si>
    <t>Bituach Leumi cleaning May 2024</t>
  </si>
  <si>
    <t>Fixing lock in bathroom</t>
  </si>
  <si>
    <t>Osher</t>
  </si>
  <si>
    <t>Work in Shower</t>
  </si>
  <si>
    <t>Eti</t>
  </si>
  <si>
    <t>יוזמות עסקית ורד ושרון</t>
  </si>
  <si>
    <t>Gas balloon</t>
  </si>
  <si>
    <t>יובל מילר</t>
  </si>
  <si>
    <t>Gardening May 2024</t>
  </si>
  <si>
    <t>5913 </t>
  </si>
  <si>
    <t>Hot 05.2024</t>
  </si>
  <si>
    <t>Gas bill 02-04.2024</t>
  </si>
  <si>
    <t>Bezeq 04.2024</t>
  </si>
  <si>
    <t xml:space="preserve">t </t>
  </si>
  <si>
    <t xml:space="preserve">Cleaning May </t>
  </si>
  <si>
    <t>Electricity 04-06.2024</t>
  </si>
  <si>
    <t>Hot 06.2024</t>
  </si>
  <si>
    <t>Gas Burner Technician</t>
  </si>
  <si>
    <t>Fixing the burners - based on instructions from\ technician</t>
  </si>
  <si>
    <t>שיפוץ רטיבות - שפכטל וצבע (שירותים, מקלחת, סלון, חדר שינה)</t>
  </si>
  <si>
    <t>Handyman supplies</t>
  </si>
  <si>
    <t>א.ע. רחמני</t>
  </si>
  <si>
    <t>Hot June 2024</t>
  </si>
  <si>
    <t>500nis cleaning / 452nis MIP fee moved to MIP</t>
  </si>
  <si>
    <t>Gardener June</t>
  </si>
  <si>
    <t>Home expense</t>
  </si>
  <si>
    <t>Wine for guests</t>
  </si>
  <si>
    <t>הראל תביעות</t>
  </si>
  <si>
    <t>Airconditioner Repair</t>
  </si>
  <si>
    <t>Paid with wrong card (Ilana G)</t>
  </si>
  <si>
    <t>Refund -paid with wrong card Ilana G</t>
  </si>
  <si>
    <t xml:space="preserve">Laundry detergent </t>
  </si>
  <si>
    <t>Arnona 07-08.2024</t>
  </si>
  <si>
    <t>Electric Bill 04-06.2024</t>
  </si>
  <si>
    <t>Paid on 25/06/2024</t>
  </si>
  <si>
    <t>ויה מארס טראוול</t>
  </si>
  <si>
    <t>paid on 25/06</t>
  </si>
  <si>
    <t>Paid with wrong card (Sandi/shira)</t>
  </si>
  <si>
    <t>REPORTED  not yet paid (july+aug inc for electric, manage, garden, insurance)</t>
  </si>
  <si>
    <t>paid twice (us and client) - barter for next bill</t>
  </si>
  <si>
    <t>Refund -paid with wrong card  (Sandi/shira)</t>
  </si>
  <si>
    <t>Handyman Supplies</t>
  </si>
  <si>
    <t>Hanyman Supplies</t>
  </si>
  <si>
    <t>Bezeq 05.2024</t>
  </si>
  <si>
    <t>watering system</t>
  </si>
  <si>
    <t>חומרי בניין מלכה ובניו ‎</t>
  </si>
  <si>
    <t>Water bill 05-06.2024</t>
  </si>
  <si>
    <t>Water bill 05-06.2024 Refund</t>
  </si>
  <si>
    <t xml:space="preserve"> דמי כרטיס 6947</t>
  </si>
  <si>
    <t xml:space="preserve"> דמי כרטיס 3848</t>
  </si>
  <si>
    <t>Cleaning June 2024</t>
  </si>
  <si>
    <t xml:space="preserve">Eti </t>
  </si>
  <si>
    <t>Bituch Leumi Cleaning June 2024</t>
  </si>
  <si>
    <t>Bituach Leumi cleaning June 2024</t>
  </si>
  <si>
    <t>Pension cleaning June 2024</t>
  </si>
  <si>
    <t>Cleaning outside toilet and shower</t>
  </si>
  <si>
    <t>Basement repair and paint</t>
  </si>
  <si>
    <t>Garden furniture repair/maintenance</t>
  </si>
  <si>
    <t>Installation of wooden boards under sink</t>
  </si>
  <si>
    <t>Installing garden tap</t>
  </si>
  <si>
    <t>Fixing electric shutters</t>
  </si>
  <si>
    <t>Shower repair</t>
  </si>
  <si>
    <t xml:space="preserve">Fixing leak in shower </t>
  </si>
  <si>
    <t>Bed Delivery</t>
  </si>
  <si>
    <t>למ שיפוצים</t>
  </si>
  <si>
    <t>Need inv</t>
  </si>
  <si>
    <t>Toilet repair</t>
  </si>
  <si>
    <t>Water Bill 05-06.2024</t>
  </si>
  <si>
    <t>Management Fee June 2024</t>
  </si>
  <si>
    <t>שירות וטיפול במזגן</t>
  </si>
  <si>
    <t>החלפת קבל התנעת מדחס</t>
  </si>
  <si>
    <t>Gardener 04-06.2024</t>
  </si>
  <si>
    <t>Paid on 14/07/2024</t>
  </si>
  <si>
    <t xml:space="preserve">Cleaning 06.2024 </t>
  </si>
  <si>
    <t>Alarm App (Paradox)</t>
  </si>
  <si>
    <t>Paradox SWAN</t>
  </si>
  <si>
    <t>Trash bags</t>
  </si>
  <si>
    <t>Dishwasher Soap</t>
  </si>
  <si>
    <t>משאבים</t>
  </si>
  <si>
    <t>Pool Service Jan - July 2024</t>
  </si>
  <si>
    <t>Dishwasher repair</t>
  </si>
  <si>
    <t xml:space="preserve">vaad fee </t>
  </si>
  <si>
    <t>Gardener 04.2024</t>
  </si>
  <si>
    <t>Gardener - Water system</t>
  </si>
  <si>
    <t>Dishwasher Technician</t>
  </si>
  <si>
    <t>שרות סימנס בוש קונסטרוקטה</t>
  </si>
  <si>
    <t xml:space="preserve">38 USD </t>
  </si>
  <si>
    <t>Tax on overseas purchase (Paradox)</t>
  </si>
  <si>
    <t>New tap in kitchen</t>
  </si>
  <si>
    <t>Linens</t>
  </si>
  <si>
    <t>Lemon Salt</t>
  </si>
  <si>
    <t>קליית הברון</t>
  </si>
  <si>
    <t>Gardener 05-06.2024</t>
  </si>
  <si>
    <t>Gardener (April, May, June)</t>
  </si>
  <si>
    <t>Sewage Pump</t>
  </si>
  <si>
    <t>א.ש.ירושלמי</t>
  </si>
  <si>
    <t>Hot 07.2024</t>
  </si>
  <si>
    <t>Shower head set</t>
  </si>
  <si>
    <t>מועצה מקומית זכרון יעקוב</t>
  </si>
  <si>
    <t>Electric Bill 06.2024</t>
  </si>
  <si>
    <t>Hot July 2024</t>
  </si>
  <si>
    <t>Cleaning Supplies - Discount at supermarket</t>
  </si>
  <si>
    <t>Laundry Service</t>
  </si>
  <si>
    <t>Arnona 07-08/2024 618</t>
  </si>
  <si>
    <t>Arnona 07-08/2024 619</t>
  </si>
  <si>
    <t>Arnona 07-08/2024 801</t>
  </si>
  <si>
    <t>Alarm app (Pima)</t>
  </si>
  <si>
    <t>PIMA</t>
  </si>
  <si>
    <t>Changing the Hanukia</t>
  </si>
  <si>
    <t xml:space="preserve">Airconditioner Technician </t>
  </si>
  <si>
    <t>Cleaning garden sofa</t>
  </si>
  <si>
    <t>Bezeq 06/2024</t>
  </si>
  <si>
    <t xml:space="preserve">Amnor </t>
  </si>
  <si>
    <t>מנורה מבטחים</t>
  </si>
  <si>
    <t>עמלה ערוץ ישיר/פקיד 4</t>
  </si>
  <si>
    <t xml:space="preserve">   פטור והנחה מדמי כרטיס 6947</t>
  </si>
  <si>
    <t>Electric 06-07.2024</t>
  </si>
  <si>
    <t>Closing Account - Transfer back to Vecht</t>
  </si>
  <si>
    <t>another 428.26 from Buffer</t>
  </si>
  <si>
    <t xml:space="preserve">Vecht, C50, Closing account Hadar 50 caesarea </t>
  </si>
  <si>
    <t>Gardener 07.2024</t>
  </si>
  <si>
    <t>שלמה גינון</t>
  </si>
  <si>
    <t>Cleaning July 2024</t>
  </si>
  <si>
    <t>Bituch Leumi Cleaning July 2024</t>
  </si>
  <si>
    <t>Eti 11hrs</t>
  </si>
  <si>
    <t>Instaling tap + fixing Niagara</t>
  </si>
  <si>
    <t>Wooden table - taking apart and away</t>
  </si>
  <si>
    <t>Fixing the Niagara + sealing niagara sewage pipe</t>
  </si>
  <si>
    <t>Repairs + painting outside</t>
  </si>
  <si>
    <t>Instaling washing dryer</t>
  </si>
  <si>
    <t>OSHER</t>
  </si>
  <si>
    <t>Replace broken drain in shower</t>
  </si>
  <si>
    <t>Replacing shower head + handle</t>
  </si>
  <si>
    <t>Replacing tap in kitchen + taking apart the filtered water tap plus installing plug + new cilicone on all the kitchen counter tops</t>
  </si>
  <si>
    <t>Replacing lights</t>
  </si>
  <si>
    <t xml:space="preserve">Repair niagara leak </t>
  </si>
  <si>
    <t>Scraping leak off walls</t>
  </si>
  <si>
    <t>Leak repair + replacing shower pipe</t>
  </si>
  <si>
    <t xml:space="preserve">osher </t>
  </si>
  <si>
    <t xml:space="preserve">House/paint supplies </t>
  </si>
  <si>
    <t>Installing alarm system</t>
  </si>
  <si>
    <t>Fixing sewage pump</t>
  </si>
  <si>
    <t>Return deposit - Mann</t>
  </si>
  <si>
    <t>Dividends - Sent to the wrong bank</t>
  </si>
  <si>
    <t>Dividends - Return to correct bank (Sent to the wrong bank)</t>
  </si>
  <si>
    <t>Faucet</t>
  </si>
  <si>
    <t>Pipe + 'Flower faucet' + plug - Sink supplies</t>
  </si>
  <si>
    <t>Loan Return - Sent to wrong bank</t>
  </si>
  <si>
    <t>Loan Return - Return to correct bank (Sent to the wrong bank)</t>
  </si>
  <si>
    <t>Management Fee July 2024</t>
  </si>
  <si>
    <t>Cleaning 07.2024</t>
  </si>
  <si>
    <t>Cleaning 07.2024 (Tapuz 3 - Sandi part in the cleaning)</t>
  </si>
  <si>
    <t xml:space="preserve">דוד ביטון </t>
  </si>
  <si>
    <t>Electric Bill 04-08.2024</t>
  </si>
  <si>
    <t xml:space="preserve">Air vent </t>
  </si>
  <si>
    <t>Return - Cleaning 07.2024 (Tapuz 3 - Sandi part in the cleaning)</t>
  </si>
  <si>
    <t>Cleaning Supllies</t>
  </si>
  <si>
    <t xml:space="preserve">אייזיקס </t>
  </si>
  <si>
    <t>Arnona 01-02.2024 (Debt)</t>
  </si>
  <si>
    <t>Arnona 09-10.2024 + Fee for registration in 'land registry' (Tabu)</t>
  </si>
  <si>
    <t>Cell phone - top up</t>
  </si>
  <si>
    <t>מרכז הסלולר</t>
  </si>
  <si>
    <t>Air vent  - CC discount</t>
  </si>
  <si>
    <t>Cleaning supplies - cc discount</t>
  </si>
  <si>
    <t>Supermarket shop</t>
  </si>
  <si>
    <t>יובלי שדה</t>
  </si>
  <si>
    <t>Electric bill 06-08.2024</t>
  </si>
  <si>
    <t>Hot August 2024</t>
  </si>
  <si>
    <t>Supermarket shop (Food)</t>
  </si>
  <si>
    <t>Supermarket shop (Fruit &amp; Veg)</t>
  </si>
  <si>
    <t>Supermarket shop (House supplies)</t>
  </si>
  <si>
    <t>Credit Card discount (261.92-7.86)</t>
  </si>
  <si>
    <t>Electrician - Connecting internet</t>
  </si>
  <si>
    <t>רל איתור והתקנת תשתיות תקשורת בעמ</t>
  </si>
  <si>
    <t>רוקן</t>
  </si>
  <si>
    <t xml:space="preserve">Cleaning supplies </t>
  </si>
  <si>
    <t>Sandis CC used - Refunded</t>
  </si>
  <si>
    <t>AC repair</t>
  </si>
  <si>
    <t>AC service</t>
  </si>
  <si>
    <t xml:space="preserve">רוקן </t>
  </si>
  <si>
    <t>Arnona 09-10.2024</t>
  </si>
  <si>
    <t xml:space="preserve"> 3848 דמי כרטיס</t>
  </si>
  <si>
    <t>Hot 08.2024</t>
  </si>
  <si>
    <t>Gardener - 07.2024</t>
  </si>
  <si>
    <t>07.2024 בזק בינלאומי</t>
  </si>
  <si>
    <t>מועצה מקומית זכרון ייקב</t>
  </si>
  <si>
    <t xml:space="preserve">Laundry supplies </t>
  </si>
  <si>
    <t>גנן הגן</t>
  </si>
  <si>
    <t>Amnnor</t>
  </si>
  <si>
    <t xml:space="preserve">אמנור </t>
  </si>
  <si>
    <t>Amnor Security</t>
  </si>
  <si>
    <t>Trash Bags</t>
  </si>
  <si>
    <t>House Supplies</t>
  </si>
  <si>
    <t>Stove technician</t>
  </si>
  <si>
    <t>סי אס בי מוצרי חשמל</t>
  </si>
  <si>
    <t>My Locker</t>
  </si>
  <si>
    <t>MY LOCKER</t>
  </si>
  <si>
    <t>310nis -40nis</t>
  </si>
  <si>
    <t>Refund - double charge TEN GAS (Canarit 19)</t>
  </si>
  <si>
    <t>דמי כרטיס 6947</t>
  </si>
  <si>
    <t xml:space="preserve">פטור והנחה מדמי כרטיס6947 </t>
  </si>
  <si>
    <t>Electric Bill 06-08.2024</t>
  </si>
  <si>
    <t>מועצה זכרון יעקב</t>
  </si>
  <si>
    <t>Cleaning 08.2024</t>
  </si>
  <si>
    <t>Gardener - August + fixing pipe</t>
  </si>
  <si>
    <t xml:space="preserve">Lights </t>
  </si>
  <si>
    <t>Pension cleaning Aug 2024 - Elena</t>
  </si>
  <si>
    <t>Cleaning Aug 2024 - Elena</t>
  </si>
  <si>
    <t>Bituach Leumi cleaning Aug 2024 - Elena</t>
  </si>
  <si>
    <t>OSHER תש"ח 11 - Taking apart and removing closet + shpachel + closing ceiling</t>
  </si>
  <si>
    <t>Construction - repairs + paint</t>
  </si>
  <si>
    <t>Leak repair + replace shower pipe</t>
  </si>
  <si>
    <t>Replacing 3 faucets + 2 extension pipes</t>
  </si>
  <si>
    <t>Replacing basement vent (take apart + instal new)</t>
  </si>
  <si>
    <t>4 leak repairs + sealing 2 showers + bathroom closet repair</t>
  </si>
  <si>
    <t>Leak repairs + shower hose repair</t>
  </si>
  <si>
    <t>Electric shutter repair</t>
  </si>
  <si>
    <t>Repairing handle and lock on window</t>
  </si>
  <si>
    <t>Bituach Leumi cleaning Aug 2024 - David</t>
  </si>
  <si>
    <t xml:space="preserve">Cleaning 08.2024 </t>
  </si>
  <si>
    <t>Bituch Leumi Cleaning August</t>
  </si>
  <si>
    <t>David</t>
  </si>
  <si>
    <t>David 20.25 hrs</t>
  </si>
  <si>
    <t>Bituch Leumi Cleaning August 2024</t>
  </si>
  <si>
    <t>David 7 hrs</t>
  </si>
  <si>
    <t>David 11.9 hrs</t>
  </si>
  <si>
    <t>David 8.4 hrs</t>
  </si>
  <si>
    <t>David 14.75 hrs</t>
  </si>
  <si>
    <t>David 7.5 hrs</t>
  </si>
  <si>
    <t>Partner</t>
  </si>
  <si>
    <t>Partner internet 01-11.08.2024</t>
  </si>
  <si>
    <t>Water Bill 07-08.2024</t>
  </si>
  <si>
    <t>Wooden door renovation</t>
  </si>
  <si>
    <t>Window sealing</t>
  </si>
  <si>
    <t>Electric shutter (Tris) work/repair</t>
  </si>
  <si>
    <t>Hot 09.2024</t>
  </si>
  <si>
    <t>Light Bulbs</t>
  </si>
  <si>
    <t>Nina andrews (585 moved to MIP)</t>
  </si>
  <si>
    <t>Insulation &amp; Sealing</t>
  </si>
  <si>
    <t>Aircon service</t>
  </si>
  <si>
    <t>שי תיקונים</t>
  </si>
  <si>
    <t xml:space="preserve">שחר דרור </t>
  </si>
  <si>
    <t>Hot Sept 2024</t>
  </si>
  <si>
    <t>Arnona 09-10/2024 618</t>
  </si>
  <si>
    <t>Arnona 09-10/2024 619</t>
  </si>
  <si>
    <t>Arnona 09-10/2024 801</t>
  </si>
  <si>
    <t>Gardener Aug 2024</t>
  </si>
  <si>
    <t>Bezeq 09.2024</t>
  </si>
  <si>
    <t>סי.אס.בי מוצרי חשמל</t>
  </si>
  <si>
    <t>cc11</t>
  </si>
  <si>
    <t>Card replacement - Burners</t>
  </si>
  <si>
    <t>Gardener 09.2024</t>
  </si>
  <si>
    <t>מוראד תריס</t>
  </si>
  <si>
    <t>Gardener (July, Aug, Sept)</t>
  </si>
  <si>
    <t>Cleaning Sept 2024 (MIP, I, S) - David</t>
  </si>
  <si>
    <t>Bituach Leumi cleaning Sept 2024 - David</t>
  </si>
  <si>
    <t xml:space="preserve">Cleaning 09.2024 </t>
  </si>
  <si>
    <t>Bituch Leumi Cleaning September 2024</t>
  </si>
  <si>
    <t>David 8hrs</t>
  </si>
  <si>
    <t>David2.4hrs</t>
  </si>
  <si>
    <t>David 13.33hrs</t>
  </si>
  <si>
    <t>David 5.25hrs</t>
  </si>
  <si>
    <t>David 13 hrs</t>
  </si>
  <si>
    <t>David 13.8 hrs</t>
  </si>
  <si>
    <t>David 5.5 hrs</t>
  </si>
  <si>
    <t>מס הכנסה - דוד - 328</t>
  </si>
  <si>
    <t>Installing lights</t>
  </si>
  <si>
    <t>Electric shutter repair (Tris)</t>
  </si>
  <si>
    <t>Supermarket</t>
  </si>
  <si>
    <t>Sealing shower - Sandis house תש"ח 11 - osher</t>
  </si>
  <si>
    <t>Electric bill 08-10.2024</t>
  </si>
  <si>
    <t>Advance Beny Maizner - Reimburse for cleaning service (Aug + Sept)</t>
  </si>
  <si>
    <t>Cleaning Service 09.2024</t>
  </si>
  <si>
    <t>Gardener 07-09.2024</t>
  </si>
  <si>
    <t>גרהם אקסין</t>
  </si>
  <si>
    <t>Electric shutter repair (tris)</t>
  </si>
  <si>
    <t>מוראד</t>
  </si>
  <si>
    <t>Hot 10.2024</t>
  </si>
  <si>
    <t>Water bill 07-08</t>
  </si>
  <si>
    <t>חברה לפיתוח קיסריה</t>
  </si>
  <si>
    <t>***</t>
  </si>
  <si>
    <t>Gardener + compost</t>
  </si>
  <si>
    <t>Phone plan</t>
  </si>
  <si>
    <t>08.2024 בזק בינלאומי</t>
  </si>
  <si>
    <t>Water bill 07-08.2024</t>
  </si>
  <si>
    <t>Hot Oct 2024</t>
  </si>
  <si>
    <t>Cleaning 09.2024</t>
  </si>
  <si>
    <t>Gardener 10.2024</t>
  </si>
  <si>
    <t>Pool maintenance 03-09.2024</t>
  </si>
  <si>
    <t>Electric bill 09-10.2024</t>
  </si>
  <si>
    <t>Water bill 09-10.2024</t>
  </si>
  <si>
    <t>Bezeq 10.2024</t>
  </si>
  <si>
    <t>Laundry Supplies</t>
  </si>
  <si>
    <t>Coffee machine part</t>
  </si>
  <si>
    <t>Arnona 11-12.2024</t>
  </si>
  <si>
    <t>Water bill 09-10.2024 - Refund</t>
  </si>
  <si>
    <t>Cleaning Oct 2024 (MIP, I, S) - David</t>
  </si>
  <si>
    <t>Bituach Leumi cleaning Oct 2024 - David</t>
  </si>
  <si>
    <t>מס הכנסה - דוד - 337</t>
  </si>
  <si>
    <t>Cleaning 10.2024</t>
  </si>
  <si>
    <t>David 12.75hrs</t>
  </si>
  <si>
    <t>Bituch Leumi Cleaning October 2024</t>
  </si>
  <si>
    <t>david</t>
  </si>
  <si>
    <t>David 5hrs</t>
  </si>
  <si>
    <t>David 16.5 hrs</t>
  </si>
  <si>
    <t>David 8  hrs</t>
  </si>
  <si>
    <t>David 18.67 hrs</t>
  </si>
  <si>
    <t>David 1.5 hrs</t>
  </si>
  <si>
    <t>Osher תש"ח 11 - shower seal</t>
  </si>
  <si>
    <t>Sukkah Building + take apart</t>
  </si>
  <si>
    <t>Garden gate repair</t>
  </si>
  <si>
    <t>Gardener 11.2024</t>
  </si>
  <si>
    <t xml:space="preserve">Cleaning 10.2024 </t>
  </si>
  <si>
    <t>Water 09-10.2024</t>
  </si>
  <si>
    <t>Water 07-08.2024</t>
  </si>
  <si>
    <t>double sided tape</t>
  </si>
  <si>
    <t>Water bill 08-10.2024</t>
  </si>
  <si>
    <t>House supplies (bread)</t>
  </si>
  <si>
    <t>הלחם מקסים</t>
  </si>
  <si>
    <t>House supplies (fruit+veg)</t>
  </si>
  <si>
    <t>House Supplies (food)</t>
  </si>
  <si>
    <t>Hot 11.2024</t>
  </si>
  <si>
    <t>paid on 17/11/2024</t>
  </si>
  <si>
    <t>רענן אנגל</t>
  </si>
  <si>
    <t>Gardener (Water system + plants)</t>
  </si>
  <si>
    <t>Cealing fan</t>
  </si>
  <si>
    <t>Gardener 09-10.2024</t>
  </si>
  <si>
    <t xml:space="preserve">Insurance </t>
  </si>
  <si>
    <t>מגדל חברה לביטוח</t>
  </si>
  <si>
    <t>paid on 19/11</t>
  </si>
  <si>
    <t>Hot Nov 2024</t>
  </si>
  <si>
    <t xml:space="preserve">Shower curtain </t>
  </si>
  <si>
    <t>Bezeq 11.2024</t>
  </si>
  <si>
    <t>Sealing inprenatia</t>
  </si>
  <si>
    <t>א.מרדכי</t>
  </si>
  <si>
    <t>Cleaning roof + closing for birds + gate lock repair</t>
  </si>
  <si>
    <t>א.ב אחזקות</t>
  </si>
  <si>
    <t>Exterminator - bats</t>
  </si>
  <si>
    <t>Carpet cleaner</t>
  </si>
  <si>
    <t>טליה משיח</t>
  </si>
  <si>
    <t>Gardener 04-10.2024</t>
  </si>
  <si>
    <t>2983.5 - 1755 = 1228.5 (barter from last bill)</t>
  </si>
  <si>
    <t>Insurance - Renewal for Hamayasdim 36</t>
  </si>
  <si>
    <t>הראל ביטוח</t>
  </si>
  <si>
    <t>Cleaning Nov 2024 (MIP, I, S) - David</t>
  </si>
  <si>
    <t>Bituach Leumi cleaning Nov 2024 - David</t>
  </si>
  <si>
    <t>מס הכנסה - דוד - 188</t>
  </si>
  <si>
    <t>Cleaning 11.2024</t>
  </si>
  <si>
    <t>Bituch Leumi Cleaning November 2024</t>
  </si>
  <si>
    <t>David 10.53hrs</t>
  </si>
  <si>
    <t>David 5.58hrs</t>
  </si>
  <si>
    <t>David 3hrs</t>
  </si>
  <si>
    <t>David 0.58hrs</t>
  </si>
  <si>
    <t>David 6hrs</t>
  </si>
  <si>
    <t xml:space="preserve">Cleaning 11.2024 </t>
  </si>
  <si>
    <t>David 5.67 hrs</t>
  </si>
  <si>
    <t>Paint &amp; repairs</t>
  </si>
  <si>
    <t>Electric shutter repair (350) + window repair (450)</t>
  </si>
  <si>
    <t>Leak &amp; blockage repair</t>
  </si>
  <si>
    <t>Door handle + lock repair + light install</t>
  </si>
  <si>
    <t>Shower pipe repair</t>
  </si>
  <si>
    <t>New garden tap + hose (250) + Toilet leak repair</t>
  </si>
  <si>
    <t>Electric bill 10-12.2024</t>
  </si>
  <si>
    <t>אייזיקס - לא ידוע</t>
  </si>
  <si>
    <t>Electric Bill 10-12.2024</t>
  </si>
  <si>
    <t>Paid on 05/12</t>
  </si>
  <si>
    <t>MIP Management Fee Nov, Dec 2024, Jan 2025</t>
  </si>
  <si>
    <t>Roof work</t>
  </si>
  <si>
    <t>אור פריאס</t>
  </si>
  <si>
    <t>בורה ביובית</t>
  </si>
  <si>
    <t>Nagi Chef</t>
  </si>
  <si>
    <t>נגיא שף</t>
  </si>
  <si>
    <t>249003618N</t>
  </si>
  <si>
    <t>Elevator check</t>
  </si>
  <si>
    <t>פי.אר.די בקורת מעליות</t>
  </si>
  <si>
    <t xml:space="preserve">Gas Technician </t>
  </si>
  <si>
    <t>דלקל גז</t>
  </si>
  <si>
    <t>Gardener 12.2024</t>
  </si>
  <si>
    <t>Courier fees</t>
  </si>
  <si>
    <t>Toilet paper holder</t>
  </si>
  <si>
    <t>שאול גלילה</t>
  </si>
  <si>
    <t>Insurance company - check and fix water damage in unit</t>
  </si>
  <si>
    <t>Insurance company - check and fix water damage in unit (from upstairs bath leak)</t>
  </si>
  <si>
    <t>Toilet blockage repair</t>
  </si>
  <si>
    <t>Water damage reoair in hallways + fixing door handles</t>
  </si>
  <si>
    <t>Arnona 11-12/2024 618</t>
  </si>
  <si>
    <t>Arnona 11-12/2024 619</t>
  </si>
  <si>
    <t>Arnona 11-12/2024 801</t>
  </si>
  <si>
    <t>Water bill (707 - closing open bill before direct debit update)</t>
  </si>
  <si>
    <t>Cohen 707 Tabu fee = Mistake &amp; refunded</t>
  </si>
  <si>
    <t>Hot Dec 2024</t>
  </si>
  <si>
    <t xml:space="preserve">Damp repair </t>
  </si>
  <si>
    <t>סאלח אל כליל</t>
  </si>
  <si>
    <t>Hot 12.2024</t>
  </si>
  <si>
    <t>2024-481907051</t>
  </si>
  <si>
    <t>Water Bill 09-10.2024</t>
  </si>
  <si>
    <t xml:space="preserve">Plumber (blockage) </t>
  </si>
  <si>
    <t>ערכה לתליית כביסה</t>
  </si>
  <si>
    <t>Pool service 08-12.2024</t>
  </si>
  <si>
    <t>Arnona 01-02.2025</t>
  </si>
  <si>
    <t>Cleaning 12.2024</t>
  </si>
  <si>
    <t>David 9.5 hrs</t>
  </si>
  <si>
    <t>Bituch Leumi cleaning 12.2024</t>
  </si>
  <si>
    <t>David 9.34 hrs</t>
  </si>
  <si>
    <t>David 8 hrs</t>
  </si>
  <si>
    <t>David 14.2 hrs</t>
  </si>
  <si>
    <t>David 11.5 hrs</t>
  </si>
  <si>
    <t>David 6.2 hrs</t>
  </si>
  <si>
    <t>David 4 hrs</t>
  </si>
  <si>
    <t>David 5 hrs</t>
  </si>
  <si>
    <t>David 6 hrs</t>
  </si>
  <si>
    <t>מס הכנסה - דוד - 1168</t>
  </si>
  <si>
    <t>Shower curtain repair + Front door repair + Loud AC repair</t>
  </si>
  <si>
    <t>Osher (300+1300+200)</t>
  </si>
  <si>
    <t>4 window lock repairs + washing machine repair</t>
  </si>
  <si>
    <t>Osher (200+300)</t>
  </si>
  <si>
    <t>Installing lights + water blockage repair</t>
  </si>
  <si>
    <t>Installing toilet paper holder</t>
  </si>
  <si>
    <t>Bath water blockage repair</t>
  </si>
  <si>
    <t>Installing Kitchen Tap</t>
  </si>
  <si>
    <t>Tap blockage - repair + replace faucet head</t>
  </si>
  <si>
    <t>Instal tap + filling holes in floor</t>
  </si>
  <si>
    <t xml:space="preserve">התקנת ערכת תליית כביסה במסתור כביסה  </t>
  </si>
  <si>
    <t>Cleaning DEC 2024 (MIP, I, S) - David</t>
  </si>
  <si>
    <t>Bituach Leumi cleaning DEC 2024 - David</t>
  </si>
  <si>
    <t>Water bill 11-12.2024</t>
  </si>
  <si>
    <t>Shower system</t>
  </si>
  <si>
    <t>חומרי בניין מלכה ובניו</t>
  </si>
  <si>
    <t>Arnona 01-02.2024</t>
  </si>
  <si>
    <t>Gardener 11-12.2024</t>
  </si>
  <si>
    <t>רוכן</t>
  </si>
  <si>
    <t>Water Bill 11-12.2024</t>
  </si>
  <si>
    <t>Gardener Oct, Nov &amp; Dec 2024</t>
  </si>
  <si>
    <t>Gardener (Oct, Nov, Dec 2024)</t>
  </si>
  <si>
    <t>Gardener 10-12.2024 + Tree removal</t>
  </si>
  <si>
    <t>Plumber/instalator</t>
  </si>
  <si>
    <t>דודי שמש ואינסטלטור</t>
  </si>
  <si>
    <t>ביקור ואיבחון נזקי מים</t>
  </si>
  <si>
    <t>Lights</t>
  </si>
  <si>
    <t>183 replace what broke in the house (david)</t>
  </si>
  <si>
    <t>שלמה</t>
  </si>
  <si>
    <t>Keys - Locksmith</t>
  </si>
  <si>
    <t>Bezeq 12.2024</t>
  </si>
  <si>
    <t>Handyman suppllies</t>
  </si>
  <si>
    <t>Hot Jan 2025</t>
  </si>
  <si>
    <t>בזק בינלאומי 10.2024</t>
  </si>
  <si>
    <t>בזק בינלאומי 11.2024</t>
  </si>
  <si>
    <t>Electric 10-12.2024</t>
  </si>
  <si>
    <t>AC technician</t>
  </si>
  <si>
    <t>Gardener 01.2025</t>
  </si>
  <si>
    <t>Security Deposit - Barbara Zucker</t>
  </si>
  <si>
    <t>will need to be returned to her</t>
  </si>
  <si>
    <t>Hot 01.2025</t>
  </si>
  <si>
    <t>Arnona 01-02/2025 618</t>
  </si>
  <si>
    <t>Arnona 01-02/2025 619</t>
  </si>
  <si>
    <t>Arnona 01-02/2025 801</t>
  </si>
  <si>
    <t>2500 keep (29/01 goes back zucker)</t>
  </si>
  <si>
    <t>איזייקס</t>
  </si>
  <si>
    <t>Cleaning 01.2025</t>
  </si>
  <si>
    <t>David 24.4hr</t>
  </si>
  <si>
    <t>Bituch Leumi Cleaning 01.2025</t>
  </si>
  <si>
    <t>David 7.2hr</t>
  </si>
  <si>
    <t>David 6.5hr</t>
  </si>
  <si>
    <t>David 8hr</t>
  </si>
  <si>
    <t>David 11.25hr</t>
  </si>
  <si>
    <t>David 7.3hr</t>
  </si>
  <si>
    <t>David 10.2hr</t>
  </si>
  <si>
    <t>Cleaning JAN 2025 (MIP, I, S) - David</t>
  </si>
  <si>
    <t>מס הכנסה - דוד - 735</t>
  </si>
  <si>
    <t xml:space="preserve">Shutter + door lock repair &amp; cupboard door repair </t>
  </si>
  <si>
    <t>Shower replacement + cupboard door repair</t>
  </si>
  <si>
    <t>Leak repair + magnor system repair</t>
  </si>
  <si>
    <t>Blockage repair</t>
  </si>
  <si>
    <t>Light fixture instal + bathroom work</t>
  </si>
  <si>
    <t>Leak check + shower system replacement</t>
  </si>
  <si>
    <t xml:space="preserve">החלפת שקע חשמל + שקע חדש </t>
  </si>
  <si>
    <t xml:space="preserve">Siphon replacement </t>
  </si>
  <si>
    <t>Shower head replacement + toilet papar holder repair</t>
  </si>
  <si>
    <t xml:space="preserve">Sealing shower </t>
  </si>
  <si>
    <t>Burst pipe repair + leak repair + faucet replacement</t>
  </si>
  <si>
    <t>Sandi's house - installing tap + cilicone seal - OSHER</t>
  </si>
  <si>
    <t>Electric bill 12.2024-02.2025</t>
  </si>
  <si>
    <t>ruchan</t>
  </si>
  <si>
    <t>Electric bill 12-02.2025</t>
  </si>
  <si>
    <t>Electric 12.24-02.2025</t>
  </si>
  <si>
    <t>1st payment of gate repair</t>
  </si>
  <si>
    <t>סנפיר יציקות</t>
  </si>
  <si>
    <t>Bezeq 01.2025</t>
  </si>
  <si>
    <t>Hot 02.2025</t>
  </si>
  <si>
    <t>Plumber &amp; boiler</t>
  </si>
  <si>
    <t>אחמד חליל</t>
  </si>
  <si>
    <t>2nd payment of gate repair</t>
  </si>
  <si>
    <t>Arnona 03-04.2025</t>
  </si>
  <si>
    <t>paid by david - refunded to him</t>
  </si>
  <si>
    <t>paid 26.02.2025</t>
  </si>
  <si>
    <t>for 10 months</t>
  </si>
  <si>
    <t>Water 01-02.2025</t>
  </si>
  <si>
    <t>Cleaners 01.2025</t>
  </si>
  <si>
    <t>Electric bill 01-02.2025</t>
  </si>
  <si>
    <t>Water bill 01-02.2025</t>
  </si>
  <si>
    <t>בזק בינלאומי 12.2024</t>
  </si>
  <si>
    <t>בזק בינלאומי 01.2025</t>
  </si>
  <si>
    <t>Electric 12.2024 - 02.2025</t>
  </si>
  <si>
    <t>מועצה זכרון</t>
  </si>
  <si>
    <t>amnor</t>
  </si>
  <si>
    <t>Cleaning 02.2025</t>
  </si>
  <si>
    <t>Cleaning 02.2025 (MIP, I, S) - David</t>
  </si>
  <si>
    <t>Pension cleaning 02.2025 - David</t>
  </si>
  <si>
    <t>Bituach Leumi cleaning 02.2025 - David</t>
  </si>
  <si>
    <t>Bituch Leumi Cleaning 02.2025</t>
  </si>
  <si>
    <t>Pension Cleaning 02.2025</t>
  </si>
  <si>
    <t>Pension Cleaning 08.2024</t>
  </si>
  <si>
    <t>Pension cleaning 08.2024 - David</t>
  </si>
  <si>
    <t>מס הכנסה - דוד - 487</t>
  </si>
  <si>
    <t>Tris engine replacement</t>
  </si>
  <si>
    <t>Laundry room leak repair</t>
  </si>
  <si>
    <t>Light installation</t>
  </si>
  <si>
    <t>Outside sink faucet repair</t>
  </si>
  <si>
    <t>PAID 11/03</t>
  </si>
  <si>
    <t>paid on 11/03</t>
  </si>
  <si>
    <t>Cleaning service 02.2025</t>
  </si>
  <si>
    <t>Gardener 02.2025</t>
  </si>
  <si>
    <t>rukan</t>
  </si>
  <si>
    <t>MIP Fee (March, April, May 2025)</t>
  </si>
  <si>
    <t>Bezeq 02.2025</t>
  </si>
  <si>
    <t>rent for 7th march</t>
  </si>
  <si>
    <t>חומרי</t>
  </si>
  <si>
    <t>Light structure</t>
  </si>
  <si>
    <t>מקס לייט</t>
  </si>
  <si>
    <t>Hot 03.2025</t>
  </si>
  <si>
    <t>Bed Sheets</t>
  </si>
  <si>
    <t>מועדון לכותנה</t>
  </si>
  <si>
    <t>Arnona 03-04/2025 618</t>
  </si>
  <si>
    <t>Arnona 03-04/2025 619</t>
  </si>
  <si>
    <t>Arnona 03-04/2025 801</t>
  </si>
  <si>
    <t>Water 11-12.2024</t>
  </si>
  <si>
    <t>Water bill 01-02.2025 + ceasarea fee 03-04.2025</t>
  </si>
  <si>
    <t>Caesarea Fee 01-02.2025</t>
  </si>
  <si>
    <t>Water Bill 01-02.2025</t>
  </si>
  <si>
    <t>Amnor 03.2025</t>
  </si>
  <si>
    <t>Small gas balloon</t>
  </si>
  <si>
    <t>בורה ביוב</t>
  </si>
  <si>
    <t>Fridge repair</t>
  </si>
  <si>
    <t>ארנוב אלכסנדר</t>
  </si>
  <si>
    <t>Freezer repair</t>
  </si>
  <si>
    <t>מישגן</t>
  </si>
  <si>
    <t>273 cash deposit - Money given by clients friends, cost 146 shekel</t>
  </si>
  <si>
    <t>Electric bill 02-04.2025</t>
  </si>
  <si>
    <t>Cleaning 03.2025</t>
  </si>
  <si>
    <t>Shower leak repair, toilet repair, blockage repair</t>
  </si>
  <si>
    <t>Paint + brick covering , outside leak repair</t>
  </si>
  <si>
    <t>House work and repairs (burst pipes, dud clean, pipe replacements)</t>
  </si>
  <si>
    <t>Tap blockage, garden repair</t>
  </si>
  <si>
    <t>Open blocked tap, clean + repair dud, pesach clean bbq, window repair</t>
  </si>
  <si>
    <t>Pesach prep, 3 light installation</t>
  </si>
  <si>
    <t>Cupboard repair</t>
  </si>
  <si>
    <t>Pesach sink repair, lights, plug repair roof</t>
  </si>
  <si>
    <t>שפע מוטי</t>
  </si>
  <si>
    <t>חומרי בנין</t>
  </si>
  <si>
    <t>Bezeq 03.2025</t>
  </si>
  <si>
    <t>Hot 04.2025</t>
  </si>
  <si>
    <t>Cohen received by mistake &gt; sent to hapoalim</t>
  </si>
  <si>
    <t>Insurance company</t>
  </si>
  <si>
    <t xml:space="preserve"> בנדק</t>
  </si>
  <si>
    <t xml:space="preserve">paid by David &amp; reimbursed </t>
  </si>
  <si>
    <t>david - tiv tam</t>
  </si>
  <si>
    <t>Gardener 04.2025</t>
  </si>
  <si>
    <t>2025-400557941</t>
  </si>
  <si>
    <t>Arnona 05-06.2025</t>
  </si>
  <si>
    <t>מועצה מקומית זכרון</t>
  </si>
  <si>
    <t>Water bill 03-04.2025</t>
  </si>
  <si>
    <t>Water 03-04.2025</t>
  </si>
  <si>
    <t>Amnor 04.2025</t>
  </si>
  <si>
    <t>מסלול מורחב</t>
  </si>
  <si>
    <t>Water Bill 03-04.2025</t>
  </si>
  <si>
    <t>Gardener 03.2025</t>
  </si>
  <si>
    <t>Cleaning 04.2025 (MIP, I, S) - David</t>
  </si>
  <si>
    <t>Bituach Leumi cleaning 04.2025 - David</t>
  </si>
  <si>
    <t>Pension cleaning 04.2025 - David</t>
  </si>
  <si>
    <t>Cleaning 04.2025</t>
  </si>
  <si>
    <t>Bituch Leumi Cleaning 04.2025</t>
  </si>
  <si>
    <t>Pension Cleaning 04.2025</t>
  </si>
  <si>
    <t xml:space="preserve">תיקוני רטיבות וצבע נגד עובש בשירותים ומקלחת - חומר + עבודה  </t>
  </si>
  <si>
    <t>Outdoor light fixtures repair, toilet seat installation, basement bathroom exhaust fan replacement</t>
  </si>
  <si>
    <t>replacement of bursted pipe (water heater) + fittings, Garden leak repair – replacement of irrigation system parts</t>
  </si>
  <si>
    <t>Mold-resistant silicone sealing in the shower</t>
  </si>
  <si>
    <t>Mold cleaning + ceiling painting in room next to kitchen + bathroom – mold-resistant paint.</t>
  </si>
  <si>
    <t>Passover jobs</t>
  </si>
  <si>
    <t>Replacement of flexible duct and exhaust fan, replacement of screen</t>
  </si>
  <si>
    <t>Passover jobs, Repair of burst outdoor piping + unclogging of master bathroom sink + replacement of garden hose connector; additional garden leak – replacement of 5-meter pipe and connector.</t>
  </si>
  <si>
    <t>Arnona 05-06/2025 801</t>
  </si>
  <si>
    <t>Arnona 05-06/2025 619</t>
  </si>
  <si>
    <t>Arnona 05-06/2025 618</t>
  </si>
  <si>
    <t>Arnona 5-6.2025</t>
  </si>
  <si>
    <t xml:space="preserve">Rent 05.2025 </t>
  </si>
  <si>
    <t>אמירי דוד</t>
  </si>
  <si>
    <t>Bidet installment</t>
  </si>
  <si>
    <t>עדח מזרחי</t>
  </si>
  <si>
    <t xml:space="preserve">Televisons </t>
  </si>
  <si>
    <t>פר אלקטרוניקה</t>
  </si>
  <si>
    <t xml:space="preserve">חברת חשמל </t>
  </si>
  <si>
    <t>KSP</t>
  </si>
  <si>
    <t>Private parking sign</t>
  </si>
  <si>
    <t>repair supplies</t>
  </si>
  <si>
    <t>Property management fee May June July 2025</t>
  </si>
  <si>
    <t>Bituach Leumi cleaning 04.2025 - David to poalim</t>
  </si>
  <si>
    <t>4.2025 afr</t>
  </si>
  <si>
    <t>Chairs delivery</t>
  </si>
  <si>
    <t>שבירו ריהוט גן</t>
  </si>
  <si>
    <t xml:space="preserve">6 chairs </t>
  </si>
  <si>
    <t>Alarm Application (yearly fee)</t>
  </si>
  <si>
    <t>Google Rico Group</t>
  </si>
  <si>
    <t>test card - מגבות נייר במכולת</t>
  </si>
  <si>
    <t>4 matresses</t>
  </si>
  <si>
    <t xml:space="preserve">Gaz </t>
  </si>
  <si>
    <t>Hot 05.2025</t>
  </si>
  <si>
    <t>Bezeq 04.2025</t>
  </si>
  <si>
    <t>Water bill 03-04.2025 + ceasarea fee 05-06.2025</t>
  </si>
  <si>
    <t>Plastic foldable table</t>
  </si>
  <si>
    <t>Home Center</t>
  </si>
  <si>
    <t>Gardener 05.2025</t>
  </si>
  <si>
    <t xml:space="preserve">משיגן </t>
  </si>
  <si>
    <t>Gardening 01-04.2025</t>
  </si>
  <si>
    <t>Gardner 01-04.2025</t>
  </si>
  <si>
    <t>Drilling in stainless steel cover (pool)</t>
  </si>
  <si>
    <t>פל-אח קמינים</t>
  </si>
  <si>
    <t xml:space="preserve">Pillows, sheets and covers </t>
  </si>
  <si>
    <t>carfour</t>
  </si>
  <si>
    <t xml:space="preserve">טיב טעם </t>
  </si>
  <si>
    <t>Amnor 05.2025</t>
  </si>
  <si>
    <t xml:space="preserve">יאיר מפתחות החזר </t>
  </si>
  <si>
    <t>Tree pruning</t>
  </si>
  <si>
    <t>אורי גיזומים</t>
  </si>
  <si>
    <t>Handy man supplies</t>
  </si>
  <si>
    <t>Cleaning fee - short term rental</t>
  </si>
  <si>
    <t>בניהו קלנר</t>
  </si>
  <si>
    <t>וולף יאיר יששכר</t>
  </si>
  <si>
    <t>Tree pruning - participation in payment</t>
  </si>
  <si>
    <t>Location of electrical short + replacement ofoutdoor power socket.</t>
  </si>
  <si>
    <t>Repair of brocken toilet seat</t>
  </si>
  <si>
    <t>Replacement of 4 lower spotlights + transformers.</t>
  </si>
  <si>
    <t>Repair of stuck window + repair of the locking and opening mechanism.</t>
  </si>
  <si>
    <t>Repair of burst in the main pipeline + connectors</t>
  </si>
  <si>
    <t>Leak in roof piping – replacement of a connector.</t>
  </si>
  <si>
    <t>Repairs and painting of the master bathroom ceiling</t>
  </si>
  <si>
    <t>Leak in the kitchen siphon</t>
  </si>
  <si>
    <t>Repairs and painting in the house</t>
  </si>
  <si>
    <t>Installing pigeon spikes.</t>
  </si>
  <si>
    <t xml:space="preserve"> New faucet installation - removal of old, complex faucet with a rusted mount</t>
  </si>
  <si>
    <t>Repair of chipping and painting in the living room</t>
  </si>
  <si>
    <t>Repair of torn screen &amp; shower button + treatment of leak in the shower sink siphon</t>
  </si>
  <si>
    <t>Installation of 2 manual bidets – connectors, pipes, etc</t>
  </si>
  <si>
    <t>Hanging signs with strong adhesive</t>
  </si>
  <si>
    <t xml:space="preserve">Leak in concealed cistern – repair of mechanism + replacement of float valve
</t>
  </si>
  <si>
    <t>Cleaning of garden deck.</t>
  </si>
  <si>
    <t>Repair of leak in toilet cistern – descaling and replacement of rubber seal + repair of rod in the cabinet.</t>
  </si>
  <si>
    <t>Replacement of spotlight + transformer</t>
  </si>
  <si>
    <t>Cleaning + Pension + Bituch Leumi 04.2025</t>
  </si>
  <si>
    <t>Cleaning + Pension + Bituch Leumi 05.2025</t>
  </si>
  <si>
    <t>water purifier</t>
  </si>
  <si>
    <t>Aquatech</t>
  </si>
  <si>
    <t>Lasuita</t>
  </si>
  <si>
    <t>תן גז המושבה</t>
  </si>
  <si>
    <t>Baby chair</t>
  </si>
  <si>
    <t>Cleaning תוספת</t>
  </si>
  <si>
    <t>Cleaning 05.2025</t>
  </si>
  <si>
    <t>Elevator inspection</t>
  </si>
  <si>
    <t xml:space="preserve">פי. אר. די. מעליות </t>
  </si>
  <si>
    <t>Gardner -  visit on 18/5/25 for 1600 and another visit to fix the irrigation system for 500</t>
  </si>
  <si>
    <t>Electricity 04-06-2025</t>
  </si>
  <si>
    <t>Electricity 04-06.2025</t>
  </si>
  <si>
    <t>Hot  06.2025</t>
  </si>
  <si>
    <t>Electric bill 04-06.2025</t>
  </si>
  <si>
    <t>העברה פועלים ללאומי</t>
  </si>
  <si>
    <t>Gardner 06.2025</t>
  </si>
  <si>
    <t>2025-410888707</t>
  </si>
  <si>
    <t>Arnona 07-08/2025</t>
  </si>
  <si>
    <t>Arnona 07-08.2025</t>
  </si>
  <si>
    <t>Amnor Security 05.2025</t>
  </si>
  <si>
    <t>Gardner 05.2025</t>
  </si>
  <si>
    <t>פלאי הגן (טום פרי)</t>
  </si>
  <si>
    <t>Electricity 07-08.2025</t>
  </si>
  <si>
    <t>2025-460898391</t>
  </si>
  <si>
    <t>Electricity 06.2025</t>
  </si>
  <si>
    <t>2025-410939741</t>
  </si>
  <si>
    <t>2025-400563428</t>
  </si>
  <si>
    <t>Exterminator 06.2025</t>
  </si>
  <si>
    <t>חומרי בניין דוד ובניו</t>
  </si>
  <si>
    <t xml:space="preserve">technician </t>
  </si>
  <si>
    <t>BRIMAG</t>
  </si>
  <si>
    <t>Water 03-06.2025</t>
  </si>
  <si>
    <t>רמי לוי - החזר דוד</t>
  </si>
  <si>
    <t>Electricity bill 04-06/2025</t>
  </si>
  <si>
    <t>Amnor 06.2025</t>
  </si>
  <si>
    <t xml:space="preserve">מעיינות העמקים </t>
  </si>
  <si>
    <t>Amnor Alarm system 06.2025</t>
  </si>
  <si>
    <t>Water bill 05-06.2025</t>
  </si>
  <si>
    <t>Water 05-06.2025</t>
  </si>
  <si>
    <t>Hot 06.2025</t>
  </si>
  <si>
    <t>Report to leave for now</t>
  </si>
  <si>
    <t>Electrician Work Advance</t>
  </si>
  <si>
    <t>אברהם מוטי החשמלאי</t>
  </si>
  <si>
    <t>Bezeq 05.2025</t>
  </si>
  <si>
    <t>Short rental cleaning fee</t>
  </si>
  <si>
    <t>וייסברג מרטי</t>
  </si>
  <si>
    <t>Gardner end of 06.2025</t>
  </si>
  <si>
    <t>רייזן איגור</t>
  </si>
  <si>
    <t>0117517 </t>
  </si>
  <si>
    <t>דמי כרטיס 3848</t>
  </si>
  <si>
    <t>Mistake - returned: Bituach Leumi cleaning 04.2025 - David to poalim</t>
  </si>
  <si>
    <t>דוד ניקיון אפריל 2025 המע"מ (2557.06 שווה ל2167 - כל הניקיון של דוד באפריל 2025 + מע"מ 390.06</t>
  </si>
  <si>
    <t>פטור והנחה מדמי כרטיס 6947</t>
  </si>
  <si>
    <t>Parts for toilet tank /cistern</t>
  </si>
  <si>
    <t>Pool payment</t>
  </si>
  <si>
    <t>ניסים בלום</t>
  </si>
  <si>
    <t>אב אחזקות אשר ב</t>
  </si>
  <si>
    <t>Electrician Work rest of payment</t>
  </si>
  <si>
    <t>Replacement of Seav control panel for sliding gate</t>
  </si>
  <si>
    <t>אדי שערים אוטומטים</t>
  </si>
  <si>
    <t>Repaire of toilet tank /cistern</t>
  </si>
  <si>
    <t>אושר הנדימן</t>
  </si>
  <si>
    <t xml:space="preserve">Structural Engineer </t>
  </si>
  <si>
    <t>דורון טואג</t>
  </si>
  <si>
    <t>Door handle repair + hot water boiler inspection</t>
  </si>
  <si>
    <t>Leak in the siphon + rubber gasket replacement</t>
  </si>
  <si>
    <t>Electric parking gate repair</t>
  </si>
  <si>
    <t>Leak in the toilet tank – float valve</t>
  </si>
  <si>
    <t>Water filter replacement</t>
  </si>
  <si>
    <t>Replacement of bulbs in bathroom mirror</t>
  </si>
  <si>
    <t>Replacement of 6 ceiling-mounted spotlights + transformers</t>
  </si>
  <si>
    <t>Repair of faulty light fixture and bulb replacement</t>
  </si>
  <si>
    <t>Leak in the water heater + replacement of the pressure relief valve</t>
  </si>
  <si>
    <t>Cleaning + Pension + Bituch Leumi 06.2025</t>
  </si>
  <si>
    <t>LaSuita</t>
  </si>
  <si>
    <t>Hot 07.2025</t>
  </si>
  <si>
    <t>ציוד כללי לאלעד -מקס סטוק</t>
  </si>
  <si>
    <t>2025-430209057</t>
  </si>
  <si>
    <t>Part of inflow of 2957.83 NIS</t>
  </si>
  <si>
    <t>Part of inflow of 2957.83 NIS -  עמלת מט"ח 104.12</t>
  </si>
  <si>
    <t xml:space="preserve">Ilana Akres ShT rental  - 1960.59 rental  </t>
  </si>
  <si>
    <t>Ilana Akres ShT rental - 500 Cleaning fee</t>
  </si>
  <si>
    <t>Ilana Akres ShT rental  - 263.25 MIP finding fee</t>
  </si>
  <si>
    <t>Ilana Akres ShT rental  - 129.87 Electricity</t>
  </si>
  <si>
    <t>Ilana Akres ShT rental  - 104.12 Forex commission</t>
  </si>
  <si>
    <t>Ilana Akres Forex commission</t>
  </si>
  <si>
    <t>Ilana Akres rental MIP finder's fee</t>
  </si>
  <si>
    <t>Part of inflow of 952 NIS - only got 915 NIS took rest from security deposit</t>
  </si>
  <si>
    <t>Ari Friedman ShT rental  - 452  MIP fee</t>
  </si>
  <si>
    <t>Ari Friedman ShT rental  -MIP fee</t>
  </si>
  <si>
    <t>Ari Friedman ShT rental  - 500 Cleaning fee</t>
  </si>
  <si>
    <t>Zucker ShT rental - 414 MIP fee</t>
  </si>
  <si>
    <t>Zucker ShT rental - 95 Electricity fee</t>
  </si>
  <si>
    <t>Zucker ShT rental - 500 Cleaning fee</t>
  </si>
  <si>
    <t>Part of inflow of 1009 NIS</t>
  </si>
  <si>
    <t>Zucker ShT rental - MIP fee</t>
  </si>
  <si>
    <t>Susana Hart ShT rental - 500 Cleaning fee</t>
  </si>
  <si>
    <t>Part of inflow of 764 NIS</t>
  </si>
  <si>
    <t>Susana Hart ShT rental - 264 MIP fee</t>
  </si>
  <si>
    <t>Susana Hart ShT rental - MIP fee</t>
  </si>
  <si>
    <t>Henenberg ShT rental -  MIP fee</t>
  </si>
  <si>
    <t>Henenberg ShT rental - 500 Cleaning fee</t>
  </si>
  <si>
    <t>Henenberg ShT rental -  565 MIP fee</t>
  </si>
  <si>
    <t>Part of inflow of 1065 NIS</t>
  </si>
  <si>
    <t>cover Ari's deposit refund?</t>
  </si>
  <si>
    <t>Returned Security Deposit - Barbara Zucker</t>
  </si>
  <si>
    <t>Barbara Zucker ShT rental -  500 Cleaning fee</t>
  </si>
  <si>
    <t>Barbara Zucker ShT rental -  260 MIP fee</t>
  </si>
  <si>
    <t>Barbara Zucker ShT rental -   MIP fee</t>
  </si>
  <si>
    <t>Part of inflow of 760 NIS</t>
  </si>
  <si>
    <t>vaad fee 04-07.2025 (336 NIS/month)</t>
  </si>
  <si>
    <t>1529798-801</t>
  </si>
  <si>
    <t>Amnor Security 01.2025</t>
  </si>
  <si>
    <t>Amnor Security 02.2025</t>
  </si>
  <si>
    <t>Amnor Security 03.2025</t>
  </si>
  <si>
    <t>Amnor Security 04.2025</t>
  </si>
  <si>
    <t>Amnor Security 06.2025</t>
  </si>
  <si>
    <t>Bezeq 06.2025</t>
  </si>
  <si>
    <t xml:space="preserve">AC technician </t>
  </si>
  <si>
    <t>Gardening 05-06.2025 + Tree work</t>
  </si>
  <si>
    <t>Gardening 05-06.2025</t>
  </si>
  <si>
    <t>Pool maintenance 01-06.2025 +Jacuzzi repair</t>
  </si>
  <si>
    <t>16.06.2025</t>
  </si>
  <si>
    <t xml:space="preserve">Gardening </t>
  </si>
  <si>
    <t xml:space="preserve">refrigerator technician </t>
  </si>
  <si>
    <t>יזרייב שלום</t>
  </si>
  <si>
    <t>Amnor 07.2025</t>
  </si>
  <si>
    <t>Amnor Alarm system 07.2025</t>
  </si>
  <si>
    <t>ש אגמים (החזר דוד)</t>
  </si>
  <si>
    <t>toilet seat repair</t>
  </si>
  <si>
    <t>Gardening 06.2025</t>
  </si>
  <si>
    <t>Replacement of 2 spotlights + burnt transformers + repair of leak in concealed toilet cistern</t>
  </si>
  <si>
    <t xml:space="preserve">Repair of upstairs gate + repaire of water heater leak </t>
  </si>
  <si>
    <t>Toilet seat repair + new hinges</t>
  </si>
  <si>
    <t>אושר הנדמן</t>
  </si>
  <si>
    <t>רייזן איגור חשמל</t>
  </si>
  <si>
    <t>Electricity 06-08.2025</t>
  </si>
  <si>
    <t>Electric bill 06-08.2025</t>
  </si>
  <si>
    <t>עמ.העברת מטח</t>
  </si>
  <si>
    <t>Leaf blower</t>
  </si>
  <si>
    <t>מחסני חשמל</t>
  </si>
  <si>
    <t>Handy man</t>
  </si>
  <si>
    <t>Installation of a broken balcony faucet + new faucet - 300₪.
Repair of the iron window in the protected room - 200₪.
Installation of a toilet seat + new seat - 400₪.
Installation of new stove - 300₪.</t>
  </si>
  <si>
    <t xml:space="preserve">אושר הנדימן </t>
  </si>
  <si>
    <t>Repair of manual blind - replacing the straps</t>
  </si>
  <si>
    <t>Instilation work</t>
  </si>
  <si>
    <t xml:space="preserve">MIP fees </t>
  </si>
  <si>
    <t>Sewage pump</t>
  </si>
  <si>
    <t>ירושלמי</t>
  </si>
  <si>
    <t>Cleaning + Pension + Bituch Leumi 07.2025</t>
  </si>
  <si>
    <t>Pima Alarm App</t>
  </si>
  <si>
    <t>פימא</t>
  </si>
  <si>
    <t>Security systems and infrastructure</t>
  </si>
  <si>
    <t>Vaya</t>
  </si>
  <si>
    <t>Electricity bill 06-08/2025</t>
  </si>
  <si>
    <t>Fix of thermostat- water heater)</t>
  </si>
  <si>
    <t>דודי שמש ואינסלטלציה</t>
  </si>
  <si>
    <t>Gardner 07.2025</t>
  </si>
  <si>
    <t>Gardening 07.2025</t>
  </si>
  <si>
    <t>Gardner 27.07.2025</t>
  </si>
  <si>
    <t>אסולין חומרי בניין</t>
  </si>
  <si>
    <t>ר.ל אינטרנט ותשתיות</t>
  </si>
  <si>
    <t>Internet - Fiber installation</t>
  </si>
  <si>
    <t>N160</t>
  </si>
  <si>
    <t>11/06/20525</t>
  </si>
  <si>
    <t>0124/524</t>
  </si>
  <si>
    <t>Ac cleaning and handy work</t>
  </si>
  <si>
    <t xml:space="preserve"> S ניהול וביצוע פרוייקטים</t>
  </si>
  <si>
    <t>Arnona first payment</t>
  </si>
  <si>
    <t>Intercom App (by bit)</t>
  </si>
  <si>
    <t>Bed</t>
  </si>
  <si>
    <t>Beds</t>
  </si>
  <si>
    <t>Bed delivery</t>
  </si>
  <si>
    <t xml:space="preserve">  עא הובלות</t>
  </si>
  <si>
    <t xml:space="preserve">יאיר מפתחות  </t>
  </si>
  <si>
    <t>Hot 08.2025</t>
  </si>
  <si>
    <t xml:space="preserve">Handyman supplies </t>
  </si>
  <si>
    <t>שלמה גלעד שרות לקבלן ולצר</t>
  </si>
  <si>
    <t>Gardening July</t>
  </si>
  <si>
    <t>Exterminator 08.2025</t>
  </si>
  <si>
    <t>HoT</t>
  </si>
  <si>
    <t>25/0/2025</t>
  </si>
  <si>
    <t>Arnona 09-10.2025</t>
  </si>
  <si>
    <t>Water 06-07.2025</t>
  </si>
  <si>
    <t>Electricity 06-07.2025</t>
  </si>
  <si>
    <t>Handymand Supplies</t>
  </si>
  <si>
    <t>Computer monitor</t>
  </si>
  <si>
    <t>היי ביז</t>
  </si>
  <si>
    <t>handyman supplies</t>
  </si>
  <si>
    <t>handyman supplies - discount</t>
  </si>
  <si>
    <t>שי מזור הנדסת חשמל</t>
  </si>
  <si>
    <t>Electric and Handyman work</t>
  </si>
  <si>
    <t>Additonal Gardening August 24.2025</t>
  </si>
  <si>
    <t>Gardening August 2.2025</t>
  </si>
  <si>
    <t>טיב טעם (דוד)</t>
  </si>
  <si>
    <t>Water 07-08.2025</t>
  </si>
  <si>
    <t>Water 07-08/2025</t>
  </si>
  <si>
    <t>water 07-08.2025</t>
  </si>
  <si>
    <t xml:space="preserve">Water 05-06.2025 </t>
  </si>
  <si>
    <t>Amnor Security 07.2025</t>
  </si>
  <si>
    <t>Amnor security 08.2025</t>
  </si>
  <si>
    <t>Amnor 08.2025</t>
  </si>
  <si>
    <t>Amnor Alarm system 08.2025</t>
  </si>
  <si>
    <t>Bezeq 07.2025</t>
  </si>
  <si>
    <t>Replacement of 2 spotlights and burnt transformers + Installation of a Pavlock handle on the bedroom door</t>
  </si>
  <si>
    <t>Replacement of flush valve gasket &amp; Fixing the ceiling fan in the bedroom.</t>
  </si>
  <si>
    <t>Handiman electricity work</t>
  </si>
  <si>
    <t>Repair of bathroom exhaust fan</t>
  </si>
  <si>
    <t>Deck repair in the yard – reinforcement of concrete and wooden beams.</t>
  </si>
  <si>
    <t>Dampness repairs and painting in the kitchen – materials and labor included.</t>
  </si>
  <si>
    <t>Sink leak repair – replacement of trap and parts.</t>
  </si>
  <si>
    <t xml:space="preserve">Handiman supplies </t>
  </si>
  <si>
    <t>11-120967</t>
  </si>
  <si>
    <t>Water 08.2025</t>
  </si>
  <si>
    <t>Locksmith (1.8.2025)</t>
  </si>
  <si>
    <t>א.ב. אחזקות</t>
  </si>
  <si>
    <t>locksmith (1.8.2025)</t>
  </si>
  <si>
    <t>א ב אחזקות</t>
  </si>
  <si>
    <t>Filter replacement and Gardening system repair</t>
  </si>
  <si>
    <t>דאר אלחג יוסף</t>
  </si>
  <si>
    <t xml:space="preserve">ארי ידי זהב </t>
  </si>
  <si>
    <t>Technician for Dishwasher (כתוב בטעות 131)</t>
  </si>
  <si>
    <t xml:space="preserve">Handiman - Front door </t>
  </si>
  <si>
    <r>
      <t xml:space="preserve">Handiman- </t>
    </r>
    <r>
      <rPr>
        <b/>
        <sz val="10"/>
        <color theme="1"/>
        <rFont val="Arial"/>
        <family val="2"/>
      </rPr>
      <t>Repair of a detached toilet seat + tightening of 4 loose seats</t>
    </r>
  </si>
  <si>
    <t>Cleanning Supplies</t>
  </si>
  <si>
    <t>רמי לוי (דוד)</t>
  </si>
  <si>
    <t>Plumber - Pipeline inspection</t>
  </si>
  <si>
    <t>Plumber inspection</t>
  </si>
  <si>
    <t>Cleaning + Pension + Bituch Leumi 08.2025</t>
  </si>
  <si>
    <t>Measurments of the property by the Zichron Municipality</t>
  </si>
  <si>
    <t xml:space="preserve">Insurance inspection due to dampness </t>
  </si>
  <si>
    <t>אלעד קבע - אין חשבונית</t>
  </si>
  <si>
    <t xml:space="preserve">פוליצר </t>
  </si>
  <si>
    <t>Ceiling fan</t>
  </si>
  <si>
    <t>בב</t>
  </si>
  <si>
    <t>Installation of the Sukkah Screens</t>
  </si>
  <si>
    <t xml:space="preserve">אבו פארס מסחר והשקעות </t>
  </si>
  <si>
    <t xml:space="preserve">AC  </t>
  </si>
  <si>
    <t xml:space="preserve">מיזוג הברון </t>
  </si>
  <si>
    <t>מור מ תקשורת בע''מ</t>
  </si>
  <si>
    <t>Electricity 17.06-13.08/2025</t>
  </si>
  <si>
    <t xml:space="preserve">Advance for Electrician </t>
  </si>
  <si>
    <t>C5</t>
  </si>
  <si>
    <t>Leak repair in the water heater – replacement of pipe and fittings.</t>
  </si>
  <si>
    <t>Handiman around the house</t>
  </si>
  <si>
    <t>Installation of new ceiling fan and removing of the old one</t>
  </si>
  <si>
    <t>Gardner 9.2025</t>
  </si>
  <si>
    <t>Dismantling and Installing a Shower Enclosure</t>
  </si>
  <si>
    <t>יא פרויקטים</t>
  </si>
  <si>
    <t>פטור והנחה מדמי כרטיס 3848</t>
  </si>
  <si>
    <t>Insurance for water leak - 1st visit</t>
  </si>
  <si>
    <t>כלל - בלו</t>
  </si>
  <si>
    <t>Insurance for water leak - 2nd visit</t>
  </si>
  <si>
    <t>sending garamtee checks to the lawyer</t>
  </si>
  <si>
    <t xml:space="preserve">דואר ישראל </t>
  </si>
  <si>
    <t>Repair of exterior bathroom door and Toilet seat repair</t>
  </si>
  <si>
    <t>Removal, purchase, and installation of burnt spotlights + Repair of kitchen cabinet door</t>
  </si>
  <si>
    <t>Replacement of concealed toilet cistern mechanism</t>
  </si>
  <si>
    <t>Repaire of of Gas Stove</t>
  </si>
  <si>
    <t>Building &amp; taking down the Sukkah</t>
  </si>
  <si>
    <t xml:space="preserve">Repairs and painting of the master bedroom + access to the balcony from the master bedroom + demolition of drywall at the window and repairs/painting </t>
  </si>
  <si>
    <t>Purchase and installation of a handle for the entrance gate + purchase and installation of a new toilet seat in the entrance bathroom</t>
  </si>
  <si>
    <t>Purchase and replacement of 5 kitchen cabinet handles</t>
  </si>
  <si>
    <t>Replacement of 5 torn window screens – labor and screens included</t>
  </si>
  <si>
    <t>Dismantling and removing of  kitchenette of unit  + upper shelf</t>
  </si>
  <si>
    <t>Repair of iron piping for the cold water line, including replacement of an elbow to prevent immediate damage</t>
  </si>
  <si>
    <t>Cleaning + Pension + Bituch Leumi 09.2025</t>
  </si>
  <si>
    <t>Amnor 09.2025</t>
  </si>
  <si>
    <t>חומרי בניין דוד מךכה</t>
  </si>
  <si>
    <t>Handiman supplies</t>
  </si>
  <si>
    <t>ל.ז אהרונוב מוצרים חכמים</t>
  </si>
  <si>
    <t xml:space="preserve">Gaz tank </t>
  </si>
  <si>
    <t>Installation of new kitchenette</t>
  </si>
  <si>
    <t>נגרות מאיר</t>
  </si>
  <si>
    <t>Purchase of kitchenette</t>
  </si>
  <si>
    <t xml:space="preserve">נוני מטבחי ליברונו </t>
  </si>
  <si>
    <t>02/029112</t>
  </si>
  <si>
    <t xml:space="preserve">סופר שפע הברון </t>
  </si>
  <si>
    <t>Gardening 08 +09.2025</t>
  </si>
  <si>
    <t>Gardening 08-09.2025</t>
  </si>
  <si>
    <t>טיב טעם - דוד</t>
  </si>
  <si>
    <t>Gardner 08-09.2025</t>
  </si>
  <si>
    <t>Replacement of light fixture in the kitchen + shower drain cover.</t>
  </si>
  <si>
    <t>Repair and reinstallation of gutter at height</t>
  </si>
  <si>
    <t>Arnona 11-12 2025</t>
  </si>
  <si>
    <t>Reparation of water pipe</t>
  </si>
  <si>
    <t>Replacement of 3 broken switches</t>
  </si>
  <si>
    <t>Television Installation from 5.2025</t>
  </si>
  <si>
    <t>PR אלקטורניקה</t>
  </si>
  <si>
    <t>Gardening 8.2025</t>
  </si>
  <si>
    <t>Gardner 10.2025</t>
  </si>
  <si>
    <t>Gardner 4.10.2025</t>
  </si>
  <si>
    <t>Gardner 19.10.2025</t>
  </si>
  <si>
    <t>Sewer cleaning truck</t>
  </si>
  <si>
    <t>מסרי רואה</t>
  </si>
  <si>
    <t>Gardening 08.2025</t>
  </si>
  <si>
    <t>Gardening 9.2025</t>
  </si>
  <si>
    <t>Gardening 09.2025</t>
  </si>
  <si>
    <t>Chiseling and repairing a wall in a housing unit</t>
  </si>
  <si>
    <t>Repair of an additional wall behind the stove</t>
  </si>
  <si>
    <t>Installation of a siphon in a new kitchenette</t>
  </si>
  <si>
    <t>אושר הנדימן 3350 NIS</t>
  </si>
  <si>
    <t>Electician in 10.2025</t>
  </si>
  <si>
    <t>קוקנהיים סבג עודד</t>
  </si>
  <si>
    <t>instalator - Water leak repair</t>
  </si>
  <si>
    <t>Water bill 05-06.2025 + Caesarea fee 07-08.2025</t>
  </si>
  <si>
    <t>Water bill 07-08.2025 + Caesarea fee 09-10.2025</t>
  </si>
  <si>
    <t>Signable 15 Pounds</t>
  </si>
  <si>
    <t>Pastic goomies for the window</t>
  </si>
  <si>
    <t>אולם צידן</t>
  </si>
  <si>
    <t>Plastic piece for the refrigarator</t>
  </si>
  <si>
    <t>מיטל מוצרי קרור</t>
  </si>
  <si>
    <t>הראל נזקי מנרת מילגם</t>
  </si>
  <si>
    <t>Security dep 4500 NIS -Electricity 200 NIS - MIP fee 1274.40</t>
  </si>
  <si>
    <t xml:space="preserve">Leak repair in the water heater:  replacement of pressure relief valve </t>
  </si>
  <si>
    <t>Exterminator 10.2025</t>
  </si>
  <si>
    <t>ישי הדברה</t>
  </si>
  <si>
    <t>Security deposit - Mann Short term rental</t>
  </si>
  <si>
    <t>Return of Security deposit - Mann Short term rental</t>
  </si>
  <si>
    <t>2 Doors</t>
  </si>
  <si>
    <t>Lava Doors</t>
  </si>
  <si>
    <t>סברס גינון</t>
  </si>
  <si>
    <t xml:space="preserve">Dismantling the hood + putty repairs + painting – including materials </t>
  </si>
  <si>
    <t xml:space="preserve">Renewing anti-mold silicone in 2 showers + replacing shower seals + installing a threshold for the parents’ shower (excluding material cost) </t>
  </si>
  <si>
    <t>Replacement of 4 cabinet hinges for kitchen cabinets + cost</t>
  </si>
  <si>
    <t>Plastic hood above kitchenette  labor + hood.</t>
  </si>
  <si>
    <t xml:space="preserve">Replacement of torn mesh + installation of an outlet in the kitchen </t>
  </si>
  <si>
    <t>אושר הנדימן 2650 NIS</t>
  </si>
  <si>
    <t>Electric and handiman work</t>
  </si>
  <si>
    <t>Dismantling of old faucet and installing of new one</t>
  </si>
  <si>
    <t>Faucet+ handiman supplies</t>
  </si>
  <si>
    <t>Sonol Gaz 7-9.2025</t>
  </si>
  <si>
    <t>סונול</t>
  </si>
  <si>
    <t>Electricity 08-10.2025</t>
  </si>
  <si>
    <t>Water 6-8.2025</t>
  </si>
  <si>
    <t>מי נתניה</t>
  </si>
  <si>
    <t>Partner Internet 7-8.2025</t>
  </si>
  <si>
    <t>Partner 8-9 + התקנה</t>
  </si>
  <si>
    <t>Amnor 10.2025</t>
  </si>
  <si>
    <t>Arnona 11-12.2025</t>
  </si>
  <si>
    <t>Gardner (New) 10.2025</t>
  </si>
  <si>
    <t>Gardner (New) 9.2025</t>
  </si>
  <si>
    <t>Gardner (New) 8.2025</t>
  </si>
  <si>
    <t>3 soap holders</t>
  </si>
  <si>
    <t>פרזול חצי חינם</t>
  </si>
  <si>
    <t>Electricity 11/8-19/10/2025</t>
  </si>
  <si>
    <t>Amnor 9.2025</t>
  </si>
  <si>
    <t>Water 09-10.2025</t>
  </si>
  <si>
    <t>Water 9-10.2025</t>
  </si>
  <si>
    <t>Arnona 9-10.2025</t>
  </si>
  <si>
    <t>Hot 10.2025</t>
  </si>
  <si>
    <t>Hot 9.2025</t>
  </si>
  <si>
    <t>61318449_202509</t>
  </si>
  <si>
    <t>Hot 09.2025</t>
  </si>
  <si>
    <t>63466423_202509</t>
  </si>
  <si>
    <t>235443889 ר</t>
  </si>
  <si>
    <t>מנורה ביטוח דירה</t>
  </si>
  <si>
    <t>06-22-072224-25-9</t>
  </si>
  <si>
    <t xml:space="preserve"> RC259001097 </t>
  </si>
  <si>
    <t>ו</t>
  </si>
  <si>
    <t>Fans</t>
  </si>
  <si>
    <t>טכנולייט בע"מ</t>
  </si>
  <si>
    <t xml:space="preserve">Home supplies and refreshments for guests </t>
  </si>
  <si>
    <t>Cleaning + Pension + Bituch Leumi 10.2025</t>
  </si>
  <si>
    <t>One more door</t>
  </si>
  <si>
    <t>Hot 11.2025</t>
  </si>
  <si>
    <t>Arnona + water bill</t>
  </si>
  <si>
    <t>Arnona 9-12.2025</t>
  </si>
  <si>
    <t>עיריית רעננה</t>
  </si>
  <si>
    <t>Repaire of garden pipe burst (through the insurance)</t>
  </si>
  <si>
    <t>Foreign currency transfer fee</t>
  </si>
  <si>
    <t>Management fee - MIP</t>
  </si>
  <si>
    <t xml:space="preserve">My Israel Property </t>
  </si>
  <si>
    <t>\</t>
  </si>
  <si>
    <t>קלבה</t>
  </si>
  <si>
    <t>Gardner 11.2025</t>
  </si>
  <si>
    <t>ערן בגאין</t>
  </si>
  <si>
    <t xml:space="preserve">ערן </t>
  </si>
  <si>
    <t xml:space="preserve">Roof tile repair and sealing windo' </t>
  </si>
  <si>
    <t>אעמ שיפוצים ורעפים</t>
  </si>
  <si>
    <t>Gardener 10.2025</t>
  </si>
  <si>
    <t>Gardener 11.2025</t>
  </si>
  <si>
    <t>Electrician 22.11.2025</t>
  </si>
  <si>
    <t xml:space="preserve">שליו עבודות חשמל </t>
  </si>
  <si>
    <t xml:space="preserve">קבלה 130313 </t>
  </si>
  <si>
    <t>MIP קבלה</t>
  </si>
  <si>
    <t>מועצה פרדס חנה</t>
  </si>
  <si>
    <t>Toilet brush</t>
  </si>
  <si>
    <t xml:space="preserve">Water 9-10.2025 </t>
  </si>
  <si>
    <t>Water paid on 30/10/2025</t>
  </si>
  <si>
    <t>קבלה 0000223199</t>
  </si>
  <si>
    <t xml:space="preserve">קבלה 0000231418 </t>
  </si>
  <si>
    <t>TV installation and shower water-heater installation</t>
  </si>
  <si>
    <t>Osher 25.11.2025</t>
  </si>
  <si>
    <t>Installation of 3 soap dispensers for showers.</t>
  </si>
  <si>
    <t>Osher 13.11.2025</t>
  </si>
  <si>
    <t>Gardner (New) 11.2025</t>
  </si>
  <si>
    <t xml:space="preserve">Home insurance </t>
  </si>
  <si>
    <t>נעם שרברב</t>
  </si>
  <si>
    <t>Plumber 1st invoice</t>
  </si>
  <si>
    <t>Plumber 2nd invoice</t>
  </si>
  <si>
    <t>אושר הנדימן 1250 NIS</t>
  </si>
  <si>
    <t>Silicone sealing - wooden ceiling in the bedroom</t>
  </si>
  <si>
    <t>2 leacks repair in  garden, replacement of a connector and faucet + leak in the toilet tank, replacement of the flush mechanism – materials + labor</t>
  </si>
  <si>
    <t>Repair of the closing and locking mechanism of the black garden gate</t>
  </si>
  <si>
    <t>Osher 4.11.2025</t>
  </si>
  <si>
    <t>Electrician 20.11.2025</t>
  </si>
  <si>
    <t>אברהם מוטי החשמלאי שלך</t>
  </si>
  <si>
    <t>Electrician big job</t>
  </si>
  <si>
    <t>משה טימסיט</t>
  </si>
  <si>
    <t>Roof check</t>
  </si>
  <si>
    <t xml:space="preserve">אור בגג </t>
  </si>
  <si>
    <t>אור בגג</t>
  </si>
  <si>
    <t>Solar panel cleaning</t>
  </si>
  <si>
    <t>Measurements by the local council</t>
  </si>
  <si>
    <t>קבלה סנדי</t>
  </si>
  <si>
    <t xml:space="preserve">העברות:  10,000 + 1800 ש"ח </t>
  </si>
  <si>
    <t>Amnor 11.2025</t>
  </si>
  <si>
    <t>Partner Internet 13.10-12.11.2025</t>
  </si>
  <si>
    <t>Partner Internet 13.9-12.10.2025</t>
  </si>
  <si>
    <t>יתרה שהועברה בטעות לפועחים</t>
  </si>
  <si>
    <t>קבלה לאומי</t>
  </si>
  <si>
    <t xml:space="preserve">AC cleaning </t>
  </si>
  <si>
    <t>קדוש מיזוג</t>
  </si>
  <si>
    <t>500013 </t>
  </si>
  <si>
    <t>2 more doors</t>
  </si>
  <si>
    <t>10םפןם</t>
  </si>
  <si>
    <t>MIP Fee ( December 2025 and January and February 2026)</t>
  </si>
  <si>
    <t>Advance for pool payment</t>
  </si>
  <si>
    <t>Cleaning + Pension + Bituch Leumi 11.2025</t>
  </si>
  <si>
    <t>Cleaning + Pension + Bituch Leumi 11.2025 איפוס אגורות</t>
  </si>
  <si>
    <t>12,980 (third receipt) + 900 (toilet) - 551 (current balance)</t>
  </si>
  <si>
    <t xml:space="preserve">Receipt </t>
  </si>
  <si>
    <t>130319 </t>
  </si>
  <si>
    <t>Gardner 10-11.2025</t>
  </si>
  <si>
    <t>Gardening 10-11.2025</t>
  </si>
  <si>
    <t>Roof cleaning</t>
  </si>
  <si>
    <t>Advance - close expense account</t>
  </si>
  <si>
    <t>Purchase &amp; installation of 2 lighting fixtures</t>
  </si>
  <si>
    <t>cc 3848</t>
  </si>
  <si>
    <t>Electric bill 10-12.2025</t>
  </si>
  <si>
    <t>פי אר די ביקורת מעליות</t>
  </si>
  <si>
    <t xml:space="preserve">Renovations first payment </t>
  </si>
  <si>
    <t>שחאדה באסם</t>
  </si>
  <si>
    <t>Balcony sealing</t>
  </si>
  <si>
    <t xml:space="preserve">חברת החשמל </t>
  </si>
  <si>
    <t>Amnor Security 11.2025</t>
  </si>
  <si>
    <t>Gardner 12.2025</t>
  </si>
  <si>
    <t>ערן גנן</t>
  </si>
  <si>
    <t>Insurance call for  leak from the bath</t>
  </si>
  <si>
    <t>הראל תביעות - בלו</t>
  </si>
  <si>
    <t>Electricity 10-12.2025</t>
  </si>
  <si>
    <t>שותפות אגמים</t>
  </si>
  <si>
    <t>Installation of a new toilet cistern – labor + cistern</t>
  </si>
  <si>
    <t>Roof water drainage</t>
  </si>
  <si>
    <t>אושר 8200 ש"ח</t>
  </si>
  <si>
    <t>Replacement of a wooden beam for the railing – materials + labor</t>
  </si>
  <si>
    <t xml:space="preserve">Replacement of a waterproof electrical outlet – new outlet + labor </t>
  </si>
  <si>
    <t>אושר הנדימן 8200</t>
  </si>
  <si>
    <t xml:space="preserve">Renovation of wooden deck and railing – cleaning, washing, and painting. Materials + labor </t>
  </si>
  <si>
    <t>Gardner 30.09.2025</t>
  </si>
  <si>
    <t>Tami 4 water bar</t>
  </si>
  <si>
    <t>tami4</t>
  </si>
  <si>
    <t>order 034949806</t>
  </si>
  <si>
    <t>Water bill 09-10.2025 + Caesarea fee 11-12.2025</t>
  </si>
  <si>
    <t>Replacement of  water line following temporary 2repaired burst pipes.</t>
  </si>
  <si>
    <t>Pool maintenance  10.2024-11.2025</t>
  </si>
  <si>
    <t xml:space="preserve">מעיין רם (רעמן אנגל) </t>
  </si>
  <si>
    <t>New waterproofing around the entire roof, including removal of old waterproofing, cleaning, and new Sika application (materials included).</t>
  </si>
  <si>
    <t>אושר 2.11</t>
  </si>
  <si>
    <t>AC interior motor repaire</t>
  </si>
  <si>
    <t>קרופיק רוני</t>
  </si>
  <si>
    <t>Plumber  -Leak detection and repair</t>
  </si>
  <si>
    <t>Leak repair and painting, including roof cleaning, Sika waterproofing, and materials.</t>
  </si>
  <si>
    <t xml:space="preserve">מועצה מקומית זכרון </t>
  </si>
  <si>
    <t>Water bill 7-8.2025</t>
  </si>
  <si>
    <t>מעיימות העמקמם</t>
  </si>
  <si>
    <t>Water bill 5-6.2025</t>
  </si>
  <si>
    <t>Internet 6.2025</t>
  </si>
  <si>
    <t>Arnona 7-8.2025</t>
  </si>
  <si>
    <t>Internet 4.2025</t>
  </si>
  <si>
    <t>Internet 5.2025</t>
  </si>
  <si>
    <t>Internet 3.2025</t>
  </si>
  <si>
    <t>Arnona 09-10/2025 801</t>
  </si>
  <si>
    <t>130327 </t>
  </si>
  <si>
    <t>Adhesive installation of entrance number sign and fiber-optic cable securing in the yard.</t>
  </si>
  <si>
    <t>Osher 22.12.25</t>
  </si>
  <si>
    <t>Repair of toilet cistern leak, including pipe replacement.</t>
  </si>
  <si>
    <t>Entrance door frame installation.</t>
  </si>
  <si>
    <t>Osher 17.12.25</t>
  </si>
  <si>
    <t>Adhesive installation of playroom flooring.</t>
  </si>
  <si>
    <t xml:space="preserve">שיא השירות </t>
  </si>
  <si>
    <t xml:space="preserve">Gardner </t>
  </si>
  <si>
    <t xml:space="preserve">ערן גנן </t>
  </si>
  <si>
    <t>Bezeq 08.2025</t>
  </si>
  <si>
    <t>Bezeq 9.2025</t>
  </si>
  <si>
    <t>Bezeq 11.2025</t>
  </si>
  <si>
    <t>Bezeq 10.2025</t>
  </si>
  <si>
    <t>Hot 12.2025</t>
  </si>
  <si>
    <t xml:space="preserve">Device for  refrigirador shabbat mode </t>
  </si>
  <si>
    <t>משמרת השבת</t>
  </si>
  <si>
    <t>Water paid on 16/12/2025</t>
  </si>
  <si>
    <t>29887087 אישור תשלום</t>
  </si>
  <si>
    <t>Electric bill 8-10.2025</t>
  </si>
  <si>
    <t>General handiman work</t>
  </si>
  <si>
    <t>ניהול וביצוע פרויקטים</t>
  </si>
  <si>
    <t>Gardner 23.12.2025</t>
  </si>
  <si>
    <t>קבלה MIP</t>
  </si>
  <si>
    <t>Internet 11.2025</t>
  </si>
  <si>
    <t>Internet 10.2025</t>
  </si>
  <si>
    <t>Electric bill for Daniel Sokol Z"L</t>
  </si>
  <si>
    <t>Water bill for Daniel Sokol Z"L</t>
  </si>
  <si>
    <t>Arnona 01-02.2026</t>
  </si>
  <si>
    <t>עיריית נהריה</t>
  </si>
  <si>
    <t>Amnor 12.2025</t>
  </si>
  <si>
    <t>Advance on payment for electric car charger installation</t>
  </si>
  <si>
    <t>אפקון תחבורה חשמלית בע"מ</t>
  </si>
  <si>
    <t>Replaced spotlight and transformer + Fixed cistern leak and adjusted float.</t>
  </si>
  <si>
    <t>Osher 28.12.25</t>
  </si>
  <si>
    <t>אברהם מוטי חשמלאי</t>
  </si>
  <si>
    <t>Gardner (New) 12.2025</t>
  </si>
  <si>
    <t>פל אח קמינים</t>
  </si>
  <si>
    <t>מיזוג הברון (רוני ק)</t>
  </si>
  <si>
    <t>Gardening 12.2025</t>
  </si>
  <si>
    <t>Repaire of gas fireplace.</t>
  </si>
  <si>
    <t>Gardner 16.12.2025</t>
  </si>
  <si>
    <t>Water 8-10.2025</t>
  </si>
  <si>
    <t xml:space="preserve">מי נתניה </t>
  </si>
  <si>
    <t>Cleaning + Pension + Bituch Leumi 12.2025</t>
  </si>
  <si>
    <t xml:space="preserve">אלחטיב דועה מוחמד </t>
  </si>
  <si>
    <t>קבלה 130330</t>
  </si>
  <si>
    <t>קבלה 130331</t>
  </si>
  <si>
    <t>The rest of the payment for electric car charger installation</t>
  </si>
  <si>
    <t>Total: 6092 NIS</t>
  </si>
  <si>
    <t>SI1682600128</t>
  </si>
  <si>
    <t xml:space="preserve">Copy of keys </t>
  </si>
  <si>
    <t xml:space="preserve">יאיר מפתחות </t>
  </si>
  <si>
    <t>Osher 18.12.24</t>
  </si>
  <si>
    <t xml:space="preserve">Renovation 1st payment </t>
  </si>
  <si>
    <t xml:space="preserve">Renovation 2nd payment </t>
  </si>
  <si>
    <t>AC repaire</t>
  </si>
  <si>
    <t>Gardner (New) 01.2026</t>
  </si>
  <si>
    <t>Plumbing job</t>
  </si>
  <si>
    <t>11.1.2026</t>
  </si>
  <si>
    <t>Plumbing job - continuation</t>
  </si>
  <si>
    <t>20.1.2026</t>
  </si>
  <si>
    <t>Gardner 20.1.2026</t>
  </si>
  <si>
    <t>Electricity work</t>
  </si>
  <si>
    <t>563/0163</t>
  </si>
  <si>
    <t>Internet 2.2025</t>
  </si>
  <si>
    <t>Hot 1.2026</t>
  </si>
  <si>
    <t>Amnor security 01.2026</t>
  </si>
  <si>
    <t>Amnor 1.2026</t>
  </si>
  <si>
    <t>Gardner 1.2026</t>
  </si>
  <si>
    <t>ערן בג׳איו גנן</t>
  </si>
  <si>
    <t>יובל אבהרם</t>
  </si>
  <si>
    <t>Water 11-12/2025</t>
  </si>
  <si>
    <t>Water 11-12.2025</t>
  </si>
  <si>
    <t>Bezeq 12.2025</t>
  </si>
  <si>
    <t>שופרסל די</t>
  </si>
  <si>
    <t>29+95.80</t>
  </si>
  <si>
    <t>New shutters - 50% advance</t>
  </si>
  <si>
    <t>אורי קוסטנטין</t>
  </si>
  <si>
    <t>technician for underground heater</t>
  </si>
  <si>
    <t xml:space="preserve">Repair and painting of moisture in the corridor and storage area. </t>
  </si>
  <si>
    <t>אושר 21.1.26</t>
  </si>
  <si>
    <t>Partner Internet 13.12.2025-12.1.2026</t>
  </si>
  <si>
    <t>C8</t>
  </si>
  <si>
    <t>Cleaning + Pension + Bituch Leumi 01.2026</t>
  </si>
  <si>
    <t>Window</t>
  </si>
  <si>
    <t xml:space="preserve">Gardening 1.2026 new price </t>
  </si>
  <si>
    <t xml:space="preserve">Pump </t>
  </si>
  <si>
    <t>Hot last bill 8.2025</t>
  </si>
  <si>
    <t>Repair of a pipe blockage</t>
  </si>
  <si>
    <t>נטע עופר ביוב</t>
  </si>
  <si>
    <t xml:space="preserve">זיאדני חוסין </t>
  </si>
  <si>
    <t>MIP receipt</t>
  </si>
  <si>
    <t>Cleaning + Pension + Bituch Leumi 12.2025 11.2025</t>
  </si>
  <si>
    <t xml:space="preserve">Advance  </t>
  </si>
  <si>
    <t>Sign for swimmimg pool</t>
  </si>
  <si>
    <t xml:space="preserve">הכל לצימר </t>
  </si>
  <si>
    <t>MAKE kabala for Joan from Leumi</t>
  </si>
  <si>
    <t>Cleaning payment return from Joan (Short term rental)</t>
  </si>
  <si>
    <t>Mousetraps</t>
  </si>
  <si>
    <t>Securing and fixing a garden water pipe</t>
  </si>
  <si>
    <t>Osher 11.2.26</t>
  </si>
  <si>
    <t>Electrician work</t>
  </si>
  <si>
    <t>Solar Water Heater Repair</t>
  </si>
  <si>
    <t>דודי שמש יצחק בן חמו</t>
  </si>
  <si>
    <t>Joan from Short term rental at 273 paid 10 NIS in cash</t>
  </si>
  <si>
    <t>Gas system inspection &amp; repairs of gas pipe, including valve replacement.</t>
  </si>
  <si>
    <t>5111/4</t>
  </si>
  <si>
    <t>בנק</t>
  </si>
  <si>
    <t xml:space="preserve">קבלה לאומי </t>
  </si>
  <si>
    <t xml:space="preserve">Plumber verification </t>
  </si>
  <si>
    <t>Gardening 1.2026 - new price 1880 inc VAT</t>
  </si>
  <si>
    <t>5 AC untis + התקנה</t>
  </si>
  <si>
    <t>אימן מיזוג אוויר</t>
  </si>
  <si>
    <t xml:space="preserve">electricity 12.25-2.26 </t>
  </si>
  <si>
    <t xml:space="preserve">Arnona 3-4.2026 </t>
  </si>
  <si>
    <t>Arnona 3-4.2026</t>
  </si>
  <si>
    <t>מועצה איזורית חוף כרמל</t>
  </si>
  <si>
    <t>Hot 2.2026</t>
  </si>
  <si>
    <t>קבלה 130340</t>
  </si>
  <si>
    <t>Gardner 2.2026</t>
  </si>
  <si>
    <t>Gardner 12.2025-1.2026</t>
  </si>
  <si>
    <t>Gardening 12.2025 - 1.2026</t>
  </si>
  <si>
    <t>מיקי לבנון בדיקת חשמל</t>
  </si>
  <si>
    <t>Window seal</t>
  </si>
  <si>
    <t>א. מרדכי</t>
  </si>
  <si>
    <t>Pool maintnance 07.25-2.26</t>
  </si>
  <si>
    <t>כמעיין מתגבר</t>
  </si>
  <si>
    <t>Partner Internet 13.1.2026-12.2.2026</t>
  </si>
  <si>
    <t>Amnor 2.2026</t>
  </si>
  <si>
    <t>רמי לוי אור קיבא</t>
  </si>
  <si>
    <t>4 mouse traps</t>
  </si>
  <si>
    <t>Batteries for home alarm system</t>
  </si>
  <si>
    <t>Screwdriver</t>
  </si>
  <si>
    <t>gas tank</t>
  </si>
  <si>
    <t>Cleaning + Pension + Bituch Leumi 02.2026</t>
  </si>
  <si>
    <t xml:space="preserve">Electrician battery change </t>
  </si>
  <si>
    <t>כח החשמל מיגון ואבטחה</t>
  </si>
  <si>
    <t>Old faucet removal and new faucet installation</t>
  </si>
  <si>
    <t xml:space="preserve"> 18.2.26אושר </t>
  </si>
  <si>
    <t>Gardner (Sabres) 02.2026</t>
  </si>
  <si>
    <t>Bathroom parts (ניארה)</t>
  </si>
  <si>
    <t>נשלח בטעות לפועלים - הועבר ב12.3.26</t>
  </si>
  <si>
    <t xml:space="preserve">Gardening 2.2026 new price </t>
  </si>
  <si>
    <t>Gardening 2.2026 - new price 1880 inc VAT</t>
  </si>
  <si>
    <t>Electricty 12.2025 - 2.2026</t>
  </si>
  <si>
    <t xml:space="preserve">Renovation 3rd payment </t>
  </si>
  <si>
    <t>Water bill 1-2.26 + Caesarea fee 3-4.26</t>
  </si>
  <si>
    <t>Check of washing machine and toilet for leaks</t>
  </si>
  <si>
    <t>Osher 12.3.26</t>
  </si>
  <si>
    <t xml:space="preserve">אושר כהן </t>
  </si>
  <si>
    <t>Install pool sign</t>
  </si>
  <si>
    <t>אושר 26.2.26</t>
  </si>
  <si>
    <t xml:space="preserve">Cleaning fee for stay - Vorzger Guy Adi </t>
  </si>
  <si>
    <t xml:space="preserve">Crane booking, external grill removed, mesh and grill installed, pigeons removed and drywall work </t>
  </si>
  <si>
    <t>רפאל שפירו</t>
  </si>
  <si>
    <t xml:space="preserve">EXPENSE ACC BALANCE RETURN to 10-897-003588152 </t>
  </si>
  <si>
    <t>Water 1-2.2026</t>
  </si>
  <si>
    <t>Arnona 03-04.2026</t>
  </si>
  <si>
    <t>עיריית נתניה</t>
  </si>
  <si>
    <t>Amnor Security 2.2026</t>
  </si>
  <si>
    <t>Sealing a roof with white silicone</t>
  </si>
  <si>
    <t xml:space="preserve">More sealing work </t>
  </si>
  <si>
    <t xml:space="preserve">3884967
</t>
  </si>
  <si>
    <t>Hot 3.2026</t>
  </si>
  <si>
    <t>water 1-2.2026</t>
  </si>
  <si>
    <t>Boiler replacement</t>
  </si>
  <si>
    <t>Bezek 1.2026</t>
  </si>
  <si>
    <t xml:space="preserve"> MIP קבלה באיחור</t>
  </si>
  <si>
    <t>Handiman work</t>
  </si>
  <si>
    <t>בירנבוים אשר</t>
  </si>
  <si>
    <t>Water 10-12.2025</t>
  </si>
  <si>
    <t>cc/t</t>
  </si>
  <si>
    <t xml:space="preserve">Disassembly and installation of a wall-hung toilet </t>
  </si>
  <si>
    <t>אמבולנס אינסטילציה</t>
  </si>
  <si>
    <t>MIPreceipt</t>
  </si>
  <si>
    <t>Osher 19.3.2026 - 1900</t>
  </si>
  <si>
    <t>Lower Unit: Replacement of  3 outdoor light fixtures + electrical box for the water heater.</t>
  </si>
  <si>
    <t>Lower Unit: Fixed 2 indoor outlets + 1 outdoor switch.</t>
  </si>
  <si>
    <t>Main unit: Replacement of a light fixture in the kitchen</t>
  </si>
  <si>
    <t>Main unit: Closed opening to the roof (mice issue) &amp;
Covered with a custom-cut wooden board that can be opened if needed</t>
  </si>
  <si>
    <t xml:space="preserve">Gardner 18.3.2026 </t>
  </si>
  <si>
    <t>Toilet cistern (flush tank) repair</t>
  </si>
  <si>
    <t>Osher 15.3.2026</t>
  </si>
  <si>
    <t>Fiber Infrastructure installation</t>
  </si>
  <si>
    <t>ר ל איתור והתקנה</t>
  </si>
  <si>
    <t>Electric bill 12.2025-2.2026</t>
  </si>
  <si>
    <t>Electric bill 12.25-2.26</t>
  </si>
  <si>
    <t xml:space="preserve">Sealing </t>
  </si>
  <si>
    <t>Alarm - connection to cloud</t>
  </si>
  <si>
    <t>radiokesher</t>
  </si>
  <si>
    <t>Water11-12.2025</t>
  </si>
  <si>
    <t>Arnona 1-2.2026</t>
  </si>
  <si>
    <t xml:space="preserve">Arnona 1-2.2026 </t>
  </si>
  <si>
    <t xml:space="preserve">דודו ביטון </t>
  </si>
  <si>
    <t>Electric bill 08-10.2025</t>
  </si>
  <si>
    <t>handiman supplies</t>
  </si>
  <si>
    <t xml:space="preserve">בנדק </t>
  </si>
  <si>
    <t>Partner Internet 13.2.2026-12.3.2026</t>
  </si>
  <si>
    <t>Amnor 3.2026</t>
  </si>
  <si>
    <t>Cleaning + Pension + Bituch Leumi 03.2026</t>
  </si>
  <si>
    <t>Arnona bill 5-6.2026</t>
  </si>
  <si>
    <t>Arnona 5-6.2026</t>
  </si>
  <si>
    <t xml:space="preserve">Gardening 3.2026 </t>
  </si>
  <si>
    <t xml:space="preserve">טיב טעם דוד </t>
  </si>
  <si>
    <t>Gardening 3.2026</t>
  </si>
  <si>
    <t>שופרסל דיל - דוד</t>
  </si>
  <si>
    <t>Gardner 5/04/2026</t>
  </si>
  <si>
    <t>Dishwasher repaire</t>
  </si>
  <si>
    <t>שירות הצפון חיפה</t>
  </si>
  <si>
    <t>Dud shemesh fix</t>
  </si>
  <si>
    <t>Repaire of wooden door frame (front door) – work at height.</t>
  </si>
  <si>
    <t>אושר 21.4.26</t>
  </si>
  <si>
    <t>Replacement of concealed (in-wall) toilet flush button and frame.</t>
  </si>
  <si>
    <t xml:space="preserve">אושר הנידמן </t>
  </si>
  <si>
    <t>Repair of 3 leaks in monoblock toilet cisterns. Replacing parts, mechanisms, and floats.</t>
  </si>
  <si>
    <t>אושר 21.4.2026</t>
  </si>
  <si>
    <t>Fix of leak and replacing of sink siphon – labor + parts.</t>
  </si>
  <si>
    <t>אושר  21.4.26</t>
  </si>
  <si>
    <t>Checking  sewage pump &amp; air conditioner
Buying and replacing a light bulb in the bathroom
Tightening all toilet seats in the house
Replacing a large mesh screen in the basement floor</t>
  </si>
  <si>
    <t>plumber check and fix of leak</t>
  </si>
  <si>
    <t>Gardener,  fixed leak</t>
  </si>
  <si>
    <t>בנדק - קבוצת טלראן</t>
  </si>
  <si>
    <t>Water 12.2025 -2.2026</t>
  </si>
  <si>
    <t>Electricty 2-4.2026</t>
  </si>
  <si>
    <t>סונול גז</t>
  </si>
  <si>
    <t>Cleaning supplies for Pessah</t>
  </si>
  <si>
    <t>Cleaning supplies for Passover</t>
  </si>
  <si>
    <t>טלראן בנדק</t>
  </si>
  <si>
    <t xml:space="preserve">טיב טעם  </t>
  </si>
  <si>
    <t>Sonol Gas 2-3.2026</t>
  </si>
  <si>
    <t>cc 6947</t>
  </si>
  <si>
    <t>Partner Internet 13.11-12.12.2025</t>
  </si>
  <si>
    <t>Partner Internet 13.3.2026-12.4.2026</t>
  </si>
  <si>
    <t>Water 3-4.2026</t>
  </si>
  <si>
    <t>Amnor 4.2026</t>
  </si>
  <si>
    <t>Amnor security 9.2025</t>
  </si>
  <si>
    <t>Amnor security 12.2025</t>
  </si>
  <si>
    <t>Amnor Security 3.2026</t>
  </si>
  <si>
    <t>Electric bill 2-4.2024</t>
  </si>
  <si>
    <t>Electric bill 12.23-2.2024</t>
  </si>
  <si>
    <t>Hot 1.2024</t>
  </si>
  <si>
    <t xml:space="preserve">Hot 2.2024 </t>
  </si>
  <si>
    <t>Hot 3.2024</t>
  </si>
  <si>
    <t>Hot 4.2024</t>
  </si>
  <si>
    <t>Hot 4.2026</t>
  </si>
  <si>
    <t>Electricy 2-4.2026</t>
  </si>
  <si>
    <t>Insurance visit  - leak in dining room wall</t>
  </si>
  <si>
    <t>Insurance repaire of leak in dining room wall</t>
  </si>
  <si>
    <t>לוי אספקה טכנית</t>
  </si>
  <si>
    <t xml:space="preserve">טיב </t>
  </si>
  <si>
    <t>Electricty 12.25-2.26</t>
  </si>
  <si>
    <t>CC 6947 -31.3.26 1026.63</t>
  </si>
  <si>
    <t>Electricity 2-4.2026</t>
  </si>
  <si>
    <t>cc6947</t>
  </si>
  <si>
    <t>Electric bill 2-4.2026</t>
  </si>
  <si>
    <t>אושר 3.5.26</t>
  </si>
  <si>
    <t>Water leak inspection incl. all toilet cisterns, indoor and outdoor inspection. + Location of leak in the irrigation system.</t>
  </si>
  <si>
    <t>Gaz 10-11.2025 + 12.25-1.2026</t>
  </si>
  <si>
    <t>שולם בטעות מפועלים ב1.1.26 - הועבק מפועלים ללאומיב 6.5.26</t>
  </si>
  <si>
    <t xml:space="preserve">Passover Cleaning and Kosherizing </t>
  </si>
  <si>
    <t> ויה מאריס</t>
  </si>
  <si>
    <t>YOMI 4 hours</t>
  </si>
  <si>
    <t>YOMI 5 hours</t>
  </si>
  <si>
    <t>ויה מאריס</t>
  </si>
  <si>
    <t>שולם 6.5.2026</t>
  </si>
  <si>
    <t xml:space="preserve">Inspection, diagnosis, and root cutting in the stormwater drainage system. </t>
  </si>
  <si>
    <t>Osher 4.5.26 - 3200 NIS</t>
  </si>
  <si>
    <t>Top unit: Repairs &amp; painting in living room (Bathroom repairs, mold cleaning, and repainting, including ceiling paint with anti-mold coating.)</t>
  </si>
  <si>
    <t>Main unit: Repairs and painting in 3 areas of the home, including labor and materials</t>
  </si>
  <si>
    <t>Gardner 28/4/2026</t>
  </si>
  <si>
    <t>חברת חמשל</t>
  </si>
  <si>
    <t>Repair of main door handle + Ceiling fix and paimting of the room</t>
  </si>
  <si>
    <t>Osher 8.5.26</t>
  </si>
  <si>
    <t>Gardening 2-4.2026</t>
  </si>
  <si>
    <t>Cleaning + Pension + Bituch Leumi 04.2026</t>
  </si>
  <si>
    <t>Cleaning + Pension + Bituch Leumi 4.2026</t>
  </si>
  <si>
    <t>Window rubber seal replacement</t>
  </si>
  <si>
    <t>עלראל אלומיניום</t>
  </si>
  <si>
    <t>Gardening 4.2026</t>
  </si>
  <si>
    <t>..\Clients\Current Clients\P40 Adele\Receipts\2026\אור בזמיזוג קבלה.pdf</t>
  </si>
  <si>
    <t>Repair of the balcony door</t>
  </si>
  <si>
    <t>אביתר עבודות אלומיניום</t>
  </si>
  <si>
    <r>
      <t xml:space="preserve">שולם למושיקו - אור המיזוג  מקדמה עבור עבודה שלא הושלמה בעמל 40 </t>
    </r>
    <r>
      <rPr>
        <b/>
        <sz val="11"/>
        <color rgb="FF000000"/>
        <rFont val="Arial"/>
        <family val="2"/>
        <scheme val="minor"/>
      </rPr>
      <t xml:space="preserve"> הוא חייב לנו את הסכום הזה בחזרה חשבונית </t>
    </r>
    <r>
      <rPr>
        <sz val="11"/>
        <color rgb="FF000000"/>
        <rFont val="Arial"/>
        <family val="2"/>
        <scheme val="minor"/>
      </rPr>
      <t xml:space="preserve">3396  </t>
    </r>
  </si>
  <si>
    <t>13.5.2026</t>
  </si>
  <si>
    <t>Yes  7.2025</t>
  </si>
  <si>
    <t>Yes 8.2025</t>
  </si>
  <si>
    <t>Yes 9.2025</t>
  </si>
  <si>
    <t>Yes 10.2025</t>
  </si>
  <si>
    <t>Yes 11.2025</t>
  </si>
  <si>
    <t>Yes 12.2025</t>
  </si>
  <si>
    <t>Yes 1.2026</t>
  </si>
  <si>
    <t>Yes 2.2026</t>
  </si>
  <si>
    <t>Yes 3.2026</t>
  </si>
  <si>
    <t>YES</t>
  </si>
  <si>
    <t>חשבונית בתיקייה</t>
  </si>
  <si>
    <t>Hot 5.2026</t>
  </si>
  <si>
    <t>Hot 4 2026</t>
  </si>
  <si>
    <t>בטעות לפועלים</t>
  </si>
  <si>
    <t>MIP RCPT 130353</t>
  </si>
  <si>
    <t>Expense account balance - retun to client</t>
  </si>
  <si>
    <t>Advance - 1st transfer</t>
  </si>
  <si>
    <t>Advance - 2nd transfer</t>
  </si>
  <si>
    <t>Advance - 3rd transfer</t>
  </si>
  <si>
    <t>Home supplies</t>
  </si>
  <si>
    <t>סופר תלם</t>
  </si>
  <si>
    <t>cc3848</t>
  </si>
  <si>
    <t>Advance - 4th transfer</t>
  </si>
  <si>
    <t>2-4 25'</t>
  </si>
  <si>
    <t>12-2 26+</t>
  </si>
  <si>
    <t>Electric Bill 12.2024-4.2025</t>
  </si>
  <si>
    <t>Alarm Application (yearly fee) 2026</t>
  </si>
  <si>
    <t xml:space="preserve">Google iRSICO </t>
  </si>
  <si>
    <t>יומי</t>
  </si>
  <si>
    <t xml:space="preserve">Arnona 01-02.2026 </t>
  </si>
  <si>
    <t xml:space="preserve">Arnona 03-04.2026 </t>
  </si>
  <si>
    <t>Water 01-02.2026</t>
  </si>
  <si>
    <t>Water 03-04.2026</t>
  </si>
  <si>
    <t>Internet 1.2026</t>
  </si>
  <si>
    <t>Internet 9.2025</t>
  </si>
  <si>
    <t>Internet 12.2025</t>
  </si>
  <si>
    <t>Internet 2.2026</t>
  </si>
  <si>
    <t>Internet 3.2026</t>
  </si>
  <si>
    <t>Arnona 11-12</t>
  </si>
  <si>
    <t>Arnona 7-8/2025 618</t>
  </si>
  <si>
    <t>Arnona 9-10/2025 618</t>
  </si>
  <si>
    <t>130358 </t>
  </si>
  <si>
    <t>Gardner 02-04.2026</t>
  </si>
  <si>
    <t>Repaire fault in the alarm system</t>
  </si>
  <si>
    <t>גר תקשורת</t>
  </si>
  <si>
    <t>Window cleaning</t>
  </si>
  <si>
    <t>Ryan Gosher</t>
  </si>
  <si>
    <t xml:space="preserve">Roof work </t>
  </si>
  <si>
    <t>0-634</t>
  </si>
  <si>
    <t>Asher Birenboim</t>
  </si>
  <si>
    <t>אשר בירנבוים</t>
  </si>
  <si>
    <t>Advance - 5th transfer</t>
  </si>
  <si>
    <t>130359 </t>
  </si>
  <si>
    <t>leumi receipt</t>
  </si>
  <si>
    <t>130360 </t>
  </si>
  <si>
    <t>130361 </t>
  </si>
  <si>
    <t>Advance - 6th transfer</t>
  </si>
  <si>
    <t>Reciept from Leumi</t>
  </si>
  <si>
    <t>130362 </t>
  </si>
  <si>
    <t>130363 </t>
  </si>
  <si>
    <t>Leumi Receipt</t>
  </si>
  <si>
    <t>130364 </t>
  </si>
  <si>
    <t>130365 </t>
  </si>
  <si>
    <t>Leumi receipt</t>
  </si>
  <si>
    <t>Advance - 7th transfer</t>
  </si>
  <si>
    <t>130366 </t>
  </si>
  <si>
    <t xml:space="preserve">Patching  walls and sealing window gaps </t>
  </si>
  <si>
    <t xml:space="preserve">cc </t>
  </si>
  <si>
    <t>Arnona  5-6.2026</t>
  </si>
  <si>
    <t>130368 </t>
  </si>
  <si>
    <t>Advance - 8th transfer</t>
  </si>
  <si>
    <t>Leuni receipt</t>
  </si>
  <si>
    <t>יהלומי שירותי אינסטלציה</t>
  </si>
  <si>
    <t xml:space="preserve">Garden services- Feb, March, April 2026 </t>
  </si>
  <si>
    <t xml:space="preserve">Door check </t>
  </si>
  <si>
    <t xml:space="preserve">Do door </t>
  </si>
  <si>
    <t xml:space="preserve">Gardening 4.2026 </t>
  </si>
  <si>
    <t>Replacement of Alarm System</t>
  </si>
  <si>
    <t>ג.ר תקשורת</t>
  </si>
  <si>
    <t>Gardner 19/5/2026</t>
  </si>
  <si>
    <r>
      <t>Living room wall repair after water damage:</t>
    </r>
    <r>
      <rPr>
        <sz val="11"/>
        <color rgb="FF000000"/>
        <rFont val="Arial"/>
        <scheme val="minor"/>
      </rPr>
      <t xml:space="preserve"> Scrape damaged area, 2 coats of bonding primer, repair with putty, and paint with 2 coats.</t>
    </r>
  </si>
  <si>
    <t xml:space="preserve">ישי הדברות </t>
  </si>
  <si>
    <t>Repaire of leak in dining room wall closing payment</t>
  </si>
  <si>
    <t>Repaire of leak in dining room wall - closing  payment</t>
  </si>
  <si>
    <t>Amnor 5.2026</t>
  </si>
  <si>
    <t>Advance for Insurance</t>
  </si>
  <si>
    <t>Cleaning + Pension + Bituch Leumi 05.2026</t>
  </si>
  <si>
    <t>Gardner 05.2026</t>
  </si>
  <si>
    <t xml:space="preserve">Garden services- MAY 2026 </t>
  </si>
  <si>
    <t>Gardening 5.2026</t>
  </si>
  <si>
    <r>
      <t>Outdoor toilet flush tank</t>
    </r>
    <r>
      <rPr>
        <sz val="11"/>
        <color rgb="FF000000"/>
        <rFont val="Arial"/>
        <scheme val="minor"/>
      </rPr>
      <t xml:space="preserve"> – Fixing leaks and replacing parts in a concealed (in-wall) toilet flush tank.</t>
    </r>
  </si>
  <si>
    <t>אושר 1.6.2026</t>
  </si>
  <si>
    <t xml:space="preserve">Gardening 5.2026+ Replacing a lawn sprinkler. </t>
  </si>
  <si>
    <t>Gardening 5.2026 + 2,200 for decorative pebbles in the patio.</t>
  </si>
  <si>
    <t>Solar water heater installation.</t>
  </si>
  <si>
    <t>סבגדודי שמש</t>
  </si>
  <si>
    <t>2 mattresses for the bunk bed</t>
  </si>
  <si>
    <t>פנדה הום בע"מ</t>
  </si>
  <si>
    <t>Amnor 6.2026</t>
  </si>
  <si>
    <t>Water 5-6.2026</t>
  </si>
  <si>
    <t>Gardner 04/06/2026</t>
  </si>
  <si>
    <t>Gardner (Sabres) 05.2026</t>
  </si>
  <si>
    <t xml:space="preserve">נשלח לפועלים סכום גדול מדיי </t>
  </si>
  <si>
    <t>130372 </t>
  </si>
  <si>
    <t>Short term rental - Laura Haufman - cleaning payment</t>
  </si>
  <si>
    <t>ערן בגאיו</t>
  </si>
  <si>
    <t>Gardner 5+6.2026</t>
  </si>
  <si>
    <t>Repair the gate door for the trash bins.</t>
  </si>
  <si>
    <t>אושר 18.6.2026</t>
  </si>
  <si>
    <t>אושר כהן</t>
  </si>
  <si>
    <t xml:space="preserve">Close off the pigeon area on the roof by sealing all openings, including all necessary materials and parts, and cleaning </t>
  </si>
  <si>
    <t xml:space="preserve">אושר 18.6.2026 </t>
  </si>
  <si>
    <t>Return of final balance</t>
  </si>
  <si>
    <t>Repair of leaking one-piece toilet cistern including Reattach 6 loose shower tiles</t>
  </si>
  <si>
    <t>Osher 15.6.2026</t>
  </si>
  <si>
    <t>Gardner (Sabres) 06.2026</t>
  </si>
  <si>
    <t>handiman work - sorting out the roof and leak, painting</t>
  </si>
  <si>
    <t>Pool maintenance 12.2025- 05.2026</t>
  </si>
  <si>
    <t>A/C repair living room and kitchen</t>
  </si>
  <si>
    <t>Changing a/c in donna room</t>
  </si>
  <si>
    <t>Corrugated pipes</t>
  </si>
  <si>
    <t>New garbage bin</t>
  </si>
  <si>
    <t>גרדן סייל בע''מ</t>
  </si>
  <si>
    <t>מקס סטוק</t>
  </si>
  <si>
    <t>home and cleaning supplies</t>
  </si>
  <si>
    <t>סופר צלם</t>
  </si>
  <si>
    <t>ask elad</t>
  </si>
  <si>
    <t>טאלאר תקשורת</t>
  </si>
  <si>
    <t>Net for chimney</t>
  </si>
  <si>
    <t xml:space="preserve">בלו תביעות </t>
  </si>
  <si>
    <t>repaire of refrigirador leack</t>
  </si>
  <si>
    <t>Birmage</t>
  </si>
  <si>
    <t>Painting job</t>
  </si>
  <si>
    <t xml:space="preserve">Leumi receipt </t>
  </si>
  <si>
    <t>Cleaning + Pension + Bitauch Leumi 03.2026</t>
  </si>
  <si>
    <t>Cleaning + Pension + Bitauch Leumi 06.2026</t>
  </si>
  <si>
    <t>Repair of gas barbecue + fix of door frame to barbecue + fix kitchen light fixture</t>
  </si>
  <si>
    <t>אושר 28.6.26</t>
  </si>
  <si>
    <t>Repair the bathroom mirror cabinet and shower door</t>
  </si>
  <si>
    <t>אושר 29.6.26</t>
  </si>
  <si>
    <t xml:space="preserve">Garden services- June 2026 </t>
  </si>
  <si>
    <t>Home and cleaning supplies</t>
  </si>
  <si>
    <t xml:space="preserve">תן גז </t>
  </si>
  <si>
    <t>Arnona 7-8/2026</t>
  </si>
  <si>
    <t>Electricty 4-6.2026</t>
  </si>
  <si>
    <t>Gaz 4-5.2026</t>
  </si>
  <si>
    <t>Partner Internet 13.4.2026-12.5.2026</t>
  </si>
  <si>
    <t>Partner Internet 13.5.2026-12.6.2026</t>
  </si>
  <si>
    <t>Water 2-4.2026</t>
  </si>
  <si>
    <t xml:space="preserve">handiman supplies </t>
  </si>
  <si>
    <t>חברת חשמל אשראי 6947 - 25.6.2026 - כנראה 277</t>
  </si>
  <si>
    <t>Insurance claim due to a leak and bursted pipe</t>
  </si>
  <si>
    <t>Insurance repair of leak and bursted pipe</t>
  </si>
  <si>
    <t>Exterminator - wasp line</t>
  </si>
  <si>
    <t>Arnona 7-8.2026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</si>
</sst>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3" formatCode="_-* #,##0.00_-;\-* #,##0.00_-;_-* &quot;-&quot;??_-;_-@_-"/>
    <numFmt numFmtId="164" formatCode="_ * #,##0.00_ ;_ * \-#,##0.00_ ;_ * &quot;-&quot;??_ ;_ @_ "/>
    <numFmt numFmtId="165" formatCode="0.00_ ;[Red]\-0.00\ "/>
    <numFmt numFmtId="166" formatCode="[$-1010409]d\ mmmm\ yyyy"/>
    <numFmt numFmtId="167" formatCode="[$₪-40D]\ #,##0.00"/>
    <numFmt numFmtId="168" formatCode="[$-F800]dddd\,\ mmmm\ dd\,\ yyyy"/>
    <numFmt numFmtId="169" formatCode="_(* #,##0.00_);_(* \(#,##0.00\);_(* &quot;-&quot;??_);_(@_)"/>
    <numFmt numFmtId="170" formatCode="_(* #,##0_);_(* \(#,##0\);_(* &quot;-&quot;??_);_(@_)"/>
    <numFmt numFmtId="171" formatCode="&quot;₪&quot;\ #,##0.00"/>
    <numFmt numFmtId="172" formatCode="B1mmm\-yy"/>
    <numFmt numFmtId="173" formatCode="&quot;₪&quot;\ #,##0"/>
    <numFmt numFmtId="174" formatCode="[$-409]d/mmm/yy"/>
    <numFmt numFmtId="175" formatCode="m/d/yyyy"/>
    <numFmt numFmtId="176" formatCode="_(&quot;$&quot;* #,##0.00_);_(&quot;$&quot;* \(#,##0.00\);_(&quot;$&quot;* &quot;-&quot;??_);_(@_)"/>
    <numFmt numFmtId="177" formatCode="[$-1010409]d\ mmmm\ yyyy;@"/>
    <numFmt numFmtId="178" formatCode="[$₪-40D]\ #,##0"/>
  </numFmts>
  <fonts count="117">
    <font>
      <sz val="11"/>
      <color rgb="FF000000"/>
      <name val="Arial"/>
      <scheme val="minor"/>
    </font>
    <font>
      <sz val="11"/>
      <color theme="1"/>
      <name val="Calibri"/>
      <family val="2"/>
    </font>
    <font>
      <sz val="11"/>
      <color rgb="FFFF0000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rgb="FF000000"/>
      <name val="Times New Roman"/>
      <family val="1"/>
    </font>
    <font>
      <sz val="12"/>
      <color theme="1"/>
      <name val="David"/>
      <family val="2"/>
    </font>
    <font>
      <sz val="11"/>
      <color theme="1"/>
      <name val="Times New Roman"/>
      <family val="1"/>
    </font>
    <font>
      <b/>
      <sz val="11"/>
      <color rgb="FF000000"/>
      <name val="Arial"/>
      <family val="2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1"/>
      <color rgb="FFA5A5A5"/>
      <name val="Times New Roman"/>
      <family val="1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465C74"/>
      <name val="Calibri"/>
      <family val="2"/>
    </font>
    <font>
      <sz val="11"/>
      <color rgb="FF000000"/>
      <name val="Quattrocento Sans"/>
      <family val="2"/>
    </font>
    <font>
      <sz val="10"/>
      <color rgb="FFFF0000"/>
      <name val="Arial"/>
      <family val="2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name val="Arial"/>
      <family val="2"/>
    </font>
    <font>
      <sz val="9"/>
      <color rgb="FF1B3445"/>
      <name val="Arial"/>
      <family val="2"/>
    </font>
    <font>
      <sz val="21"/>
      <color rgb="FFFF0000"/>
      <name val="Arial"/>
      <family val="2"/>
    </font>
    <font>
      <sz val="10"/>
      <color rgb="FF465C74"/>
      <name val="Arial"/>
      <family val="2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21"/>
      <color rgb="FFFFFFFF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sz val="10"/>
      <color rgb="FF222222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theme="1"/>
      <name val="Arial"/>
      <family val="2"/>
    </font>
    <font>
      <b/>
      <u/>
      <sz val="10"/>
      <color rgb="FF000000"/>
      <name val="Arial"/>
      <family val="2"/>
    </font>
    <font>
      <b/>
      <sz val="11"/>
      <color theme="1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theme="1"/>
      <name val="Arial"/>
      <family val="2"/>
    </font>
    <font>
      <sz val="10"/>
      <color rgb="FF033841"/>
      <name val="Ploni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sz val="11"/>
      <color rgb="FF1F497D"/>
      <name val="Calibri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u/>
      <sz val="11"/>
      <color rgb="FF0563C1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2"/>
      <color rgb="FF222222"/>
      <name val="Arial"/>
      <family val="2"/>
    </font>
    <font>
      <sz val="11"/>
      <color theme="1"/>
      <name val="David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u/>
      <sz val="11"/>
      <color rgb="FF0563C1"/>
      <name val="Arial"/>
      <family val="2"/>
    </font>
    <font>
      <b/>
      <u/>
      <sz val="10"/>
      <color rgb="FF000000"/>
      <name val="Arial"/>
      <family val="2"/>
    </font>
    <font>
      <b/>
      <u/>
      <sz val="11"/>
      <color rgb="FF000000"/>
      <name val="Arial"/>
      <family val="2"/>
    </font>
    <font>
      <b/>
      <u/>
      <sz val="10"/>
      <color rgb="FF000000"/>
      <name val="Arial"/>
      <family val="2"/>
    </font>
    <font>
      <sz val="13"/>
      <color rgb="FF1F1F1F"/>
      <name val="Roboto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theme="1"/>
      <name val="UICTFontTextStyleEmphasizedBody"/>
    </font>
    <font>
      <sz val="10"/>
      <color theme="1"/>
      <name val="Arial Hebrew"/>
    </font>
    <font>
      <sz val="11"/>
      <color rgb="FF000000"/>
      <name val="Arial"/>
      <family val="2"/>
      <scheme val="minor"/>
    </font>
    <font>
      <sz val="11"/>
      <color rgb="FF000000"/>
      <name val="Segoe U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294C6A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8"/>
      <name val="Arial"/>
      <family val="2"/>
      <scheme val="minor"/>
    </font>
    <font>
      <sz val="10"/>
      <color rgb="FF465C74"/>
      <name val="Arial"/>
      <family val="2"/>
      <scheme val="minor"/>
    </font>
    <font>
      <sz val="12"/>
      <color rgb="FF222222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465C74"/>
      <name val="Arial"/>
      <family val="2"/>
      <scheme val="minor"/>
    </font>
    <font>
      <sz val="11"/>
      <color rgb="FFFF0000"/>
      <name val="Times New Roman"/>
      <family val="1"/>
    </font>
    <font>
      <u/>
      <sz val="11"/>
      <color theme="1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2"/>
      <color rgb="FF465C74"/>
      <name val="Arial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C55A11"/>
        <bgColor rgb="FFC55A11"/>
      </patternFill>
    </fill>
    <fill>
      <patternFill patternType="solid">
        <fgColor rgb="FFF6B26B"/>
        <bgColor rgb="FFF6B26B"/>
      </patternFill>
    </fill>
    <fill>
      <patternFill patternType="solid">
        <fgColor rgb="FFFEF2CB"/>
        <bgColor rgb="FFFEF2C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DD7E6B"/>
        <bgColor rgb="FFDD7E6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9"/>
      </patternFill>
    </fill>
    <fill>
      <patternFill patternType="solid">
        <fgColor theme="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92D050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8EAADB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D965"/>
      </left>
      <right style="thin">
        <color rgb="FFFFD965"/>
      </right>
      <top style="thin">
        <color rgb="FFFFD965"/>
      </top>
      <bottom style="thin">
        <color rgb="FFFFD965"/>
      </bottom>
      <diagonal/>
    </border>
    <border>
      <left style="thin">
        <color rgb="FFFFD965"/>
      </left>
      <right/>
      <top style="thin">
        <color rgb="FFFFD965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11" fillId="0" borderId="0" applyNumberFormat="0" applyFill="0" applyBorder="0" applyAlignment="0" applyProtection="0"/>
  </cellStyleXfs>
  <cellXfs count="682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166" fontId="15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2" fontId="17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/>
    </xf>
    <xf numFmtId="0" fontId="19" fillId="2" borderId="2" xfId="0" applyFont="1" applyFill="1" applyBorder="1" applyAlignment="1">
      <alignment horizontal="left"/>
    </xf>
    <xf numFmtId="167" fontId="20" fillId="2" borderId="2" xfId="0" applyNumberFormat="1" applyFont="1" applyFill="1" applyBorder="1" applyAlignment="1">
      <alignment horizontal="left"/>
    </xf>
    <xf numFmtId="0" fontId="21" fillId="0" borderId="0" xfId="0" applyFont="1" applyAlignment="1">
      <alignment horizontal="left"/>
    </xf>
    <xf numFmtId="166" fontId="21" fillId="0" borderId="0" xfId="0" applyNumberFormat="1" applyFont="1" applyAlignment="1">
      <alignment horizontal="left"/>
    </xf>
    <xf numFmtId="0" fontId="21" fillId="0" borderId="0" xfId="0" applyFont="1"/>
    <xf numFmtId="2" fontId="21" fillId="0" borderId="0" xfId="0" applyNumberFormat="1" applyFont="1" applyAlignment="1">
      <alignment horizontal="center"/>
    </xf>
    <xf numFmtId="167" fontId="22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21" fillId="4" borderId="2" xfId="0" applyFont="1" applyFill="1" applyBorder="1"/>
    <xf numFmtId="2" fontId="21" fillId="5" borderId="2" xfId="0" applyNumberFormat="1" applyFont="1" applyFill="1" applyBorder="1" applyAlignment="1">
      <alignment horizontal="center"/>
    </xf>
    <xf numFmtId="2" fontId="21" fillId="0" borderId="0" xfId="0" applyNumberFormat="1" applyFont="1"/>
    <xf numFmtId="2" fontId="21" fillId="4" borderId="2" xfId="0" applyNumberFormat="1" applyFont="1" applyFill="1" applyBorder="1" applyAlignment="1">
      <alignment horizontal="center"/>
    </xf>
    <xf numFmtId="2" fontId="21" fillId="6" borderId="2" xfId="0" applyNumberFormat="1" applyFont="1" applyFill="1" applyBorder="1" applyAlignment="1">
      <alignment horizontal="center"/>
    </xf>
    <xf numFmtId="2" fontId="21" fillId="3" borderId="2" xfId="0" applyNumberFormat="1" applyFont="1" applyFill="1" applyBorder="1" applyAlignment="1">
      <alignment horizontal="center"/>
    </xf>
    <xf numFmtId="168" fontId="21" fillId="3" borderId="2" xfId="0" applyNumberFormat="1" applyFont="1" applyFill="1" applyBorder="1"/>
    <xf numFmtId="167" fontId="21" fillId="3" borderId="2" xfId="0" applyNumberFormat="1" applyFont="1" applyFill="1" applyBorder="1" applyAlignment="1">
      <alignment horizontal="left"/>
    </xf>
    <xf numFmtId="168" fontId="21" fillId="3" borderId="2" xfId="0" applyNumberFormat="1" applyFont="1" applyFill="1" applyBorder="1" applyAlignment="1">
      <alignment horizontal="center"/>
    </xf>
    <xf numFmtId="167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wrapText="1"/>
    </xf>
    <xf numFmtId="169" fontId="5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center" wrapText="1"/>
    </xf>
    <xf numFmtId="168" fontId="21" fillId="0" borderId="0" xfId="0" applyNumberFormat="1" applyFont="1"/>
    <xf numFmtId="169" fontId="5" fillId="0" borderId="0" xfId="0" applyNumberFormat="1" applyFont="1"/>
    <xf numFmtId="2" fontId="3" fillId="0" borderId="0" xfId="0" applyNumberFormat="1" applyFont="1" applyAlignment="1">
      <alignment horizontal="center"/>
    </xf>
    <xf numFmtId="0" fontId="4" fillId="0" borderId="0" xfId="0" applyFont="1"/>
    <xf numFmtId="168" fontId="21" fillId="0" borderId="0" xfId="0" applyNumberFormat="1" applyFont="1" applyAlignment="1">
      <alignment horizontal="left"/>
    </xf>
    <xf numFmtId="2" fontId="21" fillId="0" borderId="4" xfId="0" applyNumberFormat="1" applyFont="1" applyBorder="1" applyAlignment="1">
      <alignment horizontal="center"/>
    </xf>
    <xf numFmtId="0" fontId="24" fillId="0" borderId="0" xfId="0" applyFont="1"/>
    <xf numFmtId="2" fontId="4" fillId="0" borderId="4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166" fontId="25" fillId="0" borderId="0" xfId="0" applyNumberFormat="1" applyFont="1" applyAlignment="1">
      <alignment horizontal="left"/>
    </xf>
    <xf numFmtId="0" fontId="25" fillId="0" borderId="0" xfId="0" applyFont="1"/>
    <xf numFmtId="2" fontId="25" fillId="0" borderId="0" xfId="0" applyNumberFormat="1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170" fontId="26" fillId="0" borderId="0" xfId="0" applyNumberFormat="1" applyFont="1" applyAlignment="1">
      <alignment horizontal="right"/>
    </xf>
    <xf numFmtId="2" fontId="27" fillId="0" borderId="0" xfId="0" applyNumberFormat="1" applyFont="1"/>
    <xf numFmtId="169" fontId="28" fillId="0" borderId="0" xfId="0" applyNumberFormat="1" applyFont="1"/>
    <xf numFmtId="2" fontId="5" fillId="0" borderId="0" xfId="0" applyNumberFormat="1" applyFont="1"/>
    <xf numFmtId="14" fontId="5" fillId="0" borderId="0" xfId="0" applyNumberFormat="1" applyFont="1"/>
    <xf numFmtId="169" fontId="5" fillId="0" borderId="0" xfId="0" applyNumberFormat="1" applyFont="1" applyAlignment="1">
      <alignment horizontal="right"/>
    </xf>
    <xf numFmtId="170" fontId="29" fillId="0" borderId="0" xfId="0" applyNumberFormat="1" applyFont="1" applyAlignment="1">
      <alignment horizontal="right"/>
    </xf>
    <xf numFmtId="40" fontId="5" fillId="0" borderId="0" xfId="0" applyNumberFormat="1" applyFont="1"/>
    <xf numFmtId="2" fontId="10" fillId="0" borderId="0" xfId="0" applyNumberFormat="1" applyFont="1"/>
    <xf numFmtId="0" fontId="1" fillId="7" borderId="1" xfId="0" applyFont="1" applyFill="1" applyBorder="1" applyAlignment="1">
      <alignment horizontal="center"/>
    </xf>
    <xf numFmtId="170" fontId="7" fillId="0" borderId="0" xfId="0" applyNumberFormat="1" applyFont="1"/>
    <xf numFmtId="0" fontId="8" fillId="7" borderId="1" xfId="0" applyFont="1" applyFill="1" applyBorder="1" applyAlignment="1">
      <alignment horizontal="center"/>
    </xf>
    <xf numFmtId="170" fontId="5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right"/>
    </xf>
    <xf numFmtId="170" fontId="29" fillId="0" borderId="0" xfId="0" applyNumberFormat="1" applyFont="1"/>
    <xf numFmtId="0" fontId="2" fillId="0" borderId="3" xfId="0" applyFont="1" applyBorder="1" applyAlignment="1">
      <alignment horizontal="center"/>
    </xf>
    <xf numFmtId="170" fontId="5" fillId="0" borderId="0" xfId="0" applyNumberFormat="1" applyFont="1"/>
    <xf numFmtId="169" fontId="5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70" fontId="7" fillId="0" borderId="1" xfId="0" applyNumberFormat="1" applyFont="1" applyBorder="1" applyAlignment="1">
      <alignment horizontal="right"/>
    </xf>
    <xf numFmtId="170" fontId="5" fillId="8" borderId="2" xfId="0" applyNumberFormat="1" applyFont="1" applyFill="1" applyBorder="1"/>
    <xf numFmtId="169" fontId="4" fillId="0" borderId="0" xfId="0" applyNumberFormat="1" applyFont="1"/>
    <xf numFmtId="170" fontId="5" fillId="7" borderId="2" xfId="0" applyNumberFormat="1" applyFont="1" applyFill="1" applyBorder="1"/>
    <xf numFmtId="170" fontId="5" fillId="9" borderId="2" xfId="0" applyNumberFormat="1" applyFont="1" applyFill="1" applyBorder="1"/>
    <xf numFmtId="169" fontId="7" fillId="9" borderId="2" xfId="0" applyNumberFormat="1" applyFont="1" applyFill="1" applyBorder="1"/>
    <xf numFmtId="170" fontId="5" fillId="0" borderId="5" xfId="0" applyNumberFormat="1" applyFont="1" applyBorder="1"/>
    <xf numFmtId="170" fontId="5" fillId="4" borderId="2" xfId="0" applyNumberFormat="1" applyFont="1" applyFill="1" applyBorder="1"/>
    <xf numFmtId="169" fontId="5" fillId="8" borderId="1" xfId="0" applyNumberFormat="1" applyFont="1" applyFill="1" applyBorder="1"/>
    <xf numFmtId="2" fontId="5" fillId="7" borderId="1" xfId="0" applyNumberFormat="1" applyFont="1" applyFill="1" applyBorder="1"/>
    <xf numFmtId="4" fontId="31" fillId="0" borderId="0" xfId="0" applyNumberFormat="1" applyFont="1"/>
    <xf numFmtId="4" fontId="32" fillId="0" borderId="0" xfId="0" applyNumberFormat="1" applyFont="1"/>
    <xf numFmtId="4" fontId="33" fillId="0" borderId="0" xfId="0" applyNumberFormat="1" applyFont="1"/>
    <xf numFmtId="0" fontId="33" fillId="0" borderId="0" xfId="0" applyFont="1"/>
    <xf numFmtId="164" fontId="4" fillId="0" borderId="0" xfId="0" applyNumberFormat="1" applyFont="1"/>
    <xf numFmtId="169" fontId="34" fillId="0" borderId="0" xfId="0" applyNumberFormat="1" applyFont="1" applyAlignment="1">
      <alignment horizontal="center"/>
    </xf>
    <xf numFmtId="2" fontId="35" fillId="0" borderId="0" xfId="0" applyNumberFormat="1" applyFont="1" applyAlignment="1">
      <alignment horizontal="center"/>
    </xf>
    <xf numFmtId="169" fontId="36" fillId="0" borderId="0" xfId="0" applyNumberFormat="1" applyFont="1" applyAlignment="1">
      <alignment horizontal="center"/>
    </xf>
    <xf numFmtId="170" fontId="37" fillId="0" borderId="0" xfId="0" applyNumberFormat="1" applyFont="1" applyAlignment="1">
      <alignment horizontal="center"/>
    </xf>
    <xf numFmtId="169" fontId="7" fillId="0" borderId="0" xfId="0" applyNumberFormat="1" applyFont="1"/>
    <xf numFmtId="2" fontId="23" fillId="0" borderId="0" xfId="0" applyNumberFormat="1" applyFont="1" applyAlignment="1">
      <alignment wrapText="1"/>
    </xf>
    <xf numFmtId="170" fontId="5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2" fontId="31" fillId="0" borderId="0" xfId="0" applyNumberFormat="1" applyFont="1"/>
    <xf numFmtId="2" fontId="7" fillId="0" borderId="0" xfId="0" applyNumberFormat="1" applyFont="1" applyAlignment="1">
      <alignment horizontal="center"/>
    </xf>
    <xf numFmtId="4" fontId="38" fillId="0" borderId="0" xfId="0" applyNumberFormat="1" applyFont="1"/>
    <xf numFmtId="168" fontId="39" fillId="0" borderId="0" xfId="0" applyNumberFormat="1" applyFont="1"/>
    <xf numFmtId="0" fontId="40" fillId="0" borderId="0" xfId="0" applyFont="1"/>
    <xf numFmtId="168" fontId="4" fillId="0" borderId="0" xfId="0" applyNumberFormat="1" applyFont="1"/>
    <xf numFmtId="16" fontId="4" fillId="0" borderId="0" xfId="0" applyNumberFormat="1" applyFont="1"/>
    <xf numFmtId="0" fontId="4" fillId="4" borderId="2" xfId="0" applyFont="1" applyFill="1" applyBorder="1"/>
    <xf numFmtId="1" fontId="4" fillId="0" borderId="0" xfId="0" applyNumberFormat="1" applyFont="1"/>
    <xf numFmtId="14" fontId="4" fillId="0" borderId="0" xfId="0" applyNumberFormat="1" applyFont="1"/>
    <xf numFmtId="0" fontId="41" fillId="0" borderId="0" xfId="0" applyFont="1"/>
    <xf numFmtId="0" fontId="21" fillId="4" borderId="2" xfId="0" applyFont="1" applyFill="1" applyBorder="1" applyAlignment="1">
      <alignment horizontal="left"/>
    </xf>
    <xf numFmtId="169" fontId="21" fillId="0" borderId="0" xfId="0" applyNumberFormat="1" applyFont="1" applyAlignment="1">
      <alignment horizontal="left"/>
    </xf>
    <xf numFmtId="0" fontId="21" fillId="5" borderId="2" xfId="0" applyFont="1" applyFill="1" applyBorder="1" applyAlignment="1">
      <alignment horizontal="left"/>
    </xf>
    <xf numFmtId="2" fontId="21" fillId="0" borderId="0" xfId="0" applyNumberFormat="1" applyFont="1" applyAlignment="1">
      <alignment horizontal="left"/>
    </xf>
    <xf numFmtId="169" fontId="21" fillId="4" borderId="2" xfId="0" applyNumberFormat="1" applyFont="1" applyFill="1" applyBorder="1" applyAlignment="1">
      <alignment horizontal="left"/>
    </xf>
    <xf numFmtId="14" fontId="21" fillId="0" borderId="0" xfId="0" applyNumberFormat="1" applyFont="1" applyAlignment="1">
      <alignment horizontal="left"/>
    </xf>
    <xf numFmtId="0" fontId="21" fillId="6" borderId="2" xfId="0" applyFont="1" applyFill="1" applyBorder="1" applyAlignment="1">
      <alignment horizontal="left"/>
    </xf>
    <xf numFmtId="169" fontId="21" fillId="5" borderId="2" xfId="0" applyNumberFormat="1" applyFont="1" applyFill="1" applyBorder="1" applyAlignment="1">
      <alignment horizontal="left"/>
    </xf>
    <xf numFmtId="169" fontId="21" fillId="3" borderId="2" xfId="0" applyNumberFormat="1" applyFont="1" applyFill="1" applyBorder="1" applyAlignment="1">
      <alignment horizontal="left"/>
    </xf>
    <xf numFmtId="4" fontId="4" fillId="0" borderId="0" xfId="0" applyNumberFormat="1" applyFont="1"/>
    <xf numFmtId="167" fontId="21" fillId="5" borderId="2" xfId="0" applyNumberFormat="1" applyFont="1" applyFill="1" applyBorder="1" applyAlignment="1">
      <alignment horizontal="center"/>
    </xf>
    <xf numFmtId="167" fontId="21" fillId="0" borderId="0" xfId="0" applyNumberFormat="1" applyFont="1" applyAlignment="1">
      <alignment horizontal="left"/>
    </xf>
    <xf numFmtId="0" fontId="42" fillId="2" borderId="2" xfId="0" applyFont="1" applyFill="1" applyBorder="1" applyAlignment="1">
      <alignment horizontal="center" vertical="center"/>
    </xf>
    <xf numFmtId="166" fontId="43" fillId="2" borderId="2" xfId="0" applyNumberFormat="1" applyFont="1" applyFill="1" applyBorder="1" applyAlignment="1">
      <alignment horizontal="left"/>
    </xf>
    <xf numFmtId="2" fontId="44" fillId="2" borderId="2" xfId="0" applyNumberFormat="1" applyFont="1" applyFill="1" applyBorder="1" applyAlignment="1">
      <alignment horizontal="left"/>
    </xf>
    <xf numFmtId="0" fontId="45" fillId="2" borderId="2" xfId="0" applyFont="1" applyFill="1" applyBorder="1" applyAlignment="1">
      <alignment horizontal="center"/>
    </xf>
    <xf numFmtId="14" fontId="46" fillId="2" borderId="2" xfId="0" applyNumberFormat="1" applyFont="1" applyFill="1" applyBorder="1" applyAlignment="1">
      <alignment horizontal="left"/>
    </xf>
    <xf numFmtId="0" fontId="21" fillId="0" borderId="0" xfId="0" quotePrefix="1" applyFont="1" applyAlignment="1">
      <alignment horizontal="center" vertical="center"/>
    </xf>
    <xf numFmtId="14" fontId="21" fillId="10" borderId="2" xfId="0" applyNumberFormat="1" applyFont="1" applyFill="1" applyBorder="1" applyAlignment="1">
      <alignment horizontal="left"/>
    </xf>
    <xf numFmtId="2" fontId="21" fillId="8" borderId="2" xfId="0" applyNumberFormat="1" applyFont="1" applyFill="1" applyBorder="1" applyAlignment="1">
      <alignment horizontal="left"/>
    </xf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left"/>
    </xf>
    <xf numFmtId="2" fontId="21" fillId="3" borderId="2" xfId="0" applyNumberFormat="1" applyFont="1" applyFill="1" applyBorder="1" applyAlignment="1">
      <alignment horizontal="left"/>
    </xf>
    <xf numFmtId="14" fontId="21" fillId="10" borderId="2" xfId="0" applyNumberFormat="1" applyFont="1" applyFill="1" applyBorder="1" applyAlignment="1">
      <alignment horizontal="center"/>
    </xf>
    <xf numFmtId="0" fontId="21" fillId="3" borderId="2" xfId="0" quotePrefix="1" applyFont="1" applyFill="1" applyBorder="1" applyAlignment="1">
      <alignment horizontal="center" vertical="center"/>
    </xf>
    <xf numFmtId="166" fontId="21" fillId="3" borderId="2" xfId="0" applyNumberFormat="1" applyFont="1" applyFill="1" applyBorder="1" applyAlignment="1">
      <alignment horizontal="left"/>
    </xf>
    <xf numFmtId="0" fontId="21" fillId="3" borderId="2" xfId="0" applyFont="1" applyFill="1" applyBorder="1" applyAlignment="1">
      <alignment horizontal="left"/>
    </xf>
    <xf numFmtId="166" fontId="47" fillId="0" borderId="0" xfId="0" applyNumberFormat="1" applyFont="1" applyAlignment="1">
      <alignment horizontal="left"/>
    </xf>
    <xf numFmtId="0" fontId="21" fillId="0" borderId="0" xfId="0" quotePrefix="1" applyFont="1" applyAlignment="1">
      <alignment horizontal="center"/>
    </xf>
    <xf numFmtId="14" fontId="21" fillId="0" borderId="0" xfId="0" applyNumberFormat="1" applyFont="1" applyAlignment="1">
      <alignment horizontal="center"/>
    </xf>
    <xf numFmtId="167" fontId="21" fillId="0" borderId="0" xfId="0" applyNumberFormat="1" applyFont="1"/>
    <xf numFmtId="14" fontId="21" fillId="0" borderId="0" xfId="0" applyNumberFormat="1" applyFont="1"/>
    <xf numFmtId="14" fontId="48" fillId="2" borderId="2" xfId="0" applyNumberFormat="1" applyFont="1" applyFill="1" applyBorder="1" applyAlignment="1">
      <alignment horizontal="center"/>
    </xf>
    <xf numFmtId="0" fontId="4" fillId="0" borderId="0" xfId="0" quotePrefix="1" applyFont="1" applyAlignment="1">
      <alignment horizontal="center"/>
    </xf>
    <xf numFmtId="14" fontId="4" fillId="7" borderId="2" xfId="0" applyNumberFormat="1" applyFont="1" applyFill="1" applyBorder="1"/>
    <xf numFmtId="14" fontId="4" fillId="0" borderId="0" xfId="0" applyNumberFormat="1" applyFont="1" applyAlignment="1">
      <alignment horizontal="center"/>
    </xf>
    <xf numFmtId="0" fontId="24" fillId="0" borderId="0" xfId="0" applyFont="1" applyAlignment="1">
      <alignment vertical="center"/>
    </xf>
    <xf numFmtId="171" fontId="49" fillId="0" borderId="1" xfId="0" applyNumberFormat="1" applyFont="1" applyBorder="1" applyAlignment="1">
      <alignment horizontal="center" readingOrder="2"/>
    </xf>
    <xf numFmtId="49" fontId="4" fillId="0" borderId="0" xfId="0" applyNumberFormat="1" applyFont="1"/>
    <xf numFmtId="16" fontId="4" fillId="0" borderId="0" xfId="0" applyNumberFormat="1" applyFont="1" applyAlignment="1">
      <alignment horizontal="center"/>
    </xf>
    <xf numFmtId="2" fontId="6" fillId="0" borderId="0" xfId="0" applyNumberFormat="1" applyFont="1"/>
    <xf numFmtId="168" fontId="47" fillId="0" borderId="0" xfId="0" applyNumberFormat="1" applyFont="1"/>
    <xf numFmtId="0" fontId="4" fillId="0" borderId="0" xfId="0" applyFont="1" applyAlignment="1">
      <alignment wrapText="1"/>
    </xf>
    <xf numFmtId="171" fontId="6" fillId="0" borderId="0" xfId="0" applyNumberFormat="1" applyFont="1" applyAlignment="1">
      <alignment horizontal="left" readingOrder="2"/>
    </xf>
    <xf numFmtId="0" fontId="49" fillId="3" borderId="2" xfId="0" applyFont="1" applyFill="1" applyBorder="1" applyAlignment="1">
      <alignment horizontal="center" readingOrder="2"/>
    </xf>
    <xf numFmtId="0" fontId="4" fillId="0" borderId="0" xfId="0" applyFont="1" applyAlignment="1">
      <alignment horizontal="center" readingOrder="2"/>
    </xf>
    <xf numFmtId="168" fontId="21" fillId="3" borderId="2" xfId="0" applyNumberFormat="1" applyFont="1" applyFill="1" applyBorder="1" applyAlignment="1">
      <alignment horizontal="left"/>
    </xf>
    <xf numFmtId="0" fontId="21" fillId="0" borderId="0" xfId="0" applyFont="1" applyAlignment="1">
      <alignment horizontal="right"/>
    </xf>
    <xf numFmtId="2" fontId="4" fillId="4" borderId="2" xfId="0" applyNumberFormat="1" applyFont="1" applyFill="1" applyBorder="1"/>
    <xf numFmtId="166" fontId="21" fillId="4" borderId="2" xfId="0" applyNumberFormat="1" applyFont="1" applyFill="1" applyBorder="1" applyAlignment="1">
      <alignment horizontal="left"/>
    </xf>
    <xf numFmtId="2" fontId="21" fillId="4" borderId="2" xfId="0" applyNumberFormat="1" applyFont="1" applyFill="1" applyBorder="1" applyAlignment="1">
      <alignment horizontal="left"/>
    </xf>
    <xf numFmtId="0" fontId="21" fillId="4" borderId="2" xfId="0" applyFont="1" applyFill="1" applyBorder="1" applyAlignment="1">
      <alignment horizontal="center"/>
    </xf>
    <xf numFmtId="167" fontId="21" fillId="4" borderId="2" xfId="0" applyNumberFormat="1" applyFont="1" applyFill="1" applyBorder="1" applyAlignment="1">
      <alignment horizontal="left"/>
    </xf>
    <xf numFmtId="167" fontId="22" fillId="4" borderId="2" xfId="0" applyNumberFormat="1" applyFont="1" applyFill="1" applyBorder="1" applyAlignment="1">
      <alignment horizontal="left"/>
    </xf>
    <xf numFmtId="0" fontId="6" fillId="4" borderId="2" xfId="0" applyFont="1" applyFill="1" applyBorder="1"/>
    <xf numFmtId="168" fontId="21" fillId="4" borderId="2" xfId="0" applyNumberFormat="1" applyFont="1" applyFill="1" applyBorder="1" applyAlignment="1">
      <alignment horizontal="left"/>
    </xf>
    <xf numFmtId="0" fontId="50" fillId="2" borderId="2" xfId="0" applyFont="1" applyFill="1" applyBorder="1" applyAlignment="1">
      <alignment horizontal="left" wrapText="1"/>
    </xf>
    <xf numFmtId="2" fontId="51" fillId="2" borderId="2" xfId="0" applyNumberFormat="1" applyFont="1" applyFill="1" applyBorder="1" applyAlignment="1">
      <alignment horizontal="center"/>
    </xf>
    <xf numFmtId="168" fontId="21" fillId="0" borderId="0" xfId="0" applyNumberFormat="1" applyFont="1" applyAlignment="1">
      <alignment horizontal="left" wrapText="1"/>
    </xf>
    <xf numFmtId="0" fontId="21" fillId="5" borderId="2" xfId="0" applyFont="1" applyFill="1" applyBorder="1" applyAlignment="1">
      <alignment horizontal="center"/>
    </xf>
    <xf numFmtId="167" fontId="4" fillId="0" borderId="0" xfId="0" applyNumberFormat="1" applyFont="1"/>
    <xf numFmtId="0" fontId="21" fillId="0" borderId="0" xfId="0" applyFont="1" applyAlignment="1">
      <alignment horizontal="left" wrapText="1"/>
    </xf>
    <xf numFmtId="168" fontId="4" fillId="0" borderId="0" xfId="0" applyNumberFormat="1" applyFont="1" applyAlignment="1">
      <alignment horizontal="left"/>
    </xf>
    <xf numFmtId="0" fontId="24" fillId="0" borderId="0" xfId="0" applyFont="1" applyAlignment="1">
      <alignment horizontal="left" vertical="center"/>
    </xf>
    <xf numFmtId="168" fontId="21" fillId="0" borderId="0" xfId="0" applyNumberFormat="1" applyFont="1" applyAlignment="1">
      <alignment wrapText="1"/>
    </xf>
    <xf numFmtId="168" fontId="4" fillId="0" borderId="0" xfId="0" applyNumberFormat="1" applyFont="1" applyAlignment="1">
      <alignment wrapText="1"/>
    </xf>
    <xf numFmtId="0" fontId="25" fillId="0" borderId="0" xfId="0" applyFont="1" applyAlignment="1">
      <alignment horizontal="center" wrapText="1"/>
    </xf>
    <xf numFmtId="171" fontId="49" fillId="0" borderId="1" xfId="0" applyNumberFormat="1" applyFont="1" applyBorder="1" applyAlignment="1">
      <alignment horizontal="center" wrapText="1" readingOrder="2"/>
    </xf>
    <xf numFmtId="2" fontId="4" fillId="11" borderId="2" xfId="0" applyNumberFormat="1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7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2" fontId="4" fillId="3" borderId="2" xfId="0" applyNumberFormat="1" applyFont="1" applyFill="1" applyBorder="1"/>
    <xf numFmtId="0" fontId="52" fillId="2" borderId="2" xfId="0" applyFont="1" applyFill="1" applyBorder="1" applyAlignment="1">
      <alignment horizontal="center" vertical="center"/>
    </xf>
    <xf numFmtId="166" fontId="53" fillId="2" borderId="2" xfId="0" applyNumberFormat="1" applyFont="1" applyFill="1" applyBorder="1" applyAlignment="1">
      <alignment horizontal="left"/>
    </xf>
    <xf numFmtId="0" fontId="54" fillId="2" borderId="2" xfId="0" applyFont="1" applyFill="1" applyBorder="1" applyAlignment="1">
      <alignment horizontal="left"/>
    </xf>
    <xf numFmtId="2" fontId="55" fillId="2" borderId="2" xfId="0" applyNumberFormat="1" applyFont="1" applyFill="1" applyBorder="1" applyAlignment="1">
      <alignment horizontal="left"/>
    </xf>
    <xf numFmtId="0" fontId="56" fillId="2" borderId="2" xfId="0" applyFont="1" applyFill="1" applyBorder="1" applyAlignment="1">
      <alignment horizontal="center"/>
    </xf>
    <xf numFmtId="167" fontId="57" fillId="2" borderId="2" xfId="0" applyNumberFormat="1" applyFont="1" applyFill="1" applyBorder="1" applyAlignment="1">
      <alignment horizontal="left"/>
    </xf>
    <xf numFmtId="0" fontId="4" fillId="7" borderId="2" xfId="0" applyFont="1" applyFill="1" applyBorder="1"/>
    <xf numFmtId="14" fontId="21" fillId="7" borderId="2" xfId="0" applyNumberFormat="1" applyFont="1" applyFill="1" applyBorder="1"/>
    <xf numFmtId="2" fontId="6" fillId="0" borderId="0" xfId="0" applyNumberFormat="1" applyFont="1" applyAlignment="1">
      <alignment horizontal="center" readingOrder="2"/>
    </xf>
    <xf numFmtId="2" fontId="1" fillId="4" borderId="2" xfId="0" applyNumberFormat="1" applyFont="1" applyFill="1" applyBorder="1"/>
    <xf numFmtId="0" fontId="4" fillId="12" borderId="2" xfId="0" applyFont="1" applyFill="1" applyBorder="1"/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vertical="center"/>
    </xf>
    <xf numFmtId="14" fontId="4" fillId="12" borderId="2" xfId="0" applyNumberFormat="1" applyFont="1" applyFill="1" applyBorder="1"/>
    <xf numFmtId="0" fontId="21" fillId="0" borderId="1" xfId="0" applyFont="1" applyBorder="1" applyAlignment="1">
      <alignment horizontal="left"/>
    </xf>
    <xf numFmtId="168" fontId="58" fillId="4" borderId="2" xfId="0" applyNumberFormat="1" applyFont="1" applyFill="1" applyBorder="1"/>
    <xf numFmtId="168" fontId="4" fillId="4" borderId="2" xfId="0" applyNumberFormat="1" applyFont="1" applyFill="1" applyBorder="1"/>
    <xf numFmtId="0" fontId="2" fillId="0" borderId="0" xfId="0" applyFont="1" applyAlignment="1">
      <alignment horizontal="center"/>
    </xf>
    <xf numFmtId="168" fontId="6" fillId="0" borderId="0" xfId="0" applyNumberFormat="1" applyFont="1"/>
    <xf numFmtId="168" fontId="2" fillId="0" borderId="0" xfId="0" applyNumberFormat="1" applyFont="1"/>
    <xf numFmtId="2" fontId="2" fillId="0" borderId="0" xfId="0" applyNumberFormat="1" applyFont="1"/>
    <xf numFmtId="0" fontId="6" fillId="0" borderId="0" xfId="0" applyFont="1" applyAlignment="1">
      <alignment horizontal="center"/>
    </xf>
    <xf numFmtId="0" fontId="21" fillId="7" borderId="2" xfId="0" applyFont="1" applyFill="1" applyBorder="1"/>
    <xf numFmtId="14" fontId="4" fillId="10" borderId="2" xfId="0" applyNumberFormat="1" applyFont="1" applyFill="1" applyBorder="1"/>
    <xf numFmtId="0" fontId="59" fillId="0" borderId="0" xfId="0" applyFont="1" applyAlignment="1">
      <alignment horizontal="center"/>
    </xf>
    <xf numFmtId="167" fontId="60" fillId="0" borderId="0" xfId="0" applyNumberFormat="1" applyFont="1" applyAlignment="1">
      <alignment horizontal="left"/>
    </xf>
    <xf numFmtId="167" fontId="61" fillId="0" borderId="0" xfId="0" applyNumberFormat="1" applyFont="1" applyAlignment="1">
      <alignment horizontal="left"/>
    </xf>
    <xf numFmtId="0" fontId="62" fillId="0" borderId="0" xfId="0" applyFont="1" applyAlignment="1">
      <alignment horizontal="center"/>
    </xf>
    <xf numFmtId="168" fontId="21" fillId="0" borderId="0" xfId="0" applyNumberFormat="1" applyFont="1" applyAlignment="1">
      <alignment horizontal="center"/>
    </xf>
    <xf numFmtId="0" fontId="21" fillId="10" borderId="2" xfId="0" applyFont="1" applyFill="1" applyBorder="1" applyAlignment="1">
      <alignment horizontal="center"/>
    </xf>
    <xf numFmtId="168" fontId="21" fillId="4" borderId="2" xfId="0" applyNumberFormat="1" applyFont="1" applyFill="1" applyBorder="1" applyAlignment="1">
      <alignment horizontal="center"/>
    </xf>
    <xf numFmtId="167" fontId="21" fillId="13" borderId="2" xfId="0" applyNumberFormat="1" applyFont="1" applyFill="1" applyBorder="1" applyAlignment="1">
      <alignment horizontal="left"/>
    </xf>
    <xf numFmtId="0" fontId="21" fillId="3" borderId="2" xfId="0" applyFont="1" applyFill="1" applyBorder="1" applyAlignment="1">
      <alignment horizontal="center"/>
    </xf>
    <xf numFmtId="168" fontId="47" fillId="0" borderId="0" xfId="0" applyNumberFormat="1" applyFont="1" applyAlignment="1">
      <alignment horizontal="center"/>
    </xf>
    <xf numFmtId="0" fontId="63" fillId="2" borderId="2" xfId="0" applyFont="1" applyFill="1" applyBorder="1"/>
    <xf numFmtId="2" fontId="64" fillId="2" borderId="2" xfId="0" applyNumberFormat="1" applyFont="1" applyFill="1" applyBorder="1" applyAlignment="1">
      <alignment horizontal="left"/>
    </xf>
    <xf numFmtId="172" fontId="47" fillId="0" borderId="0" xfId="0" applyNumberFormat="1" applyFont="1" applyAlignment="1">
      <alignment horizontal="left"/>
    </xf>
    <xf numFmtId="0" fontId="4" fillId="0" borderId="0" xfId="0" quotePrefix="1" applyFont="1"/>
    <xf numFmtId="14" fontId="4" fillId="0" borderId="0" xfId="0" quotePrefix="1" applyNumberFormat="1" applyFont="1"/>
    <xf numFmtId="0" fontId="47" fillId="0" borderId="1" xfId="0" applyFont="1" applyBorder="1" applyAlignment="1">
      <alignment horizontal="left"/>
    </xf>
    <xf numFmtId="171" fontId="49" fillId="0" borderId="0" xfId="0" applyNumberFormat="1" applyFont="1" applyAlignment="1">
      <alignment horizontal="center" readingOrder="2"/>
    </xf>
    <xf numFmtId="171" fontId="4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left" readingOrder="2"/>
    </xf>
    <xf numFmtId="0" fontId="65" fillId="0" borderId="0" xfId="0" applyFont="1"/>
    <xf numFmtId="0" fontId="47" fillId="0" borderId="0" xfId="0" applyFont="1"/>
    <xf numFmtId="1" fontId="21" fillId="0" borderId="0" xfId="0" applyNumberFormat="1" applyFont="1"/>
    <xf numFmtId="0" fontId="49" fillId="4" borderId="2" xfId="0" applyFont="1" applyFill="1" applyBorder="1" applyAlignment="1">
      <alignment horizontal="center" readingOrder="2"/>
    </xf>
    <xf numFmtId="2" fontId="49" fillId="0" borderId="0" xfId="0" applyNumberFormat="1" applyFont="1" applyAlignment="1">
      <alignment horizontal="center" readingOrder="2"/>
    </xf>
    <xf numFmtId="168" fontId="66" fillId="0" borderId="0" xfId="0" applyNumberFormat="1" applyFont="1" applyAlignment="1">
      <alignment horizontal="center"/>
    </xf>
    <xf numFmtId="0" fontId="67" fillId="10" borderId="2" xfId="0" applyFont="1" applyFill="1" applyBorder="1" applyAlignment="1">
      <alignment horizontal="center"/>
    </xf>
    <xf numFmtId="1" fontId="4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14" fontId="6" fillId="0" borderId="0" xfId="0" applyNumberFormat="1" applyFont="1"/>
    <xf numFmtId="0" fontId="21" fillId="10" borderId="2" xfId="0" applyFont="1" applyFill="1" applyBorder="1"/>
    <xf numFmtId="16" fontId="21" fillId="0" borderId="0" xfId="0" applyNumberFormat="1" applyFont="1" applyAlignment="1">
      <alignment horizontal="center"/>
    </xf>
    <xf numFmtId="14" fontId="21" fillId="10" borderId="2" xfId="0" applyNumberFormat="1" applyFont="1" applyFill="1" applyBorder="1"/>
    <xf numFmtId="168" fontId="21" fillId="4" borderId="2" xfId="0" applyNumberFormat="1" applyFont="1" applyFill="1" applyBorder="1"/>
    <xf numFmtId="2" fontId="6" fillId="4" borderId="2" xfId="0" applyNumberFormat="1" applyFont="1" applyFill="1" applyBorder="1"/>
    <xf numFmtId="2" fontId="4" fillId="4" borderId="2" xfId="0" applyNumberFormat="1" applyFont="1" applyFill="1" applyBorder="1" applyAlignment="1">
      <alignment horizontal="center"/>
    </xf>
    <xf numFmtId="0" fontId="68" fillId="0" borderId="0" xfId="0" applyFont="1" applyAlignment="1">
      <alignment horizontal="left"/>
    </xf>
    <xf numFmtId="0" fontId="21" fillId="7" borderId="2" xfId="0" applyFont="1" applyFill="1" applyBorder="1" applyAlignment="1">
      <alignment horizontal="center"/>
    </xf>
    <xf numFmtId="0" fontId="21" fillId="11" borderId="2" xfId="0" applyFont="1" applyFill="1" applyBorder="1" applyAlignment="1">
      <alignment horizontal="center" wrapText="1" readingOrder="2"/>
    </xf>
    <xf numFmtId="166" fontId="21" fillId="11" borderId="2" xfId="0" applyNumberFormat="1" applyFont="1" applyFill="1" applyBorder="1" applyAlignment="1">
      <alignment horizontal="left"/>
    </xf>
    <xf numFmtId="168" fontId="21" fillId="11" borderId="2" xfId="0" applyNumberFormat="1" applyFont="1" applyFill="1" applyBorder="1" applyAlignment="1">
      <alignment horizontal="center"/>
    </xf>
    <xf numFmtId="2" fontId="21" fillId="11" borderId="2" xfId="0" applyNumberFormat="1" applyFont="1" applyFill="1" applyBorder="1" applyAlignment="1">
      <alignment horizontal="left"/>
    </xf>
    <xf numFmtId="2" fontId="21" fillId="11" borderId="2" xfId="0" applyNumberFormat="1" applyFont="1" applyFill="1" applyBorder="1" applyAlignment="1">
      <alignment horizontal="center"/>
    </xf>
    <xf numFmtId="0" fontId="21" fillId="11" borderId="2" xfId="0" applyFont="1" applyFill="1" applyBorder="1" applyAlignment="1">
      <alignment horizontal="center"/>
    </xf>
    <xf numFmtId="0" fontId="21" fillId="11" borderId="2" xfId="0" applyFont="1" applyFill="1" applyBorder="1" applyAlignment="1">
      <alignment horizontal="left"/>
    </xf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 wrapText="1" readingOrder="2"/>
    </xf>
    <xf numFmtId="0" fontId="21" fillId="0" borderId="0" xfId="0" applyFont="1" applyAlignment="1">
      <alignment horizontal="left" vertical="center"/>
    </xf>
    <xf numFmtId="168" fontId="47" fillId="0" borderId="0" xfId="0" applyNumberFormat="1" applyFont="1" applyAlignment="1">
      <alignment horizontal="left"/>
    </xf>
    <xf numFmtId="14" fontId="21" fillId="7" borderId="2" xfId="0" applyNumberFormat="1" applyFont="1" applyFill="1" applyBorder="1" applyAlignment="1">
      <alignment horizontal="center"/>
    </xf>
    <xf numFmtId="2" fontId="4" fillId="0" borderId="1" xfId="0" applyNumberFormat="1" applyFont="1" applyBorder="1"/>
    <xf numFmtId="0" fontId="10" fillId="0" borderId="0" xfId="0" applyFont="1"/>
    <xf numFmtId="173" fontId="49" fillId="0" borderId="0" xfId="0" applyNumberFormat="1" applyFont="1" applyAlignment="1">
      <alignment horizontal="center" readingOrder="2"/>
    </xf>
    <xf numFmtId="0" fontId="69" fillId="0" borderId="0" xfId="0" applyFont="1"/>
    <xf numFmtId="0" fontId="4" fillId="0" borderId="13" xfId="0" applyFont="1" applyBorder="1"/>
    <xf numFmtId="0" fontId="4" fillId="0" borderId="14" xfId="0" applyFont="1" applyBorder="1"/>
    <xf numFmtId="0" fontId="4" fillId="0" borderId="1" xfId="0" applyFont="1" applyBorder="1" applyAlignment="1">
      <alignment wrapText="1"/>
    </xf>
    <xf numFmtId="0" fontId="70" fillId="0" borderId="1" xfId="0" applyFont="1" applyBorder="1"/>
    <xf numFmtId="0" fontId="4" fillId="0" borderId="15" xfId="0" applyFont="1" applyBorder="1"/>
    <xf numFmtId="0" fontId="71" fillId="0" borderId="18" xfId="0" applyFont="1" applyBorder="1"/>
    <xf numFmtId="0" fontId="4" fillId="0" borderId="19" xfId="0" applyFont="1" applyBorder="1"/>
    <xf numFmtId="0" fontId="4" fillId="0" borderId="18" xfId="0" applyFont="1" applyBorder="1"/>
    <xf numFmtId="0" fontId="72" fillId="0" borderId="0" xfId="0" applyFont="1" applyAlignment="1">
      <alignment vertical="center" wrapText="1"/>
    </xf>
    <xf numFmtId="0" fontId="73" fillId="0" borderId="0" xfId="0" applyFont="1" applyAlignment="1">
      <alignment vertical="center" wrapText="1"/>
    </xf>
    <xf numFmtId="0" fontId="4" fillId="0" borderId="21" xfId="0" applyFont="1" applyBorder="1"/>
    <xf numFmtId="0" fontId="4" fillId="0" borderId="13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14" borderId="14" xfId="0" applyFont="1" applyFill="1" applyBorder="1" applyAlignment="1">
      <alignment vertical="center"/>
    </xf>
    <xf numFmtId="0" fontId="4" fillId="15" borderId="1" xfId="0" applyFont="1" applyFill="1" applyBorder="1"/>
    <xf numFmtId="0" fontId="4" fillId="16" borderId="1" xfId="0" applyFont="1" applyFill="1" applyBorder="1"/>
    <xf numFmtId="0" fontId="4" fillId="17" borderId="14" xfId="0" applyFont="1" applyFill="1" applyBorder="1"/>
    <xf numFmtId="0" fontId="4" fillId="2" borderId="1" xfId="0" applyFont="1" applyFill="1" applyBorder="1"/>
    <xf numFmtId="0" fontId="4" fillId="14" borderId="14" xfId="0" quotePrefix="1" applyFont="1" applyFill="1" applyBorder="1"/>
    <xf numFmtId="0" fontId="74" fillId="14" borderId="14" xfId="0" applyFont="1" applyFill="1" applyBorder="1"/>
    <xf numFmtId="0" fontId="4" fillId="2" borderId="18" xfId="0" applyFont="1" applyFill="1" applyBorder="1"/>
    <xf numFmtId="0" fontId="4" fillId="2" borderId="19" xfId="0" applyFont="1" applyFill="1" applyBorder="1"/>
    <xf numFmtId="0" fontId="4" fillId="15" borderId="18" xfId="0" applyFont="1" applyFill="1" applyBorder="1"/>
    <xf numFmtId="0" fontId="4" fillId="16" borderId="18" xfId="0" applyFont="1" applyFill="1" applyBorder="1"/>
    <xf numFmtId="0" fontId="4" fillId="17" borderId="19" xfId="0" applyFont="1" applyFill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4" xfId="0" applyFont="1" applyBorder="1" applyAlignment="1">
      <alignment wrapText="1"/>
    </xf>
    <xf numFmtId="0" fontId="4" fillId="0" borderId="22" xfId="0" applyFont="1" applyBorder="1" applyAlignment="1">
      <alignment vertical="center"/>
    </xf>
    <xf numFmtId="0" fontId="4" fillId="0" borderId="24" xfId="0" quotePrefix="1" applyFont="1" applyBorder="1"/>
    <xf numFmtId="0" fontId="75" fillId="0" borderId="24" xfId="0" applyFont="1" applyBorder="1"/>
    <xf numFmtId="0" fontId="4" fillId="0" borderId="27" xfId="0" applyFont="1" applyBorder="1"/>
    <xf numFmtId="0" fontId="4" fillId="0" borderId="28" xfId="0" applyFont="1" applyBorder="1"/>
    <xf numFmtId="166" fontId="76" fillId="2" borderId="2" xfId="0" applyNumberFormat="1" applyFont="1" applyFill="1" applyBorder="1" applyAlignment="1">
      <alignment horizontal="right"/>
    </xf>
    <xf numFmtId="2" fontId="21" fillId="8" borderId="2" xfId="0" applyNumberFormat="1" applyFont="1" applyFill="1" applyBorder="1" applyAlignment="1">
      <alignment horizontal="center"/>
    </xf>
    <xf numFmtId="2" fontId="21" fillId="3" borderId="2" xfId="0" applyNumberFormat="1" applyFont="1" applyFill="1" applyBorder="1"/>
    <xf numFmtId="166" fontId="21" fillId="0" borderId="0" xfId="0" applyNumberFormat="1" applyFont="1" applyAlignment="1">
      <alignment horizontal="center"/>
    </xf>
    <xf numFmtId="168" fontId="21" fillId="0" borderId="0" xfId="0" quotePrefix="1" applyNumberFormat="1" applyFont="1" applyAlignment="1">
      <alignment horizontal="left"/>
    </xf>
    <xf numFmtId="166" fontId="3" fillId="0" borderId="29" xfId="0" applyNumberFormat="1" applyFont="1" applyBorder="1" applyAlignment="1">
      <alignment horizontal="left"/>
    </xf>
    <xf numFmtId="167" fontId="21" fillId="4" borderId="2" xfId="0" applyNumberFormat="1" applyFont="1" applyFill="1" applyBorder="1"/>
    <xf numFmtId="0" fontId="4" fillId="10" borderId="2" xfId="0" applyFont="1" applyFill="1" applyBorder="1"/>
    <xf numFmtId="2" fontId="21" fillId="13" borderId="2" xfId="0" applyNumberFormat="1" applyFont="1" applyFill="1" applyBorder="1" applyAlignment="1">
      <alignment horizontal="center"/>
    </xf>
    <xf numFmtId="0" fontId="21" fillId="0" borderId="30" xfId="0" applyFont="1" applyBorder="1" applyAlignment="1">
      <alignment horizontal="center"/>
    </xf>
    <xf numFmtId="2" fontId="21" fillId="18" borderId="2" xfId="0" applyNumberFormat="1" applyFont="1" applyFill="1" applyBorder="1" applyAlignment="1">
      <alignment horizontal="center"/>
    </xf>
    <xf numFmtId="2" fontId="21" fillId="4" borderId="2" xfId="0" applyNumberFormat="1" applyFont="1" applyFill="1" applyBorder="1"/>
    <xf numFmtId="4" fontId="21" fillId="0" borderId="0" xfId="0" applyNumberFormat="1" applyFont="1" applyAlignment="1">
      <alignment horizontal="center"/>
    </xf>
    <xf numFmtId="4" fontId="21" fillId="3" borderId="2" xfId="0" applyNumberFormat="1" applyFont="1" applyFill="1" applyBorder="1" applyAlignment="1">
      <alignment horizontal="center"/>
    </xf>
    <xf numFmtId="174" fontId="4" fillId="0" borderId="0" xfId="0" applyNumberFormat="1" applyFont="1" applyAlignment="1">
      <alignment horizontal="left"/>
    </xf>
    <xf numFmtId="20" fontId="4" fillId="0" borderId="0" xfId="0" applyNumberFormat="1" applyFont="1"/>
    <xf numFmtId="17" fontId="4" fillId="0" borderId="0" xfId="0" applyNumberFormat="1" applyFont="1"/>
    <xf numFmtId="20" fontId="6" fillId="4" borderId="2" xfId="0" applyNumberFormat="1" applyFont="1" applyFill="1" applyBorder="1"/>
    <xf numFmtId="167" fontId="77" fillId="0" borderId="0" xfId="0" applyNumberFormat="1" applyFont="1" applyAlignment="1">
      <alignment horizontal="center"/>
    </xf>
    <xf numFmtId="0" fontId="78" fillId="10" borderId="2" xfId="0" applyFont="1" applyFill="1" applyBorder="1" applyAlignment="1">
      <alignment horizontal="center"/>
    </xf>
    <xf numFmtId="167" fontId="21" fillId="19" borderId="2" xfId="0" applyNumberFormat="1" applyFont="1" applyFill="1" applyBorder="1" applyAlignment="1">
      <alignment horizontal="center"/>
    </xf>
    <xf numFmtId="0" fontId="79" fillId="0" borderId="0" xfId="0" applyFont="1"/>
    <xf numFmtId="0" fontId="80" fillId="20" borderId="32" xfId="0" applyFont="1" applyFill="1" applyBorder="1" applyAlignment="1">
      <alignment horizontal="center" vertical="center"/>
    </xf>
    <xf numFmtId="1" fontId="80" fillId="20" borderId="33" xfId="0" applyNumberFormat="1" applyFont="1" applyFill="1" applyBorder="1" applyAlignment="1">
      <alignment horizontal="center" vertical="center"/>
    </xf>
    <xf numFmtId="2" fontId="81" fillId="2" borderId="2" xfId="0" applyNumberFormat="1" applyFont="1" applyFill="1" applyBorder="1"/>
    <xf numFmtId="1" fontId="82" fillId="2" borderId="2" xfId="0" applyNumberFormat="1" applyFont="1" applyFill="1" applyBorder="1" applyAlignment="1">
      <alignment horizontal="left"/>
    </xf>
    <xf numFmtId="1" fontId="21" fillId="4" borderId="2" xfId="0" applyNumberFormat="1" applyFont="1" applyFill="1" applyBorder="1" applyAlignment="1">
      <alignment horizontal="center"/>
    </xf>
    <xf numFmtId="0" fontId="21" fillId="13" borderId="2" xfId="0" applyFont="1" applyFill="1" applyBorder="1"/>
    <xf numFmtId="2" fontId="21" fillId="0" borderId="0" xfId="0" quotePrefix="1" applyNumberFormat="1" applyFont="1"/>
    <xf numFmtId="1" fontId="21" fillId="0" borderId="0" xfId="0" applyNumberFormat="1" applyFont="1" applyAlignment="1">
      <alignment horizontal="left"/>
    </xf>
    <xf numFmtId="2" fontId="25" fillId="4" borderId="2" xfId="0" applyNumberFormat="1" applyFont="1" applyFill="1" applyBorder="1"/>
    <xf numFmtId="167" fontId="21" fillId="4" borderId="2" xfId="0" applyNumberFormat="1" applyFont="1" applyFill="1" applyBorder="1" applyAlignment="1">
      <alignment horizontal="center"/>
    </xf>
    <xf numFmtId="170" fontId="21" fillId="0" borderId="0" xfId="0" applyNumberFormat="1" applyFont="1" applyAlignment="1">
      <alignment horizontal="center"/>
    </xf>
    <xf numFmtId="0" fontId="21" fillId="0" borderId="34" xfId="0" applyFont="1" applyBorder="1" applyAlignment="1">
      <alignment horizontal="left"/>
    </xf>
    <xf numFmtId="2" fontId="21" fillId="5" borderId="35" xfId="0" applyNumberFormat="1" applyFont="1" applyFill="1" applyBorder="1" applyAlignment="1">
      <alignment horizontal="center"/>
    </xf>
    <xf numFmtId="170" fontId="21" fillId="0" borderId="34" xfId="0" applyNumberFormat="1" applyFont="1" applyBorder="1" applyAlignment="1">
      <alignment horizontal="center"/>
    </xf>
    <xf numFmtId="0" fontId="21" fillId="0" borderId="34" xfId="0" applyFont="1" applyBorder="1" applyAlignment="1">
      <alignment horizontal="center"/>
    </xf>
    <xf numFmtId="2" fontId="21" fillId="21" borderId="2" xfId="0" applyNumberFormat="1" applyFont="1" applyFill="1" applyBorder="1" applyAlignment="1">
      <alignment horizontal="center"/>
    </xf>
    <xf numFmtId="2" fontId="21" fillId="22" borderId="2" xfId="0" applyNumberFormat="1" applyFont="1" applyFill="1" applyBorder="1" applyAlignment="1">
      <alignment horizontal="center"/>
    </xf>
    <xf numFmtId="2" fontId="21" fillId="23" borderId="2" xfId="0" applyNumberFormat="1" applyFont="1" applyFill="1" applyBorder="1" applyAlignment="1">
      <alignment horizontal="center"/>
    </xf>
    <xf numFmtId="2" fontId="21" fillId="24" borderId="2" xfId="0" applyNumberFormat="1" applyFont="1" applyFill="1" applyBorder="1" applyAlignment="1">
      <alignment horizontal="center"/>
    </xf>
    <xf numFmtId="2" fontId="47" fillId="5" borderId="2" xfId="0" applyNumberFormat="1" applyFont="1" applyFill="1" applyBorder="1"/>
    <xf numFmtId="14" fontId="21" fillId="4" borderId="2" xfId="0" applyNumberFormat="1" applyFont="1" applyFill="1" applyBorder="1" applyAlignment="1">
      <alignment horizontal="center"/>
    </xf>
    <xf numFmtId="0" fontId="2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5" borderId="2" xfId="0" applyFont="1" applyFill="1" applyBorder="1"/>
    <xf numFmtId="0" fontId="83" fillId="0" borderId="19" xfId="0" applyFont="1" applyBorder="1"/>
    <xf numFmtId="0" fontId="22" fillId="0" borderId="0" xfId="0" applyFont="1" applyAlignment="1">
      <alignment horizontal="center"/>
    </xf>
    <xf numFmtId="175" fontId="84" fillId="0" borderId="0" xfId="0" applyNumberFormat="1" applyFont="1" applyAlignment="1">
      <alignment horizontal="center"/>
    </xf>
    <xf numFmtId="3" fontId="4" fillId="0" borderId="0" xfId="0" applyNumberFormat="1" applyFont="1"/>
    <xf numFmtId="0" fontId="85" fillId="0" borderId="0" xfId="0" applyFont="1"/>
    <xf numFmtId="0" fontId="4" fillId="0" borderId="36" xfId="0" applyFont="1" applyBorder="1"/>
    <xf numFmtId="0" fontId="4" fillId="0" borderId="37" xfId="0" applyFont="1" applyBorder="1"/>
    <xf numFmtId="0" fontId="4" fillId="0" borderId="37" xfId="0" applyFont="1" applyBorder="1" applyAlignment="1">
      <alignment horizontal="right"/>
    </xf>
    <xf numFmtId="14" fontId="4" fillId="0" borderId="1" xfId="0" applyNumberFormat="1" applyFont="1" applyBorder="1"/>
    <xf numFmtId="14" fontId="4" fillId="0" borderId="18" xfId="0" applyNumberFormat="1" applyFont="1" applyBorder="1"/>
    <xf numFmtId="0" fontId="4" fillId="0" borderId="38" xfId="0" applyFont="1" applyBorder="1"/>
    <xf numFmtId="0" fontId="4" fillId="0" borderId="9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175" fontId="86" fillId="0" borderId="0" xfId="0" applyNumberFormat="1" applyFont="1" applyAlignment="1">
      <alignment horizontal="center"/>
    </xf>
    <xf numFmtId="14" fontId="21" fillId="0" borderId="0" xfId="0" quotePrefix="1" applyNumberFormat="1" applyFont="1"/>
    <xf numFmtId="2" fontId="4" fillId="0" borderId="0" xfId="0" applyNumberFormat="1" applyFont="1" applyAlignment="1">
      <alignment horizontal="center" readingOrder="2"/>
    </xf>
    <xf numFmtId="2" fontId="21" fillId="8" borderId="2" xfId="0" applyNumberFormat="1" applyFont="1" applyFill="1" applyBorder="1"/>
    <xf numFmtId="0" fontId="87" fillId="0" borderId="0" xfId="0" applyFont="1"/>
    <xf numFmtId="2" fontId="21" fillId="26" borderId="2" xfId="0" applyNumberFormat="1" applyFont="1" applyFill="1" applyBorder="1" applyAlignment="1">
      <alignment horizontal="center"/>
    </xf>
    <xf numFmtId="2" fontId="47" fillId="5" borderId="2" xfId="0" applyNumberFormat="1" applyFont="1" applyFill="1" applyBorder="1" applyAlignment="1">
      <alignment horizontal="center"/>
    </xf>
    <xf numFmtId="2" fontId="21" fillId="27" borderId="2" xfId="0" applyNumberFormat="1" applyFont="1" applyFill="1" applyBorder="1" applyAlignment="1">
      <alignment horizontal="center"/>
    </xf>
    <xf numFmtId="2" fontId="47" fillId="0" borderId="0" xfId="0" applyNumberFormat="1" applyFont="1" applyAlignment="1">
      <alignment horizontal="center"/>
    </xf>
    <xf numFmtId="0" fontId="47" fillId="10" borderId="2" xfId="0" applyFont="1" applyFill="1" applyBorder="1" applyAlignment="1">
      <alignment horizontal="center"/>
    </xf>
    <xf numFmtId="176" fontId="21" fillId="0" borderId="0" xfId="0" applyNumberFormat="1" applyFont="1" applyAlignment="1">
      <alignment horizontal="center"/>
    </xf>
    <xf numFmtId="0" fontId="21" fillId="0" borderId="1" xfId="0" applyFont="1" applyBorder="1"/>
    <xf numFmtId="168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91" fillId="0" borderId="0" xfId="0" applyFont="1"/>
    <xf numFmtId="0" fontId="92" fillId="0" borderId="0" xfId="0" applyFont="1" applyAlignment="1">
      <alignment horizontal="left"/>
    </xf>
    <xf numFmtId="0" fontId="21" fillId="10" borderId="2" xfId="0" applyFont="1" applyFill="1" applyBorder="1" applyAlignment="1">
      <alignment horizontal="left"/>
    </xf>
    <xf numFmtId="0" fontId="96" fillId="0" borderId="0" xfId="0" applyFont="1" applyAlignment="1">
      <alignment vertical="center"/>
    </xf>
    <xf numFmtId="165" fontId="5" fillId="4" borderId="1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7" fillId="0" borderId="0" xfId="0" applyNumberFormat="1" applyFont="1"/>
    <xf numFmtId="1" fontId="0" fillId="0" borderId="0" xfId="0" applyNumberFormat="1"/>
    <xf numFmtId="0" fontId="0" fillId="28" borderId="0" xfId="0" applyFill="1"/>
    <xf numFmtId="168" fontId="4" fillId="0" borderId="42" xfId="0" applyNumberFormat="1" applyFont="1" applyBorder="1"/>
    <xf numFmtId="0" fontId="0" fillId="0" borderId="42" xfId="0" applyBorder="1"/>
    <xf numFmtId="168" fontId="21" fillId="3" borderId="42" xfId="0" applyNumberFormat="1" applyFont="1" applyFill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2" xfId="0" applyFont="1" applyBorder="1" applyAlignment="1">
      <alignment wrapText="1"/>
    </xf>
    <xf numFmtId="0" fontId="95" fillId="0" borderId="0" xfId="0" applyFont="1"/>
    <xf numFmtId="0" fontId="0" fillId="0" borderId="0" xfId="0" quotePrefix="1" applyAlignment="1">
      <alignment horizontal="center"/>
    </xf>
    <xf numFmtId="0" fontId="4" fillId="29" borderId="0" xfId="0" applyFont="1" applyFill="1" applyAlignment="1">
      <alignment horizontal="center"/>
    </xf>
    <xf numFmtId="0" fontId="21" fillId="29" borderId="0" xfId="0" applyFont="1" applyFill="1"/>
    <xf numFmtId="14" fontId="21" fillId="29" borderId="0" xfId="0" applyNumberFormat="1" applyFont="1" applyFill="1"/>
    <xf numFmtId="177" fontId="2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99" fillId="0" borderId="0" xfId="0" applyFont="1"/>
    <xf numFmtId="168" fontId="22" fillId="0" borderId="0" xfId="0" applyNumberFormat="1" applyFont="1" applyAlignment="1">
      <alignment horizontal="left" vertical="center"/>
    </xf>
    <xf numFmtId="167" fontId="22" fillId="0" borderId="2" xfId="0" applyNumberFormat="1" applyFont="1" applyBorder="1" applyAlignment="1">
      <alignment horizontal="left"/>
    </xf>
    <xf numFmtId="167" fontId="21" fillId="0" borderId="2" xfId="0" applyNumberFormat="1" applyFont="1" applyBorder="1"/>
    <xf numFmtId="0" fontId="0" fillId="0" borderId="0" xfId="0" applyAlignment="1">
      <alignment horizontal="left"/>
    </xf>
    <xf numFmtId="0" fontId="21" fillId="0" borderId="2" xfId="0" applyFont="1" applyBorder="1" applyAlignment="1">
      <alignment horizontal="center"/>
    </xf>
    <xf numFmtId="166" fontId="21" fillId="0" borderId="2" xfId="0" applyNumberFormat="1" applyFont="1" applyBorder="1" applyAlignment="1">
      <alignment horizontal="left"/>
    </xf>
    <xf numFmtId="0" fontId="21" fillId="0" borderId="2" xfId="0" applyFont="1" applyBorder="1"/>
    <xf numFmtId="168" fontId="21" fillId="0" borderId="2" xfId="0" applyNumberFormat="1" applyFont="1" applyBorder="1" applyAlignment="1">
      <alignment horizontal="left"/>
    </xf>
    <xf numFmtId="2" fontId="21" fillId="0" borderId="2" xfId="0" applyNumberFormat="1" applyFont="1" applyBorder="1"/>
    <xf numFmtId="167" fontId="21" fillId="0" borderId="2" xfId="0" applyNumberFormat="1" applyFont="1" applyBorder="1" applyAlignment="1">
      <alignment horizontal="center"/>
    </xf>
    <xf numFmtId="1" fontId="21" fillId="0" borderId="2" xfId="0" applyNumberFormat="1" applyFont="1" applyBorder="1"/>
    <xf numFmtId="0" fontId="6" fillId="0" borderId="2" xfId="0" applyFont="1" applyBorder="1"/>
    <xf numFmtId="16" fontId="21" fillId="0" borderId="0" xfId="0" applyNumberFormat="1" applyFont="1" applyAlignment="1">
      <alignment horizontal="left"/>
    </xf>
    <xf numFmtId="43" fontId="0" fillId="0" borderId="0" xfId="0" applyNumberFormat="1"/>
    <xf numFmtId="14" fontId="4" fillId="30" borderId="0" xfId="0" applyNumberFormat="1" applyFont="1" applyFill="1"/>
    <xf numFmtId="0" fontId="0" fillId="0" borderId="0" xfId="0" applyAlignment="1">
      <alignment horizontal="center" vertical="center"/>
    </xf>
    <xf numFmtId="2" fontId="21" fillId="0" borderId="2" xfId="0" applyNumberFormat="1" applyFont="1" applyBorder="1" applyAlignment="1">
      <alignment horizontal="left"/>
    </xf>
    <xf numFmtId="0" fontId="42" fillId="0" borderId="2" xfId="0" applyFont="1" applyBorder="1" applyAlignment="1">
      <alignment horizontal="center" vertical="center"/>
    </xf>
    <xf numFmtId="166" fontId="76" fillId="0" borderId="2" xfId="0" applyNumberFormat="1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95" fillId="0" borderId="2" xfId="0" applyFont="1" applyBorder="1"/>
    <xf numFmtId="0" fontId="95" fillId="0" borderId="0" xfId="0" quotePrefix="1" applyFont="1" applyAlignment="1">
      <alignment horizontal="center"/>
    </xf>
    <xf numFmtId="14" fontId="21" fillId="31" borderId="0" xfId="0" applyNumberFormat="1" applyFont="1" applyFill="1"/>
    <xf numFmtId="14" fontId="4" fillId="29" borderId="0" xfId="0" applyNumberFormat="1" applyFont="1" applyFill="1" applyAlignment="1">
      <alignment horizontal="center"/>
    </xf>
    <xf numFmtId="14" fontId="4" fillId="29" borderId="0" xfId="0" applyNumberFormat="1" applyFont="1" applyFill="1"/>
    <xf numFmtId="0" fontId="0" fillId="29" borderId="0" xfId="0" applyFill="1"/>
    <xf numFmtId="14" fontId="0" fillId="29" borderId="0" xfId="0" applyNumberFormat="1" applyFill="1"/>
    <xf numFmtId="14" fontId="0" fillId="0" borderId="0" xfId="0" applyNumberFormat="1"/>
    <xf numFmtId="2" fontId="0" fillId="0" borderId="0" xfId="0" applyNumberFormat="1"/>
    <xf numFmtId="168" fontId="21" fillId="0" borderId="0" xfId="0" quotePrefix="1" applyNumberFormat="1" applyFont="1" applyAlignment="1">
      <alignment horizontal="left" wrapText="1"/>
    </xf>
    <xf numFmtId="166" fontId="88" fillId="2" borderId="2" xfId="0" applyNumberFormat="1" applyFont="1" applyFill="1" applyBorder="1" applyAlignment="1">
      <alignment horizontal="left"/>
    </xf>
    <xf numFmtId="0" fontId="95" fillId="0" borderId="0" xfId="0" applyFont="1" applyAlignment="1">
      <alignment horizontal="left"/>
    </xf>
    <xf numFmtId="0" fontId="4" fillId="30" borderId="0" xfId="0" applyFont="1" applyFill="1" applyAlignment="1">
      <alignment horizontal="center"/>
    </xf>
    <xf numFmtId="14" fontId="4" fillId="30" borderId="0" xfId="0" applyNumberFormat="1" applyFont="1" applyFill="1" applyAlignment="1">
      <alignment horizontal="center"/>
    </xf>
    <xf numFmtId="14" fontId="30" fillId="30" borderId="0" xfId="0" applyNumberFormat="1" applyFont="1" applyFill="1"/>
    <xf numFmtId="169" fontId="11" fillId="0" borderId="0" xfId="0" applyNumberFormat="1" applyFont="1"/>
    <xf numFmtId="1" fontId="0" fillId="0" borderId="0" xfId="0" applyNumberFormat="1" applyAlignment="1">
      <alignment horizontal="center"/>
    </xf>
    <xf numFmtId="0" fontId="95" fillId="0" borderId="2" xfId="0" applyFont="1" applyBorder="1" applyAlignment="1">
      <alignment horizontal="left" vertical="top" wrapText="1" readingOrder="1"/>
    </xf>
    <xf numFmtId="0" fontId="0" fillId="32" borderId="0" xfId="0" applyFill="1"/>
    <xf numFmtId="0" fontId="4" fillId="0" borderId="2" xfId="0" applyFont="1" applyBorder="1" applyAlignment="1">
      <alignment horizontal="center"/>
    </xf>
    <xf numFmtId="0" fontId="49" fillId="3" borderId="0" xfId="0" applyFont="1" applyFill="1" applyAlignment="1">
      <alignment horizontal="center" readingOrder="2"/>
    </xf>
    <xf numFmtId="166" fontId="47" fillId="0" borderId="2" xfId="0" applyNumberFormat="1" applyFont="1" applyBorder="1" applyAlignment="1">
      <alignment horizontal="left"/>
    </xf>
    <xf numFmtId="166" fontId="21" fillId="3" borderId="0" xfId="0" applyNumberFormat="1" applyFont="1" applyFill="1" applyAlignment="1">
      <alignment horizontal="left"/>
    </xf>
    <xf numFmtId="0" fontId="6" fillId="0" borderId="1" xfId="0" applyFont="1" applyBorder="1"/>
    <xf numFmtId="171" fontId="4" fillId="0" borderId="0" xfId="0" applyNumberFormat="1" applyFont="1" applyAlignment="1">
      <alignment horizontal="center"/>
    </xf>
    <xf numFmtId="0" fontId="47" fillId="0" borderId="9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168" fontId="21" fillId="3" borderId="0" xfId="0" applyNumberFormat="1" applyFont="1" applyFill="1" applyAlignment="1">
      <alignment horizontal="left"/>
    </xf>
    <xf numFmtId="14" fontId="4" fillId="29" borderId="2" xfId="0" applyNumberFormat="1" applyFont="1" applyFill="1" applyBorder="1"/>
    <xf numFmtId="14" fontId="4" fillId="7" borderId="0" xfId="0" applyNumberFormat="1" applyFont="1" applyFill="1"/>
    <xf numFmtId="166" fontId="4" fillId="0" borderId="2" xfId="0" applyNumberFormat="1" applyFont="1" applyBorder="1" applyAlignment="1">
      <alignment horizontal="left"/>
    </xf>
    <xf numFmtId="0" fontId="96" fillId="0" borderId="2" xfId="0" applyFont="1" applyBorder="1" applyAlignment="1">
      <alignment vertical="center"/>
    </xf>
    <xf numFmtId="168" fontId="47" fillId="0" borderId="2" xfId="0" applyNumberFormat="1" applyFont="1" applyBorder="1"/>
    <xf numFmtId="168" fontId="4" fillId="0" borderId="2" xfId="0" applyNumberFormat="1" applyFont="1" applyBorder="1"/>
    <xf numFmtId="0" fontId="0" fillId="0" borderId="2" xfId="0" applyBorder="1"/>
    <xf numFmtId="0" fontId="104" fillId="0" borderId="0" xfId="0" applyFont="1"/>
    <xf numFmtId="0" fontId="47" fillId="0" borderId="0" xfId="0" applyFont="1" applyAlignment="1">
      <alignment horizontal="right"/>
    </xf>
    <xf numFmtId="0" fontId="0" fillId="33" borderId="0" xfId="0" applyFill="1"/>
    <xf numFmtId="0" fontId="105" fillId="0" borderId="0" xfId="0" applyFont="1"/>
    <xf numFmtId="0" fontId="14" fillId="2" borderId="2" xfId="0" applyFont="1" applyFill="1" applyBorder="1" applyAlignment="1">
      <alignment horizontal="left"/>
    </xf>
    <xf numFmtId="0" fontId="106" fillId="0" borderId="0" xfId="0" applyFont="1" applyAlignment="1">
      <alignment horizontal="center"/>
    </xf>
    <xf numFmtId="166" fontId="106" fillId="0" borderId="0" xfId="0" applyNumberFormat="1" applyFont="1" applyAlignment="1">
      <alignment horizontal="left"/>
    </xf>
    <xf numFmtId="168" fontId="106" fillId="0" borderId="0" xfId="0" applyNumberFormat="1" applyFont="1" applyAlignment="1">
      <alignment horizontal="left"/>
    </xf>
    <xf numFmtId="168" fontId="30" fillId="0" borderId="0" xfId="0" applyNumberFormat="1" applyFont="1"/>
    <xf numFmtId="0" fontId="30" fillId="0" borderId="0" xfId="0" applyFont="1"/>
    <xf numFmtId="2" fontId="30" fillId="0" borderId="0" xfId="0" applyNumberFormat="1" applyFont="1"/>
    <xf numFmtId="0" fontId="107" fillId="0" borderId="0" xfId="0" applyFont="1"/>
    <xf numFmtId="0" fontId="30" fillId="0" borderId="0" xfId="0" applyFont="1" applyAlignment="1">
      <alignment horizontal="center"/>
    </xf>
    <xf numFmtId="168" fontId="21" fillId="0" borderId="1" xfId="0" applyNumberFormat="1" applyFont="1" applyBorder="1" applyAlignment="1">
      <alignment horizontal="left" wrapText="1"/>
    </xf>
    <xf numFmtId="171" fontId="49" fillId="0" borderId="0" xfId="0" applyNumberFormat="1" applyFont="1" applyAlignment="1">
      <alignment horizontal="center" wrapText="1" readingOrder="2"/>
    </xf>
    <xf numFmtId="0" fontId="108" fillId="0" borderId="0" xfId="0" applyFont="1"/>
    <xf numFmtId="0" fontId="0" fillId="29" borderId="2" xfId="0" applyFill="1" applyBorder="1"/>
    <xf numFmtId="14" fontId="4" fillId="12" borderId="0" xfId="0" applyNumberFormat="1" applyFont="1" applyFill="1"/>
    <xf numFmtId="167" fontId="0" fillId="0" borderId="0" xfId="0" applyNumberFormat="1"/>
    <xf numFmtId="168" fontId="4" fillId="33" borderId="0" xfId="0" applyNumberFormat="1" applyFont="1" applyFill="1"/>
    <xf numFmtId="166" fontId="4" fillId="34" borderId="0" xfId="0" applyNumberFormat="1" applyFont="1" applyFill="1" applyAlignment="1">
      <alignment horizontal="left"/>
    </xf>
    <xf numFmtId="0" fontId="4" fillId="34" borderId="0" xfId="0" applyFont="1" applyFill="1" applyAlignment="1">
      <alignment horizontal="center"/>
    </xf>
    <xf numFmtId="0" fontId="4" fillId="34" borderId="0" xfId="0" applyFont="1" applyFill="1"/>
    <xf numFmtId="168" fontId="4" fillId="34" borderId="0" xfId="0" applyNumberFormat="1" applyFont="1" applyFill="1"/>
    <xf numFmtId="0" fontId="0" fillId="34" borderId="0" xfId="0" applyFill="1"/>
    <xf numFmtId="2" fontId="4" fillId="34" borderId="0" xfId="0" applyNumberFormat="1" applyFont="1" applyFill="1"/>
    <xf numFmtId="0" fontId="6" fillId="34" borderId="0" xfId="0" applyFont="1" applyFill="1"/>
    <xf numFmtId="14" fontId="4" fillId="35" borderId="2" xfId="0" applyNumberFormat="1" applyFont="1" applyFill="1" applyBorder="1"/>
    <xf numFmtId="167" fontId="22" fillId="34" borderId="0" xfId="0" applyNumberFormat="1" applyFont="1" applyFill="1" applyAlignment="1">
      <alignment horizontal="left"/>
    </xf>
    <xf numFmtId="0" fontId="95" fillId="34" borderId="0" xfId="0" applyFont="1" applyFill="1"/>
    <xf numFmtId="0" fontId="21" fillId="34" borderId="0" xfId="0" applyFont="1" applyFill="1"/>
    <xf numFmtId="14" fontId="4" fillId="35" borderId="0" xfId="0" applyNumberFormat="1" applyFont="1" applyFill="1"/>
    <xf numFmtId="178" fontId="0" fillId="0" borderId="0" xfId="0" applyNumberFormat="1"/>
    <xf numFmtId="166" fontId="21" fillId="4" borderId="0" xfId="0" applyNumberFormat="1" applyFont="1" applyFill="1" applyAlignment="1">
      <alignment horizontal="left"/>
    </xf>
    <xf numFmtId="0" fontId="4" fillId="4" borderId="0" xfId="0" applyFont="1" applyFill="1"/>
    <xf numFmtId="0" fontId="21" fillId="4" borderId="0" xfId="0" applyFont="1" applyFill="1" applyAlignment="1">
      <alignment horizontal="left"/>
    </xf>
    <xf numFmtId="0" fontId="21" fillId="4" borderId="0" xfId="0" applyFont="1" applyFill="1"/>
    <xf numFmtId="2" fontId="21" fillId="3" borderId="0" xfId="0" applyNumberFormat="1" applyFont="1" applyFill="1" applyAlignment="1">
      <alignment horizontal="center"/>
    </xf>
    <xf numFmtId="2" fontId="21" fillId="0" borderId="2" xfId="0" applyNumberFormat="1" applyFont="1" applyBorder="1" applyAlignment="1">
      <alignment horizontal="center"/>
    </xf>
    <xf numFmtId="2" fontId="21" fillId="4" borderId="0" xfId="0" applyNumberFormat="1" applyFont="1" applyFill="1"/>
    <xf numFmtId="167" fontId="21" fillId="4" borderId="0" xfId="0" applyNumberFormat="1" applyFont="1" applyFill="1"/>
    <xf numFmtId="167" fontId="21" fillId="0" borderId="2" xfId="0" applyNumberFormat="1" applyFont="1" applyBorder="1" applyAlignment="1">
      <alignment horizontal="left"/>
    </xf>
    <xf numFmtId="167" fontId="21" fillId="4" borderId="0" xfId="0" applyNumberFormat="1" applyFont="1" applyFill="1" applyAlignment="1">
      <alignment horizontal="left"/>
    </xf>
    <xf numFmtId="0" fontId="21" fillId="3" borderId="0" xfId="0" applyFont="1" applyFill="1"/>
    <xf numFmtId="168" fontId="4" fillId="0" borderId="2" xfId="0" applyNumberFormat="1" applyFont="1" applyBorder="1" applyAlignment="1">
      <alignment horizontal="left"/>
    </xf>
    <xf numFmtId="14" fontId="21" fillId="10" borderId="0" xfId="0" applyNumberFormat="1" applyFont="1" applyFill="1" applyAlignment="1">
      <alignment horizontal="center"/>
    </xf>
    <xf numFmtId="0" fontId="95" fillId="0" borderId="0" xfId="0" applyFont="1" applyAlignment="1">
      <alignment horizontal="left" vertical="top" wrapText="1" readingOrder="1"/>
    </xf>
    <xf numFmtId="165" fontId="5" fillId="36" borderId="1" xfId="0" applyNumberFormat="1" applyFont="1" applyFill="1" applyBorder="1"/>
    <xf numFmtId="0" fontId="109" fillId="0" borderId="0" xfId="0" applyFont="1"/>
    <xf numFmtId="2" fontId="21" fillId="3" borderId="0" xfId="0" applyNumberFormat="1" applyFont="1" applyFill="1" applyAlignment="1">
      <alignment horizontal="left"/>
    </xf>
    <xf numFmtId="2" fontId="4" fillId="4" borderId="0" xfId="0" applyNumberFormat="1" applyFont="1" applyFill="1"/>
    <xf numFmtId="2" fontId="4" fillId="0" borderId="2" xfId="0" applyNumberFormat="1" applyFont="1" applyBorder="1"/>
    <xf numFmtId="0" fontId="21" fillId="4" borderId="0" xfId="0" applyFont="1" applyFill="1" applyAlignment="1">
      <alignment horizontal="right"/>
    </xf>
    <xf numFmtId="0" fontId="21" fillId="0" borderId="2" xfId="0" applyFont="1" applyBorder="1" applyAlignment="1">
      <alignment horizontal="right"/>
    </xf>
    <xf numFmtId="0" fontId="21" fillId="3" borderId="0" xfId="0" applyFont="1" applyFill="1" applyAlignment="1">
      <alignment horizontal="left"/>
    </xf>
    <xf numFmtId="0" fontId="21" fillId="0" borderId="2" xfId="0" applyFont="1" applyBorder="1" applyAlignment="1">
      <alignment horizontal="left"/>
    </xf>
    <xf numFmtId="0" fontId="0" fillId="31" borderId="0" xfId="0" applyFill="1"/>
    <xf numFmtId="166" fontId="4" fillId="31" borderId="0" xfId="0" applyNumberFormat="1" applyFont="1" applyFill="1" applyAlignment="1">
      <alignment horizontal="left"/>
    </xf>
    <xf numFmtId="169" fontId="110" fillId="0" borderId="0" xfId="0" applyNumberFormat="1" applyFont="1"/>
    <xf numFmtId="0" fontId="0" fillId="0" borderId="0" xfId="0"/>
    <xf numFmtId="0" fontId="0" fillId="0" borderId="0" xfId="0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166" fontId="21" fillId="3" borderId="0" xfId="0" applyNumberFormat="1" applyFont="1" applyFill="1" applyBorder="1" applyAlignment="1">
      <alignment horizontal="left"/>
    </xf>
    <xf numFmtId="168" fontId="21" fillId="3" borderId="0" xfId="0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2" fontId="4" fillId="0" borderId="0" xfId="0" applyNumberFormat="1" applyFont="1" applyFill="1"/>
    <xf numFmtId="0" fontId="0" fillId="0" borderId="0" xfId="0" applyFont="1"/>
    <xf numFmtId="0" fontId="0" fillId="0" borderId="0" xfId="0"/>
    <xf numFmtId="165" fontId="23" fillId="0" borderId="0" xfId="0" applyNumberFormat="1" applyFont="1" applyAlignment="1">
      <alignment wrapText="1"/>
    </xf>
    <xf numFmtId="0" fontId="0" fillId="0" borderId="0" xfId="0"/>
    <xf numFmtId="0" fontId="0" fillId="0" borderId="0" xfId="0"/>
    <xf numFmtId="168" fontId="2" fillId="0" borderId="0" xfId="0" applyNumberFormat="1" applyFont="1" applyAlignment="1">
      <alignment horizontal="left"/>
    </xf>
    <xf numFmtId="168" fontId="25" fillId="0" borderId="0" xfId="0" applyNumberFormat="1" applyFont="1"/>
    <xf numFmtId="168" fontId="106" fillId="0" borderId="0" xfId="0" applyNumberFormat="1" applyFont="1"/>
    <xf numFmtId="0" fontId="0" fillId="0" borderId="0" xfId="0"/>
    <xf numFmtId="0" fontId="0" fillId="0" borderId="0" xfId="0"/>
    <xf numFmtId="0" fontId="14" fillId="2" borderId="2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/>
    <xf numFmtId="0" fontId="0" fillId="0" borderId="0" xfId="0"/>
    <xf numFmtId="167" fontId="21" fillId="0" borderId="0" xfId="0" applyNumberFormat="1" applyFont="1" applyBorder="1"/>
    <xf numFmtId="14" fontId="21" fillId="29" borderId="2" xfId="0" applyNumberFormat="1" applyFont="1" applyFill="1" applyBorder="1"/>
    <xf numFmtId="14" fontId="21" fillId="10" borderId="0" xfId="0" applyNumberFormat="1" applyFont="1" applyFill="1" applyBorder="1" applyAlignment="1">
      <alignment horizontal="center"/>
    </xf>
    <xf numFmtId="0" fontId="0" fillId="0" borderId="0" xfId="0"/>
    <xf numFmtId="0" fontId="49" fillId="3" borderId="0" xfId="0" applyFont="1" applyFill="1" applyBorder="1" applyAlignment="1">
      <alignment horizontal="center" readingOrder="2"/>
    </xf>
    <xf numFmtId="0" fontId="49" fillId="4" borderId="0" xfId="0" applyFont="1" applyFill="1" applyBorder="1" applyAlignment="1">
      <alignment horizontal="center" readingOrder="2"/>
    </xf>
    <xf numFmtId="168" fontId="4" fillId="0" borderId="1" xfId="0" applyNumberFormat="1" applyFont="1" applyBorder="1"/>
    <xf numFmtId="171" fontId="49" fillId="0" borderId="0" xfId="0" applyNumberFormat="1" applyFont="1" applyBorder="1" applyAlignment="1">
      <alignment horizontal="center" readingOrder="2"/>
    </xf>
    <xf numFmtId="0" fontId="0" fillId="0" borderId="1" xfId="0" applyBorder="1"/>
    <xf numFmtId="0" fontId="21" fillId="0" borderId="0" xfId="0" applyFont="1" applyBorder="1"/>
    <xf numFmtId="168" fontId="4" fillId="0" borderId="0" xfId="0" applyNumberFormat="1" applyFont="1" applyBorder="1"/>
    <xf numFmtId="166" fontId="21" fillId="0" borderId="0" xfId="0" applyNumberFormat="1" applyFont="1" applyBorder="1" applyAlignment="1">
      <alignment horizontal="left"/>
    </xf>
    <xf numFmtId="2" fontId="21" fillId="0" borderId="0" xfId="0" applyNumberFormat="1" applyFont="1" applyBorder="1" applyAlignment="1">
      <alignment horizontal="left"/>
    </xf>
    <xf numFmtId="2" fontId="21" fillId="0" borderId="0" xfId="0" applyNumberFormat="1" applyFont="1" applyBorder="1"/>
    <xf numFmtId="49" fontId="4" fillId="0" borderId="2" xfId="0" applyNumberFormat="1" applyFont="1" applyBorder="1"/>
    <xf numFmtId="2" fontId="21" fillId="18" borderId="0" xfId="0" applyNumberFormat="1" applyFont="1" applyFill="1" applyBorder="1" applyAlignment="1">
      <alignment horizontal="center"/>
    </xf>
    <xf numFmtId="2" fontId="21" fillId="13" borderId="0" xfId="0" applyNumberFormat="1" applyFont="1" applyFill="1" applyBorder="1" applyAlignment="1">
      <alignment horizontal="center"/>
    </xf>
    <xf numFmtId="2" fontId="21" fillId="6" borderId="0" xfId="0" applyNumberFormat="1" applyFont="1" applyFill="1" applyBorder="1" applyAlignment="1">
      <alignment horizontal="center"/>
    </xf>
    <xf numFmtId="2" fontId="21" fillId="3" borderId="0" xfId="0" applyNumberFormat="1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8" fontId="21" fillId="0" borderId="0" xfId="0" applyNumberFormat="1" applyFont="1" applyBorder="1" applyAlignment="1">
      <alignment horizontal="left"/>
    </xf>
    <xf numFmtId="168" fontId="21" fillId="0" borderId="2" xfId="0" applyNumberFormat="1" applyFont="1" applyBorder="1" applyAlignment="1">
      <alignment horizontal="left" wrapText="1"/>
    </xf>
    <xf numFmtId="0" fontId="21" fillId="0" borderId="0" xfId="0" applyFont="1" applyAlignment="1">
      <alignment horizontal="center" vertic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left"/>
    </xf>
    <xf numFmtId="0" fontId="0" fillId="0" borderId="0" xfId="0"/>
    <xf numFmtId="0" fontId="0" fillId="0" borderId="0" xfId="0"/>
    <xf numFmtId="0" fontId="21" fillId="3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21" fillId="0" borderId="2" xfId="0" applyNumberFormat="1" applyFont="1" applyBorder="1"/>
    <xf numFmtId="14" fontId="21" fillId="10" borderId="0" xfId="0" applyNumberFormat="1" applyFont="1" applyFill="1" applyBorder="1"/>
    <xf numFmtId="0" fontId="0" fillId="0" borderId="0" xfId="0"/>
    <xf numFmtId="0" fontId="0" fillId="0" borderId="0" xfId="0"/>
    <xf numFmtId="0" fontId="0" fillId="0" borderId="0" xfId="0"/>
    <xf numFmtId="0" fontId="21" fillId="0" borderId="0" xfId="0" applyFont="1" applyAlignment="1">
      <alignment horizontal="center" vertical="center"/>
    </xf>
    <xf numFmtId="0" fontId="0" fillId="0" borderId="0" xfId="0"/>
    <xf numFmtId="0" fontId="95" fillId="0" borderId="0" xfId="0" applyFont="1" applyFill="1" applyBorder="1" applyAlignment="1">
      <alignment horizontal="left" vertical="top" wrapText="1" readingOrder="1"/>
    </xf>
    <xf numFmtId="0" fontId="0" fillId="0" borderId="0" xfId="0" applyBorder="1"/>
    <xf numFmtId="14" fontId="21" fillId="7" borderId="0" xfId="0" applyNumberFormat="1" applyFont="1" applyFill="1" applyBorder="1"/>
    <xf numFmtId="0" fontId="21" fillId="13" borderId="0" xfId="0" applyFont="1" applyFill="1" applyBorder="1"/>
    <xf numFmtId="0" fontId="21" fillId="4" borderId="0" xfId="0" applyFont="1" applyFill="1" applyBorder="1"/>
    <xf numFmtId="168" fontId="21" fillId="0" borderId="2" xfId="0" applyNumberFormat="1" applyFont="1" applyBorder="1"/>
    <xf numFmtId="2" fontId="21" fillId="5" borderId="0" xfId="0" applyNumberFormat="1" applyFont="1" applyFill="1" applyBorder="1" applyAlignment="1">
      <alignment horizontal="center"/>
    </xf>
    <xf numFmtId="167" fontId="21" fillId="0" borderId="0" xfId="0" applyNumberFormat="1" applyFont="1" applyBorder="1" applyAlignment="1">
      <alignment horizontal="center"/>
    </xf>
    <xf numFmtId="0" fontId="21" fillId="5" borderId="0" xfId="0" applyFont="1" applyFill="1" applyBorder="1" applyAlignment="1">
      <alignment horizontal="center"/>
    </xf>
    <xf numFmtId="167" fontId="21" fillId="4" borderId="0" xfId="0" applyNumberFormat="1" applyFont="1" applyFill="1" applyBorder="1"/>
    <xf numFmtId="1" fontId="21" fillId="4" borderId="0" xfId="0" applyNumberFormat="1" applyFont="1" applyFill="1" applyBorder="1" applyAlignment="1">
      <alignment horizontal="center"/>
    </xf>
    <xf numFmtId="1" fontId="21" fillId="0" borderId="2" xfId="0" applyNumberFormat="1" applyFont="1" applyBorder="1" applyAlignment="1">
      <alignment horizontal="center"/>
    </xf>
    <xf numFmtId="1" fontId="21" fillId="5" borderId="0" xfId="0" applyNumberFormat="1" applyFont="1" applyFill="1" applyBorder="1" applyAlignment="1">
      <alignment horizontal="center"/>
    </xf>
    <xf numFmtId="1" fontId="21" fillId="0" borderId="0" xfId="0" applyNumberFormat="1" applyFont="1" applyBorder="1"/>
    <xf numFmtId="0" fontId="88" fillId="0" borderId="0" xfId="0" applyFont="1" applyBorder="1" applyAlignment="1">
      <alignment horizontal="center"/>
    </xf>
    <xf numFmtId="0" fontId="21" fillId="4" borderId="0" xfId="0" applyFont="1" applyFill="1" applyBorder="1" applyAlignment="1">
      <alignment horizontal="center"/>
    </xf>
    <xf numFmtId="166" fontId="21" fillId="4" borderId="0" xfId="0" applyNumberFormat="1" applyFont="1" applyFill="1" applyBorder="1" applyAlignment="1">
      <alignment horizontal="left"/>
    </xf>
    <xf numFmtId="2" fontId="21" fillId="26" borderId="0" xfId="0" applyNumberFormat="1" applyFont="1" applyFill="1" applyBorder="1" applyAlignment="1">
      <alignment horizontal="center"/>
    </xf>
    <xf numFmtId="2" fontId="89" fillId="26" borderId="0" xfId="0" applyNumberFormat="1" applyFont="1" applyFill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90" fillId="0" borderId="0" xfId="0" applyNumberFormat="1" applyFont="1" applyBorder="1" applyAlignment="1">
      <alignment horizontal="center"/>
    </xf>
    <xf numFmtId="2" fontId="21" fillId="4" borderId="0" xfId="0" applyNumberFormat="1" applyFont="1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0" fontId="5" fillId="37" borderId="0" xfId="0" applyNumberFormat="1" applyFont="1" applyFill="1"/>
    <xf numFmtId="166" fontId="4" fillId="29" borderId="0" xfId="0" applyNumberFormat="1" applyFont="1" applyFill="1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0" fillId="30" borderId="0" xfId="0" applyFill="1"/>
    <xf numFmtId="14" fontId="0" fillId="30" borderId="0" xfId="0" applyNumberFormat="1" applyFill="1"/>
    <xf numFmtId="0" fontId="0" fillId="0" borderId="0" xfId="0"/>
    <xf numFmtId="0" fontId="114" fillId="0" borderId="0" xfId="0" applyFont="1" applyAlignment="1">
      <alignment horizontal="left" vertical="center" inden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1" fillId="0" borderId="0" xfId="0" applyFont="1" applyFill="1" applyAlignment="1">
      <alignment horizontal="left"/>
    </xf>
    <xf numFmtId="2" fontId="21" fillId="0" borderId="0" xfId="0" applyNumberFormat="1" applyFont="1" applyFill="1" applyAlignment="1">
      <alignment horizontal="center"/>
    </xf>
    <xf numFmtId="2" fontId="21" fillId="0" borderId="0" xfId="0" applyNumberFormat="1" applyFont="1" applyFill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21" fillId="34" borderId="0" xfId="0" applyNumberFormat="1" applyFont="1" applyFill="1" applyAlignment="1">
      <alignment horizontal="left"/>
    </xf>
    <xf numFmtId="168" fontId="21" fillId="34" borderId="0" xfId="0" applyNumberFormat="1" applyFont="1" applyFill="1" applyAlignment="1">
      <alignment horizontal="left"/>
    </xf>
    <xf numFmtId="2" fontId="21" fillId="34" borderId="0" xfId="0" applyNumberFormat="1" applyFont="1" applyFill="1" applyAlignment="1">
      <alignment horizontal="left"/>
    </xf>
    <xf numFmtId="165" fontId="5" fillId="38" borderId="42" xfId="0" applyNumberFormat="1" applyFont="1" applyFill="1" applyBorder="1" applyAlignment="1">
      <alignment vertical="center"/>
    </xf>
    <xf numFmtId="14" fontId="111" fillId="0" borderId="0" xfId="1" applyNumberFormat="1" applyAlignment="1">
      <alignment vertical="center"/>
    </xf>
    <xf numFmtId="0" fontId="95" fillId="34" borderId="2" xfId="0" applyFont="1" applyFill="1" applyBorder="1" applyAlignment="1">
      <alignment horizontal="right" vertical="top" wrapText="1" readingOrder="1"/>
    </xf>
    <xf numFmtId="0" fontId="0" fillId="0" borderId="0" xfId="0"/>
    <xf numFmtId="0" fontId="0" fillId="0" borderId="0" xfId="0"/>
    <xf numFmtId="16" fontId="95" fillId="0" borderId="0" xfId="0" applyNumberFormat="1" applyFont="1"/>
    <xf numFmtId="0" fontId="0" fillId="0" borderId="0" xfId="0"/>
    <xf numFmtId="0" fontId="21" fillId="0" borderId="0" xfId="0" applyFont="1" applyAlignment="1">
      <alignment horizontal="center" vertical="center"/>
    </xf>
    <xf numFmtId="0" fontId="0" fillId="0" borderId="0" xfId="0"/>
    <xf numFmtId="0" fontId="21" fillId="10" borderId="0" xfId="0" applyFont="1" applyFill="1" applyBorder="1" applyAlignment="1">
      <alignment horizontal="center"/>
    </xf>
    <xf numFmtId="0" fontId="0" fillId="0" borderId="0" xfId="0"/>
    <xf numFmtId="40" fontId="5" fillId="39" borderId="0" xfId="0" applyNumberFormat="1" applyFont="1" applyFill="1"/>
    <xf numFmtId="0" fontId="1" fillId="40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16" fontId="0" fillId="0" borderId="0" xfId="0" applyNumberFormat="1"/>
    <xf numFmtId="0" fontId="0" fillId="0" borderId="0" xfId="0"/>
    <xf numFmtId="0" fontId="115" fillId="0" borderId="0" xfId="0" applyFont="1"/>
    <xf numFmtId="0" fontId="0" fillId="0" borderId="0" xfId="0"/>
    <xf numFmtId="14" fontId="21" fillId="0" borderId="0" xfId="0" applyNumberFormat="1" applyFont="1" applyFill="1"/>
    <xf numFmtId="0" fontId="0" fillId="0" borderId="0" xfId="0"/>
    <xf numFmtId="0" fontId="116" fillId="0" borderId="0" xfId="0" applyFont="1"/>
    <xf numFmtId="0" fontId="95" fillId="0" borderId="2" xfId="0" applyFont="1" applyBorder="1" applyAlignment="1">
      <alignment horizontal="right" vertical="top" wrapText="1" readingOrder="2"/>
    </xf>
    <xf numFmtId="165" fontId="5" fillId="36" borderId="43" xfId="0" applyNumberFormat="1" applyFont="1" applyFill="1" applyBorder="1"/>
    <xf numFmtId="165" fontId="5" fillId="36" borderId="44" xfId="0" applyNumberFormat="1" applyFont="1" applyFill="1" applyBorder="1"/>
    <xf numFmtId="165" fontId="5" fillId="36" borderId="42" xfId="0" applyNumberFormat="1" applyFont="1" applyFill="1" applyBorder="1"/>
    <xf numFmtId="0" fontId="0" fillId="0" borderId="0" xfId="0"/>
    <xf numFmtId="0" fontId="0" fillId="0" borderId="0" xfId="0"/>
    <xf numFmtId="0" fontId="4" fillId="0" borderId="5" xfId="0" applyFont="1" applyBorder="1" applyAlignment="1">
      <alignment horizontal="center"/>
    </xf>
    <xf numFmtId="0" fontId="30" fillId="0" borderId="5" xfId="0" applyFont="1" applyBorder="1"/>
    <xf numFmtId="0" fontId="5" fillId="0" borderId="6" xfId="0" applyFont="1" applyBorder="1" applyAlignment="1">
      <alignment horizontal="center"/>
    </xf>
    <xf numFmtId="0" fontId="30" fillId="0" borderId="7" xfId="0" applyFont="1" applyBorder="1"/>
    <xf numFmtId="0" fontId="21" fillId="0" borderId="0" xfId="0" applyFont="1" applyAlignment="1">
      <alignment horizontal="center" vertical="center"/>
    </xf>
    <xf numFmtId="0" fontId="0" fillId="0" borderId="0" xfId="0"/>
    <xf numFmtId="0" fontId="4" fillId="0" borderId="10" xfId="0" applyFont="1" applyBorder="1" applyAlignment="1">
      <alignment horizontal="center"/>
    </xf>
    <xf numFmtId="0" fontId="30" fillId="0" borderId="11" xfId="0" applyFont="1" applyBorder="1"/>
    <xf numFmtId="0" fontId="30" fillId="0" borderId="12" xfId="0" applyFont="1" applyBorder="1"/>
    <xf numFmtId="0" fontId="4" fillId="0" borderId="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0" fillId="0" borderId="17" xfId="0" applyFont="1" applyBorder="1"/>
    <xf numFmtId="0" fontId="4" fillId="0" borderId="25" xfId="0" applyFont="1" applyBorder="1" applyAlignment="1">
      <alignment horizontal="center" vertical="center"/>
    </xf>
    <xf numFmtId="0" fontId="30" fillId="0" borderId="26" xfId="0" applyFont="1" applyBorder="1"/>
    <xf numFmtId="0" fontId="30" fillId="0" borderId="20" xfId="0" applyFont="1" applyBorder="1"/>
    <xf numFmtId="0" fontId="4" fillId="0" borderId="25" xfId="0" applyFont="1" applyBorder="1" applyAlignment="1">
      <alignment horizontal="center"/>
    </xf>
    <xf numFmtId="0" fontId="30" fillId="0" borderId="31" xfId="0" applyFont="1" applyBorder="1"/>
  </cellXfs>
  <cellStyles count="2">
    <cellStyle name="Hyperlink" xfId="1" builtinId="8"/>
    <cellStyle name="Normal" xfId="0" builtinId="0"/>
  </cellStyles>
  <dxfs count="101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Convert clients-style" pivot="0" count="3" xr9:uid="{00000000-0011-0000-FFFF-FFFF00000000}">
      <tableStyleElement type="headerRow" dxfId="100"/>
      <tableStyleElement type="firstRowStripe" dxfId="99"/>
      <tableStyleElement type="secondRowStripe" dxfId="98"/>
    </tableStyle>
    <tableStyle name="Dashboard-style" pivot="0" count="3" xr9:uid="{00000000-0011-0000-FFFF-FFFF01000000}">
      <tableStyleElement type="headerRow" dxfId="97"/>
      <tableStyleElement type="firstRowStripe" dxfId="96"/>
      <tableStyleElement type="secondRowStripe" dxfId="9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G42">
  <tableColumns count="7">
    <tableColumn id="1" xr3:uid="{00000000-0010-0000-0100-000001000000}" name="Property"/>
    <tableColumn id="2" xr3:uid="{00000000-0010-0000-0100-000002000000}" name="Expenses"/>
    <tableColumn id="3" xr3:uid="{00000000-0010-0000-0100-000003000000}" name="Inflow"/>
    <tableColumn id="4" xr3:uid="{00000000-0010-0000-0100-000004000000}" name="Balance"/>
    <tableColumn id="5" xr3:uid="{00000000-0010-0000-0100-000005000000}" name="tikun cash"/>
    <tableColumn id="6" xr3:uid="{00000000-0010-0000-0100-000006000000}" name="Client Name"/>
    <tableColumn id="7" xr3:uid="{00000000-0010-0000-0100-000007000000}" name="דוח אחרון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Clients/Current%20Clients/P40%20Adele/Receipts/2026/&#1488;&#1493;&#1512;%20&#1489;&#1494;&#1502;&#1497;&#1494;&#1493;&#1490;%20&#1511;&#1489;&#1500;&#1492;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Jeanshindler@gmail.com" TargetMode="External"/><Relationship Id="rId2" Type="http://schemas.openxmlformats.org/officeDocument/2006/relationships/hyperlink" Target="mailto:debbiegoodrich2702@gmail.com" TargetMode="External"/><Relationship Id="rId1" Type="http://schemas.openxmlformats.org/officeDocument/2006/relationships/hyperlink" Target="mailto:Jeanshindler@gmail.com" TargetMode="External"/><Relationship Id="rId4" Type="http://schemas.openxmlformats.org/officeDocument/2006/relationships/hyperlink" Target="mailto:debbiegoodrich2702@gmail.com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cl1144894@013net.net" TargetMode="External"/><Relationship Id="rId2" Type="http://schemas.openxmlformats.org/officeDocument/2006/relationships/hyperlink" Target="mailto:alan.lehrer@gmail.com" TargetMode="External"/><Relationship Id="rId1" Type="http://schemas.openxmlformats.org/officeDocument/2006/relationships/hyperlink" Target="mailto:alan.lehrer@gmail.com" TargetMode="External"/><Relationship Id="rId5" Type="http://schemas.openxmlformats.org/officeDocument/2006/relationships/comments" Target="../comments10.xml"/><Relationship Id="rId4" Type="http://schemas.openxmlformats.org/officeDocument/2006/relationships/vmlDrawing" Target="../drawings/vmlDrawing10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mailto:elya@torgo.co.il" TargetMode="External"/><Relationship Id="rId3" Type="http://schemas.openxmlformats.org/officeDocument/2006/relationships/hyperlink" Target="mailto:rinatg@studio4.co.il" TargetMode="External"/><Relationship Id="rId7" Type="http://schemas.openxmlformats.org/officeDocument/2006/relationships/hyperlink" Target="mailto:rinatg@studio4.co.il" TargetMode="External"/><Relationship Id="rId2" Type="http://schemas.openxmlformats.org/officeDocument/2006/relationships/hyperlink" Target="mailto:ilan@nafis.co.il" TargetMode="External"/><Relationship Id="rId1" Type="http://schemas.openxmlformats.org/officeDocument/2006/relationships/hyperlink" Target="mailto:zabrak@013net.net" TargetMode="External"/><Relationship Id="rId6" Type="http://schemas.openxmlformats.org/officeDocument/2006/relationships/hyperlink" Target="mailto:ilan@nafis.co.il" TargetMode="External"/><Relationship Id="rId5" Type="http://schemas.openxmlformats.org/officeDocument/2006/relationships/hyperlink" Target="mailto:zabrak@013net.net" TargetMode="External"/><Relationship Id="rId4" Type="http://schemas.openxmlformats.org/officeDocument/2006/relationships/hyperlink" Target="mailto:elya@torgo.co.il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0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hyperlink" Target="mailto:estheredson2@hotmail.com" TargetMode="External"/><Relationship Id="rId2" Type="http://schemas.openxmlformats.org/officeDocument/2006/relationships/hyperlink" Target="mailto:estheredson2@hotmail.com" TargetMode="External"/><Relationship Id="rId1" Type="http://schemas.openxmlformats.org/officeDocument/2006/relationships/hyperlink" Target="mailto:bedson@edsoniegal.com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5E0B3"/>
    <outlinePr summaryBelow="0" summaryRight="0"/>
  </sheetPr>
  <dimension ref="A1:Z1000"/>
  <sheetViews>
    <sheetView workbookViewId="0"/>
  </sheetViews>
  <sheetFormatPr defaultColWidth="12.625" defaultRowHeight="15" customHeight="1"/>
  <cols>
    <col min="1" max="26" width="15.375" customWidth="1"/>
  </cols>
  <sheetData>
    <row r="1" spans="1:26" ht="14.25">
      <c r="A1" s="16" t="s">
        <v>26</v>
      </c>
      <c r="B1" s="16" t="s">
        <v>27</v>
      </c>
      <c r="C1" s="16" t="s">
        <v>52</v>
      </c>
      <c r="D1" s="16" t="s">
        <v>28</v>
      </c>
      <c r="E1" s="16"/>
      <c r="F1" s="1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>
      <c r="A2" s="7">
        <v>3</v>
      </c>
      <c r="B2" s="8" t="s">
        <v>3</v>
      </c>
      <c r="C2" s="7"/>
      <c r="D2" s="7">
        <v>14</v>
      </c>
      <c r="E2" s="7"/>
      <c r="F2" s="18" t="s">
        <v>36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>
        <v>5</v>
      </c>
      <c r="B3" s="7" t="s">
        <v>6</v>
      </c>
      <c r="C3" s="7"/>
      <c r="D3" s="7">
        <v>20</v>
      </c>
      <c r="E3" s="7"/>
      <c r="F3" s="18" t="s">
        <v>36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>
        <v>6</v>
      </c>
      <c r="B4" s="7" t="s">
        <v>8</v>
      </c>
      <c r="C4" s="7"/>
      <c r="D4" s="7">
        <v>25</v>
      </c>
      <c r="E4" s="7"/>
      <c r="F4" s="18" t="s">
        <v>36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7">
        <v>17</v>
      </c>
      <c r="B5" s="7" t="s">
        <v>31</v>
      </c>
      <c r="C5" s="7"/>
      <c r="D5" s="7">
        <v>31</v>
      </c>
      <c r="E5" s="7"/>
      <c r="F5" s="1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>
        <v>22</v>
      </c>
      <c r="B6" s="8" t="s">
        <v>32</v>
      </c>
      <c r="C6" s="7"/>
      <c r="D6" s="7">
        <v>1</v>
      </c>
      <c r="E6" s="7"/>
      <c r="F6" s="18" t="s">
        <v>36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>
        <v>23</v>
      </c>
      <c r="B7" s="8" t="s">
        <v>33</v>
      </c>
      <c r="C7" s="7"/>
      <c r="D7" s="7"/>
      <c r="E7" s="7"/>
      <c r="F7" s="18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>
        <v>95</v>
      </c>
      <c r="B8" s="8" t="s">
        <v>34</v>
      </c>
      <c r="C8" s="7"/>
      <c r="D8" s="7">
        <v>44</v>
      </c>
      <c r="E8" s="7"/>
      <c r="F8" s="18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>
        <v>120</v>
      </c>
      <c r="B9" s="8" t="s">
        <v>14</v>
      </c>
      <c r="C9" s="7"/>
      <c r="D9" s="7">
        <v>26</v>
      </c>
      <c r="E9" s="7"/>
      <c r="F9" s="18" t="s">
        <v>36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>
        <v>162</v>
      </c>
      <c r="B10" s="8" t="s">
        <v>35</v>
      </c>
      <c r="C10" s="7"/>
      <c r="D10" s="7" t="s">
        <v>36</v>
      </c>
      <c r="E10" s="7"/>
      <c r="F10" s="18" t="s">
        <v>36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>
        <v>183</v>
      </c>
      <c r="B11" s="8" t="s">
        <v>15</v>
      </c>
      <c r="C11" s="7"/>
      <c r="D11" s="7">
        <v>13</v>
      </c>
      <c r="E11" s="7"/>
      <c r="F11" s="18" t="s">
        <v>36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>
        <v>210</v>
      </c>
      <c r="B12" s="7"/>
      <c r="C12" s="7"/>
      <c r="D12" s="7"/>
      <c r="E12" s="7"/>
      <c r="F12" s="18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>
        <v>225</v>
      </c>
      <c r="B13" s="7" t="s">
        <v>39</v>
      </c>
      <c r="C13" s="7"/>
      <c r="D13" s="7">
        <v>6</v>
      </c>
      <c r="E13" s="7"/>
      <c r="F13" s="18"/>
      <c r="G13" s="7"/>
      <c r="H13" s="1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>
        <v>257</v>
      </c>
      <c r="B14" s="8" t="s">
        <v>41</v>
      </c>
      <c r="C14" s="7"/>
      <c r="D14" s="7" t="s">
        <v>42</v>
      </c>
      <c r="E14" s="7"/>
      <c r="F14" s="18" t="s">
        <v>36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>
        <v>258</v>
      </c>
      <c r="B15" s="8" t="s">
        <v>40</v>
      </c>
      <c r="C15" s="7"/>
      <c r="D15" s="7">
        <v>15</v>
      </c>
      <c r="E15" s="7"/>
      <c r="F15" s="18" t="s">
        <v>36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>
        <v>265</v>
      </c>
      <c r="B16" s="8" t="s">
        <v>43</v>
      </c>
      <c r="C16" s="7"/>
      <c r="D16" s="7">
        <v>4</v>
      </c>
      <c r="E16" s="7"/>
      <c r="F16" s="18" t="s">
        <v>36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>
        <v>273</v>
      </c>
      <c r="B17" s="8" t="s">
        <v>16</v>
      </c>
      <c r="C17" s="7"/>
      <c r="D17" s="7">
        <v>18</v>
      </c>
      <c r="E17" s="7"/>
      <c r="F17" s="18" t="s">
        <v>36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>
        <v>277</v>
      </c>
      <c r="B18" s="8" t="s">
        <v>44</v>
      </c>
      <c r="C18" s="7"/>
      <c r="D18" s="7">
        <v>10</v>
      </c>
      <c r="E18" s="7"/>
      <c r="F18" s="18" t="s">
        <v>36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>
        <v>555</v>
      </c>
      <c r="B19" s="11" t="s">
        <v>46</v>
      </c>
      <c r="C19" s="7"/>
      <c r="D19" s="7" t="s">
        <v>36</v>
      </c>
      <c r="E19" s="7"/>
      <c r="F19" s="1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>
        <v>535</v>
      </c>
      <c r="B20" s="11" t="s">
        <v>17</v>
      </c>
      <c r="C20" s="7"/>
      <c r="D20" s="7"/>
      <c r="E20" s="7"/>
      <c r="F20" s="18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>
        <v>618</v>
      </c>
      <c r="B21" s="8" t="s">
        <v>47</v>
      </c>
      <c r="C21" s="7"/>
      <c r="D21" s="7">
        <v>7</v>
      </c>
      <c r="E21" s="7"/>
      <c r="F21" s="18" t="s">
        <v>36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>
        <v>619</v>
      </c>
      <c r="B22" s="8" t="s">
        <v>48</v>
      </c>
      <c r="C22" s="7"/>
      <c r="D22" s="7">
        <v>8</v>
      </c>
      <c r="E22" s="7"/>
      <c r="F22" s="18" t="s">
        <v>36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>
        <v>707</v>
      </c>
      <c r="B23" s="8" t="s">
        <v>49</v>
      </c>
      <c r="C23" s="7"/>
      <c r="D23" s="7">
        <v>47</v>
      </c>
      <c r="E23" s="7"/>
      <c r="F23" s="18" t="s">
        <v>36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>
        <v>801</v>
      </c>
      <c r="B24" s="8" t="s">
        <v>48</v>
      </c>
      <c r="C24" s="7"/>
      <c r="D24" s="7">
        <v>9</v>
      </c>
      <c r="E24" s="7"/>
      <c r="F24" s="18" t="s">
        <v>36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>
        <v>280</v>
      </c>
      <c r="B25" s="8" t="s">
        <v>50</v>
      </c>
      <c r="C25" s="7"/>
      <c r="D25" s="7">
        <v>2</v>
      </c>
      <c r="E25" s="7"/>
      <c r="F25" s="18" t="s">
        <v>36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>
      <c r="A26" s="7"/>
      <c r="B26" s="7" t="s">
        <v>51</v>
      </c>
      <c r="C26" s="7"/>
      <c r="D26" s="7">
        <v>38</v>
      </c>
      <c r="E26" s="7"/>
      <c r="F26" s="1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>
        <v>77</v>
      </c>
      <c r="B27" s="7" t="s">
        <v>53</v>
      </c>
      <c r="C27" s="7"/>
      <c r="D27" s="7" t="s">
        <v>36</v>
      </c>
      <c r="E27" s="7"/>
      <c r="F27" s="18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 t="s">
        <v>54</v>
      </c>
      <c r="B28" s="7"/>
      <c r="C28" s="7"/>
      <c r="D28" s="7"/>
      <c r="E28" s="7"/>
      <c r="F28" s="18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 t="s">
        <v>55</v>
      </c>
      <c r="C29" s="7"/>
      <c r="D29" s="7">
        <v>37</v>
      </c>
      <c r="E29" s="7"/>
      <c r="F29" s="18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 t="s">
        <v>56</v>
      </c>
      <c r="C30" s="7"/>
      <c r="D30" s="7">
        <v>40</v>
      </c>
      <c r="E30" s="7"/>
      <c r="F30" s="18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 t="s">
        <v>57</v>
      </c>
      <c r="C31" s="7"/>
      <c r="D31" s="7">
        <v>42</v>
      </c>
      <c r="E31" s="7"/>
      <c r="F31" s="18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 t="s">
        <v>33</v>
      </c>
      <c r="C32" s="7"/>
      <c r="D32" s="7">
        <v>45</v>
      </c>
      <c r="E32" s="7"/>
      <c r="F32" s="18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18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18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18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18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18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18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18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18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18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18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18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18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18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18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18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18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18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18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18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18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18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18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18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18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18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18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18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18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18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18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18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18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18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18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18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18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18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18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1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1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1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1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1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1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1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1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1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1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1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1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1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1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1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1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1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1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1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1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1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1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1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1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1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1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1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1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1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F233" s="14"/>
    </row>
    <row r="234" spans="1:26" ht="15.75" customHeight="1">
      <c r="F234" s="14"/>
    </row>
    <row r="235" spans="1:26" ht="15.75" customHeight="1">
      <c r="F235" s="14"/>
    </row>
    <row r="236" spans="1:26" ht="15.75" customHeight="1">
      <c r="F236" s="14"/>
    </row>
    <row r="237" spans="1:26" ht="15.75" customHeight="1">
      <c r="F237" s="14"/>
    </row>
    <row r="238" spans="1:26" ht="15.75" customHeight="1">
      <c r="F238" s="14"/>
    </row>
    <row r="239" spans="1:26" ht="15.75" customHeight="1">
      <c r="F239" s="14"/>
    </row>
    <row r="240" spans="1:26" ht="15.75" customHeight="1">
      <c r="F240" s="14"/>
    </row>
    <row r="241" spans="6:6" ht="15.75" customHeight="1">
      <c r="F241" s="14"/>
    </row>
    <row r="242" spans="6:6" ht="15.75" customHeight="1">
      <c r="F242" s="14"/>
    </row>
    <row r="243" spans="6:6" ht="15.75" customHeight="1">
      <c r="F243" s="14"/>
    </row>
    <row r="244" spans="6:6" ht="15.75" customHeight="1">
      <c r="F244" s="14"/>
    </row>
    <row r="245" spans="6:6" ht="15.75" customHeight="1">
      <c r="F245" s="14"/>
    </row>
    <row r="246" spans="6:6" ht="15.75" customHeight="1">
      <c r="F246" s="14"/>
    </row>
    <row r="247" spans="6:6" ht="15.75" customHeight="1">
      <c r="F247" s="14"/>
    </row>
    <row r="248" spans="6:6" ht="15.75" customHeight="1">
      <c r="F248" s="14"/>
    </row>
    <row r="249" spans="6:6" ht="15.75" customHeight="1">
      <c r="F249" s="14"/>
    </row>
    <row r="250" spans="6:6" ht="15.75" customHeight="1">
      <c r="F250" s="14"/>
    </row>
    <row r="251" spans="6:6" ht="15.75" customHeight="1">
      <c r="F251" s="14"/>
    </row>
    <row r="252" spans="6:6" ht="15.75" customHeight="1">
      <c r="F252" s="14"/>
    </row>
    <row r="253" spans="6:6" ht="15.75" customHeight="1">
      <c r="F253" s="14"/>
    </row>
    <row r="254" spans="6:6" ht="15.75" customHeight="1">
      <c r="F254" s="14"/>
    </row>
    <row r="255" spans="6:6" ht="15.75" customHeight="1">
      <c r="F255" s="14"/>
    </row>
    <row r="256" spans="6:6" ht="15.75" customHeight="1">
      <c r="F256" s="14"/>
    </row>
    <row r="257" spans="6:6" ht="15.75" customHeight="1">
      <c r="F257" s="14"/>
    </row>
    <row r="258" spans="6:6" ht="15.75" customHeight="1">
      <c r="F258" s="14"/>
    </row>
    <row r="259" spans="6:6" ht="15.75" customHeight="1">
      <c r="F259" s="14"/>
    </row>
    <row r="260" spans="6:6" ht="15.75" customHeight="1">
      <c r="F260" s="14"/>
    </row>
    <row r="261" spans="6:6" ht="15.75" customHeight="1">
      <c r="F261" s="14"/>
    </row>
    <row r="262" spans="6:6" ht="15.75" customHeight="1">
      <c r="F262" s="14"/>
    </row>
    <row r="263" spans="6:6" ht="15.75" customHeight="1">
      <c r="F263" s="14"/>
    </row>
    <row r="264" spans="6:6" ht="15.75" customHeight="1">
      <c r="F264" s="14"/>
    </row>
    <row r="265" spans="6:6" ht="15.75" customHeight="1">
      <c r="F265" s="14"/>
    </row>
    <row r="266" spans="6:6" ht="15.75" customHeight="1">
      <c r="F266" s="14"/>
    </row>
    <row r="267" spans="6:6" ht="15.75" customHeight="1">
      <c r="F267" s="14"/>
    </row>
    <row r="268" spans="6:6" ht="15.75" customHeight="1">
      <c r="F268" s="14"/>
    </row>
    <row r="269" spans="6:6" ht="15.75" customHeight="1">
      <c r="F269" s="14"/>
    </row>
    <row r="270" spans="6:6" ht="15.75" customHeight="1">
      <c r="F270" s="14"/>
    </row>
    <row r="271" spans="6:6" ht="15.75" customHeight="1">
      <c r="F271" s="14"/>
    </row>
    <row r="272" spans="6:6" ht="15.75" customHeight="1">
      <c r="F272" s="14"/>
    </row>
    <row r="273" spans="6:6" ht="15.75" customHeight="1">
      <c r="F273" s="14"/>
    </row>
    <row r="274" spans="6:6" ht="15.75" customHeight="1">
      <c r="F274" s="14"/>
    </row>
    <row r="275" spans="6:6" ht="15.75" customHeight="1">
      <c r="F275" s="14"/>
    </row>
    <row r="276" spans="6:6" ht="15.75" customHeight="1">
      <c r="F276" s="14"/>
    </row>
    <row r="277" spans="6:6" ht="15.75" customHeight="1">
      <c r="F277" s="14"/>
    </row>
    <row r="278" spans="6:6" ht="15.75" customHeight="1">
      <c r="F278" s="14"/>
    </row>
    <row r="279" spans="6:6" ht="15.75" customHeight="1">
      <c r="F279" s="14"/>
    </row>
    <row r="280" spans="6:6" ht="15.75" customHeight="1">
      <c r="F280" s="14"/>
    </row>
    <row r="281" spans="6:6" ht="15.75" customHeight="1">
      <c r="F281" s="14"/>
    </row>
    <row r="282" spans="6:6" ht="15.75" customHeight="1">
      <c r="F282" s="14"/>
    </row>
    <row r="283" spans="6:6" ht="15.75" customHeight="1">
      <c r="F283" s="14"/>
    </row>
    <row r="284" spans="6:6" ht="15.75" customHeight="1">
      <c r="F284" s="14"/>
    </row>
    <row r="285" spans="6:6" ht="15.75" customHeight="1">
      <c r="F285" s="14"/>
    </row>
    <row r="286" spans="6:6" ht="15.75" customHeight="1">
      <c r="F286" s="14"/>
    </row>
    <row r="287" spans="6:6" ht="15.75" customHeight="1">
      <c r="F287" s="14"/>
    </row>
    <row r="288" spans="6:6" ht="15.75" customHeight="1">
      <c r="F288" s="14"/>
    </row>
    <row r="289" spans="6:6" ht="15.75" customHeight="1">
      <c r="F289" s="14"/>
    </row>
    <row r="290" spans="6:6" ht="15.75" customHeight="1">
      <c r="F290" s="14"/>
    </row>
    <row r="291" spans="6:6" ht="15.75" customHeight="1">
      <c r="F291" s="14"/>
    </row>
    <row r="292" spans="6:6" ht="15.75" customHeight="1">
      <c r="F292" s="14"/>
    </row>
    <row r="293" spans="6:6" ht="15.75" customHeight="1">
      <c r="F293" s="14"/>
    </row>
    <row r="294" spans="6:6" ht="15.75" customHeight="1">
      <c r="F294" s="14"/>
    </row>
    <row r="295" spans="6:6" ht="15.75" customHeight="1">
      <c r="F295" s="14"/>
    </row>
    <row r="296" spans="6:6" ht="15.75" customHeight="1">
      <c r="F296" s="14"/>
    </row>
    <row r="297" spans="6:6" ht="15.75" customHeight="1">
      <c r="F297" s="14"/>
    </row>
    <row r="298" spans="6:6" ht="15.75" customHeight="1">
      <c r="F298" s="14"/>
    </row>
    <row r="299" spans="6:6" ht="15.75" customHeight="1">
      <c r="F299" s="14"/>
    </row>
    <row r="300" spans="6:6" ht="15.75" customHeight="1">
      <c r="F300" s="14"/>
    </row>
    <row r="301" spans="6:6" ht="15.75" customHeight="1">
      <c r="F301" s="14"/>
    </row>
    <row r="302" spans="6:6" ht="15.75" customHeight="1">
      <c r="F302" s="14"/>
    </row>
    <row r="303" spans="6:6" ht="15.75" customHeight="1">
      <c r="F303" s="14"/>
    </row>
    <row r="304" spans="6:6" ht="15.75" customHeight="1">
      <c r="F304" s="14"/>
    </row>
    <row r="305" spans="6:6" ht="15.75" customHeight="1">
      <c r="F305" s="14"/>
    </row>
    <row r="306" spans="6:6" ht="15.75" customHeight="1">
      <c r="F306" s="14"/>
    </row>
    <row r="307" spans="6:6" ht="15.75" customHeight="1">
      <c r="F307" s="14"/>
    </row>
    <row r="308" spans="6:6" ht="15.75" customHeight="1">
      <c r="F308" s="14"/>
    </row>
    <row r="309" spans="6:6" ht="15.75" customHeight="1">
      <c r="F309" s="14"/>
    </row>
    <row r="310" spans="6:6" ht="15.75" customHeight="1">
      <c r="F310" s="14"/>
    </row>
    <row r="311" spans="6:6" ht="15.75" customHeight="1">
      <c r="F311" s="14"/>
    </row>
    <row r="312" spans="6:6" ht="15.75" customHeight="1">
      <c r="F312" s="14"/>
    </row>
    <row r="313" spans="6:6" ht="15.75" customHeight="1">
      <c r="F313" s="14"/>
    </row>
    <row r="314" spans="6:6" ht="15.75" customHeight="1">
      <c r="F314" s="14"/>
    </row>
    <row r="315" spans="6:6" ht="15.75" customHeight="1">
      <c r="F315" s="14"/>
    </row>
    <row r="316" spans="6:6" ht="15.75" customHeight="1">
      <c r="F316" s="14"/>
    </row>
    <row r="317" spans="6:6" ht="15.75" customHeight="1">
      <c r="F317" s="14"/>
    </row>
    <row r="318" spans="6:6" ht="15.75" customHeight="1">
      <c r="F318" s="14"/>
    </row>
    <row r="319" spans="6:6" ht="15.75" customHeight="1">
      <c r="F319" s="14"/>
    </row>
    <row r="320" spans="6:6" ht="15.75" customHeight="1">
      <c r="F320" s="14"/>
    </row>
    <row r="321" spans="6:6" ht="15.75" customHeight="1">
      <c r="F321" s="14"/>
    </row>
    <row r="322" spans="6:6" ht="15.75" customHeight="1">
      <c r="F322" s="14"/>
    </row>
    <row r="323" spans="6:6" ht="15.75" customHeight="1">
      <c r="F323" s="14"/>
    </row>
    <row r="324" spans="6:6" ht="15.75" customHeight="1">
      <c r="F324" s="14"/>
    </row>
    <row r="325" spans="6:6" ht="15.75" customHeight="1">
      <c r="F325" s="14"/>
    </row>
    <row r="326" spans="6:6" ht="15.75" customHeight="1">
      <c r="F326" s="14"/>
    </row>
    <row r="327" spans="6:6" ht="15.75" customHeight="1">
      <c r="F327" s="14"/>
    </row>
    <row r="328" spans="6:6" ht="15.75" customHeight="1">
      <c r="F328" s="14"/>
    </row>
    <row r="329" spans="6:6" ht="15.75" customHeight="1">
      <c r="F329" s="14"/>
    </row>
    <row r="330" spans="6:6" ht="15.75" customHeight="1">
      <c r="F330" s="14"/>
    </row>
    <row r="331" spans="6:6" ht="15.75" customHeight="1">
      <c r="F331" s="14"/>
    </row>
    <row r="332" spans="6:6" ht="15.75" customHeight="1">
      <c r="F332" s="14"/>
    </row>
    <row r="333" spans="6:6" ht="15.75" customHeight="1">
      <c r="F333" s="14"/>
    </row>
    <row r="334" spans="6:6" ht="15.75" customHeight="1">
      <c r="F334" s="14"/>
    </row>
    <row r="335" spans="6:6" ht="15.75" customHeight="1">
      <c r="F335" s="14"/>
    </row>
    <row r="336" spans="6:6" ht="15.75" customHeight="1">
      <c r="F336" s="14"/>
    </row>
    <row r="337" spans="6:6" ht="15.75" customHeight="1">
      <c r="F337" s="14"/>
    </row>
    <row r="338" spans="6:6" ht="15.75" customHeight="1">
      <c r="F338" s="14"/>
    </row>
    <row r="339" spans="6:6" ht="15.75" customHeight="1">
      <c r="F339" s="14"/>
    </row>
    <row r="340" spans="6:6" ht="15.75" customHeight="1">
      <c r="F340" s="14"/>
    </row>
    <row r="341" spans="6:6" ht="15.75" customHeight="1">
      <c r="F341" s="14"/>
    </row>
    <row r="342" spans="6:6" ht="15.75" customHeight="1">
      <c r="F342" s="14"/>
    </row>
    <row r="343" spans="6:6" ht="15.75" customHeight="1">
      <c r="F343" s="14"/>
    </row>
    <row r="344" spans="6:6" ht="15.75" customHeight="1">
      <c r="F344" s="14"/>
    </row>
    <row r="345" spans="6:6" ht="15.75" customHeight="1">
      <c r="F345" s="14"/>
    </row>
    <row r="346" spans="6:6" ht="15.75" customHeight="1">
      <c r="F346" s="14"/>
    </row>
    <row r="347" spans="6:6" ht="15.75" customHeight="1">
      <c r="F347" s="14"/>
    </row>
    <row r="348" spans="6:6" ht="15.75" customHeight="1">
      <c r="F348" s="14"/>
    </row>
    <row r="349" spans="6:6" ht="15.75" customHeight="1">
      <c r="F349" s="14"/>
    </row>
    <row r="350" spans="6:6" ht="15.75" customHeight="1">
      <c r="F350" s="14"/>
    </row>
    <row r="351" spans="6:6" ht="15.75" customHeight="1">
      <c r="F351" s="14"/>
    </row>
    <row r="352" spans="6:6" ht="15.75" customHeight="1">
      <c r="F352" s="14"/>
    </row>
    <row r="353" spans="6:6" ht="15.75" customHeight="1">
      <c r="F353" s="14"/>
    </row>
    <row r="354" spans="6:6" ht="15.75" customHeight="1">
      <c r="F354" s="14"/>
    </row>
    <row r="355" spans="6:6" ht="15.75" customHeight="1">
      <c r="F355" s="14"/>
    </row>
    <row r="356" spans="6:6" ht="15.75" customHeight="1">
      <c r="F356" s="14"/>
    </row>
    <row r="357" spans="6:6" ht="15.75" customHeight="1">
      <c r="F357" s="14"/>
    </row>
    <row r="358" spans="6:6" ht="15.75" customHeight="1">
      <c r="F358" s="14"/>
    </row>
    <row r="359" spans="6:6" ht="15.75" customHeight="1">
      <c r="F359" s="14"/>
    </row>
    <row r="360" spans="6:6" ht="15.75" customHeight="1">
      <c r="F360" s="14"/>
    </row>
    <row r="361" spans="6:6" ht="15.75" customHeight="1">
      <c r="F361" s="14"/>
    </row>
    <row r="362" spans="6:6" ht="15.75" customHeight="1">
      <c r="F362" s="14"/>
    </row>
    <row r="363" spans="6:6" ht="15.75" customHeight="1">
      <c r="F363" s="14"/>
    </row>
    <row r="364" spans="6:6" ht="15.75" customHeight="1">
      <c r="F364" s="14"/>
    </row>
    <row r="365" spans="6:6" ht="15.75" customHeight="1">
      <c r="F365" s="14"/>
    </row>
    <row r="366" spans="6:6" ht="15.75" customHeight="1">
      <c r="F366" s="14"/>
    </row>
    <row r="367" spans="6:6" ht="15.75" customHeight="1">
      <c r="F367" s="14"/>
    </row>
    <row r="368" spans="6:6" ht="15.75" customHeight="1">
      <c r="F368" s="14"/>
    </row>
    <row r="369" spans="6:6" ht="15.75" customHeight="1">
      <c r="F369" s="14"/>
    </row>
    <row r="370" spans="6:6" ht="15.75" customHeight="1">
      <c r="F370" s="14"/>
    </row>
    <row r="371" spans="6:6" ht="15.75" customHeight="1">
      <c r="F371" s="14"/>
    </row>
    <row r="372" spans="6:6" ht="15.75" customHeight="1">
      <c r="F372" s="14"/>
    </row>
    <row r="373" spans="6:6" ht="15.75" customHeight="1">
      <c r="F373" s="14"/>
    </row>
    <row r="374" spans="6:6" ht="15.75" customHeight="1">
      <c r="F374" s="14"/>
    </row>
    <row r="375" spans="6:6" ht="15.75" customHeight="1">
      <c r="F375" s="14"/>
    </row>
    <row r="376" spans="6:6" ht="15.75" customHeight="1">
      <c r="F376" s="14"/>
    </row>
    <row r="377" spans="6:6" ht="15.75" customHeight="1">
      <c r="F377" s="14"/>
    </row>
    <row r="378" spans="6:6" ht="15.75" customHeight="1">
      <c r="F378" s="14"/>
    </row>
    <row r="379" spans="6:6" ht="15.75" customHeight="1">
      <c r="F379" s="14"/>
    </row>
    <row r="380" spans="6:6" ht="15.75" customHeight="1">
      <c r="F380" s="14"/>
    </row>
    <row r="381" spans="6:6" ht="15.75" customHeight="1">
      <c r="F381" s="14"/>
    </row>
    <row r="382" spans="6:6" ht="15.75" customHeight="1">
      <c r="F382" s="14"/>
    </row>
    <row r="383" spans="6:6" ht="15.75" customHeight="1">
      <c r="F383" s="14"/>
    </row>
    <row r="384" spans="6:6" ht="15.75" customHeight="1">
      <c r="F384" s="14"/>
    </row>
    <row r="385" spans="6:6" ht="15.75" customHeight="1">
      <c r="F385" s="14"/>
    </row>
    <row r="386" spans="6:6" ht="15.75" customHeight="1">
      <c r="F386" s="14"/>
    </row>
    <row r="387" spans="6:6" ht="15.75" customHeight="1">
      <c r="F387" s="14"/>
    </row>
    <row r="388" spans="6:6" ht="15.75" customHeight="1">
      <c r="F388" s="14"/>
    </row>
    <row r="389" spans="6:6" ht="15.75" customHeight="1">
      <c r="F389" s="14"/>
    </row>
    <row r="390" spans="6:6" ht="15.75" customHeight="1">
      <c r="F390" s="14"/>
    </row>
    <row r="391" spans="6:6" ht="15.75" customHeight="1">
      <c r="F391" s="14"/>
    </row>
    <row r="392" spans="6:6" ht="15.75" customHeight="1">
      <c r="F392" s="14"/>
    </row>
    <row r="393" spans="6:6" ht="15.75" customHeight="1">
      <c r="F393" s="14"/>
    </row>
    <row r="394" spans="6:6" ht="15.75" customHeight="1">
      <c r="F394" s="14"/>
    </row>
    <row r="395" spans="6:6" ht="15.75" customHeight="1">
      <c r="F395" s="14"/>
    </row>
    <row r="396" spans="6:6" ht="15.75" customHeight="1">
      <c r="F396" s="14"/>
    </row>
    <row r="397" spans="6:6" ht="15.75" customHeight="1">
      <c r="F397" s="14"/>
    </row>
    <row r="398" spans="6:6" ht="15.75" customHeight="1">
      <c r="F398" s="14"/>
    </row>
    <row r="399" spans="6:6" ht="15.75" customHeight="1">
      <c r="F399" s="14"/>
    </row>
    <row r="400" spans="6:6" ht="15.75" customHeight="1">
      <c r="F400" s="14"/>
    </row>
    <row r="401" spans="6:6" ht="15.75" customHeight="1">
      <c r="F401" s="14"/>
    </row>
    <row r="402" spans="6:6" ht="15.75" customHeight="1">
      <c r="F402" s="14"/>
    </row>
    <row r="403" spans="6:6" ht="15.75" customHeight="1">
      <c r="F403" s="14"/>
    </row>
    <row r="404" spans="6:6" ht="15.75" customHeight="1">
      <c r="F404" s="14"/>
    </row>
    <row r="405" spans="6:6" ht="15.75" customHeight="1">
      <c r="F405" s="14"/>
    </row>
    <row r="406" spans="6:6" ht="15.75" customHeight="1">
      <c r="F406" s="14"/>
    </row>
    <row r="407" spans="6:6" ht="15.75" customHeight="1">
      <c r="F407" s="14"/>
    </row>
    <row r="408" spans="6:6" ht="15.75" customHeight="1">
      <c r="F408" s="14"/>
    </row>
    <row r="409" spans="6:6" ht="15.75" customHeight="1">
      <c r="F409" s="14"/>
    </row>
    <row r="410" spans="6:6" ht="15.75" customHeight="1">
      <c r="F410" s="14"/>
    </row>
    <row r="411" spans="6:6" ht="15.75" customHeight="1">
      <c r="F411" s="14"/>
    </row>
    <row r="412" spans="6:6" ht="15.75" customHeight="1">
      <c r="F412" s="14"/>
    </row>
    <row r="413" spans="6:6" ht="15.75" customHeight="1">
      <c r="F413" s="14"/>
    </row>
    <row r="414" spans="6:6" ht="15.75" customHeight="1">
      <c r="F414" s="14"/>
    </row>
    <row r="415" spans="6:6" ht="15.75" customHeight="1">
      <c r="F415" s="14"/>
    </row>
    <row r="416" spans="6:6" ht="15.75" customHeight="1">
      <c r="F416" s="14"/>
    </row>
    <row r="417" spans="6:6" ht="15.75" customHeight="1">
      <c r="F417" s="14"/>
    </row>
    <row r="418" spans="6:6" ht="15.75" customHeight="1">
      <c r="F418" s="14"/>
    </row>
    <row r="419" spans="6:6" ht="15.75" customHeight="1">
      <c r="F419" s="14"/>
    </row>
    <row r="420" spans="6:6" ht="15.75" customHeight="1">
      <c r="F420" s="14"/>
    </row>
    <row r="421" spans="6:6" ht="15.75" customHeight="1">
      <c r="F421" s="14"/>
    </row>
    <row r="422" spans="6:6" ht="15.75" customHeight="1">
      <c r="F422" s="14"/>
    </row>
    <row r="423" spans="6:6" ht="15.75" customHeight="1">
      <c r="F423" s="14"/>
    </row>
    <row r="424" spans="6:6" ht="15.75" customHeight="1">
      <c r="F424" s="14"/>
    </row>
    <row r="425" spans="6:6" ht="15.75" customHeight="1">
      <c r="F425" s="14"/>
    </row>
    <row r="426" spans="6:6" ht="15.75" customHeight="1">
      <c r="F426" s="14"/>
    </row>
    <row r="427" spans="6:6" ht="15.75" customHeight="1">
      <c r="F427" s="14"/>
    </row>
    <row r="428" spans="6:6" ht="15.75" customHeight="1">
      <c r="F428" s="14"/>
    </row>
    <row r="429" spans="6:6" ht="15.75" customHeight="1">
      <c r="F429" s="14"/>
    </row>
    <row r="430" spans="6:6" ht="15.75" customHeight="1">
      <c r="F430" s="14"/>
    </row>
    <row r="431" spans="6:6" ht="15.75" customHeight="1">
      <c r="F431" s="14"/>
    </row>
    <row r="432" spans="6:6" ht="15.75" customHeight="1">
      <c r="F432" s="14"/>
    </row>
    <row r="433" spans="6:6" ht="15.75" customHeight="1">
      <c r="F433" s="14"/>
    </row>
    <row r="434" spans="6:6" ht="15.75" customHeight="1">
      <c r="F434" s="14"/>
    </row>
    <row r="435" spans="6:6" ht="15.75" customHeight="1">
      <c r="F435" s="14"/>
    </row>
    <row r="436" spans="6:6" ht="15.75" customHeight="1">
      <c r="F436" s="14"/>
    </row>
    <row r="437" spans="6:6" ht="15.75" customHeight="1">
      <c r="F437" s="14"/>
    </row>
    <row r="438" spans="6:6" ht="15.75" customHeight="1">
      <c r="F438" s="14"/>
    </row>
    <row r="439" spans="6:6" ht="15.75" customHeight="1">
      <c r="F439" s="14"/>
    </row>
    <row r="440" spans="6:6" ht="15.75" customHeight="1">
      <c r="F440" s="14"/>
    </row>
    <row r="441" spans="6:6" ht="15.75" customHeight="1">
      <c r="F441" s="14"/>
    </row>
    <row r="442" spans="6:6" ht="15.75" customHeight="1">
      <c r="F442" s="14"/>
    </row>
    <row r="443" spans="6:6" ht="15.75" customHeight="1">
      <c r="F443" s="14"/>
    </row>
    <row r="444" spans="6:6" ht="15.75" customHeight="1">
      <c r="F444" s="14"/>
    </row>
    <row r="445" spans="6:6" ht="15.75" customHeight="1">
      <c r="F445" s="14"/>
    </row>
    <row r="446" spans="6:6" ht="15.75" customHeight="1">
      <c r="F446" s="14"/>
    </row>
    <row r="447" spans="6:6" ht="15.75" customHeight="1">
      <c r="F447" s="14"/>
    </row>
    <row r="448" spans="6:6" ht="15.75" customHeight="1">
      <c r="F448" s="14"/>
    </row>
    <row r="449" spans="6:6" ht="15.75" customHeight="1">
      <c r="F449" s="14"/>
    </row>
    <row r="450" spans="6:6" ht="15.75" customHeight="1">
      <c r="F450" s="14"/>
    </row>
    <row r="451" spans="6:6" ht="15.75" customHeight="1">
      <c r="F451" s="14"/>
    </row>
    <row r="452" spans="6:6" ht="15.75" customHeight="1">
      <c r="F452" s="14"/>
    </row>
    <row r="453" spans="6:6" ht="15.75" customHeight="1">
      <c r="F453" s="14"/>
    </row>
    <row r="454" spans="6:6" ht="15.75" customHeight="1">
      <c r="F454" s="14"/>
    </row>
    <row r="455" spans="6:6" ht="15.75" customHeight="1">
      <c r="F455" s="14"/>
    </row>
    <row r="456" spans="6:6" ht="15.75" customHeight="1">
      <c r="F456" s="14"/>
    </row>
    <row r="457" spans="6:6" ht="15.75" customHeight="1">
      <c r="F457" s="14"/>
    </row>
    <row r="458" spans="6:6" ht="15.75" customHeight="1">
      <c r="F458" s="14"/>
    </row>
    <row r="459" spans="6:6" ht="15.75" customHeight="1">
      <c r="F459" s="14"/>
    </row>
    <row r="460" spans="6:6" ht="15.75" customHeight="1">
      <c r="F460" s="14"/>
    </row>
    <row r="461" spans="6:6" ht="15.75" customHeight="1">
      <c r="F461" s="14"/>
    </row>
    <row r="462" spans="6:6" ht="15.75" customHeight="1">
      <c r="F462" s="14"/>
    </row>
    <row r="463" spans="6:6" ht="15.75" customHeight="1">
      <c r="F463" s="14"/>
    </row>
    <row r="464" spans="6:6" ht="15.75" customHeight="1">
      <c r="F464" s="14"/>
    </row>
    <row r="465" spans="6:6" ht="15.75" customHeight="1">
      <c r="F465" s="14"/>
    </row>
    <row r="466" spans="6:6" ht="15.75" customHeight="1">
      <c r="F466" s="14"/>
    </row>
    <row r="467" spans="6:6" ht="15.75" customHeight="1">
      <c r="F467" s="14"/>
    </row>
    <row r="468" spans="6:6" ht="15.75" customHeight="1">
      <c r="F468" s="14"/>
    </row>
    <row r="469" spans="6:6" ht="15.75" customHeight="1">
      <c r="F469" s="14"/>
    </row>
    <row r="470" spans="6:6" ht="15.75" customHeight="1">
      <c r="F470" s="14"/>
    </row>
    <row r="471" spans="6:6" ht="15.75" customHeight="1">
      <c r="F471" s="14"/>
    </row>
    <row r="472" spans="6:6" ht="15.75" customHeight="1">
      <c r="F472" s="14"/>
    </row>
    <row r="473" spans="6:6" ht="15.75" customHeight="1">
      <c r="F473" s="14"/>
    </row>
    <row r="474" spans="6:6" ht="15.75" customHeight="1">
      <c r="F474" s="14"/>
    </row>
    <row r="475" spans="6:6" ht="15.75" customHeight="1">
      <c r="F475" s="14"/>
    </row>
    <row r="476" spans="6:6" ht="15.75" customHeight="1">
      <c r="F476" s="14"/>
    </row>
    <row r="477" spans="6:6" ht="15.75" customHeight="1">
      <c r="F477" s="14"/>
    </row>
    <row r="478" spans="6:6" ht="15.75" customHeight="1">
      <c r="F478" s="14"/>
    </row>
    <row r="479" spans="6:6" ht="15.75" customHeight="1">
      <c r="F479" s="14"/>
    </row>
    <row r="480" spans="6:6" ht="15.75" customHeight="1">
      <c r="F480" s="14"/>
    </row>
    <row r="481" spans="6:6" ht="15.75" customHeight="1">
      <c r="F481" s="14"/>
    </row>
    <row r="482" spans="6:6" ht="15.75" customHeight="1">
      <c r="F482" s="14"/>
    </row>
    <row r="483" spans="6:6" ht="15.75" customHeight="1">
      <c r="F483" s="14"/>
    </row>
    <row r="484" spans="6:6" ht="15.75" customHeight="1">
      <c r="F484" s="14"/>
    </row>
    <row r="485" spans="6:6" ht="15.75" customHeight="1">
      <c r="F485" s="14"/>
    </row>
    <row r="486" spans="6:6" ht="15.75" customHeight="1">
      <c r="F486" s="14"/>
    </row>
    <row r="487" spans="6:6" ht="15.75" customHeight="1">
      <c r="F487" s="14"/>
    </row>
    <row r="488" spans="6:6" ht="15.75" customHeight="1">
      <c r="F488" s="14"/>
    </row>
    <row r="489" spans="6:6" ht="15.75" customHeight="1">
      <c r="F489" s="14"/>
    </row>
    <row r="490" spans="6:6" ht="15.75" customHeight="1">
      <c r="F490" s="14"/>
    </row>
    <row r="491" spans="6:6" ht="15.75" customHeight="1">
      <c r="F491" s="14"/>
    </row>
    <row r="492" spans="6:6" ht="15.75" customHeight="1">
      <c r="F492" s="14"/>
    </row>
    <row r="493" spans="6:6" ht="15.75" customHeight="1">
      <c r="F493" s="14"/>
    </row>
    <row r="494" spans="6:6" ht="15.75" customHeight="1">
      <c r="F494" s="14"/>
    </row>
    <row r="495" spans="6:6" ht="15.75" customHeight="1">
      <c r="F495" s="14"/>
    </row>
    <row r="496" spans="6:6" ht="15.75" customHeight="1">
      <c r="F496" s="14"/>
    </row>
    <row r="497" spans="6:6" ht="15.75" customHeight="1">
      <c r="F497" s="14"/>
    </row>
    <row r="498" spans="6:6" ht="15.75" customHeight="1">
      <c r="F498" s="14"/>
    </row>
    <row r="499" spans="6:6" ht="15.75" customHeight="1">
      <c r="F499" s="14"/>
    </row>
    <row r="500" spans="6:6" ht="15.75" customHeight="1">
      <c r="F500" s="14"/>
    </row>
    <row r="501" spans="6:6" ht="15.75" customHeight="1">
      <c r="F501" s="14"/>
    </row>
    <row r="502" spans="6:6" ht="15.75" customHeight="1">
      <c r="F502" s="14"/>
    </row>
    <row r="503" spans="6:6" ht="15.75" customHeight="1">
      <c r="F503" s="14"/>
    </row>
    <row r="504" spans="6:6" ht="15.75" customHeight="1">
      <c r="F504" s="14"/>
    </row>
    <row r="505" spans="6:6" ht="15.75" customHeight="1">
      <c r="F505" s="14"/>
    </row>
    <row r="506" spans="6:6" ht="15.75" customHeight="1">
      <c r="F506" s="14"/>
    </row>
    <row r="507" spans="6:6" ht="15.75" customHeight="1">
      <c r="F507" s="14"/>
    </row>
    <row r="508" spans="6:6" ht="15.75" customHeight="1">
      <c r="F508" s="14"/>
    </row>
    <row r="509" spans="6:6" ht="15.75" customHeight="1">
      <c r="F509" s="14"/>
    </row>
    <row r="510" spans="6:6" ht="15.75" customHeight="1">
      <c r="F510" s="14"/>
    </row>
    <row r="511" spans="6:6" ht="15.75" customHeight="1">
      <c r="F511" s="14"/>
    </row>
    <row r="512" spans="6:6" ht="15.75" customHeight="1">
      <c r="F512" s="14"/>
    </row>
    <row r="513" spans="6:6" ht="15.75" customHeight="1">
      <c r="F513" s="14"/>
    </row>
    <row r="514" spans="6:6" ht="15.75" customHeight="1">
      <c r="F514" s="14"/>
    </row>
    <row r="515" spans="6:6" ht="15.75" customHeight="1">
      <c r="F515" s="14"/>
    </row>
    <row r="516" spans="6:6" ht="15.75" customHeight="1">
      <c r="F516" s="14"/>
    </row>
    <row r="517" spans="6:6" ht="15.75" customHeight="1">
      <c r="F517" s="14"/>
    </row>
    <row r="518" spans="6:6" ht="15.75" customHeight="1">
      <c r="F518" s="14"/>
    </row>
    <row r="519" spans="6:6" ht="15.75" customHeight="1">
      <c r="F519" s="14"/>
    </row>
    <row r="520" spans="6:6" ht="15.75" customHeight="1">
      <c r="F520" s="14"/>
    </row>
    <row r="521" spans="6:6" ht="15.75" customHeight="1">
      <c r="F521" s="14"/>
    </row>
    <row r="522" spans="6:6" ht="15.75" customHeight="1">
      <c r="F522" s="14"/>
    </row>
    <row r="523" spans="6:6" ht="15.75" customHeight="1">
      <c r="F523" s="14"/>
    </row>
    <row r="524" spans="6:6" ht="15.75" customHeight="1">
      <c r="F524" s="14"/>
    </row>
    <row r="525" spans="6:6" ht="15.75" customHeight="1">
      <c r="F525" s="14"/>
    </row>
    <row r="526" spans="6:6" ht="15.75" customHeight="1">
      <c r="F526" s="14"/>
    </row>
    <row r="527" spans="6:6" ht="15.75" customHeight="1">
      <c r="F527" s="14"/>
    </row>
    <row r="528" spans="6:6" ht="15.75" customHeight="1">
      <c r="F528" s="14"/>
    </row>
    <row r="529" spans="6:6" ht="15.75" customHeight="1">
      <c r="F529" s="14"/>
    </row>
    <row r="530" spans="6:6" ht="15.75" customHeight="1">
      <c r="F530" s="14"/>
    </row>
    <row r="531" spans="6:6" ht="15.75" customHeight="1">
      <c r="F531" s="14"/>
    </row>
    <row r="532" spans="6:6" ht="15.75" customHeight="1">
      <c r="F532" s="14"/>
    </row>
    <row r="533" spans="6:6" ht="15.75" customHeight="1">
      <c r="F533" s="14"/>
    </row>
    <row r="534" spans="6:6" ht="15.75" customHeight="1">
      <c r="F534" s="14"/>
    </row>
    <row r="535" spans="6:6" ht="15.75" customHeight="1">
      <c r="F535" s="14"/>
    </row>
    <row r="536" spans="6:6" ht="15.75" customHeight="1">
      <c r="F536" s="14"/>
    </row>
    <row r="537" spans="6:6" ht="15.75" customHeight="1">
      <c r="F537" s="14"/>
    </row>
    <row r="538" spans="6:6" ht="15.75" customHeight="1">
      <c r="F538" s="14"/>
    </row>
    <row r="539" spans="6:6" ht="15.75" customHeight="1">
      <c r="F539" s="14"/>
    </row>
    <row r="540" spans="6:6" ht="15.75" customHeight="1">
      <c r="F540" s="14"/>
    </row>
    <row r="541" spans="6:6" ht="15.75" customHeight="1">
      <c r="F541" s="14"/>
    </row>
    <row r="542" spans="6:6" ht="15.75" customHeight="1">
      <c r="F542" s="14"/>
    </row>
    <row r="543" spans="6:6" ht="15.75" customHeight="1">
      <c r="F543" s="14"/>
    </row>
    <row r="544" spans="6:6" ht="15.75" customHeight="1">
      <c r="F544" s="14"/>
    </row>
    <row r="545" spans="6:6" ht="15.75" customHeight="1">
      <c r="F545" s="14"/>
    </row>
    <row r="546" spans="6:6" ht="15.75" customHeight="1">
      <c r="F546" s="14"/>
    </row>
    <row r="547" spans="6:6" ht="15.75" customHeight="1">
      <c r="F547" s="14"/>
    </row>
    <row r="548" spans="6:6" ht="15.75" customHeight="1">
      <c r="F548" s="14"/>
    </row>
    <row r="549" spans="6:6" ht="15.75" customHeight="1">
      <c r="F549" s="14"/>
    </row>
    <row r="550" spans="6:6" ht="15.75" customHeight="1">
      <c r="F550" s="14"/>
    </row>
    <row r="551" spans="6:6" ht="15.75" customHeight="1">
      <c r="F551" s="14"/>
    </row>
    <row r="552" spans="6:6" ht="15.75" customHeight="1">
      <c r="F552" s="14"/>
    </row>
    <row r="553" spans="6:6" ht="15.75" customHeight="1">
      <c r="F553" s="14"/>
    </row>
    <row r="554" spans="6:6" ht="15.75" customHeight="1">
      <c r="F554" s="14"/>
    </row>
    <row r="555" spans="6:6" ht="15.75" customHeight="1">
      <c r="F555" s="14"/>
    </row>
    <row r="556" spans="6:6" ht="15.75" customHeight="1">
      <c r="F556" s="14"/>
    </row>
    <row r="557" spans="6:6" ht="15.75" customHeight="1">
      <c r="F557" s="14"/>
    </row>
    <row r="558" spans="6:6" ht="15.75" customHeight="1">
      <c r="F558" s="14"/>
    </row>
    <row r="559" spans="6:6" ht="15.75" customHeight="1">
      <c r="F559" s="14"/>
    </row>
    <row r="560" spans="6:6" ht="15.75" customHeight="1">
      <c r="F560" s="14"/>
    </row>
    <row r="561" spans="6:6" ht="15.75" customHeight="1">
      <c r="F561" s="14"/>
    </row>
    <row r="562" spans="6:6" ht="15.75" customHeight="1">
      <c r="F562" s="14"/>
    </row>
    <row r="563" spans="6:6" ht="15.75" customHeight="1">
      <c r="F563" s="14"/>
    </row>
    <row r="564" spans="6:6" ht="15.75" customHeight="1">
      <c r="F564" s="14"/>
    </row>
    <row r="565" spans="6:6" ht="15.75" customHeight="1">
      <c r="F565" s="14"/>
    </row>
    <row r="566" spans="6:6" ht="15.75" customHeight="1">
      <c r="F566" s="14"/>
    </row>
    <row r="567" spans="6:6" ht="15.75" customHeight="1">
      <c r="F567" s="14"/>
    </row>
    <row r="568" spans="6:6" ht="15.75" customHeight="1">
      <c r="F568" s="14"/>
    </row>
    <row r="569" spans="6:6" ht="15.75" customHeight="1">
      <c r="F569" s="14"/>
    </row>
    <row r="570" spans="6:6" ht="15.75" customHeight="1">
      <c r="F570" s="14"/>
    </row>
    <row r="571" spans="6:6" ht="15.75" customHeight="1">
      <c r="F571" s="14"/>
    </row>
    <row r="572" spans="6:6" ht="15.75" customHeight="1">
      <c r="F572" s="14"/>
    </row>
    <row r="573" spans="6:6" ht="15.75" customHeight="1">
      <c r="F573" s="14"/>
    </row>
    <row r="574" spans="6:6" ht="15.75" customHeight="1">
      <c r="F574" s="14"/>
    </row>
    <row r="575" spans="6:6" ht="15.75" customHeight="1">
      <c r="F575" s="14"/>
    </row>
    <row r="576" spans="6:6" ht="15.75" customHeight="1">
      <c r="F576" s="14"/>
    </row>
    <row r="577" spans="6:6" ht="15.75" customHeight="1">
      <c r="F577" s="14"/>
    </row>
    <row r="578" spans="6:6" ht="15.75" customHeight="1">
      <c r="F578" s="14"/>
    </row>
    <row r="579" spans="6:6" ht="15.75" customHeight="1">
      <c r="F579" s="14"/>
    </row>
    <row r="580" spans="6:6" ht="15.75" customHeight="1">
      <c r="F580" s="14"/>
    </row>
    <row r="581" spans="6:6" ht="15.75" customHeight="1">
      <c r="F581" s="14"/>
    </row>
    <row r="582" spans="6:6" ht="15.75" customHeight="1">
      <c r="F582" s="14"/>
    </row>
    <row r="583" spans="6:6" ht="15.75" customHeight="1">
      <c r="F583" s="14"/>
    </row>
    <row r="584" spans="6:6" ht="15.75" customHeight="1">
      <c r="F584" s="14"/>
    </row>
    <row r="585" spans="6:6" ht="15.75" customHeight="1">
      <c r="F585" s="14"/>
    </row>
    <row r="586" spans="6:6" ht="15.75" customHeight="1">
      <c r="F586" s="14"/>
    </row>
    <row r="587" spans="6:6" ht="15.75" customHeight="1">
      <c r="F587" s="14"/>
    </row>
    <row r="588" spans="6:6" ht="15.75" customHeight="1">
      <c r="F588" s="14"/>
    </row>
    <row r="589" spans="6:6" ht="15.75" customHeight="1">
      <c r="F589" s="14"/>
    </row>
    <row r="590" spans="6:6" ht="15.75" customHeight="1">
      <c r="F590" s="14"/>
    </row>
    <row r="591" spans="6:6" ht="15.75" customHeight="1">
      <c r="F591" s="14"/>
    </row>
    <row r="592" spans="6:6" ht="15.75" customHeight="1">
      <c r="F592" s="14"/>
    </row>
    <row r="593" spans="6:6" ht="15.75" customHeight="1">
      <c r="F593" s="14"/>
    </row>
    <row r="594" spans="6:6" ht="15.75" customHeight="1">
      <c r="F594" s="14"/>
    </row>
    <row r="595" spans="6:6" ht="15.75" customHeight="1">
      <c r="F595" s="14"/>
    </row>
    <row r="596" spans="6:6" ht="15.75" customHeight="1">
      <c r="F596" s="14"/>
    </row>
    <row r="597" spans="6:6" ht="15.75" customHeight="1">
      <c r="F597" s="14"/>
    </row>
    <row r="598" spans="6:6" ht="15.75" customHeight="1">
      <c r="F598" s="14"/>
    </row>
    <row r="599" spans="6:6" ht="15.75" customHeight="1">
      <c r="F599" s="14"/>
    </row>
    <row r="600" spans="6:6" ht="15.75" customHeight="1">
      <c r="F600" s="14"/>
    </row>
    <row r="601" spans="6:6" ht="15.75" customHeight="1">
      <c r="F601" s="14"/>
    </row>
    <row r="602" spans="6:6" ht="15.75" customHeight="1">
      <c r="F602" s="14"/>
    </row>
    <row r="603" spans="6:6" ht="15.75" customHeight="1">
      <c r="F603" s="14"/>
    </row>
    <row r="604" spans="6:6" ht="15.75" customHeight="1">
      <c r="F604" s="14"/>
    </row>
    <row r="605" spans="6:6" ht="15.75" customHeight="1">
      <c r="F605" s="14"/>
    </row>
    <row r="606" spans="6:6" ht="15.75" customHeight="1">
      <c r="F606" s="14"/>
    </row>
    <row r="607" spans="6:6" ht="15.75" customHeight="1">
      <c r="F607" s="14"/>
    </row>
    <row r="608" spans="6:6" ht="15.75" customHeight="1">
      <c r="F608" s="14"/>
    </row>
    <row r="609" spans="6:6" ht="15.75" customHeight="1">
      <c r="F609" s="14"/>
    </row>
    <row r="610" spans="6:6" ht="15.75" customHeight="1">
      <c r="F610" s="14"/>
    </row>
    <row r="611" spans="6:6" ht="15.75" customHeight="1">
      <c r="F611" s="14"/>
    </row>
    <row r="612" spans="6:6" ht="15.75" customHeight="1">
      <c r="F612" s="14"/>
    </row>
    <row r="613" spans="6:6" ht="15.75" customHeight="1">
      <c r="F613" s="14"/>
    </row>
    <row r="614" spans="6:6" ht="15.75" customHeight="1">
      <c r="F614" s="14"/>
    </row>
    <row r="615" spans="6:6" ht="15.75" customHeight="1">
      <c r="F615" s="14"/>
    </row>
    <row r="616" spans="6:6" ht="15.75" customHeight="1">
      <c r="F616" s="14"/>
    </row>
    <row r="617" spans="6:6" ht="15.75" customHeight="1">
      <c r="F617" s="14"/>
    </row>
    <row r="618" spans="6:6" ht="15.75" customHeight="1">
      <c r="F618" s="14"/>
    </row>
    <row r="619" spans="6:6" ht="15.75" customHeight="1">
      <c r="F619" s="14"/>
    </row>
    <row r="620" spans="6:6" ht="15.75" customHeight="1">
      <c r="F620" s="14"/>
    </row>
    <row r="621" spans="6:6" ht="15.75" customHeight="1">
      <c r="F621" s="14"/>
    </row>
    <row r="622" spans="6:6" ht="15.75" customHeight="1">
      <c r="F622" s="14"/>
    </row>
    <row r="623" spans="6:6" ht="15.75" customHeight="1">
      <c r="F623" s="14"/>
    </row>
    <row r="624" spans="6:6" ht="15.75" customHeight="1">
      <c r="F624" s="14"/>
    </row>
    <row r="625" spans="6:6" ht="15.75" customHeight="1">
      <c r="F625" s="14"/>
    </row>
    <row r="626" spans="6:6" ht="15.75" customHeight="1">
      <c r="F626" s="14"/>
    </row>
    <row r="627" spans="6:6" ht="15.75" customHeight="1">
      <c r="F627" s="14"/>
    </row>
    <row r="628" spans="6:6" ht="15.75" customHeight="1">
      <c r="F628" s="14"/>
    </row>
    <row r="629" spans="6:6" ht="15.75" customHeight="1">
      <c r="F629" s="14"/>
    </row>
    <row r="630" spans="6:6" ht="15.75" customHeight="1">
      <c r="F630" s="14"/>
    </row>
    <row r="631" spans="6:6" ht="15.75" customHeight="1">
      <c r="F631" s="14"/>
    </row>
    <row r="632" spans="6:6" ht="15.75" customHeight="1">
      <c r="F632" s="14"/>
    </row>
    <row r="633" spans="6:6" ht="15.75" customHeight="1">
      <c r="F633" s="14"/>
    </row>
    <row r="634" spans="6:6" ht="15.75" customHeight="1">
      <c r="F634" s="14"/>
    </row>
    <row r="635" spans="6:6" ht="15.75" customHeight="1">
      <c r="F635" s="14"/>
    </row>
    <row r="636" spans="6:6" ht="15.75" customHeight="1">
      <c r="F636" s="14"/>
    </row>
    <row r="637" spans="6:6" ht="15.75" customHeight="1">
      <c r="F637" s="14"/>
    </row>
    <row r="638" spans="6:6" ht="15.75" customHeight="1">
      <c r="F638" s="14"/>
    </row>
    <row r="639" spans="6:6" ht="15.75" customHeight="1">
      <c r="F639" s="14"/>
    </row>
    <row r="640" spans="6:6" ht="15.75" customHeight="1">
      <c r="F640" s="14"/>
    </row>
    <row r="641" spans="6:6" ht="15.75" customHeight="1">
      <c r="F641" s="14"/>
    </row>
    <row r="642" spans="6:6" ht="15.75" customHeight="1">
      <c r="F642" s="14"/>
    </row>
    <row r="643" spans="6:6" ht="15.75" customHeight="1">
      <c r="F643" s="14"/>
    </row>
    <row r="644" spans="6:6" ht="15.75" customHeight="1">
      <c r="F644" s="14"/>
    </row>
    <row r="645" spans="6:6" ht="15.75" customHeight="1">
      <c r="F645" s="14"/>
    </row>
    <row r="646" spans="6:6" ht="15.75" customHeight="1">
      <c r="F646" s="14"/>
    </row>
    <row r="647" spans="6:6" ht="15.75" customHeight="1">
      <c r="F647" s="14"/>
    </row>
    <row r="648" spans="6:6" ht="15.75" customHeight="1">
      <c r="F648" s="14"/>
    </row>
    <row r="649" spans="6:6" ht="15.75" customHeight="1">
      <c r="F649" s="14"/>
    </row>
    <row r="650" spans="6:6" ht="15.75" customHeight="1">
      <c r="F650" s="14"/>
    </row>
    <row r="651" spans="6:6" ht="15.75" customHeight="1">
      <c r="F651" s="14"/>
    </row>
    <row r="652" spans="6:6" ht="15.75" customHeight="1">
      <c r="F652" s="14"/>
    </row>
    <row r="653" spans="6:6" ht="15.75" customHeight="1">
      <c r="F653" s="14"/>
    </row>
    <row r="654" spans="6:6" ht="15.75" customHeight="1">
      <c r="F654" s="14"/>
    </row>
    <row r="655" spans="6:6" ht="15.75" customHeight="1">
      <c r="F655" s="14"/>
    </row>
    <row r="656" spans="6:6" ht="15.75" customHeight="1">
      <c r="F656" s="14"/>
    </row>
    <row r="657" spans="6:6" ht="15.75" customHeight="1">
      <c r="F657" s="14"/>
    </row>
    <row r="658" spans="6:6" ht="15.75" customHeight="1">
      <c r="F658" s="14"/>
    </row>
    <row r="659" spans="6:6" ht="15.75" customHeight="1">
      <c r="F659" s="14"/>
    </row>
    <row r="660" spans="6:6" ht="15.75" customHeight="1">
      <c r="F660" s="14"/>
    </row>
    <row r="661" spans="6:6" ht="15.75" customHeight="1">
      <c r="F661" s="14"/>
    </row>
    <row r="662" spans="6:6" ht="15.75" customHeight="1">
      <c r="F662" s="14"/>
    </row>
    <row r="663" spans="6:6" ht="15.75" customHeight="1">
      <c r="F663" s="14"/>
    </row>
    <row r="664" spans="6:6" ht="15.75" customHeight="1">
      <c r="F664" s="14"/>
    </row>
    <row r="665" spans="6:6" ht="15.75" customHeight="1">
      <c r="F665" s="14"/>
    </row>
    <row r="666" spans="6:6" ht="15.75" customHeight="1">
      <c r="F666" s="14"/>
    </row>
    <row r="667" spans="6:6" ht="15.75" customHeight="1">
      <c r="F667" s="14"/>
    </row>
    <row r="668" spans="6:6" ht="15.75" customHeight="1">
      <c r="F668" s="14"/>
    </row>
    <row r="669" spans="6:6" ht="15.75" customHeight="1">
      <c r="F669" s="14"/>
    </row>
    <row r="670" spans="6:6" ht="15.75" customHeight="1">
      <c r="F670" s="14"/>
    </row>
    <row r="671" spans="6:6" ht="15.75" customHeight="1">
      <c r="F671" s="14"/>
    </row>
    <row r="672" spans="6:6" ht="15.75" customHeight="1">
      <c r="F672" s="14"/>
    </row>
    <row r="673" spans="6:6" ht="15.75" customHeight="1">
      <c r="F673" s="14"/>
    </row>
    <row r="674" spans="6:6" ht="15.75" customHeight="1">
      <c r="F674" s="14"/>
    </row>
    <row r="675" spans="6:6" ht="15.75" customHeight="1">
      <c r="F675" s="14"/>
    </row>
    <row r="676" spans="6:6" ht="15.75" customHeight="1">
      <c r="F676" s="14"/>
    </row>
    <row r="677" spans="6:6" ht="15.75" customHeight="1">
      <c r="F677" s="14"/>
    </row>
    <row r="678" spans="6:6" ht="15.75" customHeight="1">
      <c r="F678" s="14"/>
    </row>
    <row r="679" spans="6:6" ht="15.75" customHeight="1">
      <c r="F679" s="14"/>
    </row>
    <row r="680" spans="6:6" ht="15.75" customHeight="1">
      <c r="F680" s="14"/>
    </row>
    <row r="681" spans="6:6" ht="15.75" customHeight="1">
      <c r="F681" s="14"/>
    </row>
    <row r="682" spans="6:6" ht="15.75" customHeight="1">
      <c r="F682" s="14"/>
    </row>
    <row r="683" spans="6:6" ht="15.75" customHeight="1">
      <c r="F683" s="14"/>
    </row>
    <row r="684" spans="6:6" ht="15.75" customHeight="1">
      <c r="F684" s="14"/>
    </row>
    <row r="685" spans="6:6" ht="15.75" customHeight="1">
      <c r="F685" s="14"/>
    </row>
    <row r="686" spans="6:6" ht="15.75" customHeight="1">
      <c r="F686" s="14"/>
    </row>
    <row r="687" spans="6:6" ht="15.75" customHeight="1">
      <c r="F687" s="14"/>
    </row>
    <row r="688" spans="6:6" ht="15.75" customHeight="1">
      <c r="F688" s="14"/>
    </row>
    <row r="689" spans="6:6" ht="15.75" customHeight="1">
      <c r="F689" s="14"/>
    </row>
    <row r="690" spans="6:6" ht="15.75" customHeight="1">
      <c r="F690" s="14"/>
    </row>
    <row r="691" spans="6:6" ht="15.75" customHeight="1">
      <c r="F691" s="14"/>
    </row>
    <row r="692" spans="6:6" ht="15.75" customHeight="1">
      <c r="F692" s="14"/>
    </row>
    <row r="693" spans="6:6" ht="15.75" customHeight="1">
      <c r="F693" s="14"/>
    </row>
    <row r="694" spans="6:6" ht="15.75" customHeight="1">
      <c r="F694" s="14"/>
    </row>
    <row r="695" spans="6:6" ht="15.75" customHeight="1">
      <c r="F695" s="14"/>
    </row>
    <row r="696" spans="6:6" ht="15.75" customHeight="1">
      <c r="F696" s="14"/>
    </row>
    <row r="697" spans="6:6" ht="15.75" customHeight="1">
      <c r="F697" s="14"/>
    </row>
    <row r="698" spans="6:6" ht="15.75" customHeight="1">
      <c r="F698" s="14"/>
    </row>
    <row r="699" spans="6:6" ht="15.75" customHeight="1">
      <c r="F699" s="14"/>
    </row>
    <row r="700" spans="6:6" ht="15.75" customHeight="1">
      <c r="F700" s="14"/>
    </row>
    <row r="701" spans="6:6" ht="15.75" customHeight="1">
      <c r="F701" s="14"/>
    </row>
    <row r="702" spans="6:6" ht="15.75" customHeight="1">
      <c r="F702" s="14"/>
    </row>
    <row r="703" spans="6:6" ht="15.75" customHeight="1">
      <c r="F703" s="14"/>
    </row>
    <row r="704" spans="6:6" ht="15.75" customHeight="1">
      <c r="F704" s="14"/>
    </row>
    <row r="705" spans="6:6" ht="15.75" customHeight="1">
      <c r="F705" s="14"/>
    </row>
    <row r="706" spans="6:6" ht="15.75" customHeight="1">
      <c r="F706" s="14"/>
    </row>
    <row r="707" spans="6:6" ht="15.75" customHeight="1">
      <c r="F707" s="14"/>
    </row>
    <row r="708" spans="6:6" ht="15.75" customHeight="1">
      <c r="F708" s="14"/>
    </row>
    <row r="709" spans="6:6" ht="15.75" customHeight="1">
      <c r="F709" s="14"/>
    </row>
    <row r="710" spans="6:6" ht="15.75" customHeight="1">
      <c r="F710" s="14"/>
    </row>
    <row r="711" spans="6:6" ht="15.75" customHeight="1">
      <c r="F711" s="14"/>
    </row>
    <row r="712" spans="6:6" ht="15.75" customHeight="1">
      <c r="F712" s="14"/>
    </row>
    <row r="713" spans="6:6" ht="15.75" customHeight="1">
      <c r="F713" s="14"/>
    </row>
    <row r="714" spans="6:6" ht="15.75" customHeight="1">
      <c r="F714" s="14"/>
    </row>
    <row r="715" spans="6:6" ht="15.75" customHeight="1">
      <c r="F715" s="14"/>
    </row>
    <row r="716" spans="6:6" ht="15.75" customHeight="1">
      <c r="F716" s="14"/>
    </row>
    <row r="717" spans="6:6" ht="15.75" customHeight="1">
      <c r="F717" s="14"/>
    </row>
    <row r="718" spans="6:6" ht="15.75" customHeight="1">
      <c r="F718" s="14"/>
    </row>
    <row r="719" spans="6:6" ht="15.75" customHeight="1">
      <c r="F719" s="14"/>
    </row>
    <row r="720" spans="6:6" ht="15.75" customHeight="1">
      <c r="F720" s="14"/>
    </row>
    <row r="721" spans="6:6" ht="15.75" customHeight="1">
      <c r="F721" s="14"/>
    </row>
    <row r="722" spans="6:6" ht="15.75" customHeight="1">
      <c r="F722" s="14"/>
    </row>
    <row r="723" spans="6:6" ht="15.75" customHeight="1">
      <c r="F723" s="14"/>
    </row>
    <row r="724" spans="6:6" ht="15.75" customHeight="1">
      <c r="F724" s="14"/>
    </row>
    <row r="725" spans="6:6" ht="15.75" customHeight="1">
      <c r="F725" s="14"/>
    </row>
    <row r="726" spans="6:6" ht="15.75" customHeight="1">
      <c r="F726" s="14"/>
    </row>
    <row r="727" spans="6:6" ht="15.75" customHeight="1">
      <c r="F727" s="14"/>
    </row>
    <row r="728" spans="6:6" ht="15.75" customHeight="1">
      <c r="F728" s="14"/>
    </row>
    <row r="729" spans="6:6" ht="15.75" customHeight="1">
      <c r="F729" s="14"/>
    </row>
    <row r="730" spans="6:6" ht="15.75" customHeight="1">
      <c r="F730" s="14"/>
    </row>
    <row r="731" spans="6:6" ht="15.75" customHeight="1">
      <c r="F731" s="14"/>
    </row>
    <row r="732" spans="6:6" ht="15.75" customHeight="1">
      <c r="F732" s="14"/>
    </row>
    <row r="733" spans="6:6" ht="15.75" customHeight="1">
      <c r="F733" s="14"/>
    </row>
    <row r="734" spans="6:6" ht="15.75" customHeight="1">
      <c r="F734" s="14"/>
    </row>
    <row r="735" spans="6:6" ht="15.75" customHeight="1">
      <c r="F735" s="14"/>
    </row>
    <row r="736" spans="6:6" ht="15.75" customHeight="1">
      <c r="F736" s="14"/>
    </row>
    <row r="737" spans="6:6" ht="15.75" customHeight="1">
      <c r="F737" s="14"/>
    </row>
    <row r="738" spans="6:6" ht="15.75" customHeight="1">
      <c r="F738" s="14"/>
    </row>
    <row r="739" spans="6:6" ht="15.75" customHeight="1">
      <c r="F739" s="14"/>
    </row>
    <row r="740" spans="6:6" ht="15.75" customHeight="1">
      <c r="F740" s="14"/>
    </row>
    <row r="741" spans="6:6" ht="15.75" customHeight="1">
      <c r="F741" s="14"/>
    </row>
    <row r="742" spans="6:6" ht="15.75" customHeight="1">
      <c r="F742" s="14"/>
    </row>
    <row r="743" spans="6:6" ht="15.75" customHeight="1">
      <c r="F743" s="14"/>
    </row>
    <row r="744" spans="6:6" ht="15.75" customHeight="1">
      <c r="F744" s="14"/>
    </row>
    <row r="745" spans="6:6" ht="15.75" customHeight="1">
      <c r="F745" s="14"/>
    </row>
    <row r="746" spans="6:6" ht="15.75" customHeight="1">
      <c r="F746" s="14"/>
    </row>
    <row r="747" spans="6:6" ht="15.75" customHeight="1">
      <c r="F747" s="14"/>
    </row>
    <row r="748" spans="6:6" ht="15.75" customHeight="1">
      <c r="F748" s="14"/>
    </row>
    <row r="749" spans="6:6" ht="15.75" customHeight="1">
      <c r="F749" s="14"/>
    </row>
    <row r="750" spans="6:6" ht="15.75" customHeight="1">
      <c r="F750" s="14"/>
    </row>
    <row r="751" spans="6:6" ht="15.75" customHeight="1">
      <c r="F751" s="14"/>
    </row>
    <row r="752" spans="6:6" ht="15.75" customHeight="1">
      <c r="F752" s="14"/>
    </row>
    <row r="753" spans="6:6" ht="15.75" customHeight="1">
      <c r="F753" s="14"/>
    </row>
    <row r="754" spans="6:6" ht="15.75" customHeight="1">
      <c r="F754" s="14"/>
    </row>
    <row r="755" spans="6:6" ht="15.75" customHeight="1">
      <c r="F755" s="14"/>
    </row>
    <row r="756" spans="6:6" ht="15.75" customHeight="1">
      <c r="F756" s="14"/>
    </row>
    <row r="757" spans="6:6" ht="15.75" customHeight="1">
      <c r="F757" s="14"/>
    </row>
    <row r="758" spans="6:6" ht="15.75" customHeight="1">
      <c r="F758" s="14"/>
    </row>
    <row r="759" spans="6:6" ht="15.75" customHeight="1">
      <c r="F759" s="14"/>
    </row>
    <row r="760" spans="6:6" ht="15.75" customHeight="1">
      <c r="F760" s="14"/>
    </row>
    <row r="761" spans="6:6" ht="15.75" customHeight="1">
      <c r="F761" s="14"/>
    </row>
    <row r="762" spans="6:6" ht="15.75" customHeight="1">
      <c r="F762" s="14"/>
    </row>
    <row r="763" spans="6:6" ht="15.75" customHeight="1">
      <c r="F763" s="14"/>
    </row>
    <row r="764" spans="6:6" ht="15.75" customHeight="1">
      <c r="F764" s="14"/>
    </row>
    <row r="765" spans="6:6" ht="15.75" customHeight="1">
      <c r="F765" s="14"/>
    </row>
    <row r="766" spans="6:6" ht="15.75" customHeight="1">
      <c r="F766" s="14"/>
    </row>
    <row r="767" spans="6:6" ht="15.75" customHeight="1">
      <c r="F767" s="14"/>
    </row>
    <row r="768" spans="6:6" ht="15.75" customHeight="1">
      <c r="F768" s="14"/>
    </row>
    <row r="769" spans="6:6" ht="15.75" customHeight="1">
      <c r="F769" s="14"/>
    </row>
    <row r="770" spans="6:6" ht="15.75" customHeight="1">
      <c r="F770" s="14"/>
    </row>
    <row r="771" spans="6:6" ht="15.75" customHeight="1">
      <c r="F771" s="14"/>
    </row>
    <row r="772" spans="6:6" ht="15.75" customHeight="1">
      <c r="F772" s="14"/>
    </row>
    <row r="773" spans="6:6" ht="15.75" customHeight="1">
      <c r="F773" s="14"/>
    </row>
    <row r="774" spans="6:6" ht="15.75" customHeight="1">
      <c r="F774" s="14"/>
    </row>
    <row r="775" spans="6:6" ht="15.75" customHeight="1">
      <c r="F775" s="14"/>
    </row>
    <row r="776" spans="6:6" ht="15.75" customHeight="1">
      <c r="F776" s="14"/>
    </row>
    <row r="777" spans="6:6" ht="15.75" customHeight="1">
      <c r="F777" s="14"/>
    </row>
    <row r="778" spans="6:6" ht="15.75" customHeight="1">
      <c r="F778" s="14"/>
    </row>
    <row r="779" spans="6:6" ht="15.75" customHeight="1">
      <c r="F779" s="14"/>
    </row>
    <row r="780" spans="6:6" ht="15.75" customHeight="1">
      <c r="F780" s="14"/>
    </row>
    <row r="781" spans="6:6" ht="15.75" customHeight="1">
      <c r="F781" s="14"/>
    </row>
    <row r="782" spans="6:6" ht="15.75" customHeight="1">
      <c r="F782" s="14"/>
    </row>
    <row r="783" spans="6:6" ht="15.75" customHeight="1">
      <c r="F783" s="14"/>
    </row>
    <row r="784" spans="6:6" ht="15.75" customHeight="1">
      <c r="F784" s="14"/>
    </row>
    <row r="785" spans="6:6" ht="15.75" customHeight="1">
      <c r="F785" s="14"/>
    </row>
    <row r="786" spans="6:6" ht="15.75" customHeight="1">
      <c r="F786" s="14"/>
    </row>
    <row r="787" spans="6:6" ht="15.75" customHeight="1">
      <c r="F787" s="14"/>
    </row>
    <row r="788" spans="6:6" ht="15.75" customHeight="1">
      <c r="F788" s="14"/>
    </row>
    <row r="789" spans="6:6" ht="15.75" customHeight="1">
      <c r="F789" s="14"/>
    </row>
    <row r="790" spans="6:6" ht="15.75" customHeight="1">
      <c r="F790" s="14"/>
    </row>
    <row r="791" spans="6:6" ht="15.75" customHeight="1">
      <c r="F791" s="14"/>
    </row>
    <row r="792" spans="6:6" ht="15.75" customHeight="1">
      <c r="F792" s="14"/>
    </row>
    <row r="793" spans="6:6" ht="15.75" customHeight="1">
      <c r="F793" s="14"/>
    </row>
    <row r="794" spans="6:6" ht="15.75" customHeight="1">
      <c r="F794" s="14"/>
    </row>
    <row r="795" spans="6:6" ht="15.75" customHeight="1">
      <c r="F795" s="14"/>
    </row>
    <row r="796" spans="6:6" ht="15.75" customHeight="1">
      <c r="F796" s="14"/>
    </row>
    <row r="797" spans="6:6" ht="15.75" customHeight="1">
      <c r="F797" s="14"/>
    </row>
    <row r="798" spans="6:6" ht="15.75" customHeight="1">
      <c r="F798" s="14"/>
    </row>
    <row r="799" spans="6:6" ht="15.75" customHeight="1">
      <c r="F799" s="14"/>
    </row>
    <row r="800" spans="6:6" ht="15.75" customHeight="1">
      <c r="F800" s="14"/>
    </row>
    <row r="801" spans="6:6" ht="15.75" customHeight="1">
      <c r="F801" s="14"/>
    </row>
    <row r="802" spans="6:6" ht="15.75" customHeight="1">
      <c r="F802" s="14"/>
    </row>
    <row r="803" spans="6:6" ht="15.75" customHeight="1">
      <c r="F803" s="14"/>
    </row>
    <row r="804" spans="6:6" ht="15.75" customHeight="1">
      <c r="F804" s="14"/>
    </row>
    <row r="805" spans="6:6" ht="15.75" customHeight="1">
      <c r="F805" s="14"/>
    </row>
    <row r="806" spans="6:6" ht="15.75" customHeight="1">
      <c r="F806" s="14"/>
    </row>
    <row r="807" spans="6:6" ht="15.75" customHeight="1">
      <c r="F807" s="14"/>
    </row>
    <row r="808" spans="6:6" ht="15.75" customHeight="1">
      <c r="F808" s="14"/>
    </row>
    <row r="809" spans="6:6" ht="15.75" customHeight="1">
      <c r="F809" s="14"/>
    </row>
    <row r="810" spans="6:6" ht="15.75" customHeight="1">
      <c r="F810" s="14"/>
    </row>
    <row r="811" spans="6:6" ht="15.75" customHeight="1">
      <c r="F811" s="14"/>
    </row>
    <row r="812" spans="6:6" ht="15.75" customHeight="1">
      <c r="F812" s="14"/>
    </row>
    <row r="813" spans="6:6" ht="15.75" customHeight="1">
      <c r="F813" s="14"/>
    </row>
    <row r="814" spans="6:6" ht="15.75" customHeight="1">
      <c r="F814" s="14"/>
    </row>
    <row r="815" spans="6:6" ht="15.75" customHeight="1">
      <c r="F815" s="14"/>
    </row>
    <row r="816" spans="6:6" ht="15.75" customHeight="1">
      <c r="F816" s="14"/>
    </row>
    <row r="817" spans="6:6" ht="15.75" customHeight="1">
      <c r="F817" s="14"/>
    </row>
    <row r="818" spans="6:6" ht="15.75" customHeight="1">
      <c r="F818" s="14"/>
    </row>
    <row r="819" spans="6:6" ht="15.75" customHeight="1">
      <c r="F819" s="14"/>
    </row>
    <row r="820" spans="6:6" ht="15.75" customHeight="1">
      <c r="F820" s="14"/>
    </row>
    <row r="821" spans="6:6" ht="15.75" customHeight="1">
      <c r="F821" s="14"/>
    </row>
    <row r="822" spans="6:6" ht="15.75" customHeight="1">
      <c r="F822" s="14"/>
    </row>
    <row r="823" spans="6:6" ht="15.75" customHeight="1">
      <c r="F823" s="14"/>
    </row>
    <row r="824" spans="6:6" ht="15.75" customHeight="1">
      <c r="F824" s="14"/>
    </row>
    <row r="825" spans="6:6" ht="15.75" customHeight="1">
      <c r="F825" s="14"/>
    </row>
    <row r="826" spans="6:6" ht="15.75" customHeight="1">
      <c r="F826" s="14"/>
    </row>
    <row r="827" spans="6:6" ht="15.75" customHeight="1">
      <c r="F827" s="14"/>
    </row>
    <row r="828" spans="6:6" ht="15.75" customHeight="1">
      <c r="F828" s="14"/>
    </row>
    <row r="829" spans="6:6" ht="15.75" customHeight="1">
      <c r="F829" s="14"/>
    </row>
    <row r="830" spans="6:6" ht="15.75" customHeight="1">
      <c r="F830" s="14"/>
    </row>
    <row r="831" spans="6:6" ht="15.75" customHeight="1">
      <c r="F831" s="14"/>
    </row>
    <row r="832" spans="6:6" ht="15.75" customHeight="1">
      <c r="F832" s="14"/>
    </row>
    <row r="833" spans="6:6" ht="15.75" customHeight="1">
      <c r="F833" s="14"/>
    </row>
    <row r="834" spans="6:6" ht="15.75" customHeight="1">
      <c r="F834" s="14"/>
    </row>
    <row r="835" spans="6:6" ht="15.75" customHeight="1">
      <c r="F835" s="14"/>
    </row>
    <row r="836" spans="6:6" ht="15.75" customHeight="1">
      <c r="F836" s="14"/>
    </row>
    <row r="837" spans="6:6" ht="15.75" customHeight="1">
      <c r="F837" s="14"/>
    </row>
    <row r="838" spans="6:6" ht="15.75" customHeight="1">
      <c r="F838" s="14"/>
    </row>
    <row r="839" spans="6:6" ht="15.75" customHeight="1">
      <c r="F839" s="14"/>
    </row>
    <row r="840" spans="6:6" ht="15.75" customHeight="1">
      <c r="F840" s="14"/>
    </row>
    <row r="841" spans="6:6" ht="15.75" customHeight="1">
      <c r="F841" s="14"/>
    </row>
    <row r="842" spans="6:6" ht="15.75" customHeight="1">
      <c r="F842" s="14"/>
    </row>
    <row r="843" spans="6:6" ht="15.75" customHeight="1">
      <c r="F843" s="14"/>
    </row>
    <row r="844" spans="6:6" ht="15.75" customHeight="1">
      <c r="F844" s="14"/>
    </row>
    <row r="845" spans="6:6" ht="15.75" customHeight="1">
      <c r="F845" s="14"/>
    </row>
    <row r="846" spans="6:6" ht="15.75" customHeight="1">
      <c r="F846" s="14"/>
    </row>
    <row r="847" spans="6:6" ht="15.75" customHeight="1">
      <c r="F847" s="14"/>
    </row>
    <row r="848" spans="6:6" ht="15.75" customHeight="1">
      <c r="F848" s="14"/>
    </row>
    <row r="849" spans="6:6" ht="15.75" customHeight="1">
      <c r="F849" s="14"/>
    </row>
    <row r="850" spans="6:6" ht="15.75" customHeight="1">
      <c r="F850" s="14"/>
    </row>
    <row r="851" spans="6:6" ht="15.75" customHeight="1">
      <c r="F851" s="14"/>
    </row>
    <row r="852" spans="6:6" ht="15.75" customHeight="1">
      <c r="F852" s="14"/>
    </row>
    <row r="853" spans="6:6" ht="15.75" customHeight="1">
      <c r="F853" s="14"/>
    </row>
    <row r="854" spans="6:6" ht="15.75" customHeight="1">
      <c r="F854" s="14"/>
    </row>
    <row r="855" spans="6:6" ht="15.75" customHeight="1">
      <c r="F855" s="14"/>
    </row>
    <row r="856" spans="6:6" ht="15.75" customHeight="1">
      <c r="F856" s="14"/>
    </row>
    <row r="857" spans="6:6" ht="15.75" customHeight="1">
      <c r="F857" s="14"/>
    </row>
    <row r="858" spans="6:6" ht="15.75" customHeight="1">
      <c r="F858" s="14"/>
    </row>
    <row r="859" spans="6:6" ht="15.75" customHeight="1">
      <c r="F859" s="14"/>
    </row>
    <row r="860" spans="6:6" ht="15.75" customHeight="1">
      <c r="F860" s="14"/>
    </row>
    <row r="861" spans="6:6" ht="15.75" customHeight="1">
      <c r="F861" s="14"/>
    </row>
    <row r="862" spans="6:6" ht="15.75" customHeight="1">
      <c r="F862" s="14"/>
    </row>
    <row r="863" spans="6:6" ht="15.75" customHeight="1">
      <c r="F863" s="14"/>
    </row>
    <row r="864" spans="6:6" ht="15.75" customHeight="1">
      <c r="F864" s="14"/>
    </row>
    <row r="865" spans="6:6" ht="15.75" customHeight="1">
      <c r="F865" s="14"/>
    </row>
    <row r="866" spans="6:6" ht="15.75" customHeight="1">
      <c r="F866" s="14"/>
    </row>
    <row r="867" spans="6:6" ht="15.75" customHeight="1">
      <c r="F867" s="14"/>
    </row>
    <row r="868" spans="6:6" ht="15.75" customHeight="1">
      <c r="F868" s="14"/>
    </row>
    <row r="869" spans="6:6" ht="15.75" customHeight="1">
      <c r="F869" s="14"/>
    </row>
    <row r="870" spans="6:6" ht="15.75" customHeight="1">
      <c r="F870" s="14"/>
    </row>
    <row r="871" spans="6:6" ht="15.75" customHeight="1">
      <c r="F871" s="14"/>
    </row>
    <row r="872" spans="6:6" ht="15.75" customHeight="1">
      <c r="F872" s="14"/>
    </row>
    <row r="873" spans="6:6" ht="15.75" customHeight="1">
      <c r="F873" s="14"/>
    </row>
    <row r="874" spans="6:6" ht="15.75" customHeight="1">
      <c r="F874" s="14"/>
    </row>
    <row r="875" spans="6:6" ht="15.75" customHeight="1">
      <c r="F875" s="14"/>
    </row>
    <row r="876" spans="6:6" ht="15.75" customHeight="1">
      <c r="F876" s="14"/>
    </row>
    <row r="877" spans="6:6" ht="15.75" customHeight="1">
      <c r="F877" s="14"/>
    </row>
    <row r="878" spans="6:6" ht="15.75" customHeight="1">
      <c r="F878" s="14"/>
    </row>
    <row r="879" spans="6:6" ht="15.75" customHeight="1">
      <c r="F879" s="14"/>
    </row>
    <row r="880" spans="6:6" ht="15.75" customHeight="1">
      <c r="F880" s="14"/>
    </row>
    <row r="881" spans="6:6" ht="15.75" customHeight="1">
      <c r="F881" s="14"/>
    </row>
    <row r="882" spans="6:6" ht="15.75" customHeight="1">
      <c r="F882" s="14"/>
    </row>
    <row r="883" spans="6:6" ht="15.75" customHeight="1">
      <c r="F883" s="14"/>
    </row>
    <row r="884" spans="6:6" ht="15.75" customHeight="1">
      <c r="F884" s="14"/>
    </row>
    <row r="885" spans="6:6" ht="15.75" customHeight="1">
      <c r="F885" s="14"/>
    </row>
    <row r="886" spans="6:6" ht="15.75" customHeight="1">
      <c r="F886" s="14"/>
    </row>
    <row r="887" spans="6:6" ht="15.75" customHeight="1">
      <c r="F887" s="14"/>
    </row>
    <row r="888" spans="6:6" ht="15.75" customHeight="1">
      <c r="F888" s="14"/>
    </row>
    <row r="889" spans="6:6" ht="15.75" customHeight="1">
      <c r="F889" s="14"/>
    </row>
    <row r="890" spans="6:6" ht="15.75" customHeight="1">
      <c r="F890" s="14"/>
    </row>
    <row r="891" spans="6:6" ht="15.75" customHeight="1">
      <c r="F891" s="14"/>
    </row>
    <row r="892" spans="6:6" ht="15.75" customHeight="1">
      <c r="F892" s="14"/>
    </row>
    <row r="893" spans="6:6" ht="15.75" customHeight="1">
      <c r="F893" s="14"/>
    </row>
    <row r="894" spans="6:6" ht="15.75" customHeight="1">
      <c r="F894" s="14"/>
    </row>
    <row r="895" spans="6:6" ht="15.75" customHeight="1">
      <c r="F895" s="14"/>
    </row>
    <row r="896" spans="6:6" ht="15.75" customHeight="1">
      <c r="F896" s="14"/>
    </row>
    <row r="897" spans="6:6" ht="15.75" customHeight="1">
      <c r="F897" s="14"/>
    </row>
    <row r="898" spans="6:6" ht="15.75" customHeight="1">
      <c r="F898" s="14"/>
    </row>
    <row r="899" spans="6:6" ht="15.75" customHeight="1">
      <c r="F899" s="14"/>
    </row>
    <row r="900" spans="6:6" ht="15.75" customHeight="1">
      <c r="F900" s="14"/>
    </row>
    <row r="901" spans="6:6" ht="15.75" customHeight="1">
      <c r="F901" s="14"/>
    </row>
    <row r="902" spans="6:6" ht="15.75" customHeight="1">
      <c r="F902" s="14"/>
    </row>
    <row r="903" spans="6:6" ht="15.75" customHeight="1">
      <c r="F903" s="14"/>
    </row>
    <row r="904" spans="6:6" ht="15.75" customHeight="1">
      <c r="F904" s="14"/>
    </row>
    <row r="905" spans="6:6" ht="15.75" customHeight="1">
      <c r="F905" s="14"/>
    </row>
    <row r="906" spans="6:6" ht="15.75" customHeight="1">
      <c r="F906" s="14"/>
    </row>
    <row r="907" spans="6:6" ht="15.75" customHeight="1">
      <c r="F907" s="14"/>
    </row>
    <row r="908" spans="6:6" ht="15.75" customHeight="1">
      <c r="F908" s="14"/>
    </row>
    <row r="909" spans="6:6" ht="15.75" customHeight="1">
      <c r="F909" s="14"/>
    </row>
    <row r="910" spans="6:6" ht="15.75" customHeight="1">
      <c r="F910" s="14"/>
    </row>
    <row r="911" spans="6:6" ht="15.75" customHeight="1">
      <c r="F911" s="14"/>
    </row>
    <row r="912" spans="6:6" ht="15.75" customHeight="1">
      <c r="F912" s="14"/>
    </row>
    <row r="913" spans="6:6" ht="15.75" customHeight="1">
      <c r="F913" s="14"/>
    </row>
    <row r="914" spans="6:6" ht="15.75" customHeight="1">
      <c r="F914" s="14"/>
    </row>
    <row r="915" spans="6:6" ht="15.75" customHeight="1">
      <c r="F915" s="14"/>
    </row>
    <row r="916" spans="6:6" ht="15.75" customHeight="1">
      <c r="F916" s="14"/>
    </row>
    <row r="917" spans="6:6" ht="15.75" customHeight="1">
      <c r="F917" s="14"/>
    </row>
    <row r="918" spans="6:6" ht="15.75" customHeight="1">
      <c r="F918" s="14"/>
    </row>
    <row r="919" spans="6:6" ht="15.75" customHeight="1">
      <c r="F919" s="14"/>
    </row>
    <row r="920" spans="6:6" ht="15.75" customHeight="1">
      <c r="F920" s="14"/>
    </row>
    <row r="921" spans="6:6" ht="15.75" customHeight="1">
      <c r="F921" s="14"/>
    </row>
    <row r="922" spans="6:6" ht="15.75" customHeight="1">
      <c r="F922" s="14"/>
    </row>
    <row r="923" spans="6:6" ht="15.75" customHeight="1">
      <c r="F923" s="14"/>
    </row>
    <row r="924" spans="6:6" ht="15.75" customHeight="1">
      <c r="F924" s="14"/>
    </row>
    <row r="925" spans="6:6" ht="15.75" customHeight="1">
      <c r="F925" s="14"/>
    </row>
    <row r="926" spans="6:6" ht="15.75" customHeight="1">
      <c r="F926" s="14"/>
    </row>
    <row r="927" spans="6:6" ht="15.75" customHeight="1">
      <c r="F927" s="14"/>
    </row>
    <row r="928" spans="6:6" ht="15.75" customHeight="1">
      <c r="F928" s="14"/>
    </row>
    <row r="929" spans="6:6" ht="15.75" customHeight="1">
      <c r="F929" s="14"/>
    </row>
    <row r="930" spans="6:6" ht="15.75" customHeight="1">
      <c r="F930" s="14"/>
    </row>
    <row r="931" spans="6:6" ht="15.75" customHeight="1">
      <c r="F931" s="14"/>
    </row>
    <row r="932" spans="6:6" ht="15.75" customHeight="1">
      <c r="F932" s="14"/>
    </row>
    <row r="933" spans="6:6" ht="15.75" customHeight="1">
      <c r="F933" s="14"/>
    </row>
    <row r="934" spans="6:6" ht="15.75" customHeight="1">
      <c r="F934" s="14"/>
    </row>
    <row r="935" spans="6:6" ht="15.75" customHeight="1">
      <c r="F935" s="14"/>
    </row>
    <row r="936" spans="6:6" ht="15.75" customHeight="1">
      <c r="F936" s="14"/>
    </row>
    <row r="937" spans="6:6" ht="15.75" customHeight="1">
      <c r="F937" s="14"/>
    </row>
    <row r="938" spans="6:6" ht="15.75" customHeight="1">
      <c r="F938" s="14"/>
    </row>
    <row r="939" spans="6:6" ht="15.75" customHeight="1">
      <c r="F939" s="14"/>
    </row>
    <row r="940" spans="6:6" ht="15.75" customHeight="1">
      <c r="F940" s="14"/>
    </row>
    <row r="941" spans="6:6" ht="15.75" customHeight="1">
      <c r="F941" s="14"/>
    </row>
    <row r="942" spans="6:6" ht="15.75" customHeight="1">
      <c r="F942" s="14"/>
    </row>
    <row r="943" spans="6:6" ht="15.75" customHeight="1">
      <c r="F943" s="14"/>
    </row>
    <row r="944" spans="6:6" ht="15.75" customHeight="1">
      <c r="F944" s="14"/>
    </row>
    <row r="945" spans="6:6" ht="15.75" customHeight="1">
      <c r="F945" s="14"/>
    </row>
    <row r="946" spans="6:6" ht="15.75" customHeight="1">
      <c r="F946" s="14"/>
    </row>
    <row r="947" spans="6:6" ht="15.75" customHeight="1">
      <c r="F947" s="14"/>
    </row>
    <row r="948" spans="6:6" ht="15.75" customHeight="1">
      <c r="F948" s="14"/>
    </row>
    <row r="949" spans="6:6" ht="15.75" customHeight="1">
      <c r="F949" s="14"/>
    </row>
    <row r="950" spans="6:6" ht="15.75" customHeight="1">
      <c r="F950" s="14"/>
    </row>
    <row r="951" spans="6:6" ht="15.75" customHeight="1">
      <c r="F951" s="14"/>
    </row>
    <row r="952" spans="6:6" ht="15.75" customHeight="1">
      <c r="F952" s="14"/>
    </row>
    <row r="953" spans="6:6" ht="15.75" customHeight="1">
      <c r="F953" s="14"/>
    </row>
    <row r="954" spans="6:6" ht="15.75" customHeight="1">
      <c r="F954" s="14"/>
    </row>
    <row r="955" spans="6:6" ht="15.75" customHeight="1">
      <c r="F955" s="14"/>
    </row>
    <row r="956" spans="6:6" ht="15.75" customHeight="1">
      <c r="F956" s="14"/>
    </row>
    <row r="957" spans="6:6" ht="15.75" customHeight="1">
      <c r="F957" s="14"/>
    </row>
    <row r="958" spans="6:6" ht="15.75" customHeight="1">
      <c r="F958" s="14"/>
    </row>
    <row r="959" spans="6:6" ht="15.75" customHeight="1">
      <c r="F959" s="14"/>
    </row>
    <row r="960" spans="6:6" ht="15.75" customHeight="1">
      <c r="F960" s="14"/>
    </row>
    <row r="961" spans="6:6" ht="15.75" customHeight="1">
      <c r="F961" s="14"/>
    </row>
    <row r="962" spans="6:6" ht="15.75" customHeight="1">
      <c r="F962" s="14"/>
    </row>
    <row r="963" spans="6:6" ht="15.75" customHeight="1">
      <c r="F963" s="14"/>
    </row>
    <row r="964" spans="6:6" ht="15.75" customHeight="1">
      <c r="F964" s="14"/>
    </row>
    <row r="965" spans="6:6" ht="15.75" customHeight="1">
      <c r="F965" s="14"/>
    </row>
    <row r="966" spans="6:6" ht="15.75" customHeight="1">
      <c r="F966" s="14"/>
    </row>
    <row r="967" spans="6:6" ht="15.75" customHeight="1">
      <c r="F967" s="14"/>
    </row>
    <row r="968" spans="6:6" ht="15.75" customHeight="1">
      <c r="F968" s="14"/>
    </row>
    <row r="969" spans="6:6" ht="15.75" customHeight="1">
      <c r="F969" s="14"/>
    </row>
    <row r="970" spans="6:6" ht="15.75" customHeight="1">
      <c r="F970" s="14"/>
    </row>
    <row r="971" spans="6:6" ht="15.75" customHeight="1">
      <c r="F971" s="14"/>
    </row>
    <row r="972" spans="6:6" ht="15.75" customHeight="1">
      <c r="F972" s="14"/>
    </row>
    <row r="973" spans="6:6" ht="15.75" customHeight="1">
      <c r="F973" s="14"/>
    </row>
    <row r="974" spans="6:6" ht="15.75" customHeight="1">
      <c r="F974" s="14"/>
    </row>
    <row r="975" spans="6:6" ht="15.75" customHeight="1">
      <c r="F975" s="14"/>
    </row>
    <row r="976" spans="6:6" ht="15.75" customHeight="1">
      <c r="F976" s="14"/>
    </row>
    <row r="977" spans="6:6" ht="15.75" customHeight="1">
      <c r="F977" s="14"/>
    </row>
    <row r="978" spans="6:6" ht="15.75" customHeight="1">
      <c r="F978" s="14"/>
    </row>
    <row r="979" spans="6:6" ht="15.75" customHeight="1">
      <c r="F979" s="14"/>
    </row>
    <row r="980" spans="6:6" ht="15.75" customHeight="1">
      <c r="F980" s="14"/>
    </row>
    <row r="981" spans="6:6" ht="15.75" customHeight="1">
      <c r="F981" s="14"/>
    </row>
    <row r="982" spans="6:6" ht="15.75" customHeight="1">
      <c r="F982" s="14"/>
    </row>
    <row r="983" spans="6:6" ht="15.75" customHeight="1">
      <c r="F983" s="14"/>
    </row>
    <row r="984" spans="6:6" ht="15.75" customHeight="1">
      <c r="F984" s="14"/>
    </row>
    <row r="985" spans="6:6" ht="15.75" customHeight="1">
      <c r="F985" s="14"/>
    </row>
    <row r="986" spans="6:6" ht="15.75" customHeight="1">
      <c r="F986" s="14"/>
    </row>
    <row r="987" spans="6:6" ht="15.75" customHeight="1">
      <c r="F987" s="14"/>
    </row>
    <row r="988" spans="6:6" ht="15.75" customHeight="1">
      <c r="F988" s="14"/>
    </row>
    <row r="989" spans="6:6" ht="15.75" customHeight="1">
      <c r="F989" s="14"/>
    </row>
    <row r="990" spans="6:6" ht="15.75" customHeight="1">
      <c r="F990" s="14"/>
    </row>
    <row r="991" spans="6:6" ht="15.75" customHeight="1">
      <c r="F991" s="14"/>
    </row>
    <row r="992" spans="6:6" ht="15.75" customHeight="1">
      <c r="F992" s="14"/>
    </row>
    <row r="993" spans="6:6" ht="15.75" customHeight="1">
      <c r="F993" s="14"/>
    </row>
    <row r="994" spans="6:6" ht="15.75" customHeight="1">
      <c r="F994" s="14"/>
    </row>
    <row r="995" spans="6:6" ht="15.75" customHeight="1">
      <c r="F995" s="14"/>
    </row>
    <row r="996" spans="6:6" ht="15.75" customHeight="1">
      <c r="F996" s="14"/>
    </row>
    <row r="997" spans="6:6" ht="15.75" customHeight="1">
      <c r="F997" s="14"/>
    </row>
    <row r="998" spans="6:6" ht="15.75" customHeight="1">
      <c r="F998" s="14"/>
    </row>
    <row r="999" spans="6:6" ht="15.75" customHeight="1">
      <c r="F999" s="14"/>
    </row>
    <row r="1000" spans="6:6" ht="15.75" customHeight="1">
      <c r="F1000" s="14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>
    <tabColor rgb="FF002060"/>
    <outlinePr summaryBelow="0" summaryRight="0"/>
  </sheetPr>
  <dimension ref="A1:Z1021"/>
  <sheetViews>
    <sheetView tabSelected="1" zoomScaleNormal="100" workbookViewId="0">
      <pane ySplit="1" topLeftCell="A43" activePane="bottomLeft" state="frozen"/>
      <selection pane="bottomLeft" activeCell="A62" sqref="A62"/>
    </sheetView>
  </sheetViews>
  <sheetFormatPr defaultColWidth="12.625" defaultRowHeight="15" customHeight="1"/>
  <cols>
    <col min="1" max="1" width="19.375" customWidth="1"/>
    <col min="2" max="3" width="12.75" customWidth="1"/>
    <col min="4" max="4" width="31.5" customWidth="1"/>
    <col min="5" max="5" width="39" customWidth="1"/>
    <col min="6" max="6" width="20.875" customWidth="1"/>
    <col min="7" max="7" width="9.375" customWidth="1"/>
    <col min="8" max="8" width="10.375" customWidth="1"/>
    <col min="9" max="9" width="10" customWidth="1"/>
    <col min="10" max="10" width="11.375" customWidth="1"/>
    <col min="11" max="11" width="9.375" bestFit="1" customWidth="1"/>
    <col min="12" max="12" width="11.75" customWidth="1"/>
    <col min="13" max="13" width="19.75" customWidth="1"/>
    <col min="14" max="14" width="11.75" customWidth="1"/>
    <col min="15" max="15" width="9.375" customWidth="1"/>
    <col min="16" max="26" width="8.875" customWidth="1"/>
  </cols>
  <sheetData>
    <row r="1" spans="1:26">
      <c r="A1" s="63" t="s">
        <v>542</v>
      </c>
      <c r="B1" s="64" t="s">
        <v>543</v>
      </c>
      <c r="C1" s="64" t="s">
        <v>61</v>
      </c>
      <c r="D1" s="65" t="s">
        <v>68</v>
      </c>
      <c r="E1" s="49" t="s">
        <v>544</v>
      </c>
      <c r="F1" s="66" t="s">
        <v>545</v>
      </c>
      <c r="G1" s="67" t="s">
        <v>546</v>
      </c>
      <c r="H1" s="49" t="s">
        <v>547</v>
      </c>
      <c r="I1" s="49"/>
      <c r="J1" s="1" t="s">
        <v>548</v>
      </c>
      <c r="K1" s="49"/>
      <c r="M1" s="68" t="s">
        <v>549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 hidden="1">
      <c r="A2" s="69">
        <v>3</v>
      </c>
      <c r="B2" s="66">
        <f>SUM('03 EX'!F:F)</f>
        <v>182931.31999999989</v>
      </c>
      <c r="C2" s="66">
        <f>SUM('03 EX'!G:G)</f>
        <v>183057.31</v>
      </c>
      <c r="D2" s="70">
        <f t="shared" ref="D2:D41" si="0">C2-B2</f>
        <v>125.9900000001071</v>
      </c>
      <c r="E2" s="49"/>
      <c r="F2" s="71" t="s">
        <v>550</v>
      </c>
      <c r="G2" s="67">
        <v>44602</v>
      </c>
      <c r="H2" s="72">
        <v>3</v>
      </c>
      <c r="I2" s="49"/>
      <c r="J2" s="1" t="s">
        <v>551</v>
      </c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 hidden="1">
      <c r="A3" s="69">
        <v>4</v>
      </c>
      <c r="B3" s="49">
        <f>SUM('04 EX'!F:F)</f>
        <v>1632</v>
      </c>
      <c r="C3" s="49">
        <f>SUM('04 EX'!G:G)</f>
        <v>1435</v>
      </c>
      <c r="D3" s="70">
        <f t="shared" si="0"/>
        <v>-197</v>
      </c>
      <c r="E3" s="49"/>
      <c r="F3" s="71" t="s">
        <v>552</v>
      </c>
      <c r="G3" s="67"/>
      <c r="H3" s="72">
        <v>4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73">
        <v>5</v>
      </c>
      <c r="B4" s="66">
        <f>SUM('05 ex'!F:F)</f>
        <v>325834.33999999991</v>
      </c>
      <c r="C4" s="66">
        <f>SUM('05 ex'!G:G)</f>
        <v>326338.33</v>
      </c>
      <c r="D4" s="70">
        <f t="shared" si="0"/>
        <v>503.9900000001071</v>
      </c>
      <c r="E4" s="49"/>
      <c r="F4" s="71"/>
      <c r="G4" s="67" t="s">
        <v>6633</v>
      </c>
      <c r="H4" s="72">
        <v>5</v>
      </c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>
      <c r="A5" s="73">
        <v>8</v>
      </c>
      <c r="B5" s="66">
        <f>SUM('08 ex'!F:F)</f>
        <v>30505.040000000001</v>
      </c>
      <c r="C5" s="66">
        <f>SUM('08 ex'!G:G)</f>
        <v>31087.200000000004</v>
      </c>
      <c r="D5" s="612">
        <f t="shared" si="0"/>
        <v>582.16000000000349</v>
      </c>
      <c r="E5" s="49"/>
      <c r="F5" s="71"/>
      <c r="G5" s="67">
        <v>45652</v>
      </c>
      <c r="H5" s="72">
        <v>8</v>
      </c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>
      <c r="A6" s="73">
        <v>12</v>
      </c>
      <c r="B6" s="66">
        <f>SUM('12 ex'!F:F)</f>
        <v>46626.64</v>
      </c>
      <c r="C6" s="66">
        <f>SUM('12 ex'!G:G)</f>
        <v>46626.64</v>
      </c>
      <c r="D6" s="648">
        <f t="shared" si="0"/>
        <v>0</v>
      </c>
      <c r="E6" s="49"/>
      <c r="F6" s="71"/>
      <c r="G6" s="67">
        <v>45496</v>
      </c>
      <c r="H6" s="650">
        <v>12</v>
      </c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>
      <c r="A7" s="73">
        <v>13</v>
      </c>
      <c r="B7" s="66">
        <f>SUM('13'!F:F)</f>
        <v>103617.5</v>
      </c>
      <c r="C7" s="66">
        <f>SUM('13'!G:G)</f>
        <v>106999.8</v>
      </c>
      <c r="D7" s="70">
        <f t="shared" si="0"/>
        <v>3382.3000000000029</v>
      </c>
      <c r="E7" s="49"/>
      <c r="F7" s="71"/>
      <c r="G7" s="67">
        <v>45543</v>
      </c>
      <c r="H7" s="72">
        <v>13</v>
      </c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5.75" hidden="1" customHeight="1">
      <c r="A8" s="69">
        <v>9</v>
      </c>
      <c r="B8" s="49">
        <f>SUM('09 ex'!F:F)</f>
        <v>2253.3399999999997</v>
      </c>
      <c r="C8" s="49">
        <f>SUM('09 ex'!G:G)</f>
        <v>2253.34</v>
      </c>
      <c r="D8" s="70">
        <f t="shared" si="0"/>
        <v>0</v>
      </c>
      <c r="E8" s="49"/>
      <c r="F8" s="71"/>
      <c r="G8" s="67"/>
      <c r="H8" s="74">
        <v>9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>
      <c r="A9" s="73">
        <v>17</v>
      </c>
      <c r="B9" s="66">
        <f>SUM('17'!F:F)</f>
        <v>72341.84</v>
      </c>
      <c r="C9" s="66">
        <f>SUM('17'!G:G)</f>
        <v>72341.95</v>
      </c>
      <c r="D9" s="70">
        <f t="shared" si="0"/>
        <v>0.11000000000058208</v>
      </c>
      <c r="E9" s="49"/>
      <c r="F9" s="71"/>
      <c r="G9" s="67">
        <v>45898</v>
      </c>
      <c r="H9" s="72">
        <v>17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>
      <c r="A10" s="75">
        <v>25</v>
      </c>
      <c r="B10" s="66">
        <f>SUM('25'!F:F)</f>
        <v>27851.200000000001</v>
      </c>
      <c r="C10" s="66">
        <f>SUM('25'!G:G)</f>
        <v>27792</v>
      </c>
      <c r="D10" s="70">
        <f t="shared" si="0"/>
        <v>-59.200000000000728</v>
      </c>
      <c r="E10" s="49"/>
      <c r="F10" s="71"/>
      <c r="G10" s="67">
        <v>45714</v>
      </c>
      <c r="H10" s="72">
        <v>25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>
      <c r="A11" s="75">
        <v>30</v>
      </c>
      <c r="B11" s="66">
        <f>SUM('30'!F:F)</f>
        <v>40000</v>
      </c>
      <c r="C11" s="66">
        <f>SUM('30'!G:G)</f>
        <v>40000</v>
      </c>
      <c r="D11" s="70">
        <f>C11-B11</f>
        <v>0</v>
      </c>
      <c r="E11" s="49"/>
      <c r="F11" s="71"/>
      <c r="G11" s="67">
        <v>45508</v>
      </c>
      <c r="H11" s="72">
        <v>30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>
      <c r="A12" s="75">
        <v>36</v>
      </c>
      <c r="B12" s="66">
        <f>SUM('36'!F:F)</f>
        <v>12975.29</v>
      </c>
      <c r="C12" s="66">
        <f>SUM('36'!G:G)</f>
        <v>19227.43</v>
      </c>
      <c r="D12" s="70">
        <f t="shared" si="0"/>
        <v>6252.1399999999994</v>
      </c>
      <c r="E12" s="49"/>
      <c r="F12" s="71"/>
      <c r="G12" s="67">
        <v>45898</v>
      </c>
      <c r="H12" s="72">
        <v>36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>
      <c r="A13" s="75">
        <v>84</v>
      </c>
      <c r="B13" s="66">
        <f>SUM('84'!F:F)</f>
        <v>88428.08</v>
      </c>
      <c r="C13" s="66">
        <f>SUM('84'!G:G)</f>
        <v>147000</v>
      </c>
      <c r="D13" s="70">
        <f t="shared" si="0"/>
        <v>58571.92</v>
      </c>
      <c r="E13" s="49"/>
      <c r="F13" s="71"/>
      <c r="G13" s="67">
        <v>45774</v>
      </c>
      <c r="H13" s="72">
        <v>84</v>
      </c>
      <c r="I13" s="49" t="s">
        <v>36</v>
      </c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>
      <c r="A14" s="75">
        <v>106</v>
      </c>
      <c r="B14" s="66">
        <f>SUM('106'!F:F)</f>
        <v>11000</v>
      </c>
      <c r="C14" s="66">
        <f>SUM('106'!G:G)</f>
        <v>11000</v>
      </c>
      <c r="D14" s="648">
        <f>C14-B14</f>
        <v>0</v>
      </c>
      <c r="E14" s="49"/>
      <c r="F14" s="71"/>
      <c r="G14" s="67">
        <v>45552</v>
      </c>
      <c r="H14" s="649">
        <v>106</v>
      </c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>
      <c r="A15" s="76">
        <v>111</v>
      </c>
      <c r="B15" s="66">
        <f>SUM('111'!F:F)</f>
        <v>20807</v>
      </c>
      <c r="C15" s="66">
        <f>SUM('111'!G:G)</f>
        <v>23815</v>
      </c>
      <c r="D15" s="70">
        <f t="shared" si="0"/>
        <v>3008</v>
      </c>
      <c r="E15" s="49"/>
      <c r="F15" s="71"/>
      <c r="G15" s="67">
        <v>45898</v>
      </c>
      <c r="H15" s="72">
        <v>111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 hidden="1">
      <c r="A16" s="77">
        <v>120</v>
      </c>
      <c r="B16" s="49">
        <f>SUM('120 EX'!F:F)</f>
        <v>90636.410000000047</v>
      </c>
      <c r="C16" s="49">
        <f>SUM('120 EX'!G:G)</f>
        <v>90636.25</v>
      </c>
      <c r="D16" s="70">
        <f t="shared" si="0"/>
        <v>-0.16000000004714821</v>
      </c>
      <c r="E16" s="49"/>
      <c r="F16" s="71"/>
      <c r="G16" s="67">
        <v>45076</v>
      </c>
      <c r="H16" s="72">
        <v>120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>
      <c r="A17" s="76">
        <v>131</v>
      </c>
      <c r="B17" s="66">
        <f>SUM('131'!F:F)</f>
        <v>33608.06</v>
      </c>
      <c r="C17" s="66">
        <f>SUM('131'!G:G)</f>
        <v>33000</v>
      </c>
      <c r="D17" s="70">
        <f t="shared" si="0"/>
        <v>-608.05999999999767</v>
      </c>
      <c r="E17" s="49"/>
      <c r="F17" s="71"/>
      <c r="G17" s="67">
        <v>45672</v>
      </c>
      <c r="H17" s="72">
        <v>131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>
      <c r="A18" s="76">
        <v>149</v>
      </c>
      <c r="B18" s="66">
        <f>SUM('149'!F:F)</f>
        <v>11895.960000000001</v>
      </c>
      <c r="C18" s="66">
        <f>SUM('149'!G:G)</f>
        <v>17025.599999999999</v>
      </c>
      <c r="D18" s="70">
        <f t="shared" si="0"/>
        <v>5129.6399999999976</v>
      </c>
      <c r="E18" s="49"/>
      <c r="F18" s="71"/>
      <c r="G18" s="67"/>
      <c r="H18" s="72">
        <v>149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s="575" customFormat="1">
      <c r="A19" s="76">
        <v>301</v>
      </c>
      <c r="B19" s="66">
        <f>SUM('301'!F:F)</f>
        <v>5097.58</v>
      </c>
      <c r="C19" s="66">
        <f>SUM('301'!G:G)</f>
        <v>7943.86</v>
      </c>
      <c r="D19" s="70">
        <f t="shared" si="0"/>
        <v>2846.2799999999997</v>
      </c>
      <c r="E19" s="49"/>
      <c r="F19" s="71"/>
      <c r="G19" s="67"/>
      <c r="H19" s="72">
        <v>301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>
      <c r="A20" s="76">
        <v>1210</v>
      </c>
      <c r="B20" s="66">
        <f>SUM('1210'!F:F)</f>
        <v>3567.05</v>
      </c>
      <c r="C20" s="66">
        <f>SUM('1210'!G:G)</f>
        <v>4400</v>
      </c>
      <c r="D20" s="70">
        <f>C20-B20</f>
        <v>832.94999999999982</v>
      </c>
      <c r="E20" s="49"/>
      <c r="F20" s="71"/>
      <c r="G20" s="67"/>
      <c r="H20" s="72">
        <v>1210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>
      <c r="A21" s="76">
        <v>1301</v>
      </c>
      <c r="B21" s="66">
        <f>SUM('1301'!F:F)</f>
        <v>5762</v>
      </c>
      <c r="C21" s="66">
        <f>SUM('1301'!G:G)</f>
        <v>5762</v>
      </c>
      <c r="D21" s="648">
        <f>C21-B21</f>
        <v>0</v>
      </c>
      <c r="E21" s="49"/>
      <c r="F21" s="71"/>
      <c r="G21" s="67"/>
      <c r="H21" s="649">
        <v>1301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>
      <c r="A22" s="73">
        <v>183</v>
      </c>
      <c r="B22" s="66">
        <f>SUM('183 ex'!F:F)</f>
        <v>89118.633499999996</v>
      </c>
      <c r="C22" s="66">
        <f>SUM('183 ex'!G:G)</f>
        <v>92935.4</v>
      </c>
      <c r="D22" s="70">
        <f t="shared" si="0"/>
        <v>3816.7664999999979</v>
      </c>
      <c r="E22" s="49">
        <v>1017.6</v>
      </c>
      <c r="F22" s="71"/>
      <c r="G22" s="67">
        <v>45774</v>
      </c>
      <c r="H22" s="72">
        <v>183</v>
      </c>
      <c r="I22" t="s">
        <v>6090</v>
      </c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 hidden="1">
      <c r="A23" s="69">
        <v>210</v>
      </c>
      <c r="B23" s="49">
        <f>SUM('210'!F:F)</f>
        <v>480.1</v>
      </c>
      <c r="C23" s="49">
        <f>SUM('210'!G:G)</f>
        <v>480.1</v>
      </c>
      <c r="D23" s="70">
        <f t="shared" si="0"/>
        <v>0</v>
      </c>
      <c r="E23" s="49"/>
      <c r="F23" s="71"/>
      <c r="G23" s="67"/>
      <c r="H23" s="72">
        <v>210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>
      <c r="A24" s="73">
        <v>257</v>
      </c>
      <c r="B24" s="66">
        <f>SUM('257 Ex'!F:F)</f>
        <v>889845.93000000052</v>
      </c>
      <c r="C24" s="66">
        <f>SUM('257 Ex'!G:G)</f>
        <v>894321.61</v>
      </c>
      <c r="D24" s="70">
        <f t="shared" si="0"/>
        <v>4475.6799999994691</v>
      </c>
      <c r="E24" s="49"/>
      <c r="F24" s="71"/>
      <c r="G24" s="67">
        <v>45708</v>
      </c>
      <c r="H24" s="72">
        <v>257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>
      <c r="A25" s="73">
        <v>273</v>
      </c>
      <c r="B25" s="66">
        <f>SUM('273 EX'!F:F)</f>
        <v>404803.26349999988</v>
      </c>
      <c r="C25" s="66">
        <f>SUM('273 EX'!G:G)</f>
        <v>403303.81</v>
      </c>
      <c r="D25" s="70">
        <f t="shared" si="0"/>
        <v>-1499.4534999998868</v>
      </c>
      <c r="E25" s="49">
        <v>800</v>
      </c>
      <c r="F25" s="71"/>
      <c r="G25" s="67">
        <v>45774</v>
      </c>
      <c r="H25" s="72">
        <v>273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 ht="15.75" hidden="1" customHeight="1">
      <c r="A26" s="78" t="s">
        <v>23</v>
      </c>
      <c r="B26" s="49">
        <f>SUM('H111'!F:F)</f>
        <v>93056.015000000014</v>
      </c>
      <c r="C26" s="49">
        <f>SUM('H111'!G:G)</f>
        <v>93056.02</v>
      </c>
      <c r="D26" s="70">
        <f t="shared" si="0"/>
        <v>4.9999999901046976E-3</v>
      </c>
      <c r="E26" s="49"/>
      <c r="F26" s="71"/>
      <c r="G26" s="67">
        <v>44783</v>
      </c>
      <c r="H26" s="72" t="s">
        <v>23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ht="15.75" customHeight="1">
      <c r="A27" s="73">
        <v>277</v>
      </c>
      <c r="B27" s="66">
        <f>SUM('277 EX'!F:F)</f>
        <v>635594.65000000061</v>
      </c>
      <c r="C27" s="66">
        <f>SUM('277 EX'!G:G)</f>
        <v>637025.28000000003</v>
      </c>
      <c r="D27" s="70">
        <f t="shared" si="0"/>
        <v>1430.6299999994226</v>
      </c>
      <c r="E27" s="49">
        <v>939.5</v>
      </c>
      <c r="F27" s="71"/>
      <c r="G27" s="67">
        <v>45693</v>
      </c>
      <c r="H27" s="72">
        <v>277</v>
      </c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 ht="15.75" hidden="1" customHeight="1">
      <c r="A28" s="79">
        <v>535</v>
      </c>
      <c r="B28" s="66">
        <f>SUM('535'!F:F)</f>
        <v>34518.345000000001</v>
      </c>
      <c r="C28" s="66">
        <f>SUM('535'!G:G)</f>
        <v>34518.199999999997</v>
      </c>
      <c r="D28" s="70">
        <f t="shared" si="0"/>
        <v>-0.14500000000407454</v>
      </c>
      <c r="E28" s="49"/>
      <c r="F28" s="71"/>
      <c r="G28" s="67">
        <v>45252</v>
      </c>
      <c r="H28" s="72">
        <v>535</v>
      </c>
      <c r="I28" s="49"/>
      <c r="J28" s="80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 ht="15.75" customHeight="1">
      <c r="A29" s="73">
        <v>707</v>
      </c>
      <c r="B29" s="66">
        <f>SUM('707 EX'!F:F)</f>
        <v>469529.12999999983</v>
      </c>
      <c r="C29" s="66">
        <f>SUM('707 EX'!G:G)</f>
        <v>469529.12999999995</v>
      </c>
      <c r="D29" s="648">
        <f t="shared" si="0"/>
        <v>0</v>
      </c>
      <c r="E29" s="49"/>
      <c r="F29" s="71"/>
      <c r="G29" s="67">
        <v>45643</v>
      </c>
      <c r="H29" s="649">
        <v>707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 ht="15.75" hidden="1" customHeight="1">
      <c r="A30" s="73">
        <v>567</v>
      </c>
      <c r="B30" s="66">
        <f>SUM('567'!F:F)</f>
        <v>0</v>
      </c>
      <c r="C30" s="66">
        <f>SUM('567'!G:G)</f>
        <v>0</v>
      </c>
      <c r="D30" s="70">
        <f>C30-B30</f>
        <v>0</v>
      </c>
      <c r="E30" s="49"/>
      <c r="F30" s="71"/>
      <c r="G30" s="67"/>
      <c r="H30" s="72">
        <v>567</v>
      </c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 ht="15.75" customHeight="1">
      <c r="A31" s="81" t="s">
        <v>18</v>
      </c>
      <c r="B31" s="66">
        <f>SUM('801-618- 619'!F:F)</f>
        <v>49319.459999999992</v>
      </c>
      <c r="C31" s="66">
        <f>SUM('801-618- 619'!G:G)</f>
        <v>50706.400000000001</v>
      </c>
      <c r="D31" s="70">
        <f t="shared" si="0"/>
        <v>1386.9400000000096</v>
      </c>
      <c r="E31" s="49"/>
      <c r="F31" s="71"/>
      <c r="G31" s="67">
        <v>44950</v>
      </c>
      <c r="H31" s="72" t="s">
        <v>18</v>
      </c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5.75" customHeight="1">
      <c r="A32" s="76" t="s">
        <v>13</v>
      </c>
      <c r="B32" s="66">
        <f>SUM('C15'!F:F)</f>
        <v>59679.17</v>
      </c>
      <c r="C32" s="66">
        <f>SUM('C15'!G:G)</f>
        <v>58421.54</v>
      </c>
      <c r="D32" s="70">
        <f t="shared" si="0"/>
        <v>-1257.6299999999974</v>
      </c>
      <c r="E32" s="9"/>
      <c r="F32" s="71"/>
      <c r="G32" s="67">
        <v>45564</v>
      </c>
      <c r="H32" s="72" t="s">
        <v>13</v>
      </c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 ht="15.75" customHeight="1">
      <c r="A33" s="76" t="s">
        <v>37</v>
      </c>
      <c r="B33" s="66">
        <f>SUM('c19'!F:F)</f>
        <v>374137.08500000002</v>
      </c>
      <c r="C33" s="66">
        <f>SUM('c19'!G:G)</f>
        <v>378722</v>
      </c>
      <c r="D33" s="70">
        <f t="shared" si="0"/>
        <v>4584.914999999979</v>
      </c>
      <c r="E33" s="49"/>
      <c r="F33" s="71"/>
      <c r="G33" s="67">
        <v>45898</v>
      </c>
      <c r="H33" s="72" t="s">
        <v>19</v>
      </c>
      <c r="I33" s="49"/>
      <c r="J33" s="49"/>
      <c r="K33" s="49"/>
      <c r="L33" s="49"/>
      <c r="M33" s="82">
        <v>516497815</v>
      </c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15.75" customHeight="1">
      <c r="A34" s="76" t="s">
        <v>38</v>
      </c>
      <c r="B34" s="66">
        <f>SUM('c31'!F:F)</f>
        <v>169590.65999999997</v>
      </c>
      <c r="C34" s="66">
        <f>SUM('c31'!G:G)</f>
        <v>181381.89</v>
      </c>
      <c r="D34" s="70">
        <f t="shared" si="0"/>
        <v>11791.23000000004</v>
      </c>
      <c r="E34" s="49"/>
      <c r="F34" s="71"/>
      <c r="G34" s="67">
        <v>45690</v>
      </c>
      <c r="H34" s="72" t="s">
        <v>20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 ht="15.75" customHeight="1">
      <c r="A35" s="83" t="s">
        <v>30</v>
      </c>
      <c r="B35" s="66">
        <f>SUM('c4 EX'!F:F)</f>
        <v>311534.22475409828</v>
      </c>
      <c r="C35" s="66">
        <f>SUM('c4 EX'!G:G)</f>
        <v>314684</v>
      </c>
      <c r="D35" s="70">
        <f t="shared" si="0"/>
        <v>3149.7752459017211</v>
      </c>
      <c r="E35" s="49"/>
      <c r="F35" s="71"/>
      <c r="G35" s="67">
        <v>45894</v>
      </c>
      <c r="H35" s="72" t="s">
        <v>21</v>
      </c>
      <c r="I35" s="68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 ht="15.75" hidden="1" customHeight="1">
      <c r="A36" s="76" t="s">
        <v>11</v>
      </c>
      <c r="B36" s="66">
        <f>SUM('C50'!F:F)</f>
        <v>80582.884999999995</v>
      </c>
      <c r="C36" s="66">
        <f>SUM('C50'!G:G)</f>
        <v>80582.89</v>
      </c>
      <c r="D36" s="70">
        <f t="shared" si="0"/>
        <v>5.0000000046566129E-3</v>
      </c>
      <c r="E36" s="49"/>
      <c r="F36" s="71"/>
      <c r="G36" s="67">
        <v>45167</v>
      </c>
      <c r="H36" s="72" t="s">
        <v>11</v>
      </c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ht="15" customHeight="1">
      <c r="A37" s="76" t="s">
        <v>7</v>
      </c>
      <c r="B37" s="66">
        <f>SUM('06 ex'!F:F)</f>
        <v>356402.04000000004</v>
      </c>
      <c r="C37" s="66">
        <f>SUM('06 ex'!G:G)</f>
        <v>353399</v>
      </c>
      <c r="D37" s="70">
        <f t="shared" si="0"/>
        <v>-3003.0400000000373</v>
      </c>
      <c r="E37" s="49"/>
      <c r="F37" s="71"/>
      <c r="G37" s="67" t="s">
        <v>6650</v>
      </c>
      <c r="H37" s="72" t="s">
        <v>7</v>
      </c>
    </row>
    <row r="38" spans="1:26" s="575" customFormat="1" ht="15" customHeight="1">
      <c r="A38" s="76" t="s">
        <v>7036</v>
      </c>
      <c r="B38" s="66">
        <f>SUM('C8'!F:F)</f>
        <v>3914.27</v>
      </c>
      <c r="C38" s="66">
        <f>SUM('C8'!G:G)</f>
        <v>4189</v>
      </c>
      <c r="D38" s="70">
        <f t="shared" si="0"/>
        <v>274.73</v>
      </c>
      <c r="E38" s="49"/>
      <c r="F38" s="71"/>
      <c r="G38" s="67"/>
      <c r="H38" s="72" t="s">
        <v>7036</v>
      </c>
    </row>
    <row r="39" spans="1:26" ht="15" customHeight="1">
      <c r="A39" s="76" t="s">
        <v>6632</v>
      </c>
      <c r="B39" s="66">
        <f>SUM('N160'!F:F)</f>
        <v>48443.580000000009</v>
      </c>
      <c r="C39" s="66">
        <f>SUM('N160'!G:G)</f>
        <v>46694.559999999998</v>
      </c>
      <c r="D39" s="70">
        <f t="shared" si="0"/>
        <v>-1749.0200000000114</v>
      </c>
      <c r="E39" s="49"/>
      <c r="F39" s="71"/>
      <c r="G39" s="67"/>
      <c r="H39" s="72" t="s">
        <v>6632</v>
      </c>
    </row>
    <row r="40" spans="1:26" ht="15.75" customHeight="1">
      <c r="A40" s="76" t="s">
        <v>12</v>
      </c>
      <c r="B40" s="66">
        <f>SUM('p14'!F:F)</f>
        <v>104891.46000000012</v>
      </c>
      <c r="C40" s="66">
        <f>SUM('p14'!G:G)</f>
        <v>104319.79</v>
      </c>
      <c r="D40" s="70">
        <f t="shared" si="0"/>
        <v>-571.67000000012922</v>
      </c>
      <c r="E40" s="49"/>
      <c r="F40" s="71"/>
      <c r="G40" s="67">
        <v>45574</v>
      </c>
      <c r="H40" s="72" t="s">
        <v>553</v>
      </c>
      <c r="I40" s="49" t="s">
        <v>6266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ht="15.75" customHeight="1">
      <c r="A41" s="75" t="s">
        <v>25</v>
      </c>
      <c r="B41" s="66">
        <f>SUM('p40'!F:F)</f>
        <v>187195.88</v>
      </c>
      <c r="C41" s="66">
        <f>SUM('p40'!G:G)</f>
        <v>183494.33000000002</v>
      </c>
      <c r="D41" s="70">
        <f t="shared" si="0"/>
        <v>-3701.5499999999884</v>
      </c>
      <c r="E41" s="49"/>
      <c r="F41" s="71"/>
      <c r="G41" s="67">
        <v>45819</v>
      </c>
      <c r="H41" s="72" t="s">
        <v>25</v>
      </c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ht="15.75" customHeight="1">
      <c r="A42" s="79">
        <v>209</v>
      </c>
      <c r="B42" s="66">
        <f>SUM('209'!F:F)</f>
        <v>400</v>
      </c>
      <c r="C42" s="66">
        <f>SUM('209'!G:G)</f>
        <v>400</v>
      </c>
      <c r="D42" s="648">
        <f>C42-B42</f>
        <v>0</v>
      </c>
      <c r="E42" s="49"/>
      <c r="F42" s="71"/>
      <c r="G42" s="67">
        <v>45657</v>
      </c>
      <c r="H42" s="649">
        <v>209</v>
      </c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ht="15.75" customHeight="1">
      <c r="A43" s="84" t="s">
        <v>554</v>
      </c>
      <c r="B43" s="14">
        <f>SUM(B2:B42)</f>
        <v>5480407.4317540992</v>
      </c>
      <c r="C43" s="14">
        <f>SUM(C2:C42)</f>
        <v>5579906.6600000001</v>
      </c>
      <c r="D43" s="85">
        <f>SUM(D2:D42)</f>
        <v>99499.22824590074</v>
      </c>
      <c r="E43" s="49"/>
      <c r="F43" s="66"/>
      <c r="G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5.75" customHeight="1">
      <c r="A44" s="79"/>
      <c r="B44" s="66"/>
      <c r="C44" s="66"/>
      <c r="D44" s="49"/>
      <c r="E44" s="49"/>
      <c r="F44" s="66" t="s">
        <v>555</v>
      </c>
      <c r="G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 ht="15.75" customHeight="1">
      <c r="A45" s="86" t="s">
        <v>71</v>
      </c>
      <c r="B45" s="66">
        <f>SUM(Buffer!D:D)</f>
        <v>205212.32999999978</v>
      </c>
      <c r="C45" s="66">
        <f>SUM(Buffer!E:E)</f>
        <v>214750.72000000003</v>
      </c>
      <c r="D45" s="49">
        <f>C45-B45</f>
        <v>9538.3900000002468</v>
      </c>
      <c r="E45" s="49"/>
      <c r="F45" s="66"/>
      <c r="G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 ht="15.75" customHeight="1">
      <c r="A46" s="79"/>
      <c r="B46" s="66"/>
      <c r="C46" s="66"/>
      <c r="D46" s="49"/>
      <c r="E46" s="49"/>
      <c r="F46" s="66"/>
      <c r="G46" s="49"/>
      <c r="H46" s="49"/>
      <c r="I46" s="49"/>
      <c r="J46" s="49"/>
      <c r="K46" s="49">
        <f>K47/4</f>
        <v>30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 ht="15.75" customHeight="1">
      <c r="A47" s="79"/>
      <c r="B47" s="66"/>
      <c r="C47" s="66"/>
      <c r="D47" s="49"/>
      <c r="E47" s="49"/>
      <c r="F47" s="66"/>
      <c r="G47" s="49"/>
      <c r="H47" s="49"/>
      <c r="I47" s="49"/>
      <c r="J47" s="49"/>
      <c r="K47" s="49">
        <f>260-K48-K49</f>
        <v>120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 ht="15.75" customHeight="1">
      <c r="A48" s="87" t="s">
        <v>556</v>
      </c>
      <c r="B48" s="66"/>
      <c r="C48" s="66"/>
      <c r="D48" s="88">
        <f>D43+D45</f>
        <v>109037.61824590099</v>
      </c>
      <c r="E48" s="49">
        <v>39615.160000000003</v>
      </c>
      <c r="F48" s="66">
        <f>E48-D48</f>
        <v>-69422.458245900983</v>
      </c>
      <c r="G48" s="49"/>
      <c r="H48" s="49"/>
      <c r="I48" s="49"/>
      <c r="J48" s="49"/>
      <c r="K48" s="49">
        <v>40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 ht="15.75" customHeight="1">
      <c r="A49" s="79"/>
      <c r="B49" s="66"/>
      <c r="C49" s="66"/>
      <c r="D49" s="49"/>
      <c r="E49" s="49"/>
      <c r="F49" s="66"/>
      <c r="G49" s="49"/>
      <c r="H49" s="49"/>
      <c r="I49" s="49"/>
      <c r="J49" s="49"/>
      <c r="K49" s="49">
        <v>100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 ht="15.75" customHeight="1">
      <c r="A50" s="89" t="s">
        <v>557</v>
      </c>
      <c r="B50" s="66"/>
      <c r="C50" s="66"/>
      <c r="D50" s="49"/>
      <c r="E50" s="49"/>
      <c r="F50" s="66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 ht="15.75" customHeight="1">
      <c r="A51" s="90" t="s">
        <v>89</v>
      </c>
      <c r="B51" s="66"/>
      <c r="C51" s="66"/>
      <c r="D51" s="49">
        <f>B85+B78</f>
        <v>0</v>
      </c>
      <c r="E51" s="51" t="s">
        <v>558</v>
      </c>
      <c r="F51" s="665" t="s">
        <v>559</v>
      </c>
      <c r="G51" s="666"/>
      <c r="H51" s="666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 ht="15.75" customHeight="1">
      <c r="A52" s="79" t="s">
        <v>560</v>
      </c>
      <c r="B52" s="66"/>
      <c r="C52" s="66"/>
      <c r="D52" s="49">
        <f>C95</f>
        <v>0</v>
      </c>
      <c r="E52" s="667">
        <v>3848</v>
      </c>
      <c r="F52" s="668"/>
      <c r="G52" s="667">
        <v>6947</v>
      </c>
      <c r="H52" s="668"/>
      <c r="I52" s="49"/>
      <c r="J52" s="49"/>
      <c r="K52" s="49">
        <v>3124</v>
      </c>
      <c r="L52" s="49"/>
      <c r="M52" s="49"/>
      <c r="N52" s="49"/>
      <c r="O52" s="49" t="s">
        <v>6842</v>
      </c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 ht="15.75" customHeight="1">
      <c r="A53" s="79"/>
      <c r="B53" s="66"/>
      <c r="C53" s="66"/>
      <c r="D53" s="49">
        <f>SUM(E53:H53)</f>
        <v>8875.119999999999</v>
      </c>
      <c r="E53" s="91"/>
      <c r="F53" s="92">
        <f>300+514.5</f>
        <v>814.5</v>
      </c>
      <c r="G53" s="91">
        <f>2646.56+298.11</f>
        <v>2944.67</v>
      </c>
      <c r="H53" s="92">
        <f>160+244.92+3132.9+81.7+590.05+119+117.24+179.4-5.52+18.4+477.86</f>
        <v>5115.949999999998</v>
      </c>
      <c r="I53" s="49"/>
      <c r="J53" s="49"/>
      <c r="K53" s="49">
        <v>2876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 ht="15.75" customHeight="1">
      <c r="A54" s="79" t="s">
        <v>561</v>
      </c>
      <c r="B54" s="66"/>
      <c r="C54" s="66"/>
      <c r="D54" s="49">
        <f>B68</f>
        <v>0</v>
      </c>
      <c r="E54" s="49" t="s">
        <v>562</v>
      </c>
      <c r="F54" s="66"/>
      <c r="J54" s="49"/>
      <c r="K54" s="49">
        <f>K52+K53</f>
        <v>6000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 ht="15.75" customHeight="1">
      <c r="A55" s="79" t="s">
        <v>561</v>
      </c>
      <c r="B55" s="66"/>
      <c r="C55" s="66"/>
      <c r="D55" s="49">
        <f>B69</f>
        <v>0</v>
      </c>
      <c r="E55" s="49" t="s">
        <v>563</v>
      </c>
      <c r="F55" s="66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 ht="15.75" customHeight="1">
      <c r="A56" s="79"/>
      <c r="B56" s="66"/>
      <c r="C56" s="66"/>
      <c r="D56" s="93">
        <f>D93</f>
        <v>-3477.86</v>
      </c>
      <c r="E56" s="49" t="s">
        <v>564</v>
      </c>
      <c r="F56" s="66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 ht="15.75" customHeight="1">
      <c r="A57" s="79" t="s">
        <v>565</v>
      </c>
      <c r="B57" s="66"/>
      <c r="C57" s="66"/>
      <c r="D57" s="49">
        <f>D48+D51+D52+D53+D54+D55+D56</f>
        <v>114434.87824590098</v>
      </c>
      <c r="E57" s="49"/>
      <c r="F57" s="66" t="s">
        <v>566</v>
      </c>
      <c r="G57" s="49"/>
      <c r="H57" s="49"/>
      <c r="I57" s="49"/>
      <c r="J57" s="516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 ht="15.75" customHeight="1">
      <c r="A58" s="79"/>
      <c r="B58" s="66"/>
      <c r="C58" s="66"/>
      <c r="D58" s="49"/>
      <c r="E58" s="49"/>
      <c r="F58" s="66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 ht="15.75" customHeight="1">
      <c r="A59" s="90" t="s">
        <v>567</v>
      </c>
      <c r="B59" s="66"/>
      <c r="C59" s="66"/>
      <c r="D59" s="49">
        <v>114434.88</v>
      </c>
      <c r="E59" s="49"/>
      <c r="F59" s="94"/>
      <c r="G59" s="49"/>
      <c r="H59" s="49"/>
      <c r="I59" s="49"/>
      <c r="J59" s="49"/>
      <c r="K59" s="95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 ht="15.75" customHeight="1">
      <c r="A60" s="79"/>
      <c r="B60" s="66">
        <f>22.5+49.7+50</f>
        <v>122.2</v>
      </c>
      <c r="C60" s="66"/>
      <c r="D60" s="49"/>
      <c r="E60" s="49"/>
      <c r="F60" s="96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 ht="15.75" customHeight="1">
      <c r="A61" s="79" t="s">
        <v>568</v>
      </c>
      <c r="B61" s="66"/>
      <c r="C61" s="66"/>
      <c r="D61" s="385">
        <f>D57-D59</f>
        <v>-1.7540990229463205E-3</v>
      </c>
      <c r="E61" s="49" t="s">
        <v>569</v>
      </c>
      <c r="F61" s="66"/>
      <c r="G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5.75" customHeight="1">
      <c r="A62" s="79"/>
      <c r="B62" s="66"/>
      <c r="C62" s="66"/>
      <c r="D62" s="49"/>
      <c r="E62" s="49"/>
      <c r="F62" s="66"/>
      <c r="H62" s="416"/>
      <c r="I62" s="97" t="s">
        <v>6895</v>
      </c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 ht="15.75" customHeight="1">
      <c r="A63" s="79"/>
      <c r="B63" s="66"/>
      <c r="C63" s="66"/>
      <c r="D63" s="49"/>
      <c r="E63" s="49"/>
      <c r="F63" s="66"/>
      <c r="G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 ht="15.75" customHeight="1">
      <c r="A64" s="438" t="s">
        <v>570</v>
      </c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 ht="15.75" customHeight="1">
      <c r="A65" s="79"/>
      <c r="B65" s="66"/>
      <c r="C65" s="66"/>
      <c r="D65" s="49"/>
      <c r="E65" s="46"/>
      <c r="F65" s="66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 ht="15.75" customHeight="1">
      <c r="A66" s="73"/>
      <c r="B66" s="99" t="s">
        <v>561</v>
      </c>
      <c r="C66" s="99" t="s">
        <v>266</v>
      </c>
      <c r="D66" s="100" t="s">
        <v>571</v>
      </c>
      <c r="E66" s="98"/>
      <c r="F66" s="651" t="s">
        <v>572</v>
      </c>
      <c r="G66" s="101" t="s">
        <v>573</v>
      </c>
      <c r="H66" s="102" t="s">
        <v>574</v>
      </c>
      <c r="I66" s="102"/>
      <c r="J66" s="102">
        <f>SUM(J61:J65)</f>
        <v>0</v>
      </c>
      <c r="K66" s="49"/>
      <c r="L66" s="49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spans="1:26" ht="15.75" customHeight="1">
      <c r="B67" s="14"/>
      <c r="C67" s="18"/>
      <c r="D67" s="46"/>
      <c r="E67" s="51"/>
      <c r="F67" s="103"/>
      <c r="G67" s="104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ht="15.75" customHeight="1">
      <c r="A68" s="79"/>
      <c r="B68" s="18"/>
      <c r="C68" s="18"/>
      <c r="E68" s="46" t="s">
        <v>5770</v>
      </c>
      <c r="F68" s="32"/>
      <c r="G68" s="13"/>
      <c r="H68" s="49"/>
      <c r="I68" s="51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ht="44.25">
      <c r="A69" s="79"/>
      <c r="B69" s="18"/>
      <c r="C69" s="18" t="s">
        <v>6416</v>
      </c>
      <c r="D69" s="637">
        <v>-3000</v>
      </c>
      <c r="E69" s="639" t="s">
        <v>7236</v>
      </c>
      <c r="F69" s="638" t="s">
        <v>7233</v>
      </c>
      <c r="G69">
        <f>2167-516</f>
        <v>1651</v>
      </c>
      <c r="H69" s="45"/>
      <c r="I69" s="51"/>
      <c r="K69" s="49"/>
      <c r="L69" s="49"/>
      <c r="M69" s="27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ht="15.75" customHeight="1">
      <c r="A70" s="79"/>
      <c r="B70" s="18"/>
      <c r="C70" s="18"/>
      <c r="D70" s="660">
        <v>-477.86</v>
      </c>
      <c r="E70" s="659" t="s">
        <v>7388</v>
      </c>
      <c r="F70" s="430"/>
      <c r="H70" s="45"/>
      <c r="I70" s="51"/>
      <c r="K70" s="49"/>
      <c r="L70" s="49"/>
      <c r="M70" s="27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ht="15.75" customHeight="1">
      <c r="A71" s="79"/>
      <c r="B71" s="18"/>
      <c r="C71" s="18"/>
      <c r="D71" s="662"/>
      <c r="E71" s="659"/>
      <c r="H71" s="45"/>
      <c r="I71" s="51"/>
      <c r="K71" s="49"/>
      <c r="L71" s="49"/>
      <c r="M71" s="27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 ht="15.75" customHeight="1">
      <c r="A72" s="79"/>
      <c r="B72" s="18"/>
      <c r="C72" s="18"/>
      <c r="D72" s="391"/>
      <c r="F72" s="430"/>
      <c r="H72" s="529" t="e">
        <f>5500-#REF!</f>
        <v>#REF!</v>
      </c>
      <c r="I72" s="51"/>
      <c r="K72" s="49"/>
      <c r="L72" s="49"/>
      <c r="M72" s="27" t="s">
        <v>7203</v>
      </c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 ht="15.75" customHeight="1">
      <c r="A73" s="79"/>
      <c r="B73" s="18"/>
      <c r="C73" s="18"/>
      <c r="D73" s="662"/>
      <c r="E73" s="440"/>
      <c r="F73" s="430"/>
      <c r="H73" s="45">
        <v>2835</v>
      </c>
      <c r="I73" s="51"/>
      <c r="K73" s="49"/>
      <c r="L73" s="49"/>
      <c r="M73" s="27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 ht="15.75" customHeight="1">
      <c r="A74" s="79"/>
      <c r="B74" s="18"/>
      <c r="C74" s="18"/>
      <c r="D74" s="661"/>
      <c r="F74" s="430"/>
      <c r="H74" s="45"/>
      <c r="I74" s="51"/>
      <c r="K74" s="49"/>
      <c r="L74" s="49"/>
      <c r="M74" s="27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 ht="15.75" customHeight="1">
      <c r="A75" s="79"/>
      <c r="B75" s="18"/>
      <c r="C75" s="18"/>
      <c r="D75" s="505"/>
      <c r="E75" s="440"/>
      <c r="F75" s="430"/>
      <c r="H75" s="45"/>
      <c r="I75" s="51"/>
      <c r="K75" s="49"/>
      <c r="L75" s="49"/>
      <c r="M75" s="27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 ht="15.75" customHeight="1">
      <c r="A76" s="79"/>
      <c r="B76" s="18"/>
      <c r="C76" s="18"/>
      <c r="D76" s="505"/>
      <c r="E76" s="440"/>
      <c r="F76" s="430"/>
      <c r="H76" s="45"/>
      <c r="I76" s="51"/>
      <c r="K76" s="49"/>
      <c r="L76" s="49"/>
      <c r="M76" s="27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 ht="15.75" customHeight="1">
      <c r="A77" s="79"/>
      <c r="B77" s="18"/>
      <c r="C77" s="18"/>
      <c r="D77" s="505"/>
      <c r="F77" s="430"/>
      <c r="H77" s="45"/>
      <c r="I77" s="51"/>
      <c r="K77" s="49"/>
      <c r="L77" s="49"/>
      <c r="M77" s="27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 ht="15.75" customHeight="1">
      <c r="A78" s="79"/>
      <c r="B78" s="18"/>
      <c r="C78" s="18"/>
      <c r="D78" s="505"/>
      <c r="E78" s="440"/>
      <c r="F78" s="430"/>
      <c r="H78" s="45"/>
      <c r="I78" s="51"/>
      <c r="K78" s="49"/>
      <c r="L78" s="49"/>
      <c r="M78" s="27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 ht="15.75" customHeight="1">
      <c r="A79" s="79"/>
      <c r="B79" s="18"/>
      <c r="C79" s="18"/>
      <c r="D79" s="505"/>
      <c r="E79" s="440"/>
      <c r="F79" s="430"/>
      <c r="G79" t="e">
        <f>D78+#REF!+D79</f>
        <v>#REF!</v>
      </c>
      <c r="H79" s="45"/>
      <c r="I79" s="51"/>
      <c r="K79" s="49"/>
      <c r="L79" s="49"/>
      <c r="M79" s="27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 ht="15.75" customHeight="1">
      <c r="A80" s="79"/>
      <c r="B80" s="18"/>
      <c r="C80" s="18"/>
      <c r="D80" s="505"/>
      <c r="E80" s="440"/>
      <c r="F80" s="430"/>
      <c r="H80" s="45"/>
      <c r="I80" s="51"/>
      <c r="K80" s="49"/>
      <c r="L80" s="49"/>
      <c r="M80" s="27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 ht="15.75" customHeight="1">
      <c r="A81" s="79"/>
      <c r="B81" s="18"/>
      <c r="C81" s="18"/>
      <c r="D81" s="505"/>
      <c r="E81" s="440"/>
      <c r="F81" s="430"/>
      <c r="H81" s="45"/>
      <c r="I81" s="51"/>
      <c r="K81" s="49"/>
      <c r="L81" s="49"/>
      <c r="M81" s="27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 ht="15.75" customHeight="1">
      <c r="A82" s="79"/>
      <c r="B82" s="18"/>
      <c r="C82" s="18"/>
      <c r="D82" s="505"/>
      <c r="E82" s="440"/>
      <c r="F82" s="430"/>
      <c r="H82" s="45"/>
      <c r="I82" s="51"/>
      <c r="K82" s="49"/>
      <c r="L82" s="49"/>
      <c r="M82" s="27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 ht="15.75" customHeight="1">
      <c r="A83" s="79"/>
      <c r="B83" s="18"/>
      <c r="C83" s="18"/>
      <c r="D83" s="505"/>
      <c r="E83" s="440"/>
      <c r="F83" s="430"/>
      <c r="H83" s="45"/>
      <c r="I83" s="51"/>
      <c r="K83" s="49"/>
      <c r="L83" s="49"/>
      <c r="M83" s="27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 ht="15.75" customHeight="1">
      <c r="A84" s="79"/>
      <c r="B84" s="18"/>
      <c r="C84" s="18"/>
      <c r="H84" s="49"/>
      <c r="I84" s="51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 ht="15.4" customHeight="1">
      <c r="A85" s="79"/>
      <c r="B85" s="18"/>
      <c r="C85" s="18"/>
      <c r="F85" s="32"/>
      <c r="G85" s="13"/>
      <c r="H85" s="49"/>
      <c r="I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 ht="15.75" customHeight="1">
      <c r="A86" s="79"/>
      <c r="B86" s="18"/>
      <c r="C86" s="18"/>
      <c r="E86" s="423"/>
      <c r="F86" s="32"/>
      <c r="G86" s="13"/>
      <c r="H86" s="49"/>
      <c r="I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 ht="15.75" customHeight="1">
      <c r="A87" s="79" t="e">
        <f>#REF!+#REF!+4861+1600+1700+472+600</f>
        <v>#REF!</v>
      </c>
      <c r="B87" s="18"/>
      <c r="C87" s="18"/>
      <c r="D87" s="386"/>
      <c r="E87" s="46" t="s">
        <v>577</v>
      </c>
      <c r="F87" s="32"/>
      <c r="G87" s="13"/>
      <c r="H87" s="49" t="e">
        <f>#REF!*18%</f>
        <v>#REF!</v>
      </c>
      <c r="I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 ht="15.75" customHeight="1">
      <c r="A88" s="79"/>
      <c r="B88" s="18"/>
      <c r="C88" s="18"/>
      <c r="D88" s="387"/>
      <c r="E88" s="46" t="s">
        <v>21</v>
      </c>
      <c r="F88" s="32"/>
      <c r="G88" s="13"/>
      <c r="H88" s="49" t="e">
        <f>#REF!*1.18</f>
        <v>#REF!</v>
      </c>
      <c r="I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 ht="15.75" customHeight="1">
      <c r="A89" s="79"/>
      <c r="B89" s="18"/>
      <c r="C89" s="18"/>
      <c r="D89" s="102"/>
      <c r="E89" s="46" t="s">
        <v>578</v>
      </c>
      <c r="F89" s="18"/>
      <c r="G89" s="13"/>
      <c r="H89" s="49" t="e">
        <f>#REF!+H87</f>
        <v>#REF!</v>
      </c>
      <c r="I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 ht="15.75" customHeight="1">
      <c r="A90" s="79"/>
      <c r="B90" s="14"/>
      <c r="C90" s="18"/>
      <c r="D90" s="46"/>
      <c r="E90" s="46" t="s">
        <v>62</v>
      </c>
      <c r="F90" s="18"/>
      <c r="G90" s="13"/>
      <c r="H90" s="49"/>
      <c r="I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 ht="15.75" customHeight="1">
      <c r="A91" s="79"/>
      <c r="B91" s="14"/>
      <c r="C91" s="18"/>
      <c r="D91" s="105"/>
      <c r="E91" s="46" t="s">
        <v>579</v>
      </c>
      <c r="F91" s="18"/>
      <c r="G91" s="104"/>
      <c r="H91" s="49"/>
      <c r="I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 ht="15.75" customHeight="1">
      <c r="A92" s="79"/>
      <c r="B92" s="106"/>
      <c r="C92" s="14"/>
      <c r="D92" s="46"/>
      <c r="E92" s="46" t="s">
        <v>575</v>
      </c>
      <c r="F92" s="18"/>
      <c r="G92" s="104"/>
      <c r="H92" s="49"/>
      <c r="I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 ht="15.75" customHeight="1">
      <c r="A93" s="79"/>
      <c r="B93" s="18">
        <f>SUM(B67:B92)</f>
        <v>0</v>
      </c>
      <c r="C93" s="18">
        <f>SUM(C67:C92)</f>
        <v>0</v>
      </c>
      <c r="D93" s="105">
        <f>SUM(D67:D92)</f>
        <v>-3477.86</v>
      </c>
      <c r="E93" s="46" t="s">
        <v>580</v>
      </c>
      <c r="F93" s="14"/>
      <c r="G93" s="104"/>
      <c r="H93" s="49"/>
      <c r="I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 ht="15.75" customHeight="1">
      <c r="A94" s="79"/>
      <c r="B94" s="18"/>
      <c r="C94" s="18"/>
      <c r="F94" s="18"/>
      <c r="G94" s="104"/>
      <c r="H94" s="49"/>
      <c r="I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 ht="15.75" customHeight="1">
      <c r="A95" s="73"/>
      <c r="B95" s="107"/>
      <c r="C95" s="107"/>
      <c r="D95" s="105"/>
      <c r="E95" s="105"/>
      <c r="F95" s="107"/>
      <c r="G95" s="105"/>
      <c r="H95" s="102"/>
      <c r="I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spans="1:26" ht="15.75" customHeight="1">
      <c r="A96" s="79"/>
      <c r="B96" s="66"/>
      <c r="C96" s="66"/>
      <c r="D96" s="49"/>
      <c r="E96" s="49"/>
      <c r="F96" s="66"/>
      <c r="G96" s="49"/>
      <c r="H96" s="49"/>
      <c r="I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 ht="15.75" customHeight="1">
      <c r="A97" s="79"/>
      <c r="B97" s="66"/>
      <c r="C97" s="66"/>
      <c r="D97" s="49"/>
      <c r="E97" s="49"/>
      <c r="F97" s="66"/>
      <c r="G97" s="49"/>
      <c r="H97" s="49"/>
      <c r="I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 ht="15.75" customHeight="1">
      <c r="A98" s="79"/>
      <c r="B98" s="66"/>
      <c r="C98" s="66"/>
      <c r="D98" s="49"/>
      <c r="E98" s="49"/>
      <c r="F98" s="66"/>
      <c r="G98" s="49"/>
      <c r="H98" s="49"/>
      <c r="I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 ht="15.75" customHeight="1">
      <c r="A99" s="79"/>
      <c r="B99" s="66"/>
      <c r="C99" s="66"/>
      <c r="D99" s="49"/>
      <c r="E99" s="49"/>
      <c r="F99" s="66"/>
      <c r="G99" s="49"/>
      <c r="H99" s="49"/>
      <c r="I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 ht="15.75" customHeight="1">
      <c r="A100" s="79"/>
      <c r="B100" s="66"/>
      <c r="C100" s="66"/>
      <c r="D100" s="49"/>
      <c r="E100" s="49"/>
      <c r="F100" s="66"/>
      <c r="G100" s="49"/>
      <c r="H100" s="49"/>
      <c r="I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 ht="15.75" customHeight="1">
      <c r="A101" s="79"/>
      <c r="B101" s="66"/>
      <c r="C101" s="66"/>
      <c r="D101" s="49"/>
      <c r="E101" s="49"/>
      <c r="F101" s="66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 ht="15.75" customHeight="1">
      <c r="A102" s="79"/>
      <c r="B102" s="66"/>
      <c r="C102" s="66"/>
      <c r="D102" s="49"/>
      <c r="E102" s="49"/>
      <c r="F102" s="66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 ht="15.75" customHeight="1">
      <c r="A103" s="79"/>
      <c r="B103" s="66"/>
      <c r="C103" s="66"/>
      <c r="D103" s="49"/>
      <c r="E103" s="49"/>
      <c r="F103" s="66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 ht="15.75" customHeight="1">
      <c r="A104" s="79"/>
      <c r="B104" s="66"/>
      <c r="C104" s="66"/>
      <c r="D104" s="49"/>
      <c r="E104" s="49"/>
      <c r="F104" s="66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 ht="15.75" customHeight="1">
      <c r="A105" s="79"/>
      <c r="B105" s="66"/>
      <c r="C105" s="66"/>
      <c r="D105" s="49"/>
      <c r="E105" s="49"/>
      <c r="F105" s="66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 ht="15.75" customHeight="1">
      <c r="A106" s="79"/>
      <c r="B106" s="66"/>
      <c r="C106" s="66"/>
      <c r="D106" s="49"/>
      <c r="E106" s="49"/>
      <c r="F106" s="66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 ht="15.75" customHeight="1">
      <c r="A107" s="79"/>
      <c r="B107" s="66"/>
      <c r="C107" s="66"/>
      <c r="D107" s="49"/>
      <c r="E107" s="49"/>
      <c r="F107" s="66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 ht="15.75" customHeight="1">
      <c r="A108" s="79"/>
      <c r="B108" s="66"/>
      <c r="C108" s="66"/>
      <c r="D108" s="49"/>
      <c r="E108" s="49"/>
      <c r="F108" s="66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 ht="15.75" customHeight="1">
      <c r="A109" s="79"/>
      <c r="B109" s="66"/>
      <c r="C109" s="66"/>
      <c r="D109" s="49"/>
      <c r="E109" s="49"/>
      <c r="F109" s="66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 ht="15.75" customHeight="1">
      <c r="A110" s="79"/>
      <c r="B110" s="66"/>
      <c r="C110" s="66"/>
      <c r="D110" s="49"/>
      <c r="E110" s="49"/>
      <c r="F110" s="66"/>
      <c r="G110" s="49"/>
      <c r="H110" s="49"/>
      <c r="I110" s="49"/>
      <c r="J110" s="108">
        <v>22931.47</v>
      </c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 ht="15.75" customHeight="1">
      <c r="A111" s="79"/>
      <c r="B111" s="66"/>
      <c r="C111" s="66"/>
      <c r="D111" s="49"/>
      <c r="E111" s="49"/>
      <c r="F111" s="66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 ht="15.75" customHeight="1">
      <c r="A112" s="79"/>
      <c r="B112" s="66"/>
      <c r="C112" s="66"/>
      <c r="D112" s="49"/>
      <c r="E112" s="49"/>
      <c r="F112" s="66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 ht="15.75" customHeight="1">
      <c r="A113" s="79"/>
      <c r="B113" s="66"/>
      <c r="C113" s="66"/>
      <c r="D113" s="49"/>
      <c r="E113" s="49"/>
      <c r="F113" s="66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 ht="15.75" customHeight="1">
      <c r="A114" s="79"/>
      <c r="B114" s="66"/>
      <c r="C114" s="66"/>
      <c r="D114" s="49"/>
      <c r="E114" s="49"/>
      <c r="F114" s="66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 ht="15.75" customHeight="1">
      <c r="A115" s="79"/>
      <c r="B115" s="66"/>
      <c r="C115" s="66"/>
      <c r="D115" s="49"/>
      <c r="E115" s="49"/>
      <c r="F115" s="66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 ht="15.75" customHeight="1">
      <c r="A116" s="79"/>
      <c r="B116" s="66"/>
      <c r="C116" s="66"/>
      <c r="D116" s="49"/>
      <c r="E116" s="49"/>
      <c r="F116" s="66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 ht="15.75" customHeight="1">
      <c r="A117" s="79"/>
      <c r="B117" s="66"/>
      <c r="C117" s="66"/>
      <c r="D117" s="49"/>
      <c r="E117" s="49"/>
      <c r="F117" s="66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 ht="15.75" customHeight="1">
      <c r="A118" s="79"/>
      <c r="B118" s="66"/>
      <c r="C118" s="66"/>
      <c r="D118" s="49"/>
      <c r="E118" s="49"/>
      <c r="F118" s="66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 ht="15.75" customHeight="1">
      <c r="A119" s="79"/>
      <c r="B119" s="66"/>
      <c r="C119" s="66"/>
      <c r="D119" s="49"/>
      <c r="E119" s="49"/>
      <c r="F119" s="66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 ht="15.75" customHeight="1">
      <c r="A120" s="79"/>
      <c r="B120" s="66"/>
      <c r="C120" s="66"/>
      <c r="D120" s="49"/>
      <c r="E120" s="49"/>
      <c r="F120" s="66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 ht="15.75" customHeight="1">
      <c r="A121" s="79"/>
      <c r="B121" s="66"/>
      <c r="C121" s="66"/>
      <c r="D121" s="49"/>
      <c r="E121" s="49"/>
      <c r="F121" s="66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 ht="15.75" customHeight="1">
      <c r="A122" s="79"/>
      <c r="B122" s="66"/>
      <c r="C122" s="66"/>
      <c r="D122" s="49"/>
      <c r="E122" s="49"/>
      <c r="F122" s="66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 ht="15.75" customHeight="1">
      <c r="A123" s="79"/>
      <c r="B123" s="66"/>
      <c r="C123" s="66"/>
      <c r="D123" s="49"/>
      <c r="E123" s="49"/>
      <c r="F123" s="66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 ht="15.75" customHeight="1">
      <c r="A124" s="79"/>
      <c r="B124" s="66"/>
      <c r="C124" s="66"/>
      <c r="D124" s="49"/>
      <c r="E124" s="49"/>
      <c r="F124" s="66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 ht="15.75" customHeight="1">
      <c r="A125" s="79"/>
      <c r="B125" s="66"/>
      <c r="C125" s="66"/>
      <c r="D125" s="49"/>
      <c r="E125" s="49"/>
      <c r="F125" s="66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 ht="15.75" customHeight="1">
      <c r="A126" s="79"/>
      <c r="B126" s="66"/>
      <c r="C126" s="66"/>
      <c r="D126" s="49"/>
      <c r="E126" s="49"/>
      <c r="F126" s="66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 ht="15.75" customHeight="1">
      <c r="A127" s="79"/>
      <c r="B127" s="66"/>
      <c r="C127" s="66"/>
      <c r="D127" s="49"/>
      <c r="E127" s="49"/>
      <c r="F127" s="66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 ht="15.75" customHeight="1">
      <c r="A128" s="79"/>
      <c r="B128" s="66"/>
      <c r="C128" s="66"/>
      <c r="D128" s="49"/>
      <c r="E128" s="49"/>
      <c r="F128" s="66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 ht="15.75" customHeight="1">
      <c r="A129" s="79"/>
      <c r="B129" s="66"/>
      <c r="C129" s="66"/>
      <c r="D129" s="49"/>
      <c r="E129" s="49"/>
      <c r="F129" s="66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 ht="15.75" customHeight="1">
      <c r="A130" s="79"/>
      <c r="B130" s="66"/>
      <c r="C130" s="66"/>
      <c r="D130" s="49"/>
      <c r="E130" s="49"/>
      <c r="F130" s="66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 ht="15.75" customHeight="1">
      <c r="A131" s="79"/>
      <c r="B131" s="66"/>
      <c r="C131" s="66"/>
      <c r="D131" s="49"/>
      <c r="E131" s="49"/>
      <c r="F131" s="66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 ht="15.75" customHeight="1">
      <c r="A132" s="79"/>
      <c r="B132" s="66"/>
      <c r="C132" s="66"/>
      <c r="D132" s="49"/>
      <c r="E132" s="49"/>
      <c r="F132" s="66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 ht="15.75" customHeight="1">
      <c r="A133" s="79"/>
      <c r="B133" s="66"/>
      <c r="C133" s="66"/>
      <c r="D133" s="49"/>
      <c r="E133" s="49"/>
      <c r="F133" s="66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 ht="15.75" customHeight="1">
      <c r="A134" s="79"/>
      <c r="B134" s="66"/>
      <c r="C134" s="66"/>
      <c r="D134" s="49"/>
      <c r="E134" s="49"/>
      <c r="F134" s="66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 ht="15.75" customHeight="1">
      <c r="A135" s="79"/>
      <c r="B135" s="66"/>
      <c r="C135" s="66"/>
      <c r="D135" s="49"/>
      <c r="E135" s="49"/>
      <c r="F135" s="66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 ht="15.75" customHeight="1">
      <c r="A136" s="79"/>
      <c r="B136" s="66"/>
      <c r="C136" s="66"/>
      <c r="D136" s="49"/>
      <c r="E136" s="49"/>
      <c r="F136" s="66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 ht="15.75" customHeight="1">
      <c r="A137" s="79"/>
      <c r="B137" s="66"/>
      <c r="C137" s="66"/>
      <c r="D137" s="49"/>
      <c r="E137" s="49"/>
      <c r="F137" s="66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 ht="15.75" customHeight="1">
      <c r="A138" s="79"/>
      <c r="B138" s="66"/>
      <c r="C138" s="66"/>
      <c r="D138" s="49"/>
      <c r="E138" s="49"/>
      <c r="F138" s="66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 ht="15.75" customHeight="1">
      <c r="A139" s="79"/>
      <c r="B139" s="66"/>
      <c r="C139" s="66"/>
      <c r="D139" s="49"/>
      <c r="E139" s="49"/>
      <c r="F139" s="66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 ht="15.75" customHeight="1">
      <c r="A140" s="79"/>
      <c r="B140" s="66"/>
      <c r="C140" s="66"/>
      <c r="D140" s="49"/>
      <c r="E140" s="49"/>
      <c r="F140" s="66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 ht="15.75" customHeight="1">
      <c r="A141" s="79"/>
      <c r="B141" s="66"/>
      <c r="C141" s="66"/>
      <c r="D141" s="49"/>
      <c r="E141" s="49"/>
      <c r="F141" s="66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 ht="15.75" customHeight="1">
      <c r="A142" s="79"/>
      <c r="B142" s="66"/>
      <c r="C142" s="66"/>
      <c r="D142" s="49"/>
      <c r="E142" s="49"/>
      <c r="F142" s="66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 ht="15.75" customHeight="1">
      <c r="A143" s="79"/>
      <c r="B143" s="66"/>
      <c r="C143" s="66"/>
      <c r="D143" s="49"/>
      <c r="E143" s="49"/>
      <c r="F143" s="66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 ht="15.75" customHeight="1">
      <c r="A144" s="79"/>
      <c r="B144" s="66"/>
      <c r="C144" s="66"/>
      <c r="D144" s="49"/>
      <c r="E144" s="49"/>
      <c r="F144" s="66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 ht="15.75" customHeight="1">
      <c r="A145" s="79"/>
      <c r="B145" s="66"/>
      <c r="C145" s="66"/>
      <c r="D145" s="49"/>
      <c r="E145" s="49"/>
      <c r="F145" s="66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 ht="15.75" customHeight="1">
      <c r="A146" s="79"/>
      <c r="B146" s="66"/>
      <c r="C146" s="66"/>
      <c r="D146" s="49"/>
      <c r="E146" s="49"/>
      <c r="F146" s="66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 ht="15.75" customHeight="1">
      <c r="A147" s="79"/>
      <c r="B147" s="66"/>
      <c r="C147" s="66"/>
      <c r="D147" s="49"/>
      <c r="E147" s="49"/>
      <c r="F147" s="66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 ht="15.75" customHeight="1">
      <c r="A148" s="79"/>
      <c r="B148" s="66"/>
      <c r="C148" s="66"/>
      <c r="D148" s="49"/>
      <c r="E148" s="49"/>
      <c r="F148" s="66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 ht="15.75" customHeight="1">
      <c r="A149" s="79"/>
      <c r="B149" s="66"/>
      <c r="C149" s="66"/>
      <c r="D149" s="49"/>
      <c r="E149" s="49"/>
      <c r="F149" s="66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 ht="15.75" customHeight="1">
      <c r="A150" s="79"/>
      <c r="B150" s="66"/>
      <c r="C150" s="66"/>
      <c r="D150" s="49"/>
      <c r="E150" s="49"/>
      <c r="F150" s="66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 ht="15.75" customHeight="1">
      <c r="A151" s="79"/>
      <c r="B151" s="66"/>
      <c r="C151" s="66"/>
      <c r="D151" s="49"/>
      <c r="E151" s="49"/>
      <c r="F151" s="66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 ht="15.75" customHeight="1">
      <c r="A152" s="79"/>
      <c r="B152" s="66"/>
      <c r="C152" s="66"/>
      <c r="D152" s="49"/>
      <c r="E152" s="49"/>
      <c r="F152" s="66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 ht="15.75" customHeight="1">
      <c r="A153" s="79"/>
      <c r="B153" s="66"/>
      <c r="C153" s="66"/>
      <c r="D153" s="49"/>
      <c r="E153" s="49"/>
      <c r="F153" s="66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 ht="15.75" customHeight="1">
      <c r="A154" s="79"/>
      <c r="B154" s="66"/>
      <c r="C154" s="66"/>
      <c r="D154" s="49"/>
      <c r="E154" s="49"/>
      <c r="F154" s="66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 ht="15.75" customHeight="1">
      <c r="A155" s="79"/>
      <c r="B155" s="66"/>
      <c r="C155" s="66"/>
      <c r="D155" s="49"/>
      <c r="E155" s="49"/>
      <c r="F155" s="66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 ht="15.75" customHeight="1">
      <c r="A156" s="79"/>
      <c r="B156" s="66"/>
      <c r="C156" s="66"/>
      <c r="D156" s="49"/>
      <c r="E156" s="49"/>
      <c r="F156" s="66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 ht="15.75" customHeight="1">
      <c r="A157" s="79"/>
      <c r="B157" s="66"/>
      <c r="C157" s="66"/>
      <c r="D157" s="49"/>
      <c r="E157" s="49"/>
      <c r="F157" s="66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 ht="15.75" customHeight="1">
      <c r="A158" s="79"/>
      <c r="B158" s="66"/>
      <c r="C158" s="66"/>
      <c r="D158" s="49"/>
      <c r="E158" s="49"/>
      <c r="F158" s="66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 ht="15.75" customHeight="1">
      <c r="A159" s="79"/>
      <c r="B159" s="66"/>
      <c r="C159" s="66"/>
      <c r="D159" s="49"/>
      <c r="E159" s="49"/>
      <c r="F159" s="66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 ht="15.75" customHeight="1">
      <c r="A160" s="79"/>
      <c r="B160" s="66"/>
      <c r="C160" s="66"/>
      <c r="D160" s="49"/>
      <c r="E160" s="49"/>
      <c r="F160" s="66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 ht="15.75" customHeight="1">
      <c r="A161" s="79"/>
      <c r="B161" s="66"/>
      <c r="C161" s="66"/>
      <c r="D161" s="49"/>
      <c r="E161" s="49"/>
      <c r="F161" s="66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 ht="15.75" customHeight="1">
      <c r="A162" s="79"/>
      <c r="B162" s="66"/>
      <c r="C162" s="66"/>
      <c r="D162" s="49"/>
      <c r="E162" s="49"/>
      <c r="F162" s="66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 ht="15.75" customHeight="1">
      <c r="A163" s="79"/>
      <c r="B163" s="66"/>
      <c r="C163" s="66"/>
      <c r="D163" s="49"/>
      <c r="E163" s="49"/>
      <c r="F163" s="66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 ht="15.75" customHeight="1">
      <c r="A164" s="79"/>
      <c r="B164" s="66"/>
      <c r="C164" s="66"/>
      <c r="D164" s="49"/>
      <c r="E164" s="49"/>
      <c r="F164" s="66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 ht="15.75" customHeight="1">
      <c r="A165" s="79"/>
      <c r="B165" s="66"/>
      <c r="C165" s="66"/>
      <c r="D165" s="49"/>
      <c r="E165" s="49"/>
      <c r="F165" s="66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 ht="15.75" customHeight="1">
      <c r="A166" s="79"/>
      <c r="B166" s="66"/>
      <c r="C166" s="66"/>
      <c r="D166" s="49"/>
      <c r="E166" s="49"/>
      <c r="F166" s="66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 ht="15.75" customHeight="1">
      <c r="A167" s="79"/>
      <c r="B167" s="66"/>
      <c r="C167" s="66"/>
      <c r="D167" s="49"/>
      <c r="E167" s="49"/>
      <c r="F167" s="66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 ht="15.75" customHeight="1">
      <c r="A168" s="79"/>
      <c r="B168" s="66"/>
      <c r="C168" s="66"/>
      <c r="D168" s="49"/>
      <c r="E168" s="49"/>
      <c r="F168" s="66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 ht="15.75" customHeight="1">
      <c r="A169" s="79"/>
      <c r="B169" s="66"/>
      <c r="C169" s="66"/>
      <c r="D169" s="49"/>
      <c r="E169" s="49"/>
      <c r="F169" s="66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 ht="15.75" customHeight="1">
      <c r="A170" s="79"/>
      <c r="B170" s="66"/>
      <c r="C170" s="66"/>
      <c r="D170" s="49"/>
      <c r="E170" s="49"/>
      <c r="F170" s="66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 ht="15.75" customHeight="1">
      <c r="A171" s="79"/>
      <c r="B171" s="66"/>
      <c r="C171" s="66"/>
      <c r="D171" s="49"/>
      <c r="E171" s="49"/>
      <c r="F171" s="66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 ht="15.75" customHeight="1">
      <c r="A172" s="79"/>
      <c r="B172" s="66"/>
      <c r="C172" s="66"/>
      <c r="D172" s="49"/>
      <c r="E172" s="49"/>
      <c r="F172" s="66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 ht="15.75" customHeight="1">
      <c r="A173" s="79"/>
      <c r="B173" s="66"/>
      <c r="C173" s="66"/>
      <c r="D173" s="49"/>
      <c r="E173" s="49"/>
      <c r="F173" s="66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 ht="15.75" customHeight="1">
      <c r="A174" s="79"/>
      <c r="B174" s="66"/>
      <c r="C174" s="66"/>
      <c r="D174" s="49"/>
      <c r="E174" s="49"/>
      <c r="F174" s="66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 ht="15.75" customHeight="1">
      <c r="A175" s="79"/>
      <c r="B175" s="66"/>
      <c r="C175" s="66"/>
      <c r="D175" s="49"/>
      <c r="E175" s="49"/>
      <c r="F175" s="66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 ht="15.75" customHeight="1">
      <c r="A176" s="79"/>
      <c r="B176" s="66"/>
      <c r="C176" s="66"/>
      <c r="D176" s="49"/>
      <c r="E176" s="49"/>
      <c r="F176" s="66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 ht="15.75" customHeight="1">
      <c r="A177" s="79"/>
      <c r="B177" s="66"/>
      <c r="C177" s="66"/>
      <c r="D177" s="49"/>
      <c r="E177" s="49"/>
      <c r="F177" s="66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 ht="15.75" customHeight="1">
      <c r="A178" s="79"/>
      <c r="B178" s="66"/>
      <c r="C178" s="66"/>
      <c r="D178" s="49"/>
      <c r="E178" s="49"/>
      <c r="F178" s="66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 ht="15.75" customHeight="1">
      <c r="A179" s="79"/>
      <c r="B179" s="66"/>
      <c r="C179" s="66"/>
      <c r="D179" s="49"/>
      <c r="E179" s="49"/>
      <c r="F179" s="66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 ht="15.75" customHeight="1">
      <c r="A180" s="79"/>
      <c r="B180" s="66"/>
      <c r="C180" s="66"/>
      <c r="D180" s="49"/>
      <c r="E180" s="49"/>
      <c r="F180" s="66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 ht="15.75" customHeight="1">
      <c r="A181" s="79"/>
      <c r="B181" s="66"/>
      <c r="C181" s="66"/>
      <c r="D181" s="49"/>
      <c r="E181" s="49"/>
      <c r="F181" s="66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 ht="15.75" customHeight="1">
      <c r="A182" s="79"/>
      <c r="B182" s="66"/>
      <c r="C182" s="66"/>
      <c r="D182" s="49"/>
      <c r="E182" s="49"/>
      <c r="F182" s="66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 ht="15.75" customHeight="1">
      <c r="A183" s="79"/>
      <c r="B183" s="66"/>
      <c r="C183" s="66"/>
      <c r="D183" s="49"/>
      <c r="E183" s="49"/>
      <c r="F183" s="66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 ht="15.75" customHeight="1">
      <c r="A184" s="79"/>
      <c r="B184" s="66"/>
      <c r="C184" s="66"/>
      <c r="D184" s="49"/>
      <c r="E184" s="49"/>
      <c r="F184" s="66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 ht="15.75" customHeight="1">
      <c r="A185" s="79"/>
      <c r="B185" s="66"/>
      <c r="C185" s="66"/>
      <c r="D185" s="49"/>
      <c r="E185" s="49"/>
      <c r="F185" s="66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 ht="15.75" customHeight="1">
      <c r="A186" s="79"/>
      <c r="B186" s="66"/>
      <c r="C186" s="66"/>
      <c r="D186" s="49"/>
      <c r="E186" s="49"/>
      <c r="F186" s="66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 ht="15.75" customHeight="1">
      <c r="A187" s="79"/>
      <c r="B187" s="66"/>
      <c r="C187" s="66"/>
      <c r="D187" s="49"/>
      <c r="E187" s="49"/>
      <c r="F187" s="66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 ht="15.75" customHeight="1">
      <c r="A188" s="79"/>
      <c r="B188" s="66"/>
      <c r="C188" s="66"/>
      <c r="D188" s="49"/>
      <c r="E188" s="49"/>
      <c r="F188" s="66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 ht="15.75" customHeight="1">
      <c r="A189" s="79"/>
      <c r="B189" s="66"/>
      <c r="C189" s="66"/>
      <c r="D189" s="49"/>
      <c r="E189" s="49"/>
      <c r="F189" s="66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 ht="15.75" customHeight="1">
      <c r="A190" s="79"/>
      <c r="B190" s="66"/>
      <c r="C190" s="66"/>
      <c r="D190" s="49"/>
      <c r="E190" s="49"/>
      <c r="F190" s="66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 ht="15.75" customHeight="1">
      <c r="A191" s="79"/>
      <c r="B191" s="66"/>
      <c r="C191" s="66"/>
      <c r="D191" s="49"/>
      <c r="E191" s="49"/>
      <c r="F191" s="66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 ht="15.75" customHeight="1">
      <c r="A192" s="79"/>
      <c r="B192" s="66"/>
      <c r="C192" s="66"/>
      <c r="D192" s="49"/>
      <c r="E192" s="49"/>
      <c r="F192" s="66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 ht="15.75" customHeight="1">
      <c r="A193" s="79"/>
      <c r="B193" s="66"/>
      <c r="C193" s="66"/>
      <c r="D193" s="49"/>
      <c r="E193" s="49"/>
      <c r="F193" s="66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 ht="15.75" customHeight="1">
      <c r="A194" s="79"/>
      <c r="B194" s="66"/>
      <c r="C194" s="66"/>
      <c r="D194" s="49"/>
      <c r="E194" s="49"/>
      <c r="F194" s="66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 ht="15.75" customHeight="1">
      <c r="A195" s="79"/>
      <c r="B195" s="66"/>
      <c r="C195" s="66"/>
      <c r="D195" s="49"/>
      <c r="E195" s="49"/>
      <c r="F195" s="66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 ht="15.75" customHeight="1">
      <c r="A196" s="79"/>
      <c r="B196" s="66"/>
      <c r="C196" s="66"/>
      <c r="D196" s="49"/>
      <c r="E196" s="49"/>
      <c r="F196" s="66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 ht="15.75" customHeight="1">
      <c r="A197" s="79"/>
      <c r="B197" s="66"/>
      <c r="C197" s="66"/>
      <c r="D197" s="49"/>
      <c r="E197" s="49"/>
      <c r="F197" s="66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 ht="15.75" customHeight="1">
      <c r="A198" s="79"/>
      <c r="B198" s="66"/>
      <c r="C198" s="66"/>
      <c r="D198" s="49"/>
      <c r="E198" s="49"/>
      <c r="F198" s="66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 ht="15.75" customHeight="1">
      <c r="A199" s="79"/>
      <c r="B199" s="66"/>
      <c r="C199" s="66"/>
      <c r="D199" s="49"/>
      <c r="E199" s="49"/>
      <c r="F199" s="66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 ht="15.75" customHeight="1">
      <c r="A200" s="79"/>
      <c r="B200" s="66"/>
      <c r="C200" s="66"/>
      <c r="D200" s="49"/>
      <c r="E200" s="49"/>
      <c r="F200" s="66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 ht="15.75" customHeight="1">
      <c r="A201" s="79"/>
      <c r="B201" s="66"/>
      <c r="C201" s="66"/>
      <c r="D201" s="49"/>
      <c r="E201" s="49"/>
      <c r="F201" s="66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 ht="15.75" customHeight="1">
      <c r="A202" s="79"/>
      <c r="B202" s="66"/>
      <c r="C202" s="66"/>
      <c r="D202" s="49"/>
      <c r="E202" s="49"/>
      <c r="F202" s="66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 ht="15.75" customHeight="1">
      <c r="A203" s="79"/>
      <c r="B203" s="66"/>
      <c r="C203" s="66"/>
      <c r="D203" s="49"/>
      <c r="E203" s="49"/>
      <c r="F203" s="66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 ht="15.75" customHeight="1">
      <c r="A204" s="79"/>
      <c r="B204" s="66"/>
      <c r="C204" s="66"/>
      <c r="D204" s="49"/>
      <c r="E204" s="49"/>
      <c r="F204" s="66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 ht="15.75" customHeight="1">
      <c r="A205" s="79"/>
      <c r="B205" s="66"/>
      <c r="C205" s="66"/>
      <c r="D205" s="49"/>
      <c r="E205" s="49"/>
      <c r="F205" s="66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 ht="15.75" customHeight="1">
      <c r="A206" s="79"/>
      <c r="B206" s="66"/>
      <c r="C206" s="66"/>
      <c r="D206" s="49"/>
      <c r="E206" s="49"/>
      <c r="F206" s="66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 ht="15.75" customHeight="1">
      <c r="A207" s="79"/>
      <c r="B207" s="66"/>
      <c r="C207" s="66"/>
      <c r="D207" s="49"/>
      <c r="E207" s="49"/>
      <c r="F207" s="66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 ht="15.75" customHeight="1">
      <c r="A208" s="79"/>
      <c r="B208" s="66"/>
      <c r="C208" s="66"/>
      <c r="D208" s="49"/>
      <c r="E208" s="49"/>
      <c r="F208" s="66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 ht="15.75" customHeight="1">
      <c r="A209" s="79"/>
      <c r="B209" s="66"/>
      <c r="C209" s="66"/>
      <c r="D209" s="49"/>
      <c r="E209" s="49"/>
      <c r="F209" s="66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 ht="15.75" customHeight="1">
      <c r="A210" s="79"/>
      <c r="B210" s="66"/>
      <c r="C210" s="66"/>
      <c r="D210" s="49"/>
      <c r="E210" s="49"/>
      <c r="F210" s="66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 ht="15.75" customHeight="1">
      <c r="A211" s="79"/>
      <c r="B211" s="66"/>
      <c r="C211" s="66"/>
      <c r="D211" s="49"/>
      <c r="E211" s="49"/>
      <c r="F211" s="66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 ht="15.75" customHeight="1">
      <c r="A212" s="79"/>
      <c r="B212" s="66"/>
      <c r="C212" s="66"/>
      <c r="D212" s="49"/>
      <c r="E212" s="49"/>
      <c r="F212" s="66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 ht="15.75" customHeight="1">
      <c r="A213" s="79"/>
      <c r="B213" s="66"/>
      <c r="C213" s="66"/>
      <c r="D213" s="49"/>
      <c r="E213" s="49"/>
      <c r="F213" s="66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 ht="15.75" customHeight="1">
      <c r="A214" s="79"/>
      <c r="B214" s="66"/>
      <c r="C214" s="66"/>
      <c r="D214" s="49"/>
      <c r="E214" s="49"/>
      <c r="F214" s="66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 ht="15.75" customHeight="1">
      <c r="A215" s="79"/>
      <c r="B215" s="66"/>
      <c r="C215" s="66"/>
      <c r="D215" s="49"/>
      <c r="E215" s="49"/>
      <c r="F215" s="66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 ht="15.75" customHeight="1">
      <c r="A216" s="79"/>
      <c r="B216" s="66"/>
      <c r="C216" s="66"/>
      <c r="D216" s="49"/>
      <c r="E216" s="49"/>
      <c r="F216" s="66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 ht="15.75" customHeight="1">
      <c r="A217" s="79"/>
      <c r="B217" s="66"/>
      <c r="C217" s="66"/>
      <c r="D217" s="49"/>
      <c r="E217" s="49"/>
      <c r="F217" s="66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 ht="15.75" customHeight="1">
      <c r="A218" s="79"/>
      <c r="B218" s="66"/>
      <c r="C218" s="66"/>
      <c r="D218" s="49"/>
      <c r="E218" s="49"/>
      <c r="F218" s="66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 ht="15.75" customHeight="1">
      <c r="A219" s="79"/>
      <c r="B219" s="66"/>
      <c r="C219" s="66"/>
      <c r="D219" s="49"/>
      <c r="E219" s="49"/>
      <c r="F219" s="66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 ht="15.75" customHeight="1">
      <c r="A220" s="79"/>
      <c r="B220" s="66"/>
      <c r="C220" s="66"/>
      <c r="D220" s="49"/>
      <c r="E220" s="49"/>
      <c r="F220" s="66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 ht="15.75" customHeight="1">
      <c r="A221" s="79"/>
      <c r="B221" s="66"/>
      <c r="C221" s="66"/>
      <c r="D221" s="49"/>
      <c r="E221" s="49"/>
      <c r="F221" s="66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 ht="15.75" customHeight="1">
      <c r="A222" s="79"/>
      <c r="B222" s="66"/>
      <c r="C222" s="66"/>
      <c r="D222" s="49"/>
      <c r="E222" s="49"/>
      <c r="F222" s="66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 ht="15.75" customHeight="1">
      <c r="A223" s="79"/>
      <c r="B223" s="66"/>
      <c r="C223" s="66"/>
      <c r="D223" s="49"/>
      <c r="E223" s="49"/>
      <c r="F223" s="66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 ht="15.75" customHeight="1">
      <c r="A224" s="79"/>
      <c r="B224" s="66"/>
      <c r="C224" s="66"/>
      <c r="D224" s="49"/>
      <c r="E224" s="49"/>
      <c r="F224" s="66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 ht="15.75" customHeight="1">
      <c r="A225" s="79"/>
      <c r="B225" s="66"/>
      <c r="C225" s="66"/>
      <c r="D225" s="49"/>
      <c r="E225" s="49"/>
      <c r="F225" s="66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 ht="15.75" customHeight="1">
      <c r="A226" s="79"/>
      <c r="B226" s="66"/>
      <c r="C226" s="66"/>
      <c r="D226" s="49"/>
      <c r="E226" s="49"/>
      <c r="F226" s="66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 ht="15.75" customHeight="1">
      <c r="A227" s="79"/>
      <c r="B227" s="66"/>
      <c r="C227" s="66"/>
      <c r="D227" s="49"/>
      <c r="E227" s="49"/>
      <c r="F227" s="66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 ht="15.75" customHeight="1">
      <c r="A228" s="79"/>
      <c r="B228" s="66"/>
      <c r="C228" s="66"/>
      <c r="D228" s="49"/>
      <c r="E228" s="49"/>
      <c r="F228" s="66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 ht="15.75" customHeight="1">
      <c r="A229" s="79"/>
      <c r="B229" s="66"/>
      <c r="C229" s="66"/>
      <c r="D229" s="49"/>
      <c r="E229" s="49"/>
      <c r="F229" s="66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 ht="15.75" customHeight="1">
      <c r="A230" s="79"/>
      <c r="B230" s="66"/>
      <c r="C230" s="66"/>
      <c r="D230" s="49"/>
      <c r="E230" s="49"/>
      <c r="F230" s="66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 ht="15.75" customHeight="1">
      <c r="A231" s="79"/>
      <c r="B231" s="66"/>
      <c r="C231" s="66"/>
      <c r="D231" s="49"/>
      <c r="E231" s="49"/>
      <c r="F231" s="66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 ht="15.75" customHeight="1">
      <c r="A232" s="79"/>
      <c r="B232" s="66"/>
      <c r="C232" s="66"/>
      <c r="D232" s="49"/>
      <c r="E232" s="49"/>
      <c r="F232" s="66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 ht="15.75" customHeight="1">
      <c r="A233" s="79"/>
      <c r="B233" s="66"/>
      <c r="C233" s="66"/>
      <c r="D233" s="49"/>
      <c r="E233" s="49"/>
      <c r="F233" s="66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 ht="15.75" customHeight="1">
      <c r="A234" s="79"/>
      <c r="B234" s="66"/>
      <c r="C234" s="66"/>
      <c r="D234" s="49"/>
      <c r="E234" s="49"/>
      <c r="F234" s="66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 ht="15.75" customHeight="1">
      <c r="A235" s="79"/>
      <c r="B235" s="66"/>
      <c r="C235" s="66"/>
      <c r="D235" s="49"/>
      <c r="E235" s="49"/>
      <c r="F235" s="66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 ht="15.75" customHeight="1">
      <c r="A236" s="79"/>
      <c r="B236" s="66"/>
      <c r="C236" s="66"/>
      <c r="D236" s="49"/>
      <c r="E236" s="49"/>
      <c r="F236" s="66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 ht="15.75" customHeight="1">
      <c r="A237" s="79"/>
      <c r="B237" s="66"/>
      <c r="C237" s="66"/>
      <c r="D237" s="49"/>
      <c r="E237" s="49"/>
      <c r="F237" s="66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 ht="15.75" customHeight="1">
      <c r="A238" s="79"/>
      <c r="B238" s="66"/>
      <c r="C238" s="66"/>
      <c r="D238" s="49"/>
      <c r="E238" s="49"/>
      <c r="F238" s="66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 ht="15.75" customHeight="1">
      <c r="A239" s="79"/>
      <c r="B239" s="66"/>
      <c r="C239" s="66"/>
      <c r="D239" s="49"/>
      <c r="E239" s="49"/>
      <c r="F239" s="66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 ht="15.75" customHeight="1">
      <c r="A240" s="79"/>
      <c r="B240" s="66"/>
      <c r="C240" s="66"/>
      <c r="D240" s="49"/>
      <c r="E240" s="49"/>
      <c r="F240" s="66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 ht="15.75" customHeight="1">
      <c r="A241" s="79"/>
      <c r="B241" s="66"/>
      <c r="C241" s="66"/>
      <c r="D241" s="49"/>
      <c r="E241" s="49"/>
      <c r="F241" s="66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 ht="15.75" customHeight="1">
      <c r="A242" s="79"/>
      <c r="B242" s="66"/>
      <c r="C242" s="66"/>
      <c r="D242" s="49"/>
      <c r="E242" s="49"/>
      <c r="F242" s="66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 ht="15.75" customHeight="1">
      <c r="A243" s="79"/>
      <c r="B243" s="66"/>
      <c r="C243" s="66"/>
      <c r="D243" s="49"/>
      <c r="E243" s="49"/>
      <c r="F243" s="66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 ht="15.75" customHeight="1">
      <c r="A244" s="79"/>
      <c r="B244" s="66"/>
      <c r="C244" s="66"/>
      <c r="D244" s="49"/>
      <c r="E244" s="49"/>
      <c r="F244" s="66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 ht="15.75" customHeight="1">
      <c r="A245" s="79"/>
      <c r="B245" s="66"/>
      <c r="C245" s="66"/>
      <c r="D245" s="49"/>
      <c r="E245" s="49"/>
      <c r="F245" s="66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 ht="15.75" customHeight="1">
      <c r="A246" s="79"/>
      <c r="B246" s="66"/>
      <c r="C246" s="66"/>
      <c r="D246" s="49"/>
      <c r="E246" s="49"/>
      <c r="F246" s="66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 ht="15.75" customHeight="1">
      <c r="A247" s="79"/>
      <c r="B247" s="66"/>
      <c r="C247" s="66"/>
      <c r="D247" s="49"/>
      <c r="E247" s="49"/>
      <c r="F247" s="66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 ht="15.75" customHeight="1">
      <c r="A248" s="79"/>
      <c r="B248" s="66"/>
      <c r="C248" s="66"/>
      <c r="D248" s="49"/>
      <c r="E248" s="49"/>
      <c r="F248" s="66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 ht="15.75" customHeight="1">
      <c r="A249" s="79"/>
      <c r="B249" s="66"/>
      <c r="C249" s="66"/>
      <c r="D249" s="49"/>
      <c r="E249" s="49"/>
      <c r="F249" s="66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 ht="15.75" customHeight="1">
      <c r="A250" s="79"/>
      <c r="B250" s="66"/>
      <c r="C250" s="66"/>
      <c r="D250" s="49"/>
      <c r="E250" s="49"/>
      <c r="F250" s="66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5.75" customHeight="1">
      <c r="A251" s="79"/>
      <c r="B251" s="66"/>
      <c r="C251" s="66"/>
      <c r="D251" s="49"/>
      <c r="E251" s="49"/>
      <c r="F251" s="66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5.75" customHeight="1">
      <c r="A252" s="79"/>
      <c r="B252" s="66"/>
      <c r="C252" s="66"/>
      <c r="D252" s="49"/>
      <c r="E252" s="49"/>
      <c r="F252" s="66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5.75" customHeight="1">
      <c r="A253" s="79"/>
      <c r="B253" s="66"/>
      <c r="C253" s="66"/>
      <c r="D253" s="49"/>
      <c r="E253" s="49"/>
      <c r="F253" s="66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5.75" customHeight="1">
      <c r="A254" s="79"/>
      <c r="B254" s="66"/>
      <c r="C254" s="66"/>
      <c r="D254" s="49"/>
      <c r="E254" s="49"/>
      <c r="F254" s="66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5.75" customHeight="1">
      <c r="A255" s="79"/>
      <c r="B255" s="66"/>
      <c r="C255" s="66"/>
      <c r="D255" s="49"/>
      <c r="E255" s="49"/>
      <c r="F255" s="66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5.75" customHeight="1">
      <c r="A256" s="79"/>
      <c r="B256" s="66"/>
      <c r="C256" s="66"/>
      <c r="D256" s="49"/>
      <c r="E256" s="49"/>
      <c r="F256" s="66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5.75" customHeight="1">
      <c r="A257" s="79"/>
      <c r="B257" s="66"/>
      <c r="C257" s="66"/>
      <c r="D257" s="49"/>
      <c r="E257" s="49"/>
      <c r="F257" s="66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5.75" customHeight="1">
      <c r="A258" s="79"/>
      <c r="B258" s="66"/>
      <c r="C258" s="66"/>
      <c r="D258" s="49"/>
      <c r="E258" s="49"/>
      <c r="F258" s="66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5.75" customHeight="1">
      <c r="A259" s="79"/>
      <c r="B259" s="66"/>
      <c r="C259" s="66"/>
      <c r="D259" s="49"/>
      <c r="E259" s="49"/>
      <c r="F259" s="66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5.75" customHeight="1">
      <c r="A260" s="79"/>
      <c r="B260" s="66"/>
      <c r="C260" s="66"/>
      <c r="D260" s="49"/>
      <c r="E260" s="49"/>
      <c r="F260" s="66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5.75" customHeight="1">
      <c r="A261" s="79"/>
      <c r="B261" s="66"/>
      <c r="C261" s="66"/>
      <c r="D261" s="49"/>
      <c r="E261" s="49"/>
      <c r="F261" s="66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5.75" customHeight="1">
      <c r="A262" s="79"/>
      <c r="B262" s="66"/>
      <c r="C262" s="66"/>
      <c r="D262" s="49"/>
      <c r="E262" s="49"/>
      <c r="F262" s="66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5.75" customHeight="1">
      <c r="A263" s="79"/>
      <c r="B263" s="66"/>
      <c r="C263" s="66"/>
      <c r="D263" s="49"/>
      <c r="E263" s="49"/>
      <c r="F263" s="66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5.75" customHeight="1">
      <c r="A264" s="79"/>
      <c r="B264" s="66"/>
      <c r="C264" s="66"/>
      <c r="D264" s="49"/>
      <c r="E264" s="49"/>
      <c r="F264" s="66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5.75" customHeight="1">
      <c r="A265" s="79"/>
      <c r="B265" s="66"/>
      <c r="C265" s="66"/>
      <c r="D265" s="49"/>
      <c r="E265" s="49"/>
      <c r="F265" s="66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5.75" customHeight="1">
      <c r="A266" s="79"/>
      <c r="B266" s="66"/>
      <c r="C266" s="66"/>
      <c r="D266" s="49"/>
      <c r="E266" s="49"/>
      <c r="F266" s="66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5.75" customHeight="1">
      <c r="A267" s="79"/>
      <c r="B267" s="66"/>
      <c r="C267" s="66"/>
      <c r="D267" s="49"/>
      <c r="E267" s="49"/>
      <c r="F267" s="66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5.75" customHeight="1">
      <c r="A268" s="79"/>
      <c r="B268" s="66"/>
      <c r="C268" s="66"/>
      <c r="D268" s="49"/>
      <c r="E268" s="49"/>
      <c r="F268" s="66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5.75" customHeight="1">
      <c r="A269" s="79"/>
      <c r="B269" s="66"/>
      <c r="C269" s="66"/>
      <c r="D269" s="49"/>
      <c r="E269" s="49"/>
      <c r="F269" s="66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5.75" customHeight="1">
      <c r="A270" s="79"/>
      <c r="B270" s="66"/>
      <c r="C270" s="66"/>
      <c r="D270" s="49"/>
      <c r="E270" s="49"/>
      <c r="F270" s="66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5.75" customHeight="1">
      <c r="A271" s="79"/>
      <c r="B271" s="66"/>
      <c r="C271" s="66"/>
      <c r="D271" s="49"/>
      <c r="E271" s="49"/>
      <c r="F271" s="66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5.75" customHeight="1">
      <c r="A272" s="79"/>
      <c r="B272" s="66"/>
      <c r="C272" s="66"/>
      <c r="D272" s="49"/>
      <c r="E272" s="49"/>
      <c r="F272" s="66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5.75" customHeight="1">
      <c r="A273" s="79"/>
      <c r="B273" s="66"/>
      <c r="C273" s="66"/>
      <c r="D273" s="49"/>
      <c r="E273" s="49"/>
      <c r="F273" s="66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5.75" customHeight="1">
      <c r="A274" s="79"/>
      <c r="B274" s="66"/>
      <c r="C274" s="66"/>
      <c r="D274" s="49"/>
      <c r="E274" s="49"/>
      <c r="F274" s="66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5.75" customHeight="1">
      <c r="A275" s="79"/>
      <c r="B275" s="66"/>
      <c r="C275" s="66"/>
      <c r="D275" s="49"/>
      <c r="E275" s="49"/>
      <c r="F275" s="66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5.75" customHeight="1">
      <c r="A276" s="79"/>
      <c r="B276" s="66"/>
      <c r="C276" s="66"/>
      <c r="D276" s="49"/>
      <c r="E276" s="49"/>
      <c r="F276" s="66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5.75" customHeight="1">
      <c r="A277" s="79"/>
      <c r="B277" s="66"/>
      <c r="C277" s="66"/>
      <c r="D277" s="49"/>
      <c r="E277" s="49"/>
      <c r="F277" s="66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5.75" customHeight="1">
      <c r="A278" s="79"/>
      <c r="B278" s="66"/>
      <c r="C278" s="66"/>
      <c r="D278" s="49"/>
      <c r="E278" s="49"/>
      <c r="F278" s="66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5.75" customHeight="1">
      <c r="A279" s="79"/>
      <c r="B279" s="66"/>
      <c r="C279" s="66"/>
      <c r="D279" s="49"/>
      <c r="E279" s="49"/>
      <c r="F279" s="66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5.75" customHeight="1">
      <c r="A280" s="79"/>
      <c r="B280" s="66"/>
      <c r="C280" s="66"/>
      <c r="D280" s="49"/>
      <c r="E280" s="49"/>
      <c r="F280" s="66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5.75" customHeight="1">
      <c r="A281" s="79"/>
      <c r="B281" s="66"/>
      <c r="C281" s="66"/>
      <c r="D281" s="49"/>
      <c r="E281" s="49"/>
      <c r="F281" s="66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5.75" customHeight="1">
      <c r="A282" s="79"/>
      <c r="B282" s="66"/>
      <c r="C282" s="66"/>
      <c r="D282" s="49"/>
      <c r="E282" s="49"/>
      <c r="F282" s="66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5.75" customHeight="1">
      <c r="A283" s="79"/>
      <c r="B283" s="66"/>
      <c r="C283" s="66"/>
      <c r="D283" s="49"/>
      <c r="E283" s="49"/>
      <c r="F283" s="66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5.75" customHeight="1">
      <c r="A284" s="79"/>
      <c r="B284" s="66"/>
      <c r="C284" s="66"/>
      <c r="D284" s="49"/>
      <c r="E284" s="49"/>
      <c r="F284" s="66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5.75" customHeight="1">
      <c r="A285" s="79"/>
      <c r="B285" s="66"/>
      <c r="C285" s="66"/>
      <c r="D285" s="49"/>
      <c r="E285" s="49"/>
      <c r="F285" s="66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5.75" customHeight="1">
      <c r="A286" s="79"/>
      <c r="B286" s="66"/>
      <c r="C286" s="66"/>
      <c r="D286" s="49"/>
      <c r="E286" s="49"/>
      <c r="F286" s="66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5.75" customHeight="1">
      <c r="A287" s="79"/>
      <c r="B287" s="66"/>
      <c r="C287" s="66"/>
      <c r="D287" s="49"/>
      <c r="E287" s="49"/>
      <c r="F287" s="66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5.75" customHeight="1">
      <c r="A288" s="79"/>
      <c r="B288" s="66"/>
      <c r="C288" s="66"/>
      <c r="D288" s="49"/>
      <c r="E288" s="49"/>
      <c r="F288" s="66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5.75" customHeight="1">
      <c r="A289" s="79"/>
      <c r="B289" s="66"/>
      <c r="C289" s="66"/>
      <c r="D289" s="49"/>
      <c r="E289" s="49"/>
      <c r="F289" s="66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5.75" customHeight="1">
      <c r="A290" s="79"/>
      <c r="B290" s="66"/>
      <c r="C290" s="66"/>
      <c r="D290" s="49"/>
      <c r="E290" s="49"/>
      <c r="F290" s="66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5.75" customHeight="1">
      <c r="B291" s="14"/>
      <c r="C291" s="14"/>
      <c r="F291" s="14"/>
    </row>
    <row r="292" spans="1:26" ht="15.75" customHeight="1">
      <c r="B292" s="14"/>
      <c r="C292" s="14"/>
      <c r="F292" s="14"/>
    </row>
    <row r="293" spans="1:26" ht="15.75" customHeight="1">
      <c r="B293" s="14"/>
      <c r="C293" s="14"/>
      <c r="F293" s="14"/>
    </row>
    <row r="294" spans="1:26" ht="15.75" customHeight="1">
      <c r="B294" s="14"/>
      <c r="C294" s="14"/>
      <c r="F294" s="14"/>
    </row>
    <row r="295" spans="1:26" ht="15.75" customHeight="1">
      <c r="B295" s="14"/>
      <c r="C295" s="14"/>
      <c r="F295" s="14"/>
    </row>
    <row r="296" spans="1:26" ht="15.75" customHeight="1">
      <c r="B296" s="14"/>
      <c r="C296" s="14"/>
      <c r="F296" s="14"/>
    </row>
    <row r="297" spans="1:26" ht="15.75" customHeight="1">
      <c r="B297" s="14"/>
      <c r="C297" s="14"/>
      <c r="F297" s="14"/>
    </row>
    <row r="298" spans="1:26" ht="15.75" customHeight="1">
      <c r="B298" s="14"/>
      <c r="C298" s="14"/>
      <c r="F298" s="14"/>
    </row>
    <row r="299" spans="1:26" ht="15.75" customHeight="1">
      <c r="B299" s="14"/>
      <c r="C299" s="14"/>
      <c r="F299" s="14"/>
    </row>
    <row r="300" spans="1:26" ht="15.75" customHeight="1">
      <c r="B300" s="14"/>
      <c r="C300" s="14"/>
      <c r="F300" s="14"/>
    </row>
    <row r="301" spans="1:26" ht="15.75" customHeight="1">
      <c r="B301" s="14"/>
      <c r="C301" s="14"/>
      <c r="F301" s="14"/>
    </row>
    <row r="302" spans="1:26" ht="15.75" customHeight="1">
      <c r="B302" s="14"/>
      <c r="C302" s="14"/>
      <c r="F302" s="14"/>
    </row>
    <row r="303" spans="1:26" ht="15.75" customHeight="1">
      <c r="B303" s="14"/>
      <c r="C303" s="14"/>
      <c r="F303" s="14"/>
    </row>
    <row r="304" spans="1:26" ht="15.75" customHeight="1">
      <c r="B304" s="14"/>
      <c r="C304" s="14"/>
      <c r="F304" s="14"/>
    </row>
    <row r="305" spans="2:6" ht="15.75" customHeight="1">
      <c r="B305" s="14"/>
      <c r="C305" s="14"/>
      <c r="F305" s="14"/>
    </row>
    <row r="306" spans="2:6" ht="15.75" customHeight="1">
      <c r="B306" s="14"/>
      <c r="C306" s="14"/>
      <c r="F306" s="14"/>
    </row>
    <row r="307" spans="2:6" ht="15.75" customHeight="1">
      <c r="B307" s="14"/>
      <c r="C307" s="14"/>
      <c r="F307" s="14"/>
    </row>
    <row r="308" spans="2:6" ht="15.75" customHeight="1">
      <c r="B308" s="14"/>
      <c r="C308" s="14"/>
      <c r="F308" s="14"/>
    </row>
    <row r="309" spans="2:6" ht="15.75" customHeight="1">
      <c r="B309" s="14"/>
      <c r="C309" s="14"/>
      <c r="F309" s="14"/>
    </row>
    <row r="310" spans="2:6" ht="15.75" customHeight="1">
      <c r="B310" s="14"/>
      <c r="C310" s="14"/>
      <c r="F310" s="14"/>
    </row>
    <row r="311" spans="2:6" ht="15.75" customHeight="1">
      <c r="B311" s="14"/>
      <c r="C311" s="14"/>
      <c r="F311" s="14"/>
    </row>
    <row r="312" spans="2:6" ht="15.75" customHeight="1">
      <c r="B312" s="14"/>
      <c r="C312" s="14"/>
      <c r="F312" s="14"/>
    </row>
    <row r="313" spans="2:6" ht="15.75" customHeight="1">
      <c r="B313" s="14"/>
      <c r="C313" s="14"/>
      <c r="F313" s="14"/>
    </row>
    <row r="314" spans="2:6" ht="15.75" customHeight="1">
      <c r="B314" s="14"/>
      <c r="C314" s="14"/>
      <c r="F314" s="14"/>
    </row>
    <row r="315" spans="2:6" ht="15.75" customHeight="1">
      <c r="B315" s="14"/>
      <c r="C315" s="14"/>
      <c r="F315" s="14"/>
    </row>
    <row r="316" spans="2:6" ht="15.75" customHeight="1">
      <c r="B316" s="14"/>
      <c r="C316" s="14"/>
      <c r="F316" s="14"/>
    </row>
    <row r="317" spans="2:6" ht="15.75" customHeight="1">
      <c r="B317" s="14"/>
      <c r="C317" s="14"/>
      <c r="F317" s="14"/>
    </row>
    <row r="318" spans="2:6" ht="15.75" customHeight="1">
      <c r="B318" s="14"/>
      <c r="C318" s="14"/>
      <c r="F318" s="14"/>
    </row>
    <row r="319" spans="2:6" ht="15.75" customHeight="1">
      <c r="B319" s="14"/>
      <c r="C319" s="14"/>
      <c r="F319" s="14"/>
    </row>
    <row r="320" spans="2:6" ht="15.75" customHeight="1">
      <c r="B320" s="14"/>
      <c r="C320" s="14"/>
      <c r="F320" s="14"/>
    </row>
    <row r="321" spans="2:6" ht="15.75" customHeight="1">
      <c r="B321" s="14"/>
      <c r="C321" s="14"/>
      <c r="F321" s="14"/>
    </row>
    <row r="322" spans="2:6" ht="15.75" customHeight="1">
      <c r="B322" s="14"/>
      <c r="C322" s="14"/>
      <c r="F322" s="14"/>
    </row>
    <row r="323" spans="2:6" ht="15.75" customHeight="1">
      <c r="B323" s="14"/>
      <c r="C323" s="14"/>
      <c r="F323" s="14"/>
    </row>
    <row r="324" spans="2:6" ht="15.75" customHeight="1">
      <c r="B324" s="14"/>
      <c r="C324" s="14"/>
      <c r="F324" s="14"/>
    </row>
    <row r="325" spans="2:6" ht="15.75" customHeight="1">
      <c r="B325" s="14"/>
      <c r="C325" s="14"/>
      <c r="F325" s="14"/>
    </row>
    <row r="326" spans="2:6" ht="15.75" customHeight="1">
      <c r="B326" s="14"/>
      <c r="C326" s="14"/>
      <c r="F326" s="14"/>
    </row>
    <row r="327" spans="2:6" ht="15.75" customHeight="1">
      <c r="B327" s="14"/>
      <c r="C327" s="14"/>
      <c r="F327" s="14"/>
    </row>
    <row r="328" spans="2:6" ht="15.75" customHeight="1">
      <c r="B328" s="14"/>
      <c r="C328" s="14"/>
      <c r="F328" s="14"/>
    </row>
    <row r="329" spans="2:6" ht="15.75" customHeight="1">
      <c r="B329" s="14"/>
      <c r="C329" s="14"/>
      <c r="F329" s="14"/>
    </row>
    <row r="330" spans="2:6" ht="15.75" customHeight="1">
      <c r="B330" s="14"/>
      <c r="C330" s="14"/>
      <c r="F330" s="14"/>
    </row>
    <row r="331" spans="2:6" ht="15.75" customHeight="1">
      <c r="B331" s="14"/>
      <c r="C331" s="14"/>
      <c r="F331" s="14"/>
    </row>
    <row r="332" spans="2:6" ht="15.75" customHeight="1">
      <c r="B332" s="14"/>
      <c r="C332" s="14"/>
      <c r="F332" s="14"/>
    </row>
    <row r="333" spans="2:6" ht="15.75" customHeight="1">
      <c r="B333" s="14"/>
      <c r="C333" s="14"/>
      <c r="F333" s="14"/>
    </row>
    <row r="334" spans="2:6" ht="15.75" customHeight="1">
      <c r="B334" s="14"/>
      <c r="C334" s="14"/>
      <c r="F334" s="14"/>
    </row>
    <row r="335" spans="2:6" ht="15.75" customHeight="1">
      <c r="B335" s="14"/>
      <c r="C335" s="14"/>
      <c r="F335" s="14"/>
    </row>
    <row r="336" spans="2:6" ht="15.75" customHeight="1">
      <c r="B336" s="14"/>
      <c r="C336" s="14"/>
      <c r="F336" s="14"/>
    </row>
    <row r="337" spans="2:6" ht="15.75" customHeight="1">
      <c r="B337" s="14"/>
      <c r="C337" s="14"/>
      <c r="F337" s="14"/>
    </row>
    <row r="338" spans="2:6" ht="15.75" customHeight="1">
      <c r="B338" s="14"/>
      <c r="C338" s="14"/>
      <c r="F338" s="14"/>
    </row>
    <row r="339" spans="2:6" ht="15.75" customHeight="1">
      <c r="B339" s="14"/>
      <c r="C339" s="14"/>
      <c r="F339" s="14"/>
    </row>
    <row r="340" spans="2:6" ht="15.75" customHeight="1">
      <c r="B340" s="14"/>
      <c r="C340" s="14"/>
      <c r="F340" s="14"/>
    </row>
    <row r="341" spans="2:6" ht="15.75" customHeight="1">
      <c r="B341" s="14"/>
      <c r="C341" s="14"/>
      <c r="F341" s="14"/>
    </row>
    <row r="342" spans="2:6" ht="15.75" customHeight="1">
      <c r="B342" s="14"/>
      <c r="C342" s="14"/>
      <c r="F342" s="14"/>
    </row>
    <row r="343" spans="2:6" ht="15.75" customHeight="1">
      <c r="B343" s="14"/>
      <c r="C343" s="14"/>
      <c r="F343" s="14"/>
    </row>
    <row r="344" spans="2:6" ht="15.75" customHeight="1">
      <c r="B344" s="14"/>
      <c r="C344" s="14"/>
      <c r="F344" s="14"/>
    </row>
    <row r="345" spans="2:6" ht="15.75" customHeight="1">
      <c r="B345" s="14"/>
      <c r="C345" s="14"/>
      <c r="F345" s="14"/>
    </row>
    <row r="346" spans="2:6" ht="15.75" customHeight="1">
      <c r="B346" s="14"/>
      <c r="C346" s="14"/>
      <c r="F346" s="14"/>
    </row>
    <row r="347" spans="2:6" ht="15.75" customHeight="1">
      <c r="B347" s="14"/>
      <c r="C347" s="14"/>
      <c r="F347" s="14"/>
    </row>
    <row r="348" spans="2:6" ht="15.75" customHeight="1">
      <c r="B348" s="14"/>
      <c r="C348" s="14"/>
      <c r="F348" s="14"/>
    </row>
    <row r="349" spans="2:6" ht="15.75" customHeight="1">
      <c r="B349" s="14"/>
      <c r="C349" s="14"/>
      <c r="F349" s="14"/>
    </row>
    <row r="350" spans="2:6" ht="15.75" customHeight="1">
      <c r="B350" s="14"/>
      <c r="C350" s="14"/>
      <c r="F350" s="14"/>
    </row>
    <row r="351" spans="2:6" ht="15.75" customHeight="1">
      <c r="B351" s="14"/>
      <c r="C351" s="14"/>
      <c r="F351" s="14"/>
    </row>
    <row r="352" spans="2:6" ht="15.75" customHeight="1">
      <c r="B352" s="14"/>
      <c r="C352" s="14"/>
      <c r="F352" s="14"/>
    </row>
    <row r="353" spans="2:6" ht="15.75" customHeight="1">
      <c r="B353" s="14"/>
      <c r="C353" s="14"/>
      <c r="F353" s="14"/>
    </row>
    <row r="354" spans="2:6" ht="15.75" customHeight="1">
      <c r="B354" s="14"/>
      <c r="C354" s="14"/>
      <c r="F354" s="14"/>
    </row>
    <row r="355" spans="2:6" ht="15.75" customHeight="1">
      <c r="B355" s="14"/>
      <c r="C355" s="14"/>
      <c r="F355" s="14"/>
    </row>
    <row r="356" spans="2:6" ht="15.75" customHeight="1">
      <c r="B356" s="14"/>
      <c r="C356" s="14"/>
      <c r="F356" s="14"/>
    </row>
    <row r="357" spans="2:6" ht="15.75" customHeight="1">
      <c r="B357" s="14"/>
      <c r="C357" s="14"/>
      <c r="F357" s="14"/>
    </row>
    <row r="358" spans="2:6" ht="15.75" customHeight="1">
      <c r="B358" s="14"/>
      <c r="C358" s="14"/>
      <c r="F358" s="14"/>
    </row>
    <row r="359" spans="2:6" ht="15.75" customHeight="1">
      <c r="B359" s="14"/>
      <c r="C359" s="14"/>
      <c r="F359" s="14"/>
    </row>
    <row r="360" spans="2:6" ht="15.75" customHeight="1">
      <c r="B360" s="14"/>
      <c r="C360" s="14"/>
      <c r="F360" s="14"/>
    </row>
    <row r="361" spans="2:6" ht="15.75" customHeight="1">
      <c r="B361" s="14"/>
      <c r="C361" s="14"/>
      <c r="F361" s="14"/>
    </row>
    <row r="362" spans="2:6" ht="15.75" customHeight="1">
      <c r="B362" s="14"/>
      <c r="C362" s="14"/>
      <c r="F362" s="14"/>
    </row>
    <row r="363" spans="2:6" ht="15.75" customHeight="1">
      <c r="B363" s="14"/>
      <c r="C363" s="14"/>
      <c r="F363" s="14"/>
    </row>
    <row r="364" spans="2:6" ht="15.75" customHeight="1">
      <c r="B364" s="14"/>
      <c r="C364" s="14"/>
      <c r="F364" s="14"/>
    </row>
    <row r="365" spans="2:6" ht="15.75" customHeight="1">
      <c r="B365" s="14"/>
      <c r="C365" s="14"/>
      <c r="F365" s="14"/>
    </row>
    <row r="366" spans="2:6" ht="15.75" customHeight="1">
      <c r="B366" s="14"/>
      <c r="C366" s="14"/>
      <c r="F366" s="14"/>
    </row>
    <row r="367" spans="2:6" ht="15.75" customHeight="1">
      <c r="B367" s="14"/>
      <c r="C367" s="14"/>
      <c r="F367" s="14"/>
    </row>
    <row r="368" spans="2:6" ht="15.75" customHeight="1">
      <c r="B368" s="14"/>
      <c r="C368" s="14"/>
      <c r="F368" s="14"/>
    </row>
    <row r="369" spans="2:6" ht="15.75" customHeight="1">
      <c r="B369" s="14"/>
      <c r="C369" s="14"/>
      <c r="F369" s="14"/>
    </row>
    <row r="370" spans="2:6" ht="15.75" customHeight="1">
      <c r="B370" s="14"/>
      <c r="C370" s="14"/>
      <c r="F370" s="14"/>
    </row>
    <row r="371" spans="2:6" ht="15.75" customHeight="1">
      <c r="B371" s="14"/>
      <c r="C371" s="14"/>
      <c r="F371" s="14"/>
    </row>
    <row r="372" spans="2:6" ht="15.75" customHeight="1">
      <c r="B372" s="14"/>
      <c r="C372" s="14"/>
      <c r="F372" s="14"/>
    </row>
    <row r="373" spans="2:6" ht="15.75" customHeight="1">
      <c r="B373" s="14"/>
      <c r="C373" s="14"/>
      <c r="F373" s="14"/>
    </row>
    <row r="374" spans="2:6" ht="15.75" customHeight="1">
      <c r="B374" s="14"/>
      <c r="C374" s="14"/>
      <c r="F374" s="14"/>
    </row>
    <row r="375" spans="2:6" ht="15.75" customHeight="1">
      <c r="B375" s="14"/>
      <c r="C375" s="14"/>
      <c r="F375" s="14"/>
    </row>
    <row r="376" spans="2:6" ht="15.75" customHeight="1">
      <c r="B376" s="14"/>
      <c r="C376" s="14"/>
      <c r="F376" s="14"/>
    </row>
    <row r="377" spans="2:6" ht="15.75" customHeight="1">
      <c r="B377" s="14"/>
      <c r="C377" s="14"/>
      <c r="F377" s="14"/>
    </row>
    <row r="378" spans="2:6" ht="15.75" customHeight="1">
      <c r="B378" s="14"/>
      <c r="C378" s="14"/>
      <c r="F378" s="14"/>
    </row>
    <row r="379" spans="2:6" ht="15.75" customHeight="1">
      <c r="B379" s="14"/>
      <c r="C379" s="14"/>
      <c r="F379" s="14"/>
    </row>
    <row r="380" spans="2:6" ht="15.75" customHeight="1">
      <c r="B380" s="14"/>
      <c r="C380" s="14"/>
      <c r="F380" s="14"/>
    </row>
    <row r="381" spans="2:6" ht="15.75" customHeight="1">
      <c r="B381" s="14"/>
      <c r="C381" s="14"/>
      <c r="F381" s="14"/>
    </row>
    <row r="382" spans="2:6" ht="15.75" customHeight="1">
      <c r="B382" s="14"/>
      <c r="C382" s="14"/>
      <c r="F382" s="14"/>
    </row>
    <row r="383" spans="2:6" ht="15.75" customHeight="1">
      <c r="B383" s="14"/>
      <c r="C383" s="14"/>
      <c r="F383" s="14"/>
    </row>
    <row r="384" spans="2:6" ht="15.75" customHeight="1">
      <c r="B384" s="14"/>
      <c r="C384" s="14"/>
      <c r="F384" s="14"/>
    </row>
    <row r="385" spans="2:6" ht="15.75" customHeight="1">
      <c r="B385" s="14"/>
      <c r="C385" s="14"/>
      <c r="F385" s="14"/>
    </row>
    <row r="386" spans="2:6" ht="15.75" customHeight="1">
      <c r="B386" s="14"/>
      <c r="C386" s="14"/>
      <c r="F386" s="14"/>
    </row>
    <row r="387" spans="2:6" ht="15.75" customHeight="1">
      <c r="B387" s="14"/>
      <c r="C387" s="14"/>
      <c r="F387" s="14"/>
    </row>
    <row r="388" spans="2:6" ht="15.75" customHeight="1">
      <c r="B388" s="14"/>
      <c r="C388" s="14"/>
      <c r="F388" s="14"/>
    </row>
    <row r="389" spans="2:6" ht="15.75" customHeight="1">
      <c r="B389" s="14"/>
      <c r="C389" s="14"/>
      <c r="F389" s="14"/>
    </row>
    <row r="390" spans="2:6" ht="15.75" customHeight="1">
      <c r="B390" s="14"/>
      <c r="C390" s="14"/>
      <c r="F390" s="14"/>
    </row>
    <row r="391" spans="2:6" ht="15.75" customHeight="1">
      <c r="B391" s="14"/>
      <c r="C391" s="14"/>
      <c r="F391" s="14"/>
    </row>
    <row r="392" spans="2:6" ht="15.75" customHeight="1">
      <c r="B392" s="14"/>
      <c r="C392" s="14"/>
      <c r="F392" s="14"/>
    </row>
    <row r="393" spans="2:6" ht="15.75" customHeight="1">
      <c r="B393" s="14"/>
      <c r="C393" s="14"/>
      <c r="F393" s="14"/>
    </row>
    <row r="394" spans="2:6" ht="15.75" customHeight="1">
      <c r="B394" s="14"/>
      <c r="C394" s="14"/>
      <c r="F394" s="14"/>
    </row>
    <row r="395" spans="2:6" ht="15.75" customHeight="1">
      <c r="B395" s="14"/>
      <c r="C395" s="14"/>
      <c r="F395" s="14"/>
    </row>
    <row r="396" spans="2:6" ht="15.75" customHeight="1">
      <c r="B396" s="14"/>
      <c r="C396" s="14"/>
      <c r="F396" s="14"/>
    </row>
    <row r="397" spans="2:6" ht="15.75" customHeight="1">
      <c r="B397" s="14"/>
      <c r="C397" s="14"/>
      <c r="F397" s="14"/>
    </row>
    <row r="398" spans="2:6" ht="15.75" customHeight="1">
      <c r="B398" s="14"/>
      <c r="C398" s="14"/>
      <c r="F398" s="14"/>
    </row>
    <row r="399" spans="2:6" ht="15.75" customHeight="1">
      <c r="B399" s="14"/>
      <c r="C399" s="14"/>
      <c r="F399" s="14"/>
    </row>
    <row r="400" spans="2:6" ht="15.75" customHeight="1">
      <c r="B400" s="14"/>
      <c r="C400" s="14"/>
      <c r="F400" s="14"/>
    </row>
    <row r="401" spans="2:6" ht="15.75" customHeight="1">
      <c r="B401" s="14"/>
      <c r="C401" s="14"/>
      <c r="F401" s="14"/>
    </row>
    <row r="402" spans="2:6" ht="15.75" customHeight="1">
      <c r="B402" s="14"/>
      <c r="C402" s="14"/>
      <c r="F402" s="14"/>
    </row>
    <row r="403" spans="2:6" ht="15.75" customHeight="1">
      <c r="B403" s="14"/>
      <c r="C403" s="14"/>
      <c r="F403" s="14"/>
    </row>
    <row r="404" spans="2:6" ht="15.75" customHeight="1">
      <c r="B404" s="14"/>
      <c r="C404" s="14"/>
      <c r="F404" s="14"/>
    </row>
    <row r="405" spans="2:6" ht="15.75" customHeight="1">
      <c r="B405" s="14"/>
      <c r="C405" s="14"/>
      <c r="F405" s="14"/>
    </row>
    <row r="406" spans="2:6" ht="15.75" customHeight="1">
      <c r="B406" s="14"/>
      <c r="C406" s="14"/>
      <c r="F406" s="14"/>
    </row>
    <row r="407" spans="2:6" ht="15.75" customHeight="1">
      <c r="B407" s="14"/>
      <c r="C407" s="14"/>
      <c r="F407" s="14"/>
    </row>
    <row r="408" spans="2:6" ht="15.75" customHeight="1">
      <c r="B408" s="14"/>
      <c r="C408" s="14"/>
      <c r="F408" s="14"/>
    </row>
    <row r="409" spans="2:6" ht="15.75" customHeight="1">
      <c r="B409" s="14"/>
      <c r="C409" s="14"/>
      <c r="F409" s="14"/>
    </row>
    <row r="410" spans="2:6" ht="15.75" customHeight="1">
      <c r="B410" s="14"/>
      <c r="C410" s="14"/>
      <c r="F410" s="14"/>
    </row>
    <row r="411" spans="2:6" ht="15.75" customHeight="1">
      <c r="B411" s="14"/>
      <c r="C411" s="14"/>
      <c r="F411" s="14"/>
    </row>
    <row r="412" spans="2:6" ht="15.75" customHeight="1">
      <c r="B412" s="14"/>
      <c r="C412" s="14"/>
      <c r="F412" s="14"/>
    </row>
    <row r="413" spans="2:6" ht="15.75" customHeight="1">
      <c r="B413" s="14"/>
      <c r="C413" s="14"/>
      <c r="F413" s="14"/>
    </row>
    <row r="414" spans="2:6" ht="15.75" customHeight="1">
      <c r="B414" s="14"/>
      <c r="C414" s="14"/>
      <c r="F414" s="14"/>
    </row>
    <row r="415" spans="2:6" ht="15.75" customHeight="1">
      <c r="B415" s="14"/>
      <c r="C415" s="14"/>
      <c r="F415" s="14"/>
    </row>
    <row r="416" spans="2:6" ht="15.75" customHeight="1">
      <c r="B416" s="14"/>
      <c r="C416" s="14"/>
      <c r="F416" s="14"/>
    </row>
    <row r="417" spans="2:6" ht="15.75" customHeight="1">
      <c r="B417" s="14"/>
      <c r="C417" s="14"/>
      <c r="F417" s="14"/>
    </row>
    <row r="418" spans="2:6" ht="15.75" customHeight="1">
      <c r="B418" s="14"/>
      <c r="C418" s="14"/>
      <c r="F418" s="14"/>
    </row>
    <row r="419" spans="2:6" ht="15.75" customHeight="1">
      <c r="B419" s="14"/>
      <c r="C419" s="14"/>
      <c r="F419" s="14"/>
    </row>
    <row r="420" spans="2:6" ht="15.75" customHeight="1">
      <c r="B420" s="14"/>
      <c r="C420" s="14"/>
      <c r="F420" s="14"/>
    </row>
    <row r="421" spans="2:6" ht="15.75" customHeight="1">
      <c r="B421" s="14"/>
      <c r="C421" s="14"/>
      <c r="F421" s="14"/>
    </row>
    <row r="422" spans="2:6" ht="15.75" customHeight="1">
      <c r="B422" s="14"/>
      <c r="C422" s="14"/>
      <c r="F422" s="14"/>
    </row>
    <row r="423" spans="2:6" ht="15.75" customHeight="1">
      <c r="B423" s="14"/>
      <c r="C423" s="14"/>
      <c r="F423" s="14"/>
    </row>
    <row r="424" spans="2:6" ht="15.75" customHeight="1">
      <c r="B424" s="14"/>
      <c r="C424" s="14"/>
      <c r="F424" s="14"/>
    </row>
    <row r="425" spans="2:6" ht="15.75" customHeight="1">
      <c r="B425" s="14"/>
      <c r="C425" s="14"/>
      <c r="F425" s="14"/>
    </row>
    <row r="426" spans="2:6" ht="15.75" customHeight="1">
      <c r="B426" s="14"/>
      <c r="C426" s="14"/>
      <c r="F426" s="14"/>
    </row>
    <row r="427" spans="2:6" ht="15.75" customHeight="1">
      <c r="B427" s="14"/>
      <c r="C427" s="14"/>
      <c r="F427" s="14"/>
    </row>
    <row r="428" spans="2:6" ht="15.75" customHeight="1">
      <c r="B428" s="14"/>
      <c r="C428" s="14"/>
      <c r="F428" s="14"/>
    </row>
    <row r="429" spans="2:6" ht="15.75" customHeight="1">
      <c r="B429" s="14"/>
      <c r="C429" s="14"/>
      <c r="F429" s="14"/>
    </row>
    <row r="430" spans="2:6" ht="15.75" customHeight="1">
      <c r="B430" s="14"/>
      <c r="C430" s="14"/>
      <c r="F430" s="14"/>
    </row>
    <row r="431" spans="2:6" ht="15.75" customHeight="1">
      <c r="B431" s="14"/>
      <c r="C431" s="14"/>
      <c r="F431" s="14"/>
    </row>
    <row r="432" spans="2:6" ht="15.75" customHeight="1">
      <c r="B432" s="14"/>
      <c r="C432" s="14"/>
      <c r="F432" s="14"/>
    </row>
    <row r="433" spans="2:6" ht="15.75" customHeight="1">
      <c r="B433" s="14"/>
      <c r="C433" s="14"/>
      <c r="F433" s="14"/>
    </row>
    <row r="434" spans="2:6" ht="15.75" customHeight="1">
      <c r="B434" s="14"/>
      <c r="C434" s="14"/>
      <c r="F434" s="14"/>
    </row>
    <row r="435" spans="2:6" ht="15.75" customHeight="1">
      <c r="B435" s="14"/>
      <c r="C435" s="14"/>
      <c r="F435" s="14"/>
    </row>
    <row r="436" spans="2:6" ht="15.75" customHeight="1">
      <c r="B436" s="14"/>
      <c r="C436" s="14"/>
      <c r="F436" s="14"/>
    </row>
    <row r="437" spans="2:6" ht="15.75" customHeight="1">
      <c r="B437" s="14"/>
      <c r="C437" s="14"/>
      <c r="F437" s="14"/>
    </row>
    <row r="438" spans="2:6" ht="15.75" customHeight="1">
      <c r="B438" s="14"/>
      <c r="C438" s="14"/>
      <c r="F438" s="14"/>
    </row>
    <row r="439" spans="2:6" ht="15.75" customHeight="1">
      <c r="B439" s="14"/>
      <c r="C439" s="14"/>
      <c r="F439" s="14"/>
    </row>
    <row r="440" spans="2:6" ht="15.75" customHeight="1">
      <c r="B440" s="14"/>
      <c r="C440" s="14"/>
      <c r="F440" s="14"/>
    </row>
    <row r="441" spans="2:6" ht="15.75" customHeight="1">
      <c r="B441" s="14"/>
      <c r="C441" s="14"/>
      <c r="F441" s="14"/>
    </row>
    <row r="442" spans="2:6" ht="15.75" customHeight="1">
      <c r="B442" s="14"/>
      <c r="C442" s="14"/>
      <c r="F442" s="14"/>
    </row>
    <row r="443" spans="2:6" ht="15.75" customHeight="1">
      <c r="B443" s="14"/>
      <c r="C443" s="14"/>
      <c r="F443" s="14"/>
    </row>
    <row r="444" spans="2:6" ht="15.75" customHeight="1">
      <c r="B444" s="14"/>
      <c r="C444" s="14"/>
      <c r="F444" s="14"/>
    </row>
    <row r="445" spans="2:6" ht="15.75" customHeight="1">
      <c r="B445" s="14"/>
      <c r="C445" s="14"/>
      <c r="F445" s="14"/>
    </row>
    <row r="446" spans="2:6" ht="15.75" customHeight="1">
      <c r="B446" s="14"/>
      <c r="C446" s="14"/>
      <c r="F446" s="14"/>
    </row>
    <row r="447" spans="2:6" ht="15.75" customHeight="1">
      <c r="B447" s="14"/>
      <c r="C447" s="14"/>
      <c r="F447" s="14"/>
    </row>
    <row r="448" spans="2:6" ht="15.75" customHeight="1">
      <c r="B448" s="14"/>
      <c r="C448" s="14"/>
      <c r="F448" s="14"/>
    </row>
    <row r="449" spans="2:6" ht="15.75" customHeight="1">
      <c r="B449" s="14"/>
      <c r="C449" s="14"/>
      <c r="F449" s="14"/>
    </row>
    <row r="450" spans="2:6" ht="15.75" customHeight="1">
      <c r="B450" s="14"/>
      <c r="C450" s="14"/>
      <c r="F450" s="14"/>
    </row>
    <row r="451" spans="2:6" ht="15.75" customHeight="1">
      <c r="B451" s="14"/>
      <c r="C451" s="14"/>
      <c r="F451" s="14"/>
    </row>
    <row r="452" spans="2:6" ht="15.75" customHeight="1">
      <c r="B452" s="14"/>
      <c r="C452" s="14"/>
      <c r="F452" s="14"/>
    </row>
    <row r="453" spans="2:6" ht="15.75" customHeight="1">
      <c r="B453" s="14"/>
      <c r="C453" s="14"/>
      <c r="F453" s="14"/>
    </row>
    <row r="454" spans="2:6" ht="15.75" customHeight="1">
      <c r="B454" s="14"/>
      <c r="C454" s="14"/>
      <c r="F454" s="14"/>
    </row>
    <row r="455" spans="2:6" ht="15.75" customHeight="1">
      <c r="B455" s="14"/>
      <c r="C455" s="14"/>
      <c r="F455" s="14"/>
    </row>
    <row r="456" spans="2:6" ht="15.75" customHeight="1">
      <c r="B456" s="14"/>
      <c r="C456" s="14"/>
      <c r="F456" s="14"/>
    </row>
    <row r="457" spans="2:6" ht="15.75" customHeight="1">
      <c r="B457" s="14"/>
      <c r="C457" s="14"/>
      <c r="F457" s="14"/>
    </row>
    <row r="458" spans="2:6" ht="15.75" customHeight="1">
      <c r="B458" s="14"/>
      <c r="C458" s="14"/>
      <c r="F458" s="14"/>
    </row>
    <row r="459" spans="2:6" ht="15.75" customHeight="1">
      <c r="B459" s="14"/>
      <c r="C459" s="14"/>
      <c r="F459" s="14"/>
    </row>
    <row r="460" spans="2:6" ht="15.75" customHeight="1">
      <c r="B460" s="14"/>
      <c r="C460" s="14"/>
      <c r="F460" s="14"/>
    </row>
    <row r="461" spans="2:6" ht="15.75" customHeight="1">
      <c r="B461" s="14"/>
      <c r="C461" s="14"/>
      <c r="F461" s="14"/>
    </row>
    <row r="462" spans="2:6" ht="15.75" customHeight="1">
      <c r="B462" s="14"/>
      <c r="C462" s="14"/>
      <c r="F462" s="14"/>
    </row>
    <row r="463" spans="2:6" ht="15.75" customHeight="1">
      <c r="B463" s="14"/>
      <c r="C463" s="14"/>
      <c r="F463" s="14"/>
    </row>
    <row r="464" spans="2:6" ht="15.75" customHeight="1">
      <c r="B464" s="14"/>
      <c r="C464" s="14"/>
      <c r="F464" s="14"/>
    </row>
    <row r="465" spans="2:6" ht="15.75" customHeight="1">
      <c r="B465" s="14"/>
      <c r="C465" s="14"/>
      <c r="F465" s="14"/>
    </row>
    <row r="466" spans="2:6" ht="15.75" customHeight="1">
      <c r="B466" s="14"/>
      <c r="C466" s="14"/>
      <c r="F466" s="14"/>
    </row>
    <row r="467" spans="2:6" ht="15.75" customHeight="1">
      <c r="B467" s="14"/>
      <c r="C467" s="14"/>
      <c r="F467" s="14"/>
    </row>
    <row r="468" spans="2:6" ht="15.75" customHeight="1">
      <c r="B468" s="14"/>
      <c r="C468" s="14"/>
      <c r="F468" s="14"/>
    </row>
    <row r="469" spans="2:6" ht="15.75" customHeight="1">
      <c r="B469" s="14"/>
      <c r="C469" s="14"/>
      <c r="F469" s="14"/>
    </row>
    <row r="470" spans="2:6" ht="15.75" customHeight="1">
      <c r="B470" s="14"/>
      <c r="C470" s="14"/>
      <c r="F470" s="14"/>
    </row>
    <row r="471" spans="2:6" ht="15.75" customHeight="1">
      <c r="B471" s="14"/>
      <c r="C471" s="14"/>
      <c r="F471" s="14"/>
    </row>
    <row r="472" spans="2:6" ht="15.75" customHeight="1">
      <c r="B472" s="14"/>
      <c r="C472" s="14"/>
      <c r="F472" s="14"/>
    </row>
    <row r="473" spans="2:6" ht="15.75" customHeight="1">
      <c r="B473" s="14"/>
      <c r="C473" s="14"/>
      <c r="F473" s="14"/>
    </row>
    <row r="474" spans="2:6" ht="15.75" customHeight="1">
      <c r="B474" s="14"/>
      <c r="C474" s="14"/>
      <c r="F474" s="14"/>
    </row>
    <row r="475" spans="2:6" ht="15.75" customHeight="1">
      <c r="B475" s="14"/>
      <c r="C475" s="14"/>
      <c r="F475" s="14"/>
    </row>
    <row r="476" spans="2:6" ht="15.75" customHeight="1">
      <c r="B476" s="14"/>
      <c r="C476" s="14"/>
      <c r="F476" s="14"/>
    </row>
    <row r="477" spans="2:6" ht="15.75" customHeight="1">
      <c r="B477" s="14"/>
      <c r="C477" s="14"/>
      <c r="F477" s="14"/>
    </row>
    <row r="478" spans="2:6" ht="15.75" customHeight="1">
      <c r="B478" s="14"/>
      <c r="C478" s="14"/>
      <c r="F478" s="14"/>
    </row>
    <row r="479" spans="2:6" ht="15.75" customHeight="1">
      <c r="B479" s="14"/>
      <c r="C479" s="14"/>
      <c r="F479" s="14"/>
    </row>
    <row r="480" spans="2:6" ht="15.75" customHeight="1">
      <c r="B480" s="14"/>
      <c r="C480" s="14"/>
      <c r="F480" s="14"/>
    </row>
    <row r="481" spans="2:6" ht="15.75" customHeight="1">
      <c r="B481" s="14"/>
      <c r="C481" s="14"/>
      <c r="F481" s="14"/>
    </row>
    <row r="482" spans="2:6" ht="15.75" customHeight="1">
      <c r="B482" s="14"/>
      <c r="C482" s="14"/>
      <c r="F482" s="14"/>
    </row>
    <row r="483" spans="2:6" ht="15.75" customHeight="1">
      <c r="B483" s="14"/>
      <c r="C483" s="14"/>
      <c r="F483" s="14"/>
    </row>
    <row r="484" spans="2:6" ht="15.75" customHeight="1">
      <c r="B484" s="14"/>
      <c r="C484" s="14"/>
      <c r="F484" s="14"/>
    </row>
    <row r="485" spans="2:6" ht="15.75" customHeight="1">
      <c r="B485" s="14"/>
      <c r="C485" s="14"/>
      <c r="F485" s="14"/>
    </row>
    <row r="486" spans="2:6" ht="15.75" customHeight="1">
      <c r="B486" s="14"/>
      <c r="C486" s="14"/>
      <c r="F486" s="14"/>
    </row>
    <row r="487" spans="2:6" ht="15.75" customHeight="1">
      <c r="B487" s="14"/>
      <c r="C487" s="14"/>
      <c r="F487" s="14"/>
    </row>
    <row r="488" spans="2:6" ht="15.75" customHeight="1">
      <c r="B488" s="14"/>
      <c r="C488" s="14"/>
      <c r="F488" s="14"/>
    </row>
    <row r="489" spans="2:6" ht="15.75" customHeight="1">
      <c r="B489" s="14"/>
      <c r="C489" s="14"/>
      <c r="F489" s="14"/>
    </row>
    <row r="490" spans="2:6" ht="15.75" customHeight="1">
      <c r="B490" s="14"/>
      <c r="C490" s="14"/>
      <c r="F490" s="14"/>
    </row>
    <row r="491" spans="2:6" ht="15.75" customHeight="1">
      <c r="B491" s="14"/>
      <c r="C491" s="14"/>
      <c r="F491" s="14"/>
    </row>
    <row r="492" spans="2:6" ht="15.75" customHeight="1">
      <c r="B492" s="14"/>
      <c r="C492" s="14"/>
      <c r="F492" s="14"/>
    </row>
    <row r="493" spans="2:6" ht="15.75" customHeight="1">
      <c r="B493" s="14"/>
      <c r="C493" s="14"/>
      <c r="F493" s="14"/>
    </row>
    <row r="494" spans="2:6" ht="15.75" customHeight="1">
      <c r="B494" s="14"/>
      <c r="C494" s="14"/>
      <c r="F494" s="14"/>
    </row>
    <row r="495" spans="2:6" ht="15.75" customHeight="1">
      <c r="B495" s="14"/>
      <c r="C495" s="14"/>
      <c r="F495" s="14"/>
    </row>
    <row r="496" spans="2:6" ht="15.75" customHeight="1">
      <c r="B496" s="14"/>
      <c r="C496" s="14"/>
      <c r="F496" s="14"/>
    </row>
    <row r="497" spans="2:6" ht="15.75" customHeight="1">
      <c r="B497" s="14"/>
      <c r="C497" s="14"/>
      <c r="F497" s="14"/>
    </row>
    <row r="498" spans="2:6" ht="15.75" customHeight="1">
      <c r="B498" s="14"/>
      <c r="C498" s="14"/>
      <c r="F498" s="14"/>
    </row>
    <row r="499" spans="2:6" ht="15.75" customHeight="1">
      <c r="B499" s="14"/>
      <c r="C499" s="14"/>
      <c r="F499" s="14"/>
    </row>
    <row r="500" spans="2:6" ht="15.75" customHeight="1">
      <c r="B500" s="14"/>
      <c r="C500" s="14"/>
      <c r="F500" s="14"/>
    </row>
    <row r="501" spans="2:6" ht="15.75" customHeight="1">
      <c r="B501" s="14"/>
      <c r="C501" s="14"/>
      <c r="F501" s="14"/>
    </row>
    <row r="502" spans="2:6" ht="15.75" customHeight="1">
      <c r="B502" s="14"/>
      <c r="C502" s="14"/>
      <c r="F502" s="14"/>
    </row>
    <row r="503" spans="2:6" ht="15.75" customHeight="1">
      <c r="B503" s="14"/>
      <c r="C503" s="14"/>
      <c r="F503" s="14"/>
    </row>
    <row r="504" spans="2:6" ht="15.75" customHeight="1">
      <c r="B504" s="14"/>
      <c r="C504" s="14"/>
      <c r="F504" s="14"/>
    </row>
    <row r="505" spans="2:6" ht="15.75" customHeight="1">
      <c r="B505" s="14"/>
      <c r="C505" s="14"/>
      <c r="F505" s="14"/>
    </row>
    <row r="506" spans="2:6" ht="15.75" customHeight="1">
      <c r="B506" s="14"/>
      <c r="C506" s="14"/>
      <c r="F506" s="14"/>
    </row>
    <row r="507" spans="2:6" ht="15.75" customHeight="1">
      <c r="B507" s="14"/>
      <c r="C507" s="14"/>
      <c r="F507" s="14"/>
    </row>
    <row r="508" spans="2:6" ht="15.75" customHeight="1">
      <c r="B508" s="14"/>
      <c r="C508" s="14"/>
      <c r="F508" s="14"/>
    </row>
    <row r="509" spans="2:6" ht="15.75" customHeight="1">
      <c r="B509" s="14"/>
      <c r="C509" s="14"/>
      <c r="F509" s="14"/>
    </row>
    <row r="510" spans="2:6" ht="15.75" customHeight="1">
      <c r="B510" s="14"/>
      <c r="C510" s="14"/>
      <c r="F510" s="14"/>
    </row>
    <row r="511" spans="2:6" ht="15.75" customHeight="1">
      <c r="B511" s="14"/>
      <c r="C511" s="14"/>
      <c r="F511" s="14"/>
    </row>
    <row r="512" spans="2:6" ht="15.75" customHeight="1">
      <c r="B512" s="14"/>
      <c r="C512" s="14"/>
      <c r="F512" s="14"/>
    </row>
    <row r="513" spans="2:6" ht="15.75" customHeight="1">
      <c r="B513" s="14"/>
      <c r="C513" s="14"/>
      <c r="F513" s="14"/>
    </row>
    <row r="514" spans="2:6" ht="15.75" customHeight="1">
      <c r="B514" s="14"/>
      <c r="C514" s="14"/>
      <c r="F514" s="14"/>
    </row>
    <row r="515" spans="2:6" ht="15.75" customHeight="1">
      <c r="B515" s="14"/>
      <c r="C515" s="14"/>
      <c r="F515" s="14"/>
    </row>
    <row r="516" spans="2:6" ht="15.75" customHeight="1">
      <c r="B516" s="14"/>
      <c r="C516" s="14"/>
      <c r="F516" s="14"/>
    </row>
    <row r="517" spans="2:6" ht="15.75" customHeight="1">
      <c r="B517" s="14"/>
      <c r="C517" s="14"/>
      <c r="F517" s="14"/>
    </row>
    <row r="518" spans="2:6" ht="15.75" customHeight="1">
      <c r="B518" s="14"/>
      <c r="C518" s="14"/>
      <c r="F518" s="14"/>
    </row>
    <row r="519" spans="2:6" ht="15.75" customHeight="1">
      <c r="B519" s="14"/>
      <c r="C519" s="14"/>
      <c r="F519" s="14"/>
    </row>
    <row r="520" spans="2:6" ht="15.75" customHeight="1">
      <c r="B520" s="14"/>
      <c r="C520" s="14"/>
      <c r="F520" s="14"/>
    </row>
    <row r="521" spans="2:6" ht="15.75" customHeight="1">
      <c r="B521" s="14"/>
      <c r="C521" s="14"/>
      <c r="F521" s="14"/>
    </row>
    <row r="522" spans="2:6" ht="15.75" customHeight="1">
      <c r="B522" s="14"/>
      <c r="C522" s="14"/>
      <c r="F522" s="14"/>
    </row>
    <row r="523" spans="2:6" ht="15.75" customHeight="1">
      <c r="B523" s="14"/>
      <c r="C523" s="14"/>
      <c r="F523" s="14"/>
    </row>
    <row r="524" spans="2:6" ht="15.75" customHeight="1">
      <c r="B524" s="14"/>
      <c r="C524" s="14"/>
      <c r="F524" s="14"/>
    </row>
    <row r="525" spans="2:6" ht="15.75" customHeight="1">
      <c r="B525" s="14"/>
      <c r="C525" s="14"/>
      <c r="F525" s="14"/>
    </row>
    <row r="526" spans="2:6" ht="15.75" customHeight="1">
      <c r="B526" s="14"/>
      <c r="C526" s="14"/>
      <c r="F526" s="14"/>
    </row>
    <row r="527" spans="2:6" ht="15.75" customHeight="1">
      <c r="B527" s="14"/>
      <c r="C527" s="14"/>
      <c r="F527" s="14"/>
    </row>
    <row r="528" spans="2:6" ht="15.75" customHeight="1">
      <c r="B528" s="14"/>
      <c r="C528" s="14"/>
      <c r="F528" s="14"/>
    </row>
    <row r="529" spans="2:6" ht="15.75" customHeight="1">
      <c r="B529" s="14"/>
      <c r="C529" s="14"/>
      <c r="F529" s="14"/>
    </row>
    <row r="530" spans="2:6" ht="15.75" customHeight="1">
      <c r="B530" s="14"/>
      <c r="C530" s="14"/>
      <c r="F530" s="14"/>
    </row>
    <row r="531" spans="2:6" ht="15.75" customHeight="1">
      <c r="B531" s="14"/>
      <c r="C531" s="14"/>
      <c r="F531" s="14"/>
    </row>
    <row r="532" spans="2:6" ht="15.75" customHeight="1">
      <c r="B532" s="14"/>
      <c r="C532" s="14"/>
      <c r="F532" s="14"/>
    </row>
    <row r="533" spans="2:6" ht="15.75" customHeight="1">
      <c r="B533" s="14"/>
      <c r="C533" s="14"/>
      <c r="F533" s="14"/>
    </row>
    <row r="534" spans="2:6" ht="15.75" customHeight="1">
      <c r="B534" s="14"/>
      <c r="C534" s="14"/>
      <c r="F534" s="14"/>
    </row>
    <row r="535" spans="2:6" ht="15.75" customHeight="1">
      <c r="B535" s="14"/>
      <c r="C535" s="14"/>
      <c r="F535" s="14"/>
    </row>
    <row r="536" spans="2:6" ht="15.75" customHeight="1">
      <c r="B536" s="14"/>
      <c r="C536" s="14"/>
      <c r="F536" s="14"/>
    </row>
    <row r="537" spans="2:6" ht="15.75" customHeight="1">
      <c r="B537" s="14"/>
      <c r="C537" s="14"/>
      <c r="F537" s="14"/>
    </row>
    <row r="538" spans="2:6" ht="15.75" customHeight="1">
      <c r="B538" s="14"/>
      <c r="C538" s="14"/>
      <c r="F538" s="14"/>
    </row>
    <row r="539" spans="2:6" ht="15.75" customHeight="1">
      <c r="B539" s="14"/>
      <c r="C539" s="14"/>
      <c r="F539" s="14"/>
    </row>
    <row r="540" spans="2:6" ht="15.75" customHeight="1">
      <c r="B540" s="14"/>
      <c r="C540" s="14"/>
      <c r="F540" s="14"/>
    </row>
    <row r="541" spans="2:6" ht="15.75" customHeight="1">
      <c r="B541" s="14"/>
      <c r="C541" s="14"/>
      <c r="F541" s="14"/>
    </row>
    <row r="542" spans="2:6" ht="15.75" customHeight="1">
      <c r="B542" s="14"/>
      <c r="C542" s="14"/>
      <c r="F542" s="14"/>
    </row>
    <row r="543" spans="2:6" ht="15.75" customHeight="1">
      <c r="B543" s="14"/>
      <c r="C543" s="14"/>
      <c r="F543" s="14"/>
    </row>
    <row r="544" spans="2:6" ht="15.75" customHeight="1">
      <c r="B544" s="14"/>
      <c r="C544" s="14"/>
      <c r="F544" s="14"/>
    </row>
    <row r="545" spans="2:6" ht="15.75" customHeight="1">
      <c r="B545" s="14"/>
      <c r="C545" s="14"/>
      <c r="F545" s="14"/>
    </row>
    <row r="546" spans="2:6" ht="15.75" customHeight="1">
      <c r="B546" s="14"/>
      <c r="C546" s="14"/>
      <c r="F546" s="14"/>
    </row>
    <row r="547" spans="2:6" ht="15.75" customHeight="1">
      <c r="B547" s="14"/>
      <c r="C547" s="14"/>
      <c r="F547" s="14"/>
    </row>
    <row r="548" spans="2:6" ht="15.75" customHeight="1">
      <c r="B548" s="14"/>
      <c r="C548" s="14"/>
      <c r="F548" s="14"/>
    </row>
    <row r="549" spans="2:6" ht="15.75" customHeight="1">
      <c r="B549" s="14"/>
      <c r="C549" s="14"/>
      <c r="F549" s="14"/>
    </row>
    <row r="550" spans="2:6" ht="15.75" customHeight="1">
      <c r="B550" s="14"/>
      <c r="C550" s="14"/>
      <c r="F550" s="14"/>
    </row>
    <row r="551" spans="2:6" ht="15.75" customHeight="1">
      <c r="B551" s="14"/>
      <c r="C551" s="14"/>
      <c r="F551" s="14"/>
    </row>
    <row r="552" spans="2:6" ht="15.75" customHeight="1">
      <c r="B552" s="14"/>
      <c r="C552" s="14"/>
      <c r="F552" s="14"/>
    </row>
    <row r="553" spans="2:6" ht="15.75" customHeight="1">
      <c r="B553" s="14"/>
      <c r="C553" s="14"/>
      <c r="F553" s="14"/>
    </row>
    <row r="554" spans="2:6" ht="15.75" customHeight="1">
      <c r="B554" s="14"/>
      <c r="C554" s="14"/>
      <c r="F554" s="14"/>
    </row>
    <row r="555" spans="2:6" ht="15.75" customHeight="1">
      <c r="B555" s="14"/>
      <c r="C555" s="14"/>
      <c r="F555" s="14"/>
    </row>
    <row r="556" spans="2:6" ht="15.75" customHeight="1">
      <c r="B556" s="14"/>
      <c r="C556" s="14"/>
      <c r="F556" s="14"/>
    </row>
    <row r="557" spans="2:6" ht="15.75" customHeight="1">
      <c r="B557" s="14"/>
      <c r="C557" s="14"/>
      <c r="F557" s="14"/>
    </row>
    <row r="558" spans="2:6" ht="15.75" customHeight="1">
      <c r="B558" s="14"/>
      <c r="C558" s="14"/>
      <c r="F558" s="14"/>
    </row>
    <row r="559" spans="2:6" ht="15.75" customHeight="1">
      <c r="B559" s="14"/>
      <c r="C559" s="14"/>
      <c r="F559" s="14"/>
    </row>
    <row r="560" spans="2:6" ht="15.75" customHeight="1">
      <c r="B560" s="14"/>
      <c r="C560" s="14"/>
      <c r="F560" s="14"/>
    </row>
    <row r="561" spans="2:6" ht="15.75" customHeight="1">
      <c r="B561" s="14"/>
      <c r="C561" s="14"/>
      <c r="F561" s="14"/>
    </row>
    <row r="562" spans="2:6" ht="15.75" customHeight="1">
      <c r="B562" s="14"/>
      <c r="C562" s="14"/>
      <c r="F562" s="14"/>
    </row>
    <row r="563" spans="2:6" ht="15.75" customHeight="1">
      <c r="B563" s="14"/>
      <c r="C563" s="14"/>
      <c r="F563" s="14"/>
    </row>
    <row r="564" spans="2:6" ht="15.75" customHeight="1">
      <c r="B564" s="14"/>
      <c r="C564" s="14"/>
      <c r="F564" s="14"/>
    </row>
    <row r="565" spans="2:6" ht="15.75" customHeight="1">
      <c r="B565" s="14"/>
      <c r="C565" s="14"/>
      <c r="F565" s="14"/>
    </row>
    <row r="566" spans="2:6" ht="15.75" customHeight="1">
      <c r="B566" s="14"/>
      <c r="C566" s="14"/>
      <c r="F566" s="14"/>
    </row>
    <row r="567" spans="2:6" ht="15.75" customHeight="1">
      <c r="B567" s="14"/>
      <c r="C567" s="14"/>
      <c r="F567" s="14"/>
    </row>
    <row r="568" spans="2:6" ht="15.75" customHeight="1">
      <c r="B568" s="14"/>
      <c r="C568" s="14"/>
      <c r="F568" s="14"/>
    </row>
    <row r="569" spans="2:6" ht="15.75" customHeight="1">
      <c r="B569" s="14"/>
      <c r="C569" s="14"/>
      <c r="F569" s="14"/>
    </row>
    <row r="570" spans="2:6" ht="15.75" customHeight="1">
      <c r="B570" s="14"/>
      <c r="C570" s="14"/>
      <c r="F570" s="14"/>
    </row>
    <row r="571" spans="2:6" ht="15.75" customHeight="1">
      <c r="B571" s="14"/>
      <c r="C571" s="14"/>
      <c r="F571" s="14"/>
    </row>
    <row r="572" spans="2:6" ht="15.75" customHeight="1">
      <c r="B572" s="14"/>
      <c r="C572" s="14"/>
      <c r="F572" s="14"/>
    </row>
    <row r="573" spans="2:6" ht="15.75" customHeight="1">
      <c r="B573" s="14"/>
      <c r="C573" s="14"/>
      <c r="F573" s="14"/>
    </row>
    <row r="574" spans="2:6" ht="15.75" customHeight="1">
      <c r="B574" s="14"/>
      <c r="C574" s="14"/>
      <c r="F574" s="14"/>
    </row>
    <row r="575" spans="2:6" ht="15.75" customHeight="1">
      <c r="B575" s="14"/>
      <c r="C575" s="14"/>
      <c r="F575" s="14"/>
    </row>
    <row r="576" spans="2:6" ht="15.75" customHeight="1">
      <c r="B576" s="14"/>
      <c r="C576" s="14"/>
      <c r="F576" s="14"/>
    </row>
    <row r="577" spans="2:6" ht="15.75" customHeight="1">
      <c r="B577" s="14"/>
      <c r="C577" s="14"/>
      <c r="F577" s="14"/>
    </row>
    <row r="578" spans="2:6" ht="15.75" customHeight="1">
      <c r="B578" s="14"/>
      <c r="C578" s="14"/>
      <c r="F578" s="14"/>
    </row>
    <row r="579" spans="2:6" ht="15.75" customHeight="1">
      <c r="B579" s="14"/>
      <c r="C579" s="14"/>
      <c r="F579" s="14"/>
    </row>
    <row r="580" spans="2:6" ht="15.75" customHeight="1">
      <c r="B580" s="14"/>
      <c r="C580" s="14"/>
      <c r="F580" s="14"/>
    </row>
    <row r="581" spans="2:6" ht="15.75" customHeight="1">
      <c r="B581" s="14"/>
      <c r="C581" s="14"/>
      <c r="F581" s="14"/>
    </row>
    <row r="582" spans="2:6" ht="15.75" customHeight="1">
      <c r="B582" s="14"/>
      <c r="C582" s="14"/>
      <c r="F582" s="14"/>
    </row>
    <row r="583" spans="2:6" ht="15.75" customHeight="1">
      <c r="B583" s="14"/>
      <c r="C583" s="14"/>
      <c r="F583" s="14"/>
    </row>
    <row r="584" spans="2:6" ht="15.75" customHeight="1">
      <c r="B584" s="14"/>
      <c r="C584" s="14"/>
      <c r="F584" s="14"/>
    </row>
    <row r="585" spans="2:6" ht="15.75" customHeight="1">
      <c r="B585" s="14"/>
      <c r="C585" s="14"/>
      <c r="F585" s="14"/>
    </row>
    <row r="586" spans="2:6" ht="15.75" customHeight="1">
      <c r="B586" s="14"/>
      <c r="C586" s="14"/>
      <c r="F586" s="14"/>
    </row>
    <row r="587" spans="2:6" ht="15.75" customHeight="1">
      <c r="B587" s="14"/>
      <c r="C587" s="14"/>
      <c r="F587" s="14"/>
    </row>
    <row r="588" spans="2:6" ht="15.75" customHeight="1">
      <c r="B588" s="14"/>
      <c r="C588" s="14"/>
      <c r="F588" s="14"/>
    </row>
    <row r="589" spans="2:6" ht="15.75" customHeight="1">
      <c r="B589" s="14"/>
      <c r="C589" s="14"/>
      <c r="F589" s="14"/>
    </row>
    <row r="590" spans="2:6" ht="15.75" customHeight="1">
      <c r="B590" s="14"/>
      <c r="C590" s="14"/>
      <c r="F590" s="14"/>
    </row>
    <row r="591" spans="2:6" ht="15.75" customHeight="1">
      <c r="B591" s="14"/>
      <c r="C591" s="14"/>
      <c r="F591" s="14"/>
    </row>
    <row r="592" spans="2:6" ht="15.75" customHeight="1">
      <c r="B592" s="14"/>
      <c r="C592" s="14"/>
      <c r="F592" s="14"/>
    </row>
    <row r="593" spans="2:6" ht="15.75" customHeight="1">
      <c r="B593" s="14"/>
      <c r="C593" s="14"/>
      <c r="F593" s="14"/>
    </row>
    <row r="594" spans="2:6" ht="15.75" customHeight="1">
      <c r="B594" s="14"/>
      <c r="C594" s="14"/>
      <c r="F594" s="14"/>
    </row>
    <row r="595" spans="2:6" ht="15.75" customHeight="1">
      <c r="B595" s="14"/>
      <c r="C595" s="14"/>
      <c r="F595" s="14"/>
    </row>
    <row r="596" spans="2:6" ht="15.75" customHeight="1">
      <c r="B596" s="14"/>
      <c r="C596" s="14"/>
      <c r="F596" s="14"/>
    </row>
    <row r="597" spans="2:6" ht="15.75" customHeight="1">
      <c r="B597" s="14"/>
      <c r="C597" s="14"/>
      <c r="F597" s="14"/>
    </row>
    <row r="598" spans="2:6" ht="15.75" customHeight="1">
      <c r="B598" s="14"/>
      <c r="C598" s="14"/>
      <c r="F598" s="14"/>
    </row>
    <row r="599" spans="2:6" ht="15.75" customHeight="1">
      <c r="B599" s="14"/>
      <c r="C599" s="14"/>
      <c r="F599" s="14"/>
    </row>
    <row r="600" spans="2:6" ht="15.75" customHeight="1">
      <c r="B600" s="14"/>
      <c r="C600" s="14"/>
      <c r="F600" s="14"/>
    </row>
    <row r="601" spans="2:6" ht="15.75" customHeight="1">
      <c r="B601" s="14"/>
      <c r="C601" s="14"/>
      <c r="F601" s="14"/>
    </row>
    <row r="602" spans="2:6" ht="15.75" customHeight="1">
      <c r="B602" s="14"/>
      <c r="C602" s="14"/>
      <c r="F602" s="14"/>
    </row>
    <row r="603" spans="2:6" ht="15.75" customHeight="1">
      <c r="B603" s="14"/>
      <c r="C603" s="14"/>
      <c r="F603" s="14"/>
    </row>
    <row r="604" spans="2:6" ht="15.75" customHeight="1">
      <c r="B604" s="14"/>
      <c r="C604" s="14"/>
      <c r="F604" s="14"/>
    </row>
    <row r="605" spans="2:6" ht="15.75" customHeight="1">
      <c r="B605" s="14"/>
      <c r="C605" s="14"/>
      <c r="F605" s="14"/>
    </row>
    <row r="606" spans="2:6" ht="15.75" customHeight="1">
      <c r="B606" s="14"/>
      <c r="C606" s="14"/>
      <c r="F606" s="14"/>
    </row>
    <row r="607" spans="2:6" ht="15.75" customHeight="1">
      <c r="B607" s="14"/>
      <c r="C607" s="14"/>
      <c r="F607" s="14"/>
    </row>
    <row r="608" spans="2:6" ht="15.75" customHeight="1">
      <c r="B608" s="14"/>
      <c r="C608" s="14"/>
      <c r="F608" s="14"/>
    </row>
    <row r="609" spans="2:6" ht="15.75" customHeight="1">
      <c r="B609" s="14"/>
      <c r="C609" s="14"/>
      <c r="F609" s="14"/>
    </row>
    <row r="610" spans="2:6" ht="15.75" customHeight="1">
      <c r="B610" s="14"/>
      <c r="C610" s="14"/>
      <c r="F610" s="14"/>
    </row>
    <row r="611" spans="2:6" ht="15.75" customHeight="1">
      <c r="B611" s="14"/>
      <c r="C611" s="14"/>
      <c r="F611" s="14"/>
    </row>
    <row r="612" spans="2:6" ht="15.75" customHeight="1">
      <c r="B612" s="14"/>
      <c r="C612" s="14"/>
      <c r="F612" s="14"/>
    </row>
    <row r="613" spans="2:6" ht="15.75" customHeight="1">
      <c r="B613" s="14"/>
      <c r="C613" s="14"/>
      <c r="F613" s="14"/>
    </row>
    <row r="614" spans="2:6" ht="15.75" customHeight="1">
      <c r="B614" s="14"/>
      <c r="C614" s="14"/>
      <c r="F614" s="14"/>
    </row>
    <row r="615" spans="2:6" ht="15.75" customHeight="1">
      <c r="B615" s="14"/>
      <c r="C615" s="14"/>
      <c r="F615" s="14"/>
    </row>
    <row r="616" spans="2:6" ht="15.75" customHeight="1">
      <c r="B616" s="14"/>
      <c r="C616" s="14"/>
      <c r="F616" s="14"/>
    </row>
    <row r="617" spans="2:6" ht="15.75" customHeight="1">
      <c r="B617" s="14"/>
      <c r="C617" s="14"/>
      <c r="F617" s="14"/>
    </row>
    <row r="618" spans="2:6" ht="15.75" customHeight="1">
      <c r="B618" s="14"/>
      <c r="C618" s="14"/>
      <c r="F618" s="14"/>
    </row>
    <row r="619" spans="2:6" ht="15.75" customHeight="1">
      <c r="B619" s="14"/>
      <c r="C619" s="14"/>
      <c r="F619" s="14"/>
    </row>
    <row r="620" spans="2:6" ht="15.75" customHeight="1">
      <c r="B620" s="14"/>
      <c r="C620" s="14"/>
      <c r="F620" s="14"/>
    </row>
    <row r="621" spans="2:6" ht="15.75" customHeight="1">
      <c r="B621" s="14"/>
      <c r="C621" s="14"/>
      <c r="F621" s="14"/>
    </row>
    <row r="622" spans="2:6" ht="15.75" customHeight="1">
      <c r="B622" s="14"/>
      <c r="C622" s="14"/>
      <c r="F622" s="14"/>
    </row>
    <row r="623" spans="2:6" ht="15.75" customHeight="1">
      <c r="B623" s="14"/>
      <c r="C623" s="14"/>
      <c r="F623" s="14"/>
    </row>
    <row r="624" spans="2:6" ht="15.75" customHeight="1">
      <c r="B624" s="14"/>
      <c r="C624" s="14"/>
      <c r="F624" s="14"/>
    </row>
    <row r="625" spans="2:6" ht="15.75" customHeight="1">
      <c r="B625" s="14"/>
      <c r="C625" s="14"/>
      <c r="F625" s="14"/>
    </row>
    <row r="626" spans="2:6" ht="15.75" customHeight="1">
      <c r="B626" s="14"/>
      <c r="C626" s="14"/>
      <c r="F626" s="14"/>
    </row>
    <row r="627" spans="2:6" ht="15.75" customHeight="1">
      <c r="B627" s="14"/>
      <c r="C627" s="14"/>
      <c r="F627" s="14"/>
    </row>
    <row r="628" spans="2:6" ht="15.75" customHeight="1">
      <c r="B628" s="14"/>
      <c r="C628" s="14"/>
      <c r="F628" s="14"/>
    </row>
    <row r="629" spans="2:6" ht="15.75" customHeight="1">
      <c r="B629" s="14"/>
      <c r="C629" s="14"/>
      <c r="F629" s="14"/>
    </row>
    <row r="630" spans="2:6" ht="15.75" customHeight="1">
      <c r="B630" s="14"/>
      <c r="C630" s="14"/>
      <c r="F630" s="14"/>
    </row>
    <row r="631" spans="2:6" ht="15.75" customHeight="1">
      <c r="B631" s="14"/>
      <c r="C631" s="14"/>
      <c r="F631" s="14"/>
    </row>
    <row r="632" spans="2:6" ht="15.75" customHeight="1">
      <c r="B632" s="14"/>
      <c r="C632" s="14"/>
      <c r="F632" s="14"/>
    </row>
    <row r="633" spans="2:6" ht="15.75" customHeight="1">
      <c r="B633" s="14"/>
      <c r="C633" s="14"/>
      <c r="F633" s="14"/>
    </row>
    <row r="634" spans="2:6" ht="15.75" customHeight="1">
      <c r="B634" s="14"/>
      <c r="C634" s="14"/>
      <c r="F634" s="14"/>
    </row>
    <row r="635" spans="2:6" ht="15.75" customHeight="1">
      <c r="B635" s="14"/>
      <c r="C635" s="14"/>
      <c r="F635" s="14"/>
    </row>
    <row r="636" spans="2:6" ht="15.75" customHeight="1">
      <c r="B636" s="14"/>
      <c r="C636" s="14"/>
      <c r="F636" s="14"/>
    </row>
    <row r="637" spans="2:6" ht="15.75" customHeight="1">
      <c r="B637" s="14"/>
      <c r="C637" s="14"/>
      <c r="F637" s="14"/>
    </row>
    <row r="638" spans="2:6" ht="15.75" customHeight="1">
      <c r="B638" s="14"/>
      <c r="C638" s="14"/>
      <c r="F638" s="14"/>
    </row>
    <row r="639" spans="2:6" ht="15.75" customHeight="1">
      <c r="B639" s="14"/>
      <c r="C639" s="14"/>
      <c r="F639" s="14"/>
    </row>
    <row r="640" spans="2:6" ht="15.75" customHeight="1">
      <c r="B640" s="14"/>
      <c r="C640" s="14"/>
      <c r="F640" s="14"/>
    </row>
    <row r="641" spans="2:6" ht="15.75" customHeight="1">
      <c r="B641" s="14"/>
      <c r="C641" s="14"/>
      <c r="F641" s="14"/>
    </row>
    <row r="642" spans="2:6" ht="15.75" customHeight="1">
      <c r="B642" s="14"/>
      <c r="C642" s="14"/>
      <c r="F642" s="14"/>
    </row>
    <row r="643" spans="2:6" ht="15.75" customHeight="1">
      <c r="B643" s="14"/>
      <c r="C643" s="14"/>
      <c r="F643" s="14"/>
    </row>
    <row r="644" spans="2:6" ht="15.75" customHeight="1">
      <c r="B644" s="14"/>
      <c r="C644" s="14"/>
      <c r="F644" s="14"/>
    </row>
    <row r="645" spans="2:6" ht="15.75" customHeight="1">
      <c r="B645" s="14"/>
      <c r="C645" s="14"/>
      <c r="F645" s="14"/>
    </row>
    <row r="646" spans="2:6" ht="15.75" customHeight="1">
      <c r="B646" s="14"/>
      <c r="C646" s="14"/>
      <c r="F646" s="14"/>
    </row>
    <row r="647" spans="2:6" ht="15.75" customHeight="1">
      <c r="B647" s="14"/>
      <c r="C647" s="14"/>
      <c r="F647" s="14"/>
    </row>
    <row r="648" spans="2:6" ht="15.75" customHeight="1">
      <c r="B648" s="14"/>
      <c r="C648" s="14"/>
      <c r="F648" s="14"/>
    </row>
    <row r="649" spans="2:6" ht="15.75" customHeight="1">
      <c r="B649" s="14"/>
      <c r="C649" s="14"/>
      <c r="F649" s="14"/>
    </row>
    <row r="650" spans="2:6" ht="15.75" customHeight="1">
      <c r="B650" s="14"/>
      <c r="C650" s="14"/>
      <c r="F650" s="14"/>
    </row>
    <row r="651" spans="2:6" ht="15.75" customHeight="1">
      <c r="B651" s="14"/>
      <c r="C651" s="14"/>
      <c r="F651" s="14"/>
    </row>
    <row r="652" spans="2:6" ht="15.75" customHeight="1">
      <c r="B652" s="14"/>
      <c r="C652" s="14"/>
      <c r="F652" s="14"/>
    </row>
    <row r="653" spans="2:6" ht="15.75" customHeight="1">
      <c r="B653" s="14"/>
      <c r="C653" s="14"/>
      <c r="F653" s="14"/>
    </row>
    <row r="654" spans="2:6" ht="15.75" customHeight="1">
      <c r="B654" s="14"/>
      <c r="C654" s="14"/>
      <c r="F654" s="14"/>
    </row>
    <row r="655" spans="2:6" ht="15.75" customHeight="1">
      <c r="B655" s="14"/>
      <c r="C655" s="14"/>
      <c r="F655" s="14"/>
    </row>
    <row r="656" spans="2:6" ht="15.75" customHeight="1">
      <c r="B656" s="14"/>
      <c r="C656" s="14"/>
      <c r="F656" s="14"/>
    </row>
    <row r="657" spans="2:6" ht="15.75" customHeight="1">
      <c r="B657" s="14"/>
      <c r="C657" s="14"/>
      <c r="F657" s="14"/>
    </row>
    <row r="658" spans="2:6" ht="15.75" customHeight="1">
      <c r="B658" s="14"/>
      <c r="C658" s="14"/>
      <c r="F658" s="14"/>
    </row>
    <row r="659" spans="2:6" ht="15.75" customHeight="1">
      <c r="B659" s="14"/>
      <c r="C659" s="14"/>
      <c r="F659" s="14"/>
    </row>
    <row r="660" spans="2:6" ht="15.75" customHeight="1">
      <c r="B660" s="14"/>
      <c r="C660" s="14"/>
      <c r="F660" s="14"/>
    </row>
    <row r="661" spans="2:6" ht="15.75" customHeight="1">
      <c r="B661" s="14"/>
      <c r="C661" s="14"/>
      <c r="F661" s="14"/>
    </row>
    <row r="662" spans="2:6" ht="15.75" customHeight="1">
      <c r="B662" s="14"/>
      <c r="C662" s="14"/>
      <c r="F662" s="14"/>
    </row>
    <row r="663" spans="2:6" ht="15.75" customHeight="1">
      <c r="B663" s="14"/>
      <c r="C663" s="14"/>
      <c r="F663" s="14"/>
    </row>
    <row r="664" spans="2:6" ht="15.75" customHeight="1">
      <c r="B664" s="14"/>
      <c r="C664" s="14"/>
      <c r="F664" s="14"/>
    </row>
    <row r="665" spans="2:6" ht="15.75" customHeight="1">
      <c r="B665" s="14"/>
      <c r="C665" s="14"/>
      <c r="F665" s="14"/>
    </row>
    <row r="666" spans="2:6" ht="15.75" customHeight="1">
      <c r="B666" s="14"/>
      <c r="C666" s="14"/>
      <c r="F666" s="14"/>
    </row>
    <row r="667" spans="2:6" ht="15.75" customHeight="1">
      <c r="B667" s="14"/>
      <c r="C667" s="14"/>
      <c r="F667" s="14"/>
    </row>
    <row r="668" spans="2:6" ht="15.75" customHeight="1">
      <c r="B668" s="14"/>
      <c r="C668" s="14"/>
      <c r="F668" s="14"/>
    </row>
    <row r="669" spans="2:6" ht="15.75" customHeight="1">
      <c r="B669" s="14"/>
      <c r="C669" s="14"/>
      <c r="F669" s="14"/>
    </row>
    <row r="670" spans="2:6" ht="15.75" customHeight="1">
      <c r="B670" s="14"/>
      <c r="C670" s="14"/>
      <c r="F670" s="14"/>
    </row>
    <row r="671" spans="2:6" ht="15.75" customHeight="1">
      <c r="B671" s="14"/>
      <c r="C671" s="14"/>
      <c r="F671" s="14"/>
    </row>
    <row r="672" spans="2:6" ht="15.75" customHeight="1">
      <c r="B672" s="14"/>
      <c r="C672" s="14"/>
      <c r="F672" s="14"/>
    </row>
    <row r="673" spans="2:6" ht="15.75" customHeight="1">
      <c r="B673" s="14"/>
      <c r="C673" s="14"/>
      <c r="F673" s="14"/>
    </row>
    <row r="674" spans="2:6" ht="15.75" customHeight="1">
      <c r="B674" s="14"/>
      <c r="C674" s="14"/>
      <c r="F674" s="14"/>
    </row>
    <row r="675" spans="2:6" ht="15.75" customHeight="1">
      <c r="B675" s="14"/>
      <c r="C675" s="14"/>
      <c r="F675" s="14"/>
    </row>
    <row r="676" spans="2:6" ht="15.75" customHeight="1">
      <c r="B676" s="14"/>
      <c r="C676" s="14"/>
      <c r="F676" s="14"/>
    </row>
    <row r="677" spans="2:6" ht="15.75" customHeight="1">
      <c r="B677" s="14"/>
      <c r="C677" s="14"/>
      <c r="F677" s="14"/>
    </row>
    <row r="678" spans="2:6" ht="15.75" customHeight="1">
      <c r="B678" s="14"/>
      <c r="C678" s="14"/>
      <c r="F678" s="14"/>
    </row>
    <row r="679" spans="2:6" ht="15.75" customHeight="1">
      <c r="B679" s="14"/>
      <c r="C679" s="14"/>
      <c r="F679" s="14"/>
    </row>
    <row r="680" spans="2:6" ht="15.75" customHeight="1">
      <c r="B680" s="14"/>
      <c r="C680" s="14"/>
      <c r="F680" s="14"/>
    </row>
    <row r="681" spans="2:6" ht="15.75" customHeight="1">
      <c r="B681" s="14"/>
      <c r="C681" s="14"/>
      <c r="F681" s="14"/>
    </row>
    <row r="682" spans="2:6" ht="15.75" customHeight="1">
      <c r="B682" s="14"/>
      <c r="C682" s="14"/>
      <c r="F682" s="14"/>
    </row>
    <row r="683" spans="2:6" ht="15.75" customHeight="1">
      <c r="B683" s="14"/>
      <c r="C683" s="14"/>
      <c r="F683" s="14"/>
    </row>
    <row r="684" spans="2:6" ht="15.75" customHeight="1">
      <c r="B684" s="14"/>
      <c r="C684" s="14"/>
      <c r="F684" s="14"/>
    </row>
    <row r="685" spans="2:6" ht="15.75" customHeight="1">
      <c r="B685" s="14"/>
      <c r="C685" s="14"/>
      <c r="F685" s="14"/>
    </row>
    <row r="686" spans="2:6" ht="15.75" customHeight="1">
      <c r="B686" s="14"/>
      <c r="C686" s="14"/>
      <c r="F686" s="14"/>
    </row>
    <row r="687" spans="2:6" ht="15.75" customHeight="1">
      <c r="B687" s="14"/>
      <c r="C687" s="14"/>
      <c r="F687" s="14"/>
    </row>
    <row r="688" spans="2:6" ht="15.75" customHeight="1">
      <c r="B688" s="14"/>
      <c r="C688" s="14"/>
      <c r="F688" s="14"/>
    </row>
    <row r="689" spans="2:6" ht="15.75" customHeight="1">
      <c r="B689" s="14"/>
      <c r="C689" s="14"/>
      <c r="F689" s="14"/>
    </row>
    <row r="690" spans="2:6" ht="15.75" customHeight="1">
      <c r="B690" s="14"/>
      <c r="C690" s="14"/>
      <c r="F690" s="14"/>
    </row>
    <row r="691" spans="2:6" ht="15.75" customHeight="1">
      <c r="B691" s="14"/>
      <c r="C691" s="14"/>
      <c r="F691" s="14"/>
    </row>
    <row r="692" spans="2:6" ht="15.75" customHeight="1">
      <c r="B692" s="14"/>
      <c r="C692" s="14"/>
      <c r="F692" s="14"/>
    </row>
    <row r="693" spans="2:6" ht="15.75" customHeight="1">
      <c r="B693" s="14"/>
      <c r="C693" s="14"/>
      <c r="F693" s="14"/>
    </row>
    <row r="694" spans="2:6" ht="15.75" customHeight="1">
      <c r="B694" s="14"/>
      <c r="C694" s="14"/>
      <c r="F694" s="14"/>
    </row>
    <row r="695" spans="2:6" ht="15.75" customHeight="1">
      <c r="B695" s="14"/>
      <c r="C695" s="14"/>
      <c r="F695" s="14"/>
    </row>
    <row r="696" spans="2:6" ht="15.75" customHeight="1">
      <c r="B696" s="14"/>
      <c r="C696" s="14"/>
      <c r="F696" s="14"/>
    </row>
    <row r="697" spans="2:6" ht="15.75" customHeight="1">
      <c r="B697" s="14"/>
      <c r="C697" s="14"/>
      <c r="F697" s="14"/>
    </row>
    <row r="698" spans="2:6" ht="15.75" customHeight="1">
      <c r="B698" s="14"/>
      <c r="C698" s="14"/>
      <c r="F698" s="14"/>
    </row>
    <row r="699" spans="2:6" ht="15.75" customHeight="1">
      <c r="B699" s="14"/>
      <c r="C699" s="14"/>
      <c r="F699" s="14"/>
    </row>
    <row r="700" spans="2:6" ht="15.75" customHeight="1">
      <c r="B700" s="14"/>
      <c r="C700" s="14"/>
      <c r="F700" s="14"/>
    </row>
    <row r="701" spans="2:6" ht="15.75" customHeight="1">
      <c r="B701" s="14"/>
      <c r="C701" s="14"/>
      <c r="F701" s="14"/>
    </row>
    <row r="702" spans="2:6" ht="15.75" customHeight="1">
      <c r="B702" s="14"/>
      <c r="C702" s="14"/>
      <c r="F702" s="14"/>
    </row>
    <row r="703" spans="2:6" ht="15.75" customHeight="1">
      <c r="B703" s="14"/>
      <c r="C703" s="14"/>
      <c r="F703" s="14"/>
    </row>
    <row r="704" spans="2:6" ht="15.75" customHeight="1">
      <c r="B704" s="14"/>
      <c r="C704" s="14"/>
      <c r="F704" s="14"/>
    </row>
    <row r="705" spans="2:6" ht="15.75" customHeight="1">
      <c r="B705" s="14"/>
      <c r="C705" s="14"/>
      <c r="F705" s="14"/>
    </row>
    <row r="706" spans="2:6" ht="15.75" customHeight="1">
      <c r="B706" s="14"/>
      <c r="C706" s="14"/>
      <c r="F706" s="14"/>
    </row>
    <row r="707" spans="2:6" ht="15.75" customHeight="1">
      <c r="B707" s="14"/>
      <c r="C707" s="14"/>
      <c r="F707" s="14"/>
    </row>
    <row r="708" spans="2:6" ht="15.75" customHeight="1">
      <c r="B708" s="14"/>
      <c r="C708" s="14"/>
      <c r="F708" s="14"/>
    </row>
    <row r="709" spans="2:6" ht="15.75" customHeight="1">
      <c r="B709" s="14"/>
      <c r="C709" s="14"/>
      <c r="F709" s="14"/>
    </row>
    <row r="710" spans="2:6" ht="15.75" customHeight="1">
      <c r="B710" s="14"/>
      <c r="C710" s="14"/>
      <c r="F710" s="14"/>
    </row>
    <row r="711" spans="2:6" ht="15.75" customHeight="1">
      <c r="B711" s="14"/>
      <c r="C711" s="14"/>
      <c r="F711" s="14"/>
    </row>
    <row r="712" spans="2:6" ht="15.75" customHeight="1">
      <c r="B712" s="14"/>
      <c r="C712" s="14"/>
      <c r="F712" s="14"/>
    </row>
    <row r="713" spans="2:6" ht="15.75" customHeight="1">
      <c r="B713" s="14"/>
      <c r="C713" s="14"/>
      <c r="F713" s="14"/>
    </row>
    <row r="714" spans="2:6" ht="15.75" customHeight="1">
      <c r="B714" s="14"/>
      <c r="C714" s="14"/>
      <c r="F714" s="14"/>
    </row>
    <row r="715" spans="2:6" ht="15.75" customHeight="1">
      <c r="B715" s="14"/>
      <c r="C715" s="14"/>
      <c r="F715" s="14"/>
    </row>
    <row r="716" spans="2:6" ht="15.75" customHeight="1">
      <c r="B716" s="14"/>
      <c r="C716" s="14"/>
      <c r="F716" s="14"/>
    </row>
    <row r="717" spans="2:6" ht="15.75" customHeight="1">
      <c r="B717" s="14"/>
      <c r="C717" s="14"/>
      <c r="F717" s="14"/>
    </row>
    <row r="718" spans="2:6" ht="15.75" customHeight="1">
      <c r="B718" s="14"/>
      <c r="C718" s="14"/>
      <c r="F718" s="14"/>
    </row>
    <row r="719" spans="2:6" ht="15.75" customHeight="1">
      <c r="B719" s="14"/>
      <c r="C719" s="14"/>
      <c r="F719" s="14"/>
    </row>
    <row r="720" spans="2:6" ht="15.75" customHeight="1">
      <c r="B720" s="14"/>
      <c r="C720" s="14"/>
      <c r="F720" s="14"/>
    </row>
    <row r="721" spans="2:6" ht="15.75" customHeight="1">
      <c r="B721" s="14"/>
      <c r="C721" s="14"/>
      <c r="F721" s="14"/>
    </row>
    <row r="722" spans="2:6" ht="15.75" customHeight="1">
      <c r="B722" s="14"/>
      <c r="C722" s="14"/>
      <c r="F722" s="14"/>
    </row>
    <row r="723" spans="2:6" ht="15.75" customHeight="1">
      <c r="B723" s="14"/>
      <c r="C723" s="14"/>
      <c r="F723" s="14"/>
    </row>
    <row r="724" spans="2:6" ht="15.75" customHeight="1">
      <c r="B724" s="14"/>
      <c r="C724" s="14"/>
      <c r="F724" s="14"/>
    </row>
    <row r="725" spans="2:6" ht="15.75" customHeight="1">
      <c r="B725" s="14"/>
      <c r="C725" s="14"/>
      <c r="F725" s="14"/>
    </row>
    <row r="726" spans="2:6" ht="15.75" customHeight="1">
      <c r="B726" s="14"/>
      <c r="C726" s="14"/>
      <c r="F726" s="14"/>
    </row>
    <row r="727" spans="2:6" ht="15.75" customHeight="1">
      <c r="B727" s="14"/>
      <c r="C727" s="14"/>
      <c r="F727" s="14"/>
    </row>
    <row r="728" spans="2:6" ht="15.75" customHeight="1">
      <c r="B728" s="14"/>
      <c r="C728" s="14"/>
      <c r="F728" s="14"/>
    </row>
    <row r="729" spans="2:6" ht="15.75" customHeight="1">
      <c r="B729" s="14"/>
      <c r="C729" s="14"/>
      <c r="F729" s="14"/>
    </row>
    <row r="730" spans="2:6" ht="15.75" customHeight="1">
      <c r="B730" s="14"/>
      <c r="C730" s="14"/>
      <c r="F730" s="14"/>
    </row>
    <row r="731" spans="2:6" ht="15.75" customHeight="1">
      <c r="B731" s="14"/>
      <c r="C731" s="14"/>
      <c r="F731" s="14"/>
    </row>
    <row r="732" spans="2:6" ht="15.75" customHeight="1">
      <c r="B732" s="14"/>
      <c r="C732" s="14"/>
      <c r="F732" s="14"/>
    </row>
    <row r="733" spans="2:6" ht="15.75" customHeight="1">
      <c r="B733" s="14"/>
      <c r="C733" s="14"/>
      <c r="F733" s="14"/>
    </row>
    <row r="734" spans="2:6" ht="15.75" customHeight="1">
      <c r="B734" s="14"/>
      <c r="C734" s="14"/>
      <c r="F734" s="14"/>
    </row>
    <row r="735" spans="2:6" ht="15.75" customHeight="1">
      <c r="B735" s="14"/>
      <c r="C735" s="14"/>
      <c r="F735" s="14"/>
    </row>
    <row r="736" spans="2:6" ht="15.75" customHeight="1">
      <c r="B736" s="14"/>
      <c r="C736" s="14"/>
      <c r="F736" s="14"/>
    </row>
    <row r="737" spans="2:6" ht="15.75" customHeight="1">
      <c r="B737" s="14"/>
      <c r="C737" s="14"/>
      <c r="F737" s="14"/>
    </row>
    <row r="738" spans="2:6" ht="15.75" customHeight="1">
      <c r="B738" s="14"/>
      <c r="C738" s="14"/>
      <c r="F738" s="14"/>
    </row>
    <row r="739" spans="2:6" ht="15.75" customHeight="1">
      <c r="B739" s="14"/>
      <c r="C739" s="14"/>
      <c r="F739" s="14"/>
    </row>
    <row r="740" spans="2:6" ht="15.75" customHeight="1">
      <c r="B740" s="14"/>
      <c r="C740" s="14"/>
      <c r="F740" s="14"/>
    </row>
    <row r="741" spans="2:6" ht="15.75" customHeight="1">
      <c r="B741" s="14"/>
      <c r="C741" s="14"/>
      <c r="F741" s="14"/>
    </row>
    <row r="742" spans="2:6" ht="15.75" customHeight="1">
      <c r="B742" s="14"/>
      <c r="C742" s="14"/>
      <c r="F742" s="14"/>
    </row>
    <row r="743" spans="2:6" ht="15.75" customHeight="1">
      <c r="B743" s="14"/>
      <c r="C743" s="14"/>
      <c r="F743" s="14"/>
    </row>
    <row r="744" spans="2:6" ht="15.75" customHeight="1">
      <c r="B744" s="14"/>
      <c r="C744" s="14"/>
      <c r="F744" s="14"/>
    </row>
    <row r="745" spans="2:6" ht="15.75" customHeight="1">
      <c r="B745" s="14"/>
      <c r="C745" s="14"/>
      <c r="F745" s="14"/>
    </row>
    <row r="746" spans="2:6" ht="15.75" customHeight="1">
      <c r="B746" s="14"/>
      <c r="C746" s="14"/>
      <c r="F746" s="14"/>
    </row>
    <row r="747" spans="2:6" ht="15.75" customHeight="1">
      <c r="B747" s="14"/>
      <c r="C747" s="14"/>
      <c r="F747" s="14"/>
    </row>
    <row r="748" spans="2:6" ht="15.75" customHeight="1">
      <c r="B748" s="14"/>
      <c r="C748" s="14"/>
      <c r="F748" s="14"/>
    </row>
    <row r="749" spans="2:6" ht="15.75" customHeight="1">
      <c r="B749" s="14"/>
      <c r="C749" s="14"/>
      <c r="F749" s="14"/>
    </row>
    <row r="750" spans="2:6" ht="15.75" customHeight="1">
      <c r="B750" s="14"/>
      <c r="C750" s="14"/>
      <c r="F750" s="14"/>
    </row>
    <row r="751" spans="2:6" ht="15.75" customHeight="1">
      <c r="B751" s="14"/>
      <c r="C751" s="14"/>
      <c r="F751" s="14"/>
    </row>
    <row r="752" spans="2:6" ht="15.75" customHeight="1">
      <c r="B752" s="14"/>
      <c r="C752" s="14"/>
      <c r="F752" s="14"/>
    </row>
    <row r="753" spans="2:6" ht="15.75" customHeight="1">
      <c r="B753" s="14"/>
      <c r="C753" s="14"/>
      <c r="F753" s="14"/>
    </row>
    <row r="754" spans="2:6" ht="15.75" customHeight="1">
      <c r="B754" s="14"/>
      <c r="C754" s="14"/>
      <c r="F754" s="14"/>
    </row>
    <row r="755" spans="2:6" ht="15.75" customHeight="1">
      <c r="B755" s="14"/>
      <c r="C755" s="14"/>
      <c r="F755" s="14"/>
    </row>
    <row r="756" spans="2:6" ht="15.75" customHeight="1">
      <c r="B756" s="14"/>
      <c r="C756" s="14"/>
      <c r="F756" s="14"/>
    </row>
    <row r="757" spans="2:6" ht="15.75" customHeight="1">
      <c r="B757" s="14"/>
      <c r="C757" s="14"/>
      <c r="F757" s="14"/>
    </row>
    <row r="758" spans="2:6" ht="15.75" customHeight="1">
      <c r="B758" s="14"/>
      <c r="C758" s="14"/>
      <c r="F758" s="14"/>
    </row>
    <row r="759" spans="2:6" ht="15.75" customHeight="1">
      <c r="B759" s="14"/>
      <c r="C759" s="14"/>
      <c r="F759" s="14"/>
    </row>
    <row r="760" spans="2:6" ht="15.75" customHeight="1">
      <c r="B760" s="14"/>
      <c r="C760" s="14"/>
      <c r="F760" s="14"/>
    </row>
    <row r="761" spans="2:6" ht="15.75" customHeight="1">
      <c r="B761" s="14"/>
      <c r="C761" s="14"/>
      <c r="F761" s="14"/>
    </row>
    <row r="762" spans="2:6" ht="15.75" customHeight="1">
      <c r="B762" s="14"/>
      <c r="C762" s="14"/>
      <c r="F762" s="14"/>
    </row>
    <row r="763" spans="2:6" ht="15.75" customHeight="1">
      <c r="B763" s="14"/>
      <c r="C763" s="14"/>
      <c r="F763" s="14"/>
    </row>
    <row r="764" spans="2:6" ht="15.75" customHeight="1">
      <c r="B764" s="14"/>
      <c r="C764" s="14"/>
      <c r="F764" s="14"/>
    </row>
    <row r="765" spans="2:6" ht="15.75" customHeight="1">
      <c r="B765" s="14"/>
      <c r="C765" s="14"/>
      <c r="F765" s="14"/>
    </row>
    <row r="766" spans="2:6" ht="15.75" customHeight="1">
      <c r="B766" s="14"/>
      <c r="C766" s="14"/>
      <c r="F766" s="14"/>
    </row>
    <row r="767" spans="2:6" ht="15.75" customHeight="1">
      <c r="B767" s="14"/>
      <c r="C767" s="14"/>
      <c r="F767" s="14"/>
    </row>
    <row r="768" spans="2:6" ht="15.75" customHeight="1">
      <c r="B768" s="14"/>
      <c r="C768" s="14"/>
      <c r="F768" s="14"/>
    </row>
    <row r="769" spans="2:6" ht="15.75" customHeight="1">
      <c r="B769" s="14"/>
      <c r="C769" s="14"/>
      <c r="F769" s="14"/>
    </row>
    <row r="770" spans="2:6" ht="15.75" customHeight="1">
      <c r="B770" s="14"/>
      <c r="C770" s="14"/>
      <c r="F770" s="14"/>
    </row>
    <row r="771" spans="2:6" ht="15.75" customHeight="1">
      <c r="B771" s="14"/>
      <c r="C771" s="14"/>
      <c r="F771" s="14"/>
    </row>
    <row r="772" spans="2:6" ht="15.75" customHeight="1">
      <c r="B772" s="14"/>
      <c r="C772" s="14"/>
      <c r="F772" s="14"/>
    </row>
    <row r="773" spans="2:6" ht="15.75" customHeight="1">
      <c r="B773" s="14"/>
      <c r="C773" s="14"/>
      <c r="F773" s="14"/>
    </row>
    <row r="774" spans="2:6" ht="15.75" customHeight="1">
      <c r="B774" s="14"/>
      <c r="C774" s="14"/>
      <c r="F774" s="14"/>
    </row>
    <row r="775" spans="2:6" ht="15.75" customHeight="1">
      <c r="B775" s="14"/>
      <c r="C775" s="14"/>
      <c r="F775" s="14"/>
    </row>
    <row r="776" spans="2:6" ht="15.75" customHeight="1">
      <c r="B776" s="14"/>
      <c r="C776" s="14"/>
      <c r="F776" s="14"/>
    </row>
    <row r="777" spans="2:6" ht="15.75" customHeight="1">
      <c r="B777" s="14"/>
      <c r="C777" s="14"/>
      <c r="F777" s="14"/>
    </row>
    <row r="778" spans="2:6" ht="15.75" customHeight="1">
      <c r="B778" s="14"/>
      <c r="C778" s="14"/>
      <c r="F778" s="14"/>
    </row>
    <row r="779" spans="2:6" ht="15.75" customHeight="1">
      <c r="B779" s="14"/>
      <c r="C779" s="14"/>
      <c r="F779" s="14"/>
    </row>
    <row r="780" spans="2:6" ht="15.75" customHeight="1">
      <c r="B780" s="14"/>
      <c r="C780" s="14"/>
      <c r="F780" s="14"/>
    </row>
    <row r="781" spans="2:6" ht="15.75" customHeight="1">
      <c r="B781" s="14"/>
      <c r="C781" s="14"/>
      <c r="F781" s="14"/>
    </row>
    <row r="782" spans="2:6" ht="15.75" customHeight="1">
      <c r="B782" s="14"/>
      <c r="C782" s="14"/>
      <c r="F782" s="14"/>
    </row>
    <row r="783" spans="2:6" ht="15.75" customHeight="1">
      <c r="B783" s="14"/>
      <c r="C783" s="14"/>
      <c r="F783" s="14"/>
    </row>
    <row r="784" spans="2:6" ht="15.75" customHeight="1">
      <c r="B784" s="14"/>
      <c r="C784" s="14"/>
      <c r="F784" s="14"/>
    </row>
    <row r="785" spans="2:6" ht="15.75" customHeight="1">
      <c r="B785" s="14"/>
      <c r="C785" s="14"/>
      <c r="F785" s="14"/>
    </row>
    <row r="786" spans="2:6" ht="15.75" customHeight="1">
      <c r="B786" s="14"/>
      <c r="C786" s="14"/>
      <c r="F786" s="14"/>
    </row>
    <row r="787" spans="2:6" ht="15.75" customHeight="1">
      <c r="B787" s="14"/>
      <c r="C787" s="14"/>
      <c r="F787" s="14"/>
    </row>
    <row r="788" spans="2:6" ht="15.75" customHeight="1">
      <c r="B788" s="14"/>
      <c r="C788" s="14"/>
      <c r="F788" s="14"/>
    </row>
    <row r="789" spans="2:6" ht="15.75" customHeight="1">
      <c r="B789" s="14"/>
      <c r="C789" s="14"/>
      <c r="F789" s="14"/>
    </row>
    <row r="790" spans="2:6" ht="15.75" customHeight="1">
      <c r="B790" s="14"/>
      <c r="C790" s="14"/>
      <c r="F790" s="14"/>
    </row>
    <row r="791" spans="2:6" ht="15.75" customHeight="1">
      <c r="B791" s="14"/>
      <c r="C791" s="14"/>
      <c r="F791" s="14"/>
    </row>
    <row r="792" spans="2:6" ht="15.75" customHeight="1">
      <c r="B792" s="14"/>
      <c r="C792" s="14"/>
      <c r="F792" s="14"/>
    </row>
    <row r="793" spans="2:6" ht="15.75" customHeight="1">
      <c r="B793" s="14"/>
      <c r="C793" s="14"/>
      <c r="F793" s="14"/>
    </row>
    <row r="794" spans="2:6" ht="15.75" customHeight="1">
      <c r="B794" s="14"/>
      <c r="C794" s="14"/>
      <c r="F794" s="14"/>
    </row>
    <row r="795" spans="2:6" ht="15.75" customHeight="1">
      <c r="B795" s="14"/>
      <c r="C795" s="14"/>
      <c r="F795" s="14"/>
    </row>
    <row r="796" spans="2:6" ht="15.75" customHeight="1">
      <c r="B796" s="14"/>
      <c r="C796" s="14"/>
      <c r="F796" s="14"/>
    </row>
    <row r="797" spans="2:6" ht="15.75" customHeight="1">
      <c r="B797" s="14"/>
      <c r="C797" s="14"/>
      <c r="F797" s="14"/>
    </row>
    <row r="798" spans="2:6" ht="15.75" customHeight="1">
      <c r="B798" s="14"/>
      <c r="C798" s="14"/>
      <c r="F798" s="14"/>
    </row>
    <row r="799" spans="2:6" ht="15.75" customHeight="1">
      <c r="B799" s="14"/>
      <c r="C799" s="14"/>
      <c r="F799" s="14"/>
    </row>
    <row r="800" spans="2:6" ht="15.75" customHeight="1">
      <c r="B800" s="14"/>
      <c r="C800" s="14"/>
      <c r="F800" s="14"/>
    </row>
    <row r="801" spans="2:6" ht="15.75" customHeight="1">
      <c r="B801" s="14"/>
      <c r="C801" s="14"/>
      <c r="F801" s="14"/>
    </row>
    <row r="802" spans="2:6" ht="15.75" customHeight="1">
      <c r="B802" s="14"/>
      <c r="C802" s="14"/>
      <c r="F802" s="14"/>
    </row>
    <row r="803" spans="2:6" ht="15.75" customHeight="1">
      <c r="B803" s="14"/>
      <c r="C803" s="14"/>
      <c r="F803" s="14"/>
    </row>
    <row r="804" spans="2:6" ht="15.75" customHeight="1">
      <c r="B804" s="14"/>
      <c r="C804" s="14"/>
      <c r="F804" s="14"/>
    </row>
    <row r="805" spans="2:6" ht="15.75" customHeight="1">
      <c r="B805" s="14"/>
      <c r="C805" s="14"/>
      <c r="F805" s="14"/>
    </row>
    <row r="806" spans="2:6" ht="15.75" customHeight="1">
      <c r="B806" s="14"/>
      <c r="C806" s="14"/>
      <c r="F806" s="14"/>
    </row>
    <row r="807" spans="2:6" ht="15.75" customHeight="1">
      <c r="B807" s="14"/>
      <c r="C807" s="14"/>
      <c r="F807" s="14"/>
    </row>
    <row r="808" spans="2:6" ht="15.75" customHeight="1">
      <c r="B808" s="14"/>
      <c r="C808" s="14"/>
      <c r="F808" s="14"/>
    </row>
    <row r="809" spans="2:6" ht="15.75" customHeight="1">
      <c r="B809" s="14"/>
      <c r="C809" s="14"/>
      <c r="F809" s="14"/>
    </row>
    <row r="810" spans="2:6" ht="15.75" customHeight="1">
      <c r="B810" s="14"/>
      <c r="C810" s="14"/>
      <c r="F810" s="14"/>
    </row>
    <row r="811" spans="2:6" ht="15.75" customHeight="1">
      <c r="B811" s="14"/>
      <c r="C811" s="14"/>
      <c r="F811" s="14"/>
    </row>
    <row r="812" spans="2:6" ht="15.75" customHeight="1">
      <c r="B812" s="14"/>
      <c r="C812" s="14"/>
      <c r="F812" s="14"/>
    </row>
    <row r="813" spans="2:6" ht="15.75" customHeight="1">
      <c r="B813" s="14"/>
      <c r="C813" s="14"/>
      <c r="F813" s="14"/>
    </row>
    <row r="814" spans="2:6" ht="15.75" customHeight="1">
      <c r="B814" s="14"/>
      <c r="C814" s="14"/>
      <c r="F814" s="14"/>
    </row>
    <row r="815" spans="2:6" ht="15.75" customHeight="1">
      <c r="B815" s="14"/>
      <c r="C815" s="14"/>
      <c r="F815" s="14"/>
    </row>
    <row r="816" spans="2:6" ht="15.75" customHeight="1">
      <c r="B816" s="14"/>
      <c r="C816" s="14"/>
      <c r="F816" s="14"/>
    </row>
    <row r="817" spans="2:6" ht="15.75" customHeight="1">
      <c r="B817" s="14"/>
      <c r="C817" s="14"/>
      <c r="F817" s="14"/>
    </row>
    <row r="818" spans="2:6" ht="15.75" customHeight="1">
      <c r="B818" s="14"/>
      <c r="C818" s="14"/>
      <c r="F818" s="14"/>
    </row>
    <row r="819" spans="2:6" ht="15.75" customHeight="1">
      <c r="B819" s="14"/>
      <c r="C819" s="14"/>
      <c r="F819" s="14"/>
    </row>
    <row r="820" spans="2:6" ht="15.75" customHeight="1">
      <c r="B820" s="14"/>
      <c r="C820" s="14"/>
      <c r="F820" s="14"/>
    </row>
    <row r="821" spans="2:6" ht="15.75" customHeight="1">
      <c r="B821" s="14"/>
      <c r="C821" s="14"/>
      <c r="F821" s="14"/>
    </row>
    <row r="822" spans="2:6" ht="15.75" customHeight="1">
      <c r="B822" s="14"/>
      <c r="C822" s="14"/>
      <c r="F822" s="14"/>
    </row>
    <row r="823" spans="2:6" ht="15.75" customHeight="1">
      <c r="B823" s="14"/>
      <c r="C823" s="14"/>
      <c r="F823" s="14"/>
    </row>
    <row r="824" spans="2:6" ht="15.75" customHeight="1">
      <c r="B824" s="14"/>
      <c r="C824" s="14"/>
      <c r="F824" s="14"/>
    </row>
    <row r="825" spans="2:6" ht="15.75" customHeight="1">
      <c r="B825" s="14"/>
      <c r="C825" s="14"/>
      <c r="F825" s="14"/>
    </row>
    <row r="826" spans="2:6" ht="15.75" customHeight="1">
      <c r="B826" s="14"/>
      <c r="C826" s="14"/>
      <c r="F826" s="14"/>
    </row>
    <row r="827" spans="2:6" ht="15.75" customHeight="1">
      <c r="B827" s="14"/>
      <c r="C827" s="14"/>
      <c r="F827" s="14"/>
    </row>
    <row r="828" spans="2:6" ht="15.75" customHeight="1">
      <c r="B828" s="14"/>
      <c r="C828" s="14"/>
      <c r="F828" s="14"/>
    </row>
    <row r="829" spans="2:6" ht="15.75" customHeight="1">
      <c r="B829" s="14"/>
      <c r="C829" s="14"/>
      <c r="F829" s="14"/>
    </row>
    <row r="830" spans="2:6" ht="15.75" customHeight="1">
      <c r="B830" s="14"/>
      <c r="C830" s="14"/>
      <c r="F830" s="14"/>
    </row>
    <row r="831" spans="2:6" ht="15.75" customHeight="1">
      <c r="B831" s="14"/>
      <c r="C831" s="14"/>
      <c r="F831" s="14"/>
    </row>
    <row r="832" spans="2:6" ht="15.75" customHeight="1">
      <c r="B832" s="14"/>
      <c r="C832" s="14"/>
      <c r="F832" s="14"/>
    </row>
    <row r="833" spans="2:6" ht="15.75" customHeight="1">
      <c r="B833" s="14"/>
      <c r="C833" s="14"/>
      <c r="F833" s="14"/>
    </row>
    <row r="834" spans="2:6" ht="15.75" customHeight="1">
      <c r="B834" s="14"/>
      <c r="C834" s="14"/>
      <c r="F834" s="14"/>
    </row>
    <row r="835" spans="2:6" ht="15.75" customHeight="1">
      <c r="B835" s="14"/>
      <c r="C835" s="14"/>
      <c r="F835" s="14"/>
    </row>
    <row r="836" spans="2:6" ht="15.75" customHeight="1">
      <c r="B836" s="14"/>
      <c r="C836" s="14"/>
      <c r="F836" s="14"/>
    </row>
    <row r="837" spans="2:6" ht="15.75" customHeight="1">
      <c r="B837" s="14"/>
      <c r="C837" s="14"/>
      <c r="F837" s="14"/>
    </row>
    <row r="838" spans="2:6" ht="15.75" customHeight="1">
      <c r="B838" s="14"/>
      <c r="C838" s="14"/>
      <c r="F838" s="14"/>
    </row>
    <row r="839" spans="2:6" ht="15.75" customHeight="1">
      <c r="B839" s="14"/>
      <c r="C839" s="14"/>
      <c r="F839" s="14"/>
    </row>
    <row r="840" spans="2:6" ht="15.75" customHeight="1">
      <c r="B840" s="14"/>
      <c r="C840" s="14"/>
      <c r="F840" s="14"/>
    </row>
    <row r="841" spans="2:6" ht="15.75" customHeight="1">
      <c r="B841" s="14"/>
      <c r="C841" s="14"/>
      <c r="F841" s="14"/>
    </row>
    <row r="842" spans="2:6" ht="15.75" customHeight="1">
      <c r="B842" s="14"/>
      <c r="C842" s="14"/>
      <c r="F842" s="14"/>
    </row>
    <row r="843" spans="2:6" ht="15.75" customHeight="1">
      <c r="B843" s="14"/>
      <c r="C843" s="14"/>
      <c r="F843" s="14"/>
    </row>
    <row r="844" spans="2:6" ht="15.75" customHeight="1">
      <c r="B844" s="14"/>
      <c r="C844" s="14"/>
      <c r="F844" s="14"/>
    </row>
    <row r="845" spans="2:6" ht="15.75" customHeight="1">
      <c r="B845" s="14"/>
      <c r="C845" s="14"/>
      <c r="F845" s="14"/>
    </row>
    <row r="846" spans="2:6" ht="15.75" customHeight="1">
      <c r="B846" s="14"/>
      <c r="C846" s="14"/>
      <c r="F846" s="14"/>
    </row>
    <row r="847" spans="2:6" ht="15.75" customHeight="1">
      <c r="B847" s="14"/>
      <c r="C847" s="14"/>
      <c r="F847" s="14"/>
    </row>
    <row r="848" spans="2:6" ht="15.75" customHeight="1">
      <c r="B848" s="14"/>
      <c r="C848" s="14"/>
      <c r="F848" s="14"/>
    </row>
    <row r="849" spans="2:6" ht="15.75" customHeight="1">
      <c r="B849" s="14"/>
      <c r="C849" s="14"/>
      <c r="F849" s="14"/>
    </row>
    <row r="850" spans="2:6" ht="15.75" customHeight="1">
      <c r="B850" s="14"/>
      <c r="C850" s="14"/>
      <c r="F850" s="14"/>
    </row>
    <row r="851" spans="2:6" ht="15.75" customHeight="1">
      <c r="B851" s="14"/>
      <c r="C851" s="14"/>
      <c r="F851" s="14"/>
    </row>
    <row r="852" spans="2:6" ht="15.75" customHeight="1">
      <c r="B852" s="14"/>
      <c r="C852" s="14"/>
      <c r="F852" s="14"/>
    </row>
    <row r="853" spans="2:6" ht="15.75" customHeight="1">
      <c r="B853" s="14"/>
      <c r="C853" s="14"/>
      <c r="F853" s="14"/>
    </row>
    <row r="854" spans="2:6" ht="15.75" customHeight="1">
      <c r="B854" s="14"/>
      <c r="C854" s="14"/>
      <c r="F854" s="14"/>
    </row>
    <row r="855" spans="2:6" ht="15.75" customHeight="1">
      <c r="B855" s="14"/>
      <c r="C855" s="14"/>
      <c r="F855" s="14"/>
    </row>
    <row r="856" spans="2:6" ht="15.75" customHeight="1">
      <c r="B856" s="14"/>
      <c r="C856" s="14"/>
      <c r="F856" s="14"/>
    </row>
    <row r="857" spans="2:6" ht="15.75" customHeight="1">
      <c r="B857" s="14"/>
      <c r="C857" s="14"/>
      <c r="F857" s="14"/>
    </row>
    <row r="858" spans="2:6" ht="15.75" customHeight="1">
      <c r="B858" s="14"/>
      <c r="C858" s="14"/>
      <c r="F858" s="14"/>
    </row>
    <row r="859" spans="2:6" ht="15.75" customHeight="1">
      <c r="B859" s="14"/>
      <c r="C859" s="14"/>
      <c r="F859" s="14"/>
    </row>
    <row r="860" spans="2:6" ht="15.75" customHeight="1">
      <c r="B860" s="14"/>
      <c r="C860" s="14"/>
      <c r="F860" s="14"/>
    </row>
    <row r="861" spans="2:6" ht="15.75" customHeight="1">
      <c r="B861" s="14"/>
      <c r="C861" s="14"/>
      <c r="F861" s="14"/>
    </row>
    <row r="862" spans="2:6" ht="15.75" customHeight="1">
      <c r="B862" s="14"/>
      <c r="C862" s="14"/>
      <c r="F862" s="14"/>
    </row>
    <row r="863" spans="2:6" ht="15.75" customHeight="1">
      <c r="B863" s="14"/>
      <c r="C863" s="14"/>
      <c r="F863" s="14"/>
    </row>
    <row r="864" spans="2:6" ht="15.75" customHeight="1">
      <c r="B864" s="14"/>
      <c r="C864" s="14"/>
      <c r="F864" s="14"/>
    </row>
    <row r="865" spans="2:6" ht="15.75" customHeight="1">
      <c r="B865" s="14"/>
      <c r="C865" s="14"/>
      <c r="F865" s="14"/>
    </row>
    <row r="866" spans="2:6" ht="15.75" customHeight="1">
      <c r="B866" s="14"/>
      <c r="C866" s="14"/>
      <c r="F866" s="14"/>
    </row>
    <row r="867" spans="2:6" ht="15.75" customHeight="1">
      <c r="B867" s="14"/>
      <c r="C867" s="14"/>
      <c r="F867" s="14"/>
    </row>
    <row r="868" spans="2:6" ht="15.75" customHeight="1">
      <c r="B868" s="14"/>
      <c r="C868" s="14"/>
      <c r="F868" s="14"/>
    </row>
    <row r="869" spans="2:6" ht="15.75" customHeight="1">
      <c r="B869" s="14"/>
      <c r="C869" s="14"/>
      <c r="F869" s="14"/>
    </row>
    <row r="870" spans="2:6" ht="15.75" customHeight="1">
      <c r="B870" s="14"/>
      <c r="C870" s="14"/>
      <c r="F870" s="14"/>
    </row>
    <row r="871" spans="2:6" ht="15.75" customHeight="1">
      <c r="B871" s="14"/>
      <c r="C871" s="14"/>
      <c r="F871" s="14"/>
    </row>
    <row r="872" spans="2:6" ht="15.75" customHeight="1">
      <c r="B872" s="14"/>
      <c r="C872" s="14"/>
      <c r="F872" s="14"/>
    </row>
    <row r="873" spans="2:6" ht="15.75" customHeight="1">
      <c r="B873" s="14"/>
      <c r="C873" s="14"/>
      <c r="F873" s="14"/>
    </row>
    <row r="874" spans="2:6" ht="15.75" customHeight="1">
      <c r="B874" s="14"/>
      <c r="C874" s="14"/>
      <c r="F874" s="14"/>
    </row>
    <row r="875" spans="2:6" ht="15.75" customHeight="1">
      <c r="B875" s="14"/>
      <c r="C875" s="14"/>
      <c r="F875" s="14"/>
    </row>
    <row r="876" spans="2:6" ht="15.75" customHeight="1">
      <c r="B876" s="14"/>
      <c r="C876" s="14"/>
      <c r="F876" s="14"/>
    </row>
    <row r="877" spans="2:6" ht="15.75" customHeight="1">
      <c r="B877" s="14"/>
      <c r="C877" s="14"/>
      <c r="F877" s="14"/>
    </row>
    <row r="878" spans="2:6" ht="15.75" customHeight="1">
      <c r="B878" s="14"/>
      <c r="C878" s="14"/>
      <c r="F878" s="14"/>
    </row>
    <row r="879" spans="2:6" ht="15.75" customHeight="1">
      <c r="B879" s="14"/>
      <c r="C879" s="14"/>
      <c r="F879" s="14"/>
    </row>
    <row r="880" spans="2:6" ht="15.75" customHeight="1">
      <c r="B880" s="14"/>
      <c r="C880" s="14"/>
      <c r="F880" s="14"/>
    </row>
    <row r="881" spans="2:6" ht="15.75" customHeight="1">
      <c r="B881" s="14"/>
      <c r="C881" s="14"/>
      <c r="F881" s="14"/>
    </row>
    <row r="882" spans="2:6" ht="15.75" customHeight="1">
      <c r="B882" s="14"/>
      <c r="C882" s="14"/>
      <c r="F882" s="14"/>
    </row>
    <row r="883" spans="2:6" ht="15.75" customHeight="1">
      <c r="B883" s="14"/>
      <c r="C883" s="14"/>
      <c r="F883" s="14"/>
    </row>
    <row r="884" spans="2:6" ht="15.75" customHeight="1">
      <c r="B884" s="14"/>
      <c r="C884" s="14"/>
      <c r="F884" s="14"/>
    </row>
    <row r="885" spans="2:6" ht="15.75" customHeight="1">
      <c r="B885" s="14"/>
      <c r="C885" s="14"/>
      <c r="F885" s="14"/>
    </row>
    <row r="886" spans="2:6" ht="15.75" customHeight="1">
      <c r="B886" s="14"/>
      <c r="C886" s="14"/>
      <c r="F886" s="14"/>
    </row>
    <row r="887" spans="2:6" ht="15.75" customHeight="1">
      <c r="B887" s="14"/>
      <c r="C887" s="14"/>
      <c r="F887" s="14"/>
    </row>
    <row r="888" spans="2:6" ht="15.75" customHeight="1">
      <c r="B888" s="14"/>
      <c r="C888" s="14"/>
      <c r="F888" s="14"/>
    </row>
    <row r="889" spans="2:6" ht="15.75" customHeight="1">
      <c r="B889" s="14"/>
      <c r="C889" s="14"/>
      <c r="F889" s="14"/>
    </row>
    <row r="890" spans="2:6" ht="15.75" customHeight="1">
      <c r="B890" s="14"/>
      <c r="C890" s="14"/>
      <c r="F890" s="14"/>
    </row>
    <row r="891" spans="2:6" ht="15.75" customHeight="1">
      <c r="B891" s="14"/>
      <c r="C891" s="14"/>
      <c r="F891" s="14"/>
    </row>
    <row r="892" spans="2:6" ht="15.75" customHeight="1">
      <c r="B892" s="14"/>
      <c r="C892" s="14"/>
      <c r="F892" s="14"/>
    </row>
    <row r="893" spans="2:6" ht="15.75" customHeight="1">
      <c r="B893" s="14"/>
      <c r="C893" s="14"/>
      <c r="F893" s="14"/>
    </row>
    <row r="894" spans="2:6" ht="15.75" customHeight="1">
      <c r="B894" s="14"/>
      <c r="C894" s="14"/>
      <c r="F894" s="14"/>
    </row>
    <row r="895" spans="2:6" ht="15.75" customHeight="1">
      <c r="B895" s="14"/>
      <c r="C895" s="14"/>
      <c r="F895" s="14"/>
    </row>
    <row r="896" spans="2:6" ht="15.75" customHeight="1">
      <c r="B896" s="14"/>
      <c r="C896" s="14"/>
      <c r="F896" s="14"/>
    </row>
    <row r="897" spans="2:6" ht="15.75" customHeight="1">
      <c r="B897" s="14"/>
      <c r="C897" s="14"/>
      <c r="F897" s="14"/>
    </row>
    <row r="898" spans="2:6" ht="15.75" customHeight="1">
      <c r="B898" s="14"/>
      <c r="C898" s="14"/>
      <c r="F898" s="14"/>
    </row>
    <row r="899" spans="2:6" ht="15.75" customHeight="1">
      <c r="B899" s="14"/>
      <c r="C899" s="14"/>
      <c r="F899" s="14"/>
    </row>
    <row r="900" spans="2:6" ht="15.75" customHeight="1">
      <c r="B900" s="14"/>
      <c r="C900" s="14"/>
      <c r="F900" s="14"/>
    </row>
    <row r="901" spans="2:6" ht="15.75" customHeight="1">
      <c r="B901" s="14"/>
      <c r="C901" s="14"/>
      <c r="F901" s="14"/>
    </row>
    <row r="902" spans="2:6" ht="15.75" customHeight="1">
      <c r="B902" s="14"/>
      <c r="C902" s="14"/>
      <c r="F902" s="14"/>
    </row>
    <row r="903" spans="2:6" ht="15.75" customHeight="1">
      <c r="B903" s="14"/>
      <c r="C903" s="14"/>
      <c r="F903" s="14"/>
    </row>
    <row r="904" spans="2:6" ht="15.75" customHeight="1">
      <c r="B904" s="14"/>
      <c r="C904" s="14"/>
      <c r="F904" s="14"/>
    </row>
    <row r="905" spans="2:6" ht="15.75" customHeight="1">
      <c r="B905" s="14"/>
      <c r="C905" s="14"/>
      <c r="F905" s="14"/>
    </row>
    <row r="906" spans="2:6" ht="15.75" customHeight="1">
      <c r="B906" s="14"/>
      <c r="C906" s="14"/>
      <c r="F906" s="14"/>
    </row>
    <row r="907" spans="2:6" ht="15.75" customHeight="1">
      <c r="B907" s="14"/>
      <c r="C907" s="14"/>
      <c r="F907" s="14"/>
    </row>
    <row r="908" spans="2:6" ht="15.75" customHeight="1">
      <c r="B908" s="14"/>
      <c r="C908" s="14"/>
      <c r="F908" s="14"/>
    </row>
    <row r="909" spans="2:6" ht="15.75" customHeight="1">
      <c r="B909" s="14"/>
      <c r="C909" s="14"/>
      <c r="F909" s="14"/>
    </row>
    <row r="910" spans="2:6" ht="15.75" customHeight="1">
      <c r="B910" s="14"/>
      <c r="C910" s="14"/>
      <c r="F910" s="14"/>
    </row>
    <row r="911" spans="2:6" ht="15.75" customHeight="1">
      <c r="B911" s="14"/>
      <c r="C911" s="14"/>
      <c r="F911" s="14"/>
    </row>
    <row r="912" spans="2:6" ht="15.75" customHeight="1">
      <c r="B912" s="14"/>
      <c r="C912" s="14"/>
      <c r="F912" s="14"/>
    </row>
    <row r="913" spans="2:6" ht="15.75" customHeight="1">
      <c r="B913" s="14"/>
      <c r="C913" s="14"/>
      <c r="F913" s="14"/>
    </row>
    <row r="914" spans="2:6" ht="15.75" customHeight="1">
      <c r="B914" s="14"/>
      <c r="C914" s="14"/>
      <c r="F914" s="14"/>
    </row>
    <row r="915" spans="2:6" ht="15.75" customHeight="1">
      <c r="B915" s="14"/>
      <c r="C915" s="14"/>
      <c r="F915" s="14"/>
    </row>
    <row r="916" spans="2:6" ht="15.75" customHeight="1">
      <c r="B916" s="14"/>
      <c r="C916" s="14"/>
      <c r="F916" s="14"/>
    </row>
    <row r="917" spans="2:6" ht="15.75" customHeight="1">
      <c r="B917" s="14"/>
      <c r="C917" s="14"/>
      <c r="F917" s="14"/>
    </row>
    <row r="918" spans="2:6" ht="15.75" customHeight="1">
      <c r="B918" s="14"/>
      <c r="C918" s="14"/>
      <c r="F918" s="14"/>
    </row>
    <row r="919" spans="2:6" ht="15.75" customHeight="1">
      <c r="B919" s="14"/>
      <c r="C919" s="14"/>
      <c r="F919" s="14"/>
    </row>
    <row r="920" spans="2:6" ht="15.75" customHeight="1">
      <c r="B920" s="14"/>
      <c r="C920" s="14"/>
      <c r="F920" s="14"/>
    </row>
    <row r="921" spans="2:6" ht="15.75" customHeight="1">
      <c r="B921" s="14"/>
      <c r="C921" s="14"/>
      <c r="F921" s="14"/>
    </row>
    <row r="922" spans="2:6" ht="15.75" customHeight="1">
      <c r="B922" s="14"/>
      <c r="C922" s="14"/>
      <c r="F922" s="14"/>
    </row>
    <row r="923" spans="2:6" ht="15.75" customHeight="1">
      <c r="B923" s="14"/>
      <c r="C923" s="14"/>
      <c r="F923" s="14"/>
    </row>
    <row r="924" spans="2:6" ht="15.75" customHeight="1">
      <c r="B924" s="14"/>
      <c r="C924" s="14"/>
      <c r="F924" s="14"/>
    </row>
    <row r="925" spans="2:6" ht="15.75" customHeight="1">
      <c r="B925" s="14"/>
      <c r="C925" s="14"/>
      <c r="F925" s="14"/>
    </row>
    <row r="926" spans="2:6" ht="15.75" customHeight="1">
      <c r="B926" s="14"/>
      <c r="C926" s="14"/>
      <c r="F926" s="14"/>
    </row>
    <row r="927" spans="2:6" ht="15.75" customHeight="1">
      <c r="B927" s="14"/>
      <c r="C927" s="14"/>
      <c r="F927" s="14"/>
    </row>
    <row r="928" spans="2:6" ht="15.75" customHeight="1">
      <c r="B928" s="14"/>
      <c r="C928" s="14"/>
      <c r="F928" s="14"/>
    </row>
    <row r="929" spans="2:6" ht="15.75" customHeight="1">
      <c r="B929" s="14"/>
      <c r="C929" s="14"/>
      <c r="F929" s="14"/>
    </row>
    <row r="930" spans="2:6" ht="15.75" customHeight="1">
      <c r="B930" s="14"/>
      <c r="C930" s="14"/>
      <c r="F930" s="14"/>
    </row>
    <row r="931" spans="2:6" ht="15.75" customHeight="1">
      <c r="B931" s="14"/>
      <c r="C931" s="14"/>
      <c r="F931" s="14"/>
    </row>
    <row r="932" spans="2:6" ht="15.75" customHeight="1">
      <c r="B932" s="14"/>
      <c r="C932" s="14"/>
      <c r="F932" s="14"/>
    </row>
    <row r="933" spans="2:6" ht="15.75" customHeight="1">
      <c r="B933" s="14"/>
      <c r="C933" s="14"/>
      <c r="F933" s="14"/>
    </row>
    <row r="934" spans="2:6" ht="15.75" customHeight="1">
      <c r="B934" s="14"/>
      <c r="C934" s="14"/>
      <c r="F934" s="14"/>
    </row>
    <row r="935" spans="2:6" ht="15.75" customHeight="1">
      <c r="B935" s="14"/>
      <c r="C935" s="14"/>
      <c r="F935" s="14"/>
    </row>
    <row r="936" spans="2:6" ht="15.75" customHeight="1">
      <c r="B936" s="14"/>
      <c r="C936" s="14"/>
      <c r="F936" s="14"/>
    </row>
    <row r="937" spans="2:6" ht="15.75" customHeight="1">
      <c r="B937" s="14"/>
      <c r="C937" s="14"/>
      <c r="F937" s="14"/>
    </row>
    <row r="938" spans="2:6" ht="15.75" customHeight="1">
      <c r="B938" s="14"/>
      <c r="C938" s="14"/>
      <c r="F938" s="14"/>
    </row>
    <row r="939" spans="2:6" ht="15.75" customHeight="1">
      <c r="B939" s="14"/>
      <c r="C939" s="14"/>
      <c r="F939" s="14"/>
    </row>
    <row r="940" spans="2:6" ht="15.75" customHeight="1">
      <c r="B940" s="14"/>
      <c r="C940" s="14"/>
      <c r="F940" s="14"/>
    </row>
    <row r="941" spans="2:6" ht="15.75" customHeight="1">
      <c r="B941" s="14"/>
      <c r="C941" s="14"/>
      <c r="F941" s="14"/>
    </row>
    <row r="942" spans="2:6" ht="15.75" customHeight="1">
      <c r="B942" s="14"/>
      <c r="C942" s="14"/>
      <c r="F942" s="14"/>
    </row>
    <row r="943" spans="2:6" ht="15.75" customHeight="1">
      <c r="B943" s="14"/>
      <c r="C943" s="14"/>
      <c r="F943" s="14"/>
    </row>
    <row r="944" spans="2:6" ht="15.75" customHeight="1">
      <c r="B944" s="14"/>
      <c r="C944" s="14"/>
      <c r="F944" s="14"/>
    </row>
    <row r="945" spans="2:6" ht="15.75" customHeight="1">
      <c r="B945" s="14"/>
      <c r="C945" s="14"/>
      <c r="F945" s="14"/>
    </row>
    <row r="946" spans="2:6" ht="15.75" customHeight="1">
      <c r="B946" s="14"/>
      <c r="C946" s="14"/>
      <c r="F946" s="14"/>
    </row>
    <row r="947" spans="2:6" ht="15.75" customHeight="1">
      <c r="B947" s="14"/>
      <c r="C947" s="14"/>
      <c r="F947" s="14"/>
    </row>
    <row r="948" spans="2:6" ht="15.75" customHeight="1">
      <c r="B948" s="14"/>
      <c r="C948" s="14"/>
      <c r="F948" s="14"/>
    </row>
    <row r="949" spans="2:6" ht="15.75" customHeight="1">
      <c r="B949" s="14"/>
      <c r="C949" s="14"/>
      <c r="F949" s="14"/>
    </row>
    <row r="950" spans="2:6" ht="15.75" customHeight="1">
      <c r="B950" s="14"/>
      <c r="C950" s="14"/>
      <c r="F950" s="14"/>
    </row>
    <row r="951" spans="2:6" ht="15.75" customHeight="1">
      <c r="B951" s="14"/>
      <c r="C951" s="14"/>
      <c r="F951" s="14"/>
    </row>
    <row r="952" spans="2:6" ht="15.75" customHeight="1">
      <c r="B952" s="14"/>
      <c r="C952" s="14"/>
      <c r="F952" s="14"/>
    </row>
    <row r="953" spans="2:6" ht="15.75" customHeight="1">
      <c r="B953" s="14"/>
      <c r="C953" s="14"/>
      <c r="F953" s="14"/>
    </row>
    <row r="954" spans="2:6" ht="15.75" customHeight="1">
      <c r="B954" s="14"/>
      <c r="C954" s="14"/>
      <c r="F954" s="14"/>
    </row>
    <row r="955" spans="2:6" ht="15.75" customHeight="1">
      <c r="B955" s="14"/>
      <c r="C955" s="14"/>
      <c r="F955" s="14"/>
    </row>
    <row r="956" spans="2:6" ht="15.75" customHeight="1">
      <c r="B956" s="14"/>
      <c r="C956" s="14"/>
      <c r="F956" s="14"/>
    </row>
    <row r="957" spans="2:6" ht="15.75" customHeight="1">
      <c r="B957" s="14"/>
      <c r="C957" s="14"/>
      <c r="F957" s="14"/>
    </row>
    <row r="958" spans="2:6" ht="15.75" customHeight="1">
      <c r="B958" s="14"/>
      <c r="C958" s="14"/>
      <c r="F958" s="14"/>
    </row>
    <row r="959" spans="2:6" ht="15.75" customHeight="1">
      <c r="B959" s="14"/>
      <c r="C959" s="14"/>
      <c r="F959" s="14"/>
    </row>
    <row r="960" spans="2:6" ht="15.75" customHeight="1">
      <c r="B960" s="14"/>
      <c r="C960" s="14"/>
      <c r="F960" s="14"/>
    </row>
    <row r="961" spans="2:6" ht="15.75" customHeight="1">
      <c r="B961" s="14"/>
      <c r="C961" s="14"/>
      <c r="F961" s="14"/>
    </row>
    <row r="962" spans="2:6" ht="15.75" customHeight="1">
      <c r="B962" s="14"/>
      <c r="C962" s="14"/>
      <c r="F962" s="14"/>
    </row>
    <row r="963" spans="2:6" ht="15.75" customHeight="1">
      <c r="B963" s="14"/>
      <c r="C963" s="14"/>
      <c r="F963" s="14"/>
    </row>
    <row r="964" spans="2:6" ht="15.75" customHeight="1">
      <c r="B964" s="14"/>
      <c r="C964" s="14"/>
      <c r="F964" s="14"/>
    </row>
    <row r="965" spans="2:6" ht="15.75" customHeight="1">
      <c r="B965" s="14"/>
      <c r="C965" s="14"/>
      <c r="F965" s="14"/>
    </row>
    <row r="966" spans="2:6" ht="15.75" customHeight="1">
      <c r="B966" s="14"/>
      <c r="C966" s="14"/>
      <c r="F966" s="14"/>
    </row>
    <row r="967" spans="2:6" ht="15.75" customHeight="1">
      <c r="B967" s="14"/>
      <c r="C967" s="14"/>
      <c r="F967" s="14"/>
    </row>
    <row r="968" spans="2:6" ht="15.75" customHeight="1">
      <c r="B968" s="14"/>
      <c r="C968" s="14"/>
      <c r="F968" s="14"/>
    </row>
    <row r="969" spans="2:6" ht="15.75" customHeight="1">
      <c r="B969" s="14"/>
      <c r="C969" s="14"/>
      <c r="F969" s="14"/>
    </row>
    <row r="970" spans="2:6" ht="15.75" customHeight="1">
      <c r="B970" s="14"/>
      <c r="C970" s="14"/>
      <c r="F970" s="14"/>
    </row>
    <row r="971" spans="2:6" ht="15.75" customHeight="1">
      <c r="B971" s="14"/>
      <c r="C971" s="14"/>
      <c r="F971" s="14"/>
    </row>
    <row r="972" spans="2:6" ht="15.75" customHeight="1">
      <c r="B972" s="14"/>
      <c r="C972" s="14"/>
      <c r="F972" s="14"/>
    </row>
    <row r="973" spans="2:6" ht="15.75" customHeight="1">
      <c r="B973" s="14"/>
      <c r="C973" s="14"/>
      <c r="F973" s="14"/>
    </row>
    <row r="974" spans="2:6" ht="15.75" customHeight="1">
      <c r="B974" s="14"/>
      <c r="C974" s="14"/>
      <c r="F974" s="14"/>
    </row>
    <row r="975" spans="2:6" ht="15.75" customHeight="1">
      <c r="B975" s="14"/>
      <c r="C975" s="14"/>
      <c r="F975" s="14"/>
    </row>
    <row r="976" spans="2:6" ht="15.75" customHeight="1">
      <c r="B976" s="14"/>
      <c r="C976" s="14"/>
      <c r="F976" s="14"/>
    </row>
    <row r="977" spans="2:6" ht="15.75" customHeight="1">
      <c r="B977" s="14"/>
      <c r="C977" s="14"/>
      <c r="F977" s="14"/>
    </row>
    <row r="978" spans="2:6" ht="15.75" customHeight="1">
      <c r="B978" s="14"/>
      <c r="C978" s="14"/>
      <c r="F978" s="14"/>
    </row>
    <row r="979" spans="2:6" ht="15.75" customHeight="1">
      <c r="B979" s="14"/>
      <c r="C979" s="14"/>
      <c r="F979" s="14"/>
    </row>
    <row r="980" spans="2:6" ht="15.75" customHeight="1">
      <c r="B980" s="14"/>
      <c r="C980" s="14"/>
      <c r="F980" s="14"/>
    </row>
    <row r="981" spans="2:6" ht="15.75" customHeight="1">
      <c r="B981" s="14"/>
      <c r="C981" s="14"/>
      <c r="F981" s="14"/>
    </row>
    <row r="982" spans="2:6" ht="15.75" customHeight="1">
      <c r="B982" s="14"/>
      <c r="C982" s="14"/>
      <c r="F982" s="14"/>
    </row>
    <row r="983" spans="2:6" ht="15.75" customHeight="1">
      <c r="B983" s="14"/>
      <c r="C983" s="14"/>
      <c r="F983" s="14"/>
    </row>
    <row r="984" spans="2:6" ht="15.75" customHeight="1">
      <c r="B984" s="14"/>
      <c r="C984" s="14"/>
      <c r="F984" s="14"/>
    </row>
    <row r="985" spans="2:6" ht="15.75" customHeight="1">
      <c r="B985" s="14"/>
      <c r="C985" s="14"/>
      <c r="F985" s="14"/>
    </row>
    <row r="986" spans="2:6" ht="15.75" customHeight="1">
      <c r="B986" s="14"/>
      <c r="C986" s="14"/>
      <c r="F986" s="14"/>
    </row>
    <row r="987" spans="2:6" ht="15.75" customHeight="1">
      <c r="B987" s="14"/>
      <c r="C987" s="14"/>
      <c r="F987" s="14"/>
    </row>
    <row r="988" spans="2:6" ht="15.75" customHeight="1">
      <c r="B988" s="14"/>
      <c r="C988" s="14"/>
      <c r="F988" s="14"/>
    </row>
    <row r="989" spans="2:6" ht="15.75" customHeight="1">
      <c r="B989" s="14"/>
      <c r="C989" s="14"/>
      <c r="F989" s="14"/>
    </row>
    <row r="990" spans="2:6" ht="15.75" customHeight="1">
      <c r="B990" s="14"/>
      <c r="C990" s="14"/>
      <c r="F990" s="14"/>
    </row>
    <row r="991" spans="2:6" ht="15.75" customHeight="1">
      <c r="B991" s="14"/>
      <c r="C991" s="14"/>
      <c r="F991" s="14"/>
    </row>
    <row r="992" spans="2:6" ht="15.75" customHeight="1">
      <c r="B992" s="14"/>
      <c r="C992" s="14"/>
      <c r="F992" s="14"/>
    </row>
    <row r="993" spans="2:6" ht="15.75" customHeight="1">
      <c r="B993" s="14"/>
      <c r="C993" s="14"/>
      <c r="F993" s="14"/>
    </row>
    <row r="994" spans="2:6" ht="15.75" customHeight="1">
      <c r="B994" s="14"/>
      <c r="C994" s="14"/>
      <c r="F994" s="14"/>
    </row>
    <row r="995" spans="2:6" ht="15.75" customHeight="1">
      <c r="B995" s="14"/>
      <c r="C995" s="14"/>
      <c r="F995" s="14"/>
    </row>
    <row r="996" spans="2:6" ht="15.75" customHeight="1">
      <c r="B996" s="14"/>
      <c r="C996" s="14"/>
      <c r="F996" s="14"/>
    </row>
    <row r="997" spans="2:6" ht="15.75" customHeight="1">
      <c r="B997" s="14"/>
      <c r="C997" s="14"/>
      <c r="F997" s="14"/>
    </row>
    <row r="998" spans="2:6" ht="15.75" customHeight="1">
      <c r="B998" s="14"/>
      <c r="C998" s="14"/>
      <c r="F998" s="14"/>
    </row>
    <row r="999" spans="2:6" ht="15.75" customHeight="1">
      <c r="B999" s="14"/>
      <c r="C999" s="14"/>
      <c r="F999" s="14"/>
    </row>
    <row r="1000" spans="2:6" ht="15.75" customHeight="1">
      <c r="B1000" s="14"/>
      <c r="C1000" s="14"/>
      <c r="F1000" s="14"/>
    </row>
    <row r="1001" spans="2:6" ht="15.75" customHeight="1">
      <c r="B1001" s="14"/>
      <c r="C1001" s="14"/>
      <c r="F1001" s="14"/>
    </row>
    <row r="1002" spans="2:6" ht="15.75" customHeight="1">
      <c r="B1002" s="14"/>
      <c r="C1002" s="14"/>
      <c r="F1002" s="14"/>
    </row>
    <row r="1003" spans="2:6" ht="15.75" customHeight="1">
      <c r="B1003" s="14"/>
      <c r="C1003" s="14"/>
      <c r="F1003" s="14"/>
    </row>
    <row r="1004" spans="2:6" ht="15.75" customHeight="1">
      <c r="B1004" s="14"/>
      <c r="C1004" s="14"/>
      <c r="F1004" s="14"/>
    </row>
    <row r="1005" spans="2:6" ht="15.75" customHeight="1">
      <c r="B1005" s="14"/>
      <c r="C1005" s="14"/>
      <c r="F1005" s="14"/>
    </row>
    <row r="1006" spans="2:6" ht="15.75" customHeight="1">
      <c r="B1006" s="14"/>
      <c r="C1006" s="14"/>
      <c r="F1006" s="14"/>
    </row>
    <row r="1007" spans="2:6" ht="15.75" customHeight="1">
      <c r="B1007" s="14"/>
      <c r="C1007" s="14"/>
      <c r="F1007" s="14"/>
    </row>
    <row r="1008" spans="2:6" ht="15.75" customHeight="1">
      <c r="B1008" s="14"/>
      <c r="C1008" s="14"/>
      <c r="F1008" s="14"/>
    </row>
    <row r="1009" spans="2:6" ht="15.75" customHeight="1">
      <c r="B1009" s="14"/>
      <c r="C1009" s="14"/>
      <c r="F1009" s="14"/>
    </row>
    <row r="1010" spans="2:6" ht="15.75" customHeight="1">
      <c r="B1010" s="14"/>
      <c r="C1010" s="14"/>
      <c r="F1010" s="14"/>
    </row>
    <row r="1011" spans="2:6" ht="15.75" customHeight="1">
      <c r="B1011" s="14"/>
      <c r="C1011" s="14"/>
      <c r="F1011" s="14"/>
    </row>
    <row r="1012" spans="2:6" ht="15.75" customHeight="1">
      <c r="B1012" s="14"/>
      <c r="C1012" s="14"/>
      <c r="F1012" s="14"/>
    </row>
    <row r="1013" spans="2:6" ht="15.75" customHeight="1">
      <c r="B1013" s="14"/>
      <c r="C1013" s="14"/>
      <c r="F1013" s="14"/>
    </row>
    <row r="1014" spans="2:6" ht="15.75" customHeight="1">
      <c r="B1014" s="14"/>
      <c r="C1014" s="14"/>
      <c r="F1014" s="14"/>
    </row>
    <row r="1015" spans="2:6" ht="15.75" customHeight="1">
      <c r="B1015" s="14"/>
      <c r="C1015" s="14"/>
      <c r="F1015" s="14"/>
    </row>
    <row r="1016" spans="2:6" ht="15.75" customHeight="1">
      <c r="B1016" s="14"/>
      <c r="C1016" s="14"/>
      <c r="F1016" s="14"/>
    </row>
    <row r="1017" spans="2:6" ht="15.75" customHeight="1">
      <c r="B1017" s="14"/>
      <c r="C1017" s="14"/>
      <c r="F1017" s="14"/>
    </row>
    <row r="1018" spans="2:6" ht="15.75" customHeight="1">
      <c r="B1018" s="14"/>
      <c r="C1018" s="14"/>
      <c r="F1018" s="14"/>
    </row>
    <row r="1019" spans="2:6" ht="15.75" customHeight="1">
      <c r="B1019" s="14"/>
      <c r="C1019" s="14"/>
      <c r="F1019" s="14"/>
    </row>
    <row r="1020" spans="2:6" ht="15.75" customHeight="1">
      <c r="B1020" s="14"/>
      <c r="C1020" s="14"/>
      <c r="F1020" s="14"/>
    </row>
    <row r="1021" spans="2:6" ht="15.75" customHeight="1">
      <c r="B1021" s="14"/>
      <c r="C1021" s="14"/>
      <c r="F1021" s="14"/>
    </row>
  </sheetData>
  <autoFilter ref="H1:J42" xr:uid="{00000000-0009-0000-0000-000004000000}">
    <filterColumn colId="0">
      <filters>
        <filter val="106"/>
        <filter val="111"/>
        <filter val="12"/>
        <filter val="1210"/>
        <filter val="13"/>
        <filter val="1301"/>
        <filter val="131"/>
        <filter val="149"/>
        <filter val="17"/>
        <filter val="183"/>
        <filter val="209"/>
        <filter val="25"/>
        <filter val="257"/>
        <filter val="273"/>
        <filter val="277"/>
        <filter val="30"/>
        <filter val="301"/>
        <filter val="36"/>
        <filter val="5"/>
        <filter val="618/619/801"/>
        <filter val="707"/>
        <filter val="8"/>
        <filter val="84"/>
        <filter val="C15"/>
        <filter val="C19"/>
        <filter val="C31"/>
        <filter val="C4"/>
        <filter val="C6"/>
        <filter val="C8"/>
        <filter val="N160"/>
        <filter val="P14"/>
        <filter val="P40"/>
      </filters>
    </filterColumn>
  </autoFilter>
  <mergeCells count="3">
    <mergeCell ref="F51:H51"/>
    <mergeCell ref="E52:F52"/>
    <mergeCell ref="G52:H52"/>
  </mergeCells>
  <hyperlinks>
    <hyperlink ref="F69" r:id="rId1" xr:uid="{FE68AAFC-17AD-413F-8111-A8C3C21F5D47}"/>
  </hyperlinks>
  <printOptions horizontalCentered="1"/>
  <pageMargins left="0.70866141732283472" right="0.70866141732283472" top="1.1417322834645669" bottom="0.74803149606299213" header="0" footer="0"/>
  <pageSetup paperSize="9" orientation="landscape" r:id="rId2"/>
  <headerFooter>
    <oddHeader>&amp;C אם איי פי מקרקעין ג.ר בע"מ מצב חשבון לקוחות נכון ליום &amp;D</oddHeader>
  </headerFooter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5E0B3"/>
  </sheetPr>
  <dimension ref="A1:Z1000"/>
  <sheetViews>
    <sheetView workbookViewId="0">
      <pane ySplit="1" topLeftCell="A913" activePane="bottomLeft" state="frozen"/>
      <selection pane="bottomLeft" activeCell="D931" sqref="D931"/>
    </sheetView>
  </sheetViews>
  <sheetFormatPr defaultColWidth="12.625" defaultRowHeight="15" customHeight="1"/>
  <cols>
    <col min="1" max="1" width="7.25" customWidth="1"/>
    <col min="2" max="2" width="21.25" customWidth="1"/>
    <col min="3" max="3" width="50.5" bestFit="1" customWidth="1"/>
    <col min="4" max="4" width="19.25" customWidth="1"/>
    <col min="5" max="6" width="8.5" customWidth="1"/>
    <col min="7" max="7" width="7.75" customWidth="1"/>
    <col min="8" max="8" width="9.5" customWidth="1"/>
    <col min="9" max="9" width="11.75" customWidth="1"/>
    <col min="10" max="10" width="6.25" customWidth="1"/>
    <col min="11" max="11" width="8.25" customWidth="1"/>
    <col min="12" max="12" width="10.375" customWidth="1"/>
    <col min="13" max="13" width="11.5" customWidth="1"/>
    <col min="14" max="14" width="11" bestFit="1" customWidth="1"/>
  </cols>
  <sheetData>
    <row r="1" spans="1:14" ht="14.25" customHeight="1">
      <c r="A1" s="20" t="s">
        <v>0</v>
      </c>
      <c r="B1" s="21" t="s">
        <v>58</v>
      </c>
      <c r="C1" s="22" t="s">
        <v>59</v>
      </c>
      <c r="D1" s="23" t="s">
        <v>60</v>
      </c>
      <c r="E1" s="24" t="s">
        <v>61</v>
      </c>
      <c r="F1" s="23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5" t="s">
        <v>68</v>
      </c>
      <c r="M1" s="26" t="s">
        <v>69</v>
      </c>
      <c r="N1" s="26" t="s">
        <v>70</v>
      </c>
    </row>
    <row r="2" spans="1:14" ht="14.25" customHeight="1">
      <c r="A2" s="27" t="s">
        <v>71</v>
      </c>
      <c r="B2" s="28">
        <v>42322</v>
      </c>
      <c r="C2" s="29" t="s">
        <v>72</v>
      </c>
      <c r="D2" s="30">
        <v>10</v>
      </c>
      <c r="E2" s="30"/>
      <c r="F2" s="30"/>
      <c r="G2" s="27"/>
      <c r="H2" s="27"/>
      <c r="I2" s="27"/>
      <c r="J2" s="27"/>
      <c r="K2" s="27"/>
      <c r="L2" s="31">
        <f t="shared" ref="L2:L256" si="0">N2-M2</f>
        <v>-3524.8499999999622</v>
      </c>
      <c r="M2" s="31">
        <f>SUM(D$19:$D723)</f>
        <v>77361.649999999951</v>
      </c>
      <c r="N2" s="31">
        <f>SUM(E$19:$E723)</f>
        <v>73836.799999999988</v>
      </c>
    </row>
    <row r="3" spans="1:14" ht="14.25" customHeight="1">
      <c r="A3" s="27" t="s">
        <v>71</v>
      </c>
      <c r="B3" s="28">
        <v>42323</v>
      </c>
      <c r="C3" s="29" t="s">
        <v>73</v>
      </c>
      <c r="D3" s="30">
        <v>10</v>
      </c>
      <c r="E3" s="30"/>
      <c r="F3" s="30"/>
      <c r="G3" s="27"/>
      <c r="H3" s="27"/>
      <c r="I3" s="27"/>
      <c r="J3" s="27"/>
      <c r="K3" s="27"/>
      <c r="L3" s="31">
        <f t="shared" si="0"/>
        <v>-3524.8499999999622</v>
      </c>
      <c r="M3" s="31">
        <f>SUM(D$19:$D723)</f>
        <v>77361.649999999951</v>
      </c>
      <c r="N3" s="31">
        <f>SUM(E$19:$E723)</f>
        <v>73836.799999999988</v>
      </c>
    </row>
    <row r="4" spans="1:14" ht="14.25" customHeight="1">
      <c r="A4" s="27" t="s">
        <v>71</v>
      </c>
      <c r="B4" s="28">
        <v>42324</v>
      </c>
      <c r="C4" s="29" t="s">
        <v>72</v>
      </c>
      <c r="D4" s="30">
        <v>13.2</v>
      </c>
      <c r="E4" s="30"/>
      <c r="F4" s="30"/>
      <c r="G4" s="27"/>
      <c r="H4" s="27"/>
      <c r="I4" s="27"/>
      <c r="J4" s="27"/>
      <c r="K4" s="27"/>
      <c r="L4" s="31">
        <f t="shared" si="0"/>
        <v>-3524.8499999999622</v>
      </c>
      <c r="M4" s="31">
        <f>SUM(D$19:$D723)</f>
        <v>77361.649999999951</v>
      </c>
      <c r="N4" s="31">
        <f>SUM(E$19:$E723)</f>
        <v>73836.799999999988</v>
      </c>
    </row>
    <row r="5" spans="1:14" ht="14.25" customHeight="1">
      <c r="A5" s="27" t="s">
        <v>71</v>
      </c>
      <c r="B5" s="28">
        <v>42325</v>
      </c>
      <c r="C5" s="29" t="s">
        <v>74</v>
      </c>
      <c r="D5" s="30">
        <v>13.9</v>
      </c>
      <c r="E5" s="30"/>
      <c r="F5" s="30"/>
      <c r="G5" s="27"/>
      <c r="H5" s="27"/>
      <c r="I5" s="27"/>
      <c r="J5" s="27"/>
      <c r="K5" s="27"/>
      <c r="L5" s="31">
        <f t="shared" si="0"/>
        <v>-3524.8499999999622</v>
      </c>
      <c r="M5" s="31">
        <f>SUM(D$19:$D723)</f>
        <v>77361.649999999951</v>
      </c>
      <c r="N5" s="31">
        <f>SUM(E$19:$E723)</f>
        <v>73836.799999999988</v>
      </c>
    </row>
    <row r="6" spans="1:14" ht="14.25" customHeight="1">
      <c r="A6" s="27" t="s">
        <v>71</v>
      </c>
      <c r="B6" s="28">
        <v>42326</v>
      </c>
      <c r="C6" s="29" t="s">
        <v>74</v>
      </c>
      <c r="D6" s="30">
        <v>13.9</v>
      </c>
      <c r="E6" s="30"/>
      <c r="F6" s="30"/>
      <c r="G6" s="27"/>
      <c r="H6" s="27"/>
      <c r="I6" s="27"/>
      <c r="J6" s="27"/>
      <c r="K6" s="27"/>
      <c r="L6" s="31">
        <f t="shared" si="0"/>
        <v>-3524.8499999999622</v>
      </c>
      <c r="M6" s="31">
        <f>SUM(D$19:$D723)</f>
        <v>77361.649999999951</v>
      </c>
      <c r="N6" s="31">
        <f>SUM(E$19:$E723)</f>
        <v>73836.799999999988</v>
      </c>
    </row>
    <row r="7" spans="1:14" ht="14.25" customHeight="1">
      <c r="A7" s="9" t="s">
        <v>71</v>
      </c>
      <c r="B7" s="28">
        <v>42327</v>
      </c>
      <c r="C7" s="29" t="s">
        <v>75</v>
      </c>
      <c r="D7" s="32">
        <v>19</v>
      </c>
      <c r="E7" s="32"/>
      <c r="F7" s="32"/>
      <c r="L7" s="31">
        <f t="shared" si="0"/>
        <v>-3524.8499999999622</v>
      </c>
      <c r="M7" s="31">
        <f>SUM(D$19:$D723)</f>
        <v>77361.649999999951</v>
      </c>
      <c r="N7" s="31">
        <f>SUM(E$19:$E723)</f>
        <v>73836.799999999988</v>
      </c>
    </row>
    <row r="8" spans="1:14" ht="14.25" customHeight="1">
      <c r="A8" s="27" t="s">
        <v>71</v>
      </c>
      <c r="B8" s="28">
        <v>42328</v>
      </c>
      <c r="C8" s="29" t="s">
        <v>73</v>
      </c>
      <c r="D8" s="30">
        <v>34.65</v>
      </c>
      <c r="E8" s="30"/>
      <c r="F8" s="30"/>
      <c r="G8" s="27"/>
      <c r="H8" s="27"/>
      <c r="I8" s="27"/>
      <c r="J8" s="27"/>
      <c r="K8" s="27"/>
      <c r="L8" s="31">
        <f t="shared" si="0"/>
        <v>-3524.8499999999622</v>
      </c>
      <c r="M8" s="31">
        <f>SUM(D$19:$D723)</f>
        <v>77361.649999999951</v>
      </c>
      <c r="N8" s="31">
        <f>SUM(E$19:$E723)</f>
        <v>73836.799999999988</v>
      </c>
    </row>
    <row r="9" spans="1:14" ht="14.25" customHeight="1">
      <c r="A9" s="27" t="s">
        <v>71</v>
      </c>
      <c r="B9" s="28">
        <v>42329</v>
      </c>
      <c r="C9" s="29" t="s">
        <v>76</v>
      </c>
      <c r="D9" s="30">
        <v>52.8</v>
      </c>
      <c r="E9" s="30"/>
      <c r="F9" s="30"/>
      <c r="G9" s="27"/>
      <c r="H9" s="27"/>
      <c r="I9" s="27"/>
      <c r="J9" s="27"/>
      <c r="K9" s="27"/>
      <c r="L9" s="31">
        <f t="shared" si="0"/>
        <v>-3524.8499999999622</v>
      </c>
      <c r="M9" s="31">
        <f>SUM(D$19:$D723)</f>
        <v>77361.649999999951</v>
      </c>
      <c r="N9" s="31">
        <f>SUM(E$19:$E723)</f>
        <v>73836.799999999988</v>
      </c>
    </row>
    <row r="10" spans="1:14" ht="14.25" customHeight="1">
      <c r="A10" s="27" t="s">
        <v>71</v>
      </c>
      <c r="B10" s="28">
        <v>42330</v>
      </c>
      <c r="C10" s="29" t="s">
        <v>77</v>
      </c>
      <c r="D10" s="30">
        <v>150</v>
      </c>
      <c r="E10" s="30"/>
      <c r="F10" s="30"/>
      <c r="G10" s="27"/>
      <c r="H10" s="27"/>
      <c r="I10" s="27"/>
      <c r="J10" s="27"/>
      <c r="K10" s="27"/>
      <c r="L10" s="31">
        <f t="shared" si="0"/>
        <v>-3524.8499999999622</v>
      </c>
      <c r="M10" s="31">
        <f>SUM(D$19:$D723)</f>
        <v>77361.649999999951</v>
      </c>
      <c r="N10" s="31">
        <f>SUM(E$19:$E723)</f>
        <v>73836.799999999988</v>
      </c>
    </row>
    <row r="11" spans="1:14" ht="14.25" customHeight="1">
      <c r="A11" s="27" t="s">
        <v>71</v>
      </c>
      <c r="B11" s="28">
        <v>42331</v>
      </c>
      <c r="C11" s="29" t="s">
        <v>78</v>
      </c>
      <c r="D11" s="30">
        <v>152</v>
      </c>
      <c r="E11" s="30"/>
      <c r="F11" s="30"/>
      <c r="G11" s="27"/>
      <c r="H11" s="27"/>
      <c r="I11" s="27"/>
      <c r="J11" s="27"/>
      <c r="K11" s="27"/>
      <c r="L11" s="31">
        <f t="shared" si="0"/>
        <v>-3524.8499999999622</v>
      </c>
      <c r="M11" s="31">
        <f>SUM(D$19:$D723)</f>
        <v>77361.649999999951</v>
      </c>
      <c r="N11" s="31">
        <f>SUM(E$19:$E723)</f>
        <v>73836.799999999988</v>
      </c>
    </row>
    <row r="12" spans="1:14" ht="14.25" customHeight="1">
      <c r="A12" s="27" t="s">
        <v>71</v>
      </c>
      <c r="B12" s="28">
        <v>42332</v>
      </c>
      <c r="C12" s="29" t="s">
        <v>79</v>
      </c>
      <c r="D12" s="30">
        <v>200</v>
      </c>
      <c r="E12" s="30"/>
      <c r="F12" s="30"/>
      <c r="G12" s="27"/>
      <c r="H12" s="27"/>
      <c r="I12" s="27"/>
      <c r="J12" s="27"/>
      <c r="K12" s="27"/>
      <c r="L12" s="31">
        <f t="shared" si="0"/>
        <v>-3524.8499999999622</v>
      </c>
      <c r="M12" s="31">
        <f>SUM(D$19:$D723)</f>
        <v>77361.649999999951</v>
      </c>
      <c r="N12" s="31">
        <f>SUM(E$19:$E723)</f>
        <v>73836.799999999988</v>
      </c>
    </row>
    <row r="13" spans="1:14" ht="14.25" customHeight="1">
      <c r="A13" s="27" t="s">
        <v>71</v>
      </c>
      <c r="B13" s="28">
        <v>42333</v>
      </c>
      <c r="C13" s="29" t="s">
        <v>80</v>
      </c>
      <c r="D13" s="30">
        <v>1500</v>
      </c>
      <c r="E13" s="30"/>
      <c r="F13" s="30"/>
      <c r="G13" s="27"/>
      <c r="H13" s="27"/>
      <c r="I13" s="27"/>
      <c r="J13" s="27"/>
      <c r="K13" s="27"/>
      <c r="L13" s="31">
        <f t="shared" si="0"/>
        <v>-3524.8499999999622</v>
      </c>
      <c r="M13" s="31">
        <f>SUM(D$19:$D723)</f>
        <v>77361.649999999951</v>
      </c>
      <c r="N13" s="31">
        <f>SUM(E$19:$E723)</f>
        <v>73836.799999999988</v>
      </c>
    </row>
    <row r="14" spans="1:14" ht="14.25" customHeight="1">
      <c r="A14" s="27" t="s">
        <v>71</v>
      </c>
      <c r="B14" s="28">
        <v>42334</v>
      </c>
      <c r="C14" s="29" t="s">
        <v>81</v>
      </c>
      <c r="D14" s="30"/>
      <c r="E14" s="30">
        <v>3000</v>
      </c>
      <c r="F14" s="30"/>
      <c r="G14" s="27"/>
      <c r="H14" s="27"/>
      <c r="I14" s="27"/>
      <c r="J14" s="27"/>
      <c r="K14" s="27"/>
      <c r="L14" s="31">
        <f t="shared" si="0"/>
        <v>-3524.8499999999622</v>
      </c>
      <c r="M14" s="31">
        <f>SUM(D$19:$D723)</f>
        <v>77361.649999999951</v>
      </c>
      <c r="N14" s="31">
        <f>SUM(E$19:$E723)</f>
        <v>73836.799999999988</v>
      </c>
    </row>
    <row r="15" spans="1:14" ht="14.25" customHeight="1">
      <c r="A15" s="27" t="s">
        <v>71</v>
      </c>
      <c r="B15" s="28">
        <v>42335</v>
      </c>
      <c r="C15" s="29" t="s">
        <v>82</v>
      </c>
      <c r="D15" s="30"/>
      <c r="E15" s="30">
        <v>1500</v>
      </c>
      <c r="F15" s="30"/>
      <c r="G15" s="27"/>
      <c r="H15" s="27"/>
      <c r="I15" s="27"/>
      <c r="J15" s="27"/>
      <c r="K15" s="27"/>
      <c r="L15" s="31">
        <f t="shared" si="0"/>
        <v>-3524.8499999999622</v>
      </c>
      <c r="M15" s="31">
        <f>SUM(D$19:$D723)</f>
        <v>77361.649999999951</v>
      </c>
      <c r="N15" s="31">
        <f>SUM(E$19:$E723)</f>
        <v>73836.799999999988</v>
      </c>
    </row>
    <row r="16" spans="1:14" ht="14.25" customHeight="1">
      <c r="A16" s="27" t="s">
        <v>71</v>
      </c>
      <c r="B16" s="28">
        <v>42336</v>
      </c>
      <c r="C16" s="29" t="s">
        <v>83</v>
      </c>
      <c r="D16" s="30"/>
      <c r="E16" s="30">
        <v>250</v>
      </c>
      <c r="F16" s="30"/>
      <c r="G16" s="27"/>
      <c r="H16" s="27"/>
      <c r="I16" s="27"/>
      <c r="J16" s="27"/>
      <c r="K16" s="27"/>
      <c r="L16" s="31">
        <f t="shared" si="0"/>
        <v>-3524.8499999999622</v>
      </c>
      <c r="M16" s="31">
        <f>SUM(D$19:$D723)</f>
        <v>77361.649999999951</v>
      </c>
      <c r="N16" s="31">
        <f>SUM(E$19:$E723)</f>
        <v>73836.799999999988</v>
      </c>
    </row>
    <row r="17" spans="1:14" ht="14.25" customHeight="1">
      <c r="A17" s="27" t="s">
        <v>71</v>
      </c>
      <c r="B17" s="28">
        <v>42337</v>
      </c>
      <c r="C17" s="29" t="s">
        <v>84</v>
      </c>
      <c r="D17" s="30"/>
      <c r="E17" s="30">
        <v>5.0999999999999996</v>
      </c>
      <c r="F17" s="30"/>
      <c r="G17" s="27"/>
      <c r="H17" s="27"/>
      <c r="I17" s="27"/>
      <c r="J17" s="27"/>
      <c r="K17" s="27"/>
      <c r="L17" s="31">
        <f t="shared" si="0"/>
        <v>-3524.8499999999622</v>
      </c>
      <c r="M17" s="31">
        <f>SUM(D$19:$D723)</f>
        <v>77361.649999999951</v>
      </c>
      <c r="N17" s="31">
        <f>SUM(E$19:$E723)</f>
        <v>73836.799999999988</v>
      </c>
    </row>
    <row r="18" spans="1:14" ht="14.25" customHeight="1">
      <c r="A18" s="27" t="s">
        <v>71</v>
      </c>
      <c r="B18" s="28">
        <v>42338</v>
      </c>
      <c r="C18" s="29" t="s">
        <v>85</v>
      </c>
      <c r="D18" s="30"/>
      <c r="E18" s="30">
        <v>400</v>
      </c>
      <c r="F18" s="30"/>
      <c r="G18" s="27"/>
      <c r="H18" s="27"/>
      <c r="I18" s="27"/>
      <c r="J18" s="27"/>
      <c r="K18" s="27"/>
      <c r="L18" s="31">
        <f t="shared" si="0"/>
        <v>-3524.8499999999622</v>
      </c>
      <c r="M18" s="31">
        <f>SUM(D$19:$D723)</f>
        <v>77361.649999999951</v>
      </c>
      <c r="N18" s="31">
        <f>SUM(E$19:$E723)</f>
        <v>73836.799999999988</v>
      </c>
    </row>
    <row r="19" spans="1:14" ht="14.25" customHeight="1">
      <c r="A19" s="27" t="s">
        <v>71</v>
      </c>
      <c r="B19" s="28">
        <v>42339</v>
      </c>
      <c r="C19" s="33" t="s">
        <v>86</v>
      </c>
      <c r="D19" s="30">
        <v>95</v>
      </c>
      <c r="E19" s="30"/>
      <c r="F19" s="30"/>
      <c r="G19" s="27"/>
      <c r="H19" s="27" t="s">
        <v>87</v>
      </c>
      <c r="I19" s="27"/>
      <c r="J19" s="27"/>
      <c r="K19" s="27"/>
      <c r="L19" s="31">
        <f t="shared" si="0"/>
        <v>-95</v>
      </c>
      <c r="M19" s="31">
        <f t="shared" ref="M19:M273" si="1">SUM($D$19:D19)</f>
        <v>95</v>
      </c>
      <c r="N19" s="31">
        <f t="shared" ref="N19:N273" si="2">SUM($E$19:E19)</f>
        <v>0</v>
      </c>
    </row>
    <row r="20" spans="1:14" ht="14.25" customHeight="1">
      <c r="A20" s="27" t="s">
        <v>71</v>
      </c>
      <c r="B20" s="28">
        <v>42390</v>
      </c>
      <c r="C20" s="29" t="s">
        <v>88</v>
      </c>
      <c r="D20" s="30">
        <v>252.64</v>
      </c>
      <c r="E20" s="30"/>
      <c r="F20" s="30"/>
      <c r="G20" s="27" t="s">
        <v>89</v>
      </c>
      <c r="H20" s="27"/>
      <c r="I20" s="27"/>
      <c r="J20" s="27"/>
      <c r="K20" s="27"/>
      <c r="L20" s="31">
        <f t="shared" si="0"/>
        <v>-347.64</v>
      </c>
      <c r="M20" s="31">
        <f t="shared" si="1"/>
        <v>347.64</v>
      </c>
      <c r="N20" s="31">
        <f t="shared" si="2"/>
        <v>0</v>
      </c>
    </row>
    <row r="21" spans="1:14" ht="14.25" customHeight="1">
      <c r="A21" s="27" t="s">
        <v>71</v>
      </c>
      <c r="B21" s="28">
        <v>42401</v>
      </c>
      <c r="C21" s="29" t="s">
        <v>90</v>
      </c>
      <c r="D21" s="30">
        <v>10</v>
      </c>
      <c r="E21" s="30"/>
      <c r="F21" s="30"/>
      <c r="G21" s="27" t="s">
        <v>91</v>
      </c>
      <c r="H21" s="27" t="s">
        <v>87</v>
      </c>
      <c r="I21" s="27"/>
      <c r="J21" s="27"/>
      <c r="K21" s="27"/>
      <c r="L21" s="31">
        <f t="shared" si="0"/>
        <v>-357.64</v>
      </c>
      <c r="M21" s="31">
        <f t="shared" si="1"/>
        <v>357.64</v>
      </c>
      <c r="N21" s="31">
        <f t="shared" si="2"/>
        <v>0</v>
      </c>
    </row>
    <row r="22" spans="1:14" ht="14.25" customHeight="1">
      <c r="A22" s="27" t="s">
        <v>71</v>
      </c>
      <c r="B22" s="28">
        <v>42417</v>
      </c>
      <c r="C22" s="29" t="s">
        <v>92</v>
      </c>
      <c r="D22" s="30">
        <v>1.52</v>
      </c>
      <c r="E22" s="30"/>
      <c r="F22" s="30"/>
      <c r="G22" s="27" t="s">
        <v>89</v>
      </c>
      <c r="H22" s="27"/>
      <c r="I22" s="27"/>
      <c r="J22" s="27"/>
      <c r="K22" s="27"/>
      <c r="L22" s="31">
        <f t="shared" si="0"/>
        <v>-359.15999999999997</v>
      </c>
      <c r="M22" s="31">
        <f t="shared" si="1"/>
        <v>359.15999999999997</v>
      </c>
      <c r="N22" s="31">
        <f t="shared" si="2"/>
        <v>0</v>
      </c>
    </row>
    <row r="23" spans="1:14" ht="14.25" customHeight="1">
      <c r="A23" s="27" t="s">
        <v>71</v>
      </c>
      <c r="B23" s="28">
        <v>42417</v>
      </c>
      <c r="C23" s="29" t="s">
        <v>93</v>
      </c>
      <c r="D23" s="30">
        <v>52.05</v>
      </c>
      <c r="E23" s="30"/>
      <c r="F23" s="30"/>
      <c r="G23" s="27" t="s">
        <v>89</v>
      </c>
      <c r="H23" s="27" t="s">
        <v>87</v>
      </c>
      <c r="I23" s="27"/>
      <c r="J23" s="27"/>
      <c r="K23" s="27"/>
      <c r="L23" s="31">
        <f t="shared" si="0"/>
        <v>-411.21</v>
      </c>
      <c r="M23" s="31">
        <f t="shared" si="1"/>
        <v>411.21</v>
      </c>
      <c r="N23" s="31">
        <f t="shared" si="2"/>
        <v>0</v>
      </c>
    </row>
    <row r="24" spans="1:14" ht="14.25" customHeight="1">
      <c r="A24" s="27" t="s">
        <v>71</v>
      </c>
      <c r="B24" s="28">
        <v>42425</v>
      </c>
      <c r="C24" s="29" t="s">
        <v>94</v>
      </c>
      <c r="D24" s="30">
        <v>1.82</v>
      </c>
      <c r="E24" s="30"/>
      <c r="F24" s="30"/>
      <c r="G24" s="27" t="s">
        <v>89</v>
      </c>
      <c r="H24" s="27"/>
      <c r="I24" s="27"/>
      <c r="J24" s="27"/>
      <c r="K24" s="27"/>
      <c r="L24" s="31">
        <f t="shared" si="0"/>
        <v>-413.03</v>
      </c>
      <c r="M24" s="31">
        <f t="shared" si="1"/>
        <v>413.03</v>
      </c>
      <c r="N24" s="31">
        <f t="shared" si="2"/>
        <v>0</v>
      </c>
    </row>
    <row r="25" spans="1:14" ht="14.25" customHeight="1">
      <c r="A25" s="27" t="s">
        <v>71</v>
      </c>
      <c r="B25" s="28">
        <v>42425</v>
      </c>
      <c r="C25" s="29" t="s">
        <v>95</v>
      </c>
      <c r="D25" s="30">
        <v>7.77</v>
      </c>
      <c r="E25" s="30"/>
      <c r="F25" s="30"/>
      <c r="G25" s="27" t="s">
        <v>89</v>
      </c>
      <c r="H25" s="27" t="s">
        <v>87</v>
      </c>
      <c r="I25" s="27"/>
      <c r="J25" s="27"/>
      <c r="K25" s="27"/>
      <c r="L25" s="31">
        <f t="shared" si="0"/>
        <v>-420.79999999999995</v>
      </c>
      <c r="M25" s="31">
        <f t="shared" si="1"/>
        <v>420.79999999999995</v>
      </c>
      <c r="N25" s="31">
        <f t="shared" si="2"/>
        <v>0</v>
      </c>
    </row>
    <row r="26" spans="1:14" ht="14.25" customHeight="1">
      <c r="A26" s="27" t="s">
        <v>71</v>
      </c>
      <c r="B26" s="28">
        <v>42425</v>
      </c>
      <c r="C26" s="29" t="s">
        <v>96</v>
      </c>
      <c r="D26" s="30">
        <v>13.9</v>
      </c>
      <c r="E26" s="30"/>
      <c r="F26" s="30"/>
      <c r="G26" s="27" t="s">
        <v>89</v>
      </c>
      <c r="H26" s="27" t="s">
        <v>87</v>
      </c>
      <c r="I26" s="27"/>
      <c r="J26" s="27"/>
      <c r="K26" s="27"/>
      <c r="L26" s="31">
        <f t="shared" si="0"/>
        <v>-434.69999999999993</v>
      </c>
      <c r="M26" s="31">
        <f t="shared" si="1"/>
        <v>434.69999999999993</v>
      </c>
      <c r="N26" s="31">
        <f t="shared" si="2"/>
        <v>0</v>
      </c>
    </row>
    <row r="27" spans="1:14" ht="14.25" customHeight="1">
      <c r="A27" s="27" t="s">
        <v>71</v>
      </c>
      <c r="B27" s="28">
        <v>42430</v>
      </c>
      <c r="C27" s="29" t="s">
        <v>90</v>
      </c>
      <c r="D27" s="30">
        <v>10</v>
      </c>
      <c r="E27" s="30"/>
      <c r="F27" s="30"/>
      <c r="G27" s="27" t="s">
        <v>91</v>
      </c>
      <c r="H27" s="27" t="s">
        <v>87</v>
      </c>
      <c r="I27" s="27"/>
      <c r="J27" s="27"/>
      <c r="K27" s="27"/>
      <c r="L27" s="31">
        <f t="shared" si="0"/>
        <v>-444.69999999999993</v>
      </c>
      <c r="M27" s="31">
        <f t="shared" si="1"/>
        <v>444.69999999999993</v>
      </c>
      <c r="N27" s="31">
        <f t="shared" si="2"/>
        <v>0</v>
      </c>
    </row>
    <row r="28" spans="1:14" ht="14.25" customHeight="1">
      <c r="A28" s="27" t="s">
        <v>71</v>
      </c>
      <c r="B28" s="28">
        <v>42436</v>
      </c>
      <c r="C28" s="29" t="s">
        <v>97</v>
      </c>
      <c r="D28" s="30">
        <v>57</v>
      </c>
      <c r="E28" s="30"/>
      <c r="F28" s="30"/>
      <c r="G28" s="27" t="s">
        <v>89</v>
      </c>
      <c r="H28" s="27" t="s">
        <v>87</v>
      </c>
      <c r="I28" s="27"/>
      <c r="J28" s="27"/>
      <c r="K28" s="27"/>
      <c r="L28" s="31">
        <f t="shared" si="0"/>
        <v>-501.69999999999993</v>
      </c>
      <c r="M28" s="31">
        <f t="shared" si="1"/>
        <v>501.69999999999993</v>
      </c>
      <c r="N28" s="31">
        <f t="shared" si="2"/>
        <v>0</v>
      </c>
    </row>
    <row r="29" spans="1:14" ht="14.25" customHeight="1">
      <c r="A29" s="27" t="s">
        <v>71</v>
      </c>
      <c r="B29" s="28">
        <v>42436</v>
      </c>
      <c r="C29" s="29" t="s">
        <v>97</v>
      </c>
      <c r="D29" s="30">
        <v>189.9</v>
      </c>
      <c r="E29" s="30"/>
      <c r="F29" s="30"/>
      <c r="G29" s="27" t="s">
        <v>89</v>
      </c>
      <c r="H29" s="27" t="s">
        <v>87</v>
      </c>
      <c r="I29" s="27"/>
      <c r="J29" s="27"/>
      <c r="K29" s="27"/>
      <c r="L29" s="31">
        <f t="shared" si="0"/>
        <v>-691.59999999999991</v>
      </c>
      <c r="M29" s="31">
        <f t="shared" si="1"/>
        <v>691.59999999999991</v>
      </c>
      <c r="N29" s="31">
        <f t="shared" si="2"/>
        <v>0</v>
      </c>
    </row>
    <row r="30" spans="1:14" ht="14.25" customHeight="1">
      <c r="A30" s="27" t="s">
        <v>71</v>
      </c>
      <c r="B30" s="28">
        <v>42436</v>
      </c>
      <c r="C30" s="29" t="s">
        <v>97</v>
      </c>
      <c r="D30" s="30">
        <v>259</v>
      </c>
      <c r="E30" s="30"/>
      <c r="F30" s="30"/>
      <c r="G30" s="27" t="s">
        <v>89</v>
      </c>
      <c r="H30" s="27" t="s">
        <v>87</v>
      </c>
      <c r="I30" s="27"/>
      <c r="J30" s="27"/>
      <c r="K30" s="27"/>
      <c r="L30" s="31">
        <f t="shared" si="0"/>
        <v>-950.59999999999991</v>
      </c>
      <c r="M30" s="31">
        <f t="shared" si="1"/>
        <v>950.59999999999991</v>
      </c>
      <c r="N30" s="31">
        <f t="shared" si="2"/>
        <v>0</v>
      </c>
    </row>
    <row r="31" spans="1:14" ht="14.25" customHeight="1">
      <c r="A31" s="27" t="s">
        <v>71</v>
      </c>
      <c r="B31" s="28">
        <v>42437</v>
      </c>
      <c r="C31" s="29" t="s">
        <v>93</v>
      </c>
      <c r="D31" s="30"/>
      <c r="E31" s="30">
        <v>98.13</v>
      </c>
      <c r="F31" s="30"/>
      <c r="G31" s="27" t="s">
        <v>89</v>
      </c>
      <c r="H31" s="27" t="s">
        <v>87</v>
      </c>
      <c r="I31" s="27"/>
      <c r="J31" s="27"/>
      <c r="K31" s="27"/>
      <c r="L31" s="31">
        <f t="shared" si="0"/>
        <v>-852.46999999999991</v>
      </c>
      <c r="M31" s="31">
        <f t="shared" si="1"/>
        <v>950.59999999999991</v>
      </c>
      <c r="N31" s="31">
        <f t="shared" si="2"/>
        <v>98.13</v>
      </c>
    </row>
    <row r="32" spans="1:14" ht="14.25" customHeight="1">
      <c r="A32" s="27" t="s">
        <v>71</v>
      </c>
      <c r="B32" s="28">
        <v>42438</v>
      </c>
      <c r="C32" s="29" t="s">
        <v>98</v>
      </c>
      <c r="D32" s="30"/>
      <c r="E32" s="34">
        <v>4713</v>
      </c>
      <c r="F32" s="34"/>
      <c r="G32" s="27" t="s">
        <v>91</v>
      </c>
      <c r="H32" s="27" t="s">
        <v>87</v>
      </c>
      <c r="I32" s="27"/>
      <c r="J32" s="27"/>
      <c r="K32" s="27"/>
      <c r="L32" s="31">
        <f t="shared" si="0"/>
        <v>3860.53</v>
      </c>
      <c r="M32" s="31">
        <f t="shared" si="1"/>
        <v>950.59999999999991</v>
      </c>
      <c r="N32" s="31">
        <f t="shared" si="2"/>
        <v>4811.13</v>
      </c>
    </row>
    <row r="33" spans="1:14" ht="14.25" customHeight="1">
      <c r="A33" s="27" t="s">
        <v>71</v>
      </c>
      <c r="B33" s="28">
        <v>42439</v>
      </c>
      <c r="C33" s="29" t="s">
        <v>98</v>
      </c>
      <c r="D33" s="30">
        <v>4713</v>
      </c>
      <c r="E33" s="30"/>
      <c r="F33" s="30"/>
      <c r="G33" s="27" t="s">
        <v>91</v>
      </c>
      <c r="H33" s="27" t="s">
        <v>87</v>
      </c>
      <c r="I33" s="27"/>
      <c r="J33" s="27"/>
      <c r="K33" s="27"/>
      <c r="L33" s="31">
        <f t="shared" si="0"/>
        <v>-852.47000000000025</v>
      </c>
      <c r="M33" s="31">
        <f t="shared" si="1"/>
        <v>5663.6</v>
      </c>
      <c r="N33" s="31">
        <f t="shared" si="2"/>
        <v>4811.13</v>
      </c>
    </row>
    <row r="34" spans="1:14" ht="14.25" customHeight="1">
      <c r="A34" s="27" t="s">
        <v>71</v>
      </c>
      <c r="B34" s="28">
        <v>42443</v>
      </c>
      <c r="C34" s="29" t="s">
        <v>99</v>
      </c>
      <c r="D34" s="30"/>
      <c r="E34" s="30">
        <v>10000</v>
      </c>
      <c r="F34" s="30"/>
      <c r="G34" s="27"/>
      <c r="H34" s="27"/>
      <c r="I34" s="27"/>
      <c r="J34" s="27"/>
      <c r="K34" s="27"/>
      <c r="L34" s="31">
        <f t="shared" si="0"/>
        <v>9147.5300000000007</v>
      </c>
      <c r="M34" s="31">
        <f t="shared" si="1"/>
        <v>5663.6</v>
      </c>
      <c r="N34" s="31">
        <f t="shared" si="2"/>
        <v>14811.130000000001</v>
      </c>
    </row>
    <row r="35" spans="1:14" ht="14.25" customHeight="1">
      <c r="A35" s="27" t="s">
        <v>71</v>
      </c>
      <c r="B35" s="28">
        <v>42454</v>
      </c>
      <c r="C35" s="29" t="s">
        <v>100</v>
      </c>
      <c r="D35" s="30">
        <v>1.78</v>
      </c>
      <c r="E35" s="30"/>
      <c r="F35" s="30"/>
      <c r="G35" s="27" t="s">
        <v>89</v>
      </c>
      <c r="H35" s="27" t="s">
        <v>87</v>
      </c>
      <c r="I35" s="27"/>
      <c r="J35" s="27"/>
      <c r="K35" s="27"/>
      <c r="L35" s="31">
        <f t="shared" si="0"/>
        <v>9145.75</v>
      </c>
      <c r="M35" s="31">
        <f t="shared" si="1"/>
        <v>5665.38</v>
      </c>
      <c r="N35" s="31">
        <f t="shared" si="2"/>
        <v>14811.130000000001</v>
      </c>
    </row>
    <row r="36" spans="1:14" ht="14.25" customHeight="1">
      <c r="A36" s="27" t="s">
        <v>71</v>
      </c>
      <c r="B36" s="28">
        <v>42454</v>
      </c>
      <c r="C36" s="29" t="s">
        <v>95</v>
      </c>
      <c r="D36" s="30">
        <v>7.63</v>
      </c>
      <c r="E36" s="30"/>
      <c r="F36" s="30"/>
      <c r="G36" s="27" t="s">
        <v>89</v>
      </c>
      <c r="H36" s="27" t="s">
        <v>87</v>
      </c>
      <c r="I36" s="27"/>
      <c r="J36" s="27"/>
      <c r="K36" s="27"/>
      <c r="L36" s="31">
        <f t="shared" si="0"/>
        <v>9138.1200000000008</v>
      </c>
      <c r="M36" s="31">
        <f t="shared" si="1"/>
        <v>5673.01</v>
      </c>
      <c r="N36" s="31">
        <f t="shared" si="2"/>
        <v>14811.130000000001</v>
      </c>
    </row>
    <row r="37" spans="1:14" ht="14.25" customHeight="1">
      <c r="A37" s="27" t="s">
        <v>71</v>
      </c>
      <c r="B37" s="28">
        <v>42455</v>
      </c>
      <c r="C37" s="29" t="s">
        <v>92</v>
      </c>
      <c r="D37" s="30">
        <v>13.9</v>
      </c>
      <c r="E37" s="30"/>
      <c r="F37" s="30"/>
      <c r="G37" s="27" t="s">
        <v>89</v>
      </c>
      <c r="H37" s="27" t="s">
        <v>87</v>
      </c>
      <c r="I37" s="27"/>
      <c r="J37" s="27"/>
      <c r="K37" s="27"/>
      <c r="L37" s="31">
        <f t="shared" si="0"/>
        <v>9124.2200000000012</v>
      </c>
      <c r="M37" s="31">
        <f t="shared" si="1"/>
        <v>5686.91</v>
      </c>
      <c r="N37" s="31">
        <f t="shared" si="2"/>
        <v>14811.130000000001</v>
      </c>
    </row>
    <row r="38" spans="1:14" ht="14.25" customHeight="1">
      <c r="A38" s="27" t="s">
        <v>71</v>
      </c>
      <c r="B38" s="28">
        <v>42461</v>
      </c>
      <c r="C38" s="29" t="s">
        <v>90</v>
      </c>
      <c r="D38" s="30">
        <v>3.3</v>
      </c>
      <c r="E38" s="30"/>
      <c r="F38" s="30"/>
      <c r="G38" s="27" t="s">
        <v>91</v>
      </c>
      <c r="H38" s="27" t="s">
        <v>87</v>
      </c>
      <c r="I38" s="27"/>
      <c r="J38" s="27"/>
      <c r="K38" s="27"/>
      <c r="L38" s="31">
        <f t="shared" si="0"/>
        <v>9120.9200000000019</v>
      </c>
      <c r="M38" s="31">
        <f t="shared" si="1"/>
        <v>5690.21</v>
      </c>
      <c r="N38" s="31">
        <f t="shared" si="2"/>
        <v>14811.130000000001</v>
      </c>
    </row>
    <row r="39" spans="1:14" ht="14.25" customHeight="1">
      <c r="A39" s="27" t="s">
        <v>71</v>
      </c>
      <c r="B39" s="28">
        <v>42461</v>
      </c>
      <c r="C39" s="29" t="s">
        <v>90</v>
      </c>
      <c r="D39" s="30">
        <v>10</v>
      </c>
      <c r="E39" s="30"/>
      <c r="F39" s="30"/>
      <c r="G39" s="27" t="s">
        <v>91</v>
      </c>
      <c r="H39" s="27"/>
      <c r="I39" s="27"/>
      <c r="J39" s="27"/>
      <c r="K39" s="27"/>
      <c r="L39" s="31">
        <f t="shared" si="0"/>
        <v>9110.9200000000019</v>
      </c>
      <c r="M39" s="31">
        <f t="shared" si="1"/>
        <v>5700.21</v>
      </c>
      <c r="N39" s="31">
        <f t="shared" si="2"/>
        <v>14811.130000000001</v>
      </c>
    </row>
    <row r="40" spans="1:14" ht="14.25" customHeight="1">
      <c r="A40" s="27" t="s">
        <v>71</v>
      </c>
      <c r="B40" s="28">
        <v>42465</v>
      </c>
      <c r="C40" s="29" t="s">
        <v>101</v>
      </c>
      <c r="D40" s="30">
        <v>10000</v>
      </c>
      <c r="E40" s="30"/>
      <c r="F40" s="30"/>
      <c r="G40" s="27"/>
      <c r="H40" s="27" t="s">
        <v>87</v>
      </c>
      <c r="I40" s="27"/>
      <c r="J40" s="27"/>
      <c r="K40" s="27"/>
      <c r="L40" s="31">
        <f t="shared" si="0"/>
        <v>-889.07999999999811</v>
      </c>
      <c r="M40" s="31">
        <f t="shared" si="1"/>
        <v>15700.21</v>
      </c>
      <c r="N40" s="31">
        <f t="shared" si="2"/>
        <v>14811.130000000001</v>
      </c>
    </row>
    <row r="41" spans="1:14" ht="14.25" customHeight="1">
      <c r="A41" s="27" t="s">
        <v>71</v>
      </c>
      <c r="B41" s="28">
        <v>42486</v>
      </c>
      <c r="C41" s="29" t="s">
        <v>95</v>
      </c>
      <c r="D41" s="30">
        <v>7.7</v>
      </c>
      <c r="E41" s="30"/>
      <c r="F41" s="30"/>
      <c r="G41" s="27"/>
      <c r="H41" s="27" t="s">
        <v>87</v>
      </c>
      <c r="I41" s="27"/>
      <c r="J41" s="27"/>
      <c r="K41" s="27"/>
      <c r="L41" s="31">
        <f t="shared" si="0"/>
        <v>-896.77999999999884</v>
      </c>
      <c r="M41" s="31">
        <f t="shared" si="1"/>
        <v>15707.91</v>
      </c>
      <c r="N41" s="31">
        <f t="shared" si="2"/>
        <v>14811.130000000001</v>
      </c>
    </row>
    <row r="42" spans="1:14" ht="14.25" customHeight="1">
      <c r="A42" s="27" t="s">
        <v>71</v>
      </c>
      <c r="B42" s="28">
        <v>42486</v>
      </c>
      <c r="C42" s="29" t="s">
        <v>102</v>
      </c>
      <c r="D42" s="30">
        <v>13.9</v>
      </c>
      <c r="E42" s="30"/>
      <c r="F42" s="30"/>
      <c r="G42" s="27"/>
      <c r="H42" s="27" t="s">
        <v>87</v>
      </c>
      <c r="I42" s="27"/>
      <c r="J42" s="27"/>
      <c r="K42" s="27"/>
      <c r="L42" s="31">
        <f t="shared" si="0"/>
        <v>-910.67999999999847</v>
      </c>
      <c r="M42" s="31">
        <f t="shared" si="1"/>
        <v>15721.81</v>
      </c>
      <c r="N42" s="31">
        <f t="shared" si="2"/>
        <v>14811.130000000001</v>
      </c>
    </row>
    <row r="43" spans="1:14" ht="14.25" customHeight="1">
      <c r="A43" s="27" t="s">
        <v>71</v>
      </c>
      <c r="B43" s="28">
        <v>42491</v>
      </c>
      <c r="C43" s="29" t="s">
        <v>90</v>
      </c>
      <c r="D43" s="30">
        <v>4.95</v>
      </c>
      <c r="E43" s="30"/>
      <c r="F43" s="30"/>
      <c r="G43" s="27" t="s">
        <v>91</v>
      </c>
      <c r="H43" s="27" t="s">
        <v>87</v>
      </c>
      <c r="I43" s="27"/>
      <c r="J43" s="27"/>
      <c r="K43" s="27"/>
      <c r="L43" s="31">
        <f t="shared" si="0"/>
        <v>-915.6299999999992</v>
      </c>
      <c r="M43" s="31">
        <f t="shared" si="1"/>
        <v>15726.76</v>
      </c>
      <c r="N43" s="31">
        <f t="shared" si="2"/>
        <v>14811.130000000001</v>
      </c>
    </row>
    <row r="44" spans="1:14" ht="14.25" customHeight="1">
      <c r="A44" s="27" t="s">
        <v>71</v>
      </c>
      <c r="B44" s="28">
        <v>42492</v>
      </c>
      <c r="C44" s="29" t="s">
        <v>90</v>
      </c>
      <c r="D44" s="30">
        <v>10</v>
      </c>
      <c r="E44" s="30"/>
      <c r="F44" s="30"/>
      <c r="G44" s="27" t="s">
        <v>91</v>
      </c>
      <c r="H44" s="27" t="s">
        <v>87</v>
      </c>
      <c r="I44" s="27"/>
      <c r="J44" s="27"/>
      <c r="K44" s="27"/>
      <c r="L44" s="31">
        <f t="shared" si="0"/>
        <v>-925.6299999999992</v>
      </c>
      <c r="M44" s="31">
        <f t="shared" si="1"/>
        <v>15736.76</v>
      </c>
      <c r="N44" s="31">
        <f t="shared" si="2"/>
        <v>14811.130000000001</v>
      </c>
    </row>
    <row r="45" spans="1:14" ht="14.25" customHeight="1">
      <c r="A45" s="27" t="s">
        <v>71</v>
      </c>
      <c r="B45" s="28">
        <v>42508</v>
      </c>
      <c r="C45" s="29" t="s">
        <v>103</v>
      </c>
      <c r="D45" s="30">
        <v>90</v>
      </c>
      <c r="E45" s="30"/>
      <c r="F45" s="30"/>
      <c r="G45" s="27"/>
      <c r="H45" s="27" t="s">
        <v>87</v>
      </c>
      <c r="I45" s="27"/>
      <c r="J45" s="27"/>
      <c r="K45" s="27"/>
      <c r="L45" s="31">
        <f t="shared" si="0"/>
        <v>-1015.6299999999992</v>
      </c>
      <c r="M45" s="31">
        <f t="shared" si="1"/>
        <v>15826.76</v>
      </c>
      <c r="N45" s="31">
        <f t="shared" si="2"/>
        <v>14811.130000000001</v>
      </c>
    </row>
    <row r="46" spans="1:14" ht="14.25" customHeight="1">
      <c r="A46" s="27" t="s">
        <v>71</v>
      </c>
      <c r="B46" s="28">
        <v>42516</v>
      </c>
      <c r="C46" s="35" t="s">
        <v>104</v>
      </c>
      <c r="D46" s="30">
        <v>1.78</v>
      </c>
      <c r="E46" s="30"/>
      <c r="F46" s="30"/>
      <c r="G46" s="27"/>
      <c r="H46" s="27" t="s">
        <v>87</v>
      </c>
      <c r="I46" s="27"/>
      <c r="J46" s="27"/>
      <c r="K46" s="27"/>
      <c r="L46" s="31">
        <f t="shared" si="0"/>
        <v>-1017.4099999999999</v>
      </c>
      <c r="M46" s="31">
        <f t="shared" si="1"/>
        <v>15828.54</v>
      </c>
      <c r="N46" s="31">
        <f t="shared" si="2"/>
        <v>14811.130000000001</v>
      </c>
    </row>
    <row r="47" spans="1:14" ht="14.25" customHeight="1">
      <c r="A47" s="27" t="s">
        <v>71</v>
      </c>
      <c r="B47" s="28">
        <v>42516</v>
      </c>
      <c r="C47" s="29" t="s">
        <v>95</v>
      </c>
      <c r="D47" s="30">
        <v>7.63</v>
      </c>
      <c r="E47" s="30"/>
      <c r="F47" s="30"/>
      <c r="G47" s="27"/>
      <c r="H47" s="27" t="s">
        <v>87</v>
      </c>
      <c r="I47" s="27"/>
      <c r="J47" s="27"/>
      <c r="K47" s="27"/>
      <c r="L47" s="31">
        <f t="shared" si="0"/>
        <v>-1025.0399999999991</v>
      </c>
      <c r="M47" s="31">
        <f t="shared" si="1"/>
        <v>15836.17</v>
      </c>
      <c r="N47" s="31">
        <f t="shared" si="2"/>
        <v>14811.130000000001</v>
      </c>
    </row>
    <row r="48" spans="1:14" ht="14.25" customHeight="1">
      <c r="A48" s="27" t="s">
        <v>71</v>
      </c>
      <c r="B48" s="28">
        <v>42516</v>
      </c>
      <c r="C48" s="29" t="s">
        <v>102</v>
      </c>
      <c r="D48" s="30">
        <v>13.9</v>
      </c>
      <c r="E48" s="30"/>
      <c r="F48" s="30"/>
      <c r="G48" s="27"/>
      <c r="H48" s="27" t="s">
        <v>87</v>
      </c>
      <c r="I48" s="27"/>
      <c r="J48" s="27"/>
      <c r="K48" s="27"/>
      <c r="L48" s="31">
        <f t="shared" si="0"/>
        <v>-1038.9399999999987</v>
      </c>
      <c r="M48" s="31">
        <f t="shared" si="1"/>
        <v>15850.07</v>
      </c>
      <c r="N48" s="31">
        <f t="shared" si="2"/>
        <v>14811.130000000001</v>
      </c>
    </row>
    <row r="49" spans="1:14" ht="14.25" customHeight="1">
      <c r="A49" s="27" t="s">
        <v>71</v>
      </c>
      <c r="B49" s="28">
        <v>42522</v>
      </c>
      <c r="C49" s="29" t="s">
        <v>105</v>
      </c>
      <c r="D49" s="30">
        <v>0</v>
      </c>
      <c r="E49" s="30">
        <v>2392</v>
      </c>
      <c r="F49" s="30"/>
      <c r="G49" s="27"/>
      <c r="H49" s="27"/>
      <c r="I49" s="27"/>
      <c r="J49" s="27"/>
      <c r="K49" s="27"/>
      <c r="L49" s="31">
        <f t="shared" si="0"/>
        <v>1353.0600000000013</v>
      </c>
      <c r="M49" s="31">
        <f t="shared" si="1"/>
        <v>15850.07</v>
      </c>
      <c r="N49" s="31">
        <f t="shared" si="2"/>
        <v>17203.13</v>
      </c>
    </row>
    <row r="50" spans="1:14" ht="14.25" customHeight="1">
      <c r="A50" s="27" t="s">
        <v>71</v>
      </c>
      <c r="B50" s="28">
        <v>42522</v>
      </c>
      <c r="C50" s="29" t="s">
        <v>90</v>
      </c>
      <c r="D50" s="30">
        <v>10</v>
      </c>
      <c r="E50" s="30"/>
      <c r="F50" s="30"/>
      <c r="G50" s="27" t="s">
        <v>91</v>
      </c>
      <c r="H50" s="27" t="s">
        <v>87</v>
      </c>
      <c r="I50" s="27"/>
      <c r="J50" s="27"/>
      <c r="K50" s="27"/>
      <c r="L50" s="31">
        <f t="shared" si="0"/>
        <v>1343.0600000000013</v>
      </c>
      <c r="M50" s="31">
        <f t="shared" si="1"/>
        <v>15860.07</v>
      </c>
      <c r="N50" s="31">
        <f t="shared" si="2"/>
        <v>17203.13</v>
      </c>
    </row>
    <row r="51" spans="1:14" ht="14.25" customHeight="1">
      <c r="A51" s="27" t="s">
        <v>71</v>
      </c>
      <c r="B51" s="28">
        <v>42523</v>
      </c>
      <c r="C51" s="29" t="s">
        <v>106</v>
      </c>
      <c r="D51" s="30">
        <v>18.21</v>
      </c>
      <c r="E51" s="30"/>
      <c r="F51" s="30"/>
      <c r="G51" s="27"/>
      <c r="H51" s="27"/>
      <c r="I51" s="27"/>
      <c r="J51" s="27"/>
      <c r="K51" s="27"/>
      <c r="L51" s="31">
        <f t="shared" si="0"/>
        <v>1324.8500000000022</v>
      </c>
      <c r="M51" s="31">
        <f t="shared" si="1"/>
        <v>15878.279999999999</v>
      </c>
      <c r="N51" s="31">
        <f t="shared" si="2"/>
        <v>17203.13</v>
      </c>
    </row>
    <row r="52" spans="1:14" ht="14.25" customHeight="1">
      <c r="A52" s="27" t="s">
        <v>71</v>
      </c>
      <c r="B52" s="28">
        <v>42532</v>
      </c>
      <c r="C52" s="29" t="s">
        <v>107</v>
      </c>
      <c r="D52" s="30">
        <v>38.9</v>
      </c>
      <c r="E52" s="30"/>
      <c r="F52" s="30"/>
      <c r="G52" s="27"/>
      <c r="H52" s="27" t="s">
        <v>87</v>
      </c>
      <c r="I52" s="27"/>
      <c r="J52" s="27"/>
      <c r="K52" s="27"/>
      <c r="L52" s="31">
        <f t="shared" si="0"/>
        <v>1285.9500000000025</v>
      </c>
      <c r="M52" s="31">
        <f t="shared" si="1"/>
        <v>15917.179999999998</v>
      </c>
      <c r="N52" s="31">
        <f t="shared" si="2"/>
        <v>17203.13</v>
      </c>
    </row>
    <row r="53" spans="1:14" ht="14.25" customHeight="1">
      <c r="A53" s="27" t="s">
        <v>71</v>
      </c>
      <c r="B53" s="28">
        <v>42533</v>
      </c>
      <c r="C53" s="29" t="s">
        <v>108</v>
      </c>
      <c r="D53" s="30">
        <v>1300</v>
      </c>
      <c r="E53" s="30"/>
      <c r="F53" s="30"/>
      <c r="G53" s="27"/>
      <c r="H53" s="27"/>
      <c r="I53" s="27"/>
      <c r="J53" s="27"/>
      <c r="K53" s="27"/>
      <c r="L53" s="31">
        <f t="shared" si="0"/>
        <v>-14.049999999999272</v>
      </c>
      <c r="M53" s="31">
        <f t="shared" si="1"/>
        <v>17217.18</v>
      </c>
      <c r="N53" s="31">
        <f t="shared" si="2"/>
        <v>17203.13</v>
      </c>
    </row>
    <row r="54" spans="1:14" ht="14.25" customHeight="1">
      <c r="A54" s="27" t="s">
        <v>71</v>
      </c>
      <c r="B54" s="28">
        <v>42536</v>
      </c>
      <c r="C54" s="29" t="s">
        <v>109</v>
      </c>
      <c r="D54" s="36">
        <v>200</v>
      </c>
      <c r="E54" s="30"/>
      <c r="F54" s="30"/>
      <c r="G54" s="27"/>
      <c r="H54" s="27" t="s">
        <v>87</v>
      </c>
      <c r="I54" s="27"/>
      <c r="J54" s="27"/>
      <c r="K54" s="27"/>
      <c r="L54" s="31">
        <f t="shared" si="0"/>
        <v>-214.04999999999927</v>
      </c>
      <c r="M54" s="31">
        <f t="shared" si="1"/>
        <v>17417.18</v>
      </c>
      <c r="N54" s="31">
        <f t="shared" si="2"/>
        <v>17203.13</v>
      </c>
    </row>
    <row r="55" spans="1:14" ht="14.25" customHeight="1">
      <c r="A55" s="27" t="s">
        <v>71</v>
      </c>
      <c r="B55" s="28">
        <v>42546</v>
      </c>
      <c r="C55" s="29" t="s">
        <v>95</v>
      </c>
      <c r="D55" s="30">
        <v>7.94</v>
      </c>
      <c r="E55" s="30"/>
      <c r="F55" s="30"/>
      <c r="G55" s="27"/>
      <c r="H55" s="27" t="s">
        <v>87</v>
      </c>
      <c r="I55" s="27"/>
      <c r="J55" s="27"/>
      <c r="K55" s="27"/>
      <c r="L55" s="31">
        <f t="shared" si="0"/>
        <v>-221.98999999999796</v>
      </c>
      <c r="M55" s="31">
        <f t="shared" si="1"/>
        <v>17425.12</v>
      </c>
      <c r="N55" s="31">
        <f t="shared" si="2"/>
        <v>17203.13</v>
      </c>
    </row>
    <row r="56" spans="1:14" ht="14.25" customHeight="1">
      <c r="A56" s="27" t="s">
        <v>71</v>
      </c>
      <c r="B56" s="28">
        <v>42546</v>
      </c>
      <c r="C56" s="29" t="s">
        <v>92</v>
      </c>
      <c r="D56" s="30">
        <v>13.9</v>
      </c>
      <c r="E56" s="30"/>
      <c r="F56" s="30"/>
      <c r="G56" s="27"/>
      <c r="H56" s="27" t="s">
        <v>87</v>
      </c>
      <c r="I56" s="27"/>
      <c r="J56" s="27"/>
      <c r="K56" s="27"/>
      <c r="L56" s="31">
        <f t="shared" si="0"/>
        <v>-235.88999999999942</v>
      </c>
      <c r="M56" s="31">
        <f t="shared" si="1"/>
        <v>17439.02</v>
      </c>
      <c r="N56" s="31">
        <f t="shared" si="2"/>
        <v>17203.13</v>
      </c>
    </row>
    <row r="57" spans="1:14" ht="14.25" customHeight="1">
      <c r="A57" s="27" t="s">
        <v>71</v>
      </c>
      <c r="B57" s="28">
        <v>42548</v>
      </c>
      <c r="C57" s="29" t="s">
        <v>90</v>
      </c>
      <c r="D57" s="30">
        <v>24</v>
      </c>
      <c r="E57" s="30"/>
      <c r="F57" s="30"/>
      <c r="G57" s="27" t="s">
        <v>91</v>
      </c>
      <c r="H57" s="27" t="s">
        <v>87</v>
      </c>
      <c r="I57" s="27"/>
      <c r="J57" s="27"/>
      <c r="K57" s="27"/>
      <c r="L57" s="31">
        <f t="shared" si="0"/>
        <v>-259.88999999999942</v>
      </c>
      <c r="M57" s="31">
        <f t="shared" si="1"/>
        <v>17463.02</v>
      </c>
      <c r="N57" s="31">
        <f t="shared" si="2"/>
        <v>17203.13</v>
      </c>
    </row>
    <row r="58" spans="1:14" ht="14.25" customHeight="1">
      <c r="A58" s="27" t="s">
        <v>71</v>
      </c>
      <c r="B58" s="28">
        <v>42552</v>
      </c>
      <c r="C58" s="29" t="s">
        <v>90</v>
      </c>
      <c r="D58" s="30">
        <v>9.9</v>
      </c>
      <c r="E58" s="30"/>
      <c r="F58" s="30"/>
      <c r="G58" s="27" t="s">
        <v>91</v>
      </c>
      <c r="H58" s="27" t="s">
        <v>87</v>
      </c>
      <c r="I58" s="27"/>
      <c r="J58" s="27"/>
      <c r="K58" s="27"/>
      <c r="L58" s="31">
        <f t="shared" si="0"/>
        <v>-269.79000000000087</v>
      </c>
      <c r="M58" s="31">
        <f t="shared" si="1"/>
        <v>17472.920000000002</v>
      </c>
      <c r="N58" s="31">
        <f t="shared" si="2"/>
        <v>17203.13</v>
      </c>
    </row>
    <row r="59" spans="1:14" ht="14.25" customHeight="1">
      <c r="A59" s="27" t="s">
        <v>71</v>
      </c>
      <c r="B59" s="28">
        <v>42552</v>
      </c>
      <c r="C59" s="29" t="s">
        <v>90</v>
      </c>
      <c r="D59" s="30">
        <v>10</v>
      </c>
      <c r="E59" s="30"/>
      <c r="F59" s="30"/>
      <c r="G59" s="27" t="s">
        <v>91</v>
      </c>
      <c r="H59" s="27" t="s">
        <v>87</v>
      </c>
      <c r="I59" s="27"/>
      <c r="J59" s="27"/>
      <c r="K59" s="27"/>
      <c r="L59" s="31">
        <f t="shared" si="0"/>
        <v>-279.79000000000087</v>
      </c>
      <c r="M59" s="31">
        <f t="shared" si="1"/>
        <v>17482.920000000002</v>
      </c>
      <c r="N59" s="31">
        <f t="shared" si="2"/>
        <v>17203.13</v>
      </c>
    </row>
    <row r="60" spans="1:14" ht="14.25" customHeight="1">
      <c r="A60" s="27" t="s">
        <v>71</v>
      </c>
      <c r="B60" s="28">
        <v>42583</v>
      </c>
      <c r="C60" s="29" t="s">
        <v>90</v>
      </c>
      <c r="D60" s="30">
        <v>9.9</v>
      </c>
      <c r="E60" s="30"/>
      <c r="F60" s="30"/>
      <c r="G60" s="27" t="s">
        <v>91</v>
      </c>
      <c r="H60" s="27" t="s">
        <v>87</v>
      </c>
      <c r="I60" s="27"/>
      <c r="J60" s="27"/>
      <c r="K60" s="27"/>
      <c r="L60" s="31">
        <f t="shared" si="0"/>
        <v>-289.69000000000233</v>
      </c>
      <c r="M60" s="31">
        <f t="shared" si="1"/>
        <v>17492.820000000003</v>
      </c>
      <c r="N60" s="31">
        <f t="shared" si="2"/>
        <v>17203.13</v>
      </c>
    </row>
    <row r="61" spans="1:14" ht="14.25" customHeight="1">
      <c r="A61" s="27" t="s">
        <v>71</v>
      </c>
      <c r="B61" s="28">
        <v>42583</v>
      </c>
      <c r="C61" s="29" t="s">
        <v>90</v>
      </c>
      <c r="D61" s="30">
        <v>10</v>
      </c>
      <c r="E61" s="30"/>
      <c r="F61" s="30"/>
      <c r="G61" s="27" t="s">
        <v>91</v>
      </c>
      <c r="H61" s="27" t="s">
        <v>87</v>
      </c>
      <c r="I61" s="27"/>
      <c r="J61" s="27"/>
      <c r="K61" s="27"/>
      <c r="L61" s="31">
        <f t="shared" si="0"/>
        <v>-299.69000000000233</v>
      </c>
      <c r="M61" s="31">
        <f t="shared" si="1"/>
        <v>17502.820000000003</v>
      </c>
      <c r="N61" s="31">
        <f t="shared" si="2"/>
        <v>17203.13</v>
      </c>
    </row>
    <row r="62" spans="1:14" ht="14.25" customHeight="1">
      <c r="A62" s="27" t="s">
        <v>71</v>
      </c>
      <c r="B62" s="28">
        <v>42598</v>
      </c>
      <c r="C62" s="29" t="s">
        <v>110</v>
      </c>
      <c r="D62" s="30">
        <v>50</v>
      </c>
      <c r="E62" s="30"/>
      <c r="F62" s="30"/>
      <c r="G62" s="27"/>
      <c r="H62" s="27"/>
      <c r="I62" s="27"/>
      <c r="J62" s="27"/>
      <c r="K62" s="27"/>
      <c r="L62" s="31">
        <f t="shared" si="0"/>
        <v>-349.69000000000233</v>
      </c>
      <c r="M62" s="31">
        <f t="shared" si="1"/>
        <v>17552.820000000003</v>
      </c>
      <c r="N62" s="31">
        <f t="shared" si="2"/>
        <v>17203.13</v>
      </c>
    </row>
    <row r="63" spans="1:14" ht="14.25" customHeight="1">
      <c r="A63" s="27" t="s">
        <v>71</v>
      </c>
      <c r="B63" s="28">
        <v>42607</v>
      </c>
      <c r="C63" s="29" t="s">
        <v>111</v>
      </c>
      <c r="D63" s="30">
        <v>7.69</v>
      </c>
      <c r="E63" s="30"/>
      <c r="F63" s="30"/>
      <c r="G63" s="27"/>
      <c r="H63" s="27" t="s">
        <v>87</v>
      </c>
      <c r="I63" s="27"/>
      <c r="J63" s="27"/>
      <c r="K63" s="27"/>
      <c r="L63" s="31">
        <f t="shared" si="0"/>
        <v>-357.38000000000102</v>
      </c>
      <c r="M63" s="31">
        <f t="shared" si="1"/>
        <v>17560.510000000002</v>
      </c>
      <c r="N63" s="31">
        <f t="shared" si="2"/>
        <v>17203.13</v>
      </c>
    </row>
    <row r="64" spans="1:14" ht="14.25" customHeight="1">
      <c r="A64" s="27" t="s">
        <v>71</v>
      </c>
      <c r="B64" s="28">
        <v>42607</v>
      </c>
      <c r="C64" s="29" t="s">
        <v>92</v>
      </c>
      <c r="D64" s="30">
        <v>13.9</v>
      </c>
      <c r="E64" s="30"/>
      <c r="F64" s="30"/>
      <c r="G64" s="27"/>
      <c r="H64" s="27" t="s">
        <v>87</v>
      </c>
      <c r="I64" s="27"/>
      <c r="J64" s="27"/>
      <c r="K64" s="27"/>
      <c r="L64" s="31">
        <f t="shared" si="0"/>
        <v>-371.28000000000247</v>
      </c>
      <c r="M64" s="31">
        <f t="shared" si="1"/>
        <v>17574.410000000003</v>
      </c>
      <c r="N64" s="31">
        <f t="shared" si="2"/>
        <v>17203.13</v>
      </c>
    </row>
    <row r="65" spans="1:14" ht="14.25" customHeight="1">
      <c r="A65" s="27" t="s">
        <v>71</v>
      </c>
      <c r="B65" s="28">
        <v>42614</v>
      </c>
      <c r="C65" s="29" t="s">
        <v>90</v>
      </c>
      <c r="D65" s="30">
        <v>10</v>
      </c>
      <c r="E65" s="30"/>
      <c r="F65" s="30"/>
      <c r="G65" s="27" t="s">
        <v>91</v>
      </c>
      <c r="H65" s="27" t="s">
        <v>87</v>
      </c>
      <c r="I65" s="27"/>
      <c r="J65" s="27"/>
      <c r="K65" s="27"/>
      <c r="L65" s="31">
        <f t="shared" si="0"/>
        <v>-381.28000000000247</v>
      </c>
      <c r="M65" s="31">
        <f t="shared" si="1"/>
        <v>17584.410000000003</v>
      </c>
      <c r="N65" s="31">
        <f t="shared" si="2"/>
        <v>17203.13</v>
      </c>
    </row>
    <row r="66" spans="1:14" ht="14.25" customHeight="1">
      <c r="A66" s="27" t="s">
        <v>71</v>
      </c>
      <c r="B66" s="28">
        <v>42614</v>
      </c>
      <c r="C66" s="29" t="s">
        <v>112</v>
      </c>
      <c r="D66" s="30">
        <v>95</v>
      </c>
      <c r="E66" s="30"/>
      <c r="F66" s="30"/>
      <c r="G66" s="27"/>
      <c r="H66" s="27" t="s">
        <v>87</v>
      </c>
      <c r="I66" s="27"/>
      <c r="J66" s="27"/>
      <c r="K66" s="27"/>
      <c r="L66" s="31">
        <f t="shared" si="0"/>
        <v>-476.28000000000247</v>
      </c>
      <c r="M66" s="31">
        <f t="shared" si="1"/>
        <v>17679.410000000003</v>
      </c>
      <c r="N66" s="31">
        <f t="shared" si="2"/>
        <v>17203.13</v>
      </c>
    </row>
    <row r="67" spans="1:14" ht="14.25" customHeight="1">
      <c r="A67" s="27" t="s">
        <v>71</v>
      </c>
      <c r="B67" s="28">
        <v>42635</v>
      </c>
      <c r="C67" s="33" t="s">
        <v>113</v>
      </c>
      <c r="D67" s="30"/>
      <c r="E67" s="30">
        <v>200</v>
      </c>
      <c r="F67" s="30"/>
      <c r="G67" s="27"/>
      <c r="H67" s="27" t="s">
        <v>87</v>
      </c>
      <c r="I67" s="27"/>
      <c r="J67" s="27"/>
      <c r="K67" s="27"/>
      <c r="L67" s="31">
        <f t="shared" si="0"/>
        <v>-276.28000000000247</v>
      </c>
      <c r="M67" s="31">
        <f t="shared" si="1"/>
        <v>17679.410000000003</v>
      </c>
      <c r="N67" s="31">
        <f t="shared" si="2"/>
        <v>17403.13</v>
      </c>
    </row>
    <row r="68" spans="1:14" ht="14.25" customHeight="1">
      <c r="A68" s="27" t="s">
        <v>71</v>
      </c>
      <c r="B68" s="28">
        <v>42638</v>
      </c>
      <c r="C68" s="29" t="s">
        <v>114</v>
      </c>
      <c r="D68" s="30">
        <v>13.9</v>
      </c>
      <c r="E68" s="30"/>
      <c r="F68" s="30"/>
      <c r="G68" s="27"/>
      <c r="H68" s="27" t="s">
        <v>87</v>
      </c>
      <c r="I68" s="27"/>
      <c r="J68" s="27"/>
      <c r="K68" s="27"/>
      <c r="L68" s="31">
        <f t="shared" si="0"/>
        <v>-290.18000000000393</v>
      </c>
      <c r="M68" s="31">
        <f t="shared" si="1"/>
        <v>17693.310000000005</v>
      </c>
      <c r="N68" s="31">
        <f t="shared" si="2"/>
        <v>17403.13</v>
      </c>
    </row>
    <row r="69" spans="1:14" ht="14.25" customHeight="1">
      <c r="A69" s="27" t="s">
        <v>71</v>
      </c>
      <c r="B69" s="28">
        <v>42644</v>
      </c>
      <c r="C69" s="33" t="s">
        <v>115</v>
      </c>
      <c r="D69" s="30">
        <v>95</v>
      </c>
      <c r="E69" s="30"/>
      <c r="F69" s="30"/>
      <c r="G69" s="27"/>
      <c r="H69" s="27" t="s">
        <v>87</v>
      </c>
      <c r="I69" s="27"/>
      <c r="J69" s="27"/>
      <c r="K69" s="27"/>
      <c r="L69" s="31">
        <f t="shared" si="0"/>
        <v>-385.18000000000393</v>
      </c>
      <c r="M69" s="31">
        <f t="shared" si="1"/>
        <v>17788.310000000005</v>
      </c>
      <c r="N69" s="31">
        <f t="shared" si="2"/>
        <v>17403.13</v>
      </c>
    </row>
    <row r="70" spans="1:14" ht="14.25" customHeight="1">
      <c r="A70" s="27" t="s">
        <v>71</v>
      </c>
      <c r="B70" s="28">
        <v>42645</v>
      </c>
      <c r="C70" s="33" t="s">
        <v>90</v>
      </c>
      <c r="D70" s="30">
        <v>10</v>
      </c>
      <c r="E70" s="30"/>
      <c r="F70" s="30"/>
      <c r="G70" s="27" t="s">
        <v>91</v>
      </c>
      <c r="H70" s="27"/>
      <c r="I70" s="27"/>
      <c r="J70" s="27"/>
      <c r="K70" s="27"/>
      <c r="L70" s="31">
        <f t="shared" si="0"/>
        <v>-395.18000000000393</v>
      </c>
      <c r="M70" s="31">
        <f t="shared" si="1"/>
        <v>17798.310000000005</v>
      </c>
      <c r="N70" s="31">
        <f t="shared" si="2"/>
        <v>17403.13</v>
      </c>
    </row>
    <row r="71" spans="1:14" ht="14.25" customHeight="1">
      <c r="A71" s="27" t="s">
        <v>71</v>
      </c>
      <c r="B71" s="28">
        <v>42645</v>
      </c>
      <c r="C71" s="33" t="s">
        <v>90</v>
      </c>
      <c r="D71" s="30">
        <v>18.149999999999999</v>
      </c>
      <c r="E71" s="30"/>
      <c r="F71" s="30"/>
      <c r="G71" s="27" t="s">
        <v>91</v>
      </c>
      <c r="H71" s="27"/>
      <c r="I71" s="27"/>
      <c r="J71" s="27"/>
      <c r="K71" s="27"/>
      <c r="L71" s="31">
        <f t="shared" si="0"/>
        <v>-413.33000000000538</v>
      </c>
      <c r="M71" s="31">
        <f t="shared" si="1"/>
        <v>17816.460000000006</v>
      </c>
      <c r="N71" s="31">
        <f t="shared" si="2"/>
        <v>17403.13</v>
      </c>
    </row>
    <row r="72" spans="1:14" ht="14.25" customHeight="1">
      <c r="A72" s="27" t="s">
        <v>71</v>
      </c>
      <c r="B72" s="28">
        <v>42668</v>
      </c>
      <c r="C72" s="33" t="s">
        <v>114</v>
      </c>
      <c r="D72" s="30">
        <v>13.9</v>
      </c>
      <c r="E72" s="30"/>
      <c r="F72" s="30"/>
      <c r="G72" s="27"/>
      <c r="H72" s="27" t="s">
        <v>87</v>
      </c>
      <c r="I72" s="27"/>
      <c r="J72" s="27"/>
      <c r="K72" s="27"/>
      <c r="L72" s="31">
        <f t="shared" si="0"/>
        <v>-427.23000000000684</v>
      </c>
      <c r="M72" s="31">
        <f t="shared" si="1"/>
        <v>17830.360000000008</v>
      </c>
      <c r="N72" s="31">
        <f t="shared" si="2"/>
        <v>17403.13</v>
      </c>
    </row>
    <row r="73" spans="1:14" ht="14.25" customHeight="1">
      <c r="A73" s="27" t="s">
        <v>71</v>
      </c>
      <c r="B73" s="28">
        <v>42669</v>
      </c>
      <c r="C73" s="29" t="s">
        <v>116</v>
      </c>
      <c r="D73" s="30"/>
      <c r="E73" s="30">
        <v>106.9</v>
      </c>
      <c r="F73" s="30"/>
      <c r="G73" s="27"/>
      <c r="H73" s="27"/>
      <c r="I73" s="27"/>
      <c r="J73" s="27"/>
      <c r="K73" s="27"/>
      <c r="L73" s="31">
        <f t="shared" si="0"/>
        <v>-320.33000000000538</v>
      </c>
      <c r="M73" s="31">
        <f t="shared" si="1"/>
        <v>17830.360000000008</v>
      </c>
      <c r="N73" s="31">
        <f t="shared" si="2"/>
        <v>17510.030000000002</v>
      </c>
    </row>
    <row r="74" spans="1:14" ht="14.25" customHeight="1">
      <c r="A74" s="27" t="s">
        <v>71</v>
      </c>
      <c r="B74" s="28">
        <v>42675</v>
      </c>
      <c r="C74" s="29" t="s">
        <v>90</v>
      </c>
      <c r="D74" s="30">
        <v>10</v>
      </c>
      <c r="E74" s="30"/>
      <c r="F74" s="30"/>
      <c r="G74" s="27" t="s">
        <v>91</v>
      </c>
      <c r="H74" s="27" t="s">
        <v>87</v>
      </c>
      <c r="I74" s="27"/>
      <c r="J74" s="27"/>
      <c r="K74" s="27"/>
      <c r="L74" s="31">
        <f t="shared" si="0"/>
        <v>-330.33000000000538</v>
      </c>
      <c r="M74" s="31">
        <f t="shared" si="1"/>
        <v>17840.360000000008</v>
      </c>
      <c r="N74" s="31">
        <f t="shared" si="2"/>
        <v>17510.030000000002</v>
      </c>
    </row>
    <row r="75" spans="1:14" ht="14.25" customHeight="1">
      <c r="A75" s="27" t="s">
        <v>71</v>
      </c>
      <c r="B75" s="28">
        <v>42675</v>
      </c>
      <c r="C75" s="33" t="s">
        <v>86</v>
      </c>
      <c r="D75" s="30">
        <v>95</v>
      </c>
      <c r="E75" s="30"/>
      <c r="F75" s="30"/>
      <c r="G75" s="27"/>
      <c r="H75" s="27" t="s">
        <v>87</v>
      </c>
      <c r="I75" s="27"/>
      <c r="J75" s="27"/>
      <c r="K75" s="27"/>
      <c r="L75" s="31">
        <f t="shared" si="0"/>
        <v>-425.33000000000538</v>
      </c>
      <c r="M75" s="31">
        <f t="shared" si="1"/>
        <v>17935.360000000008</v>
      </c>
      <c r="N75" s="31">
        <f t="shared" si="2"/>
        <v>17510.030000000002</v>
      </c>
    </row>
    <row r="76" spans="1:14" ht="14.25" customHeight="1">
      <c r="A76" s="27" t="s">
        <v>71</v>
      </c>
      <c r="B76" s="28">
        <v>42679</v>
      </c>
      <c r="C76" s="33" t="s">
        <v>90</v>
      </c>
      <c r="D76" s="30">
        <v>11.32</v>
      </c>
      <c r="E76" s="30"/>
      <c r="F76" s="30"/>
      <c r="G76" s="27" t="s">
        <v>91</v>
      </c>
      <c r="H76" s="27" t="s">
        <v>87</v>
      </c>
      <c r="I76" s="27"/>
      <c r="J76" s="27"/>
      <c r="K76" s="27"/>
      <c r="L76" s="31">
        <f t="shared" si="0"/>
        <v>-436.65000000000509</v>
      </c>
      <c r="M76" s="31">
        <f t="shared" si="1"/>
        <v>17946.680000000008</v>
      </c>
      <c r="N76" s="31">
        <f t="shared" si="2"/>
        <v>17510.030000000002</v>
      </c>
    </row>
    <row r="77" spans="1:14" ht="14.25" customHeight="1">
      <c r="A77" s="27" t="s">
        <v>71</v>
      </c>
      <c r="B77" s="28">
        <v>42679</v>
      </c>
      <c r="C77" s="33" t="s">
        <v>117</v>
      </c>
      <c r="D77" s="30">
        <v>377.38</v>
      </c>
      <c r="E77" s="30"/>
      <c r="F77" s="30"/>
      <c r="G77" s="27"/>
      <c r="H77" s="27" t="s">
        <v>87</v>
      </c>
      <c r="I77" s="27"/>
      <c r="J77" s="27"/>
      <c r="K77" s="27"/>
      <c r="L77" s="31">
        <f t="shared" si="0"/>
        <v>-814.03000000000611</v>
      </c>
      <c r="M77" s="31">
        <f t="shared" si="1"/>
        <v>18324.060000000009</v>
      </c>
      <c r="N77" s="31">
        <f t="shared" si="2"/>
        <v>17510.030000000002</v>
      </c>
    </row>
    <row r="78" spans="1:14" ht="14.25" customHeight="1">
      <c r="A78" s="27" t="s">
        <v>71</v>
      </c>
      <c r="B78" s="28">
        <v>42700</v>
      </c>
      <c r="C78" s="33" t="s">
        <v>114</v>
      </c>
      <c r="D78" s="30">
        <v>13.9</v>
      </c>
      <c r="E78" s="30"/>
      <c r="F78" s="30"/>
      <c r="G78" s="27"/>
      <c r="H78" s="27" t="s">
        <v>87</v>
      </c>
      <c r="I78" s="27"/>
      <c r="J78" s="27"/>
      <c r="K78" s="27"/>
      <c r="L78" s="31">
        <f t="shared" si="0"/>
        <v>-827.93000000000757</v>
      </c>
      <c r="M78" s="31">
        <f t="shared" si="1"/>
        <v>18337.96000000001</v>
      </c>
      <c r="N78" s="31">
        <f t="shared" si="2"/>
        <v>17510.030000000002</v>
      </c>
    </row>
    <row r="79" spans="1:14" ht="14.25" customHeight="1">
      <c r="A79" s="27" t="s">
        <v>71</v>
      </c>
      <c r="B79" s="28">
        <v>42705</v>
      </c>
      <c r="C79" s="33" t="s">
        <v>90</v>
      </c>
      <c r="D79" s="30">
        <v>10</v>
      </c>
      <c r="E79" s="30"/>
      <c r="F79" s="30"/>
      <c r="G79" s="27" t="s">
        <v>91</v>
      </c>
      <c r="H79" s="27" t="s">
        <v>87</v>
      </c>
      <c r="I79" s="27"/>
      <c r="J79" s="27"/>
      <c r="K79" s="27"/>
      <c r="L79" s="31">
        <f t="shared" si="0"/>
        <v>-837.93000000000757</v>
      </c>
      <c r="M79" s="31">
        <f t="shared" si="1"/>
        <v>18347.96000000001</v>
      </c>
      <c r="N79" s="31">
        <f t="shared" si="2"/>
        <v>17510.030000000002</v>
      </c>
    </row>
    <row r="80" spans="1:14" ht="14.25" customHeight="1">
      <c r="A80" s="27" t="s">
        <v>71</v>
      </c>
      <c r="B80" s="28">
        <v>42711</v>
      </c>
      <c r="C80" s="33" t="s">
        <v>118</v>
      </c>
      <c r="D80" s="30"/>
      <c r="E80" s="30">
        <v>280</v>
      </c>
      <c r="F80" s="30"/>
      <c r="G80" s="27"/>
      <c r="H80" s="27" t="s">
        <v>87</v>
      </c>
      <c r="I80" s="27"/>
      <c r="J80" s="27"/>
      <c r="K80" s="27"/>
      <c r="L80" s="31">
        <f t="shared" si="0"/>
        <v>-557.93000000000757</v>
      </c>
      <c r="M80" s="31">
        <f t="shared" si="1"/>
        <v>18347.96000000001</v>
      </c>
      <c r="N80" s="31">
        <f t="shared" si="2"/>
        <v>17790.030000000002</v>
      </c>
    </row>
    <row r="81" spans="1:14" ht="14.25" customHeight="1">
      <c r="A81" s="27" t="s">
        <v>71</v>
      </c>
      <c r="B81" s="28">
        <v>42736</v>
      </c>
      <c r="C81" s="33" t="s">
        <v>86</v>
      </c>
      <c r="D81" s="30">
        <v>95</v>
      </c>
      <c r="E81" s="30"/>
      <c r="F81" s="30"/>
      <c r="G81" s="27"/>
      <c r="H81" s="27" t="s">
        <v>87</v>
      </c>
      <c r="I81" s="27"/>
      <c r="J81" s="27"/>
      <c r="K81" s="27"/>
      <c r="L81" s="31">
        <f t="shared" si="0"/>
        <v>-652.93000000000757</v>
      </c>
      <c r="M81" s="31">
        <f t="shared" si="1"/>
        <v>18442.96000000001</v>
      </c>
      <c r="N81" s="31">
        <f t="shared" si="2"/>
        <v>17790.030000000002</v>
      </c>
    </row>
    <row r="82" spans="1:14" ht="14.25" customHeight="1">
      <c r="A82" s="27" t="s">
        <v>71</v>
      </c>
      <c r="B82" s="28">
        <v>42754</v>
      </c>
      <c r="C82" s="33" t="s">
        <v>119</v>
      </c>
      <c r="D82" s="30">
        <v>17.64</v>
      </c>
      <c r="E82" s="30"/>
      <c r="F82" s="30"/>
      <c r="G82" s="27"/>
      <c r="H82" s="27" t="s">
        <v>87</v>
      </c>
      <c r="I82" s="27"/>
      <c r="J82" s="27"/>
      <c r="K82" s="27"/>
      <c r="L82" s="31">
        <f t="shared" si="0"/>
        <v>-670.57000000000698</v>
      </c>
      <c r="M82" s="31">
        <f t="shared" si="1"/>
        <v>18460.600000000009</v>
      </c>
      <c r="N82" s="31">
        <f t="shared" si="2"/>
        <v>17790.030000000002</v>
      </c>
    </row>
    <row r="83" spans="1:14" ht="14.25" customHeight="1">
      <c r="A83" s="27" t="s">
        <v>71</v>
      </c>
      <c r="B83" s="28">
        <v>42760</v>
      </c>
      <c r="C83" s="33" t="s">
        <v>114</v>
      </c>
      <c r="D83" s="30">
        <v>13.9</v>
      </c>
      <c r="E83" s="30"/>
      <c r="F83" s="30"/>
      <c r="G83" s="27"/>
      <c r="H83" s="27" t="s">
        <v>87</v>
      </c>
      <c r="I83" s="27"/>
      <c r="J83" s="27"/>
      <c r="K83" s="27"/>
      <c r="L83" s="31">
        <f t="shared" si="0"/>
        <v>-684.47000000000844</v>
      </c>
      <c r="M83" s="31">
        <f t="shared" si="1"/>
        <v>18474.500000000011</v>
      </c>
      <c r="N83" s="31">
        <f t="shared" si="2"/>
        <v>17790.030000000002</v>
      </c>
    </row>
    <row r="84" spans="1:14" ht="14.25" customHeight="1">
      <c r="A84" s="27" t="s">
        <v>71</v>
      </c>
      <c r="B84" s="28">
        <v>42768</v>
      </c>
      <c r="C84" s="33" t="s">
        <v>120</v>
      </c>
      <c r="D84" s="30"/>
      <c r="E84" s="30">
        <v>350</v>
      </c>
      <c r="F84" s="30"/>
      <c r="G84" s="27"/>
      <c r="H84" s="27" t="s">
        <v>87</v>
      </c>
      <c r="I84" s="27"/>
      <c r="J84" s="27"/>
      <c r="K84" s="27"/>
      <c r="L84" s="31">
        <f t="shared" si="0"/>
        <v>-334.47000000000844</v>
      </c>
      <c r="M84" s="31">
        <f t="shared" si="1"/>
        <v>18474.500000000011</v>
      </c>
      <c r="N84" s="31">
        <f t="shared" si="2"/>
        <v>18140.030000000002</v>
      </c>
    </row>
    <row r="85" spans="1:14" ht="14.25" customHeight="1">
      <c r="A85" s="27" t="s">
        <v>71</v>
      </c>
      <c r="B85" s="28">
        <v>42788</v>
      </c>
      <c r="C85" s="33" t="s">
        <v>121</v>
      </c>
      <c r="D85" s="30"/>
      <c r="E85" s="30">
        <v>50</v>
      </c>
      <c r="F85" s="30"/>
      <c r="G85" s="27"/>
      <c r="H85" s="27"/>
      <c r="I85" s="27"/>
      <c r="J85" s="27"/>
      <c r="K85" s="27"/>
      <c r="L85" s="31">
        <f t="shared" si="0"/>
        <v>-284.47000000000844</v>
      </c>
      <c r="M85" s="31">
        <f t="shared" si="1"/>
        <v>18474.500000000011</v>
      </c>
      <c r="N85" s="31">
        <f t="shared" si="2"/>
        <v>18190.030000000002</v>
      </c>
    </row>
    <row r="86" spans="1:14" ht="14.25" customHeight="1">
      <c r="A86" s="27" t="s">
        <v>71</v>
      </c>
      <c r="B86" s="28">
        <v>42795</v>
      </c>
      <c r="C86" s="33" t="s">
        <v>90</v>
      </c>
      <c r="D86" s="30">
        <v>1.65</v>
      </c>
      <c r="E86" s="30"/>
      <c r="F86" s="30"/>
      <c r="G86" s="27" t="s">
        <v>91</v>
      </c>
      <c r="H86" s="27" t="s">
        <v>87</v>
      </c>
      <c r="I86" s="27"/>
      <c r="J86" s="27"/>
      <c r="K86" s="27"/>
      <c r="L86" s="31">
        <f t="shared" si="0"/>
        <v>-286.1200000000099</v>
      </c>
      <c r="M86" s="31">
        <f t="shared" si="1"/>
        <v>18476.150000000012</v>
      </c>
      <c r="N86" s="31">
        <f t="shared" si="2"/>
        <v>18190.030000000002</v>
      </c>
    </row>
    <row r="87" spans="1:14" ht="14.25" customHeight="1">
      <c r="A87" s="27" t="s">
        <v>71</v>
      </c>
      <c r="B87" s="28">
        <v>42795</v>
      </c>
      <c r="C87" s="33" t="s">
        <v>90</v>
      </c>
      <c r="D87" s="30">
        <v>10</v>
      </c>
      <c r="E87" s="30"/>
      <c r="F87" s="30"/>
      <c r="G87" s="27" t="s">
        <v>91</v>
      </c>
      <c r="H87" s="27" t="s">
        <v>87</v>
      </c>
      <c r="I87" s="27"/>
      <c r="J87" s="27"/>
      <c r="K87" s="27"/>
      <c r="L87" s="31">
        <f t="shared" si="0"/>
        <v>-296.1200000000099</v>
      </c>
      <c r="M87" s="31">
        <f t="shared" si="1"/>
        <v>18486.150000000012</v>
      </c>
      <c r="N87" s="31">
        <f t="shared" si="2"/>
        <v>18190.030000000002</v>
      </c>
    </row>
    <row r="88" spans="1:14" ht="14.25" customHeight="1">
      <c r="A88" s="27" t="s">
        <v>71</v>
      </c>
      <c r="B88" s="28">
        <v>42796</v>
      </c>
      <c r="C88" s="33" t="s">
        <v>122</v>
      </c>
      <c r="D88" s="30"/>
      <c r="E88" s="30">
        <v>112</v>
      </c>
      <c r="F88" s="30"/>
      <c r="G88" s="27"/>
      <c r="H88" s="27"/>
      <c r="I88" s="27"/>
      <c r="J88" s="27"/>
      <c r="K88" s="27"/>
      <c r="L88" s="31">
        <f t="shared" si="0"/>
        <v>-184.1200000000099</v>
      </c>
      <c r="M88" s="31">
        <f t="shared" si="1"/>
        <v>18486.150000000012</v>
      </c>
      <c r="N88" s="31">
        <f t="shared" si="2"/>
        <v>18302.030000000002</v>
      </c>
    </row>
    <row r="89" spans="1:14" ht="14.25" customHeight="1">
      <c r="A89" s="27" t="s">
        <v>71</v>
      </c>
      <c r="B89" s="28">
        <v>42803</v>
      </c>
      <c r="C89" s="33" t="s">
        <v>123</v>
      </c>
      <c r="D89" s="30"/>
      <c r="E89" s="30">
        <v>53.9</v>
      </c>
      <c r="F89" s="30"/>
      <c r="G89" s="27"/>
      <c r="H89" s="27"/>
      <c r="I89" s="27"/>
      <c r="J89" s="27"/>
      <c r="K89" s="27"/>
      <c r="L89" s="31">
        <f t="shared" si="0"/>
        <v>-130.22000000000844</v>
      </c>
      <c r="M89" s="31">
        <f t="shared" si="1"/>
        <v>18486.150000000012</v>
      </c>
      <c r="N89" s="31">
        <f t="shared" si="2"/>
        <v>18355.930000000004</v>
      </c>
    </row>
    <row r="90" spans="1:14" ht="14.25" customHeight="1">
      <c r="A90" s="27" t="s">
        <v>71</v>
      </c>
      <c r="B90" s="28">
        <v>42804</v>
      </c>
      <c r="C90" s="33" t="s">
        <v>86</v>
      </c>
      <c r="D90" s="30">
        <v>95</v>
      </c>
      <c r="E90" s="30"/>
      <c r="F90" s="30"/>
      <c r="G90" s="27"/>
      <c r="H90" s="27"/>
      <c r="I90" s="27"/>
      <c r="J90" s="27"/>
      <c r="K90" s="27"/>
      <c r="L90" s="31">
        <f t="shared" si="0"/>
        <v>-225.22000000000844</v>
      </c>
      <c r="M90" s="31">
        <f t="shared" si="1"/>
        <v>18581.150000000012</v>
      </c>
      <c r="N90" s="31">
        <f t="shared" si="2"/>
        <v>18355.930000000004</v>
      </c>
    </row>
    <row r="91" spans="1:14" ht="14.25" customHeight="1">
      <c r="A91" s="27" t="s">
        <v>71</v>
      </c>
      <c r="B91" s="28">
        <v>42809</v>
      </c>
      <c r="C91" s="33" t="s">
        <v>124</v>
      </c>
      <c r="D91" s="30"/>
      <c r="E91" s="30">
        <v>40</v>
      </c>
      <c r="F91" s="30"/>
      <c r="G91" s="27"/>
      <c r="H91" s="27"/>
      <c r="I91" s="27"/>
      <c r="J91" s="27"/>
      <c r="K91" s="27"/>
      <c r="L91" s="31">
        <f t="shared" si="0"/>
        <v>-185.22000000000844</v>
      </c>
      <c r="M91" s="31">
        <f t="shared" si="1"/>
        <v>18581.150000000012</v>
      </c>
      <c r="N91" s="31">
        <f t="shared" si="2"/>
        <v>18395.930000000004</v>
      </c>
    </row>
    <row r="92" spans="1:14" ht="14.25" customHeight="1">
      <c r="A92" s="27" t="s">
        <v>71</v>
      </c>
      <c r="B92" s="28">
        <v>42816</v>
      </c>
      <c r="C92" s="33" t="s">
        <v>125</v>
      </c>
      <c r="D92" s="30"/>
      <c r="E92" s="30">
        <v>64</v>
      </c>
      <c r="F92" s="30"/>
      <c r="G92" s="27"/>
      <c r="H92" s="27"/>
      <c r="I92" s="27"/>
      <c r="J92" s="27"/>
      <c r="K92" s="27"/>
      <c r="L92" s="31">
        <f t="shared" si="0"/>
        <v>-121.22000000000844</v>
      </c>
      <c r="M92" s="31">
        <f t="shared" si="1"/>
        <v>18581.150000000012</v>
      </c>
      <c r="N92" s="31">
        <f t="shared" si="2"/>
        <v>18459.930000000004</v>
      </c>
    </row>
    <row r="93" spans="1:14" ht="14.25" customHeight="1">
      <c r="A93" s="27" t="s">
        <v>71</v>
      </c>
      <c r="B93" s="28">
        <v>42819</v>
      </c>
      <c r="C93" s="33" t="s">
        <v>114</v>
      </c>
      <c r="D93" s="30">
        <v>13.9</v>
      </c>
      <c r="E93" s="30"/>
      <c r="F93" s="30"/>
      <c r="G93" s="27"/>
      <c r="H93" s="27"/>
      <c r="I93" s="27"/>
      <c r="J93" s="27"/>
      <c r="K93" s="27"/>
      <c r="L93" s="31">
        <f t="shared" si="0"/>
        <v>-135.1200000000099</v>
      </c>
      <c r="M93" s="31">
        <f t="shared" si="1"/>
        <v>18595.050000000014</v>
      </c>
      <c r="N93" s="31">
        <f t="shared" si="2"/>
        <v>18459.930000000004</v>
      </c>
    </row>
    <row r="94" spans="1:14" ht="14.25" customHeight="1">
      <c r="A94" s="27" t="s">
        <v>71</v>
      </c>
      <c r="B94" s="28">
        <v>42819</v>
      </c>
      <c r="C94" s="33" t="s">
        <v>126</v>
      </c>
      <c r="D94" s="30"/>
      <c r="E94" s="30">
        <v>160</v>
      </c>
      <c r="F94" s="30"/>
      <c r="G94" s="27"/>
      <c r="H94" s="27"/>
      <c r="I94" s="27"/>
      <c r="J94" s="27"/>
      <c r="K94" s="27"/>
      <c r="L94" s="31">
        <f t="shared" si="0"/>
        <v>24.879999999990105</v>
      </c>
      <c r="M94" s="31">
        <f t="shared" si="1"/>
        <v>18595.050000000014</v>
      </c>
      <c r="N94" s="31">
        <f t="shared" si="2"/>
        <v>18619.930000000004</v>
      </c>
    </row>
    <row r="95" spans="1:14" ht="14.25" customHeight="1">
      <c r="A95" s="27" t="s">
        <v>71</v>
      </c>
      <c r="B95" s="28">
        <v>42824</v>
      </c>
      <c r="C95" s="33" t="s">
        <v>127</v>
      </c>
      <c r="D95" s="30"/>
      <c r="E95" s="30">
        <v>50</v>
      </c>
      <c r="F95" s="30"/>
      <c r="G95" s="27"/>
      <c r="H95" s="27" t="s">
        <v>87</v>
      </c>
      <c r="I95" s="27"/>
      <c r="J95" s="27"/>
      <c r="K95" s="27"/>
      <c r="L95" s="31">
        <f t="shared" si="0"/>
        <v>74.879999999990105</v>
      </c>
      <c r="M95" s="31">
        <f t="shared" si="1"/>
        <v>18595.050000000014</v>
      </c>
      <c r="N95" s="31">
        <f t="shared" si="2"/>
        <v>18669.930000000004</v>
      </c>
    </row>
    <row r="96" spans="1:14" ht="14.25" customHeight="1">
      <c r="A96" s="27" t="s">
        <v>71</v>
      </c>
      <c r="B96" s="28">
        <v>42825</v>
      </c>
      <c r="C96" s="33" t="s">
        <v>128</v>
      </c>
      <c r="D96" s="30"/>
      <c r="E96" s="30">
        <v>40</v>
      </c>
      <c r="F96" s="30"/>
      <c r="G96" s="27"/>
      <c r="H96" s="27"/>
      <c r="I96" s="27"/>
      <c r="J96" s="27"/>
      <c r="K96" s="27"/>
      <c r="L96" s="31">
        <f t="shared" si="0"/>
        <v>114.8799999999901</v>
      </c>
      <c r="M96" s="31">
        <f t="shared" si="1"/>
        <v>18595.050000000014</v>
      </c>
      <c r="N96" s="31">
        <f t="shared" si="2"/>
        <v>18709.930000000004</v>
      </c>
    </row>
    <row r="97" spans="1:14" ht="14.25" customHeight="1">
      <c r="A97" s="27" t="s">
        <v>71</v>
      </c>
      <c r="B97" s="28">
        <v>42827</v>
      </c>
      <c r="C97" s="33" t="s">
        <v>90</v>
      </c>
      <c r="D97" s="30">
        <v>10</v>
      </c>
      <c r="E97" s="30"/>
      <c r="F97" s="30"/>
      <c r="G97" s="27" t="s">
        <v>91</v>
      </c>
      <c r="H97" s="27" t="s">
        <v>87</v>
      </c>
      <c r="I97" s="27"/>
      <c r="J97" s="27"/>
      <c r="K97" s="27"/>
      <c r="L97" s="31">
        <f t="shared" si="0"/>
        <v>104.8799999999901</v>
      </c>
      <c r="M97" s="31">
        <f t="shared" si="1"/>
        <v>18605.050000000014</v>
      </c>
      <c r="N97" s="31">
        <f t="shared" si="2"/>
        <v>18709.930000000004</v>
      </c>
    </row>
    <row r="98" spans="1:14" ht="14.25" customHeight="1">
      <c r="A98" s="27" t="s">
        <v>71</v>
      </c>
      <c r="B98" s="28">
        <v>42827</v>
      </c>
      <c r="C98" s="33" t="s">
        <v>90</v>
      </c>
      <c r="D98" s="30">
        <v>14.85</v>
      </c>
      <c r="E98" s="30"/>
      <c r="F98" s="30"/>
      <c r="G98" s="27" t="s">
        <v>91</v>
      </c>
      <c r="H98" s="27" t="s">
        <v>87</v>
      </c>
      <c r="I98" s="27"/>
      <c r="J98" s="27"/>
      <c r="K98" s="27"/>
      <c r="L98" s="31">
        <f t="shared" si="0"/>
        <v>90.02999999999156</v>
      </c>
      <c r="M98" s="31">
        <f t="shared" si="1"/>
        <v>18619.900000000012</v>
      </c>
      <c r="N98" s="31">
        <f t="shared" si="2"/>
        <v>18709.930000000004</v>
      </c>
    </row>
    <row r="99" spans="1:14" ht="14.25" customHeight="1">
      <c r="A99" s="27" t="s">
        <v>71</v>
      </c>
      <c r="B99" s="28">
        <v>42827</v>
      </c>
      <c r="C99" s="33" t="s">
        <v>129</v>
      </c>
      <c r="D99" s="30"/>
      <c r="E99" s="30">
        <v>100</v>
      </c>
      <c r="F99" s="30"/>
      <c r="G99" s="27"/>
      <c r="H99" s="27" t="s">
        <v>87</v>
      </c>
      <c r="I99" s="27"/>
      <c r="J99" s="27"/>
      <c r="K99" s="27"/>
      <c r="L99" s="31">
        <f t="shared" si="0"/>
        <v>190.02999999999156</v>
      </c>
      <c r="M99" s="31">
        <f t="shared" si="1"/>
        <v>18619.900000000012</v>
      </c>
      <c r="N99" s="31">
        <f t="shared" si="2"/>
        <v>18809.930000000004</v>
      </c>
    </row>
    <row r="100" spans="1:14" ht="14.25" customHeight="1">
      <c r="A100" s="27" t="s">
        <v>71</v>
      </c>
      <c r="B100" s="28">
        <v>42832</v>
      </c>
      <c r="C100" s="33" t="s">
        <v>130</v>
      </c>
      <c r="D100" s="30"/>
      <c r="E100" s="30">
        <v>160</v>
      </c>
      <c r="F100" s="30"/>
      <c r="G100" s="27"/>
      <c r="H100" s="27"/>
      <c r="I100" s="27"/>
      <c r="J100" s="27"/>
      <c r="K100" s="27"/>
      <c r="L100" s="31">
        <f t="shared" si="0"/>
        <v>350.02999999999156</v>
      </c>
      <c r="M100" s="31">
        <f t="shared" si="1"/>
        <v>18619.900000000012</v>
      </c>
      <c r="N100" s="31">
        <f t="shared" si="2"/>
        <v>18969.930000000004</v>
      </c>
    </row>
    <row r="101" spans="1:14" ht="14.25" customHeight="1">
      <c r="A101" s="27" t="s">
        <v>71</v>
      </c>
      <c r="B101" s="28">
        <v>42835</v>
      </c>
      <c r="C101" s="33" t="s">
        <v>86</v>
      </c>
      <c r="D101" s="30">
        <v>95</v>
      </c>
      <c r="E101" s="30"/>
      <c r="F101" s="30"/>
      <c r="G101" s="27"/>
      <c r="H101" s="27"/>
      <c r="I101" s="27"/>
      <c r="J101" s="27"/>
      <c r="K101" s="27"/>
      <c r="L101" s="31">
        <f t="shared" si="0"/>
        <v>255.02999999999156</v>
      </c>
      <c r="M101" s="31">
        <f t="shared" si="1"/>
        <v>18714.900000000012</v>
      </c>
      <c r="N101" s="31">
        <f t="shared" si="2"/>
        <v>18969.930000000004</v>
      </c>
    </row>
    <row r="102" spans="1:14" ht="14.25" customHeight="1">
      <c r="A102" s="27" t="s">
        <v>71</v>
      </c>
      <c r="B102" s="28">
        <v>42856</v>
      </c>
      <c r="C102" s="33" t="s">
        <v>90</v>
      </c>
      <c r="D102" s="30">
        <v>10</v>
      </c>
      <c r="E102" s="30"/>
      <c r="F102" s="30"/>
      <c r="G102" s="27" t="s">
        <v>91</v>
      </c>
      <c r="H102" s="27" t="s">
        <v>87</v>
      </c>
      <c r="I102" s="27"/>
      <c r="J102" s="27"/>
      <c r="K102" s="27"/>
      <c r="L102" s="31">
        <f t="shared" si="0"/>
        <v>245.02999999999156</v>
      </c>
      <c r="M102" s="31">
        <f t="shared" si="1"/>
        <v>18724.900000000012</v>
      </c>
      <c r="N102" s="31">
        <f t="shared" si="2"/>
        <v>18969.930000000004</v>
      </c>
    </row>
    <row r="103" spans="1:14" ht="14.25" customHeight="1">
      <c r="A103" s="27" t="s">
        <v>71</v>
      </c>
      <c r="B103" s="28">
        <v>42860</v>
      </c>
      <c r="C103" s="33" t="s">
        <v>131</v>
      </c>
      <c r="D103" s="30"/>
      <c r="E103" s="30">
        <v>120</v>
      </c>
      <c r="F103" s="30"/>
      <c r="G103" s="27"/>
      <c r="H103" s="27" t="s">
        <v>87</v>
      </c>
      <c r="I103" s="27"/>
      <c r="J103" s="27"/>
      <c r="K103" s="27"/>
      <c r="L103" s="31">
        <f t="shared" si="0"/>
        <v>365.02999999999156</v>
      </c>
      <c r="M103" s="31">
        <f t="shared" si="1"/>
        <v>18724.900000000012</v>
      </c>
      <c r="N103" s="31">
        <f t="shared" si="2"/>
        <v>19089.930000000004</v>
      </c>
    </row>
    <row r="104" spans="1:14" ht="14.25" customHeight="1">
      <c r="A104" s="27" t="s">
        <v>71</v>
      </c>
      <c r="B104" s="28">
        <v>42862</v>
      </c>
      <c r="C104" s="33" t="s">
        <v>132</v>
      </c>
      <c r="D104" s="30"/>
      <c r="E104" s="30">
        <v>140</v>
      </c>
      <c r="F104" s="30"/>
      <c r="G104" s="27"/>
      <c r="H104" s="27" t="s">
        <v>87</v>
      </c>
      <c r="I104" s="27"/>
      <c r="J104" s="27"/>
      <c r="K104" s="27"/>
      <c r="L104" s="31">
        <f t="shared" si="0"/>
        <v>505.02999999999156</v>
      </c>
      <c r="M104" s="31">
        <f t="shared" si="1"/>
        <v>18724.900000000012</v>
      </c>
      <c r="N104" s="31">
        <f t="shared" si="2"/>
        <v>19229.930000000004</v>
      </c>
    </row>
    <row r="105" spans="1:14" ht="14.25" customHeight="1">
      <c r="A105" s="27" t="s">
        <v>71</v>
      </c>
      <c r="B105" s="28">
        <v>42865</v>
      </c>
      <c r="C105" s="33" t="s">
        <v>86</v>
      </c>
      <c r="D105" s="30">
        <v>95</v>
      </c>
      <c r="E105" s="30"/>
      <c r="F105" s="30"/>
      <c r="G105" s="27"/>
      <c r="H105" s="27"/>
      <c r="I105" s="27"/>
      <c r="J105" s="27"/>
      <c r="K105" s="27"/>
      <c r="L105" s="31">
        <f t="shared" si="0"/>
        <v>410.02999999999156</v>
      </c>
      <c r="M105" s="31">
        <f t="shared" si="1"/>
        <v>18819.900000000012</v>
      </c>
      <c r="N105" s="31">
        <f t="shared" si="2"/>
        <v>19229.930000000004</v>
      </c>
    </row>
    <row r="106" spans="1:14" ht="14.25" customHeight="1">
      <c r="A106" s="27" t="s">
        <v>71</v>
      </c>
      <c r="B106" s="28">
        <v>42871</v>
      </c>
      <c r="C106" s="33" t="s">
        <v>133</v>
      </c>
      <c r="D106" s="30"/>
      <c r="E106" s="30">
        <v>60</v>
      </c>
      <c r="F106" s="30"/>
      <c r="G106" s="27"/>
      <c r="H106" s="27" t="s">
        <v>87</v>
      </c>
      <c r="I106" s="27"/>
      <c r="J106" s="27"/>
      <c r="K106" s="27"/>
      <c r="L106" s="31">
        <f t="shared" si="0"/>
        <v>470.02999999999156</v>
      </c>
      <c r="M106" s="31">
        <f t="shared" si="1"/>
        <v>18819.900000000012</v>
      </c>
      <c r="N106" s="31">
        <f t="shared" si="2"/>
        <v>19289.930000000004</v>
      </c>
    </row>
    <row r="107" spans="1:14" ht="14.25" customHeight="1">
      <c r="A107" s="27" t="s">
        <v>71</v>
      </c>
      <c r="B107" s="28">
        <v>42872</v>
      </c>
      <c r="C107" s="33" t="s">
        <v>134</v>
      </c>
      <c r="D107" s="30">
        <v>10</v>
      </c>
      <c r="E107" s="30"/>
      <c r="F107" s="30"/>
      <c r="G107" s="27"/>
      <c r="H107" s="27"/>
      <c r="I107" s="27"/>
      <c r="J107" s="27"/>
      <c r="K107" s="27"/>
      <c r="L107" s="31">
        <f t="shared" si="0"/>
        <v>460.02999999999156</v>
      </c>
      <c r="M107" s="31">
        <f t="shared" si="1"/>
        <v>18829.900000000012</v>
      </c>
      <c r="N107" s="31">
        <f t="shared" si="2"/>
        <v>19289.930000000004</v>
      </c>
    </row>
    <row r="108" spans="1:14" ht="14.25" customHeight="1">
      <c r="A108" s="27" t="s">
        <v>71</v>
      </c>
      <c r="B108" s="28">
        <v>42880</v>
      </c>
      <c r="C108" s="33" t="s">
        <v>114</v>
      </c>
      <c r="D108" s="30">
        <v>13.9</v>
      </c>
      <c r="E108" s="30"/>
      <c r="F108" s="30"/>
      <c r="G108" s="27"/>
      <c r="H108" s="27" t="s">
        <v>87</v>
      </c>
      <c r="I108" s="27"/>
      <c r="J108" s="27"/>
      <c r="K108" s="27"/>
      <c r="L108" s="31">
        <f t="shared" si="0"/>
        <v>446.1299999999901</v>
      </c>
      <c r="M108" s="31">
        <f t="shared" si="1"/>
        <v>18843.800000000014</v>
      </c>
      <c r="N108" s="31">
        <f t="shared" si="2"/>
        <v>19289.930000000004</v>
      </c>
    </row>
    <row r="109" spans="1:14" ht="14.25" customHeight="1">
      <c r="A109" s="27" t="s">
        <v>71</v>
      </c>
      <c r="B109" s="28">
        <v>42883</v>
      </c>
      <c r="C109" s="33" t="s">
        <v>135</v>
      </c>
      <c r="D109" s="30">
        <v>1008</v>
      </c>
      <c r="E109" s="30"/>
      <c r="F109" s="30"/>
      <c r="G109" s="27"/>
      <c r="H109" s="27" t="s">
        <v>87</v>
      </c>
      <c r="I109" s="27"/>
      <c r="J109" s="27"/>
      <c r="K109" s="27"/>
      <c r="L109" s="31">
        <f t="shared" si="0"/>
        <v>-561.8700000000099</v>
      </c>
      <c r="M109" s="31">
        <f t="shared" si="1"/>
        <v>19851.800000000014</v>
      </c>
      <c r="N109" s="31">
        <f t="shared" si="2"/>
        <v>19289.930000000004</v>
      </c>
    </row>
    <row r="110" spans="1:14" ht="14.25" customHeight="1">
      <c r="A110" s="27" t="s">
        <v>71</v>
      </c>
      <c r="B110" s="28">
        <v>42887</v>
      </c>
      <c r="C110" s="29" t="s">
        <v>90</v>
      </c>
      <c r="D110" s="30">
        <v>10</v>
      </c>
      <c r="E110" s="30"/>
      <c r="F110" s="30"/>
      <c r="G110" s="27" t="s">
        <v>91</v>
      </c>
      <c r="H110" s="27" t="s">
        <v>87</v>
      </c>
      <c r="I110" s="27"/>
      <c r="J110" s="27"/>
      <c r="K110" s="27"/>
      <c r="L110" s="31">
        <f t="shared" si="0"/>
        <v>-571.8700000000099</v>
      </c>
      <c r="M110" s="31">
        <f t="shared" si="1"/>
        <v>19861.800000000014</v>
      </c>
      <c r="N110" s="31">
        <f t="shared" si="2"/>
        <v>19289.930000000004</v>
      </c>
    </row>
    <row r="111" spans="1:14" ht="14.25" customHeight="1">
      <c r="A111" s="27" t="s">
        <v>71</v>
      </c>
      <c r="B111" s="28">
        <v>42887</v>
      </c>
      <c r="C111" s="29" t="s">
        <v>90</v>
      </c>
      <c r="D111" s="30">
        <v>14.85</v>
      </c>
      <c r="E111" s="30"/>
      <c r="F111" s="30"/>
      <c r="G111" s="27" t="s">
        <v>91</v>
      </c>
      <c r="H111" s="27" t="s">
        <v>87</v>
      </c>
      <c r="I111" s="27"/>
      <c r="J111" s="27"/>
      <c r="K111" s="27"/>
      <c r="L111" s="31">
        <f t="shared" si="0"/>
        <v>-586.72000000000844</v>
      </c>
      <c r="M111" s="31">
        <f t="shared" si="1"/>
        <v>19876.650000000012</v>
      </c>
      <c r="N111" s="31">
        <f t="shared" si="2"/>
        <v>19289.930000000004</v>
      </c>
    </row>
    <row r="112" spans="1:14" ht="14.25" customHeight="1">
      <c r="A112" s="27" t="s">
        <v>71</v>
      </c>
      <c r="B112" s="28">
        <v>42897</v>
      </c>
      <c r="C112" s="29" t="s">
        <v>86</v>
      </c>
      <c r="D112" s="30">
        <v>95</v>
      </c>
      <c r="E112" s="30"/>
      <c r="F112" s="30"/>
      <c r="G112" s="27"/>
      <c r="H112" s="27" t="s">
        <v>87</v>
      </c>
      <c r="I112" s="27"/>
      <c r="J112" s="27"/>
      <c r="K112" s="27"/>
      <c r="L112" s="31">
        <f t="shared" si="0"/>
        <v>-681.72000000000844</v>
      </c>
      <c r="M112" s="31">
        <f t="shared" si="1"/>
        <v>19971.650000000012</v>
      </c>
      <c r="N112" s="31">
        <f t="shared" si="2"/>
        <v>19289.930000000004</v>
      </c>
    </row>
    <row r="113" spans="1:14" ht="14.25" customHeight="1">
      <c r="A113" s="27" t="s">
        <v>71</v>
      </c>
      <c r="B113" s="28">
        <v>42911</v>
      </c>
      <c r="C113" s="29" t="s">
        <v>114</v>
      </c>
      <c r="D113" s="30">
        <v>13.9</v>
      </c>
      <c r="E113" s="30"/>
      <c r="F113" s="30"/>
      <c r="G113" s="27"/>
      <c r="H113" s="27" t="s">
        <v>87</v>
      </c>
      <c r="I113" s="27"/>
      <c r="J113" s="27"/>
      <c r="K113" s="27"/>
      <c r="L113" s="31">
        <f t="shared" si="0"/>
        <v>-695.6200000000099</v>
      </c>
      <c r="M113" s="31">
        <f t="shared" si="1"/>
        <v>19985.550000000014</v>
      </c>
      <c r="N113" s="31">
        <f t="shared" si="2"/>
        <v>19289.930000000004</v>
      </c>
    </row>
    <row r="114" spans="1:14" ht="14.25" customHeight="1">
      <c r="A114" s="27" t="s">
        <v>71</v>
      </c>
      <c r="B114" s="28">
        <v>42918</v>
      </c>
      <c r="C114" s="29" t="s">
        <v>90</v>
      </c>
      <c r="D114" s="30">
        <v>10</v>
      </c>
      <c r="E114" s="30"/>
      <c r="F114" s="30"/>
      <c r="G114" s="27" t="s">
        <v>91</v>
      </c>
      <c r="H114" s="27" t="s">
        <v>87</v>
      </c>
      <c r="I114" s="27"/>
      <c r="J114" s="27"/>
      <c r="K114" s="27"/>
      <c r="L114" s="31">
        <f t="shared" si="0"/>
        <v>-705.6200000000099</v>
      </c>
      <c r="M114" s="31">
        <f t="shared" si="1"/>
        <v>19995.550000000014</v>
      </c>
      <c r="N114" s="31">
        <f t="shared" si="2"/>
        <v>19289.930000000004</v>
      </c>
    </row>
    <row r="115" spans="1:14" ht="14.25" customHeight="1">
      <c r="A115" s="27" t="s">
        <v>71</v>
      </c>
      <c r="B115" s="28">
        <v>42919</v>
      </c>
      <c r="C115" s="29" t="s">
        <v>136</v>
      </c>
      <c r="D115" s="30"/>
      <c r="E115" s="30">
        <v>215.2</v>
      </c>
      <c r="F115" s="30"/>
      <c r="G115" s="27"/>
      <c r="H115" s="27"/>
      <c r="I115" s="27"/>
      <c r="J115" s="27"/>
      <c r="K115" s="27"/>
      <c r="L115" s="31">
        <f t="shared" si="0"/>
        <v>-490.42000000000917</v>
      </c>
      <c r="M115" s="31">
        <f t="shared" si="1"/>
        <v>19995.550000000014</v>
      </c>
      <c r="N115" s="31">
        <f t="shared" si="2"/>
        <v>19505.130000000005</v>
      </c>
    </row>
    <row r="116" spans="1:14" ht="14.25" customHeight="1">
      <c r="A116" s="27" t="s">
        <v>71</v>
      </c>
      <c r="B116" s="28">
        <v>42926</v>
      </c>
      <c r="C116" s="29" t="s">
        <v>86</v>
      </c>
      <c r="D116" s="30">
        <v>95</v>
      </c>
      <c r="E116" s="30"/>
      <c r="F116" s="30"/>
      <c r="G116" s="27"/>
      <c r="H116" s="27" t="s">
        <v>87</v>
      </c>
      <c r="I116" s="27"/>
      <c r="J116" s="27"/>
      <c r="K116" s="27"/>
      <c r="L116" s="31">
        <f t="shared" si="0"/>
        <v>-585.42000000000917</v>
      </c>
      <c r="M116" s="31">
        <f t="shared" si="1"/>
        <v>20090.550000000014</v>
      </c>
      <c r="N116" s="31">
        <f t="shared" si="2"/>
        <v>19505.130000000005</v>
      </c>
    </row>
    <row r="117" spans="1:14" ht="14.25" customHeight="1">
      <c r="A117" s="27" t="s">
        <v>71</v>
      </c>
      <c r="B117" s="28">
        <v>42941</v>
      </c>
      <c r="C117" s="29" t="s">
        <v>114</v>
      </c>
      <c r="D117" s="30">
        <v>13.9</v>
      </c>
      <c r="E117" s="30"/>
      <c r="F117" s="30"/>
      <c r="G117" s="27"/>
      <c r="H117" s="27" t="s">
        <v>87</v>
      </c>
      <c r="I117" s="27"/>
      <c r="J117" s="27"/>
      <c r="K117" s="27"/>
      <c r="L117" s="31">
        <f t="shared" si="0"/>
        <v>-599.32000000001062</v>
      </c>
      <c r="M117" s="31">
        <f t="shared" si="1"/>
        <v>20104.450000000015</v>
      </c>
      <c r="N117" s="31">
        <f t="shared" si="2"/>
        <v>19505.130000000005</v>
      </c>
    </row>
    <row r="118" spans="1:14" ht="14.25" customHeight="1">
      <c r="A118" s="27" t="s">
        <v>71</v>
      </c>
      <c r="B118" s="28">
        <v>42942</v>
      </c>
      <c r="C118" s="29" t="s">
        <v>137</v>
      </c>
      <c r="D118" s="30">
        <v>50</v>
      </c>
      <c r="E118" s="30"/>
      <c r="F118" s="30"/>
      <c r="G118" s="27"/>
      <c r="H118" s="27" t="s">
        <v>87</v>
      </c>
      <c r="I118" s="27"/>
      <c r="J118" s="27"/>
      <c r="K118" s="27"/>
      <c r="L118" s="31">
        <f t="shared" si="0"/>
        <v>-649.32000000001062</v>
      </c>
      <c r="M118" s="31">
        <f t="shared" si="1"/>
        <v>20154.450000000015</v>
      </c>
      <c r="N118" s="31">
        <f t="shared" si="2"/>
        <v>19505.130000000005</v>
      </c>
    </row>
    <row r="119" spans="1:14" ht="14.25" customHeight="1">
      <c r="A119" s="27" t="s">
        <v>71</v>
      </c>
      <c r="B119" s="28">
        <v>42949</v>
      </c>
      <c r="C119" s="29" t="s">
        <v>90</v>
      </c>
      <c r="D119" s="30">
        <v>13.9</v>
      </c>
      <c r="E119" s="30"/>
      <c r="F119" s="30"/>
      <c r="G119" s="27" t="s">
        <v>91</v>
      </c>
      <c r="H119" s="27" t="s">
        <v>87</v>
      </c>
      <c r="I119" s="27"/>
      <c r="J119" s="27"/>
      <c r="K119" s="27"/>
      <c r="L119" s="31">
        <f t="shared" si="0"/>
        <v>-663.22000000001208</v>
      </c>
      <c r="M119" s="31">
        <f t="shared" si="1"/>
        <v>20168.350000000017</v>
      </c>
      <c r="N119" s="31">
        <f t="shared" si="2"/>
        <v>19505.130000000005</v>
      </c>
    </row>
    <row r="120" spans="1:14" ht="14.25" customHeight="1">
      <c r="A120" s="27" t="s">
        <v>71</v>
      </c>
      <c r="B120" s="28">
        <v>42949</v>
      </c>
      <c r="C120" s="29" t="s">
        <v>138</v>
      </c>
      <c r="D120" s="30">
        <v>325</v>
      </c>
      <c r="E120" s="30"/>
      <c r="F120" s="30"/>
      <c r="G120" s="27"/>
      <c r="H120" s="27" t="s">
        <v>87</v>
      </c>
      <c r="I120" s="27"/>
      <c r="J120" s="27"/>
      <c r="K120" s="27"/>
      <c r="L120" s="31">
        <f t="shared" si="0"/>
        <v>-988.22000000001208</v>
      </c>
      <c r="M120" s="31">
        <f t="shared" si="1"/>
        <v>20493.350000000017</v>
      </c>
      <c r="N120" s="31">
        <f t="shared" si="2"/>
        <v>19505.130000000005</v>
      </c>
    </row>
    <row r="121" spans="1:14" ht="14.25" customHeight="1">
      <c r="A121" s="27" t="s">
        <v>71</v>
      </c>
      <c r="B121" s="28">
        <v>42957</v>
      </c>
      <c r="C121" s="29" t="s">
        <v>86</v>
      </c>
      <c r="D121" s="30">
        <v>95</v>
      </c>
      <c r="E121" s="30"/>
      <c r="F121" s="30"/>
      <c r="G121" s="27"/>
      <c r="H121" s="27" t="s">
        <v>87</v>
      </c>
      <c r="I121" s="27"/>
      <c r="J121" s="27"/>
      <c r="K121" s="27"/>
      <c r="L121" s="31">
        <f t="shared" si="0"/>
        <v>-1083.2200000000121</v>
      </c>
      <c r="M121" s="31">
        <f t="shared" si="1"/>
        <v>20588.350000000017</v>
      </c>
      <c r="N121" s="31">
        <f t="shared" si="2"/>
        <v>19505.130000000005</v>
      </c>
    </row>
    <row r="122" spans="1:14" ht="14.25" customHeight="1">
      <c r="A122" s="27" t="s">
        <v>71</v>
      </c>
      <c r="B122" s="28">
        <v>42957</v>
      </c>
      <c r="C122" s="29" t="s">
        <v>139</v>
      </c>
      <c r="D122" s="30"/>
      <c r="E122" s="30">
        <v>1000</v>
      </c>
      <c r="F122" s="30"/>
      <c r="G122" s="27"/>
      <c r="H122" s="27" t="s">
        <v>87</v>
      </c>
      <c r="I122" s="27"/>
      <c r="J122" s="27"/>
      <c r="K122" s="27"/>
      <c r="L122" s="31">
        <f t="shared" si="0"/>
        <v>-83.220000000012078</v>
      </c>
      <c r="M122" s="31">
        <f t="shared" si="1"/>
        <v>20588.350000000017</v>
      </c>
      <c r="N122" s="31">
        <f t="shared" si="2"/>
        <v>20505.130000000005</v>
      </c>
    </row>
    <row r="123" spans="1:14" ht="14.25" customHeight="1">
      <c r="A123" s="27" t="s">
        <v>71</v>
      </c>
      <c r="B123" s="28">
        <v>42973</v>
      </c>
      <c r="C123" s="29" t="s">
        <v>90</v>
      </c>
      <c r="D123" s="30">
        <v>13.9</v>
      </c>
      <c r="E123" s="30"/>
      <c r="F123" s="30"/>
      <c r="G123" s="27" t="s">
        <v>91</v>
      </c>
      <c r="H123" s="27" t="s">
        <v>87</v>
      </c>
      <c r="I123" s="27"/>
      <c r="J123" s="27"/>
      <c r="K123" s="27"/>
      <c r="L123" s="31">
        <f t="shared" si="0"/>
        <v>-97.120000000013533</v>
      </c>
      <c r="M123" s="31">
        <f t="shared" si="1"/>
        <v>20602.250000000018</v>
      </c>
      <c r="N123" s="31">
        <f t="shared" si="2"/>
        <v>20505.130000000005</v>
      </c>
    </row>
    <row r="124" spans="1:14" ht="14.25" customHeight="1">
      <c r="A124" s="27" t="s">
        <v>71</v>
      </c>
      <c r="B124" s="28">
        <v>42979</v>
      </c>
      <c r="C124" s="29" t="s">
        <v>90</v>
      </c>
      <c r="D124" s="30">
        <v>10</v>
      </c>
      <c r="E124" s="30"/>
      <c r="F124" s="30"/>
      <c r="G124" s="27" t="s">
        <v>91</v>
      </c>
      <c r="H124" s="27" t="s">
        <v>87</v>
      </c>
      <c r="I124" s="27"/>
      <c r="J124" s="27"/>
      <c r="K124" s="27"/>
      <c r="L124" s="31">
        <f t="shared" si="0"/>
        <v>-107.12000000001353</v>
      </c>
      <c r="M124" s="31">
        <f t="shared" si="1"/>
        <v>20612.250000000018</v>
      </c>
      <c r="N124" s="31">
        <f t="shared" si="2"/>
        <v>20505.130000000005</v>
      </c>
    </row>
    <row r="125" spans="1:14" ht="14.25" customHeight="1">
      <c r="A125" s="27" t="s">
        <v>71</v>
      </c>
      <c r="B125" s="28">
        <v>42979</v>
      </c>
      <c r="C125" s="29" t="s">
        <v>90</v>
      </c>
      <c r="D125" s="30">
        <v>33</v>
      </c>
      <c r="E125" s="30"/>
      <c r="F125" s="30"/>
      <c r="G125" s="27" t="s">
        <v>91</v>
      </c>
      <c r="H125" s="27" t="s">
        <v>87</v>
      </c>
      <c r="I125" s="27"/>
      <c r="J125" s="27"/>
      <c r="K125" s="27"/>
      <c r="L125" s="31">
        <f t="shared" si="0"/>
        <v>-140.12000000001353</v>
      </c>
      <c r="M125" s="31">
        <f t="shared" si="1"/>
        <v>20645.250000000018</v>
      </c>
      <c r="N125" s="31">
        <f t="shared" si="2"/>
        <v>20505.130000000005</v>
      </c>
    </row>
    <row r="126" spans="1:14" ht="14.25" customHeight="1">
      <c r="A126" s="27" t="s">
        <v>71</v>
      </c>
      <c r="B126" s="28">
        <v>42981</v>
      </c>
      <c r="C126" s="29" t="s">
        <v>140</v>
      </c>
      <c r="D126" s="30"/>
      <c r="E126" s="30">
        <v>250</v>
      </c>
      <c r="F126" s="30"/>
      <c r="G126" s="27"/>
      <c r="H126" s="27" t="s">
        <v>87</v>
      </c>
      <c r="I126" s="27"/>
      <c r="J126" s="27"/>
      <c r="K126" s="27"/>
      <c r="L126" s="31">
        <f t="shared" si="0"/>
        <v>109.87999999998647</v>
      </c>
      <c r="M126" s="31">
        <f t="shared" si="1"/>
        <v>20645.250000000018</v>
      </c>
      <c r="N126" s="31">
        <f t="shared" si="2"/>
        <v>20755.130000000005</v>
      </c>
    </row>
    <row r="127" spans="1:14" ht="14.25" customHeight="1">
      <c r="A127" s="27" t="s">
        <v>71</v>
      </c>
      <c r="B127" s="28">
        <v>42983</v>
      </c>
      <c r="C127" s="29" t="s">
        <v>141</v>
      </c>
      <c r="D127" s="30"/>
      <c r="E127" s="30">
        <v>100</v>
      </c>
      <c r="F127" s="30"/>
      <c r="G127" s="27"/>
      <c r="H127" s="27"/>
      <c r="I127" s="27"/>
      <c r="J127" s="27"/>
      <c r="K127" s="27"/>
      <c r="L127" s="31">
        <f t="shared" si="0"/>
        <v>209.87999999998647</v>
      </c>
      <c r="M127" s="31">
        <f t="shared" si="1"/>
        <v>20645.250000000018</v>
      </c>
      <c r="N127" s="31">
        <f t="shared" si="2"/>
        <v>20855.130000000005</v>
      </c>
    </row>
    <row r="128" spans="1:14" ht="14.25" customHeight="1">
      <c r="A128" s="27" t="s">
        <v>71</v>
      </c>
      <c r="B128" s="28">
        <v>42983</v>
      </c>
      <c r="C128" s="29" t="s">
        <v>142</v>
      </c>
      <c r="D128" s="30"/>
      <c r="E128" s="30">
        <v>430</v>
      </c>
      <c r="F128" s="30"/>
      <c r="G128" s="27"/>
      <c r="H128" s="27"/>
      <c r="I128" s="27"/>
      <c r="J128" s="27"/>
      <c r="K128" s="27"/>
      <c r="L128" s="31">
        <f t="shared" si="0"/>
        <v>639.87999999998647</v>
      </c>
      <c r="M128" s="31">
        <f t="shared" si="1"/>
        <v>20645.250000000018</v>
      </c>
      <c r="N128" s="31">
        <f t="shared" si="2"/>
        <v>21285.130000000005</v>
      </c>
    </row>
    <row r="129" spans="1:14" ht="14.25" customHeight="1">
      <c r="A129" s="27" t="s">
        <v>71</v>
      </c>
      <c r="B129" s="28">
        <v>42984</v>
      </c>
      <c r="C129" s="29" t="s">
        <v>119</v>
      </c>
      <c r="D129" s="30">
        <v>14.11</v>
      </c>
      <c r="E129" s="30"/>
      <c r="F129" s="30"/>
      <c r="G129" s="27"/>
      <c r="H129" s="27" t="s">
        <v>87</v>
      </c>
      <c r="I129" s="27"/>
      <c r="J129" s="27"/>
      <c r="K129" s="27"/>
      <c r="L129" s="31">
        <f t="shared" si="0"/>
        <v>625.76999999998588</v>
      </c>
      <c r="M129" s="31">
        <f t="shared" si="1"/>
        <v>20659.360000000019</v>
      </c>
      <c r="N129" s="31">
        <f t="shared" si="2"/>
        <v>21285.130000000005</v>
      </c>
    </row>
    <row r="130" spans="1:14" ht="14.25" customHeight="1">
      <c r="A130" s="27" t="s">
        <v>71</v>
      </c>
      <c r="B130" s="28">
        <v>42984</v>
      </c>
      <c r="C130" s="29" t="s">
        <v>143</v>
      </c>
      <c r="D130" s="30"/>
      <c r="E130" s="30">
        <v>50</v>
      </c>
      <c r="F130" s="30"/>
      <c r="G130" s="27"/>
      <c r="H130" s="27"/>
      <c r="I130" s="27"/>
      <c r="J130" s="27"/>
      <c r="K130" s="27"/>
      <c r="L130" s="31">
        <f t="shared" si="0"/>
        <v>675.76999999998588</v>
      </c>
      <c r="M130" s="31">
        <f t="shared" si="1"/>
        <v>20659.360000000019</v>
      </c>
      <c r="N130" s="31">
        <f t="shared" si="2"/>
        <v>21335.130000000005</v>
      </c>
    </row>
    <row r="131" spans="1:14" ht="14.25" customHeight="1">
      <c r="A131" s="27" t="s">
        <v>71</v>
      </c>
      <c r="B131" s="28">
        <v>42989</v>
      </c>
      <c r="C131" s="29" t="s">
        <v>144</v>
      </c>
      <c r="D131" s="30"/>
      <c r="E131" s="30">
        <v>71.900000000000006</v>
      </c>
      <c r="F131" s="30"/>
      <c r="G131" s="27"/>
      <c r="H131" s="27" t="s">
        <v>87</v>
      </c>
      <c r="I131" s="27"/>
      <c r="J131" s="27"/>
      <c r="K131" s="27"/>
      <c r="L131" s="31">
        <f t="shared" si="0"/>
        <v>747.66999999998734</v>
      </c>
      <c r="M131" s="31">
        <f t="shared" si="1"/>
        <v>20659.360000000019</v>
      </c>
      <c r="N131" s="31">
        <f t="shared" si="2"/>
        <v>21407.030000000006</v>
      </c>
    </row>
    <row r="132" spans="1:14" ht="14.25" customHeight="1">
      <c r="A132" s="27" t="s">
        <v>71</v>
      </c>
      <c r="B132" s="28">
        <v>43003</v>
      </c>
      <c r="C132" s="29" t="s">
        <v>114</v>
      </c>
      <c r="D132" s="30">
        <v>13.9</v>
      </c>
      <c r="E132" s="30"/>
      <c r="F132" s="30"/>
      <c r="G132" s="27"/>
      <c r="H132" s="27" t="s">
        <v>87</v>
      </c>
      <c r="I132" s="27"/>
      <c r="J132" s="27"/>
      <c r="K132" s="27"/>
      <c r="L132" s="31">
        <f t="shared" si="0"/>
        <v>733.76999999998588</v>
      </c>
      <c r="M132" s="31">
        <f t="shared" si="1"/>
        <v>20673.26000000002</v>
      </c>
      <c r="N132" s="31">
        <f t="shared" si="2"/>
        <v>21407.030000000006</v>
      </c>
    </row>
    <row r="133" spans="1:14" ht="14.25" customHeight="1">
      <c r="A133" s="27" t="s">
        <v>71</v>
      </c>
      <c r="B133" s="28">
        <v>43004</v>
      </c>
      <c r="C133" s="29" t="s">
        <v>145</v>
      </c>
      <c r="D133" s="30"/>
      <c r="E133" s="30">
        <v>250</v>
      </c>
      <c r="F133" s="30"/>
      <c r="G133" s="27"/>
      <c r="H133" s="27"/>
      <c r="I133" s="27"/>
      <c r="J133" s="27"/>
      <c r="K133" s="27"/>
      <c r="L133" s="31">
        <f t="shared" si="0"/>
        <v>983.76999999998588</v>
      </c>
      <c r="M133" s="31">
        <f t="shared" si="1"/>
        <v>20673.26000000002</v>
      </c>
      <c r="N133" s="31">
        <f t="shared" si="2"/>
        <v>21657.030000000006</v>
      </c>
    </row>
    <row r="134" spans="1:14" ht="14.25" customHeight="1">
      <c r="A134" s="27" t="s">
        <v>71</v>
      </c>
      <c r="B134" s="28">
        <v>43006</v>
      </c>
      <c r="C134" s="29" t="s">
        <v>146</v>
      </c>
      <c r="D134" s="30">
        <v>0.77</v>
      </c>
      <c r="E134" s="30"/>
      <c r="F134" s="30"/>
      <c r="G134" s="27"/>
      <c r="H134" s="27" t="s">
        <v>87</v>
      </c>
      <c r="I134" s="27"/>
      <c r="J134" s="27"/>
      <c r="K134" s="27"/>
      <c r="L134" s="31">
        <f t="shared" si="0"/>
        <v>982.99999999998545</v>
      </c>
      <c r="M134" s="31">
        <f t="shared" si="1"/>
        <v>20674.030000000021</v>
      </c>
      <c r="N134" s="31">
        <f t="shared" si="2"/>
        <v>21657.030000000006</v>
      </c>
    </row>
    <row r="135" spans="1:14" ht="14.25" customHeight="1">
      <c r="A135" s="27" t="s">
        <v>71</v>
      </c>
      <c r="B135" s="28">
        <v>43009</v>
      </c>
      <c r="C135" s="29" t="s">
        <v>90</v>
      </c>
      <c r="D135" s="30">
        <v>10</v>
      </c>
      <c r="E135" s="30"/>
      <c r="F135" s="30"/>
      <c r="G135" s="27" t="s">
        <v>91</v>
      </c>
      <c r="H135" s="27" t="s">
        <v>87</v>
      </c>
      <c r="I135" s="27"/>
      <c r="J135" s="27"/>
      <c r="K135" s="27"/>
      <c r="L135" s="31">
        <f t="shared" si="0"/>
        <v>972.99999999998545</v>
      </c>
      <c r="M135" s="31">
        <f t="shared" si="1"/>
        <v>20684.030000000021</v>
      </c>
      <c r="N135" s="31">
        <f t="shared" si="2"/>
        <v>21657.030000000006</v>
      </c>
    </row>
    <row r="136" spans="1:14" ht="14.25" customHeight="1">
      <c r="A136" s="27" t="s">
        <v>71</v>
      </c>
      <c r="B136" s="28">
        <v>43009</v>
      </c>
      <c r="C136" s="29" t="s">
        <v>90</v>
      </c>
      <c r="D136" s="30">
        <v>16.5</v>
      </c>
      <c r="E136" s="30"/>
      <c r="F136" s="30"/>
      <c r="G136" s="27" t="s">
        <v>91</v>
      </c>
      <c r="H136" s="27" t="s">
        <v>87</v>
      </c>
      <c r="I136" s="27"/>
      <c r="J136" s="27"/>
      <c r="K136" s="27"/>
      <c r="L136" s="31">
        <f t="shared" si="0"/>
        <v>956.49999999998545</v>
      </c>
      <c r="M136" s="31">
        <f t="shared" si="1"/>
        <v>20700.530000000021</v>
      </c>
      <c r="N136" s="31">
        <f t="shared" si="2"/>
        <v>21657.030000000006</v>
      </c>
    </row>
    <row r="137" spans="1:14" ht="14.25" customHeight="1">
      <c r="A137" s="27" t="s">
        <v>71</v>
      </c>
      <c r="B137" s="28">
        <v>43009</v>
      </c>
      <c r="C137" s="29" t="s">
        <v>147</v>
      </c>
      <c r="D137" s="30"/>
      <c r="E137" s="30">
        <v>250</v>
      </c>
      <c r="F137" s="30"/>
      <c r="G137" s="27"/>
      <c r="H137" s="27" t="s">
        <v>87</v>
      </c>
      <c r="I137" s="27"/>
      <c r="J137" s="27"/>
      <c r="K137" s="27"/>
      <c r="L137" s="31">
        <f t="shared" si="0"/>
        <v>1206.4999999999854</v>
      </c>
      <c r="M137" s="31">
        <f t="shared" si="1"/>
        <v>20700.530000000021</v>
      </c>
      <c r="N137" s="31">
        <f t="shared" si="2"/>
        <v>21907.030000000006</v>
      </c>
    </row>
    <row r="138" spans="1:14" ht="14.25" customHeight="1">
      <c r="A138" s="27" t="s">
        <v>71</v>
      </c>
      <c r="B138" s="28">
        <v>43033</v>
      </c>
      <c r="C138" s="29" t="s">
        <v>114</v>
      </c>
      <c r="D138" s="30">
        <v>13.9</v>
      </c>
      <c r="E138" s="30"/>
      <c r="F138" s="30"/>
      <c r="G138" s="27"/>
      <c r="H138" s="27" t="s">
        <v>87</v>
      </c>
      <c r="I138" s="27"/>
      <c r="J138" s="27"/>
      <c r="K138" s="27"/>
      <c r="L138" s="31">
        <f t="shared" si="0"/>
        <v>1192.599999999984</v>
      </c>
      <c r="M138" s="31">
        <f t="shared" si="1"/>
        <v>20714.430000000022</v>
      </c>
      <c r="N138" s="31">
        <f t="shared" si="2"/>
        <v>21907.030000000006</v>
      </c>
    </row>
    <row r="139" spans="1:14" ht="14.25" customHeight="1">
      <c r="A139" s="27" t="s">
        <v>71</v>
      </c>
      <c r="B139" s="28">
        <v>43040</v>
      </c>
      <c r="C139" s="29" t="s">
        <v>90</v>
      </c>
      <c r="D139" s="30">
        <v>10</v>
      </c>
      <c r="E139" s="30"/>
      <c r="F139" s="30"/>
      <c r="G139" s="27" t="s">
        <v>91</v>
      </c>
      <c r="H139" s="27" t="s">
        <v>87</v>
      </c>
      <c r="I139" s="27"/>
      <c r="J139" s="27"/>
      <c r="K139" s="27"/>
      <c r="L139" s="31">
        <f t="shared" si="0"/>
        <v>1182.599999999984</v>
      </c>
      <c r="M139" s="31">
        <f t="shared" si="1"/>
        <v>20724.430000000022</v>
      </c>
      <c r="N139" s="31">
        <f t="shared" si="2"/>
        <v>21907.030000000006</v>
      </c>
    </row>
    <row r="140" spans="1:14" ht="14.25" customHeight="1">
      <c r="A140" s="27" t="s">
        <v>71</v>
      </c>
      <c r="B140" s="28">
        <v>43040</v>
      </c>
      <c r="C140" s="29" t="s">
        <v>148</v>
      </c>
      <c r="D140" s="30">
        <v>23.1</v>
      </c>
      <c r="E140" s="30"/>
      <c r="F140" s="30"/>
      <c r="G140" s="27" t="s">
        <v>91</v>
      </c>
      <c r="H140" s="27" t="s">
        <v>87</v>
      </c>
      <c r="I140" s="27"/>
      <c r="J140" s="27"/>
      <c r="K140" s="27"/>
      <c r="L140" s="31">
        <f t="shared" si="0"/>
        <v>1159.4999999999854</v>
      </c>
      <c r="M140" s="31">
        <f t="shared" si="1"/>
        <v>20747.530000000021</v>
      </c>
      <c r="N140" s="31">
        <f t="shared" si="2"/>
        <v>21907.030000000006</v>
      </c>
    </row>
    <row r="141" spans="1:14" ht="14.25" customHeight="1">
      <c r="A141" s="27" t="s">
        <v>71</v>
      </c>
      <c r="B141" s="28">
        <v>43044</v>
      </c>
      <c r="C141" s="29" t="s">
        <v>149</v>
      </c>
      <c r="D141" s="30">
        <v>358.21</v>
      </c>
      <c r="E141" s="30"/>
      <c r="F141" s="30"/>
      <c r="G141" s="27"/>
      <c r="H141" s="27" t="s">
        <v>87</v>
      </c>
      <c r="I141" s="27"/>
      <c r="J141" s="27"/>
      <c r="K141" s="27"/>
      <c r="L141" s="31">
        <f t="shared" si="0"/>
        <v>801.28999999998632</v>
      </c>
      <c r="M141" s="31">
        <f t="shared" si="1"/>
        <v>21105.74000000002</v>
      </c>
      <c r="N141" s="31">
        <f t="shared" si="2"/>
        <v>21907.030000000006</v>
      </c>
    </row>
    <row r="142" spans="1:14" ht="14.25" customHeight="1">
      <c r="A142" s="27" t="s">
        <v>71</v>
      </c>
      <c r="B142" s="28">
        <v>43044</v>
      </c>
      <c r="C142" s="29" t="s">
        <v>147</v>
      </c>
      <c r="D142" s="30"/>
      <c r="E142" s="30">
        <v>250</v>
      </c>
      <c r="F142" s="30"/>
      <c r="G142" s="27"/>
      <c r="H142" s="27" t="s">
        <v>87</v>
      </c>
      <c r="I142" s="27"/>
      <c r="J142" s="27"/>
      <c r="K142" s="27"/>
      <c r="L142" s="31">
        <f t="shared" si="0"/>
        <v>1051.2899999999863</v>
      </c>
      <c r="M142" s="31">
        <f t="shared" si="1"/>
        <v>21105.74000000002</v>
      </c>
      <c r="N142" s="31">
        <f t="shared" si="2"/>
        <v>22157.030000000006</v>
      </c>
    </row>
    <row r="143" spans="1:14" ht="14.25" customHeight="1">
      <c r="A143" s="27" t="s">
        <v>71</v>
      </c>
      <c r="B143" s="28">
        <v>43061</v>
      </c>
      <c r="C143" s="29" t="s">
        <v>150</v>
      </c>
      <c r="D143" s="30"/>
      <c r="E143" s="30">
        <v>199</v>
      </c>
      <c r="F143" s="30"/>
      <c r="G143" s="27"/>
      <c r="H143" s="27" t="s">
        <v>87</v>
      </c>
      <c r="I143" s="27"/>
      <c r="J143" s="27"/>
      <c r="K143" s="27"/>
      <c r="L143" s="31">
        <f t="shared" si="0"/>
        <v>1250.2899999999863</v>
      </c>
      <c r="M143" s="31">
        <f t="shared" si="1"/>
        <v>21105.74000000002</v>
      </c>
      <c r="N143" s="31">
        <f t="shared" si="2"/>
        <v>22356.030000000006</v>
      </c>
    </row>
    <row r="144" spans="1:14" ht="14.25" customHeight="1">
      <c r="A144" s="27" t="s">
        <v>71</v>
      </c>
      <c r="B144" s="28">
        <v>43064</v>
      </c>
      <c r="C144" s="29" t="s">
        <v>90</v>
      </c>
      <c r="D144" s="30">
        <v>13.9</v>
      </c>
      <c r="E144" s="30"/>
      <c r="F144" s="30"/>
      <c r="G144" s="27" t="s">
        <v>91</v>
      </c>
      <c r="H144" s="27" t="s">
        <v>87</v>
      </c>
      <c r="I144" s="27"/>
      <c r="J144" s="27"/>
      <c r="K144" s="27"/>
      <c r="L144" s="31">
        <f t="shared" si="0"/>
        <v>1236.3899999999849</v>
      </c>
      <c r="M144" s="31">
        <f t="shared" si="1"/>
        <v>21119.640000000021</v>
      </c>
      <c r="N144" s="31">
        <f t="shared" si="2"/>
        <v>22356.030000000006</v>
      </c>
    </row>
    <row r="145" spans="1:14" ht="14.25" customHeight="1">
      <c r="A145" s="27" t="s">
        <v>71</v>
      </c>
      <c r="B145" s="28">
        <v>43065</v>
      </c>
      <c r="C145" s="29" t="s">
        <v>151</v>
      </c>
      <c r="D145" s="30">
        <v>260</v>
      </c>
      <c r="E145" s="30"/>
      <c r="F145" s="30"/>
      <c r="G145" s="27"/>
      <c r="H145" s="27" t="s">
        <v>87</v>
      </c>
      <c r="I145" s="27"/>
      <c r="J145" s="27"/>
      <c r="K145" s="27"/>
      <c r="L145" s="31">
        <f t="shared" si="0"/>
        <v>976.38999999998487</v>
      </c>
      <c r="M145" s="31">
        <f t="shared" si="1"/>
        <v>21379.640000000021</v>
      </c>
      <c r="N145" s="31">
        <f t="shared" si="2"/>
        <v>22356.030000000006</v>
      </c>
    </row>
    <row r="146" spans="1:14" ht="14.25" customHeight="1">
      <c r="A146" s="27" t="s">
        <v>71</v>
      </c>
      <c r="B146" s="28">
        <v>43070</v>
      </c>
      <c r="C146" s="29" t="s">
        <v>90</v>
      </c>
      <c r="D146" s="30">
        <v>10</v>
      </c>
      <c r="E146" s="30"/>
      <c r="F146" s="30"/>
      <c r="G146" s="27" t="s">
        <v>91</v>
      </c>
      <c r="H146" s="27" t="s">
        <v>87</v>
      </c>
      <c r="I146" s="27"/>
      <c r="J146" s="27"/>
      <c r="K146" s="27"/>
      <c r="L146" s="31">
        <f t="shared" si="0"/>
        <v>966.38999999998487</v>
      </c>
      <c r="M146" s="31">
        <f t="shared" si="1"/>
        <v>21389.640000000021</v>
      </c>
      <c r="N146" s="31">
        <f t="shared" si="2"/>
        <v>22356.030000000006</v>
      </c>
    </row>
    <row r="147" spans="1:14" ht="14.25" customHeight="1">
      <c r="A147" s="27" t="s">
        <v>71</v>
      </c>
      <c r="B147" s="28">
        <v>43070</v>
      </c>
      <c r="C147" s="29" t="s">
        <v>90</v>
      </c>
      <c r="D147" s="30">
        <v>23.1</v>
      </c>
      <c r="E147" s="30"/>
      <c r="F147" s="30"/>
      <c r="G147" s="27" t="s">
        <v>91</v>
      </c>
      <c r="H147" s="27" t="s">
        <v>87</v>
      </c>
      <c r="I147" s="27"/>
      <c r="J147" s="27"/>
      <c r="K147" s="27"/>
      <c r="L147" s="31">
        <f t="shared" si="0"/>
        <v>943.28999999998632</v>
      </c>
      <c r="M147" s="31">
        <f t="shared" si="1"/>
        <v>21412.74000000002</v>
      </c>
      <c r="N147" s="31">
        <f t="shared" si="2"/>
        <v>22356.030000000006</v>
      </c>
    </row>
    <row r="148" spans="1:14" ht="14.25" customHeight="1">
      <c r="A148" s="27" t="s">
        <v>71</v>
      </c>
      <c r="B148" s="28">
        <v>43074</v>
      </c>
      <c r="C148" s="29" t="s">
        <v>152</v>
      </c>
      <c r="D148" s="30">
        <v>15.4</v>
      </c>
      <c r="E148" s="30"/>
      <c r="F148" s="30"/>
      <c r="G148" s="27"/>
      <c r="H148" s="27" t="s">
        <v>87</v>
      </c>
      <c r="I148" s="27"/>
      <c r="J148" s="27"/>
      <c r="K148" s="27"/>
      <c r="L148" s="31">
        <f t="shared" si="0"/>
        <v>927.88999999998487</v>
      </c>
      <c r="M148" s="31">
        <f t="shared" si="1"/>
        <v>21428.140000000021</v>
      </c>
      <c r="N148" s="31">
        <f t="shared" si="2"/>
        <v>22356.030000000006</v>
      </c>
    </row>
    <row r="149" spans="1:14" ht="14.25" customHeight="1">
      <c r="A149" s="27" t="s">
        <v>71</v>
      </c>
      <c r="B149" s="28">
        <v>43074</v>
      </c>
      <c r="C149" s="29" t="s">
        <v>153</v>
      </c>
      <c r="D149" s="30">
        <v>220</v>
      </c>
      <c r="E149" s="30"/>
      <c r="F149" s="30"/>
      <c r="G149" s="27"/>
      <c r="H149" s="27" t="s">
        <v>87</v>
      </c>
      <c r="I149" s="27"/>
      <c r="J149" s="27"/>
      <c r="K149" s="27"/>
      <c r="L149" s="31">
        <f t="shared" si="0"/>
        <v>707.88999999998487</v>
      </c>
      <c r="M149" s="31">
        <f t="shared" si="1"/>
        <v>21648.140000000021</v>
      </c>
      <c r="N149" s="31">
        <f t="shared" si="2"/>
        <v>22356.030000000006</v>
      </c>
    </row>
    <row r="150" spans="1:14" ht="14.25" customHeight="1">
      <c r="A150" s="27" t="s">
        <v>71</v>
      </c>
      <c r="B150" s="28">
        <v>43076</v>
      </c>
      <c r="C150" s="29" t="s">
        <v>154</v>
      </c>
      <c r="D150" s="30">
        <v>200</v>
      </c>
      <c r="E150" s="30"/>
      <c r="F150" s="30"/>
      <c r="G150" s="27"/>
      <c r="H150" s="27" t="s">
        <v>87</v>
      </c>
      <c r="I150" s="27"/>
      <c r="J150" s="27"/>
      <c r="K150" s="27"/>
      <c r="L150" s="31">
        <f t="shared" si="0"/>
        <v>507.88999999998487</v>
      </c>
      <c r="M150" s="31">
        <f t="shared" si="1"/>
        <v>21848.140000000021</v>
      </c>
      <c r="N150" s="31">
        <f t="shared" si="2"/>
        <v>22356.030000000006</v>
      </c>
    </row>
    <row r="151" spans="1:14" ht="14.25" customHeight="1">
      <c r="A151" s="27" t="s">
        <v>71</v>
      </c>
      <c r="B151" s="28">
        <v>43079</v>
      </c>
      <c r="C151" s="29" t="s">
        <v>155</v>
      </c>
      <c r="D151" s="30"/>
      <c r="E151" s="30">
        <v>130.9</v>
      </c>
      <c r="F151" s="30"/>
      <c r="G151" s="27"/>
      <c r="H151" s="27" t="s">
        <v>87</v>
      </c>
      <c r="I151" s="27"/>
      <c r="J151" s="27"/>
      <c r="K151" s="27"/>
      <c r="L151" s="31">
        <f t="shared" si="0"/>
        <v>638.78999999998632</v>
      </c>
      <c r="M151" s="31">
        <f t="shared" si="1"/>
        <v>21848.140000000021</v>
      </c>
      <c r="N151" s="31">
        <f t="shared" si="2"/>
        <v>22486.930000000008</v>
      </c>
    </row>
    <row r="152" spans="1:14" ht="14.25" customHeight="1">
      <c r="A152" s="27" t="s">
        <v>71</v>
      </c>
      <c r="B152" s="28">
        <v>43094</v>
      </c>
      <c r="C152" s="29" t="s">
        <v>90</v>
      </c>
      <c r="D152" s="30">
        <v>13.9</v>
      </c>
      <c r="E152" s="30"/>
      <c r="F152" s="30"/>
      <c r="G152" s="27" t="s">
        <v>91</v>
      </c>
      <c r="H152" s="27" t="s">
        <v>87</v>
      </c>
      <c r="I152" s="27"/>
      <c r="J152" s="27"/>
      <c r="K152" s="27"/>
      <c r="L152" s="31">
        <f t="shared" si="0"/>
        <v>624.88999999998487</v>
      </c>
      <c r="M152" s="31">
        <f t="shared" si="1"/>
        <v>21862.040000000023</v>
      </c>
      <c r="N152" s="31">
        <f t="shared" si="2"/>
        <v>22486.930000000008</v>
      </c>
    </row>
    <row r="153" spans="1:14" ht="14.25" customHeight="1">
      <c r="A153" s="27" t="s">
        <v>71</v>
      </c>
      <c r="B153" s="28">
        <v>43101</v>
      </c>
      <c r="C153" s="29" t="s">
        <v>90</v>
      </c>
      <c r="D153" s="30">
        <v>10</v>
      </c>
      <c r="E153" s="30"/>
      <c r="F153" s="30"/>
      <c r="G153" s="27" t="s">
        <v>91</v>
      </c>
      <c r="H153" s="27" t="s">
        <v>87</v>
      </c>
      <c r="I153" s="27"/>
      <c r="J153" s="27"/>
      <c r="K153" s="27"/>
      <c r="L153" s="31">
        <f t="shared" si="0"/>
        <v>614.88999999998487</v>
      </c>
      <c r="M153" s="31">
        <f t="shared" si="1"/>
        <v>21872.040000000023</v>
      </c>
      <c r="N153" s="31">
        <f t="shared" si="2"/>
        <v>22486.930000000008</v>
      </c>
    </row>
    <row r="154" spans="1:14" ht="14.25" customHeight="1">
      <c r="A154" s="27" t="s">
        <v>71</v>
      </c>
      <c r="B154" s="28">
        <v>43101</v>
      </c>
      <c r="C154" s="29" t="s">
        <v>90</v>
      </c>
      <c r="D154" s="30">
        <v>26.4</v>
      </c>
      <c r="E154" s="30"/>
      <c r="F154" s="30"/>
      <c r="G154" s="27" t="s">
        <v>91</v>
      </c>
      <c r="H154" s="27" t="s">
        <v>87</v>
      </c>
      <c r="I154" s="27"/>
      <c r="J154" s="27"/>
      <c r="K154" s="27"/>
      <c r="L154" s="31">
        <f t="shared" si="0"/>
        <v>588.48999999998341</v>
      </c>
      <c r="M154" s="31">
        <f t="shared" si="1"/>
        <v>21898.440000000024</v>
      </c>
      <c r="N154" s="31">
        <f t="shared" si="2"/>
        <v>22486.930000000008</v>
      </c>
    </row>
    <row r="155" spans="1:14" ht="14.25" customHeight="1">
      <c r="A155" s="27" t="s">
        <v>71</v>
      </c>
      <c r="B155" s="28">
        <v>43105</v>
      </c>
      <c r="C155" s="29" t="s">
        <v>72</v>
      </c>
      <c r="D155" s="30">
        <v>10</v>
      </c>
      <c r="E155" s="30"/>
      <c r="F155" s="30"/>
      <c r="G155" s="27"/>
      <c r="H155" s="27"/>
      <c r="I155" s="27"/>
      <c r="J155" s="27"/>
      <c r="K155" s="27"/>
      <c r="L155" s="31">
        <f t="shared" si="0"/>
        <v>578.48999999998341</v>
      </c>
      <c r="M155" s="31">
        <f t="shared" si="1"/>
        <v>21908.440000000024</v>
      </c>
      <c r="N155" s="31">
        <f t="shared" si="2"/>
        <v>22486.930000000008</v>
      </c>
    </row>
    <row r="156" spans="1:14" ht="14.25" customHeight="1">
      <c r="A156" s="27" t="s">
        <v>71</v>
      </c>
      <c r="B156" s="28">
        <v>43105</v>
      </c>
      <c r="C156" s="29" t="s">
        <v>72</v>
      </c>
      <c r="D156" s="30">
        <v>14.85</v>
      </c>
      <c r="E156" s="30"/>
      <c r="F156" s="30"/>
      <c r="G156" s="27"/>
      <c r="H156" s="27"/>
      <c r="I156" s="27"/>
      <c r="J156" s="27"/>
      <c r="K156" s="27"/>
      <c r="L156" s="31">
        <f t="shared" si="0"/>
        <v>563.63999999998487</v>
      </c>
      <c r="M156" s="31">
        <f t="shared" si="1"/>
        <v>21923.290000000023</v>
      </c>
      <c r="N156" s="31">
        <f t="shared" si="2"/>
        <v>22486.930000000008</v>
      </c>
    </row>
    <row r="157" spans="1:14" ht="14.25" customHeight="1">
      <c r="A157" s="27" t="s">
        <v>71</v>
      </c>
      <c r="B157" s="28">
        <v>43107</v>
      </c>
      <c r="C157" s="29" t="s">
        <v>156</v>
      </c>
      <c r="D157" s="30">
        <v>50</v>
      </c>
      <c r="E157" s="30"/>
      <c r="F157" s="30"/>
      <c r="G157" s="27"/>
      <c r="H157" s="27"/>
      <c r="I157" s="27"/>
      <c r="J157" s="27"/>
      <c r="K157" s="27"/>
      <c r="L157" s="31">
        <f t="shared" si="0"/>
        <v>513.63999999998487</v>
      </c>
      <c r="M157" s="31">
        <f t="shared" si="1"/>
        <v>21973.290000000023</v>
      </c>
      <c r="N157" s="31">
        <f t="shared" si="2"/>
        <v>22486.930000000008</v>
      </c>
    </row>
    <row r="158" spans="1:14" ht="14.25" customHeight="1">
      <c r="A158" s="27" t="s">
        <v>71</v>
      </c>
      <c r="B158" s="28">
        <v>43108</v>
      </c>
      <c r="C158" s="29" t="s">
        <v>73</v>
      </c>
      <c r="D158" s="30">
        <v>20</v>
      </c>
      <c r="E158" s="30"/>
      <c r="F158" s="30"/>
      <c r="G158" s="27"/>
      <c r="H158" s="27"/>
      <c r="I158" s="27"/>
      <c r="J158" s="27"/>
      <c r="K158" s="27"/>
      <c r="L158" s="31">
        <f t="shared" si="0"/>
        <v>493.63999999998487</v>
      </c>
      <c r="M158" s="31">
        <f t="shared" si="1"/>
        <v>21993.290000000023</v>
      </c>
      <c r="N158" s="31">
        <f t="shared" si="2"/>
        <v>22486.930000000008</v>
      </c>
    </row>
    <row r="159" spans="1:14" ht="14.25" customHeight="1">
      <c r="A159" s="27" t="s">
        <v>71</v>
      </c>
      <c r="B159" s="28">
        <v>43111</v>
      </c>
      <c r="C159" s="29" t="s">
        <v>73</v>
      </c>
      <c r="D159" s="30">
        <v>20</v>
      </c>
      <c r="E159" s="30"/>
      <c r="F159" s="30"/>
      <c r="G159" s="27"/>
      <c r="H159" s="27"/>
      <c r="I159" s="27"/>
      <c r="J159" s="27"/>
      <c r="K159" s="27"/>
      <c r="L159" s="31">
        <f t="shared" si="0"/>
        <v>473.63999999998487</v>
      </c>
      <c r="M159" s="31">
        <f t="shared" si="1"/>
        <v>22013.290000000023</v>
      </c>
      <c r="N159" s="31">
        <f t="shared" si="2"/>
        <v>22486.930000000008</v>
      </c>
    </row>
    <row r="160" spans="1:14" ht="14.25" customHeight="1">
      <c r="A160" s="27" t="s">
        <v>71</v>
      </c>
      <c r="B160" s="28">
        <v>43125</v>
      </c>
      <c r="C160" s="29" t="s">
        <v>90</v>
      </c>
      <c r="D160" s="30">
        <v>13.9</v>
      </c>
      <c r="E160" s="30"/>
      <c r="F160" s="30"/>
      <c r="G160" s="27" t="s">
        <v>91</v>
      </c>
      <c r="H160" s="27" t="s">
        <v>87</v>
      </c>
      <c r="I160" s="27"/>
      <c r="J160" s="27"/>
      <c r="K160" s="27"/>
      <c r="L160" s="31">
        <f t="shared" si="0"/>
        <v>459.73999999998341</v>
      </c>
      <c r="M160" s="31">
        <f t="shared" si="1"/>
        <v>22027.190000000024</v>
      </c>
      <c r="N160" s="31">
        <f t="shared" si="2"/>
        <v>22486.930000000008</v>
      </c>
    </row>
    <row r="161" spans="1:14" ht="14.25" customHeight="1">
      <c r="A161" s="27" t="s">
        <v>71</v>
      </c>
      <c r="B161" s="28">
        <v>43130</v>
      </c>
      <c r="C161" s="29" t="s">
        <v>157</v>
      </c>
      <c r="D161" s="30">
        <v>15</v>
      </c>
      <c r="E161" s="30"/>
      <c r="F161" s="30"/>
      <c r="G161" s="27"/>
      <c r="H161" s="27" t="s">
        <v>87</v>
      </c>
      <c r="I161" s="27"/>
      <c r="J161" s="27"/>
      <c r="K161" s="27"/>
      <c r="L161" s="31">
        <f t="shared" si="0"/>
        <v>444.73999999998341</v>
      </c>
      <c r="M161" s="31">
        <f t="shared" si="1"/>
        <v>22042.190000000024</v>
      </c>
      <c r="N161" s="31">
        <f t="shared" si="2"/>
        <v>22486.930000000008</v>
      </c>
    </row>
    <row r="162" spans="1:14" ht="14.25" customHeight="1">
      <c r="A162" s="27" t="s">
        <v>71</v>
      </c>
      <c r="B162" s="28">
        <v>43132</v>
      </c>
      <c r="C162" s="29" t="s">
        <v>90</v>
      </c>
      <c r="D162" s="30">
        <v>10</v>
      </c>
      <c r="E162" s="30"/>
      <c r="F162" s="30"/>
      <c r="G162" s="27" t="s">
        <v>91</v>
      </c>
      <c r="H162" s="27" t="s">
        <v>87</v>
      </c>
      <c r="I162" s="27"/>
      <c r="J162" s="27"/>
      <c r="K162" s="27"/>
      <c r="L162" s="31">
        <f t="shared" si="0"/>
        <v>434.73999999998341</v>
      </c>
      <c r="M162" s="31">
        <f t="shared" si="1"/>
        <v>22052.190000000024</v>
      </c>
      <c r="N162" s="31">
        <f t="shared" si="2"/>
        <v>22486.930000000008</v>
      </c>
    </row>
    <row r="163" spans="1:14" ht="14.25" customHeight="1">
      <c r="A163" s="27" t="s">
        <v>71</v>
      </c>
      <c r="B163" s="28">
        <v>43132</v>
      </c>
      <c r="C163" s="29" t="s">
        <v>90</v>
      </c>
      <c r="D163" s="30">
        <v>14.85</v>
      </c>
      <c r="E163" s="30"/>
      <c r="F163" s="30"/>
      <c r="G163" s="27" t="s">
        <v>91</v>
      </c>
      <c r="H163" s="27" t="s">
        <v>87</v>
      </c>
      <c r="I163" s="27"/>
      <c r="J163" s="27"/>
      <c r="K163" s="27"/>
      <c r="L163" s="31">
        <f t="shared" si="0"/>
        <v>419.88999999998487</v>
      </c>
      <c r="M163" s="31">
        <f t="shared" si="1"/>
        <v>22067.040000000023</v>
      </c>
      <c r="N163" s="31">
        <f t="shared" si="2"/>
        <v>22486.930000000008</v>
      </c>
    </row>
    <row r="164" spans="1:14" ht="14.25" customHeight="1">
      <c r="A164" s="27" t="s">
        <v>71</v>
      </c>
      <c r="B164" s="28">
        <v>43137</v>
      </c>
      <c r="C164" s="29" t="s">
        <v>158</v>
      </c>
      <c r="D164" s="30">
        <v>22.4</v>
      </c>
      <c r="E164" s="30"/>
      <c r="F164" s="30"/>
      <c r="G164" s="27"/>
      <c r="H164" s="27"/>
      <c r="I164" s="27"/>
      <c r="J164" s="27"/>
      <c r="K164" s="27"/>
      <c r="L164" s="31">
        <f t="shared" si="0"/>
        <v>397.48999999998341</v>
      </c>
      <c r="M164" s="31">
        <f t="shared" si="1"/>
        <v>22089.440000000024</v>
      </c>
      <c r="N164" s="31">
        <f t="shared" si="2"/>
        <v>22486.930000000008</v>
      </c>
    </row>
    <row r="165" spans="1:14" ht="14.25" customHeight="1">
      <c r="A165" s="27" t="s">
        <v>71</v>
      </c>
      <c r="B165" s="28">
        <v>43137</v>
      </c>
      <c r="C165" s="29" t="s">
        <v>159</v>
      </c>
      <c r="D165" s="30">
        <v>320</v>
      </c>
      <c r="E165" s="30"/>
      <c r="F165" s="30"/>
      <c r="G165" s="27"/>
      <c r="H165" s="27" t="s">
        <v>87</v>
      </c>
      <c r="I165" s="27"/>
      <c r="J165" s="27"/>
      <c r="K165" s="27"/>
      <c r="L165" s="31">
        <f t="shared" si="0"/>
        <v>77.489999999983411</v>
      </c>
      <c r="M165" s="31">
        <f t="shared" si="1"/>
        <v>22409.440000000024</v>
      </c>
      <c r="N165" s="31">
        <f t="shared" si="2"/>
        <v>22486.930000000008</v>
      </c>
    </row>
    <row r="166" spans="1:14" ht="14.25" customHeight="1">
      <c r="A166" s="27" t="s">
        <v>71</v>
      </c>
      <c r="B166" s="28">
        <v>43140</v>
      </c>
      <c r="C166" s="29" t="s">
        <v>160</v>
      </c>
      <c r="D166" s="30">
        <v>14.11</v>
      </c>
      <c r="E166" s="30"/>
      <c r="F166" s="30"/>
      <c r="G166" s="27"/>
      <c r="H166" s="27" t="s">
        <v>87</v>
      </c>
      <c r="I166" s="27"/>
      <c r="J166" s="27"/>
      <c r="K166" s="27"/>
      <c r="L166" s="31">
        <f t="shared" si="0"/>
        <v>63.379999999982829</v>
      </c>
      <c r="M166" s="31">
        <f t="shared" si="1"/>
        <v>22423.550000000025</v>
      </c>
      <c r="N166" s="31">
        <f t="shared" si="2"/>
        <v>22486.930000000008</v>
      </c>
    </row>
    <row r="167" spans="1:14" ht="14.25" customHeight="1">
      <c r="A167" s="27" t="s">
        <v>71</v>
      </c>
      <c r="B167" s="28">
        <v>43140</v>
      </c>
      <c r="C167" s="29" t="s">
        <v>73</v>
      </c>
      <c r="D167" s="30">
        <v>20</v>
      </c>
      <c r="E167" s="30"/>
      <c r="F167" s="30"/>
      <c r="G167" s="27"/>
      <c r="H167" s="27"/>
      <c r="I167" s="27"/>
      <c r="J167" s="27"/>
      <c r="K167" s="27"/>
      <c r="L167" s="31">
        <f t="shared" si="0"/>
        <v>43.379999999982829</v>
      </c>
      <c r="M167" s="31">
        <f t="shared" si="1"/>
        <v>22443.550000000025</v>
      </c>
      <c r="N167" s="31">
        <f t="shared" si="2"/>
        <v>22486.930000000008</v>
      </c>
    </row>
    <row r="168" spans="1:14" ht="14.25" customHeight="1">
      <c r="A168" s="27" t="s">
        <v>71</v>
      </c>
      <c r="B168" s="28">
        <v>43141</v>
      </c>
      <c r="C168" s="29" t="s">
        <v>73</v>
      </c>
      <c r="D168" s="30">
        <v>20</v>
      </c>
      <c r="E168" s="30"/>
      <c r="F168" s="30"/>
      <c r="G168" s="27"/>
      <c r="H168" s="27"/>
      <c r="I168" s="27"/>
      <c r="J168" s="27"/>
      <c r="K168" s="27"/>
      <c r="L168" s="31">
        <f t="shared" si="0"/>
        <v>23.379999999982829</v>
      </c>
      <c r="M168" s="31">
        <f t="shared" si="1"/>
        <v>22463.550000000025</v>
      </c>
      <c r="N168" s="31">
        <f t="shared" si="2"/>
        <v>22486.930000000008</v>
      </c>
    </row>
    <row r="169" spans="1:14" ht="14.25" customHeight="1">
      <c r="A169" s="27" t="s">
        <v>71</v>
      </c>
      <c r="B169" s="28">
        <v>43143</v>
      </c>
      <c r="C169" s="29" t="s">
        <v>73</v>
      </c>
      <c r="D169" s="30">
        <v>20</v>
      </c>
      <c r="E169" s="30"/>
      <c r="F169" s="30"/>
      <c r="G169" s="27"/>
      <c r="H169" s="27"/>
      <c r="I169" s="27"/>
      <c r="J169" s="27"/>
      <c r="K169" s="27"/>
      <c r="L169" s="31">
        <f t="shared" si="0"/>
        <v>3.3799999999828287</v>
      </c>
      <c r="M169" s="31">
        <f t="shared" si="1"/>
        <v>22483.550000000025</v>
      </c>
      <c r="N169" s="31">
        <f t="shared" si="2"/>
        <v>22486.930000000008</v>
      </c>
    </row>
    <row r="170" spans="1:14" ht="14.25" customHeight="1">
      <c r="A170" s="27" t="s">
        <v>71</v>
      </c>
      <c r="B170" s="28">
        <v>43153</v>
      </c>
      <c r="C170" s="29" t="s">
        <v>161</v>
      </c>
      <c r="D170" s="30">
        <v>6</v>
      </c>
      <c r="E170" s="30"/>
      <c r="F170" s="30"/>
      <c r="G170" s="27"/>
      <c r="H170" s="27" t="s">
        <v>87</v>
      </c>
      <c r="I170" s="27"/>
      <c r="J170" s="27"/>
      <c r="K170" s="27"/>
      <c r="L170" s="31">
        <f t="shared" si="0"/>
        <v>-2.6200000000171713</v>
      </c>
      <c r="M170" s="31">
        <f t="shared" si="1"/>
        <v>22489.550000000025</v>
      </c>
      <c r="N170" s="31">
        <f t="shared" si="2"/>
        <v>22486.930000000008</v>
      </c>
    </row>
    <row r="171" spans="1:14" ht="14.25" customHeight="1">
      <c r="A171" s="27" t="s">
        <v>71</v>
      </c>
      <c r="B171" s="28">
        <v>43156</v>
      </c>
      <c r="C171" s="29" t="s">
        <v>90</v>
      </c>
      <c r="D171" s="30">
        <v>13.9</v>
      </c>
      <c r="E171" s="30"/>
      <c r="F171" s="30"/>
      <c r="G171" s="27" t="s">
        <v>91</v>
      </c>
      <c r="H171" s="27" t="s">
        <v>87</v>
      </c>
      <c r="I171" s="27"/>
      <c r="J171" s="27"/>
      <c r="K171" s="27"/>
      <c r="L171" s="31">
        <f t="shared" si="0"/>
        <v>-16.520000000018626</v>
      </c>
      <c r="M171" s="31">
        <f t="shared" si="1"/>
        <v>22503.450000000026</v>
      </c>
      <c r="N171" s="31">
        <f t="shared" si="2"/>
        <v>22486.930000000008</v>
      </c>
    </row>
    <row r="172" spans="1:14" ht="14.25" customHeight="1">
      <c r="A172" s="27" t="s">
        <v>71</v>
      </c>
      <c r="B172" s="28">
        <v>43161</v>
      </c>
      <c r="C172" s="29" t="s">
        <v>90</v>
      </c>
      <c r="D172" s="30">
        <v>10</v>
      </c>
      <c r="E172" s="30"/>
      <c r="F172" s="30"/>
      <c r="G172" s="27" t="s">
        <v>91</v>
      </c>
      <c r="H172" s="27" t="s">
        <v>87</v>
      </c>
      <c r="I172" s="27"/>
      <c r="J172" s="27"/>
      <c r="K172" s="27"/>
      <c r="L172" s="31">
        <f t="shared" si="0"/>
        <v>-26.520000000018626</v>
      </c>
      <c r="M172" s="31">
        <f t="shared" si="1"/>
        <v>22513.450000000026</v>
      </c>
      <c r="N172" s="31">
        <f t="shared" si="2"/>
        <v>22486.930000000008</v>
      </c>
    </row>
    <row r="173" spans="1:14" ht="14.25" customHeight="1">
      <c r="A173" s="27" t="s">
        <v>71</v>
      </c>
      <c r="B173" s="28">
        <v>43161</v>
      </c>
      <c r="C173" s="29" t="s">
        <v>90</v>
      </c>
      <c r="D173" s="30">
        <v>47.85</v>
      </c>
      <c r="E173" s="30"/>
      <c r="F173" s="30"/>
      <c r="G173" s="27" t="s">
        <v>91</v>
      </c>
      <c r="H173" s="27" t="s">
        <v>87</v>
      </c>
      <c r="I173" s="27"/>
      <c r="J173" s="27"/>
      <c r="K173" s="27"/>
      <c r="L173" s="31">
        <f t="shared" si="0"/>
        <v>-74.370000000017171</v>
      </c>
      <c r="M173" s="31">
        <f t="shared" si="1"/>
        <v>22561.300000000025</v>
      </c>
      <c r="N173" s="31">
        <f t="shared" si="2"/>
        <v>22486.930000000008</v>
      </c>
    </row>
    <row r="174" spans="1:14" ht="14.25" customHeight="1">
      <c r="A174" s="27" t="s">
        <v>71</v>
      </c>
      <c r="B174" s="28">
        <v>43171</v>
      </c>
      <c r="C174" s="29" t="s">
        <v>162</v>
      </c>
      <c r="D174" s="34">
        <v>63.8</v>
      </c>
      <c r="E174" s="30"/>
      <c r="F174" s="30"/>
      <c r="G174" s="27"/>
      <c r="H174" s="27"/>
      <c r="I174" s="27"/>
      <c r="J174" s="27"/>
      <c r="K174" s="27"/>
      <c r="L174" s="31">
        <f t="shared" si="0"/>
        <v>-138.17000000001644</v>
      </c>
      <c r="M174" s="31">
        <f t="shared" si="1"/>
        <v>22625.100000000024</v>
      </c>
      <c r="N174" s="31">
        <f t="shared" si="2"/>
        <v>22486.930000000008</v>
      </c>
    </row>
    <row r="175" spans="1:14" ht="14.25" customHeight="1">
      <c r="A175" s="27" t="s">
        <v>71</v>
      </c>
      <c r="B175" s="28">
        <v>43171</v>
      </c>
      <c r="C175" s="29" t="s">
        <v>163</v>
      </c>
      <c r="D175" s="34">
        <v>96</v>
      </c>
      <c r="E175" s="30"/>
      <c r="F175" s="30"/>
      <c r="G175" s="27"/>
      <c r="H175" s="27"/>
      <c r="I175" s="27"/>
      <c r="J175" s="27"/>
      <c r="K175" s="27"/>
      <c r="L175" s="31">
        <f t="shared" si="0"/>
        <v>-234.17000000001644</v>
      </c>
      <c r="M175" s="31">
        <f t="shared" si="1"/>
        <v>22721.100000000024</v>
      </c>
      <c r="N175" s="31">
        <f t="shared" si="2"/>
        <v>22486.930000000008</v>
      </c>
    </row>
    <row r="176" spans="1:14" ht="14.25" customHeight="1">
      <c r="A176" s="27" t="s">
        <v>71</v>
      </c>
      <c r="B176" s="28">
        <v>43171</v>
      </c>
      <c r="C176" s="29" t="s">
        <v>164</v>
      </c>
      <c r="D176" s="34">
        <v>508.89</v>
      </c>
      <c r="E176" s="30"/>
      <c r="F176" s="30"/>
      <c r="G176" s="27"/>
      <c r="H176" s="27"/>
      <c r="I176" s="27"/>
      <c r="J176" s="27"/>
      <c r="K176" s="27"/>
      <c r="L176" s="31">
        <f t="shared" si="0"/>
        <v>-743.06000000001586</v>
      </c>
      <c r="M176" s="31">
        <f t="shared" si="1"/>
        <v>23229.990000000023</v>
      </c>
      <c r="N176" s="31">
        <f t="shared" si="2"/>
        <v>22486.930000000008</v>
      </c>
    </row>
    <row r="177" spans="1:14" ht="14.25" customHeight="1">
      <c r="A177" s="27" t="s">
        <v>71</v>
      </c>
      <c r="B177" s="28">
        <v>43172</v>
      </c>
      <c r="C177" s="29" t="s">
        <v>165</v>
      </c>
      <c r="D177" s="30"/>
      <c r="E177" s="30">
        <v>28</v>
      </c>
      <c r="F177" s="30"/>
      <c r="G177" s="27"/>
      <c r="H177" s="27" t="s">
        <v>87</v>
      </c>
      <c r="I177" s="27" t="s">
        <v>166</v>
      </c>
      <c r="J177" s="27">
        <v>91722</v>
      </c>
      <c r="K177" s="27"/>
      <c r="L177" s="31">
        <f t="shared" si="0"/>
        <v>-715.06000000001586</v>
      </c>
      <c r="M177" s="31">
        <f t="shared" si="1"/>
        <v>23229.990000000023</v>
      </c>
      <c r="N177" s="31">
        <f t="shared" si="2"/>
        <v>22514.930000000008</v>
      </c>
    </row>
    <row r="178" spans="1:14" ht="14.25" customHeight="1">
      <c r="A178" s="27" t="s">
        <v>71</v>
      </c>
      <c r="B178" s="28">
        <v>43173</v>
      </c>
      <c r="C178" s="29" t="s">
        <v>167</v>
      </c>
      <c r="D178" s="30"/>
      <c r="E178" s="30">
        <v>28</v>
      </c>
      <c r="F178" s="30"/>
      <c r="G178" s="27"/>
      <c r="H178" s="27" t="s">
        <v>87</v>
      </c>
      <c r="I178" s="27" t="s">
        <v>166</v>
      </c>
      <c r="J178" s="27">
        <v>91723</v>
      </c>
      <c r="K178" s="27"/>
      <c r="L178" s="31">
        <f t="shared" si="0"/>
        <v>-687.06000000001586</v>
      </c>
      <c r="M178" s="31">
        <f t="shared" si="1"/>
        <v>23229.990000000023</v>
      </c>
      <c r="N178" s="31">
        <f t="shared" si="2"/>
        <v>22542.930000000008</v>
      </c>
    </row>
    <row r="179" spans="1:14" ht="14.25" customHeight="1">
      <c r="A179" s="27" t="s">
        <v>71</v>
      </c>
      <c r="B179" s="28">
        <v>43173</v>
      </c>
      <c r="C179" s="29" t="s">
        <v>168</v>
      </c>
      <c r="D179" s="30"/>
      <c r="E179" s="30">
        <v>6</v>
      </c>
      <c r="F179" s="30"/>
      <c r="G179" s="27" t="s">
        <v>169</v>
      </c>
      <c r="H179" s="27" t="s">
        <v>87</v>
      </c>
      <c r="I179" s="27" t="s">
        <v>170</v>
      </c>
      <c r="J179" s="27">
        <v>161</v>
      </c>
      <c r="K179" s="27"/>
      <c r="L179" s="31">
        <f t="shared" si="0"/>
        <v>-681.06000000001586</v>
      </c>
      <c r="M179" s="31">
        <f t="shared" si="1"/>
        <v>23229.990000000023</v>
      </c>
      <c r="N179" s="31">
        <f t="shared" si="2"/>
        <v>22548.930000000008</v>
      </c>
    </row>
    <row r="180" spans="1:14" ht="14.25" customHeight="1">
      <c r="A180" s="27" t="s">
        <v>71</v>
      </c>
      <c r="B180" s="28">
        <v>43178</v>
      </c>
      <c r="C180" s="29" t="s">
        <v>171</v>
      </c>
      <c r="D180" s="30">
        <v>2079</v>
      </c>
      <c r="E180" s="30"/>
      <c r="F180" s="30"/>
      <c r="G180" s="27" t="s">
        <v>89</v>
      </c>
      <c r="H180" s="27" t="s">
        <v>87</v>
      </c>
      <c r="I180" s="27" t="s">
        <v>172</v>
      </c>
      <c r="J180" s="27"/>
      <c r="K180" s="27"/>
      <c r="L180" s="31">
        <f t="shared" si="0"/>
        <v>-2760.0600000000159</v>
      </c>
      <c r="M180" s="31">
        <f t="shared" si="1"/>
        <v>25308.990000000023</v>
      </c>
      <c r="N180" s="31">
        <f t="shared" si="2"/>
        <v>22548.930000000008</v>
      </c>
    </row>
    <row r="181" spans="1:14" ht="14.25" customHeight="1">
      <c r="A181" s="27" t="s">
        <v>71</v>
      </c>
      <c r="B181" s="28">
        <v>43189</v>
      </c>
      <c r="C181" s="29" t="s">
        <v>173</v>
      </c>
      <c r="D181" s="30">
        <v>3.33</v>
      </c>
      <c r="E181" s="30"/>
      <c r="F181" s="30"/>
      <c r="G181" s="27"/>
      <c r="H181" s="27"/>
      <c r="I181" s="27"/>
      <c r="J181" s="27"/>
      <c r="K181" s="27"/>
      <c r="L181" s="31">
        <f t="shared" si="0"/>
        <v>-2763.3900000000176</v>
      </c>
      <c r="M181" s="31">
        <f t="shared" si="1"/>
        <v>25312.320000000025</v>
      </c>
      <c r="N181" s="31">
        <f t="shared" si="2"/>
        <v>22548.930000000008</v>
      </c>
    </row>
    <row r="182" spans="1:14" ht="14.25" customHeight="1">
      <c r="A182" s="27" t="s">
        <v>71</v>
      </c>
      <c r="B182" s="28">
        <v>43191</v>
      </c>
      <c r="C182" s="29" t="s">
        <v>72</v>
      </c>
      <c r="D182" s="30">
        <v>10</v>
      </c>
      <c r="E182" s="30"/>
      <c r="F182" s="30"/>
      <c r="G182" s="27"/>
      <c r="H182" s="27"/>
      <c r="I182" s="27"/>
      <c r="J182" s="27"/>
      <c r="K182" s="27"/>
      <c r="L182" s="31">
        <f t="shared" si="0"/>
        <v>-2773.3900000000176</v>
      </c>
      <c r="M182" s="31">
        <f t="shared" si="1"/>
        <v>25322.320000000025</v>
      </c>
      <c r="N182" s="31">
        <f t="shared" si="2"/>
        <v>22548.930000000008</v>
      </c>
    </row>
    <row r="183" spans="1:14" ht="14.25" customHeight="1">
      <c r="A183" s="27" t="s">
        <v>71</v>
      </c>
      <c r="B183" s="28">
        <v>43191</v>
      </c>
      <c r="C183" s="29" t="s">
        <v>72</v>
      </c>
      <c r="D183" s="30">
        <v>26.4</v>
      </c>
      <c r="E183" s="30"/>
      <c r="F183" s="30"/>
      <c r="G183" s="27"/>
      <c r="H183" s="27"/>
      <c r="I183" s="27"/>
      <c r="J183" s="27"/>
      <c r="K183" s="27"/>
      <c r="L183" s="31">
        <f t="shared" si="0"/>
        <v>-2799.7900000000191</v>
      </c>
      <c r="M183" s="31">
        <f t="shared" si="1"/>
        <v>25348.720000000027</v>
      </c>
      <c r="N183" s="31">
        <f t="shared" si="2"/>
        <v>22548.930000000008</v>
      </c>
    </row>
    <row r="184" spans="1:14" ht="14.25" customHeight="1">
      <c r="A184" s="27" t="s">
        <v>71</v>
      </c>
      <c r="B184" s="28">
        <v>43191</v>
      </c>
      <c r="C184" s="29" t="s">
        <v>174</v>
      </c>
      <c r="D184" s="30">
        <v>415</v>
      </c>
      <c r="E184" s="30"/>
      <c r="F184" s="30"/>
      <c r="G184" s="27"/>
      <c r="H184" s="27"/>
      <c r="I184" s="27"/>
      <c r="J184" s="27"/>
      <c r="K184" s="27"/>
      <c r="L184" s="31">
        <f t="shared" si="0"/>
        <v>-3214.7900000000191</v>
      </c>
      <c r="M184" s="31">
        <f t="shared" si="1"/>
        <v>25763.720000000027</v>
      </c>
      <c r="N184" s="31">
        <f t="shared" si="2"/>
        <v>22548.930000000008</v>
      </c>
    </row>
    <row r="185" spans="1:14" ht="14.25" customHeight="1">
      <c r="A185" s="27" t="s">
        <v>71</v>
      </c>
      <c r="B185" s="28">
        <v>43199</v>
      </c>
      <c r="C185" s="29" t="s">
        <v>175</v>
      </c>
      <c r="D185" s="30">
        <v>10</v>
      </c>
      <c r="E185" s="30"/>
      <c r="F185" s="30"/>
      <c r="G185" s="27"/>
      <c r="H185" s="27"/>
      <c r="I185" s="27"/>
      <c r="J185" s="27"/>
      <c r="K185" s="27"/>
      <c r="L185" s="31">
        <f t="shared" si="0"/>
        <v>-3224.7900000000191</v>
      </c>
      <c r="M185" s="31">
        <f t="shared" si="1"/>
        <v>25773.720000000027</v>
      </c>
      <c r="N185" s="31">
        <f t="shared" si="2"/>
        <v>22548.930000000008</v>
      </c>
    </row>
    <row r="186" spans="1:14" ht="14.25" customHeight="1">
      <c r="A186" s="27" t="s">
        <v>71</v>
      </c>
      <c r="B186" s="28">
        <v>43199</v>
      </c>
      <c r="C186" s="29" t="s">
        <v>176</v>
      </c>
      <c r="D186" s="30"/>
      <c r="E186" s="30">
        <v>60</v>
      </c>
      <c r="F186" s="30"/>
      <c r="G186" s="27"/>
      <c r="H186" s="27"/>
      <c r="I186" s="27"/>
      <c r="J186" s="27"/>
      <c r="K186" s="27"/>
      <c r="L186" s="31">
        <f t="shared" si="0"/>
        <v>-3164.7900000000191</v>
      </c>
      <c r="M186" s="31">
        <f t="shared" si="1"/>
        <v>25773.720000000027</v>
      </c>
      <c r="N186" s="31">
        <f t="shared" si="2"/>
        <v>22608.930000000008</v>
      </c>
    </row>
    <row r="187" spans="1:14" ht="14.25" customHeight="1">
      <c r="A187" s="27" t="s">
        <v>71</v>
      </c>
      <c r="B187" s="28">
        <v>43199</v>
      </c>
      <c r="C187" s="29" t="s">
        <v>177</v>
      </c>
      <c r="D187" s="30"/>
      <c r="E187" s="30">
        <v>150</v>
      </c>
      <c r="F187" s="30"/>
      <c r="G187" s="27"/>
      <c r="H187" s="27"/>
      <c r="I187" s="27"/>
      <c r="J187" s="27"/>
      <c r="K187" s="27"/>
      <c r="L187" s="31">
        <f t="shared" si="0"/>
        <v>-3014.7900000000191</v>
      </c>
      <c r="M187" s="31">
        <f t="shared" si="1"/>
        <v>25773.720000000027</v>
      </c>
      <c r="N187" s="31">
        <f t="shared" si="2"/>
        <v>22758.930000000008</v>
      </c>
    </row>
    <row r="188" spans="1:14" ht="14.25" customHeight="1">
      <c r="A188" s="27" t="s">
        <v>71</v>
      </c>
      <c r="B188" s="28">
        <v>43202</v>
      </c>
      <c r="C188" s="29" t="s">
        <v>178</v>
      </c>
      <c r="D188" s="30">
        <v>200</v>
      </c>
      <c r="E188" s="30"/>
      <c r="F188" s="30"/>
      <c r="G188" s="27"/>
      <c r="H188" s="27"/>
      <c r="I188" s="27"/>
      <c r="J188" s="27"/>
      <c r="K188" s="27"/>
      <c r="L188" s="31">
        <f t="shared" si="0"/>
        <v>-3214.7900000000191</v>
      </c>
      <c r="M188" s="31">
        <f t="shared" si="1"/>
        <v>25973.720000000027</v>
      </c>
      <c r="N188" s="31">
        <f t="shared" si="2"/>
        <v>22758.930000000008</v>
      </c>
    </row>
    <row r="189" spans="1:14" ht="14.25" customHeight="1">
      <c r="A189" s="27" t="s">
        <v>71</v>
      </c>
      <c r="B189" s="28">
        <v>43208</v>
      </c>
      <c r="C189" s="29" t="s">
        <v>179</v>
      </c>
      <c r="D189" s="30">
        <v>57</v>
      </c>
      <c r="E189" s="30"/>
      <c r="F189" s="30"/>
      <c r="G189" s="27"/>
      <c r="H189" s="27"/>
      <c r="I189" s="27"/>
      <c r="J189" s="27"/>
      <c r="K189" s="27"/>
      <c r="L189" s="31">
        <f t="shared" si="0"/>
        <v>-3271.7900000000191</v>
      </c>
      <c r="M189" s="31">
        <f t="shared" si="1"/>
        <v>26030.720000000027</v>
      </c>
      <c r="N189" s="31">
        <f t="shared" si="2"/>
        <v>22758.930000000008</v>
      </c>
    </row>
    <row r="190" spans="1:14" ht="14.25" customHeight="1">
      <c r="A190" s="27" t="s">
        <v>71</v>
      </c>
      <c r="B190" s="28">
        <v>43213</v>
      </c>
      <c r="C190" s="29" t="s">
        <v>180</v>
      </c>
      <c r="D190" s="30">
        <v>17</v>
      </c>
      <c r="E190" s="30"/>
      <c r="F190" s="30"/>
      <c r="G190" s="27"/>
      <c r="H190" s="27"/>
      <c r="I190" s="27"/>
      <c r="J190" s="27"/>
      <c r="K190" s="27"/>
      <c r="L190" s="31">
        <f t="shared" si="0"/>
        <v>-3288.7900000000191</v>
      </c>
      <c r="M190" s="31">
        <f t="shared" si="1"/>
        <v>26047.720000000027</v>
      </c>
      <c r="N190" s="31">
        <f t="shared" si="2"/>
        <v>22758.930000000008</v>
      </c>
    </row>
    <row r="191" spans="1:14" ht="14.25" customHeight="1">
      <c r="A191" s="27" t="s">
        <v>71</v>
      </c>
      <c r="B191" s="28">
        <v>43215</v>
      </c>
      <c r="C191" s="29" t="s">
        <v>74</v>
      </c>
      <c r="D191" s="30">
        <v>13.9</v>
      </c>
      <c r="E191" s="30"/>
      <c r="F191" s="30"/>
      <c r="G191" s="27"/>
      <c r="H191" s="27"/>
      <c r="I191" s="27"/>
      <c r="J191" s="27"/>
      <c r="K191" s="27"/>
      <c r="L191" s="31">
        <f t="shared" si="0"/>
        <v>-3302.6900000000205</v>
      </c>
      <c r="M191" s="31">
        <f t="shared" si="1"/>
        <v>26061.620000000028</v>
      </c>
      <c r="N191" s="31">
        <f t="shared" si="2"/>
        <v>22758.930000000008</v>
      </c>
    </row>
    <row r="192" spans="1:14" ht="14.25" customHeight="1">
      <c r="A192" s="27" t="s">
        <v>71</v>
      </c>
      <c r="B192" s="28">
        <v>43230</v>
      </c>
      <c r="C192" s="29" t="s">
        <v>181</v>
      </c>
      <c r="D192" s="30">
        <v>-5.0999999999999996</v>
      </c>
      <c r="E192" s="30"/>
      <c r="F192" s="30"/>
      <c r="G192" s="27"/>
      <c r="H192" s="27"/>
      <c r="I192" s="27"/>
      <c r="J192" s="27"/>
      <c r="K192" s="27"/>
      <c r="L192" s="31">
        <f t="shared" si="0"/>
        <v>-3297.590000000022</v>
      </c>
      <c r="M192" s="31">
        <f t="shared" si="1"/>
        <v>26056.52000000003</v>
      </c>
      <c r="N192" s="31">
        <f t="shared" si="2"/>
        <v>22758.930000000008</v>
      </c>
    </row>
    <row r="193" spans="1:14" ht="14.25" customHeight="1">
      <c r="A193" s="27" t="s">
        <v>71</v>
      </c>
      <c r="B193" s="28">
        <v>43237</v>
      </c>
      <c r="C193" s="29" t="s">
        <v>182</v>
      </c>
      <c r="D193" s="30">
        <v>156</v>
      </c>
      <c r="E193" s="30"/>
      <c r="F193" s="30"/>
      <c r="G193" s="27"/>
      <c r="H193" s="27"/>
      <c r="I193" s="27"/>
      <c r="J193" s="27"/>
      <c r="K193" s="27"/>
      <c r="L193" s="31">
        <f t="shared" si="0"/>
        <v>-3453.590000000022</v>
      </c>
      <c r="M193" s="31">
        <f t="shared" si="1"/>
        <v>26212.52000000003</v>
      </c>
      <c r="N193" s="31">
        <f t="shared" si="2"/>
        <v>22758.930000000008</v>
      </c>
    </row>
    <row r="194" spans="1:14" ht="14.25" customHeight="1">
      <c r="A194" s="27" t="s">
        <v>71</v>
      </c>
      <c r="B194" s="28">
        <v>43240</v>
      </c>
      <c r="C194" s="29" t="s">
        <v>183</v>
      </c>
      <c r="D194" s="37">
        <v>121</v>
      </c>
      <c r="E194" s="30"/>
      <c r="F194" s="30"/>
      <c r="G194" s="27"/>
      <c r="H194" s="27"/>
      <c r="I194" s="27"/>
      <c r="J194" s="27"/>
      <c r="K194" s="27"/>
      <c r="L194" s="31">
        <f t="shared" si="0"/>
        <v>-3574.590000000022</v>
      </c>
      <c r="M194" s="31">
        <f t="shared" si="1"/>
        <v>26333.52000000003</v>
      </c>
      <c r="N194" s="31">
        <f t="shared" si="2"/>
        <v>22758.930000000008</v>
      </c>
    </row>
    <row r="195" spans="1:14" ht="14.25" customHeight="1">
      <c r="A195" s="27" t="s">
        <v>71</v>
      </c>
      <c r="B195" s="28">
        <v>43256</v>
      </c>
      <c r="C195" s="29" t="s">
        <v>184</v>
      </c>
      <c r="D195" s="30"/>
      <c r="E195" s="30">
        <v>250</v>
      </c>
      <c r="F195" s="30"/>
      <c r="G195" s="27" t="s">
        <v>169</v>
      </c>
      <c r="H195" s="27"/>
      <c r="I195" s="27"/>
      <c r="J195" s="27"/>
      <c r="K195" s="27"/>
      <c r="L195" s="31">
        <f t="shared" si="0"/>
        <v>-3324.590000000022</v>
      </c>
      <c r="M195" s="31">
        <f t="shared" si="1"/>
        <v>26333.52000000003</v>
      </c>
      <c r="N195" s="31">
        <f t="shared" si="2"/>
        <v>23008.930000000008</v>
      </c>
    </row>
    <row r="196" spans="1:14" ht="14.25" customHeight="1">
      <c r="A196" s="27" t="s">
        <v>71</v>
      </c>
      <c r="B196" s="28">
        <v>43256</v>
      </c>
      <c r="C196" s="29" t="s">
        <v>185</v>
      </c>
      <c r="D196" s="30"/>
      <c r="E196" s="30">
        <v>100</v>
      </c>
      <c r="F196" s="30"/>
      <c r="G196" s="27" t="s">
        <v>169</v>
      </c>
      <c r="H196" s="27"/>
      <c r="I196" s="27"/>
      <c r="J196" s="27"/>
      <c r="K196" s="27"/>
      <c r="L196" s="31">
        <f t="shared" si="0"/>
        <v>-3224.590000000022</v>
      </c>
      <c r="M196" s="31">
        <f t="shared" si="1"/>
        <v>26333.52000000003</v>
      </c>
      <c r="N196" s="31">
        <f t="shared" si="2"/>
        <v>23108.930000000008</v>
      </c>
    </row>
    <row r="197" spans="1:14" ht="14.25" customHeight="1">
      <c r="A197" s="27" t="s">
        <v>71</v>
      </c>
      <c r="B197" s="28">
        <v>43260</v>
      </c>
      <c r="C197" s="29" t="s">
        <v>186</v>
      </c>
      <c r="D197" s="30">
        <v>-5.0999999999999996</v>
      </c>
      <c r="E197" s="30"/>
      <c r="F197" s="30"/>
      <c r="G197" s="27"/>
      <c r="H197" s="27"/>
      <c r="I197" s="27"/>
      <c r="J197" s="27"/>
      <c r="K197" s="27"/>
      <c r="L197" s="31">
        <f t="shared" si="0"/>
        <v>-3219.4900000000234</v>
      </c>
      <c r="M197" s="31">
        <f t="shared" si="1"/>
        <v>26328.420000000031</v>
      </c>
      <c r="N197" s="31">
        <f t="shared" si="2"/>
        <v>23108.930000000008</v>
      </c>
    </row>
    <row r="198" spans="1:14" ht="14.25" customHeight="1">
      <c r="A198" s="27" t="s">
        <v>71</v>
      </c>
      <c r="B198" s="28">
        <v>43306</v>
      </c>
      <c r="C198" s="29" t="s">
        <v>74</v>
      </c>
      <c r="D198" s="30">
        <v>13.9</v>
      </c>
      <c r="E198" s="30"/>
      <c r="F198" s="30"/>
      <c r="G198" s="27"/>
      <c r="H198" s="27"/>
      <c r="I198" s="27"/>
      <c r="J198" s="27"/>
      <c r="K198" s="27"/>
      <c r="L198" s="31">
        <f t="shared" si="0"/>
        <v>-3233.3900000000249</v>
      </c>
      <c r="M198" s="31">
        <f t="shared" si="1"/>
        <v>26342.320000000032</v>
      </c>
      <c r="N198" s="31">
        <f t="shared" si="2"/>
        <v>23108.930000000008</v>
      </c>
    </row>
    <row r="199" spans="1:14" ht="14.25" customHeight="1">
      <c r="A199" s="27" t="s">
        <v>71</v>
      </c>
      <c r="B199" s="28">
        <v>43306</v>
      </c>
      <c r="C199" s="29" t="s">
        <v>187</v>
      </c>
      <c r="D199" s="30">
        <v>60</v>
      </c>
      <c r="E199" s="30"/>
      <c r="F199" s="30"/>
      <c r="G199" s="27"/>
      <c r="H199" s="27"/>
      <c r="I199" s="27"/>
      <c r="J199" s="27"/>
      <c r="K199" s="27"/>
      <c r="L199" s="31">
        <f t="shared" si="0"/>
        <v>-3293.3900000000249</v>
      </c>
      <c r="M199" s="31">
        <f t="shared" si="1"/>
        <v>26402.320000000032</v>
      </c>
      <c r="N199" s="31">
        <f t="shared" si="2"/>
        <v>23108.930000000008</v>
      </c>
    </row>
    <row r="200" spans="1:14" ht="14.25" customHeight="1">
      <c r="A200" s="27" t="s">
        <v>71</v>
      </c>
      <c r="B200" s="28">
        <v>43306</v>
      </c>
      <c r="C200" s="29" t="s">
        <v>188</v>
      </c>
      <c r="D200" s="30">
        <v>319.98</v>
      </c>
      <c r="E200" s="30"/>
      <c r="F200" s="30"/>
      <c r="G200" s="27"/>
      <c r="H200" s="27"/>
      <c r="I200" s="27"/>
      <c r="J200" s="27"/>
      <c r="K200" s="27"/>
      <c r="L200" s="31">
        <f t="shared" si="0"/>
        <v>-3613.3700000000244</v>
      </c>
      <c r="M200" s="31">
        <f t="shared" si="1"/>
        <v>26722.300000000032</v>
      </c>
      <c r="N200" s="31">
        <f t="shared" si="2"/>
        <v>23108.930000000008</v>
      </c>
    </row>
    <row r="201" spans="1:14" ht="14.25" customHeight="1">
      <c r="A201" s="27" t="s">
        <v>71</v>
      </c>
      <c r="B201" s="28">
        <v>43306</v>
      </c>
      <c r="C201" s="29" t="s">
        <v>189</v>
      </c>
      <c r="D201" s="30"/>
      <c r="E201" s="34">
        <v>1582.08</v>
      </c>
      <c r="F201" s="34"/>
      <c r="G201" s="27"/>
      <c r="H201" s="27"/>
      <c r="I201" s="27"/>
      <c r="J201" s="27"/>
      <c r="K201" s="27"/>
      <c r="L201" s="31">
        <f t="shared" si="0"/>
        <v>-2031.2900000000227</v>
      </c>
      <c r="M201" s="31">
        <f t="shared" si="1"/>
        <v>26722.300000000032</v>
      </c>
      <c r="N201" s="31">
        <f t="shared" si="2"/>
        <v>24691.010000000009</v>
      </c>
    </row>
    <row r="202" spans="1:14" ht="14.25" customHeight="1">
      <c r="A202" s="27" t="s">
        <v>71</v>
      </c>
      <c r="B202" s="28">
        <v>43337</v>
      </c>
      <c r="C202" s="29" t="s">
        <v>74</v>
      </c>
      <c r="D202" s="30">
        <v>17</v>
      </c>
      <c r="E202" s="30"/>
      <c r="F202" s="30"/>
      <c r="G202" s="27"/>
      <c r="H202" s="27"/>
      <c r="I202" s="27"/>
      <c r="J202" s="27"/>
      <c r="K202" s="27"/>
      <c r="L202" s="31">
        <f t="shared" si="0"/>
        <v>-2048.2900000000227</v>
      </c>
      <c r="M202" s="31">
        <f t="shared" si="1"/>
        <v>26739.300000000032</v>
      </c>
      <c r="N202" s="31">
        <f t="shared" si="2"/>
        <v>24691.010000000009</v>
      </c>
    </row>
    <row r="203" spans="1:14" ht="14.25" customHeight="1">
      <c r="A203" s="27" t="s">
        <v>71</v>
      </c>
      <c r="B203" s="28">
        <v>43340</v>
      </c>
      <c r="C203" s="29" t="s">
        <v>190</v>
      </c>
      <c r="D203" s="30">
        <v>50</v>
      </c>
      <c r="E203" s="30"/>
      <c r="F203" s="30"/>
      <c r="G203" s="27"/>
      <c r="H203" s="27"/>
      <c r="I203" s="27"/>
      <c r="J203" s="27"/>
      <c r="K203" s="27"/>
      <c r="L203" s="31">
        <f t="shared" si="0"/>
        <v>-2098.2900000000227</v>
      </c>
      <c r="M203" s="31">
        <f t="shared" si="1"/>
        <v>26789.300000000032</v>
      </c>
      <c r="N203" s="31">
        <f t="shared" si="2"/>
        <v>24691.010000000009</v>
      </c>
    </row>
    <row r="204" spans="1:14" ht="14.25" customHeight="1">
      <c r="A204" s="27" t="s">
        <v>71</v>
      </c>
      <c r="B204" s="28">
        <v>43340</v>
      </c>
      <c r="C204" s="29" t="s">
        <v>191</v>
      </c>
      <c r="D204" s="30">
        <v>53.8</v>
      </c>
      <c r="E204" s="30"/>
      <c r="F204" s="30"/>
      <c r="G204" s="27"/>
      <c r="H204" s="27"/>
      <c r="I204" s="27"/>
      <c r="J204" s="27"/>
      <c r="K204" s="27"/>
      <c r="L204" s="31">
        <f t="shared" si="0"/>
        <v>-2152.090000000022</v>
      </c>
      <c r="M204" s="31">
        <f t="shared" si="1"/>
        <v>26843.100000000031</v>
      </c>
      <c r="N204" s="31">
        <f t="shared" si="2"/>
        <v>24691.010000000009</v>
      </c>
    </row>
    <row r="205" spans="1:14" ht="14.25" customHeight="1">
      <c r="A205" s="27" t="s">
        <v>71</v>
      </c>
      <c r="B205" s="28">
        <v>43354</v>
      </c>
      <c r="C205" s="29" t="s">
        <v>192</v>
      </c>
      <c r="D205" s="30">
        <v>10.92</v>
      </c>
      <c r="E205" s="30"/>
      <c r="F205" s="30"/>
      <c r="G205" s="27"/>
      <c r="H205" s="27"/>
      <c r="I205" s="27"/>
      <c r="J205" s="27"/>
      <c r="K205" s="27"/>
      <c r="L205" s="31">
        <f t="shared" si="0"/>
        <v>-2163.0100000000202</v>
      </c>
      <c r="M205" s="31">
        <f t="shared" si="1"/>
        <v>26854.02000000003</v>
      </c>
      <c r="N205" s="31">
        <f t="shared" si="2"/>
        <v>24691.010000000009</v>
      </c>
    </row>
    <row r="206" spans="1:14" ht="14.25" customHeight="1">
      <c r="A206" s="27" t="s">
        <v>71</v>
      </c>
      <c r="B206" s="28">
        <v>43354</v>
      </c>
      <c r="C206" s="29" t="s">
        <v>117</v>
      </c>
      <c r="D206" s="30">
        <v>363.92</v>
      </c>
      <c r="E206" s="30"/>
      <c r="F206" s="30"/>
      <c r="G206" s="27"/>
      <c r="H206" s="27"/>
      <c r="I206" s="27"/>
      <c r="J206" s="27"/>
      <c r="K206" s="27"/>
      <c r="L206" s="31">
        <f t="shared" si="0"/>
        <v>-2526.9300000000185</v>
      </c>
      <c r="M206" s="31">
        <f t="shared" si="1"/>
        <v>27217.940000000028</v>
      </c>
      <c r="N206" s="31">
        <f t="shared" si="2"/>
        <v>24691.010000000009</v>
      </c>
    </row>
    <row r="207" spans="1:14" ht="14.25" customHeight="1">
      <c r="A207" s="27" t="s">
        <v>71</v>
      </c>
      <c r="B207" s="28">
        <v>43368</v>
      </c>
      <c r="C207" s="29" t="s">
        <v>193</v>
      </c>
      <c r="D207" s="30">
        <v>17</v>
      </c>
      <c r="E207" s="30"/>
      <c r="F207" s="30"/>
      <c r="G207" s="27"/>
      <c r="H207" s="27"/>
      <c r="I207" s="27"/>
      <c r="J207" s="27"/>
      <c r="K207" s="27"/>
      <c r="L207" s="31">
        <f t="shared" si="0"/>
        <v>-2543.9300000000185</v>
      </c>
      <c r="M207" s="31">
        <f t="shared" si="1"/>
        <v>27234.940000000028</v>
      </c>
      <c r="N207" s="31">
        <f t="shared" si="2"/>
        <v>24691.010000000009</v>
      </c>
    </row>
    <row r="208" spans="1:14" ht="14.25" customHeight="1">
      <c r="A208" s="27" t="s">
        <v>71</v>
      </c>
      <c r="B208" s="28">
        <v>43370</v>
      </c>
      <c r="C208" s="29" t="s">
        <v>194</v>
      </c>
      <c r="D208" s="30">
        <v>14.11</v>
      </c>
      <c r="E208" s="30"/>
      <c r="F208" s="30"/>
      <c r="G208" s="27"/>
      <c r="H208" s="27"/>
      <c r="I208" s="27"/>
      <c r="J208" s="27"/>
      <c r="K208" s="27"/>
      <c r="L208" s="31">
        <f t="shared" si="0"/>
        <v>-2558.0400000000191</v>
      </c>
      <c r="M208" s="31">
        <f t="shared" si="1"/>
        <v>27249.050000000028</v>
      </c>
      <c r="N208" s="31">
        <f t="shared" si="2"/>
        <v>24691.010000000009</v>
      </c>
    </row>
    <row r="209" spans="1:14" ht="14.25" customHeight="1">
      <c r="A209" s="27" t="s">
        <v>71</v>
      </c>
      <c r="B209" s="28">
        <v>43373</v>
      </c>
      <c r="C209" s="29" t="s">
        <v>195</v>
      </c>
      <c r="D209" s="30">
        <v>1</v>
      </c>
      <c r="E209" s="30"/>
      <c r="F209" s="30"/>
      <c r="G209" s="27"/>
      <c r="H209" s="27"/>
      <c r="I209" s="27"/>
      <c r="J209" s="27"/>
      <c r="K209" s="27"/>
      <c r="L209" s="31">
        <f t="shared" si="0"/>
        <v>-2559.0400000000191</v>
      </c>
      <c r="M209" s="31">
        <f t="shared" si="1"/>
        <v>27250.050000000028</v>
      </c>
      <c r="N209" s="31">
        <f t="shared" si="2"/>
        <v>24691.010000000009</v>
      </c>
    </row>
    <row r="210" spans="1:14" ht="14.25" customHeight="1">
      <c r="A210" s="27" t="s">
        <v>71</v>
      </c>
      <c r="B210" s="28">
        <v>43373</v>
      </c>
      <c r="C210" s="29" t="s">
        <v>196</v>
      </c>
      <c r="D210" s="30"/>
      <c r="E210" s="30">
        <v>240</v>
      </c>
      <c r="F210" s="30"/>
      <c r="G210" s="27"/>
      <c r="H210" s="27"/>
      <c r="I210" s="27"/>
      <c r="J210" s="27"/>
      <c r="K210" s="27"/>
      <c r="L210" s="31">
        <f t="shared" si="0"/>
        <v>-2319.0400000000191</v>
      </c>
      <c r="M210" s="31">
        <f t="shared" si="1"/>
        <v>27250.050000000028</v>
      </c>
      <c r="N210" s="31">
        <f t="shared" si="2"/>
        <v>24931.010000000009</v>
      </c>
    </row>
    <row r="211" spans="1:14" ht="14.25" customHeight="1">
      <c r="A211" s="27" t="s">
        <v>71</v>
      </c>
      <c r="B211" s="28">
        <v>43396</v>
      </c>
      <c r="C211" s="29" t="s">
        <v>197</v>
      </c>
      <c r="D211" s="30">
        <v>35</v>
      </c>
      <c r="E211" s="30"/>
      <c r="F211" s="30"/>
      <c r="G211" s="27"/>
      <c r="H211" s="27"/>
      <c r="I211" s="27"/>
      <c r="J211" s="27"/>
      <c r="K211" s="27"/>
      <c r="L211" s="31">
        <f t="shared" si="0"/>
        <v>-2354.0400000000191</v>
      </c>
      <c r="M211" s="31">
        <f t="shared" si="1"/>
        <v>27285.050000000028</v>
      </c>
      <c r="N211" s="31">
        <f t="shared" si="2"/>
        <v>24931.010000000009</v>
      </c>
    </row>
    <row r="212" spans="1:14" ht="14.25" customHeight="1">
      <c r="A212" s="27" t="s">
        <v>71</v>
      </c>
      <c r="B212" s="28">
        <v>43398</v>
      </c>
      <c r="C212" s="29" t="s">
        <v>74</v>
      </c>
      <c r="D212" s="30">
        <v>17</v>
      </c>
      <c r="E212" s="30"/>
      <c r="F212" s="30"/>
      <c r="G212" s="27"/>
      <c r="H212" s="27"/>
      <c r="I212" s="27"/>
      <c r="J212" s="27"/>
      <c r="K212" s="27"/>
      <c r="L212" s="31">
        <f t="shared" si="0"/>
        <v>-2371.0400000000191</v>
      </c>
      <c r="M212" s="31">
        <f t="shared" si="1"/>
        <v>27302.050000000028</v>
      </c>
      <c r="N212" s="31">
        <f t="shared" si="2"/>
        <v>24931.010000000009</v>
      </c>
    </row>
    <row r="213" spans="1:14" ht="14.25" customHeight="1">
      <c r="A213" s="27" t="s">
        <v>71</v>
      </c>
      <c r="B213" s="28">
        <v>43409</v>
      </c>
      <c r="C213" s="29" t="s">
        <v>198</v>
      </c>
      <c r="D213" s="30">
        <v>49.9</v>
      </c>
      <c r="E213" s="30"/>
      <c r="F213" s="30"/>
      <c r="G213" s="27"/>
      <c r="H213" s="27"/>
      <c r="I213" s="27"/>
      <c r="J213" s="27"/>
      <c r="K213" s="27"/>
      <c r="L213" s="31">
        <f t="shared" si="0"/>
        <v>-2420.9400000000205</v>
      </c>
      <c r="M213" s="31">
        <f t="shared" si="1"/>
        <v>27351.95000000003</v>
      </c>
      <c r="N213" s="31">
        <f t="shared" si="2"/>
        <v>24931.010000000009</v>
      </c>
    </row>
    <row r="214" spans="1:14" ht="14.25" customHeight="1">
      <c r="A214" s="27" t="s">
        <v>71</v>
      </c>
      <c r="B214" s="28">
        <v>43414</v>
      </c>
      <c r="C214" s="29" t="s">
        <v>199</v>
      </c>
      <c r="D214" s="30"/>
      <c r="E214" s="30">
        <v>20</v>
      </c>
      <c r="F214" s="30"/>
      <c r="G214" s="27"/>
      <c r="H214" s="27"/>
      <c r="I214" s="27"/>
      <c r="J214" s="27"/>
      <c r="K214" s="27"/>
      <c r="L214" s="31">
        <f t="shared" si="0"/>
        <v>-2400.9400000000205</v>
      </c>
      <c r="M214" s="31">
        <f t="shared" si="1"/>
        <v>27351.95000000003</v>
      </c>
      <c r="N214" s="31">
        <f t="shared" si="2"/>
        <v>24951.010000000009</v>
      </c>
    </row>
    <row r="215" spans="1:14" ht="14.25" customHeight="1">
      <c r="A215" s="27" t="s">
        <v>71</v>
      </c>
      <c r="B215" s="28">
        <v>43429</v>
      </c>
      <c r="C215" s="29" t="s">
        <v>74</v>
      </c>
      <c r="D215" s="30">
        <v>17</v>
      </c>
      <c r="E215" s="30"/>
      <c r="F215" s="30"/>
      <c r="G215" s="27"/>
      <c r="H215" s="27"/>
      <c r="I215" s="27"/>
      <c r="J215" s="27"/>
      <c r="K215" s="27"/>
      <c r="L215" s="31">
        <f t="shared" si="0"/>
        <v>-2417.9400000000205</v>
      </c>
      <c r="M215" s="31">
        <f t="shared" si="1"/>
        <v>27368.95000000003</v>
      </c>
      <c r="N215" s="31">
        <f t="shared" si="2"/>
        <v>24951.010000000009</v>
      </c>
    </row>
    <row r="216" spans="1:14" ht="14.25" customHeight="1">
      <c r="A216" s="27" t="s">
        <v>71</v>
      </c>
      <c r="B216" s="28">
        <v>43439</v>
      </c>
      <c r="C216" s="29" t="s">
        <v>200</v>
      </c>
      <c r="D216" s="30">
        <v>49.9</v>
      </c>
      <c r="E216" s="30"/>
      <c r="F216" s="30"/>
      <c r="G216" s="27"/>
      <c r="H216" s="27"/>
      <c r="I216" s="27"/>
      <c r="J216" s="27"/>
      <c r="K216" s="27"/>
      <c r="L216" s="31">
        <f t="shared" si="0"/>
        <v>-2467.840000000022</v>
      </c>
      <c r="M216" s="31">
        <f t="shared" si="1"/>
        <v>27418.850000000031</v>
      </c>
      <c r="N216" s="31">
        <f t="shared" si="2"/>
        <v>24951.010000000009</v>
      </c>
    </row>
    <row r="217" spans="1:14" ht="14.25" customHeight="1">
      <c r="A217" s="27" t="s">
        <v>71</v>
      </c>
      <c r="B217" s="28">
        <v>43454</v>
      </c>
      <c r="C217" s="29" t="s">
        <v>201</v>
      </c>
      <c r="D217" s="38">
        <v>48.88</v>
      </c>
      <c r="E217" s="30"/>
      <c r="F217" s="30"/>
      <c r="G217" s="27"/>
      <c r="H217" s="27"/>
      <c r="I217" s="27"/>
      <c r="J217" s="27"/>
      <c r="K217" s="27"/>
      <c r="L217" s="31">
        <f t="shared" si="0"/>
        <v>-2516.720000000023</v>
      </c>
      <c r="M217" s="31">
        <f t="shared" si="1"/>
        <v>27467.730000000032</v>
      </c>
      <c r="N217" s="31">
        <f t="shared" si="2"/>
        <v>24951.010000000009</v>
      </c>
    </row>
    <row r="218" spans="1:14" ht="14.25" customHeight="1">
      <c r="A218" s="27" t="s">
        <v>71</v>
      </c>
      <c r="B218" s="28">
        <v>43464</v>
      </c>
      <c r="C218" s="29" t="s">
        <v>74</v>
      </c>
      <c r="D218" s="30">
        <v>17</v>
      </c>
      <c r="E218" s="30"/>
      <c r="F218" s="30"/>
      <c r="G218" s="27"/>
      <c r="H218" s="27"/>
      <c r="I218" s="27"/>
      <c r="J218" s="27"/>
      <c r="K218" s="27"/>
      <c r="L218" s="31">
        <f t="shared" si="0"/>
        <v>-2533.720000000023</v>
      </c>
      <c r="M218" s="31">
        <f t="shared" si="1"/>
        <v>27484.730000000032</v>
      </c>
      <c r="N218" s="31">
        <f t="shared" si="2"/>
        <v>24951.010000000009</v>
      </c>
    </row>
    <row r="219" spans="1:14" ht="14.25" customHeight="1">
      <c r="A219" s="27" t="s">
        <v>71</v>
      </c>
      <c r="B219" s="28">
        <v>43466</v>
      </c>
      <c r="C219" s="29" t="s">
        <v>73</v>
      </c>
      <c r="D219" s="30">
        <v>20</v>
      </c>
      <c r="E219" s="30"/>
      <c r="F219" s="30"/>
      <c r="G219" s="27"/>
      <c r="H219" s="27"/>
      <c r="I219" s="27"/>
      <c r="J219" s="27"/>
      <c r="K219" s="27"/>
      <c r="L219" s="31">
        <f t="shared" si="0"/>
        <v>-2553.720000000023</v>
      </c>
      <c r="M219" s="31">
        <f t="shared" si="1"/>
        <v>27504.730000000032</v>
      </c>
      <c r="N219" s="31">
        <f t="shared" si="2"/>
        <v>24951.010000000009</v>
      </c>
    </row>
    <row r="220" spans="1:14" ht="14.25" customHeight="1">
      <c r="A220" s="27" t="s">
        <v>71</v>
      </c>
      <c r="B220" s="28">
        <v>43468</v>
      </c>
      <c r="C220" s="29" t="s">
        <v>202</v>
      </c>
      <c r="D220" s="38">
        <v>47.98</v>
      </c>
      <c r="E220" s="30"/>
      <c r="F220" s="30"/>
      <c r="G220" s="27"/>
      <c r="H220" s="27"/>
      <c r="I220" s="27"/>
      <c r="J220" s="27"/>
      <c r="K220" s="27"/>
      <c r="L220" s="31">
        <f t="shared" si="0"/>
        <v>-2601.7000000000226</v>
      </c>
      <c r="M220" s="31">
        <f t="shared" si="1"/>
        <v>27552.710000000032</v>
      </c>
      <c r="N220" s="31">
        <f t="shared" si="2"/>
        <v>24951.010000000009</v>
      </c>
    </row>
    <row r="221" spans="1:14" ht="14.25" customHeight="1">
      <c r="A221" s="27" t="s">
        <v>71</v>
      </c>
      <c r="B221" s="28">
        <v>43468</v>
      </c>
      <c r="C221" s="29" t="s">
        <v>203</v>
      </c>
      <c r="D221" s="38">
        <v>254.52</v>
      </c>
      <c r="E221" s="30"/>
      <c r="F221" s="30"/>
      <c r="G221" s="27"/>
      <c r="H221" s="27"/>
      <c r="I221" s="27"/>
      <c r="J221" s="27"/>
      <c r="K221" s="27"/>
      <c r="L221" s="31">
        <f t="shared" si="0"/>
        <v>-2856.220000000023</v>
      </c>
      <c r="M221" s="31">
        <f t="shared" si="1"/>
        <v>27807.230000000032</v>
      </c>
      <c r="N221" s="31">
        <f t="shared" si="2"/>
        <v>24951.010000000009</v>
      </c>
    </row>
    <row r="222" spans="1:14" ht="14.25" customHeight="1">
      <c r="A222" s="27" t="s">
        <v>71</v>
      </c>
      <c r="B222" s="28">
        <v>43472</v>
      </c>
      <c r="C222" s="29" t="s">
        <v>204</v>
      </c>
      <c r="D222" s="30">
        <v>49.9</v>
      </c>
      <c r="E222" s="30"/>
      <c r="F222" s="30"/>
      <c r="G222" s="27"/>
      <c r="H222" s="27"/>
      <c r="I222" s="27"/>
      <c r="J222" s="27"/>
      <c r="K222" s="27"/>
      <c r="L222" s="31">
        <f t="shared" si="0"/>
        <v>-2906.1200000000244</v>
      </c>
      <c r="M222" s="31">
        <f t="shared" si="1"/>
        <v>27857.130000000034</v>
      </c>
      <c r="N222" s="31">
        <f t="shared" si="2"/>
        <v>24951.010000000009</v>
      </c>
    </row>
    <row r="223" spans="1:14" ht="14.25" customHeight="1">
      <c r="A223" s="27" t="s">
        <v>71</v>
      </c>
      <c r="B223" s="28">
        <v>43485</v>
      </c>
      <c r="C223" s="29" t="s">
        <v>205</v>
      </c>
      <c r="D223" s="38">
        <v>19.23</v>
      </c>
      <c r="E223" s="30"/>
      <c r="F223" s="30"/>
      <c r="G223" s="27"/>
      <c r="H223" s="27"/>
      <c r="I223" s="27"/>
      <c r="J223" s="27"/>
      <c r="K223" s="27"/>
      <c r="L223" s="31">
        <f t="shared" si="0"/>
        <v>-2925.350000000024</v>
      </c>
      <c r="M223" s="31">
        <f t="shared" si="1"/>
        <v>27876.360000000033</v>
      </c>
      <c r="N223" s="31">
        <f t="shared" si="2"/>
        <v>24951.010000000009</v>
      </c>
    </row>
    <row r="224" spans="1:14" ht="14.25" customHeight="1">
      <c r="A224" s="27" t="s">
        <v>71</v>
      </c>
      <c r="B224" s="28">
        <v>43491</v>
      </c>
      <c r="C224" s="29" t="s">
        <v>74</v>
      </c>
      <c r="D224" s="30">
        <v>17</v>
      </c>
      <c r="E224" s="30"/>
      <c r="F224" s="30"/>
      <c r="G224" s="27"/>
      <c r="H224" s="27"/>
      <c r="I224" s="27"/>
      <c r="J224" s="27"/>
      <c r="K224" s="27"/>
      <c r="L224" s="31">
        <f t="shared" si="0"/>
        <v>-2942.350000000024</v>
      </c>
      <c r="M224" s="31">
        <f t="shared" si="1"/>
        <v>27893.360000000033</v>
      </c>
      <c r="N224" s="31">
        <f t="shared" si="2"/>
        <v>24951.010000000009</v>
      </c>
    </row>
    <row r="225" spans="1:14" ht="14.25" customHeight="1">
      <c r="A225" s="27" t="s">
        <v>71</v>
      </c>
      <c r="B225" s="28">
        <v>43494</v>
      </c>
      <c r="C225" s="29" t="s">
        <v>206</v>
      </c>
      <c r="D225" s="30">
        <v>0.68</v>
      </c>
      <c r="E225" s="30"/>
      <c r="F225" s="30"/>
      <c r="G225" s="27"/>
      <c r="H225" s="27"/>
      <c r="I225" s="27"/>
      <c r="J225" s="27"/>
      <c r="K225" s="27"/>
      <c r="L225" s="31">
        <f t="shared" si="0"/>
        <v>-2943.0300000000243</v>
      </c>
      <c r="M225" s="31">
        <f t="shared" si="1"/>
        <v>27894.040000000034</v>
      </c>
      <c r="N225" s="31">
        <f t="shared" si="2"/>
        <v>24951.010000000009</v>
      </c>
    </row>
    <row r="226" spans="1:14" ht="14.25" customHeight="1">
      <c r="A226" s="27" t="s">
        <v>71</v>
      </c>
      <c r="B226" s="28">
        <v>43497</v>
      </c>
      <c r="C226" s="29" t="s">
        <v>73</v>
      </c>
      <c r="D226" s="30">
        <v>20</v>
      </c>
      <c r="E226" s="30"/>
      <c r="F226" s="30"/>
      <c r="G226" s="27"/>
      <c r="H226" s="27"/>
      <c r="I226" s="27"/>
      <c r="J226" s="27"/>
      <c r="K226" s="27"/>
      <c r="L226" s="31">
        <f t="shared" si="0"/>
        <v>-2963.0300000000243</v>
      </c>
      <c r="M226" s="31">
        <f t="shared" si="1"/>
        <v>27914.040000000034</v>
      </c>
      <c r="N226" s="31">
        <f t="shared" si="2"/>
        <v>24951.010000000009</v>
      </c>
    </row>
    <row r="227" spans="1:14" ht="14.25" customHeight="1">
      <c r="A227" s="27" t="s">
        <v>71</v>
      </c>
      <c r="B227" s="28">
        <v>43502</v>
      </c>
      <c r="C227" s="29" t="s">
        <v>207</v>
      </c>
      <c r="D227" s="30">
        <v>49.9</v>
      </c>
      <c r="E227" s="30"/>
      <c r="F227" s="30"/>
      <c r="G227" s="27"/>
      <c r="H227" s="27"/>
      <c r="I227" s="27"/>
      <c r="J227" s="27"/>
      <c r="K227" s="27"/>
      <c r="L227" s="31">
        <f t="shared" si="0"/>
        <v>-3012.9300000000258</v>
      </c>
      <c r="M227" s="31">
        <f t="shared" si="1"/>
        <v>27963.940000000035</v>
      </c>
      <c r="N227" s="31">
        <f t="shared" si="2"/>
        <v>24951.010000000009</v>
      </c>
    </row>
    <row r="228" spans="1:14" ht="14.25" customHeight="1">
      <c r="A228" s="27" t="s">
        <v>71</v>
      </c>
      <c r="B228" s="28">
        <v>43502</v>
      </c>
      <c r="C228" s="29" t="s">
        <v>181</v>
      </c>
      <c r="D228" s="30"/>
      <c r="E228" s="30">
        <v>17</v>
      </c>
      <c r="F228" s="30"/>
      <c r="G228" s="27"/>
      <c r="H228" s="27"/>
      <c r="I228" s="27"/>
      <c r="J228" s="27"/>
      <c r="K228" s="27"/>
      <c r="L228" s="31">
        <f t="shared" si="0"/>
        <v>-2995.9300000000258</v>
      </c>
      <c r="M228" s="31">
        <f t="shared" si="1"/>
        <v>27963.940000000035</v>
      </c>
      <c r="N228" s="31">
        <f t="shared" si="2"/>
        <v>24968.010000000009</v>
      </c>
    </row>
    <row r="229" spans="1:14" ht="14.25" customHeight="1">
      <c r="A229" s="27" t="s">
        <v>71</v>
      </c>
      <c r="B229" s="28">
        <v>43504</v>
      </c>
      <c r="C229" s="29" t="s">
        <v>208</v>
      </c>
      <c r="D229" s="30">
        <v>49.9</v>
      </c>
      <c r="E229" s="30"/>
      <c r="F229" s="30"/>
      <c r="G229" s="27"/>
      <c r="H229" s="27"/>
      <c r="I229" s="27"/>
      <c r="J229" s="27"/>
      <c r="K229" s="27"/>
      <c r="L229" s="31">
        <f t="shared" si="0"/>
        <v>-3045.8300000000272</v>
      </c>
      <c r="M229" s="31">
        <f t="shared" si="1"/>
        <v>28013.840000000037</v>
      </c>
      <c r="N229" s="31">
        <f t="shared" si="2"/>
        <v>24968.010000000009</v>
      </c>
    </row>
    <row r="230" spans="1:14" ht="14.25" customHeight="1">
      <c r="A230" s="27" t="s">
        <v>71</v>
      </c>
      <c r="B230" s="28">
        <v>43508</v>
      </c>
      <c r="C230" s="29" t="s">
        <v>209</v>
      </c>
      <c r="D230" s="30"/>
      <c r="E230" s="30">
        <v>300</v>
      </c>
      <c r="F230" s="30"/>
      <c r="G230" s="27"/>
      <c r="H230" s="27"/>
      <c r="I230" s="27"/>
      <c r="J230" s="27"/>
      <c r="K230" s="27"/>
      <c r="L230" s="31">
        <f t="shared" si="0"/>
        <v>-2745.8300000000272</v>
      </c>
      <c r="M230" s="31">
        <f t="shared" si="1"/>
        <v>28013.840000000037</v>
      </c>
      <c r="N230" s="31">
        <f t="shared" si="2"/>
        <v>25268.010000000009</v>
      </c>
    </row>
    <row r="231" spans="1:14" ht="14.25" customHeight="1">
      <c r="A231" s="27" t="s">
        <v>71</v>
      </c>
      <c r="B231" s="28">
        <v>43521</v>
      </c>
      <c r="C231" s="29" t="s">
        <v>74</v>
      </c>
      <c r="D231" s="30">
        <v>17</v>
      </c>
      <c r="E231" s="30"/>
      <c r="F231" s="30"/>
      <c r="G231" s="27"/>
      <c r="H231" s="27"/>
      <c r="I231" s="27"/>
      <c r="J231" s="27"/>
      <c r="K231" s="27"/>
      <c r="L231" s="31">
        <f t="shared" si="0"/>
        <v>-2762.8300000000272</v>
      </c>
      <c r="M231" s="31">
        <f t="shared" si="1"/>
        <v>28030.840000000037</v>
      </c>
      <c r="N231" s="31">
        <f t="shared" si="2"/>
        <v>25268.010000000009</v>
      </c>
    </row>
    <row r="232" spans="1:14" ht="14.25" customHeight="1">
      <c r="A232" s="27" t="s">
        <v>71</v>
      </c>
      <c r="B232" s="28">
        <v>43525</v>
      </c>
      <c r="C232" s="29" t="s">
        <v>210</v>
      </c>
      <c r="D232" s="30">
        <v>20</v>
      </c>
      <c r="E232" s="30"/>
      <c r="F232" s="30"/>
      <c r="G232" s="27"/>
      <c r="H232" s="27"/>
      <c r="I232" s="27"/>
      <c r="J232" s="27"/>
      <c r="K232" s="27"/>
      <c r="L232" s="31">
        <f t="shared" si="0"/>
        <v>-2782.8300000000272</v>
      </c>
      <c r="M232" s="31">
        <f t="shared" si="1"/>
        <v>28050.840000000037</v>
      </c>
      <c r="N232" s="31">
        <f t="shared" si="2"/>
        <v>25268.010000000009</v>
      </c>
    </row>
    <row r="233" spans="1:14" ht="14.25" customHeight="1">
      <c r="A233" s="27" t="s">
        <v>71</v>
      </c>
      <c r="B233" s="28">
        <v>43529</v>
      </c>
      <c r="C233" s="29" t="s">
        <v>211</v>
      </c>
      <c r="D233" s="38">
        <v>38.26</v>
      </c>
      <c r="E233" s="30"/>
      <c r="F233" s="30"/>
      <c r="G233" s="27"/>
      <c r="H233" s="27"/>
      <c r="I233" s="27"/>
      <c r="J233" s="27"/>
      <c r="K233" s="27"/>
      <c r="L233" s="31">
        <f t="shared" si="0"/>
        <v>-2821.0900000000256</v>
      </c>
      <c r="M233" s="31">
        <f t="shared" si="1"/>
        <v>28089.100000000035</v>
      </c>
      <c r="N233" s="31">
        <f t="shared" si="2"/>
        <v>25268.010000000009</v>
      </c>
    </row>
    <row r="234" spans="1:14" ht="14.25" customHeight="1">
      <c r="A234" s="27" t="s">
        <v>71</v>
      </c>
      <c r="B234" s="28">
        <v>43529</v>
      </c>
      <c r="C234" s="29" t="s">
        <v>212</v>
      </c>
      <c r="D234" s="38">
        <v>207.59</v>
      </c>
      <c r="E234" s="30"/>
      <c r="F234" s="30"/>
      <c r="G234" s="27"/>
      <c r="H234" s="27"/>
      <c r="I234" s="27"/>
      <c r="J234" s="27"/>
      <c r="K234" s="27"/>
      <c r="L234" s="31">
        <f t="shared" si="0"/>
        <v>-3028.6800000000258</v>
      </c>
      <c r="M234" s="31">
        <f t="shared" si="1"/>
        <v>28296.690000000035</v>
      </c>
      <c r="N234" s="31">
        <f t="shared" si="2"/>
        <v>25268.010000000009</v>
      </c>
    </row>
    <row r="235" spans="1:14" ht="14.25" customHeight="1">
      <c r="A235" s="27" t="s">
        <v>71</v>
      </c>
      <c r="B235" s="28">
        <v>43529</v>
      </c>
      <c r="C235" s="29" t="s">
        <v>213</v>
      </c>
      <c r="D235" s="30"/>
      <c r="E235" s="30">
        <v>20</v>
      </c>
      <c r="F235" s="30"/>
      <c r="G235" s="27"/>
      <c r="H235" s="27"/>
      <c r="I235" s="27"/>
      <c r="J235" s="27"/>
      <c r="K235" s="27"/>
      <c r="L235" s="31">
        <f t="shared" si="0"/>
        <v>-3008.6800000000258</v>
      </c>
      <c r="M235" s="31">
        <f t="shared" si="1"/>
        <v>28296.690000000035</v>
      </c>
      <c r="N235" s="31">
        <f t="shared" si="2"/>
        <v>25288.010000000009</v>
      </c>
    </row>
    <row r="236" spans="1:14" ht="14.25" customHeight="1">
      <c r="A236" s="27" t="s">
        <v>71</v>
      </c>
      <c r="B236" s="28">
        <v>43537</v>
      </c>
      <c r="C236" s="29" t="s">
        <v>214</v>
      </c>
      <c r="D236" s="30"/>
      <c r="E236" s="30">
        <v>17</v>
      </c>
      <c r="F236" s="30"/>
      <c r="G236" s="27"/>
      <c r="H236" s="27"/>
      <c r="I236" s="27"/>
      <c r="J236" s="27"/>
      <c r="K236" s="27"/>
      <c r="L236" s="31">
        <f t="shared" si="0"/>
        <v>-2991.6800000000258</v>
      </c>
      <c r="M236" s="31">
        <f t="shared" si="1"/>
        <v>28296.690000000035</v>
      </c>
      <c r="N236" s="31">
        <f t="shared" si="2"/>
        <v>25305.010000000009</v>
      </c>
    </row>
    <row r="237" spans="1:14" ht="14.25" customHeight="1">
      <c r="A237" s="27" t="s">
        <v>71</v>
      </c>
      <c r="B237" s="28">
        <v>43544</v>
      </c>
      <c r="C237" s="29" t="s">
        <v>215</v>
      </c>
      <c r="D237" s="38">
        <v>15.65</v>
      </c>
      <c r="E237" s="30"/>
      <c r="F237" s="30"/>
      <c r="G237" s="27"/>
      <c r="H237" s="27"/>
      <c r="I237" s="27"/>
      <c r="J237" s="27"/>
      <c r="K237" s="27"/>
      <c r="L237" s="31">
        <f t="shared" si="0"/>
        <v>-3007.3300000000272</v>
      </c>
      <c r="M237" s="31">
        <f t="shared" si="1"/>
        <v>28312.340000000037</v>
      </c>
      <c r="N237" s="31">
        <f t="shared" si="2"/>
        <v>25305.010000000009</v>
      </c>
    </row>
    <row r="238" spans="1:14" ht="14.25" customHeight="1">
      <c r="A238" s="27" t="s">
        <v>71</v>
      </c>
      <c r="B238" s="28">
        <v>43549</v>
      </c>
      <c r="C238" s="29" t="s">
        <v>216</v>
      </c>
      <c r="D238" s="30">
        <v>17</v>
      </c>
      <c r="E238" s="30"/>
      <c r="F238" s="30"/>
      <c r="G238" s="27"/>
      <c r="H238" s="27"/>
      <c r="I238" s="27"/>
      <c r="J238" s="27"/>
      <c r="K238" s="27"/>
      <c r="L238" s="31">
        <f t="shared" si="0"/>
        <v>-3024.3300000000272</v>
      </c>
      <c r="M238" s="31">
        <f t="shared" si="1"/>
        <v>28329.340000000037</v>
      </c>
      <c r="N238" s="31">
        <f t="shared" si="2"/>
        <v>25305.010000000009</v>
      </c>
    </row>
    <row r="239" spans="1:14" ht="14.25" customHeight="1">
      <c r="A239" s="27" t="s">
        <v>71</v>
      </c>
      <c r="B239" s="28">
        <v>43552</v>
      </c>
      <c r="C239" s="29" t="s">
        <v>214</v>
      </c>
      <c r="D239" s="30"/>
      <c r="E239" s="30">
        <v>17</v>
      </c>
      <c r="F239" s="30"/>
      <c r="G239" s="27"/>
      <c r="H239" s="27"/>
      <c r="I239" s="27"/>
      <c r="J239" s="27"/>
      <c r="K239" s="27"/>
      <c r="L239" s="31">
        <f t="shared" si="0"/>
        <v>-3007.3300000000272</v>
      </c>
      <c r="M239" s="31">
        <f t="shared" si="1"/>
        <v>28329.340000000037</v>
      </c>
      <c r="N239" s="31">
        <f t="shared" si="2"/>
        <v>25322.010000000009</v>
      </c>
    </row>
    <row r="240" spans="1:14" ht="14.25" customHeight="1">
      <c r="A240" s="27" t="s">
        <v>71</v>
      </c>
      <c r="B240" s="28">
        <v>43556</v>
      </c>
      <c r="C240" s="29" t="s">
        <v>73</v>
      </c>
      <c r="D240" s="30">
        <v>20</v>
      </c>
      <c r="E240" s="30"/>
      <c r="F240" s="30"/>
      <c r="G240" s="27"/>
      <c r="H240" s="27"/>
      <c r="I240" s="27"/>
      <c r="J240" s="27"/>
      <c r="K240" s="27"/>
      <c r="L240" s="31">
        <f t="shared" si="0"/>
        <v>-3027.3300000000272</v>
      </c>
      <c r="M240" s="31">
        <f t="shared" si="1"/>
        <v>28349.340000000037</v>
      </c>
      <c r="N240" s="31">
        <f t="shared" si="2"/>
        <v>25322.010000000009</v>
      </c>
    </row>
    <row r="241" spans="1:14" ht="14.25" customHeight="1">
      <c r="A241" s="27" t="s">
        <v>71</v>
      </c>
      <c r="B241" s="28">
        <v>43566</v>
      </c>
      <c r="C241" s="29" t="s">
        <v>217</v>
      </c>
      <c r="D241" s="30">
        <v>250</v>
      </c>
      <c r="E241" s="30"/>
      <c r="F241" s="30"/>
      <c r="G241" s="27"/>
      <c r="H241" s="27"/>
      <c r="I241" s="27"/>
      <c r="J241" s="27"/>
      <c r="K241" s="27"/>
      <c r="L241" s="31">
        <f t="shared" si="0"/>
        <v>-3277.3300000000272</v>
      </c>
      <c r="M241" s="31">
        <f t="shared" si="1"/>
        <v>28599.340000000037</v>
      </c>
      <c r="N241" s="31">
        <f t="shared" si="2"/>
        <v>25322.010000000009</v>
      </c>
    </row>
    <row r="242" spans="1:14" ht="14.25" customHeight="1">
      <c r="A242" s="27" t="s">
        <v>71</v>
      </c>
      <c r="B242" s="28">
        <v>43566</v>
      </c>
      <c r="C242" s="29" t="s">
        <v>218</v>
      </c>
      <c r="D242" s="30"/>
      <c r="E242" s="30">
        <v>0.27</v>
      </c>
      <c r="F242" s="30"/>
      <c r="G242" s="27"/>
      <c r="H242" s="27"/>
      <c r="I242" s="27"/>
      <c r="J242" s="27"/>
      <c r="K242" s="27"/>
      <c r="L242" s="31">
        <f t="shared" si="0"/>
        <v>-3277.0600000000268</v>
      </c>
      <c r="M242" s="31">
        <f t="shared" si="1"/>
        <v>28599.340000000037</v>
      </c>
      <c r="N242" s="31">
        <f t="shared" si="2"/>
        <v>25322.28000000001</v>
      </c>
    </row>
    <row r="243" spans="1:14" ht="14.25" customHeight="1">
      <c r="A243" s="27" t="s">
        <v>71</v>
      </c>
      <c r="B243" s="28">
        <v>43566</v>
      </c>
      <c r="C243" s="29" t="s">
        <v>219</v>
      </c>
      <c r="D243" s="30"/>
      <c r="E243" s="30">
        <v>0.63</v>
      </c>
      <c r="F243" s="30"/>
      <c r="G243" s="27"/>
      <c r="H243" s="27"/>
      <c r="I243" s="27"/>
      <c r="J243" s="27"/>
      <c r="K243" s="27"/>
      <c r="L243" s="31">
        <f t="shared" si="0"/>
        <v>-3276.4300000000258</v>
      </c>
      <c r="M243" s="31">
        <f t="shared" si="1"/>
        <v>28599.340000000037</v>
      </c>
      <c r="N243" s="31">
        <f t="shared" si="2"/>
        <v>25322.910000000011</v>
      </c>
    </row>
    <row r="244" spans="1:14" ht="14.25" customHeight="1">
      <c r="A244" s="27" t="s">
        <v>71</v>
      </c>
      <c r="B244" s="28">
        <v>43566</v>
      </c>
      <c r="C244" s="29" t="s">
        <v>220</v>
      </c>
      <c r="D244" s="30"/>
      <c r="E244" s="30">
        <v>0.2</v>
      </c>
      <c r="F244" s="30"/>
      <c r="G244" s="27"/>
      <c r="H244" s="27"/>
      <c r="I244" s="27"/>
      <c r="J244" s="27"/>
      <c r="K244" s="27"/>
      <c r="L244" s="31">
        <f t="shared" si="0"/>
        <v>-3276.230000000025</v>
      </c>
      <c r="M244" s="31">
        <f t="shared" si="1"/>
        <v>28599.340000000037</v>
      </c>
      <c r="N244" s="31">
        <f t="shared" si="2"/>
        <v>25323.110000000011</v>
      </c>
    </row>
    <row r="245" spans="1:14" ht="14.25" customHeight="1">
      <c r="A245" s="27" t="s">
        <v>71</v>
      </c>
      <c r="B245" s="28">
        <v>43571</v>
      </c>
      <c r="C245" s="39" t="s">
        <v>221</v>
      </c>
      <c r="D245" s="30">
        <v>64.91</v>
      </c>
      <c r="E245" s="38"/>
      <c r="F245" s="38"/>
      <c r="G245" s="40"/>
      <c r="H245" s="41"/>
      <c r="I245" s="41" t="s">
        <v>222</v>
      </c>
      <c r="J245" s="41" t="s">
        <v>87</v>
      </c>
      <c r="K245" s="41" t="s">
        <v>223</v>
      </c>
      <c r="L245" s="31">
        <f t="shared" si="0"/>
        <v>-3341.1400000000249</v>
      </c>
      <c r="M245" s="31">
        <f t="shared" si="1"/>
        <v>28664.250000000036</v>
      </c>
      <c r="N245" s="31">
        <f t="shared" si="2"/>
        <v>25323.110000000011</v>
      </c>
    </row>
    <row r="246" spans="1:14" ht="14.25" customHeight="1">
      <c r="A246" s="27" t="s">
        <v>71</v>
      </c>
      <c r="B246" s="28">
        <v>43572</v>
      </c>
      <c r="C246" s="29" t="s">
        <v>224</v>
      </c>
      <c r="D246" s="30"/>
      <c r="E246" s="30">
        <v>100</v>
      </c>
      <c r="F246" s="30"/>
      <c r="G246" s="27"/>
      <c r="H246" s="27"/>
      <c r="I246" s="27"/>
      <c r="J246" s="27"/>
      <c r="K246" s="27"/>
      <c r="L246" s="31">
        <f t="shared" si="0"/>
        <v>-3241.1400000000249</v>
      </c>
      <c r="M246" s="31">
        <f t="shared" si="1"/>
        <v>28664.250000000036</v>
      </c>
      <c r="N246" s="31">
        <f t="shared" si="2"/>
        <v>25423.110000000011</v>
      </c>
    </row>
    <row r="247" spans="1:14" ht="14.25" customHeight="1">
      <c r="A247" s="27" t="s">
        <v>71</v>
      </c>
      <c r="B247" s="28">
        <v>43572</v>
      </c>
      <c r="C247" s="29" t="s">
        <v>225</v>
      </c>
      <c r="D247" s="30"/>
      <c r="E247" s="30">
        <v>200</v>
      </c>
      <c r="F247" s="30"/>
      <c r="G247" s="27"/>
      <c r="H247" s="27"/>
      <c r="I247" s="27"/>
      <c r="J247" s="27"/>
      <c r="K247" s="27"/>
      <c r="L247" s="31">
        <f t="shared" si="0"/>
        <v>-3041.1400000000249</v>
      </c>
      <c r="M247" s="31">
        <f t="shared" si="1"/>
        <v>28664.250000000036</v>
      </c>
      <c r="N247" s="31">
        <f t="shared" si="2"/>
        <v>25623.110000000011</v>
      </c>
    </row>
    <row r="248" spans="1:14" ht="14.25" customHeight="1">
      <c r="A248" s="27" t="s">
        <v>71</v>
      </c>
      <c r="B248" s="28">
        <v>43572</v>
      </c>
      <c r="C248" s="29" t="s">
        <v>226</v>
      </c>
      <c r="D248" s="30"/>
      <c r="E248" s="30">
        <v>50</v>
      </c>
      <c r="F248" s="30"/>
      <c r="G248" s="27"/>
      <c r="H248" s="27"/>
      <c r="I248" s="27"/>
      <c r="J248" s="27"/>
      <c r="K248" s="27"/>
      <c r="L248" s="31">
        <f t="shared" si="0"/>
        <v>-2991.1400000000249</v>
      </c>
      <c r="M248" s="31">
        <f t="shared" si="1"/>
        <v>28664.250000000036</v>
      </c>
      <c r="N248" s="31">
        <f t="shared" si="2"/>
        <v>25673.110000000011</v>
      </c>
    </row>
    <row r="249" spans="1:14" ht="14.25" customHeight="1">
      <c r="A249" s="27" t="s">
        <v>71</v>
      </c>
      <c r="B249" s="28">
        <v>43582</v>
      </c>
      <c r="C249" s="29" t="s">
        <v>216</v>
      </c>
      <c r="D249" s="30">
        <v>17</v>
      </c>
      <c r="E249" s="30"/>
      <c r="F249" s="30"/>
      <c r="G249" s="27"/>
      <c r="H249" s="27"/>
      <c r="I249" s="27"/>
      <c r="J249" s="27"/>
      <c r="K249" s="27"/>
      <c r="L249" s="31">
        <f t="shared" si="0"/>
        <v>-3008.1400000000249</v>
      </c>
      <c r="M249" s="31">
        <f t="shared" si="1"/>
        <v>28681.250000000036</v>
      </c>
      <c r="N249" s="31">
        <f t="shared" si="2"/>
        <v>25673.110000000011</v>
      </c>
    </row>
    <row r="250" spans="1:14" ht="14.25" customHeight="1">
      <c r="A250" s="27" t="s">
        <v>71</v>
      </c>
      <c r="B250" s="28">
        <v>43584</v>
      </c>
      <c r="C250" s="29" t="s">
        <v>227</v>
      </c>
      <c r="D250" s="30"/>
      <c r="E250" s="30">
        <v>5.0999999999999996</v>
      </c>
      <c r="F250" s="30"/>
      <c r="G250" s="27"/>
      <c r="H250" s="27"/>
      <c r="I250" s="27"/>
      <c r="J250" s="27"/>
      <c r="K250" s="27"/>
      <c r="L250" s="31">
        <f t="shared" si="0"/>
        <v>-3003.0400000000263</v>
      </c>
      <c r="M250" s="31">
        <f t="shared" si="1"/>
        <v>28681.250000000036</v>
      </c>
      <c r="N250" s="31">
        <f t="shared" si="2"/>
        <v>25678.21000000001</v>
      </c>
    </row>
    <row r="251" spans="1:14" ht="14.25" customHeight="1">
      <c r="A251" s="27" t="s">
        <v>71</v>
      </c>
      <c r="B251" s="28">
        <v>43587</v>
      </c>
      <c r="C251" s="29" t="s">
        <v>210</v>
      </c>
      <c r="D251" s="30">
        <v>20</v>
      </c>
      <c r="E251" s="30"/>
      <c r="F251" s="30"/>
      <c r="G251" s="27"/>
      <c r="H251" s="27"/>
      <c r="I251" s="27"/>
      <c r="J251" s="27"/>
      <c r="K251" s="27"/>
      <c r="L251" s="31">
        <f t="shared" si="0"/>
        <v>-3023.0400000000263</v>
      </c>
      <c r="M251" s="31">
        <f t="shared" si="1"/>
        <v>28701.250000000036</v>
      </c>
      <c r="N251" s="31">
        <f t="shared" si="2"/>
        <v>25678.21000000001</v>
      </c>
    </row>
    <row r="252" spans="1:14" ht="14.25" customHeight="1">
      <c r="A252" s="27" t="s">
        <v>71</v>
      </c>
      <c r="B252" s="28">
        <v>43587</v>
      </c>
      <c r="C252" s="29" t="s">
        <v>228</v>
      </c>
      <c r="D252" s="30">
        <v>34</v>
      </c>
      <c r="E252" s="30"/>
      <c r="F252" s="30"/>
      <c r="G252" s="27"/>
      <c r="H252" s="27"/>
      <c r="I252" s="27"/>
      <c r="J252" s="27"/>
      <c r="K252" s="27"/>
      <c r="L252" s="31">
        <f t="shared" si="0"/>
        <v>-3057.0400000000263</v>
      </c>
      <c r="M252" s="31">
        <f t="shared" si="1"/>
        <v>28735.250000000036</v>
      </c>
      <c r="N252" s="31">
        <f t="shared" si="2"/>
        <v>25678.21000000001</v>
      </c>
    </row>
    <row r="253" spans="1:14" ht="14.25" customHeight="1">
      <c r="A253" s="27" t="s">
        <v>71</v>
      </c>
      <c r="B253" s="28">
        <v>43593</v>
      </c>
      <c r="C253" s="9" t="s">
        <v>229</v>
      </c>
      <c r="D253" s="32">
        <v>25.91</v>
      </c>
      <c r="E253" s="32"/>
      <c r="F253" s="32"/>
      <c r="J253" s="9" t="s">
        <v>89</v>
      </c>
      <c r="K253" s="9" t="s">
        <v>87</v>
      </c>
      <c r="L253" s="31">
        <f t="shared" si="0"/>
        <v>-3082.9500000000262</v>
      </c>
      <c r="M253" s="31">
        <f t="shared" si="1"/>
        <v>28761.160000000036</v>
      </c>
      <c r="N253" s="31">
        <f t="shared" si="2"/>
        <v>25678.21000000001</v>
      </c>
    </row>
    <row r="254" spans="1:14" ht="14.25" customHeight="1">
      <c r="A254" s="27" t="s">
        <v>71</v>
      </c>
      <c r="B254" s="28">
        <v>43593</v>
      </c>
      <c r="C254" s="9" t="s">
        <v>229</v>
      </c>
      <c r="D254" s="32">
        <v>93.05</v>
      </c>
      <c r="E254" s="32"/>
      <c r="F254" s="32"/>
      <c r="J254" s="9" t="s">
        <v>89</v>
      </c>
      <c r="K254" s="9" t="s">
        <v>87</v>
      </c>
      <c r="L254" s="31">
        <f t="shared" si="0"/>
        <v>-3176.0000000000255</v>
      </c>
      <c r="M254" s="31">
        <f t="shared" si="1"/>
        <v>28854.210000000036</v>
      </c>
      <c r="N254" s="31">
        <f t="shared" si="2"/>
        <v>25678.21000000001</v>
      </c>
    </row>
    <row r="255" spans="1:14" ht="14.25" customHeight="1">
      <c r="A255" s="27" t="s">
        <v>71</v>
      </c>
      <c r="B255" s="28">
        <v>43601</v>
      </c>
      <c r="C255" s="29" t="s">
        <v>230</v>
      </c>
      <c r="D255" s="30">
        <v>2.17</v>
      </c>
      <c r="E255" s="30"/>
      <c r="F255" s="30"/>
      <c r="G255" s="27"/>
      <c r="H255" s="27"/>
      <c r="I255" s="27"/>
      <c r="J255" s="27"/>
      <c r="K255" s="27"/>
      <c r="L255" s="31">
        <f t="shared" si="0"/>
        <v>-3178.1700000000237</v>
      </c>
      <c r="M255" s="31">
        <f t="shared" si="1"/>
        <v>28856.380000000034</v>
      </c>
      <c r="N255" s="31">
        <f t="shared" si="2"/>
        <v>25678.21000000001</v>
      </c>
    </row>
    <row r="256" spans="1:14" ht="14.25" customHeight="1">
      <c r="A256" s="27" t="s">
        <v>71</v>
      </c>
      <c r="B256" s="28">
        <v>43601</v>
      </c>
      <c r="C256" s="29" t="s">
        <v>231</v>
      </c>
      <c r="D256" s="30">
        <v>72.209999999999994</v>
      </c>
      <c r="E256" s="30"/>
      <c r="F256" s="30"/>
      <c r="G256" s="27"/>
      <c r="H256" s="27"/>
      <c r="I256" s="27"/>
      <c r="J256" s="27"/>
      <c r="K256" s="27"/>
      <c r="L256" s="31">
        <f t="shared" si="0"/>
        <v>-3250.3800000000228</v>
      </c>
      <c r="M256" s="31">
        <f t="shared" si="1"/>
        <v>28928.590000000033</v>
      </c>
      <c r="N256" s="31">
        <f t="shared" si="2"/>
        <v>25678.21000000001</v>
      </c>
    </row>
    <row r="257" spans="1:14" ht="14.25" customHeight="1">
      <c r="A257" s="27" t="s">
        <v>71</v>
      </c>
      <c r="B257" s="28">
        <v>43606</v>
      </c>
      <c r="C257" s="29" t="s">
        <v>232</v>
      </c>
      <c r="D257" s="30"/>
      <c r="E257" s="30">
        <v>150</v>
      </c>
      <c r="F257" s="30"/>
      <c r="G257" s="27"/>
      <c r="H257" s="27"/>
      <c r="I257" s="27"/>
      <c r="J257" s="27"/>
      <c r="K257" s="27"/>
      <c r="L257" s="31">
        <f t="shared" ref="L257:L511" si="3">N257-M257</f>
        <v>-3100.3800000000228</v>
      </c>
      <c r="M257" s="31">
        <f t="shared" si="1"/>
        <v>28928.590000000033</v>
      </c>
      <c r="N257" s="31">
        <f t="shared" si="2"/>
        <v>25828.21000000001</v>
      </c>
    </row>
    <row r="258" spans="1:14" ht="14.25" customHeight="1">
      <c r="A258" s="27" t="s">
        <v>71</v>
      </c>
      <c r="B258" s="28">
        <v>43608</v>
      </c>
      <c r="C258" s="29" t="s">
        <v>233</v>
      </c>
      <c r="D258" s="30"/>
      <c r="E258" s="30">
        <v>30</v>
      </c>
      <c r="F258" s="30"/>
      <c r="G258" s="27"/>
      <c r="H258" s="27"/>
      <c r="I258" s="27"/>
      <c r="J258" s="27"/>
      <c r="K258" s="27"/>
      <c r="L258" s="31">
        <f t="shared" si="3"/>
        <v>-3070.3800000000228</v>
      </c>
      <c r="M258" s="31">
        <f t="shared" si="1"/>
        <v>28928.590000000033</v>
      </c>
      <c r="N258" s="31">
        <f t="shared" si="2"/>
        <v>25858.21000000001</v>
      </c>
    </row>
    <row r="259" spans="1:14" ht="14.25" customHeight="1">
      <c r="A259" s="27" t="s">
        <v>71</v>
      </c>
      <c r="B259" s="28">
        <v>43610</v>
      </c>
      <c r="C259" s="29" t="s">
        <v>74</v>
      </c>
      <c r="D259" s="30">
        <v>17</v>
      </c>
      <c r="E259" s="30"/>
      <c r="F259" s="30"/>
      <c r="G259" s="27"/>
      <c r="H259" s="27"/>
      <c r="I259" s="27"/>
      <c r="J259" s="27"/>
      <c r="K259" s="27"/>
      <c r="L259" s="31">
        <f t="shared" si="3"/>
        <v>-3087.3800000000228</v>
      </c>
      <c r="M259" s="31">
        <f t="shared" si="1"/>
        <v>28945.590000000033</v>
      </c>
      <c r="N259" s="31">
        <f t="shared" si="2"/>
        <v>25858.21000000001</v>
      </c>
    </row>
    <row r="260" spans="1:14" ht="14.25" customHeight="1">
      <c r="A260" s="27" t="s">
        <v>71</v>
      </c>
      <c r="B260" s="28">
        <v>43613</v>
      </c>
      <c r="C260" s="29" t="s">
        <v>234</v>
      </c>
      <c r="D260" s="30"/>
      <c r="E260" s="30">
        <v>17</v>
      </c>
      <c r="F260" s="30"/>
      <c r="G260" s="27"/>
      <c r="H260" s="27"/>
      <c r="I260" s="27"/>
      <c r="J260" s="27"/>
      <c r="K260" s="27"/>
      <c r="L260" s="31">
        <f t="shared" si="3"/>
        <v>-3070.3800000000228</v>
      </c>
      <c r="M260" s="31">
        <f t="shared" si="1"/>
        <v>28945.590000000033</v>
      </c>
      <c r="N260" s="31">
        <f t="shared" si="2"/>
        <v>25875.21000000001</v>
      </c>
    </row>
    <row r="261" spans="1:14" ht="14.25" customHeight="1">
      <c r="A261" s="27" t="s">
        <v>71</v>
      </c>
      <c r="B261" s="28">
        <v>43618</v>
      </c>
      <c r="C261" s="29" t="s">
        <v>73</v>
      </c>
      <c r="D261" s="30">
        <v>20</v>
      </c>
      <c r="E261" s="30"/>
      <c r="F261" s="30"/>
      <c r="G261" s="27"/>
      <c r="H261" s="27"/>
      <c r="I261" s="27"/>
      <c r="J261" s="27"/>
      <c r="K261" s="27"/>
      <c r="L261" s="31">
        <f t="shared" si="3"/>
        <v>-3090.3800000000228</v>
      </c>
      <c r="M261" s="31">
        <f t="shared" si="1"/>
        <v>28965.590000000033</v>
      </c>
      <c r="N261" s="31">
        <f t="shared" si="2"/>
        <v>25875.21000000001</v>
      </c>
    </row>
    <row r="262" spans="1:14" ht="14.25" customHeight="1">
      <c r="A262" s="27" t="s">
        <v>71</v>
      </c>
      <c r="B262" s="28">
        <v>43619</v>
      </c>
      <c r="C262" s="29" t="s">
        <v>230</v>
      </c>
      <c r="D262" s="30">
        <v>1.08</v>
      </c>
      <c r="E262" s="30"/>
      <c r="F262" s="30"/>
      <c r="G262" s="27"/>
      <c r="H262" s="27"/>
      <c r="I262" s="27"/>
      <c r="J262" s="27"/>
      <c r="K262" s="27"/>
      <c r="L262" s="31">
        <f t="shared" si="3"/>
        <v>-3091.4600000000246</v>
      </c>
      <c r="M262" s="31">
        <f t="shared" si="1"/>
        <v>28966.670000000035</v>
      </c>
      <c r="N262" s="31">
        <f t="shared" si="2"/>
        <v>25875.21000000001</v>
      </c>
    </row>
    <row r="263" spans="1:14" ht="14.25" customHeight="1">
      <c r="A263" s="27" t="s">
        <v>71</v>
      </c>
      <c r="B263" s="28">
        <v>43619</v>
      </c>
      <c r="C263" s="29" t="s">
        <v>235</v>
      </c>
      <c r="D263" s="30">
        <v>36.119999999999997</v>
      </c>
      <c r="E263" s="30"/>
      <c r="F263" s="30"/>
      <c r="G263" s="27"/>
      <c r="H263" s="27"/>
      <c r="I263" s="27"/>
      <c r="J263" s="27"/>
      <c r="K263" s="27"/>
      <c r="L263" s="31">
        <f t="shared" si="3"/>
        <v>-3127.5800000000236</v>
      </c>
      <c r="M263" s="31">
        <f t="shared" si="1"/>
        <v>29002.790000000034</v>
      </c>
      <c r="N263" s="31">
        <f t="shared" si="2"/>
        <v>25875.21000000001</v>
      </c>
    </row>
    <row r="264" spans="1:14" ht="14.25" customHeight="1">
      <c r="A264" s="27" t="s">
        <v>71</v>
      </c>
      <c r="B264" s="28">
        <v>43622</v>
      </c>
      <c r="C264" s="29" t="s">
        <v>236</v>
      </c>
      <c r="D264" s="30">
        <v>19.170000000000002</v>
      </c>
      <c r="E264" s="30"/>
      <c r="F264" s="30"/>
      <c r="G264" s="27"/>
      <c r="H264" s="27"/>
      <c r="I264" s="27"/>
      <c r="J264" s="27"/>
      <c r="K264" s="27"/>
      <c r="L264" s="31">
        <f t="shared" si="3"/>
        <v>-3146.7500000000218</v>
      </c>
      <c r="M264" s="31">
        <f t="shared" si="1"/>
        <v>29021.960000000032</v>
      </c>
      <c r="N264" s="31">
        <f t="shared" si="2"/>
        <v>25875.21000000001</v>
      </c>
    </row>
    <row r="265" spans="1:14" ht="14.25" customHeight="1">
      <c r="A265" s="27" t="s">
        <v>71</v>
      </c>
      <c r="B265" s="28">
        <v>43622</v>
      </c>
      <c r="C265" s="29" t="s">
        <v>237</v>
      </c>
      <c r="D265" s="30">
        <v>113.79</v>
      </c>
      <c r="E265" s="30"/>
      <c r="F265" s="30"/>
      <c r="G265" s="27"/>
      <c r="H265" s="27"/>
      <c r="I265" s="27"/>
      <c r="J265" s="27"/>
      <c r="K265" s="27"/>
      <c r="L265" s="31">
        <f t="shared" si="3"/>
        <v>-3260.5400000000227</v>
      </c>
      <c r="M265" s="31">
        <f t="shared" si="1"/>
        <v>29135.750000000033</v>
      </c>
      <c r="N265" s="31">
        <f t="shared" si="2"/>
        <v>25875.21000000001</v>
      </c>
    </row>
    <row r="266" spans="1:14" ht="14.25" customHeight="1">
      <c r="A266" s="27" t="s">
        <v>71</v>
      </c>
      <c r="B266" s="28">
        <v>43636</v>
      </c>
      <c r="C266" s="29" t="s">
        <v>238</v>
      </c>
      <c r="D266" s="30">
        <v>7.93</v>
      </c>
      <c r="E266" s="30"/>
      <c r="F266" s="30"/>
      <c r="G266" s="27"/>
      <c r="H266" s="27"/>
      <c r="I266" s="27"/>
      <c r="J266" s="27"/>
      <c r="K266" s="27"/>
      <c r="L266" s="31">
        <f t="shared" si="3"/>
        <v>-3268.470000000023</v>
      </c>
      <c r="M266" s="31">
        <f t="shared" si="1"/>
        <v>29143.680000000033</v>
      </c>
      <c r="N266" s="31">
        <f t="shared" si="2"/>
        <v>25875.21000000001</v>
      </c>
    </row>
    <row r="267" spans="1:14" ht="14.25" customHeight="1">
      <c r="A267" s="27" t="s">
        <v>71</v>
      </c>
      <c r="B267" s="28">
        <v>43640</v>
      </c>
      <c r="C267" s="29" t="s">
        <v>239</v>
      </c>
      <c r="D267" s="30">
        <v>36.92</v>
      </c>
      <c r="E267" s="30"/>
      <c r="F267" s="30"/>
      <c r="G267" s="27"/>
      <c r="H267" s="27"/>
      <c r="I267" s="27"/>
      <c r="J267" s="27"/>
      <c r="K267" s="27"/>
      <c r="L267" s="31">
        <f t="shared" si="3"/>
        <v>-3305.3900000000212</v>
      </c>
      <c r="M267" s="31">
        <f t="shared" si="1"/>
        <v>29180.600000000031</v>
      </c>
      <c r="N267" s="31">
        <f t="shared" si="2"/>
        <v>25875.21000000001</v>
      </c>
    </row>
    <row r="268" spans="1:14" ht="14.25" customHeight="1">
      <c r="A268" s="27" t="s">
        <v>71</v>
      </c>
      <c r="B268" s="28">
        <v>43641</v>
      </c>
      <c r="C268" s="29" t="s">
        <v>216</v>
      </c>
      <c r="D268" s="30">
        <v>17</v>
      </c>
      <c r="E268" s="30"/>
      <c r="F268" s="30"/>
      <c r="G268" s="27"/>
      <c r="H268" s="27"/>
      <c r="I268" s="27"/>
      <c r="J268" s="27"/>
      <c r="K268" s="27"/>
      <c r="L268" s="31">
        <f t="shared" si="3"/>
        <v>-3322.3900000000212</v>
      </c>
      <c r="M268" s="31">
        <f t="shared" si="1"/>
        <v>29197.600000000031</v>
      </c>
      <c r="N268" s="31">
        <f t="shared" si="2"/>
        <v>25875.21000000001</v>
      </c>
    </row>
    <row r="269" spans="1:14" ht="14.25" customHeight="1">
      <c r="A269" s="27" t="s">
        <v>71</v>
      </c>
      <c r="B269" s="28">
        <v>43646</v>
      </c>
      <c r="C269" s="29" t="s">
        <v>210</v>
      </c>
      <c r="D269" s="30">
        <v>3.33</v>
      </c>
      <c r="E269" s="30"/>
      <c r="F269" s="30"/>
      <c r="G269" s="27"/>
      <c r="H269" s="27"/>
      <c r="I269" s="27"/>
      <c r="J269" s="27"/>
      <c r="K269" s="27"/>
      <c r="L269" s="31">
        <f t="shared" si="3"/>
        <v>-3325.720000000023</v>
      </c>
      <c r="M269" s="31">
        <f t="shared" si="1"/>
        <v>29200.930000000033</v>
      </c>
      <c r="N269" s="31">
        <f t="shared" si="2"/>
        <v>25875.21000000001</v>
      </c>
    </row>
    <row r="270" spans="1:14" ht="14.25" customHeight="1">
      <c r="A270" s="27" t="s">
        <v>71</v>
      </c>
      <c r="B270" s="28">
        <v>43647</v>
      </c>
      <c r="C270" s="29" t="s">
        <v>210</v>
      </c>
      <c r="D270" s="30">
        <v>20</v>
      </c>
      <c r="E270" s="30"/>
      <c r="F270" s="30"/>
      <c r="G270" s="27"/>
      <c r="H270" s="27"/>
      <c r="I270" s="27"/>
      <c r="J270" s="27"/>
      <c r="K270" s="27"/>
      <c r="L270" s="31">
        <f t="shared" si="3"/>
        <v>-3345.720000000023</v>
      </c>
      <c r="M270" s="31">
        <f t="shared" si="1"/>
        <v>29220.930000000033</v>
      </c>
      <c r="N270" s="31">
        <f t="shared" si="2"/>
        <v>25875.21000000001</v>
      </c>
    </row>
    <row r="271" spans="1:14" ht="14.25" customHeight="1">
      <c r="A271" s="27" t="s">
        <v>71</v>
      </c>
      <c r="B271" s="28">
        <v>43647</v>
      </c>
      <c r="C271" s="29" t="s">
        <v>240</v>
      </c>
      <c r="D271" s="30">
        <v>57.59</v>
      </c>
      <c r="E271" s="30"/>
      <c r="F271" s="30"/>
      <c r="G271" s="27"/>
      <c r="H271" s="27"/>
      <c r="I271" s="27"/>
      <c r="J271" s="27"/>
      <c r="K271" s="27"/>
      <c r="L271" s="31">
        <f t="shared" si="3"/>
        <v>-3403.3100000000231</v>
      </c>
      <c r="M271" s="31">
        <f t="shared" si="1"/>
        <v>29278.520000000033</v>
      </c>
      <c r="N271" s="31">
        <f t="shared" si="2"/>
        <v>25875.21000000001</v>
      </c>
    </row>
    <row r="272" spans="1:14" ht="14.25" customHeight="1">
      <c r="A272" s="27" t="s">
        <v>71</v>
      </c>
      <c r="B272" s="28">
        <v>43649</v>
      </c>
      <c r="C272" s="29" t="s">
        <v>241</v>
      </c>
      <c r="D272" s="38">
        <v>69.63</v>
      </c>
      <c r="E272" s="30"/>
      <c r="F272" s="30"/>
      <c r="G272" s="27"/>
      <c r="H272" s="27"/>
      <c r="I272" s="27"/>
      <c r="J272" s="27"/>
      <c r="K272" s="27"/>
      <c r="L272" s="31">
        <f t="shared" si="3"/>
        <v>-3472.9400000000242</v>
      </c>
      <c r="M272" s="31">
        <f t="shared" si="1"/>
        <v>29348.150000000034</v>
      </c>
      <c r="N272" s="31">
        <f t="shared" si="2"/>
        <v>25875.21000000001</v>
      </c>
    </row>
    <row r="273" spans="1:14" ht="14.25" customHeight="1">
      <c r="A273" s="27" t="s">
        <v>71</v>
      </c>
      <c r="B273" s="28">
        <v>43649</v>
      </c>
      <c r="C273" s="29" t="s">
        <v>242</v>
      </c>
      <c r="D273" s="38">
        <v>347.41</v>
      </c>
      <c r="E273" s="30"/>
      <c r="F273" s="30"/>
      <c r="G273" s="27"/>
      <c r="H273" s="27"/>
      <c r="I273" s="27"/>
      <c r="J273" s="27"/>
      <c r="K273" s="27"/>
      <c r="L273" s="31">
        <f t="shared" si="3"/>
        <v>-3820.350000000024</v>
      </c>
      <c r="M273" s="31">
        <f t="shared" si="1"/>
        <v>29695.560000000034</v>
      </c>
      <c r="N273" s="31">
        <f t="shared" si="2"/>
        <v>25875.21000000001</v>
      </c>
    </row>
    <row r="274" spans="1:14" ht="14.25" customHeight="1">
      <c r="A274" s="27" t="s">
        <v>71</v>
      </c>
      <c r="B274" s="28">
        <v>43655</v>
      </c>
      <c r="C274" s="29" t="s">
        <v>243</v>
      </c>
      <c r="D274" s="30">
        <v>142</v>
      </c>
      <c r="E274" s="30"/>
      <c r="F274" s="30"/>
      <c r="G274" s="27"/>
      <c r="H274" s="27"/>
      <c r="I274" s="27"/>
      <c r="J274" s="27"/>
      <c r="K274" s="27"/>
      <c r="L274" s="31">
        <f t="shared" si="3"/>
        <v>-3962.350000000024</v>
      </c>
      <c r="M274" s="31">
        <f t="shared" ref="M274:M528" si="4">SUM($D$19:D274)</f>
        <v>29837.560000000034</v>
      </c>
      <c r="N274" s="31">
        <f t="shared" ref="N274:N528" si="5">SUM($E$19:E274)</f>
        <v>25875.21000000001</v>
      </c>
    </row>
    <row r="275" spans="1:14" ht="14.25" customHeight="1">
      <c r="A275" s="27" t="s">
        <v>71</v>
      </c>
      <c r="B275" s="28">
        <v>43655</v>
      </c>
      <c r="C275" s="29" t="s">
        <v>244</v>
      </c>
      <c r="D275" s="30"/>
      <c r="E275" s="30">
        <v>60</v>
      </c>
      <c r="F275" s="30"/>
      <c r="G275" s="27"/>
      <c r="H275" s="27"/>
      <c r="I275" s="27"/>
      <c r="J275" s="27"/>
      <c r="K275" s="27"/>
      <c r="L275" s="31">
        <f t="shared" si="3"/>
        <v>-3902.350000000024</v>
      </c>
      <c r="M275" s="31">
        <f t="shared" si="4"/>
        <v>29837.560000000034</v>
      </c>
      <c r="N275" s="31">
        <f t="shared" si="5"/>
        <v>25935.21000000001</v>
      </c>
    </row>
    <row r="276" spans="1:14" ht="14.25" customHeight="1">
      <c r="A276" s="27" t="s">
        <v>71</v>
      </c>
      <c r="B276" s="28">
        <v>43666</v>
      </c>
      <c r="C276" s="29" t="s">
        <v>245</v>
      </c>
      <c r="D276" s="38">
        <v>28.56</v>
      </c>
      <c r="E276" s="30"/>
      <c r="F276" s="30"/>
      <c r="G276" s="27"/>
      <c r="H276" s="27"/>
      <c r="I276" s="27"/>
      <c r="J276" s="27"/>
      <c r="K276" s="27"/>
      <c r="L276" s="31">
        <f t="shared" si="3"/>
        <v>-3930.9100000000253</v>
      </c>
      <c r="M276" s="31">
        <f t="shared" si="4"/>
        <v>29866.120000000035</v>
      </c>
      <c r="N276" s="31">
        <f t="shared" si="5"/>
        <v>25935.21000000001</v>
      </c>
    </row>
    <row r="277" spans="1:14" ht="14.25" customHeight="1">
      <c r="A277" s="27" t="s">
        <v>71</v>
      </c>
      <c r="B277" s="28">
        <v>43671</v>
      </c>
      <c r="C277" s="29" t="s">
        <v>74</v>
      </c>
      <c r="D277" s="30">
        <v>17</v>
      </c>
      <c r="E277" s="30"/>
      <c r="F277" s="30"/>
      <c r="G277" s="27"/>
      <c r="H277" s="27"/>
      <c r="I277" s="27"/>
      <c r="J277" s="27"/>
      <c r="K277" s="27"/>
      <c r="L277" s="31">
        <f t="shared" si="3"/>
        <v>-3947.9100000000253</v>
      </c>
      <c r="M277" s="31">
        <f t="shared" si="4"/>
        <v>29883.120000000035</v>
      </c>
      <c r="N277" s="31">
        <f t="shared" si="5"/>
        <v>25935.21000000001</v>
      </c>
    </row>
    <row r="278" spans="1:14" ht="14.25" customHeight="1">
      <c r="A278" s="27" t="s">
        <v>71</v>
      </c>
      <c r="B278" s="28">
        <v>43674</v>
      </c>
      <c r="C278" s="29" t="s">
        <v>246</v>
      </c>
      <c r="D278" s="30"/>
      <c r="E278" s="30">
        <v>5.0999999999999996</v>
      </c>
      <c r="F278" s="30"/>
      <c r="G278" s="27"/>
      <c r="H278" s="27"/>
      <c r="I278" s="27"/>
      <c r="J278" s="27"/>
      <c r="K278" s="27"/>
      <c r="L278" s="31">
        <f t="shared" si="3"/>
        <v>-3942.8100000000268</v>
      </c>
      <c r="M278" s="31">
        <f t="shared" si="4"/>
        <v>29883.120000000035</v>
      </c>
      <c r="N278" s="31">
        <f t="shared" si="5"/>
        <v>25940.310000000009</v>
      </c>
    </row>
    <row r="279" spans="1:14" ht="14.25" customHeight="1">
      <c r="A279" s="27" t="s">
        <v>71</v>
      </c>
      <c r="B279" s="28">
        <v>43677</v>
      </c>
      <c r="C279" s="29" t="s">
        <v>247</v>
      </c>
      <c r="D279" s="30">
        <v>1.48</v>
      </c>
      <c r="E279" s="30"/>
      <c r="F279" s="30"/>
      <c r="G279" s="27"/>
      <c r="H279" s="27"/>
      <c r="I279" s="27"/>
      <c r="J279" s="27"/>
      <c r="K279" s="27"/>
      <c r="L279" s="31">
        <f t="shared" si="3"/>
        <v>-3944.2900000000263</v>
      </c>
      <c r="M279" s="31">
        <f t="shared" si="4"/>
        <v>29884.600000000035</v>
      </c>
      <c r="N279" s="31">
        <f t="shared" si="5"/>
        <v>25940.310000000009</v>
      </c>
    </row>
    <row r="280" spans="1:14" ht="14.25" customHeight="1">
      <c r="A280" s="27" t="s">
        <v>71</v>
      </c>
      <c r="B280" s="28">
        <v>43677</v>
      </c>
      <c r="C280" s="29" t="s">
        <v>248</v>
      </c>
      <c r="D280" s="30">
        <v>24.66</v>
      </c>
      <c r="E280" s="30"/>
      <c r="F280" s="30"/>
      <c r="G280" s="27"/>
      <c r="H280" s="27"/>
      <c r="I280" s="27"/>
      <c r="J280" s="27"/>
      <c r="K280" s="27"/>
      <c r="L280" s="31">
        <f t="shared" si="3"/>
        <v>-3968.9500000000262</v>
      </c>
      <c r="M280" s="31">
        <f t="shared" si="4"/>
        <v>29909.260000000035</v>
      </c>
      <c r="N280" s="31">
        <f t="shared" si="5"/>
        <v>25940.310000000009</v>
      </c>
    </row>
    <row r="281" spans="1:14" ht="14.25" customHeight="1">
      <c r="A281" s="27" t="s">
        <v>71</v>
      </c>
      <c r="B281" s="28">
        <v>43678</v>
      </c>
      <c r="C281" s="29" t="s">
        <v>73</v>
      </c>
      <c r="D281" s="30">
        <v>20</v>
      </c>
      <c r="E281" s="30"/>
      <c r="F281" s="30"/>
      <c r="G281" s="27"/>
      <c r="H281" s="27"/>
      <c r="I281" s="27"/>
      <c r="J281" s="27"/>
      <c r="K281" s="27"/>
      <c r="L281" s="31">
        <f t="shared" si="3"/>
        <v>-3988.9500000000262</v>
      </c>
      <c r="M281" s="31">
        <f t="shared" si="4"/>
        <v>29929.260000000035</v>
      </c>
      <c r="N281" s="31">
        <f t="shared" si="5"/>
        <v>25940.310000000009</v>
      </c>
    </row>
    <row r="282" spans="1:14" ht="14.25" customHeight="1">
      <c r="A282" s="27" t="s">
        <v>71</v>
      </c>
      <c r="B282" s="28">
        <v>43685</v>
      </c>
      <c r="C282" s="29" t="s">
        <v>249</v>
      </c>
      <c r="D282" s="30"/>
      <c r="E282" s="30">
        <v>468</v>
      </c>
      <c r="F282" s="30"/>
      <c r="G282" s="27"/>
      <c r="H282" s="27"/>
      <c r="I282" s="27"/>
      <c r="J282" s="27"/>
      <c r="K282" s="27"/>
      <c r="L282" s="31">
        <f t="shared" si="3"/>
        <v>-3520.9500000000262</v>
      </c>
      <c r="M282" s="31">
        <f t="shared" si="4"/>
        <v>29929.260000000035</v>
      </c>
      <c r="N282" s="31">
        <f t="shared" si="5"/>
        <v>26408.310000000009</v>
      </c>
    </row>
    <row r="283" spans="1:14" ht="14.25" customHeight="1">
      <c r="A283" s="27" t="s">
        <v>71</v>
      </c>
      <c r="B283" s="28">
        <v>43702</v>
      </c>
      <c r="C283" s="29" t="s">
        <v>74</v>
      </c>
      <c r="D283" s="30">
        <v>17</v>
      </c>
      <c r="E283" s="30"/>
      <c r="F283" s="30"/>
      <c r="G283" s="27"/>
      <c r="H283" s="27"/>
      <c r="I283" s="27"/>
      <c r="J283" s="27"/>
      <c r="K283" s="27"/>
      <c r="L283" s="31">
        <f t="shared" si="3"/>
        <v>-3537.9500000000262</v>
      </c>
      <c r="M283" s="31">
        <f t="shared" si="4"/>
        <v>29946.260000000035</v>
      </c>
      <c r="N283" s="31">
        <f t="shared" si="5"/>
        <v>26408.310000000009</v>
      </c>
    </row>
    <row r="284" spans="1:14" ht="14.25" customHeight="1">
      <c r="A284" s="27" t="s">
        <v>71</v>
      </c>
      <c r="B284" s="28">
        <v>43705</v>
      </c>
      <c r="C284" s="29" t="s">
        <v>234</v>
      </c>
      <c r="D284" s="30"/>
      <c r="E284" s="30">
        <v>5.0999999999999996</v>
      </c>
      <c r="F284" s="30"/>
      <c r="G284" s="27"/>
      <c r="H284" s="27"/>
      <c r="I284" s="27"/>
      <c r="J284" s="27"/>
      <c r="K284" s="27"/>
      <c r="L284" s="31">
        <f t="shared" si="3"/>
        <v>-3532.8500000000276</v>
      </c>
      <c r="M284" s="31">
        <f t="shared" si="4"/>
        <v>29946.260000000035</v>
      </c>
      <c r="N284" s="31">
        <f t="shared" si="5"/>
        <v>26413.410000000007</v>
      </c>
    </row>
    <row r="285" spans="1:14" ht="14.25" customHeight="1">
      <c r="A285" s="27" t="s">
        <v>71</v>
      </c>
      <c r="B285" s="28">
        <v>43709</v>
      </c>
      <c r="C285" s="29" t="s">
        <v>73</v>
      </c>
      <c r="D285" s="30">
        <v>20</v>
      </c>
      <c r="E285" s="30"/>
      <c r="F285" s="30"/>
      <c r="G285" s="27"/>
      <c r="H285" s="27"/>
      <c r="I285" s="27"/>
      <c r="J285" s="27"/>
      <c r="K285" s="27"/>
      <c r="L285" s="31">
        <f t="shared" si="3"/>
        <v>-3552.8500000000276</v>
      </c>
      <c r="M285" s="31">
        <f t="shared" si="4"/>
        <v>29966.260000000035</v>
      </c>
      <c r="N285" s="31">
        <f t="shared" si="5"/>
        <v>26413.410000000007</v>
      </c>
    </row>
    <row r="286" spans="1:14" ht="14.25" customHeight="1">
      <c r="A286" s="27" t="s">
        <v>71</v>
      </c>
      <c r="B286" s="28">
        <v>43711</v>
      </c>
      <c r="C286" s="29" t="s">
        <v>250</v>
      </c>
      <c r="D286" s="30">
        <v>230</v>
      </c>
      <c r="E286" s="30"/>
      <c r="F286" s="30"/>
      <c r="G286" s="27"/>
      <c r="H286" s="27"/>
      <c r="I286" s="27"/>
      <c r="J286" s="27"/>
      <c r="K286" s="27"/>
      <c r="L286" s="31">
        <f t="shared" si="3"/>
        <v>-3782.8500000000276</v>
      </c>
      <c r="M286" s="31">
        <f t="shared" si="4"/>
        <v>30196.260000000035</v>
      </c>
      <c r="N286" s="31">
        <f t="shared" si="5"/>
        <v>26413.410000000007</v>
      </c>
    </row>
    <row r="287" spans="1:14" ht="14.25" customHeight="1">
      <c r="A287" s="27" t="s">
        <v>71</v>
      </c>
      <c r="B287" s="28">
        <v>43718</v>
      </c>
      <c r="C287" s="29" t="s">
        <v>251</v>
      </c>
      <c r="D287" s="30"/>
      <c r="E287" s="30">
        <v>1000</v>
      </c>
      <c r="F287" s="30"/>
      <c r="G287" s="27"/>
      <c r="H287" s="27"/>
      <c r="I287" s="27"/>
      <c r="J287" s="27"/>
      <c r="K287" s="27"/>
      <c r="L287" s="31">
        <f t="shared" si="3"/>
        <v>-2782.8500000000276</v>
      </c>
      <c r="M287" s="31">
        <f t="shared" si="4"/>
        <v>30196.260000000035</v>
      </c>
      <c r="N287" s="31">
        <f t="shared" si="5"/>
        <v>27413.410000000007</v>
      </c>
    </row>
    <row r="288" spans="1:14" ht="14.25" customHeight="1">
      <c r="A288" s="27" t="s">
        <v>71</v>
      </c>
      <c r="B288" s="28">
        <v>43728</v>
      </c>
      <c r="C288" s="29" t="s">
        <v>252</v>
      </c>
      <c r="D288" s="30">
        <v>164</v>
      </c>
      <c r="E288" s="30"/>
      <c r="F288" s="30"/>
      <c r="G288" s="27"/>
      <c r="H288" s="27"/>
      <c r="I288" s="27"/>
      <c r="J288" s="27"/>
      <c r="K288" s="27"/>
      <c r="L288" s="31">
        <f t="shared" si="3"/>
        <v>-2946.8500000000276</v>
      </c>
      <c r="M288" s="31">
        <f t="shared" si="4"/>
        <v>30360.260000000035</v>
      </c>
      <c r="N288" s="31">
        <f t="shared" si="5"/>
        <v>27413.410000000007</v>
      </c>
    </row>
    <row r="289" spans="1:14" ht="14.25" customHeight="1">
      <c r="A289" s="27" t="s">
        <v>71</v>
      </c>
      <c r="B289" s="28">
        <v>43733</v>
      </c>
      <c r="C289" s="29" t="s">
        <v>216</v>
      </c>
      <c r="D289" s="30">
        <v>17</v>
      </c>
      <c r="E289" s="30"/>
      <c r="F289" s="30"/>
      <c r="G289" s="27"/>
      <c r="H289" s="27"/>
      <c r="I289" s="27"/>
      <c r="J289" s="27"/>
      <c r="K289" s="27"/>
      <c r="L289" s="31">
        <f t="shared" si="3"/>
        <v>-2963.8500000000276</v>
      </c>
      <c r="M289" s="31">
        <f t="shared" si="4"/>
        <v>30377.260000000035</v>
      </c>
      <c r="N289" s="31">
        <f t="shared" si="5"/>
        <v>27413.410000000007</v>
      </c>
    </row>
    <row r="290" spans="1:14" ht="14.25" customHeight="1">
      <c r="A290" s="27" t="s">
        <v>71</v>
      </c>
      <c r="B290" s="28">
        <v>43735</v>
      </c>
      <c r="C290" s="29" t="s">
        <v>234</v>
      </c>
      <c r="D290" s="30"/>
      <c r="E290" s="30">
        <v>5.0999999999999996</v>
      </c>
      <c r="F290" s="30"/>
      <c r="G290" s="27"/>
      <c r="H290" s="27"/>
      <c r="I290" s="27"/>
      <c r="J290" s="27"/>
      <c r="K290" s="27"/>
      <c r="L290" s="31">
        <f t="shared" si="3"/>
        <v>-2958.7500000000291</v>
      </c>
      <c r="M290" s="31">
        <f t="shared" si="4"/>
        <v>30377.260000000035</v>
      </c>
      <c r="N290" s="31">
        <f t="shared" si="5"/>
        <v>27418.510000000006</v>
      </c>
    </row>
    <row r="291" spans="1:14" ht="14.25" customHeight="1">
      <c r="A291" s="27" t="s">
        <v>71</v>
      </c>
      <c r="B291" s="28">
        <v>43740</v>
      </c>
      <c r="C291" s="29" t="s">
        <v>73</v>
      </c>
      <c r="D291" s="30">
        <v>20</v>
      </c>
      <c r="E291" s="30"/>
      <c r="F291" s="30"/>
      <c r="G291" s="27"/>
      <c r="H291" s="27"/>
      <c r="I291" s="27"/>
      <c r="J291" s="27"/>
      <c r="K291" s="27"/>
      <c r="L291" s="31">
        <f t="shared" si="3"/>
        <v>-2978.7500000000291</v>
      </c>
      <c r="M291" s="31">
        <f t="shared" si="4"/>
        <v>30397.260000000035</v>
      </c>
      <c r="N291" s="31">
        <f t="shared" si="5"/>
        <v>27418.510000000006</v>
      </c>
    </row>
    <row r="292" spans="1:14" ht="14.25" customHeight="1">
      <c r="A292" s="27" t="s">
        <v>71</v>
      </c>
      <c r="B292" s="28">
        <v>43744</v>
      </c>
      <c r="C292" s="29" t="s">
        <v>253</v>
      </c>
      <c r="D292" s="30">
        <v>182</v>
      </c>
      <c r="E292" s="30"/>
      <c r="F292" s="30"/>
      <c r="G292" s="27"/>
      <c r="H292" s="27"/>
      <c r="I292" s="27"/>
      <c r="J292" s="27"/>
      <c r="K292" s="27"/>
      <c r="L292" s="31">
        <f t="shared" si="3"/>
        <v>-3160.7500000000291</v>
      </c>
      <c r="M292" s="31">
        <f t="shared" si="4"/>
        <v>30579.260000000035</v>
      </c>
      <c r="N292" s="31">
        <f t="shared" si="5"/>
        <v>27418.510000000006</v>
      </c>
    </row>
    <row r="293" spans="1:14" ht="14.25" customHeight="1">
      <c r="A293" s="27" t="s">
        <v>71</v>
      </c>
      <c r="B293" s="28">
        <v>43758</v>
      </c>
      <c r="C293" s="29" t="s">
        <v>252</v>
      </c>
      <c r="D293" s="30">
        <v>30</v>
      </c>
      <c r="E293" s="30"/>
      <c r="F293" s="30"/>
      <c r="G293" s="27"/>
      <c r="H293" s="27"/>
      <c r="I293" s="27"/>
      <c r="J293" s="27"/>
      <c r="K293" s="27"/>
      <c r="L293" s="31">
        <f t="shared" si="3"/>
        <v>-3190.7500000000291</v>
      </c>
      <c r="M293" s="31">
        <f t="shared" si="4"/>
        <v>30609.260000000035</v>
      </c>
      <c r="N293" s="31">
        <f t="shared" si="5"/>
        <v>27418.510000000006</v>
      </c>
    </row>
    <row r="294" spans="1:14" ht="14.25" customHeight="1">
      <c r="A294" s="27" t="s">
        <v>71</v>
      </c>
      <c r="B294" s="28">
        <v>43763</v>
      </c>
      <c r="C294" s="29" t="s">
        <v>254</v>
      </c>
      <c r="D294" s="30"/>
      <c r="E294" s="30">
        <v>230</v>
      </c>
      <c r="F294" s="30"/>
      <c r="G294" s="27"/>
      <c r="H294" s="27"/>
      <c r="I294" s="27"/>
      <c r="J294" s="27"/>
      <c r="K294" s="27"/>
      <c r="L294" s="31">
        <f t="shared" si="3"/>
        <v>-2960.7500000000291</v>
      </c>
      <c r="M294" s="31">
        <f t="shared" si="4"/>
        <v>30609.260000000035</v>
      </c>
      <c r="N294" s="31">
        <f t="shared" si="5"/>
        <v>27648.510000000006</v>
      </c>
    </row>
    <row r="295" spans="1:14" ht="14.25" customHeight="1">
      <c r="A295" s="27" t="s">
        <v>71</v>
      </c>
      <c r="B295" s="28">
        <v>43763</v>
      </c>
      <c r="C295" s="29" t="s">
        <v>255</v>
      </c>
      <c r="D295" s="30"/>
      <c r="E295" s="30">
        <v>400</v>
      </c>
      <c r="F295" s="30"/>
      <c r="G295" s="27"/>
      <c r="H295" s="27"/>
      <c r="I295" s="27"/>
      <c r="J295" s="27"/>
      <c r="K295" s="27"/>
      <c r="L295" s="31">
        <f t="shared" si="3"/>
        <v>-2560.7500000000291</v>
      </c>
      <c r="M295" s="31">
        <f t="shared" si="4"/>
        <v>30609.260000000035</v>
      </c>
      <c r="N295" s="31">
        <f t="shared" si="5"/>
        <v>28048.510000000006</v>
      </c>
    </row>
    <row r="296" spans="1:14" ht="14.25" customHeight="1">
      <c r="A296" s="27" t="s">
        <v>71</v>
      </c>
      <c r="B296" s="28">
        <v>43764</v>
      </c>
      <c r="C296" s="29" t="s">
        <v>74</v>
      </c>
      <c r="D296" s="30">
        <v>17</v>
      </c>
      <c r="E296" s="30"/>
      <c r="F296" s="30"/>
      <c r="G296" s="27"/>
      <c r="H296" s="27"/>
      <c r="I296" s="27"/>
      <c r="J296" s="27"/>
      <c r="K296" s="27"/>
      <c r="L296" s="31">
        <f t="shared" si="3"/>
        <v>-2577.7500000000291</v>
      </c>
      <c r="M296" s="31">
        <f t="shared" si="4"/>
        <v>30626.260000000035</v>
      </c>
      <c r="N296" s="31">
        <f t="shared" si="5"/>
        <v>28048.510000000006</v>
      </c>
    </row>
    <row r="297" spans="1:14" ht="14.25" customHeight="1">
      <c r="A297" s="27" t="s">
        <v>71</v>
      </c>
      <c r="B297" s="28">
        <v>43766</v>
      </c>
      <c r="C297" s="29" t="s">
        <v>256</v>
      </c>
      <c r="D297" s="30"/>
      <c r="E297" s="30">
        <v>100</v>
      </c>
      <c r="F297" s="30"/>
      <c r="G297" s="27"/>
      <c r="H297" s="27"/>
      <c r="I297" s="27"/>
      <c r="J297" s="27"/>
      <c r="K297" s="27"/>
      <c r="L297" s="31">
        <f t="shared" si="3"/>
        <v>-2477.7500000000291</v>
      </c>
      <c r="M297" s="31">
        <f t="shared" si="4"/>
        <v>30626.260000000035</v>
      </c>
      <c r="N297" s="31">
        <f t="shared" si="5"/>
        <v>28148.510000000006</v>
      </c>
    </row>
    <row r="298" spans="1:14" ht="14.25" customHeight="1">
      <c r="A298" s="27" t="s">
        <v>71</v>
      </c>
      <c r="B298" s="28">
        <v>43766</v>
      </c>
      <c r="C298" s="29" t="s">
        <v>234</v>
      </c>
      <c r="D298" s="30"/>
      <c r="E298" s="30">
        <v>5.0999999999999996</v>
      </c>
      <c r="F298" s="30"/>
      <c r="G298" s="27"/>
      <c r="H298" s="27"/>
      <c r="I298" s="27"/>
      <c r="J298" s="27"/>
      <c r="K298" s="27"/>
      <c r="L298" s="31">
        <f t="shared" si="3"/>
        <v>-2472.6500000000306</v>
      </c>
      <c r="M298" s="31">
        <f t="shared" si="4"/>
        <v>30626.260000000035</v>
      </c>
      <c r="N298" s="31">
        <f t="shared" si="5"/>
        <v>28153.610000000004</v>
      </c>
    </row>
    <row r="299" spans="1:14" ht="14.25" customHeight="1">
      <c r="A299" s="27" t="s">
        <v>71</v>
      </c>
      <c r="B299" s="28">
        <v>43769</v>
      </c>
      <c r="C299" s="29" t="s">
        <v>257</v>
      </c>
      <c r="D299" s="30">
        <v>120</v>
      </c>
      <c r="E299" s="30"/>
      <c r="F299" s="30"/>
      <c r="G299" s="27"/>
      <c r="H299" s="27"/>
      <c r="I299" s="27"/>
      <c r="J299" s="27"/>
      <c r="K299" s="27"/>
      <c r="L299" s="31">
        <f t="shared" si="3"/>
        <v>-2592.6500000000306</v>
      </c>
      <c r="M299" s="31">
        <f t="shared" si="4"/>
        <v>30746.260000000035</v>
      </c>
      <c r="N299" s="31">
        <f t="shared" si="5"/>
        <v>28153.610000000004</v>
      </c>
    </row>
    <row r="300" spans="1:14" ht="14.25" customHeight="1">
      <c r="A300" s="27" t="s">
        <v>71</v>
      </c>
      <c r="B300" s="28">
        <v>43770</v>
      </c>
      <c r="C300" s="29" t="s">
        <v>73</v>
      </c>
      <c r="D300" s="30">
        <v>20</v>
      </c>
      <c r="E300" s="30"/>
      <c r="F300" s="30"/>
      <c r="G300" s="27"/>
      <c r="H300" s="27"/>
      <c r="I300" s="27"/>
      <c r="J300" s="27"/>
      <c r="K300" s="27"/>
      <c r="L300" s="31">
        <f t="shared" si="3"/>
        <v>-2612.6500000000306</v>
      </c>
      <c r="M300" s="31">
        <f t="shared" si="4"/>
        <v>30766.260000000035</v>
      </c>
      <c r="N300" s="31">
        <f t="shared" si="5"/>
        <v>28153.610000000004</v>
      </c>
    </row>
    <row r="301" spans="1:14" ht="14.25" customHeight="1">
      <c r="A301" s="27" t="s">
        <v>71</v>
      </c>
      <c r="B301" s="28">
        <v>43772</v>
      </c>
      <c r="C301" s="29" t="s">
        <v>258</v>
      </c>
      <c r="D301" s="30">
        <v>107</v>
      </c>
      <c r="E301" s="30"/>
      <c r="F301" s="30"/>
      <c r="G301" s="27"/>
      <c r="H301" s="27"/>
      <c r="I301" s="27"/>
      <c r="J301" s="27"/>
      <c r="K301" s="27"/>
      <c r="L301" s="31">
        <f t="shared" si="3"/>
        <v>-2719.6500000000306</v>
      </c>
      <c r="M301" s="31">
        <f t="shared" si="4"/>
        <v>30873.260000000035</v>
      </c>
      <c r="N301" s="31">
        <f t="shared" si="5"/>
        <v>28153.610000000004</v>
      </c>
    </row>
    <row r="302" spans="1:14" ht="14.25" customHeight="1">
      <c r="A302" s="27" t="s">
        <v>71</v>
      </c>
      <c r="B302" s="28">
        <v>43772</v>
      </c>
      <c r="C302" s="29" t="s">
        <v>259</v>
      </c>
      <c r="D302" s="30">
        <v>164</v>
      </c>
      <c r="E302" s="30"/>
      <c r="F302" s="30"/>
      <c r="G302" s="27"/>
      <c r="H302" s="27"/>
      <c r="I302" s="27"/>
      <c r="J302" s="27"/>
      <c r="K302" s="27"/>
      <c r="L302" s="31">
        <f t="shared" si="3"/>
        <v>-2883.6500000000306</v>
      </c>
      <c r="M302" s="31">
        <f t="shared" si="4"/>
        <v>31037.260000000035</v>
      </c>
      <c r="N302" s="31">
        <f t="shared" si="5"/>
        <v>28153.610000000004</v>
      </c>
    </row>
    <row r="303" spans="1:14" ht="14.25" customHeight="1">
      <c r="A303" s="27" t="s">
        <v>71</v>
      </c>
      <c r="B303" s="28">
        <v>43772</v>
      </c>
      <c r="C303" s="29" t="s">
        <v>260</v>
      </c>
      <c r="D303" s="30">
        <v>500</v>
      </c>
      <c r="E303" s="30"/>
      <c r="F303" s="30"/>
      <c r="G303" s="27"/>
      <c r="H303" s="27"/>
      <c r="I303" s="27"/>
      <c r="J303" s="27"/>
      <c r="K303" s="27"/>
      <c r="L303" s="31">
        <f t="shared" si="3"/>
        <v>-3383.6500000000306</v>
      </c>
      <c r="M303" s="31">
        <f t="shared" si="4"/>
        <v>31537.260000000035</v>
      </c>
      <c r="N303" s="31">
        <f t="shared" si="5"/>
        <v>28153.610000000004</v>
      </c>
    </row>
    <row r="304" spans="1:14" ht="14.25" customHeight="1">
      <c r="A304" s="27" t="s">
        <v>71</v>
      </c>
      <c r="B304" s="28">
        <v>43777</v>
      </c>
      <c r="C304" s="29" t="s">
        <v>261</v>
      </c>
      <c r="D304" s="38">
        <v>207</v>
      </c>
      <c r="E304" s="30"/>
      <c r="F304" s="30"/>
      <c r="G304" s="27"/>
      <c r="H304" s="27"/>
      <c r="I304" s="27"/>
      <c r="J304" s="27"/>
      <c r="K304" s="27"/>
      <c r="L304" s="31">
        <f t="shared" si="3"/>
        <v>-3590.6500000000306</v>
      </c>
      <c r="M304" s="31">
        <f t="shared" si="4"/>
        <v>31744.260000000035</v>
      </c>
      <c r="N304" s="31">
        <f t="shared" si="5"/>
        <v>28153.610000000004</v>
      </c>
    </row>
    <row r="305" spans="1:14" ht="14.25" customHeight="1">
      <c r="A305" s="27" t="s">
        <v>71</v>
      </c>
      <c r="B305" s="28">
        <v>43786</v>
      </c>
      <c r="C305" s="29" t="s">
        <v>262</v>
      </c>
      <c r="D305" s="30">
        <v>5</v>
      </c>
      <c r="E305" s="30"/>
      <c r="F305" s="30"/>
      <c r="G305" s="27"/>
      <c r="H305" s="27"/>
      <c r="I305" s="27"/>
      <c r="J305" s="27"/>
      <c r="K305" s="27"/>
      <c r="L305" s="31">
        <f t="shared" si="3"/>
        <v>-3595.6500000000306</v>
      </c>
      <c r="M305" s="31">
        <f t="shared" si="4"/>
        <v>31749.260000000035</v>
      </c>
      <c r="N305" s="31">
        <f t="shared" si="5"/>
        <v>28153.610000000004</v>
      </c>
    </row>
    <row r="306" spans="1:14" ht="14.25" customHeight="1">
      <c r="A306" s="27" t="s">
        <v>71</v>
      </c>
      <c r="B306" s="28">
        <v>43789</v>
      </c>
      <c r="C306" s="29" t="s">
        <v>263</v>
      </c>
      <c r="D306" s="38">
        <v>7</v>
      </c>
      <c r="E306" s="30"/>
      <c r="F306" s="30"/>
      <c r="G306" s="27"/>
      <c r="H306" s="27"/>
      <c r="I306" s="27"/>
      <c r="J306" s="27"/>
      <c r="K306" s="27"/>
      <c r="L306" s="31">
        <f t="shared" si="3"/>
        <v>-3602.6500000000306</v>
      </c>
      <c r="M306" s="31">
        <f t="shared" si="4"/>
        <v>31756.260000000035</v>
      </c>
      <c r="N306" s="31">
        <f t="shared" si="5"/>
        <v>28153.610000000004</v>
      </c>
    </row>
    <row r="307" spans="1:14" ht="14.25" customHeight="1">
      <c r="A307" s="27" t="s">
        <v>71</v>
      </c>
      <c r="B307" s="28">
        <v>43789</v>
      </c>
      <c r="C307" s="29" t="s">
        <v>264</v>
      </c>
      <c r="D307" s="38">
        <v>12</v>
      </c>
      <c r="E307" s="30"/>
      <c r="F307" s="30"/>
      <c r="G307" s="27"/>
      <c r="H307" s="27"/>
      <c r="I307" s="27"/>
      <c r="J307" s="27"/>
      <c r="K307" s="27"/>
      <c r="L307" s="31">
        <f t="shared" si="3"/>
        <v>-3614.6500000000306</v>
      </c>
      <c r="M307" s="31">
        <f t="shared" si="4"/>
        <v>31768.260000000035</v>
      </c>
      <c r="N307" s="31">
        <f t="shared" si="5"/>
        <v>28153.610000000004</v>
      </c>
    </row>
    <row r="308" spans="1:14" ht="14.25" customHeight="1">
      <c r="A308" s="27" t="s">
        <v>71</v>
      </c>
      <c r="B308" s="28">
        <v>43794</v>
      </c>
      <c r="C308" s="29" t="s">
        <v>74</v>
      </c>
      <c r="D308" s="30">
        <v>17</v>
      </c>
      <c r="E308" s="30"/>
      <c r="F308" s="30"/>
      <c r="G308" s="27"/>
      <c r="H308" s="27"/>
      <c r="I308" s="27"/>
      <c r="J308" s="27"/>
      <c r="K308" s="27"/>
      <c r="L308" s="31">
        <f t="shared" si="3"/>
        <v>-3631.6500000000306</v>
      </c>
      <c r="M308" s="31">
        <f t="shared" si="4"/>
        <v>31785.260000000035</v>
      </c>
      <c r="N308" s="31">
        <f t="shared" si="5"/>
        <v>28153.610000000004</v>
      </c>
    </row>
    <row r="309" spans="1:14" ht="14.25" customHeight="1">
      <c r="A309" s="27" t="s">
        <v>71</v>
      </c>
      <c r="B309" s="28">
        <v>43796</v>
      </c>
      <c r="C309" s="29" t="s">
        <v>265</v>
      </c>
      <c r="D309" s="34"/>
      <c r="E309" s="34">
        <v>320</v>
      </c>
      <c r="F309" s="34"/>
      <c r="G309" s="42"/>
      <c r="H309" s="42"/>
      <c r="I309" s="42"/>
      <c r="J309" s="43" t="s">
        <v>266</v>
      </c>
      <c r="K309" s="43" t="s">
        <v>87</v>
      </c>
      <c r="L309" s="31">
        <f t="shared" si="3"/>
        <v>-3311.6500000000306</v>
      </c>
      <c r="M309" s="31">
        <f t="shared" si="4"/>
        <v>31785.260000000035</v>
      </c>
      <c r="N309" s="31">
        <f t="shared" si="5"/>
        <v>28473.610000000004</v>
      </c>
    </row>
    <row r="310" spans="1:14" ht="14.25" customHeight="1">
      <c r="A310" s="27" t="s">
        <v>71</v>
      </c>
      <c r="B310" s="28">
        <v>43797</v>
      </c>
      <c r="C310" s="29" t="s">
        <v>234</v>
      </c>
      <c r="D310" s="30"/>
      <c r="E310" s="30">
        <v>17</v>
      </c>
      <c r="F310" s="30"/>
      <c r="G310" s="27"/>
      <c r="H310" s="27"/>
      <c r="I310" s="27"/>
      <c r="J310" s="27"/>
      <c r="K310" s="27"/>
      <c r="L310" s="31">
        <f t="shared" si="3"/>
        <v>-3294.6500000000306</v>
      </c>
      <c r="M310" s="31">
        <f t="shared" si="4"/>
        <v>31785.260000000035</v>
      </c>
      <c r="N310" s="31">
        <f t="shared" si="5"/>
        <v>28490.610000000004</v>
      </c>
    </row>
    <row r="311" spans="1:14" ht="14.25" customHeight="1">
      <c r="A311" s="27" t="s">
        <v>71</v>
      </c>
      <c r="B311" s="28">
        <v>43800</v>
      </c>
      <c r="C311" s="29" t="s">
        <v>73</v>
      </c>
      <c r="D311" s="30">
        <v>20</v>
      </c>
      <c r="E311" s="30"/>
      <c r="F311" s="30"/>
      <c r="G311" s="27"/>
      <c r="H311" s="27"/>
      <c r="I311" s="27"/>
      <c r="J311" s="27"/>
      <c r="K311" s="27"/>
      <c r="L311" s="31">
        <f t="shared" si="3"/>
        <v>-3314.6500000000306</v>
      </c>
      <c r="M311" s="31">
        <f t="shared" si="4"/>
        <v>31805.260000000035</v>
      </c>
      <c r="N311" s="31">
        <f t="shared" si="5"/>
        <v>28490.610000000004</v>
      </c>
    </row>
    <row r="312" spans="1:14" ht="14.25" customHeight="1">
      <c r="A312" s="27" t="s">
        <v>71</v>
      </c>
      <c r="B312" s="28">
        <v>43804</v>
      </c>
      <c r="C312" s="29" t="s">
        <v>267</v>
      </c>
      <c r="D312" s="38">
        <v>48.06</v>
      </c>
      <c r="E312" s="30"/>
      <c r="F312" s="30"/>
      <c r="G312" s="27"/>
      <c r="H312" s="27"/>
      <c r="I312" s="27"/>
      <c r="J312" s="27"/>
      <c r="K312" s="27"/>
      <c r="L312" s="31">
        <f t="shared" si="3"/>
        <v>-3362.7100000000319</v>
      </c>
      <c r="M312" s="31">
        <f t="shared" si="4"/>
        <v>31853.320000000036</v>
      </c>
      <c r="N312" s="31">
        <f t="shared" si="5"/>
        <v>28490.610000000004</v>
      </c>
    </row>
    <row r="313" spans="1:14" ht="14.25" customHeight="1">
      <c r="A313" s="27" t="s">
        <v>71</v>
      </c>
      <c r="B313" s="28">
        <v>43804</v>
      </c>
      <c r="C313" s="29" t="s">
        <v>268</v>
      </c>
      <c r="D313" s="38">
        <v>164</v>
      </c>
      <c r="E313" s="30"/>
      <c r="F313" s="30"/>
      <c r="G313" s="27"/>
      <c r="H313" s="27"/>
      <c r="I313" s="27"/>
      <c r="J313" s="27"/>
      <c r="K313" s="27"/>
      <c r="L313" s="31">
        <f t="shared" si="3"/>
        <v>-3526.7100000000319</v>
      </c>
      <c r="M313" s="31">
        <f t="shared" si="4"/>
        <v>32017.320000000036</v>
      </c>
      <c r="N313" s="31">
        <f t="shared" si="5"/>
        <v>28490.610000000004</v>
      </c>
    </row>
    <row r="314" spans="1:14" ht="14.25" customHeight="1">
      <c r="A314" s="27" t="s">
        <v>71</v>
      </c>
      <c r="B314" s="28">
        <v>43804</v>
      </c>
      <c r="C314" s="29" t="s">
        <v>269</v>
      </c>
      <c r="D314" s="38">
        <v>254.41</v>
      </c>
      <c r="E314" s="30"/>
      <c r="F314" s="30"/>
      <c r="G314" s="27"/>
      <c r="H314" s="27"/>
      <c r="I314" s="27"/>
      <c r="J314" s="27"/>
      <c r="K314" s="27"/>
      <c r="L314" s="31">
        <f t="shared" si="3"/>
        <v>-3781.1200000000317</v>
      </c>
      <c r="M314" s="31">
        <f t="shared" si="4"/>
        <v>32271.730000000036</v>
      </c>
      <c r="N314" s="31">
        <f t="shared" si="5"/>
        <v>28490.610000000004</v>
      </c>
    </row>
    <row r="315" spans="1:14" ht="14.25" customHeight="1">
      <c r="A315" s="27" t="s">
        <v>71</v>
      </c>
      <c r="B315" s="28">
        <v>43819</v>
      </c>
      <c r="C315" s="29" t="s">
        <v>270</v>
      </c>
      <c r="D315" s="38">
        <v>12</v>
      </c>
      <c r="E315" s="30"/>
      <c r="F315" s="30"/>
      <c r="G315" s="27"/>
      <c r="H315" s="27"/>
      <c r="I315" s="27"/>
      <c r="J315" s="27"/>
      <c r="K315" s="27"/>
      <c r="L315" s="31">
        <f t="shared" si="3"/>
        <v>-3793.1200000000317</v>
      </c>
      <c r="M315" s="31">
        <f t="shared" si="4"/>
        <v>32283.730000000036</v>
      </c>
      <c r="N315" s="31">
        <f t="shared" si="5"/>
        <v>28490.610000000004</v>
      </c>
    </row>
    <row r="316" spans="1:14" ht="14.25" customHeight="1">
      <c r="A316" s="27" t="s">
        <v>71</v>
      </c>
      <c r="B316" s="28">
        <v>43819</v>
      </c>
      <c r="C316" s="29" t="s">
        <v>271</v>
      </c>
      <c r="D316" s="38">
        <v>19.8</v>
      </c>
      <c r="E316" s="30"/>
      <c r="F316" s="30"/>
      <c r="G316" s="27"/>
      <c r="H316" s="27"/>
      <c r="I316" s="27"/>
      <c r="J316" s="27"/>
      <c r="K316" s="27"/>
      <c r="L316" s="31">
        <f t="shared" si="3"/>
        <v>-3812.920000000031</v>
      </c>
      <c r="M316" s="31">
        <f t="shared" si="4"/>
        <v>32303.530000000035</v>
      </c>
      <c r="N316" s="31">
        <f t="shared" si="5"/>
        <v>28490.610000000004</v>
      </c>
    </row>
    <row r="317" spans="1:14" ht="14.25" customHeight="1">
      <c r="A317" s="27" t="s">
        <v>71</v>
      </c>
      <c r="B317" s="28">
        <v>43830</v>
      </c>
      <c r="C317" s="29" t="s">
        <v>193</v>
      </c>
      <c r="D317" s="30">
        <v>17</v>
      </c>
      <c r="E317" s="30"/>
      <c r="F317" s="30"/>
      <c r="G317" s="27"/>
      <c r="H317" s="27"/>
      <c r="I317" s="27"/>
      <c r="J317" s="27"/>
      <c r="K317" s="27"/>
      <c r="L317" s="31">
        <f t="shared" si="3"/>
        <v>-3829.920000000031</v>
      </c>
      <c r="M317" s="31">
        <f t="shared" si="4"/>
        <v>32320.530000000035</v>
      </c>
      <c r="N317" s="31">
        <f t="shared" si="5"/>
        <v>28490.610000000004</v>
      </c>
    </row>
    <row r="318" spans="1:14" ht="14.25" customHeight="1">
      <c r="A318" s="27" t="s">
        <v>71</v>
      </c>
      <c r="B318" s="28">
        <v>43830</v>
      </c>
      <c r="C318" s="29" t="s">
        <v>272</v>
      </c>
      <c r="D318" s="30">
        <v>19.34</v>
      </c>
      <c r="E318" s="30"/>
      <c r="F318" s="30"/>
      <c r="G318" s="27"/>
      <c r="H318" s="27"/>
      <c r="I318" s="27"/>
      <c r="J318" s="27"/>
      <c r="K318" s="27"/>
      <c r="L318" s="31">
        <f t="shared" si="3"/>
        <v>-3849.2600000000311</v>
      </c>
      <c r="M318" s="31">
        <f t="shared" si="4"/>
        <v>32339.870000000035</v>
      </c>
      <c r="N318" s="31">
        <f t="shared" si="5"/>
        <v>28490.610000000004</v>
      </c>
    </row>
    <row r="319" spans="1:14" ht="14.25" customHeight="1">
      <c r="A319" s="27" t="s">
        <v>71</v>
      </c>
      <c r="B319" s="28">
        <v>43830</v>
      </c>
      <c r="C319" s="29" t="s">
        <v>234</v>
      </c>
      <c r="D319" s="30"/>
      <c r="E319" s="30">
        <v>5.0999999999999996</v>
      </c>
      <c r="F319" s="30"/>
      <c r="G319" s="27"/>
      <c r="H319" s="27"/>
      <c r="I319" s="27"/>
      <c r="J319" s="27"/>
      <c r="K319" s="27"/>
      <c r="L319" s="31">
        <f t="shared" si="3"/>
        <v>-3844.1600000000326</v>
      </c>
      <c r="M319" s="31">
        <f t="shared" si="4"/>
        <v>32339.870000000035</v>
      </c>
      <c r="N319" s="31">
        <f t="shared" si="5"/>
        <v>28495.710000000003</v>
      </c>
    </row>
    <row r="320" spans="1:14" ht="14.25" customHeight="1">
      <c r="A320" s="27" t="s">
        <v>71</v>
      </c>
      <c r="B320" s="28">
        <v>43831</v>
      </c>
      <c r="C320" s="29" t="s">
        <v>73</v>
      </c>
      <c r="D320" s="30">
        <v>20</v>
      </c>
      <c r="E320" s="30"/>
      <c r="F320" s="30"/>
      <c r="G320" s="27"/>
      <c r="H320" s="27"/>
      <c r="I320" s="27"/>
      <c r="J320" s="27"/>
      <c r="K320" s="27"/>
      <c r="L320" s="31">
        <f t="shared" si="3"/>
        <v>-3864.1600000000326</v>
      </c>
      <c r="M320" s="31">
        <f t="shared" si="4"/>
        <v>32359.870000000035</v>
      </c>
      <c r="N320" s="31">
        <f t="shared" si="5"/>
        <v>28495.710000000003</v>
      </c>
    </row>
    <row r="321" spans="1:14" ht="14.25" customHeight="1">
      <c r="A321" s="27" t="s">
        <v>71</v>
      </c>
      <c r="B321" s="28">
        <v>43837</v>
      </c>
      <c r="C321" s="29" t="s">
        <v>273</v>
      </c>
      <c r="D321" s="30">
        <v>38.340000000000003</v>
      </c>
      <c r="E321" s="30"/>
      <c r="F321" s="30"/>
      <c r="G321" s="27"/>
      <c r="H321" s="27"/>
      <c r="I321" s="27"/>
      <c r="J321" s="27"/>
      <c r="K321" s="27"/>
      <c r="L321" s="31">
        <f t="shared" si="3"/>
        <v>-3902.5000000000327</v>
      </c>
      <c r="M321" s="31">
        <f t="shared" si="4"/>
        <v>32398.210000000036</v>
      </c>
      <c r="N321" s="31">
        <f t="shared" si="5"/>
        <v>28495.710000000003</v>
      </c>
    </row>
    <row r="322" spans="1:14" ht="14.25" customHeight="1">
      <c r="A322" s="27" t="s">
        <v>71</v>
      </c>
      <c r="B322" s="28">
        <v>43837</v>
      </c>
      <c r="C322" s="29" t="s">
        <v>274</v>
      </c>
      <c r="D322" s="30">
        <v>207.57</v>
      </c>
      <c r="E322" s="30"/>
      <c r="F322" s="30"/>
      <c r="G322" s="27"/>
      <c r="H322" s="27"/>
      <c r="I322" s="27"/>
      <c r="J322" s="27"/>
      <c r="K322" s="27"/>
      <c r="L322" s="31">
        <f t="shared" si="3"/>
        <v>-4110.0700000000325</v>
      </c>
      <c r="M322" s="31">
        <f t="shared" si="4"/>
        <v>32605.780000000035</v>
      </c>
      <c r="N322" s="31">
        <f t="shared" si="5"/>
        <v>28495.710000000003</v>
      </c>
    </row>
    <row r="323" spans="1:14" ht="14.25" customHeight="1">
      <c r="A323" s="27" t="s">
        <v>71</v>
      </c>
      <c r="B323" s="28">
        <v>43850</v>
      </c>
      <c r="C323" s="29" t="s">
        <v>275</v>
      </c>
      <c r="D323" s="38">
        <v>6</v>
      </c>
      <c r="E323" s="30"/>
      <c r="F323" s="30"/>
      <c r="G323" s="27"/>
      <c r="H323" s="27"/>
      <c r="I323" s="27"/>
      <c r="J323" s="27"/>
      <c r="K323" s="27"/>
      <c r="L323" s="31">
        <f t="shared" si="3"/>
        <v>-4116.0700000000325</v>
      </c>
      <c r="M323" s="31">
        <f t="shared" si="4"/>
        <v>32611.780000000035</v>
      </c>
      <c r="N323" s="31">
        <f t="shared" si="5"/>
        <v>28495.710000000003</v>
      </c>
    </row>
    <row r="324" spans="1:14" ht="14.25" customHeight="1">
      <c r="A324" s="27" t="s">
        <v>71</v>
      </c>
      <c r="B324" s="28">
        <v>43850</v>
      </c>
      <c r="C324" s="29" t="s">
        <v>276</v>
      </c>
      <c r="D324" s="38">
        <v>15.13</v>
      </c>
      <c r="E324" s="30"/>
      <c r="F324" s="30"/>
      <c r="G324" s="27"/>
      <c r="H324" s="27"/>
      <c r="I324" s="27"/>
      <c r="J324" s="27"/>
      <c r="K324" s="27"/>
      <c r="L324" s="31">
        <f t="shared" si="3"/>
        <v>-4131.2000000000335</v>
      </c>
      <c r="M324" s="31">
        <f t="shared" si="4"/>
        <v>32626.910000000036</v>
      </c>
      <c r="N324" s="31">
        <f t="shared" si="5"/>
        <v>28495.710000000003</v>
      </c>
    </row>
    <row r="325" spans="1:14" ht="14.25" customHeight="1">
      <c r="A325" s="27" t="s">
        <v>71</v>
      </c>
      <c r="B325" s="28">
        <v>43850</v>
      </c>
      <c r="C325" s="29" t="s">
        <v>277</v>
      </c>
      <c r="D325" s="38">
        <v>20.12</v>
      </c>
      <c r="E325" s="30"/>
      <c r="F325" s="30"/>
      <c r="G325" s="27"/>
      <c r="H325" s="27"/>
      <c r="I325" s="27"/>
      <c r="J325" s="27"/>
      <c r="K325" s="27"/>
      <c r="L325" s="31">
        <f t="shared" si="3"/>
        <v>-4151.3200000000325</v>
      </c>
      <c r="M325" s="31">
        <f t="shared" si="4"/>
        <v>32647.030000000035</v>
      </c>
      <c r="N325" s="31">
        <f t="shared" si="5"/>
        <v>28495.710000000003</v>
      </c>
    </row>
    <row r="326" spans="1:14" ht="14.25" customHeight="1">
      <c r="A326" s="27" t="s">
        <v>71</v>
      </c>
      <c r="B326" s="28">
        <v>43857</v>
      </c>
      <c r="C326" s="29" t="s">
        <v>278</v>
      </c>
      <c r="D326" s="30">
        <v>7</v>
      </c>
      <c r="E326" s="30"/>
      <c r="F326" s="30"/>
      <c r="G326" s="27"/>
      <c r="H326" s="27"/>
      <c r="I326" s="27"/>
      <c r="J326" s="27"/>
      <c r="K326" s="27"/>
      <c r="L326" s="31">
        <f t="shared" si="3"/>
        <v>-4158.3200000000325</v>
      </c>
      <c r="M326" s="31">
        <f t="shared" si="4"/>
        <v>32654.030000000035</v>
      </c>
      <c r="N326" s="31">
        <f t="shared" si="5"/>
        <v>28495.710000000003</v>
      </c>
    </row>
    <row r="327" spans="1:14" ht="14.25" customHeight="1">
      <c r="A327" s="27" t="s">
        <v>71</v>
      </c>
      <c r="B327" s="28">
        <v>43857</v>
      </c>
      <c r="C327" s="29" t="s">
        <v>279</v>
      </c>
      <c r="D327" s="30">
        <v>250</v>
      </c>
      <c r="E327" s="30"/>
      <c r="F327" s="30"/>
      <c r="G327" s="27"/>
      <c r="H327" s="27"/>
      <c r="I327" s="27"/>
      <c r="J327" s="27"/>
      <c r="K327" s="27"/>
      <c r="L327" s="31">
        <f t="shared" si="3"/>
        <v>-4408.3200000000325</v>
      </c>
      <c r="M327" s="31">
        <f t="shared" si="4"/>
        <v>32904.030000000035</v>
      </c>
      <c r="N327" s="31">
        <f t="shared" si="5"/>
        <v>28495.710000000003</v>
      </c>
    </row>
    <row r="328" spans="1:14" ht="14.25" customHeight="1">
      <c r="A328" s="27" t="s">
        <v>71</v>
      </c>
      <c r="B328" s="28">
        <v>43860</v>
      </c>
      <c r="C328" s="29" t="s">
        <v>193</v>
      </c>
      <c r="D328" s="30">
        <v>17</v>
      </c>
      <c r="E328" s="30"/>
      <c r="F328" s="30"/>
      <c r="G328" s="27"/>
      <c r="H328" s="27"/>
      <c r="I328" s="27"/>
      <c r="J328" s="27"/>
      <c r="K328" s="27"/>
      <c r="L328" s="31">
        <f t="shared" si="3"/>
        <v>-4425.3200000000325</v>
      </c>
      <c r="M328" s="31">
        <f t="shared" si="4"/>
        <v>32921.030000000035</v>
      </c>
      <c r="N328" s="31">
        <f t="shared" si="5"/>
        <v>28495.710000000003</v>
      </c>
    </row>
    <row r="329" spans="1:14" ht="14.25" customHeight="1">
      <c r="A329" s="27" t="s">
        <v>71</v>
      </c>
      <c r="B329" s="28">
        <v>43860</v>
      </c>
      <c r="C329" s="29" t="s">
        <v>234</v>
      </c>
      <c r="D329" s="30"/>
      <c r="E329" s="30">
        <v>5.0999999999999996</v>
      </c>
      <c r="F329" s="30"/>
      <c r="G329" s="27"/>
      <c r="H329" s="27"/>
      <c r="I329" s="27"/>
      <c r="J329" s="27"/>
      <c r="K329" s="27"/>
      <c r="L329" s="31">
        <f t="shared" si="3"/>
        <v>-4420.2200000000339</v>
      </c>
      <c r="M329" s="31">
        <f t="shared" si="4"/>
        <v>32921.030000000035</v>
      </c>
      <c r="N329" s="31">
        <f t="shared" si="5"/>
        <v>28500.81</v>
      </c>
    </row>
    <row r="330" spans="1:14" ht="14.25" customHeight="1">
      <c r="A330" s="27" t="s">
        <v>71</v>
      </c>
      <c r="B330" s="28">
        <v>43863</v>
      </c>
      <c r="C330" s="29" t="s">
        <v>73</v>
      </c>
      <c r="D330" s="30">
        <v>20</v>
      </c>
      <c r="E330" s="30"/>
      <c r="F330" s="30"/>
      <c r="G330" s="27"/>
      <c r="H330" s="27"/>
      <c r="I330" s="27"/>
      <c r="J330" s="27"/>
      <c r="K330" s="27"/>
      <c r="L330" s="31">
        <f t="shared" si="3"/>
        <v>-4440.2200000000339</v>
      </c>
      <c r="M330" s="31">
        <f t="shared" si="4"/>
        <v>32941.030000000035</v>
      </c>
      <c r="N330" s="31">
        <f t="shared" si="5"/>
        <v>28500.81</v>
      </c>
    </row>
    <row r="331" spans="1:14" ht="14.25" customHeight="1">
      <c r="A331" s="27" t="s">
        <v>71</v>
      </c>
      <c r="B331" s="28">
        <v>43871</v>
      </c>
      <c r="C331" s="29" t="s">
        <v>280</v>
      </c>
      <c r="D331" s="30">
        <v>135</v>
      </c>
      <c r="E331" s="30"/>
      <c r="F331" s="30"/>
      <c r="G331" s="27"/>
      <c r="H331" s="27"/>
      <c r="I331" s="27"/>
      <c r="J331" s="27"/>
      <c r="K331" s="27"/>
      <c r="L331" s="31">
        <f t="shared" si="3"/>
        <v>-4575.2200000000339</v>
      </c>
      <c r="M331" s="31">
        <f t="shared" si="4"/>
        <v>33076.030000000035</v>
      </c>
      <c r="N331" s="31">
        <f t="shared" si="5"/>
        <v>28500.81</v>
      </c>
    </row>
    <row r="332" spans="1:14" ht="14.25" customHeight="1">
      <c r="A332" s="27" t="s">
        <v>71</v>
      </c>
      <c r="B332" s="28">
        <v>43871</v>
      </c>
      <c r="C332" s="29" t="s">
        <v>281</v>
      </c>
      <c r="D332" s="30">
        <v>480.1</v>
      </c>
      <c r="E332" s="30"/>
      <c r="F332" s="30"/>
      <c r="G332" s="27"/>
      <c r="H332" s="27"/>
      <c r="I332" s="27"/>
      <c r="J332" s="27"/>
      <c r="K332" s="27"/>
      <c r="L332" s="31">
        <f t="shared" si="3"/>
        <v>-5055.3200000000325</v>
      </c>
      <c r="M332" s="31">
        <f t="shared" si="4"/>
        <v>33556.130000000034</v>
      </c>
      <c r="N332" s="31">
        <f t="shared" si="5"/>
        <v>28500.81</v>
      </c>
    </row>
    <row r="333" spans="1:14" ht="14.25" customHeight="1">
      <c r="A333" s="27" t="s">
        <v>71</v>
      </c>
      <c r="B333" s="28">
        <v>43881</v>
      </c>
      <c r="C333" s="29" t="s">
        <v>282</v>
      </c>
      <c r="D333" s="30">
        <v>37</v>
      </c>
      <c r="E333" s="30"/>
      <c r="F333" s="30"/>
      <c r="G333" s="27"/>
      <c r="H333" s="27"/>
      <c r="I333" s="27"/>
      <c r="J333" s="27"/>
      <c r="K333" s="27"/>
      <c r="L333" s="31">
        <f t="shared" si="3"/>
        <v>-5092.3200000000325</v>
      </c>
      <c r="M333" s="31">
        <f t="shared" si="4"/>
        <v>33593.130000000034</v>
      </c>
      <c r="N333" s="31">
        <f t="shared" si="5"/>
        <v>28500.81</v>
      </c>
    </row>
    <row r="334" spans="1:14" ht="14.25" customHeight="1">
      <c r="A334" s="27" t="s">
        <v>71</v>
      </c>
      <c r="B334" s="28">
        <v>43890</v>
      </c>
      <c r="C334" s="29" t="s">
        <v>74</v>
      </c>
      <c r="D334" s="30">
        <v>17.579999999999998</v>
      </c>
      <c r="E334" s="30"/>
      <c r="F334" s="30"/>
      <c r="G334" s="27"/>
      <c r="H334" s="27"/>
      <c r="I334" s="27"/>
      <c r="J334" s="27"/>
      <c r="K334" s="27"/>
      <c r="L334" s="31">
        <f t="shared" si="3"/>
        <v>-5109.9000000000342</v>
      </c>
      <c r="M334" s="31">
        <f t="shared" si="4"/>
        <v>33610.710000000036</v>
      </c>
      <c r="N334" s="31">
        <f t="shared" si="5"/>
        <v>28500.81</v>
      </c>
    </row>
    <row r="335" spans="1:14" ht="14.25" customHeight="1">
      <c r="A335" s="27" t="s">
        <v>71</v>
      </c>
      <c r="B335" s="28">
        <v>43890</v>
      </c>
      <c r="C335" s="29" t="s">
        <v>234</v>
      </c>
      <c r="D335" s="30"/>
      <c r="E335" s="30">
        <v>5.27</v>
      </c>
      <c r="F335" s="30"/>
      <c r="G335" s="27"/>
      <c r="H335" s="27"/>
      <c r="I335" s="27"/>
      <c r="J335" s="27"/>
      <c r="K335" s="27"/>
      <c r="L335" s="31">
        <f t="shared" si="3"/>
        <v>-5104.6300000000338</v>
      </c>
      <c r="M335" s="31">
        <f t="shared" si="4"/>
        <v>33610.710000000036</v>
      </c>
      <c r="N335" s="31">
        <f t="shared" si="5"/>
        <v>28506.080000000002</v>
      </c>
    </row>
    <row r="336" spans="1:14" ht="14.25" customHeight="1">
      <c r="A336" s="27" t="s">
        <v>71</v>
      </c>
      <c r="B336" s="28">
        <v>43891</v>
      </c>
      <c r="C336" s="29" t="s">
        <v>73</v>
      </c>
      <c r="D336" s="30">
        <v>20</v>
      </c>
      <c r="E336" s="30"/>
      <c r="F336" s="30"/>
      <c r="G336" s="27"/>
      <c r="H336" s="27"/>
      <c r="I336" s="27"/>
      <c r="J336" s="27"/>
      <c r="K336" s="27"/>
      <c r="L336" s="31">
        <f t="shared" si="3"/>
        <v>-5124.6300000000338</v>
      </c>
      <c r="M336" s="31">
        <f t="shared" si="4"/>
        <v>33630.710000000036</v>
      </c>
      <c r="N336" s="31">
        <f t="shared" si="5"/>
        <v>28506.080000000002</v>
      </c>
    </row>
    <row r="337" spans="1:14" ht="14.25" customHeight="1">
      <c r="A337" s="27" t="s">
        <v>71</v>
      </c>
      <c r="B337" s="28">
        <v>43894</v>
      </c>
      <c r="C337" s="29" t="s">
        <v>283</v>
      </c>
      <c r="D337" s="30">
        <v>62.33</v>
      </c>
      <c r="E337" s="30"/>
      <c r="F337" s="30"/>
      <c r="G337" s="27"/>
      <c r="H337" s="27"/>
      <c r="I337" s="27"/>
      <c r="J337" s="27"/>
      <c r="K337" s="27"/>
      <c r="L337" s="31">
        <f t="shared" si="3"/>
        <v>-5186.9600000000355</v>
      </c>
      <c r="M337" s="31">
        <f t="shared" si="4"/>
        <v>33693.040000000037</v>
      </c>
      <c r="N337" s="31">
        <f t="shared" si="5"/>
        <v>28506.080000000002</v>
      </c>
    </row>
    <row r="338" spans="1:14" ht="14.25" customHeight="1">
      <c r="A338" s="27" t="s">
        <v>71</v>
      </c>
      <c r="B338" s="28">
        <v>43894</v>
      </c>
      <c r="C338" s="29" t="s">
        <v>284</v>
      </c>
      <c r="D338" s="30">
        <v>324.8</v>
      </c>
      <c r="E338" s="30"/>
      <c r="F338" s="30"/>
      <c r="G338" s="27"/>
      <c r="H338" s="27"/>
      <c r="I338" s="27"/>
      <c r="J338" s="27"/>
      <c r="K338" s="27"/>
      <c r="L338" s="31">
        <f t="shared" si="3"/>
        <v>-5511.7600000000384</v>
      </c>
      <c r="M338" s="31">
        <f t="shared" si="4"/>
        <v>34017.84000000004</v>
      </c>
      <c r="N338" s="31">
        <f t="shared" si="5"/>
        <v>28506.080000000002</v>
      </c>
    </row>
    <row r="339" spans="1:14" ht="14.25" customHeight="1">
      <c r="A339" s="27" t="s">
        <v>71</v>
      </c>
      <c r="B339" s="28">
        <v>43899</v>
      </c>
      <c r="C339" s="29" t="s">
        <v>246</v>
      </c>
      <c r="D339" s="30"/>
      <c r="E339" s="30">
        <v>0.59</v>
      </c>
      <c r="F339" s="30"/>
      <c r="G339" s="27"/>
      <c r="H339" s="27"/>
      <c r="I339" s="27"/>
      <c r="J339" s="27"/>
      <c r="K339" s="27"/>
      <c r="L339" s="31">
        <f t="shared" si="3"/>
        <v>-5511.1700000000383</v>
      </c>
      <c r="M339" s="31">
        <f t="shared" si="4"/>
        <v>34017.84000000004</v>
      </c>
      <c r="N339" s="31">
        <f t="shared" si="5"/>
        <v>28506.670000000002</v>
      </c>
    </row>
    <row r="340" spans="1:14" ht="14.25" customHeight="1">
      <c r="A340" s="27" t="s">
        <v>71</v>
      </c>
      <c r="B340" s="28">
        <v>43906</v>
      </c>
      <c r="C340" s="29" t="s">
        <v>285</v>
      </c>
      <c r="D340" s="30"/>
      <c r="E340" s="30">
        <v>32</v>
      </c>
      <c r="F340" s="30"/>
      <c r="G340" s="27"/>
      <c r="H340" s="27"/>
      <c r="I340" s="27"/>
      <c r="J340" s="27"/>
      <c r="K340" s="27"/>
      <c r="L340" s="31">
        <f t="shared" si="3"/>
        <v>-5479.1700000000383</v>
      </c>
      <c r="M340" s="31">
        <f t="shared" si="4"/>
        <v>34017.84000000004</v>
      </c>
      <c r="N340" s="31">
        <f t="shared" si="5"/>
        <v>28538.670000000002</v>
      </c>
    </row>
    <row r="341" spans="1:14" ht="14.25" customHeight="1">
      <c r="A341" s="27" t="s">
        <v>71</v>
      </c>
      <c r="B341" s="28">
        <v>43910</v>
      </c>
      <c r="C341" s="29" t="s">
        <v>286</v>
      </c>
      <c r="D341" s="30">
        <v>25.42</v>
      </c>
      <c r="E341" s="30"/>
      <c r="F341" s="30"/>
      <c r="G341" s="27"/>
      <c r="H341" s="27"/>
      <c r="I341" s="27"/>
      <c r="J341" s="27"/>
      <c r="K341" s="27"/>
      <c r="L341" s="31">
        <f t="shared" si="3"/>
        <v>-5504.5900000000365</v>
      </c>
      <c r="M341" s="31">
        <f t="shared" si="4"/>
        <v>34043.260000000038</v>
      </c>
      <c r="N341" s="31">
        <f t="shared" si="5"/>
        <v>28538.670000000002</v>
      </c>
    </row>
    <row r="342" spans="1:14" ht="14.25" customHeight="1">
      <c r="A342" s="27" t="s">
        <v>71</v>
      </c>
      <c r="B342" s="28">
        <v>43920</v>
      </c>
      <c r="C342" s="29" t="s">
        <v>287</v>
      </c>
      <c r="D342" s="30">
        <v>47.2</v>
      </c>
      <c r="E342" s="30"/>
      <c r="F342" s="30"/>
      <c r="G342" s="27"/>
      <c r="H342" s="27"/>
      <c r="I342" s="27"/>
      <c r="J342" s="27"/>
      <c r="K342" s="27"/>
      <c r="L342" s="31">
        <f t="shared" si="3"/>
        <v>-5551.7900000000336</v>
      </c>
      <c r="M342" s="31">
        <f t="shared" si="4"/>
        <v>34090.460000000036</v>
      </c>
      <c r="N342" s="31">
        <f t="shared" si="5"/>
        <v>28538.670000000002</v>
      </c>
    </row>
    <row r="343" spans="1:14" ht="14.25" customHeight="1">
      <c r="A343" s="27" t="s">
        <v>71</v>
      </c>
      <c r="B343" s="28">
        <v>43920</v>
      </c>
      <c r="C343" s="29" t="s">
        <v>288</v>
      </c>
      <c r="D343" s="30">
        <v>254.93</v>
      </c>
      <c r="E343" s="30"/>
      <c r="F343" s="30"/>
      <c r="G343" s="27"/>
      <c r="H343" s="27"/>
      <c r="I343" s="27"/>
      <c r="J343" s="27"/>
      <c r="K343" s="27"/>
      <c r="L343" s="31">
        <f t="shared" si="3"/>
        <v>-5806.7200000000339</v>
      </c>
      <c r="M343" s="31">
        <f t="shared" si="4"/>
        <v>34345.390000000036</v>
      </c>
      <c r="N343" s="31">
        <f t="shared" si="5"/>
        <v>28538.670000000002</v>
      </c>
    </row>
    <row r="344" spans="1:14" ht="14.25" customHeight="1">
      <c r="A344" s="27" t="s">
        <v>71</v>
      </c>
      <c r="B344" s="28">
        <v>43921</v>
      </c>
      <c r="C344" s="29" t="s">
        <v>272</v>
      </c>
      <c r="D344" s="30">
        <v>1.38</v>
      </c>
      <c r="E344" s="30"/>
      <c r="F344" s="30"/>
      <c r="G344" s="27"/>
      <c r="H344" s="27"/>
      <c r="I344" s="27"/>
      <c r="J344" s="27"/>
      <c r="K344" s="27"/>
      <c r="L344" s="31">
        <f t="shared" si="3"/>
        <v>-5808.1000000000313</v>
      </c>
      <c r="M344" s="31">
        <f t="shared" si="4"/>
        <v>34346.770000000033</v>
      </c>
      <c r="N344" s="31">
        <f t="shared" si="5"/>
        <v>28538.670000000002</v>
      </c>
    </row>
    <row r="345" spans="1:14" ht="14.25" customHeight="1">
      <c r="A345" s="27" t="s">
        <v>71</v>
      </c>
      <c r="B345" s="28">
        <v>43921</v>
      </c>
      <c r="C345" s="29" t="s">
        <v>74</v>
      </c>
      <c r="D345" s="30">
        <v>17</v>
      </c>
      <c r="E345" s="30"/>
      <c r="F345" s="30"/>
      <c r="G345" s="27"/>
      <c r="H345" s="27"/>
      <c r="I345" s="27"/>
      <c r="J345" s="27"/>
      <c r="K345" s="27"/>
      <c r="L345" s="31">
        <f t="shared" si="3"/>
        <v>-5825.1000000000313</v>
      </c>
      <c r="M345" s="31">
        <f t="shared" si="4"/>
        <v>34363.770000000033</v>
      </c>
      <c r="N345" s="31">
        <f t="shared" si="5"/>
        <v>28538.670000000002</v>
      </c>
    </row>
    <row r="346" spans="1:14" ht="14.25" customHeight="1">
      <c r="A346" s="27" t="s">
        <v>71</v>
      </c>
      <c r="B346" s="28">
        <v>43922</v>
      </c>
      <c r="C346" s="29" t="s">
        <v>73</v>
      </c>
      <c r="D346" s="30">
        <v>20</v>
      </c>
      <c r="E346" s="30"/>
      <c r="F346" s="30"/>
      <c r="G346" s="27"/>
      <c r="H346" s="27"/>
      <c r="I346" s="27"/>
      <c r="J346" s="27"/>
      <c r="K346" s="27"/>
      <c r="L346" s="31">
        <f t="shared" si="3"/>
        <v>-5845.1000000000313</v>
      </c>
      <c r="M346" s="31">
        <f t="shared" si="4"/>
        <v>34383.770000000033</v>
      </c>
      <c r="N346" s="31">
        <f t="shared" si="5"/>
        <v>28538.670000000002</v>
      </c>
    </row>
    <row r="347" spans="1:14" ht="14.25" customHeight="1">
      <c r="A347" s="27" t="s">
        <v>71</v>
      </c>
      <c r="B347" s="28">
        <v>43941</v>
      </c>
      <c r="C347" s="29" t="s">
        <v>289</v>
      </c>
      <c r="D347" s="30">
        <v>19.52</v>
      </c>
      <c r="E347" s="30"/>
      <c r="F347" s="30"/>
      <c r="G347" s="27"/>
      <c r="H347" s="27"/>
      <c r="I347" s="27"/>
      <c r="J347" s="27"/>
      <c r="K347" s="27"/>
      <c r="L347" s="31">
        <f t="shared" si="3"/>
        <v>-5864.6200000000281</v>
      </c>
      <c r="M347" s="31">
        <f t="shared" si="4"/>
        <v>34403.29000000003</v>
      </c>
      <c r="N347" s="31">
        <f t="shared" si="5"/>
        <v>28538.670000000002</v>
      </c>
    </row>
    <row r="348" spans="1:14" ht="14.25" customHeight="1">
      <c r="A348" s="27" t="s">
        <v>71</v>
      </c>
      <c r="B348" s="28">
        <v>43951</v>
      </c>
      <c r="C348" s="29" t="s">
        <v>74</v>
      </c>
      <c r="D348" s="30">
        <v>17</v>
      </c>
      <c r="E348" s="30"/>
      <c r="F348" s="30"/>
      <c r="G348" s="27"/>
      <c r="H348" s="27"/>
      <c r="I348" s="27"/>
      <c r="J348" s="27"/>
      <c r="K348" s="27"/>
      <c r="L348" s="31">
        <f t="shared" si="3"/>
        <v>-5881.6200000000281</v>
      </c>
      <c r="M348" s="31">
        <f t="shared" si="4"/>
        <v>34420.29000000003</v>
      </c>
      <c r="N348" s="31">
        <f t="shared" si="5"/>
        <v>28538.670000000002</v>
      </c>
    </row>
    <row r="349" spans="1:14" ht="14.25" customHeight="1">
      <c r="A349" s="27" t="s">
        <v>71</v>
      </c>
      <c r="B349" s="28">
        <v>43951</v>
      </c>
      <c r="C349" s="29" t="s">
        <v>234</v>
      </c>
      <c r="D349" s="30"/>
      <c r="E349" s="30">
        <v>17</v>
      </c>
      <c r="F349" s="30"/>
      <c r="G349" s="27"/>
      <c r="H349" s="27"/>
      <c r="I349" s="27"/>
      <c r="J349" s="27"/>
      <c r="K349" s="27"/>
      <c r="L349" s="31">
        <f t="shared" si="3"/>
        <v>-5864.6200000000281</v>
      </c>
      <c r="M349" s="31">
        <f t="shared" si="4"/>
        <v>34420.29000000003</v>
      </c>
      <c r="N349" s="31">
        <f t="shared" si="5"/>
        <v>28555.670000000002</v>
      </c>
    </row>
    <row r="350" spans="1:14" ht="14.25" customHeight="1">
      <c r="A350" s="27" t="s">
        <v>71</v>
      </c>
      <c r="B350" s="28">
        <v>43952</v>
      </c>
      <c r="C350" s="29" t="s">
        <v>73</v>
      </c>
      <c r="D350" s="30">
        <v>20</v>
      </c>
      <c r="E350" s="30"/>
      <c r="F350" s="30"/>
      <c r="G350" s="27"/>
      <c r="H350" s="27"/>
      <c r="I350" s="27"/>
      <c r="J350" s="27"/>
      <c r="K350" s="27"/>
      <c r="L350" s="31">
        <f t="shared" si="3"/>
        <v>-5884.6200000000281</v>
      </c>
      <c r="M350" s="31">
        <f t="shared" si="4"/>
        <v>34440.29000000003</v>
      </c>
      <c r="N350" s="31">
        <f t="shared" si="5"/>
        <v>28555.670000000002</v>
      </c>
    </row>
    <row r="351" spans="1:14" ht="14.25" customHeight="1">
      <c r="A351" s="27" t="s">
        <v>71</v>
      </c>
      <c r="B351" s="28">
        <v>43970</v>
      </c>
      <c r="C351" s="29" t="s">
        <v>290</v>
      </c>
      <c r="D351" s="30">
        <v>17.3</v>
      </c>
      <c r="E351" s="30"/>
      <c r="F351" s="30"/>
      <c r="G351" s="27"/>
      <c r="H351" s="27"/>
      <c r="I351" s="27"/>
      <c r="J351" s="27"/>
      <c r="K351" s="27"/>
      <c r="L351" s="31">
        <f t="shared" si="3"/>
        <v>-5901.920000000031</v>
      </c>
      <c r="M351" s="31">
        <f t="shared" si="4"/>
        <v>34457.590000000033</v>
      </c>
      <c r="N351" s="31">
        <f t="shared" si="5"/>
        <v>28555.670000000002</v>
      </c>
    </row>
    <row r="352" spans="1:14" ht="14.25" customHeight="1">
      <c r="A352" s="27" t="s">
        <v>71</v>
      </c>
      <c r="B352" s="28">
        <v>43982</v>
      </c>
      <c r="C352" s="29" t="s">
        <v>291</v>
      </c>
      <c r="D352" s="30">
        <v>17</v>
      </c>
      <c r="E352" s="30"/>
      <c r="F352" s="30"/>
      <c r="G352" s="27"/>
      <c r="H352" s="27"/>
      <c r="I352" s="27"/>
      <c r="J352" s="27"/>
      <c r="K352" s="27"/>
      <c r="L352" s="31">
        <f t="shared" si="3"/>
        <v>-5918.920000000031</v>
      </c>
      <c r="M352" s="31">
        <f t="shared" si="4"/>
        <v>34474.590000000033</v>
      </c>
      <c r="N352" s="31">
        <f t="shared" si="5"/>
        <v>28555.670000000002</v>
      </c>
    </row>
    <row r="353" spans="1:14" ht="14.25" customHeight="1">
      <c r="A353" s="27" t="s">
        <v>71</v>
      </c>
      <c r="B353" s="28">
        <v>43983</v>
      </c>
      <c r="C353" s="29" t="s">
        <v>210</v>
      </c>
      <c r="D353" s="30">
        <v>20</v>
      </c>
      <c r="E353" s="30"/>
      <c r="F353" s="30"/>
      <c r="G353" s="27"/>
      <c r="H353" s="27"/>
      <c r="I353" s="27"/>
      <c r="J353" s="27"/>
      <c r="K353" s="27"/>
      <c r="L353" s="31">
        <f t="shared" si="3"/>
        <v>-5938.920000000031</v>
      </c>
      <c r="M353" s="31">
        <f t="shared" si="4"/>
        <v>34494.590000000033</v>
      </c>
      <c r="N353" s="31">
        <f t="shared" si="5"/>
        <v>28555.670000000002</v>
      </c>
    </row>
    <row r="354" spans="1:14" ht="14.25" customHeight="1">
      <c r="A354" s="27" t="s">
        <v>71</v>
      </c>
      <c r="B354" s="28">
        <v>43986</v>
      </c>
      <c r="C354" s="29" t="s">
        <v>292</v>
      </c>
      <c r="D354" s="30">
        <v>201.03</v>
      </c>
      <c r="E354" s="30"/>
      <c r="F354" s="30"/>
      <c r="G354" s="27"/>
      <c r="H354" s="27"/>
      <c r="I354" s="27"/>
      <c r="J354" s="27"/>
      <c r="K354" s="27"/>
      <c r="L354" s="31">
        <f t="shared" si="3"/>
        <v>-6139.9500000000298</v>
      </c>
      <c r="M354" s="31">
        <f t="shared" si="4"/>
        <v>34695.620000000032</v>
      </c>
      <c r="N354" s="31">
        <f t="shared" si="5"/>
        <v>28555.670000000002</v>
      </c>
    </row>
    <row r="355" spans="1:14" ht="14.25" customHeight="1">
      <c r="A355" s="27" t="s">
        <v>71</v>
      </c>
      <c r="B355" s="28">
        <v>44002</v>
      </c>
      <c r="C355" s="29" t="s">
        <v>293</v>
      </c>
      <c r="D355" s="30">
        <v>80.28</v>
      </c>
      <c r="E355" s="30"/>
      <c r="F355" s="30"/>
      <c r="G355" s="27"/>
      <c r="H355" s="27"/>
      <c r="I355" s="27"/>
      <c r="J355" s="27"/>
      <c r="K355" s="27"/>
      <c r="L355" s="31">
        <f t="shared" si="3"/>
        <v>-6220.2300000000287</v>
      </c>
      <c r="M355" s="31">
        <f t="shared" si="4"/>
        <v>34775.900000000031</v>
      </c>
      <c r="N355" s="31">
        <f t="shared" si="5"/>
        <v>28555.670000000002</v>
      </c>
    </row>
    <row r="356" spans="1:14" ht="14.25" customHeight="1">
      <c r="A356" s="27" t="s">
        <v>71</v>
      </c>
      <c r="B356" s="28">
        <v>44012</v>
      </c>
      <c r="C356" s="29" t="s">
        <v>193</v>
      </c>
      <c r="D356" s="30">
        <v>17</v>
      </c>
      <c r="E356" s="30"/>
      <c r="F356" s="30"/>
      <c r="G356" s="27"/>
      <c r="H356" s="27"/>
      <c r="I356" s="27"/>
      <c r="J356" s="27"/>
      <c r="K356" s="27"/>
      <c r="L356" s="31">
        <f t="shared" si="3"/>
        <v>-6237.2300000000287</v>
      </c>
      <c r="M356" s="31">
        <f t="shared" si="4"/>
        <v>34792.900000000031</v>
      </c>
      <c r="N356" s="31">
        <f t="shared" si="5"/>
        <v>28555.670000000002</v>
      </c>
    </row>
    <row r="357" spans="1:14" ht="14.25" customHeight="1">
      <c r="A357" s="27" t="s">
        <v>71</v>
      </c>
      <c r="B357" s="28">
        <v>44012</v>
      </c>
      <c r="C357" s="29" t="s">
        <v>234</v>
      </c>
      <c r="D357" s="30"/>
      <c r="E357" s="30">
        <v>5.0999999999999996</v>
      </c>
      <c r="F357" s="30"/>
      <c r="G357" s="27"/>
      <c r="H357" s="27"/>
      <c r="I357" s="27"/>
      <c r="J357" s="27"/>
      <c r="K357" s="27"/>
      <c r="L357" s="31">
        <f t="shared" si="3"/>
        <v>-6232.1300000000301</v>
      </c>
      <c r="M357" s="31">
        <f t="shared" si="4"/>
        <v>34792.900000000031</v>
      </c>
      <c r="N357" s="31">
        <f t="shared" si="5"/>
        <v>28560.77</v>
      </c>
    </row>
    <row r="358" spans="1:14" ht="14.25" customHeight="1">
      <c r="A358" s="27" t="s">
        <v>71</v>
      </c>
      <c r="B358" s="28">
        <v>44013</v>
      </c>
      <c r="C358" s="29" t="s">
        <v>73</v>
      </c>
      <c r="D358" s="30">
        <v>20</v>
      </c>
      <c r="E358" s="30"/>
      <c r="F358" s="30"/>
      <c r="G358" s="27"/>
      <c r="H358" s="27"/>
      <c r="I358" s="27"/>
      <c r="J358" s="27"/>
      <c r="K358" s="27"/>
      <c r="L358" s="31">
        <f t="shared" si="3"/>
        <v>-6252.1300000000301</v>
      </c>
      <c r="M358" s="31">
        <f t="shared" si="4"/>
        <v>34812.900000000031</v>
      </c>
      <c r="N358" s="31">
        <f t="shared" si="5"/>
        <v>28560.77</v>
      </c>
    </row>
    <row r="359" spans="1:14" ht="14.25" customHeight="1">
      <c r="A359" s="27" t="s">
        <v>71</v>
      </c>
      <c r="B359" s="28">
        <v>44013</v>
      </c>
      <c r="C359" s="29" t="s">
        <v>294</v>
      </c>
      <c r="D359" s="30">
        <v>300</v>
      </c>
      <c r="E359" s="30"/>
      <c r="F359" s="30"/>
      <c r="G359" s="27"/>
      <c r="H359" s="27"/>
      <c r="I359" s="27"/>
      <c r="J359" s="27"/>
      <c r="K359" s="27"/>
      <c r="L359" s="31">
        <f t="shared" si="3"/>
        <v>-6552.1300000000301</v>
      </c>
      <c r="M359" s="31">
        <f t="shared" si="4"/>
        <v>35112.900000000031</v>
      </c>
      <c r="N359" s="31">
        <f t="shared" si="5"/>
        <v>28560.77</v>
      </c>
    </row>
    <row r="360" spans="1:14" ht="14.25" customHeight="1">
      <c r="A360" s="27" t="s">
        <v>71</v>
      </c>
      <c r="B360" s="28">
        <v>44020</v>
      </c>
      <c r="C360" s="29" t="s">
        <v>295</v>
      </c>
      <c r="D360" s="30">
        <v>172.71</v>
      </c>
      <c r="E360" s="30"/>
      <c r="F360" s="30"/>
      <c r="G360" s="27"/>
      <c r="H360" s="27"/>
      <c r="I360" s="27"/>
      <c r="J360" s="27"/>
      <c r="K360" s="27"/>
      <c r="L360" s="31">
        <f t="shared" si="3"/>
        <v>-6724.8400000000292</v>
      </c>
      <c r="M360" s="31">
        <f t="shared" si="4"/>
        <v>35285.61000000003</v>
      </c>
      <c r="N360" s="31">
        <f t="shared" si="5"/>
        <v>28560.77</v>
      </c>
    </row>
    <row r="361" spans="1:14" ht="14.25" customHeight="1">
      <c r="A361" s="27" t="s">
        <v>71</v>
      </c>
      <c r="B361" s="28">
        <v>44020</v>
      </c>
      <c r="C361" s="29" t="s">
        <v>296</v>
      </c>
      <c r="D361" s="30">
        <v>903.95</v>
      </c>
      <c r="E361" s="30"/>
      <c r="F361" s="30"/>
      <c r="G361" s="27"/>
      <c r="H361" s="27"/>
      <c r="I361" s="27"/>
      <c r="J361" s="27"/>
      <c r="K361" s="27"/>
      <c r="L361" s="31">
        <f t="shared" si="3"/>
        <v>-7628.7900000000263</v>
      </c>
      <c r="M361" s="31">
        <f t="shared" si="4"/>
        <v>36189.560000000027</v>
      </c>
      <c r="N361" s="31">
        <f t="shared" si="5"/>
        <v>28560.77</v>
      </c>
    </row>
    <row r="362" spans="1:14" ht="14.25" customHeight="1">
      <c r="A362" s="27" t="s">
        <v>71</v>
      </c>
      <c r="B362" s="28">
        <v>44027</v>
      </c>
      <c r="C362" s="29" t="s">
        <v>297</v>
      </c>
      <c r="D362" s="30">
        <v>4</v>
      </c>
      <c r="E362" s="30"/>
      <c r="F362" s="30"/>
      <c r="G362" s="27"/>
      <c r="H362" s="27"/>
      <c r="I362" s="27"/>
      <c r="J362" s="27"/>
      <c r="K362" s="27"/>
      <c r="L362" s="31">
        <f t="shared" si="3"/>
        <v>-7632.7900000000263</v>
      </c>
      <c r="M362" s="31">
        <f t="shared" si="4"/>
        <v>36193.560000000027</v>
      </c>
      <c r="N362" s="31">
        <f t="shared" si="5"/>
        <v>28560.77</v>
      </c>
    </row>
    <row r="363" spans="1:14" ht="14.25" customHeight="1">
      <c r="A363" s="27" t="s">
        <v>71</v>
      </c>
      <c r="B363" s="28">
        <v>44027</v>
      </c>
      <c r="C363" s="29" t="s">
        <v>298</v>
      </c>
      <c r="D363" s="30">
        <v>9.6</v>
      </c>
      <c r="E363" s="30"/>
      <c r="F363" s="30"/>
      <c r="G363" s="27"/>
      <c r="H363" s="27"/>
      <c r="I363" s="27"/>
      <c r="J363" s="27"/>
      <c r="K363" s="27"/>
      <c r="L363" s="31">
        <f t="shared" si="3"/>
        <v>-7642.3900000000249</v>
      </c>
      <c r="M363" s="31">
        <f t="shared" si="4"/>
        <v>36203.160000000025</v>
      </c>
      <c r="N363" s="31">
        <f t="shared" si="5"/>
        <v>28560.77</v>
      </c>
    </row>
    <row r="364" spans="1:14" ht="14.25" customHeight="1">
      <c r="A364" s="27" t="s">
        <v>71</v>
      </c>
      <c r="B364" s="28">
        <v>44032</v>
      </c>
      <c r="C364" s="29" t="s">
        <v>299</v>
      </c>
      <c r="D364" s="30">
        <v>68.81</v>
      </c>
      <c r="E364" s="30"/>
      <c r="F364" s="30"/>
      <c r="G364" s="27"/>
      <c r="H364" s="27"/>
      <c r="I364" s="27"/>
      <c r="J364" s="27"/>
      <c r="K364" s="27"/>
      <c r="L364" s="31">
        <f t="shared" si="3"/>
        <v>-7711.2000000000226</v>
      </c>
      <c r="M364" s="31">
        <f t="shared" si="4"/>
        <v>36271.970000000023</v>
      </c>
      <c r="N364" s="31">
        <f t="shared" si="5"/>
        <v>28560.77</v>
      </c>
    </row>
    <row r="365" spans="1:14" ht="14.25" customHeight="1">
      <c r="A365" s="27" t="s">
        <v>71</v>
      </c>
      <c r="B365" s="28">
        <v>44039</v>
      </c>
      <c r="C365" s="29" t="s">
        <v>300</v>
      </c>
      <c r="D365" s="30">
        <v>14.5</v>
      </c>
      <c r="E365" s="30"/>
      <c r="F365" s="30"/>
      <c r="G365" s="27"/>
      <c r="H365" s="27"/>
      <c r="I365" s="27"/>
      <c r="J365" s="27"/>
      <c r="K365" s="27"/>
      <c r="L365" s="31">
        <f t="shared" si="3"/>
        <v>-7725.7000000000226</v>
      </c>
      <c r="M365" s="31">
        <f t="shared" si="4"/>
        <v>36286.470000000023</v>
      </c>
      <c r="N365" s="31">
        <f t="shared" si="5"/>
        <v>28560.77</v>
      </c>
    </row>
    <row r="366" spans="1:14" ht="14.25" customHeight="1">
      <c r="A366" s="27" t="s">
        <v>71</v>
      </c>
      <c r="B366" s="28">
        <v>44042</v>
      </c>
      <c r="C366" s="29" t="s">
        <v>193</v>
      </c>
      <c r="D366" s="30">
        <v>17</v>
      </c>
      <c r="E366" s="30"/>
      <c r="F366" s="30"/>
      <c r="G366" s="27"/>
      <c r="H366" s="27"/>
      <c r="I366" s="27"/>
      <c r="J366" s="27"/>
      <c r="K366" s="27"/>
      <c r="L366" s="31">
        <f t="shared" si="3"/>
        <v>-7742.7000000000226</v>
      </c>
      <c r="M366" s="31">
        <f t="shared" si="4"/>
        <v>36303.470000000023</v>
      </c>
      <c r="N366" s="31">
        <f t="shared" si="5"/>
        <v>28560.77</v>
      </c>
    </row>
    <row r="367" spans="1:14" ht="14.25" customHeight="1">
      <c r="A367" s="27" t="s">
        <v>71</v>
      </c>
      <c r="B367" s="28">
        <v>44042</v>
      </c>
      <c r="C367" s="29" t="s">
        <v>234</v>
      </c>
      <c r="D367" s="30"/>
      <c r="E367" s="30">
        <v>5.0999999999999996</v>
      </c>
      <c r="F367" s="30"/>
      <c r="G367" s="27"/>
      <c r="H367" s="27"/>
      <c r="I367" s="27"/>
      <c r="J367" s="27"/>
      <c r="K367" s="27"/>
      <c r="L367" s="31">
        <f t="shared" si="3"/>
        <v>-7737.600000000024</v>
      </c>
      <c r="M367" s="31">
        <f t="shared" si="4"/>
        <v>36303.470000000023</v>
      </c>
      <c r="N367" s="31">
        <f t="shared" si="5"/>
        <v>28565.87</v>
      </c>
    </row>
    <row r="368" spans="1:14" ht="14.25" customHeight="1">
      <c r="A368" s="27" t="s">
        <v>71</v>
      </c>
      <c r="B368" s="28">
        <v>44045</v>
      </c>
      <c r="C368" s="29" t="s">
        <v>73</v>
      </c>
      <c r="D368" s="30">
        <v>20</v>
      </c>
      <c r="E368" s="30"/>
      <c r="F368" s="30"/>
      <c r="G368" s="27"/>
      <c r="H368" s="27"/>
      <c r="I368" s="27"/>
      <c r="J368" s="27"/>
      <c r="K368" s="27"/>
      <c r="L368" s="31">
        <f t="shared" si="3"/>
        <v>-7757.600000000024</v>
      </c>
      <c r="M368" s="31">
        <f t="shared" si="4"/>
        <v>36323.470000000023</v>
      </c>
      <c r="N368" s="31">
        <f t="shared" si="5"/>
        <v>28565.87</v>
      </c>
    </row>
    <row r="369" spans="1:14" ht="14.25" customHeight="1">
      <c r="A369" s="27" t="s">
        <v>71</v>
      </c>
      <c r="B369" s="28">
        <v>44050</v>
      </c>
      <c r="C369" s="29" t="s">
        <v>301</v>
      </c>
      <c r="D369" s="30">
        <v>270</v>
      </c>
      <c r="E369" s="30"/>
      <c r="F369" s="30"/>
      <c r="G369" s="27"/>
      <c r="H369" s="27"/>
      <c r="I369" s="27"/>
      <c r="J369" s="27"/>
      <c r="K369" s="27"/>
      <c r="L369" s="31">
        <f t="shared" si="3"/>
        <v>-8027.600000000024</v>
      </c>
      <c r="M369" s="31">
        <f t="shared" si="4"/>
        <v>36593.470000000023</v>
      </c>
      <c r="N369" s="31">
        <f t="shared" si="5"/>
        <v>28565.87</v>
      </c>
    </row>
    <row r="370" spans="1:14" ht="14.25" customHeight="1">
      <c r="A370" s="27" t="s">
        <v>71</v>
      </c>
      <c r="B370" s="28">
        <v>44050</v>
      </c>
      <c r="C370" s="29" t="s">
        <v>302</v>
      </c>
      <c r="D370" s="30"/>
      <c r="E370" s="30">
        <v>5000</v>
      </c>
      <c r="F370" s="30"/>
      <c r="G370" s="27"/>
      <c r="H370" s="27"/>
      <c r="I370" s="27"/>
      <c r="J370" s="27"/>
      <c r="K370" s="27"/>
      <c r="L370" s="31">
        <f t="shared" si="3"/>
        <v>-3027.6000000000276</v>
      </c>
      <c r="M370" s="31">
        <f t="shared" si="4"/>
        <v>36593.470000000023</v>
      </c>
      <c r="N370" s="31">
        <f t="shared" si="5"/>
        <v>33565.869999999995</v>
      </c>
    </row>
    <row r="371" spans="1:14" ht="14.25" customHeight="1">
      <c r="A371" s="27" t="s">
        <v>71</v>
      </c>
      <c r="B371" s="28">
        <v>44052</v>
      </c>
      <c r="C371" s="29" t="s">
        <v>303</v>
      </c>
      <c r="D371" s="30">
        <v>168.1</v>
      </c>
      <c r="E371" s="30"/>
      <c r="F371" s="30"/>
      <c r="G371" s="27"/>
      <c r="H371" s="27"/>
      <c r="I371" s="27"/>
      <c r="J371" s="27"/>
      <c r="K371" s="27"/>
      <c r="L371" s="31">
        <f t="shared" si="3"/>
        <v>-3195.7000000000262</v>
      </c>
      <c r="M371" s="31">
        <f t="shared" si="4"/>
        <v>36761.570000000022</v>
      </c>
      <c r="N371" s="31">
        <f t="shared" si="5"/>
        <v>33565.869999999995</v>
      </c>
    </row>
    <row r="372" spans="1:14" ht="14.25" customHeight="1">
      <c r="A372" s="27" t="s">
        <v>71</v>
      </c>
      <c r="B372" s="28">
        <v>44052</v>
      </c>
      <c r="C372" s="29" t="s">
        <v>304</v>
      </c>
      <c r="D372" s="30">
        <v>900.48</v>
      </c>
      <c r="E372" s="30"/>
      <c r="F372" s="30"/>
      <c r="G372" s="27"/>
      <c r="H372" s="27"/>
      <c r="I372" s="27"/>
      <c r="J372" s="27"/>
      <c r="K372" s="27"/>
      <c r="L372" s="31">
        <f t="shared" si="3"/>
        <v>-4096.1800000000294</v>
      </c>
      <c r="M372" s="31">
        <f t="shared" si="4"/>
        <v>37662.050000000025</v>
      </c>
      <c r="N372" s="31">
        <f t="shared" si="5"/>
        <v>33565.869999999995</v>
      </c>
    </row>
    <row r="373" spans="1:14" ht="14.25" customHeight="1">
      <c r="A373" s="27" t="s">
        <v>71</v>
      </c>
      <c r="B373" s="28">
        <v>44053</v>
      </c>
      <c r="C373" s="29" t="s">
        <v>305</v>
      </c>
      <c r="D373" s="30">
        <v>1520</v>
      </c>
      <c r="E373" s="30"/>
      <c r="F373" s="30"/>
      <c r="G373" s="27"/>
      <c r="H373" s="27">
        <v>5000215</v>
      </c>
      <c r="I373" s="27"/>
      <c r="J373" s="27"/>
      <c r="K373" s="27"/>
      <c r="L373" s="31">
        <f t="shared" si="3"/>
        <v>-5616.1800000000294</v>
      </c>
      <c r="M373" s="31">
        <f t="shared" si="4"/>
        <v>39182.050000000025</v>
      </c>
      <c r="N373" s="31">
        <f t="shared" si="5"/>
        <v>33565.869999999995</v>
      </c>
    </row>
    <row r="374" spans="1:14" ht="14.25" customHeight="1">
      <c r="A374" s="27" t="s">
        <v>71</v>
      </c>
      <c r="B374" s="28">
        <v>44063</v>
      </c>
      <c r="C374" s="29" t="s">
        <v>306</v>
      </c>
      <c r="D374" s="30">
        <v>68.569999999999993</v>
      </c>
      <c r="E374" s="30"/>
      <c r="F374" s="30"/>
      <c r="G374" s="27"/>
      <c r="H374" s="27"/>
      <c r="I374" s="27"/>
      <c r="J374" s="27"/>
      <c r="K374" s="27"/>
      <c r="L374" s="31">
        <f t="shared" si="3"/>
        <v>-5684.7500000000291</v>
      </c>
      <c r="M374" s="31">
        <f t="shared" si="4"/>
        <v>39250.620000000024</v>
      </c>
      <c r="N374" s="31">
        <f t="shared" si="5"/>
        <v>33565.869999999995</v>
      </c>
    </row>
    <row r="375" spans="1:14" ht="14.25" customHeight="1">
      <c r="A375" s="27" t="s">
        <v>71</v>
      </c>
      <c r="B375" s="28">
        <v>44070</v>
      </c>
      <c r="C375" s="29" t="s">
        <v>307</v>
      </c>
      <c r="D375" s="30">
        <v>250</v>
      </c>
      <c r="E375" s="30"/>
      <c r="F375" s="30"/>
      <c r="G375" s="27"/>
      <c r="H375" s="27"/>
      <c r="I375" s="27"/>
      <c r="J375" s="27"/>
      <c r="K375" s="27"/>
      <c r="L375" s="31">
        <f t="shared" si="3"/>
        <v>-5934.7500000000291</v>
      </c>
      <c r="M375" s="31">
        <f t="shared" si="4"/>
        <v>39500.620000000024</v>
      </c>
      <c r="N375" s="31">
        <f t="shared" si="5"/>
        <v>33565.869999999995</v>
      </c>
    </row>
    <row r="376" spans="1:14" ht="14.25" customHeight="1">
      <c r="A376" s="27" t="s">
        <v>71</v>
      </c>
      <c r="B376" s="28">
        <v>44074</v>
      </c>
      <c r="C376" s="29" t="s">
        <v>193</v>
      </c>
      <c r="D376" s="30">
        <v>17</v>
      </c>
      <c r="E376" s="30"/>
      <c r="F376" s="30"/>
      <c r="G376" s="27"/>
      <c r="H376" s="27"/>
      <c r="I376" s="27"/>
      <c r="J376" s="27"/>
      <c r="K376" s="27"/>
      <c r="L376" s="31">
        <f t="shared" si="3"/>
        <v>-5951.7500000000291</v>
      </c>
      <c r="M376" s="31">
        <f t="shared" si="4"/>
        <v>39517.620000000024</v>
      </c>
      <c r="N376" s="31">
        <f t="shared" si="5"/>
        <v>33565.869999999995</v>
      </c>
    </row>
    <row r="377" spans="1:14" ht="14.25" customHeight="1">
      <c r="A377" s="27" t="s">
        <v>71</v>
      </c>
      <c r="B377" s="28">
        <v>44074</v>
      </c>
      <c r="C377" s="29" t="s">
        <v>234</v>
      </c>
      <c r="D377" s="30"/>
      <c r="E377" s="30">
        <v>5.0999999999999996</v>
      </c>
      <c r="F377" s="30"/>
      <c r="G377" s="27"/>
      <c r="H377" s="27"/>
      <c r="I377" s="27"/>
      <c r="J377" s="27"/>
      <c r="K377" s="27"/>
      <c r="L377" s="31">
        <f t="shared" si="3"/>
        <v>-5946.6500000000306</v>
      </c>
      <c r="M377" s="31">
        <f t="shared" si="4"/>
        <v>39517.620000000024</v>
      </c>
      <c r="N377" s="31">
        <f t="shared" si="5"/>
        <v>33570.969999999994</v>
      </c>
    </row>
    <row r="378" spans="1:14" ht="14.25" customHeight="1">
      <c r="A378" s="27" t="s">
        <v>71</v>
      </c>
      <c r="B378" s="28">
        <v>44075</v>
      </c>
      <c r="C378" s="29" t="s">
        <v>73</v>
      </c>
      <c r="D378" s="30">
        <v>20</v>
      </c>
      <c r="E378" s="30"/>
      <c r="F378" s="30"/>
      <c r="G378" s="27"/>
      <c r="H378" s="27"/>
      <c r="I378" s="27"/>
      <c r="J378" s="27"/>
      <c r="K378" s="27"/>
      <c r="L378" s="31">
        <f t="shared" si="3"/>
        <v>-5966.6500000000306</v>
      </c>
      <c r="M378" s="31">
        <f t="shared" si="4"/>
        <v>39537.620000000024</v>
      </c>
      <c r="N378" s="31">
        <f t="shared" si="5"/>
        <v>33570.969999999994</v>
      </c>
    </row>
    <row r="379" spans="1:14" ht="14.25" customHeight="1">
      <c r="A379" s="27" t="s">
        <v>71</v>
      </c>
      <c r="B379" s="28">
        <v>44077</v>
      </c>
      <c r="C379" s="29" t="s">
        <v>308</v>
      </c>
      <c r="D379" s="30"/>
      <c r="E379" s="30">
        <v>128.69999999999999</v>
      </c>
      <c r="F379" s="30"/>
      <c r="G379" s="27"/>
      <c r="H379" s="27"/>
      <c r="I379" s="27"/>
      <c r="J379" s="27"/>
      <c r="K379" s="27"/>
      <c r="L379" s="31">
        <f t="shared" si="3"/>
        <v>-5837.9500000000335</v>
      </c>
      <c r="M379" s="31">
        <f t="shared" si="4"/>
        <v>39537.620000000024</v>
      </c>
      <c r="N379" s="31">
        <f t="shared" si="5"/>
        <v>33699.669999999991</v>
      </c>
    </row>
    <row r="380" spans="1:14" ht="14.25" customHeight="1">
      <c r="A380" s="27" t="s">
        <v>71</v>
      </c>
      <c r="B380" s="28">
        <v>44081</v>
      </c>
      <c r="C380" s="29" t="s">
        <v>309</v>
      </c>
      <c r="D380" s="30">
        <v>138.75</v>
      </c>
      <c r="E380" s="30"/>
      <c r="F380" s="30"/>
      <c r="G380" s="27"/>
      <c r="H380" s="27"/>
      <c r="I380" s="27"/>
      <c r="J380" s="27"/>
      <c r="K380" s="27"/>
      <c r="L380" s="31">
        <f t="shared" si="3"/>
        <v>-5976.7000000000335</v>
      </c>
      <c r="M380" s="31">
        <f t="shared" si="4"/>
        <v>39676.370000000024</v>
      </c>
      <c r="N380" s="31">
        <f t="shared" si="5"/>
        <v>33699.669999999991</v>
      </c>
    </row>
    <row r="381" spans="1:14" ht="14.25" customHeight="1">
      <c r="A381" s="27" t="s">
        <v>71</v>
      </c>
      <c r="B381" s="28">
        <v>44081</v>
      </c>
      <c r="C381" s="29" t="s">
        <v>310</v>
      </c>
      <c r="D381" s="30">
        <v>760</v>
      </c>
      <c r="E381" s="30"/>
      <c r="F381" s="30"/>
      <c r="G381" s="27"/>
      <c r="H381" s="27"/>
      <c r="I381" s="27"/>
      <c r="J381" s="27"/>
      <c r="K381" s="27"/>
      <c r="L381" s="31">
        <f t="shared" si="3"/>
        <v>-6736.7000000000335</v>
      </c>
      <c r="M381" s="31">
        <f t="shared" si="4"/>
        <v>40436.370000000024</v>
      </c>
      <c r="N381" s="31">
        <f t="shared" si="5"/>
        <v>33699.669999999991</v>
      </c>
    </row>
    <row r="382" spans="1:14" ht="14.25" customHeight="1">
      <c r="A382" s="27" t="s">
        <v>71</v>
      </c>
      <c r="B382" s="28">
        <v>44082</v>
      </c>
      <c r="C382" s="29" t="s">
        <v>311</v>
      </c>
      <c r="D382" s="30">
        <v>86.8</v>
      </c>
      <c r="E382" s="30"/>
      <c r="F382" s="30"/>
      <c r="G382" s="27"/>
      <c r="H382" s="27"/>
      <c r="I382" s="27"/>
      <c r="J382" s="27"/>
      <c r="K382" s="27"/>
      <c r="L382" s="31">
        <f t="shared" si="3"/>
        <v>-6823.5000000000364</v>
      </c>
      <c r="M382" s="31">
        <f t="shared" si="4"/>
        <v>40523.170000000027</v>
      </c>
      <c r="N382" s="31">
        <f t="shared" si="5"/>
        <v>33699.669999999991</v>
      </c>
    </row>
    <row r="383" spans="1:14" ht="14.25" customHeight="1">
      <c r="A383" s="27" t="s">
        <v>71</v>
      </c>
      <c r="B383" s="28">
        <v>44084</v>
      </c>
      <c r="C383" s="29" t="s">
        <v>312</v>
      </c>
      <c r="D383" s="30"/>
      <c r="E383" s="30">
        <v>12</v>
      </c>
      <c r="F383" s="30"/>
      <c r="G383" s="27"/>
      <c r="H383" s="27"/>
      <c r="I383" s="27"/>
      <c r="J383" s="27"/>
      <c r="K383" s="27"/>
      <c r="L383" s="31">
        <f t="shared" si="3"/>
        <v>-6811.5000000000364</v>
      </c>
      <c r="M383" s="31">
        <f t="shared" si="4"/>
        <v>40523.170000000027</v>
      </c>
      <c r="N383" s="31">
        <f t="shared" si="5"/>
        <v>33711.669999999991</v>
      </c>
    </row>
    <row r="384" spans="1:14" ht="14.25" customHeight="1">
      <c r="A384" s="27" t="s">
        <v>71</v>
      </c>
      <c r="B384" s="28">
        <v>44090</v>
      </c>
      <c r="C384" s="29" t="s">
        <v>313</v>
      </c>
      <c r="D384" s="30">
        <v>93.48</v>
      </c>
      <c r="E384" s="30"/>
      <c r="F384" s="30"/>
      <c r="G384" s="27"/>
      <c r="H384" s="27"/>
      <c r="I384" s="27"/>
      <c r="J384" s="27"/>
      <c r="K384" s="27"/>
      <c r="L384" s="31">
        <f t="shared" si="3"/>
        <v>-6904.9800000000396</v>
      </c>
      <c r="M384" s="31">
        <f t="shared" si="4"/>
        <v>40616.650000000031</v>
      </c>
      <c r="N384" s="31">
        <f t="shared" si="5"/>
        <v>33711.669999999991</v>
      </c>
    </row>
    <row r="385" spans="1:14" ht="14.25" customHeight="1">
      <c r="A385" s="27" t="s">
        <v>71</v>
      </c>
      <c r="B385" s="28">
        <v>44094</v>
      </c>
      <c r="C385" s="29" t="s">
        <v>314</v>
      </c>
      <c r="D385" s="30">
        <v>6.4</v>
      </c>
      <c r="E385" s="30"/>
      <c r="F385" s="30"/>
      <c r="G385" s="27"/>
      <c r="H385" s="27"/>
      <c r="I385" s="27"/>
      <c r="J385" s="27"/>
      <c r="K385" s="27"/>
      <c r="L385" s="31">
        <f t="shared" si="3"/>
        <v>-6911.380000000041</v>
      </c>
      <c r="M385" s="31">
        <f t="shared" si="4"/>
        <v>40623.050000000032</v>
      </c>
      <c r="N385" s="31">
        <f t="shared" si="5"/>
        <v>33711.669999999991</v>
      </c>
    </row>
    <row r="386" spans="1:14" ht="14.25" customHeight="1">
      <c r="A386" s="27" t="s">
        <v>71</v>
      </c>
      <c r="B386" s="28">
        <v>44094</v>
      </c>
      <c r="C386" s="29" t="s">
        <v>315</v>
      </c>
      <c r="D386" s="30">
        <v>57</v>
      </c>
      <c r="E386" s="30"/>
      <c r="F386" s="30"/>
      <c r="G386" s="27"/>
      <c r="H386" s="27"/>
      <c r="I386" s="27"/>
      <c r="J386" s="27"/>
      <c r="K386" s="27"/>
      <c r="L386" s="31">
        <f t="shared" si="3"/>
        <v>-6968.380000000041</v>
      </c>
      <c r="M386" s="31">
        <f t="shared" si="4"/>
        <v>40680.050000000032</v>
      </c>
      <c r="N386" s="31">
        <f t="shared" si="5"/>
        <v>33711.669999999991</v>
      </c>
    </row>
    <row r="387" spans="1:14" ht="14.25" customHeight="1">
      <c r="A387" s="27" t="s">
        <v>71</v>
      </c>
      <c r="B387" s="28">
        <v>44098</v>
      </c>
      <c r="C387" s="29" t="s">
        <v>316</v>
      </c>
      <c r="D387" s="30">
        <v>1</v>
      </c>
      <c r="E387" s="30"/>
      <c r="F387" s="30"/>
      <c r="G387" s="27"/>
      <c r="H387" s="27"/>
      <c r="I387" s="27"/>
      <c r="J387" s="27"/>
      <c r="K387" s="27"/>
      <c r="L387" s="31">
        <f t="shared" si="3"/>
        <v>-6969.380000000041</v>
      </c>
      <c r="M387" s="31">
        <f t="shared" si="4"/>
        <v>40681.050000000032</v>
      </c>
      <c r="N387" s="31">
        <f t="shared" si="5"/>
        <v>33711.669999999991</v>
      </c>
    </row>
    <row r="388" spans="1:14" ht="14.25" customHeight="1">
      <c r="A388" s="27" t="s">
        <v>71</v>
      </c>
      <c r="B388" s="28">
        <v>44104</v>
      </c>
      <c r="C388" s="29" t="s">
        <v>114</v>
      </c>
      <c r="D388" s="30">
        <v>-17</v>
      </c>
      <c r="E388" s="30"/>
      <c r="F388" s="30"/>
      <c r="G388" s="27"/>
      <c r="H388" s="27"/>
      <c r="I388" s="27"/>
      <c r="J388" s="27"/>
      <c r="K388" s="27"/>
      <c r="L388" s="31">
        <f t="shared" si="3"/>
        <v>-6952.380000000041</v>
      </c>
      <c r="M388" s="31">
        <f t="shared" si="4"/>
        <v>40664.050000000032</v>
      </c>
      <c r="N388" s="31">
        <f t="shared" si="5"/>
        <v>33711.669999999991</v>
      </c>
    </row>
    <row r="389" spans="1:14" ht="14.25" customHeight="1">
      <c r="A389" s="27" t="s">
        <v>71</v>
      </c>
      <c r="B389" s="28">
        <v>44104</v>
      </c>
      <c r="C389" s="29" t="s">
        <v>114</v>
      </c>
      <c r="D389" s="30">
        <v>17</v>
      </c>
      <c r="E389" s="30"/>
      <c r="F389" s="30"/>
      <c r="G389" s="27"/>
      <c r="H389" s="27"/>
      <c r="I389" s="27"/>
      <c r="J389" s="27"/>
      <c r="K389" s="27"/>
      <c r="L389" s="31">
        <f t="shared" si="3"/>
        <v>-6969.380000000041</v>
      </c>
      <c r="M389" s="31">
        <f t="shared" si="4"/>
        <v>40681.050000000032</v>
      </c>
      <c r="N389" s="31">
        <f t="shared" si="5"/>
        <v>33711.669999999991</v>
      </c>
    </row>
    <row r="390" spans="1:14" ht="14.25" customHeight="1">
      <c r="A390" s="27" t="s">
        <v>71</v>
      </c>
      <c r="B390" s="28">
        <v>44105</v>
      </c>
      <c r="C390" s="29" t="s">
        <v>90</v>
      </c>
      <c r="D390" s="30">
        <v>20</v>
      </c>
      <c r="E390" s="30"/>
      <c r="F390" s="30"/>
      <c r="G390" s="27" t="s">
        <v>91</v>
      </c>
      <c r="H390" s="27"/>
      <c r="I390" s="27"/>
      <c r="J390" s="27"/>
      <c r="K390" s="27"/>
      <c r="L390" s="31">
        <f t="shared" si="3"/>
        <v>-6989.380000000041</v>
      </c>
      <c r="M390" s="31">
        <f t="shared" si="4"/>
        <v>40701.050000000032</v>
      </c>
      <c r="N390" s="31">
        <f t="shared" si="5"/>
        <v>33711.669999999991</v>
      </c>
    </row>
    <row r="391" spans="1:14" ht="14.25" customHeight="1">
      <c r="A391" s="27" t="s">
        <v>71</v>
      </c>
      <c r="B391" s="28">
        <v>44109</v>
      </c>
      <c r="C391" s="29" t="s">
        <v>317</v>
      </c>
      <c r="D391" s="30">
        <v>74</v>
      </c>
      <c r="E391" s="30"/>
      <c r="F391" s="30"/>
      <c r="G391" s="27"/>
      <c r="H391" s="27"/>
      <c r="I391" s="27"/>
      <c r="J391" s="27"/>
      <c r="K391" s="27"/>
      <c r="L391" s="31">
        <f t="shared" si="3"/>
        <v>-7063.380000000041</v>
      </c>
      <c r="M391" s="31">
        <f t="shared" si="4"/>
        <v>40775.050000000032</v>
      </c>
      <c r="N391" s="31">
        <f t="shared" si="5"/>
        <v>33711.669999999991</v>
      </c>
    </row>
    <row r="392" spans="1:14" ht="14.25" customHeight="1">
      <c r="A392" s="27" t="s">
        <v>71</v>
      </c>
      <c r="B392" s="28">
        <v>44109</v>
      </c>
      <c r="C392" s="29" t="s">
        <v>318</v>
      </c>
      <c r="D392" s="30">
        <v>143.54</v>
      </c>
      <c r="E392" s="30"/>
      <c r="F392" s="30"/>
      <c r="G392" s="27"/>
      <c r="H392" s="27"/>
      <c r="I392" s="27"/>
      <c r="J392" s="27"/>
      <c r="K392" s="27"/>
      <c r="L392" s="31">
        <f t="shared" si="3"/>
        <v>-7206.9200000000419</v>
      </c>
      <c r="M392" s="31">
        <f t="shared" si="4"/>
        <v>40918.590000000033</v>
      </c>
      <c r="N392" s="31">
        <f t="shared" si="5"/>
        <v>33711.669999999991</v>
      </c>
    </row>
    <row r="393" spans="1:14" ht="14.25" customHeight="1">
      <c r="A393" s="27" t="s">
        <v>71</v>
      </c>
      <c r="B393" s="28">
        <v>44109</v>
      </c>
      <c r="C393" s="29" t="s">
        <v>319</v>
      </c>
      <c r="D393" s="30">
        <v>783.38</v>
      </c>
      <c r="E393" s="30"/>
      <c r="F393" s="30"/>
      <c r="G393" s="27"/>
      <c r="H393" s="27"/>
      <c r="I393" s="27"/>
      <c r="J393" s="27"/>
      <c r="K393" s="27"/>
      <c r="L393" s="31">
        <f t="shared" si="3"/>
        <v>-7990.3000000000393</v>
      </c>
      <c r="M393" s="31">
        <f t="shared" si="4"/>
        <v>41701.97000000003</v>
      </c>
      <c r="N393" s="31">
        <f t="shared" si="5"/>
        <v>33711.669999999991</v>
      </c>
    </row>
    <row r="394" spans="1:14" ht="14.25" customHeight="1">
      <c r="A394" s="27" t="s">
        <v>71</v>
      </c>
      <c r="B394" s="28">
        <v>44120</v>
      </c>
      <c r="C394" s="29" t="s">
        <v>320</v>
      </c>
      <c r="D394" s="30">
        <v>120.9</v>
      </c>
      <c r="E394" s="30"/>
      <c r="F394" s="30"/>
      <c r="G394" s="27"/>
      <c r="H394" s="27"/>
      <c r="I394" s="27"/>
      <c r="J394" s="27"/>
      <c r="K394" s="27"/>
      <c r="L394" s="31">
        <f t="shared" si="3"/>
        <v>-8111.2000000000407</v>
      </c>
      <c r="M394" s="31">
        <f t="shared" si="4"/>
        <v>41822.870000000032</v>
      </c>
      <c r="N394" s="31">
        <f t="shared" si="5"/>
        <v>33711.669999999991</v>
      </c>
    </row>
    <row r="395" spans="1:14" ht="14.25" customHeight="1">
      <c r="A395" s="27" t="s">
        <v>71</v>
      </c>
      <c r="B395" s="28">
        <v>44124</v>
      </c>
      <c r="C395" s="29" t="s">
        <v>321</v>
      </c>
      <c r="D395" s="30">
        <v>7</v>
      </c>
      <c r="E395" s="30"/>
      <c r="F395" s="30"/>
      <c r="G395" s="27"/>
      <c r="H395" s="27"/>
      <c r="I395" s="27"/>
      <c r="J395" s="27"/>
      <c r="K395" s="27"/>
      <c r="L395" s="31">
        <f t="shared" si="3"/>
        <v>-8118.2000000000407</v>
      </c>
      <c r="M395" s="31">
        <f t="shared" si="4"/>
        <v>41829.870000000032</v>
      </c>
      <c r="N395" s="31">
        <f t="shared" si="5"/>
        <v>33711.669999999991</v>
      </c>
    </row>
    <row r="396" spans="1:14" ht="14.25" customHeight="1">
      <c r="A396" s="27" t="s">
        <v>71</v>
      </c>
      <c r="B396" s="28">
        <v>44124</v>
      </c>
      <c r="C396" s="29" t="s">
        <v>322</v>
      </c>
      <c r="D396" s="30">
        <v>59.54</v>
      </c>
      <c r="E396" s="30"/>
      <c r="F396" s="30"/>
      <c r="G396" s="27"/>
      <c r="H396" s="27"/>
      <c r="I396" s="27"/>
      <c r="J396" s="27"/>
      <c r="K396" s="27"/>
      <c r="L396" s="31">
        <f t="shared" si="3"/>
        <v>-8177.7400000000416</v>
      </c>
      <c r="M396" s="31">
        <f t="shared" si="4"/>
        <v>41889.410000000033</v>
      </c>
      <c r="N396" s="31">
        <f t="shared" si="5"/>
        <v>33711.669999999991</v>
      </c>
    </row>
    <row r="397" spans="1:14" ht="14.25" customHeight="1">
      <c r="A397" s="27" t="s">
        <v>71</v>
      </c>
      <c r="B397" s="28">
        <v>44133</v>
      </c>
      <c r="C397" s="29" t="s">
        <v>323</v>
      </c>
      <c r="D397" s="30">
        <v>50</v>
      </c>
      <c r="E397" s="30"/>
      <c r="F397" s="30"/>
      <c r="G397" s="27"/>
      <c r="H397" s="27"/>
      <c r="I397" s="27"/>
      <c r="J397" s="27"/>
      <c r="K397" s="27"/>
      <c r="L397" s="31">
        <f t="shared" si="3"/>
        <v>-8227.7400000000416</v>
      </c>
      <c r="M397" s="31">
        <f t="shared" si="4"/>
        <v>41939.410000000033</v>
      </c>
      <c r="N397" s="31">
        <f t="shared" si="5"/>
        <v>33711.669999999991</v>
      </c>
    </row>
    <row r="398" spans="1:14" ht="14.25" customHeight="1">
      <c r="A398" s="27" t="s">
        <v>71</v>
      </c>
      <c r="B398" s="28">
        <v>44135</v>
      </c>
      <c r="C398" s="29" t="s">
        <v>74</v>
      </c>
      <c r="D398" s="30">
        <v>17</v>
      </c>
      <c r="E398" s="30"/>
      <c r="F398" s="30"/>
      <c r="G398" s="27"/>
      <c r="H398" s="27"/>
      <c r="I398" s="27"/>
      <c r="J398" s="27"/>
      <c r="K398" s="27"/>
      <c r="L398" s="31">
        <f t="shared" si="3"/>
        <v>-8244.7400000000416</v>
      </c>
      <c r="M398" s="31">
        <f t="shared" si="4"/>
        <v>41956.410000000033</v>
      </c>
      <c r="N398" s="31">
        <f t="shared" si="5"/>
        <v>33711.669999999991</v>
      </c>
    </row>
    <row r="399" spans="1:14" ht="14.25" customHeight="1">
      <c r="A399" s="27" t="s">
        <v>71</v>
      </c>
      <c r="B399" s="28">
        <v>44136</v>
      </c>
      <c r="C399" s="29" t="s">
        <v>210</v>
      </c>
      <c r="D399" s="30">
        <v>20</v>
      </c>
      <c r="E399" s="30"/>
      <c r="F399" s="30"/>
      <c r="G399" s="27"/>
      <c r="H399" s="27"/>
      <c r="I399" s="27"/>
      <c r="J399" s="27"/>
      <c r="K399" s="27"/>
      <c r="L399" s="31">
        <f t="shared" si="3"/>
        <v>-8264.7400000000416</v>
      </c>
      <c r="M399" s="31">
        <f t="shared" si="4"/>
        <v>41976.410000000033</v>
      </c>
      <c r="N399" s="31">
        <f t="shared" si="5"/>
        <v>33711.669999999991</v>
      </c>
    </row>
    <row r="400" spans="1:14" ht="14.25" customHeight="1">
      <c r="A400" s="27" t="s">
        <v>71</v>
      </c>
      <c r="B400" s="28">
        <v>44137</v>
      </c>
      <c r="C400" s="29" t="s">
        <v>324</v>
      </c>
      <c r="D400" s="30">
        <v>152</v>
      </c>
      <c r="E400" s="30"/>
      <c r="F400" s="30"/>
      <c r="G400" s="27"/>
      <c r="H400" s="27"/>
      <c r="I400" s="27"/>
      <c r="J400" s="27"/>
      <c r="K400" s="27"/>
      <c r="L400" s="31">
        <f t="shared" si="3"/>
        <v>-8416.7400000000416</v>
      </c>
      <c r="M400" s="31">
        <f t="shared" si="4"/>
        <v>42128.410000000033</v>
      </c>
      <c r="N400" s="31">
        <f t="shared" si="5"/>
        <v>33711.669999999991</v>
      </c>
    </row>
    <row r="401" spans="1:14" ht="14.25" customHeight="1">
      <c r="A401" s="27" t="s">
        <v>71</v>
      </c>
      <c r="B401" s="28">
        <v>44137</v>
      </c>
      <c r="C401" s="29" t="s">
        <v>325</v>
      </c>
      <c r="D401" s="30">
        <v>920.56</v>
      </c>
      <c r="E401" s="30"/>
      <c r="F401" s="30"/>
      <c r="G401" s="27"/>
      <c r="H401" s="27"/>
      <c r="I401" s="27"/>
      <c r="J401" s="27"/>
      <c r="K401" s="27"/>
      <c r="L401" s="31">
        <f t="shared" si="3"/>
        <v>-9337.3000000000393</v>
      </c>
      <c r="M401" s="31">
        <f t="shared" si="4"/>
        <v>43048.97000000003</v>
      </c>
      <c r="N401" s="31">
        <f t="shared" si="5"/>
        <v>33711.669999999991</v>
      </c>
    </row>
    <row r="402" spans="1:14" ht="14.25" customHeight="1">
      <c r="A402" s="27" t="s">
        <v>71</v>
      </c>
      <c r="B402" s="28">
        <v>44139</v>
      </c>
      <c r="C402" s="29" t="s">
        <v>326</v>
      </c>
      <c r="D402" s="30">
        <v>167.66</v>
      </c>
      <c r="E402" s="30"/>
      <c r="F402" s="30"/>
      <c r="G402" s="27"/>
      <c r="H402" s="27"/>
      <c r="I402" s="27"/>
      <c r="J402" s="27"/>
      <c r="K402" s="27"/>
      <c r="L402" s="31">
        <f t="shared" si="3"/>
        <v>-9504.9600000000428</v>
      </c>
      <c r="M402" s="31">
        <f t="shared" si="4"/>
        <v>43216.630000000034</v>
      </c>
      <c r="N402" s="31">
        <f t="shared" si="5"/>
        <v>33711.669999999991</v>
      </c>
    </row>
    <row r="403" spans="1:14" ht="14.25" customHeight="1">
      <c r="A403" s="27" t="s">
        <v>71</v>
      </c>
      <c r="B403" s="28">
        <v>44152</v>
      </c>
      <c r="C403" s="29" t="s">
        <v>327</v>
      </c>
      <c r="D403" s="30"/>
      <c r="E403" s="30">
        <v>0.48</v>
      </c>
      <c r="F403" s="30"/>
      <c r="G403" s="27"/>
      <c r="H403" s="27"/>
      <c r="I403" s="27"/>
      <c r="J403" s="27"/>
      <c r="K403" s="27"/>
      <c r="L403" s="31">
        <f t="shared" si="3"/>
        <v>-9504.4800000000396</v>
      </c>
      <c r="M403" s="31">
        <f t="shared" si="4"/>
        <v>43216.630000000034</v>
      </c>
      <c r="N403" s="31">
        <f t="shared" si="5"/>
        <v>33712.149999999994</v>
      </c>
    </row>
    <row r="404" spans="1:14" ht="14.25" customHeight="1">
      <c r="A404" s="27" t="s">
        <v>71</v>
      </c>
      <c r="B404" s="28">
        <v>44153</v>
      </c>
      <c r="C404" s="29" t="s">
        <v>328</v>
      </c>
      <c r="D404" s="30">
        <v>32.799999999999997</v>
      </c>
      <c r="E404" s="30"/>
      <c r="F404" s="30"/>
      <c r="G404" s="27"/>
      <c r="H404" s="27"/>
      <c r="I404" s="27"/>
      <c r="J404" s="27"/>
      <c r="K404" s="27"/>
      <c r="L404" s="31">
        <f t="shared" si="3"/>
        <v>-9537.2800000000425</v>
      </c>
      <c r="M404" s="31">
        <f t="shared" si="4"/>
        <v>43249.430000000037</v>
      </c>
      <c r="N404" s="31">
        <f t="shared" si="5"/>
        <v>33712.149999999994</v>
      </c>
    </row>
    <row r="405" spans="1:14" ht="14.25" customHeight="1">
      <c r="A405" s="27" t="s">
        <v>71</v>
      </c>
      <c r="B405" s="28">
        <v>44155</v>
      </c>
      <c r="C405" s="29" t="s">
        <v>329</v>
      </c>
      <c r="D405" s="30">
        <v>12</v>
      </c>
      <c r="E405" s="30"/>
      <c r="F405" s="30"/>
      <c r="G405" s="27"/>
      <c r="H405" s="27"/>
      <c r="I405" s="27"/>
      <c r="J405" s="27"/>
      <c r="K405" s="27"/>
      <c r="L405" s="31">
        <f t="shared" si="3"/>
        <v>-9549.2800000000425</v>
      </c>
      <c r="M405" s="31">
        <f t="shared" si="4"/>
        <v>43261.430000000037</v>
      </c>
      <c r="N405" s="31">
        <f t="shared" si="5"/>
        <v>33712.149999999994</v>
      </c>
    </row>
    <row r="406" spans="1:14" ht="14.25" customHeight="1">
      <c r="A406" s="27" t="s">
        <v>71</v>
      </c>
      <c r="B406" s="28">
        <v>44155</v>
      </c>
      <c r="C406" s="29" t="s">
        <v>329</v>
      </c>
      <c r="D406" s="30">
        <v>68.7</v>
      </c>
      <c r="E406" s="30"/>
      <c r="F406" s="30"/>
      <c r="G406" s="27"/>
      <c r="H406" s="27"/>
      <c r="I406" s="27"/>
      <c r="J406" s="27"/>
      <c r="K406" s="27"/>
      <c r="L406" s="31">
        <f t="shared" si="3"/>
        <v>-9617.9800000000396</v>
      </c>
      <c r="M406" s="31">
        <f t="shared" si="4"/>
        <v>43330.130000000034</v>
      </c>
      <c r="N406" s="31">
        <f t="shared" si="5"/>
        <v>33712.149999999994</v>
      </c>
    </row>
    <row r="407" spans="1:14" ht="14.25" customHeight="1">
      <c r="A407" s="27" t="s">
        <v>71</v>
      </c>
      <c r="B407" s="28">
        <v>44160</v>
      </c>
      <c r="C407" s="29" t="s">
        <v>330</v>
      </c>
      <c r="D407" s="30"/>
      <c r="E407" s="30">
        <v>214.38</v>
      </c>
      <c r="F407" s="30"/>
      <c r="G407" s="27"/>
      <c r="H407" s="27"/>
      <c r="I407" s="27"/>
      <c r="J407" s="27"/>
      <c r="K407" s="27"/>
      <c r="L407" s="31">
        <f t="shared" si="3"/>
        <v>-9403.6000000000422</v>
      </c>
      <c r="M407" s="31">
        <f t="shared" si="4"/>
        <v>43330.130000000034</v>
      </c>
      <c r="N407" s="31">
        <f t="shared" si="5"/>
        <v>33926.529999999992</v>
      </c>
    </row>
    <row r="408" spans="1:14" ht="14.25" customHeight="1">
      <c r="A408" s="27" t="s">
        <v>71</v>
      </c>
      <c r="B408" s="28">
        <v>44165</v>
      </c>
      <c r="C408" s="29" t="s">
        <v>193</v>
      </c>
      <c r="D408" s="30">
        <v>17</v>
      </c>
      <c r="E408" s="30"/>
      <c r="F408" s="30"/>
      <c r="G408" s="27"/>
      <c r="H408" s="27"/>
      <c r="I408" s="27"/>
      <c r="J408" s="27"/>
      <c r="K408" s="27"/>
      <c r="L408" s="31">
        <f t="shared" si="3"/>
        <v>-9420.6000000000422</v>
      </c>
      <c r="M408" s="31">
        <f t="shared" si="4"/>
        <v>43347.130000000034</v>
      </c>
      <c r="N408" s="31">
        <f t="shared" si="5"/>
        <v>33926.529999999992</v>
      </c>
    </row>
    <row r="409" spans="1:14" ht="14.25" customHeight="1">
      <c r="A409" s="27" t="s">
        <v>71</v>
      </c>
      <c r="B409" s="28">
        <v>44165</v>
      </c>
      <c r="C409" s="29" t="s">
        <v>234</v>
      </c>
      <c r="D409" s="30"/>
      <c r="E409" s="30">
        <v>17</v>
      </c>
      <c r="F409" s="30"/>
      <c r="G409" s="27"/>
      <c r="H409" s="27"/>
      <c r="I409" s="27"/>
      <c r="J409" s="27"/>
      <c r="K409" s="27"/>
      <c r="L409" s="31">
        <f t="shared" si="3"/>
        <v>-9403.6000000000422</v>
      </c>
      <c r="M409" s="31">
        <f t="shared" si="4"/>
        <v>43347.130000000034</v>
      </c>
      <c r="N409" s="31">
        <f t="shared" si="5"/>
        <v>33943.529999999992</v>
      </c>
    </row>
    <row r="410" spans="1:14" ht="14.25" customHeight="1">
      <c r="A410" s="27" t="s">
        <v>71</v>
      </c>
      <c r="B410" s="28">
        <v>44166</v>
      </c>
      <c r="C410" s="29" t="s">
        <v>210</v>
      </c>
      <c r="D410" s="30">
        <v>20</v>
      </c>
      <c r="E410" s="30"/>
      <c r="F410" s="30"/>
      <c r="G410" s="27"/>
      <c r="H410" s="27"/>
      <c r="I410" s="27"/>
      <c r="J410" s="27"/>
      <c r="K410" s="27"/>
      <c r="L410" s="31">
        <f t="shared" si="3"/>
        <v>-9423.6000000000422</v>
      </c>
      <c r="M410" s="31">
        <f t="shared" si="4"/>
        <v>43367.130000000034</v>
      </c>
      <c r="N410" s="31">
        <f t="shared" si="5"/>
        <v>33943.529999999992</v>
      </c>
    </row>
    <row r="411" spans="1:14" ht="14.25" customHeight="1">
      <c r="A411" s="27" t="s">
        <v>71</v>
      </c>
      <c r="B411" s="28">
        <v>44173</v>
      </c>
      <c r="C411" s="29" t="s">
        <v>267</v>
      </c>
      <c r="D411" s="30">
        <v>57.56</v>
      </c>
      <c r="E411" s="30"/>
      <c r="F411" s="30"/>
      <c r="H411" s="27"/>
      <c r="I411" s="27"/>
      <c r="J411" s="27"/>
      <c r="K411" s="27"/>
      <c r="L411" s="31">
        <f t="shared" si="3"/>
        <v>-9481.1600000000399</v>
      </c>
      <c r="M411" s="31">
        <f t="shared" si="4"/>
        <v>43424.690000000031</v>
      </c>
      <c r="N411" s="31">
        <f t="shared" si="5"/>
        <v>33943.529999999992</v>
      </c>
    </row>
    <row r="412" spans="1:14" ht="14.25" customHeight="1">
      <c r="A412" s="27" t="s">
        <v>71</v>
      </c>
      <c r="B412" s="28">
        <v>44173</v>
      </c>
      <c r="C412" s="29" t="s">
        <v>267</v>
      </c>
      <c r="D412" s="30">
        <v>196.64</v>
      </c>
      <c r="E412" s="30"/>
      <c r="F412" s="30"/>
      <c r="G412" s="27"/>
      <c r="H412" s="27"/>
      <c r="I412" s="27"/>
      <c r="J412" s="27"/>
      <c r="K412" s="27"/>
      <c r="L412" s="31">
        <f t="shared" si="3"/>
        <v>-9677.8000000000393</v>
      </c>
      <c r="M412" s="31">
        <f t="shared" si="4"/>
        <v>43621.330000000031</v>
      </c>
      <c r="N412" s="31">
        <f t="shared" si="5"/>
        <v>33943.529999999992</v>
      </c>
    </row>
    <row r="413" spans="1:14" ht="14.25" customHeight="1">
      <c r="A413" s="27" t="s">
        <v>71</v>
      </c>
      <c r="B413" s="28">
        <v>44173</v>
      </c>
      <c r="C413" s="29" t="s">
        <v>269</v>
      </c>
      <c r="D413" s="30">
        <v>301.33</v>
      </c>
      <c r="E413" s="30"/>
      <c r="F413" s="30"/>
      <c r="G413" s="44" t="s">
        <v>91</v>
      </c>
      <c r="H413" s="27"/>
      <c r="I413" s="27"/>
      <c r="J413" s="27"/>
      <c r="K413" s="27"/>
      <c r="L413" s="31">
        <f t="shared" si="3"/>
        <v>-9979.130000000041</v>
      </c>
      <c r="M413" s="31">
        <f t="shared" si="4"/>
        <v>43922.660000000033</v>
      </c>
      <c r="N413" s="31">
        <f t="shared" si="5"/>
        <v>33943.529999999992</v>
      </c>
    </row>
    <row r="414" spans="1:14" ht="14.25" customHeight="1">
      <c r="A414" s="27" t="s">
        <v>71</v>
      </c>
      <c r="B414" s="28">
        <v>44173</v>
      </c>
      <c r="C414" s="29" t="s">
        <v>269</v>
      </c>
      <c r="D414" s="30">
        <v>1061.22</v>
      </c>
      <c r="E414" s="30"/>
      <c r="F414" s="30"/>
      <c r="G414" s="27"/>
      <c r="H414" s="27"/>
      <c r="I414" s="27"/>
      <c r="J414" s="27"/>
      <c r="K414" s="27"/>
      <c r="L414" s="31">
        <f t="shared" si="3"/>
        <v>-11040.350000000042</v>
      </c>
      <c r="M414" s="31">
        <f t="shared" si="4"/>
        <v>44983.880000000034</v>
      </c>
      <c r="N414" s="31">
        <f t="shared" si="5"/>
        <v>33943.529999999992</v>
      </c>
    </row>
    <row r="415" spans="1:14" ht="14.25" customHeight="1">
      <c r="A415" s="27" t="s">
        <v>71</v>
      </c>
      <c r="B415" s="28">
        <v>44185</v>
      </c>
      <c r="C415" s="29" t="s">
        <v>271</v>
      </c>
      <c r="D415" s="30">
        <v>23.33</v>
      </c>
      <c r="E415" s="30"/>
      <c r="F415" s="30"/>
      <c r="H415" s="27"/>
      <c r="I415" s="27"/>
      <c r="J415" s="27"/>
      <c r="K415" s="27"/>
      <c r="L415" s="31">
        <f t="shared" si="3"/>
        <v>-11063.680000000044</v>
      </c>
      <c r="M415" s="31">
        <f t="shared" si="4"/>
        <v>45007.210000000036</v>
      </c>
      <c r="N415" s="31">
        <f t="shared" si="5"/>
        <v>33943.529999999992</v>
      </c>
    </row>
    <row r="416" spans="1:14" ht="14.25" customHeight="1">
      <c r="A416" s="27" t="s">
        <v>71</v>
      </c>
      <c r="B416" s="28">
        <v>44185</v>
      </c>
      <c r="C416" s="29" t="s">
        <v>271</v>
      </c>
      <c r="D416" s="30">
        <v>79.72</v>
      </c>
      <c r="E416" s="30"/>
      <c r="F416" s="30"/>
      <c r="G416" s="27"/>
      <c r="H416" s="27"/>
      <c r="I416" s="27"/>
      <c r="J416" s="27"/>
      <c r="K416" s="27"/>
      <c r="L416" s="31">
        <f t="shared" si="3"/>
        <v>-11143.400000000045</v>
      </c>
      <c r="M416" s="31">
        <f t="shared" si="4"/>
        <v>45086.930000000037</v>
      </c>
      <c r="N416" s="31">
        <f t="shared" si="5"/>
        <v>33943.529999999992</v>
      </c>
    </row>
    <row r="417" spans="1:14" ht="14.25" customHeight="1">
      <c r="A417" s="27" t="s">
        <v>71</v>
      </c>
      <c r="B417" s="28">
        <v>44196</v>
      </c>
      <c r="C417" s="29" t="s">
        <v>102</v>
      </c>
      <c r="D417" s="30">
        <v>17</v>
      </c>
      <c r="E417" s="30"/>
      <c r="F417" s="30"/>
      <c r="G417" s="27"/>
      <c r="H417" s="27"/>
      <c r="I417" s="27"/>
      <c r="J417" s="27"/>
      <c r="K417" s="27"/>
      <c r="L417" s="31">
        <f t="shared" si="3"/>
        <v>-11160.400000000045</v>
      </c>
      <c r="M417" s="31">
        <f t="shared" si="4"/>
        <v>45103.930000000037</v>
      </c>
      <c r="N417" s="31">
        <f t="shared" si="5"/>
        <v>33943.529999999992</v>
      </c>
    </row>
    <row r="418" spans="1:14" ht="14.25" customHeight="1">
      <c r="A418" s="27" t="s">
        <v>71</v>
      </c>
      <c r="B418" s="28">
        <v>44197</v>
      </c>
      <c r="C418" s="29" t="s">
        <v>90</v>
      </c>
      <c r="D418" s="30">
        <v>20</v>
      </c>
      <c r="E418" s="30"/>
      <c r="F418" s="30"/>
      <c r="G418" s="27" t="s">
        <v>91</v>
      </c>
      <c r="H418" s="27"/>
      <c r="I418" s="27"/>
      <c r="J418" s="27"/>
      <c r="K418" s="27"/>
      <c r="L418" s="31">
        <f t="shared" si="3"/>
        <v>-11180.400000000045</v>
      </c>
      <c r="M418" s="31">
        <f t="shared" si="4"/>
        <v>45123.930000000037</v>
      </c>
      <c r="N418" s="31">
        <f t="shared" si="5"/>
        <v>33943.529999999992</v>
      </c>
    </row>
    <row r="419" spans="1:14" ht="14.25" customHeight="1">
      <c r="A419" s="27" t="s">
        <v>71</v>
      </c>
      <c r="B419" s="28">
        <v>44203</v>
      </c>
      <c r="C419" s="29" t="s">
        <v>331</v>
      </c>
      <c r="D419" s="30">
        <v>57.48</v>
      </c>
      <c r="E419" s="30"/>
      <c r="F419" s="30"/>
      <c r="G419" s="27"/>
      <c r="H419" s="27"/>
      <c r="I419" s="27"/>
      <c r="J419" s="27"/>
      <c r="K419" s="27"/>
      <c r="L419" s="31">
        <f t="shared" si="3"/>
        <v>-11237.880000000048</v>
      </c>
      <c r="M419" s="31">
        <f t="shared" si="4"/>
        <v>45181.41000000004</v>
      </c>
      <c r="N419" s="31">
        <f t="shared" si="5"/>
        <v>33943.529999999992</v>
      </c>
    </row>
    <row r="420" spans="1:14" ht="14.25" customHeight="1">
      <c r="A420" s="27" t="s">
        <v>71</v>
      </c>
      <c r="B420" s="28">
        <v>44203</v>
      </c>
      <c r="C420" s="29" t="s">
        <v>331</v>
      </c>
      <c r="D420" s="30">
        <v>167.64</v>
      </c>
      <c r="E420" s="30"/>
      <c r="F420" s="30"/>
      <c r="G420" s="27"/>
      <c r="H420" s="27"/>
      <c r="I420" s="27"/>
      <c r="J420" s="27"/>
      <c r="K420" s="27"/>
      <c r="L420" s="31">
        <f t="shared" si="3"/>
        <v>-11405.520000000048</v>
      </c>
      <c r="M420" s="31">
        <f t="shared" si="4"/>
        <v>45349.050000000039</v>
      </c>
      <c r="N420" s="31">
        <f t="shared" si="5"/>
        <v>33943.529999999992</v>
      </c>
    </row>
    <row r="421" spans="1:14" ht="14.25" customHeight="1">
      <c r="A421" s="27" t="s">
        <v>71</v>
      </c>
      <c r="B421" s="28">
        <v>44203</v>
      </c>
      <c r="C421" s="29" t="s">
        <v>332</v>
      </c>
      <c r="D421" s="30">
        <v>301.35000000000002</v>
      </c>
      <c r="E421" s="30"/>
      <c r="F421" s="30"/>
      <c r="G421" s="27"/>
      <c r="H421" s="27"/>
      <c r="I421" s="27"/>
      <c r="J421" s="27"/>
      <c r="K421" s="27"/>
      <c r="L421" s="31">
        <f t="shared" si="3"/>
        <v>-11706.870000000046</v>
      </c>
      <c r="M421" s="31">
        <f t="shared" si="4"/>
        <v>45650.400000000038</v>
      </c>
      <c r="N421" s="31">
        <f t="shared" si="5"/>
        <v>33943.529999999992</v>
      </c>
    </row>
    <row r="422" spans="1:14" ht="14.25" customHeight="1">
      <c r="A422" s="27" t="s">
        <v>71</v>
      </c>
      <c r="B422" s="28">
        <v>44203</v>
      </c>
      <c r="C422" s="29" t="s">
        <v>332</v>
      </c>
      <c r="D422" s="30">
        <v>920.61</v>
      </c>
      <c r="E422" s="30"/>
      <c r="F422" s="30"/>
      <c r="G422" s="27"/>
      <c r="H422" s="27"/>
      <c r="I422" s="27"/>
      <c r="J422" s="27"/>
      <c r="K422" s="27"/>
      <c r="L422" s="31">
        <f t="shared" si="3"/>
        <v>-12627.480000000047</v>
      </c>
      <c r="M422" s="31">
        <f t="shared" si="4"/>
        <v>46571.010000000038</v>
      </c>
      <c r="N422" s="31">
        <f t="shared" si="5"/>
        <v>33943.529999999992</v>
      </c>
    </row>
    <row r="423" spans="1:14" ht="14.25" customHeight="1">
      <c r="A423" s="27" t="s">
        <v>71</v>
      </c>
      <c r="B423" s="28">
        <v>44216</v>
      </c>
      <c r="C423" s="29" t="s">
        <v>333</v>
      </c>
      <c r="D423" s="30">
        <v>22.85</v>
      </c>
      <c r="E423" s="30"/>
      <c r="F423" s="30"/>
      <c r="G423" s="27"/>
      <c r="H423" s="27"/>
      <c r="I423" s="27"/>
      <c r="J423" s="27"/>
      <c r="K423" s="27"/>
      <c r="L423" s="31">
        <f t="shared" si="3"/>
        <v>-12650.330000000045</v>
      </c>
      <c r="M423" s="31">
        <f t="shared" si="4"/>
        <v>46593.860000000037</v>
      </c>
      <c r="N423" s="31">
        <f t="shared" si="5"/>
        <v>33943.529999999992</v>
      </c>
    </row>
    <row r="424" spans="1:14" ht="14.25" customHeight="1">
      <c r="A424" s="27" t="s">
        <v>71</v>
      </c>
      <c r="B424" s="28">
        <v>44216</v>
      </c>
      <c r="C424" s="29" t="s">
        <v>333</v>
      </c>
      <c r="D424" s="30">
        <v>69.55</v>
      </c>
      <c r="E424" s="30"/>
      <c r="F424" s="30"/>
      <c r="G424" s="27"/>
      <c r="H424" s="27"/>
      <c r="I424" s="27"/>
      <c r="J424" s="27"/>
      <c r="K424" s="27"/>
      <c r="L424" s="31">
        <f t="shared" si="3"/>
        <v>-12719.880000000048</v>
      </c>
      <c r="M424" s="31">
        <f t="shared" si="4"/>
        <v>46663.41000000004</v>
      </c>
      <c r="N424" s="31">
        <f t="shared" si="5"/>
        <v>33943.529999999992</v>
      </c>
    </row>
    <row r="425" spans="1:14" ht="14.25" customHeight="1">
      <c r="A425" s="27" t="s">
        <v>71</v>
      </c>
      <c r="B425" s="28">
        <v>44227</v>
      </c>
      <c r="C425" s="29" t="s">
        <v>334</v>
      </c>
      <c r="D425" s="30">
        <v>17</v>
      </c>
      <c r="E425" s="30"/>
      <c r="F425" s="30"/>
      <c r="G425" s="27"/>
      <c r="H425" s="27"/>
      <c r="I425" s="27"/>
      <c r="J425" s="27"/>
      <c r="K425" s="27"/>
      <c r="L425" s="31">
        <f t="shared" si="3"/>
        <v>-12736.880000000048</v>
      </c>
      <c r="M425" s="31">
        <f t="shared" si="4"/>
        <v>46680.41000000004</v>
      </c>
      <c r="N425" s="31">
        <f t="shared" si="5"/>
        <v>33943.529999999992</v>
      </c>
    </row>
    <row r="426" spans="1:14" ht="14.25" customHeight="1">
      <c r="A426" s="27" t="s">
        <v>71</v>
      </c>
      <c r="B426" s="28">
        <v>44228</v>
      </c>
      <c r="C426" s="29" t="s">
        <v>73</v>
      </c>
      <c r="D426" s="30">
        <v>20</v>
      </c>
      <c r="E426" s="30"/>
      <c r="F426" s="30"/>
      <c r="G426" s="27"/>
      <c r="H426" s="27"/>
      <c r="I426" s="27"/>
      <c r="J426" s="27"/>
      <c r="K426" s="27"/>
      <c r="L426" s="31">
        <f t="shared" si="3"/>
        <v>-12756.880000000048</v>
      </c>
      <c r="M426" s="31">
        <f t="shared" si="4"/>
        <v>46700.41000000004</v>
      </c>
      <c r="N426" s="31">
        <f t="shared" si="5"/>
        <v>33943.529999999992</v>
      </c>
    </row>
    <row r="427" spans="1:14" ht="14.25" customHeight="1">
      <c r="A427" s="27" t="s">
        <v>71</v>
      </c>
      <c r="B427" s="28">
        <v>44234</v>
      </c>
      <c r="C427" s="29" t="s">
        <v>335</v>
      </c>
      <c r="D427" s="30">
        <v>167.83</v>
      </c>
      <c r="E427" s="30"/>
      <c r="F427" s="30"/>
      <c r="G427" s="27"/>
      <c r="H427" s="27"/>
      <c r="I427" s="27"/>
      <c r="J427" s="27"/>
      <c r="K427" s="27"/>
      <c r="L427" s="31">
        <f t="shared" si="3"/>
        <v>-12924.71000000005</v>
      </c>
      <c r="M427" s="31">
        <f t="shared" si="4"/>
        <v>46868.240000000042</v>
      </c>
      <c r="N427" s="31">
        <f t="shared" si="5"/>
        <v>33943.529999999992</v>
      </c>
    </row>
    <row r="428" spans="1:14" ht="14.25" customHeight="1">
      <c r="A428" s="27" t="s">
        <v>71</v>
      </c>
      <c r="B428" s="28">
        <v>44234</v>
      </c>
      <c r="C428" s="29" t="s">
        <v>336</v>
      </c>
      <c r="D428" s="30">
        <v>920.49</v>
      </c>
      <c r="E428" s="30"/>
      <c r="F428" s="30"/>
      <c r="G428" s="27"/>
      <c r="H428" s="27"/>
      <c r="I428" s="27"/>
      <c r="J428" s="27"/>
      <c r="K428" s="27"/>
      <c r="L428" s="31">
        <f t="shared" si="3"/>
        <v>-13845.200000000048</v>
      </c>
      <c r="M428" s="31">
        <f t="shared" si="4"/>
        <v>47788.73000000004</v>
      </c>
      <c r="N428" s="31">
        <f t="shared" si="5"/>
        <v>33943.529999999992</v>
      </c>
    </row>
    <row r="429" spans="1:14" ht="14.25" customHeight="1">
      <c r="A429" s="27" t="s">
        <v>71</v>
      </c>
      <c r="B429" s="28">
        <v>44236</v>
      </c>
      <c r="C429" s="29" t="s">
        <v>337</v>
      </c>
      <c r="D429" s="30"/>
      <c r="E429" s="30">
        <v>15</v>
      </c>
      <c r="F429" s="30"/>
      <c r="G429" s="27"/>
      <c r="H429" s="27"/>
      <c r="I429" s="27"/>
      <c r="J429" s="27"/>
      <c r="K429" s="27"/>
      <c r="L429" s="31">
        <f t="shared" si="3"/>
        <v>-13830.200000000048</v>
      </c>
      <c r="M429" s="31">
        <f t="shared" si="4"/>
        <v>47788.73000000004</v>
      </c>
      <c r="N429" s="31">
        <f t="shared" si="5"/>
        <v>33958.529999999992</v>
      </c>
    </row>
    <row r="430" spans="1:14" ht="14.25" customHeight="1">
      <c r="A430" s="27" t="s">
        <v>71</v>
      </c>
      <c r="B430" s="28">
        <v>44246</v>
      </c>
      <c r="C430" s="29" t="s">
        <v>338</v>
      </c>
      <c r="D430" s="30"/>
      <c r="E430" s="30">
        <v>20</v>
      </c>
      <c r="F430" s="30"/>
      <c r="G430" s="27"/>
      <c r="H430" s="27"/>
      <c r="I430" s="27"/>
      <c r="J430" s="27"/>
      <c r="K430" s="27"/>
      <c r="L430" s="31">
        <f t="shared" si="3"/>
        <v>-13810.200000000048</v>
      </c>
      <c r="M430" s="31">
        <f t="shared" si="4"/>
        <v>47788.73000000004</v>
      </c>
      <c r="N430" s="31">
        <f t="shared" si="5"/>
        <v>33978.529999999992</v>
      </c>
    </row>
    <row r="431" spans="1:14" ht="14.25" customHeight="1">
      <c r="A431" s="27" t="s">
        <v>71</v>
      </c>
      <c r="B431" s="28">
        <v>44246</v>
      </c>
      <c r="C431" s="29" t="s">
        <v>339</v>
      </c>
      <c r="D431" s="30"/>
      <c r="E431" s="30">
        <v>144.4</v>
      </c>
      <c r="F431" s="30"/>
      <c r="G431" s="27"/>
      <c r="H431" s="27"/>
      <c r="I431" s="27"/>
      <c r="J431" s="27"/>
      <c r="K431" s="27"/>
      <c r="L431" s="31">
        <f t="shared" si="3"/>
        <v>-13665.800000000047</v>
      </c>
      <c r="M431" s="31">
        <f t="shared" si="4"/>
        <v>47788.73000000004</v>
      </c>
      <c r="N431" s="31">
        <f t="shared" si="5"/>
        <v>34122.929999999993</v>
      </c>
    </row>
    <row r="432" spans="1:14" ht="14.25" customHeight="1">
      <c r="A432" s="27" t="s">
        <v>71</v>
      </c>
      <c r="B432" s="28">
        <v>44246</v>
      </c>
      <c r="C432" s="29" t="s">
        <v>340</v>
      </c>
      <c r="D432" s="30"/>
      <c r="E432" s="30">
        <v>227.5</v>
      </c>
      <c r="F432" s="30"/>
      <c r="G432" s="27"/>
      <c r="H432" s="27"/>
      <c r="I432" s="27"/>
      <c r="J432" s="27"/>
      <c r="K432" s="27"/>
      <c r="L432" s="31">
        <f t="shared" si="3"/>
        <v>-13438.300000000047</v>
      </c>
      <c r="M432" s="31">
        <f t="shared" si="4"/>
        <v>47788.73000000004</v>
      </c>
      <c r="N432" s="31">
        <f t="shared" si="5"/>
        <v>34350.429999999993</v>
      </c>
    </row>
    <row r="433" spans="1:14" ht="14.25" customHeight="1">
      <c r="A433" s="27" t="s">
        <v>71</v>
      </c>
      <c r="B433" s="28">
        <v>44247</v>
      </c>
      <c r="C433" s="29" t="s">
        <v>341</v>
      </c>
      <c r="D433" s="30">
        <v>68.569999999999993</v>
      </c>
      <c r="E433" s="30"/>
      <c r="F433" s="30"/>
      <c r="G433" s="27"/>
      <c r="H433" s="27"/>
      <c r="I433" s="27"/>
      <c r="J433" s="27"/>
      <c r="K433" s="27"/>
      <c r="L433" s="31">
        <f t="shared" si="3"/>
        <v>-13506.870000000046</v>
      </c>
      <c r="M433" s="31">
        <f t="shared" si="4"/>
        <v>47857.300000000039</v>
      </c>
      <c r="N433" s="31">
        <f t="shared" si="5"/>
        <v>34350.429999999993</v>
      </c>
    </row>
    <row r="434" spans="1:14" ht="14.25" customHeight="1">
      <c r="A434" s="27" t="s">
        <v>71</v>
      </c>
      <c r="B434" s="28">
        <v>44256</v>
      </c>
      <c r="C434" s="29" t="s">
        <v>73</v>
      </c>
      <c r="D434" s="30">
        <v>20</v>
      </c>
      <c r="E434" s="30"/>
      <c r="F434" s="30"/>
      <c r="G434" s="27"/>
      <c r="H434" s="27"/>
      <c r="I434" s="27"/>
      <c r="J434" s="27"/>
      <c r="K434" s="27"/>
      <c r="L434" s="31">
        <f t="shared" si="3"/>
        <v>-13526.870000000046</v>
      </c>
      <c r="M434" s="31">
        <f t="shared" si="4"/>
        <v>47877.300000000039</v>
      </c>
      <c r="N434" s="31">
        <f t="shared" si="5"/>
        <v>34350.429999999993</v>
      </c>
    </row>
    <row r="435" spans="1:14" ht="14.25" customHeight="1">
      <c r="A435" s="27" t="s">
        <v>71</v>
      </c>
      <c r="B435" s="28">
        <v>44259</v>
      </c>
      <c r="C435" s="29" t="s">
        <v>283</v>
      </c>
      <c r="D435" s="30">
        <v>139.02000000000001</v>
      </c>
      <c r="E435" s="30"/>
      <c r="F435" s="30"/>
      <c r="G435" s="27"/>
      <c r="H435" s="27"/>
      <c r="I435" s="27"/>
      <c r="J435" s="27"/>
      <c r="K435" s="27"/>
      <c r="L435" s="31">
        <f t="shared" si="3"/>
        <v>-13665.890000000043</v>
      </c>
      <c r="M435" s="31">
        <f t="shared" si="4"/>
        <v>48016.320000000036</v>
      </c>
      <c r="N435" s="31">
        <f t="shared" si="5"/>
        <v>34350.429999999993</v>
      </c>
    </row>
    <row r="436" spans="1:14" ht="14.25" customHeight="1">
      <c r="A436" s="27" t="s">
        <v>71</v>
      </c>
      <c r="B436" s="28">
        <v>44259</v>
      </c>
      <c r="C436" s="29" t="s">
        <v>284</v>
      </c>
      <c r="D436" s="30">
        <v>759.94</v>
      </c>
      <c r="E436" s="30"/>
      <c r="F436" s="30"/>
      <c r="G436" s="27"/>
      <c r="H436" s="27"/>
      <c r="I436" s="27"/>
      <c r="J436" s="27"/>
      <c r="K436" s="27"/>
      <c r="L436" s="31">
        <f t="shared" si="3"/>
        <v>-14425.830000000045</v>
      </c>
      <c r="M436" s="31">
        <f t="shared" si="4"/>
        <v>48776.260000000038</v>
      </c>
      <c r="N436" s="31">
        <f t="shared" si="5"/>
        <v>34350.429999999993</v>
      </c>
    </row>
    <row r="437" spans="1:14" ht="14.25" customHeight="1">
      <c r="A437" s="27" t="s">
        <v>71</v>
      </c>
      <c r="B437" s="28">
        <v>44264</v>
      </c>
      <c r="C437" s="29" t="s">
        <v>193</v>
      </c>
      <c r="D437" s="30">
        <v>17</v>
      </c>
      <c r="E437" s="30"/>
      <c r="F437" s="30"/>
      <c r="G437" s="27"/>
      <c r="H437" s="27"/>
      <c r="I437" s="27"/>
      <c r="J437" s="27"/>
      <c r="K437" s="27"/>
      <c r="L437" s="31">
        <f t="shared" si="3"/>
        <v>-14442.830000000045</v>
      </c>
      <c r="M437" s="31">
        <f t="shared" si="4"/>
        <v>48793.260000000038</v>
      </c>
      <c r="N437" s="31">
        <f t="shared" si="5"/>
        <v>34350.429999999993</v>
      </c>
    </row>
    <row r="438" spans="1:14" ht="14.25" customHeight="1">
      <c r="A438" s="27" t="s">
        <v>71</v>
      </c>
      <c r="B438" s="28">
        <v>44267</v>
      </c>
      <c r="C438" s="29" t="s">
        <v>342</v>
      </c>
      <c r="D438" s="30"/>
      <c r="E438" s="30">
        <v>310</v>
      </c>
      <c r="F438" s="30"/>
      <c r="G438" s="27"/>
      <c r="H438" s="27"/>
      <c r="I438" s="27"/>
      <c r="J438" s="27"/>
      <c r="K438" s="27"/>
      <c r="L438" s="31">
        <f t="shared" si="3"/>
        <v>-14132.830000000045</v>
      </c>
      <c r="M438" s="31">
        <f t="shared" si="4"/>
        <v>48793.260000000038</v>
      </c>
      <c r="N438" s="31">
        <f t="shared" si="5"/>
        <v>34660.429999999993</v>
      </c>
    </row>
    <row r="439" spans="1:14" ht="14.25" customHeight="1">
      <c r="A439" s="27" t="s">
        <v>71</v>
      </c>
      <c r="B439" s="28">
        <v>44267</v>
      </c>
      <c r="C439" s="29" t="s">
        <v>343</v>
      </c>
      <c r="D439" s="30"/>
      <c r="E439" s="30">
        <v>89</v>
      </c>
      <c r="F439" s="30"/>
      <c r="G439" s="27"/>
      <c r="H439" s="27"/>
      <c r="I439" s="27"/>
      <c r="J439" s="27"/>
      <c r="K439" s="27"/>
      <c r="L439" s="31">
        <f t="shared" si="3"/>
        <v>-14043.830000000045</v>
      </c>
      <c r="M439" s="31">
        <f t="shared" si="4"/>
        <v>48793.260000000038</v>
      </c>
      <c r="N439" s="31">
        <f t="shared" si="5"/>
        <v>34749.429999999993</v>
      </c>
    </row>
    <row r="440" spans="1:14" ht="14.25" customHeight="1">
      <c r="A440" s="27" t="s">
        <v>71</v>
      </c>
      <c r="B440" s="28">
        <v>44267</v>
      </c>
      <c r="C440" s="29" t="s">
        <v>344</v>
      </c>
      <c r="D440" s="30"/>
      <c r="E440" s="30">
        <v>85</v>
      </c>
      <c r="F440" s="30"/>
      <c r="G440" s="27"/>
      <c r="H440" s="27"/>
      <c r="I440" s="27"/>
      <c r="J440" s="27"/>
      <c r="K440" s="27"/>
      <c r="L440" s="31">
        <f t="shared" si="3"/>
        <v>-13958.830000000045</v>
      </c>
      <c r="M440" s="31">
        <f t="shared" si="4"/>
        <v>48793.260000000038</v>
      </c>
      <c r="N440" s="31">
        <f t="shared" si="5"/>
        <v>34834.429999999993</v>
      </c>
    </row>
    <row r="441" spans="1:14" ht="14.25" customHeight="1">
      <c r="A441" s="27" t="s">
        <v>71</v>
      </c>
      <c r="B441" s="28">
        <v>44271</v>
      </c>
      <c r="C441" s="29" t="s">
        <v>345</v>
      </c>
      <c r="D441" s="30">
        <v>16.899999999999999</v>
      </c>
      <c r="E441" s="30"/>
      <c r="F441" s="30"/>
      <c r="G441" s="27"/>
      <c r="H441" s="27"/>
      <c r="I441" s="27"/>
      <c r="J441" s="27"/>
      <c r="K441" s="27"/>
      <c r="L441" s="31">
        <f t="shared" si="3"/>
        <v>-13975.730000000047</v>
      </c>
      <c r="M441" s="31">
        <f t="shared" si="4"/>
        <v>48810.16000000004</v>
      </c>
      <c r="N441" s="31">
        <f t="shared" si="5"/>
        <v>34834.429999999993</v>
      </c>
    </row>
    <row r="442" spans="1:14" ht="14.25" customHeight="1">
      <c r="A442" s="27" t="s">
        <v>71</v>
      </c>
      <c r="B442" s="28">
        <v>44271</v>
      </c>
      <c r="C442" s="29" t="s">
        <v>166</v>
      </c>
      <c r="D442" s="30">
        <v>47.64</v>
      </c>
      <c r="E442" s="30"/>
      <c r="F442" s="30"/>
      <c r="G442" s="27"/>
      <c r="H442" s="27"/>
      <c r="I442" s="27"/>
      <c r="J442" s="27"/>
      <c r="K442" s="27"/>
      <c r="L442" s="31">
        <f t="shared" si="3"/>
        <v>-14023.370000000046</v>
      </c>
      <c r="M442" s="31">
        <f t="shared" si="4"/>
        <v>48857.800000000039</v>
      </c>
      <c r="N442" s="31">
        <f t="shared" si="5"/>
        <v>34834.429999999993</v>
      </c>
    </row>
    <row r="443" spans="1:14" ht="14.25" customHeight="1">
      <c r="A443" s="27" t="s">
        <v>71</v>
      </c>
      <c r="B443" s="28">
        <v>44271</v>
      </c>
      <c r="C443" s="29" t="s">
        <v>346</v>
      </c>
      <c r="D443" s="30">
        <v>310</v>
      </c>
      <c r="E443" s="30"/>
      <c r="F443" s="30"/>
      <c r="G443" s="27"/>
      <c r="H443" s="27"/>
      <c r="I443" s="27"/>
      <c r="J443" s="27"/>
      <c r="K443" s="27"/>
      <c r="L443" s="31">
        <f t="shared" si="3"/>
        <v>-14333.370000000046</v>
      </c>
      <c r="M443" s="31">
        <f t="shared" si="4"/>
        <v>49167.800000000039</v>
      </c>
      <c r="N443" s="31">
        <f t="shared" si="5"/>
        <v>34834.429999999993</v>
      </c>
    </row>
    <row r="444" spans="1:14" ht="14.25" customHeight="1">
      <c r="A444" s="27" t="s">
        <v>71</v>
      </c>
      <c r="B444" s="28">
        <v>44271</v>
      </c>
      <c r="C444" s="29" t="s">
        <v>347</v>
      </c>
      <c r="D444" s="30"/>
      <c r="E444" s="30">
        <v>89</v>
      </c>
      <c r="F444" s="30"/>
      <c r="G444" s="27"/>
      <c r="H444" s="27"/>
      <c r="I444" s="27"/>
      <c r="J444" s="27"/>
      <c r="K444" s="27"/>
      <c r="L444" s="31">
        <f t="shared" si="3"/>
        <v>-14244.370000000046</v>
      </c>
      <c r="M444" s="31">
        <f t="shared" si="4"/>
        <v>49167.800000000039</v>
      </c>
      <c r="N444" s="31">
        <f t="shared" si="5"/>
        <v>34923.429999999993</v>
      </c>
    </row>
    <row r="445" spans="1:14" ht="14.25" customHeight="1">
      <c r="A445" s="27" t="s">
        <v>71</v>
      </c>
      <c r="B445" s="28">
        <v>44271</v>
      </c>
      <c r="C445" s="29" t="s">
        <v>348</v>
      </c>
      <c r="D445" s="30"/>
      <c r="E445" s="30">
        <v>106.8</v>
      </c>
      <c r="F445" s="30"/>
      <c r="G445" s="27"/>
      <c r="H445" s="27"/>
      <c r="I445" s="27"/>
      <c r="J445" s="27"/>
      <c r="K445" s="27"/>
      <c r="L445" s="31">
        <f t="shared" si="3"/>
        <v>-14137.570000000043</v>
      </c>
      <c r="M445" s="31">
        <f t="shared" si="4"/>
        <v>49167.800000000039</v>
      </c>
      <c r="N445" s="31">
        <f t="shared" si="5"/>
        <v>35030.229999999996</v>
      </c>
    </row>
    <row r="446" spans="1:14" ht="14.25" customHeight="1">
      <c r="A446" s="27" t="s">
        <v>71</v>
      </c>
      <c r="B446" s="28">
        <v>44271</v>
      </c>
      <c r="C446" s="29" t="s">
        <v>349</v>
      </c>
      <c r="D446" s="30"/>
      <c r="E446" s="30">
        <v>24</v>
      </c>
      <c r="F446" s="30"/>
      <c r="G446" s="27"/>
      <c r="H446" s="27"/>
      <c r="I446" s="27"/>
      <c r="J446" s="27"/>
      <c r="K446" s="27"/>
      <c r="L446" s="31">
        <f t="shared" si="3"/>
        <v>-14113.570000000043</v>
      </c>
      <c r="M446" s="31">
        <f t="shared" si="4"/>
        <v>49167.800000000039</v>
      </c>
      <c r="N446" s="31">
        <f t="shared" si="5"/>
        <v>35054.229999999996</v>
      </c>
    </row>
    <row r="447" spans="1:14" ht="14.25" customHeight="1">
      <c r="A447" s="27" t="s">
        <v>71</v>
      </c>
      <c r="B447" s="28">
        <v>44274</v>
      </c>
      <c r="C447" s="29" t="s">
        <v>193</v>
      </c>
      <c r="D447" s="30">
        <v>17</v>
      </c>
      <c r="E447" s="30"/>
      <c r="F447" s="30"/>
      <c r="G447" s="27"/>
      <c r="H447" s="27"/>
      <c r="I447" s="27"/>
      <c r="J447" s="27"/>
      <c r="K447" s="27"/>
      <c r="L447" s="31">
        <f t="shared" si="3"/>
        <v>-14130.570000000043</v>
      </c>
      <c r="M447" s="31">
        <f t="shared" si="4"/>
        <v>49184.800000000039</v>
      </c>
      <c r="N447" s="31">
        <f t="shared" si="5"/>
        <v>35054.229999999996</v>
      </c>
    </row>
    <row r="448" spans="1:14" ht="14.25" customHeight="1">
      <c r="A448" s="27" t="s">
        <v>71</v>
      </c>
      <c r="B448" s="28">
        <v>44274</v>
      </c>
      <c r="C448" s="29" t="s">
        <v>73</v>
      </c>
      <c r="D448" s="30">
        <v>20</v>
      </c>
      <c r="E448" s="30"/>
      <c r="F448" s="30"/>
      <c r="G448" s="27"/>
      <c r="H448" s="27"/>
      <c r="I448" s="27"/>
      <c r="J448" s="27"/>
      <c r="K448" s="27"/>
      <c r="L448" s="31">
        <f t="shared" si="3"/>
        <v>-14150.570000000043</v>
      </c>
      <c r="M448" s="31">
        <f t="shared" si="4"/>
        <v>49204.800000000039</v>
      </c>
      <c r="N448" s="31">
        <f t="shared" si="5"/>
        <v>35054.229999999996</v>
      </c>
    </row>
    <row r="449" spans="1:14" ht="14.25" customHeight="1">
      <c r="A449" s="27" t="s">
        <v>71</v>
      </c>
      <c r="B449" s="28">
        <v>44274</v>
      </c>
      <c r="C449" s="29" t="s">
        <v>350</v>
      </c>
      <c r="D449" s="30">
        <v>53.1</v>
      </c>
      <c r="E449" s="30"/>
      <c r="F449" s="30"/>
      <c r="G449" s="27"/>
      <c r="H449" s="27"/>
      <c r="I449" s="27"/>
      <c r="J449" s="27"/>
      <c r="K449" s="27"/>
      <c r="L449" s="31">
        <f t="shared" si="3"/>
        <v>-14203.670000000042</v>
      </c>
      <c r="M449" s="31">
        <f t="shared" si="4"/>
        <v>49257.900000000038</v>
      </c>
      <c r="N449" s="31">
        <f t="shared" si="5"/>
        <v>35054.229999999996</v>
      </c>
    </row>
    <row r="450" spans="1:14" ht="14.25" customHeight="1">
      <c r="A450" s="27" t="s">
        <v>71</v>
      </c>
      <c r="B450" s="28">
        <v>44274</v>
      </c>
      <c r="C450" s="29" t="s">
        <v>351</v>
      </c>
      <c r="D450" s="30"/>
      <c r="E450" s="30">
        <v>112</v>
      </c>
      <c r="F450" s="30"/>
      <c r="G450" s="27"/>
      <c r="H450" s="27"/>
      <c r="I450" s="27"/>
      <c r="J450" s="27"/>
      <c r="K450" s="27"/>
      <c r="L450" s="31">
        <f t="shared" si="3"/>
        <v>-14091.670000000042</v>
      </c>
      <c r="M450" s="31">
        <f t="shared" si="4"/>
        <v>49257.900000000038</v>
      </c>
      <c r="N450" s="31">
        <f t="shared" si="5"/>
        <v>35166.229999999996</v>
      </c>
    </row>
    <row r="451" spans="1:14" ht="14.25" customHeight="1">
      <c r="A451" s="27" t="s">
        <v>71</v>
      </c>
      <c r="B451" s="28">
        <v>44274</v>
      </c>
      <c r="C451" s="29" t="s">
        <v>352</v>
      </c>
      <c r="D451" s="30"/>
      <c r="E451" s="30">
        <v>181</v>
      </c>
      <c r="F451" s="30"/>
      <c r="G451" s="27"/>
      <c r="H451" s="27"/>
      <c r="I451" s="27"/>
      <c r="J451" s="27"/>
      <c r="K451" s="27"/>
      <c r="L451" s="31">
        <f t="shared" si="3"/>
        <v>-13910.670000000042</v>
      </c>
      <c r="M451" s="31">
        <f t="shared" si="4"/>
        <v>49257.900000000038</v>
      </c>
      <c r="N451" s="31">
        <f t="shared" si="5"/>
        <v>35347.229999999996</v>
      </c>
    </row>
    <row r="452" spans="1:14" ht="14.25" customHeight="1">
      <c r="A452" s="27" t="s">
        <v>71</v>
      </c>
      <c r="B452" s="28">
        <v>44275</v>
      </c>
      <c r="C452" s="29" t="s">
        <v>353</v>
      </c>
      <c r="D452" s="30">
        <v>58.05</v>
      </c>
      <c r="E452" s="30"/>
      <c r="F452" s="30"/>
      <c r="G452" s="27"/>
      <c r="H452" s="27"/>
      <c r="I452" s="27"/>
      <c r="J452" s="27"/>
      <c r="K452" s="27"/>
      <c r="L452" s="31">
        <f t="shared" si="3"/>
        <v>-13968.720000000045</v>
      </c>
      <c r="M452" s="31">
        <f t="shared" si="4"/>
        <v>49315.950000000041</v>
      </c>
      <c r="N452" s="31">
        <f t="shared" si="5"/>
        <v>35347.229999999996</v>
      </c>
    </row>
    <row r="453" spans="1:14" ht="14.25" customHeight="1">
      <c r="A453" s="27" t="s">
        <v>71</v>
      </c>
      <c r="B453" s="28">
        <v>44293</v>
      </c>
      <c r="C453" s="29" t="s">
        <v>354</v>
      </c>
      <c r="D453" s="30">
        <v>228.27</v>
      </c>
      <c r="E453" s="30"/>
      <c r="F453" s="30"/>
      <c r="G453" s="27"/>
      <c r="H453" s="27"/>
      <c r="I453" s="27"/>
      <c r="J453" s="27"/>
      <c r="K453" s="27"/>
      <c r="L453" s="31">
        <f t="shared" si="3"/>
        <v>-14196.990000000042</v>
      </c>
      <c r="M453" s="31">
        <f t="shared" si="4"/>
        <v>49544.220000000038</v>
      </c>
      <c r="N453" s="31">
        <f t="shared" si="5"/>
        <v>35347.229999999996</v>
      </c>
    </row>
    <row r="454" spans="1:14" ht="14.25" customHeight="1">
      <c r="A454" s="27" t="s">
        <v>71</v>
      </c>
      <c r="B454" s="28">
        <v>44293</v>
      </c>
      <c r="C454" s="29" t="s">
        <v>355</v>
      </c>
      <c r="D454" s="30">
        <v>1316</v>
      </c>
      <c r="E454" s="30"/>
      <c r="F454" s="30"/>
      <c r="G454" s="27"/>
      <c r="H454" s="27"/>
      <c r="I454" s="27"/>
      <c r="J454" s="27"/>
      <c r="K454" s="27"/>
      <c r="L454" s="31">
        <f t="shared" si="3"/>
        <v>-15512.990000000042</v>
      </c>
      <c r="M454" s="31">
        <f t="shared" si="4"/>
        <v>50860.220000000038</v>
      </c>
      <c r="N454" s="31">
        <f t="shared" si="5"/>
        <v>35347.229999999996</v>
      </c>
    </row>
    <row r="455" spans="1:14" ht="14.25" customHeight="1">
      <c r="A455" s="27" t="s">
        <v>71</v>
      </c>
      <c r="B455" s="28">
        <v>44294</v>
      </c>
      <c r="C455" s="29" t="s">
        <v>356</v>
      </c>
      <c r="D455" s="30">
        <v>83</v>
      </c>
      <c r="E455" s="30"/>
      <c r="F455" s="30"/>
      <c r="G455" s="27"/>
      <c r="H455" s="27"/>
      <c r="I455" s="27"/>
      <c r="J455" s="27"/>
      <c r="K455" s="27"/>
      <c r="L455" s="31">
        <f t="shared" si="3"/>
        <v>-15595.990000000042</v>
      </c>
      <c r="M455" s="31">
        <f t="shared" si="4"/>
        <v>50943.220000000038</v>
      </c>
      <c r="N455" s="31">
        <f t="shared" si="5"/>
        <v>35347.229999999996</v>
      </c>
    </row>
    <row r="456" spans="1:14" ht="14.25" customHeight="1">
      <c r="A456" s="27" t="s">
        <v>71</v>
      </c>
      <c r="B456" s="28">
        <v>44306</v>
      </c>
      <c r="C456" s="29" t="s">
        <v>357</v>
      </c>
      <c r="D456" s="30">
        <v>128.05000000000001</v>
      </c>
      <c r="E456" s="30"/>
      <c r="F456" s="30"/>
      <c r="G456" s="27"/>
      <c r="H456" s="27"/>
      <c r="I456" s="27"/>
      <c r="J456" s="27"/>
      <c r="K456" s="27"/>
      <c r="L456" s="31">
        <f t="shared" si="3"/>
        <v>-15724.040000000045</v>
      </c>
      <c r="M456" s="31">
        <f t="shared" si="4"/>
        <v>51071.27000000004</v>
      </c>
      <c r="N456" s="31">
        <f t="shared" si="5"/>
        <v>35347.229999999996</v>
      </c>
    </row>
    <row r="457" spans="1:14" ht="14.25" customHeight="1">
      <c r="A457" s="27" t="s">
        <v>71</v>
      </c>
      <c r="B457" s="28">
        <v>44315</v>
      </c>
      <c r="C457" s="29" t="s">
        <v>193</v>
      </c>
      <c r="D457" s="30">
        <v>17</v>
      </c>
      <c r="E457" s="30"/>
      <c r="F457" s="30"/>
      <c r="G457" s="27"/>
      <c r="H457" s="27"/>
      <c r="I457" s="27"/>
      <c r="J457" s="27"/>
      <c r="K457" s="27"/>
      <c r="L457" s="31">
        <f t="shared" si="3"/>
        <v>-15741.040000000045</v>
      </c>
      <c r="M457" s="31">
        <f t="shared" si="4"/>
        <v>51088.27000000004</v>
      </c>
      <c r="N457" s="31">
        <f t="shared" si="5"/>
        <v>35347.229999999996</v>
      </c>
    </row>
    <row r="458" spans="1:14" ht="14.25" customHeight="1">
      <c r="A458" s="27" t="s">
        <v>71</v>
      </c>
      <c r="B458" s="28">
        <v>44318</v>
      </c>
      <c r="C458" s="29" t="s">
        <v>73</v>
      </c>
      <c r="D458" s="30">
        <v>20</v>
      </c>
      <c r="E458" s="30"/>
      <c r="F458" s="30"/>
      <c r="G458" s="27"/>
      <c r="H458" s="27"/>
      <c r="I458" s="27"/>
      <c r="J458" s="27"/>
      <c r="K458" s="27"/>
      <c r="L458" s="31">
        <f t="shared" si="3"/>
        <v>-15761.040000000045</v>
      </c>
      <c r="M458" s="31">
        <f t="shared" si="4"/>
        <v>51108.27000000004</v>
      </c>
      <c r="N458" s="31">
        <f t="shared" si="5"/>
        <v>35347.229999999996</v>
      </c>
    </row>
    <row r="459" spans="1:14" ht="14.25" customHeight="1">
      <c r="A459" s="27" t="s">
        <v>71</v>
      </c>
      <c r="B459" s="28">
        <v>44322</v>
      </c>
      <c r="C459" s="29" t="s">
        <v>358</v>
      </c>
      <c r="D459" s="30">
        <v>172.67</v>
      </c>
      <c r="E459" s="30"/>
      <c r="F459" s="30"/>
      <c r="G459" s="27"/>
      <c r="H459" s="27"/>
      <c r="I459" s="27"/>
      <c r="J459" s="27"/>
      <c r="K459" s="27"/>
      <c r="L459" s="31">
        <f t="shared" si="3"/>
        <v>-15933.710000000043</v>
      </c>
      <c r="M459" s="31">
        <f t="shared" si="4"/>
        <v>51280.940000000039</v>
      </c>
      <c r="N459" s="31">
        <f t="shared" si="5"/>
        <v>35347.229999999996</v>
      </c>
    </row>
    <row r="460" spans="1:14" ht="14.25" customHeight="1">
      <c r="A460" s="27" t="s">
        <v>71</v>
      </c>
      <c r="B460" s="28">
        <v>44322</v>
      </c>
      <c r="C460" s="29" t="s">
        <v>359</v>
      </c>
      <c r="D460" s="30">
        <v>943.98</v>
      </c>
      <c r="E460" s="30"/>
      <c r="F460" s="30"/>
      <c r="G460" s="27"/>
      <c r="H460" s="27"/>
      <c r="I460" s="27"/>
      <c r="J460" s="27"/>
      <c r="K460" s="27"/>
      <c r="L460" s="31">
        <f t="shared" si="3"/>
        <v>-16877.690000000046</v>
      </c>
      <c r="M460" s="31">
        <f t="shared" si="4"/>
        <v>52224.920000000042</v>
      </c>
      <c r="N460" s="31">
        <f t="shared" si="5"/>
        <v>35347.229999999996</v>
      </c>
    </row>
    <row r="461" spans="1:14" ht="14.25" customHeight="1">
      <c r="A461" s="27" t="s">
        <v>71</v>
      </c>
      <c r="B461" s="28">
        <v>44336</v>
      </c>
      <c r="C461" s="29" t="s">
        <v>360</v>
      </c>
      <c r="D461" s="30">
        <v>70.45</v>
      </c>
      <c r="E461" s="30"/>
      <c r="F461" s="30"/>
      <c r="G461" s="27"/>
      <c r="H461" s="27"/>
      <c r="I461" s="27"/>
      <c r="J461" s="27"/>
      <c r="K461" s="27"/>
      <c r="L461" s="31">
        <f t="shared" si="3"/>
        <v>-16948.140000000043</v>
      </c>
      <c r="M461" s="31">
        <f t="shared" si="4"/>
        <v>52295.370000000039</v>
      </c>
      <c r="N461" s="31">
        <f t="shared" si="5"/>
        <v>35347.229999999996</v>
      </c>
    </row>
    <row r="462" spans="1:14" ht="14.25" customHeight="1">
      <c r="A462" s="27" t="s">
        <v>71</v>
      </c>
      <c r="B462" s="28">
        <v>44341</v>
      </c>
      <c r="C462" s="29"/>
      <c r="D462" s="30">
        <v>105.1</v>
      </c>
      <c r="E462" s="30"/>
      <c r="F462" s="30"/>
      <c r="G462" s="27"/>
      <c r="H462" s="27"/>
      <c r="I462" s="27"/>
      <c r="J462" s="27"/>
      <c r="K462" s="27"/>
      <c r="L462" s="31">
        <f t="shared" si="3"/>
        <v>-17053.240000000042</v>
      </c>
      <c r="M462" s="31">
        <f t="shared" si="4"/>
        <v>52400.470000000038</v>
      </c>
      <c r="N462" s="31">
        <f t="shared" si="5"/>
        <v>35347.229999999996</v>
      </c>
    </row>
    <row r="463" spans="1:14" ht="14.25" customHeight="1">
      <c r="A463" s="27" t="s">
        <v>71</v>
      </c>
      <c r="B463" s="28">
        <v>44341</v>
      </c>
      <c r="C463" s="29" t="s">
        <v>361</v>
      </c>
      <c r="D463" s="30"/>
      <c r="E463" s="30">
        <v>13</v>
      </c>
      <c r="F463" s="30"/>
      <c r="G463" s="27"/>
      <c r="H463" s="27"/>
      <c r="I463" s="27"/>
      <c r="J463" s="27"/>
      <c r="K463" s="27"/>
      <c r="L463" s="31">
        <f t="shared" si="3"/>
        <v>-17040.240000000042</v>
      </c>
      <c r="M463" s="31">
        <f t="shared" si="4"/>
        <v>52400.470000000038</v>
      </c>
      <c r="N463" s="31">
        <f t="shared" si="5"/>
        <v>35360.229999999996</v>
      </c>
    </row>
    <row r="464" spans="1:14" ht="14.25" customHeight="1">
      <c r="A464" s="27" t="s">
        <v>71</v>
      </c>
      <c r="B464" s="28">
        <v>44341</v>
      </c>
      <c r="C464" s="29"/>
      <c r="D464" s="30"/>
      <c r="E464" s="30">
        <v>423.98</v>
      </c>
      <c r="F464" s="30"/>
      <c r="G464" s="27"/>
      <c r="H464" s="27"/>
      <c r="I464" s="27"/>
      <c r="J464" s="27"/>
      <c r="K464" s="27"/>
      <c r="L464" s="31">
        <f t="shared" si="3"/>
        <v>-16616.260000000038</v>
      </c>
      <c r="M464" s="31">
        <f t="shared" si="4"/>
        <v>52400.470000000038</v>
      </c>
      <c r="N464" s="31">
        <f t="shared" si="5"/>
        <v>35784.21</v>
      </c>
    </row>
    <row r="465" spans="1:14" ht="14.25" customHeight="1">
      <c r="A465" s="27" t="s">
        <v>71</v>
      </c>
      <c r="B465" s="28">
        <v>44346</v>
      </c>
      <c r="C465" s="29" t="s">
        <v>362</v>
      </c>
      <c r="D465" s="30">
        <v>81</v>
      </c>
      <c r="E465" s="30"/>
      <c r="F465" s="30"/>
      <c r="G465" s="27"/>
      <c r="H465" s="27"/>
      <c r="I465" s="27"/>
      <c r="J465" s="27"/>
      <c r="K465" s="27"/>
      <c r="L465" s="31">
        <f t="shared" si="3"/>
        <v>-16697.260000000038</v>
      </c>
      <c r="M465" s="31">
        <f t="shared" si="4"/>
        <v>52481.470000000038</v>
      </c>
      <c r="N465" s="31">
        <f t="shared" si="5"/>
        <v>35784.21</v>
      </c>
    </row>
    <row r="466" spans="1:14" ht="14.25" customHeight="1">
      <c r="A466" s="27" t="s">
        <v>71</v>
      </c>
      <c r="B466" s="28">
        <v>44346</v>
      </c>
      <c r="C466" s="29" t="s">
        <v>363</v>
      </c>
      <c r="D466" s="30">
        <v>171.4</v>
      </c>
      <c r="E466" s="30"/>
      <c r="F466" s="30"/>
      <c r="G466" s="27"/>
      <c r="H466" s="27"/>
      <c r="I466" s="27"/>
      <c r="J466" s="27"/>
      <c r="K466" s="27"/>
      <c r="L466" s="31">
        <f t="shared" si="3"/>
        <v>-16868.66000000004</v>
      </c>
      <c r="M466" s="31">
        <f t="shared" si="4"/>
        <v>52652.870000000039</v>
      </c>
      <c r="N466" s="31">
        <f t="shared" si="5"/>
        <v>35784.21</v>
      </c>
    </row>
    <row r="467" spans="1:14" ht="14.25" customHeight="1">
      <c r="A467" s="27" t="s">
        <v>71</v>
      </c>
      <c r="B467" s="28">
        <v>44347</v>
      </c>
      <c r="C467" s="29" t="s">
        <v>364</v>
      </c>
      <c r="D467" s="30">
        <v>17</v>
      </c>
      <c r="E467" s="30"/>
      <c r="F467" s="30"/>
      <c r="G467" s="27"/>
      <c r="H467" s="27"/>
      <c r="I467" s="27"/>
      <c r="J467" s="27"/>
      <c r="K467" s="27"/>
      <c r="L467" s="31">
        <f t="shared" si="3"/>
        <v>-16885.66000000004</v>
      </c>
      <c r="M467" s="31">
        <f t="shared" si="4"/>
        <v>52669.870000000039</v>
      </c>
      <c r="N467" s="31">
        <f t="shared" si="5"/>
        <v>35784.21</v>
      </c>
    </row>
    <row r="468" spans="1:14" ht="14.25" customHeight="1">
      <c r="A468" s="27" t="s">
        <v>71</v>
      </c>
      <c r="B468" s="28">
        <v>44347</v>
      </c>
      <c r="C468" s="29" t="s">
        <v>365</v>
      </c>
      <c r="D468" s="30"/>
      <c r="E468" s="30">
        <v>5.0999999999999996</v>
      </c>
      <c r="F468" s="30"/>
      <c r="G468" s="27"/>
      <c r="H468" s="27"/>
      <c r="I468" s="27"/>
      <c r="J468" s="27"/>
      <c r="K468" s="27"/>
      <c r="L468" s="31">
        <f t="shared" si="3"/>
        <v>-16880.560000000041</v>
      </c>
      <c r="M468" s="31">
        <f t="shared" si="4"/>
        <v>52669.870000000039</v>
      </c>
      <c r="N468" s="31">
        <f t="shared" si="5"/>
        <v>35789.31</v>
      </c>
    </row>
    <row r="469" spans="1:14" ht="14.25" customHeight="1">
      <c r="A469" s="27" t="s">
        <v>71</v>
      </c>
      <c r="B469" s="28">
        <v>44348</v>
      </c>
      <c r="C469" s="29" t="s">
        <v>73</v>
      </c>
      <c r="D469" s="30">
        <v>20</v>
      </c>
      <c r="E469" s="30"/>
      <c r="F469" s="30"/>
      <c r="G469" s="27"/>
      <c r="H469" s="27"/>
      <c r="I469" s="27"/>
      <c r="J469" s="27"/>
      <c r="K469" s="27"/>
      <c r="L469" s="31">
        <f t="shared" si="3"/>
        <v>-16900.560000000041</v>
      </c>
      <c r="M469" s="31">
        <f t="shared" si="4"/>
        <v>52689.870000000039</v>
      </c>
      <c r="N469" s="31">
        <f t="shared" si="5"/>
        <v>35789.31</v>
      </c>
    </row>
    <row r="470" spans="1:14" ht="14.25" customHeight="1">
      <c r="A470" s="27" t="s">
        <v>71</v>
      </c>
      <c r="B470" s="28">
        <v>44348</v>
      </c>
      <c r="C470" s="29" t="s">
        <v>366</v>
      </c>
      <c r="D470" s="30">
        <v>189</v>
      </c>
      <c r="E470" s="30"/>
      <c r="F470" s="30"/>
      <c r="G470" s="27"/>
      <c r="H470" s="27"/>
      <c r="I470" s="27"/>
      <c r="J470" s="27"/>
      <c r="K470" s="27"/>
      <c r="L470" s="31">
        <f t="shared" si="3"/>
        <v>-17089.560000000041</v>
      </c>
      <c r="M470" s="31">
        <f t="shared" si="4"/>
        <v>52878.870000000039</v>
      </c>
      <c r="N470" s="31">
        <f t="shared" si="5"/>
        <v>35789.31</v>
      </c>
    </row>
    <row r="471" spans="1:14" ht="14.25" customHeight="1">
      <c r="A471" s="27" t="s">
        <v>71</v>
      </c>
      <c r="B471" s="28">
        <v>44349</v>
      </c>
      <c r="C471" s="29" t="s">
        <v>367</v>
      </c>
      <c r="D471" s="30">
        <v>8.9</v>
      </c>
      <c r="E471" s="30"/>
      <c r="F471" s="30"/>
      <c r="G471" s="27"/>
      <c r="H471" s="27"/>
      <c r="I471" s="27"/>
      <c r="J471" s="27"/>
      <c r="K471" s="27"/>
      <c r="L471" s="31">
        <f t="shared" si="3"/>
        <v>-17098.460000000043</v>
      </c>
      <c r="M471" s="31">
        <f t="shared" si="4"/>
        <v>52887.77000000004</v>
      </c>
      <c r="N471" s="31">
        <f t="shared" si="5"/>
        <v>35789.31</v>
      </c>
    </row>
    <row r="472" spans="1:14" ht="14.25" customHeight="1">
      <c r="A472" s="27" t="s">
        <v>71</v>
      </c>
      <c r="B472" s="28">
        <v>44355</v>
      </c>
      <c r="C472" s="29" t="s">
        <v>368</v>
      </c>
      <c r="D472" s="30">
        <v>148</v>
      </c>
      <c r="E472" s="30"/>
      <c r="F472" s="30"/>
      <c r="G472" s="27"/>
      <c r="H472" s="27"/>
      <c r="I472" s="27"/>
      <c r="J472" s="27"/>
      <c r="K472" s="27"/>
      <c r="L472" s="31">
        <f t="shared" si="3"/>
        <v>-17246.460000000043</v>
      </c>
      <c r="M472" s="31">
        <f t="shared" si="4"/>
        <v>53035.77000000004</v>
      </c>
      <c r="N472" s="31">
        <f t="shared" si="5"/>
        <v>35789.31</v>
      </c>
    </row>
    <row r="473" spans="1:14" ht="14.25" customHeight="1">
      <c r="A473" s="27" t="s">
        <v>71</v>
      </c>
      <c r="B473" s="28">
        <v>44355</v>
      </c>
      <c r="C473" s="29" t="s">
        <v>236</v>
      </c>
      <c r="D473" s="30">
        <v>148.72</v>
      </c>
      <c r="E473" s="30"/>
      <c r="F473" s="30"/>
      <c r="G473" s="27"/>
      <c r="H473" s="27"/>
      <c r="I473" s="27"/>
      <c r="J473" s="27"/>
      <c r="K473" s="27"/>
      <c r="L473" s="31">
        <f t="shared" si="3"/>
        <v>-17395.180000000044</v>
      </c>
      <c r="M473" s="31">
        <f t="shared" si="4"/>
        <v>53184.490000000042</v>
      </c>
      <c r="N473" s="31">
        <f t="shared" si="5"/>
        <v>35789.31</v>
      </c>
    </row>
    <row r="474" spans="1:14" ht="14.25" customHeight="1">
      <c r="A474" s="27" t="s">
        <v>71</v>
      </c>
      <c r="B474" s="28">
        <v>44355</v>
      </c>
      <c r="C474" s="29" t="s">
        <v>237</v>
      </c>
      <c r="D474" s="30">
        <v>826.73</v>
      </c>
      <c r="E474" s="30"/>
      <c r="F474" s="30"/>
      <c r="G474" s="27"/>
      <c r="H474" s="27"/>
      <c r="I474" s="27"/>
      <c r="J474" s="27"/>
      <c r="K474" s="27"/>
      <c r="L474" s="31">
        <f t="shared" si="3"/>
        <v>-18221.910000000047</v>
      </c>
      <c r="M474" s="31">
        <f t="shared" si="4"/>
        <v>54011.220000000045</v>
      </c>
      <c r="N474" s="31">
        <f t="shared" si="5"/>
        <v>35789.31</v>
      </c>
    </row>
    <row r="475" spans="1:14" ht="14.25" customHeight="1">
      <c r="A475" s="27" t="s">
        <v>71</v>
      </c>
      <c r="B475" s="28">
        <v>44362</v>
      </c>
      <c r="C475" s="29" t="s">
        <v>369</v>
      </c>
      <c r="D475" s="30"/>
      <c r="E475" s="30">
        <v>16000</v>
      </c>
      <c r="F475" s="30"/>
      <c r="G475" s="27"/>
      <c r="H475" s="27"/>
      <c r="I475" s="27"/>
      <c r="J475" s="27"/>
      <c r="K475" s="27"/>
      <c r="L475" s="31">
        <f t="shared" si="3"/>
        <v>-2221.9100000000471</v>
      </c>
      <c r="M475" s="31">
        <f t="shared" si="4"/>
        <v>54011.220000000045</v>
      </c>
      <c r="N475" s="31">
        <f t="shared" si="5"/>
        <v>51789.31</v>
      </c>
    </row>
    <row r="476" spans="1:14" ht="14.25" customHeight="1">
      <c r="A476" s="27" t="s">
        <v>71</v>
      </c>
      <c r="B476" s="28">
        <v>44367</v>
      </c>
      <c r="C476" s="29" t="s">
        <v>238</v>
      </c>
      <c r="D476" s="30">
        <v>10</v>
      </c>
      <c r="E476" s="30"/>
      <c r="F476" s="30"/>
      <c r="G476" s="27"/>
      <c r="H476" s="27"/>
      <c r="I476" s="27"/>
      <c r="J476" s="27"/>
      <c r="K476" s="27"/>
      <c r="L476" s="31">
        <f t="shared" si="3"/>
        <v>-2231.9100000000471</v>
      </c>
      <c r="M476" s="31">
        <f t="shared" si="4"/>
        <v>54021.220000000045</v>
      </c>
      <c r="N476" s="31">
        <f t="shared" si="5"/>
        <v>51789.31</v>
      </c>
    </row>
    <row r="477" spans="1:14" ht="14.25" customHeight="1">
      <c r="A477" s="27" t="s">
        <v>71</v>
      </c>
      <c r="B477" s="28">
        <v>44367</v>
      </c>
      <c r="C477" s="29" t="s">
        <v>370</v>
      </c>
      <c r="D477" s="30">
        <v>32</v>
      </c>
      <c r="E477" s="30"/>
      <c r="F477" s="30"/>
      <c r="G477" s="27"/>
      <c r="H477" s="27"/>
      <c r="I477" s="27"/>
      <c r="J477" s="27"/>
      <c r="K477" s="27"/>
      <c r="L477" s="31">
        <f t="shared" si="3"/>
        <v>-2263.9100000000471</v>
      </c>
      <c r="M477" s="31">
        <f t="shared" si="4"/>
        <v>54053.220000000045</v>
      </c>
      <c r="N477" s="31">
        <f t="shared" si="5"/>
        <v>51789.31</v>
      </c>
    </row>
    <row r="478" spans="1:14" ht="14.25" customHeight="1">
      <c r="A478" s="27" t="s">
        <v>71</v>
      </c>
      <c r="B478" s="28">
        <v>44367</v>
      </c>
      <c r="C478" s="29" t="s">
        <v>238</v>
      </c>
      <c r="D478" s="30">
        <v>61.63</v>
      </c>
      <c r="E478" s="30"/>
      <c r="F478" s="30"/>
      <c r="G478" s="27"/>
      <c r="H478" s="27"/>
      <c r="I478" s="27"/>
      <c r="J478" s="27"/>
      <c r="K478" s="27"/>
      <c r="L478" s="31">
        <f t="shared" si="3"/>
        <v>-2325.5400000000445</v>
      </c>
      <c r="M478" s="31">
        <f t="shared" si="4"/>
        <v>54114.850000000042</v>
      </c>
      <c r="N478" s="31">
        <f t="shared" si="5"/>
        <v>51789.31</v>
      </c>
    </row>
    <row r="479" spans="1:14" ht="14.25" customHeight="1">
      <c r="A479" s="27" t="s">
        <v>71</v>
      </c>
      <c r="B479" s="28">
        <v>44377</v>
      </c>
      <c r="C479" s="29" t="s">
        <v>74</v>
      </c>
      <c r="D479" s="30">
        <v>17</v>
      </c>
      <c r="E479" s="30"/>
      <c r="F479" s="30"/>
      <c r="G479" s="27"/>
      <c r="H479" s="27"/>
      <c r="I479" s="27"/>
      <c r="J479" s="27"/>
      <c r="K479" s="27"/>
      <c r="L479" s="31">
        <f t="shared" si="3"/>
        <v>-2342.5400000000445</v>
      </c>
      <c r="M479" s="31">
        <f t="shared" si="4"/>
        <v>54131.850000000042</v>
      </c>
      <c r="N479" s="31">
        <f t="shared" si="5"/>
        <v>51789.31</v>
      </c>
    </row>
    <row r="480" spans="1:14" ht="14.25" customHeight="1">
      <c r="A480" s="27" t="s">
        <v>71</v>
      </c>
      <c r="B480" s="28">
        <v>44378</v>
      </c>
      <c r="C480" s="29" t="s">
        <v>371</v>
      </c>
      <c r="D480" s="30">
        <v>4.95</v>
      </c>
      <c r="E480" s="30"/>
      <c r="F480" s="30"/>
      <c r="G480" s="27"/>
      <c r="H480" s="27"/>
      <c r="I480" s="27"/>
      <c r="J480" s="27"/>
      <c r="K480" s="27"/>
      <c r="L480" s="31">
        <f t="shared" si="3"/>
        <v>-2347.4900000000416</v>
      </c>
      <c r="M480" s="31">
        <f t="shared" si="4"/>
        <v>54136.800000000039</v>
      </c>
      <c r="N480" s="31">
        <f t="shared" si="5"/>
        <v>51789.31</v>
      </c>
    </row>
    <row r="481" spans="1:14" ht="14.25" customHeight="1">
      <c r="A481" s="27" t="s">
        <v>71</v>
      </c>
      <c r="B481" s="28">
        <v>44378</v>
      </c>
      <c r="C481" s="29" t="s">
        <v>210</v>
      </c>
      <c r="D481" s="30">
        <v>20</v>
      </c>
      <c r="E481" s="30"/>
      <c r="F481" s="30"/>
      <c r="G481" s="27"/>
      <c r="H481" s="27"/>
      <c r="I481" s="27"/>
      <c r="J481" s="27"/>
      <c r="K481" s="27"/>
      <c r="L481" s="31">
        <f t="shared" si="3"/>
        <v>-2367.4900000000416</v>
      </c>
      <c r="M481" s="31">
        <f t="shared" si="4"/>
        <v>54156.800000000039</v>
      </c>
      <c r="N481" s="31">
        <f t="shared" si="5"/>
        <v>51789.31</v>
      </c>
    </row>
    <row r="482" spans="1:14" ht="14.25" customHeight="1">
      <c r="A482" s="27" t="s">
        <v>71</v>
      </c>
      <c r="B482" s="28">
        <v>44378</v>
      </c>
      <c r="C482" s="29" t="s">
        <v>371</v>
      </c>
      <c r="D482" s="30">
        <v>86.95</v>
      </c>
      <c r="E482" s="30"/>
      <c r="F482" s="30"/>
      <c r="G482" s="27"/>
      <c r="H482" s="27"/>
      <c r="I482" s="27"/>
      <c r="J482" s="27"/>
      <c r="K482" s="27"/>
      <c r="L482" s="31">
        <f t="shared" si="3"/>
        <v>-2454.4400000000387</v>
      </c>
      <c r="M482" s="31">
        <f t="shared" si="4"/>
        <v>54243.750000000036</v>
      </c>
      <c r="N482" s="31">
        <f t="shared" si="5"/>
        <v>51789.31</v>
      </c>
    </row>
    <row r="483" spans="1:14" ht="14.25" customHeight="1">
      <c r="A483" s="27" t="s">
        <v>71</v>
      </c>
      <c r="B483" s="28">
        <v>44381</v>
      </c>
      <c r="C483" s="29" t="s">
        <v>372</v>
      </c>
      <c r="D483" s="30"/>
      <c r="E483" s="30">
        <v>105.2</v>
      </c>
      <c r="F483" s="30"/>
      <c r="G483" s="27"/>
      <c r="H483" s="27"/>
      <c r="I483" s="27"/>
      <c r="J483" s="27"/>
      <c r="K483" s="27"/>
      <c r="L483" s="31">
        <f t="shared" si="3"/>
        <v>-2349.2400000000416</v>
      </c>
      <c r="M483" s="31">
        <f t="shared" si="4"/>
        <v>54243.750000000036</v>
      </c>
      <c r="N483" s="31">
        <f t="shared" si="5"/>
        <v>51894.509999999995</v>
      </c>
    </row>
    <row r="484" spans="1:14" ht="14.25" customHeight="1">
      <c r="A484" s="27" t="s">
        <v>71</v>
      </c>
      <c r="B484" s="28">
        <v>44388</v>
      </c>
      <c r="C484" s="29" t="s">
        <v>373</v>
      </c>
      <c r="D484" s="30">
        <v>134.07</v>
      </c>
      <c r="E484" s="30"/>
      <c r="F484" s="30"/>
      <c r="G484" s="27"/>
      <c r="H484" s="27"/>
      <c r="I484" s="27"/>
      <c r="J484" s="27"/>
      <c r="K484" s="27"/>
      <c r="L484" s="31">
        <f t="shared" si="3"/>
        <v>-2483.3100000000413</v>
      </c>
      <c r="M484" s="31">
        <f t="shared" si="4"/>
        <v>54377.820000000036</v>
      </c>
      <c r="N484" s="31">
        <f t="shared" si="5"/>
        <v>51894.509999999995</v>
      </c>
    </row>
    <row r="485" spans="1:14" ht="14.25" customHeight="1">
      <c r="A485" s="27" t="s">
        <v>71</v>
      </c>
      <c r="B485" s="28">
        <v>44397</v>
      </c>
      <c r="C485" s="29" t="s">
        <v>374</v>
      </c>
      <c r="D485" s="30">
        <v>30</v>
      </c>
      <c r="E485" s="30"/>
      <c r="F485" s="30"/>
      <c r="G485" s="27"/>
      <c r="H485" s="27"/>
      <c r="I485" s="27"/>
      <c r="J485" s="27"/>
      <c r="K485" s="27"/>
      <c r="L485" s="31">
        <f t="shared" si="3"/>
        <v>-2513.3100000000413</v>
      </c>
      <c r="M485" s="31">
        <f t="shared" si="4"/>
        <v>54407.820000000036</v>
      </c>
      <c r="N485" s="31">
        <f t="shared" si="5"/>
        <v>51894.509999999995</v>
      </c>
    </row>
    <row r="486" spans="1:14" ht="14.25" customHeight="1">
      <c r="A486" s="27" t="s">
        <v>71</v>
      </c>
      <c r="B486" s="28">
        <v>44397</v>
      </c>
      <c r="C486" s="29" t="s">
        <v>375</v>
      </c>
      <c r="D486" s="30">
        <v>55.53</v>
      </c>
      <c r="E486" s="30"/>
      <c r="F486" s="30"/>
      <c r="G486" s="27"/>
      <c r="H486" s="27"/>
      <c r="I486" s="27"/>
      <c r="J486" s="27"/>
      <c r="K486" s="27"/>
      <c r="L486" s="31">
        <f t="shared" si="3"/>
        <v>-2568.8400000000402</v>
      </c>
      <c r="M486" s="31">
        <f t="shared" si="4"/>
        <v>54463.350000000035</v>
      </c>
      <c r="N486" s="31">
        <f t="shared" si="5"/>
        <v>51894.509999999995</v>
      </c>
    </row>
    <row r="487" spans="1:14" ht="14.25" customHeight="1">
      <c r="A487" s="27" t="s">
        <v>71</v>
      </c>
      <c r="B487" s="28">
        <v>44405</v>
      </c>
      <c r="C487" s="29" t="s">
        <v>298</v>
      </c>
      <c r="D487" s="30">
        <v>137.6</v>
      </c>
      <c r="E487" s="30"/>
      <c r="F487" s="30"/>
      <c r="G487" s="27"/>
      <c r="H487" s="27"/>
      <c r="I487" s="27"/>
      <c r="J487" s="27"/>
      <c r="K487" s="27"/>
      <c r="L487" s="31">
        <f t="shared" si="3"/>
        <v>-2706.4400000000387</v>
      </c>
      <c r="M487" s="31">
        <f t="shared" si="4"/>
        <v>54600.950000000033</v>
      </c>
      <c r="N487" s="31">
        <f t="shared" si="5"/>
        <v>51894.509999999995</v>
      </c>
    </row>
    <row r="488" spans="1:14" ht="14.25" customHeight="1">
      <c r="A488" s="27" t="s">
        <v>71</v>
      </c>
      <c r="B488" s="28">
        <v>44408</v>
      </c>
      <c r="C488" s="29" t="s">
        <v>193</v>
      </c>
      <c r="D488" s="30">
        <v>17</v>
      </c>
      <c r="E488" s="30"/>
      <c r="F488" s="30"/>
      <c r="G488" s="27"/>
      <c r="H488" s="27"/>
      <c r="I488" s="27"/>
      <c r="J488" s="27"/>
      <c r="K488" s="27"/>
      <c r="L488" s="31">
        <f t="shared" si="3"/>
        <v>-2723.4400000000387</v>
      </c>
      <c r="M488" s="31">
        <f t="shared" si="4"/>
        <v>54617.950000000033</v>
      </c>
      <c r="N488" s="31">
        <f t="shared" si="5"/>
        <v>51894.509999999995</v>
      </c>
    </row>
    <row r="489" spans="1:14" ht="14.25" customHeight="1">
      <c r="A489" s="27" t="s">
        <v>71</v>
      </c>
      <c r="B489" s="28">
        <v>44408</v>
      </c>
      <c r="C489" s="29" t="s">
        <v>365</v>
      </c>
      <c r="D489" s="30"/>
      <c r="E489" s="30">
        <v>5.0999999999999996</v>
      </c>
      <c r="F489" s="30"/>
      <c r="G489" s="27"/>
      <c r="H489" s="27"/>
      <c r="I489" s="27"/>
      <c r="J489" s="27"/>
      <c r="K489" s="27"/>
      <c r="L489" s="31">
        <f t="shared" si="3"/>
        <v>-2718.3400000000402</v>
      </c>
      <c r="M489" s="31">
        <f t="shared" si="4"/>
        <v>54617.950000000033</v>
      </c>
      <c r="N489" s="31">
        <f t="shared" si="5"/>
        <v>51899.609999999993</v>
      </c>
    </row>
    <row r="490" spans="1:14" ht="14.25" customHeight="1">
      <c r="A490" s="27" t="s">
        <v>71</v>
      </c>
      <c r="B490" s="28">
        <v>44409</v>
      </c>
      <c r="C490" s="29" t="s">
        <v>210</v>
      </c>
      <c r="D490" s="30">
        <v>20</v>
      </c>
      <c r="E490" s="30"/>
      <c r="F490" s="30"/>
      <c r="G490" s="27"/>
      <c r="H490" s="27"/>
      <c r="I490" s="27"/>
      <c r="J490" s="27"/>
      <c r="K490" s="27"/>
      <c r="L490" s="31">
        <f t="shared" si="3"/>
        <v>-2738.3400000000402</v>
      </c>
      <c r="M490" s="31">
        <f t="shared" si="4"/>
        <v>54637.950000000033</v>
      </c>
      <c r="N490" s="31">
        <f t="shared" si="5"/>
        <v>51899.609999999993</v>
      </c>
    </row>
    <row r="491" spans="1:14" ht="14.25" customHeight="1">
      <c r="A491" s="27" t="s">
        <v>71</v>
      </c>
      <c r="B491" s="28">
        <v>44420</v>
      </c>
      <c r="C491" s="29" t="s">
        <v>303</v>
      </c>
      <c r="D491" s="30">
        <v>164.31</v>
      </c>
      <c r="E491" s="30"/>
      <c r="F491" s="30"/>
      <c r="G491" s="27"/>
      <c r="H491" s="27"/>
      <c r="I491" s="27"/>
      <c r="J491" s="27"/>
      <c r="K491" s="27"/>
      <c r="L491" s="31">
        <f t="shared" si="3"/>
        <v>-2902.6500000000378</v>
      </c>
      <c r="M491" s="31">
        <f t="shared" si="4"/>
        <v>54802.260000000031</v>
      </c>
      <c r="N491" s="31">
        <f t="shared" si="5"/>
        <v>51899.609999999993</v>
      </c>
    </row>
    <row r="492" spans="1:14" ht="14.25" customHeight="1">
      <c r="A492" s="27" t="s">
        <v>71</v>
      </c>
      <c r="B492" s="28">
        <v>44428</v>
      </c>
      <c r="C492" s="29" t="s">
        <v>376</v>
      </c>
      <c r="D492" s="30">
        <v>11.5</v>
      </c>
      <c r="E492" s="30"/>
      <c r="F492" s="30"/>
      <c r="G492" s="27"/>
      <c r="H492" s="27"/>
      <c r="I492" s="27"/>
      <c r="J492" s="27"/>
      <c r="K492" s="27"/>
      <c r="L492" s="31">
        <f t="shared" si="3"/>
        <v>-2914.1500000000378</v>
      </c>
      <c r="M492" s="31">
        <f t="shared" si="4"/>
        <v>54813.760000000031</v>
      </c>
      <c r="N492" s="31">
        <f t="shared" si="5"/>
        <v>51899.609999999993</v>
      </c>
    </row>
    <row r="493" spans="1:14" ht="14.25" customHeight="1">
      <c r="A493" s="27" t="s">
        <v>71</v>
      </c>
      <c r="B493" s="28">
        <v>44428</v>
      </c>
      <c r="C493" s="29" t="s">
        <v>377</v>
      </c>
      <c r="D493" s="30">
        <v>15</v>
      </c>
      <c r="E493" s="30"/>
      <c r="F493" s="30"/>
      <c r="G493" s="27"/>
      <c r="H493" s="27"/>
      <c r="I493" s="27"/>
      <c r="J493" s="27"/>
      <c r="K493" s="27"/>
      <c r="L493" s="31">
        <f t="shared" si="3"/>
        <v>-2929.1500000000378</v>
      </c>
      <c r="M493" s="31">
        <f t="shared" si="4"/>
        <v>54828.760000000031</v>
      </c>
      <c r="N493" s="31">
        <f t="shared" si="5"/>
        <v>51899.609999999993</v>
      </c>
    </row>
    <row r="494" spans="1:14" ht="14.25" customHeight="1">
      <c r="A494" s="27" t="s">
        <v>71</v>
      </c>
      <c r="B494" s="28">
        <v>44428</v>
      </c>
      <c r="C494" s="29" t="s">
        <v>378</v>
      </c>
      <c r="D494" s="30">
        <v>20.5</v>
      </c>
      <c r="E494" s="30"/>
      <c r="F494" s="30"/>
      <c r="G494" s="27"/>
      <c r="H494" s="27"/>
      <c r="I494" s="27"/>
      <c r="J494" s="27"/>
      <c r="K494" s="27"/>
      <c r="L494" s="31">
        <f t="shared" si="3"/>
        <v>-2949.6500000000378</v>
      </c>
      <c r="M494" s="31">
        <f t="shared" si="4"/>
        <v>54849.260000000031</v>
      </c>
      <c r="N494" s="31">
        <f t="shared" si="5"/>
        <v>51899.609999999993</v>
      </c>
    </row>
    <row r="495" spans="1:14" ht="14.25" customHeight="1">
      <c r="A495" s="27" t="s">
        <v>71</v>
      </c>
      <c r="B495" s="28">
        <v>44428</v>
      </c>
      <c r="C495" s="29" t="s">
        <v>374</v>
      </c>
      <c r="D495" s="30">
        <v>46</v>
      </c>
      <c r="E495" s="30"/>
      <c r="F495" s="30"/>
      <c r="G495" s="27"/>
      <c r="H495" s="27"/>
      <c r="I495" s="27"/>
      <c r="J495" s="27"/>
      <c r="K495" s="27"/>
      <c r="L495" s="31">
        <f t="shared" si="3"/>
        <v>-2995.6500000000378</v>
      </c>
      <c r="M495" s="31">
        <f t="shared" si="4"/>
        <v>54895.260000000031</v>
      </c>
      <c r="N495" s="31">
        <f t="shared" si="5"/>
        <v>51899.609999999993</v>
      </c>
    </row>
    <row r="496" spans="1:14" ht="14.25" customHeight="1">
      <c r="A496" s="27" t="s">
        <v>71</v>
      </c>
      <c r="B496" s="28">
        <v>44428</v>
      </c>
      <c r="C496" s="29" t="s">
        <v>306</v>
      </c>
      <c r="D496" s="30">
        <v>77.849999999999994</v>
      </c>
      <c r="E496" s="30"/>
      <c r="F496" s="30"/>
      <c r="G496" s="27"/>
      <c r="H496" s="27"/>
      <c r="I496" s="27"/>
      <c r="J496" s="27"/>
      <c r="K496" s="27"/>
      <c r="L496" s="31">
        <f t="shared" si="3"/>
        <v>-3073.5000000000364</v>
      </c>
      <c r="M496" s="31">
        <f t="shared" si="4"/>
        <v>54973.11000000003</v>
      </c>
      <c r="N496" s="31">
        <f t="shared" si="5"/>
        <v>51899.609999999993</v>
      </c>
    </row>
    <row r="497" spans="1:14" ht="14.25" customHeight="1">
      <c r="A497" s="27" t="s">
        <v>71</v>
      </c>
      <c r="B497" s="28">
        <v>44439</v>
      </c>
      <c r="C497" s="29" t="s">
        <v>74</v>
      </c>
      <c r="D497" s="30">
        <v>17</v>
      </c>
      <c r="E497" s="30"/>
      <c r="F497" s="30"/>
      <c r="G497" s="27"/>
      <c r="H497" s="27"/>
      <c r="I497" s="27"/>
      <c r="J497" s="27"/>
      <c r="K497" s="27"/>
      <c r="L497" s="31">
        <f t="shared" si="3"/>
        <v>-3090.5000000000364</v>
      </c>
      <c r="M497" s="31">
        <f t="shared" si="4"/>
        <v>54990.11000000003</v>
      </c>
      <c r="N497" s="31">
        <f t="shared" si="5"/>
        <v>51899.609999999993</v>
      </c>
    </row>
    <row r="498" spans="1:14" ht="14.25" customHeight="1">
      <c r="A498" s="27" t="s">
        <v>71</v>
      </c>
      <c r="B498" s="28">
        <v>44439</v>
      </c>
      <c r="C498" s="29" t="s">
        <v>327</v>
      </c>
      <c r="D498" s="30"/>
      <c r="E498" s="30">
        <v>346.75</v>
      </c>
      <c r="F498" s="30"/>
      <c r="G498" s="27"/>
      <c r="H498" s="27"/>
      <c r="I498" s="27"/>
      <c r="J498" s="27"/>
      <c r="K498" s="27"/>
      <c r="L498" s="31">
        <f t="shared" si="3"/>
        <v>-2743.7500000000364</v>
      </c>
      <c r="M498" s="31">
        <f t="shared" si="4"/>
        <v>54990.11000000003</v>
      </c>
      <c r="N498" s="31">
        <f t="shared" si="5"/>
        <v>52246.359999999993</v>
      </c>
    </row>
    <row r="499" spans="1:14" ht="14.25" customHeight="1">
      <c r="A499" s="27" t="s">
        <v>71</v>
      </c>
      <c r="B499" s="28">
        <v>44439</v>
      </c>
      <c r="C499" s="29" t="s">
        <v>379</v>
      </c>
      <c r="D499" s="30"/>
      <c r="E499" s="30">
        <v>17</v>
      </c>
      <c r="F499" s="30"/>
      <c r="G499" s="27"/>
      <c r="H499" s="27"/>
      <c r="I499" s="27"/>
      <c r="J499" s="27"/>
      <c r="K499" s="27"/>
      <c r="L499" s="31">
        <f t="shared" si="3"/>
        <v>-2726.7500000000364</v>
      </c>
      <c r="M499" s="31">
        <f t="shared" si="4"/>
        <v>54990.11000000003</v>
      </c>
      <c r="N499" s="31">
        <f t="shared" si="5"/>
        <v>52263.359999999993</v>
      </c>
    </row>
    <row r="500" spans="1:14" ht="14.25" customHeight="1">
      <c r="A500" s="27" t="s">
        <v>71</v>
      </c>
      <c r="B500" s="28">
        <v>44440</v>
      </c>
      <c r="C500" s="29" t="s">
        <v>73</v>
      </c>
      <c r="D500" s="30">
        <v>25</v>
      </c>
      <c r="E500" s="30"/>
      <c r="F500" s="30"/>
      <c r="G500" s="27"/>
      <c r="H500" s="27"/>
      <c r="I500" s="27"/>
      <c r="J500" s="27"/>
      <c r="K500" s="27"/>
      <c r="L500" s="31">
        <f t="shared" si="3"/>
        <v>-2751.7500000000364</v>
      </c>
      <c r="M500" s="31">
        <f t="shared" si="4"/>
        <v>55015.11000000003</v>
      </c>
      <c r="N500" s="31">
        <f t="shared" si="5"/>
        <v>52263.359999999993</v>
      </c>
    </row>
    <row r="501" spans="1:14" ht="14.25" customHeight="1">
      <c r="A501" s="27" t="s">
        <v>71</v>
      </c>
      <c r="B501" s="28">
        <v>44454</v>
      </c>
      <c r="C501" s="29" t="s">
        <v>380</v>
      </c>
      <c r="D501" s="30">
        <v>99.96</v>
      </c>
      <c r="E501" s="30"/>
      <c r="F501" s="30"/>
      <c r="G501" s="27"/>
      <c r="H501" s="27"/>
      <c r="I501" s="27"/>
      <c r="J501" s="27"/>
      <c r="K501" s="27"/>
      <c r="L501" s="31">
        <f t="shared" si="3"/>
        <v>-2851.7100000000355</v>
      </c>
      <c r="M501" s="31">
        <f t="shared" si="4"/>
        <v>55115.070000000029</v>
      </c>
      <c r="N501" s="31">
        <f t="shared" si="5"/>
        <v>52263.359999999993</v>
      </c>
    </row>
    <row r="502" spans="1:14" ht="14.25" customHeight="1">
      <c r="A502" s="27" t="s">
        <v>71</v>
      </c>
      <c r="B502" s="28">
        <v>44459</v>
      </c>
      <c r="C502" s="29" t="s">
        <v>376</v>
      </c>
      <c r="D502" s="30">
        <v>22</v>
      </c>
      <c r="E502" s="30"/>
      <c r="F502" s="30"/>
      <c r="G502" s="27"/>
      <c r="H502" s="27"/>
      <c r="I502" s="27"/>
      <c r="J502" s="27"/>
      <c r="K502" s="27"/>
      <c r="L502" s="31">
        <f t="shared" si="3"/>
        <v>-2873.7100000000355</v>
      </c>
      <c r="M502" s="31">
        <f t="shared" si="4"/>
        <v>55137.070000000029</v>
      </c>
      <c r="N502" s="31">
        <f t="shared" si="5"/>
        <v>52263.359999999993</v>
      </c>
    </row>
    <row r="503" spans="1:14" ht="14.25" customHeight="1">
      <c r="A503" s="27" t="s">
        <v>71</v>
      </c>
      <c r="B503" s="28">
        <v>44459</v>
      </c>
      <c r="C503" s="29" t="s">
        <v>374</v>
      </c>
      <c r="D503" s="30">
        <v>59</v>
      </c>
      <c r="E503" s="30"/>
      <c r="F503" s="30"/>
      <c r="G503" s="27"/>
      <c r="H503" s="27"/>
      <c r="I503" s="27"/>
      <c r="J503" s="27"/>
      <c r="K503" s="27"/>
      <c r="L503" s="31">
        <f t="shared" si="3"/>
        <v>-2932.7100000000355</v>
      </c>
      <c r="M503" s="31">
        <f t="shared" si="4"/>
        <v>55196.070000000029</v>
      </c>
      <c r="N503" s="31">
        <f t="shared" si="5"/>
        <v>52263.359999999993</v>
      </c>
    </row>
    <row r="504" spans="1:14" ht="14.25" customHeight="1">
      <c r="A504" s="27" t="s">
        <v>71</v>
      </c>
      <c r="B504" s="28">
        <v>44459</v>
      </c>
      <c r="C504" s="29" t="s">
        <v>381</v>
      </c>
      <c r="D504" s="30">
        <v>71</v>
      </c>
      <c r="E504" s="30"/>
      <c r="F504" s="30"/>
      <c r="G504" s="27"/>
      <c r="H504" s="27"/>
      <c r="I504" s="27"/>
      <c r="J504" s="27"/>
      <c r="K504" s="27"/>
      <c r="L504" s="31">
        <f t="shared" si="3"/>
        <v>-3003.7100000000355</v>
      </c>
      <c r="M504" s="31">
        <f t="shared" si="4"/>
        <v>55267.070000000029</v>
      </c>
      <c r="N504" s="31">
        <f t="shared" si="5"/>
        <v>52263.359999999993</v>
      </c>
    </row>
    <row r="505" spans="1:14" ht="14.25" customHeight="1">
      <c r="A505" s="27" t="s">
        <v>71</v>
      </c>
      <c r="B505" s="28">
        <v>44459</v>
      </c>
      <c r="C505" s="29" t="s">
        <v>382</v>
      </c>
      <c r="D505" s="30">
        <v>273.67</v>
      </c>
      <c r="E505" s="30"/>
      <c r="F505" s="30"/>
      <c r="G505" s="27"/>
      <c r="H505" s="27"/>
      <c r="I505" s="27"/>
      <c r="J505" s="27"/>
      <c r="K505" s="27"/>
      <c r="L505" s="31">
        <f t="shared" si="3"/>
        <v>-3277.3800000000338</v>
      </c>
      <c r="M505" s="31">
        <f t="shared" si="4"/>
        <v>55540.740000000027</v>
      </c>
      <c r="N505" s="31">
        <f t="shared" si="5"/>
        <v>52263.359999999993</v>
      </c>
    </row>
    <row r="506" spans="1:14" ht="14.25" customHeight="1">
      <c r="A506" s="27" t="s">
        <v>71</v>
      </c>
      <c r="B506" s="28">
        <v>44462</v>
      </c>
      <c r="C506" s="29" t="s">
        <v>383</v>
      </c>
      <c r="D506" s="36">
        <v>61</v>
      </c>
      <c r="E506" s="30"/>
      <c r="F506" s="30"/>
      <c r="G506" s="27"/>
      <c r="H506" s="27"/>
      <c r="I506" s="27"/>
      <c r="J506" s="27"/>
      <c r="K506" s="27"/>
      <c r="L506" s="31">
        <f t="shared" si="3"/>
        <v>-3338.3800000000338</v>
      </c>
      <c r="M506" s="31">
        <f t="shared" si="4"/>
        <v>55601.740000000027</v>
      </c>
      <c r="N506" s="31">
        <f t="shared" si="5"/>
        <v>52263.359999999993</v>
      </c>
    </row>
    <row r="507" spans="1:14" ht="14.25" customHeight="1">
      <c r="A507" s="27" t="s">
        <v>71</v>
      </c>
      <c r="B507" s="28">
        <v>44466</v>
      </c>
      <c r="C507" s="29" t="s">
        <v>363</v>
      </c>
      <c r="D507" s="36">
        <v>20.53</v>
      </c>
      <c r="E507" s="30"/>
      <c r="F507" s="30"/>
      <c r="G507" s="27"/>
      <c r="H507" s="27"/>
      <c r="I507" s="27"/>
      <c r="J507" s="27"/>
      <c r="K507" s="27"/>
      <c r="L507" s="31">
        <f t="shared" si="3"/>
        <v>-3358.9100000000326</v>
      </c>
      <c r="M507" s="31">
        <f t="shared" si="4"/>
        <v>55622.270000000026</v>
      </c>
      <c r="N507" s="31">
        <f t="shared" si="5"/>
        <v>52263.359999999993</v>
      </c>
    </row>
    <row r="508" spans="1:14" ht="14.25" customHeight="1">
      <c r="A508" s="27" t="s">
        <v>71</v>
      </c>
      <c r="B508" s="28">
        <v>44470</v>
      </c>
      <c r="C508" s="29" t="s">
        <v>90</v>
      </c>
      <c r="D508" s="30">
        <v>25</v>
      </c>
      <c r="E508" s="30"/>
      <c r="F508" s="30"/>
      <c r="G508" s="27" t="s">
        <v>91</v>
      </c>
      <c r="H508" s="27"/>
      <c r="I508" s="27"/>
      <c r="J508" s="27"/>
      <c r="K508" s="27"/>
      <c r="L508" s="31">
        <f t="shared" si="3"/>
        <v>-3383.9100000000326</v>
      </c>
      <c r="M508" s="31">
        <f t="shared" si="4"/>
        <v>55647.270000000026</v>
      </c>
      <c r="N508" s="31">
        <f t="shared" si="5"/>
        <v>52263.359999999993</v>
      </c>
    </row>
    <row r="509" spans="1:14" ht="14.25" customHeight="1">
      <c r="A509" s="27" t="s">
        <v>71</v>
      </c>
      <c r="B509" s="28">
        <v>44475</v>
      </c>
      <c r="C509" s="29" t="s">
        <v>384</v>
      </c>
      <c r="D509" s="30">
        <v>450</v>
      </c>
      <c r="E509" s="30"/>
      <c r="F509" s="30"/>
      <c r="G509" s="27"/>
      <c r="H509" s="27"/>
      <c r="I509" s="27"/>
      <c r="J509" s="27"/>
      <c r="K509" s="27"/>
      <c r="L509" s="31">
        <f t="shared" si="3"/>
        <v>-3833.9100000000326</v>
      </c>
      <c r="M509" s="31">
        <f t="shared" si="4"/>
        <v>56097.270000000026</v>
      </c>
      <c r="N509" s="31">
        <f t="shared" si="5"/>
        <v>52263.359999999993</v>
      </c>
    </row>
    <row r="510" spans="1:14" ht="14.25" customHeight="1">
      <c r="A510" s="27" t="s">
        <v>71</v>
      </c>
      <c r="B510" s="28">
        <v>44480</v>
      </c>
      <c r="C510" s="29" t="s">
        <v>385</v>
      </c>
      <c r="D510" s="30">
        <v>1221.99</v>
      </c>
      <c r="E510" s="30"/>
      <c r="F510" s="30"/>
      <c r="G510" s="27"/>
      <c r="H510" s="27"/>
      <c r="I510" s="27"/>
      <c r="J510" s="27"/>
      <c r="K510" s="27"/>
      <c r="L510" s="31">
        <f t="shared" si="3"/>
        <v>-5055.9000000000306</v>
      </c>
      <c r="M510" s="31">
        <f t="shared" si="4"/>
        <v>57319.260000000024</v>
      </c>
      <c r="N510" s="31">
        <f t="shared" si="5"/>
        <v>52263.359999999993</v>
      </c>
    </row>
    <row r="511" spans="1:14" ht="14.25" customHeight="1">
      <c r="A511" s="27" t="s">
        <v>71</v>
      </c>
      <c r="B511" s="28">
        <v>44482</v>
      </c>
      <c r="C511" s="29" t="s">
        <v>386</v>
      </c>
      <c r="D511" s="30">
        <v>173.14</v>
      </c>
      <c r="E511" s="30"/>
      <c r="F511" s="30"/>
      <c r="G511" s="27"/>
      <c r="H511" s="27"/>
      <c r="I511" s="27"/>
      <c r="J511" s="27"/>
      <c r="K511" s="27"/>
      <c r="L511" s="31">
        <f t="shared" si="3"/>
        <v>-5229.04000000003</v>
      </c>
      <c r="M511" s="31">
        <f t="shared" si="4"/>
        <v>57492.400000000023</v>
      </c>
      <c r="N511" s="31">
        <f t="shared" si="5"/>
        <v>52263.359999999993</v>
      </c>
    </row>
    <row r="512" spans="1:14" ht="14.25" customHeight="1">
      <c r="A512" s="27" t="s">
        <v>71</v>
      </c>
      <c r="B512" s="28">
        <v>44482</v>
      </c>
      <c r="C512" s="29" t="s">
        <v>387</v>
      </c>
      <c r="D512" s="30">
        <v>240.47</v>
      </c>
      <c r="E512" s="30"/>
      <c r="F512" s="30"/>
      <c r="G512" s="27"/>
      <c r="H512" s="27"/>
      <c r="I512" s="27"/>
      <c r="J512" s="27"/>
      <c r="K512" s="27"/>
      <c r="L512" s="31">
        <f t="shared" ref="L512:L758" si="6">N512-M512</f>
        <v>-5469.5100000000311</v>
      </c>
      <c r="M512" s="31">
        <f t="shared" si="4"/>
        <v>57732.870000000024</v>
      </c>
      <c r="N512" s="31">
        <f t="shared" si="5"/>
        <v>52263.359999999993</v>
      </c>
    </row>
    <row r="513" spans="1:14" ht="14.25" customHeight="1">
      <c r="A513" s="27" t="s">
        <v>71</v>
      </c>
      <c r="B513" s="28">
        <v>44483</v>
      </c>
      <c r="C513" s="29" t="s">
        <v>388</v>
      </c>
      <c r="D513" s="18">
        <v>600.79999999999995</v>
      </c>
      <c r="E513" s="30"/>
      <c r="F513" s="30"/>
      <c r="G513" s="27" t="s">
        <v>89</v>
      </c>
      <c r="H513" s="27" t="s">
        <v>87</v>
      </c>
      <c r="I513" s="45" t="s">
        <v>389</v>
      </c>
      <c r="J513" s="27"/>
      <c r="K513" s="27"/>
      <c r="L513" s="31">
        <f t="shared" si="6"/>
        <v>-6070.3100000000341</v>
      </c>
      <c r="M513" s="31">
        <f t="shared" si="4"/>
        <v>58333.670000000027</v>
      </c>
      <c r="N513" s="31">
        <f t="shared" si="5"/>
        <v>52263.359999999993</v>
      </c>
    </row>
    <row r="514" spans="1:14" ht="14.25" customHeight="1">
      <c r="A514" s="27" t="s">
        <v>71</v>
      </c>
      <c r="B514" s="28">
        <v>44489</v>
      </c>
      <c r="C514" s="29" t="s">
        <v>390</v>
      </c>
      <c r="D514" s="30">
        <v>12</v>
      </c>
      <c r="E514" s="30"/>
      <c r="F514" s="30"/>
      <c r="G514" s="27"/>
      <c r="H514" s="27"/>
      <c r="I514" s="27"/>
      <c r="J514" s="27"/>
      <c r="K514" s="27"/>
      <c r="L514" s="31">
        <f t="shared" si="6"/>
        <v>-6082.3100000000341</v>
      </c>
      <c r="M514" s="31">
        <f t="shared" si="4"/>
        <v>58345.670000000027</v>
      </c>
      <c r="N514" s="31">
        <f t="shared" si="5"/>
        <v>52263.359999999993</v>
      </c>
    </row>
    <row r="515" spans="1:14" ht="14.25" customHeight="1">
      <c r="A515" s="27" t="s">
        <v>71</v>
      </c>
      <c r="B515" s="28">
        <v>44489</v>
      </c>
      <c r="C515" s="29" t="s">
        <v>381</v>
      </c>
      <c r="D515" s="30">
        <v>25</v>
      </c>
      <c r="E515" s="30"/>
      <c r="F515" s="30"/>
      <c r="G515" s="27"/>
      <c r="H515" s="27"/>
      <c r="I515" s="27"/>
      <c r="J515" s="27"/>
      <c r="K515" s="27"/>
      <c r="L515" s="31">
        <f t="shared" si="6"/>
        <v>-6107.3100000000341</v>
      </c>
      <c r="M515" s="31">
        <f t="shared" si="4"/>
        <v>58370.670000000027</v>
      </c>
      <c r="N515" s="31">
        <f t="shared" si="5"/>
        <v>52263.359999999993</v>
      </c>
    </row>
    <row r="516" spans="1:14" ht="14.25" customHeight="1">
      <c r="A516" s="27" t="s">
        <v>71</v>
      </c>
      <c r="B516" s="28">
        <v>44489</v>
      </c>
      <c r="C516" s="29" t="s">
        <v>376</v>
      </c>
      <c r="D516" s="30">
        <v>40</v>
      </c>
      <c r="E516" s="30"/>
      <c r="F516" s="30"/>
      <c r="G516" s="27"/>
      <c r="H516" s="27"/>
      <c r="I516" s="27"/>
      <c r="J516" s="27"/>
      <c r="K516" s="27"/>
      <c r="L516" s="31">
        <f t="shared" si="6"/>
        <v>-6147.3100000000341</v>
      </c>
      <c r="M516" s="31">
        <f t="shared" si="4"/>
        <v>58410.670000000027</v>
      </c>
      <c r="N516" s="31">
        <f t="shared" si="5"/>
        <v>52263.359999999993</v>
      </c>
    </row>
    <row r="517" spans="1:14" ht="14.25" customHeight="1">
      <c r="A517" s="27" t="s">
        <v>71</v>
      </c>
      <c r="B517" s="28">
        <v>44489</v>
      </c>
      <c r="C517" s="29" t="s">
        <v>391</v>
      </c>
      <c r="D517" s="30">
        <v>74.59</v>
      </c>
      <c r="E517" s="30"/>
      <c r="F517" s="30"/>
      <c r="G517" s="27"/>
      <c r="H517" s="27"/>
      <c r="I517" s="27"/>
      <c r="J517" s="27"/>
      <c r="K517" s="27"/>
      <c r="L517" s="31">
        <f t="shared" si="6"/>
        <v>-6221.9000000000306</v>
      </c>
      <c r="M517" s="31">
        <f t="shared" si="4"/>
        <v>58485.260000000024</v>
      </c>
      <c r="N517" s="31">
        <f t="shared" si="5"/>
        <v>52263.359999999993</v>
      </c>
    </row>
    <row r="518" spans="1:14" ht="14.25" customHeight="1">
      <c r="A518" s="27" t="s">
        <v>71</v>
      </c>
      <c r="B518" s="28">
        <v>44489</v>
      </c>
      <c r="C518" s="29" t="s">
        <v>392</v>
      </c>
      <c r="D518" s="30">
        <v>103.6</v>
      </c>
      <c r="E518" s="30"/>
      <c r="F518" s="30"/>
      <c r="G518" s="27"/>
      <c r="H518" s="27"/>
      <c r="I518" s="27"/>
      <c r="J518" s="27"/>
      <c r="K518" s="27"/>
      <c r="L518" s="31">
        <f t="shared" si="6"/>
        <v>-6325.5000000000291</v>
      </c>
      <c r="M518" s="31">
        <f t="shared" si="4"/>
        <v>58588.860000000022</v>
      </c>
      <c r="N518" s="31">
        <f t="shared" si="5"/>
        <v>52263.359999999993</v>
      </c>
    </row>
    <row r="519" spans="1:14" ht="14.25" customHeight="1">
      <c r="A519" s="27" t="s">
        <v>71</v>
      </c>
      <c r="B519" s="28">
        <v>44500</v>
      </c>
      <c r="C519" s="45" t="s">
        <v>393</v>
      </c>
      <c r="D519" s="30">
        <v>17</v>
      </c>
      <c r="E519" s="18"/>
      <c r="F519" s="18"/>
      <c r="G519" s="46"/>
      <c r="H519" s="27"/>
      <c r="I519" s="27"/>
      <c r="J519" s="27"/>
      <c r="K519" s="27"/>
      <c r="L519" s="31">
        <f t="shared" si="6"/>
        <v>-6342.5000000000291</v>
      </c>
      <c r="M519" s="31">
        <f t="shared" si="4"/>
        <v>58605.860000000022</v>
      </c>
      <c r="N519" s="31">
        <f t="shared" si="5"/>
        <v>52263.359999999993</v>
      </c>
    </row>
    <row r="520" spans="1:14" ht="14.25" customHeight="1">
      <c r="A520" s="27" t="s">
        <v>71</v>
      </c>
      <c r="B520" s="28">
        <v>44501</v>
      </c>
      <c r="C520" s="29" t="s">
        <v>90</v>
      </c>
      <c r="D520" s="30">
        <v>25</v>
      </c>
      <c r="E520" s="30"/>
      <c r="F520" s="30"/>
      <c r="G520" s="27" t="s">
        <v>91</v>
      </c>
      <c r="H520" s="27"/>
      <c r="I520" s="27"/>
      <c r="J520" s="27"/>
      <c r="K520" s="27"/>
      <c r="L520" s="31">
        <f t="shared" si="6"/>
        <v>-6367.5000000000291</v>
      </c>
      <c r="M520" s="31">
        <f t="shared" si="4"/>
        <v>58630.860000000022</v>
      </c>
      <c r="N520" s="31">
        <f t="shared" si="5"/>
        <v>52263.359999999993</v>
      </c>
    </row>
    <row r="521" spans="1:14" ht="14.25" customHeight="1">
      <c r="A521" s="27" t="s">
        <v>71</v>
      </c>
      <c r="B521" s="28">
        <v>44507</v>
      </c>
      <c r="C521" s="29" t="s">
        <v>369</v>
      </c>
      <c r="D521" s="32"/>
      <c r="E521" s="30">
        <v>4000</v>
      </c>
      <c r="F521" s="30"/>
      <c r="G521" s="27" t="s">
        <v>91</v>
      </c>
      <c r="H521" s="27" t="s">
        <v>87</v>
      </c>
      <c r="I521" s="27"/>
      <c r="J521" s="27"/>
      <c r="K521" s="27"/>
      <c r="L521" s="31">
        <f t="shared" si="6"/>
        <v>-2367.5000000000291</v>
      </c>
      <c r="M521" s="31">
        <f t="shared" si="4"/>
        <v>58630.860000000022</v>
      </c>
      <c r="N521" s="31">
        <f t="shared" si="5"/>
        <v>56263.359999999993</v>
      </c>
    </row>
    <row r="522" spans="1:14" ht="14.25" customHeight="1">
      <c r="A522" s="27" t="s">
        <v>71</v>
      </c>
      <c r="B522" s="28">
        <v>44510</v>
      </c>
      <c r="C522" s="29" t="s">
        <v>394</v>
      </c>
      <c r="D522" s="30">
        <v>58.2</v>
      </c>
      <c r="E522" s="47"/>
      <c r="F522" s="47"/>
      <c r="G522" s="27" t="s">
        <v>89</v>
      </c>
      <c r="H522" s="45"/>
      <c r="I522" s="27" t="s">
        <v>395</v>
      </c>
      <c r="J522" s="27">
        <v>71715</v>
      </c>
      <c r="K522" s="27"/>
      <c r="L522" s="31">
        <f t="shared" si="6"/>
        <v>-2425.7000000000262</v>
      </c>
      <c r="M522" s="31">
        <f t="shared" si="4"/>
        <v>58689.060000000019</v>
      </c>
      <c r="N522" s="31">
        <f t="shared" si="5"/>
        <v>56263.359999999993</v>
      </c>
    </row>
    <row r="523" spans="1:14" ht="14.25" customHeight="1">
      <c r="A523" s="27" t="s">
        <v>71</v>
      </c>
      <c r="B523" s="28">
        <v>44511</v>
      </c>
      <c r="C523" s="29" t="s">
        <v>396</v>
      </c>
      <c r="D523" s="30">
        <v>10</v>
      </c>
      <c r="E523" s="47"/>
      <c r="F523" s="47"/>
      <c r="G523" s="45"/>
      <c r="H523" s="45"/>
      <c r="I523" s="27"/>
      <c r="J523" s="27"/>
      <c r="K523" s="27"/>
      <c r="L523" s="31">
        <f t="shared" si="6"/>
        <v>-2435.7000000000262</v>
      </c>
      <c r="M523" s="31">
        <f t="shared" si="4"/>
        <v>58699.060000000019</v>
      </c>
      <c r="N523" s="31">
        <f t="shared" si="5"/>
        <v>56263.359999999993</v>
      </c>
    </row>
    <row r="524" spans="1:14" ht="14.25" customHeight="1">
      <c r="A524" s="27" t="s">
        <v>71</v>
      </c>
      <c r="B524" s="28">
        <v>44511</v>
      </c>
      <c r="C524" s="48" t="s">
        <v>397</v>
      </c>
      <c r="D524" s="30">
        <v>115.04</v>
      </c>
      <c r="E524" s="30"/>
      <c r="F524" s="30"/>
      <c r="G524" s="27"/>
      <c r="H524" s="27"/>
      <c r="I524" s="27"/>
      <c r="J524" s="27"/>
      <c r="K524" s="27"/>
      <c r="L524" s="31">
        <f t="shared" si="6"/>
        <v>-2550.7400000000271</v>
      </c>
      <c r="M524" s="31">
        <f t="shared" si="4"/>
        <v>58814.10000000002</v>
      </c>
      <c r="N524" s="31">
        <f t="shared" si="5"/>
        <v>56263.359999999993</v>
      </c>
    </row>
    <row r="525" spans="1:14" ht="14.25" customHeight="1">
      <c r="A525" s="27" t="s">
        <v>71</v>
      </c>
      <c r="B525" s="28">
        <v>44517</v>
      </c>
      <c r="C525" s="29" t="s">
        <v>398</v>
      </c>
      <c r="D525" s="47">
        <v>0.86</v>
      </c>
      <c r="E525" s="32"/>
      <c r="F525" s="32"/>
      <c r="G525" s="45"/>
      <c r="H525" s="45"/>
      <c r="I525" s="27"/>
      <c r="J525" s="27"/>
      <c r="K525" s="27"/>
      <c r="L525" s="31">
        <f t="shared" si="6"/>
        <v>-2551.6000000000276</v>
      </c>
      <c r="M525" s="31">
        <f t="shared" si="4"/>
        <v>58814.960000000021</v>
      </c>
      <c r="N525" s="31">
        <f t="shared" si="5"/>
        <v>56263.359999999993</v>
      </c>
    </row>
    <row r="526" spans="1:14" ht="14.25" customHeight="1">
      <c r="A526" s="27" t="s">
        <v>71</v>
      </c>
      <c r="B526" s="28">
        <v>44520</v>
      </c>
      <c r="C526" s="29" t="s">
        <v>399</v>
      </c>
      <c r="D526" s="30">
        <v>14.13</v>
      </c>
      <c r="E526" s="47"/>
      <c r="F526" s="47"/>
      <c r="G526" s="45"/>
      <c r="H526" s="45"/>
      <c r="I526" s="27"/>
      <c r="J526" s="27"/>
      <c r="K526" s="27"/>
      <c r="L526" s="31">
        <f t="shared" si="6"/>
        <v>-2565.730000000025</v>
      </c>
      <c r="M526" s="31">
        <f t="shared" si="4"/>
        <v>58829.090000000018</v>
      </c>
      <c r="N526" s="31">
        <f t="shared" si="5"/>
        <v>56263.359999999993</v>
      </c>
    </row>
    <row r="527" spans="1:14" ht="13.5" customHeight="1">
      <c r="A527" s="27" t="s">
        <v>71</v>
      </c>
      <c r="B527" s="28">
        <v>44520</v>
      </c>
      <c r="C527" s="48" t="s">
        <v>400</v>
      </c>
      <c r="D527" s="30">
        <v>32</v>
      </c>
      <c r="E527" s="32"/>
      <c r="F527" s="32"/>
      <c r="G527" s="45"/>
      <c r="H527" s="45"/>
      <c r="I527" s="27"/>
      <c r="J527" s="27"/>
      <c r="K527" s="27"/>
      <c r="L527" s="31">
        <f t="shared" si="6"/>
        <v>-2597.730000000025</v>
      </c>
      <c r="M527" s="31">
        <f t="shared" si="4"/>
        <v>58861.090000000018</v>
      </c>
      <c r="N527" s="31">
        <f t="shared" si="5"/>
        <v>56263.359999999993</v>
      </c>
    </row>
    <row r="528" spans="1:14" ht="13.5" customHeight="1">
      <c r="A528" s="27" t="s">
        <v>71</v>
      </c>
      <c r="B528" s="28">
        <v>44520</v>
      </c>
      <c r="C528" s="48" t="s">
        <v>401</v>
      </c>
      <c r="D528" s="30">
        <v>47.04</v>
      </c>
      <c r="E528" s="32"/>
      <c r="F528" s="32"/>
      <c r="G528" s="45"/>
      <c r="H528" s="45"/>
      <c r="I528" s="27"/>
      <c r="J528" s="27"/>
      <c r="K528" s="27"/>
      <c r="L528" s="31">
        <f t="shared" si="6"/>
        <v>-2644.7700000000259</v>
      </c>
      <c r="M528" s="31">
        <f t="shared" si="4"/>
        <v>58908.130000000019</v>
      </c>
      <c r="N528" s="31">
        <f t="shared" si="5"/>
        <v>56263.359999999993</v>
      </c>
    </row>
    <row r="529" spans="1:14" ht="14.25" customHeight="1">
      <c r="A529" s="27" t="s">
        <v>71</v>
      </c>
      <c r="B529" s="28">
        <v>44520</v>
      </c>
      <c r="C529" s="29" t="s">
        <v>402</v>
      </c>
      <c r="D529" s="30">
        <v>203</v>
      </c>
      <c r="E529" s="47"/>
      <c r="F529" s="47"/>
      <c r="G529" s="45"/>
      <c r="H529" s="45"/>
      <c r="I529" s="27"/>
      <c r="J529" s="27"/>
      <c r="K529" s="27"/>
      <c r="L529" s="31">
        <f t="shared" si="6"/>
        <v>-2847.7700000000259</v>
      </c>
      <c r="M529" s="31">
        <f t="shared" ref="M529:M758" si="7">SUM($D$19:D529)</f>
        <v>59111.130000000019</v>
      </c>
      <c r="N529" s="31">
        <f t="shared" ref="N529:N758" si="8">SUM($E$19:E529)</f>
        <v>56263.359999999993</v>
      </c>
    </row>
    <row r="530" spans="1:14" ht="14.25" customHeight="1">
      <c r="A530" s="27" t="s">
        <v>71</v>
      </c>
      <c r="B530" s="28">
        <v>44521</v>
      </c>
      <c r="C530" s="29" t="s">
        <v>403</v>
      </c>
      <c r="D530" s="30">
        <v>100</v>
      </c>
      <c r="E530" s="47"/>
      <c r="F530" s="47"/>
      <c r="G530" s="45"/>
      <c r="H530" s="45"/>
      <c r="I530" s="27"/>
      <c r="J530" s="27"/>
      <c r="K530" s="27"/>
      <c r="L530" s="31">
        <f t="shared" si="6"/>
        <v>-2947.7700000000259</v>
      </c>
      <c r="M530" s="31">
        <f t="shared" si="7"/>
        <v>59211.130000000019</v>
      </c>
      <c r="N530" s="31">
        <f t="shared" si="8"/>
        <v>56263.359999999993</v>
      </c>
    </row>
    <row r="531" spans="1:14" ht="14.25" customHeight="1">
      <c r="A531" s="27" t="s">
        <v>71</v>
      </c>
      <c r="B531" s="28">
        <v>44530</v>
      </c>
      <c r="C531" s="29" t="s">
        <v>393</v>
      </c>
      <c r="D531" s="30">
        <v>17</v>
      </c>
      <c r="E531" s="47"/>
      <c r="F531" s="47"/>
      <c r="G531" s="45"/>
      <c r="H531" s="45"/>
      <c r="I531" s="27"/>
      <c r="J531" s="27"/>
      <c r="K531" s="27"/>
      <c r="L531" s="31">
        <f t="shared" si="6"/>
        <v>-2964.7700000000259</v>
      </c>
      <c r="M531" s="31">
        <f t="shared" si="7"/>
        <v>59228.130000000019</v>
      </c>
      <c r="N531" s="31">
        <f t="shared" si="8"/>
        <v>56263.359999999993</v>
      </c>
    </row>
    <row r="532" spans="1:14" ht="14.25" customHeight="1">
      <c r="A532" s="27" t="s">
        <v>71</v>
      </c>
      <c r="B532" s="28">
        <v>44531</v>
      </c>
      <c r="C532" s="29" t="s">
        <v>404</v>
      </c>
      <c r="D532" s="30">
        <v>25</v>
      </c>
      <c r="E532" s="47"/>
      <c r="F532" s="47"/>
      <c r="G532" s="45"/>
      <c r="H532" s="45"/>
      <c r="I532" s="27"/>
      <c r="J532" s="27"/>
      <c r="K532" s="27"/>
      <c r="L532" s="31">
        <f t="shared" si="6"/>
        <v>-2989.7700000000259</v>
      </c>
      <c r="M532" s="31">
        <f t="shared" si="7"/>
        <v>59253.130000000019</v>
      </c>
      <c r="N532" s="31">
        <f t="shared" si="8"/>
        <v>56263.359999999993</v>
      </c>
    </row>
    <row r="533" spans="1:14" ht="14.25" customHeight="1">
      <c r="A533" s="27" t="s">
        <v>71</v>
      </c>
      <c r="B533" s="28">
        <v>44536</v>
      </c>
      <c r="C533" s="29" t="s">
        <v>405</v>
      </c>
      <c r="D533" s="30">
        <v>1000</v>
      </c>
      <c r="E533" s="47"/>
      <c r="F533" s="47"/>
      <c r="G533" s="45"/>
      <c r="H533" s="45"/>
      <c r="I533" s="27"/>
      <c r="J533" s="27"/>
      <c r="K533" s="27"/>
      <c r="L533" s="31">
        <f t="shared" si="6"/>
        <v>-3989.7700000000259</v>
      </c>
      <c r="M533" s="31">
        <f t="shared" si="7"/>
        <v>60253.130000000019</v>
      </c>
      <c r="N533" s="31">
        <f t="shared" si="8"/>
        <v>56263.359999999993</v>
      </c>
    </row>
    <row r="534" spans="1:14" ht="14.25" customHeight="1">
      <c r="A534" s="27" t="s">
        <v>71</v>
      </c>
      <c r="B534" s="28">
        <v>44550</v>
      </c>
      <c r="C534" s="49" t="s">
        <v>406</v>
      </c>
      <c r="D534" s="32">
        <v>30</v>
      </c>
      <c r="E534" s="18"/>
      <c r="F534" s="18"/>
      <c r="H534" s="27"/>
      <c r="I534" s="27"/>
      <c r="J534" s="27"/>
      <c r="K534" s="27"/>
      <c r="L534" s="31">
        <f t="shared" si="6"/>
        <v>-4019.7700000000259</v>
      </c>
      <c r="M534" s="31">
        <f t="shared" si="7"/>
        <v>60283.130000000019</v>
      </c>
      <c r="N534" s="31">
        <f t="shared" si="8"/>
        <v>56263.359999999993</v>
      </c>
    </row>
    <row r="535" spans="1:14" ht="14.25" customHeight="1">
      <c r="A535" s="27" t="s">
        <v>71</v>
      </c>
      <c r="B535" s="28">
        <v>44550</v>
      </c>
      <c r="C535" s="29" t="s">
        <v>407</v>
      </c>
      <c r="D535" s="30">
        <v>55</v>
      </c>
      <c r="E535" s="47"/>
      <c r="F535" s="47"/>
      <c r="G535" s="45"/>
      <c r="H535" s="45"/>
      <c r="I535" s="27"/>
      <c r="J535" s="27"/>
      <c r="K535" s="27"/>
      <c r="L535" s="31">
        <f t="shared" si="6"/>
        <v>-4074.7700000000259</v>
      </c>
      <c r="M535" s="31">
        <f t="shared" si="7"/>
        <v>60338.130000000019</v>
      </c>
      <c r="N535" s="31">
        <f t="shared" si="8"/>
        <v>56263.359999999993</v>
      </c>
    </row>
    <row r="536" spans="1:14" ht="27" customHeight="1">
      <c r="A536" s="27" t="s">
        <v>71</v>
      </c>
      <c r="B536" s="28">
        <v>44550</v>
      </c>
      <c r="C536" s="49" t="s">
        <v>408</v>
      </c>
      <c r="D536" s="50">
        <v>115</v>
      </c>
      <c r="E536" s="18"/>
      <c r="F536" s="18"/>
      <c r="H536" s="27"/>
      <c r="I536" s="27"/>
      <c r="J536" s="27"/>
      <c r="K536" s="27"/>
      <c r="L536" s="31">
        <f t="shared" si="6"/>
        <v>-4189.7700000000259</v>
      </c>
      <c r="M536" s="31">
        <f t="shared" si="7"/>
        <v>60453.130000000019</v>
      </c>
      <c r="N536" s="31">
        <f t="shared" si="8"/>
        <v>56263.359999999993</v>
      </c>
    </row>
    <row r="537" spans="1:14" ht="13.5" customHeight="1">
      <c r="A537" s="27" t="s">
        <v>71</v>
      </c>
      <c r="B537" s="28">
        <v>44550</v>
      </c>
      <c r="C537" s="29" t="s">
        <v>409</v>
      </c>
      <c r="D537" s="30">
        <v>134</v>
      </c>
      <c r="E537" s="47"/>
      <c r="F537" s="47"/>
      <c r="G537" s="45"/>
      <c r="H537" s="45"/>
      <c r="I537" s="27"/>
      <c r="J537" s="27"/>
      <c r="K537" s="27"/>
      <c r="L537" s="31">
        <f t="shared" si="6"/>
        <v>-4323.7700000000259</v>
      </c>
      <c r="M537" s="31">
        <f t="shared" si="7"/>
        <v>60587.130000000019</v>
      </c>
      <c r="N537" s="31">
        <f t="shared" si="8"/>
        <v>56263.359999999993</v>
      </c>
    </row>
    <row r="538" spans="1:14" ht="13.5" customHeight="1">
      <c r="A538" s="27" t="s">
        <v>71</v>
      </c>
      <c r="B538" s="28">
        <v>44550</v>
      </c>
      <c r="C538" s="49" t="s">
        <v>410</v>
      </c>
      <c r="D538" s="32">
        <v>296</v>
      </c>
      <c r="E538" s="18"/>
      <c r="F538" s="18"/>
      <c r="H538" s="27"/>
      <c r="I538" s="27"/>
      <c r="J538" s="27"/>
      <c r="K538" s="27"/>
      <c r="L538" s="31">
        <f t="shared" si="6"/>
        <v>-4619.7700000000259</v>
      </c>
      <c r="M538" s="31">
        <f t="shared" si="7"/>
        <v>60883.130000000019</v>
      </c>
      <c r="N538" s="31">
        <f t="shared" si="8"/>
        <v>56263.359999999993</v>
      </c>
    </row>
    <row r="539" spans="1:14" ht="14.25" customHeight="1">
      <c r="A539" s="27" t="s">
        <v>71</v>
      </c>
      <c r="B539" s="28">
        <v>44552</v>
      </c>
      <c r="C539" s="29" t="s">
        <v>398</v>
      </c>
      <c r="D539" s="50"/>
      <c r="E539" s="30">
        <v>3</v>
      </c>
      <c r="F539" s="30"/>
      <c r="G539" s="27"/>
      <c r="H539" s="27"/>
      <c r="I539" s="27"/>
      <c r="J539" s="27"/>
      <c r="K539" s="27"/>
      <c r="L539" s="31">
        <f t="shared" si="6"/>
        <v>-4616.7700000000259</v>
      </c>
      <c r="M539" s="31">
        <f t="shared" si="7"/>
        <v>60883.130000000019</v>
      </c>
      <c r="N539" s="31">
        <f t="shared" si="8"/>
        <v>56266.359999999993</v>
      </c>
    </row>
    <row r="540" spans="1:14" ht="14.25" customHeight="1">
      <c r="A540" s="27" t="s">
        <v>71</v>
      </c>
      <c r="B540" s="28">
        <v>44560</v>
      </c>
      <c r="C540" s="29" t="s">
        <v>393</v>
      </c>
      <c r="D540" s="30">
        <v>17</v>
      </c>
      <c r="E540" s="30"/>
      <c r="F540" s="30"/>
      <c r="G540" s="27"/>
      <c r="H540" s="27"/>
      <c r="I540" s="27"/>
      <c r="J540" s="27"/>
      <c r="K540" s="27"/>
      <c r="L540" s="31">
        <f t="shared" si="6"/>
        <v>-4633.7700000000259</v>
      </c>
      <c r="M540" s="31">
        <f t="shared" si="7"/>
        <v>60900.130000000019</v>
      </c>
      <c r="N540" s="31">
        <f t="shared" si="8"/>
        <v>56266.359999999993</v>
      </c>
    </row>
    <row r="541" spans="1:14" ht="14.25" customHeight="1">
      <c r="A541" s="27" t="s">
        <v>71</v>
      </c>
      <c r="B541" s="28">
        <v>44561</v>
      </c>
      <c r="C541" s="29" t="s">
        <v>411</v>
      </c>
      <c r="D541" s="50">
        <v>1253.3399999999999</v>
      </c>
      <c r="E541" s="30"/>
      <c r="F541" s="30"/>
      <c r="G541" s="27"/>
      <c r="H541" s="27"/>
      <c r="I541" s="27"/>
      <c r="J541" s="27"/>
      <c r="K541" s="27"/>
      <c r="L541" s="31">
        <f t="shared" si="6"/>
        <v>-5887.1100000000224</v>
      </c>
      <c r="M541" s="31">
        <f t="shared" si="7"/>
        <v>62153.470000000016</v>
      </c>
      <c r="N541" s="31">
        <f t="shared" si="8"/>
        <v>56266.359999999993</v>
      </c>
    </row>
    <row r="542" spans="1:14" ht="14.25" customHeight="1">
      <c r="A542" s="27" t="s">
        <v>71</v>
      </c>
      <c r="B542" s="28">
        <v>44563</v>
      </c>
      <c r="C542" s="29" t="s">
        <v>404</v>
      </c>
      <c r="D542" s="47">
        <v>25</v>
      </c>
      <c r="E542" s="30"/>
      <c r="F542" s="30"/>
      <c r="G542" s="27"/>
      <c r="H542" s="27"/>
      <c r="I542" s="27"/>
      <c r="J542" s="27"/>
      <c r="K542" s="27"/>
      <c r="L542" s="31">
        <f t="shared" si="6"/>
        <v>-5912.1100000000224</v>
      </c>
      <c r="M542" s="31">
        <f t="shared" si="7"/>
        <v>62178.470000000016</v>
      </c>
      <c r="N542" s="31">
        <f t="shared" si="8"/>
        <v>56266.359999999993</v>
      </c>
    </row>
    <row r="543" spans="1:14" ht="14.25" customHeight="1">
      <c r="A543" s="27" t="s">
        <v>71</v>
      </c>
      <c r="B543" s="28">
        <v>44570</v>
      </c>
      <c r="C543" s="9" t="s">
        <v>412</v>
      </c>
      <c r="D543" s="30">
        <v>182</v>
      </c>
      <c r="E543" s="30"/>
      <c r="F543" s="30"/>
      <c r="G543" s="27"/>
      <c r="H543" s="27"/>
      <c r="I543" s="27"/>
      <c r="J543" s="27"/>
      <c r="K543" s="27"/>
      <c r="L543" s="31">
        <f t="shared" si="6"/>
        <v>-6094.1100000000224</v>
      </c>
      <c r="M543" s="31">
        <f t="shared" si="7"/>
        <v>62360.470000000016</v>
      </c>
      <c r="N543" s="31">
        <f t="shared" si="8"/>
        <v>56266.359999999993</v>
      </c>
    </row>
    <row r="544" spans="1:14" ht="14.25" customHeight="1">
      <c r="A544" s="27" t="s">
        <v>71</v>
      </c>
      <c r="B544" s="28">
        <v>44572</v>
      </c>
      <c r="C544" s="29" t="s">
        <v>398</v>
      </c>
      <c r="D544" s="50">
        <v>1</v>
      </c>
      <c r="E544" s="30"/>
      <c r="F544" s="30"/>
      <c r="G544" s="27"/>
      <c r="H544" s="27"/>
      <c r="I544" s="27"/>
      <c r="J544" s="27"/>
      <c r="K544" s="27"/>
      <c r="L544" s="31">
        <f t="shared" si="6"/>
        <v>-6095.1100000000224</v>
      </c>
      <c r="M544" s="31">
        <f t="shared" si="7"/>
        <v>62361.470000000016</v>
      </c>
      <c r="N544" s="31">
        <f t="shared" si="8"/>
        <v>56266.359999999993</v>
      </c>
    </row>
    <row r="545" spans="1:14" ht="14.25" customHeight="1">
      <c r="A545" s="27" t="s">
        <v>71</v>
      </c>
      <c r="B545" s="28">
        <v>44572</v>
      </c>
      <c r="C545" s="29" t="s">
        <v>413</v>
      </c>
      <c r="D545" s="30"/>
      <c r="E545" s="30">
        <v>8000</v>
      </c>
      <c r="F545" s="30"/>
      <c r="G545" s="27"/>
      <c r="H545" s="27"/>
      <c r="I545" s="27"/>
      <c r="J545" s="27"/>
      <c r="K545" s="27"/>
      <c r="L545" s="31">
        <f t="shared" si="6"/>
        <v>1904.8899999999776</v>
      </c>
      <c r="M545" s="31">
        <f t="shared" si="7"/>
        <v>62361.470000000016</v>
      </c>
      <c r="N545" s="31">
        <f t="shared" si="8"/>
        <v>64266.359999999993</v>
      </c>
    </row>
    <row r="546" spans="1:14" ht="14.25" customHeight="1">
      <c r="A546" s="27" t="s">
        <v>71</v>
      </c>
      <c r="B546" s="28">
        <v>44574</v>
      </c>
      <c r="C546" s="29" t="s">
        <v>414</v>
      </c>
      <c r="D546" s="30">
        <v>50</v>
      </c>
      <c r="E546" s="30"/>
      <c r="F546" s="30"/>
      <c r="G546" s="27"/>
      <c r="H546" s="27"/>
      <c r="I546" s="27"/>
      <c r="J546" s="27"/>
      <c r="K546" s="27"/>
      <c r="L546" s="31">
        <f t="shared" si="6"/>
        <v>1854.8899999999776</v>
      </c>
      <c r="M546" s="31">
        <f t="shared" si="7"/>
        <v>62411.470000000016</v>
      </c>
      <c r="N546" s="31">
        <f t="shared" si="8"/>
        <v>64266.359999999993</v>
      </c>
    </row>
    <row r="547" spans="1:14" ht="14.25" customHeight="1">
      <c r="A547" s="27" t="s">
        <v>71</v>
      </c>
      <c r="B547" s="28">
        <v>44581</v>
      </c>
      <c r="C547" s="9" t="s">
        <v>415</v>
      </c>
      <c r="D547" s="30"/>
      <c r="E547" s="30"/>
      <c r="F547" s="30">
        <v>76</v>
      </c>
      <c r="G547" s="27"/>
      <c r="H547" s="27"/>
      <c r="I547" s="27"/>
      <c r="J547" s="27"/>
      <c r="K547" s="27"/>
      <c r="L547" s="31">
        <f t="shared" si="6"/>
        <v>1854.8899999999776</v>
      </c>
      <c r="M547" s="31">
        <f t="shared" si="7"/>
        <v>62411.470000000016</v>
      </c>
      <c r="N547" s="31">
        <f t="shared" si="8"/>
        <v>64266.359999999993</v>
      </c>
    </row>
    <row r="548" spans="1:14" ht="14.25" customHeight="1">
      <c r="A548" s="27" t="s">
        <v>71</v>
      </c>
      <c r="B548" s="28">
        <v>44581</v>
      </c>
      <c r="C548" s="51" t="s">
        <v>416</v>
      </c>
      <c r="D548" s="30"/>
      <c r="E548" s="30"/>
      <c r="F548" s="30">
        <f>98+99</f>
        <v>197</v>
      </c>
      <c r="G548" s="27"/>
      <c r="H548" s="27"/>
      <c r="I548" s="27"/>
      <c r="J548" s="27"/>
      <c r="K548" s="27"/>
      <c r="L548" s="31">
        <f t="shared" si="6"/>
        <v>1854.8899999999776</v>
      </c>
      <c r="M548" s="31">
        <f t="shared" si="7"/>
        <v>62411.470000000016</v>
      </c>
      <c r="N548" s="31">
        <f t="shared" si="8"/>
        <v>64266.359999999993</v>
      </c>
    </row>
    <row r="549" spans="1:14" ht="14.25" customHeight="1">
      <c r="A549" s="27" t="s">
        <v>71</v>
      </c>
      <c r="B549" s="28">
        <v>44592</v>
      </c>
      <c r="C549" s="29" t="s">
        <v>393</v>
      </c>
      <c r="D549" s="30">
        <v>17</v>
      </c>
      <c r="E549" s="30"/>
      <c r="F549" s="30"/>
      <c r="G549" s="27"/>
      <c r="H549" s="27"/>
      <c r="I549" s="27"/>
      <c r="J549" s="27"/>
      <c r="K549" s="27"/>
      <c r="L549" s="31">
        <f t="shared" si="6"/>
        <v>1837.8899999999776</v>
      </c>
      <c r="M549" s="31">
        <f t="shared" si="7"/>
        <v>62428.470000000016</v>
      </c>
      <c r="N549" s="31">
        <f t="shared" si="8"/>
        <v>64266.359999999993</v>
      </c>
    </row>
    <row r="550" spans="1:14" ht="14.25" customHeight="1">
      <c r="A550" s="27" t="s">
        <v>71</v>
      </c>
      <c r="B550" s="28">
        <v>44593</v>
      </c>
      <c r="C550" s="29" t="s">
        <v>404</v>
      </c>
      <c r="D550" s="30">
        <v>25</v>
      </c>
      <c r="E550" s="30"/>
      <c r="F550" s="30"/>
      <c r="G550" s="27"/>
      <c r="H550" s="27"/>
      <c r="I550" s="27"/>
      <c r="J550" s="27"/>
      <c r="K550" s="27"/>
      <c r="L550" s="31">
        <f t="shared" si="6"/>
        <v>1812.8899999999776</v>
      </c>
      <c r="M550" s="31">
        <f t="shared" si="7"/>
        <v>62453.470000000016</v>
      </c>
      <c r="N550" s="31">
        <f t="shared" si="8"/>
        <v>64266.359999999993</v>
      </c>
    </row>
    <row r="551" spans="1:14" ht="14.25" customHeight="1">
      <c r="A551" s="27" t="s">
        <v>71</v>
      </c>
      <c r="B551" s="28">
        <v>44600</v>
      </c>
      <c r="C551" s="51" t="s">
        <v>417</v>
      </c>
      <c r="D551" s="30">
        <v>177</v>
      </c>
      <c r="E551" s="30"/>
      <c r="F551" s="32"/>
      <c r="G551" s="27"/>
      <c r="H551" s="27"/>
      <c r="I551" s="27"/>
      <c r="J551" s="27"/>
      <c r="K551" s="27"/>
      <c r="L551" s="31">
        <f t="shared" si="6"/>
        <v>1635.8899999999776</v>
      </c>
      <c r="M551" s="31">
        <f t="shared" si="7"/>
        <v>62630.470000000016</v>
      </c>
      <c r="N551" s="31">
        <f t="shared" si="8"/>
        <v>64266.359999999993</v>
      </c>
    </row>
    <row r="552" spans="1:14" ht="14.25" customHeight="1">
      <c r="A552" s="27" t="s">
        <v>71</v>
      </c>
      <c r="B552" s="28">
        <v>44600</v>
      </c>
      <c r="C552" s="52" t="s">
        <v>418</v>
      </c>
      <c r="D552" s="30"/>
      <c r="E552" s="30"/>
      <c r="F552" s="30">
        <v>977</v>
      </c>
      <c r="G552" s="27"/>
      <c r="H552" s="27"/>
      <c r="I552" s="27"/>
      <c r="J552" s="27"/>
      <c r="K552" s="27"/>
      <c r="L552" s="31">
        <f t="shared" si="6"/>
        <v>1635.8899999999776</v>
      </c>
      <c r="M552" s="31">
        <f t="shared" si="7"/>
        <v>62630.470000000016</v>
      </c>
      <c r="N552" s="31">
        <f t="shared" si="8"/>
        <v>64266.359999999993</v>
      </c>
    </row>
    <row r="553" spans="1:14" ht="14.25" customHeight="1">
      <c r="A553" s="27" t="s">
        <v>71</v>
      </c>
      <c r="B553" s="28">
        <v>44600</v>
      </c>
      <c r="C553" s="51" t="s">
        <v>419</v>
      </c>
      <c r="D553" s="30"/>
      <c r="E553" s="30"/>
      <c r="F553" s="30">
        <v>73</v>
      </c>
      <c r="G553" s="27"/>
      <c r="H553" s="27"/>
      <c r="I553" s="27"/>
      <c r="J553" s="27"/>
      <c r="K553" s="27"/>
      <c r="L553" s="31">
        <f t="shared" si="6"/>
        <v>1635.8899999999776</v>
      </c>
      <c r="M553" s="31">
        <f t="shared" si="7"/>
        <v>62630.470000000016</v>
      </c>
      <c r="N553" s="31">
        <f t="shared" si="8"/>
        <v>64266.359999999993</v>
      </c>
    </row>
    <row r="554" spans="1:14" ht="14.25" customHeight="1">
      <c r="A554" s="27" t="s">
        <v>71</v>
      </c>
      <c r="B554" s="28">
        <v>44600</v>
      </c>
      <c r="C554" s="29" t="s">
        <v>420</v>
      </c>
      <c r="D554" s="53"/>
      <c r="E554" s="30"/>
      <c r="F554" s="30">
        <v>100</v>
      </c>
      <c r="G554" s="27"/>
      <c r="H554" s="27"/>
      <c r="I554" s="27"/>
      <c r="J554" s="27"/>
      <c r="K554" s="27"/>
      <c r="L554" s="31">
        <f t="shared" si="6"/>
        <v>1635.8899999999776</v>
      </c>
      <c r="M554" s="31">
        <f t="shared" si="7"/>
        <v>62630.470000000016</v>
      </c>
      <c r="N554" s="31">
        <f t="shared" si="8"/>
        <v>64266.359999999993</v>
      </c>
    </row>
    <row r="555" spans="1:14" ht="14.25" customHeight="1">
      <c r="A555" s="27" t="s">
        <v>71</v>
      </c>
      <c r="B555" s="28">
        <v>44612</v>
      </c>
      <c r="C555" s="51" t="s">
        <v>421</v>
      </c>
      <c r="D555" s="53"/>
      <c r="E555" s="30"/>
      <c r="F555" s="36">
        <f>87+89</f>
        <v>176</v>
      </c>
      <c r="G555" s="27"/>
      <c r="H555" s="27"/>
      <c r="I555" s="27"/>
      <c r="J555" s="27"/>
      <c r="K555" s="27"/>
      <c r="L555" s="31">
        <f t="shared" si="6"/>
        <v>1635.8899999999776</v>
      </c>
      <c r="M555" s="31">
        <f t="shared" si="7"/>
        <v>62630.470000000016</v>
      </c>
      <c r="N555" s="31">
        <f t="shared" si="8"/>
        <v>64266.359999999993</v>
      </c>
    </row>
    <row r="556" spans="1:14" ht="14.25" customHeight="1">
      <c r="A556" s="27" t="s">
        <v>71</v>
      </c>
      <c r="B556" s="28">
        <v>44620</v>
      </c>
      <c r="C556" s="29" t="s">
        <v>234</v>
      </c>
      <c r="D556" s="53">
        <v>-5.0999999999999996</v>
      </c>
      <c r="E556" s="30"/>
      <c r="F556" s="30"/>
      <c r="G556" s="27"/>
      <c r="H556" s="27"/>
      <c r="I556" s="27"/>
      <c r="J556" s="27"/>
      <c r="K556" s="27"/>
      <c r="L556" s="31">
        <f t="shared" si="6"/>
        <v>1640.9899999999761</v>
      </c>
      <c r="M556" s="31">
        <f t="shared" si="7"/>
        <v>62625.370000000017</v>
      </c>
      <c r="N556" s="31">
        <f t="shared" si="8"/>
        <v>64266.359999999993</v>
      </c>
    </row>
    <row r="557" spans="1:14" ht="14.25" customHeight="1">
      <c r="A557" s="27" t="s">
        <v>71</v>
      </c>
      <c r="B557" s="28">
        <v>44620</v>
      </c>
      <c r="C557" s="29" t="s">
        <v>393</v>
      </c>
      <c r="D557" s="30">
        <v>17</v>
      </c>
      <c r="E557" s="30"/>
      <c r="F557" s="30"/>
      <c r="G557" s="27"/>
      <c r="H557" s="27"/>
      <c r="I557" s="27"/>
      <c r="J557" s="27"/>
      <c r="K557" s="27"/>
      <c r="L557" s="31">
        <f t="shared" si="6"/>
        <v>1623.9899999999761</v>
      </c>
      <c r="M557" s="31">
        <f t="shared" si="7"/>
        <v>62642.370000000017</v>
      </c>
      <c r="N557" s="31">
        <f t="shared" si="8"/>
        <v>64266.359999999993</v>
      </c>
    </row>
    <row r="558" spans="1:14" ht="14.25" customHeight="1">
      <c r="A558" s="27" t="s">
        <v>71</v>
      </c>
      <c r="B558" s="28">
        <v>44621</v>
      </c>
      <c r="C558" s="29" t="s">
        <v>404</v>
      </c>
      <c r="D558" s="30">
        <v>25</v>
      </c>
      <c r="E558" s="30"/>
      <c r="F558" s="30"/>
      <c r="G558" s="27"/>
      <c r="H558" s="27"/>
      <c r="I558" s="27"/>
      <c r="J558" s="27"/>
      <c r="K558" s="27"/>
      <c r="L558" s="31">
        <f t="shared" si="6"/>
        <v>1598.9899999999761</v>
      </c>
      <c r="M558" s="31">
        <f t="shared" si="7"/>
        <v>62667.370000000017</v>
      </c>
      <c r="N558" s="31">
        <f t="shared" si="8"/>
        <v>64266.359999999993</v>
      </c>
    </row>
    <row r="559" spans="1:14" ht="14.25" customHeight="1">
      <c r="A559" s="27" t="s">
        <v>71</v>
      </c>
      <c r="B559" s="28">
        <v>44628</v>
      </c>
      <c r="C559" s="29" t="s">
        <v>398</v>
      </c>
      <c r="D559" s="50">
        <v>1</v>
      </c>
      <c r="E559" s="30"/>
      <c r="F559" s="30"/>
      <c r="G559" s="27"/>
      <c r="H559" s="27"/>
      <c r="I559" s="27"/>
      <c r="J559" s="27"/>
      <c r="K559" s="27"/>
      <c r="L559" s="31">
        <f t="shared" si="6"/>
        <v>1597.9899999999761</v>
      </c>
      <c r="M559" s="31">
        <f t="shared" si="7"/>
        <v>62668.370000000017</v>
      </c>
      <c r="N559" s="31">
        <f t="shared" si="8"/>
        <v>64266.359999999993</v>
      </c>
    </row>
    <row r="560" spans="1:14" ht="14.25" customHeight="1">
      <c r="A560" s="27" t="s">
        <v>71</v>
      </c>
      <c r="B560" s="28">
        <v>44628</v>
      </c>
      <c r="C560" s="51" t="s">
        <v>422</v>
      </c>
      <c r="D560" s="30">
        <v>143</v>
      </c>
      <c r="E560" s="30"/>
      <c r="F560" s="32"/>
      <c r="G560" s="27"/>
      <c r="H560" s="27"/>
      <c r="I560" s="27"/>
      <c r="J560" s="27"/>
      <c r="K560" s="27"/>
      <c r="L560" s="31">
        <f t="shared" si="6"/>
        <v>1454.9899999999761</v>
      </c>
      <c r="M560" s="31">
        <f t="shared" si="7"/>
        <v>62811.370000000017</v>
      </c>
      <c r="N560" s="31">
        <f t="shared" si="8"/>
        <v>64266.359999999993</v>
      </c>
    </row>
    <row r="561" spans="1:14" ht="14.25" customHeight="1">
      <c r="A561" s="27" t="s">
        <v>71</v>
      </c>
      <c r="B561" s="28">
        <v>44628</v>
      </c>
      <c r="C561" s="52" t="s">
        <v>423</v>
      </c>
      <c r="D561" s="30"/>
      <c r="E561" s="30"/>
      <c r="F561" s="30">
        <v>779</v>
      </c>
      <c r="G561" s="27"/>
      <c r="H561" s="27"/>
      <c r="I561" s="27"/>
      <c r="J561" s="27"/>
      <c r="K561" s="27"/>
      <c r="L561" s="31">
        <f t="shared" si="6"/>
        <v>1454.9899999999761</v>
      </c>
      <c r="M561" s="31">
        <f t="shared" si="7"/>
        <v>62811.370000000017</v>
      </c>
      <c r="N561" s="31">
        <f t="shared" si="8"/>
        <v>64266.359999999993</v>
      </c>
    </row>
    <row r="562" spans="1:14" ht="14.25" customHeight="1">
      <c r="A562" s="27" t="s">
        <v>71</v>
      </c>
      <c r="B562" s="28">
        <v>44628</v>
      </c>
      <c r="C562" s="51" t="s">
        <v>424</v>
      </c>
      <c r="D562" s="30"/>
      <c r="E562" s="30"/>
      <c r="F562" s="30">
        <v>59</v>
      </c>
      <c r="G562" s="27"/>
      <c r="H562" s="27"/>
      <c r="I562" s="27"/>
      <c r="J562" s="27"/>
      <c r="K562" s="27"/>
      <c r="L562" s="31">
        <f t="shared" si="6"/>
        <v>1454.9899999999761</v>
      </c>
      <c r="M562" s="31">
        <f t="shared" si="7"/>
        <v>62811.370000000017</v>
      </c>
      <c r="N562" s="31">
        <f t="shared" si="8"/>
        <v>64266.359999999993</v>
      </c>
    </row>
    <row r="563" spans="1:14" ht="14.25" customHeight="1">
      <c r="A563" s="27" t="s">
        <v>71</v>
      </c>
      <c r="B563" s="28">
        <v>44651</v>
      </c>
      <c r="C563" s="29" t="s">
        <v>234</v>
      </c>
      <c r="D563" s="53">
        <v>-17</v>
      </c>
      <c r="E563" s="30"/>
      <c r="F563" s="30"/>
      <c r="G563" s="27"/>
      <c r="H563" s="27"/>
      <c r="I563" s="27"/>
      <c r="J563" s="27"/>
      <c r="K563" s="27"/>
      <c r="L563" s="31">
        <f t="shared" si="6"/>
        <v>1471.9899999999761</v>
      </c>
      <c r="M563" s="31">
        <f t="shared" si="7"/>
        <v>62794.370000000017</v>
      </c>
      <c r="N563" s="31">
        <f t="shared" si="8"/>
        <v>64266.359999999993</v>
      </c>
    </row>
    <row r="564" spans="1:14" ht="14.25" customHeight="1">
      <c r="A564" s="27" t="s">
        <v>71</v>
      </c>
      <c r="B564" s="28">
        <v>44651</v>
      </c>
      <c r="C564" s="29" t="s">
        <v>393</v>
      </c>
      <c r="D564" s="30">
        <v>17</v>
      </c>
      <c r="E564" s="30"/>
      <c r="F564" s="30"/>
      <c r="G564" s="27"/>
      <c r="H564" s="27"/>
      <c r="I564" s="27"/>
      <c r="J564" s="27"/>
      <c r="K564" s="27"/>
      <c r="L564" s="31">
        <f t="shared" si="6"/>
        <v>1454.9899999999761</v>
      </c>
      <c r="M564" s="31">
        <f t="shared" si="7"/>
        <v>62811.370000000017</v>
      </c>
      <c r="N564" s="31">
        <f t="shared" si="8"/>
        <v>64266.359999999993</v>
      </c>
    </row>
    <row r="565" spans="1:14" ht="14.25" customHeight="1">
      <c r="A565" s="27" t="s">
        <v>71</v>
      </c>
      <c r="B565" s="28">
        <v>44652</v>
      </c>
      <c r="C565" s="29" t="s">
        <v>404</v>
      </c>
      <c r="D565" s="30">
        <v>25</v>
      </c>
      <c r="E565" s="30"/>
      <c r="F565" s="30"/>
      <c r="G565" s="27"/>
      <c r="H565" s="27"/>
      <c r="I565" s="27"/>
      <c r="J565" s="27"/>
      <c r="K565" s="27"/>
      <c r="L565" s="31">
        <f t="shared" si="6"/>
        <v>1429.9899999999761</v>
      </c>
      <c r="M565" s="31">
        <f t="shared" si="7"/>
        <v>62836.370000000017</v>
      </c>
      <c r="N565" s="31">
        <f t="shared" si="8"/>
        <v>64266.359999999993</v>
      </c>
    </row>
    <row r="566" spans="1:14" ht="14.25" customHeight="1">
      <c r="A566" s="27" t="s">
        <v>71</v>
      </c>
      <c r="B566" s="28">
        <v>44657</v>
      </c>
      <c r="C566" s="29" t="s">
        <v>425</v>
      </c>
      <c r="D566" s="30">
        <v>105</v>
      </c>
      <c r="E566" s="30"/>
      <c r="F566" s="30"/>
      <c r="G566" s="27"/>
      <c r="H566" s="27"/>
      <c r="I566" s="27"/>
      <c r="J566" s="27"/>
      <c r="K566" s="27"/>
      <c r="L566" s="31">
        <f t="shared" si="6"/>
        <v>1324.9899999999761</v>
      </c>
      <c r="M566" s="31">
        <f t="shared" si="7"/>
        <v>62941.370000000017</v>
      </c>
      <c r="N566" s="31">
        <f t="shared" si="8"/>
        <v>64266.359999999993</v>
      </c>
    </row>
    <row r="567" spans="1:14" ht="14.25" customHeight="1">
      <c r="A567" s="27" t="s">
        <v>71</v>
      </c>
      <c r="B567" s="28">
        <v>44661</v>
      </c>
      <c r="C567" s="51" t="s">
        <v>426</v>
      </c>
      <c r="D567" s="30">
        <v>157</v>
      </c>
      <c r="E567" s="30"/>
      <c r="F567" s="30"/>
      <c r="G567" s="27"/>
      <c r="H567" s="27"/>
      <c r="I567" s="27"/>
      <c r="J567" s="27"/>
      <c r="K567" s="27"/>
      <c r="L567" s="31">
        <f t="shared" si="6"/>
        <v>1167.9899999999761</v>
      </c>
      <c r="M567" s="31">
        <f t="shared" si="7"/>
        <v>63098.370000000017</v>
      </c>
      <c r="N567" s="31">
        <f t="shared" si="8"/>
        <v>64266.359999999993</v>
      </c>
    </row>
    <row r="568" spans="1:14" ht="14.25" customHeight="1">
      <c r="A568" s="27" t="s">
        <v>71</v>
      </c>
      <c r="B568" s="28">
        <v>44661</v>
      </c>
      <c r="C568" s="54" t="s">
        <v>427</v>
      </c>
      <c r="D568" s="30">
        <v>250</v>
      </c>
      <c r="E568" s="30"/>
      <c r="F568" s="30"/>
      <c r="G568" s="27"/>
      <c r="H568" s="27"/>
      <c r="I568" s="27"/>
      <c r="J568" s="27"/>
      <c r="K568" s="27"/>
      <c r="L568" s="31">
        <f t="shared" si="6"/>
        <v>917.98999999997613</v>
      </c>
      <c r="M568" s="31">
        <f t="shared" si="7"/>
        <v>63348.370000000017</v>
      </c>
      <c r="N568" s="31">
        <f t="shared" si="8"/>
        <v>64266.359999999993</v>
      </c>
    </row>
    <row r="569" spans="1:14" ht="14.25" customHeight="1">
      <c r="A569" s="27" t="s">
        <v>71</v>
      </c>
      <c r="B569" s="28">
        <v>44661</v>
      </c>
      <c r="C569" s="52" t="s">
        <v>428</v>
      </c>
      <c r="D569" s="30"/>
      <c r="E569" s="30"/>
      <c r="F569" s="30">
        <v>868</v>
      </c>
      <c r="G569" s="27"/>
      <c r="H569" s="27"/>
      <c r="I569" s="27"/>
      <c r="J569" s="27"/>
      <c r="K569" s="27"/>
      <c r="L569" s="31">
        <f t="shared" si="6"/>
        <v>917.98999999997613</v>
      </c>
      <c r="M569" s="31">
        <f t="shared" si="7"/>
        <v>63348.370000000017</v>
      </c>
      <c r="N569" s="31">
        <f t="shared" si="8"/>
        <v>64266.359999999993</v>
      </c>
    </row>
    <row r="570" spans="1:14" ht="14.25" customHeight="1">
      <c r="A570" s="27" t="s">
        <v>71</v>
      </c>
      <c r="B570" s="28">
        <v>44661</v>
      </c>
      <c r="C570" s="51" t="s">
        <v>429</v>
      </c>
      <c r="D570" s="32"/>
      <c r="E570" s="30"/>
      <c r="F570" s="30">
        <v>63</v>
      </c>
      <c r="G570" s="27"/>
      <c r="H570" s="27"/>
      <c r="I570" s="27"/>
      <c r="J570" s="27"/>
      <c r="K570" s="27"/>
      <c r="L570" s="31">
        <f t="shared" si="6"/>
        <v>917.98999999997613</v>
      </c>
      <c r="M570" s="31">
        <f t="shared" si="7"/>
        <v>63348.370000000017</v>
      </c>
      <c r="N570" s="31">
        <f t="shared" si="8"/>
        <v>64266.359999999993</v>
      </c>
    </row>
    <row r="571" spans="1:14" ht="14.25" customHeight="1">
      <c r="A571" s="27" t="s">
        <v>71</v>
      </c>
      <c r="B571" s="28">
        <v>44663</v>
      </c>
      <c r="C571" s="29" t="s">
        <v>430</v>
      </c>
      <c r="D571" s="30">
        <v>48</v>
      </c>
      <c r="E571" s="30"/>
      <c r="F571" s="30"/>
      <c r="G571" s="27"/>
      <c r="H571" s="27"/>
      <c r="I571" s="27"/>
      <c r="J571" s="27"/>
      <c r="K571" s="27"/>
      <c r="L571" s="31">
        <f t="shared" si="6"/>
        <v>869.98999999997613</v>
      </c>
      <c r="M571" s="31">
        <f t="shared" si="7"/>
        <v>63396.370000000017</v>
      </c>
      <c r="N571" s="31">
        <f t="shared" si="8"/>
        <v>64266.359999999993</v>
      </c>
    </row>
    <row r="572" spans="1:14" ht="14.25" customHeight="1">
      <c r="A572" s="27" t="s">
        <v>71</v>
      </c>
      <c r="B572" s="28">
        <v>44671</v>
      </c>
      <c r="C572" s="29" t="s">
        <v>431</v>
      </c>
      <c r="D572" s="30">
        <v>546</v>
      </c>
      <c r="E572" s="30"/>
      <c r="F572" s="30"/>
      <c r="G572" s="27"/>
      <c r="H572" s="27"/>
      <c r="I572" s="27"/>
      <c r="J572" s="27"/>
      <c r="K572" s="27"/>
      <c r="L572" s="31">
        <f t="shared" si="6"/>
        <v>323.98999999997613</v>
      </c>
      <c r="M572" s="31">
        <f t="shared" si="7"/>
        <v>63942.370000000017</v>
      </c>
      <c r="N572" s="31">
        <f t="shared" si="8"/>
        <v>64266.359999999993</v>
      </c>
    </row>
    <row r="573" spans="1:14" ht="14.25" customHeight="1">
      <c r="A573" s="27" t="s">
        <v>71</v>
      </c>
      <c r="B573" s="28">
        <v>44681</v>
      </c>
      <c r="C573" s="29" t="s">
        <v>393</v>
      </c>
      <c r="D573" s="30">
        <v>17</v>
      </c>
      <c r="E573" s="30"/>
      <c r="F573" s="30"/>
      <c r="G573" s="27"/>
      <c r="H573" s="27"/>
      <c r="I573" s="27"/>
      <c r="J573" s="27"/>
      <c r="K573" s="27"/>
      <c r="L573" s="31">
        <f t="shared" si="6"/>
        <v>306.98999999997613</v>
      </c>
      <c r="M573" s="31">
        <f t="shared" si="7"/>
        <v>63959.370000000017</v>
      </c>
      <c r="N573" s="31">
        <f t="shared" si="8"/>
        <v>64266.359999999993</v>
      </c>
    </row>
    <row r="574" spans="1:14" ht="14.25" customHeight="1">
      <c r="A574" s="27" t="s">
        <v>71</v>
      </c>
      <c r="B574" s="28">
        <v>44682</v>
      </c>
      <c r="C574" s="29" t="s">
        <v>404</v>
      </c>
      <c r="D574" s="30">
        <v>25</v>
      </c>
      <c r="E574" s="30"/>
      <c r="F574" s="30"/>
      <c r="G574" s="27"/>
      <c r="H574" s="27"/>
      <c r="I574" s="27"/>
      <c r="J574" s="27"/>
      <c r="K574" s="27"/>
      <c r="L574" s="31">
        <f t="shared" si="6"/>
        <v>281.98999999997613</v>
      </c>
      <c r="M574" s="31">
        <f t="shared" si="7"/>
        <v>63984.370000000017</v>
      </c>
      <c r="N574" s="31">
        <f t="shared" si="8"/>
        <v>64266.359999999993</v>
      </c>
    </row>
    <row r="575" spans="1:14" ht="14.25" customHeight="1">
      <c r="A575" s="27" t="s">
        <v>71</v>
      </c>
      <c r="B575" s="28">
        <v>44683</v>
      </c>
      <c r="C575" s="48" t="s">
        <v>432</v>
      </c>
      <c r="D575" s="32">
        <v>12</v>
      </c>
      <c r="E575" s="30"/>
      <c r="F575" s="30"/>
      <c r="G575" s="27"/>
      <c r="H575" s="27"/>
      <c r="I575" s="27"/>
      <c r="J575" s="27"/>
      <c r="K575" s="27"/>
      <c r="L575" s="31">
        <f t="shared" si="6"/>
        <v>269.98999999997613</v>
      </c>
      <c r="M575" s="31">
        <f t="shared" si="7"/>
        <v>63996.370000000017</v>
      </c>
      <c r="N575" s="31">
        <f t="shared" si="8"/>
        <v>64266.359999999993</v>
      </c>
    </row>
    <row r="576" spans="1:14" ht="14.25" customHeight="1">
      <c r="A576" s="27" t="s">
        <v>71</v>
      </c>
      <c r="B576" s="28">
        <v>44683</v>
      </c>
      <c r="C576" s="51" t="s">
        <v>433</v>
      </c>
      <c r="D576" s="30">
        <v>190</v>
      </c>
      <c r="E576" s="30"/>
      <c r="F576" s="30"/>
      <c r="G576" s="27"/>
      <c r="H576" s="27"/>
      <c r="I576" s="27"/>
      <c r="J576" s="27"/>
      <c r="K576" s="27"/>
      <c r="L576" s="31">
        <f t="shared" si="6"/>
        <v>79.989999999976135</v>
      </c>
      <c r="M576" s="31">
        <f t="shared" si="7"/>
        <v>64186.370000000017</v>
      </c>
      <c r="N576" s="31">
        <f t="shared" si="8"/>
        <v>64266.359999999993</v>
      </c>
    </row>
    <row r="577" spans="1:14" ht="14.25" customHeight="1">
      <c r="A577" s="27" t="s">
        <v>71</v>
      </c>
      <c r="B577" s="28">
        <v>44683</v>
      </c>
      <c r="C577" s="52" t="s">
        <v>434</v>
      </c>
      <c r="D577" s="30"/>
      <c r="E577" s="30"/>
      <c r="F577" s="30">
        <v>996</v>
      </c>
      <c r="G577" s="27"/>
      <c r="H577" s="27"/>
      <c r="I577" s="27"/>
      <c r="J577" s="27"/>
      <c r="K577" s="27"/>
      <c r="L577" s="31">
        <f t="shared" si="6"/>
        <v>79.989999999976135</v>
      </c>
      <c r="M577" s="31">
        <f t="shared" si="7"/>
        <v>64186.370000000017</v>
      </c>
      <c r="N577" s="31">
        <f t="shared" si="8"/>
        <v>64266.359999999993</v>
      </c>
    </row>
    <row r="578" spans="1:14" ht="14.25" customHeight="1">
      <c r="A578" s="27" t="s">
        <v>71</v>
      </c>
      <c r="B578" s="28">
        <v>44683</v>
      </c>
      <c r="C578" s="51" t="s">
        <v>435</v>
      </c>
      <c r="D578" s="55"/>
      <c r="E578" s="30"/>
      <c r="F578" s="30">
        <v>75</v>
      </c>
      <c r="G578" s="27"/>
      <c r="H578" s="27"/>
      <c r="I578" s="27"/>
      <c r="J578" s="27"/>
      <c r="K578" s="27"/>
      <c r="L578" s="31">
        <f t="shared" si="6"/>
        <v>79.989999999976135</v>
      </c>
      <c r="M578" s="31">
        <f t="shared" si="7"/>
        <v>64186.370000000017</v>
      </c>
      <c r="N578" s="31">
        <f t="shared" si="8"/>
        <v>64266.359999999993</v>
      </c>
    </row>
    <row r="579" spans="1:14" ht="14.25" customHeight="1">
      <c r="A579" s="27" t="s">
        <v>71</v>
      </c>
      <c r="B579" s="28">
        <v>44683</v>
      </c>
      <c r="C579" s="48" t="s">
        <v>436</v>
      </c>
      <c r="D579" s="32"/>
      <c r="E579" s="30"/>
      <c r="F579" s="30">
        <v>225</v>
      </c>
      <c r="G579" s="27"/>
      <c r="H579" s="27"/>
      <c r="I579" s="27"/>
      <c r="J579" s="27"/>
      <c r="K579" s="27"/>
      <c r="L579" s="31">
        <f t="shared" si="6"/>
        <v>79.989999999976135</v>
      </c>
      <c r="M579" s="31">
        <f t="shared" si="7"/>
        <v>64186.370000000017</v>
      </c>
      <c r="N579" s="31">
        <f t="shared" si="8"/>
        <v>64266.359999999993</v>
      </c>
    </row>
    <row r="580" spans="1:14" ht="14.25" customHeight="1">
      <c r="A580" s="56" t="s">
        <v>71</v>
      </c>
      <c r="B580" s="57">
        <v>44685</v>
      </c>
      <c r="C580" s="58" t="s">
        <v>437</v>
      </c>
      <c r="D580" s="59">
        <v>19.8</v>
      </c>
      <c r="E580" s="59"/>
      <c r="F580" s="59"/>
      <c r="G580" s="56"/>
      <c r="H580" s="56"/>
      <c r="I580" s="56"/>
      <c r="J580" s="56"/>
      <c r="K580" s="56"/>
      <c r="L580" s="31">
        <f t="shared" si="6"/>
        <v>60.189999999973224</v>
      </c>
      <c r="M580" s="31">
        <f t="shared" si="7"/>
        <v>64206.17000000002</v>
      </c>
      <c r="N580" s="31">
        <f t="shared" si="8"/>
        <v>64266.359999999993</v>
      </c>
    </row>
    <row r="581" spans="1:14" ht="14.25" customHeight="1">
      <c r="A581" s="27" t="s">
        <v>71</v>
      </c>
      <c r="B581" s="28">
        <v>44712</v>
      </c>
      <c r="C581" s="29" t="s">
        <v>393</v>
      </c>
      <c r="D581" s="30">
        <v>17</v>
      </c>
      <c r="E581" s="30"/>
      <c r="F581" s="30"/>
      <c r="G581" s="27"/>
      <c r="H581" s="27"/>
      <c r="I581" s="27"/>
      <c r="J581" s="27"/>
      <c r="K581" s="27"/>
      <c r="L581" s="31">
        <f t="shared" si="6"/>
        <v>43.189999999973224</v>
      </c>
      <c r="M581" s="31">
        <f t="shared" si="7"/>
        <v>64223.17000000002</v>
      </c>
      <c r="N581" s="31">
        <f t="shared" si="8"/>
        <v>64266.359999999993</v>
      </c>
    </row>
    <row r="582" spans="1:14" ht="14.25" customHeight="1">
      <c r="A582" s="27" t="s">
        <v>71</v>
      </c>
      <c r="B582" s="28">
        <v>44712</v>
      </c>
      <c r="C582" s="29" t="s">
        <v>438</v>
      </c>
      <c r="D582" s="30"/>
      <c r="E582" s="30">
        <v>5.0999999999999996</v>
      </c>
      <c r="F582" s="30"/>
      <c r="G582" s="27"/>
      <c r="H582" s="27"/>
      <c r="I582" s="27"/>
      <c r="J582" s="27"/>
      <c r="K582" s="27"/>
      <c r="L582" s="31">
        <f t="shared" si="6"/>
        <v>48.289999999971769</v>
      </c>
      <c r="M582" s="31">
        <f t="shared" si="7"/>
        <v>64223.17000000002</v>
      </c>
      <c r="N582" s="31">
        <f t="shared" si="8"/>
        <v>64271.459999999992</v>
      </c>
    </row>
    <row r="583" spans="1:14" ht="14.25" customHeight="1">
      <c r="A583" s="27" t="s">
        <v>71</v>
      </c>
      <c r="B583" s="28">
        <v>44713</v>
      </c>
      <c r="C583" s="29" t="s">
        <v>404</v>
      </c>
      <c r="D583" s="30">
        <v>25</v>
      </c>
      <c r="E583" s="30"/>
      <c r="F583" s="30"/>
      <c r="G583" s="27"/>
      <c r="H583" s="27"/>
      <c r="I583" s="27"/>
      <c r="J583" s="27"/>
      <c r="K583" s="27"/>
      <c r="L583" s="31">
        <f t="shared" si="6"/>
        <v>23.289999999971769</v>
      </c>
      <c r="M583" s="31">
        <f t="shared" si="7"/>
        <v>64248.17000000002</v>
      </c>
      <c r="N583" s="31">
        <f t="shared" si="8"/>
        <v>64271.459999999992</v>
      </c>
    </row>
    <row r="584" spans="1:14" ht="14.25" customHeight="1">
      <c r="A584" s="27" t="s">
        <v>71</v>
      </c>
      <c r="B584" s="28">
        <v>44714</v>
      </c>
      <c r="C584" s="29" t="s">
        <v>439</v>
      </c>
      <c r="D584" s="30">
        <v>14.11</v>
      </c>
      <c r="E584" s="30"/>
      <c r="F584" s="30"/>
      <c r="G584" s="27"/>
      <c r="H584" s="27"/>
      <c r="I584" s="27"/>
      <c r="J584" s="27"/>
      <c r="K584" s="27"/>
      <c r="L584" s="31">
        <f t="shared" si="6"/>
        <v>9.1799999999711872</v>
      </c>
      <c r="M584" s="31">
        <f t="shared" si="7"/>
        <v>64262.280000000021</v>
      </c>
      <c r="N584" s="31">
        <f t="shared" si="8"/>
        <v>64271.459999999992</v>
      </c>
    </row>
    <row r="585" spans="1:14" ht="14.25" customHeight="1">
      <c r="A585" s="27" t="s">
        <v>71</v>
      </c>
      <c r="B585" s="28">
        <v>44719</v>
      </c>
      <c r="C585" s="51" t="s">
        <v>440</v>
      </c>
      <c r="D585" s="30">
        <v>56</v>
      </c>
      <c r="E585" s="30"/>
      <c r="F585" s="30"/>
      <c r="G585" s="27"/>
      <c r="H585" s="27"/>
      <c r="I585" s="27"/>
      <c r="J585" s="27"/>
      <c r="K585" s="27"/>
      <c r="L585" s="31">
        <f t="shared" si="6"/>
        <v>-46.820000000028813</v>
      </c>
      <c r="M585" s="31">
        <f t="shared" si="7"/>
        <v>64318.280000000021</v>
      </c>
      <c r="N585" s="31">
        <f t="shared" si="8"/>
        <v>64271.459999999992</v>
      </c>
    </row>
    <row r="586" spans="1:14" ht="14.25" customHeight="1">
      <c r="A586" s="27" t="s">
        <v>71</v>
      </c>
      <c r="B586" s="28">
        <v>44719</v>
      </c>
      <c r="C586" s="52" t="s">
        <v>441</v>
      </c>
      <c r="D586" s="30"/>
      <c r="E586" s="30"/>
      <c r="F586" s="30">
        <v>311</v>
      </c>
      <c r="G586" s="27"/>
      <c r="H586" s="27"/>
      <c r="I586" s="27"/>
      <c r="J586" s="27"/>
      <c r="K586" s="27"/>
      <c r="L586" s="31">
        <f t="shared" si="6"/>
        <v>-46.820000000028813</v>
      </c>
      <c r="M586" s="31">
        <f t="shared" si="7"/>
        <v>64318.280000000021</v>
      </c>
      <c r="N586" s="31">
        <f t="shared" si="8"/>
        <v>64271.459999999992</v>
      </c>
    </row>
    <row r="587" spans="1:14" ht="14.25" customHeight="1">
      <c r="A587" s="27" t="s">
        <v>71</v>
      </c>
      <c r="B587" s="28">
        <v>44719</v>
      </c>
      <c r="C587" s="51" t="s">
        <v>442</v>
      </c>
      <c r="D587" s="32"/>
      <c r="E587" s="30"/>
      <c r="F587" s="30">
        <v>23</v>
      </c>
      <c r="G587" s="27"/>
      <c r="H587" s="27"/>
      <c r="I587" s="27"/>
      <c r="J587" s="27"/>
      <c r="K587" s="27"/>
      <c r="L587" s="31">
        <f t="shared" si="6"/>
        <v>-46.820000000028813</v>
      </c>
      <c r="M587" s="31">
        <f t="shared" si="7"/>
        <v>64318.280000000021</v>
      </c>
      <c r="N587" s="31">
        <f t="shared" si="8"/>
        <v>64271.459999999992</v>
      </c>
    </row>
    <row r="588" spans="1:14" ht="14.25" customHeight="1">
      <c r="A588" s="27" t="s">
        <v>71</v>
      </c>
      <c r="B588" s="28">
        <v>44720</v>
      </c>
      <c r="C588" s="48" t="s">
        <v>443</v>
      </c>
      <c r="D588" s="32"/>
      <c r="E588" s="30"/>
      <c r="F588" s="30">
        <v>682</v>
      </c>
      <c r="G588" s="27"/>
      <c r="H588" s="27"/>
      <c r="I588" s="27"/>
      <c r="J588" s="27"/>
      <c r="K588" s="27"/>
      <c r="L588" s="31">
        <f t="shared" si="6"/>
        <v>-46.820000000028813</v>
      </c>
      <c r="M588" s="31">
        <f t="shared" si="7"/>
        <v>64318.280000000021</v>
      </c>
      <c r="N588" s="31">
        <f t="shared" si="8"/>
        <v>64271.459999999992</v>
      </c>
    </row>
    <row r="589" spans="1:14" ht="14.25" customHeight="1">
      <c r="A589" s="27" t="s">
        <v>71</v>
      </c>
      <c r="B589" s="28">
        <v>44743</v>
      </c>
      <c r="C589" s="29" t="s">
        <v>404</v>
      </c>
      <c r="D589" s="30">
        <v>25</v>
      </c>
      <c r="E589" s="30"/>
      <c r="F589" s="30"/>
      <c r="G589" s="27"/>
      <c r="H589" s="27"/>
      <c r="I589" s="27"/>
      <c r="J589" s="27"/>
      <c r="K589" s="27"/>
      <c r="L589" s="31">
        <f t="shared" si="6"/>
        <v>-71.820000000028813</v>
      </c>
      <c r="M589" s="31">
        <f t="shared" si="7"/>
        <v>64343.280000000021</v>
      </c>
      <c r="N589" s="31">
        <f t="shared" si="8"/>
        <v>64271.459999999992</v>
      </c>
    </row>
    <row r="590" spans="1:14" ht="14.25" customHeight="1">
      <c r="A590" s="27" t="s">
        <v>71</v>
      </c>
      <c r="B590" s="28">
        <v>44746</v>
      </c>
      <c r="C590" s="51" t="s">
        <v>444</v>
      </c>
      <c r="D590" s="30">
        <v>167</v>
      </c>
      <c r="E590" s="30"/>
      <c r="F590" s="30"/>
      <c r="G590" s="27"/>
      <c r="H590" s="27"/>
      <c r="I590" s="27"/>
      <c r="J590" s="27"/>
      <c r="K590" s="27"/>
      <c r="L590" s="31">
        <f t="shared" si="6"/>
        <v>-238.82000000002881</v>
      </c>
      <c r="M590" s="31">
        <f t="shared" si="7"/>
        <v>64510.280000000021</v>
      </c>
      <c r="N590" s="31">
        <f t="shared" si="8"/>
        <v>64271.459999999992</v>
      </c>
    </row>
    <row r="591" spans="1:14" ht="14.25" customHeight="1">
      <c r="A591" s="27" t="s">
        <v>71</v>
      </c>
      <c r="B591" s="28">
        <v>44746</v>
      </c>
      <c r="C591" s="52" t="s">
        <v>445</v>
      </c>
      <c r="D591" s="30"/>
      <c r="E591" s="30"/>
      <c r="F591" s="30">
        <v>911</v>
      </c>
      <c r="G591" s="27"/>
      <c r="H591" s="27"/>
      <c r="I591" s="27"/>
      <c r="J591" s="27"/>
      <c r="K591" s="27"/>
      <c r="L591" s="31">
        <f t="shared" si="6"/>
        <v>-238.82000000002881</v>
      </c>
      <c r="M591" s="31">
        <f t="shared" si="7"/>
        <v>64510.280000000021</v>
      </c>
      <c r="N591" s="31">
        <f t="shared" si="8"/>
        <v>64271.459999999992</v>
      </c>
    </row>
    <row r="592" spans="1:14" ht="14.25" customHeight="1">
      <c r="A592" s="27" t="s">
        <v>71</v>
      </c>
      <c r="B592" s="28">
        <v>44746</v>
      </c>
      <c r="C592" s="51" t="s">
        <v>446</v>
      </c>
      <c r="D592" s="32"/>
      <c r="E592" s="30"/>
      <c r="F592" s="30">
        <v>68</v>
      </c>
      <c r="G592" s="27"/>
      <c r="H592" s="27"/>
      <c r="I592" s="27"/>
      <c r="J592" s="27"/>
      <c r="K592" s="27"/>
      <c r="L592" s="31">
        <f t="shared" si="6"/>
        <v>-238.82000000002881</v>
      </c>
      <c r="M592" s="31">
        <f t="shared" si="7"/>
        <v>64510.280000000021</v>
      </c>
      <c r="N592" s="31">
        <f t="shared" si="8"/>
        <v>64271.459999999992</v>
      </c>
    </row>
    <row r="593" spans="1:26" ht="14.25" customHeight="1">
      <c r="A593" s="27" t="s">
        <v>71</v>
      </c>
      <c r="B593" s="28">
        <v>44747</v>
      </c>
      <c r="C593" s="48" t="s">
        <v>447</v>
      </c>
      <c r="D593" s="32"/>
      <c r="E593" s="30"/>
      <c r="F593" s="30">
        <v>2998</v>
      </c>
      <c r="G593" s="27"/>
      <c r="H593" s="27"/>
      <c r="I593" s="27"/>
      <c r="J593" s="27"/>
      <c r="K593" s="27"/>
      <c r="L593" s="31">
        <f t="shared" si="6"/>
        <v>-238.82000000002881</v>
      </c>
      <c r="M593" s="31">
        <f t="shared" si="7"/>
        <v>64510.280000000021</v>
      </c>
      <c r="N593" s="31">
        <f t="shared" si="8"/>
        <v>64271.459999999992</v>
      </c>
    </row>
    <row r="594" spans="1:26" ht="14.25" customHeight="1">
      <c r="A594" s="27" t="s">
        <v>71</v>
      </c>
      <c r="B594" s="28">
        <v>44747</v>
      </c>
      <c r="C594" s="48" t="s">
        <v>443</v>
      </c>
      <c r="D594" s="30"/>
      <c r="E594" s="30"/>
      <c r="F594" s="30">
        <v>1400</v>
      </c>
      <c r="G594" s="27"/>
      <c r="H594" s="27"/>
      <c r="I594" s="27"/>
      <c r="J594" s="27"/>
      <c r="K594" s="27"/>
      <c r="L594" s="31">
        <f t="shared" si="6"/>
        <v>-238.82000000002881</v>
      </c>
      <c r="M594" s="31">
        <f t="shared" si="7"/>
        <v>64510.280000000021</v>
      </c>
      <c r="N594" s="31">
        <f t="shared" si="8"/>
        <v>64271.459999999992</v>
      </c>
    </row>
    <row r="595" spans="1:26" ht="14.25" customHeight="1">
      <c r="A595" s="27" t="s">
        <v>71</v>
      </c>
      <c r="B595" s="28">
        <v>44748</v>
      </c>
      <c r="C595" s="29" t="s">
        <v>448</v>
      </c>
      <c r="D595" s="30">
        <v>105</v>
      </c>
      <c r="E595" s="30"/>
      <c r="F595" s="30"/>
      <c r="G595" s="27"/>
      <c r="H595" s="27"/>
      <c r="I595" s="27"/>
      <c r="J595" s="27"/>
      <c r="K595" s="27"/>
      <c r="L595" s="31">
        <f t="shared" si="6"/>
        <v>-343.82000000002881</v>
      </c>
      <c r="M595" s="31">
        <f t="shared" si="7"/>
        <v>64615.280000000021</v>
      </c>
      <c r="N595" s="31">
        <f t="shared" si="8"/>
        <v>64271.459999999992</v>
      </c>
    </row>
    <row r="596" spans="1:26" ht="14.25" customHeight="1">
      <c r="A596" s="27" t="s">
        <v>71</v>
      </c>
      <c r="B596" s="28">
        <v>44748</v>
      </c>
      <c r="C596" s="29" t="s">
        <v>449</v>
      </c>
      <c r="D596" s="32"/>
      <c r="E596" s="30">
        <v>60.9</v>
      </c>
      <c r="F596" s="30"/>
      <c r="G596" s="27"/>
      <c r="H596" s="27"/>
      <c r="I596" s="27"/>
      <c r="J596" s="27"/>
      <c r="K596" s="27"/>
      <c r="L596" s="31">
        <f t="shared" si="6"/>
        <v>-282.92000000002736</v>
      </c>
      <c r="M596" s="31">
        <f t="shared" si="7"/>
        <v>64615.280000000021</v>
      </c>
      <c r="N596" s="31">
        <f t="shared" si="8"/>
        <v>64332.359999999993</v>
      </c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27" t="s">
        <v>71</v>
      </c>
      <c r="B597" s="28">
        <v>44763</v>
      </c>
      <c r="C597" s="29" t="s">
        <v>450</v>
      </c>
      <c r="D597" s="30">
        <v>5.2</v>
      </c>
      <c r="E597" s="30"/>
      <c r="F597" s="30"/>
      <c r="G597" s="27"/>
      <c r="H597" s="27"/>
      <c r="I597" s="27" t="s">
        <v>451</v>
      </c>
      <c r="J597" s="27">
        <v>166143</v>
      </c>
      <c r="K597" s="27"/>
      <c r="L597" s="31">
        <f t="shared" si="6"/>
        <v>-288.12000000002445</v>
      </c>
      <c r="M597" s="31">
        <f t="shared" si="7"/>
        <v>64620.480000000018</v>
      </c>
      <c r="N597" s="31">
        <f t="shared" si="8"/>
        <v>64332.359999999993</v>
      </c>
    </row>
    <row r="598" spans="1:26" ht="14.25" customHeight="1">
      <c r="A598" s="27" t="s">
        <v>71</v>
      </c>
      <c r="B598" s="28">
        <v>44773</v>
      </c>
      <c r="C598" s="29" t="s">
        <v>393</v>
      </c>
      <c r="D598" s="30">
        <v>17</v>
      </c>
      <c r="E598" s="30"/>
      <c r="F598" s="30"/>
      <c r="G598" s="27"/>
      <c r="H598" s="27"/>
      <c r="I598" s="27"/>
      <c r="J598" s="27"/>
      <c r="K598" s="27"/>
      <c r="L598" s="31">
        <f t="shared" si="6"/>
        <v>-305.12000000002445</v>
      </c>
      <c r="M598" s="31">
        <f t="shared" si="7"/>
        <v>64637.480000000018</v>
      </c>
      <c r="N598" s="31">
        <f t="shared" si="8"/>
        <v>64332.359999999993</v>
      </c>
    </row>
    <row r="599" spans="1:26" ht="14.25" customHeight="1">
      <c r="A599" s="27" t="s">
        <v>71</v>
      </c>
      <c r="B599" s="28">
        <v>44773</v>
      </c>
      <c r="C599" s="29" t="s">
        <v>438</v>
      </c>
      <c r="D599" s="30"/>
      <c r="E599" s="30">
        <v>5.0999999999999996</v>
      </c>
      <c r="F599" s="30"/>
      <c r="G599" s="27"/>
      <c r="H599" s="27"/>
      <c r="I599" s="27"/>
      <c r="J599" s="27"/>
      <c r="K599" s="27"/>
      <c r="L599" s="31">
        <f t="shared" si="6"/>
        <v>-300.0200000000259</v>
      </c>
      <c r="M599" s="31">
        <f t="shared" si="7"/>
        <v>64637.480000000018</v>
      </c>
      <c r="N599" s="31">
        <f t="shared" si="8"/>
        <v>64337.459999999992</v>
      </c>
    </row>
    <row r="600" spans="1:26" ht="14.25" customHeight="1">
      <c r="A600" s="27" t="s">
        <v>71</v>
      </c>
      <c r="B600" s="28">
        <v>44774</v>
      </c>
      <c r="C600" s="29" t="s">
        <v>404</v>
      </c>
      <c r="D600" s="30">
        <v>25</v>
      </c>
      <c r="E600" s="30"/>
      <c r="F600" s="30"/>
      <c r="G600" s="27"/>
      <c r="H600" s="27"/>
      <c r="I600" s="27"/>
      <c r="J600" s="27"/>
      <c r="K600" s="27"/>
      <c r="L600" s="31">
        <f t="shared" si="6"/>
        <v>-325.0200000000259</v>
      </c>
      <c r="M600" s="31">
        <f t="shared" si="7"/>
        <v>64662.480000000018</v>
      </c>
      <c r="N600" s="31">
        <f t="shared" si="8"/>
        <v>64337.459999999992</v>
      </c>
    </row>
    <row r="601" spans="1:26" ht="14.25" customHeight="1">
      <c r="A601" s="27" t="s">
        <v>71</v>
      </c>
      <c r="B601" s="28">
        <v>44778</v>
      </c>
      <c r="C601" s="29" t="s">
        <v>398</v>
      </c>
      <c r="D601" s="50">
        <v>-4</v>
      </c>
      <c r="E601" s="50"/>
      <c r="F601" s="30"/>
      <c r="G601" s="27"/>
      <c r="H601" s="27"/>
      <c r="I601" s="27"/>
      <c r="J601" s="27"/>
      <c r="K601" s="27"/>
      <c r="L601" s="31">
        <f t="shared" si="6"/>
        <v>-321.0200000000259</v>
      </c>
      <c r="M601" s="31">
        <f t="shared" si="7"/>
        <v>64658.480000000018</v>
      </c>
      <c r="N601" s="31">
        <f t="shared" si="8"/>
        <v>64337.459999999992</v>
      </c>
    </row>
    <row r="602" spans="1:26" ht="14.25" customHeight="1">
      <c r="A602" s="27" t="s">
        <v>71</v>
      </c>
      <c r="B602" s="28">
        <v>44778</v>
      </c>
      <c r="C602" s="51" t="s">
        <v>452</v>
      </c>
      <c r="D602" s="30">
        <v>116</v>
      </c>
      <c r="E602" s="30"/>
      <c r="F602" s="30"/>
      <c r="G602" s="27"/>
      <c r="H602" s="27"/>
      <c r="I602" s="27"/>
      <c r="J602" s="27"/>
      <c r="K602" s="27"/>
      <c r="L602" s="31">
        <f t="shared" si="6"/>
        <v>-437.0200000000259</v>
      </c>
      <c r="M602" s="31">
        <f t="shared" si="7"/>
        <v>64774.480000000018</v>
      </c>
      <c r="N602" s="31">
        <f t="shared" si="8"/>
        <v>64337.459999999992</v>
      </c>
    </row>
    <row r="603" spans="1:26" ht="14.25" customHeight="1">
      <c r="A603" s="27" t="s">
        <v>71</v>
      </c>
      <c r="B603" s="28">
        <v>44778</v>
      </c>
      <c r="C603" s="29" t="s">
        <v>453</v>
      </c>
      <c r="D603" s="30">
        <v>436</v>
      </c>
      <c r="E603" s="32"/>
      <c r="F603" s="30"/>
      <c r="G603" s="27"/>
      <c r="H603" s="27"/>
      <c r="I603" s="27"/>
      <c r="J603" s="27"/>
      <c r="K603" s="27"/>
      <c r="L603" s="31">
        <f t="shared" si="6"/>
        <v>-873.0200000000259</v>
      </c>
      <c r="M603" s="31">
        <f t="shared" si="7"/>
        <v>65210.480000000018</v>
      </c>
      <c r="N603" s="31">
        <f t="shared" si="8"/>
        <v>64337.459999999992</v>
      </c>
    </row>
    <row r="604" spans="1:26" ht="14.25" customHeight="1">
      <c r="A604" s="27" t="s">
        <v>71</v>
      </c>
      <c r="B604" s="28">
        <v>44778</v>
      </c>
      <c r="C604" s="52" t="s">
        <v>454</v>
      </c>
      <c r="D604" s="30"/>
      <c r="E604" s="30"/>
      <c r="F604" s="30">
        <v>1567</v>
      </c>
      <c r="G604" s="27"/>
      <c r="H604" s="27"/>
      <c r="I604" s="27"/>
      <c r="J604" s="27"/>
      <c r="K604" s="27"/>
      <c r="L604" s="31">
        <f t="shared" si="6"/>
        <v>-873.0200000000259</v>
      </c>
      <c r="M604" s="31">
        <f t="shared" si="7"/>
        <v>65210.480000000018</v>
      </c>
      <c r="N604" s="31">
        <f t="shared" si="8"/>
        <v>64337.459999999992</v>
      </c>
    </row>
    <row r="605" spans="1:26" ht="14.25" customHeight="1">
      <c r="A605" s="27" t="s">
        <v>71</v>
      </c>
      <c r="B605" s="28">
        <v>44778</v>
      </c>
      <c r="C605" s="51" t="s">
        <v>455</v>
      </c>
      <c r="D605" s="30"/>
      <c r="E605" s="30"/>
      <c r="F605" s="30">
        <v>62</v>
      </c>
      <c r="G605" s="27"/>
      <c r="H605" s="27"/>
      <c r="I605" s="27"/>
      <c r="J605" s="27"/>
      <c r="K605" s="27"/>
      <c r="L605" s="31">
        <f t="shared" si="6"/>
        <v>-873.0200000000259</v>
      </c>
      <c r="M605" s="31">
        <f t="shared" si="7"/>
        <v>65210.480000000018</v>
      </c>
      <c r="N605" s="31">
        <f t="shared" si="8"/>
        <v>64337.459999999992</v>
      </c>
    </row>
    <row r="606" spans="1:26" ht="14.25" customHeight="1">
      <c r="A606" s="27" t="s">
        <v>71</v>
      </c>
      <c r="B606" s="28">
        <v>44778</v>
      </c>
      <c r="C606" s="48" t="s">
        <v>443</v>
      </c>
      <c r="D606" s="30"/>
      <c r="E606" s="30"/>
      <c r="F606" s="30">
        <v>1711</v>
      </c>
      <c r="G606" s="27"/>
      <c r="H606" s="27"/>
      <c r="I606" s="27"/>
      <c r="J606" s="27"/>
      <c r="K606" s="27"/>
      <c r="L606" s="31">
        <f t="shared" si="6"/>
        <v>-873.0200000000259</v>
      </c>
      <c r="M606" s="31">
        <f t="shared" si="7"/>
        <v>65210.480000000018</v>
      </c>
      <c r="N606" s="31">
        <f t="shared" si="8"/>
        <v>64337.459999999992</v>
      </c>
    </row>
    <row r="607" spans="1:26" ht="14.25" customHeight="1">
      <c r="A607" s="27" t="s">
        <v>71</v>
      </c>
      <c r="B607" s="28">
        <v>44792</v>
      </c>
      <c r="C607" s="29" t="s">
        <v>456</v>
      </c>
      <c r="D607" s="30">
        <v>89.2</v>
      </c>
      <c r="E607" s="30"/>
      <c r="F607" s="30"/>
      <c r="G607" s="27"/>
      <c r="H607" s="27"/>
      <c r="I607" s="27"/>
      <c r="J607" s="27"/>
      <c r="K607" s="27"/>
      <c r="L607" s="31">
        <f t="shared" si="6"/>
        <v>-962.22000000002299</v>
      </c>
      <c r="M607" s="31">
        <f t="shared" si="7"/>
        <v>65299.680000000015</v>
      </c>
      <c r="N607" s="31">
        <f t="shared" si="8"/>
        <v>64337.459999999992</v>
      </c>
    </row>
    <row r="608" spans="1:26" ht="14.25" customHeight="1">
      <c r="A608" s="27" t="s">
        <v>71</v>
      </c>
      <c r="B608" s="28">
        <v>44794</v>
      </c>
      <c r="C608" s="29" t="s">
        <v>457</v>
      </c>
      <c r="D608" s="30">
        <v>494.24</v>
      </c>
      <c r="E608" s="30"/>
      <c r="F608" s="30"/>
      <c r="G608" s="27"/>
      <c r="H608" s="27"/>
      <c r="I608" s="27"/>
      <c r="J608" s="27"/>
      <c r="K608" s="27"/>
      <c r="L608" s="31">
        <f t="shared" si="6"/>
        <v>-1456.460000000021</v>
      </c>
      <c r="M608" s="31">
        <f t="shared" si="7"/>
        <v>65793.920000000013</v>
      </c>
      <c r="N608" s="31">
        <f t="shared" si="8"/>
        <v>64337.459999999992</v>
      </c>
    </row>
    <row r="609" spans="1:14" ht="14.25" customHeight="1">
      <c r="A609" s="27" t="s">
        <v>71</v>
      </c>
      <c r="B609" s="28">
        <v>44804</v>
      </c>
      <c r="C609" s="29" t="s">
        <v>393</v>
      </c>
      <c r="D609" s="30">
        <v>17</v>
      </c>
      <c r="E609" s="30"/>
      <c r="F609" s="30"/>
      <c r="G609" s="27"/>
      <c r="H609" s="27"/>
      <c r="I609" s="27"/>
      <c r="J609" s="27"/>
      <c r="K609" s="27"/>
      <c r="L609" s="31">
        <f t="shared" si="6"/>
        <v>-1473.460000000021</v>
      </c>
      <c r="M609" s="31">
        <f t="shared" si="7"/>
        <v>65810.920000000013</v>
      </c>
      <c r="N609" s="31">
        <f t="shared" si="8"/>
        <v>64337.459999999992</v>
      </c>
    </row>
    <row r="610" spans="1:14" ht="14.25" customHeight="1">
      <c r="A610" s="27" t="s">
        <v>71</v>
      </c>
      <c r="B610" s="28">
        <v>44804</v>
      </c>
      <c r="C610" s="29" t="s">
        <v>458</v>
      </c>
      <c r="D610" s="30">
        <v>410</v>
      </c>
      <c r="E610" s="30"/>
      <c r="F610" s="30"/>
      <c r="G610" s="27"/>
      <c r="H610" s="27"/>
      <c r="I610" s="27" t="s">
        <v>459</v>
      </c>
      <c r="J610" s="27">
        <v>6460</v>
      </c>
      <c r="K610" s="27"/>
      <c r="L610" s="31">
        <f t="shared" si="6"/>
        <v>-1883.460000000021</v>
      </c>
      <c r="M610" s="31">
        <f t="shared" si="7"/>
        <v>66220.920000000013</v>
      </c>
      <c r="N610" s="31">
        <f t="shared" si="8"/>
        <v>64337.459999999992</v>
      </c>
    </row>
    <row r="611" spans="1:14" ht="14.25" customHeight="1">
      <c r="A611" s="27" t="s">
        <v>71</v>
      </c>
      <c r="B611" s="28">
        <v>44805</v>
      </c>
      <c r="C611" s="29" t="s">
        <v>404</v>
      </c>
      <c r="D611" s="30">
        <v>25</v>
      </c>
      <c r="E611" s="30"/>
      <c r="F611" s="30"/>
      <c r="G611" s="27"/>
      <c r="H611" s="27"/>
      <c r="I611" s="27"/>
      <c r="J611" s="27"/>
      <c r="K611" s="27"/>
      <c r="L611" s="31">
        <f t="shared" si="6"/>
        <v>-1908.460000000021</v>
      </c>
      <c r="M611" s="31">
        <f t="shared" si="7"/>
        <v>66245.920000000013</v>
      </c>
      <c r="N611" s="31">
        <f t="shared" si="8"/>
        <v>64337.459999999992</v>
      </c>
    </row>
    <row r="612" spans="1:14" ht="14.25" customHeight="1">
      <c r="A612" s="27" t="s">
        <v>71</v>
      </c>
      <c r="B612" s="28">
        <v>44806</v>
      </c>
      <c r="C612" s="29" t="s">
        <v>460</v>
      </c>
      <c r="D612" s="32"/>
      <c r="E612" s="30">
        <v>494.24</v>
      </c>
      <c r="F612" s="30"/>
      <c r="G612" s="27"/>
      <c r="H612" s="27"/>
      <c r="I612" s="27"/>
      <c r="J612" s="27"/>
      <c r="K612" s="27"/>
      <c r="L612" s="31">
        <f t="shared" si="6"/>
        <v>-1414.220000000023</v>
      </c>
      <c r="M612" s="31">
        <f t="shared" si="7"/>
        <v>66245.920000000013</v>
      </c>
      <c r="N612" s="31">
        <f t="shared" si="8"/>
        <v>64831.69999999999</v>
      </c>
    </row>
    <row r="613" spans="1:14" ht="14.25" customHeight="1">
      <c r="A613" s="27" t="s">
        <v>71</v>
      </c>
      <c r="B613" s="28">
        <v>44812</v>
      </c>
      <c r="C613" s="51" t="s">
        <v>461</v>
      </c>
      <c r="D613" s="30">
        <v>180</v>
      </c>
      <c r="E613" s="30"/>
      <c r="F613" s="30"/>
      <c r="G613" s="27"/>
      <c r="H613" s="27"/>
      <c r="I613" s="27"/>
      <c r="J613" s="27"/>
      <c r="K613" s="27"/>
      <c r="L613" s="31">
        <f t="shared" si="6"/>
        <v>-1594.220000000023</v>
      </c>
      <c r="M613" s="31">
        <f t="shared" si="7"/>
        <v>66425.920000000013</v>
      </c>
      <c r="N613" s="31">
        <f t="shared" si="8"/>
        <v>64831.69999999999</v>
      </c>
    </row>
    <row r="614" spans="1:14" ht="14.25" customHeight="1">
      <c r="A614" s="27" t="s">
        <v>71</v>
      </c>
      <c r="B614" s="28">
        <v>44812</v>
      </c>
      <c r="C614" s="52" t="s">
        <v>462</v>
      </c>
      <c r="D614" s="30"/>
      <c r="E614" s="30"/>
      <c r="F614" s="30">
        <v>950</v>
      </c>
      <c r="G614" s="27"/>
      <c r="H614" s="27"/>
      <c r="I614" s="27"/>
      <c r="J614" s="27"/>
      <c r="K614" s="27"/>
      <c r="L614" s="31">
        <f t="shared" si="6"/>
        <v>-1594.220000000023</v>
      </c>
      <c r="M614" s="31">
        <f t="shared" si="7"/>
        <v>66425.920000000013</v>
      </c>
      <c r="N614" s="31">
        <f t="shared" si="8"/>
        <v>64831.69999999999</v>
      </c>
    </row>
    <row r="615" spans="1:14" ht="14.25" customHeight="1">
      <c r="A615" s="27" t="s">
        <v>71</v>
      </c>
      <c r="B615" s="28">
        <v>44812</v>
      </c>
      <c r="C615" s="51" t="s">
        <v>463</v>
      </c>
      <c r="D615" s="30"/>
      <c r="E615" s="30"/>
      <c r="F615" s="30">
        <v>72</v>
      </c>
      <c r="G615" s="27"/>
      <c r="H615" s="27"/>
      <c r="I615" s="27"/>
      <c r="J615" s="27"/>
      <c r="K615" s="27"/>
      <c r="L615" s="31">
        <f t="shared" si="6"/>
        <v>-1594.220000000023</v>
      </c>
      <c r="M615" s="31">
        <f t="shared" si="7"/>
        <v>66425.920000000013</v>
      </c>
      <c r="N615" s="31">
        <f t="shared" si="8"/>
        <v>64831.69999999999</v>
      </c>
    </row>
    <row r="616" spans="1:14" ht="14.25" customHeight="1">
      <c r="A616" s="27" t="s">
        <v>71</v>
      </c>
      <c r="B616" s="60">
        <v>44815</v>
      </c>
      <c r="C616" s="29" t="s">
        <v>464</v>
      </c>
      <c r="D616" s="30">
        <v>3400</v>
      </c>
      <c r="E616" s="30"/>
      <c r="F616" s="30"/>
      <c r="G616" s="27"/>
      <c r="H616" s="27"/>
      <c r="I616" s="27"/>
      <c r="J616" s="27"/>
      <c r="K616" s="27"/>
      <c r="L616" s="31">
        <f t="shared" si="6"/>
        <v>-4994.220000000023</v>
      </c>
      <c r="M616" s="31">
        <f t="shared" si="7"/>
        <v>69825.920000000013</v>
      </c>
      <c r="N616" s="31">
        <f t="shared" si="8"/>
        <v>64831.69999999999</v>
      </c>
    </row>
    <row r="617" spans="1:14" ht="14.25" customHeight="1">
      <c r="A617" s="27" t="s">
        <v>71</v>
      </c>
      <c r="B617" s="28">
        <v>44833</v>
      </c>
      <c r="C617" s="29" t="s">
        <v>393</v>
      </c>
      <c r="D617" s="30">
        <v>17</v>
      </c>
      <c r="E617" s="30"/>
      <c r="F617" s="30"/>
      <c r="G617" s="27"/>
      <c r="H617" s="27"/>
      <c r="I617" s="27"/>
      <c r="J617" s="27"/>
      <c r="K617" s="27"/>
      <c r="L617" s="31">
        <f t="shared" si="6"/>
        <v>-5011.220000000023</v>
      </c>
      <c r="M617" s="31">
        <f t="shared" si="7"/>
        <v>69842.920000000013</v>
      </c>
      <c r="N617" s="31">
        <f t="shared" si="8"/>
        <v>64831.69999999999</v>
      </c>
    </row>
    <row r="618" spans="1:14" ht="14.25" customHeight="1">
      <c r="A618" s="27" t="s">
        <v>71</v>
      </c>
      <c r="B618" s="28">
        <v>44836</v>
      </c>
      <c r="C618" s="29" t="s">
        <v>404</v>
      </c>
      <c r="D618" s="30">
        <v>25</v>
      </c>
      <c r="E618" s="30"/>
      <c r="F618" s="30"/>
      <c r="G618" s="27"/>
      <c r="H618" s="27"/>
      <c r="I618" s="27"/>
      <c r="J618" s="27"/>
      <c r="K618" s="27"/>
      <c r="L618" s="31">
        <f t="shared" si="6"/>
        <v>-5036.220000000023</v>
      </c>
      <c r="M618" s="31">
        <f t="shared" si="7"/>
        <v>69867.920000000013</v>
      </c>
      <c r="N618" s="31">
        <f t="shared" si="8"/>
        <v>64831.69999999999</v>
      </c>
    </row>
    <row r="619" spans="1:14" ht="14.25" customHeight="1">
      <c r="A619" s="27" t="s">
        <v>71</v>
      </c>
      <c r="B619" s="28">
        <v>44837</v>
      </c>
      <c r="C619" s="51" t="s">
        <v>465</v>
      </c>
      <c r="D619" s="30">
        <v>158</v>
      </c>
      <c r="E619" s="30"/>
      <c r="F619" s="30"/>
      <c r="G619" s="27"/>
      <c r="H619" s="27"/>
      <c r="I619" s="27"/>
      <c r="J619" s="27"/>
      <c r="K619" s="27"/>
      <c r="L619" s="31">
        <f t="shared" si="6"/>
        <v>-5194.220000000023</v>
      </c>
      <c r="M619" s="31">
        <f t="shared" si="7"/>
        <v>70025.920000000013</v>
      </c>
      <c r="N619" s="31">
        <f t="shared" si="8"/>
        <v>64831.69999999999</v>
      </c>
    </row>
    <row r="620" spans="1:14" ht="14.25" customHeight="1">
      <c r="A620" s="27" t="s">
        <v>71</v>
      </c>
      <c r="B620" s="28">
        <v>44837</v>
      </c>
      <c r="C620" s="52" t="s">
        <v>466</v>
      </c>
      <c r="D620" s="30"/>
      <c r="E620" s="30"/>
      <c r="F620" s="30">
        <v>847</v>
      </c>
      <c r="G620" s="27"/>
      <c r="H620" s="27"/>
      <c r="I620" s="27"/>
      <c r="J620" s="27"/>
      <c r="K620" s="27"/>
      <c r="L620" s="31">
        <f t="shared" si="6"/>
        <v>-5194.220000000023</v>
      </c>
      <c r="M620" s="31">
        <f t="shared" si="7"/>
        <v>70025.920000000013</v>
      </c>
      <c r="N620" s="31">
        <f t="shared" si="8"/>
        <v>64831.69999999999</v>
      </c>
    </row>
    <row r="621" spans="1:14" ht="14.25" customHeight="1">
      <c r="A621" s="27" t="s">
        <v>71</v>
      </c>
      <c r="B621" s="28">
        <v>44837</v>
      </c>
      <c r="C621" s="51" t="s">
        <v>467</v>
      </c>
      <c r="D621" s="30"/>
      <c r="E621" s="30"/>
      <c r="F621" s="30">
        <v>63</v>
      </c>
      <c r="G621" s="27"/>
      <c r="H621" s="27"/>
      <c r="I621" s="27"/>
      <c r="J621" s="27"/>
      <c r="K621" s="27"/>
      <c r="L621" s="31">
        <f t="shared" si="6"/>
        <v>-5194.220000000023</v>
      </c>
      <c r="M621" s="31">
        <f t="shared" si="7"/>
        <v>70025.920000000013</v>
      </c>
      <c r="N621" s="31">
        <f t="shared" si="8"/>
        <v>64831.69999999999</v>
      </c>
    </row>
    <row r="622" spans="1:14" ht="14.25" customHeight="1">
      <c r="A622" s="27" t="s">
        <v>71</v>
      </c>
      <c r="B622" s="28">
        <v>44840</v>
      </c>
      <c r="C622" s="29" t="s">
        <v>468</v>
      </c>
      <c r="D622" s="53"/>
      <c r="E622" s="53">
        <v>3400</v>
      </c>
      <c r="F622" s="30"/>
      <c r="G622" s="27"/>
      <c r="H622" s="27"/>
      <c r="I622" s="27"/>
      <c r="J622" s="27"/>
      <c r="K622" s="27"/>
      <c r="L622" s="31">
        <f t="shared" si="6"/>
        <v>-1794.2200000000303</v>
      </c>
      <c r="M622" s="31">
        <f t="shared" si="7"/>
        <v>70025.920000000013</v>
      </c>
      <c r="N622" s="31">
        <f t="shared" si="8"/>
        <v>68231.699999999983</v>
      </c>
    </row>
    <row r="623" spans="1:14" ht="14.25" customHeight="1">
      <c r="A623" s="27" t="s">
        <v>71</v>
      </c>
      <c r="B623" s="28">
        <v>44841</v>
      </c>
      <c r="C623" s="29" t="s">
        <v>469</v>
      </c>
      <c r="D623" s="30">
        <v>76.22</v>
      </c>
      <c r="E623" s="30"/>
      <c r="F623" s="30"/>
      <c r="G623" s="27"/>
      <c r="H623" s="27"/>
      <c r="I623" s="27"/>
      <c r="J623" s="27"/>
      <c r="K623" s="27"/>
      <c r="L623" s="31">
        <f t="shared" si="6"/>
        <v>-1870.4400000000314</v>
      </c>
      <c r="M623" s="31">
        <f t="shared" si="7"/>
        <v>70102.140000000014</v>
      </c>
      <c r="N623" s="31">
        <f t="shared" si="8"/>
        <v>68231.699999999983</v>
      </c>
    </row>
    <row r="624" spans="1:14" ht="14.25" customHeight="1">
      <c r="A624" s="27" t="s">
        <v>71</v>
      </c>
      <c r="B624" s="28">
        <v>44864</v>
      </c>
      <c r="C624" s="29" t="s">
        <v>393</v>
      </c>
      <c r="D624" s="30">
        <v>17</v>
      </c>
      <c r="E624" s="30"/>
      <c r="F624" s="30"/>
      <c r="G624" s="27"/>
      <c r="H624" s="27"/>
      <c r="I624" s="27"/>
      <c r="J624" s="27"/>
      <c r="K624" s="27"/>
      <c r="L624" s="31">
        <f t="shared" si="6"/>
        <v>-1887.4400000000314</v>
      </c>
      <c r="M624" s="31">
        <f t="shared" si="7"/>
        <v>70119.140000000014</v>
      </c>
      <c r="N624" s="31">
        <f t="shared" si="8"/>
        <v>68231.699999999983</v>
      </c>
    </row>
    <row r="625" spans="1:14" ht="14.25" customHeight="1">
      <c r="A625" s="27" t="s">
        <v>71</v>
      </c>
      <c r="B625" s="28">
        <v>44867</v>
      </c>
      <c r="C625" s="29" t="s">
        <v>404</v>
      </c>
      <c r="D625" s="30">
        <v>25</v>
      </c>
      <c r="E625" s="30"/>
      <c r="F625" s="30"/>
      <c r="G625" s="27"/>
      <c r="H625" s="27"/>
      <c r="I625" s="27"/>
      <c r="J625" s="27"/>
      <c r="K625" s="27"/>
      <c r="L625" s="31">
        <f t="shared" si="6"/>
        <v>-1912.4400000000314</v>
      </c>
      <c r="M625" s="31">
        <f t="shared" si="7"/>
        <v>70144.140000000014</v>
      </c>
      <c r="N625" s="31">
        <f t="shared" si="8"/>
        <v>68231.699999999983</v>
      </c>
    </row>
    <row r="626" spans="1:14" ht="14.25" customHeight="1">
      <c r="A626" s="27" t="s">
        <v>71</v>
      </c>
      <c r="B626" s="28">
        <v>44868</v>
      </c>
      <c r="C626" s="29" t="s">
        <v>398</v>
      </c>
      <c r="D626" s="30">
        <v>1</v>
      </c>
      <c r="E626" s="30"/>
      <c r="F626" s="30"/>
      <c r="G626" s="27"/>
      <c r="H626" s="27"/>
      <c r="I626" s="27"/>
      <c r="J626" s="27"/>
      <c r="K626" s="27"/>
      <c r="L626" s="31">
        <f t="shared" si="6"/>
        <v>-1913.4400000000314</v>
      </c>
      <c r="M626" s="31">
        <f t="shared" si="7"/>
        <v>70145.140000000014</v>
      </c>
      <c r="N626" s="31">
        <f t="shared" si="8"/>
        <v>68231.699999999983</v>
      </c>
    </row>
    <row r="627" spans="1:14" ht="14.25" customHeight="1">
      <c r="A627" s="27" t="s">
        <v>71</v>
      </c>
      <c r="B627" s="28">
        <v>44868</v>
      </c>
      <c r="C627" s="51" t="s">
        <v>470</v>
      </c>
      <c r="D627" s="30">
        <v>185</v>
      </c>
      <c r="E627" s="30"/>
      <c r="F627" s="30"/>
      <c r="G627" s="27"/>
      <c r="H627" s="27"/>
      <c r="I627" s="27"/>
      <c r="J627" s="27"/>
      <c r="K627" s="27"/>
      <c r="L627" s="31">
        <f t="shared" si="6"/>
        <v>-2098.4400000000314</v>
      </c>
      <c r="M627" s="31">
        <f t="shared" si="7"/>
        <v>70330.140000000014</v>
      </c>
      <c r="N627" s="31">
        <f t="shared" si="8"/>
        <v>68231.699999999983</v>
      </c>
    </row>
    <row r="628" spans="1:14" ht="14.25" customHeight="1">
      <c r="A628" s="27" t="s">
        <v>71</v>
      </c>
      <c r="B628" s="28">
        <v>44868</v>
      </c>
      <c r="C628" s="52" t="s">
        <v>471</v>
      </c>
      <c r="D628" s="30"/>
      <c r="E628" s="30"/>
      <c r="F628" s="30">
        <v>1002</v>
      </c>
      <c r="G628" s="27"/>
      <c r="H628" s="27"/>
      <c r="I628" s="27"/>
      <c r="J628" s="27"/>
      <c r="K628" s="27"/>
      <c r="L628" s="31">
        <f t="shared" si="6"/>
        <v>-2098.4400000000314</v>
      </c>
      <c r="M628" s="31">
        <f t="shared" si="7"/>
        <v>70330.140000000014</v>
      </c>
      <c r="N628" s="31">
        <f t="shared" si="8"/>
        <v>68231.699999999983</v>
      </c>
    </row>
    <row r="629" spans="1:14" ht="14.25" customHeight="1">
      <c r="A629" s="27" t="s">
        <v>71</v>
      </c>
      <c r="B629" s="28">
        <v>44868</v>
      </c>
      <c r="C629" s="51" t="s">
        <v>472</v>
      </c>
      <c r="D629" s="30"/>
      <c r="E629" s="30"/>
      <c r="F629" s="30">
        <v>74</v>
      </c>
      <c r="G629" s="27"/>
      <c r="H629" s="27"/>
      <c r="I629" s="27"/>
      <c r="J629" s="27"/>
      <c r="K629" s="27"/>
      <c r="L629" s="31">
        <f t="shared" si="6"/>
        <v>-2098.4400000000314</v>
      </c>
      <c r="M629" s="31">
        <f t="shared" si="7"/>
        <v>70330.140000000014</v>
      </c>
      <c r="N629" s="31">
        <f t="shared" si="8"/>
        <v>68231.699999999983</v>
      </c>
    </row>
    <row r="630" spans="1:14" ht="14.25" customHeight="1">
      <c r="A630" s="27" t="s">
        <v>71</v>
      </c>
      <c r="B630" s="28">
        <v>44890</v>
      </c>
      <c r="C630" s="29" t="s">
        <v>473</v>
      </c>
      <c r="D630" s="30">
        <v>50</v>
      </c>
      <c r="E630" s="30"/>
      <c r="F630" s="30"/>
      <c r="G630" s="27"/>
      <c r="H630" s="27"/>
      <c r="I630" s="27"/>
      <c r="J630" s="27"/>
      <c r="K630" s="27"/>
      <c r="L630" s="31">
        <f t="shared" si="6"/>
        <v>-2148.4400000000314</v>
      </c>
      <c r="M630" s="31">
        <f t="shared" si="7"/>
        <v>70380.140000000014</v>
      </c>
      <c r="N630" s="31">
        <f t="shared" si="8"/>
        <v>68231.699999999983</v>
      </c>
    </row>
    <row r="631" spans="1:14" ht="14.25" customHeight="1">
      <c r="A631" s="27" t="s">
        <v>71</v>
      </c>
      <c r="B631" s="28">
        <v>44895</v>
      </c>
      <c r="C631" s="29" t="s">
        <v>234</v>
      </c>
      <c r="D631" s="30">
        <v>-5.0999999999999996</v>
      </c>
      <c r="E631" s="30"/>
      <c r="F631" s="30"/>
      <c r="G631" s="27"/>
      <c r="H631" s="27"/>
      <c r="I631" s="27"/>
      <c r="J631" s="27"/>
      <c r="K631" s="27"/>
      <c r="L631" s="31">
        <f t="shared" si="6"/>
        <v>-2143.3400000000256</v>
      </c>
      <c r="M631" s="31">
        <f t="shared" si="7"/>
        <v>70375.040000000008</v>
      </c>
      <c r="N631" s="31">
        <f t="shared" si="8"/>
        <v>68231.699999999983</v>
      </c>
    </row>
    <row r="632" spans="1:14" ht="14.25" customHeight="1">
      <c r="A632" s="27" t="s">
        <v>71</v>
      </c>
      <c r="B632" s="28">
        <v>44895</v>
      </c>
      <c r="C632" s="48" t="s">
        <v>474</v>
      </c>
      <c r="D632" s="30">
        <v>14.85</v>
      </c>
      <c r="E632" s="30"/>
      <c r="F632" s="30"/>
      <c r="G632" s="27"/>
      <c r="H632" s="27"/>
      <c r="I632" s="27"/>
      <c r="J632" s="27"/>
      <c r="K632" s="27"/>
      <c r="L632" s="31">
        <f t="shared" si="6"/>
        <v>-2158.1900000000314</v>
      </c>
      <c r="M632" s="31">
        <f t="shared" si="7"/>
        <v>70389.890000000014</v>
      </c>
      <c r="N632" s="31">
        <f t="shared" si="8"/>
        <v>68231.699999999983</v>
      </c>
    </row>
    <row r="633" spans="1:14" ht="14.25" customHeight="1">
      <c r="A633" s="27" t="s">
        <v>71</v>
      </c>
      <c r="B633" s="28">
        <v>44895</v>
      </c>
      <c r="C633" s="29" t="s">
        <v>393</v>
      </c>
      <c r="D633" s="30">
        <v>17</v>
      </c>
      <c r="E633" s="30"/>
      <c r="F633" s="30"/>
      <c r="G633" s="27"/>
      <c r="H633" s="27"/>
      <c r="I633" s="27"/>
      <c r="J633" s="27"/>
      <c r="K633" s="27"/>
      <c r="L633" s="31">
        <f t="shared" si="6"/>
        <v>-2175.1900000000314</v>
      </c>
      <c r="M633" s="31">
        <f t="shared" si="7"/>
        <v>70406.890000000014</v>
      </c>
      <c r="N633" s="31">
        <f t="shared" si="8"/>
        <v>68231.699999999983</v>
      </c>
    </row>
    <row r="634" spans="1:14" ht="14.25" customHeight="1">
      <c r="A634" s="27" t="s">
        <v>71</v>
      </c>
      <c r="B634" s="28">
        <v>44896</v>
      </c>
      <c r="C634" s="29" t="s">
        <v>404</v>
      </c>
      <c r="D634" s="30">
        <v>25</v>
      </c>
      <c r="E634" s="30"/>
      <c r="F634" s="30"/>
      <c r="G634" s="27"/>
      <c r="H634" s="27"/>
      <c r="I634" s="27"/>
      <c r="J634" s="27"/>
      <c r="K634" s="27"/>
      <c r="L634" s="31">
        <f t="shared" si="6"/>
        <v>-2200.1900000000314</v>
      </c>
      <c r="M634" s="31">
        <f t="shared" si="7"/>
        <v>70431.890000000014</v>
      </c>
      <c r="N634" s="31">
        <f t="shared" si="8"/>
        <v>68231.699999999983</v>
      </c>
    </row>
    <row r="635" spans="1:14" ht="14.25" customHeight="1">
      <c r="A635" s="27" t="s">
        <v>71</v>
      </c>
      <c r="B635" s="28">
        <v>44900</v>
      </c>
      <c r="C635" s="51" t="s">
        <v>475</v>
      </c>
      <c r="D635" s="30">
        <v>162</v>
      </c>
      <c r="E635" s="30"/>
      <c r="F635" s="30"/>
      <c r="G635" s="27"/>
      <c r="H635" s="27"/>
      <c r="I635" s="27"/>
      <c r="J635" s="27"/>
      <c r="K635" s="27"/>
      <c r="L635" s="31">
        <f t="shared" si="6"/>
        <v>-2362.1900000000314</v>
      </c>
      <c r="M635" s="31">
        <f t="shared" si="7"/>
        <v>70593.890000000014</v>
      </c>
      <c r="N635" s="31">
        <f t="shared" si="8"/>
        <v>68231.699999999983</v>
      </c>
    </row>
    <row r="636" spans="1:14" ht="14.25" customHeight="1">
      <c r="A636" s="27" t="s">
        <v>71</v>
      </c>
      <c r="B636" s="28">
        <v>44900</v>
      </c>
      <c r="C636" s="52" t="s">
        <v>476</v>
      </c>
      <c r="D636" s="30"/>
      <c r="E636" s="30"/>
      <c r="F636" s="30">
        <v>890</v>
      </c>
      <c r="G636" s="27"/>
      <c r="H636" s="27"/>
      <c r="I636" s="27"/>
      <c r="J636" s="27"/>
      <c r="K636" s="27"/>
      <c r="L636" s="31">
        <f t="shared" si="6"/>
        <v>-2362.1900000000314</v>
      </c>
      <c r="M636" s="31">
        <f t="shared" si="7"/>
        <v>70593.890000000014</v>
      </c>
      <c r="N636" s="31">
        <f t="shared" si="8"/>
        <v>68231.699999999983</v>
      </c>
    </row>
    <row r="637" spans="1:14" ht="14.25" customHeight="1">
      <c r="A637" s="27" t="s">
        <v>71</v>
      </c>
      <c r="B637" s="28">
        <v>44900</v>
      </c>
      <c r="C637" s="51" t="s">
        <v>477</v>
      </c>
      <c r="D637" s="30"/>
      <c r="E637" s="30"/>
      <c r="F637" s="30">
        <v>65</v>
      </c>
      <c r="G637" s="27"/>
      <c r="H637" s="27"/>
      <c r="I637" s="27"/>
      <c r="J637" s="27"/>
      <c r="K637" s="27"/>
      <c r="L637" s="31">
        <f t="shared" si="6"/>
        <v>-2362.1900000000314</v>
      </c>
      <c r="M637" s="31">
        <f t="shared" si="7"/>
        <v>70593.890000000014</v>
      </c>
      <c r="N637" s="31">
        <f t="shared" si="8"/>
        <v>68231.699999999983</v>
      </c>
    </row>
    <row r="638" spans="1:14" ht="14.25" customHeight="1">
      <c r="A638" s="27" t="s">
        <v>71</v>
      </c>
      <c r="B638" s="28">
        <v>44925</v>
      </c>
      <c r="C638" s="29" t="s">
        <v>398</v>
      </c>
      <c r="D638" s="30">
        <v>-1.9</v>
      </c>
      <c r="E638" s="30"/>
      <c r="F638" s="30"/>
      <c r="G638" s="27"/>
      <c r="H638" s="27"/>
      <c r="I638" s="27"/>
      <c r="J638" s="27"/>
      <c r="K638" s="27"/>
      <c r="L638" s="31">
        <f t="shared" si="6"/>
        <v>-2360.2900000000373</v>
      </c>
      <c r="M638" s="31">
        <f t="shared" si="7"/>
        <v>70591.99000000002</v>
      </c>
      <c r="N638" s="31">
        <f t="shared" si="8"/>
        <v>68231.699999999983</v>
      </c>
    </row>
    <row r="639" spans="1:14" ht="14.25" customHeight="1">
      <c r="A639" s="27" t="s">
        <v>71</v>
      </c>
      <c r="B639" s="28">
        <v>44926</v>
      </c>
      <c r="C639" s="29" t="s">
        <v>234</v>
      </c>
      <c r="D639" s="30">
        <v>-17</v>
      </c>
      <c r="E639" s="30"/>
      <c r="F639" s="30"/>
      <c r="G639" s="27"/>
      <c r="H639" s="27"/>
      <c r="I639" s="27"/>
      <c r="J639" s="27"/>
      <c r="K639" s="27"/>
      <c r="L639" s="31">
        <f t="shared" si="6"/>
        <v>-2343.2900000000373</v>
      </c>
      <c r="M639" s="31">
        <f t="shared" si="7"/>
        <v>70574.99000000002</v>
      </c>
      <c r="N639" s="31">
        <f t="shared" si="8"/>
        <v>68231.699999999983</v>
      </c>
    </row>
    <row r="640" spans="1:14" ht="14.25" customHeight="1">
      <c r="A640" s="27" t="s">
        <v>71</v>
      </c>
      <c r="B640" s="28">
        <v>44926</v>
      </c>
      <c r="C640" s="29" t="s">
        <v>393</v>
      </c>
      <c r="D640" s="30">
        <v>17</v>
      </c>
      <c r="E640" s="30"/>
      <c r="F640" s="30"/>
      <c r="G640" s="27"/>
      <c r="H640" s="27"/>
      <c r="I640" s="27"/>
      <c r="J640" s="27"/>
      <c r="K640" s="27"/>
      <c r="L640" s="31">
        <f t="shared" si="6"/>
        <v>-2360.2900000000373</v>
      </c>
      <c r="M640" s="31">
        <f t="shared" si="7"/>
        <v>70591.99000000002</v>
      </c>
      <c r="N640" s="31">
        <f t="shared" si="8"/>
        <v>68231.699999999983</v>
      </c>
    </row>
    <row r="641" spans="1:14" ht="14.25" customHeight="1">
      <c r="A641" s="27" t="s">
        <v>71</v>
      </c>
      <c r="B641" s="28">
        <v>44927</v>
      </c>
      <c r="C641" s="29" t="s">
        <v>404</v>
      </c>
      <c r="D641" s="30">
        <v>25</v>
      </c>
      <c r="E641" s="30"/>
      <c r="F641" s="30"/>
      <c r="G641" s="27" t="s">
        <v>91</v>
      </c>
      <c r="H641" s="27"/>
      <c r="I641" s="27"/>
      <c r="J641" s="27"/>
      <c r="K641" s="27"/>
      <c r="L641" s="31">
        <f t="shared" si="6"/>
        <v>-2385.2900000000373</v>
      </c>
      <c r="M641" s="31">
        <f t="shared" si="7"/>
        <v>70616.99000000002</v>
      </c>
      <c r="N641" s="31">
        <f t="shared" si="8"/>
        <v>68231.699999999983</v>
      </c>
    </row>
    <row r="642" spans="1:14" ht="14.25" customHeight="1">
      <c r="A642" s="27" t="s">
        <v>71</v>
      </c>
      <c r="B642" s="28">
        <v>44930</v>
      </c>
      <c r="C642" s="29" t="s">
        <v>398</v>
      </c>
      <c r="D642" s="30">
        <v>2</v>
      </c>
      <c r="E642" s="30"/>
      <c r="F642" s="30"/>
      <c r="G642" s="27" t="s">
        <v>91</v>
      </c>
      <c r="H642" s="27"/>
      <c r="I642" s="27"/>
      <c r="J642" s="27"/>
      <c r="K642" s="27"/>
      <c r="L642" s="31">
        <f t="shared" si="6"/>
        <v>-2387.2900000000373</v>
      </c>
      <c r="M642" s="31">
        <f t="shared" si="7"/>
        <v>70618.99000000002</v>
      </c>
      <c r="N642" s="31">
        <f t="shared" si="8"/>
        <v>68231.699999999983</v>
      </c>
    </row>
    <row r="643" spans="1:14" ht="14.25" customHeight="1">
      <c r="A643" s="27" t="s">
        <v>71</v>
      </c>
      <c r="B643" s="28">
        <v>44934</v>
      </c>
      <c r="C643" s="51" t="s">
        <v>478</v>
      </c>
      <c r="D643" s="30">
        <v>148</v>
      </c>
      <c r="E643" s="30"/>
      <c r="F643" s="30"/>
      <c r="G643" s="27" t="s">
        <v>91</v>
      </c>
      <c r="H643" s="27"/>
      <c r="I643" s="27"/>
      <c r="J643" s="27"/>
      <c r="K643" s="27"/>
      <c r="L643" s="31">
        <f t="shared" si="6"/>
        <v>-2535.2900000000373</v>
      </c>
      <c r="M643" s="31">
        <f t="shared" si="7"/>
        <v>70766.99000000002</v>
      </c>
      <c r="N643" s="31">
        <f t="shared" si="8"/>
        <v>68231.699999999983</v>
      </c>
    </row>
    <row r="644" spans="1:14" ht="14.25" customHeight="1">
      <c r="A644" s="27" t="s">
        <v>71</v>
      </c>
      <c r="B644" s="28">
        <v>44934</v>
      </c>
      <c r="C644" s="52" t="s">
        <v>479</v>
      </c>
      <c r="D644" s="30"/>
      <c r="E644" s="30"/>
      <c r="F644" s="30">
        <v>821</v>
      </c>
      <c r="G644" s="27"/>
      <c r="H644" s="27"/>
      <c r="I644" s="27"/>
      <c r="J644" s="27"/>
      <c r="K644" s="27"/>
      <c r="L644" s="31">
        <f t="shared" si="6"/>
        <v>-2535.2900000000373</v>
      </c>
      <c r="M644" s="31">
        <f t="shared" si="7"/>
        <v>70766.99000000002</v>
      </c>
      <c r="N644" s="31">
        <f t="shared" si="8"/>
        <v>68231.699999999983</v>
      </c>
    </row>
    <row r="645" spans="1:14" ht="14.25" customHeight="1">
      <c r="A645" s="27" t="s">
        <v>71</v>
      </c>
      <c r="B645" s="28">
        <v>44934</v>
      </c>
      <c r="C645" s="51" t="s">
        <v>480</v>
      </c>
      <c r="D645" s="30"/>
      <c r="E645" s="30"/>
      <c r="F645" s="30">
        <v>61</v>
      </c>
      <c r="G645" s="27"/>
      <c r="H645" s="27"/>
      <c r="I645" s="27"/>
      <c r="J645" s="27"/>
      <c r="K645" s="27"/>
      <c r="L645" s="31">
        <f t="shared" si="6"/>
        <v>-2535.2900000000373</v>
      </c>
      <c r="M645" s="31">
        <f t="shared" si="7"/>
        <v>70766.99000000002</v>
      </c>
      <c r="N645" s="31">
        <f t="shared" si="8"/>
        <v>68231.699999999983</v>
      </c>
    </row>
    <row r="646" spans="1:14" ht="14.25" customHeight="1">
      <c r="A646" s="27" t="s">
        <v>71</v>
      </c>
      <c r="B646" s="28">
        <v>44941</v>
      </c>
      <c r="C646" s="29" t="s">
        <v>481</v>
      </c>
      <c r="D646" s="32"/>
      <c r="E646" s="30">
        <v>34.1</v>
      </c>
      <c r="F646" s="32"/>
      <c r="G646" s="27"/>
      <c r="H646" s="27"/>
      <c r="I646" s="27"/>
      <c r="J646" s="27"/>
      <c r="K646" s="27"/>
      <c r="L646" s="31">
        <f t="shared" si="6"/>
        <v>-2501.1900000000314</v>
      </c>
      <c r="M646" s="31">
        <f t="shared" si="7"/>
        <v>70766.99000000002</v>
      </c>
      <c r="N646" s="31">
        <f t="shared" si="8"/>
        <v>68265.799999999988</v>
      </c>
    </row>
    <row r="647" spans="1:14" ht="14.25" customHeight="1">
      <c r="A647" s="27" t="s">
        <v>71</v>
      </c>
      <c r="B647" s="28">
        <v>44957</v>
      </c>
      <c r="C647" s="29" t="s">
        <v>234</v>
      </c>
      <c r="D647" s="30">
        <v>-17</v>
      </c>
      <c r="E647" s="30"/>
      <c r="F647" s="30"/>
      <c r="G647" s="27" t="s">
        <v>89</v>
      </c>
      <c r="H647" s="27"/>
      <c r="I647" s="27"/>
      <c r="J647" s="27"/>
      <c r="K647" s="27"/>
      <c r="L647" s="31">
        <f t="shared" si="6"/>
        <v>-2484.1900000000314</v>
      </c>
      <c r="M647" s="31">
        <f t="shared" si="7"/>
        <v>70749.99000000002</v>
      </c>
      <c r="N647" s="31">
        <f t="shared" si="8"/>
        <v>68265.799999999988</v>
      </c>
    </row>
    <row r="648" spans="1:14" ht="14.25" customHeight="1">
      <c r="A648" s="27" t="s">
        <v>71</v>
      </c>
      <c r="B648" s="28">
        <v>44957</v>
      </c>
      <c r="C648" s="29" t="s">
        <v>393</v>
      </c>
      <c r="D648" s="30">
        <v>17</v>
      </c>
      <c r="E648" s="30"/>
      <c r="F648" s="30"/>
      <c r="G648" s="27" t="s">
        <v>89</v>
      </c>
      <c r="H648" s="27"/>
      <c r="I648" s="27"/>
      <c r="J648" s="27"/>
      <c r="K648" s="27"/>
      <c r="L648" s="31">
        <f t="shared" si="6"/>
        <v>-2501.1900000000314</v>
      </c>
      <c r="M648" s="31">
        <f t="shared" si="7"/>
        <v>70766.99000000002</v>
      </c>
      <c r="N648" s="31">
        <f t="shared" si="8"/>
        <v>68265.799999999988</v>
      </c>
    </row>
    <row r="649" spans="1:14" ht="14.25" customHeight="1">
      <c r="A649" s="27" t="s">
        <v>71</v>
      </c>
      <c r="B649" s="28">
        <v>44958</v>
      </c>
      <c r="C649" s="29" t="s">
        <v>404</v>
      </c>
      <c r="D649" s="30">
        <v>25</v>
      </c>
      <c r="E649" s="30"/>
      <c r="F649" s="30"/>
      <c r="G649" s="27" t="s">
        <v>91</v>
      </c>
      <c r="H649" s="27"/>
      <c r="I649" s="27"/>
      <c r="J649" s="27"/>
      <c r="K649" s="27"/>
      <c r="L649" s="31">
        <f t="shared" si="6"/>
        <v>-2526.1900000000314</v>
      </c>
      <c r="M649" s="31">
        <f t="shared" si="7"/>
        <v>70791.99000000002</v>
      </c>
      <c r="N649" s="31">
        <f t="shared" si="8"/>
        <v>68265.799999999988</v>
      </c>
    </row>
    <row r="650" spans="1:14" ht="14.25" customHeight="1">
      <c r="A650" s="27" t="s">
        <v>71</v>
      </c>
      <c r="B650" s="28">
        <v>44963</v>
      </c>
      <c r="C650" s="51" t="s">
        <v>482</v>
      </c>
      <c r="D650" s="30">
        <v>171</v>
      </c>
      <c r="E650" s="30"/>
      <c r="F650" s="30"/>
      <c r="G650" s="27" t="s">
        <v>91</v>
      </c>
      <c r="H650" s="27"/>
      <c r="I650" s="27"/>
      <c r="J650" s="27"/>
      <c r="K650" s="27"/>
      <c r="L650" s="31">
        <f t="shared" si="6"/>
        <v>-2697.1900000000314</v>
      </c>
      <c r="M650" s="31">
        <f t="shared" si="7"/>
        <v>70962.99000000002</v>
      </c>
      <c r="N650" s="31">
        <f t="shared" si="8"/>
        <v>68265.799999999988</v>
      </c>
    </row>
    <row r="651" spans="1:14" ht="14.25" customHeight="1">
      <c r="A651" s="27" t="s">
        <v>71</v>
      </c>
      <c r="B651" s="28">
        <v>44963</v>
      </c>
      <c r="C651" s="52" t="s">
        <v>483</v>
      </c>
      <c r="D651" s="30"/>
      <c r="E651" s="30"/>
      <c r="F651" s="30">
        <v>934</v>
      </c>
      <c r="G651" s="27"/>
      <c r="H651" s="27"/>
      <c r="I651" s="27"/>
      <c r="J651" s="27"/>
      <c r="K651" s="27"/>
      <c r="L651" s="31">
        <f t="shared" si="6"/>
        <v>-2697.1900000000314</v>
      </c>
      <c r="M651" s="31">
        <f t="shared" si="7"/>
        <v>70962.99000000002</v>
      </c>
      <c r="N651" s="31">
        <f t="shared" si="8"/>
        <v>68265.799999999988</v>
      </c>
    </row>
    <row r="652" spans="1:14" ht="14.25" customHeight="1">
      <c r="A652" s="27" t="s">
        <v>71</v>
      </c>
      <c r="B652" s="28">
        <v>44963</v>
      </c>
      <c r="C652" s="51" t="s">
        <v>484</v>
      </c>
      <c r="D652" s="30"/>
      <c r="E652" s="30"/>
      <c r="F652" s="30">
        <v>70</v>
      </c>
      <c r="G652" s="27"/>
      <c r="H652" s="27"/>
      <c r="I652" s="27"/>
      <c r="J652" s="27"/>
      <c r="K652" s="27"/>
      <c r="L652" s="31">
        <f t="shared" si="6"/>
        <v>-2697.1900000000314</v>
      </c>
      <c r="M652" s="31">
        <f t="shared" si="7"/>
        <v>70962.99000000002</v>
      </c>
      <c r="N652" s="31">
        <f t="shared" si="8"/>
        <v>68265.799999999988</v>
      </c>
    </row>
    <row r="653" spans="1:14" ht="14.25" customHeight="1">
      <c r="A653" s="27" t="s">
        <v>71</v>
      </c>
      <c r="B653" s="28">
        <v>44973</v>
      </c>
      <c r="C653" s="29" t="s">
        <v>485</v>
      </c>
      <c r="D653" s="30">
        <v>13.3</v>
      </c>
      <c r="E653" s="30"/>
      <c r="F653" s="30"/>
      <c r="G653" s="27" t="s">
        <v>91</v>
      </c>
      <c r="H653" s="27"/>
      <c r="I653" s="27"/>
      <c r="J653" s="27"/>
      <c r="K653" s="27"/>
      <c r="L653" s="31">
        <f t="shared" si="6"/>
        <v>-2710.4900000000343</v>
      </c>
      <c r="M653" s="31">
        <f t="shared" si="7"/>
        <v>70976.290000000023</v>
      </c>
      <c r="N653" s="31">
        <f t="shared" si="8"/>
        <v>68265.799999999988</v>
      </c>
    </row>
    <row r="654" spans="1:14" ht="14.25" customHeight="1">
      <c r="A654" s="27" t="s">
        <v>71</v>
      </c>
      <c r="B654" s="28">
        <v>44973</v>
      </c>
      <c r="C654" s="29" t="s">
        <v>486</v>
      </c>
      <c r="D654" s="30">
        <v>19.899999999999999</v>
      </c>
      <c r="E654" s="30"/>
      <c r="F654" s="30"/>
      <c r="G654" s="27" t="s">
        <v>91</v>
      </c>
      <c r="H654" s="27"/>
      <c r="I654" s="27"/>
      <c r="J654" s="27"/>
      <c r="K654" s="27"/>
      <c r="L654" s="31">
        <f t="shared" si="6"/>
        <v>-2730.3900000000285</v>
      </c>
      <c r="M654" s="31">
        <f t="shared" si="7"/>
        <v>70996.190000000017</v>
      </c>
      <c r="N654" s="31">
        <f t="shared" si="8"/>
        <v>68265.799999999988</v>
      </c>
    </row>
    <row r="655" spans="1:14" ht="14.25" customHeight="1">
      <c r="A655" s="27" t="s">
        <v>71</v>
      </c>
      <c r="B655" s="28">
        <v>44985</v>
      </c>
      <c r="C655" s="29" t="s">
        <v>234</v>
      </c>
      <c r="D655" s="30">
        <v>-17</v>
      </c>
      <c r="E655" s="32"/>
      <c r="F655" s="32"/>
      <c r="G655" s="51" t="s">
        <v>89</v>
      </c>
      <c r="L655" s="31">
        <f t="shared" si="6"/>
        <v>-2713.3900000000285</v>
      </c>
      <c r="M655" s="31">
        <f t="shared" si="7"/>
        <v>70979.190000000017</v>
      </c>
      <c r="N655" s="31">
        <f t="shared" si="8"/>
        <v>68265.799999999988</v>
      </c>
    </row>
    <row r="656" spans="1:14" ht="14.25" customHeight="1">
      <c r="A656" s="27" t="s">
        <v>71</v>
      </c>
      <c r="B656" s="28">
        <v>44985</v>
      </c>
      <c r="C656" s="29" t="s">
        <v>393</v>
      </c>
      <c r="D656" s="30">
        <v>17</v>
      </c>
      <c r="E656" s="32"/>
      <c r="F656" s="32"/>
      <c r="G656" s="27" t="s">
        <v>89</v>
      </c>
      <c r="L656" s="31">
        <f t="shared" si="6"/>
        <v>-2730.3900000000285</v>
      </c>
      <c r="M656" s="31">
        <f t="shared" si="7"/>
        <v>70996.190000000017</v>
      </c>
      <c r="N656" s="31">
        <f t="shared" si="8"/>
        <v>68265.799999999988</v>
      </c>
    </row>
    <row r="657" spans="1:14" ht="14.25" customHeight="1">
      <c r="A657" s="27" t="s">
        <v>71</v>
      </c>
      <c r="B657" s="28">
        <v>44986</v>
      </c>
      <c r="C657" s="29" t="s">
        <v>404</v>
      </c>
      <c r="D657" s="30">
        <v>25</v>
      </c>
      <c r="E657" s="32"/>
      <c r="F657" s="32"/>
      <c r="G657" s="27" t="s">
        <v>91</v>
      </c>
      <c r="L657" s="31">
        <f t="shared" si="6"/>
        <v>-2755.3900000000285</v>
      </c>
      <c r="M657" s="31">
        <f t="shared" si="7"/>
        <v>71021.190000000017</v>
      </c>
      <c r="N657" s="31">
        <f t="shared" si="8"/>
        <v>68265.799999999988</v>
      </c>
    </row>
    <row r="658" spans="1:14" ht="14.25" customHeight="1">
      <c r="A658" s="27" t="s">
        <v>71</v>
      </c>
      <c r="B658" s="28">
        <v>44986</v>
      </c>
      <c r="C658" s="51" t="s">
        <v>487</v>
      </c>
      <c r="D658" s="32">
        <f>8980.92-8771.44</f>
        <v>209.47999999999956</v>
      </c>
      <c r="E658" s="32"/>
      <c r="F658" s="32"/>
      <c r="G658" s="51" t="s">
        <v>91</v>
      </c>
      <c r="L658" s="31">
        <f t="shared" si="6"/>
        <v>-2964.8700000000244</v>
      </c>
      <c r="M658" s="31">
        <f t="shared" si="7"/>
        <v>71230.670000000013</v>
      </c>
      <c r="N658" s="31">
        <f t="shared" si="8"/>
        <v>68265.799999999988</v>
      </c>
    </row>
    <row r="659" spans="1:14" ht="14.25" customHeight="1">
      <c r="A659" s="27" t="s">
        <v>71</v>
      </c>
      <c r="B659" s="28">
        <v>44992</v>
      </c>
      <c r="C659" s="51" t="s">
        <v>488</v>
      </c>
      <c r="D659" s="32">
        <v>130</v>
      </c>
      <c r="E659" s="30"/>
      <c r="F659" s="30"/>
      <c r="G659" s="27" t="s">
        <v>91</v>
      </c>
      <c r="L659" s="31">
        <f t="shared" si="6"/>
        <v>-3094.8700000000244</v>
      </c>
      <c r="M659" s="31">
        <f t="shared" si="7"/>
        <v>71360.670000000013</v>
      </c>
      <c r="N659" s="31">
        <f t="shared" si="8"/>
        <v>68265.799999999988</v>
      </c>
    </row>
    <row r="660" spans="1:14" ht="14.25" customHeight="1">
      <c r="A660" s="27" t="s">
        <v>71</v>
      </c>
      <c r="B660" s="28">
        <v>44992</v>
      </c>
      <c r="C660" s="52" t="s">
        <v>489</v>
      </c>
      <c r="D660" s="32"/>
      <c r="E660" s="30"/>
      <c r="F660" s="30">
        <v>1222</v>
      </c>
      <c r="L660" s="31">
        <f t="shared" si="6"/>
        <v>-3094.8700000000244</v>
      </c>
      <c r="M660" s="31">
        <f t="shared" si="7"/>
        <v>71360.670000000013</v>
      </c>
      <c r="N660" s="31">
        <f t="shared" si="8"/>
        <v>68265.799999999988</v>
      </c>
    </row>
    <row r="661" spans="1:14" ht="14.25" customHeight="1">
      <c r="A661" s="27" t="s">
        <v>71</v>
      </c>
      <c r="B661" s="28">
        <v>44992</v>
      </c>
      <c r="C661" s="51" t="s">
        <v>490</v>
      </c>
      <c r="D661" s="32"/>
      <c r="E661" s="30"/>
      <c r="F661" s="30">
        <v>91</v>
      </c>
      <c r="L661" s="31">
        <f t="shared" si="6"/>
        <v>-3094.8700000000244</v>
      </c>
      <c r="M661" s="31">
        <f t="shared" si="7"/>
        <v>71360.670000000013</v>
      </c>
      <c r="N661" s="31">
        <f t="shared" si="8"/>
        <v>68265.799999999988</v>
      </c>
    </row>
    <row r="662" spans="1:14" ht="14.25" customHeight="1">
      <c r="A662" s="27" t="s">
        <v>71</v>
      </c>
      <c r="B662" s="28">
        <v>45011</v>
      </c>
      <c r="C662" s="51" t="s">
        <v>413</v>
      </c>
      <c r="D662" s="32"/>
      <c r="E662" s="32">
        <v>1000</v>
      </c>
      <c r="F662" s="32"/>
      <c r="L662" s="31">
        <f t="shared" si="6"/>
        <v>-2094.8700000000244</v>
      </c>
      <c r="M662" s="31">
        <f t="shared" si="7"/>
        <v>71360.670000000013</v>
      </c>
      <c r="N662" s="31">
        <f t="shared" si="8"/>
        <v>69265.799999999988</v>
      </c>
    </row>
    <row r="663" spans="1:14" ht="14.25" customHeight="1">
      <c r="A663" s="27" t="s">
        <v>71</v>
      </c>
      <c r="B663" s="28">
        <v>45014</v>
      </c>
      <c r="C663" s="51" t="s">
        <v>491</v>
      </c>
      <c r="D663" s="32">
        <v>31.9</v>
      </c>
      <c r="E663" s="32"/>
      <c r="F663" s="32"/>
      <c r="G663" s="51" t="s">
        <v>91</v>
      </c>
      <c r="L663" s="31">
        <f t="shared" si="6"/>
        <v>-2126.7700000000186</v>
      </c>
      <c r="M663" s="31">
        <f t="shared" si="7"/>
        <v>71392.570000000007</v>
      </c>
      <c r="N663" s="31">
        <f t="shared" si="8"/>
        <v>69265.799999999988</v>
      </c>
    </row>
    <row r="664" spans="1:14" ht="14.25" customHeight="1">
      <c r="A664" s="27" t="s">
        <v>71</v>
      </c>
      <c r="B664" s="28">
        <v>45015</v>
      </c>
      <c r="C664" s="29" t="s">
        <v>234</v>
      </c>
      <c r="D664" s="32">
        <v>-5.0999999999999996</v>
      </c>
      <c r="E664" s="30"/>
      <c r="F664" s="30"/>
      <c r="G664" s="27" t="s">
        <v>89</v>
      </c>
      <c r="H664" s="27"/>
      <c r="I664" s="27"/>
      <c r="J664" s="27"/>
      <c r="K664" s="27"/>
      <c r="L664" s="31">
        <f t="shared" si="6"/>
        <v>-2121.6700000000128</v>
      </c>
      <c r="M664" s="31">
        <f t="shared" si="7"/>
        <v>71387.47</v>
      </c>
      <c r="N664" s="31">
        <f t="shared" si="8"/>
        <v>69265.799999999988</v>
      </c>
    </row>
    <row r="665" spans="1:14" ht="14.25" customHeight="1">
      <c r="A665" s="27" t="s">
        <v>71</v>
      </c>
      <c r="B665" s="28">
        <v>45015</v>
      </c>
      <c r="C665" s="29" t="s">
        <v>393</v>
      </c>
      <c r="D665" s="32">
        <v>17</v>
      </c>
      <c r="E665" s="30"/>
      <c r="F665" s="30"/>
      <c r="G665" s="27" t="s">
        <v>89</v>
      </c>
      <c r="H665" s="27"/>
      <c r="I665" s="27"/>
      <c r="J665" s="27"/>
      <c r="K665" s="27"/>
      <c r="L665" s="31">
        <f t="shared" si="6"/>
        <v>-2138.6700000000128</v>
      </c>
      <c r="M665" s="31">
        <f t="shared" si="7"/>
        <v>71404.47</v>
      </c>
      <c r="N665" s="31">
        <f t="shared" si="8"/>
        <v>69265.799999999988</v>
      </c>
    </row>
    <row r="666" spans="1:14" ht="14.25" customHeight="1">
      <c r="A666" s="27" t="s">
        <v>71</v>
      </c>
      <c r="B666" s="28">
        <v>45015</v>
      </c>
      <c r="C666" s="29" t="s">
        <v>492</v>
      </c>
      <c r="D666" s="32">
        <v>300</v>
      </c>
      <c r="E666" s="32"/>
      <c r="F666" s="30"/>
      <c r="G666" s="27" t="s">
        <v>91</v>
      </c>
      <c r="H666" s="27"/>
      <c r="I666" s="27"/>
      <c r="J666" s="27"/>
      <c r="K666" s="27"/>
      <c r="L666" s="31">
        <f t="shared" si="6"/>
        <v>-2438.6700000000128</v>
      </c>
      <c r="M666" s="31">
        <f t="shared" si="7"/>
        <v>71704.47</v>
      </c>
      <c r="N666" s="31">
        <f t="shared" si="8"/>
        <v>69265.799999999988</v>
      </c>
    </row>
    <row r="667" spans="1:14" ht="14.25" customHeight="1">
      <c r="A667" s="27" t="s">
        <v>71</v>
      </c>
      <c r="B667" s="28">
        <v>45018</v>
      </c>
      <c r="C667" s="29" t="s">
        <v>404</v>
      </c>
      <c r="D667" s="32">
        <v>25</v>
      </c>
      <c r="E667" s="30"/>
      <c r="F667" s="30"/>
      <c r="G667" s="27" t="s">
        <v>91</v>
      </c>
      <c r="H667" s="27"/>
      <c r="I667" s="27"/>
      <c r="J667" s="27"/>
      <c r="K667" s="27"/>
      <c r="L667" s="31">
        <f t="shared" si="6"/>
        <v>-2463.6700000000128</v>
      </c>
      <c r="M667" s="31">
        <f t="shared" si="7"/>
        <v>71729.47</v>
      </c>
      <c r="N667" s="31">
        <f t="shared" si="8"/>
        <v>69265.799999999988</v>
      </c>
    </row>
    <row r="668" spans="1:14" ht="14.25" customHeight="1">
      <c r="A668" s="27" t="s">
        <v>71</v>
      </c>
      <c r="B668" s="28">
        <v>45019</v>
      </c>
      <c r="C668" s="51" t="s">
        <v>493</v>
      </c>
      <c r="D668" s="32">
        <v>236</v>
      </c>
      <c r="E668" s="30"/>
      <c r="F668" s="30"/>
      <c r="G668" s="27" t="s">
        <v>91</v>
      </c>
      <c r="H668" s="27"/>
      <c r="I668" s="27"/>
      <c r="J668" s="27"/>
      <c r="K668" s="27"/>
      <c r="L668" s="31">
        <f t="shared" si="6"/>
        <v>-2699.6700000000128</v>
      </c>
      <c r="M668" s="31">
        <f t="shared" si="7"/>
        <v>71965.47</v>
      </c>
      <c r="N668" s="31">
        <f t="shared" si="8"/>
        <v>69265.799999999988</v>
      </c>
    </row>
    <row r="669" spans="1:14" ht="14.25" customHeight="1">
      <c r="A669" s="27" t="s">
        <v>71</v>
      </c>
      <c r="B669" s="28">
        <v>45019</v>
      </c>
      <c r="C669" s="52" t="s">
        <v>494</v>
      </c>
      <c r="D669" s="32"/>
      <c r="E669" s="30"/>
      <c r="F669" s="30">
        <v>1252</v>
      </c>
      <c r="G669" s="27"/>
      <c r="H669" s="27"/>
      <c r="I669" s="27"/>
      <c r="J669" s="27"/>
      <c r="K669" s="27"/>
      <c r="L669" s="31">
        <f t="shared" si="6"/>
        <v>-2699.6700000000128</v>
      </c>
      <c r="M669" s="31">
        <f t="shared" si="7"/>
        <v>71965.47</v>
      </c>
      <c r="N669" s="31">
        <f t="shared" si="8"/>
        <v>69265.799999999988</v>
      </c>
    </row>
    <row r="670" spans="1:14" ht="14.25" customHeight="1">
      <c r="A670" s="27" t="s">
        <v>71</v>
      </c>
      <c r="B670" s="28">
        <v>45019</v>
      </c>
      <c r="C670" s="51" t="s">
        <v>495</v>
      </c>
      <c r="D670" s="32"/>
      <c r="E670" s="30"/>
      <c r="F670" s="30">
        <v>93</v>
      </c>
      <c r="G670" s="27"/>
      <c r="H670" s="27"/>
      <c r="I670" s="27"/>
      <c r="J670" s="27"/>
      <c r="K670" s="27"/>
      <c r="L670" s="31">
        <f t="shared" si="6"/>
        <v>-2699.6700000000128</v>
      </c>
      <c r="M670" s="31">
        <f t="shared" si="7"/>
        <v>71965.47</v>
      </c>
      <c r="N670" s="31">
        <f t="shared" si="8"/>
        <v>69265.799999999988</v>
      </c>
    </row>
    <row r="671" spans="1:14" ht="14.25" customHeight="1">
      <c r="A671" s="27" t="s">
        <v>71</v>
      </c>
      <c r="B671" s="28">
        <v>45046</v>
      </c>
      <c r="C671" s="29" t="s">
        <v>234</v>
      </c>
      <c r="D671" s="32">
        <v>-17</v>
      </c>
      <c r="E671" s="30"/>
      <c r="F671" s="30"/>
      <c r="G671" s="27" t="s">
        <v>89</v>
      </c>
      <c r="H671" s="27"/>
      <c r="I671" s="27"/>
      <c r="J671" s="27"/>
      <c r="K671" s="27"/>
      <c r="L671" s="31">
        <f t="shared" si="6"/>
        <v>-2682.6700000000128</v>
      </c>
      <c r="M671" s="31">
        <f t="shared" si="7"/>
        <v>71948.47</v>
      </c>
      <c r="N671" s="31">
        <f t="shared" si="8"/>
        <v>69265.799999999988</v>
      </c>
    </row>
    <row r="672" spans="1:14" ht="14.25" customHeight="1">
      <c r="A672" s="27" t="s">
        <v>71</v>
      </c>
      <c r="B672" s="28">
        <v>45046</v>
      </c>
      <c r="C672" s="29" t="s">
        <v>393</v>
      </c>
      <c r="D672" s="32">
        <v>17</v>
      </c>
      <c r="E672" s="30"/>
      <c r="F672" s="30"/>
      <c r="G672" s="27" t="s">
        <v>89</v>
      </c>
      <c r="H672" s="27"/>
      <c r="I672" s="27"/>
      <c r="J672" s="27"/>
      <c r="K672" s="27"/>
      <c r="L672" s="31">
        <f t="shared" si="6"/>
        <v>-2699.6700000000128</v>
      </c>
      <c r="M672" s="31">
        <f t="shared" si="7"/>
        <v>71965.47</v>
      </c>
      <c r="N672" s="31">
        <f t="shared" si="8"/>
        <v>69265.799999999988</v>
      </c>
    </row>
    <row r="673" spans="1:14" ht="14.25" customHeight="1">
      <c r="A673" s="27" t="s">
        <v>71</v>
      </c>
      <c r="B673" s="28">
        <v>45047</v>
      </c>
      <c r="C673" s="29" t="s">
        <v>404</v>
      </c>
      <c r="D673" s="32">
        <v>25</v>
      </c>
      <c r="E673" s="30"/>
      <c r="F673" s="30"/>
      <c r="G673" s="27" t="s">
        <v>91</v>
      </c>
      <c r="H673" s="27"/>
      <c r="I673" s="27"/>
      <c r="J673" s="27"/>
      <c r="K673" s="27"/>
      <c r="L673" s="31">
        <f t="shared" si="6"/>
        <v>-2724.6700000000128</v>
      </c>
      <c r="M673" s="31">
        <f t="shared" si="7"/>
        <v>71990.47</v>
      </c>
      <c r="N673" s="31">
        <f t="shared" si="8"/>
        <v>69265.799999999988</v>
      </c>
    </row>
    <row r="674" spans="1:14" ht="14.25" customHeight="1">
      <c r="A674" s="27" t="s">
        <v>71</v>
      </c>
      <c r="B674" s="28">
        <v>45053</v>
      </c>
      <c r="C674" s="51" t="s">
        <v>496</v>
      </c>
      <c r="D674" s="32">
        <v>89</v>
      </c>
      <c r="E674" s="30"/>
      <c r="F674" s="30"/>
      <c r="G674" s="27" t="s">
        <v>91</v>
      </c>
      <c r="H674" s="27"/>
      <c r="I674" s="27"/>
      <c r="J674" s="27"/>
      <c r="K674" s="27"/>
      <c r="L674" s="31">
        <f t="shared" si="6"/>
        <v>-2813.6700000000128</v>
      </c>
      <c r="M674" s="31">
        <f t="shared" si="7"/>
        <v>72079.47</v>
      </c>
      <c r="N674" s="31">
        <f t="shared" si="8"/>
        <v>69265.799999999988</v>
      </c>
    </row>
    <row r="675" spans="1:14" ht="14.25" customHeight="1">
      <c r="A675" s="27" t="s">
        <v>71</v>
      </c>
      <c r="B675" s="28">
        <v>45053</v>
      </c>
      <c r="C675" s="52" t="s">
        <v>497</v>
      </c>
      <c r="D675" s="32"/>
      <c r="E675" s="30"/>
      <c r="F675" s="30">
        <v>3723</v>
      </c>
      <c r="G675" s="27"/>
      <c r="H675" s="27"/>
      <c r="I675" s="27"/>
      <c r="J675" s="27"/>
      <c r="K675" s="27"/>
      <c r="L675" s="31">
        <f t="shared" si="6"/>
        <v>-2813.6700000000128</v>
      </c>
      <c r="M675" s="31">
        <f t="shared" si="7"/>
        <v>72079.47</v>
      </c>
      <c r="N675" s="31">
        <f t="shared" si="8"/>
        <v>69265.799999999988</v>
      </c>
    </row>
    <row r="676" spans="1:14" ht="14.25" customHeight="1">
      <c r="A676" s="27" t="s">
        <v>71</v>
      </c>
      <c r="B676" s="28">
        <v>45053</v>
      </c>
      <c r="C676" s="51" t="s">
        <v>498</v>
      </c>
      <c r="D676" s="32"/>
      <c r="E676" s="30"/>
      <c r="F676" s="30">
        <v>97</v>
      </c>
      <c r="G676" s="27"/>
      <c r="H676" s="27"/>
      <c r="I676" s="27"/>
      <c r="J676" s="27"/>
      <c r="K676" s="27"/>
      <c r="L676" s="31">
        <f t="shared" si="6"/>
        <v>-2813.6700000000128</v>
      </c>
      <c r="M676" s="31">
        <f t="shared" si="7"/>
        <v>72079.47</v>
      </c>
      <c r="N676" s="31">
        <f t="shared" si="8"/>
        <v>69265.799999999988</v>
      </c>
    </row>
    <row r="677" spans="1:14" ht="14.25" customHeight="1">
      <c r="A677" s="27" t="s">
        <v>71</v>
      </c>
      <c r="B677" s="28">
        <v>45077</v>
      </c>
      <c r="C677" s="29" t="s">
        <v>393</v>
      </c>
      <c r="D677" s="32">
        <v>-17</v>
      </c>
      <c r="E677" s="30"/>
      <c r="F677" s="30"/>
      <c r="G677" s="27" t="s">
        <v>89</v>
      </c>
      <c r="H677" s="27"/>
      <c r="I677" s="27"/>
      <c r="J677" s="27"/>
      <c r="K677" s="27"/>
      <c r="L677" s="31">
        <f t="shared" si="6"/>
        <v>-2796.6700000000128</v>
      </c>
      <c r="M677" s="31">
        <f t="shared" si="7"/>
        <v>72062.47</v>
      </c>
      <c r="N677" s="31">
        <f t="shared" si="8"/>
        <v>69265.799999999988</v>
      </c>
    </row>
    <row r="678" spans="1:14" ht="14.25" customHeight="1">
      <c r="A678" s="27" t="s">
        <v>71</v>
      </c>
      <c r="B678" s="28">
        <v>45077</v>
      </c>
      <c r="C678" s="29" t="s">
        <v>393</v>
      </c>
      <c r="D678" s="32">
        <v>17</v>
      </c>
      <c r="E678" s="30"/>
      <c r="F678" s="30"/>
      <c r="G678" s="27" t="s">
        <v>89</v>
      </c>
      <c r="H678" s="27"/>
      <c r="I678" s="27"/>
      <c r="J678" s="27"/>
      <c r="K678" s="27"/>
      <c r="L678" s="31">
        <f t="shared" si="6"/>
        <v>-2813.6700000000128</v>
      </c>
      <c r="M678" s="31">
        <f t="shared" si="7"/>
        <v>72079.47</v>
      </c>
      <c r="N678" s="31">
        <f t="shared" si="8"/>
        <v>69265.799999999988</v>
      </c>
    </row>
    <row r="679" spans="1:14" ht="14.25" customHeight="1">
      <c r="A679" s="27" t="s">
        <v>71</v>
      </c>
      <c r="B679" s="28">
        <v>45077</v>
      </c>
      <c r="C679" s="29" t="s">
        <v>393</v>
      </c>
      <c r="D679" s="32">
        <v>17</v>
      </c>
      <c r="E679" s="30"/>
      <c r="F679" s="30"/>
      <c r="G679" s="27" t="s">
        <v>89</v>
      </c>
      <c r="H679" s="27"/>
      <c r="I679" s="27"/>
      <c r="J679" s="27"/>
      <c r="K679" s="27"/>
      <c r="L679" s="31">
        <f t="shared" si="6"/>
        <v>-2830.6700000000128</v>
      </c>
      <c r="M679" s="31">
        <f t="shared" si="7"/>
        <v>72096.47</v>
      </c>
      <c r="N679" s="31">
        <f t="shared" si="8"/>
        <v>69265.799999999988</v>
      </c>
    </row>
    <row r="680" spans="1:14" ht="14.25" customHeight="1">
      <c r="A680" s="27" t="s">
        <v>71</v>
      </c>
      <c r="B680" s="28">
        <v>45078</v>
      </c>
      <c r="C680" s="29" t="s">
        <v>404</v>
      </c>
      <c r="D680" s="32">
        <v>25</v>
      </c>
      <c r="E680" s="30"/>
      <c r="F680" s="30"/>
      <c r="G680" s="27" t="s">
        <v>91</v>
      </c>
      <c r="H680" s="27"/>
      <c r="I680" s="27"/>
      <c r="J680" s="27"/>
      <c r="K680" s="27"/>
      <c r="L680" s="31">
        <f t="shared" si="6"/>
        <v>-2855.6700000000128</v>
      </c>
      <c r="M680" s="31">
        <f t="shared" si="7"/>
        <v>72121.47</v>
      </c>
      <c r="N680" s="31">
        <f t="shared" si="8"/>
        <v>69265.799999999988</v>
      </c>
    </row>
    <row r="681" spans="1:14" ht="14.25" customHeight="1">
      <c r="A681" s="27" t="s">
        <v>71</v>
      </c>
      <c r="B681" s="28">
        <v>45083</v>
      </c>
      <c r="C681" s="51" t="s">
        <v>499</v>
      </c>
      <c r="D681" s="32">
        <v>288</v>
      </c>
      <c r="E681" s="30"/>
      <c r="F681" s="30"/>
      <c r="G681" s="27" t="s">
        <v>91</v>
      </c>
      <c r="H681" s="27"/>
      <c r="I681" s="27"/>
      <c r="J681" s="27"/>
      <c r="K681" s="27"/>
      <c r="L681" s="31">
        <f t="shared" si="6"/>
        <v>-3143.6700000000128</v>
      </c>
      <c r="M681" s="31">
        <f t="shared" si="7"/>
        <v>72409.47</v>
      </c>
      <c r="N681" s="31">
        <f t="shared" si="8"/>
        <v>69265.799999999988</v>
      </c>
    </row>
    <row r="682" spans="1:14" ht="14.25" customHeight="1">
      <c r="A682" s="27" t="s">
        <v>71</v>
      </c>
      <c r="B682" s="28">
        <v>45083</v>
      </c>
      <c r="C682" s="52" t="s">
        <v>500</v>
      </c>
      <c r="D682" s="32"/>
      <c r="E682" s="30"/>
      <c r="F682" s="30">
        <v>2983</v>
      </c>
      <c r="G682" s="27"/>
      <c r="H682" s="27"/>
      <c r="I682" s="27"/>
      <c r="J682" s="27"/>
      <c r="K682" s="27"/>
      <c r="L682" s="31">
        <f t="shared" si="6"/>
        <v>-3143.6700000000128</v>
      </c>
      <c r="M682" s="31">
        <f t="shared" si="7"/>
        <v>72409.47</v>
      </c>
      <c r="N682" s="31">
        <f t="shared" si="8"/>
        <v>69265.799999999988</v>
      </c>
    </row>
    <row r="683" spans="1:14" ht="14.25" customHeight="1">
      <c r="A683" s="27" t="s">
        <v>71</v>
      </c>
      <c r="B683" s="28">
        <v>45083</v>
      </c>
      <c r="C683" s="51" t="s">
        <v>501</v>
      </c>
      <c r="D683" s="32"/>
      <c r="E683" s="30"/>
      <c r="F683" s="30">
        <v>187</v>
      </c>
      <c r="G683" s="27"/>
      <c r="H683" s="27"/>
      <c r="I683" s="27"/>
      <c r="J683" s="27"/>
      <c r="K683" s="27"/>
      <c r="L683" s="31">
        <f t="shared" si="6"/>
        <v>-3143.6700000000128</v>
      </c>
      <c r="M683" s="31">
        <f t="shared" si="7"/>
        <v>72409.47</v>
      </c>
      <c r="N683" s="31">
        <f t="shared" si="8"/>
        <v>69265.799999999988</v>
      </c>
    </row>
    <row r="684" spans="1:14" ht="14.25" customHeight="1">
      <c r="A684" s="27" t="s">
        <v>71</v>
      </c>
      <c r="B684" s="28">
        <v>45091</v>
      </c>
      <c r="C684" s="51" t="s">
        <v>413</v>
      </c>
      <c r="D684" s="32"/>
      <c r="E684" s="32">
        <v>1000</v>
      </c>
      <c r="F684" s="30"/>
      <c r="G684" s="27"/>
      <c r="H684" s="51" t="s">
        <v>502</v>
      </c>
      <c r="I684" s="27"/>
      <c r="J684" s="27"/>
      <c r="K684" s="27"/>
      <c r="L684" s="31">
        <f t="shared" si="6"/>
        <v>-2143.6700000000128</v>
      </c>
      <c r="M684" s="31">
        <f t="shared" si="7"/>
        <v>72409.47</v>
      </c>
      <c r="N684" s="31">
        <f t="shared" si="8"/>
        <v>70265.799999999988</v>
      </c>
    </row>
    <row r="685" spans="1:14" ht="14.25" customHeight="1">
      <c r="A685" s="27" t="s">
        <v>71</v>
      </c>
      <c r="B685" s="28">
        <v>45106</v>
      </c>
      <c r="C685" s="29" t="s">
        <v>393</v>
      </c>
      <c r="D685" s="32">
        <v>-18.399999999999999</v>
      </c>
      <c r="E685" s="30"/>
      <c r="F685" s="30"/>
      <c r="G685" s="27" t="s">
        <v>89</v>
      </c>
      <c r="H685" s="27"/>
      <c r="I685" s="27"/>
      <c r="J685" s="27"/>
      <c r="K685" s="27"/>
      <c r="L685" s="31">
        <f t="shared" si="6"/>
        <v>-2125.2700000000186</v>
      </c>
      <c r="M685" s="31">
        <f t="shared" si="7"/>
        <v>72391.070000000007</v>
      </c>
      <c r="N685" s="31">
        <f t="shared" si="8"/>
        <v>70265.799999999988</v>
      </c>
    </row>
    <row r="686" spans="1:14" ht="14.25" customHeight="1">
      <c r="A686" s="27" t="s">
        <v>71</v>
      </c>
      <c r="B686" s="28">
        <v>45106</v>
      </c>
      <c r="C686" s="29" t="s">
        <v>393</v>
      </c>
      <c r="D686" s="32">
        <v>18.399999999999999</v>
      </c>
      <c r="E686" s="30"/>
      <c r="F686" s="30"/>
      <c r="G686" s="27" t="s">
        <v>89</v>
      </c>
      <c r="H686" s="27"/>
      <c r="I686" s="27"/>
      <c r="J686" s="27"/>
      <c r="K686" s="27"/>
      <c r="L686" s="31">
        <f t="shared" si="6"/>
        <v>-2143.6700000000128</v>
      </c>
      <c r="M686" s="31">
        <f t="shared" si="7"/>
        <v>72409.47</v>
      </c>
      <c r="N686" s="31">
        <f t="shared" si="8"/>
        <v>70265.799999999988</v>
      </c>
    </row>
    <row r="687" spans="1:14" ht="14.25" customHeight="1">
      <c r="A687" s="27" t="s">
        <v>71</v>
      </c>
      <c r="B687" s="28">
        <v>45106</v>
      </c>
      <c r="C687" s="29" t="s">
        <v>393</v>
      </c>
      <c r="D687" s="32">
        <v>18.399999999999999</v>
      </c>
      <c r="E687" s="30"/>
      <c r="F687" s="30"/>
      <c r="G687" s="27" t="s">
        <v>89</v>
      </c>
      <c r="H687" s="27"/>
      <c r="I687" s="27"/>
      <c r="J687" s="27"/>
      <c r="K687" s="27"/>
      <c r="L687" s="31">
        <f t="shared" si="6"/>
        <v>-2162.070000000007</v>
      </c>
      <c r="M687" s="31">
        <f t="shared" si="7"/>
        <v>72427.87</v>
      </c>
      <c r="N687" s="31">
        <f t="shared" si="8"/>
        <v>70265.799999999988</v>
      </c>
    </row>
    <row r="688" spans="1:14" ht="14.25" customHeight="1">
      <c r="A688" s="27" t="s">
        <v>71</v>
      </c>
      <c r="B688" s="28">
        <v>45109</v>
      </c>
      <c r="C688" s="29" t="s">
        <v>404</v>
      </c>
      <c r="D688" s="32">
        <v>25</v>
      </c>
      <c r="E688" s="30"/>
      <c r="F688" s="30"/>
      <c r="G688" s="27" t="s">
        <v>91</v>
      </c>
      <c r="H688" s="27"/>
      <c r="I688" s="27"/>
      <c r="J688" s="27"/>
      <c r="K688" s="27"/>
      <c r="L688" s="31">
        <f t="shared" si="6"/>
        <v>-2187.070000000007</v>
      </c>
      <c r="M688" s="31">
        <f t="shared" si="7"/>
        <v>72452.87</v>
      </c>
      <c r="N688" s="31">
        <f t="shared" si="8"/>
        <v>70265.799999999988</v>
      </c>
    </row>
    <row r="689" spans="1:14" ht="14.25" customHeight="1">
      <c r="A689" s="27" t="s">
        <v>71</v>
      </c>
      <c r="B689" s="28">
        <v>45110</v>
      </c>
      <c r="C689" s="29" t="s">
        <v>503</v>
      </c>
      <c r="D689" s="30">
        <v>3300</v>
      </c>
      <c r="E689" s="30"/>
      <c r="F689" s="30"/>
      <c r="G689" s="27" t="s">
        <v>91</v>
      </c>
      <c r="H689" s="27"/>
      <c r="I689" s="27"/>
      <c r="J689" s="27"/>
      <c r="K689" s="27"/>
      <c r="L689" s="31">
        <f t="shared" si="6"/>
        <v>-5487.070000000007</v>
      </c>
      <c r="M689" s="31">
        <f t="shared" si="7"/>
        <v>75752.87</v>
      </c>
      <c r="N689" s="31">
        <f t="shared" si="8"/>
        <v>70265.799999999988</v>
      </c>
    </row>
    <row r="690" spans="1:14" ht="14.25" customHeight="1">
      <c r="A690" s="27" t="s">
        <v>71</v>
      </c>
      <c r="B690" s="61">
        <v>45110</v>
      </c>
      <c r="C690" s="51" t="s">
        <v>504</v>
      </c>
      <c r="D690" s="32"/>
      <c r="E690" s="30">
        <v>3300</v>
      </c>
      <c r="F690" s="30"/>
      <c r="G690" s="27"/>
      <c r="H690" s="27"/>
      <c r="I690" s="27"/>
      <c r="J690" s="27"/>
      <c r="K690" s="27"/>
      <c r="L690" s="31">
        <f t="shared" si="6"/>
        <v>-2187.070000000007</v>
      </c>
      <c r="M690" s="31">
        <f t="shared" si="7"/>
        <v>75752.87</v>
      </c>
      <c r="N690" s="31">
        <f t="shared" si="8"/>
        <v>73565.799999999988</v>
      </c>
    </row>
    <row r="691" spans="1:14" ht="14.25" customHeight="1">
      <c r="A691" s="27" t="s">
        <v>71</v>
      </c>
      <c r="B691" s="28">
        <v>45116</v>
      </c>
      <c r="C691" s="51" t="s">
        <v>505</v>
      </c>
      <c r="D691" s="32">
        <v>299</v>
      </c>
      <c r="E691" s="30"/>
      <c r="F691" s="30"/>
      <c r="G691" s="27" t="s">
        <v>91</v>
      </c>
      <c r="H691" s="27"/>
      <c r="I691" s="27"/>
      <c r="J691" s="27"/>
      <c r="K691" s="27"/>
      <c r="L691" s="31">
        <f t="shared" si="6"/>
        <v>-2486.070000000007</v>
      </c>
      <c r="M691" s="31">
        <f t="shared" si="7"/>
        <v>76051.87</v>
      </c>
      <c r="N691" s="31">
        <f t="shared" si="8"/>
        <v>73565.799999999988</v>
      </c>
    </row>
    <row r="692" spans="1:14" ht="14.25" customHeight="1">
      <c r="A692" s="27" t="s">
        <v>71</v>
      </c>
      <c r="B692" s="28">
        <v>45116</v>
      </c>
      <c r="C692" s="52" t="s">
        <v>506</v>
      </c>
      <c r="D692" s="32"/>
      <c r="E692" s="30"/>
      <c r="F692" s="30">
        <v>1592</v>
      </c>
      <c r="G692" s="27"/>
      <c r="H692" s="27"/>
      <c r="I692" s="27"/>
      <c r="J692" s="27"/>
      <c r="K692" s="27"/>
      <c r="L692" s="31">
        <f t="shared" si="6"/>
        <v>-2486.070000000007</v>
      </c>
      <c r="M692" s="31">
        <f t="shared" si="7"/>
        <v>76051.87</v>
      </c>
      <c r="N692" s="31">
        <f t="shared" si="8"/>
        <v>73565.799999999988</v>
      </c>
    </row>
    <row r="693" spans="1:14" ht="14.25" customHeight="1">
      <c r="A693" s="27" t="s">
        <v>71</v>
      </c>
      <c r="B693" s="28">
        <v>45116</v>
      </c>
      <c r="C693" s="51" t="s">
        <v>507</v>
      </c>
      <c r="D693" s="32"/>
      <c r="E693" s="30"/>
      <c r="F693" s="30">
        <v>120</v>
      </c>
      <c r="G693" s="27"/>
      <c r="H693" s="27"/>
      <c r="I693" s="27"/>
      <c r="J693" s="27"/>
      <c r="K693" s="27"/>
      <c r="L693" s="31">
        <f t="shared" si="6"/>
        <v>-2486.070000000007</v>
      </c>
      <c r="M693" s="31">
        <f t="shared" si="7"/>
        <v>76051.87</v>
      </c>
      <c r="N693" s="31">
        <f t="shared" si="8"/>
        <v>73565.799999999988</v>
      </c>
    </row>
    <row r="694" spans="1:14" ht="14.25" customHeight="1">
      <c r="A694" s="27" t="s">
        <v>71</v>
      </c>
      <c r="B694" s="28">
        <v>45130</v>
      </c>
      <c r="C694" s="29" t="s">
        <v>508</v>
      </c>
      <c r="D694" s="30"/>
      <c r="E694" s="30"/>
      <c r="F694" s="30"/>
      <c r="G694" s="27"/>
      <c r="H694" s="27"/>
      <c r="I694" s="27"/>
      <c r="J694" s="27"/>
      <c r="K694" s="27"/>
      <c r="L694" s="31">
        <f t="shared" si="6"/>
        <v>-2486.070000000007</v>
      </c>
      <c r="M694" s="31">
        <f t="shared" si="7"/>
        <v>76051.87</v>
      </c>
      <c r="N694" s="31">
        <f t="shared" si="8"/>
        <v>73565.799999999988</v>
      </c>
    </row>
    <row r="695" spans="1:14" ht="14.25" customHeight="1">
      <c r="A695" s="27" t="s">
        <v>71</v>
      </c>
      <c r="B695" s="28">
        <v>45132</v>
      </c>
      <c r="C695" s="29" t="s">
        <v>509</v>
      </c>
      <c r="D695" s="30">
        <v>168</v>
      </c>
      <c r="E695" s="30"/>
      <c r="F695" s="30"/>
      <c r="G695" s="27" t="s">
        <v>91</v>
      </c>
      <c r="H695" s="27"/>
      <c r="I695" s="27"/>
      <c r="J695" s="27"/>
      <c r="K695" s="27"/>
      <c r="L695" s="31">
        <f t="shared" si="6"/>
        <v>-2654.070000000007</v>
      </c>
      <c r="M695" s="31">
        <f t="shared" si="7"/>
        <v>76219.87</v>
      </c>
      <c r="N695" s="31">
        <f t="shared" si="8"/>
        <v>73565.799999999988</v>
      </c>
    </row>
    <row r="696" spans="1:14" ht="14.25" customHeight="1">
      <c r="A696" s="27" t="s">
        <v>71</v>
      </c>
      <c r="B696" s="28">
        <v>45138</v>
      </c>
      <c r="C696" s="29" t="s">
        <v>234</v>
      </c>
      <c r="D696" s="32">
        <v>-5.52</v>
      </c>
      <c r="E696" s="30"/>
      <c r="F696" s="30"/>
      <c r="G696" s="27" t="s">
        <v>89</v>
      </c>
      <c r="H696" s="27"/>
      <c r="I696" s="27"/>
      <c r="J696" s="27"/>
      <c r="K696" s="27"/>
      <c r="L696" s="31">
        <f t="shared" si="6"/>
        <v>-2648.5500000000029</v>
      </c>
      <c r="M696" s="31">
        <f t="shared" si="7"/>
        <v>76214.349999999991</v>
      </c>
      <c r="N696" s="31">
        <f t="shared" si="8"/>
        <v>73565.799999999988</v>
      </c>
    </row>
    <row r="697" spans="1:14" ht="14.25" customHeight="1">
      <c r="A697" s="27" t="s">
        <v>71</v>
      </c>
      <c r="B697" s="28">
        <v>45138</v>
      </c>
      <c r="C697" s="29" t="s">
        <v>393</v>
      </c>
      <c r="D697" s="32">
        <v>18.399999999999999</v>
      </c>
      <c r="E697" s="30"/>
      <c r="F697" s="30"/>
      <c r="G697" s="27" t="s">
        <v>89</v>
      </c>
      <c r="H697" s="27"/>
      <c r="I697" s="27"/>
      <c r="J697" s="27"/>
      <c r="K697" s="27"/>
      <c r="L697" s="31">
        <f t="shared" si="6"/>
        <v>-2666.9499999999971</v>
      </c>
      <c r="M697" s="31">
        <f t="shared" si="7"/>
        <v>76232.749999999985</v>
      </c>
      <c r="N697" s="31">
        <f t="shared" si="8"/>
        <v>73565.799999999988</v>
      </c>
    </row>
    <row r="698" spans="1:14" ht="14.25" customHeight="1">
      <c r="A698" s="27" t="s">
        <v>71</v>
      </c>
      <c r="B698" s="28">
        <v>45138</v>
      </c>
      <c r="C698" s="29" t="s">
        <v>393</v>
      </c>
      <c r="D698" s="32">
        <v>18.399999999999999</v>
      </c>
      <c r="E698" s="30"/>
      <c r="F698" s="30"/>
      <c r="G698" s="27" t="s">
        <v>89</v>
      </c>
      <c r="H698" s="27"/>
      <c r="I698" s="27"/>
      <c r="J698" s="27"/>
      <c r="K698" s="27"/>
      <c r="L698" s="31">
        <f t="shared" si="6"/>
        <v>-2685.3499999999913</v>
      </c>
      <c r="M698" s="31">
        <f t="shared" si="7"/>
        <v>76251.14999999998</v>
      </c>
      <c r="N698" s="31">
        <f t="shared" si="8"/>
        <v>73565.799999999988</v>
      </c>
    </row>
    <row r="699" spans="1:14" ht="14.25" customHeight="1">
      <c r="A699" s="27" t="s">
        <v>71</v>
      </c>
      <c r="B699" s="28">
        <v>45138</v>
      </c>
      <c r="C699" s="29" t="s">
        <v>510</v>
      </c>
      <c r="D699" s="30"/>
      <c r="E699" s="30">
        <v>168</v>
      </c>
      <c r="F699" s="30"/>
      <c r="G699" s="27"/>
      <c r="H699" s="27"/>
      <c r="I699" s="27"/>
      <c r="J699" s="27"/>
      <c r="K699" s="27"/>
      <c r="L699" s="31">
        <f t="shared" si="6"/>
        <v>-2517.3499999999913</v>
      </c>
      <c r="M699" s="31">
        <f t="shared" si="7"/>
        <v>76251.14999999998</v>
      </c>
      <c r="N699" s="31">
        <f t="shared" si="8"/>
        <v>73733.799999999988</v>
      </c>
    </row>
    <row r="700" spans="1:14" ht="14.25" customHeight="1">
      <c r="A700" s="27" t="s">
        <v>71</v>
      </c>
      <c r="B700" s="28">
        <v>45140</v>
      </c>
      <c r="C700" s="29" t="s">
        <v>511</v>
      </c>
      <c r="D700" s="32">
        <v>-84</v>
      </c>
      <c r="E700" s="30"/>
      <c r="F700" s="30"/>
      <c r="G700" s="27" t="s">
        <v>91</v>
      </c>
      <c r="H700" s="27"/>
      <c r="I700" s="27"/>
      <c r="J700" s="27"/>
      <c r="K700" s="27"/>
      <c r="L700" s="31">
        <f t="shared" si="6"/>
        <v>-2433.3499999999913</v>
      </c>
      <c r="M700" s="31">
        <f t="shared" si="7"/>
        <v>76167.14999999998</v>
      </c>
      <c r="N700" s="31">
        <f t="shared" si="8"/>
        <v>73733.799999999988</v>
      </c>
    </row>
    <row r="701" spans="1:14" ht="14.25" customHeight="1">
      <c r="A701" s="27" t="s">
        <v>71</v>
      </c>
      <c r="B701" s="28">
        <v>45140</v>
      </c>
      <c r="C701" s="29" t="s">
        <v>404</v>
      </c>
      <c r="D701" s="32">
        <v>25</v>
      </c>
      <c r="E701" s="30"/>
      <c r="F701" s="30"/>
      <c r="G701" s="27" t="s">
        <v>91</v>
      </c>
      <c r="H701" s="27"/>
      <c r="I701" s="27"/>
      <c r="J701" s="27"/>
      <c r="K701" s="27"/>
      <c r="L701" s="31">
        <f t="shared" si="6"/>
        <v>-2458.3499999999913</v>
      </c>
      <c r="M701" s="31">
        <f t="shared" si="7"/>
        <v>76192.14999999998</v>
      </c>
      <c r="N701" s="31">
        <f t="shared" si="8"/>
        <v>73733.799999999988</v>
      </c>
    </row>
    <row r="702" spans="1:14" ht="14.25" customHeight="1">
      <c r="A702" s="27" t="s">
        <v>71</v>
      </c>
      <c r="B702" s="28">
        <v>45140</v>
      </c>
      <c r="C702" s="29" t="s">
        <v>512</v>
      </c>
      <c r="D702" s="30">
        <v>74.900000000000006</v>
      </c>
      <c r="E702" s="30"/>
      <c r="F702" s="30"/>
      <c r="G702" s="27" t="s">
        <v>91</v>
      </c>
      <c r="H702" s="27"/>
      <c r="I702" s="27"/>
      <c r="J702" s="27"/>
      <c r="K702" s="27"/>
      <c r="L702" s="31">
        <f t="shared" si="6"/>
        <v>-2533.2499999999854</v>
      </c>
      <c r="M702" s="31">
        <f t="shared" si="7"/>
        <v>76267.049999999974</v>
      </c>
      <c r="N702" s="31">
        <f t="shared" si="8"/>
        <v>73733.799999999988</v>
      </c>
    </row>
    <row r="703" spans="1:14" ht="14.25" customHeight="1">
      <c r="A703" s="27" t="s">
        <v>71</v>
      </c>
      <c r="B703" s="28">
        <v>45146</v>
      </c>
      <c r="C703" s="51" t="s">
        <v>513</v>
      </c>
      <c r="D703" s="32">
        <v>89</v>
      </c>
      <c r="E703" s="32"/>
      <c r="F703" s="32"/>
      <c r="G703" s="27" t="s">
        <v>91</v>
      </c>
      <c r="L703" s="31">
        <f t="shared" si="6"/>
        <v>-2622.2499999999854</v>
      </c>
      <c r="M703" s="31">
        <f t="shared" si="7"/>
        <v>76356.049999999974</v>
      </c>
      <c r="N703" s="31">
        <f t="shared" si="8"/>
        <v>73733.799999999988</v>
      </c>
    </row>
    <row r="704" spans="1:14" ht="14.25" customHeight="1">
      <c r="A704" s="27" t="s">
        <v>71</v>
      </c>
      <c r="B704" s="28">
        <v>45167</v>
      </c>
      <c r="C704" s="29" t="s">
        <v>514</v>
      </c>
      <c r="D704" s="32">
        <v>84</v>
      </c>
      <c r="E704" s="32"/>
      <c r="F704" s="32"/>
      <c r="G704" s="51" t="s">
        <v>91</v>
      </c>
      <c r="L704" s="31">
        <f t="shared" si="6"/>
        <v>-2706.2499999999854</v>
      </c>
      <c r="M704" s="31">
        <f t="shared" si="7"/>
        <v>76440.049999999974</v>
      </c>
      <c r="N704" s="31">
        <f t="shared" si="8"/>
        <v>73733.799999999988</v>
      </c>
    </row>
    <row r="705" spans="1:14" ht="14.25" customHeight="1">
      <c r="A705" s="27" t="s">
        <v>71</v>
      </c>
      <c r="B705" s="28">
        <v>45169</v>
      </c>
      <c r="C705" s="29" t="s">
        <v>234</v>
      </c>
      <c r="D705" s="32">
        <v>-18.399999999999999</v>
      </c>
      <c r="E705" s="32"/>
      <c r="F705" s="32"/>
      <c r="G705" s="27" t="s">
        <v>89</v>
      </c>
      <c r="L705" s="31">
        <f t="shared" si="6"/>
        <v>-2687.8499999999913</v>
      </c>
      <c r="M705" s="31">
        <f t="shared" si="7"/>
        <v>76421.64999999998</v>
      </c>
      <c r="N705" s="31">
        <f t="shared" si="8"/>
        <v>73733.799999999988</v>
      </c>
    </row>
    <row r="706" spans="1:14" ht="14.25" customHeight="1">
      <c r="A706" s="27" t="s">
        <v>71</v>
      </c>
      <c r="B706" s="28">
        <v>45169</v>
      </c>
      <c r="C706" s="29" t="s">
        <v>393</v>
      </c>
      <c r="D706" s="32">
        <v>18.399999999999999</v>
      </c>
      <c r="E706" s="32"/>
      <c r="F706" s="32"/>
      <c r="G706" s="27" t="s">
        <v>89</v>
      </c>
      <c r="L706" s="31">
        <f t="shared" si="6"/>
        <v>-2706.2499999999854</v>
      </c>
      <c r="M706" s="31">
        <f t="shared" si="7"/>
        <v>76440.049999999974</v>
      </c>
      <c r="N706" s="31">
        <f t="shared" si="8"/>
        <v>73733.799999999988</v>
      </c>
    </row>
    <row r="707" spans="1:14" ht="14.25" customHeight="1">
      <c r="A707" s="27" t="s">
        <v>71</v>
      </c>
      <c r="B707" s="28">
        <v>45169</v>
      </c>
      <c r="C707" s="29" t="s">
        <v>393</v>
      </c>
      <c r="D707" s="32">
        <v>18.399999999999999</v>
      </c>
      <c r="E707" s="32"/>
      <c r="F707" s="32"/>
      <c r="G707" s="27" t="s">
        <v>89</v>
      </c>
      <c r="L707" s="31">
        <f t="shared" si="6"/>
        <v>-2724.6499999999796</v>
      </c>
      <c r="M707" s="31">
        <f t="shared" si="7"/>
        <v>76458.449999999968</v>
      </c>
      <c r="N707" s="31">
        <f t="shared" si="8"/>
        <v>73733.799999999988</v>
      </c>
    </row>
    <row r="708" spans="1:14" ht="14.25" customHeight="1">
      <c r="A708" s="27" t="s">
        <v>71</v>
      </c>
      <c r="B708" s="28">
        <v>45172</v>
      </c>
      <c r="C708" s="29" t="s">
        <v>404</v>
      </c>
      <c r="D708" s="32">
        <v>25</v>
      </c>
      <c r="E708" s="32"/>
      <c r="F708" s="32"/>
      <c r="G708" s="27" t="s">
        <v>91</v>
      </c>
      <c r="L708" s="31">
        <f t="shared" si="6"/>
        <v>-2749.6499999999796</v>
      </c>
      <c r="M708" s="31">
        <f t="shared" si="7"/>
        <v>76483.449999999968</v>
      </c>
      <c r="N708" s="31">
        <f t="shared" si="8"/>
        <v>73733.799999999988</v>
      </c>
    </row>
    <row r="709" spans="1:14" ht="14.25" customHeight="1">
      <c r="A709" s="27" t="s">
        <v>71</v>
      </c>
      <c r="B709" s="28">
        <v>45199</v>
      </c>
      <c r="C709" s="29" t="s">
        <v>393</v>
      </c>
      <c r="D709" s="32">
        <v>18.399999999999999</v>
      </c>
      <c r="E709" s="32"/>
      <c r="F709" s="32"/>
      <c r="G709" s="27" t="s">
        <v>89</v>
      </c>
      <c r="L709" s="31">
        <f t="shared" si="6"/>
        <v>-2768.0499999999738</v>
      </c>
      <c r="M709" s="31">
        <f t="shared" si="7"/>
        <v>76501.849999999962</v>
      </c>
      <c r="N709" s="31">
        <f t="shared" si="8"/>
        <v>73733.799999999988</v>
      </c>
    </row>
    <row r="710" spans="1:14" ht="14.25" customHeight="1">
      <c r="A710" s="27" t="s">
        <v>71</v>
      </c>
      <c r="B710" s="28">
        <v>45199</v>
      </c>
      <c r="C710" s="29" t="s">
        <v>393</v>
      </c>
      <c r="D710" s="32">
        <v>18.399999999999999</v>
      </c>
      <c r="E710" s="32"/>
      <c r="F710" s="32"/>
      <c r="G710" s="27" t="s">
        <v>89</v>
      </c>
      <c r="L710" s="31">
        <f t="shared" si="6"/>
        <v>-2786.449999999968</v>
      </c>
      <c r="M710" s="31">
        <f t="shared" si="7"/>
        <v>76520.249999999956</v>
      </c>
      <c r="N710" s="31">
        <f t="shared" si="8"/>
        <v>73733.799999999988</v>
      </c>
    </row>
    <row r="711" spans="1:14" ht="14.25" customHeight="1">
      <c r="A711" s="27" t="s">
        <v>71</v>
      </c>
      <c r="B711" s="28">
        <v>45201</v>
      </c>
      <c r="C711" s="29" t="s">
        <v>404</v>
      </c>
      <c r="D711" s="32">
        <v>25</v>
      </c>
      <c r="E711" s="32"/>
      <c r="F711" s="32"/>
      <c r="G711" s="27" t="s">
        <v>91</v>
      </c>
      <c r="L711" s="31">
        <f t="shared" si="6"/>
        <v>-2811.449999999968</v>
      </c>
      <c r="M711" s="31">
        <f t="shared" si="7"/>
        <v>76545.249999999956</v>
      </c>
      <c r="N711" s="31">
        <f t="shared" si="8"/>
        <v>73733.799999999988</v>
      </c>
    </row>
    <row r="712" spans="1:14" ht="14.25" customHeight="1">
      <c r="A712" s="27" t="s">
        <v>71</v>
      </c>
      <c r="B712" s="62">
        <v>45202</v>
      </c>
      <c r="C712" s="9" t="s">
        <v>515</v>
      </c>
      <c r="D712" s="30">
        <v>200</v>
      </c>
      <c r="E712" s="32"/>
      <c r="F712" s="32"/>
      <c r="G712" s="51" t="s">
        <v>91</v>
      </c>
      <c r="L712" s="31">
        <f t="shared" si="6"/>
        <v>-3011.449999999968</v>
      </c>
      <c r="M712" s="31">
        <f t="shared" si="7"/>
        <v>76745.249999999956</v>
      </c>
      <c r="N712" s="31">
        <f t="shared" si="8"/>
        <v>73733.799999999988</v>
      </c>
    </row>
    <row r="713" spans="1:14" ht="14.25" customHeight="1">
      <c r="A713" s="27" t="s">
        <v>71</v>
      </c>
      <c r="B713" s="28">
        <v>45202</v>
      </c>
      <c r="C713" s="29" t="s">
        <v>516</v>
      </c>
      <c r="D713" s="32"/>
      <c r="E713" s="32"/>
      <c r="F713" s="32">
        <v>11</v>
      </c>
      <c r="L713" s="31">
        <f t="shared" si="6"/>
        <v>-3011.449999999968</v>
      </c>
      <c r="M713" s="31">
        <f t="shared" si="7"/>
        <v>76745.249999999956</v>
      </c>
      <c r="N713" s="31">
        <f t="shared" si="8"/>
        <v>73733.799999999988</v>
      </c>
    </row>
    <row r="714" spans="1:14" ht="14.25" customHeight="1">
      <c r="A714" s="27" t="s">
        <v>71</v>
      </c>
      <c r="B714" s="28">
        <v>45211</v>
      </c>
      <c r="C714" s="29" t="s">
        <v>517</v>
      </c>
      <c r="D714" s="32">
        <v>309</v>
      </c>
      <c r="E714" s="32"/>
      <c r="F714" s="32"/>
      <c r="G714" s="27" t="s">
        <v>89</v>
      </c>
      <c r="L714" s="31">
        <f t="shared" si="6"/>
        <v>-3320.449999999968</v>
      </c>
      <c r="M714" s="31">
        <f t="shared" si="7"/>
        <v>77054.249999999956</v>
      </c>
      <c r="N714" s="31">
        <f t="shared" si="8"/>
        <v>73733.799999999988</v>
      </c>
    </row>
    <row r="715" spans="1:14" ht="14.25" customHeight="1">
      <c r="A715" s="27" t="s">
        <v>71</v>
      </c>
      <c r="B715" s="28">
        <v>45230</v>
      </c>
      <c r="C715" s="29" t="s">
        <v>393</v>
      </c>
      <c r="D715" s="32">
        <v>-18.399999999999999</v>
      </c>
      <c r="E715" s="32"/>
      <c r="F715" s="32"/>
      <c r="G715" s="27" t="s">
        <v>89</v>
      </c>
      <c r="L715" s="31">
        <f t="shared" si="6"/>
        <v>-3302.0499999999738</v>
      </c>
      <c r="M715" s="31">
        <f t="shared" si="7"/>
        <v>77035.849999999962</v>
      </c>
      <c r="N715" s="31">
        <f t="shared" si="8"/>
        <v>73733.799999999988</v>
      </c>
    </row>
    <row r="716" spans="1:14" ht="14.25" customHeight="1">
      <c r="A716" s="27" t="s">
        <v>71</v>
      </c>
      <c r="B716" s="28">
        <v>45230</v>
      </c>
      <c r="C716" s="29" t="s">
        <v>393</v>
      </c>
      <c r="D716" s="32">
        <v>18.399999999999999</v>
      </c>
      <c r="E716" s="32"/>
      <c r="F716" s="32"/>
      <c r="G716" s="27" t="s">
        <v>89</v>
      </c>
      <c r="L716" s="31">
        <f t="shared" si="6"/>
        <v>-3320.449999999968</v>
      </c>
      <c r="M716" s="31">
        <f t="shared" si="7"/>
        <v>77054.249999999956</v>
      </c>
      <c r="N716" s="31">
        <f t="shared" si="8"/>
        <v>73733.799999999988</v>
      </c>
    </row>
    <row r="717" spans="1:14" ht="14.25" customHeight="1">
      <c r="A717" s="27" t="s">
        <v>71</v>
      </c>
      <c r="B717" s="28">
        <v>45230</v>
      </c>
      <c r="C717" s="29" t="s">
        <v>393</v>
      </c>
      <c r="D717" s="32">
        <v>18.399999999999999</v>
      </c>
      <c r="E717" s="32"/>
      <c r="F717" s="32"/>
      <c r="G717" s="27" t="s">
        <v>89</v>
      </c>
      <c r="L717" s="31">
        <f t="shared" si="6"/>
        <v>-3338.8499999999622</v>
      </c>
      <c r="M717" s="31">
        <f t="shared" si="7"/>
        <v>77072.649999999951</v>
      </c>
      <c r="N717" s="31">
        <f t="shared" si="8"/>
        <v>73733.799999999988</v>
      </c>
    </row>
    <row r="718" spans="1:14" ht="14.25" customHeight="1">
      <c r="A718" s="27" t="s">
        <v>71</v>
      </c>
      <c r="B718" s="28">
        <v>45231</v>
      </c>
      <c r="C718" s="29" t="s">
        <v>404</v>
      </c>
      <c r="D718" s="32">
        <v>25</v>
      </c>
      <c r="E718" s="32"/>
      <c r="F718" s="32"/>
      <c r="G718" s="27" t="s">
        <v>91</v>
      </c>
      <c r="L718" s="31">
        <f t="shared" si="6"/>
        <v>-3363.8499999999622</v>
      </c>
      <c r="M718" s="31">
        <f t="shared" si="7"/>
        <v>77097.649999999951</v>
      </c>
      <c r="N718" s="31">
        <f t="shared" si="8"/>
        <v>73733.799999999988</v>
      </c>
    </row>
    <row r="719" spans="1:14" ht="14.25" customHeight="1">
      <c r="A719" s="27" t="s">
        <v>71</v>
      </c>
      <c r="B719" s="28">
        <v>45236</v>
      </c>
      <c r="C719" s="51" t="s">
        <v>518</v>
      </c>
      <c r="D719" s="32">
        <v>161</v>
      </c>
      <c r="E719" s="30"/>
      <c r="F719" s="30"/>
      <c r="G719" s="27" t="s">
        <v>91</v>
      </c>
      <c r="L719" s="31">
        <f t="shared" si="6"/>
        <v>-3524.8499999999622</v>
      </c>
      <c r="M719" s="31">
        <f t="shared" si="7"/>
        <v>77258.649999999951</v>
      </c>
      <c r="N719" s="31">
        <f t="shared" si="8"/>
        <v>73733.799999999988</v>
      </c>
    </row>
    <row r="720" spans="1:14" ht="14.25" customHeight="1">
      <c r="A720" s="27" t="s">
        <v>71</v>
      </c>
      <c r="B720" s="28">
        <v>45236</v>
      </c>
      <c r="C720" s="52" t="s">
        <v>519</v>
      </c>
      <c r="D720" s="32"/>
      <c r="E720" s="30"/>
      <c r="F720" s="30">
        <v>865</v>
      </c>
      <c r="L720" s="31">
        <f t="shared" si="6"/>
        <v>-3524.8499999999622</v>
      </c>
      <c r="M720" s="31">
        <f t="shared" si="7"/>
        <v>77258.649999999951</v>
      </c>
      <c r="N720" s="31">
        <f t="shared" si="8"/>
        <v>73733.799999999988</v>
      </c>
    </row>
    <row r="721" spans="1:14" ht="14.25" customHeight="1">
      <c r="A721" s="27" t="s">
        <v>71</v>
      </c>
      <c r="B721" s="28">
        <v>45236</v>
      </c>
      <c r="C721" s="51" t="s">
        <v>520</v>
      </c>
      <c r="D721" s="32"/>
      <c r="E721" s="30"/>
      <c r="F721" s="30">
        <v>65</v>
      </c>
      <c r="L721" s="31">
        <f t="shared" si="6"/>
        <v>-3524.8499999999622</v>
      </c>
      <c r="M721" s="31">
        <f t="shared" si="7"/>
        <v>77258.649999999951</v>
      </c>
      <c r="N721" s="31">
        <f t="shared" si="8"/>
        <v>73733.799999999988</v>
      </c>
    </row>
    <row r="722" spans="1:14" ht="14.25" customHeight="1">
      <c r="A722" s="27" t="s">
        <v>71</v>
      </c>
      <c r="B722" s="28">
        <v>45239</v>
      </c>
      <c r="C722" s="29" t="s">
        <v>503</v>
      </c>
      <c r="D722" s="32">
        <v>103</v>
      </c>
      <c r="E722" s="32"/>
      <c r="F722" s="32"/>
      <c r="G722" s="27" t="s">
        <v>91</v>
      </c>
      <c r="L722" s="31">
        <f t="shared" si="6"/>
        <v>-3627.8499999999622</v>
      </c>
      <c r="M722" s="31">
        <f t="shared" si="7"/>
        <v>77361.649999999951</v>
      </c>
      <c r="N722" s="31">
        <f t="shared" si="8"/>
        <v>73733.799999999988</v>
      </c>
    </row>
    <row r="723" spans="1:14" ht="14.25" customHeight="1">
      <c r="A723" s="27" t="s">
        <v>71</v>
      </c>
      <c r="B723" s="61">
        <v>45239</v>
      </c>
      <c r="C723" s="29" t="s">
        <v>521</v>
      </c>
      <c r="D723" s="32"/>
      <c r="E723" s="32">
        <v>103</v>
      </c>
      <c r="F723" s="32"/>
      <c r="L723" s="31">
        <f t="shared" si="6"/>
        <v>-3524.8499999999622</v>
      </c>
      <c r="M723" s="31">
        <f t="shared" si="7"/>
        <v>77361.649999999951</v>
      </c>
      <c r="N723" s="31">
        <f t="shared" si="8"/>
        <v>73836.799999999988</v>
      </c>
    </row>
    <row r="724" spans="1:14" ht="14.25" customHeight="1">
      <c r="A724" s="27" t="s">
        <v>71</v>
      </c>
      <c r="B724" s="28">
        <v>45260</v>
      </c>
      <c r="C724" s="29" t="s">
        <v>393</v>
      </c>
      <c r="D724" s="32">
        <v>18.399999999999999</v>
      </c>
      <c r="E724" s="32"/>
      <c r="F724" s="32"/>
      <c r="G724" s="27" t="s">
        <v>89</v>
      </c>
      <c r="L724" s="31">
        <f t="shared" si="6"/>
        <v>-3543.2499999999563</v>
      </c>
      <c r="M724" s="31">
        <f t="shared" si="7"/>
        <v>77380.049999999945</v>
      </c>
      <c r="N724" s="31">
        <f t="shared" si="8"/>
        <v>73836.799999999988</v>
      </c>
    </row>
    <row r="725" spans="1:14" ht="14.25" customHeight="1">
      <c r="A725" s="27" t="s">
        <v>71</v>
      </c>
      <c r="B725" s="28">
        <v>45260</v>
      </c>
      <c r="C725" s="29" t="s">
        <v>393</v>
      </c>
      <c r="D725" s="32">
        <v>18.399999999999999</v>
      </c>
      <c r="E725" s="32"/>
      <c r="F725" s="32"/>
      <c r="G725" s="27" t="s">
        <v>89</v>
      </c>
      <c r="L725" s="31">
        <f t="shared" si="6"/>
        <v>-3561.6499999999505</v>
      </c>
      <c r="M725" s="31">
        <f t="shared" si="7"/>
        <v>77398.449999999939</v>
      </c>
      <c r="N725" s="31">
        <f t="shared" si="8"/>
        <v>73836.799999999988</v>
      </c>
    </row>
    <row r="726" spans="1:14" ht="14.25" customHeight="1">
      <c r="A726" s="27" t="s">
        <v>71</v>
      </c>
      <c r="B726" s="28">
        <v>45261</v>
      </c>
      <c r="C726" s="29" t="s">
        <v>404</v>
      </c>
      <c r="D726" s="32">
        <v>25</v>
      </c>
      <c r="E726" s="32"/>
      <c r="F726" s="32"/>
      <c r="G726" s="27" t="s">
        <v>91</v>
      </c>
      <c r="L726" s="31">
        <f t="shared" si="6"/>
        <v>-3586.6499999999505</v>
      </c>
      <c r="M726" s="31">
        <f t="shared" si="7"/>
        <v>77423.449999999939</v>
      </c>
      <c r="N726" s="31">
        <f t="shared" si="8"/>
        <v>73836.799999999988</v>
      </c>
    </row>
    <row r="727" spans="1:14" ht="14.25" customHeight="1">
      <c r="A727" s="27" t="s">
        <v>71</v>
      </c>
      <c r="B727" s="28">
        <v>45264</v>
      </c>
      <c r="C727" s="51" t="s">
        <v>413</v>
      </c>
      <c r="D727" s="32"/>
      <c r="E727" s="32">
        <v>5000</v>
      </c>
      <c r="F727" s="32"/>
      <c r="L727" s="31">
        <f t="shared" si="6"/>
        <v>1413.3500000000495</v>
      </c>
      <c r="M727" s="31">
        <f t="shared" si="7"/>
        <v>77423.449999999939</v>
      </c>
      <c r="N727" s="31">
        <f t="shared" si="8"/>
        <v>78836.799999999988</v>
      </c>
    </row>
    <row r="728" spans="1:14" ht="14.25" customHeight="1">
      <c r="A728" s="27" t="s">
        <v>71</v>
      </c>
      <c r="B728" s="28">
        <v>45264</v>
      </c>
      <c r="C728" s="29" t="s">
        <v>522</v>
      </c>
      <c r="D728" s="32"/>
      <c r="E728" s="32">
        <v>179.41</v>
      </c>
      <c r="F728" s="32"/>
      <c r="L728" s="31">
        <f t="shared" si="6"/>
        <v>1592.760000000053</v>
      </c>
      <c r="M728" s="31">
        <f t="shared" si="7"/>
        <v>77423.449999999939</v>
      </c>
      <c r="N728" s="31">
        <f t="shared" si="8"/>
        <v>79016.209999999992</v>
      </c>
    </row>
    <row r="729" spans="1:14" ht="14.25" customHeight="1">
      <c r="A729" s="27" t="s">
        <v>71</v>
      </c>
      <c r="B729" s="28">
        <v>45265</v>
      </c>
      <c r="C729" s="29" t="s">
        <v>523</v>
      </c>
      <c r="D729" s="32">
        <v>20</v>
      </c>
      <c r="E729" s="32"/>
      <c r="F729" s="32"/>
      <c r="G729" s="27" t="s">
        <v>91</v>
      </c>
      <c r="L729" s="31">
        <f t="shared" si="6"/>
        <v>1572.760000000053</v>
      </c>
      <c r="M729" s="31">
        <f t="shared" si="7"/>
        <v>77443.449999999939</v>
      </c>
      <c r="N729" s="31">
        <f t="shared" si="8"/>
        <v>79016.209999999992</v>
      </c>
    </row>
    <row r="730" spans="1:14" ht="14.25" customHeight="1">
      <c r="A730" s="27" t="s">
        <v>71</v>
      </c>
      <c r="B730" s="28">
        <v>45270</v>
      </c>
      <c r="C730" s="15" t="s">
        <v>524</v>
      </c>
      <c r="D730" s="32"/>
      <c r="E730" s="32">
        <v>7816</v>
      </c>
      <c r="F730" s="32"/>
      <c r="L730" s="31">
        <f t="shared" si="6"/>
        <v>9388.760000000053</v>
      </c>
      <c r="M730" s="31">
        <f t="shared" si="7"/>
        <v>77443.449999999939</v>
      </c>
      <c r="N730" s="31">
        <f t="shared" si="8"/>
        <v>86832.209999999992</v>
      </c>
    </row>
    <row r="731" spans="1:14" ht="14.25" customHeight="1">
      <c r="A731" s="27" t="s">
        <v>71</v>
      </c>
      <c r="B731" s="28">
        <v>45272</v>
      </c>
      <c r="C731" s="15" t="s">
        <v>525</v>
      </c>
      <c r="D731" s="32">
        <v>7816</v>
      </c>
      <c r="E731" s="32"/>
      <c r="F731" s="32"/>
      <c r="G731" s="27" t="s">
        <v>91</v>
      </c>
      <c r="L731" s="31">
        <f t="shared" si="6"/>
        <v>1572.760000000053</v>
      </c>
      <c r="M731" s="31">
        <f t="shared" si="7"/>
        <v>85259.449999999939</v>
      </c>
      <c r="N731" s="31">
        <f t="shared" si="8"/>
        <v>86832.209999999992</v>
      </c>
    </row>
    <row r="732" spans="1:14" ht="14.25" customHeight="1">
      <c r="A732" s="27" t="s">
        <v>71</v>
      </c>
      <c r="B732" s="28">
        <v>45291</v>
      </c>
      <c r="C732" s="29" t="s">
        <v>393</v>
      </c>
      <c r="D732" s="32">
        <v>-18.399999999999999</v>
      </c>
      <c r="E732" s="32"/>
      <c r="F732" s="32"/>
      <c r="G732" s="27" t="s">
        <v>89</v>
      </c>
      <c r="L732" s="31">
        <f t="shared" si="6"/>
        <v>1591.1600000000471</v>
      </c>
      <c r="M732" s="31">
        <f t="shared" si="7"/>
        <v>85241.049999999945</v>
      </c>
      <c r="N732" s="31">
        <f t="shared" si="8"/>
        <v>86832.209999999992</v>
      </c>
    </row>
    <row r="733" spans="1:14" ht="14.25" customHeight="1">
      <c r="A733" s="27" t="s">
        <v>71</v>
      </c>
      <c r="B733" s="28">
        <v>45291</v>
      </c>
      <c r="C733" s="29" t="s">
        <v>393</v>
      </c>
      <c r="D733" s="32">
        <v>18.399999999999999</v>
      </c>
      <c r="E733" s="32"/>
      <c r="F733" s="32"/>
      <c r="G733" s="27" t="s">
        <v>89</v>
      </c>
      <c r="L733" s="31">
        <f t="shared" si="6"/>
        <v>1572.760000000053</v>
      </c>
      <c r="M733" s="31">
        <f t="shared" si="7"/>
        <v>85259.449999999939</v>
      </c>
      <c r="N733" s="31">
        <f t="shared" si="8"/>
        <v>86832.209999999992</v>
      </c>
    </row>
    <row r="734" spans="1:14" ht="14.25" customHeight="1">
      <c r="A734" s="27" t="s">
        <v>71</v>
      </c>
      <c r="B734" s="28">
        <v>45291</v>
      </c>
      <c r="C734" s="29" t="s">
        <v>393</v>
      </c>
      <c r="D734" s="32">
        <v>18.399999999999999</v>
      </c>
      <c r="E734" s="32"/>
      <c r="F734" s="32"/>
      <c r="G734" s="27" t="s">
        <v>89</v>
      </c>
      <c r="L734" s="31">
        <f t="shared" si="6"/>
        <v>1554.3600000000588</v>
      </c>
      <c r="M734" s="31">
        <f t="shared" si="7"/>
        <v>85277.849999999933</v>
      </c>
      <c r="N734" s="31">
        <f t="shared" si="8"/>
        <v>86832.209999999992</v>
      </c>
    </row>
    <row r="735" spans="1:14" ht="14.25" customHeight="1">
      <c r="A735" s="27" t="s">
        <v>71</v>
      </c>
      <c r="B735" s="28">
        <v>45292</v>
      </c>
      <c r="C735" s="29" t="s">
        <v>404</v>
      </c>
      <c r="D735" s="32">
        <v>25</v>
      </c>
      <c r="E735" s="32"/>
      <c r="F735" s="32"/>
      <c r="G735" s="51" t="s">
        <v>91</v>
      </c>
      <c r="L735" s="31">
        <f t="shared" si="6"/>
        <v>1529.3600000000588</v>
      </c>
      <c r="M735" s="31">
        <f t="shared" si="7"/>
        <v>85302.849999999933</v>
      </c>
      <c r="N735" s="31">
        <f t="shared" si="8"/>
        <v>86832.209999999992</v>
      </c>
    </row>
    <row r="736" spans="1:14" ht="14.25" customHeight="1">
      <c r="A736" s="27" t="s">
        <v>71</v>
      </c>
      <c r="B736" s="28">
        <v>45322</v>
      </c>
      <c r="C736" s="29" t="s">
        <v>393</v>
      </c>
      <c r="D736" s="32">
        <v>18.399999999999999</v>
      </c>
      <c r="E736" s="32"/>
      <c r="F736" s="32"/>
      <c r="G736" s="27" t="s">
        <v>89</v>
      </c>
      <c r="L736" s="31">
        <f t="shared" si="6"/>
        <v>1510.9600000000646</v>
      </c>
      <c r="M736" s="31">
        <f t="shared" si="7"/>
        <v>85321.249999999927</v>
      </c>
      <c r="N736" s="31">
        <f t="shared" si="8"/>
        <v>86832.209999999992</v>
      </c>
    </row>
    <row r="737" spans="1:14" ht="14.25" customHeight="1">
      <c r="A737" s="27" t="s">
        <v>71</v>
      </c>
      <c r="B737" s="28">
        <v>45323</v>
      </c>
      <c r="C737" s="29" t="s">
        <v>404</v>
      </c>
      <c r="D737" s="32">
        <v>25</v>
      </c>
      <c r="E737" s="32"/>
      <c r="F737" s="32"/>
      <c r="G737" s="51" t="s">
        <v>91</v>
      </c>
      <c r="L737" s="31">
        <f t="shared" si="6"/>
        <v>1485.9600000000646</v>
      </c>
      <c r="M737" s="31">
        <f t="shared" si="7"/>
        <v>85346.249999999927</v>
      </c>
      <c r="N737" s="31">
        <f t="shared" si="8"/>
        <v>86832.209999999992</v>
      </c>
    </row>
    <row r="738" spans="1:14" ht="14.25" customHeight="1">
      <c r="A738" s="27" t="s">
        <v>71</v>
      </c>
      <c r="B738" s="28">
        <v>45327</v>
      </c>
      <c r="C738" s="29" t="s">
        <v>526</v>
      </c>
      <c r="D738" s="32">
        <v>250</v>
      </c>
      <c r="E738" s="32">
        <v>250</v>
      </c>
      <c r="F738" s="32"/>
      <c r="L738" s="31">
        <f t="shared" si="6"/>
        <v>1485.9600000000646</v>
      </c>
      <c r="M738" s="31">
        <f t="shared" si="7"/>
        <v>85596.249999999927</v>
      </c>
      <c r="N738" s="31">
        <f t="shared" si="8"/>
        <v>87082.209999999992</v>
      </c>
    </row>
    <row r="739" spans="1:14" ht="14.25" customHeight="1">
      <c r="A739" s="27" t="s">
        <v>71</v>
      </c>
      <c r="B739" s="28">
        <v>45328</v>
      </c>
      <c r="C739" s="51" t="s">
        <v>527</v>
      </c>
      <c r="D739" s="32">
        <v>94</v>
      </c>
      <c r="E739" s="30"/>
      <c r="F739" s="30"/>
      <c r="G739" s="27" t="s">
        <v>91</v>
      </c>
      <c r="L739" s="31">
        <f t="shared" si="6"/>
        <v>1391.9600000000646</v>
      </c>
      <c r="M739" s="31">
        <f t="shared" si="7"/>
        <v>85690.249999999927</v>
      </c>
      <c r="N739" s="31">
        <f t="shared" si="8"/>
        <v>87082.209999999992</v>
      </c>
    </row>
    <row r="740" spans="1:14" ht="14.25" customHeight="1">
      <c r="A740" s="27" t="s">
        <v>71</v>
      </c>
      <c r="B740" s="28">
        <v>45328</v>
      </c>
      <c r="C740" s="52" t="s">
        <v>528</v>
      </c>
      <c r="D740" s="32"/>
      <c r="E740" s="30"/>
      <c r="F740" s="30">
        <v>491</v>
      </c>
      <c r="L740" s="31">
        <f t="shared" si="6"/>
        <v>1391.9600000000646</v>
      </c>
      <c r="M740" s="31">
        <f t="shared" si="7"/>
        <v>85690.249999999927</v>
      </c>
      <c r="N740" s="31">
        <f t="shared" si="8"/>
        <v>87082.209999999992</v>
      </c>
    </row>
    <row r="741" spans="1:14" ht="14.25" customHeight="1">
      <c r="A741" s="27" t="s">
        <v>71</v>
      </c>
      <c r="B741" s="28">
        <v>45328</v>
      </c>
      <c r="C741" s="51" t="s">
        <v>529</v>
      </c>
      <c r="D741" s="32"/>
      <c r="E741" s="30"/>
      <c r="F741" s="30">
        <v>38</v>
      </c>
      <c r="L741" s="31">
        <f t="shared" si="6"/>
        <v>1391.9600000000646</v>
      </c>
      <c r="M741" s="31">
        <f t="shared" si="7"/>
        <v>85690.249999999927</v>
      </c>
      <c r="N741" s="31">
        <f t="shared" si="8"/>
        <v>87082.209999999992</v>
      </c>
    </row>
    <row r="742" spans="1:14" ht="14.25" customHeight="1">
      <c r="A742" s="27" t="s">
        <v>71</v>
      </c>
      <c r="B742" s="28">
        <v>45329</v>
      </c>
      <c r="C742" s="51" t="s">
        <v>530</v>
      </c>
      <c r="D742" s="32">
        <v>35.020000000000003</v>
      </c>
      <c r="E742" s="32"/>
      <c r="F742" s="32"/>
      <c r="L742" s="31">
        <f t="shared" si="6"/>
        <v>1356.9400000000605</v>
      </c>
      <c r="M742" s="31">
        <f t="shared" si="7"/>
        <v>85725.269999999931</v>
      </c>
      <c r="N742" s="31">
        <f t="shared" si="8"/>
        <v>87082.209999999992</v>
      </c>
    </row>
    <row r="743" spans="1:14" ht="14.25" customHeight="1">
      <c r="A743" s="27" t="s">
        <v>71</v>
      </c>
      <c r="B743" s="28">
        <v>45351</v>
      </c>
      <c r="C743" s="51" t="s">
        <v>393</v>
      </c>
      <c r="D743" s="32">
        <v>18.399999999999999</v>
      </c>
      <c r="E743" s="32"/>
      <c r="F743" s="32"/>
      <c r="L743" s="31">
        <f t="shared" si="6"/>
        <v>1338.5400000000664</v>
      </c>
      <c r="M743" s="31">
        <f t="shared" si="7"/>
        <v>85743.669999999925</v>
      </c>
      <c r="N743" s="31">
        <f t="shared" si="8"/>
        <v>87082.209999999992</v>
      </c>
    </row>
    <row r="744" spans="1:14" ht="14.25" customHeight="1">
      <c r="A744" s="27" t="s">
        <v>71</v>
      </c>
      <c r="B744" s="28">
        <v>45352</v>
      </c>
      <c r="C744" s="29" t="s">
        <v>404</v>
      </c>
      <c r="D744" s="32">
        <v>25</v>
      </c>
      <c r="E744" s="32"/>
      <c r="F744" s="32"/>
      <c r="G744" s="51" t="s">
        <v>91</v>
      </c>
      <c r="L744" s="31">
        <f t="shared" si="6"/>
        <v>1313.5400000000664</v>
      </c>
      <c r="M744" s="31">
        <f t="shared" si="7"/>
        <v>85768.669999999925</v>
      </c>
      <c r="N744" s="31">
        <f t="shared" si="8"/>
        <v>87082.209999999992</v>
      </c>
    </row>
    <row r="745" spans="1:14" ht="14.25" customHeight="1">
      <c r="A745" s="27" t="s">
        <v>71</v>
      </c>
      <c r="B745" s="28">
        <v>45356</v>
      </c>
      <c r="C745" s="51" t="s">
        <v>531</v>
      </c>
      <c r="D745" s="32">
        <v>66.209999999999994</v>
      </c>
      <c r="E745" s="32"/>
      <c r="F745" s="32"/>
      <c r="G745" s="9" t="s">
        <v>89</v>
      </c>
      <c r="I745" s="9" t="s">
        <v>532</v>
      </c>
      <c r="L745" s="31">
        <f t="shared" si="6"/>
        <v>1247.33000000006</v>
      </c>
      <c r="M745" s="31">
        <f t="shared" si="7"/>
        <v>85834.879999999932</v>
      </c>
      <c r="N745" s="31">
        <f t="shared" si="8"/>
        <v>87082.209999999992</v>
      </c>
    </row>
    <row r="746" spans="1:14" ht="14.25" customHeight="1">
      <c r="A746" s="27" t="s">
        <v>71</v>
      </c>
      <c r="B746" s="28">
        <v>45362</v>
      </c>
      <c r="C746" s="51" t="s">
        <v>531</v>
      </c>
      <c r="D746" s="32"/>
      <c r="E746" s="32">
        <v>66.209999999999994</v>
      </c>
      <c r="F746" s="32"/>
      <c r="L746" s="31">
        <f t="shared" si="6"/>
        <v>1313.5400000000664</v>
      </c>
      <c r="M746" s="31">
        <f t="shared" si="7"/>
        <v>85834.879999999932</v>
      </c>
      <c r="N746" s="31">
        <f t="shared" si="8"/>
        <v>87148.42</v>
      </c>
    </row>
    <row r="747" spans="1:14" ht="14.25" customHeight="1">
      <c r="A747" s="27" t="s">
        <v>71</v>
      </c>
      <c r="B747" s="28">
        <v>45362</v>
      </c>
      <c r="C747" s="51" t="s">
        <v>533</v>
      </c>
      <c r="D747" s="32">
        <v>156</v>
      </c>
      <c r="E747" s="30"/>
      <c r="F747" s="30"/>
      <c r="G747" s="27" t="s">
        <v>91</v>
      </c>
      <c r="L747" s="31">
        <f t="shared" si="6"/>
        <v>1157.5400000000664</v>
      </c>
      <c r="M747" s="31">
        <f t="shared" si="7"/>
        <v>85990.879999999932</v>
      </c>
      <c r="N747" s="31">
        <f t="shared" si="8"/>
        <v>87148.42</v>
      </c>
    </row>
    <row r="748" spans="1:14" ht="14.25" customHeight="1">
      <c r="A748" s="27" t="s">
        <v>71</v>
      </c>
      <c r="B748" s="28">
        <v>45362</v>
      </c>
      <c r="C748" s="52" t="s">
        <v>534</v>
      </c>
      <c r="D748" s="32"/>
      <c r="E748" s="30"/>
      <c r="F748" s="30">
        <v>804</v>
      </c>
      <c r="L748" s="31">
        <f t="shared" si="6"/>
        <v>1157.5400000000664</v>
      </c>
      <c r="M748" s="31">
        <f t="shared" si="7"/>
        <v>85990.879999999932</v>
      </c>
      <c r="N748" s="31">
        <f t="shared" si="8"/>
        <v>87148.42</v>
      </c>
    </row>
    <row r="749" spans="1:14" ht="14.25" customHeight="1">
      <c r="A749" s="27" t="s">
        <v>71</v>
      </c>
      <c r="B749" s="28">
        <v>45362</v>
      </c>
      <c r="C749" s="51" t="s">
        <v>535</v>
      </c>
      <c r="D749" s="32"/>
      <c r="E749" s="30"/>
      <c r="F749" s="30">
        <v>62</v>
      </c>
      <c r="L749" s="31">
        <f t="shared" si="6"/>
        <v>1157.5400000000664</v>
      </c>
      <c r="M749" s="31">
        <f t="shared" si="7"/>
        <v>85990.879999999932</v>
      </c>
      <c r="N749" s="31">
        <f t="shared" si="8"/>
        <v>87148.42</v>
      </c>
    </row>
    <row r="750" spans="1:14" ht="14.25" customHeight="1">
      <c r="A750" s="27" t="s">
        <v>71</v>
      </c>
      <c r="B750" s="28">
        <v>45382</v>
      </c>
      <c r="C750" s="29" t="s">
        <v>393</v>
      </c>
      <c r="D750" s="32">
        <v>18.399999999999999</v>
      </c>
      <c r="E750" s="32"/>
      <c r="F750" s="32"/>
      <c r="G750" s="27" t="s">
        <v>89</v>
      </c>
      <c r="L750" s="31">
        <f t="shared" si="6"/>
        <v>1139.1400000000722</v>
      </c>
      <c r="M750" s="31">
        <f t="shared" si="7"/>
        <v>86009.279999999926</v>
      </c>
      <c r="N750" s="31">
        <f t="shared" si="8"/>
        <v>87148.42</v>
      </c>
    </row>
    <row r="751" spans="1:14" ht="14.25" customHeight="1">
      <c r="A751" s="27" t="s">
        <v>71</v>
      </c>
      <c r="B751" s="28">
        <v>45383</v>
      </c>
      <c r="C751" s="29" t="s">
        <v>404</v>
      </c>
      <c r="D751" s="32">
        <v>25</v>
      </c>
      <c r="E751" s="32"/>
      <c r="F751" s="32"/>
      <c r="L751" s="31">
        <f t="shared" si="6"/>
        <v>1114.1400000000722</v>
      </c>
      <c r="M751" s="31">
        <f t="shared" si="7"/>
        <v>86034.279999999926</v>
      </c>
      <c r="N751" s="31">
        <f t="shared" si="8"/>
        <v>87148.42</v>
      </c>
    </row>
    <row r="752" spans="1:14" ht="14.25" customHeight="1">
      <c r="A752" s="27" t="s">
        <v>71</v>
      </c>
      <c r="B752" s="61">
        <v>45383</v>
      </c>
      <c r="C752" s="51" t="s">
        <v>539</v>
      </c>
      <c r="D752" s="32">
        <v>35</v>
      </c>
      <c r="E752" s="32"/>
      <c r="F752" s="32"/>
      <c r="L752" s="31">
        <f t="shared" si="6"/>
        <v>1079.1400000000722</v>
      </c>
      <c r="M752" s="31">
        <f t="shared" si="7"/>
        <v>86069.279999999926</v>
      </c>
      <c r="N752" s="31">
        <f t="shared" si="8"/>
        <v>87148.42</v>
      </c>
    </row>
    <row r="753" spans="1:14" ht="14.25" customHeight="1">
      <c r="A753" s="27" t="s">
        <v>71</v>
      </c>
      <c r="B753" s="61">
        <v>45386</v>
      </c>
      <c r="C753" s="51" t="s">
        <v>539</v>
      </c>
      <c r="D753" s="32">
        <v>840</v>
      </c>
      <c r="E753" s="32"/>
      <c r="F753" s="32"/>
      <c r="H753" s="395" t="s">
        <v>3217</v>
      </c>
      <c r="L753" s="31">
        <f t="shared" si="6"/>
        <v>239.14000000007218</v>
      </c>
      <c r="M753" s="31">
        <f t="shared" si="7"/>
        <v>86909.279999999926</v>
      </c>
      <c r="N753" s="31">
        <f t="shared" si="8"/>
        <v>87148.42</v>
      </c>
    </row>
    <row r="754" spans="1:14" ht="14.25" customHeight="1">
      <c r="A754" s="27" t="s">
        <v>71</v>
      </c>
      <c r="B754" s="28">
        <v>45389</v>
      </c>
      <c r="C754" s="51" t="s">
        <v>536</v>
      </c>
      <c r="D754" s="32">
        <v>22</v>
      </c>
      <c r="E754" s="30"/>
      <c r="F754" s="30"/>
      <c r="L754" s="31">
        <f t="shared" si="6"/>
        <v>217.14000000007218</v>
      </c>
      <c r="M754" s="31">
        <f t="shared" si="7"/>
        <v>86931.279999999926</v>
      </c>
      <c r="N754" s="31">
        <f t="shared" si="8"/>
        <v>87148.42</v>
      </c>
    </row>
    <row r="755" spans="1:14" ht="14.25" customHeight="1">
      <c r="A755" s="27" t="s">
        <v>71</v>
      </c>
      <c r="B755" s="28">
        <v>45389</v>
      </c>
      <c r="C755" s="52" t="s">
        <v>537</v>
      </c>
      <c r="D755" s="32"/>
      <c r="E755" s="30"/>
      <c r="F755" s="30">
        <v>131</v>
      </c>
      <c r="L755" s="31">
        <f t="shared" si="6"/>
        <v>217.14000000007218</v>
      </c>
      <c r="M755" s="31">
        <f t="shared" si="7"/>
        <v>86931.279999999926</v>
      </c>
      <c r="N755" s="31">
        <f t="shared" si="8"/>
        <v>87148.42</v>
      </c>
    </row>
    <row r="756" spans="1:14" ht="14.25" customHeight="1">
      <c r="A756" s="27" t="s">
        <v>71</v>
      </c>
      <c r="B756" s="28">
        <v>45389</v>
      </c>
      <c r="C756" s="51" t="s">
        <v>538</v>
      </c>
      <c r="D756" s="32"/>
      <c r="E756" s="30"/>
      <c r="F756" s="30">
        <v>9</v>
      </c>
      <c r="L756" s="31">
        <f t="shared" si="6"/>
        <v>217.14000000007218</v>
      </c>
      <c r="M756" s="31">
        <f t="shared" si="7"/>
        <v>86931.279999999926</v>
      </c>
      <c r="N756" s="31">
        <f t="shared" si="8"/>
        <v>87148.42</v>
      </c>
    </row>
    <row r="757" spans="1:14" ht="14.25" customHeight="1">
      <c r="A757" s="27" t="s">
        <v>71</v>
      </c>
      <c r="B757" s="61">
        <v>45389</v>
      </c>
      <c r="C757" s="51" t="s">
        <v>540</v>
      </c>
      <c r="D757" s="32"/>
      <c r="E757" s="32">
        <v>875</v>
      </c>
      <c r="F757" s="32"/>
      <c r="L757" s="31">
        <f t="shared" si="6"/>
        <v>1092.1400000000722</v>
      </c>
      <c r="M757" s="31">
        <f t="shared" si="7"/>
        <v>86931.279999999926</v>
      </c>
      <c r="N757" s="31">
        <f t="shared" si="8"/>
        <v>88023.42</v>
      </c>
    </row>
    <row r="758" spans="1:14" ht="14.25" customHeight="1">
      <c r="A758" s="27" t="s">
        <v>71</v>
      </c>
      <c r="B758" s="61">
        <v>45391</v>
      </c>
      <c r="C758" s="51" t="s">
        <v>541</v>
      </c>
      <c r="D758" s="32">
        <v>1.99</v>
      </c>
      <c r="E758" s="32"/>
      <c r="F758" s="32"/>
      <c r="L758" s="31">
        <f t="shared" si="6"/>
        <v>1090.1500000000669</v>
      </c>
      <c r="M758" s="31">
        <f t="shared" si="7"/>
        <v>86933.269999999931</v>
      </c>
      <c r="N758" s="31">
        <f t="shared" si="8"/>
        <v>88023.42</v>
      </c>
    </row>
    <row r="759" spans="1:14" ht="14.25" customHeight="1">
      <c r="A759" s="27" t="s">
        <v>71</v>
      </c>
      <c r="B759" s="28">
        <v>45400</v>
      </c>
      <c r="C759" s="51" t="s">
        <v>539</v>
      </c>
      <c r="D759" s="32">
        <v>130</v>
      </c>
      <c r="E759" s="32"/>
      <c r="F759" s="32"/>
      <c r="G759" t="s">
        <v>89</v>
      </c>
      <c r="L759" s="31">
        <f>N759-M759</f>
        <v>960.15000000006694</v>
      </c>
      <c r="M759" s="31">
        <f>SUM($D$19:D759)</f>
        <v>87063.269999999931</v>
      </c>
      <c r="N759" s="31">
        <f>SUM($E$19:E759)</f>
        <v>88023.42</v>
      </c>
    </row>
    <row r="760" spans="1:14" ht="14.25" customHeight="1">
      <c r="A760" s="27" t="s">
        <v>71</v>
      </c>
      <c r="B760" s="28">
        <v>45400</v>
      </c>
      <c r="C760" s="51" t="s">
        <v>539</v>
      </c>
      <c r="D760" s="32">
        <v>48</v>
      </c>
      <c r="E760" s="32"/>
      <c r="F760" s="32"/>
      <c r="G760" t="s">
        <v>89</v>
      </c>
      <c r="L760" s="31">
        <f>N760-M760</f>
        <v>912.15000000006694</v>
      </c>
      <c r="M760" s="31">
        <f>SUM($D$19:D760)</f>
        <v>87111.269999999931</v>
      </c>
      <c r="N760" s="31">
        <f>SUM($E$19:E760)</f>
        <v>88023.42</v>
      </c>
    </row>
    <row r="761" spans="1:14" ht="14.25" customHeight="1">
      <c r="A761" s="27" t="s">
        <v>71</v>
      </c>
      <c r="B761" s="28">
        <v>45412</v>
      </c>
      <c r="C761" s="29" t="s">
        <v>393</v>
      </c>
      <c r="D761" s="32">
        <v>18.399999999999999</v>
      </c>
      <c r="E761" s="32"/>
      <c r="F761" s="32"/>
      <c r="L761" s="31">
        <f>N761-M761</f>
        <v>893.75000000007276</v>
      </c>
      <c r="M761" s="31">
        <f>SUM($D$19:D761)</f>
        <v>87129.669999999925</v>
      </c>
      <c r="N761" s="31">
        <f>SUM($E$19:E761)</f>
        <v>88023.42</v>
      </c>
    </row>
    <row r="762" spans="1:14" ht="14.25" customHeight="1">
      <c r="A762" s="27" t="s">
        <v>71</v>
      </c>
      <c r="B762" s="28">
        <v>45413</v>
      </c>
      <c r="C762" s="29" t="s">
        <v>404</v>
      </c>
      <c r="D762" s="32">
        <v>25</v>
      </c>
      <c r="E762" s="32"/>
      <c r="F762" s="32"/>
      <c r="L762" s="31">
        <f>N762-M762</f>
        <v>868.75000000007276</v>
      </c>
      <c r="M762" s="31">
        <f>SUM($D$19:D762)</f>
        <v>87154.669999999925</v>
      </c>
      <c r="N762" s="31">
        <f>SUM($E$19:E762)</f>
        <v>88023.42</v>
      </c>
    </row>
    <row r="763" spans="1:14" ht="14.25" customHeight="1">
      <c r="A763" s="27" t="s">
        <v>71</v>
      </c>
      <c r="B763" s="28">
        <v>45419</v>
      </c>
      <c r="C763" s="51" t="s">
        <v>5746</v>
      </c>
      <c r="D763" s="32">
        <v>88</v>
      </c>
      <c r="E763" s="30"/>
      <c r="F763" s="30"/>
      <c r="L763" s="31">
        <f>N763-M763</f>
        <v>780.75000000007276</v>
      </c>
      <c r="M763" s="31">
        <f>SUM($D$19:D763)</f>
        <v>87242.669999999925</v>
      </c>
      <c r="N763" s="31">
        <f>SUM($E$19:E763)</f>
        <v>88023.42</v>
      </c>
    </row>
    <row r="764" spans="1:14" ht="14.25" customHeight="1">
      <c r="A764" s="27" t="s">
        <v>71</v>
      </c>
      <c r="B764" s="28">
        <v>45419</v>
      </c>
      <c r="C764" s="52" t="s">
        <v>5747</v>
      </c>
      <c r="D764" s="32"/>
      <c r="E764" s="30"/>
      <c r="F764" s="30">
        <v>515</v>
      </c>
      <c r="L764" s="31">
        <f t="shared" ref="L764:L771" si="9">N764-M764</f>
        <v>780.75000000007276</v>
      </c>
      <c r="M764" s="31">
        <f>SUM($D$19:D764)</f>
        <v>87242.669999999925</v>
      </c>
      <c r="N764" s="31">
        <f>SUM($E$19:E764)</f>
        <v>88023.42</v>
      </c>
    </row>
    <row r="765" spans="1:14" ht="14.25" customHeight="1">
      <c r="A765" s="27" t="s">
        <v>71</v>
      </c>
      <c r="B765" s="28">
        <v>45419</v>
      </c>
      <c r="C765" s="51" t="s">
        <v>5748</v>
      </c>
      <c r="D765" s="32"/>
      <c r="E765" s="30"/>
      <c r="F765" s="30">
        <v>36</v>
      </c>
      <c r="L765" s="31">
        <f t="shared" si="9"/>
        <v>780.75000000007276</v>
      </c>
      <c r="M765" s="31">
        <f>SUM($D$19:D765)</f>
        <v>87242.669999999925</v>
      </c>
      <c r="N765" s="31">
        <f>SUM($E$19:E765)</f>
        <v>88023.42</v>
      </c>
    </row>
    <row r="766" spans="1:14" ht="14.25" customHeight="1">
      <c r="A766" s="27" t="s">
        <v>71</v>
      </c>
      <c r="B766" s="28">
        <v>45431</v>
      </c>
      <c r="C766" s="51" t="s">
        <v>540</v>
      </c>
      <c r="D766" s="32"/>
      <c r="E766" s="32">
        <v>178</v>
      </c>
      <c r="F766" s="32"/>
      <c r="L766" s="31">
        <f t="shared" si="9"/>
        <v>958.75000000007276</v>
      </c>
      <c r="M766" s="31">
        <f>SUM($D$19:D766)</f>
        <v>87242.669999999925</v>
      </c>
      <c r="N766" s="31">
        <f>SUM($E$19:E766)</f>
        <v>88201.42</v>
      </c>
    </row>
    <row r="767" spans="1:14" ht="14.25" customHeight="1">
      <c r="A767" s="27" t="s">
        <v>71</v>
      </c>
      <c r="B767" s="400">
        <v>45433</v>
      </c>
      <c r="C767" s="27" t="s">
        <v>5839</v>
      </c>
      <c r="D767" s="401">
        <v>164.6</v>
      </c>
      <c r="E767" s="32"/>
      <c r="F767" s="32"/>
      <c r="L767" s="31">
        <f t="shared" si="9"/>
        <v>794.15000000006694</v>
      </c>
      <c r="M767" s="31">
        <f>SUM($D$19:D767)</f>
        <v>87407.269999999931</v>
      </c>
      <c r="N767" s="31">
        <f>SUM($E$19:E767)</f>
        <v>88201.42</v>
      </c>
    </row>
    <row r="768" spans="1:14" ht="14.25" customHeight="1">
      <c r="A768" s="27" t="s">
        <v>71</v>
      </c>
      <c r="B768" s="400">
        <v>45436</v>
      </c>
      <c r="C768" s="27" t="s">
        <v>5839</v>
      </c>
      <c r="D768" s="401">
        <v>207</v>
      </c>
      <c r="E768" s="32"/>
      <c r="F768" s="32"/>
      <c r="L768" s="31">
        <f t="shared" si="9"/>
        <v>587.15000000006694</v>
      </c>
      <c r="M768" s="31">
        <f>SUM($D$19:D768)</f>
        <v>87614.269999999931</v>
      </c>
      <c r="N768" s="31">
        <f>SUM($E$19:E768)</f>
        <v>88201.42</v>
      </c>
    </row>
    <row r="769" spans="1:14" ht="14.25" customHeight="1">
      <c r="A769" s="27" t="s">
        <v>71</v>
      </c>
      <c r="B769" s="400">
        <v>45442</v>
      </c>
      <c r="C769" s="27" t="s">
        <v>393</v>
      </c>
      <c r="D769" s="401">
        <v>18.399999999999999</v>
      </c>
      <c r="E769" s="32"/>
      <c r="F769" s="32"/>
      <c r="L769" s="31">
        <f t="shared" si="9"/>
        <v>568.75000000007276</v>
      </c>
      <c r="M769" s="31">
        <f>SUM($D$19:D769)</f>
        <v>87632.669999999925</v>
      </c>
      <c r="N769" s="31">
        <f>SUM($E$19:E769)</f>
        <v>88201.42</v>
      </c>
    </row>
    <row r="770" spans="1:14" ht="14.25" customHeight="1">
      <c r="A770" s="27" t="s">
        <v>71</v>
      </c>
      <c r="B770" s="400">
        <v>45442</v>
      </c>
      <c r="C770" s="27" t="s">
        <v>393</v>
      </c>
      <c r="D770" s="401">
        <v>18.399999999999999</v>
      </c>
      <c r="E770" s="32"/>
      <c r="F770" s="32"/>
      <c r="L770" s="31">
        <f t="shared" si="9"/>
        <v>550.35000000007858</v>
      </c>
      <c r="M770" s="31">
        <f>SUM($D$19:D770)</f>
        <v>87651.06999999992</v>
      </c>
      <c r="N770" s="31">
        <f>SUM($E$19:E770)</f>
        <v>88201.42</v>
      </c>
    </row>
    <row r="771" spans="1:14" ht="14.25" customHeight="1">
      <c r="A771" s="27" t="s">
        <v>71</v>
      </c>
      <c r="B771" s="400">
        <v>45442</v>
      </c>
      <c r="C771" s="27" t="s">
        <v>234</v>
      </c>
      <c r="D771" s="401">
        <v>-5.52</v>
      </c>
      <c r="E771" s="32"/>
      <c r="F771" s="32"/>
      <c r="L771" s="31">
        <f t="shared" si="9"/>
        <v>555.87000000008265</v>
      </c>
      <c r="M771" s="31">
        <f>SUM($D$19:D771)</f>
        <v>87645.549999999916</v>
      </c>
      <c r="N771" s="31">
        <f>SUM($E$19:E771)</f>
        <v>88201.42</v>
      </c>
    </row>
    <row r="772" spans="1:14" ht="14.25" customHeight="1">
      <c r="A772" s="27" t="s">
        <v>71</v>
      </c>
      <c r="B772" s="28">
        <v>45444</v>
      </c>
      <c r="C772" s="29" t="s">
        <v>404</v>
      </c>
      <c r="D772" s="32">
        <v>25</v>
      </c>
      <c r="E772" s="32"/>
      <c r="F772" s="32"/>
      <c r="L772" s="31">
        <f>N772-M772</f>
        <v>530.87000000008265</v>
      </c>
      <c r="M772" s="31">
        <f>SUM($D$19:D772)</f>
        <v>87670.549999999916</v>
      </c>
      <c r="N772" s="31">
        <f>SUM($E$19:E772)</f>
        <v>88201.42</v>
      </c>
    </row>
    <row r="773" spans="1:14" ht="14.25" customHeight="1">
      <c r="A773" s="27" t="s">
        <v>71</v>
      </c>
      <c r="B773" s="28">
        <v>45450</v>
      </c>
      <c r="C773" s="51" t="s">
        <v>5803</v>
      </c>
      <c r="D773" s="32">
        <v>83</v>
      </c>
      <c r="E773" s="30"/>
      <c r="F773" s="30"/>
      <c r="L773" s="31">
        <f>N773-M773</f>
        <v>447.87000000008265</v>
      </c>
      <c r="M773" s="31">
        <f>SUM($D$19:D773)</f>
        <v>87753.549999999916</v>
      </c>
      <c r="N773" s="31">
        <f>SUM($E$19:E773)</f>
        <v>88201.42</v>
      </c>
    </row>
    <row r="774" spans="1:14" ht="14.25" customHeight="1">
      <c r="A774" s="27" t="s">
        <v>71</v>
      </c>
      <c r="B774" s="28">
        <v>45450</v>
      </c>
      <c r="C774" s="52" t="s">
        <v>5804</v>
      </c>
      <c r="D774" s="32"/>
      <c r="E774" s="30"/>
      <c r="F774" s="30">
        <v>452</v>
      </c>
      <c r="L774" s="31">
        <f>N774-M774</f>
        <v>447.87000000008265</v>
      </c>
      <c r="M774" s="31">
        <f>SUM($D$19:D774)</f>
        <v>87753.549999999916</v>
      </c>
      <c r="N774" s="31">
        <f>SUM($E$19:E774)</f>
        <v>88201.42</v>
      </c>
    </row>
    <row r="775" spans="1:14" ht="14.25" customHeight="1">
      <c r="A775" s="27" t="s">
        <v>71</v>
      </c>
      <c r="B775" s="28">
        <v>45450</v>
      </c>
      <c r="C775" s="51" t="s">
        <v>5805</v>
      </c>
      <c r="D775" s="32"/>
      <c r="E775" s="30"/>
      <c r="F775" s="30">
        <v>34</v>
      </c>
      <c r="L775" s="31">
        <f t="shared" ref="L775:L787" si="10">N775-M775</f>
        <v>447.87000000008265</v>
      </c>
      <c r="M775" s="31">
        <f>SUM($D$19:D775)</f>
        <v>87753.549999999916</v>
      </c>
      <c r="N775" s="31">
        <f>SUM($E$19:E775)</f>
        <v>88201.42</v>
      </c>
    </row>
    <row r="776" spans="1:14" ht="14.25" customHeight="1">
      <c r="A776" s="27" t="s">
        <v>71</v>
      </c>
      <c r="B776" s="28">
        <v>45450</v>
      </c>
      <c r="C776" s="52" t="s">
        <v>5806</v>
      </c>
      <c r="D776" s="32"/>
      <c r="E776" s="30"/>
      <c r="F776" s="30">
        <v>521</v>
      </c>
      <c r="L776" s="31">
        <f t="shared" si="10"/>
        <v>447.87000000008265</v>
      </c>
      <c r="M776" s="31">
        <f>SUM($D$19:D776)</f>
        <v>87753.549999999916</v>
      </c>
      <c r="N776" s="31">
        <f>SUM($E$19:E776)</f>
        <v>88201.42</v>
      </c>
    </row>
    <row r="777" spans="1:14" ht="14.25" customHeight="1">
      <c r="A777" s="27" t="s">
        <v>71</v>
      </c>
      <c r="B777" s="28">
        <v>45450</v>
      </c>
      <c r="C777" s="51" t="s">
        <v>5807</v>
      </c>
      <c r="D777" s="32"/>
      <c r="E777" s="30"/>
      <c r="F777" s="30">
        <v>37</v>
      </c>
      <c r="L777" s="31">
        <f t="shared" si="10"/>
        <v>447.87000000008265</v>
      </c>
      <c r="M777" s="31">
        <f>SUM($D$19:D777)</f>
        <v>87753.549999999916</v>
      </c>
      <c r="N777" s="31">
        <f>SUM($E$19:E777)</f>
        <v>88201.42</v>
      </c>
    </row>
    <row r="778" spans="1:14" ht="14.25" customHeight="1">
      <c r="A778" s="27" t="s">
        <v>71</v>
      </c>
      <c r="B778" s="28">
        <v>45464</v>
      </c>
      <c r="C778" s="27" t="s">
        <v>5840</v>
      </c>
      <c r="D778" s="32"/>
      <c r="E778" s="32">
        <v>371.6</v>
      </c>
      <c r="F778" s="32"/>
      <c r="L778" s="31">
        <f t="shared" si="10"/>
        <v>819.47000000008848</v>
      </c>
      <c r="M778" s="31">
        <f>SUM($D$19:D778)</f>
        <v>87753.549999999916</v>
      </c>
      <c r="N778" s="31">
        <f>SUM($E$19:E778)</f>
        <v>88573.02</v>
      </c>
    </row>
    <row r="779" spans="1:14" ht="14.25" customHeight="1">
      <c r="A779" s="27" t="s">
        <v>71</v>
      </c>
      <c r="B779" s="28">
        <v>45467</v>
      </c>
      <c r="C779" s="27" t="s">
        <v>5847</v>
      </c>
      <c r="D779" s="32">
        <v>56</v>
      </c>
      <c r="E779" s="32"/>
      <c r="F779" s="32"/>
      <c r="L779" s="31">
        <f t="shared" si="10"/>
        <v>763.47000000008848</v>
      </c>
      <c r="M779" s="31">
        <f>SUM($D$19:D779)</f>
        <v>87809.549999999916</v>
      </c>
      <c r="N779" s="31">
        <f>SUM($E$19:E779)</f>
        <v>88573.02</v>
      </c>
    </row>
    <row r="780" spans="1:14" ht="14.25" customHeight="1">
      <c r="A780" s="27" t="s">
        <v>71</v>
      </c>
      <c r="B780" s="28">
        <v>45468</v>
      </c>
      <c r="C780" s="27" t="s">
        <v>5850</v>
      </c>
      <c r="D780" s="32"/>
      <c r="E780" s="32">
        <v>56</v>
      </c>
      <c r="F780" s="32"/>
      <c r="L780" s="31">
        <f t="shared" si="10"/>
        <v>819.47000000008848</v>
      </c>
      <c r="M780" s="31">
        <f>SUM($D$19:D780)</f>
        <v>87809.549999999916</v>
      </c>
      <c r="N780" s="31">
        <f>SUM($E$19:E780)</f>
        <v>88629.02</v>
      </c>
    </row>
    <row r="781" spans="1:14" ht="14.25" customHeight="1">
      <c r="A781" s="27" t="s">
        <v>71</v>
      </c>
      <c r="B781" s="28">
        <v>45468</v>
      </c>
      <c r="C781" s="27" t="s">
        <v>413</v>
      </c>
      <c r="D781" s="32"/>
      <c r="E781" s="32">
        <v>1000</v>
      </c>
      <c r="F781" s="32"/>
      <c r="L781" s="31">
        <f t="shared" si="10"/>
        <v>1819.4700000000885</v>
      </c>
      <c r="M781" s="31">
        <f>SUM($D$19:D781)</f>
        <v>87809.549999999916</v>
      </c>
      <c r="N781" s="31">
        <f>SUM($E$19:E781)</f>
        <v>89629.02</v>
      </c>
    </row>
    <row r="782" spans="1:14" ht="14.25" customHeight="1">
      <c r="A782" s="27" t="s">
        <v>71</v>
      </c>
      <c r="B782" s="28">
        <v>45473</v>
      </c>
      <c r="C782" s="27" t="s">
        <v>5858</v>
      </c>
      <c r="D782" s="32">
        <v>18.399999999999999</v>
      </c>
      <c r="E782" s="32"/>
      <c r="F782" s="32"/>
      <c r="L782" s="31">
        <f t="shared" si="10"/>
        <v>1801.0700000000943</v>
      </c>
      <c r="M782" s="31">
        <f>SUM($D$19:D782)</f>
        <v>87827.94999999991</v>
      </c>
      <c r="N782" s="31">
        <f>SUM($E$19:E782)</f>
        <v>89629.02</v>
      </c>
    </row>
    <row r="783" spans="1:14" ht="14.25" customHeight="1">
      <c r="A783" s="27" t="s">
        <v>71</v>
      </c>
      <c r="B783" s="28">
        <v>45473</v>
      </c>
      <c r="C783" s="27" t="s">
        <v>5859</v>
      </c>
      <c r="D783" s="32">
        <v>18.399999999999999</v>
      </c>
      <c r="E783" s="32"/>
      <c r="F783" s="32"/>
      <c r="L783" s="31">
        <f t="shared" si="10"/>
        <v>1782.6700000001001</v>
      </c>
      <c r="M783" s="31">
        <f>SUM($D$19:D783)</f>
        <v>87846.349999999904</v>
      </c>
      <c r="N783" s="31">
        <f>SUM($E$19:E783)</f>
        <v>89629.02</v>
      </c>
    </row>
    <row r="784" spans="1:14" ht="14.25" customHeight="1">
      <c r="A784" s="27" t="s">
        <v>71</v>
      </c>
      <c r="B784" s="28">
        <v>45474</v>
      </c>
      <c r="C784" s="27" t="s">
        <v>404</v>
      </c>
      <c r="D784" s="32">
        <v>25</v>
      </c>
      <c r="E784" s="32"/>
      <c r="F784" s="32"/>
      <c r="L784" s="31">
        <f t="shared" si="10"/>
        <v>1757.6700000001001</v>
      </c>
      <c r="M784" s="31">
        <f>SUM($D$19:D784)</f>
        <v>87871.349999999904</v>
      </c>
      <c r="N784" s="31">
        <f>SUM($E$19:E784)</f>
        <v>89629.02</v>
      </c>
    </row>
    <row r="785" spans="1:14" ht="14.25" customHeight="1">
      <c r="A785" s="27" t="s">
        <v>71</v>
      </c>
      <c r="B785" s="28">
        <v>45477</v>
      </c>
      <c r="C785" s="27" t="s">
        <v>5803</v>
      </c>
      <c r="D785" s="32">
        <v>22</v>
      </c>
      <c r="E785" s="32"/>
      <c r="F785" s="32"/>
      <c r="L785" s="31">
        <f t="shared" si="10"/>
        <v>1735.6700000001001</v>
      </c>
      <c r="M785" s="31">
        <f>SUM($D$19:D785)</f>
        <v>87893.349999999904</v>
      </c>
      <c r="N785" s="31">
        <f>SUM($E$19:E785)</f>
        <v>89629.02</v>
      </c>
    </row>
    <row r="786" spans="1:14" ht="14.25" customHeight="1">
      <c r="A786" s="27" t="s">
        <v>71</v>
      </c>
      <c r="B786" s="28">
        <v>45477</v>
      </c>
      <c r="C786" s="27" t="s">
        <v>5804</v>
      </c>
      <c r="D786" s="32"/>
      <c r="E786" s="32"/>
      <c r="F786" s="32">
        <v>309</v>
      </c>
      <c r="L786" s="31">
        <f t="shared" si="10"/>
        <v>1735.6700000001001</v>
      </c>
      <c r="M786" s="31">
        <f>SUM($D$19:D786)</f>
        <v>87893.349999999904</v>
      </c>
      <c r="N786" s="31">
        <f>SUM($E$19:E786)</f>
        <v>89629.02</v>
      </c>
    </row>
    <row r="787" spans="1:14" ht="14.25" customHeight="1">
      <c r="A787" s="27" t="s">
        <v>71</v>
      </c>
      <c r="B787" s="28">
        <v>45477</v>
      </c>
      <c r="C787" s="27" t="s">
        <v>5805</v>
      </c>
      <c r="D787" s="32"/>
      <c r="E787" s="32"/>
      <c r="F787" s="32">
        <v>13</v>
      </c>
      <c r="L787" s="31">
        <f t="shared" si="10"/>
        <v>1735.6700000001001</v>
      </c>
      <c r="M787" s="31">
        <f>SUM($D$19:D787)</f>
        <v>87893.349999999904</v>
      </c>
      <c r="N787" s="31">
        <f>SUM($E$19:E787)</f>
        <v>89629.02</v>
      </c>
    </row>
    <row r="788" spans="1:14" ht="14.25" customHeight="1">
      <c r="A788" s="27" t="s">
        <v>71</v>
      </c>
      <c r="B788" s="28">
        <v>45504</v>
      </c>
      <c r="C788" s="27" t="s">
        <v>5858</v>
      </c>
      <c r="D788" s="401">
        <v>18.399999999999999</v>
      </c>
      <c r="L788" s="31">
        <f>N788-M788</f>
        <v>1717.2700000001059</v>
      </c>
      <c r="M788" s="31">
        <f>SUM($D$19:D788)</f>
        <v>87911.749999999898</v>
      </c>
      <c r="N788" s="31">
        <f>SUM($E$19:E788)</f>
        <v>89629.02</v>
      </c>
    </row>
    <row r="789" spans="1:14" ht="14.25" customHeight="1">
      <c r="A789" s="27" t="s">
        <v>71</v>
      </c>
      <c r="B789" s="28">
        <v>45504</v>
      </c>
      <c r="C789" s="27" t="s">
        <v>5925</v>
      </c>
      <c r="D789" s="401">
        <v>-5.52</v>
      </c>
      <c r="L789" s="31">
        <f>N789-M789</f>
        <v>1722.79000000011</v>
      </c>
      <c r="M789" s="31">
        <f>SUM($D$19:D789)</f>
        <v>87906.229999999894</v>
      </c>
      <c r="N789" s="31">
        <f>SUM($E$19:E789)</f>
        <v>89629.02</v>
      </c>
    </row>
    <row r="790" spans="1:14" ht="14.25" customHeight="1">
      <c r="A790" s="27" t="s">
        <v>71</v>
      </c>
      <c r="B790" s="28">
        <v>45504</v>
      </c>
      <c r="C790" s="27" t="s">
        <v>5991</v>
      </c>
      <c r="D790" s="401">
        <v>18.399999999999999</v>
      </c>
      <c r="E790" s="32"/>
      <c r="F790" s="32"/>
      <c r="L790" s="31">
        <f>N790-M790</f>
        <v>1704.3900000001158</v>
      </c>
      <c r="M790" s="31">
        <f>SUM($D$19:D790)</f>
        <v>87924.629999999888</v>
      </c>
      <c r="N790" s="31">
        <f>SUM($E$19:E790)</f>
        <v>89629.02</v>
      </c>
    </row>
    <row r="791" spans="1:14" ht="14.25" customHeight="1">
      <c r="A791" s="27" t="s">
        <v>71</v>
      </c>
      <c r="B791" s="28">
        <v>45505</v>
      </c>
      <c r="C791" s="27" t="s">
        <v>404</v>
      </c>
      <c r="D791" s="32">
        <v>25</v>
      </c>
      <c r="L791" s="31">
        <f>N791-M791</f>
        <v>1679.3900000001158</v>
      </c>
      <c r="M791" s="31">
        <f>SUM($D$19:D791)</f>
        <v>87949.629999999888</v>
      </c>
      <c r="N791" s="31">
        <f>SUM($E$19:E791)</f>
        <v>89629.02</v>
      </c>
    </row>
    <row r="792" spans="1:14" ht="14.25" customHeight="1">
      <c r="A792" s="415" t="s">
        <v>71</v>
      </c>
      <c r="B792" s="28">
        <v>45505</v>
      </c>
      <c r="C792" s="27" t="s">
        <v>5924</v>
      </c>
      <c r="D792" s="32">
        <v>6.6</v>
      </c>
      <c r="E792" s="32"/>
      <c r="F792" s="32"/>
      <c r="L792" s="31">
        <f>N792-M792</f>
        <v>1672.79000000011</v>
      </c>
      <c r="M792" s="31">
        <f>SUM($D$19:D792)</f>
        <v>87956.229999999894</v>
      </c>
      <c r="N792" s="31">
        <f>SUM($E$19:E792)</f>
        <v>89629.02</v>
      </c>
    </row>
    <row r="793" spans="1:14" ht="14.25" customHeight="1">
      <c r="A793" s="415" t="s">
        <v>71</v>
      </c>
      <c r="B793" s="28">
        <v>45508</v>
      </c>
      <c r="C793" s="27" t="s">
        <v>5929</v>
      </c>
      <c r="D793" s="32">
        <v>428.26</v>
      </c>
      <c r="E793" s="32"/>
      <c r="F793" s="32"/>
      <c r="L793" s="31">
        <f t="shared" ref="L793:L798" si="11">N793-M793</f>
        <v>1244.5300000001153</v>
      </c>
      <c r="M793" s="31">
        <f>SUM($D$19:D793)</f>
        <v>88384.489999999889</v>
      </c>
      <c r="N793" s="31">
        <f>SUM($E$19:E793)</f>
        <v>89629.02</v>
      </c>
    </row>
    <row r="794" spans="1:14" ht="14.25" customHeight="1">
      <c r="A794" s="415" t="s">
        <v>71</v>
      </c>
      <c r="B794" s="28">
        <v>45509</v>
      </c>
      <c r="C794" s="27" t="s">
        <v>5803</v>
      </c>
      <c r="D794" s="32"/>
      <c r="E794" s="32"/>
      <c r="F794" s="32">
        <v>74</v>
      </c>
      <c r="L794" s="31">
        <f t="shared" si="11"/>
        <v>1244.5300000001153</v>
      </c>
      <c r="M794" s="31">
        <f>SUM($D$19:D794)</f>
        <v>88384.489999999889</v>
      </c>
      <c r="N794" s="31">
        <f>SUM($E$19:E794)</f>
        <v>89629.02</v>
      </c>
    </row>
    <row r="795" spans="1:14" ht="14.25" customHeight="1">
      <c r="A795" s="415" t="s">
        <v>71</v>
      </c>
      <c r="B795" s="28">
        <v>45509</v>
      </c>
      <c r="C795" s="27" t="s">
        <v>5804</v>
      </c>
      <c r="D795" s="32"/>
      <c r="E795" s="32"/>
      <c r="F795" s="32">
        <v>411</v>
      </c>
      <c r="L795" s="31">
        <f t="shared" si="11"/>
        <v>1244.5300000001153</v>
      </c>
      <c r="M795" s="31">
        <f>SUM($D$19:D795)</f>
        <v>88384.489999999889</v>
      </c>
      <c r="N795" s="31">
        <f>SUM($E$19:E795)</f>
        <v>89629.02</v>
      </c>
    </row>
    <row r="796" spans="1:14" ht="14.25" customHeight="1">
      <c r="A796" s="415" t="s">
        <v>71</v>
      </c>
      <c r="B796" s="28">
        <v>45509</v>
      </c>
      <c r="C796" s="27" t="s">
        <v>5805</v>
      </c>
      <c r="D796" s="32"/>
      <c r="E796" s="32"/>
      <c r="F796" s="32">
        <v>31</v>
      </c>
      <c r="L796" s="31">
        <f t="shared" si="11"/>
        <v>1244.5300000001153</v>
      </c>
      <c r="M796" s="31">
        <f>SUM($D$19:D796)</f>
        <v>88384.489999999889</v>
      </c>
      <c r="N796" s="31">
        <f>SUM($E$19:E796)</f>
        <v>89629.02</v>
      </c>
    </row>
    <row r="797" spans="1:14" ht="14.25" customHeight="1">
      <c r="A797" s="415" t="s">
        <v>71</v>
      </c>
      <c r="B797" s="28">
        <v>45510</v>
      </c>
      <c r="C797" s="27" t="s">
        <v>5953</v>
      </c>
      <c r="D797" s="32"/>
      <c r="E797" s="32">
        <v>40000</v>
      </c>
      <c r="F797" s="32"/>
      <c r="L797" s="31">
        <f t="shared" si="11"/>
        <v>41244.530000000115</v>
      </c>
      <c r="M797" s="31">
        <f>SUM($D$19:D797)</f>
        <v>88384.489999999889</v>
      </c>
      <c r="N797" s="31">
        <f>SUM($E$19:E797)</f>
        <v>129629.02</v>
      </c>
    </row>
    <row r="798" spans="1:14" ht="14.25" customHeight="1">
      <c r="A798" s="415" t="s">
        <v>71</v>
      </c>
      <c r="B798" s="28">
        <v>45510</v>
      </c>
      <c r="C798" s="27" t="s">
        <v>6019</v>
      </c>
      <c r="D798" s="32">
        <v>1200</v>
      </c>
      <c r="F798" s="32"/>
      <c r="G798" t="s">
        <v>91</v>
      </c>
      <c r="L798" s="31">
        <f t="shared" si="11"/>
        <v>40044.530000000115</v>
      </c>
      <c r="M798" s="31">
        <f>SUM($D$19:D798)</f>
        <v>89584.489999999889</v>
      </c>
      <c r="N798" s="31">
        <f>SUM($E$19:E798)</f>
        <v>129629.02</v>
      </c>
    </row>
    <row r="799" spans="1:14" ht="14.25" customHeight="1">
      <c r="A799" s="415" t="s">
        <v>71</v>
      </c>
      <c r="B799" s="28">
        <v>45511</v>
      </c>
      <c r="C799" s="27" t="s">
        <v>5954</v>
      </c>
      <c r="D799" s="32">
        <v>40000</v>
      </c>
      <c r="E799" s="32"/>
      <c r="F799" s="32"/>
      <c r="L799" s="31">
        <f t="shared" ref="L799:L811" si="12">N799-M799</f>
        <v>44.530000000115251</v>
      </c>
      <c r="M799" s="31">
        <f>SUM($D$19:D799)</f>
        <v>129584.48999999989</v>
      </c>
      <c r="N799" s="31">
        <f>SUM($E$19:E799)</f>
        <v>129629.02</v>
      </c>
    </row>
    <row r="800" spans="1:14" ht="14.25" customHeight="1">
      <c r="A800" s="415" t="s">
        <v>71</v>
      </c>
      <c r="B800" s="28">
        <v>45511</v>
      </c>
      <c r="C800" s="27" t="s">
        <v>5957</v>
      </c>
      <c r="D800" s="32"/>
      <c r="E800" s="32">
        <v>59000</v>
      </c>
      <c r="F800" s="32"/>
      <c r="L800" s="31">
        <f t="shared" si="12"/>
        <v>59044.53000000013</v>
      </c>
      <c r="M800" s="31">
        <f>SUM($D$19:D800)</f>
        <v>129584.48999999989</v>
      </c>
      <c r="N800" s="31">
        <f>SUM($E$19:E800)</f>
        <v>188629.02000000002</v>
      </c>
    </row>
    <row r="801" spans="1:14" ht="14.25" customHeight="1">
      <c r="A801" s="415" t="s">
        <v>71</v>
      </c>
      <c r="B801" s="28">
        <v>45512</v>
      </c>
      <c r="C801" s="27" t="s">
        <v>5958</v>
      </c>
      <c r="D801" s="32">
        <v>59000</v>
      </c>
      <c r="E801" s="32"/>
      <c r="F801" s="32"/>
      <c r="L801" s="31">
        <f t="shared" si="12"/>
        <v>3030.1800000001385</v>
      </c>
      <c r="M801" s="31">
        <f>SUM($D$2:D801)</f>
        <v>190753.93999999989</v>
      </c>
      <c r="N801" s="31">
        <f>SUM($E$2:E801)</f>
        <v>193784.12000000002</v>
      </c>
    </row>
    <row r="802" spans="1:14" ht="14.25" customHeight="1">
      <c r="A802" s="415" t="s">
        <v>71</v>
      </c>
      <c r="B802" s="28">
        <v>45515</v>
      </c>
      <c r="C802" s="27" t="s">
        <v>5961</v>
      </c>
      <c r="D802" s="30">
        <v>1263.5999999999999</v>
      </c>
      <c r="E802" s="29"/>
      <c r="G802" s="13" t="s">
        <v>91</v>
      </c>
      <c r="H802" s="128"/>
      <c r="I802" t="s">
        <v>576</v>
      </c>
      <c r="J802" s="29">
        <v>1726</v>
      </c>
      <c r="L802" s="31">
        <f t="shared" si="12"/>
        <v>1766.5800000001327</v>
      </c>
      <c r="M802" s="31">
        <f>SUM($D$2:D802)</f>
        <v>192017.53999999989</v>
      </c>
      <c r="N802" s="31">
        <f>SUM($E$2:E802)</f>
        <v>193784.12000000002</v>
      </c>
    </row>
    <row r="803" spans="1:14" ht="14.25" customHeight="1">
      <c r="A803" s="415" t="s">
        <v>71</v>
      </c>
      <c r="B803" s="28">
        <v>45515</v>
      </c>
      <c r="C803" s="27" t="s">
        <v>5965</v>
      </c>
      <c r="D803" s="32"/>
      <c r="E803" s="32">
        <v>1236.5999999999999</v>
      </c>
      <c r="F803" s="32"/>
      <c r="L803" s="31">
        <f t="shared" si="12"/>
        <v>3003.1800000001385</v>
      </c>
      <c r="M803" s="31">
        <f>SUM($D$2:D803)</f>
        <v>192017.53999999989</v>
      </c>
      <c r="N803" s="31">
        <f>SUM($E$2:E803)</f>
        <v>195020.72000000003</v>
      </c>
    </row>
    <row r="804" spans="1:14" ht="14.25" customHeight="1">
      <c r="A804" s="415" t="s">
        <v>71</v>
      </c>
      <c r="B804" s="28">
        <v>45536</v>
      </c>
      <c r="C804" s="27" t="s">
        <v>6008</v>
      </c>
      <c r="D804" s="32">
        <v>420</v>
      </c>
      <c r="E804" s="32">
        <v>420</v>
      </c>
      <c r="F804" s="32"/>
      <c r="G804" t="s">
        <v>89</v>
      </c>
      <c r="I804" t="s">
        <v>958</v>
      </c>
      <c r="J804">
        <v>2702</v>
      </c>
      <c r="L804" s="31">
        <f t="shared" si="12"/>
        <v>3003.1800000001385</v>
      </c>
      <c r="M804" s="31">
        <f>SUM($D$2:D804)</f>
        <v>192437.53999999989</v>
      </c>
      <c r="N804" s="31">
        <f>SUM($E$2:E804)</f>
        <v>195440.72000000003</v>
      </c>
    </row>
    <row r="805" spans="1:14" ht="14.25" customHeight="1">
      <c r="A805" s="415" t="s">
        <v>71</v>
      </c>
      <c r="B805" s="28">
        <v>45536</v>
      </c>
      <c r="C805" s="27" t="s">
        <v>404</v>
      </c>
      <c r="D805" s="32">
        <v>25</v>
      </c>
      <c r="E805" s="32"/>
      <c r="F805" s="32"/>
      <c r="G805" t="s">
        <v>89</v>
      </c>
      <c r="L805" s="31">
        <f t="shared" si="12"/>
        <v>2978.1800000001385</v>
      </c>
      <c r="M805" s="31">
        <f>SUM($D$2:D805)</f>
        <v>192462.53999999989</v>
      </c>
      <c r="N805" s="31">
        <f>SUM($E$2:E805)</f>
        <v>195440.72000000003</v>
      </c>
    </row>
    <row r="806" spans="1:14" ht="14.25" customHeight="1">
      <c r="A806" s="415" t="s">
        <v>71</v>
      </c>
      <c r="B806" s="28">
        <v>45536</v>
      </c>
      <c r="C806" s="27" t="s">
        <v>6009</v>
      </c>
      <c r="D806" s="32">
        <v>18.399999999999999</v>
      </c>
      <c r="E806" s="32"/>
      <c r="F806" s="32"/>
      <c r="G806" t="s">
        <v>89</v>
      </c>
      <c r="L806" s="31">
        <f t="shared" si="12"/>
        <v>2959.7800000001444</v>
      </c>
      <c r="M806" s="31">
        <f>SUM($D$2:D806)</f>
        <v>192480.93999999989</v>
      </c>
      <c r="N806" s="31">
        <f>SUM($E$2:E806)</f>
        <v>195440.72000000003</v>
      </c>
    </row>
    <row r="807" spans="1:14" ht="14.25" customHeight="1">
      <c r="A807" s="415" t="s">
        <v>71</v>
      </c>
      <c r="B807" s="28">
        <v>45536</v>
      </c>
      <c r="C807" s="27" t="s">
        <v>6010</v>
      </c>
      <c r="D807" s="32">
        <v>-18.399999999999999</v>
      </c>
      <c r="E807" s="32"/>
      <c r="F807" s="32"/>
      <c r="G807" t="s">
        <v>89</v>
      </c>
      <c r="L807" s="31">
        <f t="shared" si="12"/>
        <v>2978.1800000001385</v>
      </c>
      <c r="M807" s="31">
        <f>SUM($D$2:D807)</f>
        <v>192462.53999999989</v>
      </c>
      <c r="N807" s="31">
        <f>SUM($E$2:E807)</f>
        <v>195440.72000000003</v>
      </c>
    </row>
    <row r="808" spans="1:14" ht="14.25" customHeight="1">
      <c r="A808" s="27" t="s">
        <v>71</v>
      </c>
      <c r="B808" s="28">
        <v>45536</v>
      </c>
      <c r="C808" s="27" t="s">
        <v>5991</v>
      </c>
      <c r="D808" s="401">
        <v>18.399999999999999</v>
      </c>
      <c r="E808" s="32"/>
      <c r="F808" s="32"/>
      <c r="G808" t="s">
        <v>89</v>
      </c>
      <c r="L808" s="31">
        <f t="shared" si="12"/>
        <v>2959.7800000001444</v>
      </c>
      <c r="M808" s="31">
        <f>SUM($D$2:D808)</f>
        <v>192480.93999999989</v>
      </c>
      <c r="N808" s="31">
        <f>SUM($E$2:E808)</f>
        <v>195440.72000000003</v>
      </c>
    </row>
    <row r="809" spans="1:14" ht="14.25" customHeight="1">
      <c r="A809" s="415" t="s">
        <v>71</v>
      </c>
      <c r="B809" s="28">
        <v>45540</v>
      </c>
      <c r="C809" s="27" t="s">
        <v>6016</v>
      </c>
      <c r="D809" s="32">
        <v>89</v>
      </c>
      <c r="E809" s="32"/>
      <c r="F809" s="32"/>
      <c r="G809" t="s">
        <v>91</v>
      </c>
      <c r="L809" s="31">
        <f t="shared" si="12"/>
        <v>2870.7800000001444</v>
      </c>
      <c r="M809" s="31">
        <f>SUM($D$2:D809)</f>
        <v>192569.93999999989</v>
      </c>
      <c r="N809" s="31">
        <f>SUM($E$2:E809)</f>
        <v>195440.72000000003</v>
      </c>
    </row>
    <row r="810" spans="1:14" ht="14.25" customHeight="1">
      <c r="A810" s="415" t="s">
        <v>71</v>
      </c>
      <c r="B810" s="28">
        <v>45540</v>
      </c>
      <c r="C810" s="27" t="s">
        <v>6017</v>
      </c>
      <c r="D810" s="32"/>
      <c r="F810" s="32">
        <v>479</v>
      </c>
      <c r="L810" s="31">
        <f t="shared" si="12"/>
        <v>2870.7800000001444</v>
      </c>
      <c r="M810" s="31">
        <f>SUM($D$2:D810)</f>
        <v>192569.93999999989</v>
      </c>
      <c r="N810" s="31">
        <f>SUM($E$2:E810)</f>
        <v>195440.72000000003</v>
      </c>
    </row>
    <row r="811" spans="1:14" ht="14.25" customHeight="1">
      <c r="A811" s="415" t="s">
        <v>71</v>
      </c>
      <c r="B811" s="28">
        <v>45540</v>
      </c>
      <c r="C811" s="27" t="s">
        <v>6018</v>
      </c>
      <c r="D811" s="32"/>
      <c r="F811" s="32">
        <v>36</v>
      </c>
      <c r="L811" s="31">
        <f t="shared" si="12"/>
        <v>2870.7800000001444</v>
      </c>
      <c r="M811" s="31">
        <f>SUM($D$2:D811)</f>
        <v>192569.93999999989</v>
      </c>
      <c r="N811" s="31">
        <f>SUM($E$2:E811)</f>
        <v>195440.72000000003</v>
      </c>
    </row>
    <row r="812" spans="1:14" ht="14.25" customHeight="1">
      <c r="A812" s="415" t="s">
        <v>71</v>
      </c>
      <c r="B812" s="28">
        <v>45540</v>
      </c>
      <c r="C812" s="27" t="s">
        <v>6028</v>
      </c>
      <c r="D812" s="32"/>
      <c r="F812" s="32">
        <v>17</v>
      </c>
      <c r="L812" s="31">
        <f t="shared" ref="L812:L819" si="13">N812-M812</f>
        <v>2870.7800000001444</v>
      </c>
      <c r="M812" s="31">
        <f>SUM($D$2:D812)</f>
        <v>192569.93999999989</v>
      </c>
      <c r="N812" s="31">
        <f>SUM($E$2:E812)</f>
        <v>195440.72000000003</v>
      </c>
    </row>
    <row r="813" spans="1:14" ht="14.25" customHeight="1">
      <c r="A813" s="415" t="s">
        <v>71</v>
      </c>
      <c r="B813" s="28">
        <v>45566</v>
      </c>
      <c r="C813" s="27" t="s">
        <v>404</v>
      </c>
      <c r="D813" s="32">
        <v>25</v>
      </c>
      <c r="E813" s="32"/>
      <c r="F813" s="32"/>
      <c r="G813" t="s">
        <v>89</v>
      </c>
      <c r="L813" s="31">
        <f t="shared" si="13"/>
        <v>2845.7800000001444</v>
      </c>
      <c r="M813" s="31">
        <f>SUM($D$2:D813)</f>
        <v>192594.93999999989</v>
      </c>
      <c r="N813" s="31">
        <f>SUM($E$2:E813)</f>
        <v>195440.72000000003</v>
      </c>
    </row>
    <row r="814" spans="1:14" ht="14.25" customHeight="1">
      <c r="A814" s="415" t="s">
        <v>71</v>
      </c>
      <c r="B814" s="28">
        <v>45566</v>
      </c>
      <c r="C814" s="27" t="s">
        <v>5991</v>
      </c>
      <c r="D814" s="401">
        <v>18.399999999999999</v>
      </c>
      <c r="E814" s="32"/>
      <c r="F814" s="32"/>
      <c r="G814" t="s">
        <v>89</v>
      </c>
      <c r="L814" s="31">
        <f t="shared" si="13"/>
        <v>2827.3800000001502</v>
      </c>
      <c r="M814" s="31">
        <f>SUM($D$2:D814)</f>
        <v>192613.33999999988</v>
      </c>
      <c r="N814" s="31">
        <f>SUM($E$2:E814)</f>
        <v>195440.72000000003</v>
      </c>
    </row>
    <row r="815" spans="1:14" ht="14.25" customHeight="1">
      <c r="A815" s="415" t="s">
        <v>71</v>
      </c>
      <c r="B815" s="28">
        <v>45566</v>
      </c>
      <c r="C815" s="27" t="s">
        <v>6009</v>
      </c>
      <c r="D815" s="32">
        <v>18.399999999999999</v>
      </c>
      <c r="E815" s="32"/>
      <c r="F815" s="32"/>
      <c r="G815" t="s">
        <v>89</v>
      </c>
      <c r="L815" s="31">
        <f t="shared" si="13"/>
        <v>2808.980000000156</v>
      </c>
      <c r="M815" s="31">
        <f>SUM($D$2:D815)</f>
        <v>192631.73999999987</v>
      </c>
      <c r="N815" s="31">
        <f>SUM($E$2:E815)</f>
        <v>195440.72000000003</v>
      </c>
    </row>
    <row r="816" spans="1:14" ht="14.25" customHeight="1">
      <c r="A816" s="415" t="s">
        <v>71</v>
      </c>
      <c r="B816" s="28">
        <v>45566</v>
      </c>
      <c r="C816" s="27" t="s">
        <v>6010</v>
      </c>
      <c r="D816" s="32">
        <v>-18.399999999999999</v>
      </c>
      <c r="E816" s="32"/>
      <c r="F816" s="32"/>
      <c r="G816" t="s">
        <v>89</v>
      </c>
      <c r="L816" s="31">
        <f t="shared" si="13"/>
        <v>2827.3800000001502</v>
      </c>
      <c r="M816" s="31">
        <f>SUM($D$2:D816)</f>
        <v>192613.33999999988</v>
      </c>
      <c r="N816" s="31">
        <f>SUM($E$2:E816)</f>
        <v>195440.72000000003</v>
      </c>
    </row>
    <row r="817" spans="1:14" ht="14.25" customHeight="1">
      <c r="A817" s="415" t="s">
        <v>71</v>
      </c>
      <c r="B817" s="28">
        <v>45571</v>
      </c>
      <c r="C817" s="27" t="s">
        <v>6173</v>
      </c>
      <c r="D817" s="32">
        <v>5.9</v>
      </c>
      <c r="E817" s="32"/>
      <c r="F817" s="32"/>
      <c r="G817" s="395" t="s">
        <v>89</v>
      </c>
      <c r="L817" s="31">
        <f t="shared" si="13"/>
        <v>2821.480000000156</v>
      </c>
      <c r="M817" s="31">
        <f>SUM($D$2:D817)</f>
        <v>192619.23999999987</v>
      </c>
      <c r="N817" s="31">
        <f>SUM($E$2:E817)</f>
        <v>195440.72000000003</v>
      </c>
    </row>
    <row r="818" spans="1:14" ht="14.25" customHeight="1">
      <c r="A818" s="415" t="s">
        <v>71</v>
      </c>
      <c r="B818" s="28">
        <v>45573</v>
      </c>
      <c r="C818" s="27" t="s">
        <v>6064</v>
      </c>
      <c r="D818" s="32"/>
      <c r="F818" s="32">
        <v>1452</v>
      </c>
      <c r="L818" s="31">
        <f t="shared" si="13"/>
        <v>2821.480000000156</v>
      </c>
      <c r="M818" s="31">
        <f>SUM($D$2:D818)</f>
        <v>192619.23999999987</v>
      </c>
      <c r="N818" s="31">
        <f>SUM($E$2:E818)</f>
        <v>195440.72000000003</v>
      </c>
    </row>
    <row r="819" spans="1:14" ht="14.25" customHeight="1">
      <c r="A819" s="415" t="s">
        <v>71</v>
      </c>
      <c r="B819" s="28">
        <v>45573</v>
      </c>
      <c r="C819" s="27" t="s">
        <v>6065</v>
      </c>
      <c r="D819" s="32"/>
      <c r="F819" s="32">
        <v>103</v>
      </c>
      <c r="L819" s="31">
        <f t="shared" si="13"/>
        <v>2821.480000000156</v>
      </c>
      <c r="M819" s="31">
        <f>SUM($D$2:D819)</f>
        <v>192619.23999999987</v>
      </c>
      <c r="N819" s="31">
        <f>SUM($E$2:E819)</f>
        <v>195440.72000000003</v>
      </c>
    </row>
    <row r="820" spans="1:14" ht="14.25" customHeight="1">
      <c r="A820" s="415" t="s">
        <v>71</v>
      </c>
      <c r="B820" s="28">
        <v>45573</v>
      </c>
      <c r="C820" s="27" t="s">
        <v>6075</v>
      </c>
      <c r="D820" s="32">
        <v>-326</v>
      </c>
      <c r="E820" s="32"/>
      <c r="F820" s="32"/>
      <c r="L820" s="31">
        <f t="shared" ref="L820:L826" si="14">N820-M820</f>
        <v>3147.480000000156</v>
      </c>
      <c r="M820" s="31">
        <f>SUM($D$2:D820)</f>
        <v>192293.23999999987</v>
      </c>
      <c r="N820" s="31">
        <f>SUM($E$2:E820)</f>
        <v>195440.72000000003</v>
      </c>
    </row>
    <row r="821" spans="1:14" ht="14.25" customHeight="1">
      <c r="A821" s="415" t="s">
        <v>71</v>
      </c>
      <c r="B821" s="28">
        <v>45574</v>
      </c>
      <c r="C821" s="27" t="s">
        <v>6079</v>
      </c>
      <c r="D821" s="32">
        <v>115.9</v>
      </c>
      <c r="E821" s="32"/>
      <c r="F821" s="32"/>
      <c r="G821" t="s">
        <v>89</v>
      </c>
      <c r="I821" t="s">
        <v>459</v>
      </c>
      <c r="J821">
        <v>69398</v>
      </c>
      <c r="L821" s="31">
        <f t="shared" si="14"/>
        <v>3031.5800000001618</v>
      </c>
      <c r="M821" s="31">
        <f>SUM($D$2:D821)</f>
        <v>192409.13999999987</v>
      </c>
      <c r="N821" s="31">
        <f>SUM($E$2:E821)</f>
        <v>195440.72000000003</v>
      </c>
    </row>
    <row r="822" spans="1:14" ht="14.25" customHeight="1">
      <c r="A822" s="415" t="s">
        <v>71</v>
      </c>
      <c r="B822" s="28">
        <v>45597</v>
      </c>
      <c r="C822" s="27" t="s">
        <v>404</v>
      </c>
      <c r="D822" s="32">
        <v>25</v>
      </c>
      <c r="E822" s="32"/>
      <c r="F822" s="32"/>
      <c r="L822" s="31">
        <f t="shared" si="14"/>
        <v>3006.5800000001618</v>
      </c>
      <c r="M822" s="31">
        <f>SUM($D$2:D822)</f>
        <v>192434.13999999987</v>
      </c>
      <c r="N822" s="31">
        <f>SUM($E$2:E822)</f>
        <v>195440.72000000003</v>
      </c>
    </row>
    <row r="823" spans="1:14" ht="14.25" customHeight="1">
      <c r="A823" s="415" t="s">
        <v>71</v>
      </c>
      <c r="B823" s="28">
        <v>45597</v>
      </c>
      <c r="C823" s="27" t="s">
        <v>5991</v>
      </c>
      <c r="D823" s="401">
        <v>18.399999999999999</v>
      </c>
      <c r="E823" s="32"/>
      <c r="F823" s="32"/>
      <c r="G823" t="s">
        <v>89</v>
      </c>
      <c r="L823" s="31">
        <f t="shared" si="14"/>
        <v>2988.1800000001676</v>
      </c>
      <c r="M823" s="31">
        <f>SUM($D$2:D823)</f>
        <v>192452.53999999986</v>
      </c>
      <c r="N823" s="31">
        <f>SUM($E$2:E823)</f>
        <v>195440.72000000003</v>
      </c>
    </row>
    <row r="824" spans="1:14" ht="14.25" customHeight="1">
      <c r="A824" s="415" t="s">
        <v>71</v>
      </c>
      <c r="B824" s="28">
        <v>45597</v>
      </c>
      <c r="C824" s="27" t="s">
        <v>6009</v>
      </c>
      <c r="D824" s="32">
        <v>18.399999999999999</v>
      </c>
      <c r="E824" s="32"/>
      <c r="F824" s="32"/>
      <c r="L824" s="31">
        <f t="shared" si="14"/>
        <v>2969.7800000001735</v>
      </c>
      <c r="M824" s="31">
        <f>SUM($D$2:D824)</f>
        <v>192470.93999999986</v>
      </c>
      <c r="N824" s="31">
        <f>SUM($E$2:E824)</f>
        <v>195440.72000000003</v>
      </c>
    </row>
    <row r="825" spans="1:14" ht="14.25" customHeight="1">
      <c r="A825" s="415" t="s">
        <v>71</v>
      </c>
      <c r="B825" s="28">
        <v>45600</v>
      </c>
      <c r="C825" s="27" t="s">
        <v>6106</v>
      </c>
      <c r="D825" s="32"/>
      <c r="E825" s="32"/>
      <c r="F825" s="32">
        <v>1660</v>
      </c>
      <c r="L825" s="31">
        <f t="shared" si="14"/>
        <v>2969.7800000001735</v>
      </c>
      <c r="M825" s="31">
        <f>SUM($D$2:D825)</f>
        <v>192470.93999999986</v>
      </c>
      <c r="N825" s="31">
        <f>SUM($E$2:E825)</f>
        <v>195440.72000000003</v>
      </c>
    </row>
    <row r="826" spans="1:14" ht="14.25" customHeight="1">
      <c r="A826" s="415" t="s">
        <v>71</v>
      </c>
      <c r="B826" s="28">
        <v>45600</v>
      </c>
      <c r="C826" s="27" t="s">
        <v>6107</v>
      </c>
      <c r="D826" s="32"/>
      <c r="E826" s="32"/>
      <c r="F826" s="32">
        <v>119</v>
      </c>
      <c r="L826" s="31">
        <f t="shared" si="14"/>
        <v>2969.7800000001735</v>
      </c>
      <c r="M826" s="31">
        <f>SUM($D$2:D826)</f>
        <v>192470.93999999986</v>
      </c>
      <c r="N826" s="31">
        <f>SUM($E$2:E826)</f>
        <v>195440.72000000003</v>
      </c>
    </row>
    <row r="827" spans="1:14" ht="14.25" customHeight="1">
      <c r="A827" s="415" t="s">
        <v>71</v>
      </c>
      <c r="B827" s="28">
        <v>45600</v>
      </c>
      <c r="C827" s="27" t="s">
        <v>6108</v>
      </c>
      <c r="D827" s="32">
        <v>-337</v>
      </c>
      <c r="E827" s="32"/>
      <c r="F827" s="32"/>
      <c r="L827" s="31">
        <f t="shared" ref="L827:L834" si="15">N827-M827</f>
        <v>3306.7800000001735</v>
      </c>
      <c r="M827" s="31">
        <f>SUM($D$2:D827)</f>
        <v>192133.93999999986</v>
      </c>
      <c r="N827" s="31">
        <f>SUM($E$2:E827)</f>
        <v>195440.72000000003</v>
      </c>
    </row>
    <row r="828" spans="1:14" ht="14.25" customHeight="1">
      <c r="A828" s="415" t="s">
        <v>71</v>
      </c>
      <c r="B828" s="28">
        <v>45600</v>
      </c>
      <c r="C828" s="27" t="s">
        <v>6118</v>
      </c>
      <c r="D828" s="32">
        <v>200</v>
      </c>
      <c r="E828" s="32"/>
      <c r="F828" s="32"/>
      <c r="L828" s="31">
        <f t="shared" si="15"/>
        <v>3106.7800000001735</v>
      </c>
      <c r="M828" s="31">
        <f>SUM($D$2:D828)</f>
        <v>192333.93999999986</v>
      </c>
      <c r="N828" s="31">
        <f>SUM($E$2:E828)</f>
        <v>195440.72000000003</v>
      </c>
    </row>
    <row r="829" spans="1:14" ht="14.25" customHeight="1">
      <c r="A829" s="415" t="s">
        <v>71</v>
      </c>
      <c r="B829" s="28">
        <v>45626</v>
      </c>
      <c r="C829" s="27" t="s">
        <v>5991</v>
      </c>
      <c r="D829" s="401">
        <v>18.399999999999999</v>
      </c>
      <c r="E829" s="32"/>
      <c r="F829" s="32"/>
      <c r="L829" s="31">
        <f t="shared" si="15"/>
        <v>3088.3800000001793</v>
      </c>
      <c r="M829" s="31">
        <f>SUM($D$2:D829)</f>
        <v>192352.33999999985</v>
      </c>
      <c r="N829" s="31">
        <f>SUM($E$2:E829)</f>
        <v>195440.72000000003</v>
      </c>
    </row>
    <row r="830" spans="1:14" ht="14.25" customHeight="1">
      <c r="A830" s="415" t="s">
        <v>71</v>
      </c>
      <c r="B830" s="28">
        <v>45626</v>
      </c>
      <c r="C830" s="27" t="s">
        <v>6009</v>
      </c>
      <c r="D830" s="32">
        <v>18.399999999999999</v>
      </c>
      <c r="E830" s="32"/>
      <c r="F830" s="32"/>
      <c r="L830" s="31">
        <f t="shared" si="15"/>
        <v>3069.9800000001851</v>
      </c>
      <c r="M830" s="31">
        <f>SUM($D$2:D830)</f>
        <v>192370.73999999985</v>
      </c>
      <c r="N830" s="31">
        <f>SUM($E$2:E830)</f>
        <v>195440.72000000003</v>
      </c>
    </row>
    <row r="831" spans="1:14" ht="14.25" customHeight="1">
      <c r="A831" s="415" t="s">
        <v>71</v>
      </c>
      <c r="B831" s="28">
        <v>45626</v>
      </c>
      <c r="C831" s="27" t="s">
        <v>6010</v>
      </c>
      <c r="D831" s="32">
        <v>-18.399999999999999</v>
      </c>
      <c r="E831" s="32"/>
      <c r="F831" s="32"/>
      <c r="L831" s="31">
        <f t="shared" si="15"/>
        <v>3088.3800000001793</v>
      </c>
      <c r="M831" s="31">
        <f>SUM($D$2:D831)</f>
        <v>192352.33999999985</v>
      </c>
      <c r="N831" s="31">
        <f>SUM($E$2:E831)</f>
        <v>195440.72000000003</v>
      </c>
    </row>
    <row r="832" spans="1:14" ht="14.25" customHeight="1">
      <c r="A832" s="415" t="s">
        <v>71</v>
      </c>
      <c r="B832" s="28">
        <v>45627</v>
      </c>
      <c r="C832" s="27" t="s">
        <v>404</v>
      </c>
      <c r="D832" s="32">
        <v>25</v>
      </c>
      <c r="E832" s="32"/>
      <c r="F832" s="32"/>
      <c r="L832" s="31">
        <f t="shared" si="15"/>
        <v>3063.3800000001793</v>
      </c>
      <c r="M832" s="31">
        <f>SUM($D$2:D832)</f>
        <v>192377.33999999985</v>
      </c>
      <c r="N832" s="31">
        <f>SUM($E$2:E832)</f>
        <v>195440.72000000003</v>
      </c>
    </row>
    <row r="833" spans="1:14" ht="14.25" customHeight="1">
      <c r="A833" s="415" t="s">
        <v>71</v>
      </c>
      <c r="B833" s="28">
        <v>45630</v>
      </c>
      <c r="C833" s="27" t="s">
        <v>6154</v>
      </c>
      <c r="D833" s="32"/>
      <c r="E833" s="32"/>
      <c r="F833" s="32">
        <v>1346</v>
      </c>
      <c r="L833" s="31">
        <f t="shared" si="15"/>
        <v>3063.3800000001793</v>
      </c>
      <c r="M833" s="31">
        <f>SUM($D$2:D833)</f>
        <v>192377.33999999985</v>
      </c>
      <c r="N833" s="31">
        <f>SUM($E$2:E833)</f>
        <v>195440.72000000003</v>
      </c>
    </row>
    <row r="834" spans="1:14" ht="14.25" customHeight="1">
      <c r="A834" s="415" t="s">
        <v>71</v>
      </c>
      <c r="B834" s="28">
        <v>45630</v>
      </c>
      <c r="C834" s="27" t="s">
        <v>6155</v>
      </c>
      <c r="D834" s="32"/>
      <c r="E834" s="32"/>
      <c r="F834" s="32">
        <v>98</v>
      </c>
      <c r="L834" s="31">
        <f t="shared" si="15"/>
        <v>3063.3800000001793</v>
      </c>
      <c r="M834" s="31">
        <f>SUM($D$2:D834)</f>
        <v>192377.33999999985</v>
      </c>
      <c r="N834" s="31">
        <f>SUM($E$2:E834)</f>
        <v>195440.72000000003</v>
      </c>
    </row>
    <row r="835" spans="1:14" ht="14.25" customHeight="1">
      <c r="A835" s="415" t="s">
        <v>71</v>
      </c>
      <c r="B835" s="28">
        <v>45630</v>
      </c>
      <c r="C835" s="27" t="s">
        <v>6156</v>
      </c>
      <c r="D835" s="32">
        <v>-188</v>
      </c>
      <c r="E835" s="32"/>
      <c r="F835" s="32"/>
      <c r="L835" s="31">
        <f>N835-M835</f>
        <v>3251.3800000001793</v>
      </c>
      <c r="M835" s="31">
        <f>SUM($D$2:D835)</f>
        <v>192189.33999999985</v>
      </c>
      <c r="N835" s="31">
        <f>SUM($E$2:E835)</f>
        <v>195440.72000000003</v>
      </c>
    </row>
    <row r="836" spans="1:14" ht="14.25" customHeight="1">
      <c r="A836" s="415" t="s">
        <v>71</v>
      </c>
      <c r="B836" s="28">
        <v>45638</v>
      </c>
      <c r="C836" s="52" t="s">
        <v>6199</v>
      </c>
      <c r="D836" s="32">
        <v>86.7</v>
      </c>
      <c r="E836" s="32"/>
      <c r="F836" s="32"/>
      <c r="L836" s="31">
        <f>N836-M836</f>
        <v>3164.6800000001676</v>
      </c>
      <c r="M836" s="31">
        <f>SUM($D$2:D836)</f>
        <v>192276.03999999986</v>
      </c>
      <c r="N836" s="31">
        <f>SUM($E$2:E836)</f>
        <v>195440.72000000003</v>
      </c>
    </row>
    <row r="837" spans="1:14" ht="14.25" customHeight="1">
      <c r="A837" s="415" t="s">
        <v>71</v>
      </c>
      <c r="B837" s="28">
        <v>45656</v>
      </c>
      <c r="C837" s="27" t="s">
        <v>5991</v>
      </c>
      <c r="D837" s="32">
        <v>18.399999999999999</v>
      </c>
      <c r="E837" s="32"/>
      <c r="F837" s="32"/>
      <c r="L837" s="31">
        <f t="shared" ref="L837:L843" si="16">N837-M837</f>
        <v>3146.2800000001735</v>
      </c>
      <c r="M837" s="31">
        <f>SUM($D$2:D837)</f>
        <v>192294.43999999986</v>
      </c>
      <c r="N837" s="31">
        <f>SUM($E$2:E837)</f>
        <v>195440.72000000003</v>
      </c>
    </row>
    <row r="838" spans="1:14" ht="14.25" customHeight="1">
      <c r="A838" s="415" t="s">
        <v>71</v>
      </c>
      <c r="B838" s="28">
        <v>45656</v>
      </c>
      <c r="C838" s="27" t="s">
        <v>6009</v>
      </c>
      <c r="D838" s="32">
        <v>18.399999999999999</v>
      </c>
      <c r="E838" s="32"/>
      <c r="F838" s="32"/>
      <c r="L838" s="31">
        <f t="shared" si="16"/>
        <v>3127.8800000001793</v>
      </c>
      <c r="M838" s="31">
        <f>SUM($D$2:D838)</f>
        <v>192312.83999999985</v>
      </c>
      <c r="N838" s="31">
        <f>SUM($E$2:E838)</f>
        <v>195440.72000000003</v>
      </c>
    </row>
    <row r="839" spans="1:14" ht="14.25" customHeight="1">
      <c r="A839" s="415" t="s">
        <v>71</v>
      </c>
      <c r="B839" s="28">
        <v>45656</v>
      </c>
      <c r="C839" s="27" t="s">
        <v>6010</v>
      </c>
      <c r="D839" s="32">
        <v>-5.52</v>
      </c>
      <c r="E839" s="32"/>
      <c r="F839" s="32"/>
      <c r="L839" s="31">
        <f t="shared" si="16"/>
        <v>3133.4000000001688</v>
      </c>
      <c r="M839" s="31">
        <f>SUM($D$2:D839)</f>
        <v>192307.31999999986</v>
      </c>
      <c r="N839" s="31">
        <f>SUM($E$2:E839)</f>
        <v>195440.72000000003</v>
      </c>
    </row>
    <row r="840" spans="1:14" ht="14.25" customHeight="1">
      <c r="A840" s="415" t="s">
        <v>71</v>
      </c>
      <c r="B840" s="28">
        <v>45658</v>
      </c>
      <c r="C840" s="27" t="s">
        <v>404</v>
      </c>
      <c r="D840" s="32">
        <v>25</v>
      </c>
      <c r="E840" s="29"/>
      <c r="F840" s="30"/>
      <c r="L840" s="31">
        <f t="shared" si="16"/>
        <v>3108.4000000001688</v>
      </c>
      <c r="M840" s="31">
        <f>SUM($D$2:D840)</f>
        <v>192332.31999999986</v>
      </c>
      <c r="N840" s="31">
        <f>SUM($E$2:E840)</f>
        <v>195440.72000000003</v>
      </c>
    </row>
    <row r="841" spans="1:14" ht="14.25" customHeight="1">
      <c r="A841" s="415" t="s">
        <v>71</v>
      </c>
      <c r="B841" s="28">
        <v>45662</v>
      </c>
      <c r="C841" s="27" t="s">
        <v>6233</v>
      </c>
      <c r="D841" s="32"/>
      <c r="E841" s="32"/>
      <c r="F841" s="32">
        <v>1035</v>
      </c>
      <c r="L841" s="31">
        <f t="shared" si="16"/>
        <v>3108.4000000001688</v>
      </c>
      <c r="M841" s="31">
        <f>SUM($D$2:D841)</f>
        <v>192332.31999999986</v>
      </c>
      <c r="N841" s="31">
        <f>SUM($E$2:E841)</f>
        <v>195440.72000000003</v>
      </c>
    </row>
    <row r="842" spans="1:14" ht="14.25" customHeight="1">
      <c r="A842" s="415" t="s">
        <v>71</v>
      </c>
      <c r="B842" s="28">
        <v>45662</v>
      </c>
      <c r="C842" s="27" t="s">
        <v>6234</v>
      </c>
      <c r="D842" s="32"/>
      <c r="E842" s="32"/>
      <c r="F842" s="32">
        <v>73</v>
      </c>
      <c r="L842" s="31">
        <f t="shared" si="16"/>
        <v>3108.4000000001688</v>
      </c>
      <c r="M842" s="31">
        <f>SUM($D$2:D842)</f>
        <v>192332.31999999986</v>
      </c>
      <c r="N842" s="31">
        <f>SUM($E$2:E842)</f>
        <v>195440.72000000003</v>
      </c>
    </row>
    <row r="843" spans="1:14" ht="14.25" customHeight="1">
      <c r="A843" s="415" t="s">
        <v>71</v>
      </c>
      <c r="B843" s="28">
        <v>45662</v>
      </c>
      <c r="C843" s="27" t="s">
        <v>6221</v>
      </c>
      <c r="D843" s="32">
        <v>-1168</v>
      </c>
      <c r="E843" s="32"/>
      <c r="F843" s="32"/>
      <c r="L843" s="31">
        <f t="shared" si="16"/>
        <v>4276.4000000001688</v>
      </c>
      <c r="M843" s="31">
        <f>SUM($D$2:D843)</f>
        <v>191164.31999999986</v>
      </c>
      <c r="N843" s="31">
        <f>SUM($E$2:E843)</f>
        <v>195440.72000000003</v>
      </c>
    </row>
    <row r="844" spans="1:14" ht="14.25" customHeight="1">
      <c r="A844" s="415" t="s">
        <v>71</v>
      </c>
      <c r="B844" s="28">
        <v>45665</v>
      </c>
      <c r="C844" s="27" t="s">
        <v>6249</v>
      </c>
      <c r="D844" s="32">
        <v>70</v>
      </c>
      <c r="E844" s="32"/>
      <c r="F844" s="32"/>
      <c r="L844" s="31">
        <f t="shared" ref="L844:L851" si="17">N844-M844</f>
        <v>4206.4000000001688</v>
      </c>
      <c r="M844" s="31">
        <f>SUM($D$2:D844)</f>
        <v>191234.31999999986</v>
      </c>
      <c r="N844" s="31">
        <f>SUM($E$2:E844)</f>
        <v>195440.72000000003</v>
      </c>
    </row>
    <row r="845" spans="1:14" ht="14.25" customHeight="1">
      <c r="A845" s="415" t="s">
        <v>71</v>
      </c>
      <c r="B845" s="28">
        <v>45687</v>
      </c>
      <c r="C845" s="27" t="s">
        <v>6009</v>
      </c>
      <c r="D845" s="32">
        <v>18.399999999999999</v>
      </c>
      <c r="E845" s="32"/>
      <c r="F845" s="32"/>
      <c r="L845" s="31">
        <f t="shared" si="17"/>
        <v>4188.0000000001746</v>
      </c>
      <c r="M845" s="31">
        <f>SUM($D$2:D845)</f>
        <v>191252.71999999986</v>
      </c>
      <c r="N845" s="31">
        <f>SUM($E$2:E845)</f>
        <v>195440.72000000003</v>
      </c>
    </row>
    <row r="846" spans="1:14" ht="14.25" customHeight="1">
      <c r="A846" s="415" t="s">
        <v>71</v>
      </c>
      <c r="B846" s="28">
        <v>45687</v>
      </c>
      <c r="C846" s="27" t="s">
        <v>6010</v>
      </c>
      <c r="D846" s="32">
        <v>-5.52</v>
      </c>
      <c r="E846" s="32"/>
      <c r="F846" s="32"/>
      <c r="L846" s="31">
        <f t="shared" si="17"/>
        <v>4193.5200000001641</v>
      </c>
      <c r="M846" s="31">
        <f>SUM($D$2:D846)</f>
        <v>191247.19999999987</v>
      </c>
      <c r="N846" s="31">
        <f>SUM($E$2:E846)</f>
        <v>195440.72000000003</v>
      </c>
    </row>
    <row r="847" spans="1:14" ht="14.25" customHeight="1">
      <c r="A847" s="415" t="s">
        <v>71</v>
      </c>
      <c r="B847" s="28">
        <v>45690</v>
      </c>
      <c r="C847" s="27" t="s">
        <v>404</v>
      </c>
      <c r="D847" s="32">
        <v>25</v>
      </c>
      <c r="E847" s="32"/>
      <c r="F847" s="32"/>
      <c r="L847" s="31">
        <f t="shared" si="17"/>
        <v>4168.5200000001641</v>
      </c>
      <c r="M847" s="31">
        <f>SUM($D$2:D847)</f>
        <v>191272.19999999987</v>
      </c>
      <c r="N847" s="31">
        <f>SUM($E$2:E847)</f>
        <v>195440.72000000003</v>
      </c>
    </row>
    <row r="848" spans="1:14" ht="14.25" customHeight="1">
      <c r="A848" s="415" t="s">
        <v>71</v>
      </c>
      <c r="B848" s="28">
        <v>45690</v>
      </c>
      <c r="C848" s="27" t="s">
        <v>5991</v>
      </c>
      <c r="D848" s="32">
        <v>18.399999999999999</v>
      </c>
      <c r="E848" s="32"/>
      <c r="F848" s="32"/>
      <c r="L848" s="31">
        <f t="shared" si="17"/>
        <v>4150.12000000017</v>
      </c>
      <c r="M848" s="31">
        <f>SUM($D$2:D848)</f>
        <v>191290.59999999986</v>
      </c>
      <c r="N848" s="31">
        <f>SUM($E$2:E848)</f>
        <v>195440.72000000003</v>
      </c>
    </row>
    <row r="849" spans="1:14" ht="14.25" customHeight="1">
      <c r="A849" s="415" t="s">
        <v>71</v>
      </c>
      <c r="B849" s="28">
        <v>45690</v>
      </c>
      <c r="C849" s="27" t="s">
        <v>6383</v>
      </c>
      <c r="D849" s="32">
        <v>25</v>
      </c>
      <c r="E849" s="32"/>
      <c r="F849" s="32"/>
      <c r="L849" s="31">
        <f t="shared" si="17"/>
        <v>4125.12000000017</v>
      </c>
      <c r="M849" s="31">
        <f>SUM($D$2:D849)</f>
        <v>191315.59999999986</v>
      </c>
      <c r="N849" s="31">
        <f>SUM($E$2:E849)</f>
        <v>195440.72000000003</v>
      </c>
    </row>
    <row r="850" spans="1:14" ht="14.25" customHeight="1">
      <c r="A850" s="415" t="s">
        <v>71</v>
      </c>
      <c r="B850" s="28">
        <v>45693</v>
      </c>
      <c r="C850" s="27" t="s">
        <v>6290</v>
      </c>
      <c r="D850" s="32">
        <v>400</v>
      </c>
      <c r="E850" s="32"/>
      <c r="F850" s="32"/>
      <c r="L850" s="31">
        <f t="shared" si="17"/>
        <v>3725.12000000017</v>
      </c>
      <c r="M850" s="31">
        <f>SUM($D$2:D850)</f>
        <v>191715.59999999986</v>
      </c>
      <c r="N850" s="31">
        <f>SUM($E$2:E850)</f>
        <v>195440.72000000003</v>
      </c>
    </row>
    <row r="851" spans="1:14" ht="14.25" customHeight="1">
      <c r="A851" s="415" t="s">
        <v>71</v>
      </c>
      <c r="B851" s="28">
        <v>45694</v>
      </c>
      <c r="C851" s="27" t="s">
        <v>6277</v>
      </c>
      <c r="D851" s="32"/>
      <c r="E851" s="32"/>
      <c r="F851" s="32">
        <v>3511</v>
      </c>
      <c r="L851" s="31">
        <f t="shared" si="17"/>
        <v>3725.12000000017</v>
      </c>
      <c r="M851" s="31">
        <f>SUM($D$2:D851)</f>
        <v>191715.59999999986</v>
      </c>
      <c r="N851" s="31">
        <f>SUM($E$2:E851)</f>
        <v>195440.72000000003</v>
      </c>
    </row>
    <row r="852" spans="1:14" ht="14.25" customHeight="1">
      <c r="A852" s="415" t="s">
        <v>71</v>
      </c>
      <c r="B852" s="28">
        <v>45694</v>
      </c>
      <c r="C852" s="27" t="s">
        <v>6234</v>
      </c>
      <c r="D852" s="32"/>
      <c r="E852" s="32"/>
      <c r="F852" s="32">
        <v>253</v>
      </c>
      <c r="L852" s="31">
        <f t="shared" ref="L852:L868" si="18">N852-M852</f>
        <v>3725.12000000017</v>
      </c>
      <c r="M852" s="31">
        <f>SUM($D$2:D852)</f>
        <v>191715.59999999986</v>
      </c>
      <c r="N852" s="31">
        <f>SUM($E$2:E852)</f>
        <v>195440.72000000003</v>
      </c>
    </row>
    <row r="853" spans="1:14" ht="14.25" customHeight="1">
      <c r="A853" s="415" t="s">
        <v>71</v>
      </c>
      <c r="B853" s="28">
        <v>45694</v>
      </c>
      <c r="C853" s="27" t="s">
        <v>6278</v>
      </c>
      <c r="D853" s="32">
        <v>-735</v>
      </c>
      <c r="E853" s="32"/>
      <c r="F853" s="32"/>
      <c r="L853" s="31">
        <f t="shared" si="18"/>
        <v>4460.12000000017</v>
      </c>
      <c r="M853" s="31">
        <f>SUM($D$2:D853)</f>
        <v>190980.59999999986</v>
      </c>
      <c r="N853" s="31">
        <f>SUM($E$2:E853)</f>
        <v>195440.72000000003</v>
      </c>
    </row>
    <row r="854" spans="1:14" ht="14.25" customHeight="1">
      <c r="A854" s="415" t="s">
        <v>71</v>
      </c>
      <c r="B854" s="28">
        <v>45717</v>
      </c>
      <c r="C854" s="27" t="s">
        <v>404</v>
      </c>
      <c r="D854" s="32">
        <v>25</v>
      </c>
      <c r="E854" s="32"/>
      <c r="F854" s="32"/>
      <c r="L854" s="31">
        <f t="shared" si="18"/>
        <v>4435.12000000017</v>
      </c>
      <c r="M854" s="31">
        <f>SUM($D$2:D854)</f>
        <v>191005.59999999986</v>
      </c>
      <c r="N854" s="31">
        <f>SUM($E$2:E854)</f>
        <v>195440.72000000003</v>
      </c>
    </row>
    <row r="855" spans="1:14" ht="14.25" customHeight="1">
      <c r="A855" s="415" t="s">
        <v>71</v>
      </c>
      <c r="B855" s="28">
        <v>45717</v>
      </c>
      <c r="C855" s="27" t="s">
        <v>5991</v>
      </c>
      <c r="D855" s="32">
        <v>18.399999999999999</v>
      </c>
      <c r="E855" s="32"/>
      <c r="F855" s="32"/>
      <c r="L855" s="31">
        <f t="shared" si="18"/>
        <v>4416.7200000001758</v>
      </c>
      <c r="M855" s="31">
        <f>SUM($D$2:D855)</f>
        <v>191023.99999999985</v>
      </c>
      <c r="N855" s="31">
        <f>SUM($E$2:E855)</f>
        <v>195440.72000000003</v>
      </c>
    </row>
    <row r="856" spans="1:14" ht="14.25" customHeight="1">
      <c r="A856" s="415" t="s">
        <v>71</v>
      </c>
      <c r="B856" s="28">
        <v>45717</v>
      </c>
      <c r="C856" s="27" t="s">
        <v>6009</v>
      </c>
      <c r="D856" s="32">
        <v>18.399999999999999</v>
      </c>
      <c r="E856" s="32"/>
      <c r="F856" s="32"/>
      <c r="L856" s="31">
        <f t="shared" si="18"/>
        <v>4398.3200000001816</v>
      </c>
      <c r="M856" s="31">
        <f>SUM($D$2:D856)</f>
        <v>191042.39999999985</v>
      </c>
      <c r="N856" s="31">
        <f>SUM($E$2:E856)</f>
        <v>195440.72000000003</v>
      </c>
    </row>
    <row r="857" spans="1:14" ht="14.25" customHeight="1">
      <c r="A857" s="415" t="s">
        <v>71</v>
      </c>
      <c r="B857" s="28">
        <v>45717</v>
      </c>
      <c r="C857" s="27" t="s">
        <v>6010</v>
      </c>
      <c r="D857" s="32">
        <v>5.4</v>
      </c>
      <c r="E857" s="32"/>
      <c r="F857" s="32"/>
      <c r="L857" s="31">
        <f t="shared" si="18"/>
        <v>4392.9200000001874</v>
      </c>
      <c r="M857" s="31">
        <f>SUM($D$2:D857)</f>
        <v>191047.79999999984</v>
      </c>
      <c r="N857" s="31">
        <f>SUM($E$2:E857)</f>
        <v>195440.72000000003</v>
      </c>
    </row>
    <row r="858" spans="1:14" ht="14.25" customHeight="1">
      <c r="A858" s="415" t="s">
        <v>71</v>
      </c>
      <c r="B858" s="28">
        <v>45722</v>
      </c>
      <c r="C858" s="27" t="s">
        <v>6316</v>
      </c>
      <c r="D858" s="32"/>
      <c r="E858" s="32"/>
      <c r="F858" s="32">
        <v>1794</v>
      </c>
      <c r="L858" s="31">
        <f t="shared" si="18"/>
        <v>4392.9200000001874</v>
      </c>
      <c r="M858" s="31">
        <f>SUM($D$2:D858)</f>
        <v>191047.79999999984</v>
      </c>
      <c r="N858" s="31">
        <f>SUM($E$2:E858)</f>
        <v>195440.72000000003</v>
      </c>
    </row>
    <row r="859" spans="1:14" ht="14.25" customHeight="1">
      <c r="A859" s="415" t="s">
        <v>71</v>
      </c>
      <c r="B859" s="28">
        <v>45722</v>
      </c>
      <c r="C859" s="27" t="s">
        <v>6318</v>
      </c>
      <c r="D859" s="32"/>
      <c r="E859" s="32"/>
      <c r="F859" s="32">
        <v>126</v>
      </c>
      <c r="L859" s="31">
        <f t="shared" si="18"/>
        <v>4392.9200000001874</v>
      </c>
      <c r="M859" s="31">
        <f>SUM($D$2:D859)</f>
        <v>191047.79999999984</v>
      </c>
      <c r="N859" s="31">
        <f>SUM($E$2:E859)</f>
        <v>195440.72000000003</v>
      </c>
    </row>
    <row r="860" spans="1:14" ht="14.25" customHeight="1">
      <c r="A860" s="415" t="s">
        <v>71</v>
      </c>
      <c r="B860" s="28">
        <v>45722</v>
      </c>
      <c r="C860" s="27" t="s">
        <v>6317</v>
      </c>
      <c r="D860" s="32"/>
      <c r="E860" s="32"/>
      <c r="F860" s="32">
        <v>315</v>
      </c>
      <c r="L860" s="31">
        <f t="shared" si="18"/>
        <v>4392.9200000001874</v>
      </c>
      <c r="M860" s="31">
        <f>SUM($D$2:D860)</f>
        <v>191047.79999999984</v>
      </c>
      <c r="N860" s="31">
        <f>SUM($E$2:E860)</f>
        <v>195440.72000000003</v>
      </c>
    </row>
    <row r="861" spans="1:14" ht="14.25" customHeight="1">
      <c r="A861" s="415" t="s">
        <v>71</v>
      </c>
      <c r="B861" s="28">
        <v>45722</v>
      </c>
      <c r="C861" s="27" t="s">
        <v>6323</v>
      </c>
      <c r="D861" s="32">
        <v>-487</v>
      </c>
      <c r="E861" s="32"/>
      <c r="F861" s="32"/>
      <c r="L861" s="31">
        <f t="shared" si="18"/>
        <v>4879.9200000001874</v>
      </c>
      <c r="M861" s="31">
        <f>SUM($D$2:D861)</f>
        <v>190560.79999999984</v>
      </c>
      <c r="N861" s="31">
        <f>SUM($E$2:E861)</f>
        <v>195440.72000000003</v>
      </c>
    </row>
    <row r="862" spans="1:14" ht="14.25" customHeight="1">
      <c r="A862" s="415" t="s">
        <v>71</v>
      </c>
      <c r="B862" s="28">
        <v>45722</v>
      </c>
      <c r="C862" s="27" t="s">
        <v>6322</v>
      </c>
      <c r="D862" s="32">
        <v>-902</v>
      </c>
      <c r="E862" s="32"/>
      <c r="F862" s="32">
        <v>42</v>
      </c>
      <c r="L862" s="31">
        <f t="shared" si="18"/>
        <v>5781.9200000001874</v>
      </c>
      <c r="M862" s="31">
        <f>SUM($D$2:D862)</f>
        <v>189658.79999999984</v>
      </c>
      <c r="N862" s="31">
        <f>SUM($E$2:E862)</f>
        <v>195440.72000000003</v>
      </c>
    </row>
    <row r="863" spans="1:14" ht="14.25" customHeight="1">
      <c r="A863" s="415" t="s">
        <v>71</v>
      </c>
      <c r="B863" s="28">
        <v>45748</v>
      </c>
      <c r="C863" s="27" t="s">
        <v>404</v>
      </c>
      <c r="D863" s="32">
        <v>25</v>
      </c>
      <c r="E863" s="32"/>
      <c r="F863" s="32"/>
      <c r="L863" s="31">
        <f t="shared" si="18"/>
        <v>5756.9200000001874</v>
      </c>
      <c r="M863" s="31">
        <f>SUM($D$2:D863)</f>
        <v>189683.79999999984</v>
      </c>
      <c r="N863" s="31">
        <f>SUM($E$2:E863)</f>
        <v>195440.72000000003</v>
      </c>
    </row>
    <row r="864" spans="1:14" ht="14.25" customHeight="1">
      <c r="A864" s="415" t="s">
        <v>71</v>
      </c>
      <c r="B864" s="28">
        <v>45748</v>
      </c>
      <c r="C864" s="27" t="s">
        <v>5991</v>
      </c>
      <c r="D864" s="32">
        <v>18.399999999999999</v>
      </c>
      <c r="E864" s="32"/>
      <c r="F864" s="32"/>
      <c r="L864" s="31">
        <f t="shared" si="18"/>
        <v>5738.5200000001932</v>
      </c>
      <c r="M864" s="31">
        <f>SUM($D$2:D864)</f>
        <v>189702.19999999984</v>
      </c>
      <c r="N864" s="31">
        <f>SUM($E$2:E864)</f>
        <v>195440.72000000003</v>
      </c>
    </row>
    <row r="865" spans="1:14" ht="14.25" customHeight="1">
      <c r="A865" s="415" t="s">
        <v>71</v>
      </c>
      <c r="B865" s="28">
        <v>45748</v>
      </c>
      <c r="C865" s="27" t="s">
        <v>6009</v>
      </c>
      <c r="D865" s="32">
        <v>18.399999999999999</v>
      </c>
      <c r="E865" s="32"/>
      <c r="F865" s="32"/>
      <c r="L865" s="31">
        <f t="shared" si="18"/>
        <v>5720.1200000001991</v>
      </c>
      <c r="M865" s="31">
        <f>SUM($D$2:D865)</f>
        <v>189720.59999999983</v>
      </c>
      <c r="N865" s="31">
        <f>SUM($E$2:E865)</f>
        <v>195440.72000000003</v>
      </c>
    </row>
    <row r="866" spans="1:14" ht="14.25" customHeight="1">
      <c r="A866" s="415" t="s">
        <v>71</v>
      </c>
      <c r="B866" s="28">
        <v>45748</v>
      </c>
      <c r="C866" s="27" t="s">
        <v>6010</v>
      </c>
      <c r="D866" s="32">
        <v>-5.52</v>
      </c>
      <c r="E866" s="32"/>
      <c r="F866" s="32"/>
      <c r="L866" s="31">
        <f t="shared" si="18"/>
        <v>5725.6400000001886</v>
      </c>
      <c r="M866" s="31">
        <f>SUM($D$2:D866)</f>
        <v>189715.07999999984</v>
      </c>
      <c r="N866" s="31">
        <f>SUM($E$2:E866)</f>
        <v>195440.72000000003</v>
      </c>
    </row>
    <row r="867" spans="1:14" ht="14.25" customHeight="1">
      <c r="A867" s="415" t="s">
        <v>71</v>
      </c>
      <c r="B867" s="28">
        <v>45749</v>
      </c>
      <c r="C867" s="27" t="s">
        <v>6356</v>
      </c>
      <c r="D867" s="32"/>
      <c r="E867" s="32">
        <v>150</v>
      </c>
      <c r="F867" s="32"/>
      <c r="L867" s="31">
        <f t="shared" si="18"/>
        <v>5875.6400000001886</v>
      </c>
      <c r="M867" s="31">
        <f>SUM($D$2:D867)</f>
        <v>189715.07999999984</v>
      </c>
      <c r="N867" s="31">
        <f>SUM($E$2:E867)</f>
        <v>195590.72000000003</v>
      </c>
    </row>
    <row r="868" spans="1:14" ht="14.25" customHeight="1">
      <c r="A868" s="415" t="s">
        <v>71</v>
      </c>
      <c r="B868" s="28">
        <v>45767</v>
      </c>
      <c r="C868" s="27" t="s">
        <v>6371</v>
      </c>
      <c r="D868" s="32">
        <v>14160</v>
      </c>
      <c r="E868" s="32">
        <v>14160</v>
      </c>
      <c r="F868" s="32"/>
      <c r="L868" s="31">
        <f t="shared" si="18"/>
        <v>5875.6400000001886</v>
      </c>
      <c r="M868" s="31">
        <f>SUM($D$2:D868)</f>
        <v>203875.07999999984</v>
      </c>
      <c r="N868" s="31">
        <f>SUM($E$2:E868)</f>
        <v>209750.72000000003</v>
      </c>
    </row>
    <row r="869" spans="1:14" ht="14.25" customHeight="1">
      <c r="A869" s="415" t="s">
        <v>71</v>
      </c>
      <c r="B869" s="28">
        <v>45776</v>
      </c>
      <c r="C869" s="27" t="s">
        <v>5991</v>
      </c>
      <c r="D869" s="32">
        <v>18.399999999999999</v>
      </c>
      <c r="E869" s="32"/>
      <c r="F869" s="32"/>
      <c r="L869" s="31">
        <f t="shared" ref="L869:L878" si="19">N869-M869</f>
        <v>5857.2400000001944</v>
      </c>
      <c r="M869" s="31">
        <f>SUM($D$2:D869)</f>
        <v>203893.47999999984</v>
      </c>
      <c r="N869" s="31">
        <f>SUM($E$2:E869)</f>
        <v>209750.72000000003</v>
      </c>
    </row>
    <row r="870" spans="1:14" ht="14.25" customHeight="1">
      <c r="A870" s="415" t="s">
        <v>71</v>
      </c>
      <c r="B870" s="28">
        <v>45785</v>
      </c>
      <c r="C870" s="27" t="s">
        <v>6386</v>
      </c>
      <c r="D870" s="32"/>
      <c r="E870" s="32"/>
      <c r="F870" s="32">
        <f>2068+3000</f>
        <v>5068</v>
      </c>
      <c r="L870" s="31">
        <f t="shared" si="19"/>
        <v>5857.2400000001944</v>
      </c>
      <c r="M870" s="31">
        <f>SUM($D$2:D870)</f>
        <v>203893.47999999984</v>
      </c>
      <c r="N870" s="31">
        <f>SUM($E$2:E870)</f>
        <v>209750.72000000003</v>
      </c>
    </row>
    <row r="871" spans="1:14" ht="14.25" customHeight="1">
      <c r="A871" s="415" t="s">
        <v>71</v>
      </c>
      <c r="B871" s="28">
        <v>45785</v>
      </c>
      <c r="C871" s="27" t="s">
        <v>6387</v>
      </c>
      <c r="D871" s="32"/>
      <c r="E871" s="32"/>
      <c r="F871" s="32">
        <v>201</v>
      </c>
      <c r="L871" s="31">
        <f t="shared" si="19"/>
        <v>5857.2400000001944</v>
      </c>
      <c r="M871" s="31">
        <f>SUM($D$2:D871)</f>
        <v>203893.47999999984</v>
      </c>
      <c r="N871" s="31">
        <f>SUM($E$2:E871)</f>
        <v>209750.72000000003</v>
      </c>
    </row>
    <row r="872" spans="1:14" ht="14.25" customHeight="1">
      <c r="A872" s="415" t="s">
        <v>71</v>
      </c>
      <c r="B872" s="28">
        <v>45785</v>
      </c>
      <c r="C872" s="27" t="s">
        <v>6388</v>
      </c>
      <c r="D872" s="32"/>
      <c r="E872" s="32"/>
      <c r="F872" s="32">
        <v>501</v>
      </c>
      <c r="L872" s="31">
        <f t="shared" si="19"/>
        <v>5857.2400000001944</v>
      </c>
      <c r="M872" s="31">
        <f>SUM($D$2:D872)</f>
        <v>203893.47999999984</v>
      </c>
      <c r="N872" s="31">
        <f>SUM($E$2:E872)</f>
        <v>209750.72000000003</v>
      </c>
    </row>
    <row r="873" spans="1:14" ht="14.25" customHeight="1">
      <c r="A873" s="415" t="s">
        <v>71</v>
      </c>
      <c r="B873" s="28">
        <v>45788</v>
      </c>
      <c r="C873" s="27" t="s">
        <v>6415</v>
      </c>
      <c r="D873" s="32">
        <v>516</v>
      </c>
      <c r="E873" s="32"/>
      <c r="F873" s="32"/>
      <c r="L873" s="31">
        <f t="shared" si="19"/>
        <v>5341.2400000001944</v>
      </c>
      <c r="M873" s="31">
        <f>SUM($D$2:D873)</f>
        <v>204409.47999999984</v>
      </c>
      <c r="N873" s="31">
        <f>SUM($E$2:E873)</f>
        <v>209750.72000000003</v>
      </c>
    </row>
    <row r="874" spans="1:14" ht="14.25" customHeight="1">
      <c r="A874" s="415" t="s">
        <v>71</v>
      </c>
      <c r="B874" s="28">
        <v>45796</v>
      </c>
      <c r="C874" s="27" t="s">
        <v>6422</v>
      </c>
      <c r="D874" s="32">
        <v>9.9</v>
      </c>
      <c r="E874" s="32"/>
      <c r="F874" s="32"/>
      <c r="L874" s="31">
        <f t="shared" si="19"/>
        <v>5331.3400000002002</v>
      </c>
      <c r="M874" s="31">
        <f>SUM($D$2:D874)</f>
        <v>204419.37999999983</v>
      </c>
      <c r="N874" s="31">
        <f>SUM($E$2:E874)</f>
        <v>209750.72000000003</v>
      </c>
    </row>
    <row r="875" spans="1:14" ht="14.25" customHeight="1">
      <c r="A875" s="415" t="s">
        <v>71</v>
      </c>
      <c r="B875" s="28">
        <v>45803</v>
      </c>
      <c r="C875" s="27" t="s">
        <v>6440</v>
      </c>
      <c r="D875" s="32">
        <v>-0.7</v>
      </c>
      <c r="E875" s="32"/>
      <c r="F875" s="32"/>
      <c r="L875" s="31">
        <f t="shared" si="19"/>
        <v>5332.0400000002119</v>
      </c>
      <c r="M875" s="31">
        <f>SUM($D$2:D875)</f>
        <v>204418.67999999982</v>
      </c>
      <c r="N875" s="31">
        <f>SUM($E$2:E875)</f>
        <v>209750.72000000003</v>
      </c>
    </row>
    <row r="876" spans="1:14" ht="14.25" customHeight="1">
      <c r="A876" s="415" t="s">
        <v>71</v>
      </c>
      <c r="B876" s="28">
        <v>45807</v>
      </c>
      <c r="C876" s="27" t="s">
        <v>5991</v>
      </c>
      <c r="D876" s="32">
        <v>18.399999999999999</v>
      </c>
      <c r="E876" s="32"/>
      <c r="F876" s="32"/>
      <c r="L876" s="31">
        <f t="shared" si="19"/>
        <v>5313.6400000002177</v>
      </c>
      <c r="M876" s="31">
        <f>SUM($D$2:D876)</f>
        <v>204437.07999999981</v>
      </c>
      <c r="N876" s="31">
        <f>SUM($E$2:E876)</f>
        <v>209750.72000000003</v>
      </c>
    </row>
    <row r="877" spans="1:14" ht="14.25" customHeight="1">
      <c r="A877" s="415" t="s">
        <v>71</v>
      </c>
      <c r="B877" s="28">
        <v>45809</v>
      </c>
      <c r="C877" s="27" t="s">
        <v>6383</v>
      </c>
      <c r="D877" s="32">
        <v>25</v>
      </c>
      <c r="E877" s="32"/>
      <c r="F877" s="32"/>
      <c r="L877" s="31">
        <f t="shared" si="19"/>
        <v>5288.6400000002177</v>
      </c>
      <c r="M877" s="31">
        <f>SUM($D$2:D877)</f>
        <v>204462.07999999981</v>
      </c>
      <c r="N877" s="31">
        <f>SUM($E$2:E877)</f>
        <v>209750.72000000003</v>
      </c>
    </row>
    <row r="878" spans="1:14" ht="14.25" customHeight="1">
      <c r="A878" s="415" t="s">
        <v>71</v>
      </c>
      <c r="B878" s="28">
        <v>45818</v>
      </c>
      <c r="C878" s="27" t="s">
        <v>6483</v>
      </c>
      <c r="D878" s="32"/>
      <c r="E878" s="32">
        <v>5000</v>
      </c>
      <c r="F878" s="32"/>
      <c r="L878" s="31">
        <f t="shared" si="19"/>
        <v>10288.640000000218</v>
      </c>
      <c r="M878" s="31">
        <f>SUM($D$2:D878)</f>
        <v>204462.07999999981</v>
      </c>
      <c r="N878" s="31">
        <f>SUM($E$2:E878)</f>
        <v>214750.72000000003</v>
      </c>
    </row>
    <row r="879" spans="1:14" ht="14.25" customHeight="1">
      <c r="A879" s="415" t="s">
        <v>71</v>
      </c>
      <c r="B879" s="28">
        <v>45838</v>
      </c>
      <c r="C879" s="27" t="s">
        <v>6518</v>
      </c>
      <c r="D879" s="32">
        <v>18.399999999999999</v>
      </c>
      <c r="E879" s="32"/>
      <c r="F879" s="32"/>
      <c r="L879" s="31">
        <f t="shared" ref="L879:L884" si="20">N879-M879</f>
        <v>10270.240000000224</v>
      </c>
      <c r="M879" s="31">
        <f>SUM($D$2:D879)</f>
        <v>204480.47999999981</v>
      </c>
      <c r="N879" s="31">
        <f>SUM($E$2:E879)</f>
        <v>214750.72000000003</v>
      </c>
    </row>
    <row r="880" spans="1:14" ht="14.25" customHeight="1">
      <c r="A880" s="415" t="s">
        <v>71</v>
      </c>
      <c r="B880" s="28">
        <v>45838</v>
      </c>
      <c r="C880" s="27" t="s">
        <v>6521</v>
      </c>
      <c r="D880" s="32">
        <v>-5.52</v>
      </c>
      <c r="E880" s="32"/>
      <c r="F880" s="32"/>
      <c r="L880" s="31">
        <f t="shared" si="20"/>
        <v>10275.760000000213</v>
      </c>
      <c r="M880" s="31">
        <f>SUM($D$2:D880)</f>
        <v>204474.95999999982</v>
      </c>
      <c r="N880" s="31">
        <f>SUM($E$2:E880)</f>
        <v>214750.72000000003</v>
      </c>
    </row>
    <row r="881" spans="1:14" ht="14.25" customHeight="1">
      <c r="A881" s="415" t="s">
        <v>71</v>
      </c>
      <c r="B881" s="28">
        <v>45838</v>
      </c>
      <c r="C881" s="27" t="s">
        <v>6009</v>
      </c>
      <c r="D881" s="32">
        <v>18.399999999999999</v>
      </c>
      <c r="E881" s="32"/>
      <c r="F881" s="32"/>
      <c r="L881" s="31">
        <f t="shared" si="20"/>
        <v>10257.360000000219</v>
      </c>
      <c r="M881" s="31">
        <f>SUM($D$2:D881)</f>
        <v>204493.35999999981</v>
      </c>
      <c r="N881" s="31">
        <f>SUM($E$2:E881)</f>
        <v>214750.72000000003</v>
      </c>
    </row>
    <row r="882" spans="1:14" ht="14.25" customHeight="1">
      <c r="A882" s="415" t="s">
        <v>71</v>
      </c>
      <c r="B882" s="28">
        <v>45839</v>
      </c>
      <c r="C882" s="27" t="s">
        <v>6383</v>
      </c>
      <c r="D882" s="32">
        <v>25</v>
      </c>
      <c r="E882" s="32"/>
      <c r="F882" s="32"/>
      <c r="L882" s="31">
        <f t="shared" si="20"/>
        <v>10232.360000000219</v>
      </c>
      <c r="M882" s="31">
        <f>SUM($D$2:D882)</f>
        <v>204518.35999999981</v>
      </c>
      <c r="N882" s="31">
        <f>SUM($E$2:E882)</f>
        <v>214750.72000000003</v>
      </c>
    </row>
    <row r="883" spans="1:14" ht="14.25" customHeight="1">
      <c r="A883" s="415" t="s">
        <v>71</v>
      </c>
      <c r="B883" s="28">
        <v>45839</v>
      </c>
      <c r="C883" s="27" t="s">
        <v>6520</v>
      </c>
      <c r="D883" s="32">
        <v>390.06</v>
      </c>
      <c r="E883" s="32"/>
      <c r="F883" s="32"/>
      <c r="L883" s="31">
        <f t="shared" si="20"/>
        <v>9842.3000000002212</v>
      </c>
      <c r="M883" s="31">
        <f>SUM($D$2:D883)</f>
        <v>204908.41999999981</v>
      </c>
      <c r="N883" s="31">
        <f>SUM($E$2:E883)</f>
        <v>214750.72000000003</v>
      </c>
    </row>
    <row r="884" spans="1:14" ht="14.25" customHeight="1">
      <c r="A884" s="415" t="s">
        <v>71</v>
      </c>
      <c r="B884" s="28">
        <v>45841</v>
      </c>
      <c r="C884" s="27" t="s">
        <v>6519</v>
      </c>
      <c r="D884" s="32">
        <v>-516</v>
      </c>
      <c r="E884" s="32"/>
      <c r="F884" s="32"/>
      <c r="L884" s="31">
        <f t="shared" si="20"/>
        <v>10358.300000000221</v>
      </c>
      <c r="M884" s="31">
        <f>SUM($D$2:D884)</f>
        <v>204392.41999999981</v>
      </c>
      <c r="N884" s="31">
        <f>SUM($E$2:E884)</f>
        <v>214750.72000000003</v>
      </c>
    </row>
    <row r="885" spans="1:14" ht="14.25" customHeight="1">
      <c r="A885" s="415" t="s">
        <v>71</v>
      </c>
      <c r="B885" s="28">
        <v>45853</v>
      </c>
      <c r="C885" s="27" t="s">
        <v>6545</v>
      </c>
      <c r="D885" s="32">
        <v>41.6</v>
      </c>
      <c r="E885" s="32"/>
      <c r="F885" s="32"/>
      <c r="L885" s="31">
        <f t="shared" ref="L885:L894" si="21">N885-M885</f>
        <v>10316.700000000215</v>
      </c>
      <c r="M885" s="31">
        <f>SUM($D$2:D885)</f>
        <v>204434.01999999981</v>
      </c>
      <c r="N885" s="31">
        <f>SUM($E$2:E885)</f>
        <v>214750.72000000003</v>
      </c>
    </row>
    <row r="886" spans="1:14" ht="14.25" customHeight="1">
      <c r="A886" s="415" t="s">
        <v>71</v>
      </c>
      <c r="B886" s="28">
        <v>45869</v>
      </c>
      <c r="C886" s="27" t="s">
        <v>6518</v>
      </c>
      <c r="D886" s="32">
        <v>18.399999999999999</v>
      </c>
      <c r="E886" s="32"/>
      <c r="F886" s="32"/>
      <c r="L886" s="31">
        <f t="shared" si="21"/>
        <v>10298.300000000221</v>
      </c>
      <c r="M886" s="31">
        <f>SUM($D$2:D886)</f>
        <v>204452.41999999981</v>
      </c>
      <c r="N886" s="31">
        <f>SUM($E$2:E886)</f>
        <v>214750.72000000003</v>
      </c>
    </row>
    <row r="887" spans="1:14" ht="14.25" customHeight="1">
      <c r="A887" s="415" t="s">
        <v>71</v>
      </c>
      <c r="B887" s="28">
        <v>45869</v>
      </c>
      <c r="C887" s="27" t="s">
        <v>6009</v>
      </c>
      <c r="D887" s="32">
        <v>18.399999999999999</v>
      </c>
      <c r="E887" s="32"/>
      <c r="F887" s="32"/>
      <c r="L887" s="31">
        <f t="shared" si="21"/>
        <v>10279.900000000227</v>
      </c>
      <c r="M887" s="31">
        <f>SUM($D$2:D887)</f>
        <v>204470.8199999998</v>
      </c>
      <c r="N887" s="31">
        <f>SUM($E$2:E887)</f>
        <v>214750.72000000003</v>
      </c>
    </row>
    <row r="888" spans="1:14" ht="14.25" customHeight="1">
      <c r="A888" s="415" t="s">
        <v>71</v>
      </c>
      <c r="B888" s="28">
        <v>45869</v>
      </c>
      <c r="C888" s="27" t="s">
        <v>6521</v>
      </c>
      <c r="D888" s="32">
        <v>-5.52</v>
      </c>
      <c r="E888" s="32"/>
      <c r="F888" s="32"/>
      <c r="L888" s="31">
        <f t="shared" si="21"/>
        <v>10285.420000000217</v>
      </c>
      <c r="M888" s="31">
        <f>SUM($D$2:D888)</f>
        <v>204465.29999999981</v>
      </c>
      <c r="N888" s="31">
        <f>SUM($E$2:E888)</f>
        <v>214750.72000000003</v>
      </c>
    </row>
    <row r="889" spans="1:14" ht="14.25" customHeight="1">
      <c r="A889" s="415" t="s">
        <v>71</v>
      </c>
      <c r="B889" s="28">
        <v>45870</v>
      </c>
      <c r="C889" s="27" t="s">
        <v>6607</v>
      </c>
      <c r="D889" s="32">
        <v>76.23</v>
      </c>
      <c r="E889" s="32"/>
      <c r="F889" s="32"/>
      <c r="L889" s="31">
        <f t="shared" si="21"/>
        <v>10209.190000000206</v>
      </c>
      <c r="M889" s="31">
        <f>SUM($D$2:D889)</f>
        <v>204541.52999999982</v>
      </c>
      <c r="N889" s="31">
        <f>SUM($E$2:E889)</f>
        <v>214750.72000000003</v>
      </c>
    </row>
    <row r="890" spans="1:14" ht="14.25" customHeight="1">
      <c r="A890" s="415" t="s">
        <v>71</v>
      </c>
      <c r="B890" s="28">
        <v>45870</v>
      </c>
      <c r="C890" s="27" t="s">
        <v>6383</v>
      </c>
      <c r="D890" s="32">
        <v>25</v>
      </c>
      <c r="E890" s="32"/>
      <c r="F890" s="32"/>
      <c r="L890" s="31">
        <f t="shared" si="21"/>
        <v>10184.190000000206</v>
      </c>
      <c r="M890" s="31">
        <f>SUM($D$2:D890)</f>
        <v>204566.52999999982</v>
      </c>
      <c r="N890" s="31">
        <f>SUM($E$2:E890)</f>
        <v>214750.72000000003</v>
      </c>
    </row>
    <row r="891" spans="1:14" ht="14.25" customHeight="1">
      <c r="A891" s="415" t="s">
        <v>71</v>
      </c>
      <c r="B891" s="28">
        <v>45900</v>
      </c>
      <c r="C891" s="27" t="s">
        <v>6383</v>
      </c>
      <c r="D891" s="32">
        <v>25</v>
      </c>
      <c r="E891" s="32"/>
      <c r="F891" s="32"/>
      <c r="L891" s="31">
        <f t="shared" si="21"/>
        <v>10159.190000000206</v>
      </c>
      <c r="M891" s="31">
        <f>SUM($D$2:D891)</f>
        <v>204591.52999999982</v>
      </c>
      <c r="N891" s="31">
        <f>SUM($E$2:E891)</f>
        <v>214750.72000000003</v>
      </c>
    </row>
    <row r="892" spans="1:14" ht="14.25" customHeight="1">
      <c r="A892" s="415" t="s">
        <v>71</v>
      </c>
      <c r="B892" s="28">
        <v>45900</v>
      </c>
      <c r="C892" s="27" t="s">
        <v>6518</v>
      </c>
      <c r="D892" s="32">
        <v>18.399999999999999</v>
      </c>
      <c r="E892" s="32"/>
      <c r="F892" s="32"/>
      <c r="L892" s="31">
        <f t="shared" si="21"/>
        <v>10140.790000000212</v>
      </c>
      <c r="M892" s="31">
        <f>SUM($D$2:D892)</f>
        <v>204609.92999999982</v>
      </c>
      <c r="N892" s="31">
        <f>SUM($E$2:E892)</f>
        <v>214750.72000000003</v>
      </c>
    </row>
    <row r="893" spans="1:14" ht="14.25" customHeight="1">
      <c r="A893" s="415" t="s">
        <v>71</v>
      </c>
      <c r="B893" s="28">
        <v>45900</v>
      </c>
      <c r="C893" s="27" t="s">
        <v>6009</v>
      </c>
      <c r="D893" s="32">
        <v>18.399999999999999</v>
      </c>
      <c r="E893" s="32"/>
      <c r="F893" s="32"/>
      <c r="L893" s="31">
        <f t="shared" si="21"/>
        <v>10122.390000000218</v>
      </c>
      <c r="M893" s="31">
        <f>SUM($D$2:D893)</f>
        <v>204628.32999999981</v>
      </c>
      <c r="N893" s="31">
        <f>SUM($E$2:E893)</f>
        <v>214750.72000000003</v>
      </c>
    </row>
    <row r="894" spans="1:14" ht="14.25" customHeight="1">
      <c r="A894" s="415" t="s">
        <v>71</v>
      </c>
      <c r="B894" s="28">
        <v>45900</v>
      </c>
      <c r="C894" s="27" t="s">
        <v>6521</v>
      </c>
      <c r="D894" s="32">
        <v>-5.52</v>
      </c>
      <c r="E894" s="32"/>
      <c r="F894" s="32"/>
      <c r="L894" s="31">
        <f t="shared" si="21"/>
        <v>10127.910000000207</v>
      </c>
      <c r="M894" s="31">
        <f>SUM($D$2:D894)</f>
        <v>204622.80999999982</v>
      </c>
      <c r="N894" s="31">
        <f>SUM($E$2:E894)</f>
        <v>214750.72000000003</v>
      </c>
    </row>
    <row r="895" spans="1:14" ht="14.25" customHeight="1">
      <c r="A895" s="415" t="s">
        <v>71</v>
      </c>
      <c r="B895" s="28">
        <v>45929</v>
      </c>
      <c r="C895" s="27" t="s">
        <v>6518</v>
      </c>
      <c r="D895" s="32">
        <v>18.399999999999999</v>
      </c>
      <c r="E895" s="32"/>
      <c r="F895" s="32"/>
      <c r="L895" s="31">
        <f t="shared" ref="L895:L904" si="22">N895-M895</f>
        <v>10109.510000000213</v>
      </c>
      <c r="M895" s="31">
        <f>SUM($D$2:D895)</f>
        <v>204641.20999999982</v>
      </c>
      <c r="N895" s="31">
        <f>SUM($E$2:E895)</f>
        <v>214750.72000000003</v>
      </c>
    </row>
    <row r="896" spans="1:14" ht="14.25" customHeight="1">
      <c r="A896" s="415" t="s">
        <v>71</v>
      </c>
      <c r="B896" s="28">
        <v>45929</v>
      </c>
      <c r="C896" s="27" t="s">
        <v>6718</v>
      </c>
      <c r="D896" s="32">
        <v>-5.52</v>
      </c>
      <c r="E896" s="32"/>
      <c r="F896" s="32"/>
      <c r="L896" s="31">
        <f t="shared" si="22"/>
        <v>10115.030000000203</v>
      </c>
      <c r="M896" s="31">
        <f>SUM($D$2:D896)</f>
        <v>204635.68999999983</v>
      </c>
      <c r="N896" s="31">
        <f>SUM($E$2:E896)</f>
        <v>214750.72000000003</v>
      </c>
    </row>
    <row r="897" spans="1:14" ht="14.25" customHeight="1">
      <c r="A897" s="415" t="s">
        <v>71</v>
      </c>
      <c r="B897" s="28">
        <v>45933</v>
      </c>
      <c r="C897" s="27" t="s">
        <v>6383</v>
      </c>
      <c r="D897" s="32">
        <v>25</v>
      </c>
      <c r="E897" s="32"/>
      <c r="F897" s="32"/>
      <c r="L897" s="31">
        <f t="shared" si="22"/>
        <v>10090.030000000203</v>
      </c>
      <c r="M897" s="31">
        <f>SUM($D$2:D897)</f>
        <v>204660.68999999983</v>
      </c>
      <c r="N897" s="31">
        <f>SUM($E$2:E897)</f>
        <v>214750.72000000003</v>
      </c>
    </row>
    <row r="898" spans="1:14" ht="14.25" customHeight="1">
      <c r="A898" s="415" t="s">
        <v>71</v>
      </c>
      <c r="B898" s="28">
        <v>45929</v>
      </c>
      <c r="C898" s="27" t="s">
        <v>6009</v>
      </c>
      <c r="D898" s="32">
        <v>18.399999999999999</v>
      </c>
      <c r="E898" s="32"/>
      <c r="F898" s="32"/>
      <c r="L898" s="31">
        <f t="shared" si="22"/>
        <v>10071.630000000208</v>
      </c>
      <c r="M898" s="31">
        <f>SUM($D$2:D898)</f>
        <v>204679.08999999982</v>
      </c>
      <c r="N898" s="31">
        <f>SUM($E$2:E898)</f>
        <v>214750.72000000003</v>
      </c>
    </row>
    <row r="899" spans="1:14" ht="14.25" customHeight="1">
      <c r="A899" s="415" t="s">
        <v>71</v>
      </c>
      <c r="B899" s="28">
        <v>45929</v>
      </c>
      <c r="C899" s="27" t="s">
        <v>6521</v>
      </c>
      <c r="D899" s="32">
        <v>-18.399999999999999</v>
      </c>
      <c r="E899" s="32"/>
      <c r="F899" s="32"/>
      <c r="L899" s="31">
        <f t="shared" si="22"/>
        <v>10090.030000000203</v>
      </c>
      <c r="M899" s="31">
        <f>SUM($D$2:D899)</f>
        <v>204660.68999999983</v>
      </c>
      <c r="N899" s="31">
        <f>SUM($E$2:E899)</f>
        <v>214750.72000000003</v>
      </c>
    </row>
    <row r="900" spans="1:14" ht="14.25" customHeight="1">
      <c r="A900" s="415" t="s">
        <v>71</v>
      </c>
      <c r="B900" s="28">
        <v>45949</v>
      </c>
      <c r="C900" s="27" t="s">
        <v>6776</v>
      </c>
      <c r="D900" s="32">
        <v>68.58</v>
      </c>
      <c r="E900" s="32"/>
      <c r="F900" s="32"/>
      <c r="L900" s="31">
        <f t="shared" si="22"/>
        <v>10021.450000000215</v>
      </c>
      <c r="M900" s="31">
        <f>SUM($D$2:D900)</f>
        <v>204729.26999999981</v>
      </c>
      <c r="N900" s="31">
        <f>SUM($E$2:E900)</f>
        <v>214750.72000000003</v>
      </c>
    </row>
    <row r="901" spans="1:14" ht="14.25" customHeight="1">
      <c r="A901" s="415" t="s">
        <v>71</v>
      </c>
      <c r="B901" s="28">
        <v>45960</v>
      </c>
      <c r="C901" s="27" t="s">
        <v>6518</v>
      </c>
      <c r="D901" s="32">
        <v>18.399999999999999</v>
      </c>
      <c r="E901" s="32"/>
      <c r="F901" s="32"/>
      <c r="L901" s="31">
        <f t="shared" si="22"/>
        <v>10003.050000000221</v>
      </c>
      <c r="M901" s="31">
        <f>SUM($D$2:D901)</f>
        <v>204747.66999999981</v>
      </c>
      <c r="N901" s="31">
        <f>SUM($E$2:E901)</f>
        <v>214750.72000000003</v>
      </c>
    </row>
    <row r="902" spans="1:14" ht="14.25" customHeight="1">
      <c r="A902" s="415" t="s">
        <v>71</v>
      </c>
      <c r="B902" s="28">
        <v>45963</v>
      </c>
      <c r="C902" s="27" t="s">
        <v>6383</v>
      </c>
      <c r="D902" s="32">
        <v>25</v>
      </c>
      <c r="E902" s="32"/>
      <c r="F902" s="32"/>
      <c r="L902" s="31">
        <f t="shared" si="22"/>
        <v>9978.0500000002212</v>
      </c>
      <c r="M902" s="31">
        <f>SUM($D$2:D902)</f>
        <v>204772.66999999981</v>
      </c>
      <c r="N902" s="31">
        <f>SUM($E$2:E902)</f>
        <v>214750.72000000003</v>
      </c>
    </row>
    <row r="903" spans="1:14" ht="14.25" customHeight="1">
      <c r="A903" s="415" t="s">
        <v>71</v>
      </c>
      <c r="B903" s="28">
        <v>45960</v>
      </c>
      <c r="C903" s="27" t="s">
        <v>6009</v>
      </c>
      <c r="D903" s="32">
        <v>18.399999999999999</v>
      </c>
      <c r="E903" s="32"/>
      <c r="F903" s="32"/>
      <c r="L903" s="31">
        <f t="shared" si="22"/>
        <v>9959.650000000227</v>
      </c>
      <c r="M903" s="31">
        <f>SUM($D$2:D903)</f>
        <v>204791.0699999998</v>
      </c>
      <c r="N903" s="31">
        <f>SUM($E$2:E903)</f>
        <v>214750.72000000003</v>
      </c>
    </row>
    <row r="904" spans="1:14" ht="14.25" customHeight="1">
      <c r="A904" s="415" t="s">
        <v>71</v>
      </c>
      <c r="B904" s="28">
        <v>45992</v>
      </c>
      <c r="C904" s="27" t="s">
        <v>6383</v>
      </c>
      <c r="D904" s="32">
        <v>25</v>
      </c>
      <c r="E904" s="32"/>
      <c r="F904" s="32"/>
      <c r="L904" s="31">
        <f t="shared" si="22"/>
        <v>9934.650000000227</v>
      </c>
      <c r="M904" s="31">
        <f>SUM($D$2:D904)</f>
        <v>204816.0699999998</v>
      </c>
      <c r="N904" s="31">
        <f>SUM($E$2:E904)</f>
        <v>214750.72000000003</v>
      </c>
    </row>
    <row r="905" spans="1:14" ht="14.25" customHeight="1">
      <c r="A905" s="415" t="s">
        <v>71</v>
      </c>
      <c r="B905" s="28">
        <v>45991</v>
      </c>
      <c r="C905" s="27" t="s">
        <v>6518</v>
      </c>
      <c r="D905" s="32">
        <v>18.399999999999999</v>
      </c>
      <c r="E905" s="32"/>
      <c r="F905" s="32"/>
      <c r="L905" s="31">
        <f t="shared" ref="L905:L914" si="23">N905-M905</f>
        <v>9916.2500000002328</v>
      </c>
      <c r="M905" s="31">
        <f>SUM($D$2:D905)</f>
        <v>204834.4699999998</v>
      </c>
      <c r="N905" s="31">
        <f>SUM($E$2:E905)</f>
        <v>214750.72000000003</v>
      </c>
    </row>
    <row r="906" spans="1:14" ht="14.25" customHeight="1">
      <c r="A906" s="415" t="s">
        <v>71</v>
      </c>
      <c r="B906" s="28">
        <v>45999</v>
      </c>
      <c r="C906" s="27" t="s">
        <v>6899</v>
      </c>
      <c r="D906" s="32">
        <v>-0.34</v>
      </c>
      <c r="E906" s="32"/>
      <c r="F906" s="32"/>
      <c r="L906" s="31">
        <f t="shared" si="23"/>
        <v>9916.5900000002293</v>
      </c>
      <c r="M906" s="31">
        <f>SUM($D$2:D906)</f>
        <v>204834.1299999998</v>
      </c>
      <c r="N906" s="31">
        <f>SUM($E$2:E906)</f>
        <v>214750.72000000003</v>
      </c>
    </row>
    <row r="907" spans="1:14" ht="14.25" customHeight="1">
      <c r="A907" s="415" t="s">
        <v>71</v>
      </c>
      <c r="B907" s="28">
        <v>46023</v>
      </c>
      <c r="C907" s="27" t="s">
        <v>6383</v>
      </c>
      <c r="D907" s="32">
        <v>25</v>
      </c>
      <c r="E907" s="32"/>
      <c r="F907" s="32"/>
      <c r="L907" s="31">
        <f t="shared" si="23"/>
        <v>9891.5900000002293</v>
      </c>
      <c r="M907" s="31">
        <f>SUM($D$2:D907)</f>
        <v>204859.1299999998</v>
      </c>
      <c r="N907" s="31">
        <f>SUM($E$2:E907)</f>
        <v>214750.72000000003</v>
      </c>
    </row>
    <row r="908" spans="1:14" ht="14.25" customHeight="1">
      <c r="A908" s="415" t="s">
        <v>71</v>
      </c>
      <c r="B908" s="28">
        <v>46387</v>
      </c>
      <c r="C908" s="27" t="s">
        <v>6518</v>
      </c>
      <c r="D908" s="32">
        <v>18.399999999999999</v>
      </c>
      <c r="E908" s="32"/>
      <c r="F908" s="32"/>
      <c r="L908" s="31">
        <f t="shared" si="23"/>
        <v>9873.1900000002352</v>
      </c>
      <c r="M908" s="31">
        <f>SUM($D$2:D908)</f>
        <v>204877.5299999998</v>
      </c>
      <c r="N908" s="31">
        <f>SUM($E$2:E908)</f>
        <v>214750.72000000003</v>
      </c>
    </row>
    <row r="909" spans="1:14" ht="14.25" customHeight="1">
      <c r="A909" s="415" t="s">
        <v>71</v>
      </c>
      <c r="B909" s="28">
        <v>46054</v>
      </c>
      <c r="C909" s="27" t="s">
        <v>6383</v>
      </c>
      <c r="D909" s="32">
        <v>25</v>
      </c>
      <c r="E909" s="32"/>
      <c r="F909" s="32"/>
      <c r="L909" s="31">
        <f t="shared" si="23"/>
        <v>9848.1900000002352</v>
      </c>
      <c r="M909" s="31">
        <f>SUM($D$2:D909)</f>
        <v>204902.5299999998</v>
      </c>
      <c r="N909" s="31">
        <f>SUM($E$2:E909)</f>
        <v>214750.72000000003</v>
      </c>
    </row>
    <row r="910" spans="1:14" ht="14.25" customHeight="1">
      <c r="A910" s="415" t="s">
        <v>71</v>
      </c>
      <c r="B910" s="28">
        <v>46053</v>
      </c>
      <c r="C910" s="27" t="s">
        <v>6518</v>
      </c>
      <c r="D910" s="32">
        <v>18.399999999999999</v>
      </c>
      <c r="E910" s="32"/>
      <c r="F910" s="32"/>
      <c r="L910" s="31">
        <f t="shared" si="23"/>
        <v>9829.790000000241</v>
      </c>
      <c r="M910" s="31">
        <f>SUM($D$2:D910)</f>
        <v>204920.92999999979</v>
      </c>
      <c r="N910" s="31">
        <f>SUM($E$2:E910)</f>
        <v>214750.72000000003</v>
      </c>
    </row>
    <row r="911" spans="1:14" ht="14.25" customHeight="1">
      <c r="A911" s="415" t="s">
        <v>71</v>
      </c>
      <c r="B911" s="28">
        <v>46053</v>
      </c>
      <c r="C911" s="27" t="s">
        <v>6521</v>
      </c>
      <c r="D911" s="32">
        <v>-5.52</v>
      </c>
      <c r="E911" s="32"/>
      <c r="F911" s="32"/>
      <c r="L911" s="31">
        <f t="shared" si="23"/>
        <v>9835.3100000002305</v>
      </c>
      <c r="M911" s="31">
        <f>SUM($D$2:D911)</f>
        <v>204915.4099999998</v>
      </c>
      <c r="N911" s="31">
        <f>SUM($E$2:E911)</f>
        <v>214750.72000000003</v>
      </c>
    </row>
    <row r="912" spans="1:14" ht="14.25" customHeight="1">
      <c r="A912" s="415" t="s">
        <v>71</v>
      </c>
      <c r="B912" s="28">
        <v>46053</v>
      </c>
      <c r="C912" s="27" t="s">
        <v>6009</v>
      </c>
      <c r="D912" s="32">
        <v>18.399999999999999</v>
      </c>
      <c r="E912" s="32"/>
      <c r="F912" s="32"/>
      <c r="L912" s="31">
        <f t="shared" si="23"/>
        <v>9816.9100000002363</v>
      </c>
      <c r="M912" s="31">
        <f>SUM($D$2:D912)</f>
        <v>204933.80999999979</v>
      </c>
      <c r="N912" s="31">
        <f>SUM($E$2:E912)</f>
        <v>214750.72000000003</v>
      </c>
    </row>
    <row r="913" spans="1:14" ht="14.25" customHeight="1">
      <c r="A913" s="415" t="s">
        <v>71</v>
      </c>
      <c r="B913" s="28">
        <v>46070</v>
      </c>
      <c r="C913" s="27" t="s">
        <v>7058</v>
      </c>
      <c r="D913" s="32">
        <v>10</v>
      </c>
      <c r="E913" s="32"/>
      <c r="F913" s="32"/>
      <c r="L913" s="31">
        <f t="shared" si="23"/>
        <v>9806.9100000002363</v>
      </c>
      <c r="M913" s="31">
        <f>SUM($D$2:D913)</f>
        <v>204943.80999999979</v>
      </c>
      <c r="N913" s="31">
        <f>SUM($E$2:E913)</f>
        <v>214750.72000000003</v>
      </c>
    </row>
    <row r="914" spans="1:14" ht="14.25" customHeight="1">
      <c r="A914" s="415" t="s">
        <v>71</v>
      </c>
      <c r="B914" s="28">
        <v>46078</v>
      </c>
      <c r="C914" s="27" t="s">
        <v>6383</v>
      </c>
      <c r="D914" s="32">
        <v>25</v>
      </c>
      <c r="E914" s="32"/>
      <c r="F914" s="32"/>
      <c r="L914" s="31">
        <f t="shared" si="23"/>
        <v>9781.9100000002363</v>
      </c>
      <c r="M914" s="31">
        <f>SUM($D$2:D914)</f>
        <v>204968.80999999979</v>
      </c>
      <c r="N914" s="31">
        <f>SUM($E$2:E914)</f>
        <v>214750.72000000003</v>
      </c>
    </row>
    <row r="915" spans="1:14" ht="14.25" customHeight="1">
      <c r="A915" s="415" t="s">
        <v>71</v>
      </c>
      <c r="B915" s="28">
        <v>46081</v>
      </c>
      <c r="C915" s="27" t="s">
        <v>6718</v>
      </c>
      <c r="D915" s="32">
        <v>-5.52</v>
      </c>
      <c r="E915" s="32"/>
      <c r="F915" s="32"/>
      <c r="L915" s="31">
        <f t="shared" ref="L915:L919" si="24">N915-M915</f>
        <v>9787.4300000002258</v>
      </c>
      <c r="M915" s="31">
        <f>SUM($D$2:D915)</f>
        <v>204963.2899999998</v>
      </c>
      <c r="N915" s="31">
        <f>SUM($E$2:E915)</f>
        <v>214750.72000000003</v>
      </c>
    </row>
    <row r="916" spans="1:14" ht="14.25" customHeight="1">
      <c r="A916" s="415" t="s">
        <v>71</v>
      </c>
      <c r="B916" s="28">
        <v>46081</v>
      </c>
      <c r="C916" s="27" t="s">
        <v>6518</v>
      </c>
      <c r="D916" s="32">
        <v>18.399999999999999</v>
      </c>
      <c r="E916" s="32"/>
      <c r="F916" s="32"/>
      <c r="L916" s="31">
        <f t="shared" si="24"/>
        <v>9769.0300000002317</v>
      </c>
      <c r="M916" s="31">
        <f>SUM($D$2:D916)</f>
        <v>204981.6899999998</v>
      </c>
      <c r="N916" s="31">
        <f>SUM($E$2:E916)</f>
        <v>214750.72000000003</v>
      </c>
    </row>
    <row r="917" spans="1:14" ht="14.25" customHeight="1">
      <c r="A917" s="415" t="s">
        <v>71</v>
      </c>
      <c r="B917" s="28">
        <v>28.2</v>
      </c>
      <c r="C917" s="27" t="s">
        <v>6521</v>
      </c>
      <c r="D917" s="32">
        <v>-5.52</v>
      </c>
      <c r="E917" s="32"/>
      <c r="F917" s="32"/>
      <c r="L917" s="31">
        <f t="shared" si="24"/>
        <v>9774.5500000002212</v>
      </c>
      <c r="M917" s="31">
        <f>SUM($D$2:D917)</f>
        <v>204976.16999999981</v>
      </c>
      <c r="N917" s="31">
        <f>SUM($E$2:E917)</f>
        <v>214750.72000000003</v>
      </c>
    </row>
    <row r="918" spans="1:14" ht="14.25" customHeight="1">
      <c r="A918" s="415" t="s">
        <v>71</v>
      </c>
      <c r="B918" s="28">
        <v>28.2</v>
      </c>
      <c r="C918" s="27" t="s">
        <v>6009</v>
      </c>
      <c r="D918" s="32">
        <v>18.399999999999999</v>
      </c>
      <c r="E918" s="32"/>
      <c r="F918" s="32"/>
      <c r="L918" s="31">
        <f t="shared" si="24"/>
        <v>9756.150000000227</v>
      </c>
      <c r="M918" s="31">
        <f>SUM($D$2:D918)</f>
        <v>204994.5699999998</v>
      </c>
      <c r="N918" s="31">
        <f>SUM($E$2:E918)</f>
        <v>214750.72000000003</v>
      </c>
    </row>
    <row r="919" spans="1:14" ht="14.25" customHeight="1">
      <c r="A919" s="415" t="s">
        <v>71</v>
      </c>
      <c r="B919" s="28">
        <v>46113</v>
      </c>
      <c r="C919" s="27" t="s">
        <v>6383</v>
      </c>
      <c r="D919" s="32">
        <v>25</v>
      </c>
      <c r="E919" s="32"/>
      <c r="F919" s="32"/>
      <c r="L919" s="31">
        <f t="shared" si="24"/>
        <v>9731.150000000227</v>
      </c>
      <c r="M919" s="31">
        <f>SUM($D$2:D919)</f>
        <v>205019.5699999998</v>
      </c>
      <c r="N919" s="31">
        <f>SUM($E$2:E919)</f>
        <v>214750.72000000003</v>
      </c>
    </row>
    <row r="920" spans="1:14" ht="14.25" customHeight="1">
      <c r="A920" s="415" t="s">
        <v>71</v>
      </c>
      <c r="B920" s="28">
        <v>46113</v>
      </c>
      <c r="C920" s="27" t="s">
        <v>6518</v>
      </c>
      <c r="D920" s="32">
        <v>18.399999999999999</v>
      </c>
      <c r="E920" s="32"/>
      <c r="F920" s="32"/>
      <c r="L920" s="31">
        <f t="shared" ref="L920:L921" si="25">N920-M920</f>
        <v>9712.7500000002328</v>
      </c>
      <c r="M920" s="31">
        <f>SUM($D$2:D920)</f>
        <v>205037.9699999998</v>
      </c>
      <c r="N920" s="31">
        <f>SUM($E$2:E920)</f>
        <v>214750.72000000003</v>
      </c>
    </row>
    <row r="921" spans="1:14" ht="14.25" customHeight="1">
      <c r="A921" s="415" t="s">
        <v>71</v>
      </c>
      <c r="B921" s="28">
        <v>46112</v>
      </c>
      <c r="C921" s="27" t="s">
        <v>6009</v>
      </c>
      <c r="D921" s="32">
        <v>18.399999999999999</v>
      </c>
      <c r="E921" s="32"/>
      <c r="F921" s="32"/>
      <c r="L921" s="31">
        <f t="shared" si="25"/>
        <v>9694.3500000002387</v>
      </c>
      <c r="M921" s="31">
        <f>SUM($D$2:D921)</f>
        <v>205056.36999999979</v>
      </c>
      <c r="N921" s="31">
        <f>SUM($E$2:E921)</f>
        <v>214750.72000000003</v>
      </c>
    </row>
    <row r="922" spans="1:14" ht="14.25" customHeight="1">
      <c r="A922" s="415" t="s">
        <v>71</v>
      </c>
      <c r="B922" s="28">
        <v>46143</v>
      </c>
      <c r="C922" s="27" t="s">
        <v>6383</v>
      </c>
      <c r="D922" s="32">
        <v>25</v>
      </c>
      <c r="E922" s="32"/>
      <c r="F922" s="32"/>
    </row>
    <row r="923" spans="1:14" ht="14.25" customHeight="1">
      <c r="A923" s="415" t="s">
        <v>71</v>
      </c>
      <c r="B923" s="28">
        <v>46142</v>
      </c>
      <c r="C923" s="27" t="s">
        <v>6518</v>
      </c>
      <c r="D923" s="32">
        <v>18.399999999999999</v>
      </c>
      <c r="E923" s="32"/>
      <c r="F923" s="32"/>
    </row>
    <row r="924" spans="1:14" ht="14.25" customHeight="1">
      <c r="A924" s="415" t="s">
        <v>71</v>
      </c>
      <c r="B924" s="28">
        <v>46174</v>
      </c>
      <c r="C924" s="27" t="s">
        <v>6383</v>
      </c>
      <c r="D924" s="32">
        <v>25</v>
      </c>
      <c r="E924" s="32"/>
      <c r="F924" s="32"/>
    </row>
    <row r="925" spans="1:14" ht="14.25" customHeight="1">
      <c r="A925" s="415" t="s">
        <v>71</v>
      </c>
      <c r="B925" s="28">
        <v>46173</v>
      </c>
      <c r="C925" s="27" t="s">
        <v>6518</v>
      </c>
      <c r="D925" s="32">
        <v>18.399999999999999</v>
      </c>
      <c r="E925" s="32"/>
      <c r="F925" s="32"/>
    </row>
    <row r="926" spans="1:14" ht="14.25" customHeight="1">
      <c r="A926" s="415" t="s">
        <v>71</v>
      </c>
      <c r="B926" s="28">
        <v>46173</v>
      </c>
      <c r="C926" s="27" t="s">
        <v>6009</v>
      </c>
      <c r="D926" s="32">
        <v>18.399999999999999</v>
      </c>
      <c r="E926" s="32"/>
      <c r="F926" s="32"/>
    </row>
    <row r="927" spans="1:14" ht="14.25" customHeight="1">
      <c r="A927" s="415" t="s">
        <v>71</v>
      </c>
      <c r="B927" s="28">
        <v>46173</v>
      </c>
      <c r="C927" s="27" t="s">
        <v>6521</v>
      </c>
      <c r="D927" s="32">
        <v>-5.52</v>
      </c>
      <c r="E927" s="32"/>
      <c r="F927" s="32"/>
    </row>
    <row r="928" spans="1:14" ht="14.25" customHeight="1">
      <c r="A928" s="415" t="s">
        <v>71</v>
      </c>
      <c r="B928" s="28">
        <v>46204</v>
      </c>
      <c r="C928" s="27" t="s">
        <v>6383</v>
      </c>
      <c r="D928" s="32">
        <v>25</v>
      </c>
      <c r="E928" s="32"/>
      <c r="F928" s="32"/>
    </row>
    <row r="929" spans="1:6" ht="14.25" customHeight="1">
      <c r="A929" s="415" t="s">
        <v>71</v>
      </c>
      <c r="B929" s="28">
        <v>46203</v>
      </c>
      <c r="C929" s="27" t="s">
        <v>6518</v>
      </c>
      <c r="D929" s="32">
        <v>18.399999999999999</v>
      </c>
      <c r="E929" s="32"/>
      <c r="F929" s="32"/>
    </row>
    <row r="930" spans="1:6" ht="14.25" customHeight="1">
      <c r="A930" s="415" t="s">
        <v>71</v>
      </c>
      <c r="B930" s="28">
        <v>46203</v>
      </c>
      <c r="C930" s="27" t="s">
        <v>6521</v>
      </c>
      <c r="D930" s="32">
        <v>-5.52</v>
      </c>
      <c r="E930" s="32"/>
      <c r="F930" s="32"/>
    </row>
    <row r="931" spans="1:6" ht="14.25" customHeight="1">
      <c r="A931" s="415" t="s">
        <v>71</v>
      </c>
      <c r="B931" s="28">
        <v>46203</v>
      </c>
      <c r="C931" s="27" t="s">
        <v>6009</v>
      </c>
      <c r="D931" s="32">
        <v>18.399999999999999</v>
      </c>
      <c r="E931" s="32"/>
      <c r="F931" s="32"/>
    </row>
    <row r="932" spans="1:6" ht="14.25" customHeight="1">
      <c r="B932" s="28"/>
      <c r="D932" s="32"/>
      <c r="E932" s="32"/>
      <c r="F932" s="32"/>
    </row>
    <row r="933" spans="1:6" ht="14.25" customHeight="1">
      <c r="B933" s="28"/>
      <c r="D933" s="32"/>
      <c r="E933" s="32"/>
      <c r="F933" s="32"/>
    </row>
    <row r="934" spans="1:6" ht="14.25" customHeight="1">
      <c r="B934" s="28"/>
      <c r="D934" s="32"/>
      <c r="E934" s="32"/>
      <c r="F934" s="32"/>
    </row>
    <row r="935" spans="1:6" ht="14.25" customHeight="1">
      <c r="B935" s="28"/>
      <c r="D935" s="32"/>
      <c r="E935" s="32"/>
      <c r="F935" s="32"/>
    </row>
    <row r="936" spans="1:6" ht="14.25" customHeight="1">
      <c r="B936" s="28"/>
      <c r="D936" s="32"/>
      <c r="E936" s="32"/>
      <c r="F936" s="32"/>
    </row>
    <row r="937" spans="1:6" ht="14.25" customHeight="1">
      <c r="B937" s="28"/>
      <c r="D937" s="32"/>
      <c r="E937" s="32"/>
      <c r="F937" s="32"/>
    </row>
    <row r="938" spans="1:6" ht="14.25" customHeight="1">
      <c r="B938" s="28"/>
      <c r="D938" s="32"/>
      <c r="E938" s="32"/>
      <c r="F938" s="32"/>
    </row>
    <row r="939" spans="1:6" ht="14.25" customHeight="1">
      <c r="B939" s="28"/>
      <c r="D939" s="32"/>
      <c r="E939" s="32"/>
      <c r="F939" s="32"/>
    </row>
    <row r="940" spans="1:6" ht="14.25" customHeight="1">
      <c r="B940" s="28"/>
      <c r="D940" s="32"/>
      <c r="E940" s="32"/>
      <c r="F940" s="32"/>
    </row>
    <row r="941" spans="1:6" ht="14.25" customHeight="1">
      <c r="B941" s="28"/>
      <c r="D941" s="32"/>
      <c r="E941" s="32"/>
      <c r="F941" s="32"/>
    </row>
    <row r="942" spans="1:6" ht="14.25" customHeight="1">
      <c r="B942" s="28"/>
      <c r="D942" s="32"/>
      <c r="E942" s="32"/>
      <c r="F942" s="32"/>
    </row>
    <row r="943" spans="1:6" ht="14.25" customHeight="1">
      <c r="B943" s="28"/>
      <c r="D943" s="32"/>
      <c r="E943" s="32"/>
      <c r="F943" s="32"/>
    </row>
    <row r="944" spans="1:6" ht="14.25" customHeight="1">
      <c r="B944" s="28"/>
      <c r="D944" s="32"/>
      <c r="E944" s="32"/>
      <c r="F944" s="32"/>
    </row>
    <row r="945" spans="2:6" ht="14.25" customHeight="1">
      <c r="B945" s="28"/>
      <c r="D945" s="32"/>
      <c r="E945" s="32"/>
      <c r="F945" s="32"/>
    </row>
    <row r="946" spans="2:6" ht="14.25" customHeight="1">
      <c r="B946" s="28"/>
      <c r="D946" s="32"/>
      <c r="E946" s="32"/>
      <c r="F946" s="32"/>
    </row>
    <row r="947" spans="2:6" ht="14.25" customHeight="1">
      <c r="B947" s="28"/>
      <c r="D947" s="32"/>
      <c r="E947" s="32"/>
      <c r="F947" s="32"/>
    </row>
    <row r="948" spans="2:6" ht="14.25" customHeight="1">
      <c r="B948" s="28"/>
      <c r="D948" s="32"/>
      <c r="E948" s="32"/>
      <c r="F948" s="32"/>
    </row>
    <row r="949" spans="2:6" ht="14.25" customHeight="1">
      <c r="B949" s="28"/>
      <c r="D949" s="32"/>
      <c r="E949" s="32"/>
      <c r="F949" s="32"/>
    </row>
    <row r="950" spans="2:6" ht="14.25" customHeight="1">
      <c r="B950" s="28"/>
      <c r="D950" s="32"/>
      <c r="E950" s="32"/>
      <c r="F950" s="32"/>
    </row>
    <row r="951" spans="2:6" ht="14.25" customHeight="1">
      <c r="B951" s="28"/>
      <c r="D951" s="32"/>
      <c r="E951" s="32"/>
      <c r="F951" s="32"/>
    </row>
    <row r="952" spans="2:6" ht="14.25" customHeight="1">
      <c r="B952" s="28"/>
      <c r="D952" s="32"/>
      <c r="E952" s="32"/>
      <c r="F952" s="32"/>
    </row>
    <row r="953" spans="2:6" ht="14.25" customHeight="1">
      <c r="B953" s="28"/>
      <c r="D953" s="32"/>
      <c r="E953" s="32"/>
      <c r="F953" s="32"/>
    </row>
    <row r="954" spans="2:6" ht="14.25" customHeight="1">
      <c r="B954" s="28"/>
      <c r="D954" s="32"/>
      <c r="E954" s="32"/>
      <c r="F954" s="32"/>
    </row>
    <row r="955" spans="2:6" ht="14.25" customHeight="1">
      <c r="B955" s="28"/>
      <c r="D955" s="32"/>
      <c r="E955" s="32"/>
      <c r="F955" s="32"/>
    </row>
    <row r="956" spans="2:6" ht="14.25" customHeight="1">
      <c r="B956" s="28"/>
      <c r="D956" s="32"/>
      <c r="E956" s="32"/>
      <c r="F956" s="32"/>
    </row>
    <row r="957" spans="2:6" ht="14.25" customHeight="1">
      <c r="B957" s="28"/>
      <c r="D957" s="32"/>
      <c r="E957" s="32"/>
      <c r="F957" s="32"/>
    </row>
    <row r="958" spans="2:6" ht="14.25" customHeight="1">
      <c r="B958" s="28"/>
      <c r="D958" s="32"/>
      <c r="E958" s="32"/>
      <c r="F958" s="32"/>
    </row>
    <row r="959" spans="2:6" ht="15.75" customHeight="1">
      <c r="B959" s="61"/>
      <c r="D959" s="32"/>
      <c r="E959" s="32"/>
      <c r="F959" s="32"/>
    </row>
    <row r="960" spans="2:6" ht="15.75" customHeight="1">
      <c r="B960" s="61"/>
      <c r="D960" s="32"/>
      <c r="E960" s="32"/>
      <c r="F960" s="32"/>
    </row>
    <row r="961" spans="2:6" ht="15.75" customHeight="1">
      <c r="B961" s="61"/>
      <c r="D961" s="32"/>
      <c r="E961" s="32"/>
      <c r="F961" s="32"/>
    </row>
    <row r="962" spans="2:6" ht="15.75" customHeight="1">
      <c r="B962" s="61"/>
      <c r="D962" s="32"/>
      <c r="E962" s="32"/>
      <c r="F962" s="32"/>
    </row>
    <row r="963" spans="2:6" ht="15.75" customHeight="1">
      <c r="B963" s="61"/>
      <c r="D963" s="32"/>
      <c r="E963" s="32"/>
      <c r="F963" s="32"/>
    </row>
    <row r="964" spans="2:6" ht="15.75" customHeight="1">
      <c r="B964" s="61"/>
      <c r="D964" s="32"/>
      <c r="E964" s="32"/>
      <c r="F964" s="32"/>
    </row>
    <row r="965" spans="2:6" ht="15.75" customHeight="1">
      <c r="B965" s="61"/>
      <c r="D965" s="32"/>
      <c r="E965" s="32"/>
      <c r="F965" s="32"/>
    </row>
    <row r="966" spans="2:6" ht="15.75" customHeight="1">
      <c r="B966" s="61"/>
      <c r="D966" s="32"/>
      <c r="E966" s="32"/>
      <c r="F966" s="32"/>
    </row>
    <row r="967" spans="2:6" ht="15.75" customHeight="1">
      <c r="B967" s="61"/>
      <c r="D967" s="32"/>
      <c r="E967" s="32"/>
      <c r="F967" s="32"/>
    </row>
    <row r="968" spans="2:6" ht="15.75" customHeight="1">
      <c r="B968" s="61"/>
      <c r="D968" s="32"/>
      <c r="E968" s="32"/>
      <c r="F968" s="32"/>
    </row>
    <row r="969" spans="2:6" ht="15.75" customHeight="1">
      <c r="B969" s="61"/>
      <c r="D969" s="32"/>
      <c r="E969" s="32"/>
      <c r="F969" s="32"/>
    </row>
    <row r="970" spans="2:6" ht="15.75" customHeight="1">
      <c r="B970" s="61"/>
      <c r="D970" s="32"/>
      <c r="E970" s="32"/>
      <c r="F970" s="32"/>
    </row>
    <row r="971" spans="2:6" ht="15.75" customHeight="1">
      <c r="B971" s="61"/>
      <c r="D971" s="32"/>
      <c r="E971" s="32"/>
      <c r="F971" s="32"/>
    </row>
    <row r="972" spans="2:6" ht="15.75" customHeight="1">
      <c r="B972" s="61"/>
      <c r="D972" s="32"/>
      <c r="E972" s="32"/>
      <c r="F972" s="32"/>
    </row>
    <row r="973" spans="2:6" ht="15.75" customHeight="1">
      <c r="B973" s="61"/>
      <c r="D973" s="32"/>
      <c r="E973" s="32"/>
      <c r="F973" s="32"/>
    </row>
    <row r="974" spans="2:6" ht="15.75" customHeight="1">
      <c r="B974" s="61"/>
      <c r="D974" s="32"/>
      <c r="E974" s="32"/>
      <c r="F974" s="32"/>
    </row>
    <row r="975" spans="2:6" ht="15.75" customHeight="1">
      <c r="B975" s="61"/>
      <c r="D975" s="32"/>
      <c r="E975" s="32"/>
      <c r="F975" s="32"/>
    </row>
    <row r="976" spans="2:6" ht="15.75" customHeight="1">
      <c r="B976" s="61"/>
      <c r="D976" s="32"/>
      <c r="E976" s="32"/>
      <c r="F976" s="32"/>
    </row>
    <row r="977" spans="2:6" ht="15.75" customHeight="1">
      <c r="B977" s="61"/>
      <c r="D977" s="32"/>
      <c r="E977" s="32"/>
      <c r="F977" s="32"/>
    </row>
    <row r="978" spans="2:6" ht="15.75" customHeight="1">
      <c r="B978" s="61"/>
      <c r="D978" s="32"/>
      <c r="E978" s="32"/>
      <c r="F978" s="32"/>
    </row>
    <row r="979" spans="2:6" ht="15.75" customHeight="1">
      <c r="B979" s="61"/>
      <c r="D979" s="32"/>
      <c r="E979" s="32"/>
      <c r="F979" s="32"/>
    </row>
    <row r="980" spans="2:6" ht="15.75" customHeight="1">
      <c r="B980" s="61"/>
      <c r="D980" s="32"/>
      <c r="E980" s="32"/>
      <c r="F980" s="32"/>
    </row>
    <row r="981" spans="2:6" ht="15.75" customHeight="1">
      <c r="B981" s="61"/>
      <c r="D981" s="32"/>
      <c r="E981" s="32"/>
      <c r="F981" s="32"/>
    </row>
    <row r="982" spans="2:6" ht="15.75" customHeight="1">
      <c r="B982" s="61"/>
      <c r="D982" s="32"/>
      <c r="E982" s="32"/>
      <c r="F982" s="32"/>
    </row>
    <row r="983" spans="2:6" ht="15.75" customHeight="1">
      <c r="B983" s="61"/>
      <c r="D983" s="32"/>
      <c r="E983" s="32"/>
      <c r="F983" s="32"/>
    </row>
    <row r="984" spans="2:6" ht="15.75" customHeight="1">
      <c r="B984" s="61"/>
      <c r="D984" s="32"/>
      <c r="E984" s="32"/>
      <c r="F984" s="32"/>
    </row>
    <row r="985" spans="2:6" ht="15.75" customHeight="1">
      <c r="B985" s="61"/>
      <c r="D985" s="32"/>
      <c r="E985" s="32"/>
      <c r="F985" s="32"/>
    </row>
    <row r="986" spans="2:6" ht="15.75" customHeight="1">
      <c r="B986" s="61"/>
      <c r="D986" s="32"/>
      <c r="E986" s="32"/>
      <c r="F986" s="32"/>
    </row>
    <row r="987" spans="2:6" ht="15.75" customHeight="1">
      <c r="B987" s="61"/>
      <c r="D987" s="32"/>
      <c r="E987" s="32"/>
      <c r="F987" s="32"/>
    </row>
    <row r="988" spans="2:6" ht="15.75" customHeight="1">
      <c r="B988" s="61"/>
      <c r="D988" s="32"/>
      <c r="E988" s="32"/>
      <c r="F988" s="32"/>
    </row>
    <row r="989" spans="2:6" ht="15.75" customHeight="1">
      <c r="B989" s="61"/>
      <c r="D989" s="32"/>
      <c r="E989" s="32"/>
      <c r="F989" s="32"/>
    </row>
    <row r="990" spans="2:6" ht="15.75" customHeight="1">
      <c r="B990" s="61"/>
      <c r="D990" s="32"/>
      <c r="E990" s="32"/>
      <c r="F990" s="32"/>
    </row>
    <row r="991" spans="2:6" ht="15.75" customHeight="1">
      <c r="B991" s="61"/>
      <c r="D991" s="32"/>
      <c r="E991" s="32"/>
      <c r="F991" s="32"/>
    </row>
    <row r="992" spans="2:6" ht="15.75" customHeight="1">
      <c r="B992" s="61"/>
      <c r="D992" s="32"/>
      <c r="E992" s="32"/>
      <c r="F992" s="32"/>
    </row>
    <row r="993" spans="2:6" ht="15.75" customHeight="1">
      <c r="B993" s="61"/>
      <c r="D993" s="32"/>
      <c r="E993" s="32"/>
      <c r="F993" s="32"/>
    </row>
    <row r="994" spans="2:6" ht="15.75" customHeight="1">
      <c r="B994" s="61"/>
      <c r="D994" s="32"/>
      <c r="E994" s="32"/>
      <c r="F994" s="32"/>
    </row>
    <row r="995" spans="2:6" ht="15.75" customHeight="1">
      <c r="B995" s="61"/>
      <c r="D995" s="32"/>
      <c r="E995" s="32"/>
      <c r="F995" s="32"/>
    </row>
    <row r="996" spans="2:6" ht="15.75" customHeight="1">
      <c r="B996" s="61"/>
      <c r="D996" s="32"/>
      <c r="E996" s="32"/>
      <c r="F996" s="32"/>
    </row>
    <row r="997" spans="2:6" ht="15.75" customHeight="1">
      <c r="B997" s="61"/>
      <c r="D997" s="32"/>
      <c r="E997" s="32"/>
      <c r="F997" s="32"/>
    </row>
    <row r="998" spans="2:6" ht="15.75" customHeight="1">
      <c r="B998" s="61"/>
      <c r="D998" s="32"/>
      <c r="E998" s="32"/>
      <c r="F998" s="32"/>
    </row>
    <row r="999" spans="2:6" ht="15.75" customHeight="1">
      <c r="B999" s="61"/>
      <c r="D999" s="32"/>
      <c r="E999" s="32"/>
      <c r="F999" s="32"/>
    </row>
    <row r="1000" spans="2:6" ht="15.75" customHeight="1">
      <c r="B1000" s="61"/>
      <c r="D1000" s="32"/>
      <c r="E1000" s="32"/>
      <c r="F1000" s="32"/>
    </row>
  </sheetData>
  <autoFilter ref="A1:K758" xr:uid="{00000000-0009-0000-0000-000003000000}">
    <sortState xmlns:xlrd2="http://schemas.microsoft.com/office/spreadsheetml/2017/richdata2" ref="A2:K894">
      <sortCondition ref="B1:B758"/>
    </sortState>
  </autoFilter>
  <phoneticPr fontId="97" type="noConversion"/>
  <conditionalFormatting sqref="L2:L921">
    <cfRule type="expression" dxfId="94" priority="1" stopIfTrue="1">
      <formula>"&gt;0"</formula>
    </cfRule>
    <cfRule type="cellIs" dxfId="93" priority="2" operator="lessThan">
      <formula>0</formula>
    </cfRule>
  </conditionalFormatting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875" customWidth="1"/>
    <col min="2" max="2" width="30" customWidth="1"/>
    <col min="3" max="3" width="14.375" customWidth="1"/>
    <col min="4" max="6" width="8.875" customWidth="1"/>
    <col min="7" max="7" width="15.125" customWidth="1"/>
    <col min="8" max="8" width="12.25" customWidth="1"/>
    <col min="9" max="10" width="8.875" customWidth="1"/>
  </cols>
  <sheetData>
    <row r="1" spans="1:10" ht="14.25" customHeight="1">
      <c r="A1" s="1" t="s">
        <v>0</v>
      </c>
      <c r="B1" s="109" t="s">
        <v>58</v>
      </c>
      <c r="C1" s="110" t="s">
        <v>59</v>
      </c>
      <c r="D1" s="110" t="s">
        <v>60</v>
      </c>
      <c r="E1" s="110" t="s">
        <v>68</v>
      </c>
      <c r="F1" s="110" t="s">
        <v>63</v>
      </c>
      <c r="G1" s="110" t="s">
        <v>65</v>
      </c>
      <c r="H1" s="110" t="s">
        <v>66</v>
      </c>
      <c r="I1" s="110" t="s">
        <v>581</v>
      </c>
      <c r="J1" s="110" t="s">
        <v>582</v>
      </c>
    </row>
    <row r="2" spans="1:10" ht="14.25" customHeight="1">
      <c r="B2" s="111"/>
      <c r="J2" s="112"/>
    </row>
    <row r="3" spans="1:10" ht="14.25" customHeight="1">
      <c r="B3" s="111"/>
      <c r="J3" s="112"/>
    </row>
    <row r="4" spans="1:10" ht="14.25" customHeight="1">
      <c r="B4" s="111"/>
      <c r="J4" s="112"/>
    </row>
    <row r="5" spans="1:10" ht="14.25" customHeight="1">
      <c r="B5" s="111"/>
      <c r="J5" s="112"/>
    </row>
    <row r="6" spans="1:10" ht="14.25" customHeight="1">
      <c r="B6" s="111"/>
      <c r="J6" s="112"/>
    </row>
    <row r="7" spans="1:10" ht="14.25" customHeight="1">
      <c r="B7" s="111"/>
      <c r="J7" s="112"/>
    </row>
    <row r="8" spans="1:10" ht="14.25" customHeight="1">
      <c r="B8" s="111"/>
      <c r="J8" s="112"/>
    </row>
    <row r="9" spans="1:10" ht="14.25" customHeight="1">
      <c r="B9" s="111"/>
      <c r="J9" s="112"/>
    </row>
    <row r="10" spans="1:10" ht="14.25" customHeight="1">
      <c r="B10" s="111"/>
      <c r="J10" s="112"/>
    </row>
    <row r="11" spans="1:10" ht="14.25" customHeight="1">
      <c r="B11" s="111"/>
    </row>
    <row r="12" spans="1:10" ht="14.25" customHeight="1">
      <c r="B12" s="111"/>
      <c r="E12" s="113"/>
    </row>
    <row r="13" spans="1:10" ht="14.25" customHeight="1">
      <c r="B13" s="111"/>
    </row>
    <row r="14" spans="1:10" ht="14.25" customHeight="1">
      <c r="A14" s="113">
        <v>618</v>
      </c>
      <c r="B14" s="111"/>
      <c r="C14" s="1" t="s">
        <v>583</v>
      </c>
      <c r="E14" s="1">
        <v>5000</v>
      </c>
    </row>
    <row r="15" spans="1:10" ht="14.25" customHeight="1">
      <c r="A15" s="1">
        <v>618</v>
      </c>
      <c r="B15" s="111">
        <v>42327</v>
      </c>
      <c r="C15" s="1" t="s">
        <v>584</v>
      </c>
      <c r="D15" s="1">
        <v>-1680</v>
      </c>
      <c r="G15" s="9" t="s">
        <v>585</v>
      </c>
    </row>
    <row r="16" spans="1:10" ht="14.25" customHeight="1">
      <c r="A16" s="1">
        <v>618</v>
      </c>
      <c r="B16" s="111">
        <v>42328</v>
      </c>
      <c r="C16" s="1" t="s">
        <v>586</v>
      </c>
      <c r="D16" s="1">
        <v>-19</v>
      </c>
    </row>
    <row r="17" spans="1:8" ht="14.25" customHeight="1">
      <c r="A17" s="1">
        <v>618</v>
      </c>
      <c r="B17" s="111">
        <v>42334</v>
      </c>
      <c r="C17" s="1" t="s">
        <v>587</v>
      </c>
      <c r="D17" s="1">
        <v>-25</v>
      </c>
    </row>
    <row r="18" spans="1:8" ht="14.25" customHeight="1">
      <c r="A18" s="1">
        <v>618</v>
      </c>
      <c r="B18" s="111">
        <v>40876</v>
      </c>
      <c r="C18" s="1" t="s">
        <v>588</v>
      </c>
      <c r="D18" s="1">
        <v>-200</v>
      </c>
    </row>
    <row r="19" spans="1:8" ht="14.25" customHeight="1">
      <c r="A19" s="1">
        <v>619</v>
      </c>
      <c r="B19" s="111">
        <v>42327</v>
      </c>
      <c r="C19" s="1" t="s">
        <v>584</v>
      </c>
      <c r="D19" s="1">
        <v>-3120</v>
      </c>
    </row>
    <row r="20" spans="1:8" ht="14.25" customHeight="1">
      <c r="A20" s="1">
        <v>619</v>
      </c>
      <c r="B20" s="111">
        <v>42328</v>
      </c>
      <c r="C20" s="1" t="s">
        <v>589</v>
      </c>
      <c r="D20" s="1">
        <v>-13.5</v>
      </c>
    </row>
    <row r="21" spans="1:8" ht="14.25" customHeight="1">
      <c r="A21" s="1">
        <v>619</v>
      </c>
      <c r="B21" s="111">
        <v>42328</v>
      </c>
      <c r="C21" s="1" t="s">
        <v>590</v>
      </c>
      <c r="D21" s="1">
        <v>-400</v>
      </c>
    </row>
    <row r="22" spans="1:8" ht="14.25" customHeight="1">
      <c r="A22" s="1">
        <v>619</v>
      </c>
      <c r="B22" s="111">
        <v>42328</v>
      </c>
      <c r="C22" s="1" t="s">
        <v>589</v>
      </c>
      <c r="D22" s="1">
        <v>-84.7</v>
      </c>
    </row>
    <row r="23" spans="1:8" ht="14.25" customHeight="1">
      <c r="A23" s="1">
        <v>619</v>
      </c>
      <c r="B23" s="111">
        <v>42335</v>
      </c>
      <c r="C23" s="1" t="s">
        <v>591</v>
      </c>
      <c r="D23" s="1">
        <v>-19</v>
      </c>
    </row>
    <row r="24" spans="1:8" ht="14.25" customHeight="1">
      <c r="A24" s="1">
        <v>619</v>
      </c>
      <c r="B24" s="111">
        <v>42337</v>
      </c>
      <c r="C24" s="1" t="s">
        <v>592</v>
      </c>
      <c r="D24" s="1">
        <v>-450</v>
      </c>
    </row>
    <row r="25" spans="1:8" ht="14.25" customHeight="1">
      <c r="A25" s="1">
        <v>619</v>
      </c>
      <c r="B25" s="111">
        <v>42348</v>
      </c>
      <c r="C25" s="1" t="s">
        <v>593</v>
      </c>
      <c r="D25" s="114">
        <v>-2047.5</v>
      </c>
      <c r="F25" s="1" t="s">
        <v>594</v>
      </c>
      <c r="G25" s="1" t="s">
        <v>62</v>
      </c>
      <c r="H25" s="1">
        <v>223</v>
      </c>
    </row>
    <row r="26" spans="1:8" ht="14.25" customHeight="1">
      <c r="A26" s="1">
        <v>618</v>
      </c>
      <c r="B26" s="111">
        <v>42348</v>
      </c>
      <c r="C26" s="1" t="s">
        <v>593</v>
      </c>
      <c r="D26" s="114">
        <v>-468</v>
      </c>
      <c r="F26" s="1" t="s">
        <v>594</v>
      </c>
      <c r="G26" s="1" t="s">
        <v>62</v>
      </c>
      <c r="H26" s="1">
        <v>223</v>
      </c>
    </row>
    <row r="27" spans="1:8" ht="14.25" customHeight="1">
      <c r="A27" s="1">
        <v>618</v>
      </c>
      <c r="B27" s="111">
        <v>42348</v>
      </c>
      <c r="C27" s="1" t="s">
        <v>595</v>
      </c>
      <c r="D27" s="114">
        <v>-333.45</v>
      </c>
      <c r="F27" s="1" t="s">
        <v>594</v>
      </c>
      <c r="G27" s="1" t="s">
        <v>62</v>
      </c>
      <c r="H27" s="1">
        <v>223</v>
      </c>
    </row>
    <row r="28" spans="1:8" ht="14.25" customHeight="1">
      <c r="A28" s="1">
        <v>619</v>
      </c>
      <c r="B28" s="111">
        <v>42348</v>
      </c>
      <c r="C28" s="1" t="s">
        <v>595</v>
      </c>
      <c r="D28" s="114">
        <v>-315.89999999999998</v>
      </c>
      <c r="F28" s="1" t="s">
        <v>594</v>
      </c>
      <c r="G28" s="1" t="s">
        <v>62</v>
      </c>
      <c r="H28" s="1">
        <v>223</v>
      </c>
    </row>
    <row r="29" spans="1:8" ht="14.25" customHeight="1">
      <c r="A29" s="1">
        <v>801</v>
      </c>
      <c r="B29" s="111">
        <v>42348</v>
      </c>
      <c r="C29" s="1" t="s">
        <v>596</v>
      </c>
      <c r="D29" s="114">
        <v>-684.45</v>
      </c>
      <c r="F29" s="1" t="s">
        <v>594</v>
      </c>
      <c r="G29" s="1" t="s">
        <v>62</v>
      </c>
      <c r="H29" s="1">
        <v>223</v>
      </c>
    </row>
    <row r="30" spans="1:8" ht="14.25" customHeight="1">
      <c r="A30" s="1">
        <v>618</v>
      </c>
      <c r="B30" s="111">
        <v>42348</v>
      </c>
      <c r="C30" s="1" t="s">
        <v>597</v>
      </c>
      <c r="D30" s="114">
        <v>-351</v>
      </c>
      <c r="F30" s="1" t="s">
        <v>594</v>
      </c>
      <c r="G30" s="1" t="s">
        <v>62</v>
      </c>
      <c r="H30" s="1">
        <v>223</v>
      </c>
    </row>
    <row r="31" spans="1:8" ht="14.25" customHeight="1">
      <c r="A31" s="1">
        <v>619</v>
      </c>
      <c r="B31" s="111">
        <v>42348</v>
      </c>
      <c r="C31" s="1" t="s">
        <v>597</v>
      </c>
      <c r="D31" s="114">
        <v>-306.54000000000002</v>
      </c>
      <c r="F31" s="1" t="s">
        <v>594</v>
      </c>
      <c r="G31" s="1" t="s">
        <v>62</v>
      </c>
      <c r="H31" s="1">
        <v>223</v>
      </c>
    </row>
    <row r="32" spans="1:8" ht="14.25" customHeight="1">
      <c r="A32" s="1">
        <v>618</v>
      </c>
      <c r="B32" s="111">
        <v>42353</v>
      </c>
      <c r="C32" s="1" t="s">
        <v>94</v>
      </c>
      <c r="D32" s="114"/>
      <c r="E32" s="113">
        <v>4507</v>
      </c>
    </row>
    <row r="33" spans="1:8" ht="14.25" customHeight="1">
      <c r="A33" s="1">
        <v>618</v>
      </c>
      <c r="B33" s="111">
        <v>42353</v>
      </c>
      <c r="C33" s="1" t="s">
        <v>598</v>
      </c>
      <c r="D33" s="114"/>
      <c r="E33" s="113">
        <v>3911.2</v>
      </c>
      <c r="F33" s="1" t="s">
        <v>594</v>
      </c>
      <c r="H33" s="1">
        <v>12</v>
      </c>
    </row>
    <row r="34" spans="1:8" ht="14.25" customHeight="1">
      <c r="A34" s="1">
        <v>619</v>
      </c>
      <c r="B34" s="111"/>
      <c r="C34" s="1" t="s">
        <v>599</v>
      </c>
      <c r="D34" s="114">
        <v>-2800</v>
      </c>
      <c r="H34" s="113"/>
    </row>
    <row r="35" spans="1:8" ht="14.25" customHeight="1">
      <c r="B35" s="111"/>
    </row>
    <row r="36" spans="1:8" ht="14.25" customHeight="1">
      <c r="B36" s="111"/>
    </row>
    <row r="37" spans="1:8" ht="14.25" customHeight="1">
      <c r="B37" s="111"/>
    </row>
    <row r="38" spans="1:8" ht="14.25" customHeight="1">
      <c r="B38" s="111"/>
    </row>
    <row r="39" spans="1:8" ht="14.25" customHeight="1">
      <c r="B39" s="111"/>
    </row>
    <row r="40" spans="1:8" ht="14.25" customHeight="1">
      <c r="B40" s="111"/>
    </row>
    <row r="41" spans="1:8" ht="14.25" customHeight="1">
      <c r="B41" s="111"/>
    </row>
    <row r="42" spans="1:8" ht="14.25" customHeight="1">
      <c r="B42" s="111"/>
    </row>
    <row r="43" spans="1:8" ht="14.25" customHeight="1">
      <c r="B43" s="111"/>
    </row>
    <row r="44" spans="1:8" ht="14.25" customHeight="1">
      <c r="B44" s="111"/>
    </row>
    <row r="45" spans="1:8" ht="14.25" customHeight="1">
      <c r="B45" s="111"/>
    </row>
    <row r="46" spans="1:8" ht="14.25" customHeight="1">
      <c r="B46" s="111"/>
    </row>
    <row r="47" spans="1:8" ht="14.25" customHeight="1">
      <c r="B47" s="111"/>
    </row>
    <row r="48" spans="1:8" ht="14.25" customHeight="1">
      <c r="B48" s="111"/>
    </row>
    <row r="49" spans="2:2" ht="14.25" customHeight="1">
      <c r="B49" s="111"/>
    </row>
    <row r="50" spans="2:2" ht="14.25" customHeight="1">
      <c r="B50" s="111"/>
    </row>
    <row r="51" spans="2:2" ht="14.25" customHeight="1">
      <c r="B51" s="111"/>
    </row>
    <row r="52" spans="2:2" ht="14.25" customHeight="1">
      <c r="B52" s="111"/>
    </row>
    <row r="53" spans="2:2" ht="14.25" customHeight="1">
      <c r="B53" s="111"/>
    </row>
    <row r="54" spans="2:2" ht="14.25" customHeight="1">
      <c r="B54" s="111"/>
    </row>
    <row r="55" spans="2:2" ht="14.25" customHeight="1">
      <c r="B55" s="111"/>
    </row>
    <row r="56" spans="2:2" ht="14.25" customHeight="1">
      <c r="B56" s="111"/>
    </row>
    <row r="57" spans="2:2" ht="14.25" customHeight="1">
      <c r="B57" s="111"/>
    </row>
    <row r="58" spans="2:2" ht="14.25" customHeight="1">
      <c r="B58" s="111"/>
    </row>
    <row r="59" spans="2:2" ht="14.25" customHeight="1">
      <c r="B59" s="111"/>
    </row>
    <row r="60" spans="2:2" ht="14.25" customHeight="1">
      <c r="B60" s="111"/>
    </row>
    <row r="61" spans="2:2" ht="14.25" customHeight="1">
      <c r="B61" s="111"/>
    </row>
    <row r="62" spans="2:2" ht="14.25" customHeight="1">
      <c r="B62" s="111"/>
    </row>
    <row r="63" spans="2:2" ht="14.25" customHeight="1">
      <c r="B63" s="111"/>
    </row>
    <row r="64" spans="2:2" ht="14.25" customHeight="1">
      <c r="B64" s="111"/>
    </row>
    <row r="65" spans="2:2" ht="14.25" customHeight="1">
      <c r="B65" s="111"/>
    </row>
    <row r="66" spans="2:2" ht="14.25" customHeight="1">
      <c r="B66" s="111"/>
    </row>
    <row r="67" spans="2:2" ht="14.25" customHeight="1">
      <c r="B67" s="111"/>
    </row>
    <row r="68" spans="2:2" ht="14.25" customHeight="1">
      <c r="B68" s="111"/>
    </row>
    <row r="69" spans="2:2" ht="14.25" customHeight="1">
      <c r="B69" s="111"/>
    </row>
    <row r="70" spans="2:2" ht="14.25" customHeight="1">
      <c r="B70" s="111"/>
    </row>
    <row r="71" spans="2:2" ht="14.25" customHeight="1">
      <c r="B71" s="111"/>
    </row>
    <row r="72" spans="2:2" ht="14.25" customHeight="1">
      <c r="B72" s="111"/>
    </row>
    <row r="73" spans="2:2" ht="14.25" customHeight="1">
      <c r="B73" s="111"/>
    </row>
    <row r="74" spans="2:2" ht="14.25" customHeight="1">
      <c r="B74" s="111"/>
    </row>
    <row r="75" spans="2:2" ht="14.25" customHeight="1">
      <c r="B75" s="111"/>
    </row>
    <row r="76" spans="2:2" ht="14.25" customHeight="1">
      <c r="B76" s="111"/>
    </row>
    <row r="77" spans="2:2" ht="14.25" customHeight="1">
      <c r="B77" s="111"/>
    </row>
    <row r="78" spans="2:2" ht="14.25" customHeight="1">
      <c r="B78" s="111"/>
    </row>
    <row r="79" spans="2:2" ht="14.25" customHeight="1">
      <c r="B79" s="111"/>
    </row>
    <row r="80" spans="2:2" ht="14.25" customHeight="1">
      <c r="B80" s="111"/>
    </row>
    <row r="81" spans="2:2" ht="14.25" customHeight="1">
      <c r="B81" s="111"/>
    </row>
    <row r="82" spans="2:2" ht="14.25" customHeight="1">
      <c r="B82" s="111"/>
    </row>
    <row r="83" spans="2:2" ht="14.25" customHeight="1">
      <c r="B83" s="111"/>
    </row>
    <row r="84" spans="2:2" ht="14.25" customHeight="1">
      <c r="B84" s="111"/>
    </row>
    <row r="85" spans="2:2" ht="14.25" customHeight="1">
      <c r="B85" s="111"/>
    </row>
    <row r="86" spans="2:2" ht="14.25" customHeight="1">
      <c r="B86" s="111"/>
    </row>
    <row r="87" spans="2:2" ht="14.25" customHeight="1">
      <c r="B87" s="111"/>
    </row>
    <row r="88" spans="2:2" ht="14.25" customHeight="1">
      <c r="B88" s="111"/>
    </row>
    <row r="89" spans="2:2" ht="14.25" customHeight="1">
      <c r="B89" s="111"/>
    </row>
    <row r="90" spans="2:2" ht="14.25" customHeight="1">
      <c r="B90" s="111"/>
    </row>
    <row r="91" spans="2:2" ht="14.25" customHeight="1">
      <c r="B91" s="111"/>
    </row>
    <row r="92" spans="2:2" ht="14.25" customHeight="1">
      <c r="B92" s="111"/>
    </row>
    <row r="93" spans="2:2" ht="14.25" customHeight="1">
      <c r="B93" s="111"/>
    </row>
    <row r="94" spans="2:2" ht="14.25" customHeight="1">
      <c r="B94" s="111"/>
    </row>
    <row r="95" spans="2:2" ht="14.25" customHeight="1">
      <c r="B95" s="111"/>
    </row>
    <row r="96" spans="2:2" ht="14.25" customHeight="1">
      <c r="B96" s="111"/>
    </row>
    <row r="97" spans="2:2" ht="14.25" customHeight="1">
      <c r="B97" s="111"/>
    </row>
    <row r="98" spans="2:2" ht="14.25" customHeight="1">
      <c r="B98" s="111"/>
    </row>
    <row r="99" spans="2:2" ht="14.25" customHeight="1">
      <c r="B99" s="111"/>
    </row>
    <row r="100" spans="2:2" ht="14.25" customHeight="1">
      <c r="B100" s="111"/>
    </row>
    <row r="101" spans="2:2" ht="14.25" customHeight="1">
      <c r="B101" s="111"/>
    </row>
    <row r="102" spans="2:2" ht="14.25" customHeight="1">
      <c r="B102" s="111"/>
    </row>
    <row r="103" spans="2:2" ht="14.25" customHeight="1">
      <c r="B103" s="111"/>
    </row>
    <row r="104" spans="2:2" ht="14.25" customHeight="1">
      <c r="B104" s="111"/>
    </row>
    <row r="105" spans="2:2" ht="14.25" customHeight="1">
      <c r="B105" s="111"/>
    </row>
    <row r="106" spans="2:2" ht="14.25" customHeight="1">
      <c r="B106" s="111"/>
    </row>
    <row r="107" spans="2:2" ht="14.25" customHeight="1">
      <c r="B107" s="111"/>
    </row>
    <row r="108" spans="2:2" ht="14.25" customHeight="1">
      <c r="B108" s="111"/>
    </row>
    <row r="109" spans="2:2" ht="14.25" customHeight="1">
      <c r="B109" s="111"/>
    </row>
    <row r="110" spans="2:2" ht="14.25" customHeight="1">
      <c r="B110" s="111"/>
    </row>
    <row r="111" spans="2:2" ht="14.25" customHeight="1">
      <c r="B111" s="111"/>
    </row>
    <row r="112" spans="2:2" ht="14.25" customHeight="1">
      <c r="B112" s="111"/>
    </row>
    <row r="113" spans="2:2" ht="14.25" customHeight="1">
      <c r="B113" s="111"/>
    </row>
    <row r="114" spans="2:2" ht="14.25" customHeight="1">
      <c r="B114" s="111"/>
    </row>
    <row r="115" spans="2:2" ht="14.25" customHeight="1">
      <c r="B115" s="111"/>
    </row>
    <row r="116" spans="2:2" ht="14.25" customHeight="1">
      <c r="B116" s="111"/>
    </row>
    <row r="117" spans="2:2" ht="14.25" customHeight="1">
      <c r="B117" s="111"/>
    </row>
    <row r="118" spans="2:2" ht="14.25" customHeight="1">
      <c r="B118" s="111"/>
    </row>
    <row r="119" spans="2:2" ht="14.25" customHeight="1">
      <c r="B119" s="111"/>
    </row>
    <row r="120" spans="2:2" ht="14.25" customHeight="1">
      <c r="B120" s="111"/>
    </row>
    <row r="121" spans="2:2" ht="14.25" customHeight="1">
      <c r="B121" s="111"/>
    </row>
    <row r="122" spans="2:2" ht="14.25" customHeight="1">
      <c r="B122" s="111"/>
    </row>
    <row r="123" spans="2:2" ht="14.25" customHeight="1">
      <c r="B123" s="111"/>
    </row>
    <row r="124" spans="2:2" ht="14.25" customHeight="1">
      <c r="B124" s="111"/>
    </row>
    <row r="125" spans="2:2" ht="14.25" customHeight="1">
      <c r="B125" s="111"/>
    </row>
    <row r="126" spans="2:2" ht="14.25" customHeight="1">
      <c r="B126" s="111"/>
    </row>
    <row r="127" spans="2:2" ht="14.25" customHeight="1">
      <c r="B127" s="111"/>
    </row>
    <row r="128" spans="2:2" ht="14.25" customHeight="1">
      <c r="B128" s="111"/>
    </row>
    <row r="129" spans="2:2" ht="14.25" customHeight="1">
      <c r="B129" s="111"/>
    </row>
    <row r="130" spans="2:2" ht="14.25" customHeight="1">
      <c r="B130" s="111"/>
    </row>
    <row r="131" spans="2:2" ht="14.25" customHeight="1">
      <c r="B131" s="111"/>
    </row>
    <row r="132" spans="2:2" ht="14.25" customHeight="1">
      <c r="B132" s="111"/>
    </row>
    <row r="133" spans="2:2" ht="14.25" customHeight="1">
      <c r="B133" s="111"/>
    </row>
    <row r="134" spans="2:2" ht="14.25" customHeight="1">
      <c r="B134" s="111"/>
    </row>
    <row r="135" spans="2:2" ht="14.25" customHeight="1">
      <c r="B135" s="111"/>
    </row>
    <row r="136" spans="2:2" ht="14.25" customHeight="1">
      <c r="B136" s="111"/>
    </row>
    <row r="137" spans="2:2" ht="14.25" customHeight="1">
      <c r="B137" s="111"/>
    </row>
    <row r="138" spans="2:2" ht="14.25" customHeight="1">
      <c r="B138" s="111"/>
    </row>
    <row r="139" spans="2:2" ht="14.25" customHeight="1">
      <c r="B139" s="111"/>
    </row>
    <row r="140" spans="2:2" ht="14.25" customHeight="1">
      <c r="B140" s="111"/>
    </row>
    <row r="141" spans="2:2" ht="14.25" customHeight="1">
      <c r="B141" s="111"/>
    </row>
    <row r="142" spans="2:2" ht="14.25" customHeight="1">
      <c r="B142" s="111"/>
    </row>
    <row r="143" spans="2:2" ht="14.25" customHeight="1">
      <c r="B143" s="111"/>
    </row>
    <row r="144" spans="2:2" ht="14.25" customHeight="1">
      <c r="B144" s="111"/>
    </row>
    <row r="145" spans="2:2" ht="14.25" customHeight="1">
      <c r="B145" s="111"/>
    </row>
    <row r="146" spans="2:2" ht="14.25" customHeight="1">
      <c r="B146" s="111"/>
    </row>
    <row r="147" spans="2:2" ht="14.25" customHeight="1">
      <c r="B147" s="111"/>
    </row>
    <row r="148" spans="2:2" ht="14.25" customHeight="1">
      <c r="B148" s="111"/>
    </row>
    <row r="149" spans="2:2" ht="14.25" customHeight="1">
      <c r="B149" s="111"/>
    </row>
    <row r="150" spans="2:2" ht="14.25" customHeight="1">
      <c r="B150" s="111"/>
    </row>
    <row r="151" spans="2:2" ht="14.25" customHeight="1">
      <c r="B151" s="111"/>
    </row>
    <row r="152" spans="2:2" ht="14.25" customHeight="1">
      <c r="B152" s="111"/>
    </row>
    <row r="153" spans="2:2" ht="14.25" customHeight="1">
      <c r="B153" s="111"/>
    </row>
    <row r="154" spans="2:2" ht="14.25" customHeight="1">
      <c r="B154" s="111"/>
    </row>
    <row r="155" spans="2:2" ht="14.25" customHeight="1">
      <c r="B155" s="111"/>
    </row>
    <row r="156" spans="2:2" ht="14.25" customHeight="1">
      <c r="B156" s="111"/>
    </row>
    <row r="157" spans="2:2" ht="14.25" customHeight="1">
      <c r="B157" s="111"/>
    </row>
    <row r="158" spans="2:2" ht="14.25" customHeight="1">
      <c r="B158" s="111"/>
    </row>
    <row r="159" spans="2:2" ht="14.25" customHeight="1">
      <c r="B159" s="111"/>
    </row>
    <row r="160" spans="2:2" ht="14.25" customHeight="1">
      <c r="B160" s="111"/>
    </row>
    <row r="161" spans="2:2" ht="14.25" customHeight="1">
      <c r="B161" s="111"/>
    </row>
    <row r="162" spans="2:2" ht="14.25" customHeight="1">
      <c r="B162" s="111"/>
    </row>
    <row r="163" spans="2:2" ht="14.25" customHeight="1">
      <c r="B163" s="111"/>
    </row>
    <row r="164" spans="2:2" ht="14.25" customHeight="1">
      <c r="B164" s="111"/>
    </row>
    <row r="165" spans="2:2" ht="14.25" customHeight="1">
      <c r="B165" s="111"/>
    </row>
    <row r="166" spans="2:2" ht="14.25" customHeight="1">
      <c r="B166" s="111"/>
    </row>
    <row r="167" spans="2:2" ht="14.25" customHeight="1">
      <c r="B167" s="111"/>
    </row>
    <row r="168" spans="2:2" ht="14.25" customHeight="1">
      <c r="B168" s="111"/>
    </row>
    <row r="169" spans="2:2" ht="14.25" customHeight="1">
      <c r="B169" s="111"/>
    </row>
    <row r="170" spans="2:2" ht="14.25" customHeight="1">
      <c r="B170" s="111"/>
    </row>
    <row r="171" spans="2:2" ht="14.25" customHeight="1">
      <c r="B171" s="111"/>
    </row>
    <row r="172" spans="2:2" ht="14.25" customHeight="1">
      <c r="B172" s="111"/>
    </row>
    <row r="173" spans="2:2" ht="14.25" customHeight="1">
      <c r="B173" s="111"/>
    </row>
    <row r="174" spans="2:2" ht="14.25" customHeight="1">
      <c r="B174" s="111"/>
    </row>
    <row r="175" spans="2:2" ht="14.25" customHeight="1">
      <c r="B175" s="111"/>
    </row>
    <row r="176" spans="2:2" ht="14.25" customHeight="1">
      <c r="B176" s="111"/>
    </row>
    <row r="177" spans="2:2" ht="14.25" customHeight="1">
      <c r="B177" s="111"/>
    </row>
    <row r="178" spans="2:2" ht="14.25" customHeight="1">
      <c r="B178" s="111"/>
    </row>
    <row r="179" spans="2:2" ht="14.25" customHeight="1">
      <c r="B179" s="111"/>
    </row>
    <row r="180" spans="2:2" ht="14.25" customHeight="1">
      <c r="B180" s="111"/>
    </row>
    <row r="181" spans="2:2" ht="14.25" customHeight="1">
      <c r="B181" s="111"/>
    </row>
    <row r="182" spans="2:2" ht="14.25" customHeight="1">
      <c r="B182" s="111"/>
    </row>
    <row r="183" spans="2:2" ht="14.25" customHeight="1">
      <c r="B183" s="111"/>
    </row>
    <row r="184" spans="2:2" ht="14.25" customHeight="1">
      <c r="B184" s="111"/>
    </row>
    <row r="185" spans="2:2" ht="14.25" customHeight="1">
      <c r="B185" s="111"/>
    </row>
    <row r="186" spans="2:2" ht="14.25" customHeight="1">
      <c r="B186" s="111"/>
    </row>
    <row r="187" spans="2:2" ht="14.25" customHeight="1">
      <c r="B187" s="111"/>
    </row>
    <row r="188" spans="2:2" ht="14.25" customHeight="1">
      <c r="B188" s="111"/>
    </row>
    <row r="189" spans="2:2" ht="14.25" customHeight="1">
      <c r="B189" s="111"/>
    </row>
    <row r="190" spans="2:2" ht="14.25" customHeight="1">
      <c r="B190" s="111"/>
    </row>
    <row r="191" spans="2:2" ht="14.25" customHeight="1">
      <c r="B191" s="111"/>
    </row>
    <row r="192" spans="2:2" ht="14.25" customHeight="1">
      <c r="B192" s="111"/>
    </row>
    <row r="193" spans="2:2" ht="14.25" customHeight="1">
      <c r="B193" s="111"/>
    </row>
    <row r="194" spans="2:2" ht="14.25" customHeight="1">
      <c r="B194" s="111"/>
    </row>
    <row r="195" spans="2:2" ht="14.25" customHeight="1">
      <c r="B195" s="111"/>
    </row>
    <row r="196" spans="2:2" ht="14.25" customHeight="1">
      <c r="B196" s="111"/>
    </row>
    <row r="197" spans="2:2" ht="14.25" customHeight="1">
      <c r="B197" s="111"/>
    </row>
    <row r="198" spans="2:2" ht="14.25" customHeight="1">
      <c r="B198" s="111"/>
    </row>
    <row r="199" spans="2:2" ht="14.25" customHeight="1">
      <c r="B199" s="111"/>
    </row>
    <row r="200" spans="2:2" ht="14.25" customHeight="1">
      <c r="B200" s="111"/>
    </row>
    <row r="201" spans="2:2" ht="14.25" customHeight="1">
      <c r="B201" s="111"/>
    </row>
    <row r="202" spans="2:2" ht="14.25" customHeight="1">
      <c r="B202" s="111"/>
    </row>
    <row r="203" spans="2:2" ht="14.25" customHeight="1">
      <c r="B203" s="111"/>
    </row>
    <row r="204" spans="2:2" ht="14.25" customHeight="1">
      <c r="B204" s="111"/>
    </row>
    <row r="205" spans="2:2" ht="14.25" customHeight="1">
      <c r="B205" s="111"/>
    </row>
    <row r="206" spans="2:2" ht="14.25" customHeight="1">
      <c r="B206" s="111"/>
    </row>
    <row r="207" spans="2:2" ht="14.25" customHeight="1">
      <c r="B207" s="111"/>
    </row>
    <row r="208" spans="2:2" ht="14.25" customHeight="1">
      <c r="B208" s="111"/>
    </row>
    <row r="209" spans="2:2" ht="14.25" customHeight="1">
      <c r="B209" s="111"/>
    </row>
    <row r="210" spans="2:2" ht="14.25" customHeight="1">
      <c r="B210" s="111"/>
    </row>
    <row r="211" spans="2:2" ht="14.25" customHeight="1">
      <c r="B211" s="111"/>
    </row>
    <row r="212" spans="2:2" ht="14.25" customHeight="1">
      <c r="B212" s="111"/>
    </row>
    <row r="213" spans="2:2" ht="14.25" customHeight="1">
      <c r="B213" s="111"/>
    </row>
    <row r="214" spans="2:2" ht="14.25" customHeight="1">
      <c r="B214" s="111"/>
    </row>
    <row r="215" spans="2:2" ht="14.25" customHeight="1">
      <c r="B215" s="111"/>
    </row>
    <row r="216" spans="2:2" ht="14.25" customHeight="1">
      <c r="B216" s="111"/>
    </row>
    <row r="217" spans="2:2" ht="14.25" customHeight="1">
      <c r="B217" s="111"/>
    </row>
    <row r="218" spans="2:2" ht="14.25" customHeight="1">
      <c r="B218" s="111"/>
    </row>
    <row r="219" spans="2:2" ht="14.25" customHeight="1">
      <c r="B219" s="111"/>
    </row>
    <row r="220" spans="2:2" ht="14.25" customHeight="1">
      <c r="B220" s="111"/>
    </row>
    <row r="221" spans="2:2" ht="14.25" customHeight="1">
      <c r="B221" s="111"/>
    </row>
    <row r="222" spans="2:2" ht="14.25" customHeight="1">
      <c r="B222" s="111"/>
    </row>
    <row r="223" spans="2:2" ht="14.25" customHeight="1">
      <c r="B223" s="111"/>
    </row>
    <row r="224" spans="2:2" ht="14.25" customHeight="1">
      <c r="B224" s="111"/>
    </row>
    <row r="225" spans="2:2" ht="14.25" customHeight="1">
      <c r="B225" s="111"/>
    </row>
    <row r="226" spans="2:2" ht="14.25" customHeight="1">
      <c r="B226" s="111"/>
    </row>
    <row r="227" spans="2:2" ht="14.25" customHeight="1">
      <c r="B227" s="111"/>
    </row>
    <row r="228" spans="2:2" ht="14.25" customHeight="1">
      <c r="B228" s="111"/>
    </row>
    <row r="229" spans="2:2" ht="14.25" customHeight="1">
      <c r="B229" s="111"/>
    </row>
    <row r="230" spans="2:2" ht="14.25" customHeight="1">
      <c r="B230" s="111"/>
    </row>
    <row r="231" spans="2:2" ht="14.25" customHeight="1">
      <c r="B231" s="111"/>
    </row>
    <row r="232" spans="2:2" ht="14.25" customHeight="1">
      <c r="B232" s="111"/>
    </row>
    <row r="233" spans="2:2" ht="14.25" customHeight="1">
      <c r="B233" s="111"/>
    </row>
    <row r="234" spans="2:2" ht="14.25" customHeight="1">
      <c r="B234" s="111"/>
    </row>
    <row r="235" spans="2:2" ht="15.75" customHeight="1"/>
    <row r="236" spans="2:2" ht="15.75" customHeight="1"/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J34" xr:uid="{00000000-0009-0000-0000-000005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I1000"/>
  <sheetViews>
    <sheetView workbookViewId="0"/>
  </sheetViews>
  <sheetFormatPr defaultColWidth="12.625" defaultRowHeight="15" customHeight="1"/>
  <cols>
    <col min="1" max="1" width="8.875" customWidth="1"/>
    <col min="2" max="2" width="9.875" customWidth="1"/>
    <col min="3" max="4" width="20.75" customWidth="1"/>
    <col min="5" max="6" width="8.875" customWidth="1"/>
    <col min="7" max="7" width="12.75" customWidth="1"/>
    <col min="8" max="9" width="8.875" customWidth="1"/>
  </cols>
  <sheetData>
    <row r="1" spans="1:9" ht="14.25" customHeight="1">
      <c r="A1" s="1" t="s">
        <v>26</v>
      </c>
      <c r="B1" s="110" t="s">
        <v>58</v>
      </c>
      <c r="C1" s="110" t="s">
        <v>59</v>
      </c>
      <c r="D1" s="110" t="s">
        <v>60</v>
      </c>
      <c r="E1" s="110" t="s">
        <v>68</v>
      </c>
      <c r="F1" s="110" t="s">
        <v>63</v>
      </c>
      <c r="G1" s="110" t="s">
        <v>65</v>
      </c>
      <c r="H1" s="110" t="s">
        <v>66</v>
      </c>
    </row>
    <row r="2" spans="1:9" ht="14.25" customHeight="1">
      <c r="A2" s="1">
        <v>257</v>
      </c>
      <c r="B2" s="115">
        <v>42296</v>
      </c>
      <c r="C2" s="1" t="s">
        <v>600</v>
      </c>
      <c r="D2" s="1">
        <v>5499</v>
      </c>
      <c r="F2" s="1" t="s">
        <v>601</v>
      </c>
      <c r="G2" s="1" t="s">
        <v>602</v>
      </c>
      <c r="H2" s="1">
        <v>366</v>
      </c>
      <c r="I2" s="1" t="s">
        <v>603</v>
      </c>
    </row>
    <row r="3" spans="1:9" ht="14.25" customHeight="1">
      <c r="A3" s="1">
        <v>257</v>
      </c>
      <c r="B3" s="115">
        <v>42354</v>
      </c>
      <c r="C3" s="1" t="s">
        <v>604</v>
      </c>
      <c r="D3" s="1">
        <v>1404</v>
      </c>
      <c r="F3" s="1" t="s">
        <v>601</v>
      </c>
      <c r="G3" s="1" t="s">
        <v>602</v>
      </c>
      <c r="H3" s="113"/>
    </row>
    <row r="4" spans="1:9" ht="14.25" customHeight="1">
      <c r="A4" s="1">
        <v>257</v>
      </c>
      <c r="B4" s="115">
        <v>42354</v>
      </c>
      <c r="C4" s="1" t="s">
        <v>605</v>
      </c>
      <c r="D4" s="1">
        <v>4563</v>
      </c>
      <c r="F4" s="1" t="s">
        <v>601</v>
      </c>
      <c r="G4" s="1" t="s">
        <v>606</v>
      </c>
      <c r="H4" s="113"/>
    </row>
    <row r="5" spans="1:9" ht="14.25" customHeight="1">
      <c r="A5" s="1">
        <v>257</v>
      </c>
      <c r="C5" s="1" t="s">
        <v>607</v>
      </c>
      <c r="D5" s="1">
        <v>18206</v>
      </c>
      <c r="F5" s="1" t="s">
        <v>601</v>
      </c>
      <c r="G5" s="116" t="s">
        <v>608</v>
      </c>
      <c r="H5" s="113"/>
      <c r="I5" s="1" t="s">
        <v>609</v>
      </c>
    </row>
    <row r="6" spans="1:9" ht="14.25" customHeight="1">
      <c r="A6" s="1">
        <v>257</v>
      </c>
      <c r="B6" s="115">
        <v>42367</v>
      </c>
      <c r="C6" s="1" t="s">
        <v>610</v>
      </c>
      <c r="D6" s="1">
        <v>1111.5</v>
      </c>
      <c r="F6" s="1" t="s">
        <v>601</v>
      </c>
      <c r="G6" s="9" t="s">
        <v>611</v>
      </c>
    </row>
    <row r="7" spans="1:9" ht="14.25" customHeight="1">
      <c r="A7" s="1">
        <v>257</v>
      </c>
      <c r="B7" s="115">
        <v>42380</v>
      </c>
      <c r="C7" s="1" t="s">
        <v>612</v>
      </c>
      <c r="D7" s="1">
        <v>2106</v>
      </c>
      <c r="F7" s="1" t="s">
        <v>601</v>
      </c>
      <c r="G7" s="1" t="s">
        <v>602</v>
      </c>
    </row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/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7.25" customWidth="1"/>
    <col min="2" max="2" width="19.5" customWidth="1"/>
    <col min="3" max="3" width="21.25" customWidth="1"/>
    <col min="4" max="4" width="47.625" customWidth="1"/>
    <col min="5" max="5" width="9.375" customWidth="1"/>
    <col min="6" max="6" width="8.5" customWidth="1"/>
    <col min="7" max="7" width="7.75" customWidth="1"/>
    <col min="8" max="8" width="9.5" customWidth="1"/>
    <col min="9" max="9" width="8.25" customWidth="1"/>
    <col min="10" max="10" width="6.25" customWidth="1"/>
    <col min="11" max="11" width="8.25" customWidth="1"/>
    <col min="12" max="27" width="11.375" customWidth="1"/>
  </cols>
  <sheetData>
    <row r="1" spans="1:30" ht="14.25">
      <c r="A1" s="20" t="s">
        <v>0</v>
      </c>
      <c r="B1" s="20" t="s">
        <v>58</v>
      </c>
      <c r="C1" s="20" t="s">
        <v>58</v>
      </c>
      <c r="D1" s="20" t="s">
        <v>59</v>
      </c>
      <c r="E1" s="20" t="s">
        <v>60</v>
      </c>
      <c r="F1" s="20" t="s">
        <v>61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ht="14.25">
      <c r="A2" s="27"/>
      <c r="B2" s="52">
        <v>42339</v>
      </c>
      <c r="C2" s="52">
        <v>42339</v>
      </c>
      <c r="D2" s="117" t="s">
        <v>613</v>
      </c>
      <c r="E2" s="118">
        <v>95</v>
      </c>
      <c r="F2" s="27"/>
      <c r="G2" s="27"/>
      <c r="H2" s="27" t="s">
        <v>87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0" ht="14.25">
      <c r="A3" s="27"/>
      <c r="B3" s="52">
        <v>42390</v>
      </c>
      <c r="C3" s="52">
        <v>42390</v>
      </c>
      <c r="D3" s="27" t="s">
        <v>88</v>
      </c>
      <c r="E3" s="118">
        <v>252.64</v>
      </c>
      <c r="F3" s="27"/>
      <c r="G3" s="27" t="s">
        <v>614</v>
      </c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spans="1:30" ht="14.25">
      <c r="A4" s="27"/>
      <c r="B4" s="52">
        <v>42401</v>
      </c>
      <c r="C4" s="52">
        <v>42401</v>
      </c>
      <c r="D4" s="27" t="s">
        <v>90</v>
      </c>
      <c r="E4" s="118">
        <v>10</v>
      </c>
      <c r="F4" s="27"/>
      <c r="G4" s="27" t="s">
        <v>90</v>
      </c>
      <c r="H4" s="27" t="s">
        <v>87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ht="14.25">
      <c r="A5" s="27"/>
      <c r="B5" s="52">
        <v>42417</v>
      </c>
      <c r="C5" s="52">
        <v>42417</v>
      </c>
      <c r="D5" s="27" t="s">
        <v>92</v>
      </c>
      <c r="E5" s="118">
        <v>1.52</v>
      </c>
      <c r="F5" s="27"/>
      <c r="G5" s="27" t="s">
        <v>614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spans="1:30" ht="14.25">
      <c r="A6" s="27"/>
      <c r="B6" s="52">
        <v>42417</v>
      </c>
      <c r="C6" s="52">
        <v>42417</v>
      </c>
      <c r="D6" s="27" t="s">
        <v>93</v>
      </c>
      <c r="E6" s="118">
        <v>52.05</v>
      </c>
      <c r="F6" s="27"/>
      <c r="G6" s="27" t="s">
        <v>614</v>
      </c>
      <c r="H6" s="27" t="s">
        <v>87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spans="1:30" ht="14.25">
      <c r="A7" s="27"/>
      <c r="B7" s="52">
        <v>42425</v>
      </c>
      <c r="C7" s="52">
        <v>42425</v>
      </c>
      <c r="D7" s="27" t="s">
        <v>94</v>
      </c>
      <c r="E7" s="118">
        <v>1.82</v>
      </c>
      <c r="F7" s="27"/>
      <c r="G7" s="27" t="s">
        <v>614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spans="1:30" ht="14.25">
      <c r="A8" s="27"/>
      <c r="B8" s="52">
        <v>42425</v>
      </c>
      <c r="C8" s="52">
        <v>42425</v>
      </c>
      <c r="D8" s="27" t="s">
        <v>95</v>
      </c>
      <c r="E8" s="118">
        <v>7.77</v>
      </c>
      <c r="F8" s="27"/>
      <c r="G8" s="27" t="s">
        <v>614</v>
      </c>
      <c r="H8" s="27" t="s">
        <v>87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spans="1:30" ht="14.25">
      <c r="A9" s="27"/>
      <c r="B9" s="52">
        <v>42425</v>
      </c>
      <c r="C9" s="52">
        <v>42425</v>
      </c>
      <c r="D9" s="27" t="s">
        <v>96</v>
      </c>
      <c r="E9" s="118">
        <v>13.9</v>
      </c>
      <c r="F9" s="27"/>
      <c r="G9" s="27" t="s">
        <v>614</v>
      </c>
      <c r="H9" s="27" t="s">
        <v>87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spans="1:30" ht="14.25">
      <c r="A10" s="27"/>
      <c r="B10" s="52">
        <v>42430</v>
      </c>
      <c r="C10" s="52">
        <v>42430</v>
      </c>
      <c r="D10" s="27" t="s">
        <v>90</v>
      </c>
      <c r="E10" s="118">
        <v>10</v>
      </c>
      <c r="F10" s="27"/>
      <c r="G10" s="27" t="s">
        <v>615</v>
      </c>
      <c r="H10" s="27" t="s">
        <v>87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spans="1:30" ht="14.25">
      <c r="A11" s="27"/>
      <c r="B11" s="52">
        <v>42436</v>
      </c>
      <c r="C11" s="52">
        <v>42436</v>
      </c>
      <c r="D11" s="27" t="s">
        <v>97</v>
      </c>
      <c r="E11" s="118">
        <v>189.9</v>
      </c>
      <c r="F11" s="27"/>
      <c r="G11" s="27" t="s">
        <v>614</v>
      </c>
      <c r="H11" s="27" t="s">
        <v>87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spans="1:30" ht="14.25">
      <c r="A12" s="27"/>
      <c r="B12" s="52">
        <v>42436</v>
      </c>
      <c r="C12" s="52">
        <v>42436</v>
      </c>
      <c r="D12" s="27" t="s">
        <v>97</v>
      </c>
      <c r="E12" s="118">
        <v>57</v>
      </c>
      <c r="F12" s="27"/>
      <c r="G12" s="27" t="s">
        <v>614</v>
      </c>
      <c r="H12" s="27" t="s">
        <v>87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spans="1:30" ht="14.25">
      <c r="A13" s="27"/>
      <c r="B13" s="52">
        <v>42436</v>
      </c>
      <c r="C13" s="52">
        <v>42436</v>
      </c>
      <c r="D13" s="27" t="s">
        <v>97</v>
      </c>
      <c r="E13" s="118">
        <v>259</v>
      </c>
      <c r="F13" s="27"/>
      <c r="G13" s="27" t="s">
        <v>614</v>
      </c>
      <c r="H13" s="27" t="s">
        <v>87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spans="1:30" ht="14.25">
      <c r="A14" s="27"/>
      <c r="B14" s="52">
        <v>42437</v>
      </c>
      <c r="C14" s="52">
        <v>42437</v>
      </c>
      <c r="D14" s="27" t="s">
        <v>93</v>
      </c>
      <c r="E14" s="118"/>
      <c r="F14" s="27">
        <v>98.13</v>
      </c>
      <c r="G14" s="27" t="s">
        <v>614</v>
      </c>
      <c r="H14" s="27" t="s">
        <v>87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spans="1:30" ht="14.25">
      <c r="A15" s="27"/>
      <c r="B15" s="52">
        <v>42438</v>
      </c>
      <c r="C15" s="52">
        <v>42438</v>
      </c>
      <c r="D15" s="27" t="s">
        <v>98</v>
      </c>
      <c r="E15" s="118"/>
      <c r="F15" s="119">
        <v>4713</v>
      </c>
      <c r="G15" s="27" t="s">
        <v>594</v>
      </c>
      <c r="H15" s="27" t="s">
        <v>87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0" ht="14.25">
      <c r="A16" s="27"/>
      <c r="B16" s="52">
        <v>42439</v>
      </c>
      <c r="C16" s="52">
        <v>42439</v>
      </c>
      <c r="D16" s="27" t="s">
        <v>98</v>
      </c>
      <c r="E16" s="118">
        <v>4713</v>
      </c>
      <c r="F16" s="27"/>
      <c r="G16" s="27" t="s">
        <v>594</v>
      </c>
      <c r="H16" s="27" t="s">
        <v>87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4.25">
      <c r="A17" s="27"/>
      <c r="B17" s="52">
        <v>42443</v>
      </c>
      <c r="C17" s="52">
        <v>42443</v>
      </c>
      <c r="D17" s="27" t="s">
        <v>99</v>
      </c>
      <c r="E17" s="118"/>
      <c r="F17" s="27">
        <v>10000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14.25">
      <c r="A18" s="27"/>
      <c r="B18" s="52">
        <v>42454</v>
      </c>
      <c r="C18" s="52">
        <v>42454</v>
      </c>
      <c r="D18" s="27" t="s">
        <v>100</v>
      </c>
      <c r="E18" s="118">
        <v>1.78</v>
      </c>
      <c r="F18" s="27"/>
      <c r="G18" s="27" t="s">
        <v>92</v>
      </c>
      <c r="H18" s="27" t="s">
        <v>87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ht="14.25">
      <c r="A19" s="27"/>
      <c r="B19" s="52">
        <v>42454</v>
      </c>
      <c r="C19" s="52">
        <v>42454</v>
      </c>
      <c r="D19" s="27" t="s">
        <v>95</v>
      </c>
      <c r="E19" s="118">
        <v>7.63</v>
      </c>
      <c r="F19" s="27"/>
      <c r="G19" s="27" t="s">
        <v>614</v>
      </c>
      <c r="H19" s="27" t="s">
        <v>87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4.25">
      <c r="A20" s="27"/>
      <c r="B20" s="52">
        <v>42455</v>
      </c>
      <c r="C20" s="52">
        <v>42455</v>
      </c>
      <c r="D20" s="27" t="s">
        <v>92</v>
      </c>
      <c r="E20" s="118">
        <v>13.9</v>
      </c>
      <c r="F20" s="27"/>
      <c r="G20" s="27" t="s">
        <v>614</v>
      </c>
      <c r="H20" s="27" t="s">
        <v>87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5.75" customHeight="1">
      <c r="A21" s="27"/>
      <c r="B21" s="52">
        <v>42461</v>
      </c>
      <c r="C21" s="52">
        <v>42461</v>
      </c>
      <c r="D21" s="27" t="s">
        <v>90</v>
      </c>
      <c r="E21" s="118">
        <v>3.3</v>
      </c>
      <c r="F21" s="27"/>
      <c r="G21" s="27" t="s">
        <v>90</v>
      </c>
      <c r="H21" s="27" t="s">
        <v>87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15.75" customHeight="1">
      <c r="A22" s="27"/>
      <c r="B22" s="52">
        <v>42461</v>
      </c>
      <c r="C22" s="52">
        <v>42461</v>
      </c>
      <c r="D22" s="27" t="s">
        <v>90</v>
      </c>
      <c r="E22" s="118">
        <v>10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ht="15.75" customHeight="1">
      <c r="A23" s="27"/>
      <c r="B23" s="52">
        <v>42465</v>
      </c>
      <c r="C23" s="52">
        <v>42465</v>
      </c>
      <c r="D23" s="27" t="s">
        <v>101</v>
      </c>
      <c r="E23" s="118">
        <v>10000</v>
      </c>
      <c r="F23" s="27"/>
      <c r="G23" s="27"/>
      <c r="H23" s="27" t="s">
        <v>87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15.75" customHeight="1">
      <c r="A24" s="27"/>
      <c r="B24" s="52">
        <v>42486</v>
      </c>
      <c r="C24" s="52">
        <v>42486</v>
      </c>
      <c r="D24" s="27" t="s">
        <v>102</v>
      </c>
      <c r="E24" s="118">
        <v>13.9</v>
      </c>
      <c r="F24" s="27"/>
      <c r="G24" s="27"/>
      <c r="H24" s="27" t="s">
        <v>87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ht="15.75" customHeight="1">
      <c r="A25" s="27"/>
      <c r="B25" s="52">
        <v>42486</v>
      </c>
      <c r="C25" s="52">
        <v>42486</v>
      </c>
      <c r="D25" s="27" t="s">
        <v>95</v>
      </c>
      <c r="E25" s="118">
        <v>7.7</v>
      </c>
      <c r="F25" s="27"/>
      <c r="G25" s="27"/>
      <c r="H25" s="27" t="s">
        <v>87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ht="15.75" customHeight="1">
      <c r="A26" s="27"/>
      <c r="B26" s="52">
        <v>42491</v>
      </c>
      <c r="C26" s="52">
        <v>42491</v>
      </c>
      <c r="D26" s="27" t="s">
        <v>90</v>
      </c>
      <c r="E26" s="118">
        <v>4.95</v>
      </c>
      <c r="F26" s="27"/>
      <c r="G26" s="27"/>
      <c r="H26" s="27" t="s">
        <v>87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ht="15.75" customHeight="1">
      <c r="A27" s="27"/>
      <c r="B27" s="52">
        <v>42492</v>
      </c>
      <c r="C27" s="52">
        <v>42492</v>
      </c>
      <c r="D27" s="27" t="s">
        <v>90</v>
      </c>
      <c r="E27" s="118">
        <v>10</v>
      </c>
      <c r="F27" s="27"/>
      <c r="G27" s="27"/>
      <c r="H27" s="27" t="s">
        <v>87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ht="15.75" customHeight="1">
      <c r="A28" s="27"/>
      <c r="B28" s="52">
        <v>42508</v>
      </c>
      <c r="C28" s="52">
        <v>42508</v>
      </c>
      <c r="D28" s="27" t="s">
        <v>103</v>
      </c>
      <c r="E28" s="118">
        <v>90</v>
      </c>
      <c r="F28" s="27"/>
      <c r="G28" s="27"/>
      <c r="H28" s="27" t="s">
        <v>87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ht="15.75" customHeight="1">
      <c r="A29" s="27"/>
      <c r="B29" s="52">
        <v>42516</v>
      </c>
      <c r="C29" s="52">
        <v>42516</v>
      </c>
      <c r="D29" s="120" t="s">
        <v>104</v>
      </c>
      <c r="E29" s="118">
        <v>1.78</v>
      </c>
      <c r="F29" s="27"/>
      <c r="G29" s="27"/>
      <c r="H29" s="27" t="s">
        <v>87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ht="15.75" customHeight="1">
      <c r="A30" s="27"/>
      <c r="B30" s="52">
        <v>42516</v>
      </c>
      <c r="C30" s="52">
        <v>42516</v>
      </c>
      <c r="D30" s="27" t="s">
        <v>102</v>
      </c>
      <c r="E30" s="118">
        <v>13.9</v>
      </c>
      <c r="F30" s="27"/>
      <c r="G30" s="27"/>
      <c r="H30" s="27" t="s">
        <v>87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5.75" customHeight="1">
      <c r="A31" s="27"/>
      <c r="B31" s="52">
        <v>42516</v>
      </c>
      <c r="C31" s="52">
        <v>42516</v>
      </c>
      <c r="D31" s="27" t="s">
        <v>95</v>
      </c>
      <c r="E31" s="118">
        <v>7.63</v>
      </c>
      <c r="F31" s="27"/>
      <c r="G31" s="27"/>
      <c r="H31" s="27" t="s">
        <v>87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spans="1:30" ht="15.75" customHeight="1">
      <c r="A32" s="27"/>
      <c r="B32" s="52">
        <v>42522</v>
      </c>
      <c r="C32" s="52">
        <v>42522</v>
      </c>
      <c r="D32" s="27" t="s">
        <v>105</v>
      </c>
      <c r="E32" s="118">
        <v>0</v>
      </c>
      <c r="F32" s="120">
        <v>2392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15.75" customHeight="1">
      <c r="A33" s="27"/>
      <c r="B33" s="52">
        <v>42522</v>
      </c>
      <c r="C33" s="52">
        <v>42522</v>
      </c>
      <c r="D33" s="27" t="s">
        <v>90</v>
      </c>
      <c r="E33" s="118">
        <v>10</v>
      </c>
      <c r="F33" s="27"/>
      <c r="G33" s="27"/>
      <c r="H33" s="27" t="s">
        <v>87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spans="1:30" ht="15.75" customHeight="1">
      <c r="A34" s="27"/>
      <c r="B34" s="52">
        <v>42523</v>
      </c>
      <c r="C34" s="52">
        <v>42523</v>
      </c>
      <c r="D34" s="27" t="s">
        <v>106</v>
      </c>
      <c r="E34" s="118">
        <v>18.21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spans="1:30" ht="15.75" customHeight="1">
      <c r="A35" s="27"/>
      <c r="B35" s="52">
        <v>42532</v>
      </c>
      <c r="C35" s="52">
        <v>42532</v>
      </c>
      <c r="D35" s="27" t="s">
        <v>107</v>
      </c>
      <c r="E35" s="118">
        <v>38.9</v>
      </c>
      <c r="F35" s="27"/>
      <c r="G35" s="27"/>
      <c r="H35" s="27" t="s">
        <v>87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spans="1:30" ht="15.75" customHeight="1">
      <c r="A36" s="27"/>
      <c r="B36" s="52">
        <v>42533</v>
      </c>
      <c r="C36" s="52">
        <v>42533</v>
      </c>
      <c r="D36" s="27" t="s">
        <v>108</v>
      </c>
      <c r="E36" s="118">
        <v>1300</v>
      </c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spans="1:30" ht="15.75" customHeight="1">
      <c r="A37" s="27"/>
      <c r="B37" s="52">
        <v>42536</v>
      </c>
      <c r="C37" s="52">
        <v>42536</v>
      </c>
      <c r="D37" s="27" t="s">
        <v>109</v>
      </c>
      <c r="E37" s="121">
        <v>200</v>
      </c>
      <c r="F37" s="27"/>
      <c r="G37" s="27"/>
      <c r="H37" s="27" t="s">
        <v>87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spans="1:30" ht="15.75" customHeight="1">
      <c r="A38" s="27"/>
      <c r="B38" s="52">
        <v>42546</v>
      </c>
      <c r="C38" s="52">
        <v>42546</v>
      </c>
      <c r="D38" s="27" t="s">
        <v>92</v>
      </c>
      <c r="E38" s="118">
        <v>13.9</v>
      </c>
      <c r="F38" s="27"/>
      <c r="G38" s="27"/>
      <c r="H38" s="27" t="s">
        <v>87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spans="1:30" ht="15.75" customHeight="1">
      <c r="A39" s="27"/>
      <c r="B39" s="52">
        <v>42546</v>
      </c>
      <c r="C39" s="52">
        <v>42546</v>
      </c>
      <c r="D39" s="27" t="s">
        <v>95</v>
      </c>
      <c r="E39" s="118">
        <v>7.94</v>
      </c>
      <c r="F39" s="27"/>
      <c r="G39" s="27"/>
      <c r="H39" s="27" t="s">
        <v>87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spans="1:30" ht="15.75" customHeight="1">
      <c r="A40" s="27"/>
      <c r="B40" s="52">
        <v>42548</v>
      </c>
      <c r="C40" s="52">
        <v>42548</v>
      </c>
      <c r="D40" s="27" t="s">
        <v>90</v>
      </c>
      <c r="E40" s="118">
        <v>24</v>
      </c>
      <c r="F40" s="27"/>
      <c r="G40" s="27"/>
      <c r="H40" s="27" t="s">
        <v>87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spans="1:30" ht="15.75" customHeight="1">
      <c r="A41" s="27"/>
      <c r="B41" s="52">
        <v>42552</v>
      </c>
      <c r="C41" s="52">
        <v>42552</v>
      </c>
      <c r="D41" s="27" t="s">
        <v>90</v>
      </c>
      <c r="E41" s="118">
        <v>10</v>
      </c>
      <c r="F41" s="27"/>
      <c r="G41" s="27"/>
      <c r="H41" s="27" t="s">
        <v>87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spans="1:30" ht="15.75" customHeight="1">
      <c r="A42" s="27"/>
      <c r="B42" s="52">
        <v>42552</v>
      </c>
      <c r="C42" s="52">
        <v>42552</v>
      </c>
      <c r="D42" s="27" t="s">
        <v>90</v>
      </c>
      <c r="E42" s="118">
        <v>9.9</v>
      </c>
      <c r="F42" s="27"/>
      <c r="G42" s="27"/>
      <c r="H42" s="27" t="s">
        <v>87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spans="1:30" ht="15.75" customHeight="1">
      <c r="A43" s="27"/>
      <c r="B43" s="52">
        <v>42583</v>
      </c>
      <c r="C43" s="52">
        <v>42583</v>
      </c>
      <c r="D43" s="27" t="s">
        <v>90</v>
      </c>
      <c r="E43" s="118">
        <v>9.9</v>
      </c>
      <c r="F43" s="27"/>
      <c r="G43" s="27"/>
      <c r="H43" s="27" t="s">
        <v>87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spans="1:30" ht="15.75" customHeight="1">
      <c r="A44" s="27"/>
      <c r="B44" s="52">
        <v>42583</v>
      </c>
      <c r="C44" s="52">
        <v>42583</v>
      </c>
      <c r="D44" s="27" t="s">
        <v>90</v>
      </c>
      <c r="E44" s="118">
        <v>10</v>
      </c>
      <c r="F44" s="27"/>
      <c r="G44" s="27"/>
      <c r="H44" s="27" t="s">
        <v>87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spans="1:30" ht="15.75" customHeight="1">
      <c r="A45" s="27"/>
      <c r="B45" s="52">
        <v>42598</v>
      </c>
      <c r="C45" s="52">
        <v>42598</v>
      </c>
      <c r="D45" s="27" t="s">
        <v>110</v>
      </c>
      <c r="E45" s="118">
        <v>50</v>
      </c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spans="1:30" ht="15.75" customHeight="1">
      <c r="A46" s="27"/>
      <c r="B46" s="52">
        <v>42607</v>
      </c>
      <c r="C46" s="52">
        <v>42607</v>
      </c>
      <c r="D46" s="27" t="s">
        <v>92</v>
      </c>
      <c r="E46" s="118">
        <v>13.9</v>
      </c>
      <c r="F46" s="27"/>
      <c r="G46" s="27"/>
      <c r="H46" s="27" t="s">
        <v>87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spans="1:30" ht="15.75" customHeight="1">
      <c r="A47" s="27"/>
      <c r="B47" s="52">
        <v>42607</v>
      </c>
      <c r="C47" s="52">
        <v>42607</v>
      </c>
      <c r="D47" s="27" t="s">
        <v>111</v>
      </c>
      <c r="E47" s="118">
        <v>7.69</v>
      </c>
      <c r="F47" s="27"/>
      <c r="G47" s="27"/>
      <c r="H47" s="27" t="s">
        <v>87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spans="1:30" ht="15.75" customHeight="1">
      <c r="A48" s="27"/>
      <c r="B48" s="52">
        <v>42614</v>
      </c>
      <c r="C48" s="52">
        <v>42614</v>
      </c>
      <c r="D48" s="27" t="s">
        <v>90</v>
      </c>
      <c r="E48" s="118">
        <v>10</v>
      </c>
      <c r="F48" s="27"/>
      <c r="G48" s="27"/>
      <c r="H48" s="27" t="s">
        <v>87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spans="1:30" ht="15.75" customHeight="1">
      <c r="A49" s="27"/>
      <c r="B49" s="52">
        <v>42614</v>
      </c>
      <c r="C49" s="52">
        <v>42614</v>
      </c>
      <c r="D49" s="27" t="s">
        <v>112</v>
      </c>
      <c r="E49" s="118">
        <v>95</v>
      </c>
      <c r="F49" s="27"/>
      <c r="G49" s="27"/>
      <c r="H49" s="27" t="s">
        <v>87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spans="1:30" ht="15.75" customHeight="1">
      <c r="A50" s="27"/>
      <c r="B50" s="52">
        <v>42635</v>
      </c>
      <c r="C50" s="52">
        <v>42635</v>
      </c>
      <c r="D50" s="117" t="s">
        <v>113</v>
      </c>
      <c r="E50" s="118"/>
      <c r="F50" s="118">
        <v>200</v>
      </c>
      <c r="G50" s="27"/>
      <c r="H50" s="27" t="s">
        <v>87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spans="1:30" ht="15.75" customHeight="1">
      <c r="A51" s="27"/>
      <c r="B51" s="52">
        <v>42638</v>
      </c>
      <c r="C51" s="52">
        <v>42638</v>
      </c>
      <c r="D51" s="27" t="s">
        <v>114</v>
      </c>
      <c r="E51" s="118">
        <v>13.9</v>
      </c>
      <c r="F51" s="27"/>
      <c r="G51" s="27"/>
      <c r="H51" s="27" t="s">
        <v>87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spans="1:30" ht="15.75" customHeight="1">
      <c r="A52" s="27"/>
      <c r="B52" s="52">
        <v>42644</v>
      </c>
      <c r="C52" s="52">
        <v>42644</v>
      </c>
      <c r="D52" s="117" t="s">
        <v>115</v>
      </c>
      <c r="E52" s="118">
        <v>95</v>
      </c>
      <c r="F52" s="27"/>
      <c r="G52" s="27"/>
      <c r="H52" s="27" t="s">
        <v>87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spans="1:30" ht="15.75" customHeight="1">
      <c r="A53" s="27"/>
      <c r="B53" s="52">
        <v>42645</v>
      </c>
      <c r="C53" s="52">
        <v>42645</v>
      </c>
      <c r="D53" s="117" t="s">
        <v>90</v>
      </c>
      <c r="E53" s="118">
        <v>18.149999999999999</v>
      </c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ht="15.75" customHeight="1">
      <c r="A54" s="27"/>
      <c r="B54" s="52">
        <v>42645</v>
      </c>
      <c r="C54" s="52">
        <v>42645</v>
      </c>
      <c r="D54" s="117" t="s">
        <v>90</v>
      </c>
      <c r="E54" s="118">
        <v>10</v>
      </c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spans="1:30" ht="15.75" customHeight="1">
      <c r="A55" s="27"/>
      <c r="B55" s="52">
        <v>42668</v>
      </c>
      <c r="C55" s="52">
        <v>42668</v>
      </c>
      <c r="D55" s="117" t="s">
        <v>114</v>
      </c>
      <c r="E55" s="118">
        <v>13.9</v>
      </c>
      <c r="F55" s="27"/>
      <c r="G55" s="27"/>
      <c r="H55" s="27" t="s">
        <v>87</v>
      </c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spans="1:30" ht="15.75" customHeight="1">
      <c r="A56" s="27"/>
      <c r="B56" s="52">
        <v>42669</v>
      </c>
      <c r="C56" s="52">
        <v>42669</v>
      </c>
      <c r="D56" s="27" t="s">
        <v>116</v>
      </c>
      <c r="E56" s="118"/>
      <c r="F56" s="118">
        <v>106.9</v>
      </c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spans="1:30" ht="15.75" customHeight="1">
      <c r="A57" s="27"/>
      <c r="B57" s="52">
        <v>42675</v>
      </c>
      <c r="C57" s="52">
        <v>42675</v>
      </c>
      <c r="D57" s="27" t="s">
        <v>90</v>
      </c>
      <c r="E57" s="118">
        <v>10</v>
      </c>
      <c r="F57" s="27"/>
      <c r="G57" s="27"/>
      <c r="H57" s="27" t="s">
        <v>87</v>
      </c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spans="1:30" ht="15.75" customHeight="1">
      <c r="A58" s="27"/>
      <c r="B58" s="52">
        <v>42675</v>
      </c>
      <c r="C58" s="52">
        <v>42675</v>
      </c>
      <c r="D58" s="117" t="s">
        <v>616</v>
      </c>
      <c r="E58" s="118">
        <v>95</v>
      </c>
      <c r="F58" s="27"/>
      <c r="G58" s="27"/>
      <c r="H58" s="27" t="s">
        <v>87</v>
      </c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spans="1:30" ht="15.75" customHeight="1">
      <c r="A59" s="27"/>
      <c r="B59" s="52">
        <v>42679</v>
      </c>
      <c r="C59" s="52">
        <v>42679</v>
      </c>
      <c r="D59" s="117" t="s">
        <v>117</v>
      </c>
      <c r="E59" s="118">
        <v>377.38</v>
      </c>
      <c r="F59" s="27"/>
      <c r="G59" s="27"/>
      <c r="H59" s="27" t="s">
        <v>87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spans="1:30" ht="15.75" customHeight="1">
      <c r="A60" s="27"/>
      <c r="B60" s="52">
        <v>42679</v>
      </c>
      <c r="C60" s="52">
        <v>42679</v>
      </c>
      <c r="D60" s="117" t="s">
        <v>90</v>
      </c>
      <c r="E60" s="118">
        <v>11.32</v>
      </c>
      <c r="F60" s="27"/>
      <c r="G60" s="27"/>
      <c r="H60" s="27" t="s">
        <v>87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ht="15.75" customHeight="1">
      <c r="A61" s="27"/>
      <c r="B61" s="52">
        <v>42700</v>
      </c>
      <c r="C61" s="52">
        <v>42700</v>
      </c>
      <c r="D61" s="117" t="s">
        <v>114</v>
      </c>
      <c r="E61" s="118">
        <v>13.9</v>
      </c>
      <c r="F61" s="27"/>
      <c r="G61" s="27"/>
      <c r="H61" s="27" t="s">
        <v>87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spans="1:30" ht="15.75" customHeight="1">
      <c r="A62" s="27"/>
      <c r="B62" s="52">
        <v>42705</v>
      </c>
      <c r="C62" s="52">
        <v>42705</v>
      </c>
      <c r="D62" s="117" t="s">
        <v>90</v>
      </c>
      <c r="E62" s="118">
        <v>10</v>
      </c>
      <c r="F62" s="27"/>
      <c r="G62" s="27"/>
      <c r="H62" s="27" t="s">
        <v>87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spans="1:30" ht="15.75" customHeight="1">
      <c r="A63" s="27"/>
      <c r="B63" s="52">
        <v>42711</v>
      </c>
      <c r="C63" s="52">
        <v>42711</v>
      </c>
      <c r="D63" s="117" t="s">
        <v>118</v>
      </c>
      <c r="E63" s="118"/>
      <c r="F63" s="118">
        <v>280</v>
      </c>
      <c r="G63" s="27"/>
      <c r="H63" s="27" t="s">
        <v>87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spans="1:30" ht="15.75" customHeight="1">
      <c r="A64" s="27"/>
      <c r="B64" s="52">
        <v>42736</v>
      </c>
      <c r="C64" s="52">
        <v>42736</v>
      </c>
      <c r="D64" s="117" t="s">
        <v>613</v>
      </c>
      <c r="E64" s="118">
        <v>95</v>
      </c>
      <c r="F64" s="27"/>
      <c r="G64" s="27"/>
      <c r="H64" s="27" t="s">
        <v>87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spans="1:30" ht="15.75" customHeight="1">
      <c r="A65" s="27"/>
      <c r="B65" s="52">
        <v>42754</v>
      </c>
      <c r="C65" s="52">
        <v>42754</v>
      </c>
      <c r="D65" s="117" t="s">
        <v>119</v>
      </c>
      <c r="E65" s="118">
        <v>17.64</v>
      </c>
      <c r="F65" s="27"/>
      <c r="G65" s="27"/>
      <c r="H65" s="27" t="s">
        <v>87</v>
      </c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spans="1:30" ht="15.75" customHeight="1">
      <c r="A66" s="27"/>
      <c r="B66" s="52">
        <v>42760</v>
      </c>
      <c r="C66" s="52">
        <v>42760</v>
      </c>
      <c r="D66" s="117" t="s">
        <v>114</v>
      </c>
      <c r="E66" s="118">
        <v>13.9</v>
      </c>
      <c r="F66" s="27"/>
      <c r="G66" s="27"/>
      <c r="H66" s="27" t="s">
        <v>87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spans="1:30" ht="15.75" customHeight="1">
      <c r="A67" s="27"/>
      <c r="B67" s="52">
        <v>42768</v>
      </c>
      <c r="C67" s="52">
        <v>42768</v>
      </c>
      <c r="D67" s="117" t="s">
        <v>617</v>
      </c>
      <c r="E67" s="118"/>
      <c r="F67" s="27">
        <v>350</v>
      </c>
      <c r="G67" s="27"/>
      <c r="H67" s="27" t="s">
        <v>87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spans="1:30" ht="15.75" customHeight="1">
      <c r="A68" s="27"/>
      <c r="B68" s="52">
        <v>42788</v>
      </c>
      <c r="C68" s="52">
        <v>42788</v>
      </c>
      <c r="D68" s="117" t="s">
        <v>121</v>
      </c>
      <c r="E68" s="118"/>
      <c r="F68" s="27">
        <v>50</v>
      </c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spans="1:30" ht="15.75" customHeight="1">
      <c r="A69" s="27"/>
      <c r="B69" s="52">
        <v>42795</v>
      </c>
      <c r="C69" s="52">
        <v>42795</v>
      </c>
      <c r="D69" s="117" t="s">
        <v>90</v>
      </c>
      <c r="E69" s="118">
        <v>1.65</v>
      </c>
      <c r="F69" s="27"/>
      <c r="G69" s="27"/>
      <c r="H69" s="27" t="s">
        <v>87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spans="1:30" ht="15.75" customHeight="1">
      <c r="A70" s="27"/>
      <c r="B70" s="52">
        <v>42795</v>
      </c>
      <c r="C70" s="52">
        <v>42795</v>
      </c>
      <c r="D70" s="117" t="s">
        <v>90</v>
      </c>
      <c r="E70" s="118">
        <v>10</v>
      </c>
      <c r="F70" s="27"/>
      <c r="G70" s="27"/>
      <c r="H70" s="27" t="s">
        <v>87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spans="1:30" ht="15.75" customHeight="1">
      <c r="A71" s="27"/>
      <c r="B71" s="52">
        <v>42796</v>
      </c>
      <c r="C71" s="52">
        <v>42796</v>
      </c>
      <c r="D71" s="117" t="s">
        <v>122</v>
      </c>
      <c r="E71" s="118"/>
      <c r="F71" s="27">
        <v>112</v>
      </c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spans="1:30" ht="15.75" customHeight="1">
      <c r="A72" s="27"/>
      <c r="B72" s="52">
        <v>42804</v>
      </c>
      <c r="C72" s="52">
        <v>42804</v>
      </c>
      <c r="D72" s="117" t="s">
        <v>86</v>
      </c>
      <c r="E72" s="118">
        <v>95</v>
      </c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spans="1:30" ht="15.75" customHeight="1">
      <c r="A73" s="27"/>
      <c r="B73" s="52">
        <v>42803</v>
      </c>
      <c r="C73" s="52">
        <v>42803</v>
      </c>
      <c r="D73" s="117" t="s">
        <v>123</v>
      </c>
      <c r="E73" s="118"/>
      <c r="F73" s="27">
        <v>53.9</v>
      </c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spans="1:30" ht="15.75" customHeight="1">
      <c r="A74" s="27"/>
      <c r="B74" s="52">
        <v>42809</v>
      </c>
      <c r="C74" s="52">
        <v>42809</v>
      </c>
      <c r="D74" s="117" t="s">
        <v>124</v>
      </c>
      <c r="E74" s="118"/>
      <c r="F74" s="27">
        <v>40</v>
      </c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spans="1:30" ht="15.75" customHeight="1">
      <c r="A75" s="27"/>
      <c r="B75" s="52">
        <v>42816</v>
      </c>
      <c r="C75" s="52">
        <v>42816</v>
      </c>
      <c r="D75" s="117" t="s">
        <v>125</v>
      </c>
      <c r="E75" s="118"/>
      <c r="F75" s="27">
        <v>64</v>
      </c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spans="1:30" ht="15.75" customHeight="1">
      <c r="A76" s="27"/>
      <c r="B76" s="52">
        <v>42819</v>
      </c>
      <c r="C76" s="52">
        <v>42819</v>
      </c>
      <c r="D76" s="117" t="s">
        <v>126</v>
      </c>
      <c r="E76" s="118"/>
      <c r="F76" s="27">
        <v>160</v>
      </c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spans="1:30" ht="15.75" customHeight="1">
      <c r="A77" s="27"/>
      <c r="B77" s="52">
        <v>42819</v>
      </c>
      <c r="C77" s="52">
        <v>42819</v>
      </c>
      <c r="D77" s="117" t="s">
        <v>114</v>
      </c>
      <c r="E77" s="118">
        <v>13.9</v>
      </c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ht="15.75" customHeight="1">
      <c r="A78" s="27"/>
      <c r="B78" s="52">
        <v>42824</v>
      </c>
      <c r="C78" s="52">
        <v>42824</v>
      </c>
      <c r="D78" s="117" t="s">
        <v>127</v>
      </c>
      <c r="E78" s="118"/>
      <c r="F78" s="27">
        <v>50</v>
      </c>
      <c r="G78" s="27"/>
      <c r="H78" s="27" t="s">
        <v>87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spans="1:30" ht="15.75" customHeight="1">
      <c r="A79" s="27"/>
      <c r="B79" s="52">
        <v>42825</v>
      </c>
      <c r="C79" s="52">
        <v>42825</v>
      </c>
      <c r="D79" s="117" t="s">
        <v>128</v>
      </c>
      <c r="E79" s="118"/>
      <c r="F79" s="27">
        <v>40</v>
      </c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spans="1:30" ht="15.75" customHeight="1">
      <c r="A80" s="27"/>
      <c r="B80" s="52">
        <v>42827</v>
      </c>
      <c r="C80" s="52">
        <v>42827</v>
      </c>
      <c r="D80" s="117" t="s">
        <v>129</v>
      </c>
      <c r="E80" s="118"/>
      <c r="F80" s="27">
        <v>100</v>
      </c>
      <c r="G80" s="27"/>
      <c r="H80" s="27" t="s">
        <v>87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spans="1:30" ht="15.75" customHeight="1">
      <c r="A81" s="27"/>
      <c r="B81" s="52">
        <v>42827</v>
      </c>
      <c r="C81" s="52">
        <v>42827</v>
      </c>
      <c r="D81" s="117" t="s">
        <v>90</v>
      </c>
      <c r="E81" s="118">
        <v>14.85</v>
      </c>
      <c r="F81" s="27"/>
      <c r="G81" s="27"/>
      <c r="H81" s="27" t="s">
        <v>87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ht="15.75" customHeight="1">
      <c r="A82" s="27"/>
      <c r="B82" s="52">
        <v>42827</v>
      </c>
      <c r="C82" s="52">
        <v>42827</v>
      </c>
      <c r="D82" s="117" t="s">
        <v>90</v>
      </c>
      <c r="E82" s="118">
        <v>10</v>
      </c>
      <c r="F82" s="27"/>
      <c r="G82" s="27"/>
      <c r="H82" s="27" t="s">
        <v>87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spans="1:30" ht="15.75" customHeight="1">
      <c r="A83" s="122"/>
      <c r="B83" s="52">
        <v>42835</v>
      </c>
      <c r="C83" s="52">
        <v>42835</v>
      </c>
      <c r="D83" s="117" t="s">
        <v>86</v>
      </c>
      <c r="E83" s="118">
        <v>95</v>
      </c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spans="1:30" ht="15.75" customHeight="1">
      <c r="A84" s="27"/>
      <c r="B84" s="52">
        <v>42832</v>
      </c>
      <c r="C84" s="52">
        <v>42832</v>
      </c>
      <c r="D84" s="117" t="s">
        <v>130</v>
      </c>
      <c r="E84" s="118"/>
      <c r="F84" s="27">
        <v>160</v>
      </c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ht="15.75" customHeight="1">
      <c r="A85" s="27"/>
      <c r="B85" s="52">
        <v>42856</v>
      </c>
      <c r="C85" s="52">
        <v>42856</v>
      </c>
      <c r="D85" s="117" t="s">
        <v>90</v>
      </c>
      <c r="E85" s="118">
        <v>10</v>
      </c>
      <c r="F85" s="27"/>
      <c r="G85" s="27"/>
      <c r="H85" s="27" t="s">
        <v>87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spans="1:30" ht="15.75" customHeight="1">
      <c r="A86" s="27"/>
      <c r="B86" s="52">
        <v>42860</v>
      </c>
      <c r="C86" s="52">
        <v>42860</v>
      </c>
      <c r="D86" s="117" t="s">
        <v>131</v>
      </c>
      <c r="E86" s="118"/>
      <c r="F86" s="27">
        <v>120</v>
      </c>
      <c r="G86" s="27"/>
      <c r="H86" s="27" t="s">
        <v>87</v>
      </c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spans="1:30" ht="15.75" customHeight="1">
      <c r="A87" s="27"/>
      <c r="B87" s="52">
        <v>42865</v>
      </c>
      <c r="C87" s="52">
        <v>42865</v>
      </c>
      <c r="D87" s="117" t="s">
        <v>86</v>
      </c>
      <c r="E87" s="118">
        <v>95</v>
      </c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spans="1:30" ht="15.75" customHeight="1">
      <c r="A88" s="27"/>
      <c r="B88" s="52">
        <v>42862</v>
      </c>
      <c r="C88" s="52">
        <v>42862</v>
      </c>
      <c r="D88" s="117" t="s">
        <v>132</v>
      </c>
      <c r="E88" s="118"/>
      <c r="F88" s="27">
        <v>140</v>
      </c>
      <c r="G88" s="27"/>
      <c r="H88" s="27" t="s">
        <v>87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spans="1:30" ht="15.75" customHeight="1">
      <c r="A89" s="27"/>
      <c r="B89" s="52">
        <v>42871</v>
      </c>
      <c r="C89" s="52">
        <v>42871</v>
      </c>
      <c r="D89" s="117" t="s">
        <v>133</v>
      </c>
      <c r="E89" s="118"/>
      <c r="F89" s="27">
        <v>60</v>
      </c>
      <c r="G89" s="27"/>
      <c r="H89" s="27" t="s">
        <v>87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spans="1:30" ht="15.75" customHeight="1">
      <c r="A90" s="27"/>
      <c r="B90" s="52">
        <v>42872</v>
      </c>
      <c r="C90" s="52">
        <v>42872</v>
      </c>
      <c r="D90" s="117" t="s">
        <v>134</v>
      </c>
      <c r="E90" s="118">
        <v>10</v>
      </c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spans="1:30" ht="15.75" customHeight="1">
      <c r="A91" s="27"/>
      <c r="B91" s="52">
        <v>42880</v>
      </c>
      <c r="C91" s="52">
        <v>42880</v>
      </c>
      <c r="D91" s="117" t="s">
        <v>114</v>
      </c>
      <c r="E91" s="118">
        <v>13.9</v>
      </c>
      <c r="F91" s="27"/>
      <c r="G91" s="27"/>
      <c r="H91" s="27" t="s">
        <v>87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ht="15.75" customHeight="1">
      <c r="A92" s="27"/>
      <c r="B92" s="52">
        <v>42883</v>
      </c>
      <c r="C92" s="52">
        <v>42883</v>
      </c>
      <c r="D92" s="117" t="s">
        <v>135</v>
      </c>
      <c r="E92" s="118">
        <v>1008</v>
      </c>
      <c r="F92" s="27"/>
      <c r="G92" s="27"/>
      <c r="H92" s="27" t="s">
        <v>87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spans="1:30" ht="15.75" customHeight="1">
      <c r="A93" s="27"/>
      <c r="B93" s="52">
        <v>42887</v>
      </c>
      <c r="C93" s="52">
        <v>42887</v>
      </c>
      <c r="D93" s="27" t="s">
        <v>90</v>
      </c>
      <c r="E93" s="118">
        <v>14.85</v>
      </c>
      <c r="F93" s="27"/>
      <c r="G93" s="27"/>
      <c r="H93" s="27" t="s">
        <v>87</v>
      </c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spans="1:30" ht="15.75" customHeight="1">
      <c r="A94" s="27"/>
      <c r="B94" s="52">
        <v>42887</v>
      </c>
      <c r="C94" s="52">
        <v>42887</v>
      </c>
      <c r="D94" s="27" t="s">
        <v>90</v>
      </c>
      <c r="E94" s="118">
        <v>10</v>
      </c>
      <c r="F94" s="27"/>
      <c r="G94" s="27"/>
      <c r="H94" s="27" t="s">
        <v>87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spans="1:30" ht="15.75" customHeight="1">
      <c r="A95" s="27"/>
      <c r="B95" s="52">
        <v>42897</v>
      </c>
      <c r="C95" s="52">
        <v>42897</v>
      </c>
      <c r="D95" s="27" t="s">
        <v>86</v>
      </c>
      <c r="E95" s="118">
        <v>95</v>
      </c>
      <c r="F95" s="27"/>
      <c r="G95" s="27"/>
      <c r="H95" s="27" t="s">
        <v>87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spans="1:30" ht="15.75" customHeight="1">
      <c r="A96" s="27"/>
      <c r="B96" s="52">
        <v>42911</v>
      </c>
      <c r="C96" s="52">
        <v>42911</v>
      </c>
      <c r="D96" s="27" t="s">
        <v>114</v>
      </c>
      <c r="E96" s="118">
        <v>13.9</v>
      </c>
      <c r="F96" s="27"/>
      <c r="G96" s="27"/>
      <c r="H96" s="27" t="s">
        <v>87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spans="1:30" ht="15.75" customHeight="1">
      <c r="A97" s="27"/>
      <c r="B97" s="52">
        <v>42918</v>
      </c>
      <c r="C97" s="52">
        <v>42918</v>
      </c>
      <c r="D97" s="27" t="s">
        <v>90</v>
      </c>
      <c r="E97" s="118">
        <v>10</v>
      </c>
      <c r="F97" s="27"/>
      <c r="G97" s="27"/>
      <c r="H97" s="27" t="s">
        <v>87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spans="1:30" ht="15.75" customHeight="1">
      <c r="A98" s="27"/>
      <c r="B98" s="52">
        <v>42919</v>
      </c>
      <c r="C98" s="52">
        <v>42919</v>
      </c>
      <c r="D98" s="27" t="s">
        <v>136</v>
      </c>
      <c r="E98" s="118"/>
      <c r="F98" s="27">
        <v>215.2</v>
      </c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ht="15.75" customHeight="1">
      <c r="A99" s="27"/>
      <c r="B99" s="52">
        <v>42926</v>
      </c>
      <c r="C99" s="52">
        <v>42926</v>
      </c>
      <c r="D99" s="27" t="s">
        <v>86</v>
      </c>
      <c r="E99" s="118">
        <v>95</v>
      </c>
      <c r="F99" s="27"/>
      <c r="G99" s="27"/>
      <c r="H99" s="27" t="s">
        <v>87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spans="1:30" ht="15.75" customHeight="1">
      <c r="A100" s="27"/>
      <c r="B100" s="52">
        <v>42941</v>
      </c>
      <c r="C100" s="52">
        <v>42941</v>
      </c>
      <c r="D100" s="27" t="s">
        <v>114</v>
      </c>
      <c r="E100" s="118">
        <v>13.9</v>
      </c>
      <c r="F100" s="27"/>
      <c r="G100" s="27"/>
      <c r="H100" s="27" t="s">
        <v>87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spans="1:30" ht="15.75" customHeight="1">
      <c r="A101" s="27"/>
      <c r="B101" s="52">
        <v>42942</v>
      </c>
      <c r="C101" s="52">
        <v>42942</v>
      </c>
      <c r="D101" s="27" t="s">
        <v>137</v>
      </c>
      <c r="E101" s="118">
        <v>50</v>
      </c>
      <c r="F101" s="27"/>
      <c r="G101" s="27"/>
      <c r="H101" s="27" t="s">
        <v>87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spans="1:30" ht="15.75" customHeight="1">
      <c r="A102" s="27"/>
      <c r="B102" s="52">
        <v>42949</v>
      </c>
      <c r="C102" s="52">
        <v>42949</v>
      </c>
      <c r="D102" s="27" t="s">
        <v>90</v>
      </c>
      <c r="E102" s="118">
        <v>13.9</v>
      </c>
      <c r="F102" s="27"/>
      <c r="G102" s="27"/>
      <c r="H102" s="27" t="s">
        <v>87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spans="1:30" ht="15.75" customHeight="1">
      <c r="A103" s="27"/>
      <c r="B103" s="52">
        <v>42949</v>
      </c>
      <c r="C103" s="52">
        <v>42949</v>
      </c>
      <c r="D103" s="27" t="s">
        <v>138</v>
      </c>
      <c r="E103" s="118">
        <v>325</v>
      </c>
      <c r="F103" s="27"/>
      <c r="G103" s="27"/>
      <c r="H103" s="27" t="s">
        <v>87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spans="1:30" ht="15.75" customHeight="1">
      <c r="A104" s="27"/>
      <c r="B104" s="52">
        <v>42957</v>
      </c>
      <c r="C104" s="52">
        <v>42957</v>
      </c>
      <c r="D104" s="27" t="s">
        <v>618</v>
      </c>
      <c r="E104" s="118">
        <v>95</v>
      </c>
      <c r="F104" s="27"/>
      <c r="G104" s="27"/>
      <c r="H104" s="27" t="s">
        <v>87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spans="1:30" ht="15.75" customHeight="1">
      <c r="A105" s="27"/>
      <c r="B105" s="52">
        <v>42957</v>
      </c>
      <c r="C105" s="52">
        <v>42957</v>
      </c>
      <c r="D105" s="27" t="s">
        <v>139</v>
      </c>
      <c r="E105" s="118"/>
      <c r="F105" s="27">
        <v>1000</v>
      </c>
      <c r="G105" s="27"/>
      <c r="H105" s="27" t="s">
        <v>87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ht="15.75" customHeight="1">
      <c r="A106" s="27"/>
      <c r="B106" s="52">
        <v>42973</v>
      </c>
      <c r="C106" s="52">
        <v>42973</v>
      </c>
      <c r="D106" s="27" t="s">
        <v>90</v>
      </c>
      <c r="E106" s="118">
        <v>13.9</v>
      </c>
      <c r="F106" s="27"/>
      <c r="G106" s="27"/>
      <c r="H106" s="27" t="s">
        <v>87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spans="1:30" ht="15.75" customHeight="1">
      <c r="A107" s="27"/>
      <c r="B107" s="52">
        <v>42979</v>
      </c>
      <c r="C107" s="52">
        <v>42979</v>
      </c>
      <c r="D107" s="27" t="s">
        <v>90</v>
      </c>
      <c r="E107" s="118">
        <v>33</v>
      </c>
      <c r="F107" s="27"/>
      <c r="G107" s="27"/>
      <c r="H107" s="27" t="s">
        <v>87</v>
      </c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spans="1:30" ht="15.75" customHeight="1">
      <c r="A108" s="27"/>
      <c r="B108" s="52">
        <v>42979</v>
      </c>
      <c r="C108" s="52">
        <v>42979</v>
      </c>
      <c r="D108" s="27" t="s">
        <v>90</v>
      </c>
      <c r="E108" s="118">
        <v>10</v>
      </c>
      <c r="F108" s="27"/>
      <c r="G108" s="27"/>
      <c r="H108" s="27" t="s">
        <v>87</v>
      </c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spans="1:30" ht="15.75" customHeight="1">
      <c r="A109" s="27"/>
      <c r="B109" s="52">
        <v>42981</v>
      </c>
      <c r="C109" s="52">
        <v>42981</v>
      </c>
      <c r="D109" s="27" t="s">
        <v>140</v>
      </c>
      <c r="E109" s="118"/>
      <c r="F109" s="27">
        <v>250</v>
      </c>
      <c r="G109" s="27"/>
      <c r="H109" s="27" t="s">
        <v>87</v>
      </c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spans="1:30" ht="15.75" customHeight="1">
      <c r="A110" s="27"/>
      <c r="B110" s="52">
        <v>42983</v>
      </c>
      <c r="C110" s="52">
        <v>42983</v>
      </c>
      <c r="D110" s="27" t="s">
        <v>141</v>
      </c>
      <c r="E110" s="118"/>
      <c r="F110" s="27">
        <v>100</v>
      </c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spans="1:30" ht="15.75" customHeight="1">
      <c r="A111" s="27"/>
      <c r="B111" s="52">
        <v>42983</v>
      </c>
      <c r="C111" s="52">
        <v>42983</v>
      </c>
      <c r="D111" s="27" t="s">
        <v>142</v>
      </c>
      <c r="E111" s="118"/>
      <c r="F111" s="27">
        <v>430</v>
      </c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spans="1:30" ht="15.75" customHeight="1">
      <c r="A112" s="27"/>
      <c r="B112" s="52">
        <v>42984</v>
      </c>
      <c r="C112" s="52">
        <v>42984</v>
      </c>
      <c r="D112" s="27" t="s">
        <v>119</v>
      </c>
      <c r="E112" s="118">
        <v>14.11</v>
      </c>
      <c r="F112" s="27"/>
      <c r="G112" s="27"/>
      <c r="H112" s="27" t="s">
        <v>87</v>
      </c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spans="1:30" ht="15.75" customHeight="1">
      <c r="A113" s="27"/>
      <c r="B113" s="52">
        <v>42984</v>
      </c>
      <c r="C113" s="52">
        <v>42984</v>
      </c>
      <c r="D113" s="27" t="s">
        <v>143</v>
      </c>
      <c r="E113" s="118"/>
      <c r="F113" s="27">
        <v>50</v>
      </c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ht="15.75" customHeight="1">
      <c r="A114" s="27"/>
      <c r="B114" s="52">
        <v>42989</v>
      </c>
      <c r="C114" s="52">
        <v>42989</v>
      </c>
      <c r="D114" s="27" t="s">
        <v>144</v>
      </c>
      <c r="E114" s="118"/>
      <c r="F114" s="27">
        <v>71.900000000000006</v>
      </c>
      <c r="G114" s="27"/>
      <c r="H114" s="27" t="s">
        <v>87</v>
      </c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spans="1:30" ht="15.75" customHeight="1">
      <c r="A115" s="27"/>
      <c r="B115" s="52">
        <v>43003</v>
      </c>
      <c r="C115" s="52">
        <v>43003</v>
      </c>
      <c r="D115" s="27" t="s">
        <v>114</v>
      </c>
      <c r="E115" s="118">
        <v>13.9</v>
      </c>
      <c r="F115" s="27"/>
      <c r="G115" s="27"/>
      <c r="H115" s="27" t="s">
        <v>87</v>
      </c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spans="1:30" ht="15.75" customHeight="1">
      <c r="A116" s="27"/>
      <c r="B116" s="52">
        <v>43004</v>
      </c>
      <c r="C116" s="52">
        <v>43004</v>
      </c>
      <c r="D116" s="27" t="s">
        <v>145</v>
      </c>
      <c r="E116" s="118"/>
      <c r="F116" s="27">
        <v>250</v>
      </c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spans="1:30" ht="15.75" customHeight="1">
      <c r="A117" s="27"/>
      <c r="B117" s="52">
        <v>43006</v>
      </c>
      <c r="C117" s="52">
        <v>43006</v>
      </c>
      <c r="D117" s="27" t="s">
        <v>146</v>
      </c>
      <c r="E117" s="118">
        <v>0.77</v>
      </c>
      <c r="F117" s="27"/>
      <c r="G117" s="27"/>
      <c r="H117" s="27" t="s">
        <v>87</v>
      </c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spans="1:30" ht="15.75" customHeight="1">
      <c r="A118" s="27"/>
      <c r="B118" s="52">
        <v>43009</v>
      </c>
      <c r="C118" s="52">
        <v>43009</v>
      </c>
      <c r="D118" s="27" t="s">
        <v>90</v>
      </c>
      <c r="E118" s="118">
        <v>16.5</v>
      </c>
      <c r="F118" s="27"/>
      <c r="G118" s="27"/>
      <c r="H118" s="27" t="s">
        <v>87</v>
      </c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spans="1:30" ht="15.75" customHeight="1">
      <c r="A119" s="27"/>
      <c r="B119" s="52">
        <v>43009</v>
      </c>
      <c r="C119" s="52">
        <v>43009</v>
      </c>
      <c r="D119" s="27" t="s">
        <v>90</v>
      </c>
      <c r="E119" s="118">
        <v>10</v>
      </c>
      <c r="F119" s="27"/>
      <c r="G119" s="27"/>
      <c r="H119" s="27" t="s">
        <v>87</v>
      </c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spans="1:30" ht="15.75" customHeight="1">
      <c r="A120" s="27"/>
      <c r="B120" s="52">
        <v>43009</v>
      </c>
      <c r="C120" s="52">
        <v>43009</v>
      </c>
      <c r="D120" s="27" t="s">
        <v>147</v>
      </c>
      <c r="E120" s="118"/>
      <c r="F120" s="27">
        <v>250</v>
      </c>
      <c r="G120" s="27"/>
      <c r="H120" s="27" t="s">
        <v>87</v>
      </c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spans="1:30" ht="15.75" customHeight="1">
      <c r="A121" s="27"/>
      <c r="B121" s="52">
        <v>43033</v>
      </c>
      <c r="C121" s="52">
        <v>43033</v>
      </c>
      <c r="D121" s="27" t="s">
        <v>114</v>
      </c>
      <c r="E121" s="118">
        <v>13.9</v>
      </c>
      <c r="F121" s="27"/>
      <c r="G121" s="27"/>
      <c r="H121" s="27" t="s">
        <v>87</v>
      </c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ht="15.75" customHeight="1">
      <c r="A122" s="27"/>
      <c r="B122" s="52">
        <v>43040</v>
      </c>
      <c r="C122" s="52">
        <v>43040</v>
      </c>
      <c r="D122" s="27" t="s">
        <v>148</v>
      </c>
      <c r="E122" s="118">
        <v>23.1</v>
      </c>
      <c r="F122" s="27"/>
      <c r="G122" s="27"/>
      <c r="H122" s="27" t="s">
        <v>87</v>
      </c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spans="1:30" ht="15.75" customHeight="1">
      <c r="A123" s="27"/>
      <c r="B123" s="52">
        <v>43040</v>
      </c>
      <c r="C123" s="52">
        <v>43040</v>
      </c>
      <c r="D123" s="27" t="s">
        <v>90</v>
      </c>
      <c r="E123" s="118">
        <v>10</v>
      </c>
      <c r="F123" s="27"/>
      <c r="G123" s="27"/>
      <c r="H123" s="27" t="s">
        <v>87</v>
      </c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spans="1:30" ht="15.75" customHeight="1">
      <c r="A124" s="27"/>
      <c r="B124" s="52">
        <v>43044</v>
      </c>
      <c r="C124" s="52">
        <v>43044</v>
      </c>
      <c r="D124" s="27" t="s">
        <v>147</v>
      </c>
      <c r="E124" s="118"/>
      <c r="F124" s="27">
        <v>250</v>
      </c>
      <c r="G124" s="27"/>
      <c r="H124" s="27" t="s">
        <v>619</v>
      </c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spans="1:30" ht="15.75" customHeight="1">
      <c r="A125" s="27"/>
      <c r="B125" s="52">
        <v>43044</v>
      </c>
      <c r="C125" s="52">
        <v>43044</v>
      </c>
      <c r="D125" s="27" t="s">
        <v>149</v>
      </c>
      <c r="E125" s="118">
        <v>358.21</v>
      </c>
      <c r="F125" s="27"/>
      <c r="G125" s="27"/>
      <c r="H125" s="27" t="s">
        <v>87</v>
      </c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spans="1:30" ht="15.75" customHeight="1">
      <c r="A126" s="27"/>
      <c r="B126" s="52">
        <v>43061</v>
      </c>
      <c r="C126" s="52">
        <v>43061</v>
      </c>
      <c r="D126" s="27" t="s">
        <v>150</v>
      </c>
      <c r="E126" s="118"/>
      <c r="F126" s="27">
        <v>199</v>
      </c>
      <c r="G126" s="27"/>
      <c r="H126" s="27" t="s">
        <v>87</v>
      </c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spans="1:30" ht="15.75" customHeight="1">
      <c r="A127" s="27"/>
      <c r="B127" s="52">
        <v>43064</v>
      </c>
      <c r="C127" s="52">
        <v>43064</v>
      </c>
      <c r="D127" s="27" t="s">
        <v>90</v>
      </c>
      <c r="E127" s="118">
        <v>13.9</v>
      </c>
      <c r="F127" s="27"/>
      <c r="G127" s="27"/>
      <c r="H127" s="27" t="s">
        <v>87</v>
      </c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spans="1:30" ht="15.75" customHeight="1">
      <c r="A128" s="27"/>
      <c r="B128" s="52">
        <v>43065</v>
      </c>
      <c r="C128" s="52">
        <v>43065</v>
      </c>
      <c r="D128" s="27" t="s">
        <v>151</v>
      </c>
      <c r="E128" s="118">
        <v>260</v>
      </c>
      <c r="F128" s="27"/>
      <c r="G128" s="27"/>
      <c r="H128" s="27" t="s">
        <v>87</v>
      </c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spans="1:30" ht="15.75" customHeight="1">
      <c r="A129" s="27"/>
      <c r="B129" s="52">
        <v>43070</v>
      </c>
      <c r="C129" s="52">
        <v>43070</v>
      </c>
      <c r="D129" s="27" t="s">
        <v>90</v>
      </c>
      <c r="E129" s="118">
        <v>10</v>
      </c>
      <c r="F129" s="27"/>
      <c r="G129" s="27"/>
      <c r="H129" s="27" t="s">
        <v>87</v>
      </c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spans="1:30" ht="15.75" customHeight="1">
      <c r="A130" s="27"/>
      <c r="B130" s="52">
        <v>43070</v>
      </c>
      <c r="C130" s="52">
        <v>43070</v>
      </c>
      <c r="D130" s="27" t="s">
        <v>90</v>
      </c>
      <c r="E130" s="118">
        <v>23.1</v>
      </c>
      <c r="F130" s="27"/>
      <c r="G130" s="27"/>
      <c r="H130" s="27" t="s">
        <v>87</v>
      </c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spans="1:30" ht="15.75" customHeight="1">
      <c r="A131" s="27"/>
      <c r="B131" s="52">
        <v>43074</v>
      </c>
      <c r="C131" s="52">
        <v>43074</v>
      </c>
      <c r="D131" s="27" t="s">
        <v>153</v>
      </c>
      <c r="E131" s="118">
        <v>220</v>
      </c>
      <c r="F131" s="27"/>
      <c r="G131" s="27"/>
      <c r="H131" s="27" t="s">
        <v>87</v>
      </c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spans="1:30" ht="15.75" customHeight="1">
      <c r="A132" s="27"/>
      <c r="B132" s="52">
        <v>43074</v>
      </c>
      <c r="C132" s="52">
        <v>43074</v>
      </c>
      <c r="D132" s="27" t="s">
        <v>152</v>
      </c>
      <c r="E132" s="118">
        <v>15.4</v>
      </c>
      <c r="F132" s="27"/>
      <c r="G132" s="27"/>
      <c r="H132" s="27" t="s">
        <v>87</v>
      </c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spans="1:30" ht="15.75" customHeight="1">
      <c r="A133" s="27"/>
      <c r="B133" s="52">
        <v>43079</v>
      </c>
      <c r="C133" s="52">
        <v>43079</v>
      </c>
      <c r="D133" s="27" t="s">
        <v>155</v>
      </c>
      <c r="E133" s="118"/>
      <c r="F133" s="27">
        <v>130.9</v>
      </c>
      <c r="G133" s="27"/>
      <c r="H133" s="27" t="s">
        <v>87</v>
      </c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spans="1:30" ht="15.75" customHeight="1">
      <c r="A134" s="27"/>
      <c r="B134" s="52">
        <v>43076</v>
      </c>
      <c r="C134" s="52">
        <v>43076</v>
      </c>
      <c r="D134" s="27" t="s">
        <v>154</v>
      </c>
      <c r="E134" s="118">
        <v>200</v>
      </c>
      <c r="F134" s="27"/>
      <c r="G134" s="27"/>
      <c r="H134" s="27" t="s">
        <v>87</v>
      </c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spans="1:30" ht="15.75" customHeight="1">
      <c r="A135" s="27"/>
      <c r="B135" s="52">
        <v>43094</v>
      </c>
      <c r="C135" s="52">
        <v>43094</v>
      </c>
      <c r="D135" s="27" t="s">
        <v>90</v>
      </c>
      <c r="E135" s="118">
        <v>13.9</v>
      </c>
      <c r="F135" s="27"/>
      <c r="G135" s="27"/>
      <c r="H135" s="27" t="s">
        <v>87</v>
      </c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spans="1:30" ht="15.75" customHeight="1">
      <c r="A136" s="27"/>
      <c r="B136" s="52">
        <v>43101</v>
      </c>
      <c r="C136" s="52">
        <v>43101</v>
      </c>
      <c r="D136" s="27" t="s">
        <v>90</v>
      </c>
      <c r="E136" s="118">
        <v>10</v>
      </c>
      <c r="F136" s="27"/>
      <c r="G136" s="27"/>
      <c r="H136" s="27" t="s">
        <v>87</v>
      </c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spans="1:30" ht="15.75" customHeight="1">
      <c r="A137" s="27"/>
      <c r="B137" s="52">
        <v>43101</v>
      </c>
      <c r="C137" s="52">
        <v>43101</v>
      </c>
      <c r="D137" s="27" t="s">
        <v>90</v>
      </c>
      <c r="E137" s="118">
        <v>26.4</v>
      </c>
      <c r="F137" s="27"/>
      <c r="G137" s="27"/>
      <c r="H137" s="27" t="s">
        <v>87</v>
      </c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spans="1:30" ht="15.75" customHeight="1">
      <c r="A138" s="27"/>
      <c r="B138" s="52">
        <v>43125</v>
      </c>
      <c r="C138" s="52">
        <v>43125</v>
      </c>
      <c r="D138" s="27" t="s">
        <v>90</v>
      </c>
      <c r="E138" s="118">
        <v>13.9</v>
      </c>
      <c r="F138" s="27"/>
      <c r="G138" s="27"/>
      <c r="H138" s="27" t="s">
        <v>87</v>
      </c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:30" ht="15.75" customHeight="1">
      <c r="A139" s="27"/>
      <c r="B139" s="52">
        <v>43130</v>
      </c>
      <c r="C139" s="52">
        <v>43130</v>
      </c>
      <c r="D139" s="27" t="s">
        <v>157</v>
      </c>
      <c r="E139" s="118">
        <v>15</v>
      </c>
      <c r="F139" s="27"/>
      <c r="G139" s="27"/>
      <c r="H139" s="27" t="s">
        <v>87</v>
      </c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spans="1:30" ht="15.75" customHeight="1">
      <c r="A140" s="27"/>
      <c r="B140" s="52">
        <v>43132</v>
      </c>
      <c r="C140" s="52">
        <v>43132</v>
      </c>
      <c r="D140" s="27" t="s">
        <v>90</v>
      </c>
      <c r="E140" s="118">
        <v>14.85</v>
      </c>
      <c r="F140" s="27"/>
      <c r="G140" s="27"/>
      <c r="H140" s="27" t="s">
        <v>87</v>
      </c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spans="1:30" ht="15.75" customHeight="1">
      <c r="A141" s="27"/>
      <c r="B141" s="52">
        <v>43132</v>
      </c>
      <c r="C141" s="52">
        <v>43132</v>
      </c>
      <c r="D141" s="27" t="s">
        <v>90</v>
      </c>
      <c r="E141" s="118">
        <v>10</v>
      </c>
      <c r="F141" s="27"/>
      <c r="G141" s="27"/>
      <c r="H141" s="27" t="s">
        <v>87</v>
      </c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spans="1:30" ht="15.75" customHeight="1">
      <c r="A142" s="27"/>
      <c r="B142" s="52">
        <v>43137</v>
      </c>
      <c r="C142" s="52">
        <v>43137</v>
      </c>
      <c r="D142" s="27" t="s">
        <v>159</v>
      </c>
      <c r="E142" s="118">
        <v>320</v>
      </c>
      <c r="F142" s="27"/>
      <c r="G142" s="27"/>
      <c r="H142" s="27" t="s">
        <v>87</v>
      </c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spans="1:30" ht="15.75" customHeight="1">
      <c r="A143" s="27"/>
      <c r="B143" s="52">
        <v>43137</v>
      </c>
      <c r="C143" s="52">
        <v>43137</v>
      </c>
      <c r="D143" s="27" t="s">
        <v>158</v>
      </c>
      <c r="E143" s="118">
        <v>22.4</v>
      </c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spans="1:30" ht="15.75" customHeight="1">
      <c r="A144" s="27"/>
      <c r="B144" s="52">
        <v>43140</v>
      </c>
      <c r="C144" s="52">
        <v>43140</v>
      </c>
      <c r="D144" s="27" t="s">
        <v>160</v>
      </c>
      <c r="E144" s="118">
        <v>14.11</v>
      </c>
      <c r="F144" s="27"/>
      <c r="G144" s="27"/>
      <c r="H144" s="27" t="s">
        <v>87</v>
      </c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spans="1:30" ht="15.75" customHeight="1">
      <c r="A145" s="27"/>
      <c r="B145" s="52">
        <v>43153</v>
      </c>
      <c r="C145" s="52">
        <v>43153</v>
      </c>
      <c r="D145" s="27" t="s">
        <v>161</v>
      </c>
      <c r="E145" s="118">
        <v>6</v>
      </c>
      <c r="F145" s="27"/>
      <c r="G145" s="27"/>
      <c r="H145" s="27" t="s">
        <v>87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5.75" customHeight="1">
      <c r="A146" s="27"/>
      <c r="B146" s="52">
        <v>43156</v>
      </c>
      <c r="C146" s="52">
        <v>43156</v>
      </c>
      <c r="D146" s="27" t="s">
        <v>90</v>
      </c>
      <c r="E146" s="118">
        <v>13.9</v>
      </c>
      <c r="F146" s="27"/>
      <c r="G146" s="27"/>
      <c r="H146" s="27" t="s">
        <v>87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spans="1:30" ht="15.75" customHeight="1">
      <c r="A147" s="27"/>
      <c r="B147" s="52">
        <v>43161</v>
      </c>
      <c r="C147" s="52">
        <v>43161</v>
      </c>
      <c r="D147" s="27" t="s">
        <v>90</v>
      </c>
      <c r="E147" s="118">
        <v>47.85</v>
      </c>
      <c r="F147" s="27"/>
      <c r="G147" s="27"/>
      <c r="H147" s="27" t="s">
        <v>87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spans="1:30" ht="15.75" customHeight="1">
      <c r="A148" s="27"/>
      <c r="B148" s="52">
        <v>43161</v>
      </c>
      <c r="C148" s="52">
        <v>43161</v>
      </c>
      <c r="D148" s="27" t="s">
        <v>90</v>
      </c>
      <c r="E148" s="118">
        <v>10</v>
      </c>
      <c r="F148" s="27"/>
      <c r="G148" s="27"/>
      <c r="H148" s="27" t="s">
        <v>87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spans="1:30" ht="15.75" customHeight="1">
      <c r="A149" s="27"/>
      <c r="B149" s="52">
        <v>43172</v>
      </c>
      <c r="C149" s="52">
        <v>43172</v>
      </c>
      <c r="D149" s="27" t="s">
        <v>620</v>
      </c>
      <c r="E149" s="118"/>
      <c r="F149" s="27">
        <v>28</v>
      </c>
      <c r="G149" s="27"/>
      <c r="H149" s="27" t="s">
        <v>87</v>
      </c>
      <c r="I149" s="27" t="s">
        <v>166</v>
      </c>
      <c r="J149" s="27">
        <v>91722</v>
      </c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spans="1:30" ht="15.75" customHeight="1">
      <c r="A150" s="27"/>
      <c r="B150" s="52">
        <v>43173</v>
      </c>
      <c r="C150" s="52">
        <v>43173</v>
      </c>
      <c r="D150" s="27" t="s">
        <v>621</v>
      </c>
      <c r="E150" s="118"/>
      <c r="F150" s="27">
        <v>28</v>
      </c>
      <c r="G150" s="27"/>
      <c r="H150" s="27" t="s">
        <v>87</v>
      </c>
      <c r="I150" s="27" t="s">
        <v>166</v>
      </c>
      <c r="J150" s="27">
        <v>91723</v>
      </c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spans="1:30" ht="15.75" customHeight="1">
      <c r="A151" s="27"/>
      <c r="B151" s="52">
        <v>43173</v>
      </c>
      <c r="C151" s="52">
        <v>43173</v>
      </c>
      <c r="D151" s="27" t="s">
        <v>168</v>
      </c>
      <c r="E151" s="27"/>
      <c r="F151" s="27">
        <v>6</v>
      </c>
      <c r="G151" s="27" t="s">
        <v>622</v>
      </c>
      <c r="H151" s="27" t="s">
        <v>87</v>
      </c>
      <c r="I151" s="27" t="s">
        <v>170</v>
      </c>
      <c r="J151" s="27">
        <v>161</v>
      </c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spans="1:30" ht="15.75" customHeight="1">
      <c r="A152" s="27"/>
      <c r="B152" s="52">
        <v>43178</v>
      </c>
      <c r="C152" s="52">
        <v>43178</v>
      </c>
      <c r="D152" s="27" t="s">
        <v>171</v>
      </c>
      <c r="E152" s="27">
        <v>2079</v>
      </c>
      <c r="F152" s="27"/>
      <c r="G152" s="27" t="s">
        <v>89</v>
      </c>
      <c r="H152" s="27" t="s">
        <v>87</v>
      </c>
      <c r="I152" s="27" t="s">
        <v>172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5.75" customHeight="1">
      <c r="A153" s="27"/>
      <c r="B153" s="52">
        <v>43189</v>
      </c>
      <c r="C153" s="52">
        <v>43189</v>
      </c>
      <c r="D153" s="27" t="s">
        <v>173</v>
      </c>
      <c r="E153" s="27">
        <v>3.33</v>
      </c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spans="1:30" ht="15.75" customHeight="1">
      <c r="A154" s="27"/>
      <c r="B154" s="52">
        <v>43191</v>
      </c>
      <c r="C154" s="52">
        <v>43191</v>
      </c>
      <c r="D154" s="27" t="s">
        <v>72</v>
      </c>
      <c r="E154" s="27">
        <v>26.4</v>
      </c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spans="1:30" ht="15.75" customHeight="1">
      <c r="A155" s="27"/>
      <c r="B155" s="52">
        <v>43191</v>
      </c>
      <c r="C155" s="52">
        <v>43191</v>
      </c>
      <c r="D155" s="27" t="s">
        <v>174</v>
      </c>
      <c r="E155" s="118">
        <v>415</v>
      </c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spans="1:30" ht="15.75" customHeight="1">
      <c r="A156" s="27"/>
      <c r="B156" s="52">
        <v>43191</v>
      </c>
      <c r="C156" s="52">
        <v>43191</v>
      </c>
      <c r="D156" s="27" t="s">
        <v>72</v>
      </c>
      <c r="E156" s="118">
        <v>10</v>
      </c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spans="1:30" ht="15.75" customHeight="1">
      <c r="A157" s="27"/>
      <c r="B157" s="52">
        <v>43199</v>
      </c>
      <c r="C157" s="52">
        <v>43199</v>
      </c>
      <c r="D157" s="27" t="s">
        <v>176</v>
      </c>
      <c r="E157" s="118"/>
      <c r="F157" s="27">
        <v>60</v>
      </c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spans="1:30" ht="15.75" customHeight="1">
      <c r="A158" s="27"/>
      <c r="B158" s="52">
        <v>43202</v>
      </c>
      <c r="C158" s="52">
        <v>43202</v>
      </c>
      <c r="D158" s="27" t="s">
        <v>178</v>
      </c>
      <c r="E158" s="118">
        <v>200</v>
      </c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spans="1:30" ht="15.75" customHeight="1">
      <c r="A159" s="27"/>
      <c r="B159" s="52">
        <v>43208</v>
      </c>
      <c r="C159" s="52">
        <v>43208</v>
      </c>
      <c r="D159" s="27" t="s">
        <v>179</v>
      </c>
      <c r="E159" s="118">
        <v>57</v>
      </c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spans="1:30" ht="15.75" customHeight="1">
      <c r="A160" s="27"/>
      <c r="B160" s="52">
        <v>43213</v>
      </c>
      <c r="C160" s="52">
        <v>43213</v>
      </c>
      <c r="D160" s="27" t="s">
        <v>180</v>
      </c>
      <c r="E160" s="118">
        <v>17</v>
      </c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spans="1:30" ht="15.75" customHeight="1">
      <c r="A161" s="27"/>
      <c r="B161" s="52">
        <v>43105</v>
      </c>
      <c r="C161" s="52">
        <v>43105</v>
      </c>
      <c r="D161" s="27" t="s">
        <v>72</v>
      </c>
      <c r="E161" s="118">
        <v>14.85</v>
      </c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spans="1:30" ht="15.75" customHeight="1">
      <c r="A162" s="27"/>
      <c r="B162" s="52">
        <v>43105</v>
      </c>
      <c r="C162" s="52">
        <v>43105</v>
      </c>
      <c r="D162" s="27" t="s">
        <v>72</v>
      </c>
      <c r="E162" s="118">
        <v>10</v>
      </c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spans="1:30" ht="15.75" customHeight="1">
      <c r="A163" s="27"/>
      <c r="B163" s="52"/>
      <c r="C163" s="52">
        <v>43215</v>
      </c>
      <c r="D163" s="27" t="s">
        <v>74</v>
      </c>
      <c r="E163" s="118">
        <v>13.9</v>
      </c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spans="1:30" ht="15.75" customHeight="1">
      <c r="A164" s="27"/>
      <c r="B164" s="52"/>
      <c r="C164" s="52">
        <v>43256</v>
      </c>
      <c r="D164" s="27" t="s">
        <v>184</v>
      </c>
      <c r="E164" s="118"/>
      <c r="F164" s="27">
        <v>250</v>
      </c>
      <c r="G164" s="27" t="s">
        <v>622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spans="1:30" ht="15.75" customHeight="1">
      <c r="A165" s="27"/>
      <c r="B165" s="52"/>
      <c r="C165" s="52">
        <v>43256</v>
      </c>
      <c r="D165" s="27" t="s">
        <v>185</v>
      </c>
      <c r="E165" s="118"/>
      <c r="F165" s="27">
        <v>100</v>
      </c>
      <c r="G165" s="27" t="s">
        <v>622</v>
      </c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spans="1:30" ht="15.75" customHeight="1">
      <c r="A166" s="27"/>
      <c r="B166" s="52"/>
      <c r="C166" s="52">
        <v>43237</v>
      </c>
      <c r="D166" s="27" t="s">
        <v>182</v>
      </c>
      <c r="E166" s="118">
        <v>156</v>
      </c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spans="1:30" ht="15.75" customHeight="1">
      <c r="A167" s="27"/>
      <c r="B167" s="52"/>
      <c r="C167" s="52">
        <v>43240</v>
      </c>
      <c r="D167" s="27" t="s">
        <v>183</v>
      </c>
      <c r="E167" s="123">
        <v>121</v>
      </c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spans="1:30" ht="15.75" customHeight="1">
      <c r="A168" s="27"/>
      <c r="B168" s="52"/>
      <c r="C168" s="52"/>
      <c r="D168" s="27" t="s">
        <v>77</v>
      </c>
      <c r="E168" s="118">
        <v>150</v>
      </c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spans="1:30" ht="15.75" customHeight="1">
      <c r="A169" s="27"/>
      <c r="B169" s="52"/>
      <c r="C169" s="52"/>
      <c r="D169" s="27" t="s">
        <v>79</v>
      </c>
      <c r="E169" s="118">
        <v>200</v>
      </c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spans="1:30" ht="15.75" customHeight="1">
      <c r="A170" s="27"/>
      <c r="B170" s="52"/>
      <c r="C170" s="52"/>
      <c r="D170" s="27" t="s">
        <v>74</v>
      </c>
      <c r="E170" s="118">
        <v>13.9</v>
      </c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spans="1:30" ht="15.75" customHeight="1">
      <c r="A171" s="27"/>
      <c r="B171" s="52"/>
      <c r="C171" s="52"/>
      <c r="D171" s="27" t="s">
        <v>78</v>
      </c>
      <c r="E171" s="118">
        <v>152</v>
      </c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spans="1:30" ht="15.75" customHeight="1">
      <c r="A172" s="27"/>
      <c r="B172" s="52"/>
      <c r="C172" s="52"/>
      <c r="D172" s="27" t="s">
        <v>72</v>
      </c>
      <c r="E172" s="118">
        <v>13.2</v>
      </c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spans="1:30" ht="15.75" customHeight="1">
      <c r="A173" s="27"/>
      <c r="B173" s="52"/>
      <c r="C173" s="52"/>
      <c r="D173" s="27" t="s">
        <v>72</v>
      </c>
      <c r="E173" s="118">
        <v>10</v>
      </c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spans="1:30" ht="15.75" customHeight="1">
      <c r="A174" s="27"/>
      <c r="B174" s="52"/>
      <c r="C174" s="52"/>
      <c r="D174" s="27" t="s">
        <v>81</v>
      </c>
      <c r="E174" s="118"/>
      <c r="F174" s="27">
        <v>3000</v>
      </c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spans="1:30" ht="15.75" customHeight="1">
      <c r="A175" s="27"/>
      <c r="B175" s="52"/>
      <c r="C175" s="52"/>
      <c r="D175" s="27" t="s">
        <v>82</v>
      </c>
      <c r="E175" s="27"/>
      <c r="F175" s="118">
        <v>1500</v>
      </c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spans="1:30" ht="15.75" customHeight="1">
      <c r="A176" s="27"/>
      <c r="B176" s="52"/>
      <c r="C176" s="52"/>
      <c r="D176" s="27" t="s">
        <v>80</v>
      </c>
      <c r="E176" s="118">
        <v>1500</v>
      </c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spans="1:30" ht="15.75" customHeight="1">
      <c r="A177" s="27"/>
      <c r="B177" s="52"/>
      <c r="C177" s="52"/>
      <c r="D177" s="27" t="s">
        <v>83</v>
      </c>
      <c r="E177" s="118"/>
      <c r="F177" s="27">
        <v>250</v>
      </c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ht="15.75" customHeight="1">
      <c r="A178" s="27"/>
      <c r="B178" s="52"/>
      <c r="C178" s="52"/>
      <c r="D178" s="27" t="s">
        <v>76</v>
      </c>
      <c r="E178" s="118">
        <v>52.8</v>
      </c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spans="1:30" ht="15.75" customHeight="1">
      <c r="A179" s="27"/>
      <c r="B179" s="52"/>
      <c r="C179" s="52">
        <v>43107</v>
      </c>
      <c r="D179" s="27" t="s">
        <v>156</v>
      </c>
      <c r="E179" s="118">
        <v>50</v>
      </c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spans="1:30" ht="15.75" customHeight="1">
      <c r="A180" s="27"/>
      <c r="B180" s="52"/>
      <c r="C180" s="52"/>
      <c r="D180" s="27" t="s">
        <v>73</v>
      </c>
      <c r="E180" s="118">
        <v>34.65</v>
      </c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spans="1:30" ht="15.75" customHeight="1">
      <c r="A181" s="27"/>
      <c r="B181" s="52"/>
      <c r="C181" s="52"/>
      <c r="D181" s="27" t="s">
        <v>73</v>
      </c>
      <c r="E181" s="118">
        <v>10</v>
      </c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spans="1:30" ht="15.75" customHeight="1">
      <c r="A182" s="27"/>
      <c r="B182" s="52"/>
      <c r="C182" s="52"/>
      <c r="D182" s="27" t="s">
        <v>74</v>
      </c>
      <c r="E182" s="118">
        <v>13.9</v>
      </c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spans="1:30" ht="15.75" customHeight="1">
      <c r="A183" s="27"/>
      <c r="B183" s="52"/>
      <c r="C183" s="52">
        <v>43306</v>
      </c>
      <c r="D183" s="27" t="s">
        <v>187</v>
      </c>
      <c r="E183" s="118">
        <v>60</v>
      </c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spans="1:30" ht="15.75" customHeight="1">
      <c r="A184" s="27"/>
      <c r="B184" s="52"/>
      <c r="C184" s="52">
        <v>43306</v>
      </c>
      <c r="D184" s="27" t="s">
        <v>188</v>
      </c>
      <c r="E184" s="118">
        <v>319.98</v>
      </c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spans="1:30" ht="15.75" customHeight="1">
      <c r="A185" s="27"/>
      <c r="B185" s="52"/>
      <c r="C185" s="52">
        <v>43306</v>
      </c>
      <c r="D185" s="27" t="s">
        <v>189</v>
      </c>
      <c r="E185" s="118"/>
      <c r="F185" s="119">
        <v>1582.08</v>
      </c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spans="1:30" ht="15.75" customHeight="1">
      <c r="A186" s="27"/>
      <c r="B186" s="52"/>
      <c r="C186" s="52">
        <v>43306</v>
      </c>
      <c r="D186" s="27" t="s">
        <v>74</v>
      </c>
      <c r="E186" s="27">
        <v>13.9</v>
      </c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spans="1:30" ht="15.75" customHeight="1">
      <c r="A187" s="27"/>
      <c r="B187" s="52">
        <v>43108</v>
      </c>
      <c r="C187" s="52">
        <v>43108</v>
      </c>
      <c r="D187" s="27" t="s">
        <v>73</v>
      </c>
      <c r="E187" s="118">
        <v>20</v>
      </c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spans="1:30" ht="15.75" customHeight="1">
      <c r="A188" s="27"/>
      <c r="B188" s="52"/>
      <c r="C188" s="52">
        <v>43340</v>
      </c>
      <c r="D188" s="27" t="s">
        <v>191</v>
      </c>
      <c r="E188" s="118">
        <v>53.8</v>
      </c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spans="1:30" ht="15.75" customHeight="1">
      <c r="A189" s="27"/>
      <c r="B189" s="52"/>
      <c r="C189" s="52">
        <v>43340</v>
      </c>
      <c r="D189" s="27" t="s">
        <v>190</v>
      </c>
      <c r="E189" s="118">
        <v>50</v>
      </c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spans="1:30" ht="15.75" customHeight="1">
      <c r="A190" s="27"/>
      <c r="B190" s="52">
        <v>43140</v>
      </c>
      <c r="C190" s="52">
        <v>43140</v>
      </c>
      <c r="D190" s="27" t="s">
        <v>73</v>
      </c>
      <c r="E190" s="118">
        <v>20</v>
      </c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spans="1:30" ht="15.75" customHeight="1">
      <c r="A191" s="27"/>
      <c r="B191" s="52"/>
      <c r="C191" s="52">
        <v>43337</v>
      </c>
      <c r="D191" s="27" t="s">
        <v>74</v>
      </c>
      <c r="E191" s="118">
        <v>17</v>
      </c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spans="1:30" ht="15.75" customHeight="1">
      <c r="A192" s="27"/>
      <c r="B192" s="52">
        <v>43199</v>
      </c>
      <c r="C192" s="52">
        <v>43199</v>
      </c>
      <c r="D192" s="27" t="s">
        <v>175</v>
      </c>
      <c r="E192" s="118">
        <v>10</v>
      </c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spans="1:30" ht="15.75" customHeight="1">
      <c r="A193" s="27"/>
      <c r="B193" s="52">
        <v>43199</v>
      </c>
      <c r="C193" s="52">
        <v>43199</v>
      </c>
      <c r="D193" s="27" t="s">
        <v>177</v>
      </c>
      <c r="E193" s="118"/>
      <c r="F193" s="27">
        <v>150</v>
      </c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spans="1:30" ht="15.75" customHeight="1">
      <c r="A194" s="27"/>
      <c r="B194" s="52">
        <v>43260</v>
      </c>
      <c r="C194" s="52">
        <v>43260</v>
      </c>
      <c r="D194" s="27" t="s">
        <v>186</v>
      </c>
      <c r="E194" s="118">
        <v>-5.0999999999999996</v>
      </c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spans="1:30" ht="15.75" customHeight="1">
      <c r="A195" s="27"/>
      <c r="B195" s="52"/>
      <c r="C195" s="52">
        <v>43373</v>
      </c>
      <c r="D195" s="27" t="s">
        <v>196</v>
      </c>
      <c r="E195" s="118"/>
      <c r="F195" s="27">
        <v>240</v>
      </c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spans="1:30" ht="15.75" customHeight="1">
      <c r="A196" s="27"/>
      <c r="B196" s="52"/>
      <c r="C196" s="52">
        <v>43368</v>
      </c>
      <c r="D196" s="27" t="s">
        <v>193</v>
      </c>
      <c r="E196" s="118">
        <v>17</v>
      </c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spans="1:30" ht="15.75" customHeight="1">
      <c r="A197" s="27"/>
      <c r="B197" s="52"/>
      <c r="C197" s="52">
        <v>43370</v>
      </c>
      <c r="D197" s="27" t="s">
        <v>194</v>
      </c>
      <c r="E197" s="118">
        <v>14.11</v>
      </c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spans="1:30" ht="15.75" customHeight="1">
      <c r="A198" s="27"/>
      <c r="B198" s="52"/>
      <c r="C198" s="52">
        <v>43373</v>
      </c>
      <c r="D198" s="27" t="s">
        <v>195</v>
      </c>
      <c r="E198" s="118">
        <v>1</v>
      </c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spans="1:30" ht="15.75" customHeight="1">
      <c r="A199" s="27"/>
      <c r="B199" s="52">
        <v>43141</v>
      </c>
      <c r="C199" s="52">
        <v>43141</v>
      </c>
      <c r="D199" s="27" t="s">
        <v>73</v>
      </c>
      <c r="E199" s="118">
        <v>20</v>
      </c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spans="1:30" ht="15.75" customHeight="1">
      <c r="A200" s="27"/>
      <c r="B200" s="52">
        <v>43230</v>
      </c>
      <c r="C200" s="52">
        <v>43230</v>
      </c>
      <c r="D200" s="27" t="s">
        <v>181</v>
      </c>
      <c r="E200" s="118">
        <v>-5.0999999999999996</v>
      </c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spans="1:30" ht="15.75" customHeight="1">
      <c r="A201" s="27"/>
      <c r="B201" s="52">
        <v>43414</v>
      </c>
      <c r="C201" s="52">
        <v>43414</v>
      </c>
      <c r="D201" s="27" t="s">
        <v>199</v>
      </c>
      <c r="E201" s="118"/>
      <c r="F201" s="27">
        <v>20</v>
      </c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spans="1:30" ht="15.75" customHeight="1">
      <c r="A202" s="27"/>
      <c r="B202" s="52"/>
      <c r="C202" s="52">
        <v>43396</v>
      </c>
      <c r="D202" s="27" t="s">
        <v>197</v>
      </c>
      <c r="E202" s="118">
        <v>35</v>
      </c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spans="1:30" ht="15.75" customHeight="1">
      <c r="A203" s="27"/>
      <c r="B203" s="52"/>
      <c r="C203" s="52">
        <v>43398</v>
      </c>
      <c r="D203" s="27" t="s">
        <v>74</v>
      </c>
      <c r="E203" s="118">
        <v>17</v>
      </c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spans="1:30" ht="15.75" customHeight="1">
      <c r="A204" s="27"/>
      <c r="B204" s="52">
        <v>43111</v>
      </c>
      <c r="C204" s="52">
        <v>43111</v>
      </c>
      <c r="D204" s="27" t="s">
        <v>73</v>
      </c>
      <c r="E204" s="118">
        <v>20</v>
      </c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spans="1:30" ht="15.75" customHeight="1">
      <c r="A205" s="27"/>
      <c r="B205" s="52">
        <v>43354</v>
      </c>
      <c r="C205" s="52">
        <v>43354</v>
      </c>
      <c r="D205" s="27" t="s">
        <v>192</v>
      </c>
      <c r="E205" s="118">
        <v>10.92</v>
      </c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spans="1:30" ht="15.75" customHeight="1">
      <c r="A206" s="27"/>
      <c r="B206" s="52">
        <v>43354</v>
      </c>
      <c r="C206" s="52">
        <v>43354</v>
      </c>
      <c r="D206" s="27" t="s">
        <v>117</v>
      </c>
      <c r="E206" s="118">
        <v>363.92</v>
      </c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spans="1:30" ht="15.75" customHeight="1">
      <c r="A207" s="27"/>
      <c r="B207" s="52"/>
      <c r="C207" s="52">
        <v>43429</v>
      </c>
      <c r="D207" s="27" t="s">
        <v>74</v>
      </c>
      <c r="E207" s="118">
        <v>17</v>
      </c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spans="1:30" ht="15.75" customHeight="1">
      <c r="A208" s="27"/>
      <c r="B208" s="52">
        <v>43171</v>
      </c>
      <c r="C208" s="52">
        <v>43171</v>
      </c>
      <c r="D208" s="27" t="s">
        <v>164</v>
      </c>
      <c r="E208" s="124">
        <v>508.89</v>
      </c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spans="1:30" ht="15.75" customHeight="1">
      <c r="A209" s="27"/>
      <c r="B209" s="52">
        <v>43171</v>
      </c>
      <c r="C209" s="52">
        <v>43171</v>
      </c>
      <c r="D209" s="27" t="s">
        <v>162</v>
      </c>
      <c r="E209" s="124">
        <v>63.8</v>
      </c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spans="1:30" ht="15.75" customHeight="1">
      <c r="A210" s="27"/>
      <c r="B210" s="52">
        <v>43171</v>
      </c>
      <c r="C210" s="52">
        <v>43171</v>
      </c>
      <c r="D210" s="27" t="s">
        <v>163</v>
      </c>
      <c r="E210" s="124">
        <v>96</v>
      </c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spans="1:30" ht="15.75" customHeight="1">
      <c r="A211" s="27"/>
      <c r="B211" s="52"/>
      <c r="C211" s="52">
        <v>43454</v>
      </c>
      <c r="D211" s="27" t="s">
        <v>201</v>
      </c>
      <c r="E211" s="125">
        <v>48.88</v>
      </c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spans="1:30" ht="15.75" customHeight="1">
      <c r="A212" s="27"/>
      <c r="B212" s="52">
        <v>43143</v>
      </c>
      <c r="C212" s="52">
        <v>43143</v>
      </c>
      <c r="D212" s="27" t="s">
        <v>73</v>
      </c>
      <c r="E212" s="118">
        <v>20</v>
      </c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spans="1:30" ht="15.75" customHeight="1">
      <c r="A213" s="27"/>
      <c r="B213" s="52"/>
      <c r="C213" s="52"/>
      <c r="D213" s="27" t="s">
        <v>84</v>
      </c>
      <c r="E213" s="118"/>
      <c r="F213" s="27">
        <v>5.0999999999999996</v>
      </c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spans="1:30" ht="15.75" customHeight="1">
      <c r="A214" s="27"/>
      <c r="B214" s="52"/>
      <c r="C214" s="52"/>
      <c r="D214" s="27" t="s">
        <v>85</v>
      </c>
      <c r="E214" s="118"/>
      <c r="F214" s="27">
        <v>400</v>
      </c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spans="1:30" ht="15.75" customHeight="1">
      <c r="A215" s="27"/>
      <c r="B215" s="52"/>
      <c r="C215" s="52">
        <v>43464</v>
      </c>
      <c r="D215" s="27" t="s">
        <v>74</v>
      </c>
      <c r="E215" s="118">
        <v>17</v>
      </c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spans="1:30" ht="15.75" customHeight="1">
      <c r="A216" s="27"/>
      <c r="B216" s="52"/>
      <c r="C216" s="52">
        <v>43466</v>
      </c>
      <c r="D216" s="27" t="s">
        <v>73</v>
      </c>
      <c r="E216" s="118">
        <v>20</v>
      </c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spans="1:30" ht="15.75" customHeight="1">
      <c r="A217" s="27"/>
      <c r="B217" s="52"/>
      <c r="C217" s="52">
        <v>43468</v>
      </c>
      <c r="D217" s="27" t="s">
        <v>203</v>
      </c>
      <c r="E217" s="125">
        <v>254.52</v>
      </c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spans="1:30" ht="15.75" customHeight="1">
      <c r="A218" s="27"/>
      <c r="B218" s="52"/>
      <c r="C218" s="52">
        <v>43468</v>
      </c>
      <c r="D218" s="27" t="s">
        <v>202</v>
      </c>
      <c r="E218" s="125">
        <v>47.98</v>
      </c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5.75" customHeight="1">
      <c r="A219" s="27"/>
      <c r="B219" s="52"/>
      <c r="C219" s="52">
        <v>43485</v>
      </c>
      <c r="D219" s="27" t="s">
        <v>205</v>
      </c>
      <c r="E219" s="125">
        <v>19.23</v>
      </c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spans="1:30" ht="15.75" customHeight="1">
      <c r="A220" s="27"/>
      <c r="B220" s="52"/>
      <c r="C220" s="52">
        <v>43491</v>
      </c>
      <c r="D220" s="27" t="s">
        <v>74</v>
      </c>
      <c r="E220" s="118">
        <v>17</v>
      </c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spans="1:30" ht="15.75" customHeight="1">
      <c r="A221" s="27"/>
      <c r="B221" s="52"/>
      <c r="C221" s="52">
        <v>43494</v>
      </c>
      <c r="D221" s="27" t="s">
        <v>206</v>
      </c>
      <c r="E221" s="118">
        <v>0.68</v>
      </c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spans="1:30" ht="15.75" customHeight="1">
      <c r="A222" s="27"/>
      <c r="B222" s="52"/>
      <c r="C222" s="52">
        <v>43497</v>
      </c>
      <c r="D222" s="27" t="s">
        <v>73</v>
      </c>
      <c r="E222" s="118">
        <v>20</v>
      </c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spans="1:30" ht="15.75" customHeight="1">
      <c r="A223" s="27"/>
      <c r="B223" s="52"/>
      <c r="C223" s="52">
        <v>43502</v>
      </c>
      <c r="D223" s="27" t="s">
        <v>181</v>
      </c>
      <c r="E223" s="118"/>
      <c r="F223" s="27">
        <v>17</v>
      </c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spans="1:30" ht="15.75" customHeight="1">
      <c r="A224" s="27"/>
      <c r="B224" s="52"/>
      <c r="C224" s="52">
        <v>43508</v>
      </c>
      <c r="D224" s="27" t="s">
        <v>209</v>
      </c>
      <c r="E224" s="118"/>
      <c r="F224" s="27">
        <v>300</v>
      </c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spans="1:30" ht="15.75" customHeight="1">
      <c r="A225" s="27"/>
      <c r="B225" s="52"/>
      <c r="C225" s="52">
        <v>43521</v>
      </c>
      <c r="D225" s="27" t="s">
        <v>74</v>
      </c>
      <c r="E225" s="118">
        <v>17</v>
      </c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spans="1:30" ht="15.75" customHeight="1">
      <c r="A226" s="27"/>
      <c r="B226" s="52"/>
      <c r="C226" s="52">
        <v>43525</v>
      </c>
      <c r="D226" s="27" t="s">
        <v>210</v>
      </c>
      <c r="E226" s="118">
        <v>20</v>
      </c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spans="1:30" ht="15.75" customHeight="1">
      <c r="A227" s="27"/>
      <c r="B227" s="52"/>
      <c r="C227" s="52">
        <v>43529</v>
      </c>
      <c r="D227" s="27" t="s">
        <v>623</v>
      </c>
      <c r="E227" s="125">
        <v>207.59</v>
      </c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spans="1:30" ht="15.75" customHeight="1">
      <c r="A228" s="27"/>
      <c r="B228" s="52"/>
      <c r="C228" s="52">
        <v>43529</v>
      </c>
      <c r="D228" s="27" t="s">
        <v>624</v>
      </c>
      <c r="E228" s="125">
        <v>38.26</v>
      </c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spans="1:30" ht="15.75" customHeight="1">
      <c r="A229" s="27"/>
      <c r="B229" s="52"/>
      <c r="C229" s="52">
        <v>43544</v>
      </c>
      <c r="D229" s="27" t="s">
        <v>625</v>
      </c>
      <c r="E229" s="125">
        <v>15.65</v>
      </c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spans="1:30" ht="15.75" customHeight="1">
      <c r="A230" s="27"/>
      <c r="B230" s="52"/>
      <c r="C230" s="52">
        <v>43529</v>
      </c>
      <c r="D230" s="27" t="s">
        <v>213</v>
      </c>
      <c r="E230" s="118"/>
      <c r="F230" s="27">
        <v>20</v>
      </c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spans="1:30" ht="15.75" customHeight="1">
      <c r="A231" s="27"/>
      <c r="B231" s="52"/>
      <c r="C231" s="52">
        <v>43409</v>
      </c>
      <c r="D231" s="27" t="s">
        <v>198</v>
      </c>
      <c r="E231" s="118">
        <v>49.9</v>
      </c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spans="1:30" ht="15.75" customHeight="1">
      <c r="A232" s="27"/>
      <c r="B232" s="52">
        <v>43439</v>
      </c>
      <c r="C232" s="52">
        <v>43439</v>
      </c>
      <c r="D232" s="27" t="s">
        <v>200</v>
      </c>
      <c r="E232" s="118">
        <v>49.9</v>
      </c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spans="1:30" ht="15.75" customHeight="1">
      <c r="A233" s="27"/>
      <c r="B233" s="52">
        <v>43472</v>
      </c>
      <c r="C233" s="52">
        <v>43472</v>
      </c>
      <c r="D233" s="27" t="s">
        <v>204</v>
      </c>
      <c r="E233" s="118">
        <v>49.9</v>
      </c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spans="1:30" ht="15.75" customHeight="1">
      <c r="A234" s="27"/>
      <c r="B234" s="52">
        <v>43502</v>
      </c>
      <c r="C234" s="52">
        <v>43502</v>
      </c>
      <c r="D234" s="27" t="s">
        <v>207</v>
      </c>
      <c r="E234" s="118">
        <v>49.9</v>
      </c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spans="1:30" ht="15.75" customHeight="1">
      <c r="A235" s="27"/>
      <c r="B235" s="52">
        <v>43504</v>
      </c>
      <c r="C235" s="52">
        <v>43504</v>
      </c>
      <c r="D235" s="27" t="s">
        <v>626</v>
      </c>
      <c r="E235" s="118">
        <v>49.9</v>
      </c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spans="1:30" ht="15.75" customHeight="1">
      <c r="A236" s="27"/>
      <c r="B236" s="52"/>
      <c r="C236" s="52">
        <v>43556</v>
      </c>
      <c r="D236" s="27" t="s">
        <v>73</v>
      </c>
      <c r="E236" s="118">
        <v>20</v>
      </c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spans="1:30" ht="15.75" customHeight="1">
      <c r="A237" s="27"/>
      <c r="B237" s="52"/>
      <c r="C237" s="52">
        <v>43549</v>
      </c>
      <c r="D237" s="27" t="s">
        <v>216</v>
      </c>
      <c r="E237" s="118">
        <v>17</v>
      </c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spans="1:30" ht="15.75" customHeight="1">
      <c r="A238" s="27"/>
      <c r="B238" s="52"/>
      <c r="C238" s="52">
        <v>43552</v>
      </c>
      <c r="D238" s="27" t="s">
        <v>214</v>
      </c>
      <c r="E238" s="118"/>
      <c r="F238" s="27">
        <v>17</v>
      </c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spans="1:30" ht="15.75" customHeight="1">
      <c r="A239" s="27"/>
      <c r="B239" s="52"/>
      <c r="C239" s="52">
        <v>43537</v>
      </c>
      <c r="D239" s="27" t="s">
        <v>214</v>
      </c>
      <c r="E239" s="118"/>
      <c r="F239" s="27">
        <v>17</v>
      </c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spans="1:30" ht="15.75" customHeight="1">
      <c r="A240" s="27"/>
      <c r="B240" s="52"/>
      <c r="C240" s="52">
        <v>43566</v>
      </c>
      <c r="D240" s="27" t="s">
        <v>217</v>
      </c>
      <c r="E240" s="118">
        <v>250</v>
      </c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spans="1:30" ht="15.75" customHeight="1">
      <c r="A241" s="27"/>
      <c r="B241" s="52"/>
      <c r="C241" s="52">
        <v>43566</v>
      </c>
      <c r="D241" s="27" t="s">
        <v>218</v>
      </c>
      <c r="E241" s="118"/>
      <c r="F241" s="27">
        <v>0.27</v>
      </c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spans="1:30" ht="15.75" customHeight="1">
      <c r="A242" s="27"/>
      <c r="B242" s="52"/>
      <c r="C242" s="52">
        <v>43566</v>
      </c>
      <c r="D242" s="27" t="s">
        <v>219</v>
      </c>
      <c r="E242" s="118"/>
      <c r="F242" s="27">
        <v>0.63</v>
      </c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spans="1:30" ht="15.75" customHeight="1">
      <c r="A243" s="27"/>
      <c r="B243" s="52"/>
      <c r="C243" s="52">
        <v>43566</v>
      </c>
      <c r="D243" s="27" t="s">
        <v>220</v>
      </c>
      <c r="E243" s="118"/>
      <c r="F243" s="27">
        <v>0.2</v>
      </c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spans="1:30" ht="15.75" customHeight="1">
      <c r="A244" s="27"/>
      <c r="B244" s="52"/>
      <c r="C244" s="52">
        <v>43572</v>
      </c>
      <c r="D244" s="27" t="s">
        <v>224</v>
      </c>
      <c r="E244" s="118"/>
      <c r="F244" s="27">
        <v>100</v>
      </c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spans="1:30" ht="15.75" customHeight="1">
      <c r="A245" s="27"/>
      <c r="B245" s="52"/>
      <c r="C245" s="52">
        <v>43572</v>
      </c>
      <c r="D245" s="27" t="s">
        <v>225</v>
      </c>
      <c r="E245" s="118"/>
      <c r="F245" s="27">
        <v>200</v>
      </c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spans="1:30" ht="15.75" customHeight="1">
      <c r="A246" s="27"/>
      <c r="B246" s="52"/>
      <c r="C246" s="52">
        <v>43572</v>
      </c>
      <c r="D246" s="27" t="s">
        <v>226</v>
      </c>
      <c r="E246" s="118"/>
      <c r="F246" s="27">
        <v>50</v>
      </c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spans="1:30" ht="15.75" customHeight="1">
      <c r="A247" s="27"/>
      <c r="B247" s="52"/>
      <c r="C247" s="52">
        <v>43584</v>
      </c>
      <c r="D247" s="27" t="s">
        <v>227</v>
      </c>
      <c r="E247" s="118"/>
      <c r="F247" s="27">
        <v>5.0999999999999996</v>
      </c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spans="1:30" ht="15.75" customHeight="1">
      <c r="A248" s="27"/>
      <c r="B248" s="52"/>
      <c r="C248" s="52">
        <v>43582</v>
      </c>
      <c r="D248" s="27" t="s">
        <v>216</v>
      </c>
      <c r="E248" s="118">
        <v>17</v>
      </c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spans="1:30" ht="15.75" customHeight="1">
      <c r="A249" s="27"/>
      <c r="B249" s="52"/>
      <c r="C249" s="52">
        <v>43587</v>
      </c>
      <c r="D249" s="27" t="s">
        <v>210</v>
      </c>
      <c r="E249" s="118">
        <v>20</v>
      </c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spans="1:30" ht="15.75" customHeight="1">
      <c r="A250" s="27"/>
      <c r="B250" s="52"/>
      <c r="C250" s="52">
        <v>43587</v>
      </c>
      <c r="D250" s="27" t="s">
        <v>228</v>
      </c>
      <c r="E250" s="118">
        <v>34</v>
      </c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spans="1:30" ht="15.75" customHeight="1">
      <c r="A251" s="41"/>
      <c r="B251" s="52"/>
      <c r="C251" s="52">
        <v>43571</v>
      </c>
      <c r="D251" s="41" t="s">
        <v>221</v>
      </c>
      <c r="E251" s="118">
        <v>64.91</v>
      </c>
      <c r="F251" s="40"/>
      <c r="G251" s="40"/>
      <c r="H251" s="41"/>
      <c r="I251" s="41" t="s">
        <v>222</v>
      </c>
      <c r="J251" s="41" t="s">
        <v>87</v>
      </c>
      <c r="K251" s="41" t="s">
        <v>223</v>
      </c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</row>
    <row r="252" spans="1:30" ht="15.75" customHeight="1">
      <c r="A252" s="27"/>
      <c r="B252" s="52"/>
      <c r="C252" s="52">
        <v>43601</v>
      </c>
      <c r="D252" s="27" t="s">
        <v>230</v>
      </c>
      <c r="E252" s="118">
        <v>2.17</v>
      </c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spans="1:30" ht="15.75" customHeight="1">
      <c r="A253" s="27"/>
      <c r="B253" s="52"/>
      <c r="C253" s="52">
        <v>43601</v>
      </c>
      <c r="D253" s="27" t="s">
        <v>231</v>
      </c>
      <c r="E253" s="118">
        <v>72.209999999999994</v>
      </c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spans="1:30" ht="15.75" customHeight="1">
      <c r="A254" s="27"/>
      <c r="B254" s="52"/>
      <c r="C254" s="52">
        <v>43606</v>
      </c>
      <c r="D254" s="27" t="s">
        <v>232</v>
      </c>
      <c r="E254" s="118"/>
      <c r="F254" s="27">
        <v>150</v>
      </c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spans="1:30" ht="15.75" customHeight="1">
      <c r="A255" s="27"/>
      <c r="B255" s="52"/>
      <c r="C255" s="52">
        <v>43608</v>
      </c>
      <c r="D255" s="27" t="s">
        <v>233</v>
      </c>
      <c r="E255" s="118"/>
      <c r="F255" s="27">
        <v>30</v>
      </c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spans="1:30" ht="15.75" customHeight="1">
      <c r="A256" s="27"/>
      <c r="B256" s="52"/>
      <c r="C256" s="52">
        <v>43610</v>
      </c>
      <c r="D256" s="27" t="s">
        <v>74</v>
      </c>
      <c r="E256" s="118">
        <v>17</v>
      </c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spans="1:30" ht="15.75" customHeight="1">
      <c r="A257" s="27"/>
      <c r="B257" s="52"/>
      <c r="C257" s="52">
        <v>43618</v>
      </c>
      <c r="D257" s="27" t="s">
        <v>73</v>
      </c>
      <c r="E257" s="118">
        <v>20</v>
      </c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spans="1:30" ht="15.75" customHeight="1">
      <c r="A258" s="27"/>
      <c r="B258" s="52"/>
      <c r="C258" s="52">
        <v>43613</v>
      </c>
      <c r="D258" s="27" t="s">
        <v>234</v>
      </c>
      <c r="E258" s="118"/>
      <c r="F258" s="27">
        <v>17</v>
      </c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spans="1:30" ht="15.75" customHeight="1">
      <c r="A259" s="27"/>
      <c r="B259" s="52"/>
      <c r="C259" s="52">
        <v>43619</v>
      </c>
      <c r="D259" s="27" t="s">
        <v>230</v>
      </c>
      <c r="E259" s="118">
        <v>1.08</v>
      </c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spans="1:30" ht="15.75" customHeight="1">
      <c r="A260" s="27"/>
      <c r="B260" s="52"/>
      <c r="C260" s="52">
        <v>43619</v>
      </c>
      <c r="D260" s="27" t="s">
        <v>235</v>
      </c>
      <c r="E260" s="118">
        <v>36.119999999999997</v>
      </c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spans="1:30" ht="15.75" customHeight="1">
      <c r="A261" s="27"/>
      <c r="B261" s="52"/>
      <c r="C261" s="52">
        <v>43622</v>
      </c>
      <c r="D261" s="27" t="s">
        <v>627</v>
      </c>
      <c r="E261" s="118">
        <v>113.79</v>
      </c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spans="1:30" ht="15.75" customHeight="1">
      <c r="A262" s="27"/>
      <c r="B262" s="52"/>
      <c r="C262" s="52">
        <v>43622</v>
      </c>
      <c r="D262" s="27" t="s">
        <v>628</v>
      </c>
      <c r="E262" s="118">
        <v>19.170000000000002</v>
      </c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spans="1:30" ht="15.75" customHeight="1">
      <c r="A263" s="27"/>
      <c r="B263" s="52"/>
      <c r="C263" s="52">
        <v>43636</v>
      </c>
      <c r="D263" s="27" t="s">
        <v>629</v>
      </c>
      <c r="E263" s="118">
        <v>7.93</v>
      </c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spans="1:30" ht="15.75" customHeight="1">
      <c r="A264" s="27"/>
      <c r="B264" s="52"/>
      <c r="C264" s="52">
        <v>43646</v>
      </c>
      <c r="D264" s="27" t="s">
        <v>210</v>
      </c>
      <c r="E264" s="118">
        <v>3.33</v>
      </c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spans="1:30" ht="15.75" customHeight="1">
      <c r="A265" s="27"/>
      <c r="B265" s="52"/>
      <c r="C265" s="52">
        <v>43647</v>
      </c>
      <c r="D265" s="27" t="s">
        <v>210</v>
      </c>
      <c r="E265" s="118">
        <v>20</v>
      </c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spans="1:30" ht="15.75" customHeight="1">
      <c r="A266" s="27"/>
      <c r="B266" s="52"/>
      <c r="C266" s="52">
        <v>43640</v>
      </c>
      <c r="D266" s="27" t="s">
        <v>239</v>
      </c>
      <c r="E266" s="118">
        <v>36.92</v>
      </c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spans="1:30" ht="15.75" customHeight="1">
      <c r="A267" s="27"/>
      <c r="B267" s="52"/>
      <c r="C267" s="52">
        <v>43641</v>
      </c>
      <c r="D267" s="27" t="s">
        <v>216</v>
      </c>
      <c r="E267" s="118">
        <v>17</v>
      </c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spans="1:30" ht="15.75" customHeight="1">
      <c r="A268" s="27"/>
      <c r="B268" s="52"/>
      <c r="C268" s="52">
        <v>43649</v>
      </c>
      <c r="D268" s="27" t="s">
        <v>630</v>
      </c>
      <c r="E268" s="125">
        <v>347.41</v>
      </c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spans="1:30" ht="15.75" customHeight="1">
      <c r="A269" s="27"/>
      <c r="B269" s="52"/>
      <c r="C269" s="52">
        <v>43649</v>
      </c>
      <c r="D269" s="27" t="s">
        <v>631</v>
      </c>
      <c r="E269" s="125">
        <v>69.63</v>
      </c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spans="1:30" ht="15.75" customHeight="1">
      <c r="A270" s="27"/>
      <c r="B270" s="52"/>
      <c r="C270" s="52">
        <v>43666</v>
      </c>
      <c r="D270" s="27" t="s">
        <v>632</v>
      </c>
      <c r="E270" s="125">
        <v>28.56</v>
      </c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spans="1:30" ht="15.75" customHeight="1">
      <c r="A271" s="27"/>
      <c r="B271" s="52"/>
      <c r="C271" s="52">
        <v>43655</v>
      </c>
      <c r="D271" s="27" t="s">
        <v>243</v>
      </c>
      <c r="E271" s="118">
        <v>142</v>
      </c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spans="1:30" ht="15.75" customHeight="1">
      <c r="A272" s="27"/>
      <c r="B272" s="52"/>
      <c r="C272" s="52">
        <v>43655</v>
      </c>
      <c r="D272" s="27" t="s">
        <v>244</v>
      </c>
      <c r="E272" s="118"/>
      <c r="F272" s="27">
        <v>60</v>
      </c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spans="1:30" ht="15.75" customHeight="1">
      <c r="A273" s="27"/>
      <c r="B273" s="52"/>
      <c r="C273" s="52">
        <v>43647</v>
      </c>
      <c r="D273" s="27" t="s">
        <v>240</v>
      </c>
      <c r="E273" s="118">
        <v>57.59</v>
      </c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spans="1:30" ht="15.75" customHeight="1">
      <c r="A274" s="27"/>
      <c r="B274" s="52"/>
      <c r="C274" s="52">
        <v>43593</v>
      </c>
      <c r="D274" s="9" t="s">
        <v>229</v>
      </c>
      <c r="E274" s="126">
        <v>93.05</v>
      </c>
      <c r="J274" s="9" t="s">
        <v>89</v>
      </c>
      <c r="K274" s="9" t="s">
        <v>87</v>
      </c>
      <c r="M274" s="9" t="s">
        <v>633</v>
      </c>
      <c r="N274" s="1">
        <v>671</v>
      </c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spans="1:30" ht="15.75" customHeight="1">
      <c r="A275" s="27"/>
      <c r="B275" s="52"/>
      <c r="C275" s="52">
        <v>43593</v>
      </c>
      <c r="D275" s="9" t="s">
        <v>229</v>
      </c>
      <c r="E275" s="126">
        <v>25.91</v>
      </c>
      <c r="J275" s="9" t="s">
        <v>89</v>
      </c>
      <c r="K275" s="9" t="s">
        <v>87</v>
      </c>
      <c r="M275" s="9" t="s">
        <v>634</v>
      </c>
      <c r="N275" s="1">
        <v>302</v>
      </c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spans="1:30" ht="15.75" customHeight="1">
      <c r="A276" s="27"/>
      <c r="B276" s="52"/>
      <c r="C276" s="52">
        <v>43671</v>
      </c>
      <c r="D276" s="27" t="s">
        <v>74</v>
      </c>
      <c r="E276" s="118">
        <v>17</v>
      </c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spans="1:30" ht="15.75" customHeight="1">
      <c r="A277" s="27"/>
      <c r="B277" s="52"/>
      <c r="C277" s="52">
        <v>43674</v>
      </c>
      <c r="D277" s="27" t="s">
        <v>246</v>
      </c>
      <c r="E277" s="118"/>
      <c r="F277" s="27">
        <v>5.0999999999999996</v>
      </c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spans="1:30" ht="15.75" customHeight="1">
      <c r="A278" s="27"/>
      <c r="B278" s="52"/>
      <c r="C278" s="52">
        <v>43677</v>
      </c>
      <c r="D278" s="27" t="s">
        <v>248</v>
      </c>
      <c r="E278" s="118">
        <v>24.66</v>
      </c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spans="1:30" ht="15.75" customHeight="1">
      <c r="A279" s="27"/>
      <c r="B279" s="52"/>
      <c r="C279" s="52">
        <v>43677</v>
      </c>
      <c r="D279" s="27" t="s">
        <v>247</v>
      </c>
      <c r="E279" s="118">
        <v>1.48</v>
      </c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spans="1:30" ht="15.75" customHeight="1">
      <c r="A280" s="27"/>
      <c r="B280" s="52"/>
      <c r="C280" s="52">
        <v>43678</v>
      </c>
      <c r="D280" s="27" t="s">
        <v>73</v>
      </c>
      <c r="E280" s="118">
        <v>20</v>
      </c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spans="1:30" ht="15.75" customHeight="1">
      <c r="A281" s="27"/>
      <c r="B281" s="52"/>
      <c r="C281" s="52">
        <v>43685</v>
      </c>
      <c r="D281" s="27" t="s">
        <v>249</v>
      </c>
      <c r="E281" s="118"/>
      <c r="F281" s="27">
        <v>468</v>
      </c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spans="1:30" ht="15.75" customHeight="1">
      <c r="A282" s="27"/>
      <c r="B282" s="52"/>
      <c r="C282" s="52">
        <v>43709</v>
      </c>
      <c r="D282" s="27" t="s">
        <v>73</v>
      </c>
      <c r="E282" s="118">
        <v>20</v>
      </c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spans="1:30" ht="15.75" customHeight="1">
      <c r="A283" s="27"/>
      <c r="B283" s="52"/>
      <c r="C283" s="52">
        <v>43702</v>
      </c>
      <c r="D283" s="27" t="s">
        <v>74</v>
      </c>
      <c r="E283" s="118">
        <v>17</v>
      </c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spans="1:30" ht="15.75" customHeight="1">
      <c r="A284" s="27"/>
      <c r="B284" s="52"/>
      <c r="C284" s="52">
        <v>43705</v>
      </c>
      <c r="D284" s="27" t="s">
        <v>234</v>
      </c>
      <c r="E284" s="118"/>
      <c r="F284" s="27">
        <v>5.0999999999999996</v>
      </c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spans="1:30" ht="15.75" customHeight="1">
      <c r="A285" s="27"/>
      <c r="B285" s="52"/>
      <c r="C285" s="52">
        <v>43711</v>
      </c>
      <c r="D285" s="27" t="s">
        <v>250</v>
      </c>
      <c r="E285" s="118">
        <v>230</v>
      </c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spans="1:30" ht="15.75" customHeight="1">
      <c r="A286" s="27"/>
      <c r="B286" s="52"/>
      <c r="C286" s="52">
        <v>43728</v>
      </c>
      <c r="D286" s="27" t="s">
        <v>252</v>
      </c>
      <c r="E286" s="118">
        <v>164</v>
      </c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spans="1:30" ht="15.75" customHeight="1">
      <c r="A287" s="27"/>
      <c r="B287" s="52"/>
      <c r="C287" s="52">
        <v>43718</v>
      </c>
      <c r="D287" s="27" t="s">
        <v>251</v>
      </c>
      <c r="E287" s="118"/>
      <c r="F287" s="27">
        <v>1000</v>
      </c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spans="1:30" ht="15.75" customHeight="1">
      <c r="A288" s="27"/>
      <c r="B288" s="52"/>
      <c r="C288" s="52">
        <v>43740</v>
      </c>
      <c r="D288" s="27" t="s">
        <v>73</v>
      </c>
      <c r="E288" s="118">
        <v>20</v>
      </c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spans="1:30" ht="15.75" customHeight="1">
      <c r="A289" s="27"/>
      <c r="B289" s="52"/>
      <c r="C289" s="52">
        <v>43733</v>
      </c>
      <c r="D289" s="27" t="s">
        <v>216</v>
      </c>
      <c r="E289" s="118">
        <v>17</v>
      </c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spans="1:30" ht="15.75" customHeight="1">
      <c r="A290" s="27"/>
      <c r="B290" s="52"/>
      <c r="C290" s="52">
        <v>43735</v>
      </c>
      <c r="D290" s="27" t="s">
        <v>234</v>
      </c>
      <c r="E290" s="118"/>
      <c r="F290" s="27">
        <v>5.0999999999999996</v>
      </c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spans="1:30" ht="15.75" customHeight="1">
      <c r="A291" s="27"/>
      <c r="B291" s="52"/>
      <c r="C291" s="52">
        <v>43744</v>
      </c>
      <c r="D291" s="27" t="s">
        <v>253</v>
      </c>
      <c r="E291" s="118">
        <v>182</v>
      </c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spans="1:30" ht="15.75" customHeight="1">
      <c r="A292" s="27"/>
      <c r="B292" s="52"/>
      <c r="C292" s="52">
        <v>43758</v>
      </c>
      <c r="D292" s="27" t="s">
        <v>252</v>
      </c>
      <c r="E292" s="118">
        <v>30</v>
      </c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spans="1:30" ht="15.75" customHeight="1">
      <c r="A293" s="27"/>
      <c r="B293" s="52"/>
      <c r="C293" s="52">
        <v>43763</v>
      </c>
      <c r="D293" s="27" t="s">
        <v>254</v>
      </c>
      <c r="E293" s="118"/>
      <c r="F293" s="27">
        <v>230</v>
      </c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spans="1:30" ht="15.75" customHeight="1">
      <c r="A294" s="27"/>
      <c r="B294" s="52"/>
      <c r="C294" s="52">
        <v>43763</v>
      </c>
      <c r="D294" s="27" t="s">
        <v>255</v>
      </c>
      <c r="E294" s="118"/>
      <c r="F294" s="27">
        <v>400</v>
      </c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spans="1:30" ht="15.75" customHeight="1">
      <c r="A295" s="27"/>
      <c r="B295" s="52"/>
      <c r="C295" s="52">
        <v>43766</v>
      </c>
      <c r="D295" s="27" t="s">
        <v>256</v>
      </c>
      <c r="E295" s="118"/>
      <c r="F295" s="27">
        <v>100</v>
      </c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spans="1:30" ht="15.75" customHeight="1">
      <c r="A296" s="27"/>
      <c r="B296" s="52"/>
      <c r="C296" s="52">
        <v>43764</v>
      </c>
      <c r="D296" s="27" t="s">
        <v>74</v>
      </c>
      <c r="E296" s="118">
        <v>17</v>
      </c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spans="1:30" ht="15.75" customHeight="1">
      <c r="A297" s="27"/>
      <c r="B297" s="52"/>
      <c r="C297" s="52">
        <v>43766</v>
      </c>
      <c r="D297" s="27" t="s">
        <v>234</v>
      </c>
      <c r="E297" s="118"/>
      <c r="F297" s="27">
        <v>5.0999999999999996</v>
      </c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spans="1:30" ht="15.75" customHeight="1">
      <c r="A298" s="27"/>
      <c r="B298" s="52"/>
      <c r="C298" s="52">
        <v>43769</v>
      </c>
      <c r="D298" s="27" t="s">
        <v>257</v>
      </c>
      <c r="E298" s="118">
        <v>120</v>
      </c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spans="1:30" ht="15.75" customHeight="1">
      <c r="A299" s="27"/>
      <c r="B299" s="52"/>
      <c r="C299" s="52">
        <v>43770</v>
      </c>
      <c r="D299" s="27" t="s">
        <v>73</v>
      </c>
      <c r="E299" s="118">
        <v>20</v>
      </c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spans="1:30" ht="15.75" customHeight="1">
      <c r="A300" s="27"/>
      <c r="B300" s="52"/>
      <c r="C300" s="52">
        <v>43772</v>
      </c>
      <c r="D300" s="27" t="s">
        <v>259</v>
      </c>
      <c r="E300" s="118">
        <v>164</v>
      </c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spans="1:30" ht="15.75" customHeight="1">
      <c r="A301" s="27"/>
      <c r="B301" s="52"/>
      <c r="C301" s="52">
        <v>43789</v>
      </c>
      <c r="D301" s="27" t="s">
        <v>264</v>
      </c>
      <c r="E301" s="125">
        <v>12</v>
      </c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spans="1:30" ht="15.75" customHeight="1">
      <c r="A302" s="27"/>
      <c r="B302" s="52"/>
      <c r="C302" s="52">
        <v>43772</v>
      </c>
      <c r="D302" s="27" t="s">
        <v>258</v>
      </c>
      <c r="E302" s="118">
        <v>107</v>
      </c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spans="1:30" ht="15.75" customHeight="1">
      <c r="A303" s="27"/>
      <c r="B303" s="52"/>
      <c r="C303" s="52">
        <v>43789</v>
      </c>
      <c r="D303" s="27" t="s">
        <v>263</v>
      </c>
      <c r="E303" s="125">
        <v>7</v>
      </c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spans="1:30" ht="15.75" customHeight="1">
      <c r="A304" s="27"/>
      <c r="B304" s="52"/>
      <c r="C304" s="52">
        <v>43772</v>
      </c>
      <c r="D304" s="27" t="s">
        <v>260</v>
      </c>
      <c r="E304" s="118">
        <v>500</v>
      </c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spans="1:30" ht="15.75" customHeight="1">
      <c r="A305" s="27"/>
      <c r="B305" s="52"/>
      <c r="C305" s="52">
        <v>43786</v>
      </c>
      <c r="D305" s="27" t="s">
        <v>262</v>
      </c>
      <c r="E305" s="118">
        <v>5</v>
      </c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spans="1:30" ht="15.75" customHeight="1">
      <c r="A306" s="27"/>
      <c r="B306" s="52"/>
      <c r="C306" s="52">
        <v>43800</v>
      </c>
      <c r="D306" s="27" t="s">
        <v>73</v>
      </c>
      <c r="E306" s="118">
        <v>20</v>
      </c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spans="1:30" ht="15.75" customHeight="1">
      <c r="A307" s="27"/>
      <c r="B307" s="52"/>
      <c r="C307" s="52">
        <v>43794</v>
      </c>
      <c r="D307" s="27" t="s">
        <v>74</v>
      </c>
      <c r="E307" s="118">
        <v>17</v>
      </c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spans="1:30" ht="15.75" customHeight="1">
      <c r="A308" s="27"/>
      <c r="B308" s="52"/>
      <c r="C308" s="52">
        <v>43797</v>
      </c>
      <c r="D308" s="27" t="s">
        <v>234</v>
      </c>
      <c r="E308" s="118"/>
      <c r="F308" s="27">
        <v>17</v>
      </c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spans="1:30" ht="15.75" customHeight="1">
      <c r="A309" s="43"/>
      <c r="B309" s="52"/>
      <c r="C309" s="52">
        <v>43796</v>
      </c>
      <c r="D309" s="43" t="s">
        <v>265</v>
      </c>
      <c r="E309" s="127"/>
      <c r="F309" s="127">
        <v>320</v>
      </c>
      <c r="G309" s="42"/>
      <c r="H309" s="42"/>
      <c r="I309" s="42"/>
      <c r="J309" s="43" t="s">
        <v>266</v>
      </c>
      <c r="K309" s="43" t="s">
        <v>87</v>
      </c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</row>
    <row r="310" spans="1:30" ht="15.75" customHeight="1">
      <c r="A310" s="27"/>
      <c r="B310" s="52"/>
      <c r="C310" s="52">
        <v>43804</v>
      </c>
      <c r="D310" s="27" t="s">
        <v>268</v>
      </c>
      <c r="E310" s="125">
        <v>164</v>
      </c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spans="1:30" ht="15.75" customHeight="1">
      <c r="A311" s="27"/>
      <c r="B311" s="52"/>
      <c r="C311" s="52">
        <v>43819</v>
      </c>
      <c r="D311" s="27" t="s">
        <v>270</v>
      </c>
      <c r="E311" s="125">
        <v>12</v>
      </c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spans="1:30" ht="15.75" customHeight="1">
      <c r="A312" s="27"/>
      <c r="B312" s="52"/>
      <c r="C312" s="52">
        <v>43804</v>
      </c>
      <c r="D312" s="27" t="s">
        <v>635</v>
      </c>
      <c r="E312" s="125">
        <v>254.41</v>
      </c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spans="1:30" ht="15.75" customHeight="1">
      <c r="A313" s="27"/>
      <c r="B313" s="52"/>
      <c r="C313" s="52">
        <v>43804</v>
      </c>
      <c r="D313" s="27" t="s">
        <v>636</v>
      </c>
      <c r="E313" s="125">
        <v>48.06</v>
      </c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spans="1:30" ht="15.75" customHeight="1">
      <c r="A314" s="27"/>
      <c r="B314" s="52"/>
      <c r="C314" s="52">
        <v>43819</v>
      </c>
      <c r="D314" s="27" t="s">
        <v>637</v>
      </c>
      <c r="E314" s="125">
        <v>19.8</v>
      </c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spans="1:30" ht="15.75" customHeight="1">
      <c r="A315" s="27"/>
      <c r="B315" s="52"/>
      <c r="C315" s="52">
        <v>43830</v>
      </c>
      <c r="D315" s="27" t="s">
        <v>272</v>
      </c>
      <c r="E315" s="118">
        <v>19.34</v>
      </c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spans="1:30" ht="15.75" customHeight="1">
      <c r="A316" s="27"/>
      <c r="B316" s="52"/>
      <c r="C316" s="52">
        <v>43831</v>
      </c>
      <c r="D316" s="27" t="s">
        <v>73</v>
      </c>
      <c r="E316" s="118">
        <v>20</v>
      </c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spans="1:30" ht="15.75" customHeight="1">
      <c r="A317" s="27"/>
      <c r="B317" s="52"/>
      <c r="C317" s="52">
        <v>43830</v>
      </c>
      <c r="D317" s="27" t="s">
        <v>193</v>
      </c>
      <c r="E317" s="118">
        <v>17</v>
      </c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spans="1:30" ht="15.75" customHeight="1">
      <c r="A318" s="27"/>
      <c r="B318" s="52"/>
      <c r="C318" s="52">
        <v>43830</v>
      </c>
      <c r="D318" s="27" t="s">
        <v>234</v>
      </c>
      <c r="E318" s="118"/>
      <c r="F318" s="27">
        <v>5.0999999999999996</v>
      </c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spans="1:30" ht="15.75" customHeight="1">
      <c r="A319" s="27"/>
      <c r="B319" s="52"/>
      <c r="C319" s="52">
        <v>43850</v>
      </c>
      <c r="D319" s="27" t="s">
        <v>277</v>
      </c>
      <c r="E319" s="125">
        <v>20.12</v>
      </c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spans="1:30" ht="15.75" customHeight="1">
      <c r="A320" s="27"/>
      <c r="B320" s="52"/>
      <c r="C320" s="52">
        <v>43850</v>
      </c>
      <c r="D320" s="27" t="s">
        <v>275</v>
      </c>
      <c r="E320" s="125">
        <v>6</v>
      </c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spans="1:30" ht="15.75" customHeight="1">
      <c r="A321" s="27"/>
      <c r="B321" s="52"/>
      <c r="C321" s="52">
        <v>43837</v>
      </c>
      <c r="D321" s="27" t="s">
        <v>638</v>
      </c>
      <c r="E321" s="118">
        <v>207.57</v>
      </c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spans="1:30" ht="15.75" customHeight="1">
      <c r="A322" s="27"/>
      <c r="B322" s="52"/>
      <c r="C322" s="52">
        <v>43837</v>
      </c>
      <c r="D322" s="27" t="s">
        <v>273</v>
      </c>
      <c r="E322" s="118">
        <v>38.340000000000003</v>
      </c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spans="1:30" ht="15.75" customHeight="1">
      <c r="A323" s="27"/>
      <c r="B323" s="52"/>
      <c r="C323" s="52">
        <v>43850</v>
      </c>
      <c r="D323" s="27" t="s">
        <v>276</v>
      </c>
      <c r="E323" s="125">
        <v>15.13</v>
      </c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spans="1:30" ht="15.75" customHeight="1">
      <c r="A324" s="27"/>
      <c r="B324" s="52"/>
      <c r="C324" s="52">
        <v>43777</v>
      </c>
      <c r="D324" s="43" t="s">
        <v>261</v>
      </c>
      <c r="E324" s="125">
        <v>207</v>
      </c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spans="1:30" ht="15.75" customHeight="1">
      <c r="A325" s="27"/>
      <c r="B325" s="52"/>
      <c r="C325" s="52">
        <v>43857</v>
      </c>
      <c r="D325" s="27" t="s">
        <v>279</v>
      </c>
      <c r="E325" s="118">
        <v>250</v>
      </c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spans="1:30" ht="15.75" customHeight="1">
      <c r="A326" s="27"/>
      <c r="B326" s="52"/>
      <c r="C326" s="52">
        <v>43857</v>
      </c>
      <c r="D326" s="27" t="s">
        <v>278</v>
      </c>
      <c r="E326" s="118">
        <v>7</v>
      </c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spans="1:30" ht="15.75" customHeight="1">
      <c r="A327" s="27"/>
      <c r="B327" s="52"/>
      <c r="C327" s="52">
        <v>43863</v>
      </c>
      <c r="D327" s="27" t="s">
        <v>73</v>
      </c>
      <c r="E327" s="118">
        <v>20</v>
      </c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spans="1:30" ht="15.75" customHeight="1">
      <c r="A328" s="27"/>
      <c r="B328" s="52"/>
      <c r="C328" s="52">
        <v>43860</v>
      </c>
      <c r="D328" s="27" t="s">
        <v>193</v>
      </c>
      <c r="E328" s="118">
        <v>17</v>
      </c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spans="1:30" ht="15.75" customHeight="1">
      <c r="A329" s="27"/>
      <c r="B329" s="52"/>
      <c r="C329" s="52">
        <v>43860</v>
      </c>
      <c r="D329" s="27" t="s">
        <v>234</v>
      </c>
      <c r="E329" s="118"/>
      <c r="F329" s="27">
        <v>5.0999999999999996</v>
      </c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spans="1:30" ht="15.75" customHeight="1">
      <c r="A330" s="27"/>
      <c r="B330" s="52"/>
      <c r="C330" s="52">
        <v>43881</v>
      </c>
      <c r="D330" s="27" t="s">
        <v>282</v>
      </c>
      <c r="E330" s="118">
        <v>37</v>
      </c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spans="1:30" ht="15.75" customHeight="1">
      <c r="A331" s="27"/>
      <c r="B331" s="52"/>
      <c r="C331" s="52">
        <v>43871</v>
      </c>
      <c r="D331" s="27" t="s">
        <v>280</v>
      </c>
      <c r="E331" s="118">
        <v>135</v>
      </c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spans="1:30" ht="15.75" customHeight="1">
      <c r="A332" s="27"/>
      <c r="B332" s="52"/>
      <c r="C332" s="52">
        <v>43871</v>
      </c>
      <c r="D332" s="27" t="s">
        <v>281</v>
      </c>
      <c r="E332" s="118">
        <v>480.1</v>
      </c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spans="1:30" ht="15.75" customHeight="1">
      <c r="A333" s="27"/>
      <c r="B333" s="52"/>
      <c r="C333" s="52">
        <v>43891</v>
      </c>
      <c r="D333" s="27" t="s">
        <v>73</v>
      </c>
      <c r="E333" s="118">
        <v>20</v>
      </c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spans="1:30" ht="15.75" customHeight="1">
      <c r="A334" s="27"/>
      <c r="B334" s="52"/>
      <c r="C334" s="52">
        <v>43894</v>
      </c>
      <c r="D334" s="43" t="s">
        <v>639</v>
      </c>
      <c r="E334" s="118">
        <v>324.8</v>
      </c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spans="1:30" ht="15.75" customHeight="1">
      <c r="A335" s="27"/>
      <c r="B335" s="52"/>
      <c r="C335" s="52">
        <v>43894</v>
      </c>
      <c r="D335" s="43" t="s">
        <v>640</v>
      </c>
      <c r="E335" s="118">
        <v>62.33</v>
      </c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spans="1:30" ht="15.75" customHeight="1">
      <c r="A336" s="27"/>
      <c r="B336" s="52"/>
      <c r="C336" s="52">
        <v>43910</v>
      </c>
      <c r="D336" s="43" t="s">
        <v>641</v>
      </c>
      <c r="E336" s="118">
        <v>25.42</v>
      </c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spans="1:30" ht="15.75" customHeight="1">
      <c r="A337" s="27"/>
      <c r="B337" s="52"/>
      <c r="C337" s="52">
        <v>43890</v>
      </c>
      <c r="D337" s="27" t="s">
        <v>74</v>
      </c>
      <c r="E337" s="118">
        <v>17.579999999999998</v>
      </c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spans="1:30" ht="15.75" customHeight="1">
      <c r="A338" s="27"/>
      <c r="B338" s="52"/>
      <c r="C338" s="52">
        <v>43890</v>
      </c>
      <c r="D338" s="27" t="s">
        <v>234</v>
      </c>
      <c r="E338" s="118"/>
      <c r="F338" s="27">
        <v>5.27</v>
      </c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spans="1:30" ht="15.75" customHeight="1">
      <c r="A339" s="27"/>
      <c r="B339" s="52"/>
      <c r="C339" s="52">
        <v>43899</v>
      </c>
      <c r="D339" s="27" t="s">
        <v>246</v>
      </c>
      <c r="E339" s="118"/>
      <c r="F339" s="27">
        <v>0.59</v>
      </c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spans="1:30" ht="15.75" customHeight="1">
      <c r="A340" s="27"/>
      <c r="B340" s="52"/>
      <c r="C340" s="52">
        <v>43906</v>
      </c>
      <c r="D340" s="27" t="s">
        <v>285</v>
      </c>
      <c r="E340" s="118"/>
      <c r="F340" s="27">
        <v>32</v>
      </c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spans="1:30" ht="15.75" customHeight="1">
      <c r="A341" s="27"/>
      <c r="B341" s="52"/>
      <c r="C341" s="52">
        <v>43920</v>
      </c>
      <c r="D341" s="43" t="s">
        <v>642</v>
      </c>
      <c r="E341" s="118">
        <v>254.93</v>
      </c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spans="1:30" ht="15.75" customHeight="1">
      <c r="A342" s="27"/>
      <c r="B342" s="52"/>
      <c r="C342" s="52">
        <v>43920</v>
      </c>
      <c r="D342" s="43" t="s">
        <v>643</v>
      </c>
      <c r="E342" s="118">
        <v>47.2</v>
      </c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spans="1:30" ht="15.75" customHeight="1">
      <c r="A343" s="27"/>
      <c r="B343" s="52"/>
      <c r="C343" s="52">
        <v>43941</v>
      </c>
      <c r="D343" s="43" t="s">
        <v>644</v>
      </c>
      <c r="E343" s="118">
        <v>19.52</v>
      </c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spans="1:30" ht="15.75" customHeight="1">
      <c r="A344" s="27"/>
      <c r="B344" s="52"/>
      <c r="C344" s="52">
        <v>43921</v>
      </c>
      <c r="D344" s="27" t="s">
        <v>272</v>
      </c>
      <c r="E344" s="118">
        <v>1.38</v>
      </c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spans="1:30" ht="15.75" customHeight="1">
      <c r="A345" s="27"/>
      <c r="B345" s="52"/>
      <c r="C345" s="52">
        <v>43922</v>
      </c>
      <c r="D345" s="27" t="s">
        <v>73</v>
      </c>
      <c r="E345" s="118">
        <v>20</v>
      </c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spans="1:30" ht="15.75" customHeight="1">
      <c r="A346" s="27"/>
      <c r="B346" s="52"/>
      <c r="C346" s="52">
        <v>43921</v>
      </c>
      <c r="D346" s="27" t="s">
        <v>74</v>
      </c>
      <c r="E346" s="118">
        <v>17</v>
      </c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spans="1:30" ht="15.75" customHeight="1">
      <c r="A347" s="27"/>
      <c r="B347" s="52"/>
      <c r="C347" s="52">
        <v>43952</v>
      </c>
      <c r="D347" s="27" t="s">
        <v>73</v>
      </c>
      <c r="E347" s="118">
        <v>20</v>
      </c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spans="1:30" ht="15.75" customHeight="1">
      <c r="A348" s="27"/>
      <c r="B348" s="52"/>
      <c r="C348" s="52">
        <v>43951</v>
      </c>
      <c r="D348" s="27" t="s">
        <v>74</v>
      </c>
      <c r="E348" s="118">
        <v>17</v>
      </c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spans="1:30" ht="15.75" customHeight="1">
      <c r="A349" s="27"/>
      <c r="B349" s="52"/>
      <c r="C349" s="52">
        <v>43951</v>
      </c>
      <c r="D349" s="27" t="s">
        <v>234</v>
      </c>
      <c r="E349" s="118"/>
      <c r="F349" s="27">
        <v>17</v>
      </c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spans="1:30" ht="15.75" customHeight="1">
      <c r="A350" s="27"/>
      <c r="B350" s="52"/>
      <c r="C350" s="52">
        <v>43970</v>
      </c>
      <c r="D350" s="27" t="s">
        <v>290</v>
      </c>
      <c r="E350" s="118">
        <v>17.3</v>
      </c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spans="1:30" ht="15.75" customHeight="1">
      <c r="A351" s="27"/>
      <c r="B351" s="52"/>
      <c r="C351" s="52">
        <v>43983</v>
      </c>
      <c r="D351" s="27" t="s">
        <v>210</v>
      </c>
      <c r="E351" s="118">
        <v>20</v>
      </c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spans="1:30" ht="15.75" customHeight="1">
      <c r="A352" s="27"/>
      <c r="B352" s="52"/>
      <c r="C352" s="52">
        <v>43986</v>
      </c>
      <c r="D352" s="27" t="s">
        <v>292</v>
      </c>
      <c r="E352" s="118">
        <v>201.03</v>
      </c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spans="1:30" ht="15.75" customHeight="1">
      <c r="A353" s="27"/>
      <c r="B353" s="52"/>
      <c r="C353" s="52">
        <v>44002</v>
      </c>
      <c r="D353" s="27" t="s">
        <v>293</v>
      </c>
      <c r="E353" s="118">
        <v>80.28</v>
      </c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spans="1:30" ht="15.75" customHeight="1">
      <c r="A354" s="27"/>
      <c r="B354" s="52"/>
      <c r="C354" s="52">
        <v>43982</v>
      </c>
      <c r="D354" s="27" t="s">
        <v>291</v>
      </c>
      <c r="E354" s="118">
        <v>17</v>
      </c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spans="1:30" ht="15.75" customHeight="1">
      <c r="A355" s="27"/>
      <c r="B355" s="52"/>
      <c r="C355" s="52">
        <v>44013</v>
      </c>
      <c r="D355" s="27" t="s">
        <v>294</v>
      </c>
      <c r="E355" s="118">
        <v>300</v>
      </c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spans="1:30" ht="15.75" customHeight="1">
      <c r="A356" s="27"/>
      <c r="B356" s="52"/>
      <c r="C356" s="52">
        <v>44013</v>
      </c>
      <c r="D356" s="27" t="s">
        <v>73</v>
      </c>
      <c r="E356" s="118">
        <v>20</v>
      </c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spans="1:30" ht="15.75" customHeight="1">
      <c r="A357" s="27"/>
      <c r="B357" s="52"/>
      <c r="C357" s="52">
        <v>44020</v>
      </c>
      <c r="D357" s="27" t="s">
        <v>645</v>
      </c>
      <c r="E357" s="118">
        <v>903.95</v>
      </c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spans="1:30" ht="15.75" customHeight="1">
      <c r="A358" s="27"/>
      <c r="B358" s="52"/>
      <c r="C358" s="52">
        <v>44020</v>
      </c>
      <c r="D358" s="27" t="s">
        <v>295</v>
      </c>
      <c r="E358" s="118">
        <v>172.71</v>
      </c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spans="1:30" ht="15.75" customHeight="1">
      <c r="A359" s="27"/>
      <c r="B359" s="52"/>
      <c r="C359" s="52">
        <v>44032</v>
      </c>
      <c r="D359" s="27" t="s">
        <v>299</v>
      </c>
      <c r="E359" s="118">
        <v>68.81</v>
      </c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spans="1:30" ht="15.75" customHeight="1">
      <c r="A360" s="27"/>
      <c r="B360" s="52"/>
      <c r="C360" s="52">
        <v>44012</v>
      </c>
      <c r="D360" s="27" t="s">
        <v>193</v>
      </c>
      <c r="E360" s="118">
        <v>17</v>
      </c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spans="1:30" ht="15.75" customHeight="1">
      <c r="A361" s="27"/>
      <c r="B361" s="52"/>
      <c r="C361" s="52">
        <v>44012</v>
      </c>
      <c r="D361" s="27" t="s">
        <v>234</v>
      </c>
      <c r="E361" s="118"/>
      <c r="F361" s="27">
        <v>5.0999999999999996</v>
      </c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spans="1:30" ht="15.75" customHeight="1">
      <c r="A362" s="27"/>
      <c r="B362" s="52"/>
      <c r="C362" s="52">
        <v>44027</v>
      </c>
      <c r="D362" s="27" t="s">
        <v>297</v>
      </c>
      <c r="E362" s="118">
        <v>4</v>
      </c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spans="1:30" ht="15.75" customHeight="1">
      <c r="A363" s="27"/>
      <c r="B363" s="52"/>
      <c r="C363" s="52">
        <v>44027</v>
      </c>
      <c r="D363" s="27" t="s">
        <v>298</v>
      </c>
      <c r="E363" s="118">
        <v>9.6</v>
      </c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spans="1:30" ht="15.75" customHeight="1">
      <c r="A364" s="27"/>
      <c r="B364" s="52"/>
      <c r="C364" s="52">
        <v>44045</v>
      </c>
      <c r="D364" s="27" t="s">
        <v>73</v>
      </c>
      <c r="E364" s="118">
        <v>20</v>
      </c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spans="1:30" ht="15.75" customHeight="1">
      <c r="A365" s="27"/>
      <c r="B365" s="52"/>
      <c r="C365" s="52">
        <v>44042</v>
      </c>
      <c r="D365" s="27" t="s">
        <v>193</v>
      </c>
      <c r="E365" s="118">
        <v>17</v>
      </c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spans="1:30" ht="15.75" customHeight="1">
      <c r="A366" s="27"/>
      <c r="B366" s="52"/>
      <c r="C366" s="52">
        <v>44042</v>
      </c>
      <c r="D366" s="27" t="s">
        <v>234</v>
      </c>
      <c r="E366" s="118"/>
      <c r="F366" s="27">
        <v>5.0999999999999996</v>
      </c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spans="1:30" ht="15.75" customHeight="1">
      <c r="A367" s="27"/>
      <c r="B367" s="52"/>
      <c r="C367" s="52">
        <v>44050</v>
      </c>
      <c r="D367" s="27" t="s">
        <v>301</v>
      </c>
      <c r="E367" s="118">
        <v>270</v>
      </c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spans="1:30" ht="15.75" customHeight="1">
      <c r="A368" s="27"/>
      <c r="B368" s="52"/>
      <c r="C368" s="52">
        <v>44050</v>
      </c>
      <c r="D368" s="27" t="s">
        <v>302</v>
      </c>
      <c r="E368" s="118"/>
      <c r="F368" s="27">
        <v>5000</v>
      </c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spans="1:30" ht="15.75" customHeight="1">
      <c r="A369" s="27"/>
      <c r="B369" s="52"/>
      <c r="C369" s="52">
        <v>44052</v>
      </c>
      <c r="D369" s="43" t="s">
        <v>646</v>
      </c>
      <c r="E369" s="118">
        <v>900.48</v>
      </c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spans="1:30" ht="15.75" customHeight="1">
      <c r="A370" s="27"/>
      <c r="B370" s="52"/>
      <c r="C370" s="52">
        <v>44052</v>
      </c>
      <c r="D370" s="43" t="s">
        <v>647</v>
      </c>
      <c r="E370" s="118">
        <v>168.1</v>
      </c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spans="1:30" ht="15.75" customHeight="1">
      <c r="A371" s="27"/>
      <c r="B371" s="52"/>
      <c r="C371" s="52">
        <v>44063</v>
      </c>
      <c r="D371" s="43" t="s">
        <v>648</v>
      </c>
      <c r="E371" s="118">
        <v>68.569999999999993</v>
      </c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spans="1:30" ht="15.75" customHeight="1">
      <c r="A372" s="27"/>
      <c r="B372" s="52"/>
      <c r="C372" s="52">
        <v>44039</v>
      </c>
      <c r="D372" s="27" t="s">
        <v>300</v>
      </c>
      <c r="E372" s="118">
        <v>14.5</v>
      </c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spans="1:30" ht="15.75" customHeight="1">
      <c r="A373" s="27"/>
      <c r="B373" s="52"/>
      <c r="C373" s="52">
        <v>44053</v>
      </c>
      <c r="D373" s="27" t="s">
        <v>305</v>
      </c>
      <c r="E373" s="118">
        <v>1520</v>
      </c>
      <c r="F373" s="27"/>
      <c r="G373" s="27"/>
      <c r="H373" s="27">
        <v>5000215</v>
      </c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spans="1:30" ht="15.75" customHeight="1">
      <c r="A374" s="27"/>
      <c r="B374" s="52"/>
      <c r="C374" s="52">
        <v>44070</v>
      </c>
      <c r="D374" s="27" t="s">
        <v>307</v>
      </c>
      <c r="E374" s="118">
        <v>250</v>
      </c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spans="1:30" ht="15.75" customHeight="1">
      <c r="A375" s="27"/>
      <c r="B375" s="52"/>
      <c r="C375" s="52">
        <v>44075</v>
      </c>
      <c r="D375" s="27" t="s">
        <v>73</v>
      </c>
      <c r="E375" s="118">
        <v>20</v>
      </c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spans="1:30" ht="15.75" customHeight="1">
      <c r="A376" s="27"/>
      <c r="B376" s="52"/>
      <c r="C376" s="52">
        <v>44074</v>
      </c>
      <c r="D376" s="27" t="s">
        <v>193</v>
      </c>
      <c r="E376" s="118">
        <v>17</v>
      </c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spans="1:30" ht="15.75" customHeight="1">
      <c r="A377" s="27"/>
      <c r="B377" s="52"/>
      <c r="C377" s="52">
        <v>44074</v>
      </c>
      <c r="D377" s="27" t="s">
        <v>234</v>
      </c>
      <c r="E377" s="118"/>
      <c r="F377" s="27">
        <v>5.0999999999999996</v>
      </c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spans="1:30" ht="15.75" customHeight="1">
      <c r="A378" s="27"/>
      <c r="B378" s="52"/>
      <c r="C378" s="52">
        <v>44077</v>
      </c>
      <c r="D378" s="27" t="s">
        <v>308</v>
      </c>
      <c r="E378" s="118"/>
      <c r="F378" s="27">
        <v>128.69999999999999</v>
      </c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spans="1:30" ht="15.75" customHeight="1">
      <c r="A379" s="27"/>
      <c r="B379" s="52"/>
      <c r="C379" s="52">
        <v>44081</v>
      </c>
      <c r="D379" s="43" t="s">
        <v>649</v>
      </c>
      <c r="E379" s="118">
        <v>760</v>
      </c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spans="1:30" ht="15.75" customHeight="1">
      <c r="A380" s="27"/>
      <c r="B380" s="52"/>
      <c r="C380" s="52">
        <v>44081</v>
      </c>
      <c r="D380" s="43" t="s">
        <v>650</v>
      </c>
      <c r="E380" s="118">
        <v>138.75</v>
      </c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spans="1:30" ht="15.75" customHeight="1">
      <c r="A381" s="27"/>
      <c r="B381" s="52"/>
      <c r="C381" s="52">
        <v>44094</v>
      </c>
      <c r="D381" s="43" t="s">
        <v>651</v>
      </c>
      <c r="E381" s="118">
        <v>57</v>
      </c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spans="1:30" ht="15.75" customHeight="1">
      <c r="A382" s="27"/>
      <c r="B382" s="52"/>
      <c r="C382" s="52">
        <v>44082</v>
      </c>
      <c r="D382" s="27" t="s">
        <v>311</v>
      </c>
      <c r="E382" s="118">
        <v>86.8</v>
      </c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spans="1:30" ht="15.75" customHeight="1">
      <c r="A383" s="27"/>
      <c r="B383" s="52"/>
      <c r="C383" s="52">
        <v>44094</v>
      </c>
      <c r="D383" s="27" t="s">
        <v>314</v>
      </c>
      <c r="E383" s="27">
        <v>6.4</v>
      </c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spans="1:30" ht="15.75" customHeight="1">
      <c r="A384" s="27"/>
      <c r="B384" s="52"/>
      <c r="C384" s="52">
        <v>44084</v>
      </c>
      <c r="D384" s="27" t="s">
        <v>312</v>
      </c>
      <c r="E384" s="27"/>
      <c r="F384" s="27">
        <v>12</v>
      </c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spans="1:30" ht="15.75" customHeight="1">
      <c r="A385" s="27"/>
      <c r="B385" s="52"/>
      <c r="C385" s="52">
        <v>44098</v>
      </c>
      <c r="D385" s="27" t="s">
        <v>316</v>
      </c>
      <c r="E385" s="27">
        <v>1</v>
      </c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spans="1:30" ht="15.75" customHeight="1">
      <c r="A386" s="27"/>
      <c r="B386" s="52"/>
      <c r="C386" s="52">
        <v>44090</v>
      </c>
      <c r="D386" s="27" t="s">
        <v>313</v>
      </c>
      <c r="E386" s="27">
        <v>93.48</v>
      </c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spans="1:30" ht="15.75" customHeight="1">
      <c r="A387" s="27"/>
      <c r="B387" s="52"/>
      <c r="C387" s="52">
        <v>44109</v>
      </c>
      <c r="D387" s="43" t="s">
        <v>652</v>
      </c>
      <c r="E387" s="27">
        <v>783.38</v>
      </c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spans="1:30" ht="15.75" customHeight="1">
      <c r="A388" s="27"/>
      <c r="B388" s="52"/>
      <c r="C388" s="52">
        <v>44109</v>
      </c>
      <c r="D388" s="43" t="s">
        <v>653</v>
      </c>
      <c r="E388" s="27">
        <v>143.54</v>
      </c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spans="1:30" ht="15.75" customHeight="1">
      <c r="A389" s="27"/>
      <c r="B389" s="52"/>
      <c r="C389" s="52">
        <v>44124</v>
      </c>
      <c r="D389" s="43" t="s">
        <v>654</v>
      </c>
      <c r="E389" s="27">
        <v>59.54</v>
      </c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spans="1:30" ht="15.75" customHeight="1">
      <c r="A390" s="27"/>
      <c r="B390" s="52"/>
      <c r="C390" s="52">
        <v>44109</v>
      </c>
      <c r="D390" s="27" t="s">
        <v>317</v>
      </c>
      <c r="E390" s="27">
        <v>74</v>
      </c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spans="1:30" ht="15.75" customHeight="1">
      <c r="A391" s="27"/>
      <c r="B391" s="52"/>
      <c r="C391" s="52">
        <v>44124</v>
      </c>
      <c r="D391" s="27" t="s">
        <v>321</v>
      </c>
      <c r="E391" s="27">
        <v>7</v>
      </c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spans="1:30" ht="15.75" customHeight="1">
      <c r="A392" s="27"/>
      <c r="B392" s="52"/>
      <c r="C392" s="52">
        <v>44105</v>
      </c>
      <c r="D392" s="27" t="s">
        <v>90</v>
      </c>
      <c r="E392" s="27">
        <v>20</v>
      </c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spans="1:30" ht="15.75" customHeight="1">
      <c r="A393" s="27"/>
      <c r="B393" s="52"/>
      <c r="C393" s="52">
        <v>44104</v>
      </c>
      <c r="D393" s="27" t="s">
        <v>114</v>
      </c>
      <c r="E393" s="27">
        <v>17</v>
      </c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spans="1:30" ht="15.75" customHeight="1">
      <c r="A394" s="27"/>
      <c r="B394" s="52"/>
      <c r="C394" s="52">
        <v>44104</v>
      </c>
      <c r="D394" s="27" t="s">
        <v>114</v>
      </c>
      <c r="E394" s="27">
        <v>-17</v>
      </c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spans="1:30" ht="15.75" customHeight="1">
      <c r="A395" s="27"/>
      <c r="B395" s="52"/>
      <c r="C395" s="52">
        <v>44120</v>
      </c>
      <c r="D395" s="27" t="s">
        <v>320</v>
      </c>
      <c r="E395" s="27">
        <v>120.9</v>
      </c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spans="1:30" ht="15.75" customHeight="1">
      <c r="A396" s="27"/>
      <c r="B396" s="52"/>
      <c r="C396" s="52">
        <v>44133</v>
      </c>
      <c r="D396" s="27" t="s">
        <v>323</v>
      </c>
      <c r="E396" s="27">
        <v>50</v>
      </c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spans="1:30" ht="15.75" customHeight="1">
      <c r="A397" s="27"/>
      <c r="B397" s="52"/>
      <c r="C397" s="52">
        <v>44136</v>
      </c>
      <c r="D397" s="27" t="s">
        <v>210</v>
      </c>
      <c r="E397" s="27">
        <v>20</v>
      </c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spans="1:30" ht="15.75" customHeight="1">
      <c r="A398" s="27"/>
      <c r="B398" s="52"/>
      <c r="C398" s="52">
        <v>44137</v>
      </c>
      <c r="D398" s="43" t="s">
        <v>655</v>
      </c>
      <c r="E398" s="27">
        <v>920.56</v>
      </c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spans="1:30" ht="15.75" customHeight="1">
      <c r="A399" s="27"/>
      <c r="B399" s="52"/>
      <c r="C399" s="52">
        <v>44139</v>
      </c>
      <c r="D399" s="43" t="s">
        <v>656</v>
      </c>
      <c r="E399" s="27">
        <v>167.66</v>
      </c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spans="1:30" ht="15.75" customHeight="1">
      <c r="A400" s="27"/>
      <c r="B400" s="52"/>
      <c r="C400" s="52">
        <v>44155</v>
      </c>
      <c r="D400" s="43" t="s">
        <v>657</v>
      </c>
      <c r="E400" s="27">
        <v>68.7</v>
      </c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spans="1:30" ht="15.75" customHeight="1">
      <c r="A401" s="27"/>
      <c r="B401" s="52"/>
      <c r="C401" s="52">
        <v>44137</v>
      </c>
      <c r="D401" s="43" t="s">
        <v>658</v>
      </c>
      <c r="E401" s="27">
        <v>152</v>
      </c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spans="1:30" ht="15.75" customHeight="1">
      <c r="A402" s="27"/>
      <c r="B402" s="52"/>
      <c r="C402" s="52">
        <v>44155</v>
      </c>
      <c r="D402" s="43" t="s">
        <v>657</v>
      </c>
      <c r="E402" s="27">
        <v>12</v>
      </c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spans="1:30" ht="15.75" customHeight="1">
      <c r="A403" s="27"/>
      <c r="B403" s="52"/>
      <c r="C403" s="52">
        <v>44135</v>
      </c>
      <c r="D403" s="27" t="s">
        <v>74</v>
      </c>
      <c r="E403" s="27">
        <v>17</v>
      </c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spans="1:30" ht="15.75" customHeight="1">
      <c r="A404" s="27"/>
      <c r="B404" s="52"/>
      <c r="C404" s="52">
        <v>44152</v>
      </c>
      <c r="D404" s="27" t="s">
        <v>327</v>
      </c>
      <c r="E404" s="27"/>
      <c r="F404" s="27">
        <v>0.48</v>
      </c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spans="1:30" ht="15.75" customHeight="1">
      <c r="A405" s="27"/>
      <c r="B405" s="52"/>
      <c r="C405" s="52">
        <v>44153</v>
      </c>
      <c r="D405" s="27" t="s">
        <v>328</v>
      </c>
      <c r="E405" s="27">
        <v>32.799999999999997</v>
      </c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spans="1:30" ht="15.75" customHeight="1">
      <c r="A406" s="27"/>
      <c r="B406" s="52"/>
      <c r="C406" s="52">
        <v>44160</v>
      </c>
      <c r="D406" s="27" t="s">
        <v>330</v>
      </c>
      <c r="E406" s="27"/>
      <c r="F406" s="27">
        <v>214.38</v>
      </c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spans="1:30" ht="15.75" customHeight="1">
      <c r="A407" s="27"/>
      <c r="B407" s="52"/>
      <c r="C407" s="52">
        <v>44166</v>
      </c>
      <c r="D407" s="27" t="s">
        <v>210</v>
      </c>
      <c r="E407" s="27">
        <v>20</v>
      </c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spans="1:30" ht="15.75" customHeight="1">
      <c r="A408" s="27"/>
      <c r="B408" s="52"/>
      <c r="C408" s="52">
        <v>44165</v>
      </c>
      <c r="D408" s="27" t="s">
        <v>193</v>
      </c>
      <c r="E408" s="27">
        <v>17</v>
      </c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spans="1:30" ht="15.75" customHeight="1">
      <c r="A409" s="27"/>
      <c r="B409" s="52"/>
      <c r="C409" s="52">
        <v>44165</v>
      </c>
      <c r="D409" s="27" t="s">
        <v>234</v>
      </c>
      <c r="E409" s="27"/>
      <c r="F409" s="27">
        <v>17</v>
      </c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spans="1:30" ht="15.75" customHeight="1">
      <c r="A410" s="27"/>
      <c r="B410" s="52"/>
      <c r="C410" s="52">
        <v>44173</v>
      </c>
      <c r="D410" s="43" t="s">
        <v>635</v>
      </c>
      <c r="E410" s="27">
        <v>1061.22</v>
      </c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spans="1:30" ht="15.75" customHeight="1">
      <c r="A411" s="27"/>
      <c r="B411" s="52"/>
      <c r="C411" s="52">
        <v>44173</v>
      </c>
      <c r="D411" s="43" t="s">
        <v>636</v>
      </c>
      <c r="E411" s="27">
        <v>196.64</v>
      </c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spans="1:30" ht="15.75" customHeight="1">
      <c r="A412" s="27"/>
      <c r="B412" s="52"/>
      <c r="C412" s="52">
        <v>44185</v>
      </c>
      <c r="D412" s="43" t="s">
        <v>637</v>
      </c>
      <c r="E412" s="27">
        <v>79.72</v>
      </c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spans="1:30" ht="15.75" customHeight="1">
      <c r="A413" s="27"/>
      <c r="B413" s="52"/>
      <c r="C413" s="52">
        <v>44173</v>
      </c>
      <c r="D413" s="43" t="s">
        <v>635</v>
      </c>
      <c r="E413" s="128">
        <v>301.33</v>
      </c>
      <c r="F413" s="27"/>
      <c r="G413" s="669" t="s">
        <v>659</v>
      </c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spans="1:30" ht="15.75" customHeight="1">
      <c r="A414" s="27"/>
      <c r="B414" s="52"/>
      <c r="C414" s="52">
        <v>44173</v>
      </c>
      <c r="D414" s="43" t="s">
        <v>636</v>
      </c>
      <c r="E414" s="128">
        <v>57.56</v>
      </c>
      <c r="F414" s="27"/>
      <c r="G414" s="670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spans="1:30" ht="15.75" customHeight="1">
      <c r="A415" s="27"/>
      <c r="B415" s="52"/>
      <c r="C415" s="52">
        <v>44185</v>
      </c>
      <c r="D415" s="43" t="s">
        <v>637</v>
      </c>
      <c r="E415" s="128">
        <v>23.33</v>
      </c>
      <c r="F415" s="27"/>
      <c r="G415" s="670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spans="1:30" ht="15.75" customHeight="1">
      <c r="A416" s="27"/>
      <c r="B416" s="52"/>
      <c r="C416" s="52">
        <v>44197</v>
      </c>
      <c r="D416" s="27" t="s">
        <v>90</v>
      </c>
      <c r="E416" s="27">
        <v>20</v>
      </c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spans="1:30" ht="15.75" customHeight="1">
      <c r="A417" s="27"/>
      <c r="B417" s="52"/>
      <c r="C417" s="52">
        <v>44196</v>
      </c>
      <c r="D417" s="27" t="s">
        <v>102</v>
      </c>
      <c r="E417" s="27">
        <v>17</v>
      </c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spans="1:30" ht="15.75" customHeight="1">
      <c r="A418" s="27"/>
      <c r="B418" s="52"/>
      <c r="C418" s="52">
        <v>44203</v>
      </c>
      <c r="D418" s="43" t="s">
        <v>660</v>
      </c>
      <c r="E418" s="27">
        <v>920.61</v>
      </c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spans="1:30" ht="15.75" customHeight="1">
      <c r="A419" s="27"/>
      <c r="B419" s="52"/>
      <c r="C419" s="52">
        <v>44203</v>
      </c>
      <c r="D419" s="43" t="s">
        <v>661</v>
      </c>
      <c r="E419" s="27">
        <v>167.64</v>
      </c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spans="1:30" ht="15.75" customHeight="1">
      <c r="A420" s="27"/>
      <c r="B420" s="52"/>
      <c r="C420" s="52">
        <v>44216</v>
      </c>
      <c r="D420" s="43" t="s">
        <v>662</v>
      </c>
      <c r="E420" s="27">
        <v>69.55</v>
      </c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spans="1:30" ht="15.75" customHeight="1">
      <c r="A421" s="27"/>
      <c r="B421" s="52"/>
      <c r="C421" s="52">
        <v>44203</v>
      </c>
      <c r="D421" s="43" t="s">
        <v>660</v>
      </c>
      <c r="E421" s="27">
        <v>301.35000000000002</v>
      </c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spans="1:30" ht="15.75" customHeight="1">
      <c r="A422" s="27"/>
      <c r="B422" s="52"/>
      <c r="C422" s="52">
        <v>44203</v>
      </c>
      <c r="D422" s="43" t="s">
        <v>661</v>
      </c>
      <c r="E422" s="27">
        <v>57.48</v>
      </c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spans="1:30" ht="15.75" customHeight="1">
      <c r="A423" s="27"/>
      <c r="B423" s="52"/>
      <c r="C423" s="52">
        <v>44216</v>
      </c>
      <c r="D423" s="43" t="s">
        <v>662</v>
      </c>
      <c r="E423" s="27">
        <v>22.85</v>
      </c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spans="1:30" ht="15.75" customHeight="1">
      <c r="A424" s="27"/>
      <c r="B424" s="52"/>
      <c r="C424" s="52">
        <v>44228</v>
      </c>
      <c r="D424" s="27" t="s">
        <v>73</v>
      </c>
      <c r="E424" s="27">
        <v>20</v>
      </c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spans="1:30" ht="15.75" customHeight="1">
      <c r="A425" s="27"/>
      <c r="B425" s="52"/>
      <c r="C425" s="52">
        <v>44234</v>
      </c>
      <c r="D425" s="43" t="s">
        <v>663</v>
      </c>
      <c r="E425" s="27">
        <v>920.49</v>
      </c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spans="1:30" ht="15.75" customHeight="1">
      <c r="A426" s="27"/>
      <c r="B426" s="52"/>
      <c r="C426" s="52">
        <v>44234</v>
      </c>
      <c r="D426" s="43" t="s">
        <v>664</v>
      </c>
      <c r="E426" s="27">
        <v>167.83</v>
      </c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spans="1:30" ht="15.75" customHeight="1">
      <c r="A427" s="27"/>
      <c r="B427" s="52"/>
      <c r="C427" s="52">
        <v>44247</v>
      </c>
      <c r="D427" s="43" t="s">
        <v>665</v>
      </c>
      <c r="E427" s="27">
        <v>68.569999999999993</v>
      </c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spans="1:30" ht="15.75" customHeight="1">
      <c r="A428" s="27"/>
      <c r="B428" s="52"/>
      <c r="C428" s="52">
        <v>44227</v>
      </c>
      <c r="D428" s="27" t="s">
        <v>334</v>
      </c>
      <c r="E428" s="27">
        <v>17</v>
      </c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spans="1:30" ht="15.75" customHeight="1">
      <c r="A429" s="27"/>
      <c r="B429" s="52"/>
      <c r="C429" s="52">
        <v>44236</v>
      </c>
      <c r="D429" s="27" t="s">
        <v>337</v>
      </c>
      <c r="E429" s="27"/>
      <c r="F429" s="27">
        <v>15</v>
      </c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spans="1:30" ht="15.75" customHeight="1">
      <c r="A430" s="27"/>
      <c r="B430" s="52"/>
      <c r="C430" s="52">
        <v>44256</v>
      </c>
      <c r="D430" s="27" t="s">
        <v>73</v>
      </c>
      <c r="E430" s="27">
        <v>20</v>
      </c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spans="1:30" ht="15.75" customHeight="1">
      <c r="A431" s="27"/>
      <c r="B431" s="52"/>
      <c r="C431" s="52">
        <v>44246</v>
      </c>
      <c r="D431" s="27" t="s">
        <v>338</v>
      </c>
      <c r="E431" s="27"/>
      <c r="F431" s="27">
        <v>20</v>
      </c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spans="1:30" ht="15.75" customHeight="1">
      <c r="A432" s="27"/>
      <c r="B432" s="52"/>
      <c r="C432" s="52">
        <v>44246</v>
      </c>
      <c r="D432" s="27" t="s">
        <v>339</v>
      </c>
      <c r="E432" s="27"/>
      <c r="F432" s="27">
        <v>144.4</v>
      </c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spans="1:30" ht="15.75" customHeight="1">
      <c r="A433" s="27"/>
      <c r="B433" s="52"/>
      <c r="C433" s="52">
        <v>44246</v>
      </c>
      <c r="D433" s="27" t="s">
        <v>340</v>
      </c>
      <c r="E433" s="27"/>
      <c r="F433" s="27">
        <v>227.5</v>
      </c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spans="1:30" ht="15.75" customHeight="1">
      <c r="A434" s="27"/>
      <c r="B434" s="52"/>
      <c r="C434" s="52">
        <v>44259</v>
      </c>
      <c r="D434" s="43" t="s">
        <v>639</v>
      </c>
      <c r="E434" s="27">
        <v>759.94</v>
      </c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spans="1:30" ht="15.75" customHeight="1">
      <c r="A435" s="27"/>
      <c r="B435" s="52"/>
      <c r="C435" s="52">
        <v>44259</v>
      </c>
      <c r="D435" s="43" t="s">
        <v>640</v>
      </c>
      <c r="E435" s="27">
        <v>139.02000000000001</v>
      </c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spans="1:30" ht="15.75" customHeight="1">
      <c r="A436" s="27"/>
      <c r="B436" s="52"/>
      <c r="C436" s="52">
        <v>44275</v>
      </c>
      <c r="D436" s="43" t="s">
        <v>666</v>
      </c>
      <c r="E436" s="27">
        <v>58.05</v>
      </c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spans="1:30" ht="15.75" customHeight="1">
      <c r="A437" s="27"/>
      <c r="B437" s="52"/>
      <c r="C437" s="52">
        <v>44264</v>
      </c>
      <c r="D437" s="27" t="s">
        <v>193</v>
      </c>
      <c r="E437" s="27">
        <v>17</v>
      </c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spans="1:30" ht="15.75" customHeight="1">
      <c r="A438" s="27"/>
      <c r="B438" s="52"/>
      <c r="C438" s="52">
        <v>44267</v>
      </c>
      <c r="D438" s="27" t="s">
        <v>342</v>
      </c>
      <c r="E438" s="27"/>
      <c r="F438" s="27">
        <v>310</v>
      </c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spans="1:30" ht="15.75" customHeight="1">
      <c r="A439" s="27"/>
      <c r="B439" s="52"/>
      <c r="C439" s="52">
        <v>44271</v>
      </c>
      <c r="D439" s="27" t="s">
        <v>346</v>
      </c>
      <c r="E439" s="27">
        <v>310</v>
      </c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spans="1:30" ht="15.75" customHeight="1">
      <c r="A440" s="27"/>
      <c r="B440" s="52"/>
      <c r="C440" s="52">
        <v>44267</v>
      </c>
      <c r="D440" s="27" t="s">
        <v>343</v>
      </c>
      <c r="E440" s="27"/>
      <c r="F440" s="27">
        <v>89</v>
      </c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spans="1:30" ht="15.75" customHeight="1">
      <c r="A441" s="27"/>
      <c r="B441" s="52"/>
      <c r="C441" s="52">
        <v>44267</v>
      </c>
      <c r="D441" s="27" t="s">
        <v>344</v>
      </c>
      <c r="E441" s="27"/>
      <c r="F441" s="27">
        <v>85</v>
      </c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spans="1:30" ht="15.75" customHeight="1">
      <c r="A442" s="27"/>
      <c r="B442" s="52"/>
      <c r="C442" s="52">
        <v>44271</v>
      </c>
      <c r="D442" s="27" t="s">
        <v>166</v>
      </c>
      <c r="E442" s="27">
        <v>47.64</v>
      </c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spans="1:30" ht="15.75" customHeight="1">
      <c r="A443" s="27"/>
      <c r="B443" s="52"/>
      <c r="C443" s="52">
        <v>44271</v>
      </c>
      <c r="D443" s="27" t="s">
        <v>345</v>
      </c>
      <c r="E443" s="27">
        <v>16.899999999999999</v>
      </c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spans="1:30" ht="15.75" customHeight="1">
      <c r="A444" s="27"/>
      <c r="B444" s="52"/>
      <c r="C444" s="52">
        <v>44271</v>
      </c>
      <c r="D444" s="27" t="s">
        <v>347</v>
      </c>
      <c r="E444" s="27"/>
      <c r="F444" s="27">
        <v>89</v>
      </c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spans="1:30" ht="15.75" customHeight="1">
      <c r="A445" s="27"/>
      <c r="B445" s="52"/>
      <c r="C445" s="52">
        <v>44271</v>
      </c>
      <c r="D445" s="27" t="s">
        <v>348</v>
      </c>
      <c r="E445" s="27"/>
      <c r="F445" s="27">
        <v>106.8</v>
      </c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spans="1:30" ht="15.75" customHeight="1">
      <c r="A446" s="27"/>
      <c r="B446" s="52"/>
      <c r="C446" s="52">
        <v>44271</v>
      </c>
      <c r="D446" s="27" t="s">
        <v>349</v>
      </c>
      <c r="E446" s="27"/>
      <c r="F446" s="27">
        <v>24</v>
      </c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spans="1:30" ht="15.75" customHeight="1">
      <c r="A447" s="27"/>
      <c r="B447" s="52"/>
      <c r="C447" s="52">
        <v>44274</v>
      </c>
      <c r="D447" s="27" t="s">
        <v>351</v>
      </c>
      <c r="E447" s="27"/>
      <c r="F447" s="27">
        <v>112</v>
      </c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spans="1:30" ht="15.75" customHeight="1">
      <c r="A448" s="27"/>
      <c r="B448" s="52"/>
      <c r="C448" s="52">
        <v>44274</v>
      </c>
      <c r="D448" s="27" t="s">
        <v>350</v>
      </c>
      <c r="E448" s="27">
        <v>53.1</v>
      </c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spans="1:30" ht="15.75" customHeight="1">
      <c r="A449" s="27"/>
      <c r="B449" s="52"/>
      <c r="C449" s="52">
        <v>44274</v>
      </c>
      <c r="D449" s="27" t="s">
        <v>73</v>
      </c>
      <c r="E449" s="27">
        <v>20</v>
      </c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spans="1:30" ht="15.75" customHeight="1">
      <c r="A450" s="27"/>
      <c r="B450" s="52"/>
      <c r="C450" s="52">
        <v>44274</v>
      </c>
      <c r="D450" s="27" t="s">
        <v>193</v>
      </c>
      <c r="E450" s="27">
        <v>17</v>
      </c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spans="1:30" ht="15.75" customHeight="1">
      <c r="A451" s="27"/>
      <c r="B451" s="52"/>
      <c r="C451" s="52">
        <v>44274</v>
      </c>
      <c r="D451" s="27" t="s">
        <v>352</v>
      </c>
      <c r="E451" s="27"/>
      <c r="F451" s="27">
        <v>181</v>
      </c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spans="1:30" ht="15.75" customHeight="1">
      <c r="A452" s="27"/>
      <c r="B452" s="52"/>
      <c r="C452" s="52">
        <v>44293</v>
      </c>
      <c r="D452" s="43" t="s">
        <v>667</v>
      </c>
      <c r="E452" s="27">
        <v>1316</v>
      </c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spans="1:30" ht="15.75" customHeight="1">
      <c r="A453" s="27"/>
      <c r="B453" s="52"/>
      <c r="C453" s="52">
        <v>44293</v>
      </c>
      <c r="D453" s="43" t="s">
        <v>668</v>
      </c>
      <c r="E453" s="27">
        <v>228.27</v>
      </c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spans="1:30" ht="15.75" customHeight="1">
      <c r="A454" s="27"/>
      <c r="B454" s="52"/>
      <c r="C454" s="52">
        <v>44306</v>
      </c>
      <c r="D454" s="43" t="s">
        <v>669</v>
      </c>
      <c r="E454" s="27">
        <v>128.05000000000001</v>
      </c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spans="1:30" ht="15.75" customHeight="1">
      <c r="A455" s="27"/>
      <c r="B455" s="52"/>
      <c r="C455" s="52">
        <v>44294</v>
      </c>
      <c r="D455" s="27" t="s">
        <v>356</v>
      </c>
      <c r="E455" s="27">
        <v>83</v>
      </c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spans="1:30" ht="15.75" customHeight="1">
      <c r="A456" s="27"/>
      <c r="B456" s="52"/>
      <c r="C456" s="52">
        <v>44318</v>
      </c>
      <c r="D456" s="27" t="s">
        <v>73</v>
      </c>
      <c r="E456" s="27">
        <v>20</v>
      </c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spans="1:30" ht="15.75" customHeight="1">
      <c r="A457" s="27"/>
      <c r="B457" s="52"/>
      <c r="C457" s="52">
        <v>44315</v>
      </c>
      <c r="D457" s="27" t="s">
        <v>193</v>
      </c>
      <c r="E457" s="27">
        <v>17</v>
      </c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spans="1:30" ht="15.75" customHeight="1">
      <c r="A458" s="27"/>
      <c r="B458" s="52"/>
      <c r="C458" s="52">
        <v>44322</v>
      </c>
      <c r="D458" s="43" t="s">
        <v>670</v>
      </c>
      <c r="E458" s="27">
        <v>943.98</v>
      </c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spans="1:30" ht="15.75" customHeight="1">
      <c r="A459" s="27"/>
      <c r="B459" s="52"/>
      <c r="C459" s="52">
        <v>44322</v>
      </c>
      <c r="D459" s="43" t="s">
        <v>671</v>
      </c>
      <c r="E459" s="27">
        <v>172.67</v>
      </c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spans="1:30" ht="15.75" customHeight="1">
      <c r="A460" s="27"/>
      <c r="B460" s="52"/>
      <c r="C460" s="52">
        <v>44336</v>
      </c>
      <c r="D460" s="43" t="s">
        <v>672</v>
      </c>
      <c r="E460" s="27">
        <v>70.45</v>
      </c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spans="1:30" ht="15.75" customHeight="1">
      <c r="A461" s="27"/>
      <c r="B461" s="52"/>
      <c r="C461" s="52">
        <v>44341</v>
      </c>
      <c r="D461" s="27" t="s">
        <v>361</v>
      </c>
      <c r="E461" s="27"/>
      <c r="F461" s="27">
        <v>13</v>
      </c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spans="1:30" ht="15.75" customHeight="1">
      <c r="A462" s="27"/>
      <c r="B462" s="52"/>
      <c r="C462" s="52">
        <v>44341</v>
      </c>
      <c r="D462" s="27"/>
      <c r="E462" s="27"/>
      <c r="F462" s="27">
        <v>423.98</v>
      </c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spans="1:30" ht="15.75" customHeight="1">
      <c r="A463" s="27"/>
      <c r="B463" s="52"/>
      <c r="C463" s="52">
        <v>44341</v>
      </c>
      <c r="D463" s="27"/>
      <c r="E463" s="27">
        <v>105.1</v>
      </c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spans="1:30" ht="15.75" customHeight="1">
      <c r="A464" s="27"/>
      <c r="B464" s="52"/>
      <c r="C464" s="52">
        <v>44348</v>
      </c>
      <c r="D464" s="27" t="s">
        <v>73</v>
      </c>
      <c r="E464" s="27">
        <v>20</v>
      </c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spans="1:30" ht="15.75" customHeight="1">
      <c r="A465" s="27"/>
      <c r="B465" s="52"/>
      <c r="C465" s="52">
        <v>44347</v>
      </c>
      <c r="D465" s="27" t="s">
        <v>364</v>
      </c>
      <c r="E465" s="27">
        <v>17</v>
      </c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spans="1:30" ht="15.75" customHeight="1">
      <c r="A466" s="27"/>
      <c r="B466" s="52"/>
      <c r="C466" s="52">
        <v>44347</v>
      </c>
      <c r="D466" s="27" t="s">
        <v>365</v>
      </c>
      <c r="E466" s="27"/>
      <c r="F466" s="27">
        <v>5.0999999999999996</v>
      </c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spans="1:30" ht="15.75" customHeight="1">
      <c r="A467" s="27"/>
      <c r="B467" s="52"/>
      <c r="C467" s="52">
        <v>44346</v>
      </c>
      <c r="D467" s="27" t="s">
        <v>363</v>
      </c>
      <c r="E467" s="27">
        <v>171.4</v>
      </c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spans="1:30" ht="15.75" customHeight="1">
      <c r="A468" s="27"/>
      <c r="B468" s="52"/>
      <c r="C468" s="52">
        <v>44346</v>
      </c>
      <c r="D468" s="27" t="s">
        <v>362</v>
      </c>
      <c r="E468" s="27">
        <v>81</v>
      </c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spans="1:30" ht="15.75" customHeight="1">
      <c r="A469" s="27"/>
      <c r="B469" s="52"/>
      <c r="C469" s="52">
        <v>44355</v>
      </c>
      <c r="D469" s="43" t="s">
        <v>673</v>
      </c>
      <c r="E469" s="27">
        <v>148</v>
      </c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spans="1:30" ht="15.75" customHeight="1">
      <c r="A470" s="27"/>
      <c r="B470" s="52"/>
      <c r="C470" s="52">
        <v>44367</v>
      </c>
      <c r="D470" s="43" t="s">
        <v>629</v>
      </c>
      <c r="E470" s="27">
        <v>10</v>
      </c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spans="1:30" ht="15.75" customHeight="1">
      <c r="A471" s="27"/>
      <c r="B471" s="52"/>
      <c r="C471" s="52">
        <v>44355</v>
      </c>
      <c r="D471" s="43" t="s">
        <v>627</v>
      </c>
      <c r="E471" s="27">
        <v>826.73</v>
      </c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spans="1:30" ht="15.75" customHeight="1">
      <c r="A472" s="27"/>
      <c r="B472" s="52"/>
      <c r="C472" s="52">
        <v>44355</v>
      </c>
      <c r="D472" s="43" t="s">
        <v>628</v>
      </c>
      <c r="E472" s="27">
        <v>148.72</v>
      </c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spans="1:30" ht="15.75" customHeight="1">
      <c r="A473" s="27"/>
      <c r="B473" s="52"/>
      <c r="C473" s="52">
        <v>44367</v>
      </c>
      <c r="D473" s="43" t="s">
        <v>629</v>
      </c>
      <c r="E473" s="27">
        <v>61.63</v>
      </c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spans="1:30" ht="15.75" customHeight="1">
      <c r="A474" s="27"/>
      <c r="B474" s="52"/>
      <c r="C474" s="52">
        <v>44367</v>
      </c>
      <c r="D474" s="43" t="s">
        <v>370</v>
      </c>
      <c r="E474" s="27">
        <v>32</v>
      </c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spans="1:30" ht="15.75" customHeight="1">
      <c r="A475" s="27"/>
      <c r="B475" s="52"/>
      <c r="C475" s="52">
        <v>44348</v>
      </c>
      <c r="D475" s="27" t="s">
        <v>366</v>
      </c>
      <c r="E475" s="27">
        <v>189</v>
      </c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spans="1:30" ht="15.75" customHeight="1">
      <c r="A476" s="27"/>
      <c r="B476" s="52"/>
      <c r="C476" s="52">
        <v>44349</v>
      </c>
      <c r="D476" s="27" t="s">
        <v>367</v>
      </c>
      <c r="E476" s="27">
        <v>8.9</v>
      </c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spans="1:30" ht="15.75" customHeight="1">
      <c r="A477" s="27"/>
      <c r="B477" s="52"/>
      <c r="C477" s="52">
        <v>44362</v>
      </c>
      <c r="D477" s="27" t="s">
        <v>369</v>
      </c>
      <c r="E477" s="27"/>
      <c r="F477" s="27">
        <v>16000</v>
      </c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spans="1:30" ht="15.75" customHeight="1">
      <c r="A478" s="27"/>
      <c r="B478" s="52"/>
      <c r="C478" s="52">
        <v>44378</v>
      </c>
      <c r="D478" s="27" t="s">
        <v>210</v>
      </c>
      <c r="E478" s="27">
        <v>20</v>
      </c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spans="1:30" ht="15.75" customHeight="1">
      <c r="A479" s="27"/>
      <c r="B479" s="52"/>
      <c r="C479" s="52">
        <v>44381</v>
      </c>
      <c r="D479" s="27" t="s">
        <v>372</v>
      </c>
      <c r="E479" s="27"/>
      <c r="F479" s="27">
        <v>105.2</v>
      </c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spans="1:30" ht="15.75" customHeight="1">
      <c r="A480" s="27"/>
      <c r="B480" s="52"/>
      <c r="C480" s="52">
        <v>44377</v>
      </c>
      <c r="D480" s="27" t="s">
        <v>74</v>
      </c>
      <c r="E480" s="27">
        <v>17</v>
      </c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spans="1:30" ht="15.75" customHeight="1">
      <c r="A481" s="27"/>
      <c r="B481" s="52"/>
      <c r="C481" s="52">
        <v>44388</v>
      </c>
      <c r="D481" s="43" t="s">
        <v>674</v>
      </c>
      <c r="E481" s="27">
        <v>134.07</v>
      </c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spans="1:30" ht="15.75" customHeight="1">
      <c r="A482" s="27"/>
      <c r="B482" s="52"/>
      <c r="C482" s="52">
        <v>44397</v>
      </c>
      <c r="D482" s="43" t="s">
        <v>675</v>
      </c>
      <c r="E482" s="27">
        <v>55.53</v>
      </c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spans="1:30" ht="15.75" customHeight="1">
      <c r="A483" s="27"/>
      <c r="B483" s="52"/>
      <c r="C483" s="52">
        <v>44397</v>
      </c>
      <c r="D483" s="27" t="s">
        <v>374</v>
      </c>
      <c r="E483" s="27">
        <v>30</v>
      </c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spans="1:30" ht="15.75" customHeight="1">
      <c r="A484" s="27"/>
      <c r="B484" s="52"/>
      <c r="C484" s="52">
        <v>44378</v>
      </c>
      <c r="D484" s="27" t="s">
        <v>371</v>
      </c>
      <c r="E484" s="27">
        <v>4.95</v>
      </c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spans="1:30" ht="15.75" customHeight="1">
      <c r="A485" s="27"/>
      <c r="B485" s="52"/>
      <c r="C485" s="52">
        <v>44378</v>
      </c>
      <c r="D485" s="27" t="s">
        <v>371</v>
      </c>
      <c r="E485" s="27">
        <v>86.95</v>
      </c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spans="1:30" ht="15.75" customHeight="1">
      <c r="A486" s="27"/>
      <c r="B486" s="52"/>
      <c r="C486" s="52">
        <v>44409</v>
      </c>
      <c r="D486" s="27" t="s">
        <v>210</v>
      </c>
      <c r="E486" s="27">
        <v>20</v>
      </c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spans="1:30" ht="15.75" customHeight="1">
      <c r="A487" s="27"/>
      <c r="B487" s="52"/>
      <c r="C487" s="52">
        <v>44408</v>
      </c>
      <c r="D487" s="27" t="s">
        <v>193</v>
      </c>
      <c r="E487" s="27">
        <v>17</v>
      </c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spans="1:30" ht="15.75" customHeight="1">
      <c r="A488" s="27"/>
      <c r="B488" s="52"/>
      <c r="C488" s="52">
        <v>44408</v>
      </c>
      <c r="D488" s="27" t="s">
        <v>365</v>
      </c>
      <c r="E488" s="27"/>
      <c r="F488" s="27">
        <v>5.0999999999999996</v>
      </c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spans="1:30" ht="15.75" customHeight="1">
      <c r="A489" s="27"/>
      <c r="B489" s="52"/>
      <c r="C489" s="52">
        <v>44428</v>
      </c>
      <c r="D489" s="27" t="s">
        <v>376</v>
      </c>
      <c r="E489" s="27">
        <v>11.5</v>
      </c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spans="1:30" ht="15.75" customHeight="1">
      <c r="A490" s="27"/>
      <c r="B490" s="52"/>
      <c r="C490" s="52">
        <v>44428</v>
      </c>
      <c r="D490" s="27" t="s">
        <v>374</v>
      </c>
      <c r="E490" s="27">
        <v>46</v>
      </c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spans="1:30" ht="15.75" customHeight="1">
      <c r="A491" s="27"/>
      <c r="B491" s="52"/>
      <c r="C491" s="52">
        <v>44420</v>
      </c>
      <c r="D491" s="43" t="s">
        <v>647</v>
      </c>
      <c r="E491" s="27">
        <v>164.31</v>
      </c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spans="1:30" ht="15.75" customHeight="1">
      <c r="A492" s="27"/>
      <c r="B492" s="52"/>
      <c r="C492" s="52">
        <v>44428</v>
      </c>
      <c r="D492" s="43" t="s">
        <v>648</v>
      </c>
      <c r="E492" s="27">
        <v>77.849999999999994</v>
      </c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spans="1:30" ht="15.75" customHeight="1">
      <c r="A493" s="27"/>
      <c r="B493" s="52"/>
      <c r="C493" s="52">
        <v>44405</v>
      </c>
      <c r="D493" s="27" t="s">
        <v>298</v>
      </c>
      <c r="E493" s="27">
        <v>137.6</v>
      </c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spans="1:30" ht="15.75" customHeight="1">
      <c r="A494" s="27"/>
      <c r="B494" s="52"/>
      <c r="C494" s="52">
        <v>44428</v>
      </c>
      <c r="D494" s="27" t="s">
        <v>378</v>
      </c>
      <c r="E494" s="27">
        <v>20.5</v>
      </c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spans="1:30" ht="15.75" customHeight="1">
      <c r="A495" s="27"/>
      <c r="B495" s="52"/>
      <c r="C495" s="52">
        <v>44428</v>
      </c>
      <c r="D495" s="27" t="s">
        <v>377</v>
      </c>
      <c r="E495" s="27">
        <v>15</v>
      </c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spans="1:30" ht="15.75" customHeight="1">
      <c r="A496" s="27"/>
      <c r="B496" s="52"/>
      <c r="C496" s="52">
        <v>44439</v>
      </c>
      <c r="D496" s="27" t="s">
        <v>327</v>
      </c>
      <c r="E496" s="27"/>
      <c r="F496" s="27">
        <v>346.75</v>
      </c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spans="1:30" ht="15.75" customHeight="1">
      <c r="A497" s="27"/>
      <c r="B497" s="52"/>
      <c r="C497" s="52">
        <v>44440</v>
      </c>
      <c r="D497" s="27" t="s">
        <v>73</v>
      </c>
      <c r="E497" s="27">
        <v>25</v>
      </c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spans="1:30" ht="15.75" customHeight="1">
      <c r="A498" s="27"/>
      <c r="B498" s="52"/>
      <c r="C498" s="52">
        <v>44459</v>
      </c>
      <c r="D498" s="27" t="s">
        <v>374</v>
      </c>
      <c r="E498" s="27">
        <v>59</v>
      </c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spans="1:30" ht="15.75" customHeight="1">
      <c r="A499" s="27"/>
      <c r="B499" s="52"/>
      <c r="C499" s="52">
        <v>44459</v>
      </c>
      <c r="D499" s="27" t="s">
        <v>376</v>
      </c>
      <c r="E499" s="27">
        <v>22</v>
      </c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spans="1:30" ht="15.75" customHeight="1">
      <c r="A500" s="27"/>
      <c r="B500" s="52"/>
      <c r="C500" s="52">
        <v>44459</v>
      </c>
      <c r="D500" s="27" t="s">
        <v>381</v>
      </c>
      <c r="E500" s="27">
        <v>71</v>
      </c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spans="1:30" ht="15.75" customHeight="1">
      <c r="A501" s="27"/>
      <c r="B501" s="52"/>
      <c r="C501" s="52">
        <v>44454</v>
      </c>
      <c r="D501" s="43" t="s">
        <v>380</v>
      </c>
      <c r="E501" s="27">
        <v>99.96</v>
      </c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spans="1:30" ht="15.75" customHeight="1">
      <c r="A502" s="27"/>
      <c r="B502" s="52"/>
      <c r="C502" s="52">
        <v>44459</v>
      </c>
      <c r="D502" s="43" t="s">
        <v>676</v>
      </c>
      <c r="E502" s="27">
        <v>273.67</v>
      </c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spans="1:30" ht="15.75" customHeight="1">
      <c r="A503" s="27"/>
      <c r="B503" s="52"/>
      <c r="C503" s="52">
        <v>44439</v>
      </c>
      <c r="D503" s="27" t="s">
        <v>74</v>
      </c>
      <c r="E503" s="27">
        <v>17</v>
      </c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spans="1:30" ht="15.75" customHeight="1">
      <c r="A504" s="27"/>
      <c r="B504" s="52"/>
      <c r="C504" s="52">
        <v>44439</v>
      </c>
      <c r="D504" s="27" t="s">
        <v>379</v>
      </c>
      <c r="E504" s="27"/>
      <c r="F504" s="27">
        <v>17</v>
      </c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spans="1:30" ht="15.75" customHeight="1">
      <c r="A505" s="27"/>
      <c r="B505" s="52"/>
      <c r="C505" s="52">
        <v>44470</v>
      </c>
      <c r="D505" s="27" t="s">
        <v>90</v>
      </c>
      <c r="E505" s="27">
        <v>25</v>
      </c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spans="1:30" ht="15.75" customHeight="1">
      <c r="A506" s="27"/>
      <c r="B506" s="52"/>
      <c r="C506" s="52">
        <v>44462</v>
      </c>
      <c r="D506" s="27" t="s">
        <v>383</v>
      </c>
      <c r="E506" s="117">
        <v>61</v>
      </c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spans="1:30" ht="15.75" customHeight="1">
      <c r="A507" s="27"/>
      <c r="B507" s="52"/>
      <c r="C507" s="52">
        <v>44466</v>
      </c>
      <c r="D507" s="27" t="s">
        <v>363</v>
      </c>
      <c r="E507" s="117">
        <v>20.53</v>
      </c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spans="1:30" ht="15.75" customHeight="1">
      <c r="A508" s="27"/>
      <c r="B508" s="52"/>
      <c r="C508" s="52">
        <v>44482</v>
      </c>
      <c r="D508" s="27" t="s">
        <v>386</v>
      </c>
      <c r="E508" s="27">
        <v>173.14</v>
      </c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spans="1:30" ht="15.75" customHeight="1">
      <c r="A509" s="27"/>
      <c r="B509" s="52"/>
      <c r="C509" s="52">
        <v>44489</v>
      </c>
      <c r="D509" s="27" t="s">
        <v>677</v>
      </c>
      <c r="E509" s="27">
        <v>74.59</v>
      </c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spans="1:30" ht="15.75" customHeight="1">
      <c r="A510" s="27"/>
      <c r="B510" s="52"/>
      <c r="C510" s="52">
        <v>44480</v>
      </c>
      <c r="D510" s="27" t="s">
        <v>385</v>
      </c>
      <c r="E510" s="27">
        <v>1172.03</v>
      </c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spans="1:30" ht="15.75" customHeight="1">
      <c r="A511" s="27"/>
      <c r="B511" s="52"/>
      <c r="C511" s="52">
        <v>44482</v>
      </c>
      <c r="D511" s="27" t="s">
        <v>387</v>
      </c>
      <c r="E511" s="27">
        <v>240.47</v>
      </c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spans="1:30" ht="15.75" customHeight="1">
      <c r="A512" s="27"/>
      <c r="B512" s="52"/>
      <c r="C512" s="52">
        <v>44489</v>
      </c>
      <c r="D512" s="27" t="s">
        <v>678</v>
      </c>
      <c r="E512" s="27">
        <v>103.6</v>
      </c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spans="1:30" ht="15.75" customHeight="1">
      <c r="A513" s="27"/>
      <c r="B513" s="52"/>
      <c r="C513" s="52">
        <v>44489</v>
      </c>
      <c r="D513" s="27" t="s">
        <v>376</v>
      </c>
      <c r="E513" s="27">
        <v>79</v>
      </c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spans="1:30" ht="15.75" customHeight="1">
      <c r="A514" s="27"/>
      <c r="B514" s="52"/>
      <c r="C514" s="52">
        <v>44489</v>
      </c>
      <c r="D514" s="27" t="s">
        <v>679</v>
      </c>
      <c r="E514" s="27">
        <v>49</v>
      </c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spans="1:30" ht="15.75" customHeight="1">
      <c r="A515" s="27"/>
      <c r="B515" s="52"/>
      <c r="C515" s="52">
        <v>44475</v>
      </c>
      <c r="D515" s="27" t="s">
        <v>384</v>
      </c>
      <c r="E515" s="27">
        <v>450</v>
      </c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spans="1:30" ht="15.75" customHeight="1">
      <c r="A516" s="27"/>
      <c r="B516" s="52"/>
      <c r="C516" s="52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spans="1:30" ht="15.75" customHeight="1">
      <c r="A517" s="27"/>
      <c r="B517" s="52"/>
      <c r="C517" s="52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spans="1:30" ht="15.75" customHeight="1">
      <c r="A518" s="27"/>
      <c r="B518" s="52"/>
      <c r="C518" s="52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spans="1:30" ht="15.75" customHeight="1">
      <c r="A519" s="27"/>
      <c r="B519" s="52"/>
      <c r="C519" s="52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spans="1:30" ht="15.75" customHeight="1">
      <c r="A520" s="27"/>
      <c r="B520" s="52"/>
      <c r="C520" s="52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spans="1:30" ht="15.75" customHeight="1">
      <c r="A521" s="27"/>
      <c r="B521" s="52"/>
      <c r="C521" s="52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spans="1:30" ht="15.75" customHeight="1">
      <c r="A522" s="27"/>
      <c r="B522" s="52"/>
      <c r="C522" s="52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spans="1:30" ht="15.75" customHeight="1">
      <c r="A523" s="27"/>
      <c r="B523" s="52"/>
      <c r="C523" s="52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spans="1:30" ht="15.75" customHeight="1">
      <c r="A524" s="27"/>
      <c r="B524" s="52"/>
      <c r="C524" s="52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spans="1:30" ht="15.75" customHeight="1">
      <c r="A525" s="27"/>
      <c r="B525" s="52"/>
      <c r="C525" s="52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spans="1:30" ht="15.75" customHeight="1">
      <c r="A526" s="27"/>
      <c r="B526" s="52"/>
      <c r="C526" s="52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spans="1:30" ht="15.75" customHeight="1">
      <c r="A527" s="27"/>
      <c r="B527" s="52"/>
      <c r="C527" s="52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spans="1:30" ht="15.75" customHeight="1">
      <c r="A528" s="27"/>
      <c r="B528" s="52"/>
      <c r="C528" s="52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spans="1:30" ht="15.75" customHeight="1">
      <c r="A529" s="27"/>
      <c r="B529" s="52"/>
      <c r="C529" s="52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spans="1:30" ht="15.75" customHeight="1">
      <c r="A530" s="27"/>
      <c r="B530" s="52"/>
      <c r="C530" s="52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spans="1:30" ht="15.75" customHeight="1">
      <c r="A531" s="27"/>
      <c r="B531" s="52"/>
      <c r="C531" s="52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spans="1:30" ht="15.75" customHeight="1">
      <c r="A532" s="27"/>
      <c r="B532" s="52"/>
      <c r="C532" s="52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spans="1:30" ht="15.75" customHeight="1">
      <c r="A533" s="27"/>
      <c r="B533" s="52"/>
      <c r="C533" s="52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spans="1:30" ht="15.75" customHeight="1">
      <c r="A534" s="27"/>
      <c r="B534" s="52"/>
      <c r="C534" s="52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spans="1:30" ht="15.75" customHeight="1">
      <c r="A535" s="27"/>
      <c r="B535" s="52"/>
      <c r="C535" s="52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spans="1:30" ht="15.75" customHeight="1">
      <c r="A536" s="27"/>
      <c r="B536" s="52"/>
      <c r="C536" s="52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spans="1:30" ht="15.75" customHeight="1">
      <c r="A537" s="27"/>
      <c r="B537" s="52"/>
      <c r="C537" s="52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spans="1:30" ht="15.75" customHeight="1">
      <c r="A538" s="27"/>
      <c r="B538" s="52"/>
      <c r="C538" s="52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spans="1:30" ht="15.75" customHeight="1">
      <c r="A539" s="27"/>
      <c r="B539" s="52"/>
      <c r="C539" s="52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spans="1:30" ht="15.75" customHeight="1">
      <c r="A540" s="27"/>
      <c r="B540" s="52"/>
      <c r="C540" s="52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spans="1:30" ht="15.75" customHeight="1">
      <c r="A541" s="27"/>
      <c r="B541" s="52"/>
      <c r="C541" s="52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spans="1:30" ht="15.75" customHeight="1">
      <c r="A542" s="27"/>
      <c r="B542" s="52"/>
      <c r="C542" s="52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spans="1:30" ht="15.75" customHeight="1">
      <c r="A543" s="27"/>
      <c r="B543" s="52"/>
      <c r="C543" s="52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spans="1:30" ht="15.75" customHeight="1">
      <c r="A544" s="27"/>
      <c r="B544" s="52"/>
      <c r="C544" s="52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spans="1:30" ht="15.75" customHeight="1">
      <c r="A545" s="27"/>
      <c r="B545" s="52"/>
      <c r="C545" s="52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spans="1:30" ht="15.75" customHeight="1">
      <c r="A546" s="27"/>
      <c r="B546" s="52"/>
      <c r="C546" s="52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spans="1:30" ht="15.75" customHeight="1">
      <c r="A547" s="27"/>
      <c r="B547" s="52"/>
      <c r="C547" s="52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spans="1:30" ht="15.75" customHeight="1">
      <c r="A548" s="27"/>
      <c r="B548" s="52"/>
      <c r="C548" s="52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spans="1:30" ht="15.75" customHeight="1">
      <c r="A549" s="27"/>
      <c r="B549" s="52"/>
      <c r="C549" s="52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spans="1:30" ht="15.75" customHeight="1">
      <c r="A550" s="27"/>
      <c r="B550" s="52"/>
      <c r="C550" s="52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spans="1:30" ht="15.75" customHeight="1">
      <c r="A551" s="27"/>
      <c r="B551" s="52"/>
      <c r="C551" s="52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spans="1:30" ht="15.75" customHeight="1">
      <c r="A552" s="27"/>
      <c r="B552" s="52"/>
      <c r="C552" s="52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spans="1:30" ht="15.75" customHeight="1">
      <c r="A553" s="27"/>
      <c r="B553" s="52"/>
      <c r="C553" s="52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spans="1:30" ht="15.75" customHeight="1">
      <c r="A554" s="27"/>
      <c r="B554" s="52"/>
      <c r="C554" s="52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spans="1:30" ht="15.75" customHeight="1">
      <c r="A555" s="27"/>
      <c r="B555" s="52"/>
      <c r="C555" s="52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spans="1:30" ht="15.75" customHeight="1">
      <c r="A556" s="27"/>
      <c r="B556" s="52"/>
      <c r="C556" s="52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spans="1:30" ht="15.75" customHeight="1">
      <c r="A557" s="27"/>
      <c r="B557" s="52"/>
      <c r="C557" s="52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spans="1:30" ht="15.75" customHeight="1">
      <c r="A558" s="27"/>
      <c r="B558" s="52"/>
      <c r="C558" s="52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spans="1:30" ht="15.75" customHeight="1">
      <c r="A559" s="27"/>
      <c r="B559" s="52"/>
      <c r="C559" s="52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spans="1:30" ht="15.75" customHeight="1">
      <c r="A560" s="27"/>
      <c r="B560" s="52"/>
      <c r="C560" s="52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spans="1:30" ht="15.75" customHeight="1">
      <c r="A561" s="27"/>
      <c r="B561" s="52"/>
      <c r="C561" s="52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spans="1:30" ht="15.75" customHeight="1">
      <c r="A562" s="27"/>
      <c r="B562" s="52"/>
      <c r="C562" s="52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spans="1:30" ht="15.75" customHeight="1">
      <c r="A563" s="27"/>
      <c r="B563" s="52"/>
      <c r="C563" s="52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spans="1:30" ht="15.75" customHeight="1">
      <c r="A564" s="27"/>
      <c r="B564" s="52"/>
      <c r="C564" s="52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spans="1:30" ht="15.75" customHeight="1">
      <c r="A565" s="27"/>
      <c r="B565" s="52"/>
      <c r="C565" s="52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spans="1:30" ht="15.75" customHeight="1">
      <c r="A566" s="27"/>
      <c r="B566" s="52"/>
      <c r="C566" s="52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spans="1:30" ht="15.75" customHeight="1">
      <c r="A567" s="27"/>
      <c r="B567" s="52"/>
      <c r="C567" s="52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spans="1:30" ht="15.75" customHeight="1">
      <c r="A568" s="27"/>
      <c r="B568" s="52"/>
      <c r="C568" s="52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spans="1:30" ht="15.75" customHeight="1">
      <c r="A569" s="27"/>
      <c r="B569" s="52"/>
      <c r="C569" s="52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spans="1:30" ht="15.75" customHeight="1">
      <c r="A570" s="27"/>
      <c r="B570" s="52"/>
      <c r="C570" s="52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spans="1:30" ht="15.75" customHeight="1">
      <c r="A571" s="27"/>
      <c r="B571" s="52"/>
      <c r="C571" s="52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spans="1:30" ht="15.75" customHeight="1">
      <c r="A572" s="27"/>
      <c r="B572" s="52"/>
      <c r="C572" s="52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spans="1:30" ht="15.75" customHeight="1">
      <c r="A573" s="27"/>
      <c r="B573" s="52"/>
      <c r="C573" s="52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spans="1:30" ht="15.75" customHeight="1">
      <c r="A574" s="27"/>
      <c r="B574" s="52"/>
      <c r="C574" s="52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spans="1:30" ht="15.75" customHeight="1">
      <c r="A575" s="27"/>
      <c r="B575" s="52"/>
      <c r="C575" s="52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spans="1:30" ht="15.75" customHeight="1">
      <c r="A576" s="27"/>
      <c r="B576" s="52"/>
      <c r="C576" s="52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spans="1:30" ht="15.75" customHeight="1">
      <c r="A577" s="27"/>
      <c r="B577" s="52"/>
      <c r="C577" s="52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spans="1:30" ht="15.75" customHeight="1">
      <c r="A578" s="27"/>
      <c r="B578" s="52"/>
      <c r="C578" s="52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spans="1:30" ht="15.75" customHeight="1">
      <c r="A579" s="27"/>
      <c r="B579" s="52"/>
      <c r="C579" s="52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spans="1:30" ht="15.75" customHeight="1">
      <c r="A580" s="27"/>
      <c r="B580" s="52"/>
      <c r="C580" s="52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spans="1:30" ht="15.75" customHeight="1">
      <c r="A581" s="27"/>
      <c r="B581" s="52"/>
      <c r="C581" s="52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spans="1:30" ht="15.75" customHeight="1">
      <c r="A582" s="27"/>
      <c r="B582" s="52"/>
      <c r="C582" s="52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spans="1:30" ht="15.75" customHeight="1">
      <c r="A583" s="27"/>
      <c r="B583" s="52"/>
      <c r="C583" s="52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spans="1:30" ht="15.75" customHeight="1">
      <c r="A584" s="27"/>
      <c r="B584" s="52"/>
      <c r="C584" s="52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spans="1:30" ht="15.75" customHeight="1">
      <c r="A585" s="27"/>
      <c r="B585" s="52"/>
      <c r="C585" s="52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spans="1:30" ht="15.75" customHeight="1">
      <c r="A586" s="27"/>
      <c r="B586" s="52"/>
      <c r="C586" s="52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spans="1:30" ht="15.75" customHeight="1">
      <c r="A587" s="27"/>
      <c r="B587" s="52"/>
      <c r="C587" s="52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spans="1:30" ht="15.75" customHeight="1">
      <c r="A588" s="27"/>
      <c r="B588" s="52"/>
      <c r="C588" s="52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spans="1:30" ht="15.75" customHeight="1">
      <c r="A589" s="27"/>
      <c r="B589" s="52"/>
      <c r="C589" s="52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spans="1:30" ht="15.75" customHeight="1">
      <c r="A590" s="27"/>
      <c r="B590" s="52"/>
      <c r="C590" s="52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spans="1:30" ht="15.75" customHeight="1">
      <c r="A591" s="27"/>
      <c r="B591" s="52"/>
      <c r="C591" s="52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spans="1:30" ht="15.75" customHeight="1">
      <c r="A592" s="27"/>
      <c r="B592" s="52"/>
      <c r="C592" s="52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spans="1:30" ht="15.75" customHeight="1">
      <c r="A593" s="27"/>
      <c r="B593" s="52"/>
      <c r="C593" s="52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spans="1:30" ht="15.75" customHeight="1">
      <c r="A594" s="27"/>
      <c r="B594" s="52"/>
      <c r="C594" s="52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spans="1:30" ht="15.75" customHeight="1">
      <c r="A595" s="27"/>
      <c r="B595" s="52"/>
      <c r="C595" s="52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spans="1:30" ht="15.75" customHeight="1">
      <c r="A596" s="27"/>
      <c r="B596" s="52"/>
      <c r="C596" s="52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spans="1:30" ht="15.75" customHeight="1">
      <c r="A597" s="27"/>
      <c r="B597" s="52"/>
      <c r="C597" s="52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spans="1:30" ht="15.75" customHeight="1">
      <c r="A598" s="27"/>
      <c r="B598" s="52"/>
      <c r="C598" s="52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spans="1:30" ht="15.75" customHeight="1">
      <c r="A599" s="27"/>
      <c r="B599" s="52"/>
      <c r="C599" s="52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spans="1:30" ht="15.75" customHeight="1">
      <c r="A600" s="27"/>
      <c r="B600" s="52"/>
      <c r="C600" s="52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spans="1:30" ht="15.75" customHeight="1">
      <c r="A601" s="27"/>
      <c r="B601" s="52"/>
      <c r="C601" s="52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spans="1:30" ht="15.75" customHeight="1">
      <c r="A602" s="27"/>
      <c r="B602" s="52"/>
      <c r="C602" s="52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spans="1:30" ht="15.75" customHeight="1">
      <c r="A603" s="27"/>
      <c r="B603" s="52"/>
      <c r="C603" s="52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spans="1:30" ht="15.75" customHeight="1">
      <c r="A604" s="27"/>
      <c r="B604" s="52"/>
      <c r="C604" s="52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spans="1:30" ht="15.75" customHeight="1">
      <c r="A605" s="27"/>
      <c r="B605" s="52"/>
      <c r="C605" s="52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spans="1:30" ht="15.75" customHeight="1">
      <c r="A606" s="27"/>
      <c r="B606" s="52"/>
      <c r="C606" s="52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spans="1:30" ht="15.75" customHeight="1">
      <c r="A607" s="27"/>
      <c r="B607" s="52"/>
      <c r="C607" s="52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spans="1:30" ht="15.75" customHeight="1">
      <c r="A608" s="27"/>
      <c r="B608" s="52"/>
      <c r="C608" s="52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spans="1:30" ht="15.75" customHeight="1">
      <c r="A609" s="27"/>
      <c r="B609" s="52"/>
      <c r="C609" s="52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spans="1:30" ht="15.75" customHeight="1">
      <c r="A610" s="27"/>
      <c r="B610" s="52"/>
      <c r="C610" s="52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spans="1:30" ht="15.75" customHeight="1">
      <c r="A611" s="27"/>
      <c r="B611" s="52"/>
      <c r="C611" s="52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spans="1:30" ht="15.75" customHeight="1">
      <c r="A612" s="27"/>
      <c r="B612" s="52"/>
      <c r="C612" s="52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spans="1:30" ht="15.75" customHeight="1">
      <c r="A613" s="27"/>
      <c r="B613" s="52"/>
      <c r="C613" s="52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spans="1:30" ht="15.75" customHeight="1">
      <c r="A614" s="27"/>
      <c r="B614" s="52"/>
      <c r="C614" s="52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spans="1:30" ht="15.75" customHeight="1">
      <c r="A615" s="27"/>
      <c r="B615" s="52"/>
      <c r="C615" s="52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spans="1:30" ht="15.75" customHeight="1">
      <c r="A616" s="27"/>
      <c r="B616" s="52"/>
      <c r="C616" s="52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spans="1:30" ht="15.75" customHeight="1">
      <c r="A617" s="27"/>
      <c r="B617" s="52"/>
      <c r="C617" s="52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spans="1:30" ht="15.75" customHeight="1">
      <c r="A618" s="27"/>
      <c r="B618" s="52"/>
      <c r="C618" s="52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spans="1:30" ht="15.75" customHeight="1">
      <c r="A619" s="27"/>
      <c r="B619" s="52"/>
      <c r="C619" s="52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spans="1:30" ht="15.75" customHeight="1">
      <c r="A620" s="27"/>
      <c r="B620" s="52"/>
      <c r="C620" s="52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spans="1:30" ht="15.75" customHeight="1">
      <c r="A621" s="27"/>
      <c r="B621" s="52"/>
      <c r="C621" s="52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spans="1:30" ht="15.75" customHeight="1">
      <c r="A622" s="27"/>
      <c r="B622" s="52"/>
      <c r="C622" s="52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spans="1:30" ht="15.75" customHeight="1">
      <c r="A623" s="27"/>
      <c r="B623" s="52"/>
      <c r="C623" s="52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spans="1:30" ht="15.75" customHeight="1">
      <c r="A624" s="27"/>
      <c r="B624" s="52"/>
      <c r="C624" s="52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spans="1:30" ht="15.75" customHeight="1">
      <c r="A625" s="27"/>
      <c r="B625" s="52"/>
      <c r="C625" s="52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spans="1:30" ht="15.75" customHeight="1">
      <c r="A626" s="27"/>
      <c r="B626" s="52"/>
      <c r="C626" s="52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spans="1:30" ht="15.75" customHeight="1">
      <c r="A627" s="27"/>
      <c r="B627" s="52"/>
      <c r="C627" s="52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spans="1:30" ht="15.75" customHeight="1">
      <c r="A628" s="27"/>
      <c r="B628" s="52"/>
      <c r="C628" s="52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spans="1:30" ht="15.75" customHeight="1">
      <c r="A629" s="27"/>
      <c r="B629" s="52"/>
      <c r="C629" s="52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spans="1:30" ht="15.75" customHeight="1">
      <c r="A630" s="27"/>
      <c r="B630" s="52"/>
      <c r="C630" s="52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spans="1:30" ht="15.75" customHeight="1">
      <c r="A631" s="27"/>
      <c r="B631" s="52"/>
      <c r="C631" s="52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spans="1:30" ht="15.75" customHeight="1">
      <c r="A632" s="27"/>
      <c r="B632" s="52"/>
      <c r="C632" s="52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spans="1:30" ht="15.75" customHeight="1">
      <c r="A633" s="27"/>
      <c r="B633" s="52"/>
      <c r="C633" s="52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spans="1:30" ht="15.75" customHeight="1">
      <c r="A634" s="27"/>
      <c r="B634" s="52"/>
      <c r="C634" s="52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spans="1:30" ht="15.75" customHeight="1">
      <c r="A635" s="27"/>
      <c r="B635" s="52"/>
      <c r="C635" s="52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spans="1:30" ht="15.75" customHeight="1">
      <c r="A636" s="27"/>
      <c r="B636" s="52"/>
      <c r="C636" s="52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spans="1:30" ht="15.75" customHeight="1">
      <c r="A637" s="27"/>
      <c r="B637" s="52"/>
      <c r="C637" s="52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spans="1:30" ht="15.75" customHeight="1">
      <c r="A638" s="27"/>
      <c r="B638" s="52"/>
      <c r="C638" s="52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spans="1:30" ht="15.75" customHeight="1">
      <c r="A639" s="27"/>
      <c r="B639" s="52"/>
      <c r="C639" s="52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spans="1:30" ht="15.75" customHeight="1">
      <c r="A640" s="27"/>
      <c r="B640" s="52"/>
      <c r="C640" s="52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spans="1:30" ht="15.75" customHeight="1">
      <c r="A641" s="27"/>
      <c r="B641" s="52"/>
      <c r="C641" s="52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spans="1:30" ht="15.75" customHeight="1">
      <c r="A642" s="27"/>
      <c r="B642" s="52"/>
      <c r="C642" s="52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spans="1:30" ht="15.75" customHeight="1">
      <c r="A643" s="27"/>
      <c r="B643" s="52"/>
      <c r="C643" s="52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spans="1:30" ht="15.75" customHeight="1">
      <c r="A644" s="27"/>
      <c r="B644" s="52"/>
      <c r="C644" s="52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spans="1:30" ht="15.75" customHeight="1">
      <c r="A645" s="27"/>
      <c r="B645" s="52"/>
      <c r="C645" s="52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spans="1:30" ht="15.75" customHeight="1">
      <c r="A646" s="27"/>
      <c r="B646" s="52"/>
      <c r="C646" s="52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spans="1:30" ht="15.75" customHeight="1">
      <c r="A647" s="27"/>
      <c r="B647" s="52"/>
      <c r="C647" s="52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spans="1:30" ht="15.75" customHeight="1">
      <c r="A648" s="27"/>
      <c r="B648" s="52"/>
      <c r="C648" s="52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spans="1:30" ht="15.75" customHeight="1">
      <c r="A649" s="27"/>
      <c r="B649" s="52"/>
      <c r="C649" s="52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spans="1:30" ht="15.75" customHeight="1">
      <c r="A650" s="27"/>
      <c r="B650" s="52"/>
      <c r="C650" s="52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5.75" customHeight="1">
      <c r="A651" s="27"/>
      <c r="B651" s="52"/>
      <c r="C651" s="52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spans="1:30" ht="15.75" customHeight="1">
      <c r="A652" s="27"/>
      <c r="B652" s="52"/>
      <c r="C652" s="52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spans="1:30" ht="15.75" customHeight="1">
      <c r="A653" s="27"/>
      <c r="B653" s="52"/>
      <c r="C653" s="52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spans="1:30" ht="15.75" customHeight="1">
      <c r="A654" s="27"/>
      <c r="B654" s="52"/>
      <c r="C654" s="52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spans="1:30" ht="15.75" customHeight="1">
      <c r="A655" s="27"/>
      <c r="B655" s="52"/>
      <c r="C655" s="52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spans="1:30" ht="15.75" customHeight="1">
      <c r="A656" s="27"/>
      <c r="B656" s="52"/>
      <c r="C656" s="52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spans="1:30" ht="15.75" customHeight="1">
      <c r="A657" s="27"/>
      <c r="B657" s="52"/>
      <c r="C657" s="52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spans="1:30" ht="15.75" customHeight="1">
      <c r="A658" s="27"/>
      <c r="B658" s="52"/>
      <c r="C658" s="52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spans="1:30" ht="15.75" customHeight="1">
      <c r="A659" s="27"/>
      <c r="B659" s="52"/>
      <c r="C659" s="52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spans="1:30" ht="15.75" customHeight="1">
      <c r="A660" s="27"/>
      <c r="B660" s="52"/>
      <c r="C660" s="52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spans="1:30" ht="15.75" customHeight="1">
      <c r="A661" s="27"/>
      <c r="B661" s="52"/>
      <c r="C661" s="52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spans="1:30" ht="15.75" customHeight="1">
      <c r="A662" s="27"/>
      <c r="B662" s="52"/>
      <c r="C662" s="52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spans="1:30" ht="15.75" customHeight="1">
      <c r="A663" s="27"/>
      <c r="B663" s="52"/>
      <c r="C663" s="52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spans="1:30" ht="15.75" customHeight="1">
      <c r="A664" s="27"/>
      <c r="B664" s="52"/>
      <c r="C664" s="52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spans="1:30" ht="15.75" customHeight="1">
      <c r="A665" s="27"/>
      <c r="B665" s="52"/>
      <c r="C665" s="52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spans="1:30" ht="15.75" customHeight="1">
      <c r="A666" s="27"/>
      <c r="B666" s="52"/>
      <c r="C666" s="52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spans="1:30" ht="15.75" customHeight="1">
      <c r="A667" s="27"/>
      <c r="B667" s="52"/>
      <c r="C667" s="52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spans="1:30" ht="15.75" customHeight="1">
      <c r="A668" s="27"/>
      <c r="B668" s="52"/>
      <c r="C668" s="52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spans="1:30" ht="15.75" customHeight="1">
      <c r="A669" s="27"/>
      <c r="B669" s="52"/>
      <c r="C669" s="52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spans="1:30" ht="15.75" customHeight="1">
      <c r="A670" s="27"/>
      <c r="B670" s="52"/>
      <c r="C670" s="52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spans="1:30" ht="15.75" customHeight="1">
      <c r="A671" s="27"/>
      <c r="B671" s="52"/>
      <c r="C671" s="52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spans="1:30" ht="15.75" customHeight="1">
      <c r="A672" s="27"/>
      <c r="B672" s="52"/>
      <c r="C672" s="52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spans="1:30" ht="15.75" customHeight="1">
      <c r="A673" s="27"/>
      <c r="B673" s="52"/>
      <c r="C673" s="52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spans="1:30" ht="15.75" customHeight="1">
      <c r="A674" s="27"/>
      <c r="B674" s="52"/>
      <c r="C674" s="52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spans="1:30" ht="15.75" customHeight="1">
      <c r="A675" s="27"/>
      <c r="B675" s="52"/>
      <c r="C675" s="52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spans="1:30" ht="15.75" customHeight="1">
      <c r="A676" s="27"/>
      <c r="B676" s="52"/>
      <c r="C676" s="52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spans="1:30" ht="15.75" customHeight="1">
      <c r="A677" s="27"/>
      <c r="B677" s="52"/>
      <c r="C677" s="52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spans="1:30" ht="15.75" customHeight="1">
      <c r="A678" s="27"/>
      <c r="B678" s="52"/>
      <c r="C678" s="52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spans="1:30" ht="15.75" customHeight="1">
      <c r="A679" s="27"/>
      <c r="B679" s="52"/>
      <c r="C679" s="52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spans="1:30" ht="15.75" customHeight="1">
      <c r="A680" s="27"/>
      <c r="B680" s="52"/>
      <c r="C680" s="52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spans="1:30" ht="15.75" customHeight="1">
      <c r="A681" s="27"/>
      <c r="B681" s="52"/>
      <c r="C681" s="52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spans="1:30" ht="15.75" customHeight="1">
      <c r="A682" s="27"/>
      <c r="B682" s="52"/>
      <c r="C682" s="52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spans="1:30" ht="15.75" customHeight="1">
      <c r="A683" s="27"/>
      <c r="B683" s="52"/>
      <c r="C683" s="52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spans="1:30" ht="15.75" customHeight="1">
      <c r="A684" s="27"/>
      <c r="B684" s="52"/>
      <c r="C684" s="52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spans="1:30" ht="15.75" customHeight="1">
      <c r="A685" s="27"/>
      <c r="B685" s="52"/>
      <c r="C685" s="52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spans="1:30" ht="15.75" customHeight="1">
      <c r="A686" s="27"/>
      <c r="B686" s="52"/>
      <c r="C686" s="52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spans="1:30" ht="15.75" customHeight="1">
      <c r="A687" s="27"/>
      <c r="B687" s="52"/>
      <c r="C687" s="52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spans="1:30" ht="15.75" customHeight="1">
      <c r="A688" s="27"/>
      <c r="B688" s="52"/>
      <c r="C688" s="52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spans="1:30" ht="15.75" customHeight="1">
      <c r="A689" s="27"/>
      <c r="B689" s="52"/>
      <c r="C689" s="52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spans="1:30" ht="15.75" customHeight="1">
      <c r="A690" s="27"/>
      <c r="B690" s="52"/>
      <c r="C690" s="52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spans="1:30" ht="15.75" customHeight="1">
      <c r="A691" s="27"/>
      <c r="B691" s="52"/>
      <c r="C691" s="52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spans="1:30" ht="15.75" customHeight="1">
      <c r="A692" s="27"/>
      <c r="B692" s="52"/>
      <c r="C692" s="52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spans="1:30" ht="15.75" customHeight="1">
      <c r="A693" s="27"/>
      <c r="B693" s="52"/>
      <c r="C693" s="52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spans="1:30" ht="15.75" customHeight="1">
      <c r="A694" s="27"/>
      <c r="B694" s="52"/>
      <c r="C694" s="52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spans="1:30" ht="15.75" customHeight="1">
      <c r="A695" s="27"/>
      <c r="B695" s="52"/>
      <c r="C695" s="52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spans="1:30" ht="15.75" customHeight="1">
      <c r="A696" s="27"/>
      <c r="B696" s="52"/>
      <c r="C696" s="52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spans="1:30" ht="15.75" customHeight="1">
      <c r="A697" s="27"/>
      <c r="B697" s="52"/>
      <c r="C697" s="52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spans="1:30" ht="15.75" customHeight="1">
      <c r="A698" s="27"/>
      <c r="B698" s="52"/>
      <c r="C698" s="52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spans="1:30" ht="15.75" customHeight="1">
      <c r="A699" s="27"/>
      <c r="B699" s="52"/>
      <c r="C699" s="52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spans="1:30" ht="15.75" customHeight="1">
      <c r="A700" s="27"/>
      <c r="B700" s="52"/>
      <c r="C700" s="52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spans="1:30" ht="15.75" customHeight="1">
      <c r="A701" s="27"/>
      <c r="B701" s="52"/>
      <c r="C701" s="52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spans="1:30" ht="15.75" customHeight="1">
      <c r="A702" s="27"/>
      <c r="B702" s="52"/>
      <c r="C702" s="52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spans="1:30" ht="15.75" customHeight="1">
      <c r="A703" s="27"/>
      <c r="B703" s="52"/>
      <c r="C703" s="52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spans="1:30" ht="15.75" customHeight="1">
      <c r="A704" s="27"/>
      <c r="B704" s="52"/>
      <c r="C704" s="52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spans="1:30" ht="15.75" customHeight="1">
      <c r="A705" s="27"/>
      <c r="B705" s="52"/>
      <c r="C705" s="52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spans="1:30" ht="15.75" customHeight="1">
      <c r="A706" s="27"/>
      <c r="B706" s="52"/>
      <c r="C706" s="52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spans="1:30" ht="15.75" customHeight="1">
      <c r="A707" s="27"/>
      <c r="B707" s="52"/>
      <c r="C707" s="52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spans="1:30" ht="15.75" customHeight="1">
      <c r="A708" s="27"/>
      <c r="B708" s="52"/>
      <c r="C708" s="52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spans="1:30" ht="15.75" customHeight="1">
      <c r="A709" s="27"/>
      <c r="B709" s="52"/>
      <c r="C709" s="52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spans="1:30" ht="15.75" customHeight="1">
      <c r="A710" s="27"/>
      <c r="B710" s="52"/>
      <c r="C710" s="52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spans="1:30" ht="15.75" customHeight="1">
      <c r="A711" s="27"/>
      <c r="B711" s="52"/>
      <c r="C711" s="52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spans="1:30" ht="15.75" customHeight="1">
      <c r="A712" s="27"/>
      <c r="B712" s="52"/>
      <c r="C712" s="52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spans="1:30" ht="15.75" customHeight="1">
      <c r="A713" s="27"/>
      <c r="B713" s="52"/>
      <c r="C713" s="52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spans="1:30" ht="15.75" customHeight="1">
      <c r="A714" s="27"/>
      <c r="B714" s="52"/>
      <c r="C714" s="52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spans="1:30" ht="15.75" customHeight="1">
      <c r="A715" s="27"/>
      <c r="B715" s="52"/>
      <c r="C715" s="52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spans="1:30" ht="15.75" customHeight="1"/>
    <row r="717" spans="1:30" ht="15.75" customHeight="1"/>
    <row r="718" spans="1:30" ht="15.75" customHeight="1"/>
    <row r="719" spans="1:30" ht="15.75" customHeight="1"/>
    <row r="720" spans="1:3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251" xr:uid="{00000000-0009-0000-0000-000007000000}"/>
  <mergeCells count="1">
    <mergeCell ref="G413:G415"/>
  </mergeCells>
  <pageMargins left="0.75" right="0.75" top="1" bottom="1" header="0" footer="0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548135"/>
    <outlinePr summaryBelow="0" summaryRight="0"/>
  </sheetPr>
  <dimension ref="A1:R999"/>
  <sheetViews>
    <sheetView workbookViewId="0">
      <pane xSplit="3" ySplit="1" topLeftCell="J357" activePane="bottomRight" state="frozen"/>
      <selection pane="topRight" activeCell="D1" sqref="D1"/>
      <selection pane="bottomLeft" activeCell="A2" sqref="A2"/>
      <selection pane="bottomRight" activeCell="C374" sqref="C374"/>
    </sheetView>
  </sheetViews>
  <sheetFormatPr defaultColWidth="12.625" defaultRowHeight="15" customHeight="1"/>
  <cols>
    <col min="1" max="1" width="12.75" customWidth="1"/>
    <col min="2" max="2" width="19.5" customWidth="1"/>
    <col min="3" max="3" width="21.625" customWidth="1"/>
    <col min="4" max="4" width="11.625" customWidth="1"/>
    <col min="5" max="5" width="9.75" customWidth="1"/>
    <col min="6" max="7" width="10.75" customWidth="1"/>
    <col min="8" max="8" width="11.125" customWidth="1"/>
    <col min="9" max="9" width="10" customWidth="1"/>
    <col min="10" max="10" width="13.25" customWidth="1"/>
    <col min="11" max="11" width="16.125" customWidth="1"/>
    <col min="12" max="13" width="11.25" customWidth="1"/>
    <col min="14" max="14" width="11.625" customWidth="1"/>
    <col min="15" max="16" width="9.875" customWidth="1"/>
    <col min="17" max="17" width="11.5" customWidth="1"/>
    <col min="18" max="18" width="11.87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4" t="s">
        <v>2</v>
      </c>
      <c r="B2" s="28">
        <v>42471</v>
      </c>
      <c r="C2" s="27" t="s">
        <v>687</v>
      </c>
      <c r="D2" s="27"/>
      <c r="E2" s="27"/>
      <c r="F2" s="120"/>
      <c r="G2" s="120">
        <v>1200</v>
      </c>
      <c r="H2" s="120"/>
      <c r="I2" s="27"/>
      <c r="J2" s="43" t="s">
        <v>87</v>
      </c>
      <c r="K2" s="27"/>
      <c r="L2" s="27"/>
      <c r="M2" s="27"/>
      <c r="N2" s="43" t="s">
        <v>688</v>
      </c>
      <c r="O2" s="135"/>
      <c r="P2" s="31">
        <f t="shared" ref="P2:P256" si="0">R2-Q2</f>
        <v>1200</v>
      </c>
      <c r="Q2" s="31">
        <f t="shared" ref="Q2:Q256" si="1">SUM($F$2:F2)</f>
        <v>0</v>
      </c>
      <c r="R2" s="31">
        <f t="shared" ref="R2:R256" si="2">SUM($G$2:G2)</f>
        <v>1200</v>
      </c>
    </row>
    <row r="3" spans="1:18" ht="14.25" customHeight="1">
      <c r="A3" s="134" t="s">
        <v>2</v>
      </c>
      <c r="B3" s="28">
        <v>42473</v>
      </c>
      <c r="C3" s="27" t="s">
        <v>689</v>
      </c>
      <c r="D3" s="27"/>
      <c r="E3" s="27"/>
      <c r="F3" s="120">
        <v>395</v>
      </c>
      <c r="G3" s="120"/>
      <c r="H3" s="120"/>
      <c r="I3" s="27" t="s">
        <v>690</v>
      </c>
      <c r="J3" s="43" t="s">
        <v>87</v>
      </c>
      <c r="K3" s="27" t="s">
        <v>691</v>
      </c>
      <c r="L3" s="27">
        <v>8307</v>
      </c>
      <c r="M3" s="27"/>
      <c r="N3" s="43" t="s">
        <v>688</v>
      </c>
      <c r="O3" s="135"/>
      <c r="P3" s="31">
        <f t="shared" si="0"/>
        <v>805</v>
      </c>
      <c r="Q3" s="31">
        <f t="shared" si="1"/>
        <v>395</v>
      </c>
      <c r="R3" s="31">
        <f t="shared" si="2"/>
        <v>1200</v>
      </c>
    </row>
    <row r="4" spans="1:18" ht="14.25" customHeight="1">
      <c r="A4" s="134" t="s">
        <v>2</v>
      </c>
      <c r="B4" s="28">
        <v>42495</v>
      </c>
      <c r="C4" s="27" t="s">
        <v>692</v>
      </c>
      <c r="D4" s="27"/>
      <c r="E4" s="27"/>
      <c r="F4" s="120">
        <v>140.30000000000001</v>
      </c>
      <c r="G4" s="120"/>
      <c r="H4" s="120"/>
      <c r="I4" s="27" t="s">
        <v>614</v>
      </c>
      <c r="J4" s="43" t="s">
        <v>87</v>
      </c>
      <c r="K4" s="27" t="s">
        <v>693</v>
      </c>
      <c r="L4" s="27">
        <v>1213584</v>
      </c>
      <c r="M4" s="27"/>
      <c r="N4" s="43" t="s">
        <v>688</v>
      </c>
      <c r="O4" s="135"/>
      <c r="P4" s="31">
        <f t="shared" si="0"/>
        <v>664.7</v>
      </c>
      <c r="Q4" s="31">
        <f t="shared" si="1"/>
        <v>535.29999999999995</v>
      </c>
      <c r="R4" s="31">
        <f t="shared" si="2"/>
        <v>1200</v>
      </c>
    </row>
    <row r="5" spans="1:18" ht="14.25" customHeight="1">
      <c r="A5" s="134" t="s">
        <v>2</v>
      </c>
      <c r="B5" s="28">
        <v>42523</v>
      </c>
      <c r="C5" s="27" t="s">
        <v>610</v>
      </c>
      <c r="D5" s="27"/>
      <c r="E5" s="27"/>
      <c r="F5" s="120">
        <v>702</v>
      </c>
      <c r="G5" s="120"/>
      <c r="H5" s="120"/>
      <c r="I5" s="27" t="s">
        <v>594</v>
      </c>
      <c r="J5" s="43" t="s">
        <v>87</v>
      </c>
      <c r="K5" s="27"/>
      <c r="L5" s="27">
        <v>283</v>
      </c>
      <c r="M5" s="27"/>
      <c r="N5" s="43" t="s">
        <v>688</v>
      </c>
      <c r="O5" s="135"/>
      <c r="P5" s="31">
        <f t="shared" si="0"/>
        <v>-37.299999999999955</v>
      </c>
      <c r="Q5" s="31">
        <f t="shared" si="1"/>
        <v>1237.3</v>
      </c>
      <c r="R5" s="31">
        <f t="shared" si="2"/>
        <v>1200</v>
      </c>
    </row>
    <row r="6" spans="1:18" ht="14.25" customHeight="1">
      <c r="A6" s="134" t="s">
        <v>2</v>
      </c>
      <c r="B6" s="28">
        <v>42551</v>
      </c>
      <c r="C6" s="27" t="s">
        <v>694</v>
      </c>
      <c r="D6" s="27"/>
      <c r="E6" s="27"/>
      <c r="F6" s="120">
        <v>195</v>
      </c>
      <c r="G6" s="120"/>
      <c r="H6" s="120"/>
      <c r="I6" s="27" t="s">
        <v>614</v>
      </c>
      <c r="J6" s="43" t="s">
        <v>87</v>
      </c>
      <c r="K6" s="27" t="s">
        <v>695</v>
      </c>
      <c r="L6" s="27">
        <v>291</v>
      </c>
      <c r="M6" s="27"/>
      <c r="N6" s="43" t="s">
        <v>688</v>
      </c>
      <c r="O6" s="135"/>
      <c r="P6" s="31">
        <f t="shared" si="0"/>
        <v>-232.29999999999995</v>
      </c>
      <c r="Q6" s="31">
        <f t="shared" si="1"/>
        <v>1432.3</v>
      </c>
      <c r="R6" s="31">
        <f t="shared" si="2"/>
        <v>1200</v>
      </c>
    </row>
    <row r="7" spans="1:18" ht="14.25" customHeight="1">
      <c r="A7" s="134" t="s">
        <v>2</v>
      </c>
      <c r="B7" s="28">
        <v>42565</v>
      </c>
      <c r="C7" s="27" t="s">
        <v>687</v>
      </c>
      <c r="D7" s="27"/>
      <c r="E7" s="27"/>
      <c r="F7" s="120"/>
      <c r="G7" s="120">
        <v>8283.1</v>
      </c>
      <c r="H7" s="120"/>
      <c r="I7" s="27" t="s">
        <v>594</v>
      </c>
      <c r="J7" s="43" t="s">
        <v>87</v>
      </c>
      <c r="K7" s="27"/>
      <c r="L7" s="27"/>
      <c r="M7" s="27"/>
      <c r="N7" s="43" t="s">
        <v>688</v>
      </c>
      <c r="O7" s="135"/>
      <c r="P7" s="31">
        <f t="shared" si="0"/>
        <v>8050.8</v>
      </c>
      <c r="Q7" s="31">
        <f t="shared" si="1"/>
        <v>1432.3</v>
      </c>
      <c r="R7" s="31">
        <f t="shared" si="2"/>
        <v>9483.1</v>
      </c>
    </row>
    <row r="8" spans="1:18" ht="14.25" customHeight="1">
      <c r="A8" s="134" t="s">
        <v>2</v>
      </c>
      <c r="B8" s="28">
        <v>42569</v>
      </c>
      <c r="C8" s="27" t="s">
        <v>696</v>
      </c>
      <c r="D8" s="27"/>
      <c r="E8" s="27"/>
      <c r="F8" s="120">
        <v>3140</v>
      </c>
      <c r="G8" s="120"/>
      <c r="H8" s="120"/>
      <c r="I8" s="27" t="s">
        <v>594</v>
      </c>
      <c r="J8" s="43" t="s">
        <v>87</v>
      </c>
      <c r="K8" s="27" t="s">
        <v>697</v>
      </c>
      <c r="L8" s="27">
        <v>80</v>
      </c>
      <c r="M8" s="27"/>
      <c r="N8" s="43" t="s">
        <v>688</v>
      </c>
      <c r="O8" s="135"/>
      <c r="P8" s="31">
        <f t="shared" si="0"/>
        <v>4910.8</v>
      </c>
      <c r="Q8" s="31">
        <f t="shared" si="1"/>
        <v>4572.3</v>
      </c>
      <c r="R8" s="31">
        <f t="shared" si="2"/>
        <v>9483.1</v>
      </c>
    </row>
    <row r="9" spans="1:18" ht="14.25" customHeight="1">
      <c r="A9" s="134" t="s">
        <v>2</v>
      </c>
      <c r="B9" s="28">
        <v>42578</v>
      </c>
      <c r="C9" s="27" t="s">
        <v>698</v>
      </c>
      <c r="D9" s="27"/>
      <c r="E9" s="27"/>
      <c r="F9" s="120">
        <v>400</v>
      </c>
      <c r="G9" s="120"/>
      <c r="H9" s="120"/>
      <c r="I9" s="27" t="s">
        <v>594</v>
      </c>
      <c r="J9" s="43" t="s">
        <v>87</v>
      </c>
      <c r="K9" s="27" t="s">
        <v>699</v>
      </c>
      <c r="L9" s="27">
        <v>1839</v>
      </c>
      <c r="M9" s="27"/>
      <c r="N9" s="43" t="s">
        <v>688</v>
      </c>
      <c r="O9" s="135"/>
      <c r="P9" s="31">
        <f t="shared" si="0"/>
        <v>4510.8</v>
      </c>
      <c r="Q9" s="31">
        <f t="shared" si="1"/>
        <v>4972.3</v>
      </c>
      <c r="R9" s="31">
        <f t="shared" si="2"/>
        <v>9483.1</v>
      </c>
    </row>
    <row r="10" spans="1:18" ht="14.25" customHeight="1">
      <c r="A10" s="134" t="s">
        <v>2</v>
      </c>
      <c r="B10" s="28">
        <v>42584</v>
      </c>
      <c r="C10" s="27" t="s">
        <v>700</v>
      </c>
      <c r="D10" s="27"/>
      <c r="E10" s="27"/>
      <c r="F10" s="120"/>
      <c r="G10" s="120">
        <v>6696</v>
      </c>
      <c r="H10" s="120"/>
      <c r="I10" s="27" t="s">
        <v>622</v>
      </c>
      <c r="J10" s="43"/>
      <c r="K10" s="27"/>
      <c r="L10" s="27"/>
      <c r="M10" s="27"/>
      <c r="N10" s="43" t="s">
        <v>688</v>
      </c>
      <c r="O10" s="135"/>
      <c r="P10" s="31">
        <f t="shared" si="0"/>
        <v>11206.8</v>
      </c>
      <c r="Q10" s="31">
        <f t="shared" si="1"/>
        <v>4972.3</v>
      </c>
      <c r="R10" s="31">
        <f t="shared" si="2"/>
        <v>16179.1</v>
      </c>
    </row>
    <row r="11" spans="1:18" ht="14.25" customHeight="1">
      <c r="A11" s="134" t="s">
        <v>2</v>
      </c>
      <c r="B11" s="28">
        <v>42619</v>
      </c>
      <c r="C11" s="27" t="s">
        <v>610</v>
      </c>
      <c r="D11" s="27"/>
      <c r="E11" s="27"/>
      <c r="F11" s="120">
        <v>3510</v>
      </c>
      <c r="G11" s="120"/>
      <c r="H11" s="120"/>
      <c r="I11" s="27" t="s">
        <v>594</v>
      </c>
      <c r="J11" s="43" t="s">
        <v>87</v>
      </c>
      <c r="K11" s="27" t="s">
        <v>611</v>
      </c>
      <c r="L11" s="27">
        <v>337</v>
      </c>
      <c r="M11" s="27"/>
      <c r="N11" s="43" t="s">
        <v>688</v>
      </c>
      <c r="O11" s="135"/>
      <c r="P11" s="31">
        <f t="shared" si="0"/>
        <v>7696.8000000000011</v>
      </c>
      <c r="Q11" s="31">
        <f t="shared" si="1"/>
        <v>8482.2999999999993</v>
      </c>
      <c r="R11" s="31">
        <f t="shared" si="2"/>
        <v>16179.1</v>
      </c>
    </row>
    <row r="12" spans="1:18" ht="14.25" customHeight="1">
      <c r="A12" s="134" t="s">
        <v>2</v>
      </c>
      <c r="B12" s="28">
        <v>42635</v>
      </c>
      <c r="C12" s="27" t="s">
        <v>701</v>
      </c>
      <c r="D12" s="27"/>
      <c r="E12" s="27"/>
      <c r="F12" s="120">
        <v>1738</v>
      </c>
      <c r="G12" s="120"/>
      <c r="H12" s="120"/>
      <c r="I12" s="27" t="s">
        <v>594</v>
      </c>
      <c r="J12" s="43" t="s">
        <v>87</v>
      </c>
      <c r="K12" s="27" t="s">
        <v>697</v>
      </c>
      <c r="L12" s="27">
        <v>92</v>
      </c>
      <c r="M12" s="27"/>
      <c r="N12" s="43" t="s">
        <v>688</v>
      </c>
      <c r="O12" s="135"/>
      <c r="P12" s="31">
        <f t="shared" si="0"/>
        <v>5958.8000000000011</v>
      </c>
      <c r="Q12" s="31">
        <f t="shared" si="1"/>
        <v>10220.299999999999</v>
      </c>
      <c r="R12" s="31">
        <f t="shared" si="2"/>
        <v>16179.1</v>
      </c>
    </row>
    <row r="13" spans="1:18" ht="14.25" customHeight="1">
      <c r="A13" s="134" t="s">
        <v>2</v>
      </c>
      <c r="B13" s="28">
        <v>42643</v>
      </c>
      <c r="C13" s="27" t="s">
        <v>702</v>
      </c>
      <c r="D13" s="27"/>
      <c r="E13" s="27"/>
      <c r="F13" s="120"/>
      <c r="G13" s="120"/>
      <c r="H13" s="120">
        <v>758.85</v>
      </c>
      <c r="I13" s="27"/>
      <c r="J13" s="43" t="s">
        <v>87</v>
      </c>
      <c r="K13" s="27" t="s">
        <v>703</v>
      </c>
      <c r="L13" s="27">
        <v>1178078</v>
      </c>
      <c r="M13" s="27"/>
      <c r="N13" s="43" t="s">
        <v>688</v>
      </c>
      <c r="O13" s="135"/>
      <c r="P13" s="31">
        <f t="shared" si="0"/>
        <v>5958.8000000000011</v>
      </c>
      <c r="Q13" s="31">
        <f t="shared" si="1"/>
        <v>10220.299999999999</v>
      </c>
      <c r="R13" s="31">
        <f t="shared" si="2"/>
        <v>16179.1</v>
      </c>
    </row>
    <row r="14" spans="1:18" ht="14.25" customHeight="1">
      <c r="A14" s="134" t="s">
        <v>2</v>
      </c>
      <c r="B14" s="28">
        <v>42648</v>
      </c>
      <c r="C14" s="27" t="s">
        <v>704</v>
      </c>
      <c r="D14" s="27"/>
      <c r="E14" s="27"/>
      <c r="F14" s="120">
        <v>702</v>
      </c>
      <c r="G14" s="120"/>
      <c r="H14" s="120"/>
      <c r="I14" s="27" t="s">
        <v>594</v>
      </c>
      <c r="J14" s="43" t="s">
        <v>87</v>
      </c>
      <c r="K14" s="27" t="s">
        <v>611</v>
      </c>
      <c r="L14" s="27">
        <v>364</v>
      </c>
      <c r="M14" s="27"/>
      <c r="N14" s="43" t="s">
        <v>688</v>
      </c>
      <c r="O14" s="135"/>
      <c r="P14" s="31">
        <f t="shared" si="0"/>
        <v>5256.8000000000011</v>
      </c>
      <c r="Q14" s="31">
        <f t="shared" si="1"/>
        <v>10922.3</v>
      </c>
      <c r="R14" s="31">
        <f t="shared" si="2"/>
        <v>16179.1</v>
      </c>
    </row>
    <row r="15" spans="1:18" ht="14.25" customHeight="1">
      <c r="A15" s="134" t="s">
        <v>2</v>
      </c>
      <c r="B15" s="28">
        <v>42675</v>
      </c>
      <c r="C15" s="27" t="s">
        <v>705</v>
      </c>
      <c r="D15" s="27"/>
      <c r="E15" s="27"/>
      <c r="F15" s="120">
        <v>38.5</v>
      </c>
      <c r="G15" s="120"/>
      <c r="H15" s="120"/>
      <c r="I15" s="27" t="s">
        <v>614</v>
      </c>
      <c r="J15" s="43" t="s">
        <v>87</v>
      </c>
      <c r="K15" s="27" t="s">
        <v>706</v>
      </c>
      <c r="L15" s="27">
        <v>87930</v>
      </c>
      <c r="M15" s="27"/>
      <c r="N15" s="43" t="s">
        <v>688</v>
      </c>
      <c r="O15" s="135"/>
      <c r="P15" s="31">
        <f t="shared" si="0"/>
        <v>5218.3000000000011</v>
      </c>
      <c r="Q15" s="31">
        <f t="shared" si="1"/>
        <v>10960.8</v>
      </c>
      <c r="R15" s="31">
        <f t="shared" si="2"/>
        <v>16179.1</v>
      </c>
    </row>
    <row r="16" spans="1:18" ht="14.25" customHeight="1">
      <c r="A16" s="134" t="s">
        <v>2</v>
      </c>
      <c r="B16" s="28">
        <v>42687</v>
      </c>
      <c r="C16" s="27" t="s">
        <v>707</v>
      </c>
      <c r="D16" s="27"/>
      <c r="E16" s="27"/>
      <c r="F16" s="120">
        <v>702</v>
      </c>
      <c r="G16" s="120"/>
      <c r="H16" s="120"/>
      <c r="I16" s="27" t="s">
        <v>594</v>
      </c>
      <c r="J16" s="43" t="s">
        <v>87</v>
      </c>
      <c r="K16" s="27" t="s">
        <v>611</v>
      </c>
      <c r="L16" s="27">
        <v>414</v>
      </c>
      <c r="M16" s="27"/>
      <c r="N16" s="43" t="s">
        <v>688</v>
      </c>
      <c r="O16" s="135"/>
      <c r="P16" s="31">
        <f t="shared" si="0"/>
        <v>4516.3000000000011</v>
      </c>
      <c r="Q16" s="31">
        <f t="shared" si="1"/>
        <v>11662.8</v>
      </c>
      <c r="R16" s="31">
        <f t="shared" si="2"/>
        <v>16179.1</v>
      </c>
    </row>
    <row r="17" spans="1:18" ht="14.25" customHeight="1">
      <c r="A17" s="134" t="s">
        <v>2</v>
      </c>
      <c r="B17" s="28">
        <v>42688</v>
      </c>
      <c r="C17" s="27" t="s">
        <v>687</v>
      </c>
      <c r="D17" s="27"/>
      <c r="E17" s="27"/>
      <c r="F17" s="120"/>
      <c r="G17" s="120">
        <v>3056</v>
      </c>
      <c r="H17" s="120"/>
      <c r="I17" s="27" t="s">
        <v>622</v>
      </c>
      <c r="J17" s="43" t="s">
        <v>87</v>
      </c>
      <c r="K17" s="27"/>
      <c r="L17" s="27">
        <v>65</v>
      </c>
      <c r="M17" s="27"/>
      <c r="N17" s="43" t="s">
        <v>688</v>
      </c>
      <c r="O17" s="135"/>
      <c r="P17" s="31">
        <f t="shared" si="0"/>
        <v>7572.2999999999993</v>
      </c>
      <c r="Q17" s="31">
        <f t="shared" si="1"/>
        <v>11662.8</v>
      </c>
      <c r="R17" s="31">
        <f t="shared" si="2"/>
        <v>19235.099999999999</v>
      </c>
    </row>
    <row r="18" spans="1:18" ht="14.25" customHeight="1">
      <c r="A18" s="134" t="s">
        <v>2</v>
      </c>
      <c r="B18" s="28">
        <v>42725</v>
      </c>
      <c r="C18" s="27" t="s">
        <v>705</v>
      </c>
      <c r="D18" s="27"/>
      <c r="E18" s="27"/>
      <c r="F18" s="120">
        <v>12.9</v>
      </c>
      <c r="G18" s="120"/>
      <c r="H18" s="120"/>
      <c r="I18" s="27" t="s">
        <v>614</v>
      </c>
      <c r="J18" s="43" t="s">
        <v>87</v>
      </c>
      <c r="K18" s="27" t="s">
        <v>708</v>
      </c>
      <c r="L18" s="27">
        <v>94320</v>
      </c>
      <c r="M18" s="27"/>
      <c r="N18" s="43" t="s">
        <v>688</v>
      </c>
      <c r="O18" s="135"/>
      <c r="P18" s="31">
        <f t="shared" si="0"/>
        <v>7559.4</v>
      </c>
      <c r="Q18" s="31">
        <f t="shared" si="1"/>
        <v>11675.699999999999</v>
      </c>
      <c r="R18" s="31">
        <f t="shared" si="2"/>
        <v>19235.099999999999</v>
      </c>
    </row>
    <row r="19" spans="1:18" ht="14.25" customHeight="1">
      <c r="A19" s="134" t="s">
        <v>2</v>
      </c>
      <c r="B19" s="28">
        <v>42726</v>
      </c>
      <c r="C19" s="27" t="s">
        <v>687</v>
      </c>
      <c r="D19" s="27"/>
      <c r="E19" s="27"/>
      <c r="F19" s="120"/>
      <c r="G19" s="120">
        <v>6130.02</v>
      </c>
      <c r="H19" s="120"/>
      <c r="I19" s="27" t="s">
        <v>709</v>
      </c>
      <c r="J19" s="43" t="s">
        <v>87</v>
      </c>
      <c r="K19" s="27" t="s">
        <v>710</v>
      </c>
      <c r="L19" s="27">
        <v>295</v>
      </c>
      <c r="M19" s="27"/>
      <c r="N19" s="43" t="s">
        <v>688</v>
      </c>
      <c r="O19" s="135"/>
      <c r="P19" s="31">
        <f t="shared" si="0"/>
        <v>13689.42</v>
      </c>
      <c r="Q19" s="31">
        <f t="shared" si="1"/>
        <v>11675.699999999999</v>
      </c>
      <c r="R19" s="31">
        <f t="shared" si="2"/>
        <v>25365.119999999999</v>
      </c>
    </row>
    <row r="20" spans="1:18" ht="14.25" customHeight="1">
      <c r="A20" s="134" t="s">
        <v>2</v>
      </c>
      <c r="B20" s="28">
        <v>42736</v>
      </c>
      <c r="C20" s="27" t="s">
        <v>99</v>
      </c>
      <c r="D20" s="27"/>
      <c r="E20" s="27"/>
      <c r="F20" s="120">
        <v>7120</v>
      </c>
      <c r="G20" s="120"/>
      <c r="H20" s="120"/>
      <c r="I20" s="27" t="s">
        <v>594</v>
      </c>
      <c r="J20" s="43" t="s">
        <v>87</v>
      </c>
      <c r="K20" s="27"/>
      <c r="L20" s="27" t="s">
        <v>711</v>
      </c>
      <c r="M20" s="27"/>
      <c r="N20" s="43" t="s">
        <v>688</v>
      </c>
      <c r="O20" s="135"/>
      <c r="P20" s="31">
        <f t="shared" si="0"/>
        <v>6569.4200000000019</v>
      </c>
      <c r="Q20" s="31">
        <f t="shared" si="1"/>
        <v>18795.699999999997</v>
      </c>
      <c r="R20" s="31">
        <f t="shared" si="2"/>
        <v>25365.119999999999</v>
      </c>
    </row>
    <row r="21" spans="1:18" ht="14.25" customHeight="1">
      <c r="A21" s="134" t="s">
        <v>2</v>
      </c>
      <c r="B21" s="28">
        <v>42737</v>
      </c>
      <c r="C21" s="27" t="s">
        <v>712</v>
      </c>
      <c r="D21" s="27"/>
      <c r="E21" s="27"/>
      <c r="F21" s="120">
        <v>3510</v>
      </c>
      <c r="G21" s="120"/>
      <c r="H21" s="120"/>
      <c r="I21" s="27" t="s">
        <v>594</v>
      </c>
      <c r="J21" s="43" t="s">
        <v>87</v>
      </c>
      <c r="K21" s="27" t="s">
        <v>62</v>
      </c>
      <c r="L21" s="27">
        <v>302</v>
      </c>
      <c r="M21" s="27"/>
      <c r="N21" s="43" t="s">
        <v>688</v>
      </c>
      <c r="O21" s="135"/>
      <c r="P21" s="31">
        <f t="shared" si="0"/>
        <v>3059.4200000000019</v>
      </c>
      <c r="Q21" s="31">
        <f t="shared" si="1"/>
        <v>22305.699999999997</v>
      </c>
      <c r="R21" s="31">
        <f t="shared" si="2"/>
        <v>25365.119999999999</v>
      </c>
    </row>
    <row r="22" spans="1:18" ht="14.25" customHeight="1">
      <c r="A22" s="134" t="s">
        <v>2</v>
      </c>
      <c r="B22" s="28">
        <v>42738</v>
      </c>
      <c r="C22" s="27" t="s">
        <v>713</v>
      </c>
      <c r="D22" s="27"/>
      <c r="E22" s="27"/>
      <c r="F22" s="120">
        <v>585</v>
      </c>
      <c r="G22" s="120"/>
      <c r="H22" s="120"/>
      <c r="I22" s="27" t="s">
        <v>594</v>
      </c>
      <c r="J22" s="43" t="s">
        <v>87</v>
      </c>
      <c r="K22" s="27" t="s">
        <v>714</v>
      </c>
      <c r="L22" s="27"/>
      <c r="M22" s="27"/>
      <c r="N22" s="43" t="s">
        <v>688</v>
      </c>
      <c r="O22" s="135"/>
      <c r="P22" s="31">
        <f t="shared" si="0"/>
        <v>2474.4200000000019</v>
      </c>
      <c r="Q22" s="31">
        <f t="shared" si="1"/>
        <v>22890.699999999997</v>
      </c>
      <c r="R22" s="31">
        <f t="shared" si="2"/>
        <v>25365.119999999999</v>
      </c>
    </row>
    <row r="23" spans="1:18" ht="14.25" customHeight="1">
      <c r="A23" s="134" t="s">
        <v>2</v>
      </c>
      <c r="B23" s="28">
        <v>42738</v>
      </c>
      <c r="C23" s="27" t="s">
        <v>715</v>
      </c>
      <c r="D23" s="27"/>
      <c r="E23" s="27"/>
      <c r="F23" s="120">
        <v>160</v>
      </c>
      <c r="G23" s="120"/>
      <c r="H23" s="120"/>
      <c r="I23" s="27" t="s">
        <v>89</v>
      </c>
      <c r="J23" s="43"/>
      <c r="K23" s="27" t="s">
        <v>716</v>
      </c>
      <c r="L23" s="27"/>
      <c r="M23" s="27"/>
      <c r="N23" s="43" t="s">
        <v>688</v>
      </c>
      <c r="O23" s="135"/>
      <c r="P23" s="31">
        <f t="shared" si="0"/>
        <v>2314.4200000000019</v>
      </c>
      <c r="Q23" s="31">
        <f t="shared" si="1"/>
        <v>23050.699999999997</v>
      </c>
      <c r="R23" s="31">
        <f t="shared" si="2"/>
        <v>25365.119999999999</v>
      </c>
    </row>
    <row r="24" spans="1:18" ht="14.25" customHeight="1">
      <c r="A24" s="134" t="s">
        <v>2</v>
      </c>
      <c r="B24" s="28">
        <v>42799</v>
      </c>
      <c r="C24" s="27" t="s">
        <v>717</v>
      </c>
      <c r="D24" s="27"/>
      <c r="E24" s="27"/>
      <c r="F24" s="120">
        <v>3978</v>
      </c>
      <c r="G24" s="120"/>
      <c r="H24" s="120"/>
      <c r="I24" s="27" t="s">
        <v>594</v>
      </c>
      <c r="J24" s="43" t="s">
        <v>87</v>
      </c>
      <c r="K24" s="27" t="s">
        <v>697</v>
      </c>
      <c r="L24" s="27">
        <v>94</v>
      </c>
      <c r="M24" s="27"/>
      <c r="N24" s="43" t="s">
        <v>688</v>
      </c>
      <c r="O24" s="135"/>
      <c r="P24" s="31">
        <f t="shared" si="0"/>
        <v>-1663.5799999999981</v>
      </c>
      <c r="Q24" s="31">
        <f t="shared" si="1"/>
        <v>27028.699999999997</v>
      </c>
      <c r="R24" s="31">
        <f t="shared" si="2"/>
        <v>25365.119999999999</v>
      </c>
    </row>
    <row r="25" spans="1:18" ht="14.25" customHeight="1">
      <c r="A25" s="134" t="s">
        <v>2</v>
      </c>
      <c r="B25" s="28">
        <v>42801</v>
      </c>
      <c r="C25" s="27" t="s">
        <v>610</v>
      </c>
      <c r="D25" s="27"/>
      <c r="E25" s="27"/>
      <c r="F25" s="120">
        <v>702</v>
      </c>
      <c r="G25" s="120"/>
      <c r="H25" s="120"/>
      <c r="I25" s="27" t="s">
        <v>594</v>
      </c>
      <c r="J25" s="43" t="s">
        <v>87</v>
      </c>
      <c r="K25" s="27" t="s">
        <v>718</v>
      </c>
      <c r="L25" s="27">
        <v>503</v>
      </c>
      <c r="M25" s="27"/>
      <c r="N25" s="43" t="s">
        <v>688</v>
      </c>
      <c r="O25" s="135"/>
      <c r="P25" s="31">
        <f t="shared" si="0"/>
        <v>-2365.5799999999981</v>
      </c>
      <c r="Q25" s="31">
        <f t="shared" si="1"/>
        <v>27730.699999999997</v>
      </c>
      <c r="R25" s="31">
        <f t="shared" si="2"/>
        <v>25365.119999999999</v>
      </c>
    </row>
    <row r="26" spans="1:18" ht="14.25" customHeight="1">
      <c r="A26" s="134" t="s">
        <v>2</v>
      </c>
      <c r="B26" s="28">
        <v>42821</v>
      </c>
      <c r="C26" s="27" t="s">
        <v>687</v>
      </c>
      <c r="D26" s="27"/>
      <c r="E26" s="27"/>
      <c r="F26" s="120"/>
      <c r="G26" s="120">
        <v>4000</v>
      </c>
      <c r="H26" s="120"/>
      <c r="I26" s="27">
        <v>5000396</v>
      </c>
      <c r="J26" s="43" t="s">
        <v>87</v>
      </c>
      <c r="K26" s="27" t="s">
        <v>62</v>
      </c>
      <c r="L26" s="27">
        <v>83</v>
      </c>
      <c r="M26" s="27"/>
      <c r="N26" s="43" t="s">
        <v>688</v>
      </c>
      <c r="O26" s="135"/>
      <c r="P26" s="31">
        <f t="shared" si="0"/>
        <v>1634.4200000000019</v>
      </c>
      <c r="Q26" s="31">
        <f t="shared" si="1"/>
        <v>27730.699999999997</v>
      </c>
      <c r="R26" s="31">
        <f t="shared" si="2"/>
        <v>29365.119999999999</v>
      </c>
    </row>
    <row r="27" spans="1:18" ht="14.25" customHeight="1">
      <c r="A27" s="134" t="s">
        <v>2</v>
      </c>
      <c r="B27" s="28">
        <v>42825</v>
      </c>
      <c r="C27" s="27" t="s">
        <v>719</v>
      </c>
      <c r="D27" s="27"/>
      <c r="E27" s="27"/>
      <c r="F27" s="120">
        <v>40</v>
      </c>
      <c r="G27" s="120"/>
      <c r="H27" s="120"/>
      <c r="I27" s="27" t="s">
        <v>622</v>
      </c>
      <c r="J27" s="43" t="s">
        <v>87</v>
      </c>
      <c r="K27" s="27" t="s">
        <v>720</v>
      </c>
      <c r="L27" s="27" t="s">
        <v>721</v>
      </c>
      <c r="M27" s="27"/>
      <c r="N27" s="43" t="s">
        <v>688</v>
      </c>
      <c r="O27" s="135"/>
      <c r="P27" s="31">
        <f t="shared" si="0"/>
        <v>1594.4200000000019</v>
      </c>
      <c r="Q27" s="31">
        <f t="shared" si="1"/>
        <v>27770.699999999997</v>
      </c>
      <c r="R27" s="31">
        <f t="shared" si="2"/>
        <v>29365.119999999999</v>
      </c>
    </row>
    <row r="28" spans="1:18" ht="14.25" customHeight="1">
      <c r="A28" s="134" t="s">
        <v>2</v>
      </c>
      <c r="B28" s="28">
        <v>42859</v>
      </c>
      <c r="C28" s="27" t="s">
        <v>722</v>
      </c>
      <c r="D28" s="27"/>
      <c r="E28" s="27"/>
      <c r="F28" s="120">
        <v>702</v>
      </c>
      <c r="G28" s="120"/>
      <c r="H28" s="120"/>
      <c r="I28" s="27" t="s">
        <v>594</v>
      </c>
      <c r="J28" s="43" t="s">
        <v>87</v>
      </c>
      <c r="K28" s="27" t="s">
        <v>718</v>
      </c>
      <c r="L28" s="27">
        <v>528</v>
      </c>
      <c r="M28" s="27"/>
      <c r="N28" s="43" t="s">
        <v>688</v>
      </c>
      <c r="O28" s="135"/>
      <c r="P28" s="31">
        <f t="shared" si="0"/>
        <v>892.42000000000189</v>
      </c>
      <c r="Q28" s="31">
        <f t="shared" si="1"/>
        <v>28472.699999999997</v>
      </c>
      <c r="R28" s="31">
        <f t="shared" si="2"/>
        <v>29365.119999999999</v>
      </c>
    </row>
    <row r="29" spans="1:18" ht="14.25" customHeight="1">
      <c r="A29" s="134" t="s">
        <v>2</v>
      </c>
      <c r="B29" s="28">
        <v>42859</v>
      </c>
      <c r="C29" s="27" t="s">
        <v>723</v>
      </c>
      <c r="D29" s="27"/>
      <c r="E29" s="27"/>
      <c r="F29" s="120">
        <v>702</v>
      </c>
      <c r="G29" s="120"/>
      <c r="H29" s="120"/>
      <c r="I29" s="27" t="s">
        <v>594</v>
      </c>
      <c r="J29" s="43" t="s">
        <v>87</v>
      </c>
      <c r="K29" s="27" t="s">
        <v>718</v>
      </c>
      <c r="L29" s="27">
        <v>531</v>
      </c>
      <c r="M29" s="27"/>
      <c r="N29" s="43" t="s">
        <v>688</v>
      </c>
      <c r="O29" s="135"/>
      <c r="P29" s="31">
        <f t="shared" si="0"/>
        <v>190.42000000000189</v>
      </c>
      <c r="Q29" s="31">
        <f t="shared" si="1"/>
        <v>29174.699999999997</v>
      </c>
      <c r="R29" s="31">
        <f t="shared" si="2"/>
        <v>29365.119999999999</v>
      </c>
    </row>
    <row r="30" spans="1:18" ht="14.25" customHeight="1">
      <c r="A30" s="134" t="s">
        <v>2</v>
      </c>
      <c r="B30" s="28">
        <v>42872</v>
      </c>
      <c r="C30" s="27" t="s">
        <v>700</v>
      </c>
      <c r="D30" s="27"/>
      <c r="E30" s="27"/>
      <c r="F30" s="120"/>
      <c r="G30" s="120">
        <v>712</v>
      </c>
      <c r="H30" s="120"/>
      <c r="I30" s="27"/>
      <c r="J30" s="43" t="s">
        <v>87</v>
      </c>
      <c r="K30" s="27"/>
      <c r="L30" s="27"/>
      <c r="M30" s="27"/>
      <c r="N30" s="43" t="s">
        <v>688</v>
      </c>
      <c r="O30" s="135"/>
      <c r="P30" s="31">
        <f t="shared" si="0"/>
        <v>902.42000000000189</v>
      </c>
      <c r="Q30" s="31">
        <f t="shared" si="1"/>
        <v>29174.699999999997</v>
      </c>
      <c r="R30" s="31">
        <f t="shared" si="2"/>
        <v>30077.119999999999</v>
      </c>
    </row>
    <row r="31" spans="1:18" ht="14.25" customHeight="1">
      <c r="A31" s="134" t="s">
        <v>2</v>
      </c>
      <c r="B31" s="28">
        <v>42874</v>
      </c>
      <c r="C31" s="27" t="s">
        <v>724</v>
      </c>
      <c r="D31" s="27"/>
      <c r="E31" s="27"/>
      <c r="F31" s="120">
        <v>351</v>
      </c>
      <c r="G31" s="120"/>
      <c r="H31" s="120"/>
      <c r="I31" s="27"/>
      <c r="J31" s="43" t="s">
        <v>87</v>
      </c>
      <c r="K31" s="27"/>
      <c r="L31" s="27">
        <v>70</v>
      </c>
      <c r="M31" s="27"/>
      <c r="N31" s="43" t="s">
        <v>688</v>
      </c>
      <c r="O31" s="135"/>
      <c r="P31" s="31">
        <f t="shared" si="0"/>
        <v>551.42000000000189</v>
      </c>
      <c r="Q31" s="31">
        <f t="shared" si="1"/>
        <v>29525.699999999997</v>
      </c>
      <c r="R31" s="31">
        <f t="shared" si="2"/>
        <v>30077.119999999999</v>
      </c>
    </row>
    <row r="32" spans="1:18" ht="14.25" customHeight="1">
      <c r="A32" s="134" t="s">
        <v>2</v>
      </c>
      <c r="B32" s="28">
        <v>42877</v>
      </c>
      <c r="C32" s="27" t="s">
        <v>715</v>
      </c>
      <c r="D32" s="27"/>
      <c r="E32" s="27"/>
      <c r="F32" s="120">
        <v>269</v>
      </c>
      <c r="G32" s="120"/>
      <c r="H32" s="120"/>
      <c r="I32" s="27" t="s">
        <v>89</v>
      </c>
      <c r="J32" s="43" t="s">
        <v>87</v>
      </c>
      <c r="K32" s="27" t="s">
        <v>725</v>
      </c>
      <c r="L32" s="27" t="s">
        <v>726</v>
      </c>
      <c r="M32" s="27"/>
      <c r="N32" s="43" t="s">
        <v>688</v>
      </c>
      <c r="O32" s="135"/>
      <c r="P32" s="31">
        <f t="shared" si="0"/>
        <v>282.42000000000189</v>
      </c>
      <c r="Q32" s="31">
        <f t="shared" si="1"/>
        <v>29794.699999999997</v>
      </c>
      <c r="R32" s="31">
        <f t="shared" si="2"/>
        <v>30077.119999999999</v>
      </c>
    </row>
    <row r="33" spans="1:18" ht="14.25" customHeight="1">
      <c r="A33" s="134" t="s">
        <v>2</v>
      </c>
      <c r="B33" s="28">
        <v>42877</v>
      </c>
      <c r="C33" s="27" t="s">
        <v>687</v>
      </c>
      <c r="D33" s="27"/>
      <c r="E33" s="27"/>
      <c r="F33" s="120"/>
      <c r="G33" s="120">
        <v>10552.89</v>
      </c>
      <c r="H33" s="120"/>
      <c r="I33" s="27" t="s">
        <v>727</v>
      </c>
      <c r="J33" s="43" t="s">
        <v>87</v>
      </c>
      <c r="K33" s="27" t="s">
        <v>62</v>
      </c>
      <c r="L33" s="27">
        <v>89</v>
      </c>
      <c r="M33" s="27"/>
      <c r="N33" s="43" t="s">
        <v>688</v>
      </c>
      <c r="O33" s="135"/>
      <c r="P33" s="31">
        <f t="shared" si="0"/>
        <v>10835.309999999998</v>
      </c>
      <c r="Q33" s="31">
        <f t="shared" si="1"/>
        <v>29794.699999999997</v>
      </c>
      <c r="R33" s="31">
        <f t="shared" si="2"/>
        <v>40630.009999999995</v>
      </c>
    </row>
    <row r="34" spans="1:18" ht="14.25" customHeight="1">
      <c r="A34" s="134" t="s">
        <v>2</v>
      </c>
      <c r="B34" s="28">
        <v>42878</v>
      </c>
      <c r="C34" s="27" t="s">
        <v>712</v>
      </c>
      <c r="D34" s="27"/>
      <c r="E34" s="27"/>
      <c r="F34" s="120">
        <v>3510</v>
      </c>
      <c r="G34" s="120"/>
      <c r="H34" s="120"/>
      <c r="I34" s="27" t="s">
        <v>594</v>
      </c>
      <c r="J34" s="43" t="s">
        <v>87</v>
      </c>
      <c r="K34" s="27" t="s">
        <v>62</v>
      </c>
      <c r="L34" s="27">
        <v>320</v>
      </c>
      <c r="M34" s="27"/>
      <c r="N34" s="43" t="s">
        <v>688</v>
      </c>
      <c r="O34" s="135"/>
      <c r="P34" s="31">
        <f t="shared" si="0"/>
        <v>7325.3099999999977</v>
      </c>
      <c r="Q34" s="31">
        <f t="shared" si="1"/>
        <v>33304.699999999997</v>
      </c>
      <c r="R34" s="31">
        <f t="shared" si="2"/>
        <v>40630.009999999995</v>
      </c>
    </row>
    <row r="35" spans="1:18" ht="14.25" customHeight="1">
      <c r="A35" s="134" t="s">
        <v>2</v>
      </c>
      <c r="B35" s="28">
        <v>42878</v>
      </c>
      <c r="C35" s="27" t="s">
        <v>728</v>
      </c>
      <c r="D35" s="27"/>
      <c r="E35" s="27"/>
      <c r="F35" s="120">
        <v>4092</v>
      </c>
      <c r="G35" s="120"/>
      <c r="H35" s="120"/>
      <c r="I35" s="27" t="s">
        <v>594</v>
      </c>
      <c r="J35" s="43" t="s">
        <v>87</v>
      </c>
      <c r="K35" s="27" t="s">
        <v>729</v>
      </c>
      <c r="L35" s="27">
        <v>97</v>
      </c>
      <c r="M35" s="27"/>
      <c r="N35" s="43" t="s">
        <v>688</v>
      </c>
      <c r="O35" s="135"/>
      <c r="P35" s="31">
        <f t="shared" si="0"/>
        <v>3233.3099999999977</v>
      </c>
      <c r="Q35" s="31">
        <f t="shared" si="1"/>
        <v>37396.699999999997</v>
      </c>
      <c r="R35" s="31">
        <f t="shared" si="2"/>
        <v>40630.009999999995</v>
      </c>
    </row>
    <row r="36" spans="1:18" ht="14.25" customHeight="1">
      <c r="A36" s="134" t="s">
        <v>2</v>
      </c>
      <c r="B36" s="28">
        <v>42885</v>
      </c>
      <c r="C36" s="27" t="s">
        <v>730</v>
      </c>
      <c r="D36" s="27"/>
      <c r="E36" s="27"/>
      <c r="F36" s="120"/>
      <c r="G36" s="120"/>
      <c r="H36" s="120">
        <v>117.92</v>
      </c>
      <c r="I36" s="27"/>
      <c r="J36" s="43"/>
      <c r="K36" s="27"/>
      <c r="L36" s="27"/>
      <c r="M36" s="27"/>
      <c r="N36" s="43" t="s">
        <v>688</v>
      </c>
      <c r="O36" s="135"/>
      <c r="P36" s="31">
        <f t="shared" si="0"/>
        <v>3233.3099999999977</v>
      </c>
      <c r="Q36" s="31">
        <f t="shared" si="1"/>
        <v>37396.699999999997</v>
      </c>
      <c r="R36" s="31">
        <f t="shared" si="2"/>
        <v>40630.009999999995</v>
      </c>
    </row>
    <row r="37" spans="1:18" ht="14.25" customHeight="1">
      <c r="A37" s="134" t="s">
        <v>2</v>
      </c>
      <c r="B37" s="28">
        <v>42908</v>
      </c>
      <c r="C37" s="27" t="s">
        <v>731</v>
      </c>
      <c r="D37" s="27"/>
      <c r="E37" s="27"/>
      <c r="F37" s="120">
        <v>6.8</v>
      </c>
      <c r="G37" s="120"/>
      <c r="H37" s="120"/>
      <c r="I37" s="27" t="s">
        <v>89</v>
      </c>
      <c r="J37" s="43" t="s">
        <v>87</v>
      </c>
      <c r="K37" s="27" t="s">
        <v>732</v>
      </c>
      <c r="L37" s="27"/>
      <c r="M37" s="27"/>
      <c r="N37" s="43" t="s">
        <v>688</v>
      </c>
      <c r="O37" s="135"/>
      <c r="P37" s="31">
        <f t="shared" si="0"/>
        <v>3226.5099999999948</v>
      </c>
      <c r="Q37" s="31">
        <f t="shared" si="1"/>
        <v>37403.5</v>
      </c>
      <c r="R37" s="31">
        <f t="shared" si="2"/>
        <v>40630.009999999995</v>
      </c>
    </row>
    <row r="38" spans="1:18" ht="14.25" customHeight="1">
      <c r="A38" s="134" t="s">
        <v>2</v>
      </c>
      <c r="B38" s="28">
        <v>42928</v>
      </c>
      <c r="C38" s="27" t="s">
        <v>733</v>
      </c>
      <c r="D38" s="27"/>
      <c r="E38" s="27"/>
      <c r="F38" s="120">
        <v>702</v>
      </c>
      <c r="G38" s="120"/>
      <c r="H38" s="120"/>
      <c r="I38" s="27" t="s">
        <v>594</v>
      </c>
      <c r="J38" s="43" t="s">
        <v>87</v>
      </c>
      <c r="K38" s="27" t="s">
        <v>734</v>
      </c>
      <c r="L38" s="27">
        <v>571</v>
      </c>
      <c r="M38" s="27"/>
      <c r="N38" s="43" t="s">
        <v>688</v>
      </c>
      <c r="O38" s="135"/>
      <c r="P38" s="31">
        <f t="shared" si="0"/>
        <v>2524.5099999999948</v>
      </c>
      <c r="Q38" s="31">
        <f t="shared" si="1"/>
        <v>38105.5</v>
      </c>
      <c r="R38" s="31">
        <f t="shared" si="2"/>
        <v>40630.009999999995</v>
      </c>
    </row>
    <row r="39" spans="1:18" ht="14.25" customHeight="1">
      <c r="A39" s="134" t="s">
        <v>2</v>
      </c>
      <c r="B39" s="28">
        <v>42933</v>
      </c>
      <c r="C39" s="27" t="s">
        <v>735</v>
      </c>
      <c r="D39" s="27"/>
      <c r="E39" s="27"/>
      <c r="F39" s="120">
        <v>750</v>
      </c>
      <c r="G39" s="120"/>
      <c r="H39" s="120"/>
      <c r="I39" s="27" t="s">
        <v>594</v>
      </c>
      <c r="J39" s="43" t="s">
        <v>87</v>
      </c>
      <c r="K39" s="27" t="s">
        <v>736</v>
      </c>
      <c r="L39" s="27"/>
      <c r="M39" s="27"/>
      <c r="N39" s="43" t="s">
        <v>688</v>
      </c>
      <c r="O39" s="135"/>
      <c r="P39" s="31">
        <f t="shared" si="0"/>
        <v>1774.5099999999948</v>
      </c>
      <c r="Q39" s="31">
        <f t="shared" si="1"/>
        <v>38855.5</v>
      </c>
      <c r="R39" s="31">
        <f t="shared" si="2"/>
        <v>40630.009999999995</v>
      </c>
    </row>
    <row r="40" spans="1:18" ht="14.25" customHeight="1">
      <c r="A40" s="134" t="s">
        <v>2</v>
      </c>
      <c r="B40" s="28">
        <v>42934</v>
      </c>
      <c r="C40" s="27" t="s">
        <v>715</v>
      </c>
      <c r="D40" s="27"/>
      <c r="E40" s="27"/>
      <c r="F40" s="120">
        <v>269</v>
      </c>
      <c r="G40" s="120"/>
      <c r="H40" s="120"/>
      <c r="I40" s="27" t="s">
        <v>89</v>
      </c>
      <c r="J40" s="43" t="s">
        <v>87</v>
      </c>
      <c r="K40" s="27" t="s">
        <v>725</v>
      </c>
      <c r="L40" s="27" t="s">
        <v>737</v>
      </c>
      <c r="M40" s="27"/>
      <c r="N40" s="43" t="s">
        <v>688</v>
      </c>
      <c r="O40" s="135"/>
      <c r="P40" s="31">
        <f t="shared" si="0"/>
        <v>1505.5099999999948</v>
      </c>
      <c r="Q40" s="31">
        <f t="shared" si="1"/>
        <v>39124.5</v>
      </c>
      <c r="R40" s="31">
        <f t="shared" si="2"/>
        <v>40630.009999999995</v>
      </c>
    </row>
    <row r="41" spans="1:18" ht="14.25" customHeight="1">
      <c r="A41" s="134" t="s">
        <v>2</v>
      </c>
      <c r="B41" s="28">
        <v>42941</v>
      </c>
      <c r="C41" s="27" t="s">
        <v>738</v>
      </c>
      <c r="D41" s="27"/>
      <c r="E41" s="27"/>
      <c r="F41" s="120">
        <v>100</v>
      </c>
      <c r="G41" s="120"/>
      <c r="H41" s="120"/>
      <c r="I41" s="27" t="s">
        <v>89</v>
      </c>
      <c r="J41" s="43" t="s">
        <v>87</v>
      </c>
      <c r="K41" s="27"/>
      <c r="L41" s="27" t="s">
        <v>739</v>
      </c>
      <c r="M41" s="27"/>
      <c r="N41" s="43" t="s">
        <v>688</v>
      </c>
      <c r="O41" s="135"/>
      <c r="P41" s="31">
        <f t="shared" si="0"/>
        <v>1405.5099999999948</v>
      </c>
      <c r="Q41" s="31">
        <f t="shared" si="1"/>
        <v>39224.5</v>
      </c>
      <c r="R41" s="31">
        <f t="shared" si="2"/>
        <v>40630.009999999995</v>
      </c>
    </row>
    <row r="42" spans="1:18" ht="14.25" customHeight="1">
      <c r="A42" s="134" t="s">
        <v>2</v>
      </c>
      <c r="B42" s="28">
        <v>42941</v>
      </c>
      <c r="C42" s="27" t="s">
        <v>687</v>
      </c>
      <c r="D42" s="27"/>
      <c r="E42" s="27"/>
      <c r="F42" s="120"/>
      <c r="G42" s="120"/>
      <c r="H42" s="120">
        <f>3530+550</f>
        <v>4080</v>
      </c>
      <c r="I42" s="27"/>
      <c r="J42" s="43" t="s">
        <v>87</v>
      </c>
      <c r="K42" s="27"/>
      <c r="L42" s="27">
        <v>96</v>
      </c>
      <c r="M42" s="27"/>
      <c r="N42" s="43" t="s">
        <v>688</v>
      </c>
      <c r="O42" s="135"/>
      <c r="P42" s="31">
        <f t="shared" si="0"/>
        <v>1405.5099999999948</v>
      </c>
      <c r="Q42" s="31">
        <f t="shared" si="1"/>
        <v>39224.5</v>
      </c>
      <c r="R42" s="31">
        <f t="shared" si="2"/>
        <v>40630.009999999995</v>
      </c>
    </row>
    <row r="43" spans="1:18" ht="14.25" customHeight="1">
      <c r="A43" s="134" t="s">
        <v>2</v>
      </c>
      <c r="B43" s="28">
        <v>42941</v>
      </c>
      <c r="C43" s="27" t="s">
        <v>712</v>
      </c>
      <c r="D43" s="27"/>
      <c r="E43" s="27"/>
      <c r="F43" s="120"/>
      <c r="G43" s="120"/>
      <c r="H43" s="120">
        <v>3510</v>
      </c>
      <c r="I43" s="27"/>
      <c r="J43" s="43" t="s">
        <v>87</v>
      </c>
      <c r="K43" s="27" t="s">
        <v>62</v>
      </c>
      <c r="L43" s="27">
        <v>337</v>
      </c>
      <c r="M43" s="27"/>
      <c r="N43" s="43" t="s">
        <v>688</v>
      </c>
      <c r="O43" s="135"/>
      <c r="P43" s="31">
        <f t="shared" si="0"/>
        <v>1405.5099999999948</v>
      </c>
      <c r="Q43" s="31">
        <f t="shared" si="1"/>
        <v>39224.5</v>
      </c>
      <c r="R43" s="31">
        <f t="shared" si="2"/>
        <v>40630.009999999995</v>
      </c>
    </row>
    <row r="44" spans="1:18" ht="14.25" customHeight="1">
      <c r="A44" s="134" t="s">
        <v>2</v>
      </c>
      <c r="B44" s="28">
        <v>42949</v>
      </c>
      <c r="C44" s="27" t="s">
        <v>740</v>
      </c>
      <c r="D44" s="27"/>
      <c r="E44" s="27"/>
      <c r="F44" s="120">
        <v>2544</v>
      </c>
      <c r="G44" s="120"/>
      <c r="H44" s="120"/>
      <c r="I44" s="27"/>
      <c r="J44" s="43" t="s">
        <v>87</v>
      </c>
      <c r="K44" s="27" t="s">
        <v>741</v>
      </c>
      <c r="L44" s="27">
        <v>98</v>
      </c>
      <c r="M44" s="27"/>
      <c r="N44" s="43" t="s">
        <v>688</v>
      </c>
      <c r="O44" s="135"/>
      <c r="P44" s="31">
        <f t="shared" si="0"/>
        <v>-1138.4900000000052</v>
      </c>
      <c r="Q44" s="31">
        <f t="shared" si="1"/>
        <v>41768.5</v>
      </c>
      <c r="R44" s="31">
        <f t="shared" si="2"/>
        <v>40630.009999999995</v>
      </c>
    </row>
    <row r="45" spans="1:18" ht="14.25" customHeight="1">
      <c r="A45" s="134" t="s">
        <v>2</v>
      </c>
      <c r="B45" s="28">
        <v>42972</v>
      </c>
      <c r="C45" s="27" t="s">
        <v>742</v>
      </c>
      <c r="D45" s="27"/>
      <c r="E45" s="27"/>
      <c r="F45" s="120">
        <v>33.909999999999997</v>
      </c>
      <c r="G45" s="120"/>
      <c r="H45" s="120"/>
      <c r="I45" s="27"/>
      <c r="J45" s="43" t="s">
        <v>87</v>
      </c>
      <c r="K45" s="27"/>
      <c r="L45" s="27">
        <v>2142003117406</v>
      </c>
      <c r="M45" s="27"/>
      <c r="N45" s="43" t="s">
        <v>688</v>
      </c>
      <c r="O45" s="135"/>
      <c r="P45" s="31">
        <f t="shared" si="0"/>
        <v>-1172.4000000000087</v>
      </c>
      <c r="Q45" s="31">
        <f t="shared" si="1"/>
        <v>41802.410000000003</v>
      </c>
      <c r="R45" s="31">
        <f t="shared" si="2"/>
        <v>40630.009999999995</v>
      </c>
    </row>
    <row r="46" spans="1:18" ht="14.25" customHeight="1">
      <c r="A46" s="134" t="s">
        <v>2</v>
      </c>
      <c r="B46" s="28">
        <v>42983</v>
      </c>
      <c r="C46" s="27" t="s">
        <v>743</v>
      </c>
      <c r="D46" s="27"/>
      <c r="E46" s="27"/>
      <c r="F46" s="120"/>
      <c r="G46" s="120"/>
      <c r="H46" s="120">
        <v>200</v>
      </c>
      <c r="I46" s="27"/>
      <c r="J46" s="43" t="s">
        <v>87</v>
      </c>
      <c r="K46" s="27" t="s">
        <v>744</v>
      </c>
      <c r="L46" s="27" t="s">
        <v>721</v>
      </c>
      <c r="M46" s="27"/>
      <c r="N46" s="43" t="s">
        <v>688</v>
      </c>
      <c r="O46" s="135"/>
      <c r="P46" s="31">
        <f t="shared" si="0"/>
        <v>-1172.4000000000087</v>
      </c>
      <c r="Q46" s="31">
        <f t="shared" si="1"/>
        <v>41802.410000000003</v>
      </c>
      <c r="R46" s="31">
        <f t="shared" si="2"/>
        <v>40630.009999999995</v>
      </c>
    </row>
    <row r="47" spans="1:18" ht="14.25" customHeight="1">
      <c r="A47" s="134" t="s">
        <v>2</v>
      </c>
      <c r="B47" s="28">
        <v>42989</v>
      </c>
      <c r="C47" s="27" t="s">
        <v>745</v>
      </c>
      <c r="D47" s="27"/>
      <c r="E47" s="27"/>
      <c r="F47" s="120"/>
      <c r="G47" s="120"/>
      <c r="H47" s="120">
        <v>1714.2</v>
      </c>
      <c r="I47" s="27"/>
      <c r="J47" s="43" t="s">
        <v>87</v>
      </c>
      <c r="K47" s="27"/>
      <c r="L47" s="27"/>
      <c r="M47" s="27"/>
      <c r="N47" s="43" t="s">
        <v>688</v>
      </c>
      <c r="O47" s="135"/>
      <c r="P47" s="31">
        <f t="shared" si="0"/>
        <v>-1172.4000000000087</v>
      </c>
      <c r="Q47" s="31">
        <f t="shared" si="1"/>
        <v>41802.410000000003</v>
      </c>
      <c r="R47" s="31">
        <f t="shared" si="2"/>
        <v>40630.009999999995</v>
      </c>
    </row>
    <row r="48" spans="1:18" ht="14.25" customHeight="1">
      <c r="A48" s="134" t="s">
        <v>2</v>
      </c>
      <c r="B48" s="28">
        <v>43033</v>
      </c>
      <c r="C48" s="27" t="s">
        <v>746</v>
      </c>
      <c r="D48" s="27"/>
      <c r="E48" s="27"/>
      <c r="F48" s="120">
        <v>1228</v>
      </c>
      <c r="G48" s="120"/>
      <c r="H48" s="120"/>
      <c r="I48" s="27"/>
      <c r="J48" s="43" t="s">
        <v>87</v>
      </c>
      <c r="K48" s="27" t="s">
        <v>741</v>
      </c>
      <c r="L48" s="27">
        <v>13</v>
      </c>
      <c r="M48" s="27"/>
      <c r="N48" s="43" t="s">
        <v>688</v>
      </c>
      <c r="O48" s="135"/>
      <c r="P48" s="31">
        <f t="shared" si="0"/>
        <v>-2400.4000000000087</v>
      </c>
      <c r="Q48" s="31">
        <f t="shared" si="1"/>
        <v>43030.41</v>
      </c>
      <c r="R48" s="31">
        <f t="shared" si="2"/>
        <v>40630.009999999995</v>
      </c>
    </row>
    <row r="49" spans="1:18" ht="14.25" customHeight="1">
      <c r="A49" s="134" t="s">
        <v>2</v>
      </c>
      <c r="B49" s="28">
        <v>43040</v>
      </c>
      <c r="C49" s="27" t="s">
        <v>610</v>
      </c>
      <c r="D49" s="27"/>
      <c r="E49" s="27"/>
      <c r="F49" s="120">
        <v>270</v>
      </c>
      <c r="G49" s="120"/>
      <c r="H49" s="120"/>
      <c r="I49" s="27" t="s">
        <v>747</v>
      </c>
      <c r="J49" s="43" t="s">
        <v>87</v>
      </c>
      <c r="K49" s="27">
        <v>3</v>
      </c>
      <c r="L49" s="27"/>
      <c r="M49" s="27"/>
      <c r="N49" s="43" t="s">
        <v>688</v>
      </c>
      <c r="O49" s="135"/>
      <c r="P49" s="31">
        <f t="shared" si="0"/>
        <v>-2670.4000000000087</v>
      </c>
      <c r="Q49" s="31">
        <f t="shared" si="1"/>
        <v>43300.41</v>
      </c>
      <c r="R49" s="31">
        <f t="shared" si="2"/>
        <v>40630.009999999995</v>
      </c>
    </row>
    <row r="50" spans="1:18" ht="14.25" customHeight="1">
      <c r="A50" s="134" t="s">
        <v>2</v>
      </c>
      <c r="B50" s="28">
        <v>43040</v>
      </c>
      <c r="C50" s="27" t="s">
        <v>748</v>
      </c>
      <c r="D50" s="27"/>
      <c r="E50" s="27"/>
      <c r="F50" s="120">
        <v>19</v>
      </c>
      <c r="G50" s="120"/>
      <c r="H50" s="120"/>
      <c r="I50" s="27"/>
      <c r="J50" s="43" t="s">
        <v>87</v>
      </c>
      <c r="K50" s="27"/>
      <c r="L50" s="27"/>
      <c r="M50" s="27"/>
      <c r="N50" s="43" t="s">
        <v>688</v>
      </c>
      <c r="O50" s="135"/>
      <c r="P50" s="31">
        <f t="shared" si="0"/>
        <v>-2689.4000000000087</v>
      </c>
      <c r="Q50" s="31">
        <f t="shared" si="1"/>
        <v>43319.41</v>
      </c>
      <c r="R50" s="31">
        <f t="shared" si="2"/>
        <v>40630.009999999995</v>
      </c>
    </row>
    <row r="51" spans="1:18" ht="14.25" customHeight="1">
      <c r="A51" s="134" t="s">
        <v>2</v>
      </c>
      <c r="B51" s="28">
        <v>43044</v>
      </c>
      <c r="C51" s="27" t="s">
        <v>749</v>
      </c>
      <c r="D51" s="27"/>
      <c r="E51" s="27"/>
      <c r="F51" s="120">
        <v>1225</v>
      </c>
      <c r="G51" s="120"/>
      <c r="H51" s="120"/>
      <c r="I51" s="27"/>
      <c r="J51" s="43" t="s">
        <v>87</v>
      </c>
      <c r="K51" s="27" t="s">
        <v>750</v>
      </c>
      <c r="L51" s="27">
        <v>1001003</v>
      </c>
      <c r="M51" s="27"/>
      <c r="N51" s="43" t="s">
        <v>688</v>
      </c>
      <c r="O51" s="135"/>
      <c r="P51" s="31">
        <f t="shared" si="0"/>
        <v>-3914.4000000000087</v>
      </c>
      <c r="Q51" s="31">
        <f t="shared" si="1"/>
        <v>44544.41</v>
      </c>
      <c r="R51" s="31">
        <f t="shared" si="2"/>
        <v>40630.009999999995</v>
      </c>
    </row>
    <row r="52" spans="1:18" ht="14.25" customHeight="1">
      <c r="A52" s="134" t="s">
        <v>2</v>
      </c>
      <c r="B52" s="28">
        <v>43047</v>
      </c>
      <c r="C52" s="27" t="s">
        <v>751</v>
      </c>
      <c r="D52" s="27"/>
      <c r="E52" s="27"/>
      <c r="F52" s="120">
        <v>1380</v>
      </c>
      <c r="G52" s="120"/>
      <c r="H52" s="120"/>
      <c r="I52" s="27">
        <v>5000108</v>
      </c>
      <c r="J52" s="43" t="s">
        <v>87</v>
      </c>
      <c r="K52" s="27" t="s">
        <v>752</v>
      </c>
      <c r="L52" s="27">
        <v>1626</v>
      </c>
      <c r="M52" s="27"/>
      <c r="N52" s="43" t="s">
        <v>688</v>
      </c>
      <c r="O52" s="135"/>
      <c r="P52" s="31">
        <f t="shared" si="0"/>
        <v>-5294.4000000000087</v>
      </c>
      <c r="Q52" s="31">
        <f t="shared" si="1"/>
        <v>45924.41</v>
      </c>
      <c r="R52" s="31">
        <f t="shared" si="2"/>
        <v>40630.009999999995</v>
      </c>
    </row>
    <row r="53" spans="1:18" ht="14.25" customHeight="1">
      <c r="A53" s="134" t="s">
        <v>2</v>
      </c>
      <c r="B53" s="28">
        <v>43059</v>
      </c>
      <c r="C53" s="27" t="s">
        <v>687</v>
      </c>
      <c r="D53" s="27"/>
      <c r="E53" s="27"/>
      <c r="F53" s="120"/>
      <c r="G53" s="120">
        <v>10348.58</v>
      </c>
      <c r="H53" s="120"/>
      <c r="I53" s="27" t="s">
        <v>594</v>
      </c>
      <c r="J53" s="43" t="s">
        <v>87</v>
      </c>
      <c r="K53" s="27" t="s">
        <v>753</v>
      </c>
      <c r="L53" s="27">
        <v>124</v>
      </c>
      <c r="M53" s="27"/>
      <c r="N53" s="43" t="s">
        <v>688</v>
      </c>
      <c r="O53" s="135"/>
      <c r="P53" s="31">
        <f t="shared" si="0"/>
        <v>5054.179999999993</v>
      </c>
      <c r="Q53" s="31">
        <f t="shared" si="1"/>
        <v>45924.41</v>
      </c>
      <c r="R53" s="31">
        <f t="shared" si="2"/>
        <v>50978.59</v>
      </c>
    </row>
    <row r="54" spans="1:18" ht="14.25" customHeight="1">
      <c r="A54" s="134" t="s">
        <v>2</v>
      </c>
      <c r="B54" s="28">
        <v>43074</v>
      </c>
      <c r="C54" s="27" t="s">
        <v>610</v>
      </c>
      <c r="D54" s="27"/>
      <c r="E54" s="27"/>
      <c r="F54" s="136">
        <v>640</v>
      </c>
      <c r="G54" s="136"/>
      <c r="H54" s="120"/>
      <c r="I54" s="27" t="s">
        <v>747</v>
      </c>
      <c r="J54" s="43" t="s">
        <v>87</v>
      </c>
      <c r="K54" s="27" t="s">
        <v>754</v>
      </c>
      <c r="L54" s="27"/>
      <c r="M54" s="27"/>
      <c r="N54" s="43" t="s">
        <v>688</v>
      </c>
      <c r="O54" s="135"/>
      <c r="P54" s="31">
        <f t="shared" si="0"/>
        <v>4414.179999999993</v>
      </c>
      <c r="Q54" s="31">
        <f t="shared" si="1"/>
        <v>46564.41</v>
      </c>
      <c r="R54" s="31">
        <f t="shared" si="2"/>
        <v>50978.59</v>
      </c>
    </row>
    <row r="55" spans="1:18" ht="14.25" customHeight="1">
      <c r="A55" s="134" t="s">
        <v>2</v>
      </c>
      <c r="B55" s="28">
        <v>43074</v>
      </c>
      <c r="C55" s="27" t="s">
        <v>755</v>
      </c>
      <c r="D55" s="27"/>
      <c r="E55" s="27"/>
      <c r="F55" s="136">
        <v>44.8</v>
      </c>
      <c r="G55" s="136"/>
      <c r="H55" s="120"/>
      <c r="I55" s="27"/>
      <c r="J55" s="43" t="s">
        <v>87</v>
      </c>
      <c r="K55" s="27" t="s">
        <v>756</v>
      </c>
      <c r="L55" s="27"/>
      <c r="M55" s="27"/>
      <c r="N55" s="43" t="s">
        <v>688</v>
      </c>
      <c r="O55" s="135"/>
      <c r="P55" s="31">
        <f t="shared" si="0"/>
        <v>4369.3799999999901</v>
      </c>
      <c r="Q55" s="31">
        <f t="shared" si="1"/>
        <v>46609.210000000006</v>
      </c>
      <c r="R55" s="31">
        <f t="shared" si="2"/>
        <v>50978.59</v>
      </c>
    </row>
    <row r="56" spans="1:18" ht="14.25" customHeight="1">
      <c r="A56" s="134" t="s">
        <v>2</v>
      </c>
      <c r="B56" s="28">
        <v>43074</v>
      </c>
      <c r="C56" s="27" t="s">
        <v>757</v>
      </c>
      <c r="D56" s="27"/>
      <c r="E56" s="27"/>
      <c r="F56" s="120">
        <v>800</v>
      </c>
      <c r="G56" s="120"/>
      <c r="H56" s="120"/>
      <c r="I56" s="27" t="s">
        <v>747</v>
      </c>
      <c r="J56" s="43" t="s">
        <v>87</v>
      </c>
      <c r="K56" s="27" t="s">
        <v>758</v>
      </c>
      <c r="L56" s="27"/>
      <c r="M56" s="27"/>
      <c r="N56" s="43" t="s">
        <v>688</v>
      </c>
      <c r="O56" s="135"/>
      <c r="P56" s="31">
        <f t="shared" si="0"/>
        <v>3569.3799999999901</v>
      </c>
      <c r="Q56" s="31">
        <f t="shared" si="1"/>
        <v>47409.210000000006</v>
      </c>
      <c r="R56" s="31">
        <f t="shared" si="2"/>
        <v>50978.59</v>
      </c>
    </row>
    <row r="57" spans="1:18" ht="14.25" customHeight="1">
      <c r="A57" s="134" t="s">
        <v>2</v>
      </c>
      <c r="B57" s="28">
        <v>43083</v>
      </c>
      <c r="C57" s="27" t="s">
        <v>610</v>
      </c>
      <c r="D57" s="27"/>
      <c r="E57" s="27"/>
      <c r="F57" s="120">
        <v>320</v>
      </c>
      <c r="G57" s="120"/>
      <c r="H57" s="120"/>
      <c r="I57" s="27"/>
      <c r="J57" s="43"/>
      <c r="K57" s="27"/>
      <c r="L57" s="27"/>
      <c r="M57" s="27"/>
      <c r="N57" s="43" t="s">
        <v>688</v>
      </c>
      <c r="O57" s="135"/>
      <c r="P57" s="31">
        <f t="shared" si="0"/>
        <v>3249.3799999999901</v>
      </c>
      <c r="Q57" s="31">
        <f t="shared" si="1"/>
        <v>47729.210000000006</v>
      </c>
      <c r="R57" s="31">
        <f t="shared" si="2"/>
        <v>50978.59</v>
      </c>
    </row>
    <row r="58" spans="1:18" ht="14.25" customHeight="1">
      <c r="A58" s="134" t="s">
        <v>2</v>
      </c>
      <c r="B58" s="28">
        <v>43096</v>
      </c>
      <c r="C58" s="27" t="s">
        <v>759</v>
      </c>
      <c r="D58" s="27"/>
      <c r="E58" s="27"/>
      <c r="F58" s="120"/>
      <c r="G58" s="120"/>
      <c r="H58" s="120">
        <v>4000</v>
      </c>
      <c r="I58" s="27"/>
      <c r="J58" s="43" t="s">
        <v>87</v>
      </c>
      <c r="K58" s="27" t="s">
        <v>760</v>
      </c>
      <c r="L58" s="27"/>
      <c r="M58" s="27"/>
      <c r="N58" s="43" t="s">
        <v>688</v>
      </c>
      <c r="O58" s="135"/>
      <c r="P58" s="31">
        <f t="shared" si="0"/>
        <v>3249.3799999999901</v>
      </c>
      <c r="Q58" s="31">
        <f t="shared" si="1"/>
        <v>47729.210000000006</v>
      </c>
      <c r="R58" s="31">
        <f t="shared" si="2"/>
        <v>50978.59</v>
      </c>
    </row>
    <row r="59" spans="1:18" ht="14.25" customHeight="1">
      <c r="A59" s="134" t="s">
        <v>2</v>
      </c>
      <c r="B59" s="28">
        <v>43096</v>
      </c>
      <c r="C59" s="27" t="s">
        <v>759</v>
      </c>
      <c r="D59" s="27"/>
      <c r="E59" s="27"/>
      <c r="F59" s="120">
        <v>2580</v>
      </c>
      <c r="G59" s="120"/>
      <c r="H59" s="120"/>
      <c r="I59" s="27" t="s">
        <v>594</v>
      </c>
      <c r="J59" s="43" t="s">
        <v>87</v>
      </c>
      <c r="K59" s="27" t="s">
        <v>760</v>
      </c>
      <c r="L59" s="27"/>
      <c r="M59" s="27"/>
      <c r="N59" s="43" t="s">
        <v>688</v>
      </c>
      <c r="O59" s="135"/>
      <c r="P59" s="31">
        <f t="shared" si="0"/>
        <v>669.3799999999901</v>
      </c>
      <c r="Q59" s="31">
        <f t="shared" si="1"/>
        <v>50309.210000000006</v>
      </c>
      <c r="R59" s="31">
        <f t="shared" si="2"/>
        <v>50978.59</v>
      </c>
    </row>
    <row r="60" spans="1:18" ht="14.25" customHeight="1">
      <c r="A60" s="134" t="s">
        <v>2</v>
      </c>
      <c r="B60" s="28">
        <v>43098</v>
      </c>
      <c r="C60" s="27" t="s">
        <v>610</v>
      </c>
      <c r="D60" s="27"/>
      <c r="E60" s="27"/>
      <c r="F60" s="120">
        <v>220</v>
      </c>
      <c r="G60" s="120"/>
      <c r="H60" s="120"/>
      <c r="I60" s="27"/>
      <c r="J60" s="43"/>
      <c r="K60" s="27" t="s">
        <v>754</v>
      </c>
      <c r="L60" s="27"/>
      <c r="M60" s="27"/>
      <c r="N60" s="43" t="s">
        <v>688</v>
      </c>
      <c r="O60" s="135"/>
      <c r="P60" s="31">
        <f t="shared" si="0"/>
        <v>449.3799999999901</v>
      </c>
      <c r="Q60" s="31">
        <f t="shared" si="1"/>
        <v>50529.210000000006</v>
      </c>
      <c r="R60" s="31">
        <f t="shared" si="2"/>
        <v>50978.59</v>
      </c>
    </row>
    <row r="61" spans="1:18" ht="14.25" customHeight="1">
      <c r="A61" s="134" t="s">
        <v>2</v>
      </c>
      <c r="B61" s="28">
        <v>43101</v>
      </c>
      <c r="C61" s="27" t="s">
        <v>755</v>
      </c>
      <c r="D61" s="27"/>
      <c r="E61" s="27"/>
      <c r="F61" s="120">
        <v>37.6</v>
      </c>
      <c r="G61" s="120"/>
      <c r="H61" s="120"/>
      <c r="I61" s="27"/>
      <c r="J61" s="43" t="s">
        <v>87</v>
      </c>
      <c r="K61" s="27"/>
      <c r="L61" s="27"/>
      <c r="M61" s="27"/>
      <c r="N61" s="43" t="s">
        <v>688</v>
      </c>
      <c r="O61" s="135"/>
      <c r="P61" s="31">
        <f t="shared" si="0"/>
        <v>411.77999999999156</v>
      </c>
      <c r="Q61" s="31">
        <f t="shared" si="1"/>
        <v>50566.810000000005</v>
      </c>
      <c r="R61" s="31">
        <f t="shared" si="2"/>
        <v>50978.59</v>
      </c>
    </row>
    <row r="62" spans="1:18" ht="14.25" customHeight="1">
      <c r="A62" s="134" t="s">
        <v>2</v>
      </c>
      <c r="B62" s="28">
        <v>43101</v>
      </c>
      <c r="C62" s="27" t="s">
        <v>705</v>
      </c>
      <c r="D62" s="27"/>
      <c r="E62" s="27"/>
      <c r="F62" s="120">
        <v>211.7</v>
      </c>
      <c r="G62" s="120"/>
      <c r="H62" s="120"/>
      <c r="I62" s="27" t="s">
        <v>89</v>
      </c>
      <c r="J62" s="43" t="s">
        <v>87</v>
      </c>
      <c r="K62" s="27" t="s">
        <v>761</v>
      </c>
      <c r="L62" s="27"/>
      <c r="M62" s="27"/>
      <c r="N62" s="43" t="s">
        <v>688</v>
      </c>
      <c r="O62" s="135"/>
      <c r="P62" s="31">
        <f t="shared" si="0"/>
        <v>200.07999999999447</v>
      </c>
      <c r="Q62" s="31">
        <f t="shared" si="1"/>
        <v>50778.51</v>
      </c>
      <c r="R62" s="31">
        <f t="shared" si="2"/>
        <v>50978.59</v>
      </c>
    </row>
    <row r="63" spans="1:18" ht="14.25" customHeight="1">
      <c r="A63" s="134" t="s">
        <v>2</v>
      </c>
      <c r="B63" s="28">
        <v>43109</v>
      </c>
      <c r="C63" s="27" t="s">
        <v>762</v>
      </c>
      <c r="D63" s="27"/>
      <c r="E63" s="27"/>
      <c r="F63" s="120"/>
      <c r="G63" s="120"/>
      <c r="H63" s="120">
        <v>842.37</v>
      </c>
      <c r="I63" s="27"/>
      <c r="J63" s="43" t="s">
        <v>87</v>
      </c>
      <c r="K63" s="27"/>
      <c r="L63" s="27"/>
      <c r="M63" s="27"/>
      <c r="N63" s="43" t="s">
        <v>688</v>
      </c>
      <c r="O63" s="135"/>
      <c r="P63" s="31">
        <f t="shared" si="0"/>
        <v>200.07999999999447</v>
      </c>
      <c r="Q63" s="31">
        <f t="shared" si="1"/>
        <v>50778.51</v>
      </c>
      <c r="R63" s="31">
        <f t="shared" si="2"/>
        <v>50978.59</v>
      </c>
    </row>
    <row r="64" spans="1:18" ht="14.25" customHeight="1">
      <c r="A64" s="134" t="s">
        <v>2</v>
      </c>
      <c r="B64" s="28">
        <v>43123</v>
      </c>
      <c r="C64" s="27" t="s">
        <v>692</v>
      </c>
      <c r="D64" s="27"/>
      <c r="E64" s="27"/>
      <c r="F64" s="120"/>
      <c r="G64" s="120"/>
      <c r="H64" s="120">
        <v>1881.4</v>
      </c>
      <c r="I64" s="27"/>
      <c r="J64" s="43" t="s">
        <v>87</v>
      </c>
      <c r="K64" s="27"/>
      <c r="L64" s="27"/>
      <c r="M64" s="27"/>
      <c r="N64" s="43" t="s">
        <v>688</v>
      </c>
      <c r="O64" s="135"/>
      <c r="P64" s="31">
        <f t="shared" si="0"/>
        <v>200.07999999999447</v>
      </c>
      <c r="Q64" s="31">
        <f t="shared" si="1"/>
        <v>50778.51</v>
      </c>
      <c r="R64" s="31">
        <f t="shared" si="2"/>
        <v>50978.59</v>
      </c>
    </row>
    <row r="65" spans="1:18" ht="14.25" customHeight="1">
      <c r="A65" s="134" t="s">
        <v>2</v>
      </c>
      <c r="B65" s="28">
        <v>43130</v>
      </c>
      <c r="C65" s="27" t="s">
        <v>687</v>
      </c>
      <c r="D65" s="27"/>
      <c r="E65" s="27"/>
      <c r="F65" s="120"/>
      <c r="G65" s="120">
        <v>8400</v>
      </c>
      <c r="H65" s="120"/>
      <c r="I65" s="27" t="s">
        <v>763</v>
      </c>
      <c r="J65" s="43" t="s">
        <v>87</v>
      </c>
      <c r="K65" s="27"/>
      <c r="L65" s="27">
        <v>143</v>
      </c>
      <c r="M65" s="27"/>
      <c r="N65" s="43" t="s">
        <v>688</v>
      </c>
      <c r="O65" s="135"/>
      <c r="P65" s="31">
        <f t="shared" si="0"/>
        <v>8600.0799999999945</v>
      </c>
      <c r="Q65" s="31">
        <f t="shared" si="1"/>
        <v>50778.51</v>
      </c>
      <c r="R65" s="31">
        <f t="shared" si="2"/>
        <v>59378.59</v>
      </c>
    </row>
    <row r="66" spans="1:18" ht="14.25" customHeight="1">
      <c r="A66" s="134" t="s">
        <v>2</v>
      </c>
      <c r="B66" s="28">
        <v>43130</v>
      </c>
      <c r="C66" s="27" t="s">
        <v>712</v>
      </c>
      <c r="D66" s="27"/>
      <c r="E66" s="27"/>
      <c r="F66" s="120">
        <v>3510</v>
      </c>
      <c r="G66" s="120"/>
      <c r="H66" s="120"/>
      <c r="I66" s="27" t="s">
        <v>594</v>
      </c>
      <c r="J66" s="43" t="s">
        <v>87</v>
      </c>
      <c r="K66" s="27" t="s">
        <v>764</v>
      </c>
      <c r="L66" s="27">
        <v>384</v>
      </c>
      <c r="M66" s="27"/>
      <c r="N66" s="43" t="s">
        <v>688</v>
      </c>
      <c r="O66" s="135"/>
      <c r="P66" s="31">
        <f t="shared" si="0"/>
        <v>5090.0799999999945</v>
      </c>
      <c r="Q66" s="31">
        <f t="shared" si="1"/>
        <v>54288.51</v>
      </c>
      <c r="R66" s="31">
        <f t="shared" si="2"/>
        <v>59378.59</v>
      </c>
    </row>
    <row r="67" spans="1:18" ht="14.25" customHeight="1">
      <c r="A67" s="134" t="s">
        <v>2</v>
      </c>
      <c r="B67" s="28">
        <v>43130</v>
      </c>
      <c r="C67" s="27" t="s">
        <v>728</v>
      </c>
      <c r="D67" s="27"/>
      <c r="E67" s="27"/>
      <c r="F67" s="120">
        <v>2527</v>
      </c>
      <c r="G67" s="120"/>
      <c r="H67" s="120"/>
      <c r="I67" s="27" t="s">
        <v>594</v>
      </c>
      <c r="J67" s="43" t="s">
        <v>87</v>
      </c>
      <c r="K67" s="27" t="s">
        <v>741</v>
      </c>
      <c r="L67" s="27">
        <v>22</v>
      </c>
      <c r="M67" s="27"/>
      <c r="N67" s="43" t="s">
        <v>688</v>
      </c>
      <c r="O67" s="135"/>
      <c r="P67" s="31">
        <f t="shared" si="0"/>
        <v>2563.0799999999945</v>
      </c>
      <c r="Q67" s="31">
        <f t="shared" si="1"/>
        <v>56815.51</v>
      </c>
      <c r="R67" s="31">
        <f t="shared" si="2"/>
        <v>59378.59</v>
      </c>
    </row>
    <row r="68" spans="1:18" ht="14.25" customHeight="1">
      <c r="A68" s="134" t="s">
        <v>2</v>
      </c>
      <c r="B68" s="28">
        <v>43137</v>
      </c>
      <c r="C68" s="27" t="s">
        <v>765</v>
      </c>
      <c r="D68" s="27"/>
      <c r="E68" s="27"/>
      <c r="F68" s="120">
        <v>1080</v>
      </c>
      <c r="G68" s="120"/>
      <c r="H68" s="120"/>
      <c r="I68" s="27" t="s">
        <v>594</v>
      </c>
      <c r="J68" s="43" t="s">
        <v>87</v>
      </c>
      <c r="K68" s="27" t="s">
        <v>754</v>
      </c>
      <c r="L68" s="27"/>
      <c r="M68" s="27"/>
      <c r="N68" s="43" t="s">
        <v>688</v>
      </c>
      <c r="O68" s="135"/>
      <c r="P68" s="31">
        <f t="shared" si="0"/>
        <v>1483.0799999999945</v>
      </c>
      <c r="Q68" s="31">
        <f t="shared" si="1"/>
        <v>57895.51</v>
      </c>
      <c r="R68" s="31">
        <f t="shared" si="2"/>
        <v>59378.59</v>
      </c>
    </row>
    <row r="69" spans="1:18" ht="14.25" customHeight="1">
      <c r="A69" s="134" t="s">
        <v>2</v>
      </c>
      <c r="B69" s="28">
        <v>43137</v>
      </c>
      <c r="C69" s="27" t="s">
        <v>755</v>
      </c>
      <c r="D69" s="27"/>
      <c r="E69" s="27"/>
      <c r="F69" s="120">
        <v>75.599999999999994</v>
      </c>
      <c r="G69" s="120"/>
      <c r="H69" s="120"/>
      <c r="I69" s="27" t="s">
        <v>594</v>
      </c>
      <c r="J69" s="43" t="s">
        <v>87</v>
      </c>
      <c r="K69" s="27"/>
      <c r="L69" s="27"/>
      <c r="M69" s="27"/>
      <c r="N69" s="43" t="s">
        <v>688</v>
      </c>
      <c r="O69" s="135"/>
      <c r="P69" s="31">
        <f t="shared" si="0"/>
        <v>1407.4799999999959</v>
      </c>
      <c r="Q69" s="31">
        <f t="shared" si="1"/>
        <v>57971.11</v>
      </c>
      <c r="R69" s="31">
        <f t="shared" si="2"/>
        <v>59378.59</v>
      </c>
    </row>
    <row r="70" spans="1:18" ht="14.25" customHeight="1">
      <c r="A70" s="134" t="s">
        <v>2</v>
      </c>
      <c r="B70" s="28">
        <v>43139</v>
      </c>
      <c r="C70" s="27" t="s">
        <v>766</v>
      </c>
      <c r="D70" s="27"/>
      <c r="E70" s="27"/>
      <c r="F70" s="120">
        <v>690</v>
      </c>
      <c r="G70" s="120"/>
      <c r="H70" s="120"/>
      <c r="I70" s="27" t="s">
        <v>89</v>
      </c>
      <c r="J70" s="43" t="s">
        <v>87</v>
      </c>
      <c r="K70" s="27" t="s">
        <v>767</v>
      </c>
      <c r="L70" s="27"/>
      <c r="M70" s="27"/>
      <c r="N70" s="43" t="s">
        <v>688</v>
      </c>
      <c r="O70" s="135"/>
      <c r="P70" s="31">
        <f t="shared" si="0"/>
        <v>717.47999999999593</v>
      </c>
      <c r="Q70" s="31">
        <f t="shared" si="1"/>
        <v>58661.11</v>
      </c>
      <c r="R70" s="31">
        <f t="shared" si="2"/>
        <v>59378.59</v>
      </c>
    </row>
    <row r="71" spans="1:18" ht="14.25" customHeight="1">
      <c r="A71" s="134" t="s">
        <v>2</v>
      </c>
      <c r="B71" s="28">
        <v>43150</v>
      </c>
      <c r="C71" s="27" t="s">
        <v>768</v>
      </c>
      <c r="D71" s="27"/>
      <c r="E71" s="27"/>
      <c r="F71" s="120">
        <v>315</v>
      </c>
      <c r="G71" s="120"/>
      <c r="H71" s="120"/>
      <c r="I71" s="27" t="s">
        <v>594</v>
      </c>
      <c r="J71" s="43" t="s">
        <v>87</v>
      </c>
      <c r="K71" s="27" t="s">
        <v>769</v>
      </c>
      <c r="L71" s="27">
        <v>122</v>
      </c>
      <c r="M71" s="27"/>
      <c r="N71" s="43" t="s">
        <v>688</v>
      </c>
      <c r="O71" s="135"/>
      <c r="P71" s="31">
        <f t="shared" si="0"/>
        <v>402.47999999999593</v>
      </c>
      <c r="Q71" s="31">
        <f t="shared" si="1"/>
        <v>58976.11</v>
      </c>
      <c r="R71" s="31">
        <f t="shared" si="2"/>
        <v>59378.59</v>
      </c>
    </row>
    <row r="72" spans="1:18" ht="14.25" customHeight="1">
      <c r="A72" s="134" t="s">
        <v>2</v>
      </c>
      <c r="B72" s="28">
        <v>43156</v>
      </c>
      <c r="C72" s="27" t="s">
        <v>770</v>
      </c>
      <c r="D72" s="27"/>
      <c r="E72" s="27"/>
      <c r="F72" s="120"/>
      <c r="G72" s="120"/>
      <c r="H72" s="120">
        <v>379.83</v>
      </c>
      <c r="I72" s="27"/>
      <c r="J72" s="43" t="s">
        <v>87</v>
      </c>
      <c r="K72" s="27" t="s">
        <v>771</v>
      </c>
      <c r="L72" s="27">
        <v>341563267</v>
      </c>
      <c r="M72" s="27"/>
      <c r="N72" s="43" t="s">
        <v>688</v>
      </c>
      <c r="O72" s="135"/>
      <c r="P72" s="31">
        <f t="shared" si="0"/>
        <v>402.47999999999593</v>
      </c>
      <c r="Q72" s="31">
        <f t="shared" si="1"/>
        <v>58976.11</v>
      </c>
      <c r="R72" s="31">
        <f t="shared" si="2"/>
        <v>59378.59</v>
      </c>
    </row>
    <row r="73" spans="1:18" ht="14.25" customHeight="1">
      <c r="A73" s="134" t="s">
        <v>2</v>
      </c>
      <c r="B73" s="28">
        <v>43165</v>
      </c>
      <c r="C73" s="27" t="s">
        <v>772</v>
      </c>
      <c r="D73" s="27"/>
      <c r="E73" s="27"/>
      <c r="F73" s="120">
        <v>412</v>
      </c>
      <c r="G73" s="120"/>
      <c r="H73" s="120"/>
      <c r="I73" s="27" t="s">
        <v>89</v>
      </c>
      <c r="J73" s="43" t="s">
        <v>87</v>
      </c>
      <c r="K73" s="27" t="s">
        <v>773</v>
      </c>
      <c r="L73" s="27">
        <v>5757</v>
      </c>
      <c r="M73" s="27"/>
      <c r="N73" s="43" t="s">
        <v>688</v>
      </c>
      <c r="O73" s="135"/>
      <c r="P73" s="31">
        <f t="shared" si="0"/>
        <v>-9.5200000000040745</v>
      </c>
      <c r="Q73" s="31">
        <f t="shared" si="1"/>
        <v>59388.11</v>
      </c>
      <c r="R73" s="31">
        <f t="shared" si="2"/>
        <v>59378.59</v>
      </c>
    </row>
    <row r="74" spans="1:18" ht="14.25" customHeight="1">
      <c r="A74" s="134" t="s">
        <v>2</v>
      </c>
      <c r="B74" s="28">
        <v>43165</v>
      </c>
      <c r="C74" s="27" t="s">
        <v>774</v>
      </c>
      <c r="D74" s="27"/>
      <c r="E74" s="27"/>
      <c r="F74" s="120">
        <v>1450</v>
      </c>
      <c r="G74" s="120"/>
      <c r="H74" s="120"/>
      <c r="I74" s="27" t="s">
        <v>594</v>
      </c>
      <c r="J74" s="43" t="s">
        <v>87</v>
      </c>
      <c r="K74" s="27" t="s">
        <v>741</v>
      </c>
      <c r="L74" s="27">
        <v>29</v>
      </c>
      <c r="M74" s="27"/>
      <c r="N74" s="43" t="s">
        <v>688</v>
      </c>
      <c r="O74" s="135"/>
      <c r="P74" s="31">
        <f t="shared" si="0"/>
        <v>-1459.5200000000041</v>
      </c>
      <c r="Q74" s="31">
        <f t="shared" si="1"/>
        <v>60838.11</v>
      </c>
      <c r="R74" s="31">
        <f t="shared" si="2"/>
        <v>59378.59</v>
      </c>
    </row>
    <row r="75" spans="1:18" ht="14.25" customHeight="1">
      <c r="A75" s="134" t="s">
        <v>2</v>
      </c>
      <c r="B75" s="28">
        <v>43166</v>
      </c>
      <c r="C75" s="27" t="s">
        <v>775</v>
      </c>
      <c r="D75" s="27"/>
      <c r="E75" s="27"/>
      <c r="F75" s="120">
        <v>1964.8</v>
      </c>
      <c r="G75" s="120"/>
      <c r="H75" s="120"/>
      <c r="I75" s="27" t="s">
        <v>89</v>
      </c>
      <c r="J75" s="43" t="s">
        <v>87</v>
      </c>
      <c r="K75" s="27" t="s">
        <v>776</v>
      </c>
      <c r="L75" s="27"/>
      <c r="M75" s="27"/>
      <c r="N75" s="43" t="s">
        <v>688</v>
      </c>
      <c r="O75" s="135"/>
      <c r="P75" s="31">
        <f t="shared" si="0"/>
        <v>-3424.320000000007</v>
      </c>
      <c r="Q75" s="31">
        <f t="shared" si="1"/>
        <v>62802.91</v>
      </c>
      <c r="R75" s="31">
        <f t="shared" si="2"/>
        <v>59378.59</v>
      </c>
    </row>
    <row r="76" spans="1:18" ht="14.25" customHeight="1">
      <c r="A76" s="134" t="s">
        <v>2</v>
      </c>
      <c r="B76" s="28">
        <v>43169</v>
      </c>
      <c r="C76" s="27" t="s">
        <v>610</v>
      </c>
      <c r="D76" s="27"/>
      <c r="E76" s="27"/>
      <c r="F76" s="120">
        <v>1060</v>
      </c>
      <c r="G76" s="120"/>
      <c r="H76" s="120"/>
      <c r="I76" s="27"/>
      <c r="J76" s="43" t="s">
        <v>87</v>
      </c>
      <c r="K76" s="27" t="s">
        <v>754</v>
      </c>
      <c r="L76" s="27"/>
      <c r="M76" s="27"/>
      <c r="N76" s="43" t="s">
        <v>688</v>
      </c>
      <c r="O76" s="135"/>
      <c r="P76" s="31">
        <f t="shared" si="0"/>
        <v>-4484.320000000007</v>
      </c>
      <c r="Q76" s="31">
        <f t="shared" si="1"/>
        <v>63862.91</v>
      </c>
      <c r="R76" s="31">
        <f t="shared" si="2"/>
        <v>59378.59</v>
      </c>
    </row>
    <row r="77" spans="1:18" ht="14.25" customHeight="1">
      <c r="A77" s="134" t="s">
        <v>2</v>
      </c>
      <c r="B77" s="28">
        <v>43169</v>
      </c>
      <c r="C77" s="27" t="s">
        <v>777</v>
      </c>
      <c r="D77" s="27"/>
      <c r="E77" s="27"/>
      <c r="F77" s="120">
        <v>74.2</v>
      </c>
      <c r="G77" s="120"/>
      <c r="H77" s="120"/>
      <c r="I77" s="27"/>
      <c r="J77" s="43" t="s">
        <v>87</v>
      </c>
      <c r="K77" s="27" t="s">
        <v>754</v>
      </c>
      <c r="L77" s="27"/>
      <c r="M77" s="27"/>
      <c r="N77" s="43" t="s">
        <v>688</v>
      </c>
      <c r="O77" s="135"/>
      <c r="P77" s="31">
        <f t="shared" si="0"/>
        <v>-4558.5200000000041</v>
      </c>
      <c r="Q77" s="31">
        <f t="shared" si="1"/>
        <v>63937.11</v>
      </c>
      <c r="R77" s="31">
        <f t="shared" si="2"/>
        <v>59378.59</v>
      </c>
    </row>
    <row r="78" spans="1:18" ht="14.25" customHeight="1">
      <c r="A78" s="134" t="s">
        <v>2</v>
      </c>
      <c r="B78" s="28">
        <v>43171</v>
      </c>
      <c r="C78" s="27" t="s">
        <v>778</v>
      </c>
      <c r="D78" s="27"/>
      <c r="E78" s="27"/>
      <c r="F78" s="120"/>
      <c r="G78" s="120"/>
      <c r="H78" s="120">
        <v>1816.3</v>
      </c>
      <c r="I78" s="27"/>
      <c r="J78" s="43" t="s">
        <v>87</v>
      </c>
      <c r="K78" s="27" t="s">
        <v>779</v>
      </c>
      <c r="L78" s="27">
        <v>1401000</v>
      </c>
      <c r="M78" s="27"/>
      <c r="N78" s="43" t="s">
        <v>688</v>
      </c>
      <c r="O78" s="135"/>
      <c r="P78" s="31">
        <f t="shared" si="0"/>
        <v>-4558.5200000000041</v>
      </c>
      <c r="Q78" s="31">
        <f t="shared" si="1"/>
        <v>63937.11</v>
      </c>
      <c r="R78" s="31">
        <f t="shared" si="2"/>
        <v>59378.59</v>
      </c>
    </row>
    <row r="79" spans="1:18" ht="14.25" customHeight="1">
      <c r="A79" s="134" t="s">
        <v>2</v>
      </c>
      <c r="B79" s="28">
        <v>43172</v>
      </c>
      <c r="C79" s="27" t="s">
        <v>780</v>
      </c>
      <c r="D79" s="27"/>
      <c r="E79" s="27"/>
      <c r="F79" s="120">
        <v>1300</v>
      </c>
      <c r="G79" s="120"/>
      <c r="H79" s="120"/>
      <c r="I79" s="27"/>
      <c r="J79" s="43" t="s">
        <v>87</v>
      </c>
      <c r="K79" s="27"/>
      <c r="L79" s="27"/>
      <c r="M79" s="27"/>
      <c r="N79" s="43" t="s">
        <v>688</v>
      </c>
      <c r="O79" s="135"/>
      <c r="P79" s="31">
        <f t="shared" si="0"/>
        <v>-5858.5200000000041</v>
      </c>
      <c r="Q79" s="31">
        <f t="shared" si="1"/>
        <v>65237.11</v>
      </c>
      <c r="R79" s="31">
        <f t="shared" si="2"/>
        <v>59378.59</v>
      </c>
    </row>
    <row r="80" spans="1:18" ht="14.25" customHeight="1">
      <c r="A80" s="134" t="s">
        <v>2</v>
      </c>
      <c r="B80" s="28">
        <v>43177</v>
      </c>
      <c r="C80" s="27" t="s">
        <v>687</v>
      </c>
      <c r="D80" s="27"/>
      <c r="E80" s="27"/>
      <c r="F80" s="120"/>
      <c r="G80" s="120">
        <v>2950</v>
      </c>
      <c r="H80" s="120"/>
      <c r="I80" s="27" t="s">
        <v>763</v>
      </c>
      <c r="J80" s="43" t="s">
        <v>87</v>
      </c>
      <c r="K80" s="27"/>
      <c r="L80" s="27">
        <v>160</v>
      </c>
      <c r="M80" s="27"/>
      <c r="N80" s="43" t="s">
        <v>688</v>
      </c>
      <c r="O80" s="135"/>
      <c r="P80" s="31">
        <f t="shared" si="0"/>
        <v>-2908.5200000000041</v>
      </c>
      <c r="Q80" s="31">
        <f t="shared" si="1"/>
        <v>65237.11</v>
      </c>
      <c r="R80" s="31">
        <f t="shared" si="2"/>
        <v>62328.59</v>
      </c>
    </row>
    <row r="81" spans="1:18" ht="14.25" customHeight="1">
      <c r="A81" s="134" t="s">
        <v>2</v>
      </c>
      <c r="B81" s="28">
        <v>43189</v>
      </c>
      <c r="C81" s="27" t="s">
        <v>781</v>
      </c>
      <c r="D81" s="27"/>
      <c r="E81" s="27"/>
      <c r="F81" s="120"/>
      <c r="G81" s="120"/>
      <c r="H81" s="120">
        <v>546.41</v>
      </c>
      <c r="I81" s="27"/>
      <c r="J81" s="43" t="s">
        <v>87</v>
      </c>
      <c r="K81" s="27"/>
      <c r="L81" s="27"/>
      <c r="M81" s="27"/>
      <c r="N81" s="43" t="s">
        <v>688</v>
      </c>
      <c r="O81" s="135"/>
      <c r="P81" s="31">
        <f t="shared" si="0"/>
        <v>-2908.5200000000041</v>
      </c>
      <c r="Q81" s="31">
        <f t="shared" si="1"/>
        <v>65237.11</v>
      </c>
      <c r="R81" s="31">
        <f t="shared" si="2"/>
        <v>62328.59</v>
      </c>
    </row>
    <row r="82" spans="1:18" ht="14.25" customHeight="1">
      <c r="A82" s="134" t="s">
        <v>2</v>
      </c>
      <c r="B82" s="28">
        <v>43191</v>
      </c>
      <c r="C82" s="27" t="s">
        <v>782</v>
      </c>
      <c r="D82" s="27"/>
      <c r="E82" s="27"/>
      <c r="F82" s="120">
        <v>960</v>
      </c>
      <c r="G82" s="120"/>
      <c r="H82" s="120"/>
      <c r="I82" s="27"/>
      <c r="J82" s="43" t="s">
        <v>87</v>
      </c>
      <c r="K82" s="27" t="s">
        <v>754</v>
      </c>
      <c r="L82" s="27"/>
      <c r="M82" s="27"/>
      <c r="N82" s="43" t="s">
        <v>688</v>
      </c>
      <c r="O82" s="135"/>
      <c r="P82" s="31">
        <f t="shared" si="0"/>
        <v>-3868.5200000000041</v>
      </c>
      <c r="Q82" s="31">
        <f t="shared" si="1"/>
        <v>66197.11</v>
      </c>
      <c r="R82" s="31">
        <f t="shared" si="2"/>
        <v>62328.59</v>
      </c>
    </row>
    <row r="83" spans="1:18" ht="14.25" customHeight="1">
      <c r="A83" s="134" t="s">
        <v>2</v>
      </c>
      <c r="B83" s="28">
        <v>43191</v>
      </c>
      <c r="C83" s="27" t="s">
        <v>755</v>
      </c>
      <c r="D83" s="27"/>
      <c r="E83" s="27"/>
      <c r="F83" s="120">
        <v>68.67</v>
      </c>
      <c r="G83" s="120"/>
      <c r="H83" s="120"/>
      <c r="I83" s="27"/>
      <c r="J83" s="43" t="s">
        <v>87</v>
      </c>
      <c r="K83" s="27"/>
      <c r="L83" s="27"/>
      <c r="M83" s="27"/>
      <c r="N83" s="43" t="s">
        <v>688</v>
      </c>
      <c r="O83" s="135"/>
      <c r="P83" s="31">
        <f t="shared" si="0"/>
        <v>-3937.1900000000023</v>
      </c>
      <c r="Q83" s="31">
        <f t="shared" si="1"/>
        <v>66265.78</v>
      </c>
      <c r="R83" s="31">
        <f t="shared" si="2"/>
        <v>62328.59</v>
      </c>
    </row>
    <row r="84" spans="1:18" ht="14.25" customHeight="1">
      <c r="A84" s="134" t="s">
        <v>2</v>
      </c>
      <c r="B84" s="28">
        <v>43202</v>
      </c>
      <c r="C84" s="27" t="s">
        <v>783</v>
      </c>
      <c r="D84" s="27"/>
      <c r="E84" s="27"/>
      <c r="F84" s="120">
        <v>600</v>
      </c>
      <c r="G84" s="120"/>
      <c r="H84" s="120"/>
      <c r="I84" s="27" t="s">
        <v>594</v>
      </c>
      <c r="J84" s="43" t="s">
        <v>87</v>
      </c>
      <c r="K84" s="27" t="s">
        <v>758</v>
      </c>
      <c r="L84" s="27"/>
      <c r="M84" s="27"/>
      <c r="N84" s="43" t="s">
        <v>688</v>
      </c>
      <c r="O84" s="135"/>
      <c r="P84" s="31">
        <f t="shared" si="0"/>
        <v>-4537.1900000000023</v>
      </c>
      <c r="Q84" s="31">
        <f t="shared" si="1"/>
        <v>66865.78</v>
      </c>
      <c r="R84" s="31">
        <f t="shared" si="2"/>
        <v>62328.59</v>
      </c>
    </row>
    <row r="85" spans="1:18" ht="14.25" customHeight="1">
      <c r="A85" s="134" t="s">
        <v>2</v>
      </c>
      <c r="B85" s="28">
        <v>43208</v>
      </c>
      <c r="C85" s="27" t="s">
        <v>687</v>
      </c>
      <c r="D85" s="27"/>
      <c r="E85" s="27"/>
      <c r="F85" s="120"/>
      <c r="G85" s="120">
        <v>6970</v>
      </c>
      <c r="H85" s="120"/>
      <c r="I85" s="27" t="s">
        <v>763</v>
      </c>
      <c r="J85" s="43" t="s">
        <v>87</v>
      </c>
      <c r="K85" s="27" t="s">
        <v>753</v>
      </c>
      <c r="L85" s="27">
        <v>172</v>
      </c>
      <c r="M85" s="27"/>
      <c r="N85" s="43" t="s">
        <v>688</v>
      </c>
      <c r="O85" s="135"/>
      <c r="P85" s="31">
        <f t="shared" si="0"/>
        <v>2432.8099999999977</v>
      </c>
      <c r="Q85" s="31">
        <f t="shared" si="1"/>
        <v>66865.78</v>
      </c>
      <c r="R85" s="31">
        <f t="shared" si="2"/>
        <v>69298.59</v>
      </c>
    </row>
    <row r="86" spans="1:18" ht="14.25" customHeight="1">
      <c r="A86" s="134" t="s">
        <v>2</v>
      </c>
      <c r="B86" s="28">
        <v>43212</v>
      </c>
      <c r="C86" s="27" t="s">
        <v>687</v>
      </c>
      <c r="D86" s="27"/>
      <c r="E86" s="27"/>
      <c r="F86" s="120"/>
      <c r="G86" s="120">
        <v>1050</v>
      </c>
      <c r="H86" s="120"/>
      <c r="I86" s="27"/>
      <c r="J86" s="43" t="s">
        <v>87</v>
      </c>
      <c r="K86" s="27"/>
      <c r="L86" s="27">
        <v>176</v>
      </c>
      <c r="M86" s="27"/>
      <c r="N86" s="43" t="s">
        <v>688</v>
      </c>
      <c r="O86" s="135"/>
      <c r="P86" s="31">
        <f t="shared" si="0"/>
        <v>3482.8099999999977</v>
      </c>
      <c r="Q86" s="31">
        <f t="shared" si="1"/>
        <v>66865.78</v>
      </c>
      <c r="R86" s="31">
        <f t="shared" si="2"/>
        <v>70348.59</v>
      </c>
    </row>
    <row r="87" spans="1:18" ht="14.25" customHeight="1">
      <c r="A87" s="134" t="s">
        <v>2</v>
      </c>
      <c r="B87" s="28">
        <v>43215</v>
      </c>
      <c r="C87" s="27" t="s">
        <v>712</v>
      </c>
      <c r="D87" s="27"/>
      <c r="E87" s="27"/>
      <c r="F87" s="120">
        <v>3510</v>
      </c>
      <c r="G87" s="120"/>
      <c r="H87" s="120"/>
      <c r="I87" s="27" t="s">
        <v>594</v>
      </c>
      <c r="J87" s="137" t="s">
        <v>87</v>
      </c>
      <c r="K87" s="27"/>
      <c r="L87" s="27"/>
      <c r="M87" s="27"/>
      <c r="N87" s="43" t="s">
        <v>688</v>
      </c>
      <c r="O87" s="135"/>
      <c r="P87" s="31">
        <f t="shared" si="0"/>
        <v>-27.190000000002328</v>
      </c>
      <c r="Q87" s="31">
        <f t="shared" si="1"/>
        <v>70375.78</v>
      </c>
      <c r="R87" s="31">
        <f t="shared" si="2"/>
        <v>70348.59</v>
      </c>
    </row>
    <row r="88" spans="1:18" ht="14.25" customHeight="1">
      <c r="A88" s="134" t="s">
        <v>2</v>
      </c>
      <c r="B88" s="28">
        <v>43226</v>
      </c>
      <c r="C88" s="138" t="s">
        <v>784</v>
      </c>
      <c r="D88" s="138"/>
      <c r="E88" s="138"/>
      <c r="F88" s="120">
        <v>500</v>
      </c>
      <c r="G88" s="120"/>
      <c r="H88" s="120"/>
      <c r="I88" s="138">
        <v>5000188</v>
      </c>
      <c r="J88" s="137" t="s">
        <v>87</v>
      </c>
      <c r="K88" s="27"/>
      <c r="L88" s="27"/>
      <c r="M88" s="27"/>
      <c r="N88" s="43" t="s">
        <v>688</v>
      </c>
      <c r="O88" s="135"/>
      <c r="P88" s="31">
        <f t="shared" si="0"/>
        <v>-527.19000000000233</v>
      </c>
      <c r="Q88" s="31">
        <f t="shared" si="1"/>
        <v>70875.78</v>
      </c>
      <c r="R88" s="31">
        <f t="shared" si="2"/>
        <v>70348.59</v>
      </c>
    </row>
    <row r="89" spans="1:18" ht="14.25" customHeight="1">
      <c r="A89" s="134" t="s">
        <v>2</v>
      </c>
      <c r="B89" s="28">
        <v>43229</v>
      </c>
      <c r="C89" s="138" t="s">
        <v>785</v>
      </c>
      <c r="D89" s="138"/>
      <c r="E89" s="138"/>
      <c r="F89" s="120">
        <v>560</v>
      </c>
      <c r="G89" s="120"/>
      <c r="H89" s="120"/>
      <c r="I89" s="138" t="s">
        <v>709</v>
      </c>
      <c r="J89" s="137" t="s">
        <v>87</v>
      </c>
      <c r="K89" s="27"/>
      <c r="L89" s="27"/>
      <c r="M89" s="27"/>
      <c r="N89" s="43" t="s">
        <v>688</v>
      </c>
      <c r="O89" s="135"/>
      <c r="P89" s="31">
        <f t="shared" si="0"/>
        <v>-1087.1900000000023</v>
      </c>
      <c r="Q89" s="31">
        <f t="shared" si="1"/>
        <v>71435.78</v>
      </c>
      <c r="R89" s="31">
        <f t="shared" si="2"/>
        <v>70348.59</v>
      </c>
    </row>
    <row r="90" spans="1:18" ht="14.25" customHeight="1">
      <c r="A90" s="134" t="s">
        <v>2</v>
      </c>
      <c r="B90" s="28">
        <v>43230</v>
      </c>
      <c r="C90" s="27" t="s">
        <v>786</v>
      </c>
      <c r="D90" s="27"/>
      <c r="E90" s="27"/>
      <c r="F90" s="120">
        <v>102</v>
      </c>
      <c r="G90" s="120"/>
      <c r="H90" s="120"/>
      <c r="I90" s="138" t="s">
        <v>709</v>
      </c>
      <c r="J90" s="137" t="s">
        <v>87</v>
      </c>
      <c r="K90" s="27"/>
      <c r="L90" s="27"/>
      <c r="M90" s="27"/>
      <c r="N90" s="43" t="s">
        <v>688</v>
      </c>
      <c r="O90" s="135"/>
      <c r="P90" s="31">
        <f t="shared" si="0"/>
        <v>-1189.1900000000023</v>
      </c>
      <c r="Q90" s="31">
        <f t="shared" si="1"/>
        <v>71537.78</v>
      </c>
      <c r="R90" s="31">
        <f t="shared" si="2"/>
        <v>70348.59</v>
      </c>
    </row>
    <row r="91" spans="1:18" ht="14.25" customHeight="1">
      <c r="A91" s="134" t="s">
        <v>2</v>
      </c>
      <c r="B91" s="28">
        <v>43235</v>
      </c>
      <c r="C91" s="138" t="s">
        <v>787</v>
      </c>
      <c r="D91" s="138"/>
      <c r="E91" s="138"/>
      <c r="F91" s="120"/>
      <c r="G91" s="120"/>
      <c r="H91" s="120">
        <v>1809.3</v>
      </c>
      <c r="I91" s="27"/>
      <c r="J91" s="137" t="s">
        <v>87</v>
      </c>
      <c r="K91" s="138" t="s">
        <v>172</v>
      </c>
      <c r="L91" s="138">
        <v>4627853</v>
      </c>
      <c r="M91" s="138"/>
      <c r="N91" s="43" t="s">
        <v>688</v>
      </c>
      <c r="O91" s="135"/>
      <c r="P91" s="31">
        <f t="shared" si="0"/>
        <v>-1189.1900000000023</v>
      </c>
      <c r="Q91" s="31">
        <f t="shared" si="1"/>
        <v>71537.78</v>
      </c>
      <c r="R91" s="31">
        <f t="shared" si="2"/>
        <v>70348.59</v>
      </c>
    </row>
    <row r="92" spans="1:18" ht="14.25" customHeight="1">
      <c r="A92" s="134" t="s">
        <v>2</v>
      </c>
      <c r="B92" s="28">
        <v>43240</v>
      </c>
      <c r="C92" s="138" t="s">
        <v>755</v>
      </c>
      <c r="D92" s="138"/>
      <c r="E92" s="138"/>
      <c r="F92" s="120">
        <v>41</v>
      </c>
      <c r="G92" s="120"/>
      <c r="H92" s="120"/>
      <c r="I92" s="138"/>
      <c r="J92" s="137" t="s">
        <v>87</v>
      </c>
      <c r="K92" s="27"/>
      <c r="L92" s="27"/>
      <c r="M92" s="27"/>
      <c r="N92" s="43" t="s">
        <v>688</v>
      </c>
      <c r="O92" s="135"/>
      <c r="P92" s="31">
        <f t="shared" si="0"/>
        <v>-1230.1900000000023</v>
      </c>
      <c r="Q92" s="31">
        <f t="shared" si="1"/>
        <v>71578.78</v>
      </c>
      <c r="R92" s="31">
        <f t="shared" si="2"/>
        <v>70348.59</v>
      </c>
    </row>
    <row r="93" spans="1:18" ht="14.25" customHeight="1">
      <c r="A93" s="134" t="s">
        <v>2</v>
      </c>
      <c r="B93" s="28">
        <v>43250</v>
      </c>
      <c r="C93" s="138" t="s">
        <v>788</v>
      </c>
      <c r="D93" s="138"/>
      <c r="E93" s="138"/>
      <c r="F93" s="120"/>
      <c r="G93" s="120"/>
      <c r="H93" s="120">
        <v>434.09</v>
      </c>
      <c r="I93" s="27"/>
      <c r="J93" s="137" t="s">
        <v>87</v>
      </c>
      <c r="K93" s="138" t="s">
        <v>789</v>
      </c>
      <c r="L93" s="138">
        <v>490491418</v>
      </c>
      <c r="M93" s="138"/>
      <c r="N93" s="43" t="s">
        <v>688</v>
      </c>
      <c r="O93" s="135"/>
      <c r="P93" s="31">
        <f t="shared" si="0"/>
        <v>-1230.1900000000023</v>
      </c>
      <c r="Q93" s="31">
        <f t="shared" si="1"/>
        <v>71578.78</v>
      </c>
      <c r="R93" s="31">
        <f t="shared" si="2"/>
        <v>70348.59</v>
      </c>
    </row>
    <row r="94" spans="1:18" ht="14.25" customHeight="1">
      <c r="A94" s="134" t="s">
        <v>2</v>
      </c>
      <c r="B94" s="28">
        <v>43250</v>
      </c>
      <c r="C94" s="138" t="s">
        <v>790</v>
      </c>
      <c r="D94" s="138"/>
      <c r="E94" s="138"/>
      <c r="F94" s="120"/>
      <c r="G94" s="120"/>
      <c r="H94" s="120">
        <v>318.62</v>
      </c>
      <c r="I94" s="27"/>
      <c r="J94" s="137" t="s">
        <v>87</v>
      </c>
      <c r="K94" s="27"/>
      <c r="L94" s="138">
        <v>1646956</v>
      </c>
      <c r="M94" s="138"/>
      <c r="N94" s="43" t="s">
        <v>688</v>
      </c>
      <c r="O94" s="135"/>
      <c r="P94" s="31">
        <f t="shared" si="0"/>
        <v>-1230.1900000000023</v>
      </c>
      <c r="Q94" s="31">
        <f t="shared" si="1"/>
        <v>71578.78</v>
      </c>
      <c r="R94" s="31">
        <f t="shared" si="2"/>
        <v>70348.59</v>
      </c>
    </row>
    <row r="95" spans="1:18" ht="14.25" customHeight="1">
      <c r="A95" s="134" t="s">
        <v>2</v>
      </c>
      <c r="B95" s="28">
        <v>43251</v>
      </c>
      <c r="C95" s="138" t="s">
        <v>784</v>
      </c>
      <c r="D95" s="138"/>
      <c r="E95" s="138"/>
      <c r="F95" s="120">
        <v>500</v>
      </c>
      <c r="G95" s="120"/>
      <c r="H95" s="120"/>
      <c r="I95" s="138">
        <v>5000187</v>
      </c>
      <c r="J95" s="137" t="s">
        <v>87</v>
      </c>
      <c r="K95" s="27"/>
      <c r="L95" s="27"/>
      <c r="M95" s="27"/>
      <c r="N95" s="43" t="s">
        <v>688</v>
      </c>
      <c r="O95" s="135"/>
      <c r="P95" s="31">
        <f t="shared" si="0"/>
        <v>-1730.1900000000023</v>
      </c>
      <c r="Q95" s="31">
        <f t="shared" si="1"/>
        <v>72078.78</v>
      </c>
      <c r="R95" s="31">
        <f t="shared" si="2"/>
        <v>70348.59</v>
      </c>
    </row>
    <row r="96" spans="1:18" ht="14.25" customHeight="1">
      <c r="A96" s="134" t="s">
        <v>2</v>
      </c>
      <c r="B96" s="28">
        <v>43252</v>
      </c>
      <c r="C96" s="27" t="s">
        <v>728</v>
      </c>
      <c r="D96" s="27"/>
      <c r="E96" s="27"/>
      <c r="F96" s="120">
        <v>1989</v>
      </c>
      <c r="G96" s="120"/>
      <c r="H96" s="120"/>
      <c r="I96" s="138" t="s">
        <v>594</v>
      </c>
      <c r="J96" s="137" t="s">
        <v>87</v>
      </c>
      <c r="K96" s="138" t="s">
        <v>791</v>
      </c>
      <c r="L96" s="138">
        <v>50</v>
      </c>
      <c r="M96" s="138"/>
      <c r="N96" s="43" t="s">
        <v>688</v>
      </c>
      <c r="O96" s="135"/>
      <c r="P96" s="31">
        <f t="shared" si="0"/>
        <v>-3719.1900000000023</v>
      </c>
      <c r="Q96" s="31">
        <f t="shared" si="1"/>
        <v>74067.78</v>
      </c>
      <c r="R96" s="31">
        <f t="shared" si="2"/>
        <v>70348.59</v>
      </c>
    </row>
    <row r="97" spans="1:18" ht="14.25" customHeight="1">
      <c r="A97" s="134" t="s">
        <v>2</v>
      </c>
      <c r="B97" s="28">
        <v>43255</v>
      </c>
      <c r="C97" s="27" t="s">
        <v>792</v>
      </c>
      <c r="D97" s="27"/>
      <c r="E97" s="27"/>
      <c r="F97" s="120"/>
      <c r="G97" s="120"/>
      <c r="H97" s="120">
        <v>300.60000000000002</v>
      </c>
      <c r="I97" s="27"/>
      <c r="J97" s="137" t="s">
        <v>87</v>
      </c>
      <c r="K97" s="138" t="s">
        <v>793</v>
      </c>
      <c r="L97" s="27"/>
      <c r="M97" s="27"/>
      <c r="N97" s="43" t="s">
        <v>688</v>
      </c>
      <c r="O97" s="135"/>
      <c r="P97" s="31">
        <f t="shared" si="0"/>
        <v>-3719.1900000000023</v>
      </c>
      <c r="Q97" s="31">
        <f t="shared" si="1"/>
        <v>74067.78</v>
      </c>
      <c r="R97" s="31">
        <f t="shared" si="2"/>
        <v>70348.59</v>
      </c>
    </row>
    <row r="98" spans="1:18" ht="14.25" customHeight="1">
      <c r="A98" s="134" t="s">
        <v>2</v>
      </c>
      <c r="B98" s="28">
        <v>43258</v>
      </c>
      <c r="C98" s="138" t="s">
        <v>794</v>
      </c>
      <c r="D98" s="138"/>
      <c r="E98" s="138"/>
      <c r="F98" s="120">
        <v>530</v>
      </c>
      <c r="G98" s="120"/>
      <c r="H98" s="120"/>
      <c r="I98" s="138" t="s">
        <v>594</v>
      </c>
      <c r="J98" s="137" t="s">
        <v>87</v>
      </c>
      <c r="K98" s="27"/>
      <c r="L98" s="27"/>
      <c r="M98" s="27"/>
      <c r="N98" s="43" t="s">
        <v>688</v>
      </c>
      <c r="O98" s="135"/>
      <c r="P98" s="31">
        <f t="shared" si="0"/>
        <v>-4249.1900000000023</v>
      </c>
      <c r="Q98" s="31">
        <f t="shared" si="1"/>
        <v>74597.78</v>
      </c>
      <c r="R98" s="31">
        <f t="shared" si="2"/>
        <v>70348.59</v>
      </c>
    </row>
    <row r="99" spans="1:18" ht="14.25" customHeight="1">
      <c r="A99" s="134" t="s">
        <v>2</v>
      </c>
      <c r="B99" s="28">
        <v>43262</v>
      </c>
      <c r="C99" s="27" t="s">
        <v>795</v>
      </c>
      <c r="D99" s="27"/>
      <c r="E99" s="27"/>
      <c r="F99" s="120">
        <v>95.94</v>
      </c>
      <c r="G99" s="120"/>
      <c r="H99" s="120"/>
      <c r="I99" s="27"/>
      <c r="J99" s="43" t="s">
        <v>87</v>
      </c>
      <c r="K99" s="27"/>
      <c r="L99" s="27"/>
      <c r="M99" s="27"/>
      <c r="N99" s="43" t="s">
        <v>688</v>
      </c>
      <c r="O99" s="135"/>
      <c r="P99" s="31">
        <f t="shared" si="0"/>
        <v>-4345.1300000000047</v>
      </c>
      <c r="Q99" s="31">
        <f t="shared" si="1"/>
        <v>74693.72</v>
      </c>
      <c r="R99" s="31">
        <f t="shared" si="2"/>
        <v>70348.59</v>
      </c>
    </row>
    <row r="100" spans="1:18" ht="14.25" customHeight="1">
      <c r="A100" s="134" t="s">
        <v>2</v>
      </c>
      <c r="B100" s="28">
        <v>43263</v>
      </c>
      <c r="C100" s="138" t="s">
        <v>796</v>
      </c>
      <c r="D100" s="138"/>
      <c r="E100" s="138"/>
      <c r="F100" s="120">
        <v>450</v>
      </c>
      <c r="G100" s="120"/>
      <c r="H100" s="120"/>
      <c r="I100" s="138" t="s">
        <v>594</v>
      </c>
      <c r="J100" s="137" t="s">
        <v>87</v>
      </c>
      <c r="K100" s="138" t="s">
        <v>699</v>
      </c>
      <c r="L100" s="138">
        <v>2883</v>
      </c>
      <c r="M100" s="138"/>
      <c r="N100" s="43" t="s">
        <v>688</v>
      </c>
      <c r="O100" s="135"/>
      <c r="P100" s="31">
        <f t="shared" si="0"/>
        <v>-4795.1300000000047</v>
      </c>
      <c r="Q100" s="31">
        <f t="shared" si="1"/>
        <v>75143.72</v>
      </c>
      <c r="R100" s="31">
        <f t="shared" si="2"/>
        <v>70348.59</v>
      </c>
    </row>
    <row r="101" spans="1:18" ht="14.25" customHeight="1">
      <c r="A101" s="134" t="s">
        <v>2</v>
      </c>
      <c r="B101" s="28">
        <v>43264</v>
      </c>
      <c r="C101" s="138" t="s">
        <v>797</v>
      </c>
      <c r="D101" s="138"/>
      <c r="E101" s="138"/>
      <c r="F101" s="120">
        <v>86.37</v>
      </c>
      <c r="G101" s="120"/>
      <c r="H101" s="120"/>
      <c r="I101" s="138" t="s">
        <v>594</v>
      </c>
      <c r="J101" s="137" t="s">
        <v>87</v>
      </c>
      <c r="K101" s="27"/>
      <c r="L101" s="27"/>
      <c r="M101" s="27"/>
      <c r="N101" s="43" t="s">
        <v>688</v>
      </c>
      <c r="O101" s="135"/>
      <c r="P101" s="31">
        <f t="shared" si="0"/>
        <v>-4881.5</v>
      </c>
      <c r="Q101" s="31">
        <f t="shared" si="1"/>
        <v>75230.09</v>
      </c>
      <c r="R101" s="31">
        <f t="shared" si="2"/>
        <v>70348.59</v>
      </c>
    </row>
    <row r="102" spans="1:18" ht="14.25" customHeight="1">
      <c r="A102" s="134" t="s">
        <v>2</v>
      </c>
      <c r="B102" s="28">
        <v>43271</v>
      </c>
      <c r="C102" s="138" t="s">
        <v>798</v>
      </c>
      <c r="D102" s="138"/>
      <c r="E102" s="138"/>
      <c r="F102" s="120">
        <v>34.6</v>
      </c>
      <c r="G102" s="120"/>
      <c r="H102" s="120"/>
      <c r="I102" s="138" t="s">
        <v>594</v>
      </c>
      <c r="J102" s="137" t="s">
        <v>87</v>
      </c>
      <c r="K102" s="27"/>
      <c r="L102" s="27"/>
      <c r="M102" s="27"/>
      <c r="N102" s="43" t="s">
        <v>688</v>
      </c>
      <c r="O102" s="135"/>
      <c r="P102" s="31">
        <f t="shared" si="0"/>
        <v>-4916.1000000000058</v>
      </c>
      <c r="Q102" s="31">
        <f t="shared" si="1"/>
        <v>75264.69</v>
      </c>
      <c r="R102" s="31">
        <f t="shared" si="2"/>
        <v>70348.59</v>
      </c>
    </row>
    <row r="103" spans="1:18" ht="14.25" customHeight="1">
      <c r="A103" s="134" t="s">
        <v>2</v>
      </c>
      <c r="B103" s="28">
        <v>43283</v>
      </c>
      <c r="C103" s="27" t="s">
        <v>799</v>
      </c>
      <c r="D103" s="27"/>
      <c r="E103" s="27"/>
      <c r="F103" s="120">
        <v>640</v>
      </c>
      <c r="G103" s="120"/>
      <c r="H103" s="120"/>
      <c r="I103" s="27" t="s">
        <v>594</v>
      </c>
      <c r="J103" s="137" t="s">
        <v>87</v>
      </c>
      <c r="K103" s="27"/>
      <c r="L103" s="27"/>
      <c r="M103" s="27"/>
      <c r="N103" s="43" t="s">
        <v>688</v>
      </c>
      <c r="O103" s="135"/>
      <c r="P103" s="31">
        <f t="shared" si="0"/>
        <v>-5556.1000000000058</v>
      </c>
      <c r="Q103" s="31">
        <f t="shared" si="1"/>
        <v>75904.69</v>
      </c>
      <c r="R103" s="31">
        <f t="shared" si="2"/>
        <v>70348.59</v>
      </c>
    </row>
    <row r="104" spans="1:18" ht="14.25" customHeight="1">
      <c r="A104" s="134" t="s">
        <v>2</v>
      </c>
      <c r="B104" s="28">
        <v>43286</v>
      </c>
      <c r="C104" s="27" t="s">
        <v>800</v>
      </c>
      <c r="D104" s="27"/>
      <c r="E104" s="27"/>
      <c r="F104" s="120">
        <v>115.04</v>
      </c>
      <c r="G104" s="120"/>
      <c r="H104" s="120"/>
      <c r="I104" s="27" t="s">
        <v>594</v>
      </c>
      <c r="J104" s="137" t="s">
        <v>87</v>
      </c>
      <c r="K104" s="27"/>
      <c r="L104" s="27"/>
      <c r="M104" s="27"/>
      <c r="N104" s="43" t="s">
        <v>688</v>
      </c>
      <c r="O104" s="135"/>
      <c r="P104" s="31">
        <f t="shared" si="0"/>
        <v>-5671.1399999999994</v>
      </c>
      <c r="Q104" s="31">
        <f t="shared" si="1"/>
        <v>76019.73</v>
      </c>
      <c r="R104" s="31">
        <f t="shared" si="2"/>
        <v>70348.59</v>
      </c>
    </row>
    <row r="105" spans="1:18" ht="14.25" customHeight="1">
      <c r="A105" s="134" t="s">
        <v>2</v>
      </c>
      <c r="B105" s="28">
        <v>43301</v>
      </c>
      <c r="C105" s="27" t="s">
        <v>801</v>
      </c>
      <c r="D105" s="27"/>
      <c r="E105" s="27"/>
      <c r="F105" s="120">
        <v>46.18</v>
      </c>
      <c r="G105" s="120"/>
      <c r="H105" s="120"/>
      <c r="I105" s="27"/>
      <c r="J105" s="137" t="s">
        <v>87</v>
      </c>
      <c r="K105" s="27"/>
      <c r="L105" s="27"/>
      <c r="M105" s="27"/>
      <c r="N105" s="43" t="s">
        <v>688</v>
      </c>
      <c r="O105" s="135"/>
      <c r="P105" s="31">
        <f t="shared" si="0"/>
        <v>-5717.3199999999924</v>
      </c>
      <c r="Q105" s="31">
        <f t="shared" si="1"/>
        <v>76065.909999999989</v>
      </c>
      <c r="R105" s="31">
        <f t="shared" si="2"/>
        <v>70348.59</v>
      </c>
    </row>
    <row r="106" spans="1:18" ht="14.25" customHeight="1">
      <c r="A106" s="134" t="s">
        <v>2</v>
      </c>
      <c r="B106" s="28">
        <v>43306</v>
      </c>
      <c r="C106" s="27" t="s">
        <v>687</v>
      </c>
      <c r="D106" s="27"/>
      <c r="E106" s="27"/>
      <c r="F106" s="120"/>
      <c r="G106" s="120">
        <v>12960</v>
      </c>
      <c r="H106" s="120"/>
      <c r="I106" s="27" t="s">
        <v>622</v>
      </c>
      <c r="J106" s="137" t="s">
        <v>87</v>
      </c>
      <c r="K106" s="27"/>
      <c r="L106" s="27"/>
      <c r="M106" s="27"/>
      <c r="N106" s="43" t="s">
        <v>688</v>
      </c>
      <c r="O106" s="135"/>
      <c r="P106" s="31">
        <f t="shared" si="0"/>
        <v>7242.6800000000076</v>
      </c>
      <c r="Q106" s="31">
        <f t="shared" si="1"/>
        <v>76065.909999999989</v>
      </c>
      <c r="R106" s="31">
        <f t="shared" si="2"/>
        <v>83308.59</v>
      </c>
    </row>
    <row r="107" spans="1:18" ht="14.25" customHeight="1">
      <c r="A107" s="134" t="s">
        <v>2</v>
      </c>
      <c r="B107" s="28">
        <v>43311</v>
      </c>
      <c r="C107" s="27" t="s">
        <v>728</v>
      </c>
      <c r="D107" s="27"/>
      <c r="E107" s="27"/>
      <c r="F107" s="120">
        <v>1731</v>
      </c>
      <c r="G107" s="120"/>
      <c r="H107" s="120"/>
      <c r="I107" s="27" t="s">
        <v>594</v>
      </c>
      <c r="J107" s="137" t="s">
        <v>87</v>
      </c>
      <c r="K107" s="27" t="s">
        <v>802</v>
      </c>
      <c r="L107" s="27">
        <v>59</v>
      </c>
      <c r="M107" s="27"/>
      <c r="N107" s="43" t="s">
        <v>688</v>
      </c>
      <c r="O107" s="135"/>
      <c r="P107" s="31">
        <f t="shared" si="0"/>
        <v>5511.6800000000076</v>
      </c>
      <c r="Q107" s="31">
        <f t="shared" si="1"/>
        <v>77796.909999999989</v>
      </c>
      <c r="R107" s="31">
        <f t="shared" si="2"/>
        <v>83308.59</v>
      </c>
    </row>
    <row r="108" spans="1:18" ht="14.25" customHeight="1">
      <c r="A108" s="134" t="s">
        <v>2</v>
      </c>
      <c r="B108" s="28">
        <v>43312</v>
      </c>
      <c r="C108" s="138" t="s">
        <v>803</v>
      </c>
      <c r="D108" s="138"/>
      <c r="E108" s="138"/>
      <c r="F108" s="120"/>
      <c r="G108" s="120"/>
      <c r="H108" s="120">
        <v>4000</v>
      </c>
      <c r="I108" s="27"/>
      <c r="J108" s="137" t="s">
        <v>87</v>
      </c>
      <c r="K108" s="138" t="s">
        <v>804</v>
      </c>
      <c r="L108" s="138">
        <v>2899</v>
      </c>
      <c r="M108" s="138"/>
      <c r="N108" s="43" t="s">
        <v>688</v>
      </c>
      <c r="O108" s="135"/>
      <c r="P108" s="31">
        <f t="shared" si="0"/>
        <v>5511.6800000000076</v>
      </c>
      <c r="Q108" s="31">
        <f t="shared" si="1"/>
        <v>77796.909999999989</v>
      </c>
      <c r="R108" s="31">
        <f t="shared" si="2"/>
        <v>83308.59</v>
      </c>
    </row>
    <row r="109" spans="1:18" ht="14.25" customHeight="1">
      <c r="A109" s="134" t="s">
        <v>2</v>
      </c>
      <c r="B109" s="28">
        <v>43331</v>
      </c>
      <c r="C109" s="138" t="s">
        <v>805</v>
      </c>
      <c r="D109" s="138"/>
      <c r="E109" s="138"/>
      <c r="F109" s="120"/>
      <c r="G109" s="120"/>
      <c r="H109" s="120">
        <v>3200</v>
      </c>
      <c r="I109" s="27"/>
      <c r="J109" s="137" t="s">
        <v>87</v>
      </c>
      <c r="K109" s="138" t="s">
        <v>804</v>
      </c>
      <c r="L109" s="27">
        <v>3145</v>
      </c>
      <c r="M109" s="27"/>
      <c r="N109" s="43" t="s">
        <v>688</v>
      </c>
      <c r="O109" s="135"/>
      <c r="P109" s="31">
        <f t="shared" si="0"/>
        <v>5511.6800000000076</v>
      </c>
      <c r="Q109" s="31">
        <f t="shared" si="1"/>
        <v>77796.909999999989</v>
      </c>
      <c r="R109" s="31">
        <f t="shared" si="2"/>
        <v>83308.59</v>
      </c>
    </row>
    <row r="110" spans="1:18" ht="14.25" customHeight="1">
      <c r="A110" s="134" t="s">
        <v>2</v>
      </c>
      <c r="B110" s="28">
        <v>43333</v>
      </c>
      <c r="C110" s="138" t="s">
        <v>806</v>
      </c>
      <c r="D110" s="138"/>
      <c r="E110" s="138"/>
      <c r="F110" s="120">
        <v>660</v>
      </c>
      <c r="G110" s="120"/>
      <c r="H110" s="120"/>
      <c r="I110" s="27" t="s">
        <v>594</v>
      </c>
      <c r="J110" s="137" t="s">
        <v>87</v>
      </c>
      <c r="K110" s="27"/>
      <c r="L110" s="27"/>
      <c r="M110" s="27"/>
      <c r="N110" s="43" t="s">
        <v>688</v>
      </c>
      <c r="O110" s="135"/>
      <c r="P110" s="31">
        <f t="shared" si="0"/>
        <v>4851.6800000000076</v>
      </c>
      <c r="Q110" s="31">
        <f t="shared" si="1"/>
        <v>78456.909999999989</v>
      </c>
      <c r="R110" s="31">
        <f t="shared" si="2"/>
        <v>83308.59</v>
      </c>
    </row>
    <row r="111" spans="1:18" ht="14.25" customHeight="1">
      <c r="A111" s="134" t="s">
        <v>2</v>
      </c>
      <c r="B111" s="28">
        <v>43343</v>
      </c>
      <c r="C111" s="138" t="s">
        <v>807</v>
      </c>
      <c r="D111" s="138"/>
      <c r="E111" s="138"/>
      <c r="F111" s="120">
        <v>24</v>
      </c>
      <c r="G111" s="120"/>
      <c r="H111" s="120"/>
      <c r="I111" s="27" t="s">
        <v>89</v>
      </c>
      <c r="J111" s="43" t="s">
        <v>87</v>
      </c>
      <c r="K111" s="138" t="s">
        <v>363</v>
      </c>
      <c r="L111" s="27"/>
      <c r="M111" s="27"/>
      <c r="N111" s="43" t="s">
        <v>688</v>
      </c>
      <c r="O111" s="135"/>
      <c r="P111" s="31">
        <f t="shared" si="0"/>
        <v>4827.6800000000076</v>
      </c>
      <c r="Q111" s="31">
        <f t="shared" si="1"/>
        <v>78480.909999999989</v>
      </c>
      <c r="R111" s="31">
        <f t="shared" si="2"/>
        <v>83308.59</v>
      </c>
    </row>
    <row r="112" spans="1:18" ht="14.25" customHeight="1">
      <c r="A112" s="134" t="s">
        <v>2</v>
      </c>
      <c r="B112" s="28">
        <v>43343</v>
      </c>
      <c r="C112" s="27" t="s">
        <v>808</v>
      </c>
      <c r="D112" s="27"/>
      <c r="E112" s="27"/>
      <c r="F112" s="120">
        <v>105.2</v>
      </c>
      <c r="G112" s="120"/>
      <c r="H112" s="120"/>
      <c r="I112" s="27" t="s">
        <v>89</v>
      </c>
      <c r="J112" s="43" t="s">
        <v>87</v>
      </c>
      <c r="K112" s="138" t="s">
        <v>633</v>
      </c>
      <c r="L112" s="27"/>
      <c r="M112" s="27"/>
      <c r="N112" s="43" t="s">
        <v>688</v>
      </c>
      <c r="O112" s="135"/>
      <c r="P112" s="31">
        <f t="shared" si="0"/>
        <v>4722.4800000000105</v>
      </c>
      <c r="Q112" s="31">
        <f t="shared" si="1"/>
        <v>78586.109999999986</v>
      </c>
      <c r="R112" s="31">
        <f t="shared" si="2"/>
        <v>83308.59</v>
      </c>
    </row>
    <row r="113" spans="1:18" ht="14.25" customHeight="1">
      <c r="A113" s="134" t="s">
        <v>2</v>
      </c>
      <c r="B113" s="28">
        <v>43347</v>
      </c>
      <c r="C113" s="138" t="s">
        <v>809</v>
      </c>
      <c r="D113" s="138"/>
      <c r="E113" s="138"/>
      <c r="F113" s="120">
        <v>702</v>
      </c>
      <c r="G113" s="120"/>
      <c r="H113" s="120"/>
      <c r="I113" s="27" t="s">
        <v>594</v>
      </c>
      <c r="J113" s="43" t="s">
        <v>87</v>
      </c>
      <c r="K113" s="138" t="s">
        <v>611</v>
      </c>
      <c r="L113" s="27">
        <v>310</v>
      </c>
      <c r="M113" s="27"/>
      <c r="N113" s="43" t="s">
        <v>688</v>
      </c>
      <c r="O113" s="135"/>
      <c r="P113" s="31">
        <f t="shared" si="0"/>
        <v>4020.4800000000105</v>
      </c>
      <c r="Q113" s="31">
        <f t="shared" si="1"/>
        <v>79288.109999999986</v>
      </c>
      <c r="R113" s="31">
        <f t="shared" si="2"/>
        <v>83308.59</v>
      </c>
    </row>
    <row r="114" spans="1:18" ht="14.25" customHeight="1">
      <c r="A114" s="134" t="s">
        <v>2</v>
      </c>
      <c r="B114" s="28">
        <v>43347</v>
      </c>
      <c r="C114" s="27" t="s">
        <v>687</v>
      </c>
      <c r="D114" s="27"/>
      <c r="E114" s="27"/>
      <c r="F114" s="120"/>
      <c r="G114" s="120">
        <v>7160</v>
      </c>
      <c r="H114" s="120"/>
      <c r="I114" s="27" t="s">
        <v>810</v>
      </c>
      <c r="J114" s="43" t="s">
        <v>87</v>
      </c>
      <c r="K114" s="27"/>
      <c r="L114" s="27"/>
      <c r="M114" s="27"/>
      <c r="N114" s="43" t="s">
        <v>688</v>
      </c>
      <c r="O114" s="135"/>
      <c r="P114" s="31">
        <f t="shared" si="0"/>
        <v>11180.48000000001</v>
      </c>
      <c r="Q114" s="31">
        <f t="shared" si="1"/>
        <v>79288.109999999986</v>
      </c>
      <c r="R114" s="31">
        <f t="shared" si="2"/>
        <v>90468.59</v>
      </c>
    </row>
    <row r="115" spans="1:18" ht="14.25" customHeight="1">
      <c r="A115" s="134" t="s">
        <v>2</v>
      </c>
      <c r="B115" s="28">
        <v>43347</v>
      </c>
      <c r="C115" s="138" t="s">
        <v>811</v>
      </c>
      <c r="D115" s="138"/>
      <c r="E115" s="138"/>
      <c r="F115" s="120">
        <v>1400</v>
      </c>
      <c r="G115" s="120"/>
      <c r="H115" s="120"/>
      <c r="I115" s="27" t="s">
        <v>89</v>
      </c>
      <c r="J115" s="43" t="s">
        <v>87</v>
      </c>
      <c r="K115" s="138" t="s">
        <v>812</v>
      </c>
      <c r="L115" s="27" t="s">
        <v>813</v>
      </c>
      <c r="M115" s="27"/>
      <c r="N115" s="43" t="s">
        <v>688</v>
      </c>
      <c r="O115" s="135"/>
      <c r="P115" s="31">
        <f t="shared" si="0"/>
        <v>9780.4800000000105</v>
      </c>
      <c r="Q115" s="31">
        <f t="shared" si="1"/>
        <v>80688.109999999986</v>
      </c>
      <c r="R115" s="31">
        <f t="shared" si="2"/>
        <v>90468.59</v>
      </c>
    </row>
    <row r="116" spans="1:18" ht="14.25" customHeight="1">
      <c r="A116" s="134" t="s">
        <v>2</v>
      </c>
      <c r="B116" s="28">
        <v>43348</v>
      </c>
      <c r="C116" s="27" t="s">
        <v>814</v>
      </c>
      <c r="D116" s="27"/>
      <c r="E116" s="27"/>
      <c r="F116" s="120">
        <v>602.72</v>
      </c>
      <c r="G116" s="120"/>
      <c r="H116" s="120"/>
      <c r="I116" s="27" t="s">
        <v>594</v>
      </c>
      <c r="J116" s="43" t="s">
        <v>87</v>
      </c>
      <c r="K116" s="27"/>
      <c r="L116" s="27"/>
      <c r="M116" s="27"/>
      <c r="N116" s="43" t="s">
        <v>688</v>
      </c>
      <c r="O116" s="135"/>
      <c r="P116" s="31">
        <f t="shared" si="0"/>
        <v>9177.7600000000093</v>
      </c>
      <c r="Q116" s="31">
        <f t="shared" si="1"/>
        <v>81290.829999999987</v>
      </c>
      <c r="R116" s="31">
        <f t="shared" si="2"/>
        <v>90468.59</v>
      </c>
    </row>
    <row r="117" spans="1:18" ht="14.25" customHeight="1">
      <c r="A117" s="134" t="s">
        <v>2</v>
      </c>
      <c r="B117" s="28">
        <v>43349</v>
      </c>
      <c r="C117" s="27" t="s">
        <v>815</v>
      </c>
      <c r="D117" s="27"/>
      <c r="E117" s="27"/>
      <c r="F117" s="120"/>
      <c r="G117" s="120"/>
      <c r="H117" s="120">
        <v>1822</v>
      </c>
      <c r="I117" s="27"/>
      <c r="J117" s="43" t="s">
        <v>87</v>
      </c>
      <c r="K117" s="27"/>
      <c r="L117" s="27"/>
      <c r="M117" s="27"/>
      <c r="N117" s="43" t="s">
        <v>688</v>
      </c>
      <c r="O117" s="135"/>
      <c r="P117" s="31">
        <f t="shared" si="0"/>
        <v>9177.7600000000093</v>
      </c>
      <c r="Q117" s="31">
        <f t="shared" si="1"/>
        <v>81290.829999999987</v>
      </c>
      <c r="R117" s="31">
        <f t="shared" si="2"/>
        <v>90468.59</v>
      </c>
    </row>
    <row r="118" spans="1:18" ht="14.25" customHeight="1">
      <c r="A118" s="134" t="s">
        <v>2</v>
      </c>
      <c r="B118" s="28">
        <v>43349</v>
      </c>
      <c r="C118" s="27" t="s">
        <v>816</v>
      </c>
      <c r="D118" s="27"/>
      <c r="E118" s="27"/>
      <c r="F118" s="120"/>
      <c r="G118" s="120"/>
      <c r="H118" s="120">
        <v>384.6</v>
      </c>
      <c r="I118" s="27"/>
      <c r="J118" s="43" t="s">
        <v>87</v>
      </c>
      <c r="K118" s="27"/>
      <c r="L118" s="27"/>
      <c r="M118" s="27"/>
      <c r="N118" s="43" t="s">
        <v>688</v>
      </c>
      <c r="O118" s="135"/>
      <c r="P118" s="31">
        <f t="shared" si="0"/>
        <v>9177.7600000000093</v>
      </c>
      <c r="Q118" s="31">
        <f t="shared" si="1"/>
        <v>81290.829999999987</v>
      </c>
      <c r="R118" s="31">
        <f t="shared" si="2"/>
        <v>90468.59</v>
      </c>
    </row>
    <row r="119" spans="1:18" ht="14.25" customHeight="1">
      <c r="A119" s="134" t="s">
        <v>2</v>
      </c>
      <c r="B119" s="28">
        <v>43349</v>
      </c>
      <c r="C119" s="27" t="s">
        <v>817</v>
      </c>
      <c r="D119" s="27"/>
      <c r="E119" s="27"/>
      <c r="F119" s="120"/>
      <c r="G119" s="120"/>
      <c r="H119" s="120">
        <v>1436.12</v>
      </c>
      <c r="I119" s="27"/>
      <c r="J119" s="43" t="s">
        <v>87</v>
      </c>
      <c r="K119" s="27"/>
      <c r="L119" s="27"/>
      <c r="M119" s="27"/>
      <c r="N119" s="43" t="s">
        <v>688</v>
      </c>
      <c r="O119" s="135"/>
      <c r="P119" s="31">
        <f t="shared" si="0"/>
        <v>9177.7600000000093</v>
      </c>
      <c r="Q119" s="31">
        <f t="shared" si="1"/>
        <v>81290.829999999987</v>
      </c>
      <c r="R119" s="31">
        <f t="shared" si="2"/>
        <v>90468.59</v>
      </c>
    </row>
    <row r="120" spans="1:18" ht="14.25" customHeight="1">
      <c r="A120" s="134" t="s">
        <v>2</v>
      </c>
      <c r="B120" s="28">
        <v>43349</v>
      </c>
      <c r="C120" s="138" t="s">
        <v>818</v>
      </c>
      <c r="D120" s="138"/>
      <c r="E120" s="138"/>
      <c r="F120" s="120">
        <v>5616</v>
      </c>
      <c r="G120" s="120"/>
      <c r="H120" s="120"/>
      <c r="I120" s="27" t="s">
        <v>594</v>
      </c>
      <c r="J120" s="43" t="s">
        <v>87</v>
      </c>
      <c r="K120" s="138" t="s">
        <v>819</v>
      </c>
      <c r="L120" s="27">
        <v>331</v>
      </c>
      <c r="M120" s="27"/>
      <c r="N120" s="43" t="s">
        <v>688</v>
      </c>
      <c r="O120" s="135"/>
      <c r="P120" s="31">
        <f t="shared" si="0"/>
        <v>3561.7600000000093</v>
      </c>
      <c r="Q120" s="31">
        <f t="shared" si="1"/>
        <v>86906.829999999987</v>
      </c>
      <c r="R120" s="31">
        <f t="shared" si="2"/>
        <v>90468.59</v>
      </c>
    </row>
    <row r="121" spans="1:18" ht="14.25" customHeight="1">
      <c r="A121" s="134" t="s">
        <v>2</v>
      </c>
      <c r="B121" s="28">
        <v>43349</v>
      </c>
      <c r="C121" s="27" t="s">
        <v>820</v>
      </c>
      <c r="D121" s="27"/>
      <c r="E121" s="27"/>
      <c r="F121" s="120">
        <v>114.9</v>
      </c>
      <c r="G121" s="120"/>
      <c r="H121" s="120"/>
      <c r="I121" s="27" t="s">
        <v>594</v>
      </c>
      <c r="J121" s="43" t="s">
        <v>87</v>
      </c>
      <c r="K121" s="27"/>
      <c r="L121" s="27"/>
      <c r="M121" s="27"/>
      <c r="N121" s="43" t="s">
        <v>688</v>
      </c>
      <c r="O121" s="135"/>
      <c r="P121" s="31">
        <f t="shared" si="0"/>
        <v>3446.8600000000151</v>
      </c>
      <c r="Q121" s="31">
        <f t="shared" si="1"/>
        <v>87021.729999999981</v>
      </c>
      <c r="R121" s="31">
        <f t="shared" si="2"/>
        <v>90468.59</v>
      </c>
    </row>
    <row r="122" spans="1:18" ht="14.25" customHeight="1">
      <c r="A122" s="134" t="s">
        <v>2</v>
      </c>
      <c r="B122" s="28">
        <v>43363</v>
      </c>
      <c r="C122" s="27" t="s">
        <v>821</v>
      </c>
      <c r="D122" s="27"/>
      <c r="E122" s="27"/>
      <c r="F122" s="120">
        <v>46.3</v>
      </c>
      <c r="G122" s="120"/>
      <c r="H122" s="120"/>
      <c r="I122" s="27" t="s">
        <v>594</v>
      </c>
      <c r="J122" s="43" t="s">
        <v>87</v>
      </c>
      <c r="K122" s="27"/>
      <c r="L122" s="27"/>
      <c r="M122" s="27"/>
      <c r="N122" s="43" t="s">
        <v>688</v>
      </c>
      <c r="O122" s="135"/>
      <c r="P122" s="31">
        <f t="shared" si="0"/>
        <v>3400.5600000000122</v>
      </c>
      <c r="Q122" s="31">
        <f t="shared" si="1"/>
        <v>87068.029999999984</v>
      </c>
      <c r="R122" s="31">
        <f t="shared" si="2"/>
        <v>90468.59</v>
      </c>
    </row>
    <row r="123" spans="1:18" ht="14.25" customHeight="1">
      <c r="A123" s="134" t="s">
        <v>2</v>
      </c>
      <c r="B123" s="28">
        <v>43373</v>
      </c>
      <c r="C123" s="27" t="s">
        <v>822</v>
      </c>
      <c r="D123" s="27"/>
      <c r="E123" s="27"/>
      <c r="F123" s="120"/>
      <c r="G123" s="120"/>
      <c r="H123" s="120">
        <v>1832.9</v>
      </c>
      <c r="I123" s="27"/>
      <c r="J123" s="43" t="s">
        <v>87</v>
      </c>
      <c r="K123" s="27"/>
      <c r="L123" s="27"/>
      <c r="M123" s="27"/>
      <c r="N123" s="43" t="s">
        <v>688</v>
      </c>
      <c r="O123" s="135"/>
      <c r="P123" s="31">
        <f t="shared" si="0"/>
        <v>3400.5600000000122</v>
      </c>
      <c r="Q123" s="31">
        <f t="shared" si="1"/>
        <v>87068.029999999984</v>
      </c>
      <c r="R123" s="31">
        <f t="shared" si="2"/>
        <v>90468.59</v>
      </c>
    </row>
    <row r="124" spans="1:18" ht="14.25" customHeight="1">
      <c r="A124" s="134" t="s">
        <v>2</v>
      </c>
      <c r="B124" s="28">
        <v>43373</v>
      </c>
      <c r="C124" s="27" t="s">
        <v>823</v>
      </c>
      <c r="D124" s="27"/>
      <c r="E124" s="27"/>
      <c r="F124" s="120">
        <v>240</v>
      </c>
      <c r="G124" s="120"/>
      <c r="H124" s="120"/>
      <c r="I124" s="27" t="s">
        <v>810</v>
      </c>
      <c r="J124" s="43" t="s">
        <v>87</v>
      </c>
      <c r="K124" s="27"/>
      <c r="L124" s="27"/>
      <c r="M124" s="27"/>
      <c r="N124" s="43" t="s">
        <v>688</v>
      </c>
      <c r="O124" s="135"/>
      <c r="P124" s="31">
        <f t="shared" si="0"/>
        <v>3160.5600000000122</v>
      </c>
      <c r="Q124" s="31">
        <f t="shared" si="1"/>
        <v>87308.029999999984</v>
      </c>
      <c r="R124" s="31">
        <f t="shared" si="2"/>
        <v>90468.59</v>
      </c>
    </row>
    <row r="125" spans="1:18" ht="14.25" customHeight="1">
      <c r="A125" s="134" t="s">
        <v>2</v>
      </c>
      <c r="B125" s="28">
        <v>43374</v>
      </c>
      <c r="C125" s="27" t="s">
        <v>728</v>
      </c>
      <c r="D125" s="27"/>
      <c r="E125" s="27"/>
      <c r="F125" s="120">
        <v>2024</v>
      </c>
      <c r="G125" s="120"/>
      <c r="H125" s="120"/>
      <c r="I125" s="138" t="s">
        <v>594</v>
      </c>
      <c r="J125" s="137" t="s">
        <v>87</v>
      </c>
      <c r="K125" s="138" t="s">
        <v>791</v>
      </c>
      <c r="L125" s="27">
        <v>76</v>
      </c>
      <c r="M125" s="27"/>
      <c r="N125" s="43" t="s">
        <v>688</v>
      </c>
      <c r="O125" s="135"/>
      <c r="P125" s="31">
        <f t="shared" si="0"/>
        <v>1136.5600000000122</v>
      </c>
      <c r="Q125" s="31">
        <f t="shared" si="1"/>
        <v>89332.029999999984</v>
      </c>
      <c r="R125" s="31">
        <f t="shared" si="2"/>
        <v>90468.59</v>
      </c>
    </row>
    <row r="126" spans="1:18" ht="14.25" customHeight="1">
      <c r="A126" s="134" t="s">
        <v>2</v>
      </c>
      <c r="B126" s="28">
        <v>43377</v>
      </c>
      <c r="C126" s="27" t="s">
        <v>824</v>
      </c>
      <c r="D126" s="27"/>
      <c r="E126" s="27"/>
      <c r="F126" s="120">
        <v>301.36</v>
      </c>
      <c r="G126" s="120"/>
      <c r="H126" s="120"/>
      <c r="I126" s="27" t="s">
        <v>594</v>
      </c>
      <c r="J126" s="43" t="s">
        <v>87</v>
      </c>
      <c r="K126" s="27"/>
      <c r="L126" s="27"/>
      <c r="M126" s="27"/>
      <c r="N126" s="43" t="s">
        <v>688</v>
      </c>
      <c r="O126" s="135"/>
      <c r="P126" s="31">
        <f t="shared" si="0"/>
        <v>835.20000000001164</v>
      </c>
      <c r="Q126" s="31">
        <f t="shared" si="1"/>
        <v>89633.389999999985</v>
      </c>
      <c r="R126" s="31">
        <f t="shared" si="2"/>
        <v>90468.59</v>
      </c>
    </row>
    <row r="127" spans="1:18" ht="14.25" customHeight="1">
      <c r="A127" s="134" t="s">
        <v>2</v>
      </c>
      <c r="B127" s="28">
        <v>43377</v>
      </c>
      <c r="C127" s="27" t="s">
        <v>825</v>
      </c>
      <c r="D127" s="27"/>
      <c r="E127" s="27"/>
      <c r="F127" s="120">
        <v>57.47</v>
      </c>
      <c r="G127" s="120"/>
      <c r="H127" s="120"/>
      <c r="I127" s="27" t="s">
        <v>594</v>
      </c>
      <c r="J127" s="43" t="s">
        <v>87</v>
      </c>
      <c r="K127" s="27"/>
      <c r="L127" s="27"/>
      <c r="M127" s="27"/>
      <c r="N127" s="43" t="s">
        <v>688</v>
      </c>
      <c r="O127" s="135"/>
      <c r="P127" s="31">
        <f t="shared" si="0"/>
        <v>777.73000000001048</v>
      </c>
      <c r="Q127" s="31">
        <f t="shared" si="1"/>
        <v>89690.859999999986</v>
      </c>
      <c r="R127" s="31">
        <f t="shared" si="2"/>
        <v>90468.59</v>
      </c>
    </row>
    <row r="128" spans="1:18" ht="14.25" customHeight="1">
      <c r="A128" s="134" t="s">
        <v>2</v>
      </c>
      <c r="B128" s="28">
        <v>43380</v>
      </c>
      <c r="C128" s="138" t="s">
        <v>826</v>
      </c>
      <c r="D128" s="138"/>
      <c r="E128" s="138"/>
      <c r="F128" s="120">
        <v>1200</v>
      </c>
      <c r="G128" s="120"/>
      <c r="H128" s="120"/>
      <c r="I128" s="27" t="s">
        <v>594</v>
      </c>
      <c r="J128" s="43" t="s">
        <v>87</v>
      </c>
      <c r="K128" s="138" t="s">
        <v>827</v>
      </c>
      <c r="L128" s="27"/>
      <c r="M128" s="27"/>
      <c r="N128" s="43" t="s">
        <v>688</v>
      </c>
      <c r="O128" s="135"/>
      <c r="P128" s="31">
        <f t="shared" si="0"/>
        <v>-422.26999999998952</v>
      </c>
      <c r="Q128" s="31">
        <f t="shared" si="1"/>
        <v>90890.859999999986</v>
      </c>
      <c r="R128" s="31">
        <f t="shared" si="2"/>
        <v>90468.59</v>
      </c>
    </row>
    <row r="129" spans="1:18" ht="14.25" customHeight="1">
      <c r="A129" s="134" t="s">
        <v>2</v>
      </c>
      <c r="B129" s="28">
        <v>43380</v>
      </c>
      <c r="C129" s="138" t="s">
        <v>828</v>
      </c>
      <c r="D129" s="138"/>
      <c r="E129" s="138"/>
      <c r="F129" s="120">
        <v>300</v>
      </c>
      <c r="G129" s="120"/>
      <c r="H129" s="120"/>
      <c r="I129" s="27" t="s">
        <v>594</v>
      </c>
      <c r="J129" s="43" t="s">
        <v>87</v>
      </c>
      <c r="K129" s="138" t="s">
        <v>827</v>
      </c>
      <c r="L129" s="27"/>
      <c r="M129" s="27"/>
      <c r="N129" s="43" t="s">
        <v>688</v>
      </c>
      <c r="O129" s="135"/>
      <c r="P129" s="31">
        <f t="shared" si="0"/>
        <v>-722.26999999998952</v>
      </c>
      <c r="Q129" s="31">
        <f t="shared" si="1"/>
        <v>91190.859999999986</v>
      </c>
      <c r="R129" s="31">
        <f t="shared" si="2"/>
        <v>90468.59</v>
      </c>
    </row>
    <row r="130" spans="1:18" ht="14.25" customHeight="1">
      <c r="A130" s="134" t="s">
        <v>2</v>
      </c>
      <c r="B130" s="28">
        <v>43384</v>
      </c>
      <c r="C130" s="138" t="s">
        <v>829</v>
      </c>
      <c r="D130" s="138"/>
      <c r="E130" s="138"/>
      <c r="F130" s="120">
        <v>350</v>
      </c>
      <c r="G130" s="120"/>
      <c r="H130" s="120"/>
      <c r="I130" s="27" t="s">
        <v>594</v>
      </c>
      <c r="J130" s="43" t="s">
        <v>87</v>
      </c>
      <c r="K130" s="138" t="s">
        <v>830</v>
      </c>
      <c r="L130" s="138">
        <v>299</v>
      </c>
      <c r="M130" s="138"/>
      <c r="N130" s="43" t="s">
        <v>688</v>
      </c>
      <c r="O130" s="135"/>
      <c r="P130" s="31">
        <f t="shared" si="0"/>
        <v>-1072.2699999999895</v>
      </c>
      <c r="Q130" s="31">
        <f t="shared" si="1"/>
        <v>91540.859999999986</v>
      </c>
      <c r="R130" s="31">
        <f t="shared" si="2"/>
        <v>90468.59</v>
      </c>
    </row>
    <row r="131" spans="1:18" ht="14.25" customHeight="1">
      <c r="A131" s="134" t="s">
        <v>2</v>
      </c>
      <c r="B131" s="28">
        <v>43388</v>
      </c>
      <c r="C131" s="138" t="s">
        <v>831</v>
      </c>
      <c r="D131" s="138"/>
      <c r="E131" s="138"/>
      <c r="F131" s="120">
        <v>200</v>
      </c>
      <c r="G131" s="120"/>
      <c r="H131" s="120"/>
      <c r="I131" s="27" t="s">
        <v>594</v>
      </c>
      <c r="J131" s="43" t="s">
        <v>87</v>
      </c>
      <c r="K131" s="138" t="s">
        <v>832</v>
      </c>
      <c r="L131" s="27"/>
      <c r="M131" s="27"/>
      <c r="N131" s="43" t="s">
        <v>688</v>
      </c>
      <c r="O131" s="135"/>
      <c r="P131" s="31">
        <f t="shared" si="0"/>
        <v>-1272.2699999999895</v>
      </c>
      <c r="Q131" s="31">
        <f t="shared" si="1"/>
        <v>91740.859999999986</v>
      </c>
      <c r="R131" s="31">
        <f t="shared" si="2"/>
        <v>90468.59</v>
      </c>
    </row>
    <row r="132" spans="1:18" ht="14.25" customHeight="1">
      <c r="A132" s="134" t="s">
        <v>2</v>
      </c>
      <c r="B132" s="28">
        <v>43391</v>
      </c>
      <c r="C132" s="138" t="s">
        <v>833</v>
      </c>
      <c r="D132" s="138"/>
      <c r="E132" s="138"/>
      <c r="F132" s="120">
        <v>5.9</v>
      </c>
      <c r="G132" s="120"/>
      <c r="H132" s="120"/>
      <c r="I132" s="27" t="s">
        <v>89</v>
      </c>
      <c r="J132" s="43" t="s">
        <v>87</v>
      </c>
      <c r="K132" s="138" t="s">
        <v>834</v>
      </c>
      <c r="L132" s="27"/>
      <c r="M132" s="27"/>
      <c r="N132" s="43" t="s">
        <v>688</v>
      </c>
      <c r="O132" s="135"/>
      <c r="P132" s="31">
        <f t="shared" si="0"/>
        <v>-1278.1699999999837</v>
      </c>
      <c r="Q132" s="31">
        <f t="shared" si="1"/>
        <v>91746.75999999998</v>
      </c>
      <c r="R132" s="31">
        <f t="shared" si="2"/>
        <v>90468.59</v>
      </c>
    </row>
    <row r="133" spans="1:18" ht="14.25" customHeight="1">
      <c r="A133" s="134" t="s">
        <v>2</v>
      </c>
      <c r="B133" s="28">
        <v>43393</v>
      </c>
      <c r="C133" s="27" t="s">
        <v>835</v>
      </c>
      <c r="D133" s="27"/>
      <c r="E133" s="27"/>
      <c r="F133" s="120">
        <v>24.4</v>
      </c>
      <c r="G133" s="120"/>
      <c r="H133" s="120"/>
      <c r="I133" s="27" t="s">
        <v>594</v>
      </c>
      <c r="J133" s="43" t="s">
        <v>87</v>
      </c>
      <c r="K133" s="27"/>
      <c r="L133" s="27"/>
      <c r="M133" s="27"/>
      <c r="N133" s="43" t="s">
        <v>688</v>
      </c>
      <c r="O133" s="135"/>
      <c r="P133" s="31">
        <f t="shared" si="0"/>
        <v>-1302.5699999999779</v>
      </c>
      <c r="Q133" s="31">
        <f t="shared" si="1"/>
        <v>91771.159999999974</v>
      </c>
      <c r="R133" s="31">
        <f t="shared" si="2"/>
        <v>90468.59</v>
      </c>
    </row>
    <row r="134" spans="1:18" ht="14.25" customHeight="1">
      <c r="A134" s="134" t="s">
        <v>2</v>
      </c>
      <c r="B134" s="28">
        <v>43402</v>
      </c>
      <c r="C134" s="27" t="s">
        <v>687</v>
      </c>
      <c r="D134" s="27"/>
      <c r="E134" s="27"/>
      <c r="F134" s="120"/>
      <c r="G134" s="120">
        <v>3550</v>
      </c>
      <c r="H134" s="120"/>
      <c r="I134" s="27" t="s">
        <v>594</v>
      </c>
      <c r="J134" s="43" t="s">
        <v>87</v>
      </c>
      <c r="K134" s="27"/>
      <c r="L134" s="27"/>
      <c r="M134" s="27"/>
      <c r="N134" s="43" t="s">
        <v>688</v>
      </c>
      <c r="O134" s="135"/>
      <c r="P134" s="31">
        <f t="shared" si="0"/>
        <v>2247.4300000000221</v>
      </c>
      <c r="Q134" s="31">
        <f t="shared" si="1"/>
        <v>91771.159999999974</v>
      </c>
      <c r="R134" s="31">
        <f t="shared" si="2"/>
        <v>94018.59</v>
      </c>
    </row>
    <row r="135" spans="1:18" ht="14.25" customHeight="1">
      <c r="A135" s="134" t="s">
        <v>2</v>
      </c>
      <c r="B135" s="28">
        <v>43402</v>
      </c>
      <c r="C135" s="138" t="s">
        <v>836</v>
      </c>
      <c r="D135" s="138"/>
      <c r="E135" s="138"/>
      <c r="F135" s="120">
        <v>3510</v>
      </c>
      <c r="G135" s="120"/>
      <c r="H135" s="120"/>
      <c r="I135" s="27" t="s">
        <v>594</v>
      </c>
      <c r="J135" s="43" t="s">
        <v>87</v>
      </c>
      <c r="K135" s="138" t="s">
        <v>837</v>
      </c>
      <c r="L135" s="27">
        <v>500012</v>
      </c>
      <c r="M135" s="27"/>
      <c r="N135" s="43" t="s">
        <v>688</v>
      </c>
      <c r="O135" s="135"/>
      <c r="P135" s="31">
        <f t="shared" si="0"/>
        <v>-1262.5699999999779</v>
      </c>
      <c r="Q135" s="31">
        <f t="shared" si="1"/>
        <v>95281.159999999974</v>
      </c>
      <c r="R135" s="31">
        <f t="shared" si="2"/>
        <v>94018.59</v>
      </c>
    </row>
    <row r="136" spans="1:18" ht="14.25" customHeight="1">
      <c r="A136" s="134" t="s">
        <v>2</v>
      </c>
      <c r="B136" s="28">
        <v>43410</v>
      </c>
      <c r="C136" s="27" t="s">
        <v>838</v>
      </c>
      <c r="D136" s="27"/>
      <c r="E136" s="27"/>
      <c r="F136" s="120">
        <v>508.92</v>
      </c>
      <c r="G136" s="120"/>
      <c r="H136" s="120"/>
      <c r="I136" s="27"/>
      <c r="J136" s="43" t="s">
        <v>87</v>
      </c>
      <c r="K136" s="27"/>
      <c r="L136" s="27"/>
      <c r="M136" s="27"/>
      <c r="N136" s="43" t="s">
        <v>688</v>
      </c>
      <c r="O136" s="135"/>
      <c r="P136" s="31">
        <f t="shared" si="0"/>
        <v>-1771.4899999999761</v>
      </c>
      <c r="Q136" s="31">
        <f t="shared" si="1"/>
        <v>95790.079999999973</v>
      </c>
      <c r="R136" s="31">
        <f t="shared" si="2"/>
        <v>94018.59</v>
      </c>
    </row>
    <row r="137" spans="1:18" ht="14.25" customHeight="1">
      <c r="A137" s="134" t="s">
        <v>2</v>
      </c>
      <c r="B137" s="28">
        <v>43424</v>
      </c>
      <c r="C137" s="27" t="s">
        <v>839</v>
      </c>
      <c r="D137" s="27"/>
      <c r="E137" s="27"/>
      <c r="F137" s="120">
        <v>38.65</v>
      </c>
      <c r="G137" s="120"/>
      <c r="H137" s="120"/>
      <c r="I137" s="27"/>
      <c r="J137" s="137" t="s">
        <v>87</v>
      </c>
      <c r="K137" s="27"/>
      <c r="L137" s="27"/>
      <c r="M137" s="27"/>
      <c r="N137" s="43" t="s">
        <v>688</v>
      </c>
      <c r="O137" s="135"/>
      <c r="P137" s="31">
        <f t="shared" si="0"/>
        <v>-1810.1399999999703</v>
      </c>
      <c r="Q137" s="31">
        <f t="shared" si="1"/>
        <v>95828.729999999967</v>
      </c>
      <c r="R137" s="31">
        <f t="shared" si="2"/>
        <v>94018.59</v>
      </c>
    </row>
    <row r="138" spans="1:18" ht="14.25" customHeight="1">
      <c r="A138" s="134" t="s">
        <v>2</v>
      </c>
      <c r="B138" s="28">
        <v>43424</v>
      </c>
      <c r="C138" s="138" t="s">
        <v>840</v>
      </c>
      <c r="D138" s="138"/>
      <c r="E138" s="138"/>
      <c r="F138" s="120">
        <v>585</v>
      </c>
      <c r="G138" s="120"/>
      <c r="H138" s="120"/>
      <c r="I138" s="138">
        <v>5000233</v>
      </c>
      <c r="J138" s="137" t="s">
        <v>87</v>
      </c>
      <c r="K138" s="138" t="s">
        <v>841</v>
      </c>
      <c r="L138" s="138">
        <v>1729</v>
      </c>
      <c r="M138" s="138"/>
      <c r="N138" s="43" t="s">
        <v>688</v>
      </c>
      <c r="O138" s="135"/>
      <c r="P138" s="31">
        <f t="shared" si="0"/>
        <v>-2395.1399999999703</v>
      </c>
      <c r="Q138" s="31">
        <f t="shared" si="1"/>
        <v>96413.729999999967</v>
      </c>
      <c r="R138" s="31">
        <f t="shared" si="2"/>
        <v>94018.59</v>
      </c>
    </row>
    <row r="139" spans="1:18" ht="14.25" customHeight="1">
      <c r="A139" s="134" t="s">
        <v>2</v>
      </c>
      <c r="B139" s="28">
        <v>43429</v>
      </c>
      <c r="C139" s="138" t="s">
        <v>842</v>
      </c>
      <c r="D139" s="138"/>
      <c r="E139" s="138"/>
      <c r="F139" s="120"/>
      <c r="G139" s="120"/>
      <c r="H139" s="120">
        <v>1834.6</v>
      </c>
      <c r="I139" s="27"/>
      <c r="J139" s="137" t="s">
        <v>87</v>
      </c>
      <c r="K139" s="27"/>
      <c r="L139" s="27"/>
      <c r="M139" s="27"/>
      <c r="N139" s="43" t="s">
        <v>688</v>
      </c>
      <c r="O139" s="135"/>
      <c r="P139" s="31">
        <f t="shared" si="0"/>
        <v>-2395.1399999999703</v>
      </c>
      <c r="Q139" s="31">
        <f t="shared" si="1"/>
        <v>96413.729999999967</v>
      </c>
      <c r="R139" s="31">
        <f t="shared" si="2"/>
        <v>94018.59</v>
      </c>
    </row>
    <row r="140" spans="1:18" ht="14.25" customHeight="1">
      <c r="A140" s="134" t="s">
        <v>2</v>
      </c>
      <c r="B140" s="28">
        <v>43429</v>
      </c>
      <c r="C140" s="138" t="s">
        <v>843</v>
      </c>
      <c r="D140" s="138"/>
      <c r="E140" s="138"/>
      <c r="F140" s="120"/>
      <c r="G140" s="120"/>
      <c r="H140" s="120">
        <v>635.75</v>
      </c>
      <c r="I140" s="27"/>
      <c r="J140" s="137" t="s">
        <v>87</v>
      </c>
      <c r="K140" s="27"/>
      <c r="L140" s="27"/>
      <c r="M140" s="27"/>
      <c r="N140" s="43" t="s">
        <v>688</v>
      </c>
      <c r="O140" s="135"/>
      <c r="P140" s="31">
        <f t="shared" si="0"/>
        <v>-2395.1399999999703</v>
      </c>
      <c r="Q140" s="31">
        <f t="shared" si="1"/>
        <v>96413.729999999967</v>
      </c>
      <c r="R140" s="31">
        <f t="shared" si="2"/>
        <v>94018.59</v>
      </c>
    </row>
    <row r="141" spans="1:18" ht="14.25" customHeight="1">
      <c r="A141" s="134" t="s">
        <v>2</v>
      </c>
      <c r="B141" s="28">
        <v>43429</v>
      </c>
      <c r="C141" s="138" t="s">
        <v>844</v>
      </c>
      <c r="D141" s="138"/>
      <c r="E141" s="138"/>
      <c r="F141" s="120"/>
      <c r="G141" s="120"/>
      <c r="H141" s="120">
        <v>1157.26</v>
      </c>
      <c r="I141" s="27"/>
      <c r="J141" s="137" t="s">
        <v>87</v>
      </c>
      <c r="K141" s="27"/>
      <c r="L141" s="27"/>
      <c r="M141" s="27"/>
      <c r="N141" s="43" t="s">
        <v>688</v>
      </c>
      <c r="O141" s="135"/>
      <c r="P141" s="31">
        <f t="shared" si="0"/>
        <v>-2395.1399999999703</v>
      </c>
      <c r="Q141" s="31">
        <f t="shared" si="1"/>
        <v>96413.729999999967</v>
      </c>
      <c r="R141" s="31">
        <f t="shared" si="2"/>
        <v>94018.59</v>
      </c>
    </row>
    <row r="142" spans="1:18" ht="14.25" customHeight="1">
      <c r="A142" s="134" t="s">
        <v>2</v>
      </c>
      <c r="B142" s="28">
        <v>43430</v>
      </c>
      <c r="C142" s="138" t="s">
        <v>845</v>
      </c>
      <c r="D142" s="138"/>
      <c r="E142" s="138"/>
      <c r="F142" s="120"/>
      <c r="G142" s="120">
        <v>10979.11</v>
      </c>
      <c r="H142" s="120"/>
      <c r="I142" s="138" t="s">
        <v>594</v>
      </c>
      <c r="J142" s="137" t="s">
        <v>87</v>
      </c>
      <c r="K142" s="27"/>
      <c r="L142" s="27"/>
      <c r="M142" s="27"/>
      <c r="N142" s="43" t="s">
        <v>688</v>
      </c>
      <c r="O142" s="135"/>
      <c r="P142" s="31">
        <f t="shared" si="0"/>
        <v>8583.9700000000303</v>
      </c>
      <c r="Q142" s="31">
        <f t="shared" si="1"/>
        <v>96413.729999999967</v>
      </c>
      <c r="R142" s="31">
        <f t="shared" si="2"/>
        <v>104997.7</v>
      </c>
    </row>
    <row r="143" spans="1:18" ht="14.25" customHeight="1">
      <c r="A143" s="134" t="s">
        <v>2</v>
      </c>
      <c r="B143" s="28">
        <v>43431</v>
      </c>
      <c r="C143" s="138" t="s">
        <v>846</v>
      </c>
      <c r="D143" s="138"/>
      <c r="E143" s="138"/>
      <c r="F143" s="120">
        <v>10979.11</v>
      </c>
      <c r="G143" s="120"/>
      <c r="H143" s="120"/>
      <c r="I143" s="138" t="s">
        <v>594</v>
      </c>
      <c r="J143" s="137" t="s">
        <v>87</v>
      </c>
      <c r="K143" s="27"/>
      <c r="L143" s="27"/>
      <c r="M143" s="27"/>
      <c r="N143" s="43" t="s">
        <v>688</v>
      </c>
      <c r="O143" s="135"/>
      <c r="P143" s="31">
        <f t="shared" si="0"/>
        <v>-2395.1399999999703</v>
      </c>
      <c r="Q143" s="31">
        <f t="shared" si="1"/>
        <v>107392.83999999997</v>
      </c>
      <c r="R143" s="31">
        <f t="shared" si="2"/>
        <v>104997.7</v>
      </c>
    </row>
    <row r="144" spans="1:18" ht="14.25" customHeight="1">
      <c r="A144" s="134" t="s">
        <v>2</v>
      </c>
      <c r="B144" s="28">
        <v>43432</v>
      </c>
      <c r="C144" s="138" t="s">
        <v>847</v>
      </c>
      <c r="D144" s="138"/>
      <c r="E144" s="138"/>
      <c r="F144" s="120"/>
      <c r="G144" s="120">
        <v>7469.11</v>
      </c>
      <c r="H144" s="120"/>
      <c r="I144" s="138" t="s">
        <v>594</v>
      </c>
      <c r="J144" s="137" t="s">
        <v>87</v>
      </c>
      <c r="K144" s="27"/>
      <c r="L144" s="27"/>
      <c r="M144" s="27"/>
      <c r="N144" s="43" t="s">
        <v>688</v>
      </c>
      <c r="O144" s="135"/>
      <c r="P144" s="31">
        <f t="shared" si="0"/>
        <v>5073.9700000000303</v>
      </c>
      <c r="Q144" s="31">
        <f t="shared" si="1"/>
        <v>107392.83999999997</v>
      </c>
      <c r="R144" s="31">
        <f t="shared" si="2"/>
        <v>112466.81</v>
      </c>
    </row>
    <row r="145" spans="1:18" ht="14.25" customHeight="1">
      <c r="A145" s="134" t="s">
        <v>2</v>
      </c>
      <c r="B145" s="28">
        <v>43437</v>
      </c>
      <c r="C145" s="138" t="s">
        <v>848</v>
      </c>
      <c r="D145" s="138"/>
      <c r="E145" s="138"/>
      <c r="F145" s="120">
        <v>324.77999999999997</v>
      </c>
      <c r="G145" s="120"/>
      <c r="H145" s="120"/>
      <c r="I145" s="138" t="s">
        <v>594</v>
      </c>
      <c r="J145" s="137" t="s">
        <v>87</v>
      </c>
      <c r="K145" s="27"/>
      <c r="L145" s="27"/>
      <c r="M145" s="27"/>
      <c r="N145" s="43" t="s">
        <v>688</v>
      </c>
      <c r="O145" s="135"/>
      <c r="P145" s="31">
        <f t="shared" si="0"/>
        <v>4749.1900000000314</v>
      </c>
      <c r="Q145" s="31">
        <f t="shared" si="1"/>
        <v>107717.61999999997</v>
      </c>
      <c r="R145" s="31">
        <f t="shared" si="2"/>
        <v>112466.81</v>
      </c>
    </row>
    <row r="146" spans="1:18" ht="14.25" customHeight="1">
      <c r="A146" s="134" t="s">
        <v>2</v>
      </c>
      <c r="B146" s="28">
        <v>43437</v>
      </c>
      <c r="C146" s="138" t="s">
        <v>162</v>
      </c>
      <c r="D146" s="138"/>
      <c r="E146" s="138"/>
      <c r="F146" s="120">
        <v>63.8</v>
      </c>
      <c r="G146" s="120"/>
      <c r="H146" s="120"/>
      <c r="I146" s="138" t="s">
        <v>594</v>
      </c>
      <c r="J146" s="137" t="s">
        <v>87</v>
      </c>
      <c r="K146" s="27"/>
      <c r="L146" s="27"/>
      <c r="M146" s="27"/>
      <c r="N146" s="43" t="s">
        <v>688</v>
      </c>
      <c r="O146" s="135"/>
      <c r="P146" s="31">
        <f t="shared" si="0"/>
        <v>4685.3900000000285</v>
      </c>
      <c r="Q146" s="31">
        <f t="shared" si="1"/>
        <v>107781.41999999997</v>
      </c>
      <c r="R146" s="31">
        <f t="shared" si="2"/>
        <v>112466.81</v>
      </c>
    </row>
    <row r="147" spans="1:18" ht="14.25" customHeight="1">
      <c r="A147" s="134" t="s">
        <v>2</v>
      </c>
      <c r="B147" s="28">
        <v>43437</v>
      </c>
      <c r="C147" s="138" t="s">
        <v>849</v>
      </c>
      <c r="D147" s="138"/>
      <c r="E147" s="138"/>
      <c r="F147" s="120">
        <v>62.4</v>
      </c>
      <c r="G147" s="120"/>
      <c r="H147" s="120"/>
      <c r="I147" s="138" t="s">
        <v>594</v>
      </c>
      <c r="J147" s="137" t="s">
        <v>87</v>
      </c>
      <c r="K147" s="27"/>
      <c r="L147" s="27"/>
      <c r="M147" s="27"/>
      <c r="N147" s="43" t="s">
        <v>688</v>
      </c>
      <c r="O147" s="135"/>
      <c r="P147" s="31">
        <f t="shared" si="0"/>
        <v>4622.9900000000343</v>
      </c>
      <c r="Q147" s="31">
        <f t="shared" si="1"/>
        <v>107843.81999999996</v>
      </c>
      <c r="R147" s="31">
        <f t="shared" si="2"/>
        <v>112466.81</v>
      </c>
    </row>
    <row r="148" spans="1:18" ht="14.25" customHeight="1">
      <c r="A148" s="134" t="s">
        <v>2</v>
      </c>
      <c r="B148" s="28">
        <v>43439</v>
      </c>
      <c r="C148" s="138" t="s">
        <v>850</v>
      </c>
      <c r="D148" s="138"/>
      <c r="E148" s="138"/>
      <c r="F148" s="120">
        <v>3500</v>
      </c>
      <c r="G148" s="120"/>
      <c r="H148" s="120"/>
      <c r="I148" s="138" t="s">
        <v>594</v>
      </c>
      <c r="J148" s="137" t="s">
        <v>87</v>
      </c>
      <c r="K148" s="27"/>
      <c r="L148" s="27"/>
      <c r="M148" s="27"/>
      <c r="N148" s="43" t="s">
        <v>688</v>
      </c>
      <c r="O148" s="135"/>
      <c r="P148" s="31">
        <f t="shared" si="0"/>
        <v>1122.9900000000343</v>
      </c>
      <c r="Q148" s="31">
        <f t="shared" si="1"/>
        <v>111343.81999999996</v>
      </c>
      <c r="R148" s="31">
        <f t="shared" si="2"/>
        <v>112466.81</v>
      </c>
    </row>
    <row r="149" spans="1:18" ht="14.25" customHeight="1">
      <c r="A149" s="134" t="s">
        <v>2</v>
      </c>
      <c r="B149" s="28">
        <v>43440</v>
      </c>
      <c r="C149" s="138" t="s">
        <v>851</v>
      </c>
      <c r="D149" s="138"/>
      <c r="E149" s="138"/>
      <c r="F149" s="120"/>
      <c r="G149" s="120"/>
      <c r="H149" s="120">
        <v>461.69</v>
      </c>
      <c r="I149" s="27"/>
      <c r="J149" s="137" t="s">
        <v>87</v>
      </c>
      <c r="K149" s="27"/>
      <c r="L149" s="27"/>
      <c r="M149" s="27"/>
      <c r="N149" s="43" t="s">
        <v>688</v>
      </c>
      <c r="O149" s="135"/>
      <c r="P149" s="31">
        <f t="shared" si="0"/>
        <v>1122.9900000000343</v>
      </c>
      <c r="Q149" s="31">
        <f t="shared" si="1"/>
        <v>111343.81999999996</v>
      </c>
      <c r="R149" s="31">
        <f t="shared" si="2"/>
        <v>112466.81</v>
      </c>
    </row>
    <row r="150" spans="1:18" ht="14.25" customHeight="1">
      <c r="A150" s="134" t="s">
        <v>2</v>
      </c>
      <c r="B150" s="28">
        <v>43454</v>
      </c>
      <c r="C150" s="138" t="s">
        <v>852</v>
      </c>
      <c r="D150" s="138"/>
      <c r="E150" s="138"/>
      <c r="F150" s="120">
        <v>31.8</v>
      </c>
      <c r="G150" s="120"/>
      <c r="H150" s="120"/>
      <c r="I150" s="138" t="s">
        <v>594</v>
      </c>
      <c r="J150" s="137" t="s">
        <v>87</v>
      </c>
      <c r="K150" s="27"/>
      <c r="L150" s="27"/>
      <c r="M150" s="27"/>
      <c r="N150" s="43" t="s">
        <v>688</v>
      </c>
      <c r="O150" s="135"/>
      <c r="P150" s="31">
        <f t="shared" si="0"/>
        <v>1091.1900000000314</v>
      </c>
      <c r="Q150" s="31">
        <f t="shared" si="1"/>
        <v>111375.61999999997</v>
      </c>
      <c r="R150" s="31">
        <f t="shared" si="2"/>
        <v>112466.81</v>
      </c>
    </row>
    <row r="151" spans="1:18" ht="14.25" customHeight="1">
      <c r="A151" s="134" t="s">
        <v>2</v>
      </c>
      <c r="B151" s="28">
        <v>43467</v>
      </c>
      <c r="C151" s="27" t="s">
        <v>853</v>
      </c>
      <c r="D151" s="27"/>
      <c r="E151" s="27"/>
      <c r="F151" s="120">
        <v>800</v>
      </c>
      <c r="G151" s="120"/>
      <c r="H151" s="120"/>
      <c r="I151" s="27">
        <v>5000238</v>
      </c>
      <c r="J151" s="43" t="s">
        <v>87</v>
      </c>
      <c r="K151" s="27"/>
      <c r="L151" s="27"/>
      <c r="M151" s="27"/>
      <c r="N151" s="43" t="s">
        <v>688</v>
      </c>
      <c r="O151" s="135"/>
      <c r="P151" s="31">
        <f t="shared" si="0"/>
        <v>291.19000000003143</v>
      </c>
      <c r="Q151" s="31">
        <f t="shared" si="1"/>
        <v>112175.61999999997</v>
      </c>
      <c r="R151" s="31">
        <f t="shared" si="2"/>
        <v>112466.81</v>
      </c>
    </row>
    <row r="152" spans="1:18" ht="14.25" customHeight="1">
      <c r="A152" s="134" t="s">
        <v>2</v>
      </c>
      <c r="B152" s="28">
        <v>43468</v>
      </c>
      <c r="C152" s="27" t="s">
        <v>203</v>
      </c>
      <c r="D152" s="27"/>
      <c r="E152" s="27"/>
      <c r="F152" s="120">
        <v>301.31</v>
      </c>
      <c r="G152" s="120"/>
      <c r="H152" s="120"/>
      <c r="I152" s="138" t="s">
        <v>594</v>
      </c>
      <c r="J152" s="137" t="s">
        <v>87</v>
      </c>
      <c r="K152" s="27"/>
      <c r="L152" s="27"/>
      <c r="M152" s="27"/>
      <c r="N152" s="43" t="s">
        <v>688</v>
      </c>
      <c r="O152" s="135"/>
      <c r="P152" s="31">
        <f t="shared" si="0"/>
        <v>-10.11999999996624</v>
      </c>
      <c r="Q152" s="31">
        <f t="shared" si="1"/>
        <v>112476.92999999996</v>
      </c>
      <c r="R152" s="31">
        <f t="shared" si="2"/>
        <v>112466.81</v>
      </c>
    </row>
    <row r="153" spans="1:18" ht="14.25" customHeight="1">
      <c r="A153" s="134" t="s">
        <v>2</v>
      </c>
      <c r="B153" s="28">
        <v>43468</v>
      </c>
      <c r="C153" s="27" t="s">
        <v>202</v>
      </c>
      <c r="D153" s="27"/>
      <c r="E153" s="27"/>
      <c r="F153" s="120">
        <v>57.58</v>
      </c>
      <c r="G153" s="120"/>
      <c r="H153" s="120"/>
      <c r="I153" s="138" t="s">
        <v>594</v>
      </c>
      <c r="J153" s="137" t="s">
        <v>87</v>
      </c>
      <c r="K153" s="27"/>
      <c r="L153" s="27"/>
      <c r="M153" s="27"/>
      <c r="N153" s="43" t="s">
        <v>688</v>
      </c>
      <c r="O153" s="135"/>
      <c r="P153" s="31">
        <f t="shared" si="0"/>
        <v>-67.699999999967986</v>
      </c>
      <c r="Q153" s="31">
        <f t="shared" si="1"/>
        <v>112534.50999999997</v>
      </c>
      <c r="R153" s="31">
        <f t="shared" si="2"/>
        <v>112466.81</v>
      </c>
    </row>
    <row r="154" spans="1:18" ht="14.25" customHeight="1">
      <c r="A154" s="134" t="s">
        <v>2</v>
      </c>
      <c r="B154" s="28">
        <v>43473</v>
      </c>
      <c r="C154" s="27" t="s">
        <v>854</v>
      </c>
      <c r="D154" s="27"/>
      <c r="E154" s="27"/>
      <c r="F154" s="120"/>
      <c r="G154" s="120"/>
      <c r="H154" s="120">
        <v>1826.5</v>
      </c>
      <c r="I154" s="27"/>
      <c r="J154" s="43" t="s">
        <v>87</v>
      </c>
      <c r="K154" s="27"/>
      <c r="L154" s="27"/>
      <c r="M154" s="27"/>
      <c r="N154" s="43" t="s">
        <v>688</v>
      </c>
      <c r="O154" s="135"/>
      <c r="P154" s="31">
        <f t="shared" si="0"/>
        <v>-67.699999999967986</v>
      </c>
      <c r="Q154" s="31">
        <f t="shared" si="1"/>
        <v>112534.50999999997</v>
      </c>
      <c r="R154" s="31">
        <f t="shared" si="2"/>
        <v>112466.81</v>
      </c>
    </row>
    <row r="155" spans="1:18" ht="14.25" customHeight="1">
      <c r="A155" s="134" t="s">
        <v>2</v>
      </c>
      <c r="B155" s="28">
        <v>43483</v>
      </c>
      <c r="C155" s="27" t="s">
        <v>855</v>
      </c>
      <c r="D155" s="27"/>
      <c r="E155" s="27"/>
      <c r="F155" s="120"/>
      <c r="G155" s="120">
        <v>7214.63</v>
      </c>
      <c r="H155" s="120"/>
      <c r="I155" s="138" t="s">
        <v>594</v>
      </c>
      <c r="J155" s="43" t="s">
        <v>87</v>
      </c>
      <c r="K155" s="27"/>
      <c r="L155" s="27"/>
      <c r="M155" s="27"/>
      <c r="N155" s="43" t="s">
        <v>688</v>
      </c>
      <c r="O155" s="135"/>
      <c r="P155" s="31">
        <f t="shared" si="0"/>
        <v>7146.9300000000367</v>
      </c>
      <c r="Q155" s="31">
        <f t="shared" si="1"/>
        <v>112534.50999999997</v>
      </c>
      <c r="R155" s="31">
        <f t="shared" si="2"/>
        <v>119681.44</v>
      </c>
    </row>
    <row r="156" spans="1:18" ht="14.25" customHeight="1">
      <c r="A156" s="134" t="s">
        <v>2</v>
      </c>
      <c r="B156" s="28">
        <v>43485</v>
      </c>
      <c r="C156" s="27" t="s">
        <v>205</v>
      </c>
      <c r="D156" s="27"/>
      <c r="E156" s="27"/>
      <c r="F156" s="120">
        <v>23.08</v>
      </c>
      <c r="G156" s="120"/>
      <c r="H156" s="120"/>
      <c r="I156" s="138" t="s">
        <v>594</v>
      </c>
      <c r="J156" s="43" t="s">
        <v>87</v>
      </c>
      <c r="K156" s="27"/>
      <c r="L156" s="27"/>
      <c r="M156" s="27"/>
      <c r="N156" s="43" t="s">
        <v>688</v>
      </c>
      <c r="O156" s="135"/>
      <c r="P156" s="31">
        <f t="shared" si="0"/>
        <v>7123.8500000000349</v>
      </c>
      <c r="Q156" s="31">
        <f t="shared" si="1"/>
        <v>112557.58999999997</v>
      </c>
      <c r="R156" s="31">
        <f t="shared" si="2"/>
        <v>119681.44</v>
      </c>
    </row>
    <row r="157" spans="1:18" ht="14.25" customHeight="1">
      <c r="A157" s="134" t="s">
        <v>2</v>
      </c>
      <c r="B157" s="28">
        <v>43487</v>
      </c>
      <c r="C157" s="27" t="s">
        <v>728</v>
      </c>
      <c r="D157" s="27"/>
      <c r="E157" s="27"/>
      <c r="F157" s="120">
        <v>3217</v>
      </c>
      <c r="G157" s="120"/>
      <c r="H157" s="120"/>
      <c r="I157" s="138" t="s">
        <v>594</v>
      </c>
      <c r="J157" s="43" t="s">
        <v>87</v>
      </c>
      <c r="K157" s="27" t="s">
        <v>791</v>
      </c>
      <c r="L157" s="27"/>
      <c r="M157" s="27"/>
      <c r="N157" s="43" t="s">
        <v>688</v>
      </c>
      <c r="O157" s="135"/>
      <c r="P157" s="31">
        <f t="shared" si="0"/>
        <v>3906.8500000000349</v>
      </c>
      <c r="Q157" s="31">
        <f t="shared" si="1"/>
        <v>115774.58999999997</v>
      </c>
      <c r="R157" s="31">
        <f t="shared" si="2"/>
        <v>119681.44</v>
      </c>
    </row>
    <row r="158" spans="1:18" ht="14.25" customHeight="1">
      <c r="A158" s="134" t="s">
        <v>2</v>
      </c>
      <c r="B158" s="28">
        <v>43500</v>
      </c>
      <c r="C158" s="27" t="s">
        <v>856</v>
      </c>
      <c r="D158" s="27"/>
      <c r="E158" s="27"/>
      <c r="F158" s="120"/>
      <c r="G158" s="120"/>
      <c r="H158" s="120">
        <v>176.94</v>
      </c>
      <c r="I158" s="27"/>
      <c r="J158" s="43" t="s">
        <v>87</v>
      </c>
      <c r="K158" s="27"/>
      <c r="L158" s="27"/>
      <c r="M158" s="27"/>
      <c r="N158" s="43" t="s">
        <v>688</v>
      </c>
      <c r="O158" s="135"/>
      <c r="P158" s="31">
        <f t="shared" si="0"/>
        <v>3906.8500000000349</v>
      </c>
      <c r="Q158" s="31">
        <f t="shared" si="1"/>
        <v>115774.58999999997</v>
      </c>
      <c r="R158" s="31">
        <f t="shared" si="2"/>
        <v>119681.44</v>
      </c>
    </row>
    <row r="159" spans="1:18" ht="14.25" customHeight="1">
      <c r="A159" s="134" t="s">
        <v>2</v>
      </c>
      <c r="B159" s="28">
        <v>43503</v>
      </c>
      <c r="C159" s="27" t="s">
        <v>857</v>
      </c>
      <c r="D159" s="27"/>
      <c r="E159" s="27"/>
      <c r="F159" s="120">
        <v>415.08</v>
      </c>
      <c r="G159" s="120"/>
      <c r="H159" s="120"/>
      <c r="I159" s="27"/>
      <c r="J159" s="43" t="s">
        <v>87</v>
      </c>
      <c r="K159" s="27"/>
      <c r="L159" s="27"/>
      <c r="M159" s="27"/>
      <c r="N159" s="43" t="s">
        <v>688</v>
      </c>
      <c r="O159" s="135"/>
      <c r="P159" s="31">
        <f t="shared" si="0"/>
        <v>3491.7700000000332</v>
      </c>
      <c r="Q159" s="31">
        <f t="shared" si="1"/>
        <v>116189.66999999997</v>
      </c>
      <c r="R159" s="31">
        <f t="shared" si="2"/>
        <v>119681.44</v>
      </c>
    </row>
    <row r="160" spans="1:18" ht="14.25" customHeight="1">
      <c r="A160" s="134" t="s">
        <v>2</v>
      </c>
      <c r="B160" s="28">
        <v>43503</v>
      </c>
      <c r="C160" s="27" t="s">
        <v>858</v>
      </c>
      <c r="D160" s="27"/>
      <c r="E160" s="27"/>
      <c r="F160" s="120">
        <v>76.77</v>
      </c>
      <c r="G160" s="120"/>
      <c r="H160" s="120"/>
      <c r="I160" s="27"/>
      <c r="J160" s="43" t="s">
        <v>87</v>
      </c>
      <c r="K160" s="27"/>
      <c r="L160" s="27"/>
      <c r="M160" s="27"/>
      <c r="N160" s="43" t="s">
        <v>688</v>
      </c>
      <c r="O160" s="135"/>
      <c r="P160" s="31">
        <f t="shared" si="0"/>
        <v>3415.0000000000291</v>
      </c>
      <c r="Q160" s="31">
        <f t="shared" si="1"/>
        <v>116266.43999999997</v>
      </c>
      <c r="R160" s="31">
        <f t="shared" si="2"/>
        <v>119681.44</v>
      </c>
    </row>
    <row r="161" spans="1:18" ht="14.25" customHeight="1">
      <c r="A161" s="134" t="s">
        <v>2</v>
      </c>
      <c r="B161" s="28">
        <v>43503</v>
      </c>
      <c r="C161" s="27" t="s">
        <v>859</v>
      </c>
      <c r="D161" s="27"/>
      <c r="E161" s="27"/>
      <c r="F161" s="120"/>
      <c r="G161" s="120"/>
      <c r="H161" s="120">
        <v>339.8</v>
      </c>
      <c r="I161" s="27"/>
      <c r="J161" s="43" t="s">
        <v>87</v>
      </c>
      <c r="K161" s="27"/>
      <c r="L161" s="27"/>
      <c r="M161" s="27"/>
      <c r="N161" s="43" t="s">
        <v>688</v>
      </c>
      <c r="O161" s="135"/>
      <c r="P161" s="31">
        <f t="shared" si="0"/>
        <v>3415.0000000000291</v>
      </c>
      <c r="Q161" s="31">
        <f t="shared" si="1"/>
        <v>116266.43999999997</v>
      </c>
      <c r="R161" s="31">
        <f t="shared" si="2"/>
        <v>119681.44</v>
      </c>
    </row>
    <row r="162" spans="1:18" ht="14.25" customHeight="1">
      <c r="A162" s="134" t="s">
        <v>2</v>
      </c>
      <c r="B162" s="28">
        <v>43503</v>
      </c>
      <c r="C162" s="27" t="s">
        <v>860</v>
      </c>
      <c r="D162" s="27"/>
      <c r="E162" s="27"/>
      <c r="F162" s="120">
        <v>300</v>
      </c>
      <c r="G162" s="120"/>
      <c r="H162" s="120"/>
      <c r="I162" s="27">
        <v>5000244</v>
      </c>
      <c r="J162" s="43" t="s">
        <v>87</v>
      </c>
      <c r="K162" s="27" t="s">
        <v>861</v>
      </c>
      <c r="L162" s="27">
        <v>9964</v>
      </c>
      <c r="M162" s="27"/>
      <c r="N162" s="43" t="s">
        <v>688</v>
      </c>
      <c r="O162" s="135"/>
      <c r="P162" s="31">
        <f t="shared" si="0"/>
        <v>3115.0000000000291</v>
      </c>
      <c r="Q162" s="31">
        <f t="shared" si="1"/>
        <v>116566.43999999997</v>
      </c>
      <c r="R162" s="31">
        <f t="shared" si="2"/>
        <v>119681.44</v>
      </c>
    </row>
    <row r="163" spans="1:18" ht="14.25" customHeight="1">
      <c r="A163" s="134" t="s">
        <v>2</v>
      </c>
      <c r="B163" s="28">
        <v>43516</v>
      </c>
      <c r="C163" s="27" t="s">
        <v>862</v>
      </c>
      <c r="D163" s="27"/>
      <c r="E163" s="27"/>
      <c r="F163" s="120">
        <v>31.53</v>
      </c>
      <c r="G163" s="120"/>
      <c r="H163" s="120"/>
      <c r="I163" s="27"/>
      <c r="J163" s="43" t="s">
        <v>87</v>
      </c>
      <c r="K163" s="27"/>
      <c r="L163" s="27"/>
      <c r="M163" s="27"/>
      <c r="N163" s="43" t="s">
        <v>688</v>
      </c>
      <c r="O163" s="135"/>
      <c r="P163" s="31">
        <f t="shared" si="0"/>
        <v>3083.4700000000303</v>
      </c>
      <c r="Q163" s="31">
        <f t="shared" si="1"/>
        <v>116597.96999999997</v>
      </c>
      <c r="R163" s="31">
        <f t="shared" si="2"/>
        <v>119681.44</v>
      </c>
    </row>
    <row r="164" spans="1:18" ht="14.25" customHeight="1">
      <c r="A164" s="134" t="s">
        <v>2</v>
      </c>
      <c r="B164" s="28">
        <v>43524</v>
      </c>
      <c r="C164" s="27" t="s">
        <v>863</v>
      </c>
      <c r="D164" s="27"/>
      <c r="E164" s="27"/>
      <c r="F164" s="120">
        <v>2500</v>
      </c>
      <c r="G164" s="120"/>
      <c r="H164" s="120"/>
      <c r="I164" s="27" t="s">
        <v>89</v>
      </c>
      <c r="J164" s="43" t="s">
        <v>87</v>
      </c>
      <c r="K164" s="27" t="s">
        <v>864</v>
      </c>
      <c r="L164" s="27"/>
      <c r="M164" s="27"/>
      <c r="N164" s="43" t="s">
        <v>688</v>
      </c>
      <c r="O164" s="135"/>
      <c r="P164" s="31">
        <f t="shared" si="0"/>
        <v>583.47000000003027</v>
      </c>
      <c r="Q164" s="31">
        <f t="shared" si="1"/>
        <v>119097.96999999997</v>
      </c>
      <c r="R164" s="31">
        <f t="shared" si="2"/>
        <v>119681.44</v>
      </c>
    </row>
    <row r="165" spans="1:18" ht="14.25" customHeight="1">
      <c r="A165" s="134" t="s">
        <v>2</v>
      </c>
      <c r="B165" s="28">
        <v>43529</v>
      </c>
      <c r="C165" s="27" t="s">
        <v>847</v>
      </c>
      <c r="D165" s="27"/>
      <c r="E165" s="27"/>
      <c r="F165" s="120"/>
      <c r="G165" s="120">
        <v>9580</v>
      </c>
      <c r="H165" s="120"/>
      <c r="I165" s="27" t="s">
        <v>169</v>
      </c>
      <c r="J165" s="43" t="s">
        <v>87</v>
      </c>
      <c r="K165" s="27"/>
      <c r="L165" s="27"/>
      <c r="M165" s="27"/>
      <c r="N165" s="43" t="s">
        <v>688</v>
      </c>
      <c r="O165" s="135"/>
      <c r="P165" s="31">
        <f t="shared" si="0"/>
        <v>10163.47000000003</v>
      </c>
      <c r="Q165" s="31">
        <f t="shared" si="1"/>
        <v>119097.96999999997</v>
      </c>
      <c r="R165" s="31">
        <f t="shared" si="2"/>
        <v>129261.44</v>
      </c>
    </row>
    <row r="166" spans="1:18" ht="14.25" customHeight="1">
      <c r="A166" s="134" t="s">
        <v>2</v>
      </c>
      <c r="B166" s="28">
        <v>43529</v>
      </c>
      <c r="C166" s="27" t="s">
        <v>865</v>
      </c>
      <c r="D166" s="27"/>
      <c r="E166" s="27"/>
      <c r="F166" s="120">
        <v>1897.72</v>
      </c>
      <c r="G166" s="120"/>
      <c r="H166" s="120"/>
      <c r="I166" s="27" t="s">
        <v>89</v>
      </c>
      <c r="J166" s="43" t="s">
        <v>87</v>
      </c>
      <c r="K166" s="27"/>
      <c r="L166" s="27"/>
      <c r="M166" s="27"/>
      <c r="N166" s="43" t="s">
        <v>688</v>
      </c>
      <c r="O166" s="135"/>
      <c r="P166" s="31">
        <f t="shared" si="0"/>
        <v>8265.7500000000291</v>
      </c>
      <c r="Q166" s="31">
        <f t="shared" si="1"/>
        <v>120995.68999999997</v>
      </c>
      <c r="R166" s="31">
        <f t="shared" si="2"/>
        <v>129261.44</v>
      </c>
    </row>
    <row r="167" spans="1:18" ht="14.25" customHeight="1">
      <c r="A167" s="134" t="s">
        <v>2</v>
      </c>
      <c r="B167" s="28">
        <v>43529</v>
      </c>
      <c r="C167" s="27" t="s">
        <v>866</v>
      </c>
      <c r="D167" s="27"/>
      <c r="E167" s="27"/>
      <c r="F167" s="120">
        <v>301.39</v>
      </c>
      <c r="G167" s="120"/>
      <c r="H167" s="120"/>
      <c r="I167" s="27"/>
      <c r="J167" s="43" t="s">
        <v>87</v>
      </c>
      <c r="K167" s="27"/>
      <c r="L167" s="27"/>
      <c r="M167" s="27"/>
      <c r="N167" s="43" t="s">
        <v>688</v>
      </c>
      <c r="O167" s="135"/>
      <c r="P167" s="31">
        <f t="shared" si="0"/>
        <v>7964.3600000000297</v>
      </c>
      <c r="Q167" s="31">
        <f t="shared" si="1"/>
        <v>121297.07999999997</v>
      </c>
      <c r="R167" s="31">
        <f t="shared" si="2"/>
        <v>129261.44</v>
      </c>
    </row>
    <row r="168" spans="1:18" ht="14.25" customHeight="1">
      <c r="A168" s="134" t="s">
        <v>2</v>
      </c>
      <c r="B168" s="28">
        <v>43529</v>
      </c>
      <c r="C168" s="27" t="s">
        <v>867</v>
      </c>
      <c r="D168" s="27"/>
      <c r="E168" s="27"/>
      <c r="F168" s="120">
        <v>57.39</v>
      </c>
      <c r="G168" s="120"/>
      <c r="H168" s="120"/>
      <c r="I168" s="27"/>
      <c r="J168" s="43" t="s">
        <v>87</v>
      </c>
      <c r="K168" s="27"/>
      <c r="L168" s="27"/>
      <c r="M168" s="27"/>
      <c r="N168" s="43" t="s">
        <v>688</v>
      </c>
      <c r="O168" s="135"/>
      <c r="P168" s="31">
        <f t="shared" si="0"/>
        <v>7906.9700000000303</v>
      </c>
      <c r="Q168" s="31">
        <f t="shared" si="1"/>
        <v>121354.46999999997</v>
      </c>
      <c r="R168" s="31">
        <f t="shared" si="2"/>
        <v>129261.44</v>
      </c>
    </row>
    <row r="169" spans="1:18" ht="14.25" customHeight="1">
      <c r="A169" s="134" t="s">
        <v>2</v>
      </c>
      <c r="B169" s="28">
        <v>43534</v>
      </c>
      <c r="C169" s="27" t="s">
        <v>868</v>
      </c>
      <c r="D169" s="27"/>
      <c r="E169" s="27"/>
      <c r="F169" s="120">
        <v>560</v>
      </c>
      <c r="G169" s="120"/>
      <c r="H169" s="120"/>
      <c r="I169" s="27" t="s">
        <v>594</v>
      </c>
      <c r="J169" s="43" t="s">
        <v>87</v>
      </c>
      <c r="K169" s="27"/>
      <c r="L169" s="27"/>
      <c r="M169" s="27"/>
      <c r="N169" s="43" t="s">
        <v>688</v>
      </c>
      <c r="O169" s="135"/>
      <c r="P169" s="31">
        <f t="shared" si="0"/>
        <v>7346.9700000000303</v>
      </c>
      <c r="Q169" s="31">
        <f t="shared" si="1"/>
        <v>121914.46999999997</v>
      </c>
      <c r="R169" s="31">
        <f t="shared" si="2"/>
        <v>129261.44</v>
      </c>
    </row>
    <row r="170" spans="1:18" ht="14.25" customHeight="1">
      <c r="A170" s="134" t="s">
        <v>2</v>
      </c>
      <c r="B170" s="28">
        <v>43536</v>
      </c>
      <c r="C170" s="27" t="s">
        <v>728</v>
      </c>
      <c r="D170" s="27"/>
      <c r="E170" s="27"/>
      <c r="F170" s="120">
        <v>1310</v>
      </c>
      <c r="G170" s="120"/>
      <c r="H170" s="120"/>
      <c r="I170" s="27" t="s">
        <v>594</v>
      </c>
      <c r="J170" s="43" t="s">
        <v>87</v>
      </c>
      <c r="K170" s="27"/>
      <c r="L170" s="27"/>
      <c r="M170" s="27"/>
      <c r="N170" s="43" t="s">
        <v>688</v>
      </c>
      <c r="O170" s="135"/>
      <c r="P170" s="31">
        <f t="shared" si="0"/>
        <v>6036.9700000000303</v>
      </c>
      <c r="Q170" s="31">
        <f t="shared" si="1"/>
        <v>123224.46999999997</v>
      </c>
      <c r="R170" s="31">
        <f t="shared" si="2"/>
        <v>129261.44</v>
      </c>
    </row>
    <row r="171" spans="1:18" ht="14.25" customHeight="1">
      <c r="A171" s="134" t="s">
        <v>2</v>
      </c>
      <c r="B171" s="28">
        <v>43542</v>
      </c>
      <c r="C171" s="27" t="s">
        <v>869</v>
      </c>
      <c r="D171" s="27"/>
      <c r="E171" s="27"/>
      <c r="F171" s="120"/>
      <c r="G171" s="120"/>
      <c r="H171" s="120">
        <v>1815.7</v>
      </c>
      <c r="I171" s="27"/>
      <c r="J171" s="43" t="s">
        <v>87</v>
      </c>
      <c r="K171" s="27"/>
      <c r="L171" s="27"/>
      <c r="M171" s="27"/>
      <c r="N171" s="43" t="s">
        <v>688</v>
      </c>
      <c r="O171" s="135"/>
      <c r="P171" s="31">
        <f t="shared" si="0"/>
        <v>6036.9700000000303</v>
      </c>
      <c r="Q171" s="31">
        <f t="shared" si="1"/>
        <v>123224.46999999997</v>
      </c>
      <c r="R171" s="31">
        <f t="shared" si="2"/>
        <v>129261.44</v>
      </c>
    </row>
    <row r="172" spans="1:18" ht="14.25" customHeight="1">
      <c r="A172" s="134" t="s">
        <v>2</v>
      </c>
      <c r="B172" s="28">
        <v>43542</v>
      </c>
      <c r="C172" s="27" t="s">
        <v>870</v>
      </c>
      <c r="D172" s="27"/>
      <c r="E172" s="27"/>
      <c r="F172" s="139">
        <v>400</v>
      </c>
      <c r="G172" s="139"/>
      <c r="H172" s="120"/>
      <c r="I172" s="27" t="s">
        <v>89</v>
      </c>
      <c r="J172" s="43" t="s">
        <v>87</v>
      </c>
      <c r="K172" s="27" t="s">
        <v>871</v>
      </c>
      <c r="L172" s="27">
        <v>8100</v>
      </c>
      <c r="M172" s="27"/>
      <c r="N172" s="43" t="s">
        <v>688</v>
      </c>
      <c r="O172" s="135"/>
      <c r="P172" s="31">
        <f t="shared" si="0"/>
        <v>5636.9700000000303</v>
      </c>
      <c r="Q172" s="31">
        <f t="shared" si="1"/>
        <v>123624.46999999997</v>
      </c>
      <c r="R172" s="31">
        <f t="shared" si="2"/>
        <v>129261.44</v>
      </c>
    </row>
    <row r="173" spans="1:18" ht="14.25" customHeight="1">
      <c r="A173" s="134" t="s">
        <v>2</v>
      </c>
      <c r="B173" s="28">
        <v>43542</v>
      </c>
      <c r="C173" s="27" t="s">
        <v>872</v>
      </c>
      <c r="D173" s="27"/>
      <c r="E173" s="27"/>
      <c r="F173" s="120">
        <v>150</v>
      </c>
      <c r="G173" s="120"/>
      <c r="H173" s="120"/>
      <c r="I173" s="27" t="s">
        <v>594</v>
      </c>
      <c r="J173" s="43" t="s">
        <v>87</v>
      </c>
      <c r="K173" s="27" t="s">
        <v>873</v>
      </c>
      <c r="L173" s="27"/>
      <c r="M173" s="27"/>
      <c r="N173" s="43" t="s">
        <v>688</v>
      </c>
      <c r="O173" s="135"/>
      <c r="P173" s="31">
        <f t="shared" si="0"/>
        <v>5486.9700000000303</v>
      </c>
      <c r="Q173" s="31">
        <f t="shared" si="1"/>
        <v>123774.46999999997</v>
      </c>
      <c r="R173" s="31">
        <f t="shared" si="2"/>
        <v>129261.44</v>
      </c>
    </row>
    <row r="174" spans="1:18" ht="14.25" customHeight="1">
      <c r="A174" s="134" t="s">
        <v>2</v>
      </c>
      <c r="B174" s="28">
        <v>43544</v>
      </c>
      <c r="C174" s="27" t="s">
        <v>874</v>
      </c>
      <c r="D174" s="27"/>
      <c r="E174" s="27"/>
      <c r="F174" s="139">
        <v>23.49</v>
      </c>
      <c r="G174" s="139"/>
      <c r="H174" s="120"/>
      <c r="I174" s="27"/>
      <c r="J174" s="43" t="s">
        <v>87</v>
      </c>
      <c r="K174" s="27"/>
      <c r="L174" s="27"/>
      <c r="M174" s="27"/>
      <c r="N174" s="43" t="s">
        <v>688</v>
      </c>
      <c r="O174" s="135"/>
      <c r="P174" s="31">
        <f t="shared" si="0"/>
        <v>5463.480000000025</v>
      </c>
      <c r="Q174" s="31">
        <f t="shared" si="1"/>
        <v>123797.95999999998</v>
      </c>
      <c r="R174" s="31">
        <f t="shared" si="2"/>
        <v>129261.44</v>
      </c>
    </row>
    <row r="175" spans="1:18" ht="14.25" customHeight="1">
      <c r="A175" s="134" t="s">
        <v>2</v>
      </c>
      <c r="B175" s="28">
        <v>43558</v>
      </c>
      <c r="C175" s="27" t="s">
        <v>875</v>
      </c>
      <c r="D175" s="27"/>
      <c r="E175" s="27"/>
      <c r="F175" s="120"/>
      <c r="G175" s="120"/>
      <c r="H175" s="120">
        <v>27.86</v>
      </c>
      <c r="I175" s="27"/>
      <c r="J175" s="43" t="s">
        <v>87</v>
      </c>
      <c r="K175" s="27"/>
      <c r="L175" s="27"/>
      <c r="M175" s="27"/>
      <c r="N175" s="43" t="s">
        <v>688</v>
      </c>
      <c r="O175" s="135"/>
      <c r="P175" s="31">
        <f t="shared" si="0"/>
        <v>5463.480000000025</v>
      </c>
      <c r="Q175" s="31">
        <f t="shared" si="1"/>
        <v>123797.95999999998</v>
      </c>
      <c r="R175" s="31">
        <f t="shared" si="2"/>
        <v>129261.44</v>
      </c>
    </row>
    <row r="176" spans="1:18" ht="14.25" customHeight="1">
      <c r="A176" s="134" t="s">
        <v>2</v>
      </c>
      <c r="B176" s="28">
        <v>43558</v>
      </c>
      <c r="C176" s="27" t="s">
        <v>876</v>
      </c>
      <c r="D176" s="27"/>
      <c r="E176" s="27"/>
      <c r="F176" s="139">
        <v>324.77999999999997</v>
      </c>
      <c r="G176" s="120"/>
      <c r="H176" s="120"/>
      <c r="I176" s="27" t="s">
        <v>594</v>
      </c>
      <c r="J176" s="43" t="s">
        <v>87</v>
      </c>
      <c r="K176" s="27"/>
      <c r="L176" s="27"/>
      <c r="M176" s="27"/>
      <c r="N176" s="43" t="s">
        <v>688</v>
      </c>
      <c r="O176" s="135"/>
      <c r="P176" s="31">
        <f t="shared" si="0"/>
        <v>5138.7000000000262</v>
      </c>
      <c r="Q176" s="31">
        <f t="shared" si="1"/>
        <v>124122.73999999998</v>
      </c>
      <c r="R176" s="31">
        <f t="shared" si="2"/>
        <v>129261.44</v>
      </c>
    </row>
    <row r="177" spans="1:18" ht="14.25" customHeight="1">
      <c r="A177" s="134" t="s">
        <v>2</v>
      </c>
      <c r="B177" s="28">
        <v>43558</v>
      </c>
      <c r="C177" s="27" t="s">
        <v>877</v>
      </c>
      <c r="D177" s="27"/>
      <c r="E177" s="27"/>
      <c r="F177" s="139">
        <v>62.34</v>
      </c>
      <c r="G177" s="120"/>
      <c r="H177" s="120"/>
      <c r="I177" s="27" t="s">
        <v>594</v>
      </c>
      <c r="J177" s="43" t="s">
        <v>87</v>
      </c>
      <c r="K177" s="27"/>
      <c r="L177" s="27"/>
      <c r="M177" s="27"/>
      <c r="N177" s="43" t="s">
        <v>688</v>
      </c>
      <c r="O177" s="135"/>
      <c r="P177" s="31">
        <f t="shared" si="0"/>
        <v>5076.3600000000297</v>
      </c>
      <c r="Q177" s="31">
        <f t="shared" si="1"/>
        <v>124185.07999999997</v>
      </c>
      <c r="R177" s="31">
        <f t="shared" si="2"/>
        <v>129261.44</v>
      </c>
    </row>
    <row r="178" spans="1:18" ht="14.25" customHeight="1">
      <c r="A178" s="134" t="s">
        <v>2</v>
      </c>
      <c r="B178" s="28">
        <v>43563</v>
      </c>
      <c r="C178" s="27" t="s">
        <v>878</v>
      </c>
      <c r="D178" s="27"/>
      <c r="E178" s="27"/>
      <c r="F178" s="139"/>
      <c r="G178" s="120"/>
      <c r="H178" s="120">
        <v>508.08</v>
      </c>
      <c r="I178" s="27"/>
      <c r="J178" s="43" t="s">
        <v>87</v>
      </c>
      <c r="K178" s="27"/>
      <c r="L178" s="27"/>
      <c r="M178" s="27"/>
      <c r="N178" s="43" t="s">
        <v>688</v>
      </c>
      <c r="O178" s="135"/>
      <c r="P178" s="31">
        <f t="shared" si="0"/>
        <v>5076.3600000000297</v>
      </c>
      <c r="Q178" s="31">
        <f t="shared" si="1"/>
        <v>124185.07999999997</v>
      </c>
      <c r="R178" s="31">
        <f t="shared" si="2"/>
        <v>129261.44</v>
      </c>
    </row>
    <row r="179" spans="1:18" ht="14.25" customHeight="1">
      <c r="A179" s="134" t="s">
        <v>2</v>
      </c>
      <c r="B179" s="28">
        <v>43571</v>
      </c>
      <c r="C179" s="27" t="s">
        <v>879</v>
      </c>
      <c r="D179" s="27"/>
      <c r="E179" s="27"/>
      <c r="F179" s="120">
        <v>200</v>
      </c>
      <c r="G179" s="120"/>
      <c r="H179" s="120"/>
      <c r="I179" s="27" t="s">
        <v>594</v>
      </c>
      <c r="J179" s="43" t="s">
        <v>87</v>
      </c>
      <c r="K179" s="27" t="s">
        <v>880</v>
      </c>
      <c r="L179" s="27">
        <v>4287</v>
      </c>
      <c r="M179" s="27"/>
      <c r="N179" s="43" t="s">
        <v>688</v>
      </c>
      <c r="O179" s="135"/>
      <c r="P179" s="31">
        <f t="shared" si="0"/>
        <v>4876.3600000000297</v>
      </c>
      <c r="Q179" s="31">
        <f t="shared" si="1"/>
        <v>124385.07999999997</v>
      </c>
      <c r="R179" s="31">
        <f t="shared" si="2"/>
        <v>129261.44</v>
      </c>
    </row>
    <row r="180" spans="1:18" ht="14.25" customHeight="1">
      <c r="A180" s="134" t="s">
        <v>2</v>
      </c>
      <c r="B180" s="28">
        <v>43572</v>
      </c>
      <c r="C180" s="27" t="s">
        <v>881</v>
      </c>
      <c r="D180" s="27"/>
      <c r="E180" s="27"/>
      <c r="F180" s="120">
        <v>50</v>
      </c>
      <c r="G180" s="120"/>
      <c r="H180" s="120"/>
      <c r="I180" s="27" t="s">
        <v>622</v>
      </c>
      <c r="J180" s="43" t="s">
        <v>87</v>
      </c>
      <c r="K180" s="27"/>
      <c r="L180" s="27"/>
      <c r="M180" s="27"/>
      <c r="N180" s="43" t="s">
        <v>688</v>
      </c>
      <c r="O180" s="135"/>
      <c r="P180" s="31">
        <f t="shared" si="0"/>
        <v>4826.3600000000297</v>
      </c>
      <c r="Q180" s="31">
        <f t="shared" si="1"/>
        <v>124435.07999999997</v>
      </c>
      <c r="R180" s="31">
        <f t="shared" si="2"/>
        <v>129261.44</v>
      </c>
    </row>
    <row r="181" spans="1:18" ht="14.25" customHeight="1">
      <c r="A181" s="134" t="s">
        <v>2</v>
      </c>
      <c r="B181" s="28">
        <v>43575</v>
      </c>
      <c r="C181" s="27" t="s">
        <v>882</v>
      </c>
      <c r="D181" s="27"/>
      <c r="E181" s="27"/>
      <c r="F181" s="139">
        <v>25.46</v>
      </c>
      <c r="G181" s="120"/>
      <c r="H181" s="120"/>
      <c r="I181" s="27" t="s">
        <v>91</v>
      </c>
      <c r="J181" s="43" t="s">
        <v>87</v>
      </c>
      <c r="K181" s="27"/>
      <c r="L181" s="27"/>
      <c r="M181" s="27"/>
      <c r="N181" s="43" t="s">
        <v>688</v>
      </c>
      <c r="O181" s="135"/>
      <c r="P181" s="31">
        <f t="shared" si="0"/>
        <v>4800.9000000000233</v>
      </c>
      <c r="Q181" s="31">
        <f t="shared" si="1"/>
        <v>124460.53999999998</v>
      </c>
      <c r="R181" s="31">
        <f t="shared" si="2"/>
        <v>129261.44</v>
      </c>
    </row>
    <row r="182" spans="1:18" ht="14.25" customHeight="1">
      <c r="A182" s="134" t="s">
        <v>2</v>
      </c>
      <c r="B182" s="28">
        <v>43585</v>
      </c>
      <c r="C182" s="27" t="s">
        <v>883</v>
      </c>
      <c r="D182" s="27"/>
      <c r="E182" s="27"/>
      <c r="F182" s="120"/>
      <c r="G182" s="120">
        <v>10616.87</v>
      </c>
      <c r="H182" s="120"/>
      <c r="I182" s="27"/>
      <c r="J182" s="43" t="s">
        <v>87</v>
      </c>
      <c r="K182" s="27"/>
      <c r="L182" s="27"/>
      <c r="M182" s="27"/>
      <c r="N182" s="43" t="s">
        <v>688</v>
      </c>
      <c r="O182" s="135"/>
      <c r="P182" s="31">
        <f t="shared" si="0"/>
        <v>15417.770000000019</v>
      </c>
      <c r="Q182" s="31">
        <f t="shared" si="1"/>
        <v>124460.53999999998</v>
      </c>
      <c r="R182" s="31">
        <f t="shared" si="2"/>
        <v>139878.31</v>
      </c>
    </row>
    <row r="183" spans="1:18" ht="14.25" customHeight="1">
      <c r="A183" s="134" t="s">
        <v>2</v>
      </c>
      <c r="B183" s="28">
        <v>43585</v>
      </c>
      <c r="C183" s="27" t="s">
        <v>884</v>
      </c>
      <c r="D183" s="27"/>
      <c r="E183" s="27"/>
      <c r="F183" s="120">
        <v>7020</v>
      </c>
      <c r="G183" s="120"/>
      <c r="H183" s="120"/>
      <c r="I183" s="27" t="s">
        <v>91</v>
      </c>
      <c r="J183" s="43" t="s">
        <v>87</v>
      </c>
      <c r="K183" s="27"/>
      <c r="L183" s="27"/>
      <c r="M183" s="27"/>
      <c r="N183" s="43" t="s">
        <v>688</v>
      </c>
      <c r="O183" s="135"/>
      <c r="P183" s="31">
        <f t="shared" si="0"/>
        <v>8397.7700000000186</v>
      </c>
      <c r="Q183" s="31">
        <f t="shared" si="1"/>
        <v>131480.53999999998</v>
      </c>
      <c r="R183" s="31">
        <f t="shared" si="2"/>
        <v>139878.31</v>
      </c>
    </row>
    <row r="184" spans="1:18" ht="14.25" customHeight="1">
      <c r="A184" s="134" t="s">
        <v>2</v>
      </c>
      <c r="B184" s="28">
        <v>43585</v>
      </c>
      <c r="C184" s="27" t="s">
        <v>885</v>
      </c>
      <c r="D184" s="27"/>
      <c r="E184" s="27"/>
      <c r="F184" s="139">
        <v>29.7</v>
      </c>
      <c r="G184" s="120"/>
      <c r="H184" s="120"/>
      <c r="I184" s="27" t="s">
        <v>89</v>
      </c>
      <c r="J184" s="43" t="s">
        <v>87</v>
      </c>
      <c r="K184" s="27" t="s">
        <v>886</v>
      </c>
      <c r="L184" s="27">
        <v>6985</v>
      </c>
      <c r="M184" s="27"/>
      <c r="N184" s="43" t="s">
        <v>688</v>
      </c>
      <c r="O184" s="135"/>
      <c r="P184" s="31">
        <f t="shared" si="0"/>
        <v>8368.070000000007</v>
      </c>
      <c r="Q184" s="31">
        <f t="shared" si="1"/>
        <v>131510.24</v>
      </c>
      <c r="R184" s="31">
        <f t="shared" si="2"/>
        <v>139878.31</v>
      </c>
    </row>
    <row r="185" spans="1:18" ht="14.25" customHeight="1">
      <c r="A185" s="134" t="s">
        <v>2</v>
      </c>
      <c r="B185" s="28">
        <v>43588</v>
      </c>
      <c r="C185" s="27" t="s">
        <v>887</v>
      </c>
      <c r="D185" s="43"/>
      <c r="E185" s="43"/>
      <c r="F185" s="120">
        <v>649.61</v>
      </c>
      <c r="G185" s="120"/>
      <c r="H185" s="120"/>
      <c r="I185" s="27" t="s">
        <v>91</v>
      </c>
      <c r="J185" s="43" t="s">
        <v>87</v>
      </c>
      <c r="K185" s="27"/>
      <c r="L185" s="27"/>
      <c r="M185" s="27"/>
      <c r="N185" s="43" t="s">
        <v>688</v>
      </c>
      <c r="O185" s="135"/>
      <c r="P185" s="31">
        <f t="shared" si="0"/>
        <v>7718.460000000021</v>
      </c>
      <c r="Q185" s="31">
        <f t="shared" si="1"/>
        <v>132159.84999999998</v>
      </c>
      <c r="R185" s="31">
        <f t="shared" si="2"/>
        <v>139878.31</v>
      </c>
    </row>
    <row r="186" spans="1:18" ht="14.25" customHeight="1">
      <c r="A186" s="134" t="s">
        <v>2</v>
      </c>
      <c r="B186" s="28">
        <v>43588</v>
      </c>
      <c r="C186" s="27" t="s">
        <v>888</v>
      </c>
      <c r="D186" s="43"/>
      <c r="E186" s="43"/>
      <c r="F186" s="120">
        <v>124.63</v>
      </c>
      <c r="G186" s="120"/>
      <c r="H186" s="120"/>
      <c r="I186" s="27" t="s">
        <v>91</v>
      </c>
      <c r="J186" s="43" t="s">
        <v>87</v>
      </c>
      <c r="K186" s="27"/>
      <c r="L186" s="27"/>
      <c r="M186" s="27"/>
      <c r="N186" s="43" t="s">
        <v>688</v>
      </c>
      <c r="O186" s="135"/>
      <c r="P186" s="31">
        <f t="shared" si="0"/>
        <v>7593.8300000000163</v>
      </c>
      <c r="Q186" s="31">
        <f t="shared" si="1"/>
        <v>132284.47999999998</v>
      </c>
      <c r="R186" s="31">
        <f t="shared" si="2"/>
        <v>139878.31</v>
      </c>
    </row>
    <row r="187" spans="1:18" ht="14.25" customHeight="1">
      <c r="A187" s="134" t="s">
        <v>2</v>
      </c>
      <c r="B187" s="28">
        <v>43605</v>
      </c>
      <c r="C187" s="27" t="s">
        <v>889</v>
      </c>
      <c r="D187" s="43"/>
      <c r="E187" s="43"/>
      <c r="F187" s="139">
        <v>51.04</v>
      </c>
      <c r="G187" s="120"/>
      <c r="H187" s="120"/>
      <c r="I187" s="27" t="s">
        <v>91</v>
      </c>
      <c r="J187" s="43" t="s">
        <v>87</v>
      </c>
      <c r="K187" s="27"/>
      <c r="L187" s="27"/>
      <c r="M187" s="27"/>
      <c r="N187" s="43" t="s">
        <v>688</v>
      </c>
      <c r="O187" s="135"/>
      <c r="P187" s="31">
        <f t="shared" si="0"/>
        <v>7542.7900000000081</v>
      </c>
      <c r="Q187" s="31">
        <f t="shared" si="1"/>
        <v>132335.51999999999</v>
      </c>
      <c r="R187" s="31">
        <f t="shared" si="2"/>
        <v>139878.31</v>
      </c>
    </row>
    <row r="188" spans="1:18" ht="14.25" customHeight="1">
      <c r="A188" s="134" t="s">
        <v>2</v>
      </c>
      <c r="B188" s="28">
        <v>43606</v>
      </c>
      <c r="C188" s="27" t="s">
        <v>696</v>
      </c>
      <c r="D188" s="27"/>
      <c r="E188" s="27"/>
      <c r="F188" s="120">
        <v>1275</v>
      </c>
      <c r="G188" s="120"/>
      <c r="H188" s="120"/>
      <c r="I188" s="27" t="s">
        <v>91</v>
      </c>
      <c r="J188" s="43" t="s">
        <v>87</v>
      </c>
      <c r="K188" s="27" t="s">
        <v>791</v>
      </c>
      <c r="L188" s="27">
        <v>101</v>
      </c>
      <c r="M188" s="27"/>
      <c r="N188" s="43" t="s">
        <v>688</v>
      </c>
      <c r="O188" s="135"/>
      <c r="P188" s="31">
        <f t="shared" si="0"/>
        <v>6267.7900000000081</v>
      </c>
      <c r="Q188" s="31">
        <f t="shared" si="1"/>
        <v>133610.51999999999</v>
      </c>
      <c r="R188" s="31">
        <f t="shared" si="2"/>
        <v>139878.31</v>
      </c>
    </row>
    <row r="189" spans="1:18" ht="14.25" customHeight="1">
      <c r="A189" s="134" t="s">
        <v>2</v>
      </c>
      <c r="B189" s="28">
        <v>43606</v>
      </c>
      <c r="C189" s="27" t="s">
        <v>890</v>
      </c>
      <c r="D189" s="27"/>
      <c r="E189" s="27"/>
      <c r="F189" s="120">
        <v>4095</v>
      </c>
      <c r="G189" s="120"/>
      <c r="H189" s="120"/>
      <c r="I189" s="27" t="s">
        <v>91</v>
      </c>
      <c r="J189" s="43" t="s">
        <v>87</v>
      </c>
      <c r="K189" s="27" t="s">
        <v>891</v>
      </c>
      <c r="L189" s="27"/>
      <c r="M189" s="27"/>
      <c r="N189" s="43" t="s">
        <v>688</v>
      </c>
      <c r="O189" s="135"/>
      <c r="P189" s="31">
        <f t="shared" si="0"/>
        <v>2172.7900000000081</v>
      </c>
      <c r="Q189" s="31">
        <f t="shared" si="1"/>
        <v>137705.51999999999</v>
      </c>
      <c r="R189" s="31">
        <f t="shared" si="2"/>
        <v>139878.31</v>
      </c>
    </row>
    <row r="190" spans="1:18" ht="14.25" customHeight="1">
      <c r="A190" s="134" t="s">
        <v>2</v>
      </c>
      <c r="B190" s="28">
        <v>43614</v>
      </c>
      <c r="C190" s="27" t="s">
        <v>892</v>
      </c>
      <c r="D190" s="27"/>
      <c r="E190" s="27"/>
      <c r="F190" s="120"/>
      <c r="G190" s="120"/>
      <c r="H190" s="120">
        <v>1815.7</v>
      </c>
      <c r="I190" s="27"/>
      <c r="J190" s="43" t="s">
        <v>87</v>
      </c>
      <c r="K190" s="27"/>
      <c r="L190" s="27"/>
      <c r="M190" s="27"/>
      <c r="N190" s="43" t="s">
        <v>688</v>
      </c>
      <c r="O190" s="135"/>
      <c r="P190" s="31">
        <f t="shared" si="0"/>
        <v>2172.7900000000081</v>
      </c>
      <c r="Q190" s="31">
        <f t="shared" si="1"/>
        <v>137705.51999999999</v>
      </c>
      <c r="R190" s="31">
        <f t="shared" si="2"/>
        <v>139878.31</v>
      </c>
    </row>
    <row r="191" spans="1:18" ht="14.25" customHeight="1">
      <c r="A191" s="134" t="s">
        <v>2</v>
      </c>
      <c r="B191" s="28">
        <v>43614</v>
      </c>
      <c r="C191" s="27" t="s">
        <v>893</v>
      </c>
      <c r="D191" s="27"/>
      <c r="E191" s="27"/>
      <c r="F191" s="120"/>
      <c r="G191" s="120"/>
      <c r="H191" s="120">
        <v>125.99</v>
      </c>
      <c r="I191" s="27"/>
      <c r="J191" s="43" t="s">
        <v>87</v>
      </c>
      <c r="K191" s="27"/>
      <c r="L191" s="27"/>
      <c r="M191" s="27"/>
      <c r="N191" s="43" t="s">
        <v>688</v>
      </c>
      <c r="O191" s="135"/>
      <c r="P191" s="31">
        <f t="shared" si="0"/>
        <v>2172.7900000000081</v>
      </c>
      <c r="Q191" s="31">
        <f t="shared" si="1"/>
        <v>137705.51999999999</v>
      </c>
      <c r="R191" s="31">
        <f t="shared" si="2"/>
        <v>139878.31</v>
      </c>
    </row>
    <row r="192" spans="1:18" ht="14.25" customHeight="1">
      <c r="A192" s="134" t="s">
        <v>2</v>
      </c>
      <c r="B192" s="28">
        <v>43618</v>
      </c>
      <c r="C192" s="27" t="s">
        <v>894</v>
      </c>
      <c r="D192" s="27"/>
      <c r="E192" s="27"/>
      <c r="F192" s="120"/>
      <c r="G192" s="120"/>
      <c r="H192" s="120">
        <v>178</v>
      </c>
      <c r="I192" s="27"/>
      <c r="J192" s="43" t="s">
        <v>87</v>
      </c>
      <c r="K192" s="27" t="s">
        <v>895</v>
      </c>
      <c r="L192" s="27">
        <v>5489</v>
      </c>
      <c r="M192" s="27"/>
      <c r="N192" s="43" t="s">
        <v>688</v>
      </c>
      <c r="O192" s="135"/>
      <c r="P192" s="31">
        <f t="shared" si="0"/>
        <v>2172.7900000000081</v>
      </c>
      <c r="Q192" s="31">
        <f t="shared" si="1"/>
        <v>137705.51999999999</v>
      </c>
      <c r="R192" s="31">
        <f t="shared" si="2"/>
        <v>139878.31</v>
      </c>
    </row>
    <row r="193" spans="1:18" ht="14.25" customHeight="1">
      <c r="A193" s="134" t="s">
        <v>2</v>
      </c>
      <c r="B193" s="28">
        <v>43622</v>
      </c>
      <c r="C193" s="27" t="s">
        <v>896</v>
      </c>
      <c r="D193" s="27"/>
      <c r="E193" s="27"/>
      <c r="F193" s="120">
        <v>391.7</v>
      </c>
      <c r="G193" s="120"/>
      <c r="H193" s="120"/>
      <c r="I193" s="27" t="s">
        <v>91</v>
      </c>
      <c r="J193" s="43" t="s">
        <v>87</v>
      </c>
      <c r="K193" s="27"/>
      <c r="L193" s="27"/>
      <c r="M193" s="27"/>
      <c r="N193" s="43" t="s">
        <v>688</v>
      </c>
      <c r="O193" s="135"/>
      <c r="P193" s="31">
        <f t="shared" si="0"/>
        <v>1781.0899999999965</v>
      </c>
      <c r="Q193" s="31">
        <f t="shared" si="1"/>
        <v>138097.22</v>
      </c>
      <c r="R193" s="31">
        <f t="shared" si="2"/>
        <v>139878.31</v>
      </c>
    </row>
    <row r="194" spans="1:18" ht="14.25" customHeight="1">
      <c r="A194" s="134" t="s">
        <v>2</v>
      </c>
      <c r="B194" s="28">
        <v>43622</v>
      </c>
      <c r="C194" s="27" t="s">
        <v>897</v>
      </c>
      <c r="D194" s="27"/>
      <c r="E194" s="27"/>
      <c r="F194" s="120">
        <v>71.900000000000006</v>
      </c>
      <c r="G194" s="120"/>
      <c r="H194" s="120"/>
      <c r="I194" s="27" t="s">
        <v>91</v>
      </c>
      <c r="J194" s="43" t="s">
        <v>87</v>
      </c>
      <c r="K194" s="27"/>
      <c r="L194" s="27"/>
      <c r="M194" s="27"/>
      <c r="N194" s="43" t="s">
        <v>688</v>
      </c>
      <c r="O194" s="135"/>
      <c r="P194" s="31">
        <f t="shared" si="0"/>
        <v>1709.1900000000023</v>
      </c>
      <c r="Q194" s="31">
        <f t="shared" si="1"/>
        <v>138169.12</v>
      </c>
      <c r="R194" s="31">
        <f t="shared" si="2"/>
        <v>139878.31</v>
      </c>
    </row>
    <row r="195" spans="1:18" ht="14.25" customHeight="1">
      <c r="A195" s="134" t="s">
        <v>2</v>
      </c>
      <c r="B195" s="28">
        <v>43636</v>
      </c>
      <c r="C195" s="27" t="s">
        <v>898</v>
      </c>
      <c r="D195" s="27"/>
      <c r="E195" s="27"/>
      <c r="F195" s="139">
        <v>29.75</v>
      </c>
      <c r="G195" s="120"/>
      <c r="H195" s="120"/>
      <c r="I195" s="27" t="s">
        <v>91</v>
      </c>
      <c r="J195" s="43" t="s">
        <v>87</v>
      </c>
      <c r="K195" s="27"/>
      <c r="L195" s="27"/>
      <c r="M195" s="27"/>
      <c r="N195" s="43" t="s">
        <v>688</v>
      </c>
      <c r="O195" s="135"/>
      <c r="P195" s="31">
        <f t="shared" si="0"/>
        <v>1679.4400000000023</v>
      </c>
      <c r="Q195" s="31">
        <f t="shared" si="1"/>
        <v>138198.87</v>
      </c>
      <c r="R195" s="31">
        <f t="shared" si="2"/>
        <v>139878.31</v>
      </c>
    </row>
    <row r="196" spans="1:18" ht="14.25" customHeight="1">
      <c r="A196" s="134" t="s">
        <v>2</v>
      </c>
      <c r="B196" s="28">
        <v>43649</v>
      </c>
      <c r="C196" s="27" t="s">
        <v>899</v>
      </c>
      <c r="D196" s="27"/>
      <c r="E196" s="27"/>
      <c r="F196" s="139">
        <v>601.28</v>
      </c>
      <c r="G196" s="120"/>
      <c r="H196" s="120"/>
      <c r="I196" s="27" t="s">
        <v>91</v>
      </c>
      <c r="J196" s="43" t="s">
        <v>87</v>
      </c>
      <c r="K196" s="27"/>
      <c r="L196" s="27"/>
      <c r="M196" s="27"/>
      <c r="N196" s="43" t="s">
        <v>688</v>
      </c>
      <c r="O196" s="135"/>
      <c r="P196" s="31">
        <f t="shared" si="0"/>
        <v>1078.1600000000035</v>
      </c>
      <c r="Q196" s="31">
        <f t="shared" si="1"/>
        <v>138800.15</v>
      </c>
      <c r="R196" s="31">
        <f t="shared" si="2"/>
        <v>139878.31</v>
      </c>
    </row>
    <row r="197" spans="1:18" ht="14.25" customHeight="1">
      <c r="A197" s="134" t="s">
        <v>2</v>
      </c>
      <c r="B197" s="28">
        <v>43649</v>
      </c>
      <c r="C197" s="27" t="s">
        <v>900</v>
      </c>
      <c r="D197" s="27"/>
      <c r="E197" s="27"/>
      <c r="F197" s="139">
        <v>119.36</v>
      </c>
      <c r="G197" s="120"/>
      <c r="H197" s="120"/>
      <c r="I197" s="27" t="s">
        <v>91</v>
      </c>
      <c r="J197" s="43" t="s">
        <v>87</v>
      </c>
      <c r="K197" s="27"/>
      <c r="L197" s="27"/>
      <c r="M197" s="27"/>
      <c r="N197" s="43" t="s">
        <v>688</v>
      </c>
      <c r="O197" s="135"/>
      <c r="P197" s="31">
        <f t="shared" si="0"/>
        <v>958.80000000001746</v>
      </c>
      <c r="Q197" s="31">
        <f t="shared" si="1"/>
        <v>138919.50999999998</v>
      </c>
      <c r="R197" s="31">
        <f t="shared" si="2"/>
        <v>139878.31</v>
      </c>
    </row>
    <row r="198" spans="1:18" ht="14.25" customHeight="1">
      <c r="A198" s="134" t="s">
        <v>2</v>
      </c>
      <c r="B198" s="28">
        <v>43666</v>
      </c>
      <c r="C198" s="27" t="s">
        <v>901</v>
      </c>
      <c r="D198" s="27"/>
      <c r="E198" s="27"/>
      <c r="F198" s="139">
        <v>48.96</v>
      </c>
      <c r="G198" s="120"/>
      <c r="H198" s="120"/>
      <c r="I198" s="27" t="s">
        <v>91</v>
      </c>
      <c r="J198" s="43" t="s">
        <v>87</v>
      </c>
      <c r="K198" s="27"/>
      <c r="L198" s="27"/>
      <c r="M198" s="27"/>
      <c r="N198" s="43" t="s">
        <v>688</v>
      </c>
      <c r="O198" s="135"/>
      <c r="P198" s="31">
        <f t="shared" si="0"/>
        <v>909.84000000002561</v>
      </c>
      <c r="Q198" s="31">
        <f t="shared" si="1"/>
        <v>138968.46999999997</v>
      </c>
      <c r="R198" s="31">
        <f t="shared" si="2"/>
        <v>139878.31</v>
      </c>
    </row>
    <row r="199" spans="1:18" ht="14.25" customHeight="1">
      <c r="A199" s="134" t="s">
        <v>2</v>
      </c>
      <c r="B199" s="28">
        <v>43679</v>
      </c>
      <c r="C199" s="27" t="s">
        <v>894</v>
      </c>
      <c r="D199" s="27"/>
      <c r="E199" s="27"/>
      <c r="F199" s="120"/>
      <c r="G199" s="120"/>
      <c r="H199" s="120">
        <v>178.97</v>
      </c>
      <c r="I199" s="27"/>
      <c r="J199" s="43" t="s">
        <v>87</v>
      </c>
      <c r="K199" s="27" t="s">
        <v>895</v>
      </c>
      <c r="L199" s="27">
        <v>9986</v>
      </c>
      <c r="M199" s="27"/>
      <c r="N199" s="43" t="s">
        <v>688</v>
      </c>
      <c r="O199" s="135"/>
      <c r="P199" s="31">
        <f t="shared" si="0"/>
        <v>909.84000000002561</v>
      </c>
      <c r="Q199" s="31">
        <f t="shared" si="1"/>
        <v>138968.46999999997</v>
      </c>
      <c r="R199" s="31">
        <f t="shared" si="2"/>
        <v>139878.31</v>
      </c>
    </row>
    <row r="200" spans="1:18" ht="14.25" customHeight="1">
      <c r="A200" s="134" t="s">
        <v>2</v>
      </c>
      <c r="B200" s="28">
        <v>43689</v>
      </c>
      <c r="C200" s="27" t="s">
        <v>902</v>
      </c>
      <c r="D200" s="43"/>
      <c r="E200" s="43"/>
      <c r="F200" s="120">
        <v>468</v>
      </c>
      <c r="G200" s="120"/>
      <c r="H200" s="120"/>
      <c r="I200" s="128"/>
      <c r="J200" s="128"/>
      <c r="K200" s="43" t="s">
        <v>87</v>
      </c>
      <c r="L200" s="43" t="s">
        <v>903</v>
      </c>
      <c r="M200" s="43"/>
      <c r="N200" s="43" t="s">
        <v>688</v>
      </c>
      <c r="O200" s="135"/>
      <c r="P200" s="31">
        <f t="shared" si="0"/>
        <v>441.84000000002561</v>
      </c>
      <c r="Q200" s="31">
        <f t="shared" si="1"/>
        <v>139436.46999999997</v>
      </c>
      <c r="R200" s="31">
        <f t="shared" si="2"/>
        <v>139878.31</v>
      </c>
    </row>
    <row r="201" spans="1:18" ht="14.25" customHeight="1">
      <c r="A201" s="134" t="s">
        <v>2</v>
      </c>
      <c r="B201" s="28">
        <v>43704</v>
      </c>
      <c r="C201" s="27" t="s">
        <v>904</v>
      </c>
      <c r="D201" s="27"/>
      <c r="E201" s="27"/>
      <c r="F201" s="120"/>
      <c r="G201" s="120"/>
      <c r="H201" s="120">
        <v>817.79</v>
      </c>
      <c r="I201" s="27"/>
      <c r="J201" s="43" t="s">
        <v>87</v>
      </c>
      <c r="K201" s="27"/>
      <c r="L201" s="27"/>
      <c r="M201" s="27"/>
      <c r="N201" s="43" t="s">
        <v>688</v>
      </c>
      <c r="O201" s="135"/>
      <c r="P201" s="31">
        <f t="shared" si="0"/>
        <v>441.84000000002561</v>
      </c>
      <c r="Q201" s="31">
        <f t="shared" si="1"/>
        <v>139436.46999999997</v>
      </c>
      <c r="R201" s="31">
        <f t="shared" si="2"/>
        <v>139878.31</v>
      </c>
    </row>
    <row r="202" spans="1:18" ht="14.25" customHeight="1">
      <c r="A202" s="134" t="s">
        <v>2</v>
      </c>
      <c r="B202" s="28">
        <v>43711</v>
      </c>
      <c r="C202" s="27" t="s">
        <v>905</v>
      </c>
      <c r="D202" s="43"/>
      <c r="E202" s="43"/>
      <c r="F202" s="139">
        <v>578.86</v>
      </c>
      <c r="G202" s="120"/>
      <c r="H202" s="120"/>
      <c r="I202" s="27" t="s">
        <v>91</v>
      </c>
      <c r="J202" s="43" t="s">
        <v>87</v>
      </c>
      <c r="K202" s="27"/>
      <c r="L202" s="27"/>
      <c r="M202" s="27"/>
      <c r="N202" s="43" t="s">
        <v>688</v>
      </c>
      <c r="O202" s="135"/>
      <c r="P202" s="31">
        <f t="shared" si="0"/>
        <v>-137.01999999996042</v>
      </c>
      <c r="Q202" s="31">
        <f t="shared" si="1"/>
        <v>140015.32999999996</v>
      </c>
      <c r="R202" s="31">
        <f t="shared" si="2"/>
        <v>139878.31</v>
      </c>
    </row>
    <row r="203" spans="1:18" ht="14.25" customHeight="1">
      <c r="A203" s="134" t="s">
        <v>2</v>
      </c>
      <c r="B203" s="28">
        <v>43711</v>
      </c>
      <c r="C203" s="27" t="s">
        <v>906</v>
      </c>
      <c r="D203" s="43"/>
      <c r="E203" s="43"/>
      <c r="F203" s="139">
        <v>111.44</v>
      </c>
      <c r="G203" s="120"/>
      <c r="H203" s="120"/>
      <c r="I203" s="27" t="s">
        <v>91</v>
      </c>
      <c r="J203" s="43" t="s">
        <v>87</v>
      </c>
      <c r="K203" s="27"/>
      <c r="L203" s="27"/>
      <c r="M203" s="27"/>
      <c r="N203" s="43" t="s">
        <v>688</v>
      </c>
      <c r="O203" s="135"/>
      <c r="P203" s="31">
        <f t="shared" si="0"/>
        <v>-248.45999999996275</v>
      </c>
      <c r="Q203" s="31">
        <f t="shared" si="1"/>
        <v>140126.76999999996</v>
      </c>
      <c r="R203" s="31">
        <f t="shared" si="2"/>
        <v>139878.31</v>
      </c>
    </row>
    <row r="204" spans="1:18" ht="14.25" customHeight="1">
      <c r="A204" s="134" t="s">
        <v>2</v>
      </c>
      <c r="B204" s="28">
        <v>43728</v>
      </c>
      <c r="C204" s="27" t="s">
        <v>907</v>
      </c>
      <c r="D204" s="43"/>
      <c r="E204" s="43"/>
      <c r="F204" s="139">
        <v>55.77</v>
      </c>
      <c r="G204" s="120"/>
      <c r="H204" s="120"/>
      <c r="I204" s="27" t="s">
        <v>91</v>
      </c>
      <c r="J204" s="43" t="s">
        <v>87</v>
      </c>
      <c r="K204" s="27"/>
      <c r="L204" s="27"/>
      <c r="M204" s="27"/>
      <c r="N204" s="43" t="s">
        <v>688</v>
      </c>
      <c r="O204" s="135"/>
      <c r="P204" s="31">
        <f t="shared" si="0"/>
        <v>-304.22999999995227</v>
      </c>
      <c r="Q204" s="31">
        <f t="shared" si="1"/>
        <v>140182.53999999995</v>
      </c>
      <c r="R204" s="31">
        <f t="shared" si="2"/>
        <v>139878.31</v>
      </c>
    </row>
    <row r="205" spans="1:18" ht="14.25" customHeight="1">
      <c r="A205" s="134" t="s">
        <v>2</v>
      </c>
      <c r="B205" s="28">
        <v>43738</v>
      </c>
      <c r="C205" s="27" t="s">
        <v>908</v>
      </c>
      <c r="D205" s="27"/>
      <c r="E205" s="27"/>
      <c r="F205" s="139"/>
      <c r="G205" s="120"/>
      <c r="H205" s="120">
        <v>178.8</v>
      </c>
      <c r="I205" s="27"/>
      <c r="J205" s="43"/>
      <c r="K205" s="27"/>
      <c r="L205" s="27"/>
      <c r="M205" s="27"/>
      <c r="N205" s="43" t="s">
        <v>688</v>
      </c>
      <c r="O205" s="135"/>
      <c r="P205" s="31">
        <f t="shared" si="0"/>
        <v>-304.22999999995227</v>
      </c>
      <c r="Q205" s="31">
        <f t="shared" si="1"/>
        <v>140182.53999999995</v>
      </c>
      <c r="R205" s="31">
        <f t="shared" si="2"/>
        <v>139878.31</v>
      </c>
    </row>
    <row r="206" spans="1:18" ht="14.25" customHeight="1">
      <c r="A206" s="134" t="s">
        <v>2</v>
      </c>
      <c r="B206" s="28">
        <v>43741</v>
      </c>
      <c r="C206" s="27" t="s">
        <v>909</v>
      </c>
      <c r="D206" s="27"/>
      <c r="E206" s="27"/>
      <c r="F206" s="120">
        <v>450</v>
      </c>
      <c r="G206" s="120"/>
      <c r="H206" s="120"/>
      <c r="I206" s="27" t="s">
        <v>91</v>
      </c>
      <c r="J206" s="43" t="s">
        <v>87</v>
      </c>
      <c r="K206" s="27" t="s">
        <v>699</v>
      </c>
      <c r="L206" s="27">
        <v>3636</v>
      </c>
      <c r="M206" s="27"/>
      <c r="N206" s="43" t="s">
        <v>688</v>
      </c>
      <c r="O206" s="135"/>
      <c r="P206" s="31">
        <f t="shared" si="0"/>
        <v>-754.22999999995227</v>
      </c>
      <c r="Q206" s="31">
        <f t="shared" si="1"/>
        <v>140632.53999999995</v>
      </c>
      <c r="R206" s="31">
        <f t="shared" si="2"/>
        <v>139878.31</v>
      </c>
    </row>
    <row r="207" spans="1:18" ht="14.25" customHeight="1">
      <c r="A207" s="134" t="s">
        <v>2</v>
      </c>
      <c r="B207" s="28">
        <v>43741</v>
      </c>
      <c r="C207" s="27" t="s">
        <v>910</v>
      </c>
      <c r="D207" s="27"/>
      <c r="E207" s="27"/>
      <c r="F207" s="120">
        <v>508.94</v>
      </c>
      <c r="G207" s="120"/>
      <c r="H207" s="120"/>
      <c r="I207" s="27" t="s">
        <v>91</v>
      </c>
      <c r="J207" s="43" t="s">
        <v>87</v>
      </c>
      <c r="K207" s="27"/>
      <c r="L207" s="27"/>
      <c r="M207" s="27"/>
      <c r="N207" s="43" t="s">
        <v>688</v>
      </c>
      <c r="O207" s="135"/>
      <c r="P207" s="31">
        <f t="shared" si="0"/>
        <v>-1263.1699999999546</v>
      </c>
      <c r="Q207" s="31">
        <f t="shared" si="1"/>
        <v>141141.47999999995</v>
      </c>
      <c r="R207" s="31">
        <f t="shared" si="2"/>
        <v>139878.31</v>
      </c>
    </row>
    <row r="208" spans="1:18" ht="14.25" customHeight="1">
      <c r="A208" s="134" t="s">
        <v>2</v>
      </c>
      <c r="B208" s="28">
        <v>43744</v>
      </c>
      <c r="C208" s="27" t="s">
        <v>911</v>
      </c>
      <c r="D208" s="27"/>
      <c r="E208" s="27"/>
      <c r="F208" s="139">
        <v>95.8</v>
      </c>
      <c r="G208" s="120"/>
      <c r="H208" s="120"/>
      <c r="I208" s="27" t="s">
        <v>91</v>
      </c>
      <c r="J208" s="43" t="s">
        <v>87</v>
      </c>
      <c r="K208" s="27"/>
      <c r="L208" s="27"/>
      <c r="M208" s="27"/>
      <c r="N208" s="43" t="s">
        <v>688</v>
      </c>
      <c r="O208" s="135"/>
      <c r="P208" s="31">
        <f t="shared" si="0"/>
        <v>-1358.969999999943</v>
      </c>
      <c r="Q208" s="31">
        <f t="shared" si="1"/>
        <v>141237.27999999994</v>
      </c>
      <c r="R208" s="31">
        <f t="shared" si="2"/>
        <v>139878.31</v>
      </c>
    </row>
    <row r="209" spans="1:18" ht="14.25" customHeight="1">
      <c r="A209" s="134" t="s">
        <v>2</v>
      </c>
      <c r="B209" s="28">
        <v>43751</v>
      </c>
      <c r="C209" s="27" t="s">
        <v>912</v>
      </c>
      <c r="D209" s="27"/>
      <c r="E209" s="27"/>
      <c r="F209" s="120"/>
      <c r="G209" s="120">
        <v>6600</v>
      </c>
      <c r="H209" s="120"/>
      <c r="I209" s="27" t="s">
        <v>169</v>
      </c>
      <c r="J209" s="43" t="s">
        <v>87</v>
      </c>
      <c r="K209" s="27"/>
      <c r="L209" s="27"/>
      <c r="M209" s="27"/>
      <c r="N209" s="43" t="s">
        <v>688</v>
      </c>
      <c r="O209" s="135"/>
      <c r="P209" s="31">
        <f t="shared" si="0"/>
        <v>5241.030000000057</v>
      </c>
      <c r="Q209" s="31">
        <f t="shared" si="1"/>
        <v>141237.27999999994</v>
      </c>
      <c r="R209" s="31">
        <f t="shared" si="2"/>
        <v>146478.31</v>
      </c>
    </row>
    <row r="210" spans="1:18" ht="14.25" customHeight="1">
      <c r="A210" s="134" t="s">
        <v>2</v>
      </c>
      <c r="B210" s="28">
        <v>43755</v>
      </c>
      <c r="C210" s="27" t="s">
        <v>913</v>
      </c>
      <c r="D210" s="27"/>
      <c r="E210" s="27"/>
      <c r="F210" s="120">
        <v>3510</v>
      </c>
      <c r="G210" s="120"/>
      <c r="H210" s="120"/>
      <c r="I210" s="27" t="s">
        <v>91</v>
      </c>
      <c r="J210" s="43" t="s">
        <v>87</v>
      </c>
      <c r="K210" s="27"/>
      <c r="L210" s="27"/>
      <c r="M210" s="27"/>
      <c r="N210" s="43" t="s">
        <v>688</v>
      </c>
      <c r="O210" s="135"/>
      <c r="P210" s="31">
        <f t="shared" si="0"/>
        <v>1731.030000000057</v>
      </c>
      <c r="Q210" s="31">
        <f t="shared" si="1"/>
        <v>144747.27999999994</v>
      </c>
      <c r="R210" s="31">
        <f t="shared" si="2"/>
        <v>146478.31</v>
      </c>
    </row>
    <row r="211" spans="1:18" ht="14.25" customHeight="1">
      <c r="A211" s="134" t="s">
        <v>2</v>
      </c>
      <c r="B211" s="28">
        <v>43758</v>
      </c>
      <c r="C211" s="27" t="s">
        <v>914</v>
      </c>
      <c r="D211" s="27"/>
      <c r="E211" s="27"/>
      <c r="F211" s="139">
        <v>39.020000000000003</v>
      </c>
      <c r="G211" s="120"/>
      <c r="H211" s="120"/>
      <c r="I211" s="27" t="s">
        <v>91</v>
      </c>
      <c r="J211" s="43" t="s">
        <v>87</v>
      </c>
      <c r="K211" s="27"/>
      <c r="L211" s="27"/>
      <c r="M211" s="27"/>
      <c r="N211" s="43" t="s">
        <v>688</v>
      </c>
      <c r="O211" s="135"/>
      <c r="P211" s="31">
        <f t="shared" si="0"/>
        <v>1692.0100000000675</v>
      </c>
      <c r="Q211" s="31">
        <f t="shared" si="1"/>
        <v>144786.29999999993</v>
      </c>
      <c r="R211" s="31">
        <f t="shared" si="2"/>
        <v>146478.31</v>
      </c>
    </row>
    <row r="212" spans="1:18" ht="14.25" customHeight="1">
      <c r="A212" s="134" t="s">
        <v>2</v>
      </c>
      <c r="B212" s="28">
        <v>43768</v>
      </c>
      <c r="C212" s="27" t="s">
        <v>908</v>
      </c>
      <c r="D212" s="27"/>
      <c r="E212" s="27"/>
      <c r="F212" s="120"/>
      <c r="G212" s="120"/>
      <c r="H212" s="120">
        <v>178.71</v>
      </c>
      <c r="I212" s="27"/>
      <c r="J212" s="43"/>
      <c r="K212" s="27"/>
      <c r="L212" s="27"/>
      <c r="M212" s="27"/>
      <c r="N212" s="43" t="s">
        <v>688</v>
      </c>
      <c r="O212" s="135"/>
      <c r="P212" s="31">
        <f t="shared" si="0"/>
        <v>1692.0100000000675</v>
      </c>
      <c r="Q212" s="31">
        <f t="shared" si="1"/>
        <v>144786.29999999993</v>
      </c>
      <c r="R212" s="31">
        <f t="shared" si="2"/>
        <v>146478.31</v>
      </c>
    </row>
    <row r="213" spans="1:18" ht="14.25" customHeight="1">
      <c r="A213" s="134" t="s">
        <v>2</v>
      </c>
      <c r="B213" s="28">
        <v>43772</v>
      </c>
      <c r="C213" s="27" t="s">
        <v>915</v>
      </c>
      <c r="D213" s="27"/>
      <c r="E213" s="27"/>
      <c r="F213" s="120">
        <v>552.35</v>
      </c>
      <c r="G213" s="120"/>
      <c r="H213" s="120"/>
      <c r="I213" s="27" t="s">
        <v>91</v>
      </c>
      <c r="J213" s="43" t="s">
        <v>87</v>
      </c>
      <c r="K213" s="27"/>
      <c r="L213" s="27"/>
      <c r="M213" s="27"/>
      <c r="N213" s="43" t="s">
        <v>688</v>
      </c>
      <c r="O213" s="135"/>
      <c r="P213" s="31">
        <f t="shared" si="0"/>
        <v>1139.6600000000617</v>
      </c>
      <c r="Q213" s="31">
        <f t="shared" si="1"/>
        <v>145338.64999999994</v>
      </c>
      <c r="R213" s="31">
        <f t="shared" si="2"/>
        <v>146478.31</v>
      </c>
    </row>
    <row r="214" spans="1:18" ht="14.25" customHeight="1">
      <c r="A214" s="134" t="s">
        <v>2</v>
      </c>
      <c r="B214" s="28">
        <v>43772</v>
      </c>
      <c r="C214" s="27" t="s">
        <v>795</v>
      </c>
      <c r="D214" s="27"/>
      <c r="E214" s="27"/>
      <c r="F214" s="120">
        <v>100.71</v>
      </c>
      <c r="G214" s="120"/>
      <c r="H214" s="120"/>
      <c r="I214" s="27" t="s">
        <v>91</v>
      </c>
      <c r="J214" s="43" t="s">
        <v>87</v>
      </c>
      <c r="K214" s="27"/>
      <c r="L214" s="27"/>
      <c r="M214" s="27"/>
      <c r="N214" s="43" t="s">
        <v>688</v>
      </c>
      <c r="O214" s="135"/>
      <c r="P214" s="31">
        <f t="shared" si="0"/>
        <v>1038.9500000000698</v>
      </c>
      <c r="Q214" s="31">
        <f t="shared" si="1"/>
        <v>145439.35999999993</v>
      </c>
      <c r="R214" s="31">
        <f t="shared" si="2"/>
        <v>146478.31</v>
      </c>
    </row>
    <row r="215" spans="1:18" ht="14.25" customHeight="1">
      <c r="A215" s="134" t="s">
        <v>2</v>
      </c>
      <c r="B215" s="28">
        <v>43772</v>
      </c>
      <c r="C215" s="27" t="s">
        <v>916</v>
      </c>
      <c r="D215" s="27"/>
      <c r="E215" s="27"/>
      <c r="F215" s="120">
        <v>98.62</v>
      </c>
      <c r="G215" s="120"/>
      <c r="H215" s="120"/>
      <c r="I215" s="27" t="s">
        <v>91</v>
      </c>
      <c r="J215" s="43" t="s">
        <v>87</v>
      </c>
      <c r="K215" s="27"/>
      <c r="L215" s="27"/>
      <c r="M215" s="27"/>
      <c r="N215" s="43" t="s">
        <v>688</v>
      </c>
      <c r="O215" s="135"/>
      <c r="P215" s="31">
        <f t="shared" si="0"/>
        <v>940.33000000007451</v>
      </c>
      <c r="Q215" s="31">
        <f t="shared" si="1"/>
        <v>145537.97999999992</v>
      </c>
      <c r="R215" s="31">
        <f t="shared" si="2"/>
        <v>146478.31</v>
      </c>
    </row>
    <row r="216" spans="1:18" ht="14.25" customHeight="1">
      <c r="A216" s="134" t="s">
        <v>2</v>
      </c>
      <c r="B216" s="28">
        <v>43789</v>
      </c>
      <c r="C216" s="27" t="s">
        <v>917</v>
      </c>
      <c r="D216" s="27"/>
      <c r="E216" s="27"/>
      <c r="F216" s="120">
        <v>60.48</v>
      </c>
      <c r="G216" s="120"/>
      <c r="H216" s="120"/>
      <c r="I216" s="27" t="s">
        <v>91</v>
      </c>
      <c r="J216" s="43" t="s">
        <v>87</v>
      </c>
      <c r="K216" s="27"/>
      <c r="L216" s="27"/>
      <c r="M216" s="27"/>
      <c r="N216" s="43" t="s">
        <v>688</v>
      </c>
      <c r="O216" s="135"/>
      <c r="P216" s="31">
        <f t="shared" si="0"/>
        <v>879.85000000006403</v>
      </c>
      <c r="Q216" s="31">
        <f t="shared" si="1"/>
        <v>145598.45999999993</v>
      </c>
      <c r="R216" s="31">
        <f t="shared" si="2"/>
        <v>146478.31</v>
      </c>
    </row>
    <row r="217" spans="1:18" ht="14.25" customHeight="1">
      <c r="A217" s="134" t="s">
        <v>2</v>
      </c>
      <c r="B217" s="28">
        <v>43799</v>
      </c>
      <c r="C217" s="27" t="s">
        <v>908</v>
      </c>
      <c r="D217" s="27"/>
      <c r="E217" s="27"/>
      <c r="F217" s="120"/>
      <c r="G217" s="120"/>
      <c r="H217" s="120">
        <v>179.16</v>
      </c>
      <c r="I217" s="27"/>
      <c r="J217" s="43" t="s">
        <v>87</v>
      </c>
      <c r="K217" s="27"/>
      <c r="L217" s="27"/>
      <c r="M217" s="27"/>
      <c r="N217" s="43" t="s">
        <v>688</v>
      </c>
      <c r="O217" s="135"/>
      <c r="P217" s="31">
        <f t="shared" si="0"/>
        <v>879.85000000006403</v>
      </c>
      <c r="Q217" s="31">
        <f t="shared" si="1"/>
        <v>145598.45999999993</v>
      </c>
      <c r="R217" s="31">
        <f t="shared" si="2"/>
        <v>146478.31</v>
      </c>
    </row>
    <row r="218" spans="1:18" ht="14.25" customHeight="1">
      <c r="A218" s="134" t="s">
        <v>2</v>
      </c>
      <c r="B218" s="28">
        <v>43802</v>
      </c>
      <c r="C218" s="27" t="s">
        <v>918</v>
      </c>
      <c r="D218" s="27"/>
      <c r="E218" s="27"/>
      <c r="F218" s="139">
        <v>288</v>
      </c>
      <c r="G218" s="120"/>
      <c r="H218" s="120"/>
      <c r="I218" s="27" t="s">
        <v>89</v>
      </c>
      <c r="J218" s="43" t="s">
        <v>87</v>
      </c>
      <c r="K218" s="27" t="s">
        <v>919</v>
      </c>
      <c r="L218" s="27"/>
      <c r="M218" s="27"/>
      <c r="N218" s="43" t="s">
        <v>688</v>
      </c>
      <c r="O218" s="135"/>
      <c r="P218" s="31">
        <f t="shared" si="0"/>
        <v>591.85000000006403</v>
      </c>
      <c r="Q218" s="31">
        <f t="shared" si="1"/>
        <v>145886.45999999993</v>
      </c>
      <c r="R218" s="31">
        <f t="shared" si="2"/>
        <v>146478.31</v>
      </c>
    </row>
    <row r="219" spans="1:18" ht="14.25" customHeight="1">
      <c r="A219" s="134" t="s">
        <v>2</v>
      </c>
      <c r="B219" s="28">
        <v>43804</v>
      </c>
      <c r="C219" s="27" t="s">
        <v>920</v>
      </c>
      <c r="D219" s="27"/>
      <c r="E219" s="27"/>
      <c r="F219" s="139">
        <v>990.76</v>
      </c>
      <c r="G219" s="120"/>
      <c r="H219" s="120"/>
      <c r="I219" s="27" t="s">
        <v>91</v>
      </c>
      <c r="J219" s="43" t="s">
        <v>87</v>
      </c>
      <c r="K219" s="27"/>
      <c r="L219" s="27"/>
      <c r="M219" s="27"/>
      <c r="N219" s="43" t="s">
        <v>688</v>
      </c>
      <c r="O219" s="135"/>
      <c r="P219" s="31">
        <f t="shared" si="0"/>
        <v>-398.90999999994528</v>
      </c>
      <c r="Q219" s="31">
        <f t="shared" si="1"/>
        <v>146877.21999999994</v>
      </c>
      <c r="R219" s="31">
        <f t="shared" si="2"/>
        <v>146478.31</v>
      </c>
    </row>
    <row r="220" spans="1:18" ht="14.25" customHeight="1">
      <c r="A220" s="134" t="s">
        <v>2</v>
      </c>
      <c r="B220" s="28">
        <v>43804</v>
      </c>
      <c r="C220" s="27" t="s">
        <v>921</v>
      </c>
      <c r="D220" s="27"/>
      <c r="E220" s="27"/>
      <c r="F220" s="139">
        <v>182.55</v>
      </c>
      <c r="G220" s="120"/>
      <c r="H220" s="120"/>
      <c r="I220" s="27" t="s">
        <v>91</v>
      </c>
      <c r="J220" s="43" t="s">
        <v>87</v>
      </c>
      <c r="K220" s="27"/>
      <c r="L220" s="27"/>
      <c r="M220" s="27"/>
      <c r="N220" s="43" t="s">
        <v>688</v>
      </c>
      <c r="O220" s="135"/>
      <c r="P220" s="31">
        <f t="shared" si="0"/>
        <v>-581.45999999993364</v>
      </c>
      <c r="Q220" s="31">
        <f t="shared" si="1"/>
        <v>147059.76999999993</v>
      </c>
      <c r="R220" s="31">
        <f t="shared" si="2"/>
        <v>146478.31</v>
      </c>
    </row>
    <row r="221" spans="1:18" ht="14.25" customHeight="1">
      <c r="A221" s="134" t="s">
        <v>2</v>
      </c>
      <c r="B221" s="28">
        <v>43811</v>
      </c>
      <c r="C221" s="27" t="s">
        <v>922</v>
      </c>
      <c r="D221" s="27"/>
      <c r="E221" s="27"/>
      <c r="F221" s="120">
        <v>1865</v>
      </c>
      <c r="G221" s="120"/>
      <c r="H221" s="120"/>
      <c r="I221" s="27" t="s">
        <v>89</v>
      </c>
      <c r="J221" s="43" t="s">
        <v>87</v>
      </c>
      <c r="K221" s="27"/>
      <c r="L221" s="27"/>
      <c r="M221" s="27"/>
      <c r="N221" s="43" t="s">
        <v>688</v>
      </c>
      <c r="O221" s="135"/>
      <c r="P221" s="31">
        <f t="shared" si="0"/>
        <v>-2446.4599999999336</v>
      </c>
      <c r="Q221" s="31">
        <f t="shared" si="1"/>
        <v>148924.76999999993</v>
      </c>
      <c r="R221" s="31">
        <f t="shared" si="2"/>
        <v>146478.31</v>
      </c>
    </row>
    <row r="222" spans="1:18" ht="14.25" customHeight="1">
      <c r="A222" s="134" t="s">
        <v>2</v>
      </c>
      <c r="B222" s="28">
        <v>43817</v>
      </c>
      <c r="C222" s="27" t="s">
        <v>923</v>
      </c>
      <c r="D222" s="27"/>
      <c r="E222" s="27"/>
      <c r="F222" s="120">
        <v>1500</v>
      </c>
      <c r="G222" s="120"/>
      <c r="H222" s="120"/>
      <c r="I222" s="27" t="s">
        <v>91</v>
      </c>
      <c r="J222" s="43" t="s">
        <v>87</v>
      </c>
      <c r="K222" s="27"/>
      <c r="L222" s="27"/>
      <c r="M222" s="27"/>
      <c r="N222" s="43" t="s">
        <v>688</v>
      </c>
      <c r="O222" s="135"/>
      <c r="P222" s="31">
        <f t="shared" si="0"/>
        <v>-3946.4599999999336</v>
      </c>
      <c r="Q222" s="31">
        <f t="shared" si="1"/>
        <v>150424.76999999993</v>
      </c>
      <c r="R222" s="31">
        <f t="shared" si="2"/>
        <v>146478.31</v>
      </c>
    </row>
    <row r="223" spans="1:18" ht="14.25" customHeight="1">
      <c r="A223" s="134" t="s">
        <v>2</v>
      </c>
      <c r="B223" s="28">
        <v>43819</v>
      </c>
      <c r="C223" s="27" t="s">
        <v>924</v>
      </c>
      <c r="D223" s="27"/>
      <c r="E223" s="27"/>
      <c r="F223" s="139">
        <v>75.25</v>
      </c>
      <c r="G223" s="120"/>
      <c r="H223" s="120"/>
      <c r="I223" s="27" t="s">
        <v>91</v>
      </c>
      <c r="J223" s="43" t="s">
        <v>87</v>
      </c>
      <c r="K223" s="27"/>
      <c r="L223" s="27"/>
      <c r="M223" s="27"/>
      <c r="N223" s="43" t="s">
        <v>688</v>
      </c>
      <c r="O223" s="135"/>
      <c r="P223" s="31">
        <f t="shared" si="0"/>
        <v>-4021.7099999999336</v>
      </c>
      <c r="Q223" s="31">
        <f t="shared" si="1"/>
        <v>150500.01999999993</v>
      </c>
      <c r="R223" s="31">
        <f t="shared" si="2"/>
        <v>146478.31</v>
      </c>
    </row>
    <row r="224" spans="1:18" ht="14.25" customHeight="1">
      <c r="A224" s="134" t="s">
        <v>2</v>
      </c>
      <c r="B224" s="28">
        <v>43822</v>
      </c>
      <c r="C224" s="27" t="s">
        <v>752</v>
      </c>
      <c r="D224" s="27"/>
      <c r="E224" s="27"/>
      <c r="F224" s="120">
        <v>900</v>
      </c>
      <c r="G224" s="120"/>
      <c r="H224" s="120"/>
      <c r="I224" s="27" t="s">
        <v>91</v>
      </c>
      <c r="J224" s="43" t="s">
        <v>87</v>
      </c>
      <c r="K224" s="27" t="s">
        <v>752</v>
      </c>
      <c r="L224" s="117"/>
      <c r="M224" s="117"/>
      <c r="N224" s="43" t="s">
        <v>688</v>
      </c>
      <c r="O224" s="135"/>
      <c r="P224" s="31">
        <f t="shared" si="0"/>
        <v>-4921.7099999999336</v>
      </c>
      <c r="Q224" s="31">
        <f t="shared" si="1"/>
        <v>151400.01999999993</v>
      </c>
      <c r="R224" s="31">
        <f t="shared" si="2"/>
        <v>146478.31</v>
      </c>
    </row>
    <row r="225" spans="1:18" ht="14.25" customHeight="1">
      <c r="A225" s="134" t="s">
        <v>2</v>
      </c>
      <c r="B225" s="28">
        <v>43829</v>
      </c>
      <c r="C225" s="27" t="s">
        <v>908</v>
      </c>
      <c r="D225" s="27"/>
      <c r="E225" s="27"/>
      <c r="F225" s="120"/>
      <c r="G225" s="120"/>
      <c r="H225" s="120">
        <v>178.71</v>
      </c>
      <c r="I225" s="27"/>
      <c r="J225" s="43"/>
      <c r="K225" s="27"/>
      <c r="L225" s="27"/>
      <c r="M225" s="27"/>
      <c r="N225" s="43" t="s">
        <v>688</v>
      </c>
      <c r="O225" s="135"/>
      <c r="P225" s="31">
        <f t="shared" si="0"/>
        <v>-4921.7099999999336</v>
      </c>
      <c r="Q225" s="31">
        <f t="shared" si="1"/>
        <v>151400.01999999993</v>
      </c>
      <c r="R225" s="31">
        <f t="shared" si="2"/>
        <v>146478.31</v>
      </c>
    </row>
    <row r="226" spans="1:18" ht="14.25" customHeight="1">
      <c r="A226" s="134" t="s">
        <v>2</v>
      </c>
      <c r="B226" s="28">
        <v>43832</v>
      </c>
      <c r="C226" s="27" t="s">
        <v>925</v>
      </c>
      <c r="D226" s="27"/>
      <c r="E226" s="27"/>
      <c r="F226" s="139">
        <v>936</v>
      </c>
      <c r="G226" s="120"/>
      <c r="H226" s="120"/>
      <c r="I226" s="27">
        <v>500206</v>
      </c>
      <c r="J226" s="43" t="s">
        <v>87</v>
      </c>
      <c r="K226" s="27" t="s">
        <v>926</v>
      </c>
      <c r="L226" s="27" t="s">
        <v>927</v>
      </c>
      <c r="M226" s="27"/>
      <c r="N226" s="43" t="s">
        <v>688</v>
      </c>
      <c r="O226" s="135"/>
      <c r="P226" s="31">
        <f t="shared" si="0"/>
        <v>-5857.7099999999336</v>
      </c>
      <c r="Q226" s="31">
        <f t="shared" si="1"/>
        <v>152336.01999999993</v>
      </c>
      <c r="R226" s="31">
        <f t="shared" si="2"/>
        <v>146478.31</v>
      </c>
    </row>
    <row r="227" spans="1:18" ht="14.25" customHeight="1">
      <c r="A227" s="134" t="s">
        <v>2</v>
      </c>
      <c r="B227" s="28">
        <v>43837</v>
      </c>
      <c r="C227" s="27" t="s">
        <v>928</v>
      </c>
      <c r="D227" s="27"/>
      <c r="E227" s="27"/>
      <c r="F227" s="120">
        <v>38.56</v>
      </c>
      <c r="G227" s="120"/>
      <c r="H227" s="120"/>
      <c r="I227" s="27" t="s">
        <v>91</v>
      </c>
      <c r="J227" s="43" t="s">
        <v>87</v>
      </c>
      <c r="K227" s="27"/>
      <c r="L227" s="27"/>
      <c r="M227" s="27"/>
      <c r="N227" s="43" t="s">
        <v>688</v>
      </c>
      <c r="O227" s="135"/>
      <c r="P227" s="31">
        <f t="shared" si="0"/>
        <v>-5896.2699999999313</v>
      </c>
      <c r="Q227" s="31">
        <f t="shared" si="1"/>
        <v>152374.57999999993</v>
      </c>
      <c r="R227" s="31">
        <f t="shared" si="2"/>
        <v>146478.31</v>
      </c>
    </row>
    <row r="228" spans="1:18" ht="14.25" customHeight="1">
      <c r="A228" s="134" t="s">
        <v>2</v>
      </c>
      <c r="B228" s="28">
        <v>43837</v>
      </c>
      <c r="C228" s="27" t="s">
        <v>929</v>
      </c>
      <c r="D228" s="27"/>
      <c r="E228" s="27"/>
      <c r="F228" s="120">
        <v>622.71</v>
      </c>
      <c r="G228" s="120"/>
      <c r="H228" s="120"/>
      <c r="I228" s="27" t="s">
        <v>91</v>
      </c>
      <c r="J228" s="43" t="s">
        <v>87</v>
      </c>
      <c r="K228" s="27"/>
      <c r="L228" s="27"/>
      <c r="M228" s="27"/>
      <c r="N228" s="43" t="s">
        <v>688</v>
      </c>
      <c r="O228" s="135"/>
      <c r="P228" s="31">
        <f t="shared" si="0"/>
        <v>-6518.9799999999232</v>
      </c>
      <c r="Q228" s="31">
        <f t="shared" si="1"/>
        <v>152997.28999999992</v>
      </c>
      <c r="R228" s="31">
        <f t="shared" si="2"/>
        <v>146478.31</v>
      </c>
    </row>
    <row r="229" spans="1:18" ht="15.75" customHeight="1">
      <c r="A229" s="134" t="s">
        <v>2</v>
      </c>
      <c r="B229" s="28">
        <v>43837</v>
      </c>
      <c r="C229" s="27" t="s">
        <v>273</v>
      </c>
      <c r="D229" s="27"/>
      <c r="E229" s="27"/>
      <c r="F229" s="120">
        <v>115.02</v>
      </c>
      <c r="G229" s="120"/>
      <c r="H229" s="120"/>
      <c r="I229" s="27" t="s">
        <v>91</v>
      </c>
      <c r="J229" s="43" t="s">
        <v>87</v>
      </c>
      <c r="K229" s="27"/>
      <c r="L229" s="27"/>
      <c r="M229" s="27"/>
      <c r="N229" s="43" t="s">
        <v>688</v>
      </c>
      <c r="O229" s="135"/>
      <c r="P229" s="31">
        <f t="shared" si="0"/>
        <v>-6633.9999999999127</v>
      </c>
      <c r="Q229" s="31">
        <f t="shared" si="1"/>
        <v>153112.30999999991</v>
      </c>
      <c r="R229" s="31">
        <f t="shared" si="2"/>
        <v>146478.31</v>
      </c>
    </row>
    <row r="230" spans="1:18" ht="14.25" customHeight="1">
      <c r="A230" s="134" t="s">
        <v>2</v>
      </c>
      <c r="B230" s="28">
        <v>43837</v>
      </c>
      <c r="C230" s="27" t="s">
        <v>930</v>
      </c>
      <c r="D230" s="27"/>
      <c r="E230" s="27"/>
      <c r="F230" s="120"/>
      <c r="G230" s="120">
        <v>6963</v>
      </c>
      <c r="H230" s="120"/>
      <c r="I230" s="27" t="s">
        <v>91</v>
      </c>
      <c r="J230" s="43" t="s">
        <v>87</v>
      </c>
      <c r="K230" s="27"/>
      <c r="L230" s="27"/>
      <c r="M230" s="27"/>
      <c r="N230" s="43" t="s">
        <v>688</v>
      </c>
      <c r="O230" s="135"/>
      <c r="P230" s="31">
        <f t="shared" si="0"/>
        <v>329.00000000008731</v>
      </c>
      <c r="Q230" s="31">
        <f t="shared" si="1"/>
        <v>153112.30999999991</v>
      </c>
      <c r="R230" s="31">
        <f t="shared" si="2"/>
        <v>153441.31</v>
      </c>
    </row>
    <row r="231" spans="1:18" ht="14.25" customHeight="1">
      <c r="A231" s="134" t="s">
        <v>2</v>
      </c>
      <c r="B231" s="28">
        <v>43839</v>
      </c>
      <c r="C231" s="27" t="s">
        <v>931</v>
      </c>
      <c r="D231" s="27"/>
      <c r="E231" s="27"/>
      <c r="F231" s="120">
        <v>2632.5</v>
      </c>
      <c r="G231" s="120"/>
      <c r="H231" s="120"/>
      <c r="I231" s="27" t="s">
        <v>91</v>
      </c>
      <c r="J231" s="43" t="s">
        <v>87</v>
      </c>
      <c r="K231" s="27"/>
      <c r="L231" s="27"/>
      <c r="M231" s="27"/>
      <c r="N231" s="43" t="s">
        <v>688</v>
      </c>
      <c r="O231" s="135"/>
      <c r="P231" s="31">
        <f t="shared" si="0"/>
        <v>-2303.4999999999127</v>
      </c>
      <c r="Q231" s="31">
        <f t="shared" si="1"/>
        <v>155744.80999999991</v>
      </c>
      <c r="R231" s="31">
        <f t="shared" si="2"/>
        <v>153441.31</v>
      </c>
    </row>
    <row r="232" spans="1:18" ht="14.25" customHeight="1">
      <c r="A232" s="134" t="s">
        <v>2</v>
      </c>
      <c r="B232" s="28">
        <v>43850</v>
      </c>
      <c r="C232" s="27" t="s">
        <v>932</v>
      </c>
      <c r="D232" s="27"/>
      <c r="E232" s="27"/>
      <c r="F232" s="139">
        <v>2.86</v>
      </c>
      <c r="G232" s="120"/>
      <c r="H232" s="120"/>
      <c r="I232" s="27"/>
      <c r="J232" s="43" t="s">
        <v>87</v>
      </c>
      <c r="K232" s="27"/>
      <c r="L232" s="27"/>
      <c r="M232" s="27"/>
      <c r="N232" s="43" t="s">
        <v>688</v>
      </c>
      <c r="O232" s="135"/>
      <c r="P232" s="31">
        <f t="shared" si="0"/>
        <v>-2306.3599999998987</v>
      </c>
      <c r="Q232" s="31">
        <f t="shared" si="1"/>
        <v>155747.6699999999</v>
      </c>
      <c r="R232" s="31">
        <f t="shared" si="2"/>
        <v>153441.31</v>
      </c>
    </row>
    <row r="233" spans="1:18" ht="14.25" customHeight="1">
      <c r="A233" s="134" t="s">
        <v>2</v>
      </c>
      <c r="B233" s="28">
        <v>43850</v>
      </c>
      <c r="C233" s="27" t="s">
        <v>276</v>
      </c>
      <c r="D233" s="27"/>
      <c r="E233" s="27"/>
      <c r="F233" s="139">
        <v>45.42</v>
      </c>
      <c r="G233" s="120"/>
      <c r="H233" s="120"/>
      <c r="I233" s="27"/>
      <c r="J233" s="43" t="s">
        <v>87</v>
      </c>
      <c r="K233" s="27"/>
      <c r="L233" s="27"/>
      <c r="M233" s="27"/>
      <c r="N233" s="43" t="s">
        <v>688</v>
      </c>
      <c r="O233" s="135"/>
      <c r="P233" s="31">
        <f t="shared" si="0"/>
        <v>-2351.7799999999115</v>
      </c>
      <c r="Q233" s="31">
        <f t="shared" si="1"/>
        <v>155793.08999999991</v>
      </c>
      <c r="R233" s="31">
        <f t="shared" si="2"/>
        <v>153441.31</v>
      </c>
    </row>
    <row r="234" spans="1:18" ht="14.25" customHeight="1">
      <c r="A234" s="134" t="s">
        <v>2</v>
      </c>
      <c r="B234" s="28">
        <v>43860</v>
      </c>
      <c r="C234" s="27" t="s">
        <v>908</v>
      </c>
      <c r="D234" s="27"/>
      <c r="E234" s="27"/>
      <c r="F234" s="120"/>
      <c r="G234" s="120"/>
      <c r="H234" s="120">
        <v>178.71</v>
      </c>
      <c r="I234" s="27"/>
      <c r="J234" s="43"/>
      <c r="K234" s="27"/>
      <c r="L234" s="27"/>
      <c r="M234" s="27"/>
      <c r="N234" s="43" t="s">
        <v>688</v>
      </c>
      <c r="O234" s="135"/>
      <c r="P234" s="31">
        <f t="shared" si="0"/>
        <v>-2351.7799999999115</v>
      </c>
      <c r="Q234" s="31">
        <f t="shared" si="1"/>
        <v>155793.08999999991</v>
      </c>
      <c r="R234" s="31">
        <f t="shared" si="2"/>
        <v>153441.31</v>
      </c>
    </row>
    <row r="235" spans="1:18" ht="14.25" customHeight="1">
      <c r="A235" s="134" t="s">
        <v>2</v>
      </c>
      <c r="B235" s="28">
        <v>43867</v>
      </c>
      <c r="C235" s="27" t="s">
        <v>933</v>
      </c>
      <c r="D235" s="43"/>
      <c r="E235" s="43"/>
      <c r="F235" s="120">
        <v>669.49</v>
      </c>
      <c r="G235" s="120"/>
      <c r="H235" s="120"/>
      <c r="I235" s="27" t="s">
        <v>91</v>
      </c>
      <c r="J235" s="43" t="s">
        <v>87</v>
      </c>
      <c r="K235" s="27"/>
      <c r="L235" s="27"/>
      <c r="M235" s="27"/>
      <c r="N235" s="43" t="s">
        <v>688</v>
      </c>
      <c r="O235" s="135"/>
      <c r="P235" s="31">
        <f t="shared" si="0"/>
        <v>-3021.2699999999022</v>
      </c>
      <c r="Q235" s="31">
        <f t="shared" si="1"/>
        <v>156462.5799999999</v>
      </c>
      <c r="R235" s="31">
        <f t="shared" si="2"/>
        <v>153441.31</v>
      </c>
    </row>
    <row r="236" spans="1:18" ht="14.25" customHeight="1">
      <c r="A236" s="134" t="s">
        <v>2</v>
      </c>
      <c r="B236" s="28">
        <v>43867</v>
      </c>
      <c r="C236" s="27" t="s">
        <v>934</v>
      </c>
      <c r="D236" s="43"/>
      <c r="E236" s="43"/>
      <c r="F236" s="120">
        <v>124.72</v>
      </c>
      <c r="G236" s="120"/>
      <c r="H236" s="120"/>
      <c r="I236" s="27" t="s">
        <v>91</v>
      </c>
      <c r="J236" s="43" t="s">
        <v>87</v>
      </c>
      <c r="K236" s="27"/>
      <c r="L236" s="27"/>
      <c r="M236" s="27"/>
      <c r="N236" s="43" t="s">
        <v>688</v>
      </c>
      <c r="O236" s="135"/>
      <c r="P236" s="31">
        <f t="shared" si="0"/>
        <v>-3145.9899999999034</v>
      </c>
      <c r="Q236" s="31">
        <f t="shared" si="1"/>
        <v>156587.2999999999</v>
      </c>
      <c r="R236" s="31">
        <f t="shared" si="2"/>
        <v>153441.31</v>
      </c>
    </row>
    <row r="237" spans="1:18" ht="14.25" customHeight="1">
      <c r="A237" s="134" t="s">
        <v>2</v>
      </c>
      <c r="B237" s="28">
        <v>43870</v>
      </c>
      <c r="C237" s="27" t="s">
        <v>923</v>
      </c>
      <c r="D237" s="27"/>
      <c r="E237" s="27"/>
      <c r="F237" s="120">
        <v>600</v>
      </c>
      <c r="G237" s="120"/>
      <c r="H237" s="120"/>
      <c r="I237" s="27" t="s">
        <v>91</v>
      </c>
      <c r="J237" s="43" t="s">
        <v>87</v>
      </c>
      <c r="K237" s="27" t="s">
        <v>832</v>
      </c>
      <c r="L237" s="117"/>
      <c r="M237" s="117"/>
      <c r="N237" s="43" t="s">
        <v>688</v>
      </c>
      <c r="O237" s="135"/>
      <c r="P237" s="31">
        <f t="shared" si="0"/>
        <v>-3745.9899999999034</v>
      </c>
      <c r="Q237" s="31">
        <f t="shared" si="1"/>
        <v>157187.2999999999</v>
      </c>
      <c r="R237" s="31">
        <f t="shared" si="2"/>
        <v>153441.31</v>
      </c>
    </row>
    <row r="238" spans="1:18" ht="14.25" customHeight="1">
      <c r="A238" s="134" t="s">
        <v>2</v>
      </c>
      <c r="B238" s="28">
        <v>43872</v>
      </c>
      <c r="C238" s="27" t="s">
        <v>855</v>
      </c>
      <c r="D238" s="27"/>
      <c r="E238" s="27"/>
      <c r="F238" s="120"/>
      <c r="G238" s="120">
        <v>4963</v>
      </c>
      <c r="H238" s="120"/>
      <c r="I238" s="27" t="s">
        <v>91</v>
      </c>
      <c r="J238" s="43" t="s">
        <v>87</v>
      </c>
      <c r="K238" s="27"/>
      <c r="L238" s="27"/>
      <c r="M238" s="27"/>
      <c r="N238" s="43" t="s">
        <v>688</v>
      </c>
      <c r="O238" s="135"/>
      <c r="P238" s="31">
        <f t="shared" si="0"/>
        <v>1217.0100000000966</v>
      </c>
      <c r="Q238" s="31">
        <f t="shared" si="1"/>
        <v>157187.2999999999</v>
      </c>
      <c r="R238" s="31">
        <f t="shared" si="2"/>
        <v>158404.31</v>
      </c>
    </row>
    <row r="239" spans="1:18" ht="14.25" customHeight="1">
      <c r="A239" s="134" t="s">
        <v>2</v>
      </c>
      <c r="B239" s="28">
        <v>43881</v>
      </c>
      <c r="C239" s="27" t="s">
        <v>935</v>
      </c>
      <c r="D239" s="43"/>
      <c r="E239" s="43"/>
      <c r="F239" s="139">
        <v>51.06</v>
      </c>
      <c r="G239" s="120"/>
      <c r="H239" s="120"/>
      <c r="I239" s="27" t="s">
        <v>91</v>
      </c>
      <c r="J239" s="43" t="s">
        <v>87</v>
      </c>
      <c r="K239" s="27"/>
      <c r="L239" s="27"/>
      <c r="M239" s="27"/>
      <c r="N239" s="43" t="s">
        <v>688</v>
      </c>
      <c r="O239" s="135"/>
      <c r="P239" s="31">
        <f t="shared" si="0"/>
        <v>1165.950000000099</v>
      </c>
      <c r="Q239" s="31">
        <f t="shared" si="1"/>
        <v>157238.3599999999</v>
      </c>
      <c r="R239" s="31">
        <f t="shared" si="2"/>
        <v>158404.31</v>
      </c>
    </row>
    <row r="240" spans="1:18" ht="14.25" customHeight="1">
      <c r="A240" s="134" t="s">
        <v>2</v>
      </c>
      <c r="B240" s="28">
        <v>43890</v>
      </c>
      <c r="C240" s="27" t="s">
        <v>908</v>
      </c>
      <c r="D240" s="27"/>
      <c r="E240" s="27"/>
      <c r="F240" s="120"/>
      <c r="G240" s="120"/>
      <c r="H240" s="120">
        <v>178.54</v>
      </c>
      <c r="I240" s="27"/>
      <c r="J240" s="43"/>
      <c r="K240" s="27"/>
      <c r="L240" s="27"/>
      <c r="M240" s="27"/>
      <c r="N240" s="43" t="s">
        <v>688</v>
      </c>
      <c r="O240" s="135"/>
      <c r="P240" s="31">
        <f t="shared" si="0"/>
        <v>1165.950000000099</v>
      </c>
      <c r="Q240" s="31">
        <f t="shared" si="1"/>
        <v>157238.3599999999</v>
      </c>
      <c r="R240" s="31">
        <f t="shared" si="2"/>
        <v>158404.31</v>
      </c>
    </row>
    <row r="241" spans="1:18" ht="14.25" customHeight="1">
      <c r="A241" s="134" t="s">
        <v>2</v>
      </c>
      <c r="B241" s="28">
        <v>43894</v>
      </c>
      <c r="C241" s="27" t="s">
        <v>936</v>
      </c>
      <c r="D241" s="43"/>
      <c r="E241" s="43"/>
      <c r="F241" s="120">
        <v>853.73</v>
      </c>
      <c r="G241" s="120"/>
      <c r="H241" s="120"/>
      <c r="I241" s="27" t="s">
        <v>91</v>
      </c>
      <c r="J241" s="43" t="s">
        <v>87</v>
      </c>
      <c r="K241" s="27"/>
      <c r="L241" s="27"/>
      <c r="M241" s="27"/>
      <c r="N241" s="43" t="s">
        <v>688</v>
      </c>
      <c r="O241" s="135"/>
      <c r="P241" s="31">
        <f t="shared" si="0"/>
        <v>312.22000000008848</v>
      </c>
      <c r="Q241" s="31">
        <f t="shared" si="1"/>
        <v>158092.08999999991</v>
      </c>
      <c r="R241" s="31">
        <f t="shared" si="2"/>
        <v>158404.31</v>
      </c>
    </row>
    <row r="242" spans="1:18" ht="14.25" customHeight="1">
      <c r="A242" s="134" t="s">
        <v>2</v>
      </c>
      <c r="B242" s="28">
        <v>43894</v>
      </c>
      <c r="C242" s="27" t="s">
        <v>937</v>
      </c>
      <c r="D242" s="43"/>
      <c r="E242" s="43"/>
      <c r="F242" s="120">
        <v>158.22</v>
      </c>
      <c r="G242" s="120"/>
      <c r="H242" s="120"/>
      <c r="I242" s="27" t="s">
        <v>91</v>
      </c>
      <c r="J242" s="43" t="s">
        <v>87</v>
      </c>
      <c r="K242" s="27"/>
      <c r="L242" s="27"/>
      <c r="M242" s="27"/>
      <c r="N242" s="43" t="s">
        <v>688</v>
      </c>
      <c r="O242" s="135"/>
      <c r="P242" s="31">
        <f t="shared" si="0"/>
        <v>154.00000000008731</v>
      </c>
      <c r="Q242" s="31">
        <f t="shared" si="1"/>
        <v>158250.30999999991</v>
      </c>
      <c r="R242" s="31">
        <f t="shared" si="2"/>
        <v>158404.31</v>
      </c>
    </row>
    <row r="243" spans="1:18" ht="14.25" customHeight="1">
      <c r="A243" s="134" t="s">
        <v>2</v>
      </c>
      <c r="B243" s="28">
        <v>43902</v>
      </c>
      <c r="C243" s="27" t="s">
        <v>938</v>
      </c>
      <c r="D243" s="27"/>
      <c r="E243" s="27"/>
      <c r="F243" s="120">
        <v>200</v>
      </c>
      <c r="G243" s="120"/>
      <c r="H243" s="120"/>
      <c r="I243" s="27" t="s">
        <v>91</v>
      </c>
      <c r="J243" s="43" t="s">
        <v>87</v>
      </c>
      <c r="K243" s="27" t="s">
        <v>880</v>
      </c>
      <c r="L243" s="27">
        <v>4475</v>
      </c>
      <c r="M243" s="27"/>
      <c r="N243" s="43" t="s">
        <v>688</v>
      </c>
      <c r="O243" s="135"/>
      <c r="P243" s="31">
        <f t="shared" si="0"/>
        <v>-45.999999999912689</v>
      </c>
      <c r="Q243" s="31">
        <f t="shared" si="1"/>
        <v>158450.30999999991</v>
      </c>
      <c r="R243" s="31">
        <f t="shared" si="2"/>
        <v>158404.31</v>
      </c>
    </row>
    <row r="244" spans="1:18" ht="14.25" customHeight="1">
      <c r="A244" s="134" t="s">
        <v>2</v>
      </c>
      <c r="B244" s="28">
        <v>43910</v>
      </c>
      <c r="C244" s="27" t="s">
        <v>939</v>
      </c>
      <c r="D244" s="43"/>
      <c r="E244" s="43"/>
      <c r="F244" s="120">
        <v>64.53</v>
      </c>
      <c r="G244" s="120"/>
      <c r="H244" s="120"/>
      <c r="I244" s="27" t="s">
        <v>91</v>
      </c>
      <c r="J244" s="43" t="s">
        <v>87</v>
      </c>
      <c r="K244" s="27"/>
      <c r="L244" s="27"/>
      <c r="M244" s="27"/>
      <c r="N244" s="43" t="s">
        <v>688</v>
      </c>
      <c r="O244" s="135"/>
      <c r="P244" s="31">
        <f t="shared" si="0"/>
        <v>-110.52999999991152</v>
      </c>
      <c r="Q244" s="31">
        <f t="shared" si="1"/>
        <v>158514.83999999991</v>
      </c>
      <c r="R244" s="31">
        <f t="shared" si="2"/>
        <v>158404.31</v>
      </c>
    </row>
    <row r="245" spans="1:18" ht="14.25" customHeight="1">
      <c r="A245" s="134" t="s">
        <v>2</v>
      </c>
      <c r="B245" s="28">
        <v>43920</v>
      </c>
      <c r="C245" s="27" t="s">
        <v>940</v>
      </c>
      <c r="D245" s="43"/>
      <c r="E245" s="43"/>
      <c r="F245" s="120">
        <v>743.37</v>
      </c>
      <c r="G245" s="120"/>
      <c r="H245" s="120"/>
      <c r="I245" s="27" t="s">
        <v>91</v>
      </c>
      <c r="J245" s="43" t="s">
        <v>87</v>
      </c>
      <c r="K245" s="27"/>
      <c r="L245" s="27"/>
      <c r="M245" s="27"/>
      <c r="N245" s="43" t="s">
        <v>688</v>
      </c>
      <c r="O245" s="135"/>
      <c r="P245" s="31">
        <f t="shared" si="0"/>
        <v>-853.89999999990687</v>
      </c>
      <c r="Q245" s="31">
        <f t="shared" si="1"/>
        <v>159258.2099999999</v>
      </c>
      <c r="R245" s="31">
        <f t="shared" si="2"/>
        <v>158404.31</v>
      </c>
    </row>
    <row r="246" spans="1:18" ht="14.25" customHeight="1">
      <c r="A246" s="134" t="s">
        <v>2</v>
      </c>
      <c r="B246" s="28">
        <v>43920</v>
      </c>
      <c r="C246" s="27" t="s">
        <v>941</v>
      </c>
      <c r="D246" s="43"/>
      <c r="E246" s="43"/>
      <c r="F246" s="120">
        <v>143.78</v>
      </c>
      <c r="G246" s="120"/>
      <c r="H246" s="120"/>
      <c r="I246" s="27" t="s">
        <v>91</v>
      </c>
      <c r="J246" s="43" t="s">
        <v>87</v>
      </c>
      <c r="K246" s="27"/>
      <c r="L246" s="27"/>
      <c r="M246" s="27"/>
      <c r="N246" s="43" t="s">
        <v>688</v>
      </c>
      <c r="O246" s="135"/>
      <c r="P246" s="31">
        <f t="shared" si="0"/>
        <v>-997.6799999999057</v>
      </c>
      <c r="Q246" s="31">
        <f t="shared" si="1"/>
        <v>159401.9899999999</v>
      </c>
      <c r="R246" s="31">
        <f t="shared" si="2"/>
        <v>158404.31</v>
      </c>
    </row>
    <row r="247" spans="1:18" ht="14.25" customHeight="1">
      <c r="A247" s="134" t="s">
        <v>2</v>
      </c>
      <c r="B247" s="28">
        <v>43920</v>
      </c>
      <c r="C247" s="27" t="s">
        <v>908</v>
      </c>
      <c r="D247" s="27"/>
      <c r="E247" s="27"/>
      <c r="F247" s="120"/>
      <c r="G247" s="120"/>
      <c r="H247" s="120">
        <v>178.49</v>
      </c>
      <c r="I247" s="27"/>
      <c r="J247" s="43"/>
      <c r="K247" s="27"/>
      <c r="L247" s="27"/>
      <c r="M247" s="27"/>
      <c r="N247" s="43" t="s">
        <v>688</v>
      </c>
      <c r="O247" s="135"/>
      <c r="P247" s="31">
        <f t="shared" si="0"/>
        <v>-997.6799999999057</v>
      </c>
      <c r="Q247" s="31">
        <f t="shared" si="1"/>
        <v>159401.9899999999</v>
      </c>
      <c r="R247" s="31">
        <f t="shared" si="2"/>
        <v>158404.31</v>
      </c>
    </row>
    <row r="248" spans="1:18" ht="14.25" customHeight="1">
      <c r="A248" s="134" t="s">
        <v>2</v>
      </c>
      <c r="B248" s="28">
        <v>43941</v>
      </c>
      <c r="C248" s="27" t="s">
        <v>942</v>
      </c>
      <c r="D248" s="43"/>
      <c r="E248" s="43"/>
      <c r="F248" s="120">
        <v>57.72</v>
      </c>
      <c r="G248" s="120"/>
      <c r="H248" s="120"/>
      <c r="I248" s="27" t="s">
        <v>91</v>
      </c>
      <c r="J248" s="43" t="s">
        <v>87</v>
      </c>
      <c r="K248" s="27"/>
      <c r="L248" s="27"/>
      <c r="M248" s="27"/>
      <c r="N248" s="43" t="s">
        <v>688</v>
      </c>
      <c r="O248" s="135"/>
      <c r="P248" s="31">
        <f t="shared" si="0"/>
        <v>-1055.3999999999069</v>
      </c>
      <c r="Q248" s="31">
        <f t="shared" si="1"/>
        <v>159459.7099999999</v>
      </c>
      <c r="R248" s="31">
        <f t="shared" si="2"/>
        <v>158404.31</v>
      </c>
    </row>
    <row r="249" spans="1:18" ht="14.25" customHeight="1">
      <c r="A249" s="134" t="s">
        <v>2</v>
      </c>
      <c r="B249" s="28">
        <v>43951</v>
      </c>
      <c r="C249" s="27" t="s">
        <v>908</v>
      </c>
      <c r="D249" s="27"/>
      <c r="E249" s="27"/>
      <c r="F249" s="120"/>
      <c r="G249" s="120"/>
      <c r="H249" s="120">
        <v>178.67</v>
      </c>
      <c r="I249" s="27"/>
      <c r="J249" s="43"/>
      <c r="K249" s="27"/>
      <c r="L249" s="27"/>
      <c r="M249" s="27"/>
      <c r="N249" s="43" t="s">
        <v>688</v>
      </c>
      <c r="O249" s="135"/>
      <c r="P249" s="31">
        <f t="shared" si="0"/>
        <v>-1055.3999999999069</v>
      </c>
      <c r="Q249" s="31">
        <f t="shared" si="1"/>
        <v>159459.7099999999</v>
      </c>
      <c r="R249" s="31">
        <f t="shared" si="2"/>
        <v>158404.31</v>
      </c>
    </row>
    <row r="250" spans="1:18" ht="14.25" customHeight="1">
      <c r="A250" s="134" t="s">
        <v>2</v>
      </c>
      <c r="B250" s="28">
        <v>43958</v>
      </c>
      <c r="C250" s="27" t="s">
        <v>328</v>
      </c>
      <c r="D250" s="27"/>
      <c r="E250" s="27"/>
      <c r="F250" s="120"/>
      <c r="G250" s="120"/>
      <c r="H250" s="120">
        <v>58.99</v>
      </c>
      <c r="I250" s="27"/>
      <c r="J250" s="43"/>
      <c r="K250" s="27"/>
      <c r="L250" s="27"/>
      <c r="M250" s="27"/>
      <c r="N250" s="43" t="s">
        <v>688</v>
      </c>
      <c r="O250" s="135"/>
      <c r="P250" s="31">
        <f t="shared" si="0"/>
        <v>-1055.3999999999069</v>
      </c>
      <c r="Q250" s="31">
        <f t="shared" si="1"/>
        <v>159459.7099999999</v>
      </c>
      <c r="R250" s="31">
        <f t="shared" si="2"/>
        <v>158404.31</v>
      </c>
    </row>
    <row r="251" spans="1:18" ht="14.25" customHeight="1">
      <c r="A251" s="134" t="s">
        <v>2</v>
      </c>
      <c r="B251" s="28">
        <v>43970</v>
      </c>
      <c r="C251" s="27" t="s">
        <v>943</v>
      </c>
      <c r="D251" s="27"/>
      <c r="E251" s="27"/>
      <c r="F251" s="120">
        <v>106.9</v>
      </c>
      <c r="G251" s="120"/>
      <c r="H251" s="120"/>
      <c r="I251" s="27" t="s">
        <v>89</v>
      </c>
      <c r="J251" s="43" t="s">
        <v>87</v>
      </c>
      <c r="K251" s="27" t="s">
        <v>298</v>
      </c>
      <c r="L251" s="27">
        <v>843</v>
      </c>
      <c r="M251" s="27"/>
      <c r="N251" s="43" t="s">
        <v>688</v>
      </c>
      <c r="O251" s="135"/>
      <c r="P251" s="31">
        <f t="shared" si="0"/>
        <v>-1162.299999999901</v>
      </c>
      <c r="Q251" s="31">
        <f t="shared" si="1"/>
        <v>159566.6099999999</v>
      </c>
      <c r="R251" s="31">
        <f t="shared" si="2"/>
        <v>158404.31</v>
      </c>
    </row>
    <row r="252" spans="1:18" ht="14.25" customHeight="1">
      <c r="A252" s="134" t="s">
        <v>2</v>
      </c>
      <c r="B252" s="28">
        <v>43981</v>
      </c>
      <c r="C252" s="27" t="s">
        <v>908</v>
      </c>
      <c r="D252" s="27"/>
      <c r="E252" s="27"/>
      <c r="F252" s="120"/>
      <c r="G252" s="120"/>
      <c r="H252" s="120">
        <v>178.54</v>
      </c>
      <c r="I252" s="27"/>
      <c r="J252" s="43"/>
      <c r="K252" s="27"/>
      <c r="L252" s="27"/>
      <c r="M252" s="27"/>
      <c r="N252" s="43" t="s">
        <v>688</v>
      </c>
      <c r="O252" s="135"/>
      <c r="P252" s="31">
        <f t="shared" si="0"/>
        <v>-1162.299999999901</v>
      </c>
      <c r="Q252" s="31">
        <f t="shared" si="1"/>
        <v>159566.6099999999</v>
      </c>
      <c r="R252" s="31">
        <f t="shared" si="2"/>
        <v>158404.31</v>
      </c>
    </row>
    <row r="253" spans="1:18" ht="14.25" customHeight="1">
      <c r="A253" s="134" t="s">
        <v>2</v>
      </c>
      <c r="B253" s="28">
        <v>43986</v>
      </c>
      <c r="C253" s="27" t="s">
        <v>896</v>
      </c>
      <c r="D253" s="27"/>
      <c r="E253" s="27"/>
      <c r="F253" s="120">
        <v>301.38</v>
      </c>
      <c r="G253" s="120"/>
      <c r="H253" s="120"/>
      <c r="I253" s="27" t="s">
        <v>91</v>
      </c>
      <c r="J253" s="43" t="s">
        <v>87</v>
      </c>
      <c r="K253" s="27"/>
      <c r="L253" s="27"/>
      <c r="M253" s="27"/>
      <c r="N253" s="43" t="s">
        <v>688</v>
      </c>
      <c r="O253" s="135"/>
      <c r="P253" s="31">
        <f t="shared" si="0"/>
        <v>-1463.6799999999057</v>
      </c>
      <c r="Q253" s="31">
        <f t="shared" si="1"/>
        <v>159867.9899999999</v>
      </c>
      <c r="R253" s="31">
        <f t="shared" si="2"/>
        <v>158404.31</v>
      </c>
    </row>
    <row r="254" spans="1:18" ht="14.25" customHeight="1">
      <c r="A254" s="134" t="s">
        <v>2</v>
      </c>
      <c r="B254" s="28">
        <v>43986</v>
      </c>
      <c r="C254" s="27" t="s">
        <v>944</v>
      </c>
      <c r="D254" s="27"/>
      <c r="E254" s="27"/>
      <c r="F254" s="120">
        <v>57.43</v>
      </c>
      <c r="G254" s="120"/>
      <c r="H254" s="120"/>
      <c r="I254" s="27" t="s">
        <v>91</v>
      </c>
      <c r="J254" s="43" t="s">
        <v>87</v>
      </c>
      <c r="K254" s="27"/>
      <c r="L254" s="27"/>
      <c r="M254" s="27"/>
      <c r="N254" s="43" t="s">
        <v>688</v>
      </c>
      <c r="O254" s="135"/>
      <c r="P254" s="31">
        <f t="shared" si="0"/>
        <v>-1521.1099999998987</v>
      </c>
      <c r="Q254" s="31">
        <f t="shared" si="1"/>
        <v>159925.4199999999</v>
      </c>
      <c r="R254" s="31">
        <f t="shared" si="2"/>
        <v>158404.31</v>
      </c>
    </row>
    <row r="255" spans="1:18" ht="14.25" customHeight="1">
      <c r="A255" s="134" t="s">
        <v>2</v>
      </c>
      <c r="B255" s="28">
        <v>44001</v>
      </c>
      <c r="C255" s="27" t="s">
        <v>328</v>
      </c>
      <c r="D255" s="27"/>
      <c r="E255" s="27"/>
      <c r="F255" s="120">
        <v>335.08</v>
      </c>
      <c r="G255" s="120"/>
      <c r="H255" s="120"/>
      <c r="I255" s="27" t="s">
        <v>89</v>
      </c>
      <c r="J255" s="43" t="s">
        <v>87</v>
      </c>
      <c r="K255" s="27"/>
      <c r="L255" s="27"/>
      <c r="M255" s="27"/>
      <c r="N255" s="43" t="s">
        <v>688</v>
      </c>
      <c r="O255" s="135"/>
      <c r="P255" s="31">
        <f t="shared" si="0"/>
        <v>-1856.1899999998859</v>
      </c>
      <c r="Q255" s="31">
        <f t="shared" si="1"/>
        <v>160260.49999999988</v>
      </c>
      <c r="R255" s="31">
        <f t="shared" si="2"/>
        <v>158404.31</v>
      </c>
    </row>
    <row r="256" spans="1:18" ht="14.25" customHeight="1">
      <c r="A256" s="134" t="s">
        <v>2</v>
      </c>
      <c r="B256" s="28">
        <v>44002</v>
      </c>
      <c r="C256" s="27" t="s">
        <v>945</v>
      </c>
      <c r="D256" s="27"/>
      <c r="E256" s="27"/>
      <c r="F256" s="120">
        <v>22.93</v>
      </c>
      <c r="G256" s="120"/>
      <c r="H256" s="120"/>
      <c r="I256" s="27" t="s">
        <v>91</v>
      </c>
      <c r="J256" s="43" t="s">
        <v>87</v>
      </c>
      <c r="K256" s="27"/>
      <c r="L256" s="27"/>
      <c r="M256" s="27"/>
      <c r="N256" s="43" t="s">
        <v>688</v>
      </c>
      <c r="O256" s="135"/>
      <c r="P256" s="31">
        <f t="shared" si="0"/>
        <v>-1879.1199999998789</v>
      </c>
      <c r="Q256" s="31">
        <f t="shared" si="1"/>
        <v>160283.42999999988</v>
      </c>
      <c r="R256" s="31">
        <f t="shared" si="2"/>
        <v>158404.31</v>
      </c>
    </row>
    <row r="257" spans="1:18" ht="14.25" customHeight="1">
      <c r="A257" s="134" t="s">
        <v>2</v>
      </c>
      <c r="B257" s="28">
        <v>44010</v>
      </c>
      <c r="C257" s="27" t="s">
        <v>328</v>
      </c>
      <c r="D257" s="27"/>
      <c r="E257" s="27"/>
      <c r="F257" s="120">
        <v>382.39</v>
      </c>
      <c r="G257" s="120"/>
      <c r="H257" s="120"/>
      <c r="I257" s="27" t="s">
        <v>89</v>
      </c>
      <c r="J257" s="43" t="s">
        <v>87</v>
      </c>
      <c r="K257" s="27"/>
      <c r="L257" s="27"/>
      <c r="M257" s="27"/>
      <c r="N257" s="43" t="s">
        <v>688</v>
      </c>
      <c r="O257" s="135"/>
      <c r="P257" s="31">
        <f t="shared" ref="P257:P374" si="3">R257-Q257</f>
        <v>-2261.5099999998929</v>
      </c>
      <c r="Q257" s="31">
        <f t="shared" ref="Q257:Q338" si="4">SUM($F$2:F257)</f>
        <v>160665.81999999989</v>
      </c>
      <c r="R257" s="31">
        <f t="shared" ref="R257:R338" si="5">SUM($G$2:G257)</f>
        <v>158404.31</v>
      </c>
    </row>
    <row r="258" spans="1:18" ht="14.25" customHeight="1">
      <c r="A258" s="134" t="s">
        <v>2</v>
      </c>
      <c r="B258" s="28">
        <v>44012</v>
      </c>
      <c r="C258" s="27" t="s">
        <v>908</v>
      </c>
      <c r="D258" s="27"/>
      <c r="E258" s="27"/>
      <c r="F258" s="120"/>
      <c r="G258" s="120"/>
      <c r="H258" s="120">
        <v>178.4</v>
      </c>
      <c r="I258" s="27"/>
      <c r="J258" s="43"/>
      <c r="K258" s="27"/>
      <c r="L258" s="27"/>
      <c r="M258" s="27"/>
      <c r="N258" s="43" t="s">
        <v>688</v>
      </c>
      <c r="O258" s="135"/>
      <c r="P258" s="31">
        <f t="shared" si="3"/>
        <v>-2261.5099999998929</v>
      </c>
      <c r="Q258" s="31">
        <f t="shared" si="4"/>
        <v>160665.81999999989</v>
      </c>
      <c r="R258" s="31">
        <f t="shared" si="5"/>
        <v>158404.31</v>
      </c>
    </row>
    <row r="259" spans="1:18" ht="14.25" customHeight="1">
      <c r="A259" s="134" t="s">
        <v>2</v>
      </c>
      <c r="B259" s="28">
        <v>44013</v>
      </c>
      <c r="C259" s="27" t="s">
        <v>909</v>
      </c>
      <c r="D259" s="27"/>
      <c r="E259" s="27"/>
      <c r="F259" s="120">
        <v>450</v>
      </c>
      <c r="G259" s="120"/>
      <c r="H259" s="120"/>
      <c r="I259" s="27" t="s">
        <v>91</v>
      </c>
      <c r="J259" s="43" t="s">
        <v>87</v>
      </c>
      <c r="K259" s="27" t="s">
        <v>699</v>
      </c>
      <c r="L259" s="27">
        <v>3825</v>
      </c>
      <c r="M259" s="27"/>
      <c r="N259" s="43" t="s">
        <v>688</v>
      </c>
      <c r="O259" s="135"/>
      <c r="P259" s="31">
        <f t="shared" si="3"/>
        <v>-2711.5099999998929</v>
      </c>
      <c r="Q259" s="31">
        <f t="shared" si="4"/>
        <v>161115.81999999989</v>
      </c>
      <c r="R259" s="31">
        <f t="shared" si="5"/>
        <v>158404.31</v>
      </c>
    </row>
    <row r="260" spans="1:18" ht="14.25" customHeight="1">
      <c r="A260" s="134" t="s">
        <v>2</v>
      </c>
      <c r="B260" s="28">
        <v>44020</v>
      </c>
      <c r="C260" s="27" t="s">
        <v>946</v>
      </c>
      <c r="D260" s="27"/>
      <c r="E260" s="27"/>
      <c r="F260" s="120"/>
      <c r="G260" s="120"/>
      <c r="H260" s="120">
        <v>194.89</v>
      </c>
      <c r="I260" s="27"/>
      <c r="J260" s="43"/>
      <c r="K260" s="27"/>
      <c r="L260" s="27"/>
      <c r="M260" s="27"/>
      <c r="N260" s="43" t="s">
        <v>688</v>
      </c>
      <c r="O260" s="135"/>
      <c r="P260" s="31">
        <f t="shared" si="3"/>
        <v>-2711.5099999998929</v>
      </c>
      <c r="Q260" s="31">
        <f t="shared" si="4"/>
        <v>161115.81999999989</v>
      </c>
      <c r="R260" s="31">
        <f t="shared" si="5"/>
        <v>158404.31</v>
      </c>
    </row>
    <row r="261" spans="1:18" ht="14.25" customHeight="1">
      <c r="A261" s="134" t="s">
        <v>2</v>
      </c>
      <c r="B261" s="28">
        <v>44027</v>
      </c>
      <c r="C261" s="27" t="s">
        <v>947</v>
      </c>
      <c r="D261" s="27"/>
      <c r="E261" s="27"/>
      <c r="F261" s="120"/>
      <c r="G261" s="120">
        <v>9963</v>
      </c>
      <c r="H261" s="120"/>
      <c r="I261" s="27" t="s">
        <v>91</v>
      </c>
      <c r="J261" s="43" t="s">
        <v>87</v>
      </c>
      <c r="K261" s="27"/>
      <c r="L261" s="27"/>
      <c r="M261" s="27"/>
      <c r="N261" s="43" t="s">
        <v>688</v>
      </c>
      <c r="O261" s="135"/>
      <c r="P261" s="31">
        <f t="shared" si="3"/>
        <v>7251.4900000001071</v>
      </c>
      <c r="Q261" s="31">
        <f t="shared" si="4"/>
        <v>161115.81999999989</v>
      </c>
      <c r="R261" s="31">
        <f t="shared" si="5"/>
        <v>168367.31</v>
      </c>
    </row>
    <row r="262" spans="1:18" ht="14.25" customHeight="1">
      <c r="A262" s="134" t="s">
        <v>2</v>
      </c>
      <c r="B262" s="28">
        <v>44027</v>
      </c>
      <c r="C262" s="27" t="s">
        <v>948</v>
      </c>
      <c r="D262" s="27"/>
      <c r="E262" s="27"/>
      <c r="F262" s="120">
        <v>5265</v>
      </c>
      <c r="G262" s="120"/>
      <c r="H262" s="120"/>
      <c r="I262" s="27" t="s">
        <v>91</v>
      </c>
      <c r="J262" s="43" t="s">
        <v>87</v>
      </c>
      <c r="K262" s="27"/>
      <c r="L262" s="27"/>
      <c r="M262" s="27"/>
      <c r="N262" s="43" t="s">
        <v>688</v>
      </c>
      <c r="O262" s="135"/>
      <c r="P262" s="31">
        <f t="shared" si="3"/>
        <v>1986.4900000001071</v>
      </c>
      <c r="Q262" s="31">
        <f t="shared" si="4"/>
        <v>166380.81999999989</v>
      </c>
      <c r="R262" s="31">
        <f t="shared" si="5"/>
        <v>168367.31</v>
      </c>
    </row>
    <row r="263" spans="1:18" ht="14.25" customHeight="1">
      <c r="A263" s="134" t="s">
        <v>2</v>
      </c>
      <c r="B263" s="28">
        <v>44034</v>
      </c>
      <c r="C263" s="27" t="s">
        <v>949</v>
      </c>
      <c r="D263" s="27"/>
      <c r="E263" s="27"/>
      <c r="F263" s="120"/>
      <c r="G263" s="120"/>
      <c r="H263" s="120">
        <v>194.89</v>
      </c>
      <c r="I263" s="27"/>
      <c r="J263" s="43"/>
      <c r="K263" s="27"/>
      <c r="L263" s="27"/>
      <c r="M263" s="27"/>
      <c r="N263" s="43" t="s">
        <v>688</v>
      </c>
      <c r="O263" s="135"/>
      <c r="P263" s="31">
        <f t="shared" si="3"/>
        <v>1986.4900000001071</v>
      </c>
      <c r="Q263" s="31">
        <f t="shared" si="4"/>
        <v>166380.81999999989</v>
      </c>
      <c r="R263" s="31">
        <f t="shared" si="5"/>
        <v>168367.31</v>
      </c>
    </row>
    <row r="264" spans="1:18" ht="14.25" customHeight="1">
      <c r="A264" s="134" t="s">
        <v>2</v>
      </c>
      <c r="B264" s="28">
        <v>44037</v>
      </c>
      <c r="C264" s="27" t="s">
        <v>950</v>
      </c>
      <c r="D264" s="27"/>
      <c r="E264" s="27"/>
      <c r="F264" s="120"/>
      <c r="G264" s="120"/>
      <c r="H264" s="120">
        <v>190.16</v>
      </c>
      <c r="I264" s="27"/>
      <c r="J264" s="43"/>
      <c r="K264" s="27"/>
      <c r="L264" s="27"/>
      <c r="M264" s="27"/>
      <c r="N264" s="43" t="s">
        <v>688</v>
      </c>
      <c r="O264" s="135"/>
      <c r="P264" s="31">
        <f t="shared" si="3"/>
        <v>1986.4900000001071</v>
      </c>
      <c r="Q264" s="31">
        <f t="shared" si="4"/>
        <v>166380.81999999989</v>
      </c>
      <c r="R264" s="31">
        <f t="shared" si="5"/>
        <v>168367.31</v>
      </c>
    </row>
    <row r="265" spans="1:18" ht="14.25" customHeight="1">
      <c r="A265" s="134" t="s">
        <v>2</v>
      </c>
      <c r="B265" s="28">
        <v>44039</v>
      </c>
      <c r="C265" s="27" t="s">
        <v>951</v>
      </c>
      <c r="D265" s="27"/>
      <c r="E265" s="27"/>
      <c r="F265" s="120"/>
      <c r="G265" s="120"/>
      <c r="H265" s="120">
        <v>1300</v>
      </c>
      <c r="I265" s="27"/>
      <c r="J265" s="43"/>
      <c r="K265" s="27"/>
      <c r="L265" s="27"/>
      <c r="M265" s="27"/>
      <c r="N265" s="43" t="s">
        <v>688</v>
      </c>
      <c r="O265" s="135"/>
      <c r="P265" s="31">
        <f t="shared" si="3"/>
        <v>1986.4900000001071</v>
      </c>
      <c r="Q265" s="31">
        <f t="shared" si="4"/>
        <v>166380.81999999989</v>
      </c>
      <c r="R265" s="31">
        <f t="shared" si="5"/>
        <v>168367.31</v>
      </c>
    </row>
    <row r="266" spans="1:18" ht="14.25" customHeight="1">
      <c r="A266" s="134" t="s">
        <v>2</v>
      </c>
      <c r="B266" s="28">
        <v>44042</v>
      </c>
      <c r="C266" s="27" t="s">
        <v>908</v>
      </c>
      <c r="D266" s="27"/>
      <c r="E266" s="27"/>
      <c r="F266" s="120"/>
      <c r="G266" s="120"/>
      <c r="H266" s="120">
        <v>178.36</v>
      </c>
      <c r="I266" s="27"/>
      <c r="J266" s="43"/>
      <c r="K266" s="27"/>
      <c r="L266" s="27"/>
      <c r="M266" s="27"/>
      <c r="N266" s="43" t="s">
        <v>688</v>
      </c>
      <c r="O266" s="135"/>
      <c r="P266" s="31">
        <f t="shared" si="3"/>
        <v>1986.4900000001071</v>
      </c>
      <c r="Q266" s="31">
        <f t="shared" si="4"/>
        <v>166380.81999999989</v>
      </c>
      <c r="R266" s="31">
        <f t="shared" si="5"/>
        <v>168367.31</v>
      </c>
    </row>
    <row r="267" spans="1:18" ht="14.25" customHeight="1">
      <c r="A267" s="134" t="s">
        <v>2</v>
      </c>
      <c r="B267" s="28">
        <v>44073</v>
      </c>
      <c r="C267" s="27" t="s">
        <v>908</v>
      </c>
      <c r="D267" s="27"/>
      <c r="E267" s="27"/>
      <c r="F267" s="120"/>
      <c r="G267" s="120"/>
      <c r="H267" s="120">
        <v>178.45</v>
      </c>
      <c r="I267" s="27"/>
      <c r="J267" s="43"/>
      <c r="K267" s="27"/>
      <c r="L267" s="27"/>
      <c r="M267" s="27"/>
      <c r="N267" s="43" t="s">
        <v>688</v>
      </c>
      <c r="O267" s="135"/>
      <c r="P267" s="31">
        <f t="shared" si="3"/>
        <v>1986.4900000001071</v>
      </c>
      <c r="Q267" s="31">
        <f t="shared" si="4"/>
        <v>166380.81999999989</v>
      </c>
      <c r="R267" s="31">
        <f t="shared" si="5"/>
        <v>168367.31</v>
      </c>
    </row>
    <row r="268" spans="1:18" ht="14.25" customHeight="1">
      <c r="A268" s="134" t="s">
        <v>2</v>
      </c>
      <c r="B268" s="28">
        <v>44084</v>
      </c>
      <c r="C268" s="27" t="s">
        <v>952</v>
      </c>
      <c r="D268" s="27"/>
      <c r="E268" s="27"/>
      <c r="F268" s="120">
        <v>468</v>
      </c>
      <c r="G268" s="120"/>
      <c r="H268" s="120"/>
      <c r="I268" s="27" t="s">
        <v>91</v>
      </c>
      <c r="J268" s="43" t="s">
        <v>87</v>
      </c>
      <c r="K268" s="27" t="s">
        <v>953</v>
      </c>
      <c r="L268" s="27">
        <v>789</v>
      </c>
      <c r="M268" s="27"/>
      <c r="N268" s="43" t="s">
        <v>688</v>
      </c>
      <c r="O268" s="135"/>
      <c r="P268" s="31">
        <f t="shared" si="3"/>
        <v>1518.4900000001071</v>
      </c>
      <c r="Q268" s="31">
        <f t="shared" si="4"/>
        <v>166848.81999999989</v>
      </c>
      <c r="R268" s="31">
        <f t="shared" si="5"/>
        <v>168367.31</v>
      </c>
    </row>
    <row r="269" spans="1:18" ht="14.25" customHeight="1">
      <c r="A269" s="134" t="s">
        <v>2</v>
      </c>
      <c r="B269" s="28">
        <v>44095</v>
      </c>
      <c r="C269" s="27" t="s">
        <v>328</v>
      </c>
      <c r="D269" s="27"/>
      <c r="E269" s="27"/>
      <c r="F269" s="120"/>
      <c r="G269" s="120"/>
      <c r="H269" s="120">
        <v>15.81</v>
      </c>
      <c r="I269" s="27"/>
      <c r="J269" s="43"/>
      <c r="K269" s="27"/>
      <c r="L269" s="27"/>
      <c r="M269" s="27"/>
      <c r="N269" s="43" t="s">
        <v>688</v>
      </c>
      <c r="O269" s="135"/>
      <c r="P269" s="31">
        <f t="shared" si="3"/>
        <v>1518.4900000001071</v>
      </c>
      <c r="Q269" s="31">
        <f t="shared" si="4"/>
        <v>166848.81999999989</v>
      </c>
      <c r="R269" s="31">
        <f t="shared" si="5"/>
        <v>168367.31</v>
      </c>
    </row>
    <row r="270" spans="1:18" ht="14.25" customHeight="1">
      <c r="A270" s="134" t="s">
        <v>2</v>
      </c>
      <c r="B270" s="28">
        <v>44098</v>
      </c>
      <c r="C270" s="27" t="s">
        <v>954</v>
      </c>
      <c r="D270" s="27"/>
      <c r="E270" s="27"/>
      <c r="F270" s="120">
        <v>250</v>
      </c>
      <c r="G270" s="120"/>
      <c r="H270" s="120"/>
      <c r="I270" s="27" t="s">
        <v>91</v>
      </c>
      <c r="J270" s="43" t="s">
        <v>87</v>
      </c>
      <c r="K270" s="27" t="s">
        <v>955</v>
      </c>
      <c r="L270" s="27"/>
      <c r="M270" s="27"/>
      <c r="N270" s="43" t="s">
        <v>688</v>
      </c>
      <c r="O270" s="135"/>
      <c r="P270" s="31">
        <f t="shared" si="3"/>
        <v>1268.4900000001071</v>
      </c>
      <c r="Q270" s="31">
        <f t="shared" si="4"/>
        <v>167098.81999999989</v>
      </c>
      <c r="R270" s="31">
        <f t="shared" si="5"/>
        <v>168367.31</v>
      </c>
    </row>
    <row r="271" spans="1:18" ht="14.25" customHeight="1">
      <c r="A271" s="134" t="s">
        <v>2</v>
      </c>
      <c r="B271" s="28">
        <v>44124</v>
      </c>
      <c r="C271" s="27" t="s">
        <v>949</v>
      </c>
      <c r="D271" s="27"/>
      <c r="E271" s="27"/>
      <c r="F271" s="120"/>
      <c r="G271" s="120"/>
      <c r="H271" s="120">
        <v>194.89</v>
      </c>
      <c r="I271" s="27"/>
      <c r="J271" s="43"/>
      <c r="K271" s="27"/>
      <c r="L271" s="27"/>
      <c r="M271" s="27"/>
      <c r="N271" s="43" t="s">
        <v>688</v>
      </c>
      <c r="O271" s="135"/>
      <c r="P271" s="31">
        <f t="shared" si="3"/>
        <v>1268.4900000001071</v>
      </c>
      <c r="Q271" s="31">
        <f t="shared" si="4"/>
        <v>167098.81999999989</v>
      </c>
      <c r="R271" s="31">
        <f t="shared" si="5"/>
        <v>168367.31</v>
      </c>
    </row>
    <row r="272" spans="1:18" ht="14.25" customHeight="1">
      <c r="A272" s="134" t="s">
        <v>2</v>
      </c>
      <c r="B272" s="28">
        <v>44124</v>
      </c>
      <c r="C272" s="27" t="s">
        <v>956</v>
      </c>
      <c r="D272" s="27"/>
      <c r="E272" s="27"/>
      <c r="F272" s="120">
        <v>201</v>
      </c>
      <c r="G272" s="120"/>
      <c r="H272" s="120"/>
      <c r="I272" s="27" t="s">
        <v>91</v>
      </c>
      <c r="J272" s="43" t="s">
        <v>87</v>
      </c>
      <c r="K272" s="27"/>
      <c r="L272" s="27"/>
      <c r="M272" s="27"/>
      <c r="N272" s="43" t="s">
        <v>688</v>
      </c>
      <c r="O272" s="135"/>
      <c r="P272" s="31">
        <f t="shared" si="3"/>
        <v>1067.4900000001071</v>
      </c>
      <c r="Q272" s="31">
        <f t="shared" si="4"/>
        <v>167299.81999999989</v>
      </c>
      <c r="R272" s="31">
        <f t="shared" si="5"/>
        <v>168367.31</v>
      </c>
    </row>
    <row r="273" spans="1:18" ht="14.25" customHeight="1">
      <c r="A273" s="134" t="s">
        <v>2</v>
      </c>
      <c r="B273" s="28">
        <v>44124</v>
      </c>
      <c r="C273" s="27" t="s">
        <v>328</v>
      </c>
      <c r="D273" s="27"/>
      <c r="E273" s="27"/>
      <c r="F273" s="120"/>
      <c r="G273" s="120"/>
      <c r="H273" s="120">
        <v>35.53</v>
      </c>
      <c r="I273" s="27"/>
      <c r="J273" s="43"/>
      <c r="K273" s="27"/>
      <c r="L273" s="27"/>
      <c r="M273" s="27"/>
      <c r="N273" s="43" t="s">
        <v>688</v>
      </c>
      <c r="O273" s="135"/>
      <c r="P273" s="31">
        <f t="shared" si="3"/>
        <v>1067.4900000001071</v>
      </c>
      <c r="Q273" s="31">
        <f t="shared" si="4"/>
        <v>167299.81999999989</v>
      </c>
      <c r="R273" s="31">
        <f t="shared" si="5"/>
        <v>168367.31</v>
      </c>
    </row>
    <row r="274" spans="1:18" ht="14.25" customHeight="1">
      <c r="A274" s="134" t="s">
        <v>2</v>
      </c>
      <c r="B274" s="28">
        <v>44133</v>
      </c>
      <c r="C274" s="27" t="s">
        <v>922</v>
      </c>
      <c r="D274" s="27"/>
      <c r="E274" s="27"/>
      <c r="F274" s="120">
        <v>2029</v>
      </c>
      <c r="G274" s="120"/>
      <c r="H274" s="120"/>
      <c r="I274" s="27" t="s">
        <v>89</v>
      </c>
      <c r="J274" s="43" t="s">
        <v>87</v>
      </c>
      <c r="K274" s="27"/>
      <c r="L274" s="27"/>
      <c r="M274" s="27"/>
      <c r="N274" s="43" t="s">
        <v>688</v>
      </c>
      <c r="O274" s="135"/>
      <c r="P274" s="31">
        <f t="shared" si="3"/>
        <v>-961.5099999998929</v>
      </c>
      <c r="Q274" s="31">
        <f t="shared" si="4"/>
        <v>169328.81999999989</v>
      </c>
      <c r="R274" s="31">
        <f t="shared" si="5"/>
        <v>168367.31</v>
      </c>
    </row>
    <row r="275" spans="1:18" ht="14.25" customHeight="1">
      <c r="A275" s="134" t="s">
        <v>2</v>
      </c>
      <c r="B275" s="28">
        <v>44144</v>
      </c>
      <c r="C275" s="27" t="s">
        <v>957</v>
      </c>
      <c r="D275" s="27"/>
      <c r="E275" s="27"/>
      <c r="F275" s="120">
        <v>2029</v>
      </c>
      <c r="G275" s="120"/>
      <c r="H275" s="120"/>
      <c r="I275" s="27" t="s">
        <v>89</v>
      </c>
      <c r="J275" s="43" t="s">
        <v>87</v>
      </c>
      <c r="K275" s="27"/>
      <c r="L275" s="27"/>
      <c r="M275" s="27"/>
      <c r="N275" s="43" t="s">
        <v>688</v>
      </c>
      <c r="O275" s="135"/>
      <c r="P275" s="31">
        <f t="shared" si="3"/>
        <v>-2990.5099999998929</v>
      </c>
      <c r="Q275" s="31">
        <f t="shared" si="4"/>
        <v>171357.81999999989</v>
      </c>
      <c r="R275" s="31">
        <f t="shared" si="5"/>
        <v>168367.31</v>
      </c>
    </row>
    <row r="276" spans="1:18" ht="14.25" customHeight="1">
      <c r="A276" s="134" t="s">
        <v>2</v>
      </c>
      <c r="B276" s="28">
        <v>44155</v>
      </c>
      <c r="C276" s="27" t="s">
        <v>949</v>
      </c>
      <c r="D276" s="27"/>
      <c r="E276" s="27"/>
      <c r="F276" s="120"/>
      <c r="G276" s="120"/>
      <c r="H276" s="120">
        <v>194.89</v>
      </c>
      <c r="I276" s="27"/>
      <c r="J276" s="43"/>
      <c r="K276" s="27"/>
      <c r="L276" s="27"/>
      <c r="M276" s="27"/>
      <c r="N276" s="43" t="s">
        <v>688</v>
      </c>
      <c r="O276" s="135"/>
      <c r="P276" s="31">
        <f t="shared" si="3"/>
        <v>-2990.5099999998929</v>
      </c>
      <c r="Q276" s="31">
        <f t="shared" si="4"/>
        <v>171357.81999999989</v>
      </c>
      <c r="R276" s="31">
        <f t="shared" si="5"/>
        <v>168367.31</v>
      </c>
    </row>
    <row r="277" spans="1:18" ht="14.25" customHeight="1">
      <c r="A277" s="134" t="s">
        <v>2</v>
      </c>
      <c r="B277" s="28">
        <v>44160</v>
      </c>
      <c r="C277" s="27" t="s">
        <v>958</v>
      </c>
      <c r="D277" s="27"/>
      <c r="E277" s="27"/>
      <c r="F277" s="120">
        <v>300</v>
      </c>
      <c r="G277" s="120"/>
      <c r="H277" s="120"/>
      <c r="I277" s="27" t="s">
        <v>89</v>
      </c>
      <c r="J277" s="43" t="s">
        <v>87</v>
      </c>
      <c r="K277" s="27"/>
      <c r="L277" s="27"/>
      <c r="M277" s="27"/>
      <c r="N277" s="43" t="s">
        <v>688</v>
      </c>
      <c r="O277" s="135"/>
      <c r="P277" s="31">
        <f t="shared" si="3"/>
        <v>-3290.5099999998929</v>
      </c>
      <c r="Q277" s="31">
        <f t="shared" si="4"/>
        <v>171657.81999999989</v>
      </c>
      <c r="R277" s="31">
        <f t="shared" si="5"/>
        <v>168367.31</v>
      </c>
    </row>
    <row r="278" spans="1:18" ht="14.25" customHeight="1">
      <c r="A278" s="134" t="s">
        <v>2</v>
      </c>
      <c r="B278" s="28">
        <v>44169</v>
      </c>
      <c r="C278" s="27" t="s">
        <v>959</v>
      </c>
      <c r="D278" s="27"/>
      <c r="E278" s="27"/>
      <c r="F278" s="120"/>
      <c r="G278" s="120">
        <v>2029</v>
      </c>
      <c r="H278" s="120"/>
      <c r="I278" s="27" t="s">
        <v>91</v>
      </c>
      <c r="J278" s="43" t="s">
        <v>87</v>
      </c>
      <c r="K278" s="27"/>
      <c r="L278" s="27"/>
      <c r="M278" s="27"/>
      <c r="N278" s="43" t="s">
        <v>688</v>
      </c>
      <c r="O278" s="140">
        <v>44188</v>
      </c>
      <c r="P278" s="31">
        <f t="shared" si="3"/>
        <v>-1261.5099999998929</v>
      </c>
      <c r="Q278" s="31">
        <f t="shared" si="4"/>
        <v>171657.81999999989</v>
      </c>
      <c r="R278" s="31">
        <f t="shared" si="5"/>
        <v>170396.31</v>
      </c>
    </row>
    <row r="279" spans="1:18" ht="14.25" customHeight="1">
      <c r="A279" s="141" t="s">
        <v>2</v>
      </c>
      <c r="B279" s="142">
        <v>44185</v>
      </c>
      <c r="C279" s="143" t="s">
        <v>960</v>
      </c>
      <c r="D279" s="143"/>
      <c r="E279" s="143"/>
      <c r="F279" s="120"/>
      <c r="G279" s="120"/>
      <c r="H279" s="139">
        <v>3159</v>
      </c>
      <c r="I279" s="27"/>
      <c r="J279" s="43"/>
      <c r="K279" s="143" t="s">
        <v>961</v>
      </c>
      <c r="L279" s="143">
        <v>3593</v>
      </c>
      <c r="M279" s="27"/>
      <c r="N279" s="43" t="s">
        <v>688</v>
      </c>
      <c r="O279" s="135"/>
      <c r="P279" s="31">
        <f t="shared" si="3"/>
        <v>-1261.5099999998929</v>
      </c>
      <c r="Q279" s="31">
        <f t="shared" si="4"/>
        <v>171657.81999999989</v>
      </c>
      <c r="R279" s="31">
        <f t="shared" si="5"/>
        <v>170396.31</v>
      </c>
    </row>
    <row r="280" spans="1:18" ht="14.25" customHeight="1">
      <c r="A280" s="134" t="s">
        <v>2</v>
      </c>
      <c r="B280" s="28">
        <v>44194</v>
      </c>
      <c r="C280" s="27" t="s">
        <v>962</v>
      </c>
      <c r="D280" s="27"/>
      <c r="E280" s="27"/>
      <c r="F280" s="120"/>
      <c r="G280" s="120">
        <v>5963</v>
      </c>
      <c r="H280" s="120"/>
      <c r="I280" s="27" t="s">
        <v>91</v>
      </c>
      <c r="J280" s="43" t="s">
        <v>87</v>
      </c>
      <c r="K280" s="27"/>
      <c r="L280" s="27"/>
      <c r="M280" s="27"/>
      <c r="N280" s="43" t="s">
        <v>688</v>
      </c>
      <c r="O280" s="135"/>
      <c r="P280" s="31">
        <f t="shared" si="3"/>
        <v>4701.4900000001071</v>
      </c>
      <c r="Q280" s="31">
        <f t="shared" si="4"/>
        <v>171657.81999999989</v>
      </c>
      <c r="R280" s="31">
        <f t="shared" si="5"/>
        <v>176359.31</v>
      </c>
    </row>
    <row r="281" spans="1:18" ht="14.25" customHeight="1">
      <c r="A281" s="134" t="s">
        <v>2</v>
      </c>
      <c r="B281" s="28">
        <v>44201</v>
      </c>
      <c r="C281" s="27" t="s">
        <v>963</v>
      </c>
      <c r="D281" s="27"/>
      <c r="E281" s="27"/>
      <c r="F281" s="120"/>
      <c r="G281" s="120"/>
      <c r="H281" s="120">
        <v>194.89</v>
      </c>
      <c r="I281" s="27"/>
      <c r="J281" s="43"/>
      <c r="K281" s="27"/>
      <c r="L281" s="27"/>
      <c r="M281" s="27"/>
      <c r="N281" s="43" t="s">
        <v>688</v>
      </c>
      <c r="O281" s="135"/>
      <c r="P281" s="31">
        <f t="shared" si="3"/>
        <v>4701.4900000001071</v>
      </c>
      <c r="Q281" s="31">
        <f t="shared" si="4"/>
        <v>171657.81999999989</v>
      </c>
      <c r="R281" s="31">
        <f t="shared" si="5"/>
        <v>176359.31</v>
      </c>
    </row>
    <row r="282" spans="1:18" ht="14.25" customHeight="1">
      <c r="A282" s="134" t="s">
        <v>2</v>
      </c>
      <c r="B282" s="28">
        <v>44201</v>
      </c>
      <c r="C282" s="27" t="s">
        <v>908</v>
      </c>
      <c r="D282" s="27"/>
      <c r="E282" s="27"/>
      <c r="F282" s="120"/>
      <c r="G282" s="120"/>
      <c r="H282" s="120">
        <v>178.45</v>
      </c>
      <c r="I282" s="27"/>
      <c r="J282" s="43"/>
      <c r="K282" s="27"/>
      <c r="L282" s="27"/>
      <c r="M282" s="27"/>
      <c r="N282" s="43" t="s">
        <v>688</v>
      </c>
      <c r="O282" s="135"/>
      <c r="P282" s="31">
        <f t="shared" si="3"/>
        <v>4701.4900000001071</v>
      </c>
      <c r="Q282" s="31">
        <f t="shared" si="4"/>
        <v>171657.81999999989</v>
      </c>
      <c r="R282" s="31">
        <f t="shared" si="5"/>
        <v>176359.31</v>
      </c>
    </row>
    <row r="283" spans="1:18" ht="14.25" customHeight="1">
      <c r="A283" s="134" t="s">
        <v>2</v>
      </c>
      <c r="B283" s="28">
        <v>44206</v>
      </c>
      <c r="C283" s="27" t="s">
        <v>964</v>
      </c>
      <c r="D283" s="27"/>
      <c r="E283" s="27"/>
      <c r="F283" s="120"/>
      <c r="G283" s="120"/>
      <c r="H283" s="120">
        <v>4248</v>
      </c>
      <c r="I283" s="27"/>
      <c r="J283" s="43"/>
      <c r="K283" s="27"/>
      <c r="L283" s="27"/>
      <c r="M283" s="27"/>
      <c r="N283" s="43" t="s">
        <v>688</v>
      </c>
      <c r="O283" s="135"/>
      <c r="P283" s="31">
        <f t="shared" si="3"/>
        <v>4701.4900000001071</v>
      </c>
      <c r="Q283" s="31">
        <f t="shared" si="4"/>
        <v>171657.81999999989</v>
      </c>
      <c r="R283" s="31">
        <f t="shared" si="5"/>
        <v>176359.31</v>
      </c>
    </row>
    <row r="284" spans="1:18" ht="14.25" customHeight="1">
      <c r="A284" s="134" t="s">
        <v>2</v>
      </c>
      <c r="B284" s="28">
        <v>44207</v>
      </c>
      <c r="C284" s="27" t="s">
        <v>965</v>
      </c>
      <c r="D284" s="27"/>
      <c r="E284" s="27"/>
      <c r="F284" s="120">
        <v>470</v>
      </c>
      <c r="G284" s="120"/>
      <c r="H284" s="120"/>
      <c r="I284" s="27" t="s">
        <v>91</v>
      </c>
      <c r="J284" s="43" t="s">
        <v>87</v>
      </c>
      <c r="K284" s="27" t="s">
        <v>966</v>
      </c>
      <c r="L284" s="27">
        <v>128</v>
      </c>
      <c r="M284" s="27"/>
      <c r="N284" s="43" t="s">
        <v>688</v>
      </c>
      <c r="O284" s="135"/>
      <c r="P284" s="31">
        <f t="shared" si="3"/>
        <v>4231.4900000001071</v>
      </c>
      <c r="Q284" s="31">
        <f t="shared" si="4"/>
        <v>172127.81999999989</v>
      </c>
      <c r="R284" s="31">
        <f t="shared" si="5"/>
        <v>176359.31</v>
      </c>
    </row>
    <row r="285" spans="1:18" ht="14.25" customHeight="1">
      <c r="A285" s="134" t="s">
        <v>2</v>
      </c>
      <c r="B285" s="28">
        <v>44208</v>
      </c>
      <c r="C285" s="27" t="s">
        <v>967</v>
      </c>
      <c r="D285" s="27"/>
      <c r="E285" s="27"/>
      <c r="F285" s="120">
        <v>4387.5</v>
      </c>
      <c r="G285" s="120"/>
      <c r="H285" s="120"/>
      <c r="I285" s="27" t="s">
        <v>91</v>
      </c>
      <c r="J285" s="43" t="s">
        <v>87</v>
      </c>
      <c r="K285" s="27"/>
      <c r="L285" s="27"/>
      <c r="M285" s="27"/>
      <c r="N285" s="43" t="s">
        <v>688</v>
      </c>
      <c r="O285" s="135"/>
      <c r="P285" s="31">
        <f t="shared" si="3"/>
        <v>-156.0099999998929</v>
      </c>
      <c r="Q285" s="31">
        <f t="shared" si="4"/>
        <v>176515.31999999989</v>
      </c>
      <c r="R285" s="31">
        <f t="shared" si="5"/>
        <v>176359.31</v>
      </c>
    </row>
    <row r="286" spans="1:18" ht="14.25" customHeight="1">
      <c r="A286" s="134" t="s">
        <v>2</v>
      </c>
      <c r="B286" s="28">
        <v>44226</v>
      </c>
      <c r="C286" s="27" t="s">
        <v>908</v>
      </c>
      <c r="D286" s="27"/>
      <c r="E286" s="27"/>
      <c r="F286" s="120"/>
      <c r="G286" s="120"/>
      <c r="H286" s="120">
        <v>178.4</v>
      </c>
      <c r="I286" s="27"/>
      <c r="J286" s="43"/>
      <c r="K286" s="27"/>
      <c r="L286" s="27"/>
      <c r="M286" s="27"/>
      <c r="N286" s="43" t="s">
        <v>688</v>
      </c>
      <c r="O286" s="135"/>
      <c r="P286" s="31">
        <f t="shared" si="3"/>
        <v>-156.0099999998929</v>
      </c>
      <c r="Q286" s="31">
        <f t="shared" si="4"/>
        <v>176515.31999999989</v>
      </c>
      <c r="R286" s="31">
        <f t="shared" si="5"/>
        <v>176359.31</v>
      </c>
    </row>
    <row r="287" spans="1:18" ht="14.25" customHeight="1">
      <c r="A287" s="134" t="s">
        <v>2</v>
      </c>
      <c r="B287" s="28">
        <v>44236</v>
      </c>
      <c r="C287" s="27" t="s">
        <v>968</v>
      </c>
      <c r="D287" s="27"/>
      <c r="E287" s="27"/>
      <c r="F287" s="120"/>
      <c r="G287" s="120"/>
      <c r="H287" s="120">
        <v>194.89</v>
      </c>
      <c r="I287" s="27"/>
      <c r="J287" s="43"/>
      <c r="K287" s="27"/>
      <c r="L287" s="27"/>
      <c r="M287" s="27"/>
      <c r="N287" s="43" t="s">
        <v>688</v>
      </c>
      <c r="O287" s="135"/>
      <c r="P287" s="31">
        <f t="shared" si="3"/>
        <v>-156.0099999998929</v>
      </c>
      <c r="Q287" s="31">
        <f t="shared" si="4"/>
        <v>176515.31999999989</v>
      </c>
      <c r="R287" s="31">
        <f t="shared" si="5"/>
        <v>176359.31</v>
      </c>
    </row>
    <row r="288" spans="1:18" ht="14.25" customHeight="1">
      <c r="A288" s="134" t="s">
        <v>2</v>
      </c>
      <c r="B288" s="28">
        <v>44252</v>
      </c>
      <c r="C288" s="27" t="s">
        <v>962</v>
      </c>
      <c r="D288" s="27"/>
      <c r="E288" s="27"/>
      <c r="F288" s="120"/>
      <c r="G288" s="120">
        <v>5000</v>
      </c>
      <c r="H288" s="120"/>
      <c r="I288" s="27" t="s">
        <v>91</v>
      </c>
      <c r="J288" s="43" t="s">
        <v>87</v>
      </c>
      <c r="K288" s="27"/>
      <c r="L288" s="27"/>
      <c r="M288" s="27"/>
      <c r="N288" s="43" t="s">
        <v>688</v>
      </c>
      <c r="O288" s="135"/>
      <c r="P288" s="31">
        <f t="shared" si="3"/>
        <v>4843.9900000001071</v>
      </c>
      <c r="Q288" s="31">
        <f t="shared" si="4"/>
        <v>176515.31999999989</v>
      </c>
      <c r="R288" s="31">
        <f t="shared" si="5"/>
        <v>181359.31</v>
      </c>
    </row>
    <row r="289" spans="1:18" ht="14.25" customHeight="1">
      <c r="A289" s="134" t="s">
        <v>2</v>
      </c>
      <c r="B289" s="28">
        <v>44271</v>
      </c>
      <c r="C289" s="27" t="s">
        <v>969</v>
      </c>
      <c r="D289" s="27"/>
      <c r="E289" s="27"/>
      <c r="F289" s="120"/>
      <c r="G289" s="120"/>
      <c r="H289" s="120">
        <v>194.89</v>
      </c>
      <c r="I289" s="27"/>
      <c r="J289" s="43"/>
      <c r="K289" s="27"/>
      <c r="L289" s="27"/>
      <c r="M289" s="27"/>
      <c r="N289" s="43" t="s">
        <v>688</v>
      </c>
      <c r="O289" s="135"/>
      <c r="P289" s="31">
        <f t="shared" si="3"/>
        <v>4843.9900000001071</v>
      </c>
      <c r="Q289" s="31">
        <f t="shared" si="4"/>
        <v>176515.31999999989</v>
      </c>
      <c r="R289" s="31">
        <f t="shared" si="5"/>
        <v>181359.31</v>
      </c>
    </row>
    <row r="290" spans="1:18" ht="14.25" customHeight="1">
      <c r="A290" s="134" t="s">
        <v>2</v>
      </c>
      <c r="B290" s="28">
        <v>44272</v>
      </c>
      <c r="C290" s="27" t="s">
        <v>970</v>
      </c>
      <c r="D290" s="27"/>
      <c r="E290" s="27"/>
      <c r="F290" s="120">
        <v>35.1</v>
      </c>
      <c r="G290" s="120"/>
      <c r="H290" s="120"/>
      <c r="I290" s="27" t="s">
        <v>89</v>
      </c>
      <c r="J290" s="43" t="s">
        <v>87</v>
      </c>
      <c r="K290" s="27"/>
      <c r="L290" s="27"/>
      <c r="M290" s="27"/>
      <c r="N290" s="43" t="s">
        <v>688</v>
      </c>
      <c r="O290" s="135"/>
      <c r="P290" s="31">
        <f t="shared" si="3"/>
        <v>4808.8900000001013</v>
      </c>
      <c r="Q290" s="31">
        <f t="shared" si="4"/>
        <v>176550.4199999999</v>
      </c>
      <c r="R290" s="31">
        <f t="shared" si="5"/>
        <v>181359.31</v>
      </c>
    </row>
    <row r="291" spans="1:18" ht="14.25" customHeight="1">
      <c r="A291" s="134" t="s">
        <v>2</v>
      </c>
      <c r="B291" s="28">
        <v>44285</v>
      </c>
      <c r="C291" s="27" t="s">
        <v>908</v>
      </c>
      <c r="D291" s="27"/>
      <c r="E291" s="27"/>
      <c r="F291" s="120"/>
      <c r="G291" s="120"/>
      <c r="H291" s="120">
        <v>178.49</v>
      </c>
      <c r="I291" s="27"/>
      <c r="J291" s="43"/>
      <c r="K291" s="27"/>
      <c r="L291" s="27"/>
      <c r="M291" s="27"/>
      <c r="N291" s="43" t="s">
        <v>688</v>
      </c>
      <c r="O291" s="135"/>
      <c r="P291" s="31">
        <f t="shared" si="3"/>
        <v>4808.8900000001013</v>
      </c>
      <c r="Q291" s="31">
        <f t="shared" si="4"/>
        <v>176550.4199999999</v>
      </c>
      <c r="R291" s="31">
        <f t="shared" si="5"/>
        <v>181359.31</v>
      </c>
    </row>
    <row r="292" spans="1:18" ht="14.25" customHeight="1">
      <c r="A292" s="134" t="s">
        <v>2</v>
      </c>
      <c r="B292" s="28">
        <v>44292</v>
      </c>
      <c r="C292" s="27" t="s">
        <v>968</v>
      </c>
      <c r="D292" s="27"/>
      <c r="E292" s="27"/>
      <c r="F292" s="120"/>
      <c r="G292" s="120"/>
      <c r="H292" s="120">
        <v>214.89</v>
      </c>
      <c r="I292" s="27"/>
      <c r="J292" s="43"/>
      <c r="K292" s="27"/>
      <c r="L292" s="27"/>
      <c r="M292" s="27"/>
      <c r="N292" s="43" t="s">
        <v>688</v>
      </c>
      <c r="O292" s="135"/>
      <c r="P292" s="31">
        <f t="shared" si="3"/>
        <v>4808.8900000001013</v>
      </c>
      <c r="Q292" s="31">
        <f t="shared" si="4"/>
        <v>176550.4199999999</v>
      </c>
      <c r="R292" s="31">
        <f t="shared" si="5"/>
        <v>181359.31</v>
      </c>
    </row>
    <row r="293" spans="1:18" ht="14.25" customHeight="1">
      <c r="A293" s="134" t="s">
        <v>2</v>
      </c>
      <c r="B293" s="28">
        <v>44304</v>
      </c>
      <c r="C293" s="27" t="s">
        <v>971</v>
      </c>
      <c r="D293" s="27"/>
      <c r="E293" s="27"/>
      <c r="F293" s="120">
        <v>1521</v>
      </c>
      <c r="G293" s="120"/>
      <c r="H293" s="120"/>
      <c r="I293" s="27" t="s">
        <v>91</v>
      </c>
      <c r="J293" s="43" t="s">
        <v>87</v>
      </c>
      <c r="K293" s="27" t="s">
        <v>972</v>
      </c>
      <c r="L293" s="27">
        <v>1229</v>
      </c>
      <c r="M293" s="27"/>
      <c r="N293" s="43" t="s">
        <v>688</v>
      </c>
      <c r="O293" s="135"/>
      <c r="P293" s="31">
        <f t="shared" si="3"/>
        <v>3287.8900000001013</v>
      </c>
      <c r="Q293" s="31">
        <f t="shared" si="4"/>
        <v>178071.4199999999</v>
      </c>
      <c r="R293" s="31">
        <f t="shared" si="5"/>
        <v>181359.31</v>
      </c>
    </row>
    <row r="294" spans="1:18" ht="14.25" customHeight="1">
      <c r="A294" s="134" t="s">
        <v>2</v>
      </c>
      <c r="B294" s="28">
        <v>44305</v>
      </c>
      <c r="C294" s="27" t="s">
        <v>973</v>
      </c>
      <c r="D294" s="27"/>
      <c r="E294" s="27"/>
      <c r="F294" s="120"/>
      <c r="G294" s="120"/>
      <c r="H294" s="120">
        <v>1580</v>
      </c>
      <c r="I294" s="27"/>
      <c r="J294" s="43"/>
      <c r="K294" s="27"/>
      <c r="L294" s="27"/>
      <c r="M294" s="27"/>
      <c r="N294" s="43" t="s">
        <v>688</v>
      </c>
      <c r="O294" s="135"/>
      <c r="P294" s="31">
        <f t="shared" si="3"/>
        <v>3287.8900000001013</v>
      </c>
      <c r="Q294" s="31">
        <f t="shared" si="4"/>
        <v>178071.4199999999</v>
      </c>
      <c r="R294" s="31">
        <f t="shared" si="5"/>
        <v>181359.31</v>
      </c>
    </row>
    <row r="295" spans="1:18" ht="14.25" customHeight="1">
      <c r="A295" s="134" t="s">
        <v>2</v>
      </c>
      <c r="B295" s="28">
        <v>44307</v>
      </c>
      <c r="C295" s="27" t="s">
        <v>964</v>
      </c>
      <c r="D295" s="27"/>
      <c r="E295" s="27"/>
      <c r="F295" s="120">
        <v>99</v>
      </c>
      <c r="G295" s="120"/>
      <c r="H295" s="120"/>
      <c r="I295" s="27"/>
      <c r="J295" s="43"/>
      <c r="K295" s="27"/>
      <c r="L295" s="27"/>
      <c r="M295" s="27"/>
      <c r="N295" s="43" t="s">
        <v>688</v>
      </c>
      <c r="O295" s="135"/>
      <c r="P295" s="31">
        <f t="shared" si="3"/>
        <v>3188.8900000001013</v>
      </c>
      <c r="Q295" s="31">
        <f t="shared" si="4"/>
        <v>178170.4199999999</v>
      </c>
      <c r="R295" s="31">
        <f t="shared" si="5"/>
        <v>181359.31</v>
      </c>
    </row>
    <row r="296" spans="1:18" ht="14.25" customHeight="1">
      <c r="A296" s="134" t="s">
        <v>2</v>
      </c>
      <c r="B296" s="28">
        <v>44316</v>
      </c>
      <c r="C296" s="27" t="s">
        <v>908</v>
      </c>
      <c r="D296" s="27"/>
      <c r="E296" s="27"/>
      <c r="F296" s="120"/>
      <c r="G296" s="120"/>
      <c r="H296" s="120">
        <v>178.76</v>
      </c>
      <c r="I296" s="27"/>
      <c r="J296" s="43"/>
      <c r="K296" s="27"/>
      <c r="L296" s="27"/>
      <c r="M296" s="27"/>
      <c r="N296" s="43" t="s">
        <v>688</v>
      </c>
      <c r="O296" s="135"/>
      <c r="P296" s="31">
        <f t="shared" si="3"/>
        <v>3188.8900000001013</v>
      </c>
      <c r="Q296" s="31">
        <f t="shared" si="4"/>
        <v>178170.4199999999</v>
      </c>
      <c r="R296" s="31">
        <f t="shared" si="5"/>
        <v>181359.31</v>
      </c>
    </row>
    <row r="297" spans="1:18" ht="14.25" customHeight="1">
      <c r="A297" s="134" t="s">
        <v>2</v>
      </c>
      <c r="B297" s="28">
        <v>44346</v>
      </c>
      <c r="C297" s="27" t="s">
        <v>908</v>
      </c>
      <c r="D297" s="27"/>
      <c r="E297" s="27"/>
      <c r="F297" s="120"/>
      <c r="G297" s="120"/>
      <c r="H297" s="120">
        <v>179.16</v>
      </c>
      <c r="I297" s="27"/>
      <c r="J297" s="43"/>
      <c r="K297" s="27"/>
      <c r="L297" s="27"/>
      <c r="M297" s="27"/>
      <c r="N297" s="43" t="s">
        <v>688</v>
      </c>
      <c r="O297" s="135"/>
      <c r="P297" s="31">
        <f t="shared" si="3"/>
        <v>3188.8900000001013</v>
      </c>
      <c r="Q297" s="31">
        <f t="shared" si="4"/>
        <v>178170.4199999999</v>
      </c>
      <c r="R297" s="31">
        <f t="shared" si="5"/>
        <v>181359.31</v>
      </c>
    </row>
    <row r="298" spans="1:18" ht="14.25" customHeight="1">
      <c r="A298" s="134" t="s">
        <v>2</v>
      </c>
      <c r="B298" s="28">
        <v>44348</v>
      </c>
      <c r="C298" s="27" t="s">
        <v>974</v>
      </c>
      <c r="D298" s="27"/>
      <c r="E298" s="27"/>
      <c r="F298" s="120">
        <v>15</v>
      </c>
      <c r="G298" s="120"/>
      <c r="H298" s="120"/>
      <c r="I298" s="27" t="s">
        <v>89</v>
      </c>
      <c r="J298" s="43" t="s">
        <v>87</v>
      </c>
      <c r="K298" s="27"/>
      <c r="L298" s="27"/>
      <c r="M298" s="27"/>
      <c r="N298" s="43" t="s">
        <v>688</v>
      </c>
      <c r="O298" s="135"/>
      <c r="P298" s="31">
        <f t="shared" si="3"/>
        <v>3173.8900000001013</v>
      </c>
      <c r="Q298" s="31">
        <f t="shared" si="4"/>
        <v>178185.4199999999</v>
      </c>
      <c r="R298" s="31">
        <f t="shared" si="5"/>
        <v>181359.31</v>
      </c>
    </row>
    <row r="299" spans="1:18" ht="14.25" customHeight="1">
      <c r="A299" s="134" t="s">
        <v>2</v>
      </c>
      <c r="B299" s="28">
        <v>44362</v>
      </c>
      <c r="C299" s="27" t="s">
        <v>968</v>
      </c>
      <c r="D299" s="27"/>
      <c r="E299" s="27"/>
      <c r="F299" s="120"/>
      <c r="G299" s="120"/>
      <c r="H299" s="120">
        <v>214.89</v>
      </c>
      <c r="I299" s="27"/>
      <c r="J299" s="43"/>
      <c r="K299" s="27"/>
      <c r="L299" s="27"/>
      <c r="M299" s="27"/>
      <c r="N299" s="43" t="s">
        <v>688</v>
      </c>
      <c r="O299" s="135"/>
      <c r="P299" s="31">
        <f t="shared" si="3"/>
        <v>3173.8900000001013</v>
      </c>
      <c r="Q299" s="31">
        <f t="shared" si="4"/>
        <v>178185.4199999999</v>
      </c>
      <c r="R299" s="31">
        <f t="shared" si="5"/>
        <v>181359.31</v>
      </c>
    </row>
    <row r="300" spans="1:18" ht="14.25" customHeight="1">
      <c r="A300" s="134" t="s">
        <v>2</v>
      </c>
      <c r="B300" s="28">
        <v>44362</v>
      </c>
      <c r="C300" s="27" t="s">
        <v>975</v>
      </c>
      <c r="D300" s="27"/>
      <c r="E300" s="27"/>
      <c r="F300" s="120">
        <v>130</v>
      </c>
      <c r="G300" s="120"/>
      <c r="H300" s="120"/>
      <c r="I300" s="27" t="s">
        <v>89</v>
      </c>
      <c r="J300" s="43" t="s">
        <v>87</v>
      </c>
      <c r="K300" s="27"/>
      <c r="L300" s="27">
        <v>7775</v>
      </c>
      <c r="M300" s="27"/>
      <c r="N300" s="43" t="s">
        <v>688</v>
      </c>
      <c r="O300" s="135"/>
      <c r="P300" s="31">
        <f t="shared" si="3"/>
        <v>3043.8900000001013</v>
      </c>
      <c r="Q300" s="31">
        <f t="shared" si="4"/>
        <v>178315.4199999999</v>
      </c>
      <c r="R300" s="31">
        <f t="shared" si="5"/>
        <v>181359.31</v>
      </c>
    </row>
    <row r="301" spans="1:18" ht="14.25" customHeight="1">
      <c r="A301" s="134" t="s">
        <v>2</v>
      </c>
      <c r="B301" s="28">
        <v>44377</v>
      </c>
      <c r="C301" s="27" t="s">
        <v>908</v>
      </c>
      <c r="D301" s="27"/>
      <c r="E301" s="27"/>
      <c r="F301" s="120"/>
      <c r="G301" s="120"/>
      <c r="H301" s="120">
        <v>179.86</v>
      </c>
      <c r="I301" s="27"/>
      <c r="J301" s="43"/>
      <c r="K301" s="27"/>
      <c r="L301" s="27"/>
      <c r="M301" s="27"/>
      <c r="N301" s="43" t="s">
        <v>688</v>
      </c>
      <c r="O301" s="135"/>
      <c r="P301" s="31">
        <f t="shared" si="3"/>
        <v>3043.8900000001013</v>
      </c>
      <c r="Q301" s="31">
        <f t="shared" si="4"/>
        <v>178315.4199999999</v>
      </c>
      <c r="R301" s="31">
        <f t="shared" si="5"/>
        <v>181359.31</v>
      </c>
    </row>
    <row r="302" spans="1:18" ht="14.25" customHeight="1">
      <c r="A302" s="134" t="s">
        <v>2</v>
      </c>
      <c r="B302" s="28">
        <v>44390</v>
      </c>
      <c r="C302" s="27" t="s">
        <v>962</v>
      </c>
      <c r="D302" s="27"/>
      <c r="E302" s="27"/>
      <c r="F302" s="120"/>
      <c r="G302" s="120">
        <v>198</v>
      </c>
      <c r="H302" s="120"/>
      <c r="I302" s="27" t="s">
        <v>91</v>
      </c>
      <c r="J302" s="43" t="s">
        <v>87</v>
      </c>
      <c r="K302" s="27"/>
      <c r="L302" s="27"/>
      <c r="M302" s="27"/>
      <c r="N302" s="43" t="s">
        <v>688</v>
      </c>
      <c r="O302" s="135"/>
      <c r="P302" s="31">
        <f t="shared" si="3"/>
        <v>3241.8900000001013</v>
      </c>
      <c r="Q302" s="31">
        <f t="shared" si="4"/>
        <v>178315.4199999999</v>
      </c>
      <c r="R302" s="31">
        <f t="shared" si="5"/>
        <v>181557.31</v>
      </c>
    </row>
    <row r="303" spans="1:18" ht="14.25" customHeight="1">
      <c r="A303" s="134" t="s">
        <v>2</v>
      </c>
      <c r="B303" s="28">
        <v>44405</v>
      </c>
      <c r="C303" s="27" t="s">
        <v>976</v>
      </c>
      <c r="D303" s="27"/>
      <c r="E303" s="27"/>
      <c r="F303" s="120">
        <v>450</v>
      </c>
      <c r="G303" s="120"/>
      <c r="H303" s="120"/>
      <c r="I303" s="27" t="s">
        <v>91</v>
      </c>
      <c r="J303" s="43" t="s">
        <v>87</v>
      </c>
      <c r="K303" s="27" t="s">
        <v>699</v>
      </c>
      <c r="L303" s="27">
        <v>4144</v>
      </c>
      <c r="M303" s="27"/>
      <c r="N303" s="43" t="s">
        <v>688</v>
      </c>
      <c r="O303" s="135"/>
      <c r="P303" s="31">
        <f t="shared" si="3"/>
        <v>2791.8900000001013</v>
      </c>
      <c r="Q303" s="31">
        <f t="shared" si="4"/>
        <v>178765.4199999999</v>
      </c>
      <c r="R303" s="31">
        <f t="shared" si="5"/>
        <v>181557.31</v>
      </c>
    </row>
    <row r="304" spans="1:18" ht="15.75" customHeight="1">
      <c r="A304" s="134" t="s">
        <v>2</v>
      </c>
      <c r="B304" s="144">
        <v>44438</v>
      </c>
      <c r="C304" s="27" t="s">
        <v>908</v>
      </c>
      <c r="D304" s="27"/>
      <c r="E304" s="27"/>
      <c r="F304" s="120"/>
      <c r="G304" s="120"/>
      <c r="H304" s="120">
        <v>180.75</v>
      </c>
      <c r="I304" s="27"/>
      <c r="J304" s="43"/>
      <c r="K304" s="27"/>
      <c r="L304" s="27"/>
      <c r="M304" s="27"/>
      <c r="N304" s="43" t="s">
        <v>688</v>
      </c>
      <c r="O304" s="135"/>
      <c r="P304" s="31">
        <f t="shared" si="3"/>
        <v>2791.8900000001013</v>
      </c>
      <c r="Q304" s="31">
        <f t="shared" si="4"/>
        <v>178765.4199999999</v>
      </c>
      <c r="R304" s="31">
        <f t="shared" si="5"/>
        <v>181557.31</v>
      </c>
    </row>
    <row r="305" spans="1:18" ht="15.75" customHeight="1">
      <c r="A305" s="134" t="s">
        <v>2</v>
      </c>
      <c r="B305" s="144">
        <v>44441</v>
      </c>
      <c r="C305" s="27" t="s">
        <v>977</v>
      </c>
      <c r="D305" s="27"/>
      <c r="E305" s="27"/>
      <c r="F305" s="120"/>
      <c r="G305" s="120"/>
      <c r="H305" s="120">
        <v>31.82</v>
      </c>
      <c r="I305" s="27"/>
      <c r="J305" s="43"/>
      <c r="K305" s="27"/>
      <c r="L305" s="27"/>
      <c r="M305" s="27"/>
      <c r="N305" s="43" t="s">
        <v>688</v>
      </c>
      <c r="O305" s="135"/>
      <c r="P305" s="31">
        <f t="shared" si="3"/>
        <v>2791.8900000001013</v>
      </c>
      <c r="Q305" s="31">
        <f t="shared" si="4"/>
        <v>178765.4199999999</v>
      </c>
      <c r="R305" s="31">
        <f t="shared" si="5"/>
        <v>181557.31</v>
      </c>
    </row>
    <row r="306" spans="1:18" ht="15.75" customHeight="1">
      <c r="A306" s="134" t="s">
        <v>2</v>
      </c>
      <c r="B306" s="144">
        <v>44462</v>
      </c>
      <c r="C306" s="27" t="s">
        <v>978</v>
      </c>
      <c r="D306" s="27"/>
      <c r="E306" s="27"/>
      <c r="F306" s="120"/>
      <c r="G306" s="120"/>
      <c r="H306" s="120">
        <v>228.19</v>
      </c>
      <c r="I306" s="27"/>
      <c r="J306" s="43"/>
      <c r="K306" s="27"/>
      <c r="L306" s="27"/>
      <c r="M306" s="27"/>
      <c r="N306" s="43" t="s">
        <v>688</v>
      </c>
      <c r="O306" s="135"/>
      <c r="P306" s="31">
        <f t="shared" si="3"/>
        <v>2791.8900000001013</v>
      </c>
      <c r="Q306" s="31">
        <f t="shared" si="4"/>
        <v>178765.4199999999</v>
      </c>
      <c r="R306" s="31">
        <f t="shared" si="5"/>
        <v>181557.31</v>
      </c>
    </row>
    <row r="307" spans="1:18" ht="15.75" customHeight="1">
      <c r="A307" s="134" t="s">
        <v>2</v>
      </c>
      <c r="B307" s="144">
        <v>44469</v>
      </c>
      <c r="C307" s="27" t="s">
        <v>908</v>
      </c>
      <c r="D307" s="27"/>
      <c r="E307" s="27"/>
      <c r="F307" s="120"/>
      <c r="G307" s="120"/>
      <c r="H307" s="120">
        <v>181.28</v>
      </c>
      <c r="I307" s="27"/>
      <c r="J307" s="43"/>
      <c r="K307" s="27"/>
      <c r="L307" s="27"/>
      <c r="M307" s="27"/>
      <c r="N307" s="43" t="s">
        <v>688</v>
      </c>
      <c r="O307" s="135"/>
      <c r="P307" s="31">
        <f t="shared" si="3"/>
        <v>2791.8900000001013</v>
      </c>
      <c r="Q307" s="31">
        <f t="shared" si="4"/>
        <v>178765.4199999999</v>
      </c>
      <c r="R307" s="31">
        <f t="shared" si="5"/>
        <v>181557.31</v>
      </c>
    </row>
    <row r="308" spans="1:18" ht="15.75" customHeight="1">
      <c r="A308" s="134" t="s">
        <v>2</v>
      </c>
      <c r="B308" s="144">
        <v>44484</v>
      </c>
      <c r="C308" s="27" t="s">
        <v>950</v>
      </c>
      <c r="D308" s="27"/>
      <c r="E308" s="27"/>
      <c r="F308" s="120"/>
      <c r="G308" s="120"/>
      <c r="H308" s="120">
        <v>214.23</v>
      </c>
      <c r="I308" s="27"/>
      <c r="J308" s="43"/>
      <c r="K308" s="27"/>
      <c r="L308" s="27"/>
      <c r="M308" s="27"/>
      <c r="N308" s="43" t="s">
        <v>688</v>
      </c>
      <c r="O308" s="135"/>
      <c r="P308" s="31">
        <f t="shared" si="3"/>
        <v>2791.8900000001013</v>
      </c>
      <c r="Q308" s="31">
        <f t="shared" si="4"/>
        <v>178765.4199999999</v>
      </c>
      <c r="R308" s="31">
        <f t="shared" si="5"/>
        <v>181557.31</v>
      </c>
    </row>
    <row r="309" spans="1:18" ht="15.75" customHeight="1">
      <c r="A309" s="134" t="s">
        <v>2</v>
      </c>
      <c r="B309" s="144">
        <v>44488</v>
      </c>
      <c r="C309" s="27" t="s">
        <v>979</v>
      </c>
      <c r="D309" s="27"/>
      <c r="E309" s="27"/>
      <c r="F309" s="120">
        <v>1053</v>
      </c>
      <c r="G309" s="120"/>
      <c r="H309" s="120"/>
      <c r="I309" s="27" t="s">
        <v>91</v>
      </c>
      <c r="J309" s="43" t="s">
        <v>87</v>
      </c>
      <c r="K309" s="27" t="s">
        <v>980</v>
      </c>
      <c r="L309" s="27">
        <v>4520</v>
      </c>
      <c r="M309" s="27"/>
      <c r="N309" s="43" t="s">
        <v>688</v>
      </c>
      <c r="O309" s="135"/>
      <c r="P309" s="31">
        <f t="shared" si="3"/>
        <v>1738.8900000001013</v>
      </c>
      <c r="Q309" s="31">
        <f t="shared" si="4"/>
        <v>179818.4199999999</v>
      </c>
      <c r="R309" s="31">
        <f t="shared" si="5"/>
        <v>181557.31</v>
      </c>
    </row>
    <row r="310" spans="1:18" ht="15.75" customHeight="1">
      <c r="A310" s="134" t="s">
        <v>2</v>
      </c>
      <c r="B310" s="144">
        <v>44488</v>
      </c>
      <c r="C310" s="27" t="s">
        <v>981</v>
      </c>
      <c r="D310" s="27"/>
      <c r="E310" s="27"/>
      <c r="F310" s="120">
        <v>100</v>
      </c>
      <c r="G310" s="120"/>
      <c r="H310" s="120"/>
      <c r="I310" s="27" t="s">
        <v>89</v>
      </c>
      <c r="J310" s="43" t="s">
        <v>87</v>
      </c>
      <c r="K310" s="27" t="s">
        <v>982</v>
      </c>
      <c r="L310" s="27">
        <v>414854</v>
      </c>
      <c r="M310" s="27"/>
      <c r="N310" s="43" t="s">
        <v>688</v>
      </c>
      <c r="O310" s="135"/>
      <c r="P310" s="31">
        <f t="shared" si="3"/>
        <v>1638.8900000001013</v>
      </c>
      <c r="Q310" s="31">
        <f t="shared" si="4"/>
        <v>179918.4199999999</v>
      </c>
      <c r="R310" s="31">
        <f t="shared" si="5"/>
        <v>181557.31</v>
      </c>
    </row>
    <row r="311" spans="1:18" ht="15.75" customHeight="1">
      <c r="A311" s="134" t="s">
        <v>2</v>
      </c>
      <c r="B311" s="144">
        <v>44494</v>
      </c>
      <c r="C311" s="27" t="s">
        <v>983</v>
      </c>
      <c r="D311" s="27"/>
      <c r="E311" s="27"/>
      <c r="F311" s="120">
        <v>130</v>
      </c>
      <c r="G311" s="120"/>
      <c r="H311" s="120"/>
      <c r="I311" s="27" t="s">
        <v>89</v>
      </c>
      <c r="J311" s="43"/>
      <c r="K311" s="27" t="s">
        <v>984</v>
      </c>
      <c r="L311" s="27">
        <v>12732</v>
      </c>
      <c r="M311" s="27"/>
      <c r="N311" s="43" t="s">
        <v>688</v>
      </c>
      <c r="O311" s="135"/>
      <c r="P311" s="31">
        <f t="shared" si="3"/>
        <v>1508.8900000001013</v>
      </c>
      <c r="Q311" s="31">
        <f t="shared" si="4"/>
        <v>180048.4199999999</v>
      </c>
      <c r="R311" s="31">
        <f t="shared" si="5"/>
        <v>181557.31</v>
      </c>
    </row>
    <row r="312" spans="1:18" ht="15.75" customHeight="1">
      <c r="A312" s="134" t="s">
        <v>2</v>
      </c>
      <c r="B312" s="144">
        <v>44499</v>
      </c>
      <c r="C312" s="27" t="s">
        <v>908</v>
      </c>
      <c r="F312" s="66"/>
      <c r="G312" s="14"/>
      <c r="H312" s="120">
        <v>181.64</v>
      </c>
      <c r="K312" s="27" t="s">
        <v>985</v>
      </c>
      <c r="L312" s="27">
        <v>489579</v>
      </c>
      <c r="M312" s="27"/>
      <c r="N312" s="43" t="s">
        <v>688</v>
      </c>
      <c r="O312" s="135"/>
      <c r="P312" s="31">
        <f t="shared" si="3"/>
        <v>1508.8900000001013</v>
      </c>
      <c r="Q312" s="31">
        <f t="shared" si="4"/>
        <v>180048.4199999999</v>
      </c>
      <c r="R312" s="31">
        <f t="shared" si="5"/>
        <v>181557.31</v>
      </c>
    </row>
    <row r="313" spans="1:18" ht="15.75" customHeight="1">
      <c r="A313" s="134" t="s">
        <v>2</v>
      </c>
      <c r="B313" s="144">
        <v>44494</v>
      </c>
      <c r="C313" s="27" t="s">
        <v>950</v>
      </c>
      <c r="D313" s="27"/>
      <c r="E313" s="27"/>
      <c r="F313" s="120"/>
      <c r="G313" s="120"/>
      <c r="H313" s="120">
        <v>214.2</v>
      </c>
      <c r="I313" s="27"/>
      <c r="J313" s="43"/>
      <c r="K313" s="27" t="s">
        <v>986</v>
      </c>
      <c r="L313" s="27">
        <v>468742190</v>
      </c>
      <c r="M313" s="27"/>
      <c r="N313" s="43" t="s">
        <v>688</v>
      </c>
      <c r="O313" s="135"/>
      <c r="P313" s="31">
        <f t="shared" si="3"/>
        <v>1508.8900000001013</v>
      </c>
      <c r="Q313" s="31">
        <f t="shared" si="4"/>
        <v>180048.4199999999</v>
      </c>
      <c r="R313" s="31">
        <f t="shared" si="5"/>
        <v>181557.31</v>
      </c>
    </row>
    <row r="314" spans="1:18" ht="15.75" customHeight="1">
      <c r="A314" s="134" t="s">
        <v>2</v>
      </c>
      <c r="B314" s="144">
        <v>44560</v>
      </c>
      <c r="C314" s="27" t="s">
        <v>908</v>
      </c>
      <c r="D314" s="27"/>
      <c r="E314" s="27"/>
      <c r="F314" s="120"/>
      <c r="G314" s="120"/>
      <c r="H314" s="120">
        <v>181.64</v>
      </c>
      <c r="I314" s="27" t="s">
        <v>89</v>
      </c>
      <c r="J314" s="43"/>
      <c r="K314" s="27" t="s">
        <v>985</v>
      </c>
      <c r="L314" s="27">
        <v>491653</v>
      </c>
      <c r="M314" s="27"/>
      <c r="N314" s="43" t="s">
        <v>688</v>
      </c>
      <c r="O314" s="135"/>
      <c r="P314" s="31">
        <f t="shared" si="3"/>
        <v>1508.8900000001013</v>
      </c>
      <c r="Q314" s="31">
        <f t="shared" si="4"/>
        <v>180048.4199999999</v>
      </c>
      <c r="R314" s="31">
        <f t="shared" si="5"/>
        <v>181557.31</v>
      </c>
    </row>
    <row r="315" spans="1:18" ht="15.75" customHeight="1">
      <c r="A315" s="134" t="s">
        <v>2</v>
      </c>
      <c r="B315" s="144">
        <v>44553</v>
      </c>
      <c r="C315" s="27" t="s">
        <v>987</v>
      </c>
      <c r="D315" s="27"/>
      <c r="E315" s="27"/>
      <c r="F315" s="120"/>
      <c r="G315" s="120"/>
      <c r="H315" s="120">
        <v>264.79000000000002</v>
      </c>
      <c r="I315" s="27"/>
      <c r="J315" s="43"/>
      <c r="K315" s="27" t="s">
        <v>949</v>
      </c>
      <c r="L315" s="27"/>
      <c r="M315" s="27"/>
      <c r="N315" s="43" t="s">
        <v>688</v>
      </c>
      <c r="O315" s="135"/>
      <c r="P315" s="31">
        <f t="shared" si="3"/>
        <v>1508.8900000001013</v>
      </c>
      <c r="Q315" s="31">
        <f t="shared" si="4"/>
        <v>180048.4199999999</v>
      </c>
      <c r="R315" s="31">
        <f t="shared" si="5"/>
        <v>181557.31</v>
      </c>
    </row>
    <row r="316" spans="1:18" ht="15.75" customHeight="1">
      <c r="A316" s="134" t="s">
        <v>2</v>
      </c>
      <c r="B316" s="144">
        <v>44578</v>
      </c>
      <c r="C316" s="27" t="s">
        <v>988</v>
      </c>
      <c r="D316" s="27"/>
      <c r="E316" s="27"/>
      <c r="F316" s="120">
        <f>950*1.17</f>
        <v>1111.5</v>
      </c>
      <c r="G316" s="120"/>
      <c r="H316" s="14"/>
      <c r="I316" s="27"/>
      <c r="J316" s="43"/>
      <c r="K316" s="27"/>
      <c r="L316" s="27"/>
      <c r="M316" s="27"/>
      <c r="N316" s="43" t="s">
        <v>688</v>
      </c>
      <c r="O316" s="135"/>
      <c r="P316" s="31">
        <f t="shared" si="3"/>
        <v>397.39000000010128</v>
      </c>
      <c r="Q316" s="31">
        <f t="shared" si="4"/>
        <v>181159.9199999999</v>
      </c>
      <c r="R316" s="31">
        <f t="shared" si="5"/>
        <v>181557.31</v>
      </c>
    </row>
    <row r="317" spans="1:18" ht="15.75" customHeight="1">
      <c r="A317" s="134" t="s">
        <v>2</v>
      </c>
      <c r="B317" s="144">
        <v>44601</v>
      </c>
      <c r="C317" s="27" t="s">
        <v>989</v>
      </c>
      <c r="D317" s="27"/>
      <c r="E317" s="27"/>
      <c r="F317" s="120">
        <v>800</v>
      </c>
      <c r="G317" s="120"/>
      <c r="H317" s="120"/>
      <c r="I317" s="27" t="s">
        <v>91</v>
      </c>
      <c r="J317" s="43"/>
      <c r="K317" s="27" t="s">
        <v>323</v>
      </c>
      <c r="L317" s="27"/>
      <c r="M317" s="27"/>
      <c r="N317" s="43" t="s">
        <v>688</v>
      </c>
      <c r="O317" s="135">
        <v>44602</v>
      </c>
      <c r="P317" s="31">
        <f t="shared" si="3"/>
        <v>-402.60999999989872</v>
      </c>
      <c r="Q317" s="31">
        <f t="shared" si="4"/>
        <v>181959.9199999999</v>
      </c>
      <c r="R317" s="31">
        <f t="shared" si="5"/>
        <v>181557.31</v>
      </c>
    </row>
    <row r="318" spans="1:18" ht="15.75" customHeight="1">
      <c r="A318" s="134" t="s">
        <v>2</v>
      </c>
      <c r="B318" s="144">
        <v>44587</v>
      </c>
      <c r="C318" s="27" t="s">
        <v>990</v>
      </c>
      <c r="D318" s="27"/>
      <c r="E318" s="27"/>
      <c r="F318" s="120"/>
      <c r="G318" s="120"/>
      <c r="H318" s="120">
        <v>214.33</v>
      </c>
      <c r="I318" s="27"/>
      <c r="J318" s="43"/>
      <c r="K318" s="27" t="s">
        <v>986</v>
      </c>
      <c r="L318" s="27">
        <v>472573710</v>
      </c>
      <c r="M318" s="27"/>
      <c r="N318" s="27"/>
      <c r="O318" s="122"/>
      <c r="P318" s="31">
        <f t="shared" si="3"/>
        <v>-402.60999999989872</v>
      </c>
      <c r="Q318" s="31">
        <f t="shared" si="4"/>
        <v>181959.9199999999</v>
      </c>
      <c r="R318" s="31">
        <f t="shared" si="5"/>
        <v>181557.31</v>
      </c>
    </row>
    <row r="319" spans="1:18" ht="15.75" customHeight="1">
      <c r="A319" s="134" t="s">
        <v>2</v>
      </c>
      <c r="B319" s="144">
        <v>44553</v>
      </c>
      <c r="C319" s="27" t="s">
        <v>991</v>
      </c>
      <c r="D319" s="27"/>
      <c r="E319" s="27"/>
      <c r="F319" s="120"/>
      <c r="G319" s="120"/>
      <c r="H319" s="120">
        <v>264.79000000000002</v>
      </c>
      <c r="I319" s="27"/>
      <c r="J319" s="43"/>
      <c r="K319" s="27"/>
      <c r="L319" s="27"/>
      <c r="M319" s="27"/>
      <c r="N319" s="27"/>
      <c r="O319" s="122"/>
      <c r="P319" s="31">
        <f t="shared" si="3"/>
        <v>-402.60999999989872</v>
      </c>
      <c r="Q319" s="31">
        <f t="shared" si="4"/>
        <v>181959.9199999999</v>
      </c>
      <c r="R319" s="31">
        <f t="shared" si="5"/>
        <v>181557.31</v>
      </c>
    </row>
    <row r="320" spans="1:18" ht="15.75" customHeight="1">
      <c r="A320" s="134" t="s">
        <v>2</v>
      </c>
      <c r="B320" s="144">
        <v>44617</v>
      </c>
      <c r="C320" s="27" t="s">
        <v>992</v>
      </c>
      <c r="D320" s="27"/>
      <c r="E320" s="27"/>
      <c r="F320" s="120"/>
      <c r="G320" s="120"/>
      <c r="H320" s="120">
        <v>225.37</v>
      </c>
      <c r="I320" s="27"/>
      <c r="J320" s="43"/>
      <c r="K320" s="27" t="s">
        <v>986</v>
      </c>
      <c r="L320" s="27">
        <v>473897788</v>
      </c>
      <c r="M320" s="27"/>
      <c r="N320" s="27"/>
      <c r="O320" s="122"/>
      <c r="P320" s="31">
        <f t="shared" si="3"/>
        <v>-402.60999999989872</v>
      </c>
      <c r="Q320" s="31">
        <f t="shared" si="4"/>
        <v>181959.9199999999</v>
      </c>
      <c r="R320" s="31">
        <f t="shared" si="5"/>
        <v>181557.31</v>
      </c>
    </row>
    <row r="321" spans="1:18" ht="15.75" customHeight="1">
      <c r="A321" s="134" t="s">
        <v>2</v>
      </c>
      <c r="B321" s="144">
        <v>44615</v>
      </c>
      <c r="C321" s="27" t="s">
        <v>993</v>
      </c>
      <c r="D321" s="27"/>
      <c r="E321" s="27"/>
      <c r="F321" s="120"/>
      <c r="G321" s="120"/>
      <c r="H321" s="120">
        <v>130.6</v>
      </c>
      <c r="I321" s="27"/>
      <c r="J321" s="43"/>
      <c r="K321" s="27" t="s">
        <v>968</v>
      </c>
      <c r="L321" s="27"/>
      <c r="M321" s="27"/>
      <c r="N321" s="27"/>
      <c r="O321" s="122"/>
      <c r="P321" s="31">
        <f t="shared" si="3"/>
        <v>-402.60999999989872</v>
      </c>
      <c r="Q321" s="31">
        <f t="shared" si="4"/>
        <v>181959.9199999999</v>
      </c>
      <c r="R321" s="31">
        <f t="shared" si="5"/>
        <v>181557.31</v>
      </c>
    </row>
    <row r="322" spans="1:18" ht="15.75" customHeight="1">
      <c r="A322" s="134" t="s">
        <v>2</v>
      </c>
      <c r="B322" s="144">
        <v>44629</v>
      </c>
      <c r="C322" s="27" t="s">
        <v>964</v>
      </c>
      <c r="D322" s="27"/>
      <c r="E322" s="27"/>
      <c r="F322" s="120">
        <v>168</v>
      </c>
      <c r="G322" s="120"/>
      <c r="H322" s="120"/>
      <c r="I322" s="27"/>
      <c r="J322" s="43"/>
      <c r="K322" s="27" t="s">
        <v>994</v>
      </c>
      <c r="L322" s="27"/>
      <c r="M322" s="27"/>
      <c r="N322" s="27"/>
      <c r="O322" s="122"/>
      <c r="P322" s="31">
        <f t="shared" si="3"/>
        <v>-570.60999999989872</v>
      </c>
      <c r="Q322" s="31">
        <f t="shared" si="4"/>
        <v>182127.9199999999</v>
      </c>
      <c r="R322" s="31">
        <f t="shared" si="5"/>
        <v>181557.31</v>
      </c>
    </row>
    <row r="323" spans="1:18" ht="15.75" customHeight="1">
      <c r="A323" s="134" t="s">
        <v>2</v>
      </c>
      <c r="B323" s="144">
        <v>44629</v>
      </c>
      <c r="C323" s="27" t="s">
        <v>964</v>
      </c>
      <c r="D323" s="27"/>
      <c r="E323" s="27"/>
      <c r="F323" s="120">
        <v>-28</v>
      </c>
      <c r="G323" s="120"/>
      <c r="H323" s="120"/>
      <c r="I323" s="27"/>
      <c r="J323" s="43"/>
      <c r="K323" s="27" t="s">
        <v>994</v>
      </c>
      <c r="L323" s="27"/>
      <c r="M323" s="27"/>
      <c r="N323" s="27"/>
      <c r="O323" s="122"/>
      <c r="P323" s="31">
        <f t="shared" si="3"/>
        <v>-542.60999999989872</v>
      </c>
      <c r="Q323" s="31">
        <f t="shared" si="4"/>
        <v>182099.9199999999</v>
      </c>
      <c r="R323" s="31">
        <f t="shared" si="5"/>
        <v>181557.31</v>
      </c>
    </row>
    <row r="324" spans="1:18" ht="15.75" customHeight="1">
      <c r="A324" s="134" t="s">
        <v>2</v>
      </c>
      <c r="B324" s="144">
        <v>44645</v>
      </c>
      <c r="C324" s="27" t="s">
        <v>995</v>
      </c>
      <c r="D324" s="27"/>
      <c r="E324" s="27"/>
      <c r="F324" s="120"/>
      <c r="G324" s="120"/>
      <c r="H324" s="120">
        <v>236.98</v>
      </c>
      <c r="I324" s="27"/>
      <c r="J324" s="43"/>
      <c r="K324" s="27" t="s">
        <v>986</v>
      </c>
      <c r="L324" s="27">
        <v>475140556</v>
      </c>
      <c r="M324" s="27"/>
      <c r="N324" s="27"/>
      <c r="O324" s="122"/>
      <c r="P324" s="31">
        <f t="shared" si="3"/>
        <v>-542.60999999989872</v>
      </c>
      <c r="Q324" s="31">
        <f t="shared" si="4"/>
        <v>182099.9199999999</v>
      </c>
      <c r="R324" s="31">
        <f t="shared" si="5"/>
        <v>181557.31</v>
      </c>
    </row>
    <row r="325" spans="1:18" ht="15.75" customHeight="1">
      <c r="A325" s="134" t="s">
        <v>2</v>
      </c>
      <c r="B325" s="144">
        <v>44650</v>
      </c>
      <c r="C325" s="27" t="s">
        <v>908</v>
      </c>
      <c r="D325" s="27"/>
      <c r="E325" s="27"/>
      <c r="F325" s="120"/>
      <c r="G325" s="120"/>
      <c r="H325" s="120">
        <v>183.77</v>
      </c>
      <c r="I325" s="27"/>
      <c r="J325" s="43"/>
      <c r="K325" s="27" t="s">
        <v>985</v>
      </c>
      <c r="L325" s="27">
        <v>497959</v>
      </c>
      <c r="M325" s="27"/>
      <c r="N325" s="27"/>
      <c r="O325" s="122"/>
      <c r="P325" s="31">
        <f t="shared" si="3"/>
        <v>-542.60999999989872</v>
      </c>
      <c r="Q325" s="31">
        <f t="shared" si="4"/>
        <v>182099.9199999999</v>
      </c>
      <c r="R325" s="31">
        <f t="shared" si="5"/>
        <v>181557.31</v>
      </c>
    </row>
    <row r="326" spans="1:18" ht="15.75" customHeight="1">
      <c r="A326" s="134" t="s">
        <v>2</v>
      </c>
      <c r="B326" s="144">
        <v>44643</v>
      </c>
      <c r="C326" s="27" t="s">
        <v>996</v>
      </c>
      <c r="D326" s="27"/>
      <c r="E326" s="27"/>
      <c r="F326" s="120"/>
      <c r="G326" s="120"/>
      <c r="H326" s="120">
        <v>134.79</v>
      </c>
      <c r="I326" s="27"/>
      <c r="J326" s="43"/>
      <c r="K326" s="27" t="s">
        <v>968</v>
      </c>
      <c r="L326" s="27"/>
      <c r="M326" s="27"/>
      <c r="N326" s="27"/>
      <c r="O326" s="122"/>
      <c r="P326" s="31">
        <f t="shared" si="3"/>
        <v>-542.60999999989872</v>
      </c>
      <c r="Q326" s="31">
        <f t="shared" si="4"/>
        <v>182099.9199999999</v>
      </c>
      <c r="R326" s="31">
        <f t="shared" si="5"/>
        <v>181557.31</v>
      </c>
    </row>
    <row r="327" spans="1:18" ht="15.75" customHeight="1">
      <c r="A327" s="134" t="s">
        <v>2</v>
      </c>
      <c r="B327" s="144">
        <v>44674</v>
      </c>
      <c r="C327" s="27" t="s">
        <v>997</v>
      </c>
      <c r="D327" s="27"/>
      <c r="E327" s="27"/>
      <c r="F327" s="120"/>
      <c r="G327" s="120"/>
      <c r="H327" s="120">
        <v>134.79</v>
      </c>
      <c r="I327" s="27"/>
      <c r="J327" s="43"/>
      <c r="K327" s="27"/>
      <c r="L327" s="27"/>
      <c r="M327" s="27"/>
      <c r="N327" s="27"/>
      <c r="O327" s="122"/>
      <c r="P327" s="31">
        <f t="shared" si="3"/>
        <v>-542.60999999989872</v>
      </c>
      <c r="Q327" s="31">
        <f t="shared" si="4"/>
        <v>182099.9199999999</v>
      </c>
      <c r="R327" s="31">
        <f t="shared" si="5"/>
        <v>181557.31</v>
      </c>
    </row>
    <row r="328" spans="1:18" ht="15.75" customHeight="1">
      <c r="A328" s="134" t="s">
        <v>2</v>
      </c>
      <c r="B328" s="144">
        <v>44706</v>
      </c>
      <c r="C328" s="27" t="s">
        <v>998</v>
      </c>
      <c r="D328" s="27"/>
      <c r="E328" s="27"/>
      <c r="F328" s="120"/>
      <c r="G328" s="120"/>
      <c r="H328" s="120">
        <v>236.78</v>
      </c>
      <c r="I328" s="27"/>
      <c r="J328" s="43"/>
      <c r="K328" s="27" t="s">
        <v>986</v>
      </c>
      <c r="L328" s="27">
        <v>478042637</v>
      </c>
      <c r="M328" s="27"/>
      <c r="N328" s="27"/>
      <c r="O328" s="122"/>
      <c r="P328" s="31">
        <f t="shared" si="3"/>
        <v>-542.60999999989872</v>
      </c>
      <c r="Q328" s="31">
        <f t="shared" si="4"/>
        <v>182099.9199999999</v>
      </c>
      <c r="R328" s="31">
        <f t="shared" si="5"/>
        <v>181557.31</v>
      </c>
    </row>
    <row r="329" spans="1:18" ht="15.75" customHeight="1">
      <c r="A329" s="134" t="s">
        <v>2</v>
      </c>
      <c r="B329" s="144">
        <v>44711</v>
      </c>
      <c r="C329" s="27" t="s">
        <v>908</v>
      </c>
      <c r="D329" s="27"/>
      <c r="E329" s="27"/>
      <c r="F329" s="120"/>
      <c r="G329" s="120"/>
      <c r="H329" s="120">
        <v>186.26</v>
      </c>
      <c r="I329" s="27"/>
      <c r="J329" s="43"/>
      <c r="K329" s="27" t="s">
        <v>985</v>
      </c>
      <c r="L329" s="27">
        <v>502074</v>
      </c>
      <c r="M329" s="27"/>
      <c r="N329" s="27"/>
      <c r="O329" s="122"/>
      <c r="P329" s="31">
        <f t="shared" si="3"/>
        <v>-542.60999999989872</v>
      </c>
      <c r="Q329" s="31">
        <f t="shared" si="4"/>
        <v>182099.9199999999</v>
      </c>
      <c r="R329" s="31">
        <f t="shared" si="5"/>
        <v>181557.31</v>
      </c>
    </row>
    <row r="330" spans="1:18" ht="15.75" customHeight="1">
      <c r="A330" s="134" t="s">
        <v>2</v>
      </c>
      <c r="B330" s="144">
        <v>44681</v>
      </c>
      <c r="C330" s="27" t="s">
        <v>908</v>
      </c>
      <c r="D330" s="27"/>
      <c r="E330" s="27"/>
      <c r="F330" s="120"/>
      <c r="G330" s="120"/>
      <c r="H330" s="120">
        <v>184.84</v>
      </c>
      <c r="I330" s="27"/>
      <c r="J330" s="43"/>
      <c r="K330" s="27" t="s">
        <v>985</v>
      </c>
      <c r="L330" s="27">
        <v>500026</v>
      </c>
      <c r="M330" s="27"/>
      <c r="N330" s="27"/>
      <c r="O330" s="122"/>
      <c r="P330" s="31">
        <f t="shared" si="3"/>
        <v>-542.60999999989872</v>
      </c>
      <c r="Q330" s="31">
        <f t="shared" si="4"/>
        <v>182099.9199999999</v>
      </c>
      <c r="R330" s="31">
        <f t="shared" si="5"/>
        <v>181557.31</v>
      </c>
    </row>
    <row r="331" spans="1:18" ht="15.75" customHeight="1">
      <c r="A331" s="134" t="s">
        <v>2</v>
      </c>
      <c r="B331" s="144">
        <v>44703</v>
      </c>
      <c r="C331" s="27" t="s">
        <v>999</v>
      </c>
      <c r="D331" s="27"/>
      <c r="E331" s="27"/>
      <c r="F331" s="120"/>
      <c r="G331" s="120"/>
      <c r="H331" s="120">
        <v>134.79</v>
      </c>
      <c r="I331" s="27"/>
      <c r="J331" s="43"/>
      <c r="K331" s="27" t="s">
        <v>968</v>
      </c>
      <c r="L331" s="27"/>
      <c r="M331" s="27"/>
      <c r="N331" s="27"/>
      <c r="O331" s="122"/>
      <c r="P331" s="31">
        <f t="shared" si="3"/>
        <v>-542.60999999989872</v>
      </c>
      <c r="Q331" s="31">
        <f t="shared" si="4"/>
        <v>182099.9199999999</v>
      </c>
      <c r="R331" s="31">
        <f t="shared" si="5"/>
        <v>181557.31</v>
      </c>
    </row>
    <row r="332" spans="1:18" ht="15.75" customHeight="1">
      <c r="A332" s="145" t="s">
        <v>2</v>
      </c>
      <c r="B332" s="28">
        <v>44727</v>
      </c>
      <c r="C332" s="52" t="s">
        <v>1000</v>
      </c>
      <c r="D332" s="52"/>
      <c r="E332" s="27"/>
      <c r="F332" s="120">
        <v>526.5</v>
      </c>
      <c r="G332" s="120"/>
      <c r="H332" s="120"/>
      <c r="I332" s="27" t="s">
        <v>91</v>
      </c>
      <c r="J332" s="43"/>
      <c r="K332" s="27" t="s">
        <v>699</v>
      </c>
      <c r="L332" s="27">
        <v>4335</v>
      </c>
      <c r="M332" s="27"/>
      <c r="N332" s="27"/>
      <c r="O332" s="146"/>
      <c r="P332" s="31">
        <f t="shared" si="3"/>
        <v>-1069.1099999998987</v>
      </c>
      <c r="Q332" s="31">
        <f t="shared" si="4"/>
        <v>182626.4199999999</v>
      </c>
      <c r="R332" s="31">
        <f t="shared" si="5"/>
        <v>181557.31</v>
      </c>
    </row>
    <row r="333" spans="1:18" ht="15.75" customHeight="1">
      <c r="A333" s="134" t="s">
        <v>2</v>
      </c>
      <c r="B333" s="144">
        <v>44742</v>
      </c>
      <c r="C333" s="27" t="s">
        <v>908</v>
      </c>
      <c r="D333" s="27"/>
      <c r="E333" s="27"/>
      <c r="F333" s="120"/>
      <c r="G333" s="120"/>
      <c r="H333" s="120">
        <v>187.33</v>
      </c>
      <c r="I333" s="27"/>
      <c r="J333" s="43"/>
      <c r="K333" s="27" t="s">
        <v>985</v>
      </c>
      <c r="L333" s="27">
        <v>504191</v>
      </c>
      <c r="M333" s="27"/>
      <c r="N333" s="27"/>
      <c r="O333" s="122"/>
      <c r="P333" s="31">
        <f t="shared" si="3"/>
        <v>-1069.1099999998987</v>
      </c>
      <c r="Q333" s="31">
        <f t="shared" si="4"/>
        <v>182626.4199999999</v>
      </c>
      <c r="R333" s="31">
        <f t="shared" si="5"/>
        <v>181557.31</v>
      </c>
    </row>
    <row r="334" spans="1:18" ht="15.75" customHeight="1">
      <c r="A334" s="134" t="s">
        <v>2</v>
      </c>
      <c r="B334" s="144">
        <v>44738</v>
      </c>
      <c r="C334" s="27" t="s">
        <v>1001</v>
      </c>
      <c r="D334" s="27"/>
      <c r="E334" s="27"/>
      <c r="F334" s="120"/>
      <c r="G334" s="120"/>
      <c r="H334" s="120">
        <v>236.77</v>
      </c>
      <c r="I334" s="27"/>
      <c r="J334" s="43"/>
      <c r="K334" s="27" t="s">
        <v>986</v>
      </c>
      <c r="L334" s="27">
        <v>479360907</v>
      </c>
      <c r="M334" s="27"/>
      <c r="N334" s="27"/>
      <c r="O334" s="122"/>
      <c r="P334" s="31">
        <f t="shared" si="3"/>
        <v>-1069.1099999998987</v>
      </c>
      <c r="Q334" s="31">
        <f t="shared" si="4"/>
        <v>182626.4199999999</v>
      </c>
      <c r="R334" s="31">
        <f t="shared" si="5"/>
        <v>181557.31</v>
      </c>
    </row>
    <row r="335" spans="1:18" ht="15.75" customHeight="1">
      <c r="A335" s="134" t="s">
        <v>2</v>
      </c>
      <c r="B335" s="144">
        <v>44747</v>
      </c>
      <c r="C335" s="27" t="s">
        <v>1002</v>
      </c>
      <c r="D335" s="9" t="s">
        <v>1003</v>
      </c>
      <c r="E335" s="43" t="s">
        <v>1004</v>
      </c>
      <c r="F335" s="120">
        <v>262</v>
      </c>
      <c r="G335" s="120"/>
      <c r="H335" s="14"/>
      <c r="I335" s="27"/>
      <c r="J335" s="43"/>
      <c r="K335" s="27"/>
      <c r="L335" s="27"/>
      <c r="M335" s="27"/>
      <c r="N335" s="27"/>
      <c r="O335" s="122"/>
      <c r="P335" s="31">
        <f t="shared" si="3"/>
        <v>-1331.1099999998987</v>
      </c>
      <c r="Q335" s="31">
        <f t="shared" si="4"/>
        <v>182888.4199999999</v>
      </c>
      <c r="R335" s="31">
        <f t="shared" si="5"/>
        <v>181557.31</v>
      </c>
    </row>
    <row r="336" spans="1:18" ht="15.75" customHeight="1">
      <c r="A336" s="134" t="s">
        <v>2</v>
      </c>
      <c r="B336" s="144">
        <v>44703</v>
      </c>
      <c r="C336" s="27" t="s">
        <v>1005</v>
      </c>
      <c r="D336" s="27"/>
      <c r="E336" s="27"/>
      <c r="F336" s="120"/>
      <c r="G336" s="120"/>
      <c r="H336" s="120">
        <v>134.79</v>
      </c>
      <c r="I336" s="27"/>
      <c r="J336" s="43"/>
      <c r="K336" s="27" t="s">
        <v>968</v>
      </c>
      <c r="L336" s="27"/>
      <c r="M336" s="27"/>
      <c r="N336" s="27"/>
      <c r="O336" s="122"/>
      <c r="P336" s="31">
        <f t="shared" si="3"/>
        <v>-1331.1099999998987</v>
      </c>
      <c r="Q336" s="31">
        <f t="shared" si="4"/>
        <v>182888.4199999999</v>
      </c>
      <c r="R336" s="31">
        <f t="shared" si="5"/>
        <v>181557.31</v>
      </c>
    </row>
    <row r="337" spans="1:18" ht="15.75" customHeight="1">
      <c r="A337" s="134" t="s">
        <v>2</v>
      </c>
      <c r="B337" s="144">
        <v>44703</v>
      </c>
      <c r="C337" s="27" t="s">
        <v>1006</v>
      </c>
      <c r="D337" s="27"/>
      <c r="E337" s="27"/>
      <c r="F337" s="120"/>
      <c r="G337" s="120"/>
      <c r="H337" s="120">
        <v>134.79</v>
      </c>
      <c r="I337" s="27"/>
      <c r="J337" s="43"/>
      <c r="K337" s="27" t="s">
        <v>968</v>
      </c>
      <c r="L337" s="27"/>
      <c r="M337" s="27"/>
      <c r="N337" s="27"/>
      <c r="O337" s="122"/>
      <c r="P337" s="31">
        <f t="shared" si="3"/>
        <v>-1331.1099999998987</v>
      </c>
      <c r="Q337" s="31">
        <f t="shared" si="4"/>
        <v>182888.4199999999</v>
      </c>
      <c r="R337" s="31">
        <f t="shared" si="5"/>
        <v>181557.31</v>
      </c>
    </row>
    <row r="338" spans="1:18" ht="15.75" customHeight="1">
      <c r="A338" s="134" t="s">
        <v>2</v>
      </c>
      <c r="B338" s="144">
        <v>44767</v>
      </c>
      <c r="C338" s="27" t="s">
        <v>1001</v>
      </c>
      <c r="D338" s="27"/>
      <c r="E338" s="27"/>
      <c r="F338" s="120"/>
      <c r="G338" s="120"/>
      <c r="H338" s="120">
        <v>236.77</v>
      </c>
      <c r="I338" s="27"/>
      <c r="J338" s="43"/>
      <c r="K338" s="27" t="s">
        <v>986</v>
      </c>
      <c r="L338" s="27">
        <v>480612757</v>
      </c>
      <c r="M338" s="27"/>
      <c r="N338" s="27"/>
      <c r="O338" s="122"/>
      <c r="P338" s="31">
        <f t="shared" si="3"/>
        <v>-1331.1099999998987</v>
      </c>
      <c r="Q338" s="31">
        <f t="shared" si="4"/>
        <v>182888.4199999999</v>
      </c>
      <c r="R338" s="31">
        <f t="shared" si="5"/>
        <v>181557.31</v>
      </c>
    </row>
    <row r="339" spans="1:18" ht="15.75" customHeight="1">
      <c r="A339" s="134" t="s">
        <v>2</v>
      </c>
      <c r="B339" s="28">
        <v>44787</v>
      </c>
      <c r="C339" s="52" t="s">
        <v>962</v>
      </c>
      <c r="D339" s="52"/>
      <c r="E339" s="29"/>
      <c r="G339" s="30">
        <v>1500</v>
      </c>
      <c r="H339" s="147"/>
      <c r="I339" s="147"/>
      <c r="J339" s="29"/>
      <c r="K339" s="29"/>
      <c r="L339" s="29"/>
      <c r="M339" s="29"/>
      <c r="N339" s="29"/>
      <c r="O339" s="148"/>
      <c r="P339" s="31">
        <f t="shared" si="3"/>
        <v>168.89000000010128</v>
      </c>
      <c r="Q339" s="31">
        <f t="shared" ref="Q339:Q374" si="6">SUBTOTAL(9,$F$2:F339)</f>
        <v>182888.4199999999</v>
      </c>
      <c r="R339" s="31">
        <f t="shared" ref="R339:R374" si="7">SUBTOTAL(9,$G$2:G339)</f>
        <v>183057.31</v>
      </c>
    </row>
    <row r="340" spans="1:18" ht="15.75" customHeight="1">
      <c r="A340" s="134" t="s">
        <v>2</v>
      </c>
      <c r="B340" s="144">
        <v>44772</v>
      </c>
      <c r="C340" s="27" t="s">
        <v>908</v>
      </c>
      <c r="D340" s="27"/>
      <c r="E340" s="27"/>
      <c r="F340" s="120"/>
      <c r="G340" s="120"/>
      <c r="H340" s="120">
        <v>188.03</v>
      </c>
      <c r="I340" s="27"/>
      <c r="J340" s="43"/>
      <c r="K340" s="27" t="s">
        <v>985</v>
      </c>
      <c r="L340" s="27">
        <v>506316</v>
      </c>
      <c r="M340" s="27"/>
      <c r="N340" s="27"/>
      <c r="O340" s="122"/>
      <c r="P340" s="31">
        <f t="shared" si="3"/>
        <v>168.89000000010128</v>
      </c>
      <c r="Q340" s="31">
        <f t="shared" si="6"/>
        <v>182888.4199999999</v>
      </c>
      <c r="R340" s="31">
        <f t="shared" si="7"/>
        <v>183057.31</v>
      </c>
    </row>
    <row r="341" spans="1:18" ht="15.75" customHeight="1">
      <c r="A341" s="134" t="s">
        <v>2</v>
      </c>
      <c r="B341" s="144">
        <v>44798</v>
      </c>
      <c r="C341" s="27" t="s">
        <v>1001</v>
      </c>
      <c r="D341" s="27"/>
      <c r="E341" s="27"/>
      <c r="F341" s="120"/>
      <c r="G341" s="120"/>
      <c r="H341" s="120">
        <v>236.71</v>
      </c>
      <c r="I341" s="27"/>
      <c r="J341" s="43"/>
      <c r="K341" s="27" t="s">
        <v>986</v>
      </c>
      <c r="L341" s="27">
        <v>481932191</v>
      </c>
      <c r="M341" s="27"/>
      <c r="N341" s="27"/>
      <c r="O341" s="122"/>
      <c r="P341" s="31">
        <f t="shared" si="3"/>
        <v>168.89000000010128</v>
      </c>
      <c r="Q341" s="31">
        <f t="shared" si="6"/>
        <v>182888.4199999999</v>
      </c>
      <c r="R341" s="31">
        <f t="shared" si="7"/>
        <v>183057.31</v>
      </c>
    </row>
    <row r="342" spans="1:18" ht="15.75" customHeight="1">
      <c r="A342" s="134" t="s">
        <v>2</v>
      </c>
      <c r="B342" s="144">
        <v>44795</v>
      </c>
      <c r="C342" s="27" t="s">
        <v>1007</v>
      </c>
      <c r="D342" s="27"/>
      <c r="E342" s="27"/>
      <c r="F342" s="120"/>
      <c r="G342" s="120"/>
      <c r="H342" s="120">
        <v>134.79</v>
      </c>
      <c r="I342" s="27"/>
      <c r="J342" s="43"/>
      <c r="K342" s="27" t="s">
        <v>968</v>
      </c>
      <c r="L342" s="27"/>
      <c r="M342" s="27"/>
      <c r="N342" s="27"/>
      <c r="O342" s="122"/>
      <c r="P342" s="31">
        <f t="shared" si="3"/>
        <v>168.89000000010128</v>
      </c>
      <c r="Q342" s="31">
        <f t="shared" si="6"/>
        <v>182888.4199999999</v>
      </c>
      <c r="R342" s="31">
        <f t="shared" si="7"/>
        <v>183057.31</v>
      </c>
    </row>
    <row r="343" spans="1:18" ht="15.75" customHeight="1">
      <c r="A343" s="134" t="s">
        <v>2</v>
      </c>
      <c r="B343" s="144">
        <v>44803</v>
      </c>
      <c r="C343" s="27" t="s">
        <v>908</v>
      </c>
      <c r="D343" s="27"/>
      <c r="E343" s="27"/>
      <c r="F343" s="120"/>
      <c r="G343" s="120"/>
      <c r="H343" s="120">
        <v>190.16</v>
      </c>
      <c r="I343" s="27"/>
      <c r="J343" s="43"/>
      <c r="K343" s="27" t="s">
        <v>985</v>
      </c>
      <c r="L343" s="27">
        <v>508444</v>
      </c>
      <c r="M343" s="27"/>
      <c r="N343" s="27"/>
      <c r="O343" s="122"/>
      <c r="P343" s="31">
        <f t="shared" si="3"/>
        <v>168.89000000010128</v>
      </c>
      <c r="Q343" s="31">
        <f t="shared" si="6"/>
        <v>182888.4199999999</v>
      </c>
      <c r="R343" s="31">
        <f t="shared" si="7"/>
        <v>183057.31</v>
      </c>
    </row>
    <row r="344" spans="1:18" ht="15.75" customHeight="1">
      <c r="A344" s="134" t="s">
        <v>2</v>
      </c>
      <c r="B344" s="144">
        <v>44826</v>
      </c>
      <c r="C344" s="27" t="s">
        <v>1008</v>
      </c>
      <c r="D344" s="27"/>
      <c r="E344" s="27"/>
      <c r="F344" s="120"/>
      <c r="G344" s="120"/>
      <c r="H344" s="120">
        <v>134.79</v>
      </c>
      <c r="I344" s="27"/>
      <c r="J344" s="43"/>
      <c r="K344" s="27" t="s">
        <v>968</v>
      </c>
      <c r="L344" s="27"/>
      <c r="M344" s="27"/>
      <c r="N344" s="27"/>
      <c r="O344" s="122"/>
      <c r="P344" s="31">
        <f t="shared" si="3"/>
        <v>168.89000000010128</v>
      </c>
      <c r="Q344" s="31">
        <f t="shared" si="6"/>
        <v>182888.4199999999</v>
      </c>
      <c r="R344" s="31">
        <f t="shared" si="7"/>
        <v>183057.31</v>
      </c>
    </row>
    <row r="345" spans="1:18" ht="15.75" customHeight="1">
      <c r="A345" s="134" t="s">
        <v>2</v>
      </c>
      <c r="B345" s="144">
        <v>44832</v>
      </c>
      <c r="C345" s="27" t="s">
        <v>1001</v>
      </c>
      <c r="D345" s="27"/>
      <c r="E345" s="27"/>
      <c r="F345" s="120"/>
      <c r="G345" s="120"/>
      <c r="H345" s="120">
        <v>236.8</v>
      </c>
      <c r="I345" s="27"/>
      <c r="J345" s="43"/>
      <c r="K345" s="27" t="s">
        <v>986</v>
      </c>
      <c r="L345" s="27">
        <v>483182092</v>
      </c>
      <c r="M345" s="27"/>
      <c r="N345" s="27"/>
      <c r="O345" s="122"/>
      <c r="P345" s="31">
        <f t="shared" si="3"/>
        <v>168.89000000010128</v>
      </c>
      <c r="Q345" s="31">
        <f t="shared" si="6"/>
        <v>182888.4199999999</v>
      </c>
      <c r="R345" s="31">
        <f t="shared" si="7"/>
        <v>183057.31</v>
      </c>
    </row>
    <row r="346" spans="1:18" ht="15.75" customHeight="1">
      <c r="A346" s="134" t="s">
        <v>2</v>
      </c>
      <c r="B346" s="144">
        <v>44834</v>
      </c>
      <c r="C346" s="27" t="s">
        <v>908</v>
      </c>
      <c r="D346" s="27"/>
      <c r="E346" s="27"/>
      <c r="F346" s="120"/>
      <c r="G346" s="120"/>
      <c r="H346" s="120">
        <v>189.63</v>
      </c>
      <c r="I346" s="27"/>
      <c r="J346" s="43"/>
      <c r="K346" s="27" t="s">
        <v>985</v>
      </c>
      <c r="L346" s="27">
        <v>510583</v>
      </c>
      <c r="M346" s="27"/>
      <c r="N346" s="27"/>
      <c r="O346" s="122"/>
      <c r="P346" s="31">
        <f t="shared" si="3"/>
        <v>168.89000000010128</v>
      </c>
      <c r="Q346" s="31">
        <f t="shared" si="6"/>
        <v>182888.4199999999</v>
      </c>
      <c r="R346" s="31">
        <f t="shared" si="7"/>
        <v>183057.31</v>
      </c>
    </row>
    <row r="347" spans="1:18" ht="15.75" customHeight="1">
      <c r="A347" s="134" t="s">
        <v>2</v>
      </c>
      <c r="B347" s="144">
        <v>44887</v>
      </c>
      <c r="C347" s="27" t="s">
        <v>1009</v>
      </c>
      <c r="D347" s="27"/>
      <c r="E347" s="27"/>
      <c r="F347" s="120"/>
      <c r="G347" s="120"/>
      <c r="H347" s="120">
        <v>134.79</v>
      </c>
      <c r="I347" s="27"/>
      <c r="J347" s="43"/>
      <c r="K347" s="27" t="s">
        <v>968</v>
      </c>
      <c r="L347" s="27"/>
      <c r="M347" s="27"/>
      <c r="N347" s="27"/>
      <c r="O347" s="122"/>
      <c r="P347" s="31">
        <f t="shared" si="3"/>
        <v>168.89000000010128</v>
      </c>
      <c r="Q347" s="31">
        <f t="shared" si="6"/>
        <v>182888.4199999999</v>
      </c>
      <c r="R347" s="31">
        <f t="shared" si="7"/>
        <v>183057.31</v>
      </c>
    </row>
    <row r="348" spans="1:18" ht="15.75" customHeight="1">
      <c r="A348" s="134" t="s">
        <v>2</v>
      </c>
      <c r="B348" s="144">
        <v>44917</v>
      </c>
      <c r="C348" s="27" t="s">
        <v>1010</v>
      </c>
      <c r="D348" s="27"/>
      <c r="E348" s="27"/>
      <c r="F348" s="120"/>
      <c r="G348" s="120"/>
      <c r="H348" s="120">
        <v>134.79</v>
      </c>
      <c r="I348" s="27"/>
      <c r="J348" s="43"/>
      <c r="K348" s="27" t="s">
        <v>968</v>
      </c>
      <c r="L348" s="27"/>
      <c r="M348" s="27"/>
      <c r="N348" s="27"/>
      <c r="O348" s="122"/>
      <c r="P348" s="31">
        <f t="shared" si="3"/>
        <v>168.89000000010128</v>
      </c>
      <c r="Q348" s="31">
        <f t="shared" si="6"/>
        <v>182888.4199999999</v>
      </c>
      <c r="R348" s="31">
        <f t="shared" si="7"/>
        <v>183057.31</v>
      </c>
    </row>
    <row r="349" spans="1:18" ht="15.75" customHeight="1">
      <c r="A349" s="134" t="s">
        <v>2</v>
      </c>
      <c r="B349" s="144">
        <v>44856</v>
      </c>
      <c r="C349" s="27" t="s">
        <v>1011</v>
      </c>
      <c r="D349" s="27"/>
      <c r="E349" s="27"/>
      <c r="F349" s="120"/>
      <c r="G349" s="120"/>
      <c r="H349" s="120">
        <v>134.79</v>
      </c>
      <c r="I349" s="27"/>
      <c r="J349" s="43"/>
      <c r="K349" s="27" t="s">
        <v>968</v>
      </c>
      <c r="L349" s="27"/>
      <c r="M349" s="27"/>
      <c r="N349" s="27"/>
      <c r="O349" s="122"/>
      <c r="P349" s="31">
        <f t="shared" si="3"/>
        <v>168.89000000010128</v>
      </c>
      <c r="Q349" s="31">
        <f t="shared" si="6"/>
        <v>182888.4199999999</v>
      </c>
      <c r="R349" s="31">
        <f t="shared" si="7"/>
        <v>183057.31</v>
      </c>
    </row>
    <row r="350" spans="1:18" ht="15.75" customHeight="1">
      <c r="A350" s="134" t="s">
        <v>2</v>
      </c>
      <c r="B350" s="144">
        <v>44890</v>
      </c>
      <c r="C350" s="27" t="s">
        <v>1001</v>
      </c>
      <c r="D350" s="27"/>
      <c r="E350" s="27"/>
      <c r="F350" s="120"/>
      <c r="G350" s="120"/>
      <c r="H350" s="120">
        <v>236.8</v>
      </c>
      <c r="I350" s="27"/>
      <c r="J350" s="43"/>
      <c r="K350" s="27" t="s">
        <v>986</v>
      </c>
      <c r="L350" s="27">
        <v>485735727</v>
      </c>
      <c r="M350" s="27"/>
      <c r="N350" s="27"/>
      <c r="O350" s="122"/>
      <c r="P350" s="31">
        <f t="shared" si="3"/>
        <v>168.89000000010128</v>
      </c>
      <c r="Q350" s="31">
        <f t="shared" si="6"/>
        <v>182888.4199999999</v>
      </c>
      <c r="R350" s="31">
        <f t="shared" si="7"/>
        <v>183057.31</v>
      </c>
    </row>
    <row r="351" spans="1:18" ht="15.75" customHeight="1">
      <c r="A351" s="134" t="s">
        <v>2</v>
      </c>
      <c r="B351" s="144">
        <v>44920</v>
      </c>
      <c r="C351" s="27" t="s">
        <v>1001</v>
      </c>
      <c r="D351" s="27"/>
      <c r="E351" s="27"/>
      <c r="F351" s="120"/>
      <c r="G351" s="120"/>
      <c r="H351" s="120">
        <v>236.8</v>
      </c>
      <c r="I351" s="27"/>
      <c r="J351" s="43"/>
      <c r="K351" s="27" t="s">
        <v>986</v>
      </c>
      <c r="L351" s="27">
        <v>487069869</v>
      </c>
      <c r="M351" s="27"/>
      <c r="N351" s="27"/>
      <c r="O351" s="122"/>
      <c r="P351" s="31">
        <f t="shared" si="3"/>
        <v>168.89000000010128</v>
      </c>
      <c r="Q351" s="31">
        <f t="shared" si="6"/>
        <v>182888.4199999999</v>
      </c>
      <c r="R351" s="31">
        <f t="shared" si="7"/>
        <v>183057.31</v>
      </c>
    </row>
    <row r="352" spans="1:18" ht="15.75" customHeight="1">
      <c r="A352" s="134" t="s">
        <v>2</v>
      </c>
      <c r="B352" s="144">
        <v>44860</v>
      </c>
      <c r="C352" s="27" t="s">
        <v>1001</v>
      </c>
      <c r="D352" s="27"/>
      <c r="E352" s="27"/>
      <c r="F352" s="120"/>
      <c r="G352" s="120"/>
      <c r="H352" s="120">
        <v>236.8</v>
      </c>
      <c r="I352" s="27"/>
      <c r="J352" s="43"/>
      <c r="K352" s="27" t="s">
        <v>986</v>
      </c>
      <c r="L352" s="27">
        <v>484476687</v>
      </c>
      <c r="M352" s="27"/>
      <c r="N352" s="27"/>
      <c r="O352" s="122"/>
      <c r="P352" s="31">
        <f t="shared" si="3"/>
        <v>168.89000000010128</v>
      </c>
      <c r="Q352" s="31">
        <f t="shared" si="6"/>
        <v>182888.4199999999</v>
      </c>
      <c r="R352" s="31">
        <f t="shared" si="7"/>
        <v>183057.31</v>
      </c>
    </row>
    <row r="353" spans="1:18" ht="15.75" customHeight="1">
      <c r="A353" s="134" t="s">
        <v>2</v>
      </c>
      <c r="B353" s="62">
        <v>44980</v>
      </c>
      <c r="C353" s="15" t="s">
        <v>1012</v>
      </c>
      <c r="E353" s="14"/>
      <c r="F353" s="120"/>
      <c r="G353" s="120"/>
      <c r="H353" s="27">
        <f>2400*1.17</f>
        <v>2808</v>
      </c>
      <c r="I353" s="43"/>
      <c r="K353" s="27" t="s">
        <v>1013</v>
      </c>
      <c r="L353" s="27">
        <v>10049</v>
      </c>
      <c r="M353" s="27"/>
      <c r="N353" s="27"/>
      <c r="O353" s="122"/>
      <c r="P353" s="31">
        <f t="shared" si="3"/>
        <v>168.89000000010128</v>
      </c>
      <c r="Q353" s="31">
        <f t="shared" si="6"/>
        <v>182888.4199999999</v>
      </c>
      <c r="R353" s="31">
        <f t="shared" si="7"/>
        <v>183057.31</v>
      </c>
    </row>
    <row r="354" spans="1:18" ht="15.75" customHeight="1">
      <c r="A354" s="134" t="s">
        <v>2</v>
      </c>
      <c r="B354" s="144">
        <v>44985</v>
      </c>
      <c r="C354" s="27" t="s">
        <v>908</v>
      </c>
      <c r="D354" s="27"/>
      <c r="E354" s="27"/>
      <c r="F354" s="120"/>
      <c r="G354" s="120"/>
      <c r="H354" s="120">
        <v>201.12</v>
      </c>
      <c r="I354" s="27"/>
      <c r="J354" s="43"/>
      <c r="K354" s="27" t="s">
        <v>985</v>
      </c>
      <c r="L354" s="27"/>
      <c r="M354" s="27"/>
      <c r="N354" s="27"/>
      <c r="O354" s="122"/>
      <c r="P354" s="31">
        <f t="shared" si="3"/>
        <v>168.89000000010128</v>
      </c>
      <c r="Q354" s="31">
        <f t="shared" si="6"/>
        <v>182888.4199999999</v>
      </c>
      <c r="R354" s="31">
        <f t="shared" si="7"/>
        <v>183057.31</v>
      </c>
    </row>
    <row r="355" spans="1:18" ht="15.75" customHeight="1">
      <c r="A355" s="134" t="s">
        <v>2</v>
      </c>
      <c r="B355" s="144">
        <v>44983</v>
      </c>
      <c r="C355" s="27" t="s">
        <v>1001</v>
      </c>
      <c r="D355" s="27"/>
      <c r="E355" s="27"/>
      <c r="F355" s="120"/>
      <c r="G355" s="120"/>
      <c r="H355" s="120">
        <v>610.61</v>
      </c>
      <c r="I355" s="27"/>
      <c r="J355" s="43"/>
      <c r="K355" s="27" t="s">
        <v>986</v>
      </c>
      <c r="L355" s="27">
        <v>489833282</v>
      </c>
      <c r="M355" s="27"/>
      <c r="N355" s="27"/>
      <c r="O355" s="122"/>
      <c r="P355" s="31">
        <f t="shared" si="3"/>
        <v>168.89000000010128</v>
      </c>
      <c r="Q355" s="31">
        <f t="shared" si="6"/>
        <v>182888.4199999999</v>
      </c>
      <c r="R355" s="31">
        <f t="shared" si="7"/>
        <v>183057.31</v>
      </c>
    </row>
    <row r="356" spans="1:18" ht="15.75" customHeight="1">
      <c r="A356" s="134" t="s">
        <v>2</v>
      </c>
      <c r="B356" s="144">
        <v>45015</v>
      </c>
      <c r="C356" s="27" t="s">
        <v>908</v>
      </c>
      <c r="D356" s="27"/>
      <c r="E356" s="27"/>
      <c r="F356" s="120"/>
      <c r="G356" s="120"/>
      <c r="H356" s="120">
        <v>202.11</v>
      </c>
      <c r="I356" s="27"/>
      <c r="J356" s="43"/>
      <c r="K356" s="27" t="s">
        <v>985</v>
      </c>
      <c r="L356" s="27">
        <v>523324</v>
      </c>
      <c r="M356" s="27"/>
      <c r="N356" s="27"/>
      <c r="O356" s="122"/>
      <c r="P356" s="31">
        <f t="shared" si="3"/>
        <v>168.89000000010128</v>
      </c>
      <c r="Q356" s="31">
        <f t="shared" si="6"/>
        <v>182888.4199999999</v>
      </c>
      <c r="R356" s="31">
        <f t="shared" si="7"/>
        <v>183057.31</v>
      </c>
    </row>
    <row r="357" spans="1:18" ht="15.75" customHeight="1">
      <c r="A357" s="134" t="s">
        <v>2</v>
      </c>
      <c r="B357" s="144">
        <v>45038</v>
      </c>
      <c r="C357" s="27" t="s">
        <v>1014</v>
      </c>
      <c r="D357" s="27"/>
      <c r="E357" s="27"/>
      <c r="F357" s="120"/>
      <c r="G357" s="120"/>
      <c r="H357" s="120">
        <v>134.79</v>
      </c>
      <c r="I357" s="27"/>
      <c r="J357" s="43"/>
      <c r="K357" s="27" t="s">
        <v>968</v>
      </c>
      <c r="L357" s="27"/>
      <c r="M357" s="27"/>
      <c r="N357" s="27"/>
      <c r="O357" s="122"/>
      <c r="P357" s="31">
        <f t="shared" si="3"/>
        <v>168.89000000010128</v>
      </c>
      <c r="Q357" s="31">
        <f t="shared" si="6"/>
        <v>182888.4199999999</v>
      </c>
      <c r="R357" s="31">
        <f t="shared" si="7"/>
        <v>183057.31</v>
      </c>
    </row>
    <row r="358" spans="1:18" ht="15.75" customHeight="1">
      <c r="A358" s="134" t="s">
        <v>2</v>
      </c>
      <c r="B358" s="144">
        <v>45076</v>
      </c>
      <c r="C358" s="27" t="s">
        <v>908</v>
      </c>
      <c r="D358" s="27"/>
      <c r="E358" s="27"/>
      <c r="F358" s="120"/>
      <c r="G358" s="120"/>
      <c r="H358" s="120">
        <v>204.47</v>
      </c>
      <c r="I358" s="27"/>
      <c r="J358" s="43"/>
      <c r="K358" s="27" t="s">
        <v>985</v>
      </c>
      <c r="L358" s="27">
        <v>527400</v>
      </c>
      <c r="M358" s="27"/>
      <c r="N358" s="27"/>
      <c r="O358" s="122"/>
      <c r="P358" s="31">
        <f t="shared" si="3"/>
        <v>168.89000000010128</v>
      </c>
      <c r="Q358" s="31">
        <f t="shared" si="6"/>
        <v>182888.4199999999</v>
      </c>
      <c r="R358" s="31">
        <f t="shared" si="7"/>
        <v>183057.31</v>
      </c>
    </row>
    <row r="359" spans="1:18" ht="15.75" customHeight="1">
      <c r="A359" s="134" t="s">
        <v>2</v>
      </c>
      <c r="B359" s="144">
        <v>45102</v>
      </c>
      <c r="C359" s="27" t="s">
        <v>1001</v>
      </c>
      <c r="D359" s="27"/>
      <c r="E359" s="27"/>
      <c r="F359" s="120"/>
      <c r="G359" s="120"/>
      <c r="H359" s="120">
        <v>260.67</v>
      </c>
      <c r="I359" s="27"/>
      <c r="J359" s="43"/>
      <c r="K359" s="27" t="s">
        <v>986</v>
      </c>
      <c r="L359" s="27">
        <v>495024094</v>
      </c>
      <c r="M359" s="27"/>
      <c r="N359" s="27"/>
      <c r="O359" s="122"/>
      <c r="P359" s="31">
        <f t="shared" si="3"/>
        <v>168.89000000010128</v>
      </c>
      <c r="Q359" s="31">
        <f t="shared" si="6"/>
        <v>182888.4199999999</v>
      </c>
      <c r="R359" s="31">
        <f t="shared" si="7"/>
        <v>183057.31</v>
      </c>
    </row>
    <row r="360" spans="1:18" ht="15.75" customHeight="1">
      <c r="A360" s="134" t="s">
        <v>2</v>
      </c>
      <c r="B360" s="144">
        <v>45043</v>
      </c>
      <c r="C360" s="27" t="s">
        <v>1001</v>
      </c>
      <c r="D360" s="27"/>
      <c r="E360" s="27"/>
      <c r="F360" s="120"/>
      <c r="G360" s="120"/>
      <c r="H360" s="120">
        <v>221.96</v>
      </c>
      <c r="I360" s="27"/>
      <c r="J360" s="43"/>
      <c r="K360" s="27" t="s">
        <v>986</v>
      </c>
      <c r="L360" s="27">
        <v>492434606</v>
      </c>
      <c r="M360" s="27"/>
      <c r="N360" s="27"/>
      <c r="O360" s="122"/>
      <c r="P360" s="31">
        <f t="shared" si="3"/>
        <v>168.89000000010128</v>
      </c>
      <c r="Q360" s="31">
        <f t="shared" si="6"/>
        <v>182888.4199999999</v>
      </c>
      <c r="R360" s="31">
        <f t="shared" si="7"/>
        <v>183057.31</v>
      </c>
    </row>
    <row r="361" spans="1:18" ht="15.75" customHeight="1">
      <c r="A361" s="134" t="s">
        <v>2</v>
      </c>
      <c r="B361" s="144">
        <v>45137</v>
      </c>
      <c r="C361" s="27" t="s">
        <v>908</v>
      </c>
      <c r="D361" s="27"/>
      <c r="E361" s="27"/>
      <c r="F361" s="120"/>
      <c r="G361" s="120"/>
      <c r="H361" s="120">
        <v>204.86</v>
      </c>
      <c r="I361" s="27"/>
      <c r="J361" s="43"/>
      <c r="K361" s="27" t="s">
        <v>985</v>
      </c>
      <c r="L361" s="27">
        <v>531676</v>
      </c>
      <c r="M361" s="27"/>
      <c r="N361" s="27"/>
      <c r="O361" s="122"/>
      <c r="P361" s="31">
        <f t="shared" si="3"/>
        <v>168.89000000010128</v>
      </c>
      <c r="Q361" s="31">
        <f t="shared" si="6"/>
        <v>182888.4199999999</v>
      </c>
      <c r="R361" s="31">
        <f t="shared" si="7"/>
        <v>183057.31</v>
      </c>
    </row>
    <row r="362" spans="1:18" ht="15.75" customHeight="1">
      <c r="A362" s="134" t="s">
        <v>2</v>
      </c>
      <c r="B362" s="144">
        <v>45133</v>
      </c>
      <c r="C362" s="27" t="s">
        <v>1001</v>
      </c>
      <c r="D362" s="27"/>
      <c r="E362" s="27"/>
      <c r="F362" s="120"/>
      <c r="G362" s="120"/>
      <c r="H362" s="120">
        <v>252.98</v>
      </c>
      <c r="I362" s="27"/>
      <c r="J362" s="43"/>
      <c r="K362" s="27" t="s">
        <v>986</v>
      </c>
      <c r="L362" s="27">
        <v>40227</v>
      </c>
      <c r="M362" s="27"/>
      <c r="N362" s="27"/>
      <c r="O362" s="122"/>
      <c r="P362" s="31">
        <f t="shared" si="3"/>
        <v>168.89000000010128</v>
      </c>
      <c r="Q362" s="31">
        <f t="shared" si="6"/>
        <v>182888.4199999999</v>
      </c>
      <c r="R362" s="31">
        <f t="shared" si="7"/>
        <v>183057.31</v>
      </c>
    </row>
    <row r="363" spans="1:18" ht="15.75" customHeight="1">
      <c r="A363" s="134" t="s">
        <v>2</v>
      </c>
      <c r="B363" s="144">
        <v>45168</v>
      </c>
      <c r="C363" s="27" t="s">
        <v>908</v>
      </c>
      <c r="D363" s="27"/>
      <c r="E363" s="27"/>
      <c r="F363" s="120"/>
      <c r="G363" s="120"/>
      <c r="H363" s="120">
        <v>205.45</v>
      </c>
      <c r="I363" s="27"/>
      <c r="J363" s="43"/>
      <c r="K363" s="27" t="s">
        <v>985</v>
      </c>
      <c r="L363" s="27">
        <v>533818</v>
      </c>
      <c r="M363" s="27"/>
      <c r="N363" s="27"/>
      <c r="O363" s="122"/>
      <c r="P363" s="31">
        <f t="shared" si="3"/>
        <v>168.89000000010128</v>
      </c>
      <c r="Q363" s="31">
        <f t="shared" si="6"/>
        <v>182888.4199999999</v>
      </c>
      <c r="R363" s="31">
        <f t="shared" si="7"/>
        <v>183057.31</v>
      </c>
    </row>
    <row r="364" spans="1:18" ht="15.75" customHeight="1">
      <c r="A364" s="134" t="s">
        <v>2</v>
      </c>
      <c r="B364" s="144">
        <v>45163</v>
      </c>
      <c r="C364" s="27" t="s">
        <v>1001</v>
      </c>
      <c r="D364" s="27"/>
      <c r="E364" s="27"/>
      <c r="F364" s="120"/>
      <c r="G364" s="120"/>
      <c r="H364" s="120">
        <v>249.73</v>
      </c>
      <c r="I364" s="27"/>
      <c r="J364" s="43"/>
      <c r="K364" s="27" t="s">
        <v>986</v>
      </c>
      <c r="L364" s="27">
        <v>756342</v>
      </c>
      <c r="M364" s="27"/>
      <c r="N364" s="27"/>
      <c r="O364" s="122"/>
      <c r="P364" s="31">
        <f t="shared" si="3"/>
        <v>168.89000000010128</v>
      </c>
      <c r="Q364" s="31">
        <f t="shared" si="6"/>
        <v>182888.4199999999</v>
      </c>
      <c r="R364" s="31">
        <f t="shared" si="7"/>
        <v>183057.31</v>
      </c>
    </row>
    <row r="365" spans="1:18" ht="15.75" customHeight="1">
      <c r="A365" s="134" t="s">
        <v>2</v>
      </c>
      <c r="B365" s="144">
        <v>45199</v>
      </c>
      <c r="C365" s="27" t="s">
        <v>908</v>
      </c>
      <c r="D365" s="27"/>
      <c r="E365" s="27"/>
      <c r="F365" s="120"/>
      <c r="G365" s="120"/>
      <c r="H365" s="120">
        <v>205.45</v>
      </c>
      <c r="I365" s="27"/>
      <c r="J365" s="43"/>
      <c r="K365" s="27" t="s">
        <v>985</v>
      </c>
      <c r="L365" s="27">
        <v>535946</v>
      </c>
      <c r="M365" s="27"/>
      <c r="N365" s="27"/>
      <c r="O365" s="122"/>
      <c r="P365" s="31">
        <f t="shared" si="3"/>
        <v>168.89000000010128</v>
      </c>
      <c r="Q365" s="31">
        <f t="shared" si="6"/>
        <v>182888.4199999999</v>
      </c>
      <c r="R365" s="31">
        <f t="shared" si="7"/>
        <v>183057.31</v>
      </c>
    </row>
    <row r="366" spans="1:18" ht="15.75" customHeight="1">
      <c r="A366" s="134" t="s">
        <v>2</v>
      </c>
      <c r="B366" s="144">
        <v>45191</v>
      </c>
      <c r="C366" s="27" t="s">
        <v>1001</v>
      </c>
      <c r="D366" s="27"/>
      <c r="E366" s="27"/>
      <c r="F366" s="120"/>
      <c r="G366" s="120"/>
      <c r="H366" s="120">
        <v>249.73</v>
      </c>
      <c r="I366" s="27"/>
      <c r="J366" s="43"/>
      <c r="K366" s="27" t="s">
        <v>986</v>
      </c>
      <c r="L366" s="27">
        <v>204019795</v>
      </c>
      <c r="M366" s="27"/>
      <c r="N366" s="27"/>
      <c r="O366" s="122"/>
      <c r="P366" s="31">
        <f t="shared" si="3"/>
        <v>168.89000000010128</v>
      </c>
      <c r="Q366" s="31">
        <f t="shared" si="6"/>
        <v>182888.4199999999</v>
      </c>
      <c r="R366" s="31">
        <f t="shared" si="7"/>
        <v>183057.31</v>
      </c>
    </row>
    <row r="367" spans="1:18" ht="15.75" customHeight="1">
      <c r="A367" s="134" t="s">
        <v>2</v>
      </c>
      <c r="B367" s="144">
        <v>45224</v>
      </c>
      <c r="C367" s="27" t="s">
        <v>1001</v>
      </c>
      <c r="D367" s="27"/>
      <c r="E367" s="27"/>
      <c r="F367" s="120"/>
      <c r="G367" s="120"/>
      <c r="H367" s="120">
        <v>249.7</v>
      </c>
      <c r="I367" s="27"/>
      <c r="J367" s="43"/>
      <c r="K367" s="27" t="s">
        <v>986</v>
      </c>
      <c r="L367" s="27">
        <v>205346936</v>
      </c>
      <c r="M367" s="27"/>
      <c r="N367" s="27"/>
      <c r="O367" s="122"/>
      <c r="P367" s="31">
        <f t="shared" si="3"/>
        <v>168.89000000010128</v>
      </c>
      <c r="Q367" s="31">
        <f t="shared" si="6"/>
        <v>182888.4199999999</v>
      </c>
      <c r="R367" s="31">
        <f t="shared" si="7"/>
        <v>183057.31</v>
      </c>
    </row>
    <row r="368" spans="1:18" ht="15.75" customHeight="1">
      <c r="A368" s="134" t="s">
        <v>2</v>
      </c>
      <c r="B368" s="144">
        <v>45229</v>
      </c>
      <c r="C368" s="27" t="s">
        <v>908</v>
      </c>
      <c r="D368" s="27"/>
      <c r="E368" s="27"/>
      <c r="F368" s="120"/>
      <c r="G368" s="120"/>
      <c r="H368" s="120">
        <v>206.23</v>
      </c>
      <c r="I368" s="27"/>
      <c r="J368" s="43"/>
      <c r="K368" s="27" t="s">
        <v>985</v>
      </c>
      <c r="L368" s="27">
        <v>535946</v>
      </c>
      <c r="M368" s="27"/>
      <c r="N368" s="27"/>
      <c r="O368" s="122"/>
      <c r="P368" s="31">
        <f t="shared" si="3"/>
        <v>168.89000000010128</v>
      </c>
      <c r="Q368" s="31">
        <f t="shared" si="6"/>
        <v>182888.4199999999</v>
      </c>
      <c r="R368" s="31">
        <f t="shared" si="7"/>
        <v>183057.31</v>
      </c>
    </row>
    <row r="369" spans="1:18" ht="15.75" customHeight="1">
      <c r="A369" s="134" t="s">
        <v>2</v>
      </c>
      <c r="B369" s="144">
        <v>45256</v>
      </c>
      <c r="C369" s="27" t="s">
        <v>1001</v>
      </c>
      <c r="D369" s="27"/>
      <c r="E369" s="27"/>
      <c r="F369" s="120"/>
      <c r="G369" s="120"/>
      <c r="H369" s="120">
        <v>249.7</v>
      </c>
      <c r="I369" s="27"/>
      <c r="J369" s="43"/>
      <c r="K369" s="27" t="s">
        <v>986</v>
      </c>
      <c r="L369" s="27">
        <v>206537868</v>
      </c>
      <c r="M369" s="27"/>
      <c r="N369" s="27"/>
      <c r="O369" s="122"/>
      <c r="P369" s="31">
        <f t="shared" si="3"/>
        <v>168.89000000010128</v>
      </c>
      <c r="Q369" s="31">
        <f t="shared" si="6"/>
        <v>182888.4199999999</v>
      </c>
      <c r="R369" s="31">
        <f t="shared" si="7"/>
        <v>183057.31</v>
      </c>
    </row>
    <row r="370" spans="1:18" ht="15.75" customHeight="1">
      <c r="A370" s="134" t="s">
        <v>2</v>
      </c>
      <c r="B370" s="144">
        <v>45260</v>
      </c>
      <c r="C370" s="27" t="s">
        <v>908</v>
      </c>
      <c r="D370" s="27"/>
      <c r="E370" s="27"/>
      <c r="F370" s="120"/>
      <c r="G370" s="120"/>
      <c r="H370" s="120">
        <v>207.22</v>
      </c>
      <c r="I370" s="27"/>
      <c r="J370" s="43"/>
      <c r="K370" s="27" t="s">
        <v>985</v>
      </c>
      <c r="L370" s="27">
        <v>540237</v>
      </c>
      <c r="M370" s="27"/>
      <c r="N370" s="27"/>
      <c r="O370" s="122"/>
      <c r="P370" s="31">
        <f t="shared" si="3"/>
        <v>168.89000000010128</v>
      </c>
      <c r="Q370" s="31">
        <f t="shared" si="6"/>
        <v>182888.4199999999</v>
      </c>
      <c r="R370" s="31">
        <f t="shared" si="7"/>
        <v>183057.31</v>
      </c>
    </row>
    <row r="371" spans="1:18" ht="15.75" customHeight="1">
      <c r="A371" s="134" t="s">
        <v>2</v>
      </c>
      <c r="B371" s="144">
        <v>45285</v>
      </c>
      <c r="C371" s="27" t="s">
        <v>1001</v>
      </c>
      <c r="D371" s="27"/>
      <c r="E371" s="27"/>
      <c r="F371" s="120"/>
      <c r="G371" s="120"/>
      <c r="H371" s="120">
        <v>249.7</v>
      </c>
      <c r="I371" s="27"/>
      <c r="J371" s="43"/>
      <c r="K371" s="27" t="s">
        <v>986</v>
      </c>
      <c r="L371" s="27">
        <v>207911789</v>
      </c>
      <c r="M371" s="27"/>
      <c r="N371" s="27"/>
      <c r="O371" s="122"/>
      <c r="P371" s="31">
        <f t="shared" si="3"/>
        <v>168.89000000010128</v>
      </c>
      <c r="Q371" s="31">
        <f t="shared" si="6"/>
        <v>182888.4199999999</v>
      </c>
      <c r="R371" s="31">
        <f t="shared" si="7"/>
        <v>183057.31</v>
      </c>
    </row>
    <row r="372" spans="1:18" ht="15.75" customHeight="1">
      <c r="A372" s="134" t="s">
        <v>2</v>
      </c>
      <c r="B372" s="28">
        <v>45298</v>
      </c>
      <c r="C372" s="27" t="s">
        <v>1001</v>
      </c>
      <c r="D372" s="27"/>
      <c r="E372" s="27"/>
      <c r="F372" s="120"/>
      <c r="G372" s="120"/>
      <c r="H372" s="120">
        <v>1295.1099999999999</v>
      </c>
      <c r="I372" s="27"/>
      <c r="J372" s="43"/>
      <c r="K372" s="27" t="s">
        <v>986</v>
      </c>
      <c r="L372" s="27">
        <v>208353100</v>
      </c>
      <c r="M372" s="27"/>
      <c r="N372" s="27"/>
      <c r="O372" s="122"/>
      <c r="P372" s="31">
        <f t="shared" si="3"/>
        <v>168.89000000010128</v>
      </c>
      <c r="Q372" s="31">
        <f t="shared" si="6"/>
        <v>182888.4199999999</v>
      </c>
      <c r="R372" s="31">
        <f t="shared" si="7"/>
        <v>183057.31</v>
      </c>
    </row>
    <row r="373" spans="1:18" ht="15.75" customHeight="1">
      <c r="A373" s="134" t="s">
        <v>2</v>
      </c>
      <c r="B373" s="144">
        <v>45305</v>
      </c>
      <c r="C373" s="27" t="s">
        <v>1001</v>
      </c>
      <c r="D373" s="27"/>
      <c r="E373" s="27"/>
      <c r="F373" s="120"/>
      <c r="G373" s="120"/>
      <c r="H373" s="120">
        <v>-495.11</v>
      </c>
      <c r="I373" s="27"/>
      <c r="J373" s="43"/>
      <c r="K373" s="27" t="s">
        <v>986</v>
      </c>
      <c r="L373" s="27">
        <v>504910516</v>
      </c>
      <c r="M373" s="27"/>
      <c r="N373" s="27"/>
      <c r="O373" s="122"/>
      <c r="P373" s="31">
        <f t="shared" si="3"/>
        <v>168.89000000010128</v>
      </c>
      <c r="Q373" s="31">
        <f t="shared" si="6"/>
        <v>182888.4199999999</v>
      </c>
      <c r="R373" s="31">
        <f t="shared" si="7"/>
        <v>183057.31</v>
      </c>
    </row>
    <row r="374" spans="1:18" ht="15.75" customHeight="1">
      <c r="A374" s="134" t="s">
        <v>2</v>
      </c>
      <c r="B374" s="28">
        <v>45334</v>
      </c>
      <c r="C374" s="27" t="s">
        <v>1015</v>
      </c>
      <c r="D374" s="27"/>
      <c r="E374" s="27"/>
      <c r="F374" s="120">
        <v>42.9</v>
      </c>
      <c r="G374" s="120"/>
      <c r="H374" s="14"/>
      <c r="I374" s="27" t="s">
        <v>89</v>
      </c>
      <c r="J374" s="43"/>
      <c r="K374" s="27" t="s">
        <v>451</v>
      </c>
      <c r="L374" s="27">
        <v>195616</v>
      </c>
      <c r="M374" s="27"/>
      <c r="N374" s="27"/>
      <c r="O374" s="122"/>
      <c r="P374" s="31">
        <f t="shared" si="3"/>
        <v>125.9900000001071</v>
      </c>
      <c r="Q374" s="31">
        <f t="shared" si="6"/>
        <v>182931.31999999989</v>
      </c>
      <c r="R374" s="31">
        <f t="shared" si="7"/>
        <v>183057.31</v>
      </c>
    </row>
    <row r="375" spans="1:18" ht="15.75" customHeight="1">
      <c r="A375" s="134" t="s">
        <v>2</v>
      </c>
      <c r="B375" s="28">
        <v>45458</v>
      </c>
      <c r="C375" s="27" t="s">
        <v>950</v>
      </c>
      <c r="D375" s="27"/>
      <c r="E375" s="27"/>
      <c r="F375" s="120"/>
      <c r="G375" s="120"/>
      <c r="H375" s="120">
        <v>16.64</v>
      </c>
      <c r="I375" s="27"/>
      <c r="J375" s="43"/>
      <c r="K375" s="27" t="s">
        <v>986</v>
      </c>
      <c r="L375" s="27"/>
      <c r="M375" s="27"/>
      <c r="N375" s="27"/>
      <c r="O375" s="122"/>
      <c r="P375" s="31">
        <f>R375-Q375</f>
        <v>125.9900000001071</v>
      </c>
      <c r="Q375" s="31">
        <f>SUBTOTAL(9,$F$2:F375)</f>
        <v>182931.31999999989</v>
      </c>
      <c r="R375" s="31">
        <f>SUBTOTAL(9,$G$2:G375)</f>
        <v>183057.31</v>
      </c>
    </row>
    <row r="376" spans="1:18" ht="15.75" customHeight="1">
      <c r="B376" s="44"/>
      <c r="C376" s="28"/>
      <c r="D376" s="27"/>
      <c r="E376" s="27"/>
      <c r="F376" s="120"/>
      <c r="G376" s="120"/>
      <c r="H376" s="120"/>
      <c r="I376" s="27"/>
      <c r="J376" s="43"/>
      <c r="K376" s="27"/>
      <c r="L376" s="27"/>
      <c r="M376" s="27"/>
      <c r="N376" s="27"/>
      <c r="O376" s="122"/>
      <c r="P376" s="27"/>
      <c r="Q376" s="27"/>
      <c r="R376" s="27"/>
    </row>
    <row r="377" spans="1:18" ht="15.75" customHeight="1">
      <c r="A377" s="44"/>
      <c r="B377" s="44"/>
      <c r="C377" s="28"/>
      <c r="D377" s="27"/>
      <c r="E377" s="27"/>
      <c r="F377" s="120"/>
      <c r="G377" s="120"/>
      <c r="H377" s="120"/>
      <c r="I377" s="27"/>
      <c r="J377" s="43"/>
      <c r="K377" s="27"/>
      <c r="L377" s="27"/>
      <c r="M377" s="27"/>
      <c r="N377" s="27"/>
      <c r="O377" s="122"/>
      <c r="P377" s="27"/>
      <c r="Q377" s="27"/>
      <c r="R377" s="27"/>
    </row>
    <row r="378" spans="1:18" ht="15.75" customHeight="1">
      <c r="A378" s="44"/>
      <c r="B378" s="28"/>
      <c r="C378" s="27"/>
      <c r="D378" s="27"/>
      <c r="E378" s="27"/>
      <c r="F378" s="120"/>
      <c r="G378" s="120"/>
      <c r="H378" s="120"/>
      <c r="I378" s="27"/>
      <c r="J378" s="43"/>
      <c r="K378" s="27"/>
      <c r="L378" s="27"/>
      <c r="M378" s="27"/>
      <c r="N378" s="27"/>
      <c r="O378" s="122"/>
      <c r="P378" s="27"/>
      <c r="Q378" s="27"/>
      <c r="R378" s="27"/>
    </row>
    <row r="379" spans="1:18" ht="15.75" customHeight="1">
      <c r="A379" s="44"/>
      <c r="B379" s="28"/>
      <c r="C379" s="27"/>
      <c r="D379" s="27"/>
      <c r="E379" s="27"/>
      <c r="F379" s="120"/>
      <c r="G379" s="120"/>
      <c r="H379" s="120"/>
      <c r="I379" s="27"/>
      <c r="J379" s="43"/>
      <c r="K379" s="27"/>
      <c r="L379" s="27"/>
      <c r="M379" s="27"/>
      <c r="N379" s="27"/>
      <c r="O379" s="122"/>
      <c r="P379" s="27"/>
      <c r="Q379" s="27"/>
      <c r="R379" s="27"/>
    </row>
    <row r="380" spans="1:18" ht="15.75" customHeight="1">
      <c r="A380" s="44"/>
      <c r="B380" s="28"/>
      <c r="C380" s="27"/>
      <c r="D380" s="27"/>
      <c r="E380" s="27"/>
      <c r="F380" s="120"/>
      <c r="G380" s="120"/>
      <c r="H380" s="120"/>
      <c r="I380" s="27"/>
      <c r="J380" s="43"/>
      <c r="K380" s="27"/>
      <c r="L380" s="27"/>
      <c r="M380" s="27"/>
      <c r="N380" s="27"/>
      <c r="O380" s="122"/>
      <c r="P380" s="27"/>
      <c r="Q380" s="27"/>
      <c r="R380" s="27"/>
    </row>
    <row r="381" spans="1:18" ht="15.75" customHeight="1">
      <c r="A381" s="44"/>
      <c r="B381" s="28"/>
      <c r="C381" s="27"/>
      <c r="D381" s="27"/>
      <c r="E381" s="27"/>
      <c r="F381" s="120"/>
      <c r="G381" s="120"/>
      <c r="H381" s="120"/>
      <c r="I381" s="27"/>
      <c r="J381" s="43"/>
      <c r="K381" s="27"/>
      <c r="L381" s="27"/>
      <c r="M381" s="27"/>
      <c r="N381" s="27"/>
      <c r="O381" s="122"/>
      <c r="P381" s="27"/>
      <c r="Q381" s="27"/>
      <c r="R381" s="27"/>
    </row>
    <row r="382" spans="1:18" ht="15.75" customHeight="1">
      <c r="A382" s="44"/>
      <c r="B382" s="28"/>
      <c r="C382" s="27"/>
      <c r="D382" s="27"/>
      <c r="E382" s="27"/>
      <c r="F382" s="120"/>
      <c r="G382" s="120"/>
      <c r="H382" s="120"/>
      <c r="I382" s="27"/>
      <c r="J382" s="43"/>
      <c r="K382" s="27"/>
      <c r="L382" s="27"/>
      <c r="M382" s="27"/>
      <c r="N382" s="27"/>
      <c r="O382" s="122"/>
      <c r="P382" s="27"/>
      <c r="Q382" s="27"/>
      <c r="R382" s="27"/>
    </row>
    <row r="383" spans="1:18" ht="15.75" customHeight="1">
      <c r="A383" s="44"/>
      <c r="B383" s="28"/>
      <c r="C383" s="27"/>
      <c r="D383" s="27"/>
      <c r="E383" s="27"/>
      <c r="F383" s="120"/>
      <c r="G383" s="120"/>
      <c r="H383" s="120"/>
      <c r="I383" s="27"/>
      <c r="J383" s="43"/>
      <c r="K383" s="27"/>
      <c r="L383" s="27"/>
      <c r="M383" s="27"/>
      <c r="N383" s="27"/>
      <c r="O383" s="122"/>
      <c r="P383" s="27"/>
      <c r="Q383" s="27"/>
      <c r="R383" s="27"/>
    </row>
    <row r="384" spans="1:18" ht="15.75" customHeight="1">
      <c r="A384" s="44"/>
      <c r="B384" s="28"/>
      <c r="C384" s="27"/>
      <c r="D384" s="27"/>
      <c r="E384" s="27"/>
      <c r="F384" s="120"/>
      <c r="G384" s="120"/>
      <c r="H384" s="120"/>
      <c r="I384" s="27"/>
      <c r="J384" s="43"/>
      <c r="K384" s="27"/>
      <c r="L384" s="27"/>
      <c r="M384" s="27"/>
      <c r="N384" s="27"/>
      <c r="O384" s="122"/>
      <c r="P384" s="27"/>
      <c r="Q384" s="27"/>
      <c r="R384" s="27"/>
    </row>
    <row r="385" spans="1:18" ht="15.75" customHeight="1">
      <c r="A385" s="44"/>
      <c r="B385" s="28"/>
      <c r="C385" s="27"/>
      <c r="D385" s="27"/>
      <c r="E385" s="27"/>
      <c r="F385" s="120"/>
      <c r="G385" s="120"/>
      <c r="H385" s="120"/>
      <c r="I385" s="27"/>
      <c r="J385" s="43"/>
      <c r="K385" s="27"/>
      <c r="L385" s="27"/>
      <c r="M385" s="27"/>
      <c r="N385" s="27"/>
      <c r="O385" s="122"/>
      <c r="P385" s="27"/>
      <c r="Q385" s="27"/>
      <c r="R385" s="27"/>
    </row>
    <row r="386" spans="1:18" ht="15.75" customHeight="1">
      <c r="A386" s="44"/>
      <c r="B386" s="28"/>
      <c r="C386" s="27"/>
      <c r="D386" s="27"/>
      <c r="E386" s="27"/>
      <c r="F386" s="120"/>
      <c r="G386" s="120"/>
      <c r="H386" s="120"/>
      <c r="I386" s="27"/>
      <c r="J386" s="43"/>
      <c r="K386" s="27"/>
      <c r="L386" s="27"/>
      <c r="M386" s="27"/>
      <c r="N386" s="27"/>
      <c r="O386" s="122"/>
      <c r="P386" s="27"/>
      <c r="Q386" s="27"/>
      <c r="R386" s="27"/>
    </row>
    <row r="387" spans="1:18" ht="15.75" customHeight="1">
      <c r="A387" s="44"/>
      <c r="B387" s="28"/>
      <c r="C387" s="27"/>
      <c r="D387" s="27"/>
      <c r="E387" s="27"/>
      <c r="F387" s="120"/>
      <c r="G387" s="120"/>
      <c r="H387" s="120"/>
      <c r="I387" s="27"/>
      <c r="J387" s="43"/>
      <c r="K387" s="27"/>
      <c r="L387" s="27"/>
      <c r="M387" s="27"/>
      <c r="N387" s="27"/>
      <c r="O387" s="122"/>
      <c r="P387" s="27"/>
      <c r="Q387" s="27"/>
      <c r="R387" s="27"/>
    </row>
    <row r="388" spans="1:18" ht="15.75" customHeight="1">
      <c r="A388" s="44"/>
      <c r="B388" s="28"/>
      <c r="C388" s="27"/>
      <c r="D388" s="27"/>
      <c r="E388" s="27"/>
      <c r="F388" s="120"/>
      <c r="G388" s="120"/>
      <c r="H388" s="120"/>
      <c r="I388" s="27"/>
      <c r="J388" s="43"/>
      <c r="K388" s="27"/>
      <c r="L388" s="27"/>
      <c r="M388" s="27"/>
      <c r="N388" s="27"/>
      <c r="O388" s="122"/>
      <c r="P388" s="27"/>
      <c r="Q388" s="27"/>
      <c r="R388" s="27"/>
    </row>
    <row r="389" spans="1:18" ht="15.75" customHeight="1">
      <c r="A389" s="44"/>
      <c r="B389" s="28"/>
      <c r="C389" s="27"/>
      <c r="D389" s="27"/>
      <c r="E389" s="27"/>
      <c r="F389" s="120"/>
      <c r="G389" s="120"/>
      <c r="H389" s="120"/>
      <c r="I389" s="27"/>
      <c r="J389" s="43"/>
      <c r="K389" s="27"/>
      <c r="L389" s="27"/>
      <c r="M389" s="27"/>
      <c r="N389" s="27"/>
      <c r="O389" s="122"/>
      <c r="P389" s="27"/>
      <c r="Q389" s="27"/>
      <c r="R389" s="27"/>
    </row>
    <row r="390" spans="1:18" ht="15.75" customHeight="1">
      <c r="A390" s="44"/>
      <c r="B390" s="28"/>
      <c r="C390" s="27"/>
      <c r="D390" s="27"/>
      <c r="E390" s="27"/>
      <c r="F390" s="120"/>
      <c r="G390" s="120"/>
      <c r="H390" s="120"/>
      <c r="I390" s="27"/>
      <c r="J390" s="43"/>
      <c r="K390" s="27"/>
      <c r="L390" s="27"/>
      <c r="M390" s="27"/>
      <c r="N390" s="27"/>
      <c r="O390" s="122"/>
      <c r="P390" s="27"/>
      <c r="Q390" s="27"/>
      <c r="R390" s="27"/>
    </row>
    <row r="391" spans="1:18" ht="15.75" customHeight="1">
      <c r="A391" s="44"/>
      <c r="B391" s="28"/>
      <c r="C391" s="27"/>
      <c r="D391" s="27"/>
      <c r="E391" s="27"/>
      <c r="F391" s="120"/>
      <c r="G391" s="120"/>
      <c r="H391" s="120"/>
      <c r="I391" s="27"/>
      <c r="J391" s="43"/>
      <c r="K391" s="27"/>
      <c r="L391" s="27"/>
      <c r="M391" s="27"/>
      <c r="N391" s="27"/>
      <c r="O391" s="122"/>
      <c r="P391" s="27"/>
      <c r="Q391" s="27"/>
      <c r="R391" s="27"/>
    </row>
    <row r="392" spans="1:18" ht="15.75" customHeight="1">
      <c r="A392" s="44"/>
      <c r="B392" s="28"/>
      <c r="C392" s="27"/>
      <c r="D392" s="27"/>
      <c r="E392" s="27"/>
      <c r="F392" s="120"/>
      <c r="G392" s="120"/>
      <c r="H392" s="120"/>
      <c r="I392" s="27"/>
      <c r="J392" s="43"/>
      <c r="K392" s="27"/>
      <c r="L392" s="27"/>
      <c r="M392" s="27"/>
      <c r="N392" s="27"/>
      <c r="O392" s="122"/>
      <c r="P392" s="27"/>
      <c r="Q392" s="27"/>
      <c r="R392" s="27"/>
    </row>
    <row r="393" spans="1:18" ht="15.75" customHeight="1">
      <c r="A393" s="44"/>
      <c r="B393" s="28"/>
      <c r="C393" s="27"/>
      <c r="D393" s="27"/>
      <c r="E393" s="27"/>
      <c r="F393" s="120"/>
      <c r="G393" s="120"/>
      <c r="H393" s="120"/>
      <c r="I393" s="27"/>
      <c r="J393" s="43"/>
      <c r="K393" s="27"/>
      <c r="L393" s="27"/>
      <c r="M393" s="27"/>
      <c r="N393" s="27"/>
      <c r="O393" s="122"/>
      <c r="P393" s="27"/>
      <c r="Q393" s="27"/>
      <c r="R393" s="27"/>
    </row>
    <row r="394" spans="1:18" ht="15.75" customHeight="1">
      <c r="A394" s="44"/>
      <c r="B394" s="28"/>
      <c r="C394" s="27"/>
      <c r="D394" s="27"/>
      <c r="E394" s="27"/>
      <c r="F394" s="120"/>
      <c r="G394" s="120"/>
      <c r="H394" s="120"/>
      <c r="I394" s="27"/>
      <c r="J394" s="43"/>
      <c r="K394" s="27"/>
      <c r="L394" s="27"/>
      <c r="M394" s="27"/>
      <c r="N394" s="27"/>
      <c r="O394" s="122"/>
      <c r="P394" s="27"/>
      <c r="Q394" s="27"/>
      <c r="R394" s="27"/>
    </row>
    <row r="395" spans="1:18" ht="15.75" customHeight="1">
      <c r="A395" s="44"/>
      <c r="B395" s="28"/>
      <c r="C395" s="27"/>
      <c r="D395" s="27"/>
      <c r="E395" s="27"/>
      <c r="F395" s="120"/>
      <c r="G395" s="120"/>
      <c r="H395" s="120"/>
      <c r="I395" s="27"/>
      <c r="J395" s="43"/>
      <c r="K395" s="27"/>
      <c r="L395" s="27"/>
      <c r="M395" s="27"/>
      <c r="N395" s="27"/>
      <c r="O395" s="122"/>
      <c r="P395" s="27"/>
      <c r="Q395" s="27"/>
      <c r="R395" s="27"/>
    </row>
    <row r="396" spans="1:18" ht="15.75" customHeight="1">
      <c r="A396" s="44"/>
      <c r="B396" s="28"/>
      <c r="C396" s="27"/>
      <c r="D396" s="27"/>
      <c r="E396" s="27"/>
      <c r="F396" s="120"/>
      <c r="G396" s="120"/>
      <c r="H396" s="120"/>
      <c r="I396" s="27"/>
      <c r="J396" s="43"/>
      <c r="K396" s="27"/>
      <c r="L396" s="27"/>
      <c r="M396" s="27"/>
      <c r="N396" s="27"/>
      <c r="O396" s="122"/>
      <c r="P396" s="27"/>
      <c r="Q396" s="27"/>
      <c r="R396" s="27"/>
    </row>
    <row r="397" spans="1:18" ht="15.75" customHeight="1">
      <c r="A397" s="44"/>
      <c r="B397" s="28"/>
      <c r="C397" s="27"/>
      <c r="D397" s="27"/>
      <c r="E397" s="27"/>
      <c r="F397" s="120"/>
      <c r="G397" s="120"/>
      <c r="H397" s="120"/>
      <c r="I397" s="27"/>
      <c r="J397" s="43"/>
      <c r="K397" s="27"/>
      <c r="L397" s="27"/>
      <c r="M397" s="27"/>
      <c r="N397" s="27"/>
      <c r="O397" s="122"/>
      <c r="P397" s="27"/>
      <c r="Q397" s="27"/>
      <c r="R397" s="27"/>
    </row>
    <row r="398" spans="1:18" ht="15.75" customHeight="1">
      <c r="A398" s="44"/>
      <c r="B398" s="28"/>
      <c r="C398" s="27"/>
      <c r="D398" s="27"/>
      <c r="E398" s="27"/>
      <c r="F398" s="120"/>
      <c r="G398" s="120"/>
      <c r="H398" s="120"/>
      <c r="I398" s="27"/>
      <c r="J398" s="43"/>
      <c r="K398" s="27"/>
      <c r="L398" s="27"/>
      <c r="M398" s="27"/>
      <c r="N398" s="27"/>
      <c r="O398" s="122"/>
      <c r="P398" s="27"/>
      <c r="Q398" s="27"/>
      <c r="R398" s="27"/>
    </row>
    <row r="399" spans="1:18" ht="15.75" customHeight="1">
      <c r="A399" s="44"/>
      <c r="B399" s="28"/>
      <c r="C399" s="27"/>
      <c r="D399" s="27"/>
      <c r="E399" s="27"/>
      <c r="F399" s="120"/>
      <c r="G399" s="120"/>
      <c r="H399" s="120"/>
      <c r="I399" s="27"/>
      <c r="J399" s="43"/>
      <c r="K399" s="27"/>
      <c r="L399" s="27"/>
      <c r="M399" s="27"/>
      <c r="N399" s="27"/>
      <c r="O399" s="122"/>
      <c r="P399" s="27"/>
      <c r="Q399" s="27"/>
      <c r="R399" s="27"/>
    </row>
    <row r="400" spans="1:18" ht="15.75" customHeight="1">
      <c r="A400" s="44"/>
      <c r="B400" s="28"/>
      <c r="C400" s="27"/>
      <c r="D400" s="27"/>
      <c r="E400" s="27"/>
      <c r="F400" s="120"/>
      <c r="G400" s="120"/>
      <c r="H400" s="120"/>
      <c r="I400" s="27"/>
      <c r="J400" s="43"/>
      <c r="K400" s="27"/>
      <c r="L400" s="27"/>
      <c r="M400" s="27"/>
      <c r="N400" s="27"/>
      <c r="O400" s="122"/>
      <c r="P400" s="27"/>
      <c r="Q400" s="27"/>
      <c r="R400" s="27"/>
    </row>
    <row r="401" spans="1:18" ht="15.75" customHeight="1">
      <c r="A401" s="44"/>
      <c r="B401" s="28"/>
      <c r="C401" s="27"/>
      <c r="D401" s="27"/>
      <c r="E401" s="27"/>
      <c r="F401" s="120"/>
      <c r="G401" s="120"/>
      <c r="H401" s="120"/>
      <c r="I401" s="27"/>
      <c r="J401" s="43"/>
      <c r="K401" s="27"/>
      <c r="L401" s="27"/>
      <c r="M401" s="27"/>
      <c r="N401" s="27"/>
      <c r="O401" s="122"/>
      <c r="P401" s="27"/>
      <c r="Q401" s="27"/>
      <c r="R401" s="27"/>
    </row>
    <row r="402" spans="1:18" ht="15.75" customHeight="1">
      <c r="A402" s="44"/>
      <c r="B402" s="28"/>
      <c r="C402" s="27"/>
      <c r="D402" s="27"/>
      <c r="E402" s="27"/>
      <c r="F402" s="120"/>
      <c r="G402" s="120"/>
      <c r="H402" s="120"/>
      <c r="I402" s="27"/>
      <c r="J402" s="43"/>
      <c r="K402" s="27"/>
      <c r="L402" s="27"/>
      <c r="M402" s="27"/>
      <c r="N402" s="27"/>
      <c r="O402" s="122"/>
      <c r="P402" s="27"/>
      <c r="Q402" s="27"/>
      <c r="R402" s="27"/>
    </row>
    <row r="403" spans="1:18" ht="15.75" customHeight="1">
      <c r="A403" s="44"/>
      <c r="B403" s="28"/>
      <c r="C403" s="27"/>
      <c r="D403" s="27"/>
      <c r="E403" s="27"/>
      <c r="F403" s="120"/>
      <c r="G403" s="120"/>
      <c r="H403" s="120"/>
      <c r="I403" s="27"/>
      <c r="J403" s="43"/>
      <c r="K403" s="27"/>
      <c r="L403" s="27"/>
      <c r="M403" s="27"/>
      <c r="N403" s="27"/>
      <c r="O403" s="122"/>
      <c r="P403" s="27"/>
      <c r="Q403" s="27"/>
      <c r="R403" s="27"/>
    </row>
    <row r="404" spans="1:18" ht="15.75" customHeight="1">
      <c r="A404" s="44"/>
      <c r="B404" s="28"/>
      <c r="C404" s="27"/>
      <c r="D404" s="27"/>
      <c r="E404" s="27"/>
      <c r="F404" s="120"/>
      <c r="G404" s="120"/>
      <c r="H404" s="120"/>
      <c r="I404" s="27"/>
      <c r="J404" s="43"/>
      <c r="K404" s="27"/>
      <c r="L404" s="27"/>
      <c r="M404" s="27"/>
      <c r="N404" s="27"/>
      <c r="O404" s="122"/>
      <c r="P404" s="27"/>
      <c r="Q404" s="27"/>
      <c r="R404" s="27"/>
    </row>
    <row r="405" spans="1:18" ht="15.75" customHeight="1">
      <c r="A405" s="44"/>
      <c r="B405" s="28"/>
      <c r="C405" s="27"/>
      <c r="D405" s="27"/>
      <c r="E405" s="27"/>
      <c r="F405" s="120"/>
      <c r="G405" s="120"/>
      <c r="H405" s="120"/>
      <c r="I405" s="27"/>
      <c r="J405" s="43"/>
      <c r="K405" s="27"/>
      <c r="L405" s="27"/>
      <c r="M405" s="27"/>
      <c r="N405" s="27"/>
      <c r="O405" s="122"/>
      <c r="P405" s="27"/>
      <c r="Q405" s="27"/>
      <c r="R405" s="27"/>
    </row>
    <row r="406" spans="1:18" ht="15.75" customHeight="1">
      <c r="A406" s="44"/>
      <c r="B406" s="28"/>
      <c r="C406" s="27"/>
      <c r="D406" s="27"/>
      <c r="E406" s="27"/>
      <c r="F406" s="120"/>
      <c r="G406" s="120"/>
      <c r="H406" s="120"/>
      <c r="I406" s="27"/>
      <c r="J406" s="43"/>
      <c r="K406" s="27"/>
      <c r="L406" s="27"/>
      <c r="M406" s="27"/>
      <c r="N406" s="27"/>
      <c r="O406" s="122"/>
      <c r="P406" s="27"/>
      <c r="Q406" s="27"/>
      <c r="R406" s="27"/>
    </row>
    <row r="407" spans="1:18" ht="15.75" customHeight="1">
      <c r="A407" s="44"/>
      <c r="B407" s="28"/>
      <c r="C407" s="27"/>
      <c r="D407" s="27"/>
      <c r="E407" s="27"/>
      <c r="F407" s="120"/>
      <c r="G407" s="120"/>
      <c r="H407" s="120"/>
      <c r="I407" s="27"/>
      <c r="J407" s="43"/>
      <c r="K407" s="27"/>
      <c r="L407" s="27"/>
      <c r="M407" s="27"/>
      <c r="N407" s="27"/>
      <c r="O407" s="122"/>
      <c r="P407" s="27"/>
      <c r="Q407" s="27"/>
      <c r="R407" s="27"/>
    </row>
    <row r="408" spans="1:18" ht="15.75" customHeight="1">
      <c r="A408" s="44"/>
      <c r="B408" s="28"/>
      <c r="C408" s="27"/>
      <c r="D408" s="27"/>
      <c r="E408" s="27"/>
      <c r="F408" s="120"/>
      <c r="G408" s="120"/>
      <c r="H408" s="120"/>
      <c r="I408" s="27"/>
      <c r="J408" s="43"/>
      <c r="K408" s="27"/>
      <c r="L408" s="27"/>
      <c r="M408" s="27"/>
      <c r="N408" s="27"/>
      <c r="O408" s="122"/>
      <c r="P408" s="27"/>
      <c r="Q408" s="27"/>
      <c r="R408" s="27"/>
    </row>
    <row r="409" spans="1:18" ht="15.75" customHeight="1">
      <c r="A409" s="44"/>
      <c r="B409" s="28"/>
      <c r="C409" s="27"/>
      <c r="D409" s="27"/>
      <c r="E409" s="27"/>
      <c r="F409" s="120"/>
      <c r="G409" s="120"/>
      <c r="H409" s="120"/>
      <c r="I409" s="27"/>
      <c r="J409" s="43"/>
      <c r="K409" s="27"/>
      <c r="L409" s="27"/>
      <c r="M409" s="27"/>
      <c r="N409" s="27"/>
      <c r="O409" s="122"/>
      <c r="P409" s="27"/>
      <c r="Q409" s="27"/>
      <c r="R409" s="27"/>
    </row>
    <row r="410" spans="1:18" ht="15.75" customHeight="1">
      <c r="A410" s="44"/>
      <c r="B410" s="28"/>
      <c r="C410" s="27"/>
      <c r="D410" s="27"/>
      <c r="E410" s="27"/>
      <c r="F410" s="120"/>
      <c r="G410" s="120"/>
      <c r="H410" s="120"/>
      <c r="I410" s="27"/>
      <c r="J410" s="43"/>
      <c r="K410" s="27"/>
      <c r="L410" s="27"/>
      <c r="M410" s="27"/>
      <c r="N410" s="27"/>
      <c r="O410" s="122"/>
      <c r="P410" s="27"/>
      <c r="Q410" s="27"/>
      <c r="R410" s="27"/>
    </row>
    <row r="411" spans="1:18" ht="15.75" customHeight="1">
      <c r="A411" s="44"/>
      <c r="B411" s="28"/>
      <c r="C411" s="27"/>
      <c r="D411" s="27"/>
      <c r="E411" s="27"/>
      <c r="F411" s="120"/>
      <c r="G411" s="120"/>
      <c r="H411" s="120"/>
      <c r="I411" s="27"/>
      <c r="J411" s="43"/>
      <c r="K411" s="27"/>
      <c r="L411" s="27"/>
      <c r="M411" s="27"/>
      <c r="N411" s="27"/>
      <c r="O411" s="122"/>
      <c r="P411" s="27"/>
      <c r="Q411" s="27"/>
      <c r="R411" s="27"/>
    </row>
    <row r="412" spans="1:18" ht="15.75" customHeight="1">
      <c r="A412" s="44"/>
      <c r="B412" s="28"/>
      <c r="C412" s="27"/>
      <c r="D412" s="27"/>
      <c r="E412" s="27"/>
      <c r="F412" s="120"/>
      <c r="G412" s="120"/>
      <c r="H412" s="120"/>
      <c r="I412" s="27"/>
      <c r="J412" s="43"/>
      <c r="K412" s="27"/>
      <c r="L412" s="27"/>
      <c r="M412" s="27"/>
      <c r="N412" s="27"/>
      <c r="O412" s="122"/>
      <c r="P412" s="27"/>
      <c r="Q412" s="27"/>
      <c r="R412" s="27"/>
    </row>
    <row r="413" spans="1:18" ht="15.75" customHeight="1">
      <c r="A413" s="44"/>
      <c r="B413" s="28"/>
      <c r="C413" s="27"/>
      <c r="D413" s="27"/>
      <c r="E413" s="27"/>
      <c r="F413" s="120"/>
      <c r="G413" s="120"/>
      <c r="H413" s="120"/>
      <c r="I413" s="27"/>
      <c r="J413" s="43"/>
      <c r="K413" s="27"/>
      <c r="L413" s="27"/>
      <c r="M413" s="27"/>
      <c r="N413" s="27"/>
      <c r="O413" s="122"/>
      <c r="P413" s="27"/>
      <c r="Q413" s="27"/>
      <c r="R413" s="27"/>
    </row>
    <row r="414" spans="1:18" ht="15.75" customHeight="1">
      <c r="A414" s="44"/>
      <c r="B414" s="28"/>
      <c r="C414" s="27"/>
      <c r="D414" s="27"/>
      <c r="E414" s="27"/>
      <c r="F414" s="120"/>
      <c r="G414" s="120"/>
      <c r="H414" s="120"/>
      <c r="I414" s="27"/>
      <c r="J414" s="43"/>
      <c r="K414" s="27"/>
      <c r="L414" s="27"/>
      <c r="M414" s="27"/>
      <c r="N414" s="27"/>
      <c r="O414" s="122"/>
      <c r="P414" s="27"/>
      <c r="Q414" s="27"/>
      <c r="R414" s="27"/>
    </row>
    <row r="415" spans="1:18" ht="15.75" customHeight="1">
      <c r="A415" s="44"/>
      <c r="B415" s="28"/>
      <c r="C415" s="27"/>
      <c r="D415" s="27"/>
      <c r="E415" s="27"/>
      <c r="F415" s="120"/>
      <c r="G415" s="120"/>
      <c r="H415" s="120"/>
      <c r="I415" s="27"/>
      <c r="J415" s="43"/>
      <c r="K415" s="27"/>
      <c r="L415" s="27"/>
      <c r="M415" s="27"/>
      <c r="N415" s="27"/>
      <c r="O415" s="122"/>
      <c r="P415" s="27"/>
      <c r="Q415" s="27"/>
      <c r="R415" s="27"/>
    </row>
    <row r="416" spans="1:18" ht="15.75" customHeight="1">
      <c r="A416" s="44"/>
      <c r="B416" s="28"/>
      <c r="C416" s="27"/>
      <c r="D416" s="27"/>
      <c r="E416" s="27"/>
      <c r="F416" s="120"/>
      <c r="G416" s="120"/>
      <c r="H416" s="120"/>
      <c r="I416" s="27"/>
      <c r="J416" s="43"/>
      <c r="K416" s="27"/>
      <c r="L416" s="27"/>
      <c r="M416" s="27"/>
      <c r="N416" s="27"/>
      <c r="O416" s="122"/>
      <c r="P416" s="27"/>
      <c r="Q416" s="27"/>
      <c r="R416" s="27"/>
    </row>
    <row r="417" spans="1:18" ht="15.75" customHeight="1">
      <c r="A417" s="44"/>
      <c r="B417" s="28"/>
      <c r="C417" s="27"/>
      <c r="D417" s="27"/>
      <c r="E417" s="27"/>
      <c r="F417" s="120"/>
      <c r="G417" s="120"/>
      <c r="H417" s="120"/>
      <c r="I417" s="27"/>
      <c r="J417" s="43"/>
      <c r="K417" s="27"/>
      <c r="L417" s="27"/>
      <c r="M417" s="27"/>
      <c r="N417" s="27"/>
      <c r="O417" s="122"/>
      <c r="P417" s="27"/>
      <c r="Q417" s="27"/>
      <c r="R417" s="27"/>
    </row>
    <row r="418" spans="1:18" ht="15.75" customHeight="1">
      <c r="A418" s="44"/>
      <c r="B418" s="28"/>
      <c r="C418" s="27"/>
      <c r="D418" s="27"/>
      <c r="E418" s="27"/>
      <c r="F418" s="120"/>
      <c r="G418" s="120"/>
      <c r="H418" s="120"/>
      <c r="I418" s="27"/>
      <c r="J418" s="43"/>
      <c r="K418" s="27"/>
      <c r="L418" s="27"/>
      <c r="M418" s="27"/>
      <c r="N418" s="27"/>
      <c r="O418" s="122"/>
      <c r="P418" s="27"/>
      <c r="Q418" s="27"/>
      <c r="R418" s="27"/>
    </row>
    <row r="419" spans="1:18" ht="15.75" customHeight="1">
      <c r="A419" s="44"/>
      <c r="B419" s="28"/>
      <c r="C419" s="27"/>
      <c r="D419" s="27"/>
      <c r="E419" s="27"/>
      <c r="F419" s="120"/>
      <c r="G419" s="120"/>
      <c r="H419" s="120"/>
      <c r="I419" s="27"/>
      <c r="J419" s="43"/>
      <c r="K419" s="27"/>
      <c r="L419" s="27"/>
      <c r="M419" s="27"/>
      <c r="N419" s="27"/>
      <c r="O419" s="122"/>
      <c r="P419" s="27"/>
      <c r="Q419" s="27"/>
      <c r="R419" s="27"/>
    </row>
    <row r="420" spans="1:18" ht="15.75" customHeight="1">
      <c r="A420" s="44"/>
      <c r="B420" s="28"/>
      <c r="C420" s="27"/>
      <c r="D420" s="27"/>
      <c r="E420" s="27"/>
      <c r="F420" s="120"/>
      <c r="G420" s="120"/>
      <c r="H420" s="120"/>
      <c r="I420" s="27"/>
      <c r="J420" s="43"/>
      <c r="K420" s="27"/>
      <c r="L420" s="27"/>
      <c r="M420" s="27"/>
      <c r="N420" s="27"/>
      <c r="O420" s="122"/>
      <c r="P420" s="27"/>
      <c r="Q420" s="27"/>
      <c r="R420" s="27"/>
    </row>
    <row r="421" spans="1:18" ht="15.75" customHeight="1">
      <c r="A421" s="44"/>
      <c r="B421" s="28"/>
      <c r="C421" s="27"/>
      <c r="D421" s="27"/>
      <c r="E421" s="27"/>
      <c r="F421" s="120"/>
      <c r="G421" s="120"/>
      <c r="H421" s="120"/>
      <c r="I421" s="27"/>
      <c r="J421" s="43"/>
      <c r="K421" s="27"/>
      <c r="L421" s="27"/>
      <c r="M421" s="27"/>
      <c r="N421" s="27"/>
      <c r="O421" s="122"/>
      <c r="P421" s="27"/>
      <c r="Q421" s="27"/>
      <c r="R421" s="27"/>
    </row>
    <row r="422" spans="1:18" ht="15.75" customHeight="1">
      <c r="A422" s="44"/>
      <c r="B422" s="28"/>
      <c r="C422" s="27"/>
      <c r="D422" s="27"/>
      <c r="E422" s="27"/>
      <c r="F422" s="120"/>
      <c r="G422" s="120"/>
      <c r="H422" s="120"/>
      <c r="I422" s="27"/>
      <c r="J422" s="43"/>
      <c r="K422" s="27"/>
      <c r="L422" s="27"/>
      <c r="M422" s="27"/>
      <c r="N422" s="27"/>
      <c r="O422" s="122"/>
      <c r="P422" s="27"/>
      <c r="Q422" s="27"/>
      <c r="R422" s="27"/>
    </row>
    <row r="423" spans="1:18" ht="15.75" customHeight="1">
      <c r="A423" s="44"/>
      <c r="B423" s="28"/>
      <c r="C423" s="27"/>
      <c r="D423" s="27"/>
      <c r="E423" s="27"/>
      <c r="F423" s="120"/>
      <c r="G423" s="120"/>
      <c r="H423" s="120"/>
      <c r="I423" s="27"/>
      <c r="J423" s="43"/>
      <c r="K423" s="27"/>
      <c r="L423" s="27"/>
      <c r="M423" s="27"/>
      <c r="N423" s="27"/>
      <c r="O423" s="122"/>
      <c r="P423" s="27"/>
      <c r="Q423" s="27"/>
      <c r="R423" s="27"/>
    </row>
    <row r="424" spans="1:18" ht="15.75" customHeight="1">
      <c r="A424" s="44"/>
      <c r="B424" s="28"/>
      <c r="C424" s="27"/>
      <c r="D424" s="27"/>
      <c r="E424" s="27"/>
      <c r="F424" s="120"/>
      <c r="G424" s="120"/>
      <c r="H424" s="120"/>
      <c r="I424" s="27"/>
      <c r="J424" s="43"/>
      <c r="K424" s="27"/>
      <c r="L424" s="27"/>
      <c r="M424" s="27"/>
      <c r="N424" s="27"/>
      <c r="O424" s="122"/>
      <c r="P424" s="27"/>
      <c r="Q424" s="27"/>
      <c r="R424" s="27"/>
    </row>
    <row r="425" spans="1:18" ht="15.75" customHeight="1">
      <c r="A425" s="44"/>
      <c r="B425" s="28"/>
      <c r="C425" s="27"/>
      <c r="D425" s="27"/>
      <c r="E425" s="27"/>
      <c r="F425" s="120"/>
      <c r="G425" s="120"/>
      <c r="H425" s="120"/>
      <c r="I425" s="27"/>
      <c r="J425" s="43"/>
      <c r="K425" s="27"/>
      <c r="L425" s="27"/>
      <c r="M425" s="27"/>
      <c r="N425" s="27"/>
      <c r="O425" s="122"/>
      <c r="P425" s="27"/>
      <c r="Q425" s="27"/>
      <c r="R425" s="27"/>
    </row>
    <row r="426" spans="1:18" ht="15.75" customHeight="1">
      <c r="A426" s="44"/>
      <c r="B426" s="28"/>
      <c r="C426" s="27"/>
      <c r="D426" s="27"/>
      <c r="E426" s="27"/>
      <c r="F426" s="120"/>
      <c r="G426" s="120"/>
      <c r="H426" s="120"/>
      <c r="I426" s="27"/>
      <c r="J426" s="43"/>
      <c r="K426" s="27"/>
      <c r="L426" s="27"/>
      <c r="M426" s="27"/>
      <c r="N426" s="27"/>
      <c r="O426" s="122"/>
      <c r="P426" s="27"/>
      <c r="Q426" s="27"/>
      <c r="R426" s="27"/>
    </row>
    <row r="427" spans="1:18" ht="15.75" customHeight="1">
      <c r="A427" s="44"/>
      <c r="B427" s="28"/>
      <c r="C427" s="27"/>
      <c r="D427" s="27"/>
      <c r="E427" s="27"/>
      <c r="F427" s="120"/>
      <c r="G427" s="120"/>
      <c r="H427" s="120"/>
      <c r="I427" s="27"/>
      <c r="J427" s="43"/>
      <c r="K427" s="27"/>
      <c r="L427" s="27"/>
      <c r="M427" s="27"/>
      <c r="N427" s="27"/>
      <c r="O427" s="122"/>
      <c r="P427" s="27"/>
      <c r="Q427" s="27"/>
      <c r="R427" s="27"/>
    </row>
    <row r="428" spans="1:18" ht="15.75" customHeight="1">
      <c r="A428" s="44"/>
      <c r="B428" s="28"/>
      <c r="C428" s="27"/>
      <c r="D428" s="27"/>
      <c r="E428" s="27"/>
      <c r="F428" s="120"/>
      <c r="G428" s="120"/>
      <c r="H428" s="120"/>
      <c r="I428" s="27"/>
      <c r="J428" s="43"/>
      <c r="K428" s="27"/>
      <c r="L428" s="27"/>
      <c r="M428" s="27"/>
      <c r="N428" s="27"/>
      <c r="O428" s="122"/>
      <c r="P428" s="27"/>
      <c r="Q428" s="27"/>
      <c r="R428" s="27"/>
    </row>
    <row r="429" spans="1:18" ht="15.75" customHeight="1">
      <c r="A429" s="44"/>
      <c r="B429" s="28"/>
      <c r="C429" s="27"/>
      <c r="D429" s="27"/>
      <c r="E429" s="27"/>
      <c r="F429" s="120"/>
      <c r="G429" s="120"/>
      <c r="H429" s="120"/>
      <c r="I429" s="27"/>
      <c r="J429" s="43"/>
      <c r="K429" s="27"/>
      <c r="L429" s="27"/>
      <c r="M429" s="27"/>
      <c r="N429" s="27"/>
      <c r="O429" s="122"/>
      <c r="P429" s="27"/>
      <c r="Q429" s="27"/>
      <c r="R429" s="27"/>
    </row>
    <row r="430" spans="1:18" ht="15.75" customHeight="1">
      <c r="A430" s="44"/>
      <c r="B430" s="28"/>
      <c r="C430" s="27"/>
      <c r="D430" s="27"/>
      <c r="E430" s="27"/>
      <c r="F430" s="120"/>
      <c r="G430" s="120"/>
      <c r="H430" s="120"/>
      <c r="I430" s="27"/>
      <c r="J430" s="43"/>
      <c r="K430" s="27"/>
      <c r="L430" s="27"/>
      <c r="M430" s="27"/>
      <c r="N430" s="27"/>
      <c r="O430" s="122"/>
      <c r="P430" s="27"/>
      <c r="Q430" s="27"/>
      <c r="R430" s="27"/>
    </row>
    <row r="431" spans="1:18" ht="15.75" customHeight="1">
      <c r="A431" s="44"/>
      <c r="B431" s="28"/>
      <c r="C431" s="27"/>
      <c r="D431" s="27"/>
      <c r="E431" s="27"/>
      <c r="F431" s="120"/>
      <c r="G431" s="120"/>
      <c r="H431" s="120"/>
      <c r="I431" s="27"/>
      <c r="J431" s="43"/>
      <c r="K431" s="27"/>
      <c r="L431" s="27"/>
      <c r="M431" s="27"/>
      <c r="N431" s="27"/>
      <c r="O431" s="122"/>
      <c r="P431" s="27"/>
      <c r="Q431" s="27"/>
      <c r="R431" s="27"/>
    </row>
    <row r="432" spans="1:18" ht="15.75" customHeight="1">
      <c r="A432" s="44"/>
      <c r="B432" s="28"/>
      <c r="C432" s="27"/>
      <c r="D432" s="27"/>
      <c r="E432" s="27"/>
      <c r="F432" s="120"/>
      <c r="G432" s="120"/>
      <c r="H432" s="120"/>
      <c r="I432" s="27"/>
      <c r="J432" s="43"/>
      <c r="K432" s="27"/>
      <c r="L432" s="27"/>
      <c r="M432" s="27"/>
      <c r="N432" s="27"/>
      <c r="O432" s="122"/>
      <c r="P432" s="27"/>
      <c r="Q432" s="27"/>
      <c r="R432" s="27"/>
    </row>
    <row r="433" spans="1:18" ht="15.75" customHeight="1">
      <c r="A433" s="44"/>
      <c r="B433" s="28"/>
      <c r="C433" s="27"/>
      <c r="D433" s="27"/>
      <c r="E433" s="27"/>
      <c r="F433" s="120"/>
      <c r="G433" s="120"/>
      <c r="H433" s="120"/>
      <c r="I433" s="27"/>
      <c r="J433" s="43"/>
      <c r="K433" s="27"/>
      <c r="L433" s="27"/>
      <c r="M433" s="27"/>
      <c r="N433" s="27"/>
      <c r="O433" s="122"/>
      <c r="P433" s="27"/>
      <c r="Q433" s="27"/>
      <c r="R433" s="27"/>
    </row>
    <row r="434" spans="1:18" ht="15.75" customHeight="1">
      <c r="A434" s="44"/>
      <c r="B434" s="28"/>
      <c r="C434" s="27"/>
      <c r="D434" s="27"/>
      <c r="E434" s="27"/>
      <c r="F434" s="120"/>
      <c r="G434" s="120"/>
      <c r="H434" s="120"/>
      <c r="I434" s="27"/>
      <c r="J434" s="43"/>
      <c r="K434" s="27"/>
      <c r="L434" s="27"/>
      <c r="M434" s="27"/>
      <c r="N434" s="27"/>
      <c r="O434" s="122"/>
      <c r="P434" s="27"/>
      <c r="Q434" s="27"/>
      <c r="R434" s="27"/>
    </row>
    <row r="435" spans="1:18" ht="15.75" customHeight="1">
      <c r="A435" s="44"/>
      <c r="B435" s="28"/>
      <c r="C435" s="27"/>
      <c r="D435" s="27"/>
      <c r="E435" s="27"/>
      <c r="F435" s="120"/>
      <c r="G435" s="120"/>
      <c r="H435" s="120"/>
      <c r="I435" s="27"/>
      <c r="J435" s="43"/>
      <c r="K435" s="27"/>
      <c r="L435" s="27"/>
      <c r="M435" s="27"/>
      <c r="N435" s="27"/>
      <c r="O435" s="122"/>
      <c r="P435" s="27"/>
      <c r="Q435" s="27"/>
      <c r="R435" s="27"/>
    </row>
    <row r="436" spans="1:18" ht="15.75" customHeight="1">
      <c r="A436" s="44"/>
      <c r="B436" s="28"/>
      <c r="C436" s="27"/>
      <c r="D436" s="27"/>
      <c r="E436" s="27"/>
      <c r="F436" s="120"/>
      <c r="G436" s="120"/>
      <c r="H436" s="120"/>
      <c r="I436" s="27"/>
      <c r="J436" s="43"/>
      <c r="K436" s="27"/>
      <c r="L436" s="27"/>
      <c r="M436" s="27"/>
      <c r="N436" s="27"/>
      <c r="O436" s="122"/>
      <c r="P436" s="27"/>
      <c r="Q436" s="27"/>
      <c r="R436" s="27"/>
    </row>
    <row r="437" spans="1:18" ht="15.75" customHeight="1">
      <c r="A437" s="44"/>
      <c r="B437" s="28"/>
      <c r="C437" s="27"/>
      <c r="D437" s="27"/>
      <c r="E437" s="27"/>
      <c r="F437" s="120"/>
      <c r="G437" s="120"/>
      <c r="H437" s="120"/>
      <c r="I437" s="27"/>
      <c r="J437" s="43"/>
      <c r="K437" s="27"/>
      <c r="L437" s="27"/>
      <c r="M437" s="27"/>
      <c r="N437" s="27"/>
      <c r="O437" s="122"/>
      <c r="P437" s="27"/>
      <c r="Q437" s="27"/>
      <c r="R437" s="27"/>
    </row>
    <row r="438" spans="1:18" ht="15.75" customHeight="1">
      <c r="A438" s="44"/>
      <c r="B438" s="28"/>
      <c r="C438" s="27"/>
      <c r="D438" s="27"/>
      <c r="E438" s="27"/>
      <c r="F438" s="120"/>
      <c r="G438" s="120"/>
      <c r="H438" s="120"/>
      <c r="I438" s="27"/>
      <c r="J438" s="43"/>
      <c r="K438" s="27"/>
      <c r="L438" s="27"/>
      <c r="M438" s="27"/>
      <c r="N438" s="27"/>
      <c r="O438" s="122"/>
      <c r="P438" s="27"/>
      <c r="Q438" s="27"/>
      <c r="R438" s="27"/>
    </row>
    <row r="439" spans="1:18" ht="15.75" customHeight="1">
      <c r="A439" s="44"/>
      <c r="B439" s="28"/>
      <c r="C439" s="27"/>
      <c r="D439" s="27"/>
      <c r="E439" s="27"/>
      <c r="F439" s="120"/>
      <c r="G439" s="120"/>
      <c r="H439" s="120"/>
      <c r="I439" s="27"/>
      <c r="J439" s="43"/>
      <c r="K439" s="27"/>
      <c r="L439" s="27"/>
      <c r="M439" s="27"/>
      <c r="N439" s="27"/>
      <c r="O439" s="122"/>
      <c r="P439" s="27"/>
      <c r="Q439" s="27"/>
      <c r="R439" s="27"/>
    </row>
    <row r="440" spans="1:18" ht="15.75" customHeight="1">
      <c r="A440" s="44"/>
      <c r="B440" s="28"/>
      <c r="C440" s="27"/>
      <c r="D440" s="27"/>
      <c r="E440" s="27"/>
      <c r="F440" s="120"/>
      <c r="G440" s="120"/>
      <c r="H440" s="120"/>
      <c r="I440" s="27"/>
      <c r="J440" s="43"/>
      <c r="K440" s="27"/>
      <c r="L440" s="27"/>
      <c r="M440" s="27"/>
      <c r="N440" s="27"/>
      <c r="O440" s="122"/>
      <c r="P440" s="27"/>
      <c r="Q440" s="27"/>
      <c r="R440" s="27"/>
    </row>
    <row r="441" spans="1:18" ht="15.75" customHeight="1">
      <c r="A441" s="44"/>
      <c r="B441" s="28"/>
      <c r="C441" s="27"/>
      <c r="D441" s="27"/>
      <c r="E441" s="27"/>
      <c r="F441" s="120"/>
      <c r="G441" s="120"/>
      <c r="H441" s="120"/>
      <c r="I441" s="27"/>
      <c r="J441" s="43"/>
      <c r="K441" s="27"/>
      <c r="L441" s="27"/>
      <c r="M441" s="27"/>
      <c r="N441" s="27"/>
      <c r="O441" s="122"/>
      <c r="P441" s="27"/>
      <c r="Q441" s="27"/>
      <c r="R441" s="27"/>
    </row>
    <row r="442" spans="1:18" ht="15.75" customHeight="1">
      <c r="A442" s="44"/>
      <c r="B442" s="28"/>
      <c r="C442" s="27"/>
      <c r="D442" s="27"/>
      <c r="E442" s="27"/>
      <c r="F442" s="120"/>
      <c r="G442" s="120"/>
      <c r="H442" s="120"/>
      <c r="I442" s="27"/>
      <c r="J442" s="43"/>
      <c r="K442" s="27"/>
      <c r="L442" s="27"/>
      <c r="M442" s="27"/>
      <c r="N442" s="27"/>
      <c r="O442" s="122"/>
      <c r="P442" s="27"/>
      <c r="Q442" s="27"/>
      <c r="R442" s="27"/>
    </row>
    <row r="443" spans="1:18" ht="15.75" customHeight="1">
      <c r="A443" s="44"/>
      <c r="B443" s="28"/>
      <c r="C443" s="27"/>
      <c r="D443" s="27"/>
      <c r="E443" s="27"/>
      <c r="F443" s="120"/>
      <c r="G443" s="120"/>
      <c r="H443" s="120"/>
      <c r="I443" s="27"/>
      <c r="J443" s="43"/>
      <c r="K443" s="27"/>
      <c r="L443" s="27"/>
      <c r="M443" s="27"/>
      <c r="N443" s="27"/>
      <c r="O443" s="122"/>
      <c r="P443" s="27"/>
      <c r="Q443" s="27"/>
      <c r="R443" s="27"/>
    </row>
    <row r="444" spans="1:18" ht="15.75" customHeight="1">
      <c r="A444" s="44"/>
      <c r="B444" s="28"/>
      <c r="C444" s="27"/>
      <c r="D444" s="27"/>
      <c r="E444" s="27"/>
      <c r="F444" s="120"/>
      <c r="G444" s="120"/>
      <c r="H444" s="120"/>
      <c r="I444" s="27"/>
      <c r="J444" s="43"/>
      <c r="K444" s="27"/>
      <c r="L444" s="27"/>
      <c r="M444" s="27"/>
      <c r="N444" s="27"/>
      <c r="O444" s="122"/>
      <c r="P444" s="27"/>
      <c r="Q444" s="27"/>
      <c r="R444" s="27"/>
    </row>
    <row r="445" spans="1:18" ht="15.75" customHeight="1">
      <c r="A445" s="44"/>
      <c r="B445" s="28"/>
      <c r="C445" s="27"/>
      <c r="D445" s="27"/>
      <c r="E445" s="27"/>
      <c r="F445" s="120"/>
      <c r="G445" s="120"/>
      <c r="H445" s="120"/>
      <c r="I445" s="27"/>
      <c r="J445" s="43"/>
      <c r="K445" s="27"/>
      <c r="L445" s="27"/>
      <c r="M445" s="27"/>
      <c r="N445" s="27"/>
      <c r="O445" s="122"/>
      <c r="P445" s="27"/>
      <c r="Q445" s="27"/>
      <c r="R445" s="27"/>
    </row>
    <row r="446" spans="1:18" ht="15.75" customHeight="1">
      <c r="A446" s="44"/>
      <c r="B446" s="28"/>
      <c r="C446" s="27"/>
      <c r="D446" s="27"/>
      <c r="E446" s="27"/>
      <c r="F446" s="120"/>
      <c r="G446" s="120"/>
      <c r="H446" s="120"/>
      <c r="I446" s="27"/>
      <c r="J446" s="43"/>
      <c r="K446" s="27"/>
      <c r="L446" s="27"/>
      <c r="M446" s="27"/>
      <c r="N446" s="27"/>
      <c r="O446" s="122"/>
      <c r="P446" s="27"/>
      <c r="Q446" s="27"/>
      <c r="R446" s="27"/>
    </row>
    <row r="447" spans="1:18" ht="15.75" customHeight="1">
      <c r="A447" s="44"/>
      <c r="B447" s="28"/>
      <c r="C447" s="27"/>
      <c r="D447" s="27"/>
      <c r="E447" s="27"/>
      <c r="F447" s="120"/>
      <c r="G447" s="120"/>
      <c r="H447" s="120"/>
      <c r="I447" s="27"/>
      <c r="J447" s="43"/>
      <c r="K447" s="27"/>
      <c r="L447" s="27"/>
      <c r="M447" s="27"/>
      <c r="N447" s="27"/>
      <c r="O447" s="122"/>
      <c r="P447" s="27"/>
      <c r="Q447" s="27"/>
      <c r="R447" s="27"/>
    </row>
    <row r="448" spans="1:18" ht="15.75" customHeight="1">
      <c r="A448" s="44"/>
      <c r="B448" s="28"/>
      <c r="C448" s="27"/>
      <c r="D448" s="27"/>
      <c r="E448" s="27"/>
      <c r="F448" s="120"/>
      <c r="G448" s="120"/>
      <c r="H448" s="120"/>
      <c r="I448" s="27"/>
      <c r="J448" s="43"/>
      <c r="K448" s="27"/>
      <c r="L448" s="27"/>
      <c r="M448" s="27"/>
      <c r="N448" s="27"/>
      <c r="O448" s="122"/>
      <c r="P448" s="27"/>
      <c r="Q448" s="27"/>
      <c r="R448" s="27"/>
    </row>
    <row r="449" spans="1:18" ht="15.75" customHeight="1">
      <c r="A449" s="44"/>
      <c r="B449" s="28"/>
      <c r="C449" s="27"/>
      <c r="D449" s="27"/>
      <c r="E449" s="27"/>
      <c r="F449" s="120"/>
      <c r="G449" s="120"/>
      <c r="H449" s="120"/>
      <c r="I449" s="27"/>
      <c r="J449" s="43"/>
      <c r="K449" s="27"/>
      <c r="L449" s="27"/>
      <c r="M449" s="27"/>
      <c r="N449" s="27"/>
      <c r="O449" s="122"/>
      <c r="P449" s="27"/>
      <c r="Q449" s="27"/>
      <c r="R449" s="27"/>
    </row>
    <row r="450" spans="1:18" ht="15.75" customHeight="1">
      <c r="A450" s="44"/>
      <c r="B450" s="28"/>
      <c r="C450" s="27"/>
      <c r="D450" s="27"/>
      <c r="E450" s="27"/>
      <c r="F450" s="120"/>
      <c r="G450" s="120"/>
      <c r="H450" s="120"/>
      <c r="I450" s="27"/>
      <c r="J450" s="43"/>
      <c r="K450" s="27"/>
      <c r="L450" s="27"/>
      <c r="M450" s="27"/>
      <c r="N450" s="27"/>
      <c r="O450" s="122"/>
      <c r="P450" s="27"/>
      <c r="Q450" s="27"/>
      <c r="R450" s="27"/>
    </row>
    <row r="451" spans="1:18" ht="15.75" customHeight="1">
      <c r="A451" s="44"/>
      <c r="B451" s="28"/>
      <c r="C451" s="27"/>
      <c r="D451" s="27"/>
      <c r="E451" s="27"/>
      <c r="F451" s="120"/>
      <c r="G451" s="120"/>
      <c r="H451" s="120"/>
      <c r="I451" s="27"/>
      <c r="J451" s="43"/>
      <c r="K451" s="27"/>
      <c r="L451" s="27"/>
      <c r="M451" s="27"/>
      <c r="N451" s="27"/>
      <c r="O451" s="122"/>
      <c r="P451" s="27"/>
      <c r="Q451" s="27"/>
      <c r="R451" s="27"/>
    </row>
    <row r="452" spans="1:18" ht="15.75" customHeight="1">
      <c r="A452" s="44"/>
      <c r="B452" s="28"/>
      <c r="C452" s="27"/>
      <c r="D452" s="27"/>
      <c r="E452" s="27"/>
      <c r="F452" s="120"/>
      <c r="G452" s="120"/>
      <c r="H452" s="120"/>
      <c r="I452" s="27"/>
      <c r="J452" s="43"/>
      <c r="K452" s="27"/>
      <c r="L452" s="27"/>
      <c r="M452" s="27"/>
      <c r="N452" s="27"/>
      <c r="O452" s="122"/>
      <c r="P452" s="27"/>
      <c r="Q452" s="27"/>
      <c r="R452" s="27"/>
    </row>
    <row r="453" spans="1:18" ht="15.75" customHeight="1">
      <c r="A453" s="44"/>
      <c r="B453" s="28"/>
      <c r="C453" s="27"/>
      <c r="D453" s="27"/>
      <c r="E453" s="27"/>
      <c r="F453" s="120"/>
      <c r="G453" s="120"/>
      <c r="H453" s="120"/>
      <c r="I453" s="27"/>
      <c r="J453" s="43"/>
      <c r="K453" s="27"/>
      <c r="L453" s="27"/>
      <c r="M453" s="27"/>
      <c r="N453" s="27"/>
      <c r="O453" s="122"/>
      <c r="P453" s="27"/>
      <c r="Q453" s="27"/>
      <c r="R453" s="27"/>
    </row>
    <row r="454" spans="1:18" ht="15.75" customHeight="1">
      <c r="A454" s="44"/>
      <c r="B454" s="28"/>
      <c r="C454" s="27"/>
      <c r="D454" s="27"/>
      <c r="E454" s="27"/>
      <c r="F454" s="120"/>
      <c r="G454" s="120"/>
      <c r="H454" s="120"/>
      <c r="I454" s="27"/>
      <c r="J454" s="43"/>
      <c r="K454" s="27"/>
      <c r="L454" s="27"/>
      <c r="M454" s="27"/>
      <c r="N454" s="27"/>
      <c r="O454" s="122"/>
      <c r="P454" s="27"/>
      <c r="Q454" s="27"/>
      <c r="R454" s="27"/>
    </row>
    <row r="455" spans="1:18" ht="15.75" customHeight="1">
      <c r="A455" s="44"/>
      <c r="B455" s="28"/>
      <c r="C455" s="27"/>
      <c r="D455" s="27"/>
      <c r="E455" s="27"/>
      <c r="F455" s="120"/>
      <c r="G455" s="120"/>
      <c r="H455" s="120"/>
      <c r="I455" s="27"/>
      <c r="J455" s="43"/>
      <c r="K455" s="27"/>
      <c r="L455" s="27"/>
      <c r="M455" s="27"/>
      <c r="N455" s="27"/>
      <c r="O455" s="122"/>
      <c r="P455" s="27"/>
      <c r="Q455" s="27"/>
      <c r="R455" s="27"/>
    </row>
    <row r="456" spans="1:18" ht="15.75" customHeight="1">
      <c r="A456" s="44"/>
      <c r="B456" s="28"/>
      <c r="C456" s="27"/>
      <c r="D456" s="27"/>
      <c r="E456" s="27"/>
      <c r="F456" s="120"/>
      <c r="G456" s="120"/>
      <c r="H456" s="120"/>
      <c r="I456" s="27"/>
      <c r="J456" s="43"/>
      <c r="K456" s="27"/>
      <c r="L456" s="27"/>
      <c r="M456" s="27"/>
      <c r="N456" s="27"/>
      <c r="O456" s="122"/>
      <c r="P456" s="27"/>
      <c r="Q456" s="27"/>
      <c r="R456" s="27"/>
    </row>
    <row r="457" spans="1:18" ht="15.75" customHeight="1">
      <c r="A457" s="44"/>
      <c r="B457" s="28"/>
      <c r="C457" s="27"/>
      <c r="D457" s="27"/>
      <c r="E457" s="27"/>
      <c r="F457" s="120"/>
      <c r="G457" s="120"/>
      <c r="H457" s="120"/>
      <c r="I457" s="27"/>
      <c r="J457" s="43"/>
      <c r="K457" s="27"/>
      <c r="L457" s="27"/>
      <c r="M457" s="27"/>
      <c r="N457" s="27"/>
      <c r="O457" s="122"/>
      <c r="P457" s="27"/>
      <c r="Q457" s="27"/>
      <c r="R457" s="27"/>
    </row>
    <row r="458" spans="1:18" ht="15.75" customHeight="1">
      <c r="A458" s="44"/>
      <c r="B458" s="28"/>
      <c r="C458" s="27"/>
      <c r="D458" s="27"/>
      <c r="E458" s="27"/>
      <c r="F458" s="120"/>
      <c r="G458" s="120"/>
      <c r="H458" s="120"/>
      <c r="I458" s="27"/>
      <c r="J458" s="43"/>
      <c r="K458" s="27"/>
      <c r="L458" s="27"/>
      <c r="M458" s="27"/>
      <c r="N458" s="27"/>
      <c r="O458" s="122"/>
      <c r="P458" s="27"/>
      <c r="Q458" s="27"/>
      <c r="R458" s="27"/>
    </row>
    <row r="459" spans="1:18" ht="15.75" customHeight="1">
      <c r="A459" s="44"/>
      <c r="B459" s="28"/>
      <c r="C459" s="27"/>
      <c r="D459" s="27"/>
      <c r="E459" s="27"/>
      <c r="F459" s="120"/>
      <c r="G459" s="120"/>
      <c r="H459" s="120"/>
      <c r="I459" s="27"/>
      <c r="J459" s="43"/>
      <c r="K459" s="27"/>
      <c r="L459" s="27"/>
      <c r="M459" s="27"/>
      <c r="N459" s="27"/>
      <c r="O459" s="122"/>
      <c r="P459" s="27"/>
      <c r="Q459" s="27"/>
      <c r="R459" s="27"/>
    </row>
    <row r="460" spans="1:18" ht="15.75" customHeight="1">
      <c r="A460" s="44"/>
      <c r="B460" s="28"/>
      <c r="C460" s="27"/>
      <c r="D460" s="27"/>
      <c r="E460" s="27"/>
      <c r="F460" s="120"/>
      <c r="G460" s="120"/>
      <c r="H460" s="120"/>
      <c r="I460" s="27"/>
      <c r="J460" s="43"/>
      <c r="K460" s="27"/>
      <c r="L460" s="27"/>
      <c r="M460" s="27"/>
      <c r="N460" s="27"/>
      <c r="O460" s="122"/>
      <c r="P460" s="27"/>
      <c r="Q460" s="27"/>
      <c r="R460" s="27"/>
    </row>
    <row r="461" spans="1:18" ht="15.75" customHeight="1">
      <c r="A461" s="44"/>
      <c r="B461" s="28"/>
      <c r="C461" s="27"/>
      <c r="D461" s="27"/>
      <c r="E461" s="27"/>
      <c r="F461" s="120"/>
      <c r="G461" s="120"/>
      <c r="H461" s="120"/>
      <c r="I461" s="27"/>
      <c r="J461" s="43"/>
      <c r="K461" s="27"/>
      <c r="L461" s="27"/>
      <c r="M461" s="27"/>
      <c r="N461" s="27"/>
      <c r="O461" s="122"/>
      <c r="P461" s="27"/>
      <c r="Q461" s="27"/>
      <c r="R461" s="27"/>
    </row>
    <row r="462" spans="1:18" ht="15.75" customHeight="1">
      <c r="A462" s="44"/>
      <c r="B462" s="28"/>
      <c r="C462" s="27"/>
      <c r="D462" s="27"/>
      <c r="E462" s="27"/>
      <c r="F462" s="120"/>
      <c r="G462" s="120"/>
      <c r="H462" s="120"/>
      <c r="I462" s="27"/>
      <c r="J462" s="43"/>
      <c r="K462" s="27"/>
      <c r="L462" s="27"/>
      <c r="M462" s="27"/>
      <c r="N462" s="27"/>
      <c r="O462" s="122"/>
      <c r="P462" s="27"/>
      <c r="Q462" s="27"/>
      <c r="R462" s="27"/>
    </row>
    <row r="463" spans="1:18" ht="15.75" customHeight="1">
      <c r="A463" s="44"/>
      <c r="B463" s="28"/>
      <c r="C463" s="27"/>
      <c r="D463" s="27"/>
      <c r="E463" s="27"/>
      <c r="F463" s="120"/>
      <c r="G463" s="120"/>
      <c r="H463" s="120"/>
      <c r="I463" s="27"/>
      <c r="J463" s="43"/>
      <c r="K463" s="27"/>
      <c r="L463" s="27"/>
      <c r="M463" s="27"/>
      <c r="N463" s="27"/>
      <c r="O463" s="122"/>
      <c r="P463" s="27"/>
      <c r="Q463" s="27"/>
      <c r="R463" s="27"/>
    </row>
    <row r="464" spans="1:18" ht="15.75" customHeight="1">
      <c r="A464" s="44"/>
      <c r="B464" s="28"/>
      <c r="C464" s="27"/>
      <c r="D464" s="27"/>
      <c r="E464" s="27"/>
      <c r="F464" s="120"/>
      <c r="G464" s="120"/>
      <c r="H464" s="120"/>
      <c r="I464" s="27"/>
      <c r="J464" s="43"/>
      <c r="K464" s="27"/>
      <c r="L464" s="27"/>
      <c r="M464" s="27"/>
      <c r="N464" s="27"/>
      <c r="O464" s="122"/>
      <c r="P464" s="27"/>
      <c r="Q464" s="27"/>
      <c r="R464" s="27"/>
    </row>
    <row r="465" spans="1:18" ht="15.75" customHeight="1">
      <c r="A465" s="44"/>
      <c r="B465" s="28"/>
      <c r="C465" s="27"/>
      <c r="D465" s="27"/>
      <c r="E465" s="27"/>
      <c r="F465" s="120"/>
      <c r="G465" s="120"/>
      <c r="H465" s="120"/>
      <c r="I465" s="27"/>
      <c r="J465" s="43"/>
      <c r="K465" s="27"/>
      <c r="L465" s="27"/>
      <c r="M465" s="27"/>
      <c r="N465" s="27"/>
      <c r="O465" s="122"/>
      <c r="P465" s="27"/>
      <c r="Q465" s="27"/>
      <c r="R465" s="27"/>
    </row>
    <row r="466" spans="1:18" ht="15.75" customHeight="1">
      <c r="A466" s="44"/>
      <c r="B466" s="28"/>
      <c r="C466" s="27"/>
      <c r="D466" s="27"/>
      <c r="E466" s="27"/>
      <c r="F466" s="120"/>
      <c r="G466" s="120"/>
      <c r="H466" s="120"/>
      <c r="I466" s="27"/>
      <c r="J466" s="43"/>
      <c r="K466" s="27"/>
      <c r="L466" s="27"/>
      <c r="M466" s="27"/>
      <c r="N466" s="27"/>
      <c r="O466" s="122"/>
      <c r="P466" s="27"/>
      <c r="Q466" s="27"/>
      <c r="R466" s="27"/>
    </row>
    <row r="467" spans="1:18" ht="15.75" customHeight="1">
      <c r="A467" s="44"/>
      <c r="B467" s="28"/>
      <c r="C467" s="27"/>
      <c r="D467" s="27"/>
      <c r="E467" s="27"/>
      <c r="F467" s="120"/>
      <c r="G467" s="120"/>
      <c r="H467" s="120"/>
      <c r="I467" s="27"/>
      <c r="J467" s="43"/>
      <c r="K467" s="27"/>
      <c r="L467" s="27"/>
      <c r="M467" s="27"/>
      <c r="N467" s="27"/>
      <c r="O467" s="122"/>
      <c r="P467" s="27"/>
      <c r="Q467" s="27"/>
      <c r="R467" s="27"/>
    </row>
    <row r="468" spans="1:18" ht="15.75" customHeight="1">
      <c r="A468" s="44"/>
      <c r="B468" s="28"/>
      <c r="C468" s="27"/>
      <c r="D468" s="27"/>
      <c r="E468" s="27"/>
      <c r="F468" s="120"/>
      <c r="G468" s="120"/>
      <c r="H468" s="120"/>
      <c r="I468" s="27"/>
      <c r="J468" s="43"/>
      <c r="K468" s="27"/>
      <c r="L468" s="27"/>
      <c r="M468" s="27"/>
      <c r="N468" s="27"/>
      <c r="O468" s="122"/>
      <c r="P468" s="27"/>
      <c r="Q468" s="27"/>
      <c r="R468" s="27"/>
    </row>
    <row r="469" spans="1:18" ht="15.75" customHeight="1">
      <c r="A469" s="44"/>
      <c r="B469" s="28"/>
      <c r="C469" s="27"/>
      <c r="D469" s="27"/>
      <c r="E469" s="27"/>
      <c r="F469" s="120"/>
      <c r="G469" s="120"/>
      <c r="H469" s="120"/>
      <c r="I469" s="27"/>
      <c r="J469" s="43"/>
      <c r="K469" s="27"/>
      <c r="L469" s="27"/>
      <c r="M469" s="27"/>
      <c r="N469" s="27"/>
      <c r="O469" s="122"/>
      <c r="P469" s="27"/>
      <c r="Q469" s="27"/>
      <c r="R469" s="27"/>
    </row>
    <row r="470" spans="1:18" ht="15.75" customHeight="1">
      <c r="A470" s="44"/>
      <c r="B470" s="28"/>
      <c r="C470" s="27"/>
      <c r="D470" s="27"/>
      <c r="E470" s="27"/>
      <c r="F470" s="120"/>
      <c r="G470" s="120"/>
      <c r="H470" s="120"/>
      <c r="I470" s="27"/>
      <c r="J470" s="43"/>
      <c r="K470" s="27"/>
      <c r="L470" s="27"/>
      <c r="M470" s="27"/>
      <c r="N470" s="27"/>
      <c r="O470" s="122"/>
      <c r="P470" s="27"/>
      <c r="Q470" s="27"/>
      <c r="R470" s="27"/>
    </row>
    <row r="471" spans="1:18" ht="15.75" customHeight="1">
      <c r="A471" s="44"/>
      <c r="B471" s="28"/>
      <c r="C471" s="27"/>
      <c r="D471" s="27"/>
      <c r="E471" s="27"/>
      <c r="F471" s="120"/>
      <c r="G471" s="120"/>
      <c r="H471" s="120"/>
      <c r="I471" s="27"/>
      <c r="J471" s="43"/>
      <c r="K471" s="27"/>
      <c r="L471" s="27"/>
      <c r="M471" s="27"/>
      <c r="N471" s="27"/>
      <c r="O471" s="122"/>
      <c r="P471" s="27"/>
      <c r="Q471" s="27"/>
      <c r="R471" s="27"/>
    </row>
    <row r="472" spans="1:18" ht="15.75" customHeight="1">
      <c r="A472" s="44"/>
      <c r="B472" s="28"/>
      <c r="C472" s="27"/>
      <c r="D472" s="27"/>
      <c r="E472" s="27"/>
      <c r="F472" s="120"/>
      <c r="G472" s="120"/>
      <c r="H472" s="120"/>
      <c r="I472" s="27"/>
      <c r="J472" s="43"/>
      <c r="K472" s="27"/>
      <c r="L472" s="27"/>
      <c r="M472" s="27"/>
      <c r="N472" s="27"/>
      <c r="O472" s="122"/>
      <c r="P472" s="27"/>
      <c r="Q472" s="27"/>
      <c r="R472" s="27"/>
    </row>
    <row r="473" spans="1:18" ht="15.75" customHeight="1">
      <c r="A473" s="44"/>
      <c r="B473" s="28"/>
      <c r="C473" s="27"/>
      <c r="D473" s="27"/>
      <c r="E473" s="27"/>
      <c r="F473" s="120"/>
      <c r="G473" s="120"/>
      <c r="H473" s="120"/>
      <c r="I473" s="27"/>
      <c r="J473" s="43"/>
      <c r="K473" s="27"/>
      <c r="L473" s="27"/>
      <c r="M473" s="27"/>
      <c r="N473" s="27"/>
      <c r="O473" s="122"/>
      <c r="P473" s="27"/>
      <c r="Q473" s="27"/>
      <c r="R473" s="27"/>
    </row>
    <row r="474" spans="1:18" ht="15.75" customHeight="1">
      <c r="A474" s="44"/>
      <c r="B474" s="28"/>
      <c r="C474" s="27"/>
      <c r="D474" s="27"/>
      <c r="E474" s="27"/>
      <c r="F474" s="120"/>
      <c r="G474" s="120"/>
      <c r="H474" s="120"/>
      <c r="I474" s="27"/>
      <c r="J474" s="43"/>
      <c r="K474" s="27"/>
      <c r="L474" s="27"/>
      <c r="M474" s="27"/>
      <c r="N474" s="27"/>
      <c r="O474" s="122"/>
      <c r="P474" s="27"/>
      <c r="Q474" s="27"/>
      <c r="R474" s="27"/>
    </row>
    <row r="475" spans="1:18" ht="15.75" customHeight="1">
      <c r="A475" s="44"/>
      <c r="B475" s="28"/>
      <c r="C475" s="27"/>
      <c r="D475" s="27"/>
      <c r="E475" s="27"/>
      <c r="F475" s="120"/>
      <c r="G475" s="120"/>
      <c r="H475" s="120"/>
      <c r="I475" s="27"/>
      <c r="J475" s="43"/>
      <c r="K475" s="27"/>
      <c r="L475" s="27"/>
      <c r="M475" s="27"/>
      <c r="N475" s="27"/>
      <c r="O475" s="122"/>
      <c r="P475" s="27"/>
      <c r="Q475" s="27"/>
      <c r="R475" s="27"/>
    </row>
    <row r="476" spans="1:18" ht="15.75" customHeight="1">
      <c r="A476" s="44"/>
      <c r="B476" s="28"/>
      <c r="C476" s="27"/>
      <c r="D476" s="27"/>
      <c r="E476" s="27"/>
      <c r="F476" s="120"/>
      <c r="G476" s="120"/>
      <c r="H476" s="120"/>
      <c r="I476" s="27"/>
      <c r="J476" s="43"/>
      <c r="K476" s="27"/>
      <c r="L476" s="27"/>
      <c r="M476" s="27"/>
      <c r="N476" s="27"/>
      <c r="O476" s="122"/>
      <c r="P476" s="27"/>
      <c r="Q476" s="27"/>
      <c r="R476" s="27"/>
    </row>
    <row r="477" spans="1:18" ht="15.75" customHeight="1">
      <c r="A477" s="44"/>
      <c r="B477" s="28"/>
      <c r="C477" s="27"/>
      <c r="D477" s="27"/>
      <c r="E477" s="27"/>
      <c r="F477" s="120"/>
      <c r="G477" s="120"/>
      <c r="H477" s="120"/>
      <c r="I477" s="27"/>
      <c r="J477" s="43"/>
      <c r="K477" s="27"/>
      <c r="L477" s="27"/>
      <c r="M477" s="27"/>
      <c r="N477" s="27"/>
      <c r="O477" s="122"/>
      <c r="P477" s="27"/>
      <c r="Q477" s="27"/>
      <c r="R477" s="27"/>
    </row>
    <row r="478" spans="1:18" ht="15.75" customHeight="1">
      <c r="A478" s="44"/>
      <c r="B478" s="28"/>
      <c r="C478" s="27"/>
      <c r="D478" s="27"/>
      <c r="E478" s="27"/>
      <c r="F478" s="120"/>
      <c r="G478" s="120"/>
      <c r="H478" s="120"/>
      <c r="I478" s="27"/>
      <c r="J478" s="43"/>
      <c r="K478" s="27"/>
      <c r="L478" s="27"/>
      <c r="M478" s="27"/>
      <c r="N478" s="27"/>
      <c r="O478" s="122"/>
      <c r="P478" s="27"/>
      <c r="Q478" s="27"/>
      <c r="R478" s="27"/>
    </row>
    <row r="479" spans="1:18" ht="15.75" customHeight="1">
      <c r="A479" s="44"/>
      <c r="B479" s="28"/>
      <c r="C479" s="27"/>
      <c r="D479" s="27"/>
      <c r="E479" s="27"/>
      <c r="F479" s="120"/>
      <c r="G479" s="120"/>
      <c r="H479" s="120"/>
      <c r="I479" s="27"/>
      <c r="J479" s="43"/>
      <c r="K479" s="27"/>
      <c r="L479" s="27"/>
      <c r="M479" s="27"/>
      <c r="N479" s="27"/>
      <c r="O479" s="122"/>
      <c r="P479" s="27"/>
      <c r="Q479" s="27"/>
      <c r="R479" s="27"/>
    </row>
    <row r="480" spans="1:18" ht="15.75" customHeight="1">
      <c r="A480" s="44"/>
      <c r="B480" s="28"/>
      <c r="C480" s="27"/>
      <c r="D480" s="27"/>
      <c r="E480" s="27"/>
      <c r="F480" s="120"/>
      <c r="G480" s="120"/>
      <c r="H480" s="120"/>
      <c r="I480" s="27"/>
      <c r="J480" s="43"/>
      <c r="K480" s="27"/>
      <c r="L480" s="27"/>
      <c r="M480" s="27"/>
      <c r="N480" s="27"/>
      <c r="O480" s="122"/>
      <c r="P480" s="27"/>
      <c r="Q480" s="27"/>
      <c r="R480" s="27"/>
    </row>
    <row r="481" spans="1:18" ht="15.75" customHeight="1">
      <c r="A481" s="44"/>
      <c r="B481" s="28"/>
      <c r="C481" s="27"/>
      <c r="D481" s="27"/>
      <c r="E481" s="27"/>
      <c r="F481" s="120"/>
      <c r="G481" s="120"/>
      <c r="H481" s="120"/>
      <c r="I481" s="27"/>
      <c r="J481" s="43"/>
      <c r="K481" s="27"/>
      <c r="L481" s="27"/>
      <c r="M481" s="27"/>
      <c r="N481" s="27"/>
      <c r="O481" s="122"/>
      <c r="P481" s="27"/>
      <c r="Q481" s="27"/>
      <c r="R481" s="27"/>
    </row>
    <row r="482" spans="1:18" ht="15.75" customHeight="1">
      <c r="A482" s="44"/>
      <c r="B482" s="28"/>
      <c r="C482" s="27"/>
      <c r="D482" s="27"/>
      <c r="E482" s="27"/>
      <c r="F482" s="120"/>
      <c r="G482" s="120"/>
      <c r="H482" s="120"/>
      <c r="I482" s="27"/>
      <c r="J482" s="43"/>
      <c r="K482" s="27"/>
      <c r="L482" s="27"/>
      <c r="M482" s="27"/>
      <c r="N482" s="27"/>
      <c r="O482" s="122"/>
      <c r="P482" s="27"/>
      <c r="Q482" s="27"/>
      <c r="R482" s="27"/>
    </row>
    <row r="483" spans="1:18" ht="15.75" customHeight="1">
      <c r="A483" s="44"/>
      <c r="B483" s="28"/>
      <c r="C483" s="27"/>
      <c r="D483" s="27"/>
      <c r="E483" s="27"/>
      <c r="F483" s="120"/>
      <c r="G483" s="120"/>
      <c r="H483" s="120"/>
      <c r="I483" s="27"/>
      <c r="J483" s="43"/>
      <c r="K483" s="27"/>
      <c r="L483" s="27"/>
      <c r="M483" s="27"/>
      <c r="N483" s="27"/>
      <c r="O483" s="122"/>
      <c r="P483" s="27"/>
      <c r="Q483" s="27"/>
      <c r="R483" s="27"/>
    </row>
    <row r="484" spans="1:18" ht="15.75" customHeight="1">
      <c r="A484" s="44"/>
      <c r="B484" s="28"/>
      <c r="C484" s="27"/>
      <c r="D484" s="27"/>
      <c r="E484" s="27"/>
      <c r="F484" s="120"/>
      <c r="G484" s="120"/>
      <c r="H484" s="120"/>
      <c r="I484" s="27"/>
      <c r="J484" s="43"/>
      <c r="K484" s="27"/>
      <c r="L484" s="27"/>
      <c r="M484" s="27"/>
      <c r="N484" s="27"/>
      <c r="O484" s="122"/>
      <c r="P484" s="27"/>
      <c r="Q484" s="27"/>
      <c r="R484" s="27"/>
    </row>
    <row r="485" spans="1:18" ht="15.75" customHeight="1">
      <c r="A485" s="44"/>
      <c r="B485" s="28"/>
      <c r="C485" s="27"/>
      <c r="D485" s="27"/>
      <c r="E485" s="27"/>
      <c r="F485" s="120"/>
      <c r="G485" s="120"/>
      <c r="H485" s="120"/>
      <c r="I485" s="27"/>
      <c r="J485" s="43"/>
      <c r="K485" s="27"/>
      <c r="L485" s="27"/>
      <c r="M485" s="27"/>
      <c r="N485" s="27"/>
      <c r="O485" s="122"/>
      <c r="P485" s="27"/>
      <c r="Q485" s="27"/>
      <c r="R485" s="27"/>
    </row>
    <row r="486" spans="1:18" ht="15.75" customHeight="1">
      <c r="A486" s="44"/>
      <c r="B486" s="28"/>
      <c r="C486" s="27"/>
      <c r="D486" s="27"/>
      <c r="E486" s="27"/>
      <c r="F486" s="120"/>
      <c r="G486" s="120"/>
      <c r="H486" s="120"/>
      <c r="I486" s="27"/>
      <c r="J486" s="43"/>
      <c r="K486" s="27"/>
      <c r="L486" s="27"/>
      <c r="M486" s="27"/>
      <c r="N486" s="27"/>
      <c r="O486" s="122"/>
      <c r="P486" s="27"/>
      <c r="Q486" s="27"/>
      <c r="R486" s="27"/>
    </row>
    <row r="487" spans="1:18" ht="15.75" customHeight="1">
      <c r="A487" s="44"/>
      <c r="B487" s="28"/>
      <c r="C487" s="27"/>
      <c r="D487" s="27"/>
      <c r="E487" s="27"/>
      <c r="F487" s="120"/>
      <c r="G487" s="120"/>
      <c r="H487" s="120"/>
      <c r="I487" s="27"/>
      <c r="J487" s="43"/>
      <c r="K487" s="27"/>
      <c r="L487" s="27"/>
      <c r="M487" s="27"/>
      <c r="N487" s="27"/>
      <c r="O487" s="122"/>
      <c r="P487" s="27"/>
      <c r="Q487" s="27"/>
      <c r="R487" s="27"/>
    </row>
    <row r="488" spans="1:18" ht="15.75" customHeight="1">
      <c r="A488" s="44"/>
      <c r="B488" s="28"/>
      <c r="C488" s="27"/>
      <c r="D488" s="27"/>
      <c r="E488" s="27"/>
      <c r="F488" s="120"/>
      <c r="G488" s="120"/>
      <c r="H488" s="120"/>
      <c r="I488" s="27"/>
      <c r="J488" s="43"/>
      <c r="K488" s="27"/>
      <c r="L488" s="27"/>
      <c r="M488" s="27"/>
      <c r="N488" s="27"/>
      <c r="O488" s="122"/>
      <c r="P488" s="27"/>
      <c r="Q488" s="27"/>
      <c r="R488" s="27"/>
    </row>
    <row r="489" spans="1:18" ht="15.75" customHeight="1">
      <c r="A489" s="44"/>
      <c r="B489" s="28"/>
      <c r="C489" s="27"/>
      <c r="D489" s="27"/>
      <c r="E489" s="27"/>
      <c r="F489" s="120"/>
      <c r="G489" s="120"/>
      <c r="H489" s="120"/>
      <c r="I489" s="27"/>
      <c r="J489" s="43"/>
      <c r="K489" s="27"/>
      <c r="L489" s="27"/>
      <c r="M489" s="27"/>
      <c r="N489" s="27"/>
      <c r="O489" s="122"/>
      <c r="P489" s="27"/>
      <c r="Q489" s="27"/>
      <c r="R489" s="27"/>
    </row>
    <row r="490" spans="1:18" ht="15.75" customHeight="1">
      <c r="A490" s="44"/>
      <c r="B490" s="28"/>
      <c r="C490" s="27"/>
      <c r="D490" s="27"/>
      <c r="E490" s="27"/>
      <c r="F490" s="120"/>
      <c r="G490" s="120"/>
      <c r="H490" s="120"/>
      <c r="I490" s="27"/>
      <c r="J490" s="43"/>
      <c r="K490" s="27"/>
      <c r="L490" s="27"/>
      <c r="M490" s="27"/>
      <c r="N490" s="27"/>
      <c r="O490" s="122"/>
      <c r="P490" s="27"/>
      <c r="Q490" s="27"/>
      <c r="R490" s="27"/>
    </row>
    <row r="491" spans="1:18" ht="15.75" customHeight="1">
      <c r="A491" s="44"/>
      <c r="B491" s="28"/>
      <c r="C491" s="27"/>
      <c r="D491" s="27"/>
      <c r="E491" s="27"/>
      <c r="F491" s="120"/>
      <c r="G491" s="120"/>
      <c r="H491" s="120"/>
      <c r="I491" s="27"/>
      <c r="J491" s="43"/>
      <c r="K491" s="27"/>
      <c r="L491" s="27"/>
      <c r="M491" s="27"/>
      <c r="N491" s="27"/>
      <c r="O491" s="122"/>
      <c r="P491" s="27"/>
      <c r="Q491" s="27"/>
      <c r="R491" s="27"/>
    </row>
    <row r="492" spans="1:18" ht="15.75" customHeight="1">
      <c r="A492" s="44"/>
      <c r="B492" s="28"/>
      <c r="C492" s="27"/>
      <c r="D492" s="27"/>
      <c r="E492" s="27"/>
      <c r="F492" s="120"/>
      <c r="G492" s="120"/>
      <c r="H492" s="120"/>
      <c r="I492" s="27"/>
      <c r="J492" s="43"/>
      <c r="K492" s="27"/>
      <c r="L492" s="27"/>
      <c r="M492" s="27"/>
      <c r="N492" s="27"/>
      <c r="O492" s="122"/>
      <c r="P492" s="27"/>
      <c r="Q492" s="27"/>
      <c r="R492" s="27"/>
    </row>
    <row r="493" spans="1:18" ht="15.75" customHeight="1">
      <c r="A493" s="44"/>
      <c r="B493" s="28"/>
      <c r="C493" s="27"/>
      <c r="D493" s="27"/>
      <c r="E493" s="27"/>
      <c r="F493" s="120"/>
      <c r="G493" s="120"/>
      <c r="H493" s="120"/>
      <c r="I493" s="27"/>
      <c r="J493" s="43"/>
      <c r="K493" s="27"/>
      <c r="L493" s="27"/>
      <c r="M493" s="27"/>
      <c r="N493" s="27"/>
      <c r="O493" s="122"/>
      <c r="P493" s="27"/>
      <c r="Q493" s="27"/>
      <c r="R493" s="27"/>
    </row>
    <row r="494" spans="1:18" ht="15.75" customHeight="1">
      <c r="A494" s="44"/>
      <c r="B494" s="28"/>
      <c r="C494" s="27"/>
      <c r="D494" s="27"/>
      <c r="E494" s="27"/>
      <c r="F494" s="120"/>
      <c r="G494" s="120"/>
      <c r="H494" s="120"/>
      <c r="I494" s="27"/>
      <c r="J494" s="43"/>
      <c r="K494" s="27"/>
      <c r="L494" s="27"/>
      <c r="M494" s="27"/>
      <c r="N494" s="27"/>
      <c r="O494" s="122"/>
      <c r="P494" s="27"/>
      <c r="Q494" s="27"/>
      <c r="R494" s="27"/>
    </row>
    <row r="495" spans="1:18" ht="15.75" customHeight="1">
      <c r="A495" s="44"/>
      <c r="B495" s="28"/>
      <c r="C495" s="27"/>
      <c r="D495" s="27"/>
      <c r="E495" s="27"/>
      <c r="F495" s="120"/>
      <c r="G495" s="120"/>
      <c r="H495" s="120"/>
      <c r="I495" s="27"/>
      <c r="J495" s="43"/>
      <c r="K495" s="27"/>
      <c r="L495" s="27"/>
      <c r="M495" s="27"/>
      <c r="N495" s="27"/>
      <c r="O495" s="122"/>
      <c r="P495" s="27"/>
      <c r="Q495" s="27"/>
      <c r="R495" s="27"/>
    </row>
    <row r="496" spans="1:18" ht="15.75" customHeight="1">
      <c r="A496" s="44"/>
      <c r="B496" s="28"/>
      <c r="C496" s="27"/>
      <c r="D496" s="27"/>
      <c r="E496" s="27"/>
      <c r="F496" s="120"/>
      <c r="G496" s="120"/>
      <c r="H496" s="120"/>
      <c r="I496" s="27"/>
      <c r="J496" s="43"/>
      <c r="K496" s="27"/>
      <c r="L496" s="27"/>
      <c r="M496" s="27"/>
      <c r="N496" s="27"/>
      <c r="O496" s="122"/>
      <c r="P496" s="27"/>
      <c r="Q496" s="27"/>
      <c r="R496" s="27"/>
    </row>
    <row r="497" spans="1:18" ht="15.75" customHeight="1">
      <c r="A497" s="44"/>
      <c r="B497" s="28"/>
      <c r="C497" s="27"/>
      <c r="D497" s="27"/>
      <c r="E497" s="27"/>
      <c r="F497" s="120"/>
      <c r="G497" s="120"/>
      <c r="H497" s="120"/>
      <c r="I497" s="27"/>
      <c r="J497" s="43"/>
      <c r="K497" s="27"/>
      <c r="L497" s="27"/>
      <c r="M497" s="27"/>
      <c r="N497" s="27"/>
      <c r="O497" s="122"/>
      <c r="P497" s="27"/>
      <c r="Q497" s="27"/>
      <c r="R497" s="27"/>
    </row>
    <row r="498" spans="1:18" ht="15.75" customHeight="1">
      <c r="A498" s="44"/>
      <c r="B498" s="28"/>
      <c r="C498" s="27"/>
      <c r="D498" s="27"/>
      <c r="E498" s="27"/>
      <c r="F498" s="120"/>
      <c r="G498" s="120"/>
      <c r="H498" s="120"/>
      <c r="I498" s="27"/>
      <c r="J498" s="43"/>
      <c r="K498" s="27"/>
      <c r="L498" s="27"/>
      <c r="M498" s="27"/>
      <c r="N498" s="27"/>
      <c r="O498" s="122"/>
      <c r="P498" s="27"/>
      <c r="Q498" s="27"/>
      <c r="R498" s="27"/>
    </row>
    <row r="499" spans="1:18" ht="15.75" customHeight="1">
      <c r="A499" s="44"/>
      <c r="B499" s="28"/>
      <c r="C499" s="27"/>
      <c r="D499" s="27"/>
      <c r="E499" s="27"/>
      <c r="F499" s="120"/>
      <c r="G499" s="120"/>
      <c r="H499" s="120"/>
      <c r="I499" s="27"/>
      <c r="J499" s="43"/>
      <c r="K499" s="27"/>
      <c r="L499" s="27"/>
      <c r="M499" s="27"/>
      <c r="N499" s="27"/>
      <c r="O499" s="122"/>
      <c r="P499" s="27"/>
      <c r="Q499" s="27"/>
      <c r="R499" s="27"/>
    </row>
    <row r="500" spans="1:18" ht="15.75" customHeight="1">
      <c r="A500" s="44"/>
      <c r="B500" s="28"/>
      <c r="C500" s="27"/>
      <c r="D500" s="27"/>
      <c r="E500" s="27"/>
      <c r="F500" s="120"/>
      <c r="G500" s="120"/>
      <c r="H500" s="120"/>
      <c r="I500" s="27"/>
      <c r="J500" s="43"/>
      <c r="K500" s="27"/>
      <c r="L500" s="27"/>
      <c r="M500" s="27"/>
      <c r="N500" s="27"/>
      <c r="O500" s="122"/>
      <c r="P500" s="27"/>
      <c r="Q500" s="27"/>
      <c r="R500" s="27"/>
    </row>
    <row r="501" spans="1:18" ht="15.75" customHeight="1">
      <c r="A501" s="44"/>
      <c r="B501" s="28"/>
      <c r="C501" s="27"/>
      <c r="D501" s="27"/>
      <c r="E501" s="27"/>
      <c r="F501" s="120"/>
      <c r="G501" s="120"/>
      <c r="H501" s="120"/>
      <c r="I501" s="27"/>
      <c r="J501" s="43"/>
      <c r="K501" s="27"/>
      <c r="L501" s="27"/>
      <c r="M501" s="27"/>
      <c r="N501" s="27"/>
      <c r="O501" s="122"/>
      <c r="P501" s="27"/>
      <c r="Q501" s="27"/>
      <c r="R501" s="27"/>
    </row>
    <row r="502" spans="1:18" ht="15.75" customHeight="1">
      <c r="A502" s="44"/>
      <c r="B502" s="28"/>
      <c r="C502" s="27"/>
      <c r="D502" s="27"/>
      <c r="E502" s="27"/>
      <c r="F502" s="120"/>
      <c r="G502" s="120"/>
      <c r="H502" s="120"/>
      <c r="I502" s="27"/>
      <c r="J502" s="43"/>
      <c r="K502" s="27"/>
      <c r="L502" s="27"/>
      <c r="M502" s="27"/>
      <c r="N502" s="27"/>
      <c r="O502" s="122"/>
      <c r="P502" s="27"/>
      <c r="Q502" s="27"/>
      <c r="R502" s="27"/>
    </row>
    <row r="503" spans="1:18" ht="15.75" customHeight="1">
      <c r="A503" s="44"/>
      <c r="B503" s="28"/>
      <c r="C503" s="27"/>
      <c r="D503" s="27"/>
      <c r="E503" s="27"/>
      <c r="F503" s="120"/>
      <c r="G503" s="120"/>
      <c r="H503" s="120"/>
      <c r="I503" s="27"/>
      <c r="J503" s="43"/>
      <c r="K503" s="27"/>
      <c r="L503" s="27"/>
      <c r="M503" s="27"/>
      <c r="N503" s="27"/>
      <c r="O503" s="122"/>
      <c r="P503" s="27"/>
      <c r="Q503" s="27"/>
      <c r="R503" s="27"/>
    </row>
    <row r="504" spans="1:18" ht="15.75" customHeight="1">
      <c r="A504" s="44"/>
      <c r="B504" s="28"/>
      <c r="C504" s="27"/>
      <c r="D504" s="27"/>
      <c r="E504" s="27"/>
      <c r="F504" s="120"/>
      <c r="G504" s="120"/>
      <c r="H504" s="120"/>
      <c r="I504" s="27"/>
      <c r="J504" s="43"/>
      <c r="K504" s="27"/>
      <c r="L504" s="27"/>
      <c r="M504" s="27"/>
      <c r="N504" s="27"/>
      <c r="O504" s="122"/>
      <c r="P504" s="27"/>
      <c r="Q504" s="27"/>
      <c r="R504" s="27"/>
    </row>
    <row r="505" spans="1:18" ht="15.75" customHeight="1">
      <c r="A505" s="44"/>
      <c r="B505" s="28"/>
      <c r="C505" s="27"/>
      <c r="D505" s="27"/>
      <c r="E505" s="27"/>
      <c r="F505" s="120"/>
      <c r="G505" s="120"/>
      <c r="H505" s="120"/>
      <c r="I505" s="27"/>
      <c r="J505" s="43"/>
      <c r="K505" s="27"/>
      <c r="L505" s="27"/>
      <c r="M505" s="27"/>
      <c r="N505" s="27"/>
      <c r="O505" s="122"/>
      <c r="P505" s="27"/>
      <c r="Q505" s="27"/>
      <c r="R505" s="27"/>
    </row>
    <row r="506" spans="1:18" ht="15.75" customHeight="1">
      <c r="A506" s="44"/>
      <c r="B506" s="28"/>
      <c r="C506" s="27"/>
      <c r="D506" s="27"/>
      <c r="E506" s="27"/>
      <c r="F506" s="120"/>
      <c r="G506" s="120"/>
      <c r="H506" s="120"/>
      <c r="I506" s="27"/>
      <c r="J506" s="43"/>
      <c r="K506" s="27"/>
      <c r="L506" s="27"/>
      <c r="M506" s="27"/>
      <c r="N506" s="27"/>
      <c r="O506" s="122"/>
      <c r="P506" s="27"/>
      <c r="Q506" s="27"/>
      <c r="R506" s="27"/>
    </row>
    <row r="507" spans="1:18" ht="15.75" customHeight="1">
      <c r="A507" s="44"/>
      <c r="B507" s="28"/>
      <c r="C507" s="27"/>
      <c r="D507" s="27"/>
      <c r="E507" s="27"/>
      <c r="F507" s="120"/>
      <c r="G507" s="120"/>
      <c r="H507" s="120"/>
      <c r="I507" s="27"/>
      <c r="J507" s="43"/>
      <c r="K507" s="27"/>
      <c r="L507" s="27"/>
      <c r="M507" s="27"/>
      <c r="N507" s="27"/>
      <c r="O507" s="122"/>
      <c r="P507" s="27"/>
      <c r="Q507" s="27"/>
      <c r="R507" s="27"/>
    </row>
    <row r="508" spans="1:18" ht="15.75" customHeight="1">
      <c r="A508" s="44"/>
      <c r="B508" s="28"/>
      <c r="C508" s="27"/>
      <c r="D508" s="27"/>
      <c r="E508" s="27"/>
      <c r="F508" s="120"/>
      <c r="G508" s="120"/>
      <c r="H508" s="120"/>
      <c r="I508" s="27"/>
      <c r="J508" s="43"/>
      <c r="K508" s="27"/>
      <c r="L508" s="27"/>
      <c r="M508" s="27"/>
      <c r="N508" s="27"/>
      <c r="O508" s="122"/>
      <c r="P508" s="27"/>
      <c r="Q508" s="27"/>
      <c r="R508" s="27"/>
    </row>
    <row r="509" spans="1:18" ht="15.75" customHeight="1">
      <c r="A509" s="44"/>
      <c r="B509" s="28"/>
      <c r="C509" s="27"/>
      <c r="D509" s="27"/>
      <c r="E509" s="27"/>
      <c r="F509" s="120"/>
      <c r="G509" s="120"/>
      <c r="H509" s="120"/>
      <c r="I509" s="27"/>
      <c r="J509" s="43"/>
      <c r="K509" s="27"/>
      <c r="L509" s="27"/>
      <c r="M509" s="27"/>
      <c r="N509" s="27"/>
      <c r="O509" s="122"/>
      <c r="P509" s="27"/>
      <c r="Q509" s="27"/>
      <c r="R509" s="27"/>
    </row>
    <row r="510" spans="1:18" ht="15.75" customHeight="1">
      <c r="A510" s="44"/>
      <c r="B510" s="28"/>
      <c r="C510" s="27"/>
      <c r="D510" s="27"/>
      <c r="E510" s="27"/>
      <c r="F510" s="120"/>
      <c r="G510" s="120"/>
      <c r="H510" s="120"/>
      <c r="I510" s="27"/>
      <c r="J510" s="43"/>
      <c r="K510" s="27"/>
      <c r="L510" s="27"/>
      <c r="M510" s="27"/>
      <c r="N510" s="27"/>
      <c r="O510" s="122"/>
      <c r="P510" s="27"/>
      <c r="Q510" s="27"/>
      <c r="R510" s="27"/>
    </row>
    <row r="511" spans="1:18" ht="15.75" customHeight="1">
      <c r="A511" s="44"/>
      <c r="B511" s="28"/>
      <c r="C511" s="27"/>
      <c r="D511" s="27"/>
      <c r="E511" s="27"/>
      <c r="F511" s="120"/>
      <c r="G511" s="120"/>
      <c r="H511" s="120"/>
      <c r="I511" s="27"/>
      <c r="J511" s="43"/>
      <c r="K511" s="27"/>
      <c r="L511" s="27"/>
      <c r="M511" s="27"/>
      <c r="N511" s="27"/>
      <c r="O511" s="122"/>
      <c r="P511" s="27"/>
      <c r="Q511" s="27"/>
      <c r="R511" s="27"/>
    </row>
    <row r="512" spans="1:18" ht="15.75" customHeight="1">
      <c r="A512" s="44"/>
      <c r="B512" s="28"/>
      <c r="C512" s="27"/>
      <c r="D512" s="27"/>
      <c r="E512" s="27"/>
      <c r="F512" s="120"/>
      <c r="G512" s="120"/>
      <c r="H512" s="120"/>
      <c r="I512" s="27"/>
      <c r="J512" s="43"/>
      <c r="K512" s="27"/>
      <c r="L512" s="27"/>
      <c r="M512" s="27"/>
      <c r="N512" s="27"/>
      <c r="O512" s="122"/>
      <c r="P512" s="27"/>
      <c r="Q512" s="27"/>
      <c r="R512" s="27"/>
    </row>
    <row r="513" spans="1:18" ht="15.75" customHeight="1">
      <c r="A513" s="44"/>
      <c r="B513" s="28"/>
      <c r="C513" s="27"/>
      <c r="D513" s="27"/>
      <c r="E513" s="27"/>
      <c r="F513" s="120"/>
      <c r="G513" s="120"/>
      <c r="H513" s="120"/>
      <c r="I513" s="27"/>
      <c r="J513" s="43"/>
      <c r="K513" s="27"/>
      <c r="L513" s="27"/>
      <c r="M513" s="27"/>
      <c r="N513" s="27"/>
      <c r="O513" s="122"/>
      <c r="P513" s="27"/>
      <c r="Q513" s="27"/>
      <c r="R513" s="27"/>
    </row>
    <row r="514" spans="1:18" ht="15.75" customHeight="1">
      <c r="A514" s="44"/>
      <c r="B514" s="28"/>
      <c r="C514" s="27"/>
      <c r="D514" s="27"/>
      <c r="E514" s="27"/>
      <c r="F514" s="120"/>
      <c r="G514" s="120"/>
      <c r="H514" s="120"/>
      <c r="I514" s="27"/>
      <c r="J514" s="43"/>
      <c r="K514" s="27"/>
      <c r="L514" s="27"/>
      <c r="M514" s="27"/>
      <c r="N514" s="27"/>
      <c r="O514" s="122"/>
      <c r="P514" s="27"/>
      <c r="Q514" s="27"/>
      <c r="R514" s="27"/>
    </row>
    <row r="515" spans="1:18" ht="15.75" customHeight="1">
      <c r="A515" s="44"/>
      <c r="B515" s="28"/>
      <c r="C515" s="27"/>
      <c r="D515" s="27"/>
      <c r="E515" s="27"/>
      <c r="F515" s="120"/>
      <c r="G515" s="120"/>
      <c r="H515" s="120"/>
      <c r="I515" s="27"/>
      <c r="J515" s="43"/>
      <c r="K515" s="27"/>
      <c r="L515" s="27"/>
      <c r="M515" s="27"/>
      <c r="N515" s="27"/>
      <c r="O515" s="122"/>
      <c r="P515" s="27"/>
      <c r="Q515" s="27"/>
      <c r="R515" s="27"/>
    </row>
    <row r="516" spans="1:18" ht="15.75" customHeight="1">
      <c r="A516" s="44"/>
      <c r="B516" s="28"/>
      <c r="C516" s="27"/>
      <c r="D516" s="27"/>
      <c r="E516" s="27"/>
      <c r="F516" s="120"/>
      <c r="G516" s="120"/>
      <c r="H516" s="120"/>
      <c r="I516" s="27"/>
      <c r="J516" s="43"/>
      <c r="K516" s="27"/>
      <c r="L516" s="27"/>
      <c r="M516" s="27"/>
      <c r="N516" s="27"/>
      <c r="O516" s="122"/>
      <c r="P516" s="27"/>
      <c r="Q516" s="27"/>
      <c r="R516" s="27"/>
    </row>
    <row r="517" spans="1:18" ht="15.75" customHeight="1">
      <c r="A517" s="44"/>
      <c r="B517" s="28"/>
      <c r="C517" s="27"/>
      <c r="D517" s="27"/>
      <c r="E517" s="27"/>
      <c r="F517" s="120"/>
      <c r="G517" s="120"/>
      <c r="H517" s="120"/>
      <c r="I517" s="27"/>
      <c r="J517" s="43"/>
      <c r="K517" s="27"/>
      <c r="L517" s="27"/>
      <c r="M517" s="27"/>
      <c r="N517" s="27"/>
      <c r="O517" s="122"/>
      <c r="P517" s="27"/>
      <c r="Q517" s="27"/>
      <c r="R517" s="27"/>
    </row>
    <row r="518" spans="1:18" ht="15.75" customHeight="1">
      <c r="A518" s="44"/>
      <c r="B518" s="28"/>
      <c r="C518" s="27"/>
      <c r="D518" s="27"/>
      <c r="E518" s="27"/>
      <c r="F518" s="120"/>
      <c r="G518" s="120"/>
      <c r="H518" s="120"/>
      <c r="I518" s="27"/>
      <c r="J518" s="43"/>
      <c r="K518" s="27"/>
      <c r="L518" s="27"/>
      <c r="M518" s="27"/>
      <c r="N518" s="27"/>
      <c r="O518" s="122"/>
      <c r="P518" s="27"/>
      <c r="Q518" s="27"/>
      <c r="R518" s="27"/>
    </row>
    <row r="519" spans="1:18" ht="15.75" customHeight="1">
      <c r="A519" s="44"/>
      <c r="B519" s="28"/>
      <c r="C519" s="27"/>
      <c r="D519" s="27"/>
      <c r="E519" s="27"/>
      <c r="F519" s="120"/>
      <c r="G519" s="120"/>
      <c r="H519" s="120"/>
      <c r="I519" s="27"/>
      <c r="J519" s="43"/>
      <c r="K519" s="27"/>
      <c r="L519" s="27"/>
      <c r="M519" s="27"/>
      <c r="N519" s="27"/>
      <c r="O519" s="122"/>
      <c r="P519" s="27"/>
      <c r="Q519" s="27"/>
      <c r="R519" s="27"/>
    </row>
    <row r="520" spans="1:18" ht="15.75" customHeight="1">
      <c r="A520" s="44"/>
      <c r="B520" s="28"/>
      <c r="C520" s="27"/>
      <c r="D520" s="27"/>
      <c r="E520" s="27"/>
      <c r="F520" s="120"/>
      <c r="G520" s="120"/>
      <c r="H520" s="120"/>
      <c r="I520" s="27"/>
      <c r="J520" s="43"/>
      <c r="K520" s="27"/>
      <c r="L520" s="27"/>
      <c r="M520" s="27"/>
      <c r="N520" s="27"/>
      <c r="O520" s="122"/>
      <c r="P520" s="27"/>
      <c r="Q520" s="27"/>
      <c r="R520" s="27"/>
    </row>
    <row r="521" spans="1:18" ht="15.75" customHeight="1">
      <c r="A521" s="44"/>
      <c r="B521" s="28"/>
      <c r="C521" s="27"/>
      <c r="D521" s="27"/>
      <c r="E521" s="27"/>
      <c r="F521" s="120"/>
      <c r="G521" s="120"/>
      <c r="H521" s="120"/>
      <c r="I521" s="27"/>
      <c r="J521" s="43"/>
      <c r="K521" s="27"/>
      <c r="L521" s="27"/>
      <c r="M521" s="27"/>
      <c r="N521" s="27"/>
      <c r="O521" s="122"/>
      <c r="P521" s="27"/>
      <c r="Q521" s="27"/>
      <c r="R521" s="27"/>
    </row>
    <row r="522" spans="1:18" ht="15.75" customHeight="1">
      <c r="A522" s="44"/>
      <c r="B522" s="28"/>
      <c r="C522" s="27"/>
      <c r="D522" s="27"/>
      <c r="E522" s="27"/>
      <c r="F522" s="120"/>
      <c r="G522" s="120"/>
      <c r="H522" s="120"/>
      <c r="I522" s="27"/>
      <c r="J522" s="43"/>
      <c r="K522" s="27"/>
      <c r="L522" s="27"/>
      <c r="M522" s="27"/>
      <c r="N522" s="27"/>
      <c r="O522" s="122"/>
      <c r="P522" s="27"/>
      <c r="Q522" s="27"/>
      <c r="R522" s="27"/>
    </row>
    <row r="523" spans="1:18" ht="15.75" customHeight="1">
      <c r="A523" s="44"/>
      <c r="B523" s="28"/>
      <c r="C523" s="27"/>
      <c r="D523" s="27"/>
      <c r="E523" s="27"/>
      <c r="F523" s="120"/>
      <c r="G523" s="120"/>
      <c r="H523" s="120"/>
      <c r="I523" s="27"/>
      <c r="J523" s="43"/>
      <c r="K523" s="27"/>
      <c r="L523" s="27"/>
      <c r="M523" s="27"/>
      <c r="N523" s="27"/>
      <c r="O523" s="122"/>
      <c r="P523" s="27"/>
      <c r="Q523" s="27"/>
      <c r="R523" s="27"/>
    </row>
    <row r="524" spans="1:18" ht="15.75" customHeight="1">
      <c r="A524" s="44"/>
      <c r="B524" s="28"/>
      <c r="C524" s="27"/>
      <c r="D524" s="27"/>
      <c r="E524" s="27"/>
      <c r="F524" s="120"/>
      <c r="G524" s="120"/>
      <c r="H524" s="120"/>
      <c r="I524" s="27"/>
      <c r="J524" s="43"/>
      <c r="K524" s="27"/>
      <c r="L524" s="27"/>
      <c r="M524" s="27"/>
      <c r="N524" s="27"/>
      <c r="O524" s="122"/>
      <c r="P524" s="27"/>
      <c r="Q524" s="27"/>
      <c r="R524" s="27"/>
    </row>
    <row r="525" spans="1:18" ht="15.75" customHeight="1">
      <c r="A525" s="44"/>
      <c r="B525" s="28"/>
      <c r="C525" s="27"/>
      <c r="D525" s="27"/>
      <c r="E525" s="27"/>
      <c r="F525" s="120"/>
      <c r="G525" s="120"/>
      <c r="H525" s="120"/>
      <c r="I525" s="27"/>
      <c r="J525" s="43"/>
      <c r="K525" s="27"/>
      <c r="L525" s="27"/>
      <c r="M525" s="27"/>
      <c r="N525" s="27"/>
      <c r="O525" s="122"/>
      <c r="P525" s="27"/>
      <c r="Q525" s="27"/>
      <c r="R525" s="27"/>
    </row>
    <row r="526" spans="1:18" ht="15.75" customHeight="1">
      <c r="A526" s="44"/>
      <c r="B526" s="28"/>
      <c r="C526" s="27"/>
      <c r="D526" s="27"/>
      <c r="E526" s="27"/>
      <c r="F526" s="120"/>
      <c r="G526" s="120"/>
      <c r="H526" s="120"/>
      <c r="I526" s="27"/>
      <c r="J526" s="43"/>
      <c r="K526" s="27"/>
      <c r="L526" s="27"/>
      <c r="M526" s="27"/>
      <c r="N526" s="27"/>
      <c r="O526" s="122"/>
      <c r="P526" s="27"/>
      <c r="Q526" s="27"/>
      <c r="R526" s="27"/>
    </row>
    <row r="527" spans="1:18" ht="15.75" customHeight="1">
      <c r="A527" s="44"/>
      <c r="B527" s="28"/>
      <c r="C527" s="27"/>
      <c r="D527" s="27"/>
      <c r="E527" s="27"/>
      <c r="F527" s="120"/>
      <c r="G527" s="120"/>
      <c r="H527" s="120"/>
      <c r="I527" s="27"/>
      <c r="J527" s="43"/>
      <c r="K527" s="27"/>
      <c r="L527" s="27"/>
      <c r="M527" s="27"/>
      <c r="N527" s="27"/>
      <c r="O527" s="122"/>
      <c r="P527" s="27"/>
      <c r="Q527" s="27"/>
      <c r="R527" s="27"/>
    </row>
    <row r="528" spans="1:18" ht="15.75" customHeight="1">
      <c r="A528" s="44"/>
      <c r="B528" s="28"/>
      <c r="C528" s="27"/>
      <c r="D528" s="27"/>
      <c r="E528" s="27"/>
      <c r="F528" s="120"/>
      <c r="G528" s="120"/>
      <c r="H528" s="120"/>
      <c r="I528" s="27"/>
      <c r="J528" s="43"/>
      <c r="K528" s="27"/>
      <c r="L528" s="27"/>
      <c r="M528" s="27"/>
      <c r="N528" s="27"/>
      <c r="O528" s="122"/>
      <c r="P528" s="27"/>
      <c r="Q528" s="27"/>
      <c r="R528" s="27"/>
    </row>
    <row r="529" spans="1:18" ht="15.75" customHeight="1">
      <c r="A529" s="44"/>
      <c r="B529" s="28"/>
      <c r="C529" s="27"/>
      <c r="D529" s="27"/>
      <c r="E529" s="27"/>
      <c r="F529" s="120"/>
      <c r="G529" s="120"/>
      <c r="H529" s="120"/>
      <c r="I529" s="27"/>
      <c r="J529" s="43"/>
      <c r="K529" s="27"/>
      <c r="L529" s="27"/>
      <c r="M529" s="27"/>
      <c r="N529" s="27"/>
      <c r="O529" s="122"/>
      <c r="P529" s="27"/>
      <c r="Q529" s="27"/>
      <c r="R529" s="27"/>
    </row>
    <row r="530" spans="1:18" ht="15.75" customHeight="1">
      <c r="A530" s="44"/>
      <c r="B530" s="28"/>
      <c r="C530" s="27"/>
      <c r="D530" s="27"/>
      <c r="E530" s="27"/>
      <c r="F530" s="120"/>
      <c r="G530" s="120"/>
      <c r="H530" s="120"/>
      <c r="I530" s="27"/>
      <c r="J530" s="43"/>
      <c r="K530" s="27"/>
      <c r="L530" s="27"/>
      <c r="M530" s="27"/>
      <c r="N530" s="27"/>
      <c r="O530" s="122"/>
      <c r="P530" s="27"/>
      <c r="Q530" s="27"/>
      <c r="R530" s="27"/>
    </row>
    <row r="531" spans="1:18" ht="15.75" customHeight="1">
      <c r="A531" s="44"/>
      <c r="B531" s="28"/>
      <c r="C531" s="27"/>
      <c r="D531" s="27"/>
      <c r="E531" s="27"/>
      <c r="F531" s="120"/>
      <c r="G531" s="120"/>
      <c r="H531" s="120"/>
      <c r="I531" s="27"/>
      <c r="J531" s="43"/>
      <c r="K531" s="27"/>
      <c r="L531" s="27"/>
      <c r="M531" s="27"/>
      <c r="N531" s="27"/>
      <c r="O531" s="122"/>
      <c r="P531" s="27"/>
      <c r="Q531" s="27"/>
      <c r="R531" s="27"/>
    </row>
    <row r="532" spans="1:18" ht="15.75" customHeight="1">
      <c r="A532" s="44"/>
      <c r="B532" s="28"/>
      <c r="C532" s="27"/>
      <c r="D532" s="27"/>
      <c r="E532" s="27"/>
      <c r="F532" s="120"/>
      <c r="G532" s="120"/>
      <c r="H532" s="120"/>
      <c r="I532" s="27"/>
      <c r="J532" s="43"/>
      <c r="K532" s="27"/>
      <c r="L532" s="27"/>
      <c r="M532" s="27"/>
      <c r="N532" s="27"/>
      <c r="O532" s="122"/>
      <c r="P532" s="27"/>
      <c r="Q532" s="27"/>
      <c r="R532" s="27"/>
    </row>
    <row r="533" spans="1:18" ht="15.75" customHeight="1">
      <c r="A533" s="44"/>
      <c r="B533" s="28"/>
      <c r="C533" s="27"/>
      <c r="D533" s="27"/>
      <c r="E533" s="27"/>
      <c r="F533" s="120"/>
      <c r="G533" s="120"/>
      <c r="H533" s="120"/>
      <c r="I533" s="27"/>
      <c r="J533" s="43"/>
      <c r="K533" s="27"/>
      <c r="L533" s="27"/>
      <c r="M533" s="27"/>
      <c r="N533" s="27"/>
      <c r="O533" s="122"/>
      <c r="P533" s="27"/>
      <c r="Q533" s="27"/>
      <c r="R533" s="27"/>
    </row>
    <row r="534" spans="1:18" ht="15.75" customHeight="1">
      <c r="A534" s="44"/>
      <c r="B534" s="28"/>
      <c r="C534" s="27"/>
      <c r="D534" s="27"/>
      <c r="E534" s="27"/>
      <c r="F534" s="120"/>
      <c r="G534" s="120"/>
      <c r="H534" s="120"/>
      <c r="I534" s="27"/>
      <c r="J534" s="43"/>
      <c r="K534" s="27"/>
      <c r="L534" s="27"/>
      <c r="M534" s="27"/>
      <c r="N534" s="27"/>
      <c r="O534" s="122"/>
      <c r="P534" s="27"/>
      <c r="Q534" s="27"/>
      <c r="R534" s="27"/>
    </row>
    <row r="535" spans="1:18" ht="15.75" customHeight="1">
      <c r="A535" s="44"/>
      <c r="B535" s="28"/>
      <c r="C535" s="27"/>
      <c r="D535" s="27"/>
      <c r="E535" s="27"/>
      <c r="F535" s="120"/>
      <c r="G535" s="120"/>
      <c r="H535" s="120"/>
      <c r="I535" s="27"/>
      <c r="J535" s="43"/>
      <c r="K535" s="27"/>
      <c r="L535" s="27"/>
      <c r="M535" s="27"/>
      <c r="N535" s="27"/>
      <c r="O535" s="122"/>
      <c r="P535" s="27"/>
      <c r="Q535" s="27"/>
      <c r="R535" s="27"/>
    </row>
    <row r="536" spans="1:18" ht="15.75" customHeight="1">
      <c r="A536" s="44"/>
      <c r="B536" s="28"/>
      <c r="C536" s="27"/>
      <c r="D536" s="27"/>
      <c r="E536" s="27"/>
      <c r="F536" s="120"/>
      <c r="G536" s="120"/>
      <c r="H536" s="120"/>
      <c r="I536" s="27"/>
      <c r="J536" s="43"/>
      <c r="K536" s="27"/>
      <c r="L536" s="27"/>
      <c r="M536" s="27"/>
      <c r="N536" s="27"/>
      <c r="O536" s="122"/>
      <c r="P536" s="27"/>
      <c r="Q536" s="27"/>
      <c r="R536" s="27"/>
    </row>
    <row r="537" spans="1:18" ht="15.75" customHeight="1">
      <c r="A537" s="44"/>
      <c r="B537" s="28"/>
      <c r="C537" s="27"/>
      <c r="D537" s="27"/>
      <c r="E537" s="27"/>
      <c r="F537" s="120"/>
      <c r="G537" s="120"/>
      <c r="H537" s="120"/>
      <c r="I537" s="27"/>
      <c r="J537" s="43"/>
      <c r="K537" s="27"/>
      <c r="L537" s="27"/>
      <c r="M537" s="27"/>
      <c r="N537" s="27"/>
      <c r="O537" s="122"/>
      <c r="P537" s="27"/>
      <c r="Q537" s="27"/>
      <c r="R537" s="27"/>
    </row>
    <row r="538" spans="1:18" ht="15.75" customHeight="1">
      <c r="A538" s="44"/>
      <c r="B538" s="28"/>
      <c r="C538" s="27"/>
      <c r="D538" s="27"/>
      <c r="E538" s="27"/>
      <c r="F538" s="120"/>
      <c r="G538" s="120"/>
      <c r="H538" s="120"/>
      <c r="I538" s="27"/>
      <c r="J538" s="43"/>
      <c r="K538" s="27"/>
      <c r="L538" s="27"/>
      <c r="M538" s="27"/>
      <c r="N538" s="27"/>
      <c r="O538" s="122"/>
      <c r="P538" s="27"/>
      <c r="Q538" s="27"/>
      <c r="R538" s="27"/>
    </row>
    <row r="539" spans="1:18" ht="15.75" customHeight="1">
      <c r="A539" s="44"/>
      <c r="B539" s="28"/>
      <c r="C539" s="27"/>
      <c r="D539" s="27"/>
      <c r="E539" s="27"/>
      <c r="F539" s="120"/>
      <c r="G539" s="120"/>
      <c r="H539" s="120"/>
      <c r="I539" s="27"/>
      <c r="J539" s="43"/>
      <c r="K539" s="27"/>
      <c r="L539" s="27"/>
      <c r="M539" s="27"/>
      <c r="N539" s="27"/>
      <c r="O539" s="122"/>
      <c r="P539" s="27"/>
      <c r="Q539" s="27"/>
      <c r="R539" s="27"/>
    </row>
    <row r="540" spans="1:18" ht="15.75" customHeight="1">
      <c r="A540" s="44"/>
      <c r="B540" s="28"/>
      <c r="C540" s="27"/>
      <c r="D540" s="27"/>
      <c r="E540" s="27"/>
      <c r="F540" s="120"/>
      <c r="G540" s="120"/>
      <c r="H540" s="120"/>
      <c r="I540" s="27"/>
      <c r="J540" s="43"/>
      <c r="K540" s="27"/>
      <c r="L540" s="27"/>
      <c r="M540" s="27"/>
      <c r="N540" s="27"/>
      <c r="O540" s="122"/>
      <c r="P540" s="27"/>
      <c r="Q540" s="27"/>
      <c r="R540" s="27"/>
    </row>
    <row r="541" spans="1:18" ht="15.75" customHeight="1">
      <c r="A541" s="44"/>
      <c r="B541" s="28"/>
      <c r="C541" s="27"/>
      <c r="D541" s="27"/>
      <c r="E541" s="27"/>
      <c r="F541" s="120"/>
      <c r="G541" s="120"/>
      <c r="H541" s="120"/>
      <c r="I541" s="27"/>
      <c r="J541" s="43"/>
      <c r="K541" s="27"/>
      <c r="L541" s="27"/>
      <c r="M541" s="27"/>
      <c r="N541" s="27"/>
      <c r="O541" s="122"/>
      <c r="P541" s="27"/>
      <c r="Q541" s="27"/>
      <c r="R541" s="27"/>
    </row>
    <row r="542" spans="1:18" ht="15.75" customHeight="1">
      <c r="A542" s="44"/>
      <c r="B542" s="28"/>
      <c r="C542" s="27"/>
      <c r="D542" s="27"/>
      <c r="E542" s="27"/>
      <c r="F542" s="120"/>
      <c r="G542" s="120"/>
      <c r="H542" s="120"/>
      <c r="I542" s="27"/>
      <c r="J542" s="43"/>
      <c r="K542" s="27"/>
      <c r="L542" s="27"/>
      <c r="M542" s="27"/>
      <c r="N542" s="27"/>
      <c r="O542" s="122"/>
      <c r="P542" s="27"/>
      <c r="Q542" s="27"/>
      <c r="R542" s="27"/>
    </row>
    <row r="543" spans="1:18" ht="15.75" customHeight="1">
      <c r="A543" s="44"/>
      <c r="B543" s="28"/>
      <c r="C543" s="27"/>
      <c r="D543" s="27"/>
      <c r="E543" s="27"/>
      <c r="F543" s="120"/>
      <c r="G543" s="120"/>
      <c r="H543" s="120"/>
      <c r="I543" s="27"/>
      <c r="J543" s="43"/>
      <c r="K543" s="27"/>
      <c r="L543" s="27"/>
      <c r="M543" s="27"/>
      <c r="N543" s="27"/>
      <c r="O543" s="122"/>
      <c r="P543" s="27"/>
      <c r="Q543" s="27"/>
      <c r="R543" s="27"/>
    </row>
    <row r="544" spans="1:18" ht="15.75" customHeight="1">
      <c r="A544" s="44"/>
      <c r="B544" s="28"/>
      <c r="C544" s="27"/>
      <c r="D544" s="27"/>
      <c r="E544" s="27"/>
      <c r="F544" s="120"/>
      <c r="G544" s="120"/>
      <c r="H544" s="120"/>
      <c r="I544" s="27"/>
      <c r="J544" s="43"/>
      <c r="K544" s="27"/>
      <c r="L544" s="27"/>
      <c r="M544" s="27"/>
      <c r="N544" s="27"/>
      <c r="O544" s="122"/>
      <c r="P544" s="27"/>
      <c r="Q544" s="27"/>
      <c r="R544" s="27"/>
    </row>
    <row r="545" spans="1:18" ht="15.75" customHeight="1">
      <c r="A545" s="44"/>
      <c r="B545" s="28"/>
      <c r="C545" s="27"/>
      <c r="D545" s="27"/>
      <c r="E545" s="27"/>
      <c r="F545" s="120"/>
      <c r="G545" s="120"/>
      <c r="H545" s="120"/>
      <c r="I545" s="27"/>
      <c r="J545" s="43"/>
      <c r="K545" s="27"/>
      <c r="L545" s="27"/>
      <c r="M545" s="27"/>
      <c r="N545" s="27"/>
      <c r="O545" s="122"/>
      <c r="P545" s="27"/>
      <c r="Q545" s="27"/>
      <c r="R545" s="27"/>
    </row>
    <row r="546" spans="1:18" ht="15.75" customHeight="1">
      <c r="A546" s="44"/>
      <c r="B546" s="28"/>
      <c r="C546" s="27"/>
      <c r="D546" s="27"/>
      <c r="E546" s="27"/>
      <c r="F546" s="120"/>
      <c r="G546" s="120"/>
      <c r="H546" s="120"/>
      <c r="I546" s="27"/>
      <c r="J546" s="43"/>
      <c r="K546" s="27"/>
      <c r="L546" s="27"/>
      <c r="M546" s="27"/>
      <c r="N546" s="27"/>
      <c r="O546" s="122"/>
      <c r="P546" s="27"/>
      <c r="Q546" s="27"/>
      <c r="R546" s="27"/>
    </row>
    <row r="547" spans="1:18" ht="15.75" customHeight="1">
      <c r="A547" s="44"/>
      <c r="B547" s="28"/>
      <c r="C547" s="27"/>
      <c r="D547" s="27"/>
      <c r="E547" s="27"/>
      <c r="F547" s="120"/>
      <c r="G547" s="120"/>
      <c r="H547" s="120"/>
      <c r="I547" s="27"/>
      <c r="J547" s="43"/>
      <c r="K547" s="27"/>
      <c r="L547" s="27"/>
      <c r="M547" s="27"/>
      <c r="N547" s="27"/>
      <c r="O547" s="122"/>
      <c r="P547" s="27"/>
      <c r="Q547" s="27"/>
      <c r="R547" s="27"/>
    </row>
    <row r="548" spans="1:18" ht="15.75" customHeight="1">
      <c r="A548" s="44"/>
      <c r="B548" s="28"/>
      <c r="C548" s="27"/>
      <c r="D548" s="27"/>
      <c r="E548" s="27"/>
      <c r="F548" s="120"/>
      <c r="G548" s="120"/>
      <c r="H548" s="120"/>
      <c r="I548" s="27"/>
      <c r="J548" s="43"/>
      <c r="K548" s="27"/>
      <c r="L548" s="27"/>
      <c r="M548" s="27"/>
      <c r="N548" s="27"/>
      <c r="O548" s="122"/>
      <c r="P548" s="27"/>
      <c r="Q548" s="27"/>
      <c r="R548" s="27"/>
    </row>
    <row r="549" spans="1:18" ht="15.75" customHeight="1">
      <c r="A549" s="44"/>
      <c r="B549" s="28"/>
      <c r="C549" s="27"/>
      <c r="D549" s="27"/>
      <c r="E549" s="27"/>
      <c r="F549" s="120"/>
      <c r="G549" s="120"/>
      <c r="H549" s="120"/>
      <c r="I549" s="27"/>
      <c r="J549" s="43"/>
      <c r="K549" s="27"/>
      <c r="L549" s="27"/>
      <c r="M549" s="27"/>
      <c r="N549" s="27"/>
      <c r="O549" s="122"/>
      <c r="P549" s="27"/>
      <c r="Q549" s="27"/>
      <c r="R549" s="27"/>
    </row>
    <row r="550" spans="1:18" ht="15.75" customHeight="1">
      <c r="A550" s="44"/>
      <c r="B550" s="28"/>
      <c r="C550" s="27"/>
      <c r="D550" s="27"/>
      <c r="E550" s="27"/>
      <c r="F550" s="120"/>
      <c r="G550" s="120"/>
      <c r="H550" s="120"/>
      <c r="I550" s="27"/>
      <c r="J550" s="43"/>
      <c r="K550" s="27"/>
      <c r="L550" s="27"/>
      <c r="M550" s="27"/>
      <c r="N550" s="27"/>
      <c r="O550" s="122"/>
      <c r="P550" s="27"/>
      <c r="Q550" s="27"/>
      <c r="R550" s="27"/>
    </row>
    <row r="551" spans="1:18" ht="15.75" customHeight="1">
      <c r="A551" s="44"/>
      <c r="B551" s="28"/>
      <c r="C551" s="27"/>
      <c r="D551" s="27"/>
      <c r="E551" s="27"/>
      <c r="F551" s="120"/>
      <c r="G551" s="120"/>
      <c r="H551" s="120"/>
      <c r="I551" s="27"/>
      <c r="J551" s="43"/>
      <c r="K551" s="27"/>
      <c r="L551" s="27"/>
      <c r="M551" s="27"/>
      <c r="N551" s="27"/>
      <c r="O551" s="122"/>
      <c r="P551" s="27"/>
      <c r="Q551" s="27"/>
      <c r="R551" s="27"/>
    </row>
    <row r="552" spans="1:18" ht="15.75" customHeight="1">
      <c r="A552" s="44"/>
      <c r="B552" s="28"/>
      <c r="C552" s="27"/>
      <c r="D552" s="27"/>
      <c r="E552" s="27"/>
      <c r="F552" s="120"/>
      <c r="G552" s="120"/>
      <c r="H552" s="120"/>
      <c r="I552" s="27"/>
      <c r="J552" s="43"/>
      <c r="K552" s="27"/>
      <c r="L552" s="27"/>
      <c r="M552" s="27"/>
      <c r="N552" s="27"/>
      <c r="O552" s="122"/>
      <c r="P552" s="27"/>
      <c r="Q552" s="27"/>
      <c r="R552" s="27"/>
    </row>
    <row r="553" spans="1:18" ht="15.75" customHeight="1">
      <c r="A553" s="44"/>
      <c r="B553" s="28"/>
      <c r="C553" s="27"/>
      <c r="D553" s="27"/>
      <c r="E553" s="27"/>
      <c r="F553" s="120"/>
      <c r="G553" s="120"/>
      <c r="H553" s="120"/>
      <c r="I553" s="27"/>
      <c r="J553" s="43"/>
      <c r="K553" s="27"/>
      <c r="L553" s="27"/>
      <c r="M553" s="27"/>
      <c r="N553" s="27"/>
      <c r="O553" s="122"/>
      <c r="P553" s="27"/>
      <c r="Q553" s="27"/>
      <c r="R553" s="27"/>
    </row>
    <row r="554" spans="1:18" ht="15.75" customHeight="1">
      <c r="A554" s="44"/>
      <c r="B554" s="28"/>
      <c r="C554" s="27"/>
      <c r="D554" s="27"/>
      <c r="E554" s="27"/>
      <c r="F554" s="120"/>
      <c r="G554" s="120"/>
      <c r="H554" s="120"/>
      <c r="I554" s="27"/>
      <c r="J554" s="43"/>
      <c r="K554" s="27"/>
      <c r="L554" s="27"/>
      <c r="M554" s="27"/>
      <c r="N554" s="27"/>
      <c r="O554" s="122"/>
      <c r="P554" s="27"/>
      <c r="Q554" s="27"/>
      <c r="R554" s="27"/>
    </row>
    <row r="555" spans="1:18" ht="15.75" customHeight="1">
      <c r="A555" s="44"/>
      <c r="B555" s="28"/>
      <c r="C555" s="27"/>
      <c r="D555" s="27"/>
      <c r="E555" s="27"/>
      <c r="F555" s="120"/>
      <c r="G555" s="120"/>
      <c r="H555" s="120"/>
      <c r="I555" s="27"/>
      <c r="J555" s="43"/>
      <c r="K555" s="27"/>
      <c r="L555" s="27"/>
      <c r="M555" s="27"/>
      <c r="N555" s="27"/>
      <c r="O555" s="122"/>
      <c r="P555" s="27"/>
      <c r="Q555" s="27"/>
      <c r="R555" s="27"/>
    </row>
    <row r="556" spans="1:18" ht="15.75" customHeight="1">
      <c r="A556" s="44"/>
      <c r="B556" s="28"/>
      <c r="C556" s="27"/>
      <c r="D556" s="27"/>
      <c r="E556" s="27"/>
      <c r="F556" s="120"/>
      <c r="G556" s="120"/>
      <c r="H556" s="120"/>
      <c r="I556" s="27"/>
      <c r="J556" s="43"/>
      <c r="K556" s="27"/>
      <c r="L556" s="27"/>
      <c r="M556" s="27"/>
      <c r="N556" s="27"/>
      <c r="O556" s="122"/>
      <c r="P556" s="27"/>
      <c r="Q556" s="27"/>
      <c r="R556" s="27"/>
    </row>
    <row r="557" spans="1:18" ht="15.75" customHeight="1">
      <c r="A557" s="44"/>
      <c r="B557" s="28"/>
      <c r="C557" s="27"/>
      <c r="D557" s="27"/>
      <c r="E557" s="27"/>
      <c r="F557" s="120"/>
      <c r="G557" s="120"/>
      <c r="H557" s="120"/>
      <c r="I557" s="27"/>
      <c r="J557" s="43"/>
      <c r="K557" s="27"/>
      <c r="L557" s="27"/>
      <c r="M557" s="27"/>
      <c r="N557" s="27"/>
      <c r="O557" s="122"/>
      <c r="P557" s="27"/>
      <c r="Q557" s="27"/>
      <c r="R557" s="27"/>
    </row>
    <row r="558" spans="1:18" ht="15.75" customHeight="1">
      <c r="A558" s="44"/>
      <c r="B558" s="28"/>
      <c r="C558" s="27"/>
      <c r="D558" s="27"/>
      <c r="E558" s="27"/>
      <c r="F558" s="120"/>
      <c r="G558" s="120"/>
      <c r="H558" s="120"/>
      <c r="I558" s="27"/>
      <c r="J558" s="43"/>
      <c r="K558" s="27"/>
      <c r="L558" s="27"/>
      <c r="M558" s="27"/>
      <c r="N558" s="27"/>
      <c r="O558" s="122"/>
      <c r="P558" s="27"/>
      <c r="Q558" s="27"/>
      <c r="R558" s="27"/>
    </row>
    <row r="559" spans="1:18" ht="15.75" customHeight="1">
      <c r="A559" s="44"/>
      <c r="B559" s="28"/>
      <c r="C559" s="27"/>
      <c r="D559" s="27"/>
      <c r="E559" s="27"/>
      <c r="F559" s="120"/>
      <c r="G559" s="120"/>
      <c r="H559" s="120"/>
      <c r="I559" s="27"/>
      <c r="J559" s="43"/>
      <c r="K559" s="27"/>
      <c r="L559" s="27"/>
      <c r="M559" s="27"/>
      <c r="N559" s="27"/>
      <c r="O559" s="122"/>
      <c r="P559" s="27"/>
      <c r="Q559" s="27"/>
      <c r="R559" s="27"/>
    </row>
    <row r="560" spans="1:18" ht="15.75" customHeight="1">
      <c r="A560" s="44"/>
      <c r="B560" s="28"/>
      <c r="C560" s="27"/>
      <c r="D560" s="27"/>
      <c r="E560" s="27"/>
      <c r="F560" s="120"/>
      <c r="G560" s="120"/>
      <c r="H560" s="120"/>
      <c r="I560" s="27"/>
      <c r="J560" s="43"/>
      <c r="K560" s="27"/>
      <c r="L560" s="27"/>
      <c r="M560" s="27"/>
      <c r="N560" s="27"/>
      <c r="O560" s="122"/>
      <c r="P560" s="27"/>
      <c r="Q560" s="27"/>
      <c r="R560" s="27"/>
    </row>
    <row r="561" spans="1:18" ht="15.75" customHeight="1">
      <c r="A561" s="44"/>
      <c r="B561" s="28"/>
      <c r="C561" s="27"/>
      <c r="D561" s="27"/>
      <c r="E561" s="27"/>
      <c r="F561" s="120"/>
      <c r="G561" s="120"/>
      <c r="H561" s="120"/>
      <c r="I561" s="27"/>
      <c r="J561" s="43"/>
      <c r="K561" s="27"/>
      <c r="L561" s="27"/>
      <c r="M561" s="27"/>
      <c r="N561" s="27"/>
      <c r="O561" s="122"/>
      <c r="P561" s="27"/>
      <c r="Q561" s="27"/>
      <c r="R561" s="27"/>
    </row>
    <row r="562" spans="1:18" ht="15.75" customHeight="1">
      <c r="A562" s="44"/>
      <c r="B562" s="28"/>
      <c r="C562" s="27"/>
      <c r="D562" s="27"/>
      <c r="E562" s="27"/>
      <c r="F562" s="120"/>
      <c r="G562" s="120"/>
      <c r="H562" s="120"/>
      <c r="I562" s="27"/>
      <c r="J562" s="43"/>
      <c r="K562" s="27"/>
      <c r="L562" s="27"/>
      <c r="M562" s="27"/>
      <c r="N562" s="27"/>
      <c r="O562" s="122"/>
      <c r="P562" s="27"/>
      <c r="Q562" s="27"/>
      <c r="R562" s="27"/>
    </row>
    <row r="563" spans="1:18" ht="15.75" customHeight="1">
      <c r="A563" s="44"/>
      <c r="B563" s="28"/>
      <c r="C563" s="27"/>
      <c r="D563" s="27"/>
      <c r="E563" s="27"/>
      <c r="F563" s="120"/>
      <c r="G563" s="120"/>
      <c r="H563" s="120"/>
      <c r="I563" s="27"/>
      <c r="J563" s="43"/>
      <c r="K563" s="27"/>
      <c r="L563" s="27"/>
      <c r="M563" s="27"/>
      <c r="N563" s="27"/>
      <c r="O563" s="122"/>
      <c r="P563" s="27"/>
      <c r="Q563" s="27"/>
      <c r="R563" s="27"/>
    </row>
    <row r="564" spans="1:18" ht="15.75" customHeight="1">
      <c r="A564" s="44"/>
      <c r="B564" s="28"/>
      <c r="C564" s="27"/>
      <c r="D564" s="27"/>
      <c r="E564" s="27"/>
      <c r="F564" s="120"/>
      <c r="G564" s="120"/>
      <c r="H564" s="120"/>
      <c r="I564" s="27"/>
      <c r="J564" s="43"/>
      <c r="K564" s="27"/>
      <c r="L564" s="27"/>
      <c r="M564" s="27"/>
      <c r="N564" s="27"/>
      <c r="O564" s="122"/>
      <c r="P564" s="27"/>
      <c r="Q564" s="27"/>
      <c r="R564" s="27"/>
    </row>
    <row r="565" spans="1:18" ht="15.75" customHeight="1">
      <c r="A565" s="44"/>
      <c r="B565" s="28"/>
      <c r="C565" s="27"/>
      <c r="D565" s="27"/>
      <c r="E565" s="27"/>
      <c r="F565" s="120"/>
      <c r="G565" s="120"/>
      <c r="H565" s="120"/>
      <c r="I565" s="27"/>
      <c r="J565" s="43"/>
      <c r="K565" s="27"/>
      <c r="L565" s="27"/>
      <c r="M565" s="27"/>
      <c r="N565" s="27"/>
      <c r="O565" s="122"/>
      <c r="P565" s="27"/>
      <c r="Q565" s="27"/>
      <c r="R565" s="27"/>
    </row>
    <row r="566" spans="1:18" ht="15.75" customHeight="1">
      <c r="A566" s="44"/>
      <c r="B566" s="28"/>
      <c r="C566" s="27"/>
      <c r="D566" s="27"/>
      <c r="E566" s="27"/>
      <c r="F566" s="120"/>
      <c r="G566" s="120"/>
      <c r="H566" s="120"/>
      <c r="I566" s="27"/>
      <c r="J566" s="43"/>
      <c r="K566" s="27"/>
      <c r="L566" s="27"/>
      <c r="M566" s="27"/>
      <c r="N566" s="27"/>
      <c r="O566" s="122"/>
      <c r="P566" s="27"/>
      <c r="Q566" s="27"/>
      <c r="R566" s="27"/>
    </row>
    <row r="567" spans="1:18" ht="15.75" customHeight="1">
      <c r="A567" s="44"/>
      <c r="B567" s="28"/>
      <c r="C567" s="27"/>
      <c r="D567" s="27"/>
      <c r="E567" s="27"/>
      <c r="F567" s="120"/>
      <c r="G567" s="120"/>
      <c r="H567" s="120"/>
      <c r="I567" s="27"/>
      <c r="J567" s="43"/>
      <c r="K567" s="27"/>
      <c r="L567" s="27"/>
      <c r="M567" s="27"/>
      <c r="N567" s="27"/>
      <c r="O567" s="122"/>
      <c r="P567" s="27"/>
      <c r="Q567" s="27"/>
      <c r="R567" s="27"/>
    </row>
    <row r="568" spans="1:18" ht="15.75" customHeight="1">
      <c r="A568" s="44"/>
      <c r="B568" s="28"/>
      <c r="C568" s="27"/>
      <c r="D568" s="27"/>
      <c r="E568" s="27"/>
      <c r="F568" s="120"/>
      <c r="G568" s="120"/>
      <c r="H568" s="120"/>
      <c r="I568" s="27"/>
      <c r="J568" s="43"/>
      <c r="K568" s="27"/>
      <c r="L568" s="27"/>
      <c r="M568" s="27"/>
      <c r="N568" s="27"/>
      <c r="O568" s="122"/>
      <c r="P568" s="27"/>
      <c r="Q568" s="27"/>
      <c r="R568" s="27"/>
    </row>
    <row r="569" spans="1:18" ht="15.75" customHeight="1">
      <c r="A569" s="44"/>
      <c r="B569" s="28"/>
      <c r="C569" s="27"/>
      <c r="D569" s="27"/>
      <c r="E569" s="27"/>
      <c r="F569" s="120"/>
      <c r="G569" s="120"/>
      <c r="H569" s="120"/>
      <c r="I569" s="27"/>
      <c r="J569" s="43"/>
      <c r="K569" s="27"/>
      <c r="L569" s="27"/>
      <c r="M569" s="27"/>
      <c r="N569" s="27"/>
      <c r="O569" s="122"/>
      <c r="P569" s="27"/>
      <c r="Q569" s="27"/>
      <c r="R569" s="27"/>
    </row>
    <row r="570" spans="1:18" ht="15.75" customHeight="1">
      <c r="A570" s="44"/>
      <c r="B570" s="28"/>
      <c r="C570" s="27"/>
      <c r="D570" s="27"/>
      <c r="E570" s="27"/>
      <c r="F570" s="120"/>
      <c r="G570" s="120"/>
      <c r="H570" s="120"/>
      <c r="I570" s="27"/>
      <c r="J570" s="43"/>
      <c r="K570" s="27"/>
      <c r="L570" s="27"/>
      <c r="M570" s="27"/>
      <c r="N570" s="27"/>
      <c r="O570" s="122"/>
      <c r="P570" s="27"/>
      <c r="Q570" s="27"/>
      <c r="R570" s="27"/>
    </row>
    <row r="571" spans="1:18" ht="15.75" customHeight="1">
      <c r="A571" s="44"/>
      <c r="B571" s="28"/>
      <c r="C571" s="27"/>
      <c r="D571" s="27"/>
      <c r="E571" s="27"/>
      <c r="F571" s="120"/>
      <c r="G571" s="120"/>
      <c r="H571" s="120"/>
      <c r="I571" s="27"/>
      <c r="J571" s="43"/>
      <c r="K571" s="27"/>
      <c r="L571" s="27"/>
      <c r="M571" s="27"/>
      <c r="N571" s="27"/>
      <c r="O571" s="122"/>
      <c r="P571" s="27"/>
      <c r="Q571" s="27"/>
      <c r="R571" s="27"/>
    </row>
    <row r="572" spans="1:18" ht="15.75" customHeight="1">
      <c r="A572" s="44"/>
      <c r="B572" s="28"/>
      <c r="C572" s="27"/>
      <c r="D572" s="27"/>
      <c r="E572" s="27"/>
      <c r="F572" s="120"/>
      <c r="G572" s="120"/>
      <c r="H572" s="120"/>
      <c r="I572" s="27"/>
      <c r="J572" s="43"/>
      <c r="K572" s="27"/>
      <c r="L572" s="27"/>
      <c r="M572" s="27"/>
      <c r="N572" s="27"/>
      <c r="O572" s="122"/>
      <c r="P572" s="27"/>
      <c r="Q572" s="27"/>
      <c r="R572" s="27"/>
    </row>
    <row r="573" spans="1:18" ht="15.75" customHeight="1">
      <c r="A573" s="44"/>
      <c r="B573" s="28"/>
      <c r="C573" s="27"/>
      <c r="D573" s="27"/>
      <c r="E573" s="27"/>
      <c r="F573" s="120"/>
      <c r="G573" s="120"/>
      <c r="H573" s="120"/>
      <c r="I573" s="27"/>
      <c r="J573" s="43"/>
      <c r="K573" s="27"/>
      <c r="L573" s="27"/>
      <c r="M573" s="27"/>
      <c r="N573" s="27"/>
      <c r="O573" s="122"/>
      <c r="P573" s="27"/>
      <c r="Q573" s="27"/>
      <c r="R573" s="27"/>
    </row>
    <row r="574" spans="1:18" ht="15.75" customHeight="1">
      <c r="B574" s="62"/>
      <c r="C574" s="15"/>
      <c r="F574" s="14"/>
      <c r="G574" s="14"/>
      <c r="H574" s="14"/>
      <c r="O574" s="115"/>
    </row>
    <row r="575" spans="1:18" ht="15.75" customHeight="1">
      <c r="B575" s="62"/>
      <c r="C575" s="15"/>
      <c r="F575" s="14"/>
      <c r="G575" s="14"/>
      <c r="H575" s="14"/>
      <c r="O575" s="115"/>
    </row>
    <row r="576" spans="1:18" ht="15.75" customHeight="1">
      <c r="B576" s="62"/>
      <c r="C576" s="15"/>
      <c r="F576" s="14"/>
      <c r="G576" s="14"/>
      <c r="H576" s="14"/>
      <c r="O576" s="115"/>
    </row>
    <row r="577" spans="2:15" ht="15.75" customHeight="1">
      <c r="B577" s="62"/>
      <c r="C577" s="15"/>
      <c r="F577" s="14"/>
      <c r="G577" s="14"/>
      <c r="H577" s="14"/>
      <c r="O577" s="115"/>
    </row>
    <row r="578" spans="2:15" ht="15.75" customHeight="1">
      <c r="B578" s="62"/>
      <c r="C578" s="15"/>
      <c r="F578" s="14"/>
      <c r="G578" s="14"/>
      <c r="H578" s="14"/>
      <c r="O578" s="115"/>
    </row>
    <row r="579" spans="2:15" ht="15.75" customHeight="1">
      <c r="B579" s="62"/>
      <c r="C579" s="15"/>
      <c r="F579" s="14"/>
      <c r="G579" s="14"/>
      <c r="H579" s="14"/>
      <c r="O579" s="115"/>
    </row>
    <row r="580" spans="2:15" ht="15.75" customHeight="1">
      <c r="B580" s="62"/>
      <c r="C580" s="15"/>
      <c r="F580" s="14"/>
      <c r="G580" s="14"/>
      <c r="H580" s="14"/>
      <c r="O580" s="115"/>
    </row>
    <row r="581" spans="2:15" ht="15.75" customHeight="1">
      <c r="B581" s="62"/>
      <c r="C581" s="15"/>
      <c r="F581" s="14"/>
      <c r="G581" s="14"/>
      <c r="H581" s="14"/>
      <c r="O581" s="115"/>
    </row>
    <row r="582" spans="2:15" ht="15.75" customHeight="1">
      <c r="B582" s="62"/>
      <c r="C582" s="15"/>
      <c r="F582" s="14"/>
      <c r="G582" s="14"/>
      <c r="H582" s="14"/>
      <c r="O582" s="115"/>
    </row>
    <row r="583" spans="2:15" ht="15.75" customHeight="1">
      <c r="B583" s="62"/>
      <c r="C583" s="15"/>
      <c r="F583" s="14"/>
      <c r="G583" s="14"/>
      <c r="H583" s="14"/>
      <c r="O583" s="115"/>
    </row>
    <row r="584" spans="2:15" ht="15.75" customHeight="1">
      <c r="B584" s="62"/>
      <c r="C584" s="15"/>
      <c r="F584" s="14"/>
      <c r="G584" s="14"/>
      <c r="H584" s="14"/>
      <c r="O584" s="115"/>
    </row>
    <row r="585" spans="2:15" ht="15.75" customHeight="1">
      <c r="B585" s="62"/>
      <c r="C585" s="15"/>
      <c r="F585" s="14"/>
      <c r="G585" s="14"/>
      <c r="H585" s="14"/>
      <c r="O585" s="115"/>
    </row>
    <row r="586" spans="2:15" ht="15.75" customHeight="1">
      <c r="B586" s="62"/>
      <c r="C586" s="15"/>
      <c r="F586" s="14"/>
      <c r="G586" s="14"/>
      <c r="H586" s="14"/>
      <c r="O586" s="115"/>
    </row>
    <row r="587" spans="2:15" ht="15.75" customHeight="1">
      <c r="B587" s="62"/>
      <c r="C587" s="15"/>
      <c r="F587" s="14"/>
      <c r="G587" s="14"/>
      <c r="H587" s="14"/>
      <c r="O587" s="115"/>
    </row>
    <row r="588" spans="2:15" ht="15.75" customHeight="1">
      <c r="B588" s="62"/>
      <c r="C588" s="15"/>
      <c r="F588" s="14"/>
      <c r="G588" s="14"/>
      <c r="H588" s="14"/>
      <c r="O588" s="115"/>
    </row>
    <row r="589" spans="2:15" ht="15.75" customHeight="1">
      <c r="B589" s="62"/>
      <c r="C589" s="15"/>
      <c r="F589" s="14"/>
      <c r="G589" s="14"/>
      <c r="H589" s="14"/>
      <c r="O589" s="115"/>
    </row>
    <row r="590" spans="2:15" ht="15.75" customHeight="1">
      <c r="B590" s="62"/>
      <c r="C590" s="15"/>
      <c r="F590" s="14"/>
      <c r="G590" s="14"/>
      <c r="H590" s="14"/>
      <c r="O590" s="115"/>
    </row>
    <row r="591" spans="2:15" ht="15.75" customHeight="1">
      <c r="B591" s="62"/>
      <c r="C591" s="15"/>
      <c r="F591" s="14"/>
      <c r="G591" s="14"/>
      <c r="H591" s="14"/>
      <c r="O591" s="115"/>
    </row>
    <row r="592" spans="2:15" ht="15.75" customHeight="1">
      <c r="B592" s="62"/>
      <c r="C592" s="15"/>
      <c r="F592" s="14"/>
      <c r="G592" s="14"/>
      <c r="H592" s="14"/>
      <c r="O592" s="115"/>
    </row>
    <row r="593" spans="2:15" ht="15.75" customHeight="1">
      <c r="B593" s="62"/>
      <c r="C593" s="15"/>
      <c r="F593" s="14"/>
      <c r="G593" s="14"/>
      <c r="H593" s="14"/>
      <c r="O593" s="115"/>
    </row>
    <row r="594" spans="2:15" ht="15.75" customHeight="1">
      <c r="B594" s="62"/>
      <c r="C594" s="15"/>
      <c r="F594" s="14"/>
      <c r="G594" s="14"/>
      <c r="H594" s="14"/>
      <c r="O594" s="115"/>
    </row>
    <row r="595" spans="2:15" ht="15.75" customHeight="1">
      <c r="B595" s="62"/>
      <c r="C595" s="15"/>
      <c r="F595" s="14"/>
      <c r="G595" s="14"/>
      <c r="H595" s="14"/>
      <c r="O595" s="115"/>
    </row>
    <row r="596" spans="2:15" ht="15.75" customHeight="1">
      <c r="B596" s="62"/>
      <c r="C596" s="15"/>
      <c r="F596" s="14"/>
      <c r="G596" s="14"/>
      <c r="H596" s="14"/>
      <c r="O596" s="115"/>
    </row>
    <row r="597" spans="2:15" ht="15.75" customHeight="1">
      <c r="B597" s="62"/>
      <c r="C597" s="15"/>
      <c r="F597" s="14"/>
      <c r="G597" s="14"/>
      <c r="H597" s="14"/>
      <c r="O597" s="115"/>
    </row>
    <row r="598" spans="2:15" ht="15.75" customHeight="1">
      <c r="B598" s="62"/>
      <c r="C598" s="15"/>
      <c r="F598" s="14"/>
      <c r="G598" s="14"/>
      <c r="H598" s="14"/>
      <c r="O598" s="115"/>
    </row>
    <row r="599" spans="2:15" ht="15.75" customHeight="1">
      <c r="B599" s="62"/>
      <c r="C599" s="15"/>
      <c r="F599" s="14"/>
      <c r="G599" s="14"/>
      <c r="H599" s="14"/>
      <c r="O599" s="115"/>
    </row>
    <row r="600" spans="2:15" ht="15.75" customHeight="1">
      <c r="B600" s="62"/>
      <c r="C600" s="15"/>
      <c r="F600" s="14"/>
      <c r="G600" s="14"/>
      <c r="H600" s="14"/>
      <c r="O600" s="115"/>
    </row>
    <row r="601" spans="2:15" ht="15.75" customHeight="1">
      <c r="B601" s="62"/>
      <c r="C601" s="15"/>
      <c r="F601" s="14"/>
      <c r="G601" s="14"/>
      <c r="H601" s="14"/>
      <c r="O601" s="115"/>
    </row>
    <row r="602" spans="2:15" ht="15.75" customHeight="1">
      <c r="B602" s="62"/>
      <c r="C602" s="15"/>
      <c r="F602" s="14"/>
      <c r="G602" s="14"/>
      <c r="H602" s="14"/>
      <c r="O602" s="115"/>
    </row>
    <row r="603" spans="2:15" ht="15.75" customHeight="1">
      <c r="B603" s="62"/>
      <c r="C603" s="15"/>
      <c r="F603" s="14"/>
      <c r="G603" s="14"/>
      <c r="H603" s="14"/>
      <c r="O603" s="115"/>
    </row>
    <row r="604" spans="2:15" ht="15.75" customHeight="1">
      <c r="B604" s="62"/>
      <c r="C604" s="15"/>
      <c r="F604" s="14"/>
      <c r="G604" s="14"/>
      <c r="H604" s="14"/>
      <c r="O604" s="115"/>
    </row>
    <row r="605" spans="2:15" ht="15.75" customHeight="1">
      <c r="B605" s="62"/>
      <c r="C605" s="15"/>
      <c r="F605" s="14"/>
      <c r="G605" s="14"/>
      <c r="H605" s="14"/>
      <c r="O605" s="115"/>
    </row>
    <row r="606" spans="2:15" ht="15.75" customHeight="1">
      <c r="B606" s="62"/>
      <c r="C606" s="15"/>
      <c r="F606" s="14"/>
      <c r="G606" s="14"/>
      <c r="H606" s="14"/>
      <c r="O606" s="115"/>
    </row>
    <row r="607" spans="2:15" ht="15.75" customHeight="1">
      <c r="B607" s="62"/>
      <c r="C607" s="15"/>
      <c r="F607" s="14"/>
      <c r="G607" s="14"/>
      <c r="H607" s="14"/>
      <c r="O607" s="115"/>
    </row>
    <row r="608" spans="2:15" ht="15.75" customHeight="1">
      <c r="B608" s="62"/>
      <c r="C608" s="15"/>
      <c r="F608" s="14"/>
      <c r="G608" s="14"/>
      <c r="H608" s="14"/>
      <c r="O608" s="115"/>
    </row>
    <row r="609" spans="2:15" ht="15.75" customHeight="1">
      <c r="B609" s="62"/>
      <c r="C609" s="15"/>
      <c r="F609" s="14"/>
      <c r="G609" s="14"/>
      <c r="H609" s="14"/>
      <c r="O609" s="115"/>
    </row>
    <row r="610" spans="2:15" ht="15.75" customHeight="1">
      <c r="B610" s="62"/>
      <c r="C610" s="15"/>
      <c r="F610" s="14"/>
      <c r="G610" s="14"/>
      <c r="H610" s="14"/>
      <c r="O610" s="115"/>
    </row>
    <row r="611" spans="2:15" ht="15.75" customHeight="1">
      <c r="B611" s="62"/>
      <c r="C611" s="15"/>
      <c r="F611" s="14"/>
      <c r="G611" s="14"/>
      <c r="H611" s="14"/>
      <c r="O611" s="115"/>
    </row>
    <row r="612" spans="2:15" ht="15.75" customHeight="1">
      <c r="B612" s="62"/>
      <c r="C612" s="15"/>
      <c r="F612" s="14"/>
      <c r="G612" s="14"/>
      <c r="H612" s="14"/>
      <c r="O612" s="115"/>
    </row>
    <row r="613" spans="2:15" ht="15.75" customHeight="1">
      <c r="B613" s="62"/>
      <c r="C613" s="15"/>
      <c r="F613" s="14"/>
      <c r="G613" s="14"/>
      <c r="H613" s="14"/>
      <c r="O613" s="115"/>
    </row>
    <row r="614" spans="2:15" ht="15.75" customHeight="1">
      <c r="B614" s="62"/>
      <c r="C614" s="15"/>
      <c r="F614" s="14"/>
      <c r="G614" s="14"/>
      <c r="H614" s="14"/>
      <c r="O614" s="115"/>
    </row>
    <row r="615" spans="2:15" ht="15.75" customHeight="1">
      <c r="B615" s="62"/>
      <c r="C615" s="15"/>
      <c r="F615" s="14"/>
      <c r="G615" s="14"/>
      <c r="H615" s="14"/>
      <c r="O615" s="115"/>
    </row>
    <row r="616" spans="2:15" ht="15.75" customHeight="1">
      <c r="B616" s="62"/>
      <c r="C616" s="15"/>
      <c r="F616" s="14"/>
      <c r="G616" s="14"/>
      <c r="H616" s="14"/>
      <c r="O616" s="115"/>
    </row>
    <row r="617" spans="2:15" ht="15.75" customHeight="1">
      <c r="B617" s="62"/>
      <c r="C617" s="15"/>
      <c r="F617" s="14"/>
      <c r="G617" s="14"/>
      <c r="H617" s="14"/>
      <c r="O617" s="115"/>
    </row>
    <row r="618" spans="2:15" ht="15.75" customHeight="1">
      <c r="B618" s="62"/>
      <c r="C618" s="15"/>
      <c r="F618" s="14"/>
      <c r="G618" s="14"/>
      <c r="H618" s="14"/>
      <c r="O618" s="115"/>
    </row>
    <row r="619" spans="2:15" ht="15.75" customHeight="1">
      <c r="B619" s="62"/>
      <c r="C619" s="15"/>
      <c r="F619" s="14"/>
      <c r="G619" s="14"/>
      <c r="H619" s="14"/>
      <c r="O619" s="115"/>
    </row>
    <row r="620" spans="2:15" ht="15.75" customHeight="1">
      <c r="B620" s="62"/>
      <c r="C620" s="15"/>
      <c r="F620" s="14"/>
      <c r="G620" s="14"/>
      <c r="H620" s="14"/>
      <c r="O620" s="115"/>
    </row>
    <row r="621" spans="2:15" ht="15.75" customHeight="1">
      <c r="B621" s="62"/>
      <c r="C621" s="15"/>
      <c r="F621" s="14"/>
      <c r="G621" s="14"/>
      <c r="H621" s="14"/>
      <c r="O621" s="115"/>
    </row>
    <row r="622" spans="2:15" ht="15.75" customHeight="1">
      <c r="B622" s="62"/>
      <c r="C622" s="15"/>
      <c r="F622" s="14"/>
      <c r="G622" s="14"/>
      <c r="H622" s="14"/>
      <c r="O622" s="115"/>
    </row>
    <row r="623" spans="2:15" ht="15.75" customHeight="1">
      <c r="B623" s="62"/>
      <c r="C623" s="15"/>
      <c r="F623" s="14"/>
      <c r="G623" s="14"/>
      <c r="H623" s="14"/>
      <c r="O623" s="115"/>
    </row>
    <row r="624" spans="2:15" ht="15.75" customHeight="1">
      <c r="B624" s="62"/>
      <c r="C624" s="15"/>
      <c r="F624" s="14"/>
      <c r="G624" s="14"/>
      <c r="H624" s="14"/>
      <c r="O624" s="115"/>
    </row>
    <row r="625" spans="2:15" ht="15.75" customHeight="1">
      <c r="B625" s="62"/>
      <c r="C625" s="15"/>
      <c r="F625" s="14"/>
      <c r="G625" s="14"/>
      <c r="H625" s="14"/>
      <c r="O625" s="115"/>
    </row>
    <row r="626" spans="2:15" ht="15.75" customHeight="1">
      <c r="B626" s="62"/>
      <c r="C626" s="15"/>
      <c r="F626" s="14"/>
      <c r="G626" s="14"/>
      <c r="H626" s="14"/>
      <c r="O626" s="115"/>
    </row>
    <row r="627" spans="2:15" ht="15.75" customHeight="1">
      <c r="B627" s="62"/>
      <c r="C627" s="15"/>
      <c r="F627" s="14"/>
      <c r="G627" s="14"/>
      <c r="H627" s="14"/>
      <c r="O627" s="115"/>
    </row>
    <row r="628" spans="2:15" ht="15.75" customHeight="1">
      <c r="B628" s="62"/>
      <c r="C628" s="15"/>
      <c r="F628" s="14"/>
      <c r="G628" s="14"/>
      <c r="H628" s="14"/>
      <c r="O628" s="115"/>
    </row>
    <row r="629" spans="2:15" ht="15.75" customHeight="1">
      <c r="B629" s="62"/>
      <c r="C629" s="15"/>
      <c r="F629" s="14"/>
      <c r="G629" s="14"/>
      <c r="H629" s="14"/>
      <c r="O629" s="115"/>
    </row>
    <row r="630" spans="2:15" ht="15.75" customHeight="1">
      <c r="B630" s="62"/>
      <c r="C630" s="15"/>
      <c r="F630" s="14"/>
      <c r="G630" s="14"/>
      <c r="H630" s="14"/>
      <c r="O630" s="115"/>
    </row>
    <row r="631" spans="2:15" ht="15.75" customHeight="1">
      <c r="B631" s="62"/>
      <c r="C631" s="15"/>
      <c r="F631" s="14"/>
      <c r="G631" s="14"/>
      <c r="H631" s="14"/>
      <c r="O631" s="115"/>
    </row>
    <row r="632" spans="2:15" ht="15.75" customHeight="1">
      <c r="B632" s="62"/>
      <c r="C632" s="15"/>
      <c r="F632" s="14"/>
      <c r="G632" s="14"/>
      <c r="H632" s="14"/>
      <c r="O632" s="115"/>
    </row>
    <row r="633" spans="2:15" ht="15.75" customHeight="1">
      <c r="B633" s="62"/>
      <c r="C633" s="15"/>
      <c r="F633" s="14"/>
      <c r="G633" s="14"/>
      <c r="H633" s="14"/>
      <c r="O633" s="115"/>
    </row>
    <row r="634" spans="2:15" ht="15.75" customHeight="1">
      <c r="B634" s="62"/>
      <c r="C634" s="15"/>
      <c r="F634" s="14"/>
      <c r="G634" s="14"/>
      <c r="H634" s="14"/>
      <c r="O634" s="115"/>
    </row>
    <row r="635" spans="2:15" ht="15.75" customHeight="1">
      <c r="B635" s="62"/>
      <c r="C635" s="15"/>
      <c r="F635" s="14"/>
      <c r="G635" s="14"/>
      <c r="H635" s="14"/>
      <c r="O635" s="115"/>
    </row>
    <row r="636" spans="2:15" ht="15.75" customHeight="1">
      <c r="B636" s="62"/>
      <c r="C636" s="15"/>
      <c r="F636" s="14"/>
      <c r="G636" s="14"/>
      <c r="H636" s="14"/>
      <c r="O636" s="115"/>
    </row>
    <row r="637" spans="2:15" ht="15.75" customHeight="1">
      <c r="B637" s="62"/>
      <c r="C637" s="15"/>
      <c r="F637" s="14"/>
      <c r="G637" s="14"/>
      <c r="H637" s="14"/>
      <c r="O637" s="115"/>
    </row>
    <row r="638" spans="2:15" ht="15.75" customHeight="1">
      <c r="B638" s="62"/>
      <c r="C638" s="15"/>
      <c r="F638" s="14"/>
      <c r="G638" s="14"/>
      <c r="H638" s="14"/>
      <c r="O638" s="115"/>
    </row>
    <row r="639" spans="2:15" ht="15.75" customHeight="1">
      <c r="B639" s="62"/>
      <c r="C639" s="15"/>
      <c r="F639" s="14"/>
      <c r="G639" s="14"/>
      <c r="H639" s="14"/>
      <c r="O639" s="115"/>
    </row>
    <row r="640" spans="2:15" ht="15.75" customHeight="1">
      <c r="B640" s="62"/>
      <c r="C640" s="15"/>
      <c r="F640" s="14"/>
      <c r="G640" s="14"/>
      <c r="H640" s="14"/>
      <c r="O640" s="115"/>
    </row>
    <row r="641" spans="2:15" ht="15.75" customHeight="1">
      <c r="B641" s="62"/>
      <c r="C641" s="15"/>
      <c r="F641" s="14"/>
      <c r="G641" s="14"/>
      <c r="H641" s="14"/>
      <c r="O641" s="115"/>
    </row>
    <row r="642" spans="2:15" ht="15.75" customHeight="1">
      <c r="B642" s="62"/>
      <c r="C642" s="15"/>
      <c r="F642" s="14"/>
      <c r="G642" s="14"/>
      <c r="H642" s="14"/>
      <c r="O642" s="115"/>
    </row>
    <row r="643" spans="2:15" ht="15.75" customHeight="1">
      <c r="B643" s="62"/>
      <c r="C643" s="15"/>
      <c r="F643" s="14"/>
      <c r="G643" s="14"/>
      <c r="H643" s="14"/>
      <c r="O643" s="115"/>
    </row>
    <row r="644" spans="2:15" ht="15.75" customHeight="1">
      <c r="B644" s="62"/>
      <c r="C644" s="15"/>
      <c r="F644" s="14"/>
      <c r="G644" s="14"/>
      <c r="H644" s="14"/>
      <c r="O644" s="115"/>
    </row>
    <row r="645" spans="2:15" ht="15.75" customHeight="1">
      <c r="B645" s="62"/>
      <c r="C645" s="15"/>
      <c r="F645" s="14"/>
      <c r="G645" s="14"/>
      <c r="H645" s="14"/>
      <c r="O645" s="115"/>
    </row>
    <row r="646" spans="2:15" ht="15.75" customHeight="1">
      <c r="B646" s="62"/>
      <c r="C646" s="15"/>
      <c r="F646" s="14"/>
      <c r="G646" s="14"/>
      <c r="H646" s="14"/>
      <c r="O646" s="115"/>
    </row>
    <row r="647" spans="2:15" ht="15.75" customHeight="1">
      <c r="B647" s="62"/>
      <c r="C647" s="15"/>
      <c r="F647" s="14"/>
      <c r="G647" s="14"/>
      <c r="H647" s="14"/>
      <c r="O647" s="115"/>
    </row>
    <row r="648" spans="2:15" ht="15.75" customHeight="1">
      <c r="B648" s="62"/>
      <c r="C648" s="15"/>
      <c r="F648" s="14"/>
      <c r="G648" s="14"/>
      <c r="H648" s="14"/>
      <c r="O648" s="115"/>
    </row>
    <row r="649" spans="2:15" ht="15.75" customHeight="1">
      <c r="B649" s="62"/>
      <c r="C649" s="15"/>
      <c r="F649" s="14"/>
      <c r="G649" s="14"/>
      <c r="H649" s="14"/>
      <c r="O649" s="115"/>
    </row>
    <row r="650" spans="2:15" ht="15.75" customHeight="1">
      <c r="B650" s="62"/>
      <c r="C650" s="15"/>
      <c r="F650" s="14"/>
      <c r="G650" s="14"/>
      <c r="H650" s="14"/>
      <c r="O650" s="115"/>
    </row>
    <row r="651" spans="2:15" ht="15.75" customHeight="1">
      <c r="B651" s="62"/>
      <c r="C651" s="15"/>
      <c r="F651" s="14"/>
      <c r="G651" s="14"/>
      <c r="H651" s="14"/>
      <c r="O651" s="115"/>
    </row>
    <row r="652" spans="2:15" ht="15.75" customHeight="1">
      <c r="B652" s="62"/>
      <c r="C652" s="15"/>
      <c r="F652" s="14"/>
      <c r="G652" s="14"/>
      <c r="H652" s="14"/>
      <c r="O652" s="115"/>
    </row>
    <row r="653" spans="2:15" ht="15.75" customHeight="1">
      <c r="B653" s="62"/>
      <c r="C653" s="15"/>
      <c r="F653" s="14"/>
      <c r="G653" s="14"/>
      <c r="H653" s="14"/>
      <c r="O653" s="115"/>
    </row>
    <row r="654" spans="2:15" ht="15.75" customHeight="1">
      <c r="B654" s="62"/>
      <c r="C654" s="15"/>
      <c r="F654" s="14"/>
      <c r="G654" s="14"/>
      <c r="H654" s="14"/>
      <c r="O654" s="115"/>
    </row>
    <row r="655" spans="2:15" ht="15.75" customHeight="1">
      <c r="B655" s="62"/>
      <c r="C655" s="15"/>
      <c r="F655" s="14"/>
      <c r="G655" s="14"/>
      <c r="H655" s="14"/>
      <c r="O655" s="115"/>
    </row>
    <row r="656" spans="2:15" ht="15.75" customHeight="1">
      <c r="B656" s="62"/>
      <c r="C656" s="15"/>
      <c r="F656" s="14"/>
      <c r="G656" s="14"/>
      <c r="H656" s="14"/>
      <c r="O656" s="115"/>
    </row>
    <row r="657" spans="2:15" ht="15.75" customHeight="1">
      <c r="B657" s="62"/>
      <c r="C657" s="15"/>
      <c r="F657" s="14"/>
      <c r="G657" s="14"/>
      <c r="H657" s="14"/>
      <c r="O657" s="115"/>
    </row>
    <row r="658" spans="2:15" ht="15.75" customHeight="1">
      <c r="B658" s="62"/>
      <c r="C658" s="15"/>
      <c r="F658" s="14"/>
      <c r="G658" s="14"/>
      <c r="H658" s="14"/>
      <c r="O658" s="115"/>
    </row>
    <row r="659" spans="2:15" ht="15.75" customHeight="1">
      <c r="B659" s="62"/>
      <c r="C659" s="15"/>
      <c r="F659" s="14"/>
      <c r="G659" s="14"/>
      <c r="H659" s="14"/>
      <c r="O659" s="115"/>
    </row>
    <row r="660" spans="2:15" ht="15.75" customHeight="1">
      <c r="B660" s="62"/>
      <c r="C660" s="15"/>
      <c r="F660" s="14"/>
      <c r="G660" s="14"/>
      <c r="H660" s="14"/>
      <c r="O660" s="115"/>
    </row>
    <row r="661" spans="2:15" ht="15.75" customHeight="1">
      <c r="B661" s="62"/>
      <c r="C661" s="15"/>
      <c r="F661" s="14"/>
      <c r="G661" s="14"/>
      <c r="H661" s="14"/>
      <c r="O661" s="115"/>
    </row>
    <row r="662" spans="2:15" ht="15.75" customHeight="1">
      <c r="B662" s="62"/>
      <c r="C662" s="15"/>
      <c r="F662" s="14"/>
      <c r="G662" s="14"/>
      <c r="H662" s="14"/>
      <c r="O662" s="115"/>
    </row>
    <row r="663" spans="2:15" ht="15.75" customHeight="1">
      <c r="B663" s="62"/>
      <c r="C663" s="15"/>
      <c r="F663" s="14"/>
      <c r="G663" s="14"/>
      <c r="H663" s="14"/>
      <c r="O663" s="115"/>
    </row>
    <row r="664" spans="2:15" ht="15.75" customHeight="1">
      <c r="B664" s="62"/>
      <c r="C664" s="15"/>
      <c r="F664" s="14"/>
      <c r="G664" s="14"/>
      <c r="H664" s="14"/>
      <c r="O664" s="115"/>
    </row>
    <row r="665" spans="2:15" ht="15.75" customHeight="1">
      <c r="B665" s="62"/>
      <c r="C665" s="15"/>
      <c r="F665" s="14"/>
      <c r="G665" s="14"/>
      <c r="H665" s="14"/>
      <c r="O665" s="115"/>
    </row>
    <row r="666" spans="2:15" ht="15.75" customHeight="1">
      <c r="B666" s="62"/>
      <c r="C666" s="15"/>
      <c r="F666" s="14"/>
      <c r="G666" s="14"/>
      <c r="H666" s="14"/>
      <c r="O666" s="115"/>
    </row>
    <row r="667" spans="2:15" ht="15.75" customHeight="1">
      <c r="B667" s="62"/>
      <c r="C667" s="15"/>
      <c r="F667" s="14"/>
      <c r="G667" s="14"/>
      <c r="H667" s="14"/>
      <c r="O667" s="115"/>
    </row>
    <row r="668" spans="2:15" ht="15.75" customHeight="1">
      <c r="B668" s="62"/>
      <c r="C668" s="15"/>
      <c r="F668" s="14"/>
      <c r="G668" s="14"/>
      <c r="H668" s="14"/>
      <c r="O668" s="115"/>
    </row>
    <row r="669" spans="2:15" ht="15.75" customHeight="1">
      <c r="B669" s="62"/>
      <c r="C669" s="15"/>
      <c r="F669" s="14"/>
      <c r="G669" s="14"/>
      <c r="H669" s="14"/>
      <c r="O669" s="115"/>
    </row>
    <row r="670" spans="2:15" ht="15.75" customHeight="1">
      <c r="B670" s="62"/>
      <c r="C670" s="15"/>
      <c r="F670" s="14"/>
      <c r="G670" s="14"/>
      <c r="H670" s="14"/>
      <c r="O670" s="115"/>
    </row>
    <row r="671" spans="2:15" ht="15.75" customHeight="1">
      <c r="B671" s="62"/>
      <c r="C671" s="15"/>
      <c r="F671" s="14"/>
      <c r="G671" s="14"/>
      <c r="H671" s="14"/>
      <c r="O671" s="115"/>
    </row>
    <row r="672" spans="2:15" ht="15.75" customHeight="1">
      <c r="B672" s="62"/>
      <c r="C672" s="15"/>
      <c r="F672" s="14"/>
      <c r="G672" s="14"/>
      <c r="H672" s="14"/>
      <c r="O672" s="115"/>
    </row>
    <row r="673" spans="2:15" ht="15.75" customHeight="1">
      <c r="B673" s="62"/>
      <c r="C673" s="15"/>
      <c r="F673" s="14"/>
      <c r="G673" s="14"/>
      <c r="H673" s="14"/>
      <c r="O673" s="115"/>
    </row>
    <row r="674" spans="2:15" ht="15.75" customHeight="1">
      <c r="B674" s="62"/>
      <c r="C674" s="15"/>
      <c r="F674" s="14"/>
      <c r="G674" s="14"/>
      <c r="H674" s="14"/>
      <c r="O674" s="115"/>
    </row>
    <row r="675" spans="2:15" ht="15.75" customHeight="1">
      <c r="B675" s="62"/>
      <c r="C675" s="15"/>
      <c r="F675" s="14"/>
      <c r="G675" s="14"/>
      <c r="H675" s="14"/>
      <c r="O675" s="115"/>
    </row>
    <row r="676" spans="2:15" ht="15.75" customHeight="1">
      <c r="B676" s="62"/>
      <c r="C676" s="15"/>
      <c r="F676" s="14"/>
      <c r="G676" s="14"/>
      <c r="H676" s="14"/>
      <c r="O676" s="115"/>
    </row>
    <row r="677" spans="2:15" ht="15.75" customHeight="1">
      <c r="B677" s="62"/>
      <c r="C677" s="15"/>
      <c r="F677" s="14"/>
      <c r="G677" s="14"/>
      <c r="H677" s="14"/>
      <c r="O677" s="115"/>
    </row>
    <row r="678" spans="2:15" ht="15.75" customHeight="1">
      <c r="B678" s="62"/>
      <c r="C678" s="15"/>
      <c r="F678" s="14"/>
      <c r="G678" s="14"/>
      <c r="H678" s="14"/>
      <c r="O678" s="115"/>
    </row>
    <row r="679" spans="2:15" ht="15.75" customHeight="1">
      <c r="B679" s="62"/>
      <c r="C679" s="15"/>
      <c r="F679" s="14"/>
      <c r="G679" s="14"/>
      <c r="H679" s="14"/>
      <c r="O679" s="115"/>
    </row>
    <row r="680" spans="2:15" ht="15.75" customHeight="1">
      <c r="B680" s="62"/>
      <c r="C680" s="15"/>
      <c r="F680" s="14"/>
      <c r="G680" s="14"/>
      <c r="H680" s="14"/>
      <c r="O680" s="115"/>
    </row>
    <row r="681" spans="2:15" ht="15.75" customHeight="1">
      <c r="B681" s="62"/>
      <c r="C681" s="15"/>
      <c r="F681" s="14"/>
      <c r="G681" s="14"/>
      <c r="H681" s="14"/>
      <c r="O681" s="115"/>
    </row>
    <row r="682" spans="2:15" ht="15.75" customHeight="1">
      <c r="B682" s="62"/>
      <c r="C682" s="15"/>
      <c r="F682" s="14"/>
      <c r="G682" s="14"/>
      <c r="H682" s="14"/>
      <c r="O682" s="115"/>
    </row>
    <row r="683" spans="2:15" ht="15.75" customHeight="1">
      <c r="B683" s="62"/>
      <c r="C683" s="15"/>
      <c r="F683" s="14"/>
      <c r="G683" s="14"/>
      <c r="H683" s="14"/>
      <c r="O683" s="115"/>
    </row>
    <row r="684" spans="2:15" ht="15.75" customHeight="1">
      <c r="B684" s="62"/>
      <c r="C684" s="15"/>
      <c r="F684" s="14"/>
      <c r="G684" s="14"/>
      <c r="H684" s="14"/>
      <c r="O684" s="115"/>
    </row>
    <row r="685" spans="2:15" ht="15.75" customHeight="1">
      <c r="B685" s="62"/>
      <c r="C685" s="15"/>
      <c r="F685" s="14"/>
      <c r="G685" s="14"/>
      <c r="H685" s="14"/>
      <c r="O685" s="115"/>
    </row>
    <row r="686" spans="2:15" ht="15.75" customHeight="1">
      <c r="B686" s="62"/>
      <c r="C686" s="15"/>
      <c r="F686" s="14"/>
      <c r="G686" s="14"/>
      <c r="H686" s="14"/>
      <c r="O686" s="115"/>
    </row>
    <row r="687" spans="2:15" ht="15.75" customHeight="1">
      <c r="B687" s="62"/>
      <c r="C687" s="15"/>
      <c r="F687" s="14"/>
      <c r="G687" s="14"/>
      <c r="H687" s="14"/>
      <c r="O687" s="115"/>
    </row>
    <row r="688" spans="2:15" ht="15.75" customHeight="1">
      <c r="B688" s="62"/>
      <c r="C688" s="15"/>
      <c r="F688" s="14"/>
      <c r="G688" s="14"/>
      <c r="H688" s="14"/>
      <c r="O688" s="115"/>
    </row>
    <row r="689" spans="2:15" ht="15.75" customHeight="1">
      <c r="B689" s="62"/>
      <c r="C689" s="15"/>
      <c r="F689" s="14"/>
      <c r="G689" s="14"/>
      <c r="H689" s="14"/>
      <c r="O689" s="115"/>
    </row>
    <row r="690" spans="2:15" ht="15.75" customHeight="1">
      <c r="B690" s="62"/>
      <c r="C690" s="15"/>
      <c r="F690" s="14"/>
      <c r="G690" s="14"/>
      <c r="H690" s="14"/>
      <c r="O690" s="115"/>
    </row>
    <row r="691" spans="2:15" ht="15.75" customHeight="1">
      <c r="B691" s="62"/>
      <c r="C691" s="15"/>
      <c r="F691" s="14"/>
      <c r="G691" s="14"/>
      <c r="H691" s="14"/>
      <c r="O691" s="115"/>
    </row>
    <row r="692" spans="2:15" ht="15.75" customHeight="1">
      <c r="B692" s="62"/>
      <c r="C692" s="15"/>
      <c r="F692" s="14"/>
      <c r="G692" s="14"/>
      <c r="H692" s="14"/>
      <c r="O692" s="115"/>
    </row>
    <row r="693" spans="2:15" ht="15.75" customHeight="1">
      <c r="B693" s="62"/>
      <c r="C693" s="15"/>
      <c r="F693" s="14"/>
      <c r="G693" s="14"/>
      <c r="H693" s="14"/>
      <c r="O693" s="115"/>
    </row>
    <row r="694" spans="2:15" ht="15.75" customHeight="1">
      <c r="B694" s="62"/>
      <c r="C694" s="15"/>
      <c r="F694" s="14"/>
      <c r="G694" s="14"/>
      <c r="H694" s="14"/>
      <c r="O694" s="115"/>
    </row>
    <row r="695" spans="2:15" ht="15.75" customHeight="1">
      <c r="B695" s="62"/>
      <c r="C695" s="15"/>
      <c r="F695" s="14"/>
      <c r="G695" s="14"/>
      <c r="H695" s="14"/>
      <c r="O695" s="115"/>
    </row>
    <row r="696" spans="2:15" ht="15.75" customHeight="1">
      <c r="B696" s="62"/>
      <c r="C696" s="15"/>
      <c r="F696" s="14"/>
      <c r="G696" s="14"/>
      <c r="H696" s="14"/>
      <c r="O696" s="115"/>
    </row>
    <row r="697" spans="2:15" ht="15.75" customHeight="1">
      <c r="B697" s="62"/>
      <c r="C697" s="15"/>
      <c r="F697" s="14"/>
      <c r="G697" s="14"/>
      <c r="H697" s="14"/>
      <c r="O697" s="115"/>
    </row>
    <row r="698" spans="2:15" ht="15.75" customHeight="1">
      <c r="B698" s="62"/>
      <c r="C698" s="15"/>
      <c r="F698" s="14"/>
      <c r="G698" s="14"/>
      <c r="H698" s="14"/>
      <c r="O698" s="115"/>
    </row>
    <row r="699" spans="2:15" ht="15.75" customHeight="1">
      <c r="B699" s="62"/>
      <c r="C699" s="15"/>
      <c r="F699" s="14"/>
      <c r="G699" s="14"/>
      <c r="H699" s="14"/>
      <c r="O699" s="115"/>
    </row>
    <row r="700" spans="2:15" ht="15.75" customHeight="1">
      <c r="B700" s="62"/>
      <c r="C700" s="15"/>
      <c r="F700" s="14"/>
      <c r="G700" s="14"/>
      <c r="H700" s="14"/>
      <c r="O700" s="115"/>
    </row>
    <row r="701" spans="2:15" ht="15.75" customHeight="1">
      <c r="B701" s="62"/>
      <c r="C701" s="15"/>
      <c r="F701" s="14"/>
      <c r="G701" s="14"/>
      <c r="H701" s="14"/>
      <c r="O701" s="115"/>
    </row>
    <row r="702" spans="2:15" ht="15.75" customHeight="1">
      <c r="B702" s="62"/>
      <c r="C702" s="15"/>
      <c r="F702" s="14"/>
      <c r="G702" s="14"/>
      <c r="H702" s="14"/>
      <c r="O702" s="115"/>
    </row>
    <row r="703" spans="2:15" ht="15.75" customHeight="1">
      <c r="B703" s="62"/>
      <c r="C703" s="15"/>
      <c r="F703" s="14"/>
      <c r="G703" s="14"/>
      <c r="H703" s="14"/>
      <c r="O703" s="115"/>
    </row>
    <row r="704" spans="2:15" ht="15.75" customHeight="1">
      <c r="B704" s="62"/>
      <c r="C704" s="15"/>
      <c r="F704" s="14"/>
      <c r="G704" s="14"/>
      <c r="H704" s="14"/>
      <c r="O704" s="115"/>
    </row>
    <row r="705" spans="2:15" ht="15.75" customHeight="1">
      <c r="B705" s="62"/>
      <c r="C705" s="15"/>
      <c r="F705" s="14"/>
      <c r="G705" s="14"/>
      <c r="H705" s="14"/>
      <c r="O705" s="115"/>
    </row>
    <row r="706" spans="2:15" ht="15.75" customHeight="1">
      <c r="B706" s="62"/>
      <c r="C706" s="15"/>
      <c r="F706" s="14"/>
      <c r="G706" s="14"/>
      <c r="H706" s="14"/>
      <c r="O706" s="115"/>
    </row>
    <row r="707" spans="2:15" ht="15.75" customHeight="1">
      <c r="B707" s="62"/>
      <c r="C707" s="15"/>
      <c r="F707" s="14"/>
      <c r="G707" s="14"/>
      <c r="H707" s="14"/>
      <c r="O707" s="115"/>
    </row>
    <row r="708" spans="2:15" ht="15.75" customHeight="1">
      <c r="B708" s="62"/>
      <c r="C708" s="15"/>
      <c r="F708" s="14"/>
      <c r="G708" s="14"/>
      <c r="H708" s="14"/>
      <c r="O708" s="115"/>
    </row>
    <row r="709" spans="2:15" ht="15.75" customHeight="1">
      <c r="B709" s="62"/>
      <c r="C709" s="15"/>
      <c r="F709" s="14"/>
      <c r="G709" s="14"/>
      <c r="H709" s="14"/>
      <c r="O709" s="115"/>
    </row>
    <row r="710" spans="2:15" ht="15.75" customHeight="1">
      <c r="B710" s="62"/>
      <c r="C710" s="15"/>
      <c r="F710" s="14"/>
      <c r="G710" s="14"/>
      <c r="H710" s="14"/>
      <c r="O710" s="115"/>
    </row>
    <row r="711" spans="2:15" ht="15.75" customHeight="1">
      <c r="B711" s="62"/>
      <c r="C711" s="15"/>
      <c r="F711" s="14"/>
      <c r="G711" s="14"/>
      <c r="H711" s="14"/>
      <c r="O711" s="115"/>
    </row>
    <row r="712" spans="2:15" ht="15.75" customHeight="1">
      <c r="B712" s="62"/>
      <c r="C712" s="15"/>
      <c r="F712" s="14"/>
      <c r="G712" s="14"/>
      <c r="H712" s="14"/>
      <c r="O712" s="115"/>
    </row>
    <row r="713" spans="2:15" ht="15.75" customHeight="1">
      <c r="B713" s="62"/>
      <c r="C713" s="15"/>
      <c r="F713" s="14"/>
      <c r="G713" s="14"/>
      <c r="H713" s="14"/>
      <c r="O713" s="115"/>
    </row>
    <row r="714" spans="2:15" ht="15.75" customHeight="1">
      <c r="B714" s="62"/>
      <c r="C714" s="15"/>
      <c r="F714" s="14"/>
      <c r="G714" s="14"/>
      <c r="H714" s="14"/>
      <c r="O714" s="115"/>
    </row>
    <row r="715" spans="2:15" ht="15.75" customHeight="1">
      <c r="B715" s="62"/>
      <c r="C715" s="15"/>
      <c r="F715" s="14"/>
      <c r="G715" s="14"/>
      <c r="H715" s="14"/>
      <c r="O715" s="115"/>
    </row>
    <row r="716" spans="2:15" ht="15.75" customHeight="1">
      <c r="B716" s="62"/>
      <c r="C716" s="15"/>
      <c r="F716" s="14"/>
      <c r="G716" s="14"/>
      <c r="H716" s="14"/>
      <c r="O716" s="115"/>
    </row>
    <row r="717" spans="2:15" ht="15.75" customHeight="1">
      <c r="B717" s="62"/>
      <c r="C717" s="15"/>
      <c r="F717" s="14"/>
      <c r="G717" s="14"/>
      <c r="H717" s="14"/>
      <c r="O717" s="115"/>
    </row>
    <row r="718" spans="2:15" ht="15.75" customHeight="1">
      <c r="B718" s="62"/>
      <c r="C718" s="15"/>
      <c r="F718" s="14"/>
      <c r="G718" s="14"/>
      <c r="H718" s="14"/>
      <c r="O718" s="115"/>
    </row>
    <row r="719" spans="2:15" ht="15.75" customHeight="1">
      <c r="B719" s="62"/>
      <c r="C719" s="15"/>
      <c r="F719" s="14"/>
      <c r="G719" s="14"/>
      <c r="H719" s="14"/>
      <c r="O719" s="115"/>
    </row>
    <row r="720" spans="2:15" ht="15.75" customHeight="1">
      <c r="B720" s="62"/>
      <c r="C720" s="15"/>
      <c r="F720" s="14"/>
      <c r="G720" s="14"/>
      <c r="H720" s="14"/>
      <c r="O720" s="115"/>
    </row>
    <row r="721" spans="2:15" ht="15.75" customHeight="1">
      <c r="B721" s="62"/>
      <c r="C721" s="15"/>
      <c r="F721" s="14"/>
      <c r="G721" s="14"/>
      <c r="H721" s="14"/>
      <c r="O721" s="115"/>
    </row>
    <row r="722" spans="2:15" ht="15.75" customHeight="1">
      <c r="B722" s="62"/>
      <c r="C722" s="15"/>
      <c r="F722" s="14"/>
      <c r="G722" s="14"/>
      <c r="H722" s="14"/>
      <c r="O722" s="115"/>
    </row>
    <row r="723" spans="2:15" ht="15.75" customHeight="1">
      <c r="B723" s="62"/>
      <c r="C723" s="15"/>
      <c r="F723" s="14"/>
      <c r="G723" s="14"/>
      <c r="H723" s="14"/>
      <c r="O723" s="115"/>
    </row>
    <row r="724" spans="2:15" ht="15.75" customHeight="1">
      <c r="B724" s="62"/>
      <c r="C724" s="15"/>
      <c r="F724" s="14"/>
      <c r="G724" s="14"/>
      <c r="H724" s="14"/>
      <c r="O724" s="115"/>
    </row>
    <row r="725" spans="2:15" ht="15.75" customHeight="1">
      <c r="B725" s="62"/>
      <c r="C725" s="15"/>
      <c r="F725" s="14"/>
      <c r="G725" s="14"/>
      <c r="H725" s="14"/>
      <c r="O725" s="115"/>
    </row>
    <row r="726" spans="2:15" ht="15.75" customHeight="1">
      <c r="B726" s="62"/>
      <c r="C726" s="15"/>
      <c r="F726" s="14"/>
      <c r="G726" s="14"/>
      <c r="H726" s="14"/>
      <c r="O726" s="115"/>
    </row>
    <row r="727" spans="2:15" ht="15.75" customHeight="1">
      <c r="B727" s="62"/>
      <c r="C727" s="15"/>
      <c r="F727" s="14"/>
      <c r="G727" s="14"/>
      <c r="H727" s="14"/>
      <c r="O727" s="115"/>
    </row>
    <row r="728" spans="2:15" ht="15.75" customHeight="1">
      <c r="B728" s="62"/>
      <c r="C728" s="15"/>
      <c r="F728" s="14"/>
      <c r="G728" s="14"/>
      <c r="H728" s="14"/>
      <c r="O728" s="115"/>
    </row>
    <row r="729" spans="2:15" ht="15.75" customHeight="1">
      <c r="B729" s="62"/>
      <c r="C729" s="15"/>
      <c r="F729" s="14"/>
      <c r="G729" s="14"/>
      <c r="H729" s="14"/>
      <c r="O729" s="115"/>
    </row>
    <row r="730" spans="2:15" ht="15.75" customHeight="1">
      <c r="B730" s="62"/>
      <c r="C730" s="15"/>
      <c r="F730" s="14"/>
      <c r="G730" s="14"/>
      <c r="H730" s="14"/>
      <c r="O730" s="115"/>
    </row>
    <row r="731" spans="2:15" ht="15.75" customHeight="1">
      <c r="B731" s="62"/>
      <c r="C731" s="15"/>
      <c r="F731" s="14"/>
      <c r="G731" s="14"/>
      <c r="H731" s="14"/>
      <c r="O731" s="115"/>
    </row>
    <row r="732" spans="2:15" ht="15.75" customHeight="1">
      <c r="B732" s="62"/>
      <c r="C732" s="15"/>
      <c r="F732" s="14"/>
      <c r="G732" s="14"/>
      <c r="H732" s="14"/>
      <c r="O732" s="115"/>
    </row>
    <row r="733" spans="2:15" ht="15.75" customHeight="1">
      <c r="B733" s="62"/>
      <c r="C733" s="15"/>
      <c r="F733" s="14"/>
      <c r="G733" s="14"/>
      <c r="H733" s="14"/>
      <c r="O733" s="115"/>
    </row>
    <row r="734" spans="2:15" ht="15.75" customHeight="1">
      <c r="B734" s="62"/>
      <c r="C734" s="15"/>
      <c r="F734" s="14"/>
      <c r="G734" s="14"/>
      <c r="H734" s="14"/>
      <c r="O734" s="115"/>
    </row>
    <row r="735" spans="2:15" ht="15.75" customHeight="1">
      <c r="B735" s="62"/>
      <c r="C735" s="15"/>
      <c r="F735" s="14"/>
      <c r="G735" s="14"/>
      <c r="H735" s="14"/>
      <c r="O735" s="115"/>
    </row>
    <row r="736" spans="2:15" ht="15.75" customHeight="1">
      <c r="B736" s="62"/>
      <c r="C736" s="15"/>
      <c r="F736" s="14"/>
      <c r="G736" s="14"/>
      <c r="H736" s="14"/>
      <c r="O736" s="115"/>
    </row>
    <row r="737" spans="2:15" ht="15.75" customHeight="1">
      <c r="B737" s="62"/>
      <c r="C737" s="15"/>
      <c r="F737" s="14"/>
      <c r="G737" s="14"/>
      <c r="H737" s="14"/>
      <c r="O737" s="115"/>
    </row>
    <row r="738" spans="2:15" ht="15.75" customHeight="1">
      <c r="B738" s="62"/>
      <c r="C738" s="15"/>
      <c r="F738" s="14"/>
      <c r="G738" s="14"/>
      <c r="H738" s="14"/>
      <c r="O738" s="115"/>
    </row>
    <row r="739" spans="2:15" ht="15.75" customHeight="1">
      <c r="B739" s="62"/>
      <c r="C739" s="15"/>
      <c r="F739" s="14"/>
      <c r="G739" s="14"/>
      <c r="H739" s="14"/>
      <c r="O739" s="115"/>
    </row>
    <row r="740" spans="2:15" ht="15.75" customHeight="1">
      <c r="B740" s="62"/>
      <c r="C740" s="15"/>
      <c r="F740" s="14"/>
      <c r="G740" s="14"/>
      <c r="H740" s="14"/>
      <c r="O740" s="115"/>
    </row>
    <row r="741" spans="2:15" ht="15.75" customHeight="1">
      <c r="B741" s="62"/>
      <c r="C741" s="15"/>
      <c r="F741" s="14"/>
      <c r="G741" s="14"/>
      <c r="H741" s="14"/>
      <c r="O741" s="115"/>
    </row>
    <row r="742" spans="2:15" ht="15.75" customHeight="1">
      <c r="B742" s="62"/>
      <c r="C742" s="15"/>
      <c r="F742" s="14"/>
      <c r="G742" s="14"/>
      <c r="H742" s="14"/>
      <c r="O742" s="115"/>
    </row>
    <row r="743" spans="2:15" ht="15.75" customHeight="1">
      <c r="B743" s="62"/>
      <c r="C743" s="15"/>
      <c r="F743" s="14"/>
      <c r="G743" s="14"/>
      <c r="H743" s="14"/>
      <c r="O743" s="115"/>
    </row>
    <row r="744" spans="2:15" ht="15.75" customHeight="1">
      <c r="B744" s="62"/>
      <c r="C744" s="15"/>
      <c r="F744" s="14"/>
      <c r="G744" s="14"/>
      <c r="H744" s="14"/>
      <c r="O744" s="115"/>
    </row>
    <row r="745" spans="2:15" ht="15.75" customHeight="1">
      <c r="B745" s="62"/>
      <c r="C745" s="15"/>
      <c r="F745" s="14"/>
      <c r="G745" s="14"/>
      <c r="H745" s="14"/>
      <c r="O745" s="115"/>
    </row>
    <row r="746" spans="2:15" ht="15.75" customHeight="1">
      <c r="B746" s="62"/>
      <c r="C746" s="15"/>
      <c r="F746" s="14"/>
      <c r="G746" s="14"/>
      <c r="H746" s="14"/>
      <c r="O746" s="115"/>
    </row>
    <row r="747" spans="2:15" ht="15.75" customHeight="1">
      <c r="B747" s="62"/>
      <c r="C747" s="15"/>
      <c r="F747" s="14"/>
      <c r="G747" s="14"/>
      <c r="H747" s="14"/>
      <c r="O747" s="115"/>
    </row>
    <row r="748" spans="2:15" ht="15.75" customHeight="1">
      <c r="B748" s="62"/>
      <c r="C748" s="15"/>
      <c r="F748" s="14"/>
      <c r="G748" s="14"/>
      <c r="H748" s="14"/>
      <c r="O748" s="115"/>
    </row>
    <row r="749" spans="2:15" ht="15.75" customHeight="1">
      <c r="B749" s="62"/>
      <c r="C749" s="15"/>
      <c r="F749" s="14"/>
      <c r="G749" s="14"/>
      <c r="H749" s="14"/>
      <c r="O749" s="115"/>
    </row>
    <row r="750" spans="2:15" ht="15.75" customHeight="1">
      <c r="B750" s="62"/>
      <c r="C750" s="15"/>
      <c r="F750" s="14"/>
      <c r="G750" s="14"/>
      <c r="H750" s="14"/>
      <c r="O750" s="115"/>
    </row>
    <row r="751" spans="2:15" ht="15.75" customHeight="1">
      <c r="B751" s="62"/>
      <c r="C751" s="15"/>
      <c r="F751" s="14"/>
      <c r="G751" s="14"/>
      <c r="H751" s="14"/>
      <c r="O751" s="115"/>
    </row>
    <row r="752" spans="2:15" ht="15.75" customHeight="1">
      <c r="B752" s="62"/>
      <c r="C752" s="15"/>
      <c r="F752" s="14"/>
      <c r="G752" s="14"/>
      <c r="H752" s="14"/>
      <c r="O752" s="115"/>
    </row>
    <row r="753" spans="2:15" ht="15.75" customHeight="1">
      <c r="B753" s="62"/>
      <c r="C753" s="15"/>
      <c r="F753" s="14"/>
      <c r="G753" s="14"/>
      <c r="H753" s="14"/>
      <c r="O753" s="115"/>
    </row>
    <row r="754" spans="2:15" ht="15.75" customHeight="1">
      <c r="B754" s="62"/>
      <c r="C754" s="15"/>
      <c r="F754" s="14"/>
      <c r="G754" s="14"/>
      <c r="H754" s="14"/>
      <c r="O754" s="115"/>
    </row>
    <row r="755" spans="2:15" ht="15.75" customHeight="1">
      <c r="B755" s="62"/>
      <c r="C755" s="15"/>
      <c r="F755" s="14"/>
      <c r="G755" s="14"/>
      <c r="H755" s="14"/>
      <c r="O755" s="115"/>
    </row>
    <row r="756" spans="2:15" ht="15.75" customHeight="1">
      <c r="B756" s="62"/>
      <c r="C756" s="15"/>
      <c r="F756" s="14"/>
      <c r="G756" s="14"/>
      <c r="H756" s="14"/>
      <c r="O756" s="115"/>
    </row>
    <row r="757" spans="2:15" ht="15.75" customHeight="1">
      <c r="B757" s="62"/>
      <c r="C757" s="15"/>
      <c r="F757" s="14"/>
      <c r="G757" s="14"/>
      <c r="H757" s="14"/>
      <c r="O757" s="115"/>
    </row>
    <row r="758" spans="2:15" ht="15.75" customHeight="1">
      <c r="B758" s="62"/>
      <c r="C758" s="15"/>
      <c r="F758" s="14"/>
      <c r="G758" s="14"/>
      <c r="H758" s="14"/>
      <c r="O758" s="115"/>
    </row>
    <row r="759" spans="2:15" ht="15.75" customHeight="1">
      <c r="B759" s="62"/>
      <c r="C759" s="15"/>
      <c r="F759" s="14"/>
      <c r="G759" s="14"/>
      <c r="H759" s="14"/>
      <c r="O759" s="115"/>
    </row>
    <row r="760" spans="2:15" ht="15.75" customHeight="1">
      <c r="B760" s="62"/>
      <c r="C760" s="15"/>
      <c r="F760" s="14"/>
      <c r="G760" s="14"/>
      <c r="H760" s="14"/>
      <c r="O760" s="115"/>
    </row>
    <row r="761" spans="2:15" ht="15.75" customHeight="1">
      <c r="B761" s="62"/>
      <c r="C761" s="15"/>
      <c r="F761" s="14"/>
      <c r="G761" s="14"/>
      <c r="H761" s="14"/>
      <c r="O761" s="115"/>
    </row>
    <row r="762" spans="2:15" ht="15.75" customHeight="1">
      <c r="B762" s="62"/>
      <c r="C762" s="15"/>
      <c r="F762" s="14"/>
      <c r="G762" s="14"/>
      <c r="H762" s="14"/>
      <c r="O762" s="115"/>
    </row>
    <row r="763" spans="2:15" ht="15.75" customHeight="1">
      <c r="B763" s="62"/>
      <c r="C763" s="15"/>
      <c r="F763" s="14"/>
      <c r="G763" s="14"/>
      <c r="H763" s="14"/>
      <c r="O763" s="115"/>
    </row>
    <row r="764" spans="2:15" ht="15.75" customHeight="1">
      <c r="B764" s="62"/>
      <c r="C764" s="15"/>
      <c r="F764" s="14"/>
      <c r="G764" s="14"/>
      <c r="H764" s="14"/>
      <c r="O764" s="115"/>
    </row>
    <row r="765" spans="2:15" ht="15.75" customHeight="1">
      <c r="B765" s="62"/>
      <c r="C765" s="15"/>
      <c r="F765" s="14"/>
      <c r="G765" s="14"/>
      <c r="H765" s="14"/>
      <c r="O765" s="115"/>
    </row>
    <row r="766" spans="2:15" ht="15.75" customHeight="1">
      <c r="B766" s="62"/>
      <c r="C766" s="15"/>
      <c r="F766" s="14"/>
      <c r="G766" s="14"/>
      <c r="H766" s="14"/>
      <c r="O766" s="115"/>
    </row>
    <row r="767" spans="2:15" ht="15.75" customHeight="1">
      <c r="B767" s="62"/>
      <c r="C767" s="15"/>
      <c r="F767" s="14"/>
      <c r="G767" s="14"/>
      <c r="H767" s="14"/>
      <c r="O767" s="115"/>
    </row>
    <row r="768" spans="2:15" ht="15.75" customHeight="1">
      <c r="B768" s="62"/>
      <c r="C768" s="15"/>
      <c r="F768" s="14"/>
      <c r="G768" s="14"/>
      <c r="H768" s="14"/>
      <c r="O768" s="115"/>
    </row>
    <row r="769" spans="2:15" ht="15.75" customHeight="1">
      <c r="B769" s="62"/>
      <c r="C769" s="15"/>
      <c r="F769" s="14"/>
      <c r="G769" s="14"/>
      <c r="H769" s="14"/>
      <c r="O769" s="115"/>
    </row>
    <row r="770" spans="2:15" ht="15.75" customHeight="1">
      <c r="B770" s="62"/>
      <c r="C770" s="15"/>
      <c r="F770" s="14"/>
      <c r="G770" s="14"/>
      <c r="H770" s="14"/>
      <c r="O770" s="115"/>
    </row>
    <row r="771" spans="2:15" ht="15.75" customHeight="1">
      <c r="B771" s="62"/>
      <c r="C771" s="15"/>
      <c r="F771" s="14"/>
      <c r="G771" s="14"/>
      <c r="H771" s="14"/>
      <c r="O771" s="115"/>
    </row>
    <row r="772" spans="2:15" ht="15.75" customHeight="1">
      <c r="B772" s="62"/>
      <c r="C772" s="15"/>
      <c r="F772" s="14"/>
      <c r="G772" s="14"/>
      <c r="H772" s="14"/>
      <c r="O772" s="115"/>
    </row>
    <row r="773" spans="2:15" ht="15.75" customHeight="1">
      <c r="B773" s="62"/>
      <c r="C773" s="15"/>
      <c r="F773" s="14"/>
      <c r="G773" s="14"/>
      <c r="H773" s="14"/>
      <c r="O773" s="115"/>
    </row>
    <row r="774" spans="2:15" ht="15.75" customHeight="1">
      <c r="B774" s="62"/>
      <c r="C774" s="15"/>
      <c r="F774" s="14"/>
      <c r="G774" s="14"/>
      <c r="H774" s="14"/>
      <c r="O774" s="115"/>
    </row>
    <row r="775" spans="2:15" ht="15.75" customHeight="1">
      <c r="B775" s="62"/>
      <c r="C775" s="15"/>
      <c r="F775" s="14"/>
      <c r="G775" s="14"/>
      <c r="H775" s="14"/>
      <c r="O775" s="115"/>
    </row>
    <row r="776" spans="2:15" ht="15.75" customHeight="1">
      <c r="B776" s="62"/>
      <c r="C776" s="15"/>
      <c r="F776" s="14"/>
      <c r="G776" s="14"/>
      <c r="H776" s="14"/>
      <c r="O776" s="115"/>
    </row>
    <row r="777" spans="2:15" ht="15.75" customHeight="1">
      <c r="B777" s="62"/>
      <c r="C777" s="15"/>
      <c r="F777" s="14"/>
      <c r="G777" s="14"/>
      <c r="H777" s="14"/>
      <c r="O777" s="115"/>
    </row>
    <row r="778" spans="2:15" ht="15.75" customHeight="1">
      <c r="B778" s="62"/>
      <c r="C778" s="15"/>
      <c r="F778" s="14"/>
      <c r="G778" s="14"/>
      <c r="H778" s="14"/>
      <c r="O778" s="115"/>
    </row>
    <row r="779" spans="2:15" ht="15.75" customHeight="1">
      <c r="B779" s="62"/>
      <c r="C779" s="15"/>
      <c r="F779" s="14"/>
      <c r="G779" s="14"/>
      <c r="H779" s="14"/>
      <c r="O779" s="115"/>
    </row>
    <row r="780" spans="2:15" ht="15.75" customHeight="1">
      <c r="B780" s="62"/>
      <c r="C780" s="15"/>
      <c r="F780" s="14"/>
      <c r="G780" s="14"/>
      <c r="H780" s="14"/>
      <c r="O780" s="115"/>
    </row>
    <row r="781" spans="2:15" ht="15.75" customHeight="1">
      <c r="B781" s="62"/>
      <c r="C781" s="15"/>
      <c r="F781" s="14"/>
      <c r="G781" s="14"/>
      <c r="H781" s="14"/>
      <c r="O781" s="115"/>
    </row>
    <row r="782" spans="2:15" ht="15.75" customHeight="1">
      <c r="B782" s="62"/>
      <c r="C782" s="15"/>
      <c r="F782" s="14"/>
      <c r="G782" s="14"/>
      <c r="H782" s="14"/>
      <c r="O782" s="115"/>
    </row>
    <row r="783" spans="2:15" ht="15.75" customHeight="1">
      <c r="B783" s="62"/>
      <c r="C783" s="15"/>
      <c r="F783" s="14"/>
      <c r="G783" s="14"/>
      <c r="H783" s="14"/>
      <c r="O783" s="115"/>
    </row>
    <row r="784" spans="2:15" ht="15.75" customHeight="1">
      <c r="B784" s="62"/>
      <c r="C784" s="15"/>
      <c r="F784" s="14"/>
      <c r="G784" s="14"/>
      <c r="H784" s="14"/>
      <c r="O784" s="115"/>
    </row>
    <row r="785" spans="2:15" ht="15.75" customHeight="1">
      <c r="B785" s="62"/>
      <c r="C785" s="15"/>
      <c r="F785" s="14"/>
      <c r="G785" s="14"/>
      <c r="H785" s="14"/>
      <c r="O785" s="115"/>
    </row>
    <row r="786" spans="2:15" ht="15.75" customHeight="1">
      <c r="B786" s="62"/>
      <c r="C786" s="15"/>
      <c r="F786" s="14"/>
      <c r="G786" s="14"/>
      <c r="H786" s="14"/>
      <c r="O786" s="115"/>
    </row>
    <row r="787" spans="2:15" ht="15.75" customHeight="1">
      <c r="B787" s="62"/>
      <c r="C787" s="15"/>
      <c r="F787" s="14"/>
      <c r="G787" s="14"/>
      <c r="H787" s="14"/>
      <c r="O787" s="115"/>
    </row>
    <row r="788" spans="2:15" ht="15.75" customHeight="1">
      <c r="B788" s="62"/>
      <c r="C788" s="15"/>
      <c r="F788" s="14"/>
      <c r="G788" s="14"/>
      <c r="H788" s="14"/>
      <c r="O788" s="115"/>
    </row>
    <row r="789" spans="2:15" ht="15.75" customHeight="1">
      <c r="B789" s="62"/>
      <c r="C789" s="15"/>
      <c r="F789" s="14"/>
      <c r="G789" s="14"/>
      <c r="H789" s="14"/>
      <c r="O789" s="115"/>
    </row>
    <row r="790" spans="2:15" ht="15.75" customHeight="1">
      <c r="B790" s="62"/>
      <c r="C790" s="15"/>
      <c r="F790" s="14"/>
      <c r="G790" s="14"/>
      <c r="H790" s="14"/>
      <c r="O790" s="115"/>
    </row>
    <row r="791" spans="2:15" ht="15.75" customHeight="1">
      <c r="B791" s="62"/>
      <c r="C791" s="15"/>
      <c r="F791" s="14"/>
      <c r="G791" s="14"/>
      <c r="H791" s="14"/>
      <c r="O791" s="115"/>
    </row>
    <row r="792" spans="2:15" ht="15.75" customHeight="1">
      <c r="B792" s="62"/>
      <c r="C792" s="15"/>
      <c r="F792" s="14"/>
      <c r="G792" s="14"/>
      <c r="H792" s="14"/>
      <c r="O792" s="115"/>
    </row>
    <row r="793" spans="2:15" ht="15.75" customHeight="1">
      <c r="B793" s="62"/>
      <c r="C793" s="15"/>
      <c r="F793" s="14"/>
      <c r="G793" s="14"/>
      <c r="H793" s="14"/>
      <c r="O793" s="115"/>
    </row>
    <row r="794" spans="2:15" ht="15.75" customHeight="1">
      <c r="B794" s="62"/>
      <c r="C794" s="15"/>
      <c r="F794" s="14"/>
      <c r="G794" s="14"/>
      <c r="H794" s="14"/>
      <c r="O794" s="115"/>
    </row>
    <row r="795" spans="2:15" ht="15.75" customHeight="1">
      <c r="B795" s="62"/>
      <c r="C795" s="15"/>
      <c r="F795" s="14"/>
      <c r="G795" s="14"/>
      <c r="H795" s="14"/>
      <c r="O795" s="115"/>
    </row>
    <row r="796" spans="2:15" ht="15.75" customHeight="1">
      <c r="B796" s="62"/>
      <c r="C796" s="15"/>
      <c r="F796" s="14"/>
      <c r="G796" s="14"/>
      <c r="H796" s="14"/>
      <c r="O796" s="115"/>
    </row>
    <row r="797" spans="2:15" ht="15.75" customHeight="1">
      <c r="B797" s="62"/>
      <c r="C797" s="15"/>
      <c r="F797" s="14"/>
      <c r="G797" s="14"/>
      <c r="H797" s="14"/>
      <c r="O797" s="115"/>
    </row>
    <row r="798" spans="2:15" ht="15.75" customHeight="1">
      <c r="B798" s="62"/>
      <c r="C798" s="15"/>
      <c r="F798" s="14"/>
      <c r="G798" s="14"/>
      <c r="H798" s="14"/>
      <c r="O798" s="115"/>
    </row>
    <row r="799" spans="2:15" ht="15.75" customHeight="1">
      <c r="B799" s="62"/>
      <c r="C799" s="15"/>
      <c r="F799" s="14"/>
      <c r="G799" s="14"/>
      <c r="H799" s="14"/>
      <c r="O799" s="115"/>
    </row>
    <row r="800" spans="2:15" ht="15.75" customHeight="1">
      <c r="B800" s="62"/>
      <c r="C800" s="15"/>
      <c r="F800" s="14"/>
      <c r="G800" s="14"/>
      <c r="H800" s="14"/>
      <c r="O800" s="115"/>
    </row>
    <row r="801" spans="2:15" ht="15.75" customHeight="1">
      <c r="B801" s="62"/>
      <c r="C801" s="15"/>
      <c r="F801" s="14"/>
      <c r="G801" s="14"/>
      <c r="H801" s="14"/>
      <c r="O801" s="115"/>
    </row>
    <row r="802" spans="2:15" ht="15.75" customHeight="1">
      <c r="B802" s="62"/>
      <c r="C802" s="15"/>
      <c r="F802" s="14"/>
      <c r="G802" s="14"/>
      <c r="H802" s="14"/>
      <c r="O802" s="115"/>
    </row>
    <row r="803" spans="2:15" ht="15.75" customHeight="1">
      <c r="B803" s="62"/>
      <c r="C803" s="15"/>
      <c r="F803" s="14"/>
      <c r="G803" s="14"/>
      <c r="H803" s="14"/>
      <c r="O803" s="115"/>
    </row>
    <row r="804" spans="2:15" ht="15.75" customHeight="1">
      <c r="B804" s="62"/>
      <c r="C804" s="15"/>
      <c r="F804" s="14"/>
      <c r="G804" s="14"/>
      <c r="H804" s="14"/>
      <c r="O804" s="115"/>
    </row>
    <row r="805" spans="2:15" ht="15.75" customHeight="1">
      <c r="B805" s="62"/>
      <c r="C805" s="15"/>
      <c r="F805" s="14"/>
      <c r="G805" s="14"/>
      <c r="H805" s="14"/>
      <c r="O805" s="115"/>
    </row>
    <row r="806" spans="2:15" ht="15.75" customHeight="1">
      <c r="B806" s="62"/>
      <c r="C806" s="15"/>
      <c r="F806" s="14"/>
      <c r="G806" s="14"/>
      <c r="H806" s="14"/>
      <c r="O806" s="115"/>
    </row>
    <row r="807" spans="2:15" ht="15.75" customHeight="1">
      <c r="B807" s="62"/>
      <c r="C807" s="15"/>
      <c r="F807" s="14"/>
      <c r="G807" s="14"/>
      <c r="H807" s="14"/>
      <c r="O807" s="115"/>
    </row>
    <row r="808" spans="2:15" ht="15.75" customHeight="1">
      <c r="B808" s="62"/>
      <c r="C808" s="15"/>
      <c r="F808" s="14"/>
      <c r="G808" s="14"/>
      <c r="H808" s="14"/>
      <c r="O808" s="115"/>
    </row>
    <row r="809" spans="2:15" ht="15.75" customHeight="1">
      <c r="B809" s="62"/>
      <c r="C809" s="15"/>
      <c r="F809" s="14"/>
      <c r="G809" s="14"/>
      <c r="H809" s="14"/>
      <c r="O809" s="115"/>
    </row>
    <row r="810" spans="2:15" ht="15.75" customHeight="1">
      <c r="B810" s="62"/>
      <c r="C810" s="15"/>
      <c r="F810" s="14"/>
      <c r="G810" s="14"/>
      <c r="H810" s="14"/>
      <c r="O810" s="115"/>
    </row>
    <row r="811" spans="2:15" ht="15.75" customHeight="1">
      <c r="B811" s="62"/>
      <c r="C811" s="15"/>
      <c r="F811" s="14"/>
      <c r="G811" s="14"/>
      <c r="H811" s="14"/>
      <c r="O811" s="115"/>
    </row>
    <row r="812" spans="2:15" ht="15.75" customHeight="1">
      <c r="B812" s="62"/>
      <c r="C812" s="15"/>
      <c r="F812" s="14"/>
      <c r="G812" s="14"/>
      <c r="H812" s="14"/>
      <c r="O812" s="115"/>
    </row>
    <row r="813" spans="2:15" ht="15.75" customHeight="1">
      <c r="B813" s="62"/>
      <c r="C813" s="15"/>
      <c r="F813" s="14"/>
      <c r="G813" s="14"/>
      <c r="H813" s="14"/>
      <c r="O813" s="115"/>
    </row>
    <row r="814" spans="2:15" ht="15.75" customHeight="1">
      <c r="B814" s="62"/>
      <c r="C814" s="15"/>
      <c r="F814" s="14"/>
      <c r="G814" s="14"/>
      <c r="H814" s="14"/>
      <c r="O814" s="115"/>
    </row>
    <row r="815" spans="2:15" ht="15.75" customHeight="1">
      <c r="B815" s="62"/>
      <c r="C815" s="15"/>
      <c r="F815" s="14"/>
      <c r="G815" s="14"/>
      <c r="H815" s="14"/>
      <c r="O815" s="115"/>
    </row>
    <row r="816" spans="2:15" ht="15.75" customHeight="1">
      <c r="B816" s="62"/>
      <c r="C816" s="15"/>
      <c r="F816" s="14"/>
      <c r="G816" s="14"/>
      <c r="H816" s="14"/>
      <c r="O816" s="115"/>
    </row>
    <row r="817" spans="2:15" ht="15.75" customHeight="1">
      <c r="B817" s="62"/>
      <c r="C817" s="15"/>
      <c r="F817" s="14"/>
      <c r="G817" s="14"/>
      <c r="H817" s="14"/>
      <c r="O817" s="115"/>
    </row>
    <row r="818" spans="2:15" ht="15.75" customHeight="1">
      <c r="B818" s="62"/>
      <c r="C818" s="15"/>
      <c r="F818" s="14"/>
      <c r="G818" s="14"/>
      <c r="H818" s="14"/>
      <c r="O818" s="115"/>
    </row>
    <row r="819" spans="2:15" ht="15.75" customHeight="1">
      <c r="B819" s="62"/>
      <c r="C819" s="15"/>
      <c r="F819" s="14"/>
      <c r="G819" s="14"/>
      <c r="H819" s="14"/>
      <c r="O819" s="115"/>
    </row>
    <row r="820" spans="2:15" ht="15.75" customHeight="1">
      <c r="B820" s="62"/>
      <c r="C820" s="15"/>
      <c r="F820" s="14"/>
      <c r="G820" s="14"/>
      <c r="H820" s="14"/>
      <c r="O820" s="115"/>
    </row>
    <row r="821" spans="2:15" ht="15.75" customHeight="1">
      <c r="B821" s="62"/>
      <c r="C821" s="15"/>
      <c r="F821" s="14"/>
      <c r="G821" s="14"/>
      <c r="H821" s="14"/>
      <c r="O821" s="115"/>
    </row>
    <row r="822" spans="2:15" ht="15.75" customHeight="1">
      <c r="B822" s="62"/>
      <c r="C822" s="15"/>
      <c r="F822" s="14"/>
      <c r="G822" s="14"/>
      <c r="H822" s="14"/>
      <c r="O822" s="115"/>
    </row>
    <row r="823" spans="2:15" ht="15.75" customHeight="1">
      <c r="B823" s="62"/>
      <c r="C823" s="15"/>
      <c r="F823" s="14"/>
      <c r="G823" s="14"/>
      <c r="H823" s="14"/>
      <c r="O823" s="115"/>
    </row>
    <row r="824" spans="2:15" ht="15.75" customHeight="1">
      <c r="B824" s="62"/>
      <c r="C824" s="15"/>
      <c r="F824" s="14"/>
      <c r="G824" s="14"/>
      <c r="H824" s="14"/>
      <c r="O824" s="115"/>
    </row>
    <row r="825" spans="2:15" ht="15.75" customHeight="1">
      <c r="B825" s="62"/>
      <c r="C825" s="15"/>
      <c r="F825" s="14"/>
      <c r="G825" s="14"/>
      <c r="H825" s="14"/>
      <c r="O825" s="115"/>
    </row>
    <row r="826" spans="2:15" ht="15.75" customHeight="1">
      <c r="B826" s="62"/>
      <c r="C826" s="15"/>
      <c r="F826" s="14"/>
      <c r="G826" s="14"/>
      <c r="H826" s="14"/>
      <c r="O826" s="115"/>
    </row>
    <row r="827" spans="2:15" ht="15.75" customHeight="1">
      <c r="B827" s="62"/>
      <c r="C827" s="15"/>
      <c r="F827" s="14"/>
      <c r="G827" s="14"/>
      <c r="H827" s="14"/>
      <c r="O827" s="115"/>
    </row>
    <row r="828" spans="2:15" ht="15.75" customHeight="1">
      <c r="B828" s="62"/>
      <c r="C828" s="15"/>
      <c r="F828" s="14"/>
      <c r="G828" s="14"/>
      <c r="H828" s="14"/>
      <c r="O828" s="115"/>
    </row>
    <row r="829" spans="2:15" ht="15.75" customHeight="1">
      <c r="B829" s="62"/>
      <c r="C829" s="15"/>
      <c r="F829" s="14"/>
      <c r="G829" s="14"/>
      <c r="H829" s="14"/>
      <c r="O829" s="115"/>
    </row>
    <row r="830" spans="2:15" ht="15.75" customHeight="1">
      <c r="B830" s="62"/>
      <c r="C830" s="15"/>
      <c r="F830" s="14"/>
      <c r="G830" s="14"/>
      <c r="H830" s="14"/>
      <c r="O830" s="115"/>
    </row>
    <row r="831" spans="2:15" ht="15.75" customHeight="1">
      <c r="B831" s="62"/>
      <c r="C831" s="15"/>
      <c r="F831" s="14"/>
      <c r="G831" s="14"/>
      <c r="H831" s="14"/>
      <c r="O831" s="115"/>
    </row>
    <row r="832" spans="2:15" ht="15.75" customHeight="1">
      <c r="B832" s="62"/>
      <c r="C832" s="15"/>
      <c r="F832" s="14"/>
      <c r="G832" s="14"/>
      <c r="H832" s="14"/>
      <c r="O832" s="115"/>
    </row>
    <row r="833" spans="2:15" ht="15.75" customHeight="1">
      <c r="B833" s="62"/>
      <c r="C833" s="15"/>
      <c r="F833" s="14"/>
      <c r="G833" s="14"/>
      <c r="H833" s="14"/>
      <c r="O833" s="115"/>
    </row>
    <row r="834" spans="2:15" ht="15.75" customHeight="1">
      <c r="B834" s="62"/>
      <c r="C834" s="15"/>
      <c r="F834" s="14"/>
      <c r="G834" s="14"/>
      <c r="H834" s="14"/>
      <c r="O834" s="115"/>
    </row>
    <row r="835" spans="2:15" ht="15.75" customHeight="1">
      <c r="B835" s="62"/>
      <c r="C835" s="15"/>
      <c r="F835" s="14"/>
      <c r="G835" s="14"/>
      <c r="H835" s="14"/>
      <c r="O835" s="115"/>
    </row>
    <row r="836" spans="2:15" ht="15.75" customHeight="1">
      <c r="B836" s="62"/>
      <c r="C836" s="15"/>
      <c r="F836" s="14"/>
      <c r="G836" s="14"/>
      <c r="H836" s="14"/>
      <c r="O836" s="115"/>
    </row>
    <row r="837" spans="2:15" ht="15.75" customHeight="1">
      <c r="B837" s="62"/>
      <c r="C837" s="15"/>
      <c r="F837" s="14"/>
      <c r="G837" s="14"/>
      <c r="H837" s="14"/>
      <c r="O837" s="115"/>
    </row>
    <row r="838" spans="2:15" ht="15.75" customHeight="1">
      <c r="B838" s="62"/>
      <c r="C838" s="15"/>
      <c r="F838" s="14"/>
      <c r="G838" s="14"/>
      <c r="H838" s="14"/>
      <c r="O838" s="115"/>
    </row>
    <row r="839" spans="2:15" ht="15.75" customHeight="1">
      <c r="B839" s="62"/>
      <c r="C839" s="15"/>
      <c r="F839" s="14"/>
      <c r="G839" s="14"/>
      <c r="H839" s="14"/>
      <c r="O839" s="115"/>
    </row>
    <row r="840" spans="2:15" ht="15.75" customHeight="1">
      <c r="B840" s="62"/>
      <c r="C840" s="15"/>
      <c r="F840" s="14"/>
      <c r="G840" s="14"/>
      <c r="H840" s="14"/>
      <c r="O840" s="115"/>
    </row>
    <row r="841" spans="2:15" ht="15.75" customHeight="1">
      <c r="B841" s="62"/>
      <c r="C841" s="15"/>
      <c r="F841" s="14"/>
      <c r="G841" s="14"/>
      <c r="H841" s="14"/>
      <c r="O841" s="115"/>
    </row>
    <row r="842" spans="2:15" ht="15.75" customHeight="1">
      <c r="B842" s="62"/>
      <c r="C842" s="15"/>
      <c r="F842" s="14"/>
      <c r="G842" s="14"/>
      <c r="H842" s="14"/>
      <c r="O842" s="115"/>
    </row>
    <row r="843" spans="2:15" ht="15.75" customHeight="1">
      <c r="B843" s="62"/>
      <c r="C843" s="15"/>
      <c r="F843" s="14"/>
      <c r="G843" s="14"/>
      <c r="H843" s="14"/>
      <c r="O843" s="115"/>
    </row>
    <row r="844" spans="2:15" ht="15.75" customHeight="1">
      <c r="B844" s="62"/>
      <c r="C844" s="15"/>
      <c r="F844" s="14"/>
      <c r="G844" s="14"/>
      <c r="H844" s="14"/>
      <c r="O844" s="115"/>
    </row>
    <row r="845" spans="2:15" ht="15.75" customHeight="1">
      <c r="B845" s="62"/>
      <c r="C845" s="15"/>
      <c r="F845" s="14"/>
      <c r="G845" s="14"/>
      <c r="H845" s="14"/>
      <c r="O845" s="115"/>
    </row>
    <row r="846" spans="2:15" ht="15.75" customHeight="1">
      <c r="B846" s="62"/>
      <c r="C846" s="15"/>
      <c r="F846" s="14"/>
      <c r="G846" s="14"/>
      <c r="H846" s="14"/>
      <c r="O846" s="115"/>
    </row>
    <row r="847" spans="2:15" ht="15.75" customHeight="1">
      <c r="B847" s="62"/>
      <c r="C847" s="15"/>
      <c r="F847" s="14"/>
      <c r="G847" s="14"/>
      <c r="H847" s="14"/>
      <c r="O847" s="115"/>
    </row>
    <row r="848" spans="2:15" ht="15.75" customHeight="1">
      <c r="B848" s="62"/>
      <c r="C848" s="15"/>
      <c r="F848" s="14"/>
      <c r="G848" s="14"/>
      <c r="H848" s="14"/>
      <c r="O848" s="115"/>
    </row>
    <row r="849" spans="2:15" ht="15.75" customHeight="1">
      <c r="B849" s="62"/>
      <c r="C849" s="15"/>
      <c r="F849" s="14"/>
      <c r="G849" s="14"/>
      <c r="H849" s="14"/>
      <c r="O849" s="115"/>
    </row>
    <row r="850" spans="2:15" ht="15.75" customHeight="1">
      <c r="B850" s="62"/>
      <c r="C850" s="15"/>
      <c r="F850" s="14"/>
      <c r="G850" s="14"/>
      <c r="H850" s="14"/>
      <c r="O850" s="115"/>
    </row>
    <row r="851" spans="2:15" ht="15.75" customHeight="1">
      <c r="B851" s="62"/>
      <c r="C851" s="15"/>
      <c r="F851" s="14"/>
      <c r="G851" s="14"/>
      <c r="H851" s="14"/>
      <c r="O851" s="115"/>
    </row>
    <row r="852" spans="2:15" ht="15.75" customHeight="1">
      <c r="B852" s="62"/>
      <c r="C852" s="15"/>
      <c r="F852" s="14"/>
      <c r="G852" s="14"/>
      <c r="H852" s="14"/>
      <c r="O852" s="115"/>
    </row>
    <row r="853" spans="2:15" ht="15.75" customHeight="1">
      <c r="B853" s="62"/>
      <c r="C853" s="15"/>
      <c r="F853" s="14"/>
      <c r="G853" s="14"/>
      <c r="H853" s="14"/>
      <c r="O853" s="115"/>
    </row>
    <row r="854" spans="2:15" ht="15.75" customHeight="1">
      <c r="B854" s="62"/>
      <c r="C854" s="15"/>
      <c r="F854" s="14"/>
      <c r="G854" s="14"/>
      <c r="H854" s="14"/>
      <c r="O854" s="115"/>
    </row>
    <row r="855" spans="2:15" ht="15.75" customHeight="1">
      <c r="B855" s="62"/>
      <c r="C855" s="15"/>
      <c r="F855" s="14"/>
      <c r="G855" s="14"/>
      <c r="H855" s="14"/>
      <c r="O855" s="115"/>
    </row>
    <row r="856" spans="2:15" ht="15.75" customHeight="1">
      <c r="B856" s="62"/>
      <c r="C856" s="15"/>
      <c r="F856" s="14"/>
      <c r="G856" s="14"/>
      <c r="H856" s="14"/>
      <c r="O856" s="115"/>
    </row>
    <row r="857" spans="2:15" ht="15.75" customHeight="1">
      <c r="B857" s="62"/>
      <c r="C857" s="15"/>
      <c r="F857" s="14"/>
      <c r="G857" s="14"/>
      <c r="H857" s="14"/>
      <c r="O857" s="115"/>
    </row>
    <row r="858" spans="2:15" ht="15.75" customHeight="1">
      <c r="B858" s="62"/>
      <c r="C858" s="15"/>
      <c r="F858" s="14"/>
      <c r="G858" s="14"/>
      <c r="H858" s="14"/>
      <c r="O858" s="115"/>
    </row>
    <row r="859" spans="2:15" ht="15.75" customHeight="1">
      <c r="B859" s="62"/>
      <c r="C859" s="15"/>
      <c r="F859" s="14"/>
      <c r="G859" s="14"/>
      <c r="H859" s="14"/>
      <c r="O859" s="115"/>
    </row>
    <row r="860" spans="2:15" ht="15.75" customHeight="1">
      <c r="B860" s="62"/>
      <c r="C860" s="15"/>
      <c r="F860" s="14"/>
      <c r="G860" s="14"/>
      <c r="H860" s="14"/>
      <c r="O860" s="115"/>
    </row>
    <row r="861" spans="2:15" ht="15.75" customHeight="1">
      <c r="B861" s="62"/>
      <c r="C861" s="15"/>
      <c r="F861" s="14"/>
      <c r="G861" s="14"/>
      <c r="H861" s="14"/>
      <c r="O861" s="115"/>
    </row>
    <row r="862" spans="2:15" ht="15.75" customHeight="1">
      <c r="B862" s="62"/>
      <c r="C862" s="15"/>
      <c r="F862" s="14"/>
      <c r="G862" s="14"/>
      <c r="H862" s="14"/>
      <c r="O862" s="115"/>
    </row>
    <row r="863" spans="2:15" ht="15.75" customHeight="1">
      <c r="B863" s="62"/>
      <c r="C863" s="15"/>
      <c r="F863" s="14"/>
      <c r="G863" s="14"/>
      <c r="H863" s="14"/>
      <c r="O863" s="115"/>
    </row>
    <row r="864" spans="2:15" ht="15.75" customHeight="1">
      <c r="B864" s="62"/>
      <c r="C864" s="15"/>
      <c r="F864" s="14"/>
      <c r="G864" s="14"/>
      <c r="H864" s="14"/>
      <c r="O864" s="115"/>
    </row>
    <row r="865" spans="2:15" ht="15.75" customHeight="1">
      <c r="B865" s="62"/>
      <c r="C865" s="15"/>
      <c r="F865" s="14"/>
      <c r="G865" s="14"/>
      <c r="H865" s="14"/>
      <c r="O865" s="115"/>
    </row>
    <row r="866" spans="2:15" ht="15.75" customHeight="1">
      <c r="B866" s="62"/>
      <c r="C866" s="15"/>
      <c r="F866" s="14"/>
      <c r="G866" s="14"/>
      <c r="H866" s="14"/>
      <c r="O866" s="115"/>
    </row>
    <row r="867" spans="2:15" ht="15.75" customHeight="1">
      <c r="B867" s="62"/>
      <c r="C867" s="15"/>
      <c r="F867" s="14"/>
      <c r="G867" s="14"/>
      <c r="H867" s="14"/>
      <c r="O867" s="115"/>
    </row>
    <row r="868" spans="2:15" ht="15.75" customHeight="1">
      <c r="B868" s="62"/>
      <c r="C868" s="15"/>
      <c r="F868" s="14"/>
      <c r="G868" s="14"/>
      <c r="H868" s="14"/>
      <c r="O868" s="115"/>
    </row>
    <row r="869" spans="2:15" ht="15.75" customHeight="1">
      <c r="B869" s="62"/>
      <c r="C869" s="15"/>
      <c r="F869" s="14"/>
      <c r="G869" s="14"/>
      <c r="H869" s="14"/>
      <c r="O869" s="115"/>
    </row>
    <row r="870" spans="2:15" ht="15.75" customHeight="1">
      <c r="B870" s="62"/>
      <c r="C870" s="15"/>
      <c r="F870" s="14"/>
      <c r="G870" s="14"/>
      <c r="H870" s="14"/>
      <c r="O870" s="115"/>
    </row>
    <row r="871" spans="2:15" ht="15.75" customHeight="1">
      <c r="B871" s="62"/>
      <c r="C871" s="15"/>
      <c r="F871" s="14"/>
      <c r="G871" s="14"/>
      <c r="H871" s="14"/>
      <c r="O871" s="115"/>
    </row>
    <row r="872" spans="2:15" ht="15.75" customHeight="1">
      <c r="B872" s="62"/>
      <c r="C872" s="15"/>
      <c r="F872" s="14"/>
      <c r="G872" s="14"/>
      <c r="H872" s="14"/>
      <c r="O872" s="115"/>
    </row>
    <row r="873" spans="2:15" ht="15.75" customHeight="1">
      <c r="B873" s="62"/>
      <c r="C873" s="15"/>
      <c r="F873" s="14"/>
      <c r="G873" s="14"/>
      <c r="H873" s="14"/>
      <c r="O873" s="115"/>
    </row>
    <row r="874" spans="2:15" ht="15.75" customHeight="1">
      <c r="B874" s="62"/>
      <c r="C874" s="15"/>
      <c r="F874" s="14"/>
      <c r="G874" s="14"/>
      <c r="H874" s="14"/>
      <c r="O874" s="115"/>
    </row>
    <row r="875" spans="2:15" ht="15.75" customHeight="1">
      <c r="B875" s="62"/>
      <c r="C875" s="15"/>
      <c r="F875" s="14"/>
      <c r="G875" s="14"/>
      <c r="H875" s="14"/>
      <c r="O875" s="115"/>
    </row>
    <row r="876" spans="2:15" ht="15.75" customHeight="1">
      <c r="B876" s="62"/>
      <c r="C876" s="15"/>
      <c r="F876" s="14"/>
      <c r="G876" s="14"/>
      <c r="H876" s="14"/>
      <c r="O876" s="115"/>
    </row>
    <row r="877" spans="2:15" ht="15.75" customHeight="1">
      <c r="B877" s="62"/>
      <c r="C877" s="15"/>
      <c r="F877" s="14"/>
      <c r="G877" s="14"/>
      <c r="H877" s="14"/>
      <c r="O877" s="115"/>
    </row>
    <row r="878" spans="2:15" ht="15.75" customHeight="1">
      <c r="B878" s="62"/>
      <c r="C878" s="15"/>
      <c r="F878" s="14"/>
      <c r="G878" s="14"/>
      <c r="H878" s="14"/>
      <c r="O878" s="115"/>
    </row>
    <row r="879" spans="2:15" ht="15.75" customHeight="1">
      <c r="B879" s="62"/>
      <c r="C879" s="15"/>
      <c r="F879" s="14"/>
      <c r="G879" s="14"/>
      <c r="H879" s="14"/>
      <c r="O879" s="115"/>
    </row>
    <row r="880" spans="2:15" ht="15.75" customHeight="1">
      <c r="B880" s="62"/>
      <c r="C880" s="15"/>
      <c r="F880" s="14"/>
      <c r="G880" s="14"/>
      <c r="H880" s="14"/>
      <c r="O880" s="115"/>
    </row>
    <row r="881" spans="2:15" ht="15.75" customHeight="1">
      <c r="B881" s="62"/>
      <c r="C881" s="15"/>
      <c r="F881" s="14"/>
      <c r="G881" s="14"/>
      <c r="H881" s="14"/>
      <c r="O881" s="115"/>
    </row>
    <row r="882" spans="2:15" ht="15.75" customHeight="1">
      <c r="B882" s="62"/>
      <c r="C882" s="15"/>
      <c r="F882" s="14"/>
      <c r="G882" s="14"/>
      <c r="H882" s="14"/>
      <c r="O882" s="115"/>
    </row>
    <row r="883" spans="2:15" ht="15.75" customHeight="1">
      <c r="B883" s="62"/>
      <c r="C883" s="15"/>
      <c r="F883" s="14"/>
      <c r="G883" s="14"/>
      <c r="H883" s="14"/>
      <c r="O883" s="115"/>
    </row>
    <row r="884" spans="2:15" ht="15.75" customHeight="1">
      <c r="B884" s="62"/>
      <c r="C884" s="15"/>
      <c r="F884" s="14"/>
      <c r="G884" s="14"/>
      <c r="H884" s="14"/>
      <c r="O884" s="115"/>
    </row>
    <row r="885" spans="2:15" ht="15.75" customHeight="1">
      <c r="B885" s="62"/>
      <c r="C885" s="15"/>
      <c r="F885" s="14"/>
      <c r="G885" s="14"/>
      <c r="H885" s="14"/>
      <c r="O885" s="115"/>
    </row>
    <row r="886" spans="2:15" ht="15.75" customHeight="1">
      <c r="B886" s="62"/>
      <c r="C886" s="15"/>
      <c r="F886" s="14"/>
      <c r="G886" s="14"/>
      <c r="H886" s="14"/>
      <c r="O886" s="115"/>
    </row>
    <row r="887" spans="2:15" ht="15.75" customHeight="1">
      <c r="B887" s="62"/>
      <c r="C887" s="15"/>
      <c r="F887" s="14"/>
      <c r="G887" s="14"/>
      <c r="H887" s="14"/>
      <c r="O887" s="115"/>
    </row>
    <row r="888" spans="2:15" ht="15.75" customHeight="1">
      <c r="B888" s="62"/>
      <c r="C888" s="15"/>
      <c r="F888" s="14"/>
      <c r="G888" s="14"/>
      <c r="H888" s="14"/>
      <c r="O888" s="115"/>
    </row>
    <row r="889" spans="2:15" ht="15.75" customHeight="1">
      <c r="B889" s="62"/>
      <c r="C889" s="15"/>
      <c r="F889" s="14"/>
      <c r="G889" s="14"/>
      <c r="H889" s="14"/>
      <c r="O889" s="115"/>
    </row>
    <row r="890" spans="2:15" ht="15.75" customHeight="1">
      <c r="B890" s="62"/>
      <c r="C890" s="15"/>
      <c r="F890" s="14"/>
      <c r="G890" s="14"/>
      <c r="H890" s="14"/>
      <c r="O890" s="115"/>
    </row>
    <row r="891" spans="2:15" ht="15.75" customHeight="1">
      <c r="B891" s="62"/>
      <c r="C891" s="15"/>
      <c r="F891" s="14"/>
      <c r="G891" s="14"/>
      <c r="H891" s="14"/>
      <c r="O891" s="115"/>
    </row>
    <row r="892" spans="2:15" ht="15.75" customHeight="1">
      <c r="B892" s="62"/>
      <c r="C892" s="15"/>
      <c r="F892" s="14"/>
      <c r="G892" s="14"/>
      <c r="H892" s="14"/>
      <c r="O892" s="115"/>
    </row>
    <row r="893" spans="2:15" ht="15.75" customHeight="1">
      <c r="B893" s="62"/>
      <c r="C893" s="15"/>
      <c r="F893" s="14"/>
      <c r="G893" s="14"/>
      <c r="H893" s="14"/>
      <c r="O893" s="115"/>
    </row>
    <row r="894" spans="2:15" ht="15.75" customHeight="1">
      <c r="B894" s="62"/>
      <c r="C894" s="15"/>
      <c r="F894" s="14"/>
      <c r="G894" s="14"/>
      <c r="H894" s="14"/>
      <c r="O894" s="115"/>
    </row>
    <row r="895" spans="2:15" ht="15.75" customHeight="1">
      <c r="B895" s="62"/>
      <c r="C895" s="15"/>
      <c r="F895" s="14"/>
      <c r="G895" s="14"/>
      <c r="H895" s="14"/>
      <c r="O895" s="115"/>
    </row>
    <row r="896" spans="2:15" ht="15.75" customHeight="1">
      <c r="B896" s="62"/>
      <c r="C896" s="15"/>
      <c r="F896" s="14"/>
      <c r="G896" s="14"/>
      <c r="H896" s="14"/>
      <c r="O896" s="115"/>
    </row>
    <row r="897" spans="2:15" ht="15.75" customHeight="1">
      <c r="B897" s="62"/>
      <c r="C897" s="15"/>
      <c r="F897" s="14"/>
      <c r="G897" s="14"/>
      <c r="H897" s="14"/>
      <c r="O897" s="115"/>
    </row>
    <row r="898" spans="2:15" ht="15.75" customHeight="1">
      <c r="B898" s="62"/>
      <c r="C898" s="15"/>
      <c r="F898" s="14"/>
      <c r="G898" s="14"/>
      <c r="H898" s="14"/>
      <c r="O898" s="115"/>
    </row>
    <row r="899" spans="2:15" ht="15.75" customHeight="1">
      <c r="B899" s="62"/>
      <c r="C899" s="15"/>
      <c r="F899" s="14"/>
      <c r="G899" s="14"/>
      <c r="H899" s="14"/>
      <c r="O899" s="115"/>
    </row>
    <row r="900" spans="2:15" ht="15.75" customHeight="1">
      <c r="B900" s="62"/>
      <c r="C900" s="15"/>
      <c r="F900" s="14"/>
      <c r="G900" s="14"/>
      <c r="H900" s="14"/>
      <c r="O900" s="115"/>
    </row>
    <row r="901" spans="2:15" ht="15.75" customHeight="1">
      <c r="B901" s="62"/>
      <c r="C901" s="15"/>
      <c r="F901" s="14"/>
      <c r="G901" s="14"/>
      <c r="H901" s="14"/>
      <c r="O901" s="115"/>
    </row>
    <row r="902" spans="2:15" ht="15.75" customHeight="1">
      <c r="B902" s="62"/>
      <c r="C902" s="15"/>
      <c r="F902" s="14"/>
      <c r="G902" s="14"/>
      <c r="H902" s="14"/>
      <c r="O902" s="115"/>
    </row>
    <row r="903" spans="2:15" ht="15.75" customHeight="1">
      <c r="B903" s="62"/>
      <c r="C903" s="15"/>
      <c r="F903" s="14"/>
      <c r="G903" s="14"/>
      <c r="H903" s="14"/>
      <c r="O903" s="115"/>
    </row>
    <row r="904" spans="2:15" ht="15.75" customHeight="1">
      <c r="B904" s="62"/>
      <c r="C904" s="15"/>
      <c r="F904" s="14"/>
      <c r="G904" s="14"/>
      <c r="H904" s="14"/>
      <c r="O904" s="115"/>
    </row>
    <row r="905" spans="2:15" ht="15.75" customHeight="1">
      <c r="B905" s="62"/>
      <c r="C905" s="15"/>
      <c r="F905" s="14"/>
      <c r="G905" s="14"/>
      <c r="H905" s="14"/>
      <c r="O905" s="115"/>
    </row>
    <row r="906" spans="2:15" ht="15.75" customHeight="1">
      <c r="B906" s="62"/>
      <c r="C906" s="15"/>
      <c r="F906" s="14"/>
      <c r="G906" s="14"/>
      <c r="H906" s="14"/>
      <c r="O906" s="115"/>
    </row>
    <row r="907" spans="2:15" ht="15.75" customHeight="1">
      <c r="B907" s="62"/>
      <c r="C907" s="15"/>
      <c r="F907" s="14"/>
      <c r="G907" s="14"/>
      <c r="H907" s="14"/>
      <c r="O907" s="115"/>
    </row>
    <row r="908" spans="2:15" ht="15.75" customHeight="1">
      <c r="B908" s="62"/>
      <c r="C908" s="15"/>
      <c r="F908" s="14"/>
      <c r="G908" s="14"/>
      <c r="H908" s="14"/>
      <c r="O908" s="115"/>
    </row>
    <row r="909" spans="2:15" ht="15.75" customHeight="1">
      <c r="B909" s="62"/>
      <c r="C909" s="15"/>
      <c r="F909" s="14"/>
      <c r="G909" s="14"/>
      <c r="H909" s="14"/>
      <c r="O909" s="115"/>
    </row>
    <row r="910" spans="2:15" ht="15.75" customHeight="1">
      <c r="B910" s="62"/>
      <c r="C910" s="15"/>
      <c r="F910" s="14"/>
      <c r="G910" s="14"/>
      <c r="H910" s="14"/>
      <c r="O910" s="115"/>
    </row>
    <row r="911" spans="2:15" ht="15.75" customHeight="1">
      <c r="B911" s="62"/>
      <c r="C911" s="15"/>
      <c r="F911" s="14"/>
      <c r="G911" s="14"/>
      <c r="H911" s="14"/>
      <c r="O911" s="115"/>
    </row>
    <row r="912" spans="2:15" ht="15.75" customHeight="1">
      <c r="B912" s="62"/>
      <c r="C912" s="15"/>
      <c r="F912" s="14"/>
      <c r="G912" s="14"/>
      <c r="H912" s="14"/>
      <c r="O912" s="115"/>
    </row>
    <row r="913" spans="2:15" ht="15.75" customHeight="1">
      <c r="B913" s="62"/>
      <c r="C913" s="15"/>
      <c r="F913" s="14"/>
      <c r="G913" s="14"/>
      <c r="H913" s="14"/>
      <c r="O913" s="115"/>
    </row>
    <row r="914" spans="2:15" ht="15.75" customHeight="1">
      <c r="B914" s="62"/>
      <c r="C914" s="15"/>
      <c r="F914" s="14"/>
      <c r="G914" s="14"/>
      <c r="H914" s="14"/>
      <c r="O914" s="115"/>
    </row>
    <row r="915" spans="2:15" ht="15.75" customHeight="1">
      <c r="B915" s="62"/>
      <c r="C915" s="15"/>
      <c r="F915" s="14"/>
      <c r="G915" s="14"/>
      <c r="H915" s="14"/>
      <c r="O915" s="115"/>
    </row>
    <row r="916" spans="2:15" ht="15.75" customHeight="1">
      <c r="B916" s="62"/>
      <c r="C916" s="15"/>
      <c r="F916" s="14"/>
      <c r="G916" s="14"/>
      <c r="H916" s="14"/>
      <c r="O916" s="115"/>
    </row>
    <row r="917" spans="2:15" ht="15.75" customHeight="1">
      <c r="B917" s="62"/>
      <c r="C917" s="15"/>
      <c r="F917" s="14"/>
      <c r="G917" s="14"/>
      <c r="H917" s="14"/>
      <c r="O917" s="115"/>
    </row>
    <row r="918" spans="2:15" ht="15.75" customHeight="1">
      <c r="B918" s="62"/>
      <c r="C918" s="15"/>
      <c r="F918" s="14"/>
      <c r="G918" s="14"/>
      <c r="H918" s="14"/>
      <c r="O918" s="115"/>
    </row>
    <row r="919" spans="2:15" ht="15.75" customHeight="1">
      <c r="B919" s="62"/>
      <c r="C919" s="15"/>
      <c r="F919" s="14"/>
      <c r="G919" s="14"/>
      <c r="H919" s="14"/>
      <c r="O919" s="115"/>
    </row>
    <row r="920" spans="2:15" ht="15.75" customHeight="1">
      <c r="B920" s="62"/>
      <c r="C920" s="15"/>
      <c r="F920" s="14"/>
      <c r="G920" s="14"/>
      <c r="H920" s="14"/>
      <c r="O920" s="115"/>
    </row>
    <row r="921" spans="2:15" ht="15.75" customHeight="1">
      <c r="B921" s="62"/>
      <c r="C921" s="15"/>
      <c r="F921" s="14"/>
      <c r="G921" s="14"/>
      <c r="H921" s="14"/>
      <c r="O921" s="115"/>
    </row>
    <row r="922" spans="2:15" ht="15.75" customHeight="1">
      <c r="B922" s="62"/>
      <c r="C922" s="15"/>
      <c r="F922" s="14"/>
      <c r="G922" s="14"/>
      <c r="H922" s="14"/>
      <c r="O922" s="115"/>
    </row>
    <row r="923" spans="2:15" ht="15.75" customHeight="1">
      <c r="B923" s="62"/>
      <c r="C923" s="15"/>
      <c r="F923" s="14"/>
      <c r="G923" s="14"/>
      <c r="H923" s="14"/>
      <c r="O923" s="115"/>
    </row>
    <row r="924" spans="2:15" ht="15.75" customHeight="1">
      <c r="B924" s="62"/>
      <c r="C924" s="15"/>
      <c r="F924" s="14"/>
      <c r="G924" s="14"/>
      <c r="H924" s="14"/>
      <c r="O924" s="115"/>
    </row>
    <row r="925" spans="2:15" ht="15.75" customHeight="1">
      <c r="B925" s="62"/>
      <c r="C925" s="15"/>
      <c r="F925" s="14"/>
      <c r="G925" s="14"/>
      <c r="H925" s="14"/>
      <c r="O925" s="115"/>
    </row>
    <row r="926" spans="2:15" ht="15.75" customHeight="1">
      <c r="B926" s="62"/>
      <c r="C926" s="15"/>
      <c r="F926" s="14"/>
      <c r="G926" s="14"/>
      <c r="H926" s="14"/>
      <c r="O926" s="115"/>
    </row>
    <row r="927" spans="2:15" ht="15.75" customHeight="1">
      <c r="B927" s="62"/>
      <c r="C927" s="15"/>
      <c r="F927" s="14"/>
      <c r="G927" s="14"/>
      <c r="H927" s="14"/>
      <c r="O927" s="115"/>
    </row>
    <row r="928" spans="2:15" ht="15.75" customHeight="1">
      <c r="B928" s="62"/>
      <c r="C928" s="15"/>
      <c r="F928" s="14"/>
      <c r="G928" s="14"/>
      <c r="H928" s="14"/>
      <c r="O928" s="115"/>
    </row>
    <row r="929" spans="2:15" ht="15.75" customHeight="1">
      <c r="B929" s="62"/>
      <c r="C929" s="15"/>
      <c r="F929" s="14"/>
      <c r="G929" s="14"/>
      <c r="H929" s="14"/>
      <c r="O929" s="115"/>
    </row>
    <row r="930" spans="2:15" ht="15.75" customHeight="1">
      <c r="B930" s="62"/>
      <c r="C930" s="15"/>
      <c r="F930" s="14"/>
      <c r="G930" s="14"/>
      <c r="H930" s="14"/>
      <c r="O930" s="115"/>
    </row>
    <row r="931" spans="2:15" ht="15.75" customHeight="1">
      <c r="B931" s="62"/>
      <c r="C931" s="15"/>
      <c r="F931" s="14"/>
      <c r="G931" s="14"/>
      <c r="H931" s="14"/>
      <c r="O931" s="115"/>
    </row>
    <row r="932" spans="2:15" ht="15.75" customHeight="1">
      <c r="B932" s="62"/>
      <c r="C932" s="15"/>
      <c r="F932" s="14"/>
      <c r="G932" s="14"/>
      <c r="H932" s="14"/>
      <c r="O932" s="115"/>
    </row>
    <row r="933" spans="2:15" ht="15.75" customHeight="1">
      <c r="B933" s="62"/>
      <c r="C933" s="15"/>
      <c r="F933" s="14"/>
      <c r="G933" s="14"/>
      <c r="H933" s="14"/>
      <c r="O933" s="115"/>
    </row>
    <row r="934" spans="2:15" ht="15.75" customHeight="1">
      <c r="B934" s="62"/>
      <c r="C934" s="15"/>
      <c r="F934" s="14"/>
      <c r="G934" s="14"/>
      <c r="H934" s="14"/>
      <c r="O934" s="115"/>
    </row>
    <row r="935" spans="2:15" ht="15.75" customHeight="1">
      <c r="B935" s="62"/>
      <c r="C935" s="15"/>
      <c r="F935" s="14"/>
      <c r="G935" s="14"/>
      <c r="H935" s="14"/>
      <c r="O935" s="115"/>
    </row>
    <row r="936" spans="2:15" ht="15.75" customHeight="1">
      <c r="B936" s="62"/>
      <c r="C936" s="15"/>
      <c r="F936" s="14"/>
      <c r="G936" s="14"/>
      <c r="H936" s="14"/>
      <c r="O936" s="115"/>
    </row>
    <row r="937" spans="2:15" ht="15.75" customHeight="1">
      <c r="B937" s="62"/>
      <c r="C937" s="15"/>
      <c r="F937" s="14"/>
      <c r="G937" s="14"/>
      <c r="H937" s="14"/>
      <c r="O937" s="115"/>
    </row>
    <row r="938" spans="2:15" ht="15.75" customHeight="1">
      <c r="B938" s="62"/>
      <c r="C938" s="15"/>
      <c r="F938" s="14"/>
      <c r="G938" s="14"/>
      <c r="H938" s="14"/>
      <c r="O938" s="115"/>
    </row>
    <row r="939" spans="2:15" ht="15.75" customHeight="1">
      <c r="B939" s="62"/>
      <c r="C939" s="15"/>
      <c r="F939" s="14"/>
      <c r="G939" s="14"/>
      <c r="H939" s="14"/>
      <c r="O939" s="115"/>
    </row>
    <row r="940" spans="2:15" ht="15.75" customHeight="1">
      <c r="B940" s="62"/>
      <c r="C940" s="15"/>
      <c r="F940" s="14"/>
      <c r="G940" s="14"/>
      <c r="H940" s="14"/>
      <c r="O940" s="115"/>
    </row>
    <row r="941" spans="2:15" ht="15.75" customHeight="1">
      <c r="B941" s="62"/>
      <c r="C941" s="15"/>
      <c r="F941" s="14"/>
      <c r="G941" s="14"/>
      <c r="H941" s="14"/>
      <c r="O941" s="115"/>
    </row>
    <row r="942" spans="2:15" ht="15.75" customHeight="1">
      <c r="B942" s="62"/>
      <c r="C942" s="15"/>
      <c r="F942" s="14"/>
      <c r="G942" s="14"/>
      <c r="H942" s="14"/>
      <c r="O942" s="115"/>
    </row>
    <row r="943" spans="2:15" ht="15.75" customHeight="1">
      <c r="B943" s="62"/>
      <c r="C943" s="15"/>
      <c r="F943" s="14"/>
      <c r="G943" s="14"/>
      <c r="H943" s="14"/>
      <c r="O943" s="115"/>
    </row>
    <row r="944" spans="2:15" ht="15.75" customHeight="1">
      <c r="B944" s="62"/>
      <c r="C944" s="15"/>
      <c r="F944" s="14"/>
      <c r="G944" s="14"/>
      <c r="H944" s="14"/>
      <c r="O944" s="115"/>
    </row>
    <row r="945" spans="2:15" ht="15.75" customHeight="1">
      <c r="B945" s="62"/>
      <c r="C945" s="15"/>
      <c r="F945" s="14"/>
      <c r="G945" s="14"/>
      <c r="H945" s="14"/>
      <c r="O945" s="115"/>
    </row>
    <row r="946" spans="2:15" ht="15.75" customHeight="1">
      <c r="B946" s="62"/>
      <c r="C946" s="15"/>
      <c r="F946" s="14"/>
      <c r="G946" s="14"/>
      <c r="H946" s="14"/>
      <c r="O946" s="115"/>
    </row>
    <row r="947" spans="2:15" ht="15.75" customHeight="1">
      <c r="B947" s="62"/>
      <c r="C947" s="15"/>
      <c r="F947" s="14"/>
      <c r="G947" s="14"/>
      <c r="H947" s="14"/>
      <c r="O947" s="115"/>
    </row>
    <row r="948" spans="2:15" ht="15.75" customHeight="1">
      <c r="B948" s="62"/>
      <c r="C948" s="15"/>
      <c r="F948" s="14"/>
      <c r="G948" s="14"/>
      <c r="H948" s="14"/>
      <c r="O948" s="115"/>
    </row>
    <row r="949" spans="2:15" ht="15.75" customHeight="1">
      <c r="B949" s="62"/>
      <c r="C949" s="15"/>
      <c r="F949" s="14"/>
      <c r="G949" s="14"/>
      <c r="H949" s="14"/>
      <c r="O949" s="115"/>
    </row>
    <row r="950" spans="2:15" ht="15.75" customHeight="1">
      <c r="B950" s="62"/>
      <c r="C950" s="15"/>
      <c r="F950" s="14"/>
      <c r="G950" s="14"/>
      <c r="H950" s="14"/>
      <c r="O950" s="115"/>
    </row>
    <row r="951" spans="2:15" ht="15.75" customHeight="1">
      <c r="B951" s="62"/>
      <c r="C951" s="15"/>
      <c r="F951" s="14"/>
      <c r="G951" s="14"/>
      <c r="H951" s="14"/>
      <c r="O951" s="115"/>
    </row>
    <row r="952" spans="2:15" ht="15.75" customHeight="1">
      <c r="B952" s="62"/>
      <c r="C952" s="15"/>
      <c r="F952" s="14"/>
      <c r="G952" s="14"/>
      <c r="H952" s="14"/>
      <c r="O952" s="115"/>
    </row>
    <row r="953" spans="2:15" ht="15.75" customHeight="1">
      <c r="B953" s="62"/>
      <c r="C953" s="15"/>
      <c r="F953" s="14"/>
      <c r="G953" s="14"/>
      <c r="H953" s="14"/>
      <c r="O953" s="115"/>
    </row>
    <row r="954" spans="2:15" ht="15.75" customHeight="1">
      <c r="B954" s="62"/>
      <c r="C954" s="15"/>
      <c r="F954" s="14"/>
      <c r="G954" s="14"/>
      <c r="H954" s="14"/>
      <c r="O954" s="115"/>
    </row>
    <row r="955" spans="2:15" ht="15.75" customHeight="1">
      <c r="B955" s="62"/>
      <c r="C955" s="15"/>
      <c r="F955" s="14"/>
      <c r="G955" s="14"/>
      <c r="H955" s="14"/>
      <c r="O955" s="115"/>
    </row>
    <row r="956" spans="2:15" ht="15.75" customHeight="1">
      <c r="B956" s="62"/>
      <c r="C956" s="15"/>
      <c r="F956" s="14"/>
      <c r="G956" s="14"/>
      <c r="H956" s="14"/>
      <c r="O956" s="115"/>
    </row>
    <row r="957" spans="2:15" ht="15.75" customHeight="1">
      <c r="B957" s="62"/>
      <c r="C957" s="15"/>
      <c r="F957" s="14"/>
      <c r="G957" s="14"/>
      <c r="H957" s="14"/>
      <c r="O957" s="115"/>
    </row>
    <row r="958" spans="2:15" ht="15.75" customHeight="1">
      <c r="B958" s="62"/>
      <c r="C958" s="15"/>
      <c r="F958" s="14"/>
      <c r="G958" s="14"/>
      <c r="H958" s="14"/>
      <c r="O958" s="115"/>
    </row>
    <row r="959" spans="2:15" ht="15.75" customHeight="1">
      <c r="B959" s="62"/>
      <c r="C959" s="15"/>
      <c r="F959" s="14"/>
      <c r="G959" s="14"/>
      <c r="H959" s="14"/>
      <c r="O959" s="115"/>
    </row>
    <row r="960" spans="2:15" ht="15.75" customHeight="1">
      <c r="B960" s="62"/>
      <c r="C960" s="15"/>
      <c r="F960" s="14"/>
      <c r="G960" s="14"/>
      <c r="H960" s="14"/>
      <c r="O960" s="115"/>
    </row>
    <row r="961" spans="2:15" ht="15.75" customHeight="1">
      <c r="B961" s="62"/>
      <c r="C961" s="15"/>
      <c r="F961" s="14"/>
      <c r="G961" s="14"/>
      <c r="H961" s="14"/>
      <c r="O961" s="115"/>
    </row>
    <row r="962" spans="2:15" ht="15.75" customHeight="1">
      <c r="B962" s="62"/>
      <c r="C962" s="15"/>
      <c r="F962" s="14"/>
      <c r="G962" s="14"/>
      <c r="H962" s="14"/>
      <c r="O962" s="115"/>
    </row>
    <row r="963" spans="2:15" ht="15.75" customHeight="1">
      <c r="B963" s="62"/>
      <c r="C963" s="15"/>
      <c r="F963" s="14"/>
      <c r="G963" s="14"/>
      <c r="H963" s="14"/>
      <c r="O963" s="115"/>
    </row>
    <row r="964" spans="2:15" ht="15.75" customHeight="1">
      <c r="B964" s="62"/>
      <c r="C964" s="15"/>
      <c r="F964" s="14"/>
      <c r="G964" s="14"/>
      <c r="H964" s="14"/>
      <c r="O964" s="115"/>
    </row>
    <row r="965" spans="2:15" ht="15.75" customHeight="1">
      <c r="B965" s="62"/>
      <c r="C965" s="15"/>
      <c r="F965" s="14"/>
      <c r="G965" s="14"/>
      <c r="H965" s="14"/>
      <c r="O965" s="115"/>
    </row>
    <row r="966" spans="2:15" ht="15.75" customHeight="1">
      <c r="B966" s="62"/>
      <c r="C966" s="15"/>
      <c r="F966" s="14"/>
      <c r="G966" s="14"/>
      <c r="H966" s="14"/>
      <c r="O966" s="115"/>
    </row>
    <row r="967" spans="2:15" ht="15.75" customHeight="1">
      <c r="B967" s="62"/>
      <c r="C967" s="15"/>
      <c r="F967" s="14"/>
      <c r="G967" s="14"/>
      <c r="H967" s="14"/>
      <c r="O967" s="115"/>
    </row>
    <row r="968" spans="2:15" ht="15.75" customHeight="1">
      <c r="B968" s="62"/>
      <c r="C968" s="15"/>
      <c r="F968" s="14"/>
      <c r="G968" s="14"/>
      <c r="H968" s="14"/>
      <c r="O968" s="115"/>
    </row>
    <row r="969" spans="2:15" ht="15.75" customHeight="1">
      <c r="B969" s="62"/>
      <c r="C969" s="15"/>
      <c r="F969" s="14"/>
      <c r="G969" s="14"/>
      <c r="H969" s="14"/>
      <c r="O969" s="115"/>
    </row>
    <row r="970" spans="2:15" ht="15.75" customHeight="1">
      <c r="B970" s="62"/>
      <c r="C970" s="15"/>
      <c r="F970" s="14"/>
      <c r="G970" s="14"/>
      <c r="H970" s="14"/>
      <c r="O970" s="115"/>
    </row>
    <row r="971" spans="2:15" ht="15.75" customHeight="1">
      <c r="B971" s="62"/>
      <c r="C971" s="15"/>
      <c r="F971" s="14"/>
      <c r="G971" s="14"/>
      <c r="H971" s="14"/>
      <c r="O971" s="115"/>
    </row>
    <row r="972" spans="2:15" ht="15.75" customHeight="1">
      <c r="B972" s="62"/>
      <c r="C972" s="15"/>
      <c r="F972" s="14"/>
      <c r="G972" s="14"/>
      <c r="H972" s="14"/>
      <c r="O972" s="115"/>
    </row>
    <row r="973" spans="2:15" ht="15.75" customHeight="1">
      <c r="B973" s="62"/>
      <c r="C973" s="15"/>
      <c r="F973" s="14"/>
      <c r="G973" s="14"/>
      <c r="H973" s="14"/>
      <c r="O973" s="115"/>
    </row>
    <row r="974" spans="2:15" ht="15.75" customHeight="1">
      <c r="B974" s="62"/>
      <c r="C974" s="15"/>
      <c r="F974" s="14"/>
      <c r="G974" s="14"/>
      <c r="H974" s="14"/>
      <c r="O974" s="115"/>
    </row>
    <row r="975" spans="2:15" ht="15.75" customHeight="1">
      <c r="B975" s="62"/>
      <c r="C975" s="15"/>
      <c r="F975" s="14"/>
      <c r="G975" s="14"/>
      <c r="H975" s="14"/>
      <c r="O975" s="115"/>
    </row>
    <row r="976" spans="2:15" ht="15.75" customHeight="1">
      <c r="B976" s="62"/>
      <c r="C976" s="15"/>
      <c r="F976" s="14"/>
      <c r="G976" s="14"/>
      <c r="H976" s="14"/>
      <c r="O976" s="115"/>
    </row>
    <row r="977" spans="2:15" ht="15.75" customHeight="1">
      <c r="B977" s="62"/>
      <c r="C977" s="15"/>
      <c r="F977" s="14"/>
      <c r="G977" s="14"/>
      <c r="H977" s="14"/>
      <c r="O977" s="115"/>
    </row>
    <row r="978" spans="2:15" ht="15.75" customHeight="1">
      <c r="B978" s="62"/>
      <c r="C978" s="15"/>
      <c r="F978" s="14"/>
      <c r="G978" s="14"/>
      <c r="H978" s="14"/>
      <c r="O978" s="115"/>
    </row>
    <row r="979" spans="2:15" ht="15.75" customHeight="1">
      <c r="B979" s="62"/>
      <c r="C979" s="15"/>
      <c r="F979" s="14"/>
      <c r="G979" s="14"/>
      <c r="H979" s="14"/>
      <c r="O979" s="115"/>
    </row>
    <row r="980" spans="2:15" ht="15.75" customHeight="1">
      <c r="B980" s="62"/>
      <c r="C980" s="15"/>
      <c r="F980" s="14"/>
      <c r="G980" s="14"/>
      <c r="H980" s="14"/>
      <c r="O980" s="115"/>
    </row>
    <row r="981" spans="2:15" ht="15.75" customHeight="1">
      <c r="B981" s="62"/>
      <c r="C981" s="15"/>
      <c r="F981" s="14"/>
      <c r="G981" s="14"/>
      <c r="H981" s="14"/>
      <c r="O981" s="115"/>
    </row>
    <row r="982" spans="2:15" ht="15.75" customHeight="1">
      <c r="B982" s="62"/>
      <c r="C982" s="15"/>
      <c r="F982" s="14"/>
      <c r="G982" s="14"/>
      <c r="H982" s="14"/>
      <c r="O982" s="115"/>
    </row>
    <row r="983" spans="2:15" ht="15.75" customHeight="1">
      <c r="B983" s="62"/>
      <c r="C983" s="15"/>
      <c r="F983" s="14"/>
      <c r="G983" s="14"/>
      <c r="H983" s="14"/>
      <c r="O983" s="115"/>
    </row>
    <row r="984" spans="2:15" ht="15.75" customHeight="1">
      <c r="B984" s="62"/>
      <c r="C984" s="15"/>
      <c r="F984" s="14"/>
      <c r="G984" s="14"/>
      <c r="H984" s="14"/>
      <c r="O984" s="115"/>
    </row>
    <row r="985" spans="2:15" ht="15.75" customHeight="1">
      <c r="B985" s="62"/>
      <c r="C985" s="15"/>
      <c r="F985" s="14"/>
      <c r="G985" s="14"/>
      <c r="H985" s="14"/>
      <c r="O985" s="115"/>
    </row>
    <row r="986" spans="2:15" ht="15.75" customHeight="1">
      <c r="B986" s="62"/>
      <c r="C986" s="15"/>
      <c r="F986" s="14"/>
      <c r="G986" s="14"/>
      <c r="H986" s="14"/>
      <c r="O986" s="115"/>
    </row>
    <row r="987" spans="2:15" ht="15.75" customHeight="1">
      <c r="B987" s="62"/>
      <c r="C987" s="15"/>
      <c r="F987" s="14"/>
      <c r="G987" s="14"/>
      <c r="H987" s="14"/>
      <c r="O987" s="115"/>
    </row>
    <row r="988" spans="2:15" ht="15.75" customHeight="1">
      <c r="B988" s="62"/>
      <c r="C988" s="15"/>
      <c r="F988" s="14"/>
      <c r="G988" s="14"/>
      <c r="H988" s="14"/>
      <c r="O988" s="115"/>
    </row>
    <row r="989" spans="2:15" ht="15.75" customHeight="1">
      <c r="B989" s="62"/>
      <c r="C989" s="15"/>
      <c r="F989" s="14"/>
      <c r="G989" s="14"/>
      <c r="H989" s="14"/>
      <c r="O989" s="115"/>
    </row>
    <row r="990" spans="2:15" ht="15.75" customHeight="1">
      <c r="B990" s="62"/>
      <c r="C990" s="15"/>
      <c r="F990" s="14"/>
      <c r="G990" s="14"/>
      <c r="H990" s="14"/>
      <c r="O990" s="115"/>
    </row>
    <row r="991" spans="2:15" ht="15.75" customHeight="1">
      <c r="B991" s="62"/>
      <c r="C991" s="15"/>
      <c r="F991" s="14"/>
      <c r="G991" s="14"/>
      <c r="H991" s="14"/>
      <c r="O991" s="115"/>
    </row>
    <row r="992" spans="2:15" ht="15.75" customHeight="1">
      <c r="B992" s="62"/>
      <c r="C992" s="15"/>
      <c r="F992" s="14"/>
      <c r="G992" s="14"/>
      <c r="H992" s="14"/>
      <c r="O992" s="115"/>
    </row>
    <row r="993" spans="2:15" ht="15.75" customHeight="1">
      <c r="B993" s="62"/>
      <c r="C993" s="15"/>
      <c r="F993" s="14"/>
      <c r="G993" s="14"/>
      <c r="H993" s="14"/>
      <c r="O993" s="115"/>
    </row>
    <row r="994" spans="2:15" ht="15.75" customHeight="1">
      <c r="B994" s="62"/>
      <c r="C994" s="15"/>
      <c r="F994" s="14"/>
      <c r="G994" s="14"/>
      <c r="H994" s="14"/>
      <c r="O994" s="115"/>
    </row>
    <row r="995" spans="2:15" ht="15.75" customHeight="1">
      <c r="B995" s="62"/>
      <c r="C995" s="15"/>
      <c r="F995" s="14"/>
      <c r="G995" s="14"/>
      <c r="H995" s="14"/>
      <c r="O995" s="115"/>
    </row>
    <row r="996" spans="2:15" ht="15.75" customHeight="1">
      <c r="B996" s="62"/>
      <c r="C996" s="15"/>
      <c r="F996" s="14"/>
      <c r="G996" s="14"/>
      <c r="H996" s="14"/>
      <c r="O996" s="115"/>
    </row>
    <row r="997" spans="2:15" ht="15.75" customHeight="1">
      <c r="B997" s="62"/>
      <c r="C997" s="15"/>
      <c r="F997" s="14"/>
      <c r="G997" s="14"/>
      <c r="H997" s="14"/>
      <c r="O997" s="115"/>
    </row>
    <row r="998" spans="2:15" ht="15.75" customHeight="1">
      <c r="B998" s="62"/>
      <c r="C998" s="15"/>
      <c r="F998" s="14"/>
      <c r="G998" s="14"/>
      <c r="H998" s="14"/>
      <c r="O998" s="115"/>
    </row>
    <row r="999" spans="2:15" ht="15.75" customHeight="1">
      <c r="B999" s="62"/>
      <c r="C999" s="15"/>
      <c r="F999" s="14"/>
      <c r="G999" s="14"/>
      <c r="H999" s="14"/>
      <c r="O999" s="115"/>
    </row>
  </sheetData>
  <autoFilter ref="A1:R358" xr:uid="{00000000-0009-0000-0000-000008000000}"/>
  <phoneticPr fontId="100" type="noConversion"/>
  <conditionalFormatting sqref="B88">
    <cfRule type="notContainsBlanks" dxfId="92" priority="1">
      <formula>LEN(TRIM(B88))&gt;0</formula>
    </cfRule>
  </conditionalFormatting>
  <conditionalFormatting sqref="P2:P375">
    <cfRule type="expression" dxfId="91" priority="2" stopIfTrue="1">
      <formula>"&gt;0"</formula>
    </cfRule>
    <cfRule type="cellIs" dxfId="90" priority="3" operator="lessThan">
      <formula>0</formula>
    </cfRule>
  </conditionalFormatting>
  <pageMargins left="0.7" right="0.7" top="0.75" bottom="0.75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7030A0"/>
  </sheetPr>
  <dimension ref="A1:R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25" defaultRowHeight="15" customHeight="1"/>
  <cols>
    <col min="1" max="1" width="8.625" customWidth="1"/>
    <col min="2" max="2" width="16.75" customWidth="1"/>
    <col min="3" max="3" width="23.875" customWidth="1"/>
    <col min="4" max="4" width="12.75" customWidth="1"/>
    <col min="5" max="5" width="13.25" customWidth="1"/>
    <col min="6" max="7" width="8.625" customWidth="1"/>
    <col min="8" max="8" width="10.625" customWidth="1"/>
    <col min="9" max="9" width="8.625" customWidth="1"/>
    <col min="10" max="11" width="9.75" customWidth="1"/>
    <col min="12" max="12" width="8.625" customWidth="1"/>
    <col min="13" max="13" width="12.375" customWidth="1"/>
    <col min="14" max="14" width="10.25" customWidth="1"/>
    <col min="15" max="15" width="12.25" customWidth="1"/>
    <col min="16" max="17" width="8.625" customWidth="1"/>
    <col min="18" max="18" width="9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50" t="s">
        <v>4</v>
      </c>
      <c r="B2" s="62">
        <v>43864</v>
      </c>
      <c r="C2" s="111" t="s">
        <v>1016</v>
      </c>
      <c r="D2" s="111"/>
      <c r="E2" s="1"/>
      <c r="F2" s="120">
        <v>135</v>
      </c>
      <c r="G2" s="120"/>
      <c r="H2" s="14"/>
      <c r="I2" s="1" t="s">
        <v>89</v>
      </c>
      <c r="J2" s="1" t="s">
        <v>87</v>
      </c>
      <c r="K2" s="1" t="s">
        <v>1017</v>
      </c>
      <c r="L2" s="1">
        <v>9843</v>
      </c>
      <c r="M2" s="1"/>
      <c r="N2" s="13" t="s">
        <v>688</v>
      </c>
      <c r="O2" s="151"/>
      <c r="P2" s="31">
        <f t="shared" ref="P2:P25" si="0">R2-Q2</f>
        <v>-135</v>
      </c>
      <c r="Q2" s="31">
        <f t="shared" ref="Q2:Q25" si="1">SUBTOTAL(9,$F$2:F2)</f>
        <v>135</v>
      </c>
      <c r="R2" s="31">
        <f t="shared" ref="R2:R25" si="2">SUBTOTAL(9,$G$2:G2)</f>
        <v>0</v>
      </c>
    </row>
    <row r="3" spans="1:18" ht="14.25" customHeight="1">
      <c r="A3" s="150" t="s">
        <v>4</v>
      </c>
      <c r="B3" s="62">
        <v>43871</v>
      </c>
      <c r="C3" s="111" t="s">
        <v>1018</v>
      </c>
      <c r="D3" s="111"/>
      <c r="F3" s="120"/>
      <c r="G3" s="120">
        <v>135</v>
      </c>
      <c r="H3" s="14"/>
      <c r="I3" s="9" t="s">
        <v>169</v>
      </c>
      <c r="J3" s="9" t="s">
        <v>87</v>
      </c>
      <c r="N3" s="13" t="s">
        <v>688</v>
      </c>
      <c r="O3" s="151"/>
      <c r="P3" s="31">
        <f t="shared" si="0"/>
        <v>0</v>
      </c>
      <c r="Q3" s="31">
        <f t="shared" si="1"/>
        <v>135</v>
      </c>
      <c r="R3" s="31">
        <f t="shared" si="2"/>
        <v>135</v>
      </c>
    </row>
    <row r="4" spans="1:18" ht="14.25" customHeight="1">
      <c r="A4" s="150" t="s">
        <v>4</v>
      </c>
      <c r="B4" s="62">
        <v>43873</v>
      </c>
      <c r="C4" s="111" t="s">
        <v>1019</v>
      </c>
      <c r="D4" s="111"/>
      <c r="E4" s="1"/>
      <c r="F4" s="120">
        <v>234</v>
      </c>
      <c r="G4" s="120"/>
      <c r="H4" s="14"/>
      <c r="I4" s="1" t="s">
        <v>91</v>
      </c>
      <c r="J4" s="1" t="s">
        <v>87</v>
      </c>
      <c r="K4" s="51" t="s">
        <v>1020</v>
      </c>
      <c r="L4" s="1">
        <v>642</v>
      </c>
      <c r="M4" s="1"/>
      <c r="N4" s="13" t="s">
        <v>688</v>
      </c>
      <c r="O4" s="151"/>
      <c r="P4" s="31">
        <f t="shared" si="0"/>
        <v>-234</v>
      </c>
      <c r="Q4" s="31">
        <f t="shared" si="1"/>
        <v>369</v>
      </c>
      <c r="R4" s="31">
        <f t="shared" si="2"/>
        <v>135</v>
      </c>
    </row>
    <row r="5" spans="1:18" ht="14.25" customHeight="1">
      <c r="A5" s="150" t="s">
        <v>4</v>
      </c>
      <c r="B5" s="62">
        <v>43880</v>
      </c>
      <c r="C5" s="111" t="s">
        <v>855</v>
      </c>
      <c r="D5" s="111"/>
      <c r="E5" s="1"/>
      <c r="F5" s="120"/>
      <c r="G5" s="120">
        <v>700</v>
      </c>
      <c r="H5" s="14"/>
      <c r="I5" s="1" t="s">
        <v>266</v>
      </c>
      <c r="J5" s="1" t="s">
        <v>87</v>
      </c>
      <c r="N5" s="13" t="s">
        <v>688</v>
      </c>
      <c r="O5" s="151"/>
      <c r="P5" s="31">
        <f t="shared" si="0"/>
        <v>466</v>
      </c>
      <c r="Q5" s="31">
        <f t="shared" si="1"/>
        <v>369</v>
      </c>
      <c r="R5" s="31">
        <f t="shared" si="2"/>
        <v>835</v>
      </c>
    </row>
    <row r="6" spans="1:18" ht="14.25" customHeight="1">
      <c r="A6" s="150" t="s">
        <v>4</v>
      </c>
      <c r="B6" s="62">
        <v>43886</v>
      </c>
      <c r="C6" s="111"/>
      <c r="D6" s="111"/>
      <c r="E6" s="1"/>
      <c r="F6" s="120">
        <v>550</v>
      </c>
      <c r="G6" s="120"/>
      <c r="H6" s="14"/>
      <c r="I6" s="1" t="s">
        <v>91</v>
      </c>
      <c r="J6" s="1" t="s">
        <v>87</v>
      </c>
      <c r="K6" s="51" t="s">
        <v>1021</v>
      </c>
      <c r="N6" s="13" t="s">
        <v>688</v>
      </c>
      <c r="O6" s="151">
        <v>44153</v>
      </c>
      <c r="P6" s="31">
        <f t="shared" si="0"/>
        <v>-84</v>
      </c>
      <c r="Q6" s="31">
        <f t="shared" si="1"/>
        <v>919</v>
      </c>
      <c r="R6" s="31">
        <f t="shared" si="2"/>
        <v>835</v>
      </c>
    </row>
    <row r="7" spans="1:18" ht="14.25" customHeight="1">
      <c r="A7" s="150" t="s">
        <v>4</v>
      </c>
      <c r="B7" s="62">
        <v>44188</v>
      </c>
      <c r="C7" s="111" t="s">
        <v>855</v>
      </c>
      <c r="D7" s="111"/>
      <c r="F7" s="120"/>
      <c r="G7" s="120">
        <v>600</v>
      </c>
      <c r="H7" s="14"/>
      <c r="I7" s="9" t="s">
        <v>91</v>
      </c>
      <c r="J7" s="9" t="s">
        <v>87</v>
      </c>
      <c r="O7" s="152"/>
      <c r="P7" s="31">
        <f t="shared" si="0"/>
        <v>516</v>
      </c>
      <c r="Q7" s="31">
        <f t="shared" si="1"/>
        <v>919</v>
      </c>
      <c r="R7" s="31">
        <f t="shared" si="2"/>
        <v>1435</v>
      </c>
    </row>
    <row r="8" spans="1:18" ht="14.25" customHeight="1">
      <c r="A8" s="150" t="s">
        <v>4</v>
      </c>
      <c r="B8" s="62">
        <v>44265</v>
      </c>
      <c r="C8" s="111" t="s">
        <v>1022</v>
      </c>
      <c r="D8" s="111"/>
      <c r="F8" s="14"/>
      <c r="G8" s="14"/>
      <c r="H8" s="14"/>
      <c r="M8" s="128">
        <v>4300</v>
      </c>
      <c r="O8" s="152"/>
      <c r="P8" s="31">
        <f t="shared" si="0"/>
        <v>516</v>
      </c>
      <c r="Q8" s="31">
        <f t="shared" si="1"/>
        <v>919</v>
      </c>
      <c r="R8" s="31">
        <f t="shared" si="2"/>
        <v>1435</v>
      </c>
    </row>
    <row r="9" spans="1:18" ht="14.25" customHeight="1">
      <c r="A9" s="150" t="s">
        <v>4</v>
      </c>
      <c r="B9" s="62">
        <v>44449</v>
      </c>
      <c r="C9" s="111" t="s">
        <v>1022</v>
      </c>
      <c r="D9" s="111"/>
      <c r="F9" s="14"/>
      <c r="G9" s="14"/>
      <c r="H9" s="14"/>
      <c r="M9" s="128">
        <v>4300</v>
      </c>
      <c r="O9" s="152"/>
      <c r="P9" s="31">
        <f t="shared" si="0"/>
        <v>516</v>
      </c>
      <c r="Q9" s="31">
        <f t="shared" si="1"/>
        <v>919</v>
      </c>
      <c r="R9" s="31">
        <f t="shared" si="2"/>
        <v>1435</v>
      </c>
    </row>
    <row r="10" spans="1:18" ht="14.25" customHeight="1">
      <c r="A10" s="150" t="s">
        <v>4</v>
      </c>
      <c r="B10" s="62">
        <v>44510</v>
      </c>
      <c r="C10" s="111" t="s">
        <v>1022</v>
      </c>
      <c r="D10" s="111"/>
      <c r="F10" s="14"/>
      <c r="G10" s="14"/>
      <c r="H10" s="14"/>
      <c r="M10" s="128">
        <v>4300</v>
      </c>
      <c r="O10" s="152"/>
      <c r="P10" s="31">
        <f t="shared" si="0"/>
        <v>516</v>
      </c>
      <c r="Q10" s="31">
        <f t="shared" si="1"/>
        <v>919</v>
      </c>
      <c r="R10" s="31">
        <f t="shared" si="2"/>
        <v>1435</v>
      </c>
    </row>
    <row r="11" spans="1:18" ht="14.25" customHeight="1">
      <c r="A11" s="150" t="s">
        <v>4</v>
      </c>
      <c r="B11" s="62">
        <v>44540</v>
      </c>
      <c r="C11" s="111" t="s">
        <v>1022</v>
      </c>
      <c r="D11" s="111"/>
      <c r="F11" s="14"/>
      <c r="G11" s="14"/>
      <c r="H11" s="14"/>
      <c r="M11" s="128">
        <v>4300</v>
      </c>
      <c r="O11" s="152"/>
      <c r="P11" s="31">
        <f t="shared" si="0"/>
        <v>516</v>
      </c>
      <c r="Q11" s="31">
        <f t="shared" si="1"/>
        <v>919</v>
      </c>
      <c r="R11" s="31">
        <f t="shared" si="2"/>
        <v>1435</v>
      </c>
    </row>
    <row r="12" spans="1:18" ht="14.25" customHeight="1">
      <c r="A12" s="150" t="s">
        <v>4</v>
      </c>
      <c r="B12" s="62">
        <v>44571</v>
      </c>
      <c r="C12" s="111" t="s">
        <v>1022</v>
      </c>
      <c r="D12" s="111"/>
      <c r="F12" s="14"/>
      <c r="G12" s="14"/>
      <c r="H12" s="14"/>
      <c r="M12" s="128">
        <v>4300</v>
      </c>
      <c r="O12" s="152"/>
      <c r="P12" s="31">
        <f t="shared" si="0"/>
        <v>516</v>
      </c>
      <c r="Q12" s="31">
        <f t="shared" si="1"/>
        <v>919</v>
      </c>
      <c r="R12" s="31">
        <f t="shared" si="2"/>
        <v>1435</v>
      </c>
    </row>
    <row r="13" spans="1:18" ht="14.25" customHeight="1">
      <c r="A13" s="150" t="s">
        <v>4</v>
      </c>
      <c r="B13" s="62">
        <v>44630</v>
      </c>
      <c r="C13" s="111" t="s">
        <v>1022</v>
      </c>
      <c r="D13" s="111"/>
      <c r="F13" s="14"/>
      <c r="G13" s="14"/>
      <c r="H13" s="14"/>
      <c r="M13" s="128">
        <v>4691</v>
      </c>
      <c r="O13" s="152"/>
      <c r="P13" s="31">
        <f t="shared" si="0"/>
        <v>516</v>
      </c>
      <c r="Q13" s="31">
        <f t="shared" si="1"/>
        <v>919</v>
      </c>
      <c r="R13" s="31">
        <f t="shared" si="2"/>
        <v>1435</v>
      </c>
    </row>
    <row r="14" spans="1:18" ht="14.25" customHeight="1">
      <c r="A14" s="150" t="s">
        <v>4</v>
      </c>
      <c r="B14" s="62">
        <v>44661</v>
      </c>
      <c r="C14" s="111" t="s">
        <v>1022</v>
      </c>
      <c r="D14" s="111"/>
      <c r="F14" s="14"/>
      <c r="G14" s="14"/>
      <c r="H14" s="14"/>
      <c r="M14" s="128">
        <v>4691</v>
      </c>
      <c r="O14" s="152"/>
      <c r="P14" s="31">
        <f t="shared" si="0"/>
        <v>516</v>
      </c>
      <c r="Q14" s="31">
        <f t="shared" si="1"/>
        <v>919</v>
      </c>
      <c r="R14" s="31">
        <f t="shared" si="2"/>
        <v>1435</v>
      </c>
    </row>
    <row r="15" spans="1:18" ht="14.25" customHeight="1">
      <c r="A15" s="150" t="s">
        <v>4</v>
      </c>
      <c r="B15" s="62">
        <v>44691</v>
      </c>
      <c r="C15" s="111" t="s">
        <v>1022</v>
      </c>
      <c r="D15" s="111"/>
      <c r="F15" s="14"/>
      <c r="G15" s="14"/>
      <c r="H15" s="14"/>
      <c r="M15" s="128">
        <v>4691</v>
      </c>
      <c r="O15" s="152"/>
      <c r="P15" s="31">
        <f t="shared" si="0"/>
        <v>516</v>
      </c>
      <c r="Q15" s="31">
        <f t="shared" si="1"/>
        <v>919</v>
      </c>
      <c r="R15" s="31">
        <f t="shared" si="2"/>
        <v>1435</v>
      </c>
    </row>
    <row r="16" spans="1:18" ht="14.25" customHeight="1">
      <c r="A16" s="150" t="s">
        <v>4</v>
      </c>
      <c r="B16" s="62">
        <v>44722</v>
      </c>
      <c r="C16" s="111" t="s">
        <v>1022</v>
      </c>
      <c r="D16" s="111"/>
      <c r="F16" s="14"/>
      <c r="G16" s="14"/>
      <c r="H16" s="14"/>
      <c r="M16" s="128">
        <v>4691</v>
      </c>
      <c r="O16" s="152"/>
      <c r="P16" s="31">
        <f t="shared" si="0"/>
        <v>516</v>
      </c>
      <c r="Q16" s="31">
        <f t="shared" si="1"/>
        <v>919</v>
      </c>
      <c r="R16" s="31">
        <f t="shared" si="2"/>
        <v>1435</v>
      </c>
    </row>
    <row r="17" spans="1:18" ht="14.25" customHeight="1">
      <c r="A17" s="150" t="s">
        <v>4</v>
      </c>
      <c r="B17" s="62">
        <v>44752</v>
      </c>
      <c r="C17" s="111" t="s">
        <v>1022</v>
      </c>
      <c r="F17" s="14"/>
      <c r="G17" s="14"/>
      <c r="H17" s="14"/>
      <c r="I17" s="27"/>
      <c r="J17" s="43"/>
      <c r="K17" s="27"/>
      <c r="L17" s="27"/>
      <c r="M17" s="128">
        <v>4691</v>
      </c>
      <c r="O17" s="152"/>
      <c r="P17" s="31">
        <f t="shared" si="0"/>
        <v>516</v>
      </c>
      <c r="Q17" s="31">
        <f t="shared" si="1"/>
        <v>919</v>
      </c>
      <c r="R17" s="31">
        <f t="shared" si="2"/>
        <v>1435</v>
      </c>
    </row>
    <row r="18" spans="1:18" ht="14.25" customHeight="1">
      <c r="A18" s="150" t="s">
        <v>4</v>
      </c>
      <c r="B18" s="62">
        <v>44778</v>
      </c>
      <c r="C18" s="153" t="s">
        <v>1023</v>
      </c>
      <c r="D18" s="154" t="s">
        <v>1024</v>
      </c>
      <c r="F18" s="14">
        <v>363</v>
      </c>
      <c r="G18" s="14"/>
      <c r="H18" s="14"/>
      <c r="O18" s="152"/>
      <c r="P18" s="31">
        <f t="shared" si="0"/>
        <v>153</v>
      </c>
      <c r="Q18" s="31">
        <f t="shared" si="1"/>
        <v>1282</v>
      </c>
      <c r="R18" s="31">
        <f t="shared" si="2"/>
        <v>1435</v>
      </c>
    </row>
    <row r="19" spans="1:18" ht="14.25" customHeight="1">
      <c r="A19" s="150" t="s">
        <v>4</v>
      </c>
      <c r="B19" s="62">
        <v>44784</v>
      </c>
      <c r="C19" s="111" t="s">
        <v>1022</v>
      </c>
      <c r="F19" s="14"/>
      <c r="G19" s="14"/>
      <c r="H19" s="14"/>
      <c r="I19" s="27"/>
      <c r="J19" s="43"/>
      <c r="K19" s="27"/>
      <c r="L19" s="27"/>
      <c r="M19" s="128">
        <v>4691</v>
      </c>
      <c r="O19" s="152"/>
      <c r="P19" s="31">
        <f t="shared" si="0"/>
        <v>153</v>
      </c>
      <c r="Q19" s="31">
        <f t="shared" si="1"/>
        <v>1282</v>
      </c>
      <c r="R19" s="31">
        <f t="shared" si="2"/>
        <v>1435</v>
      </c>
    </row>
    <row r="20" spans="1:18" ht="14.25" customHeight="1">
      <c r="A20" s="150" t="s">
        <v>4</v>
      </c>
      <c r="B20" s="62">
        <v>44816</v>
      </c>
      <c r="C20" s="111" t="s">
        <v>1022</v>
      </c>
      <c r="F20" s="14"/>
      <c r="G20" s="14"/>
      <c r="H20" s="14"/>
      <c r="I20" s="27"/>
      <c r="J20" s="43"/>
      <c r="K20" s="27"/>
      <c r="L20" s="27"/>
      <c r="M20" s="128">
        <v>4691</v>
      </c>
      <c r="O20" s="152"/>
      <c r="P20" s="31">
        <f t="shared" si="0"/>
        <v>153</v>
      </c>
      <c r="Q20" s="31">
        <f t="shared" si="1"/>
        <v>1282</v>
      </c>
      <c r="R20" s="31">
        <f t="shared" si="2"/>
        <v>1435</v>
      </c>
    </row>
    <row r="21" spans="1:18" ht="14.25" customHeight="1">
      <c r="A21" s="150" t="s">
        <v>4</v>
      </c>
      <c r="B21" s="62">
        <v>44878</v>
      </c>
      <c r="C21" s="111" t="s">
        <v>1022</v>
      </c>
      <c r="F21" s="14"/>
      <c r="G21" s="14"/>
      <c r="H21" s="14"/>
      <c r="I21" s="27"/>
      <c r="J21" s="43"/>
      <c r="K21" s="27"/>
      <c r="L21" s="27"/>
      <c r="M21" s="128">
        <v>4691</v>
      </c>
      <c r="O21" s="152"/>
      <c r="P21" s="31">
        <f t="shared" si="0"/>
        <v>153</v>
      </c>
      <c r="Q21" s="31">
        <f t="shared" si="1"/>
        <v>1282</v>
      </c>
      <c r="R21" s="31">
        <f t="shared" si="2"/>
        <v>1435</v>
      </c>
    </row>
    <row r="22" spans="1:18" ht="14.25" customHeight="1">
      <c r="A22" s="150" t="s">
        <v>4</v>
      </c>
      <c r="B22" s="62">
        <v>44906</v>
      </c>
      <c r="C22" s="111" t="s">
        <v>1022</v>
      </c>
      <c r="F22" s="14"/>
      <c r="G22" s="14"/>
      <c r="H22" s="14"/>
      <c r="I22" s="27"/>
      <c r="J22" s="43"/>
      <c r="K22" s="27"/>
      <c r="L22" s="27"/>
      <c r="M22" s="128">
        <v>4691</v>
      </c>
      <c r="O22" s="152"/>
      <c r="P22" s="31">
        <f t="shared" si="0"/>
        <v>153</v>
      </c>
      <c r="Q22" s="31">
        <f t="shared" si="1"/>
        <v>1282</v>
      </c>
      <c r="R22" s="31">
        <f t="shared" si="2"/>
        <v>1435</v>
      </c>
    </row>
    <row r="23" spans="1:18" ht="14.25" customHeight="1">
      <c r="A23" s="150" t="s">
        <v>4</v>
      </c>
      <c r="B23" s="62">
        <v>44923</v>
      </c>
      <c r="C23" s="153" t="s">
        <v>1025</v>
      </c>
      <c r="F23" s="14">
        <v>350</v>
      </c>
      <c r="G23" s="14"/>
      <c r="H23" s="14"/>
      <c r="K23" s="51" t="s">
        <v>1026</v>
      </c>
      <c r="O23" s="152"/>
      <c r="P23" s="31">
        <f t="shared" si="0"/>
        <v>-197</v>
      </c>
      <c r="Q23" s="31">
        <f t="shared" si="1"/>
        <v>1632</v>
      </c>
      <c r="R23" s="31">
        <f t="shared" si="2"/>
        <v>1435</v>
      </c>
    </row>
    <row r="24" spans="1:18" ht="14.25" customHeight="1">
      <c r="A24" s="150" t="s">
        <v>4</v>
      </c>
      <c r="B24" s="62">
        <v>44938</v>
      </c>
      <c r="C24" s="111" t="s">
        <v>1022</v>
      </c>
      <c r="F24" s="14"/>
      <c r="G24" s="14"/>
      <c r="H24" s="14"/>
      <c r="I24" s="27"/>
      <c r="J24" s="43"/>
      <c r="K24" s="27"/>
      <c r="L24" s="27"/>
      <c r="M24" s="128">
        <v>4691</v>
      </c>
      <c r="O24" s="152"/>
      <c r="P24" s="31">
        <f t="shared" si="0"/>
        <v>-197</v>
      </c>
      <c r="Q24" s="31">
        <f t="shared" si="1"/>
        <v>1632</v>
      </c>
      <c r="R24" s="31">
        <f t="shared" si="2"/>
        <v>1435</v>
      </c>
    </row>
    <row r="25" spans="1:18" ht="14.25" customHeight="1">
      <c r="B25" s="62"/>
      <c r="F25" s="14"/>
      <c r="G25" s="14"/>
      <c r="H25" s="14"/>
      <c r="O25" s="152"/>
      <c r="P25" s="31">
        <f t="shared" si="0"/>
        <v>-197</v>
      </c>
      <c r="Q25" s="31">
        <f t="shared" si="1"/>
        <v>1632</v>
      </c>
      <c r="R25" s="31">
        <f t="shared" si="2"/>
        <v>1435</v>
      </c>
    </row>
    <row r="26" spans="1:18" ht="14.25" customHeight="1">
      <c r="B26" s="62"/>
      <c r="F26" s="14"/>
      <c r="G26" s="14"/>
      <c r="H26" s="14"/>
      <c r="O26" s="152"/>
      <c r="P26" s="31"/>
      <c r="Q26" s="31"/>
      <c r="R26" s="31"/>
    </row>
    <row r="27" spans="1:18" ht="14.25" customHeight="1">
      <c r="B27" s="62"/>
      <c r="F27" s="14"/>
      <c r="G27" s="14"/>
      <c r="H27" s="14"/>
      <c r="O27" s="152"/>
      <c r="P27" s="31"/>
      <c r="Q27" s="31"/>
      <c r="R27" s="31"/>
    </row>
    <row r="28" spans="1:18" ht="14.25" customHeight="1">
      <c r="B28" s="62"/>
      <c r="F28" s="14"/>
      <c r="G28" s="14"/>
      <c r="H28" s="14"/>
      <c r="O28" s="152"/>
      <c r="P28" s="31"/>
      <c r="Q28" s="31"/>
      <c r="R28" s="31"/>
    </row>
    <row r="29" spans="1:18" ht="14.25" customHeight="1">
      <c r="B29" s="62"/>
      <c r="F29" s="14"/>
      <c r="G29" s="14"/>
      <c r="H29" s="14"/>
      <c r="O29" s="152"/>
      <c r="P29" s="31"/>
      <c r="Q29" s="31"/>
      <c r="R29" s="31"/>
    </row>
    <row r="30" spans="1:18" ht="14.25" customHeight="1">
      <c r="B30" s="62"/>
      <c r="F30" s="14"/>
      <c r="G30" s="14"/>
      <c r="H30" s="14"/>
      <c r="O30" s="152"/>
      <c r="P30" s="31"/>
      <c r="Q30" s="31"/>
      <c r="R30" s="31"/>
    </row>
    <row r="31" spans="1:18" ht="14.25" customHeight="1">
      <c r="B31" s="62"/>
      <c r="F31" s="14"/>
      <c r="G31" s="14"/>
      <c r="H31" s="14"/>
      <c r="O31" s="152"/>
      <c r="P31" s="31"/>
      <c r="Q31" s="31"/>
      <c r="R31" s="31"/>
    </row>
    <row r="32" spans="1:18" ht="14.25" customHeight="1">
      <c r="B32" s="62"/>
      <c r="F32" s="14"/>
      <c r="G32" s="14"/>
      <c r="H32" s="14"/>
      <c r="O32" s="152"/>
      <c r="P32" s="31"/>
      <c r="Q32" s="31"/>
      <c r="R32" s="31"/>
    </row>
    <row r="33" spans="2:18" ht="14.25" customHeight="1">
      <c r="B33" s="62"/>
      <c r="F33" s="14"/>
      <c r="G33" s="14"/>
      <c r="H33" s="14"/>
      <c r="O33" s="152"/>
      <c r="P33" s="31"/>
      <c r="Q33" s="31"/>
      <c r="R33" s="31"/>
    </row>
    <row r="34" spans="2:18" ht="14.25" customHeight="1">
      <c r="B34" s="62"/>
      <c r="F34" s="14"/>
      <c r="G34" s="14"/>
      <c r="H34" s="14"/>
      <c r="O34" s="152"/>
      <c r="P34" s="31"/>
      <c r="Q34" s="31"/>
      <c r="R34" s="31"/>
    </row>
    <row r="35" spans="2:18" ht="14.25" customHeight="1">
      <c r="B35" s="62"/>
      <c r="F35" s="14"/>
      <c r="G35" s="14"/>
      <c r="H35" s="14"/>
      <c r="O35" s="152"/>
      <c r="P35" s="31"/>
      <c r="Q35" s="31"/>
      <c r="R35" s="31"/>
    </row>
    <row r="36" spans="2:18" ht="14.25" customHeight="1">
      <c r="B36" s="62"/>
      <c r="F36" s="14"/>
      <c r="G36" s="14"/>
      <c r="H36" s="14"/>
      <c r="O36" s="152"/>
      <c r="P36" s="31"/>
      <c r="Q36" s="31"/>
      <c r="R36" s="31"/>
    </row>
    <row r="37" spans="2:18" ht="14.25" customHeight="1">
      <c r="B37" s="62"/>
      <c r="F37" s="14"/>
      <c r="G37" s="14"/>
      <c r="H37" s="14"/>
      <c r="O37" s="152"/>
      <c r="P37" s="31"/>
      <c r="Q37" s="31"/>
      <c r="R37" s="31"/>
    </row>
    <row r="38" spans="2:18" ht="14.25" customHeight="1">
      <c r="B38" s="62"/>
      <c r="F38" s="14"/>
      <c r="G38" s="14"/>
      <c r="H38" s="14"/>
      <c r="O38" s="152"/>
      <c r="P38" s="31"/>
      <c r="Q38" s="31"/>
      <c r="R38" s="31"/>
    </row>
    <row r="39" spans="2:18" ht="14.25" customHeight="1">
      <c r="B39" s="62"/>
      <c r="F39" s="14"/>
      <c r="G39" s="14"/>
      <c r="H39" s="14"/>
      <c r="O39" s="152"/>
      <c r="P39" s="31"/>
      <c r="Q39" s="31"/>
      <c r="R39" s="31"/>
    </row>
    <row r="40" spans="2:18" ht="14.25" customHeight="1">
      <c r="B40" s="62"/>
      <c r="F40" s="14"/>
      <c r="G40" s="14"/>
      <c r="H40" s="14"/>
      <c r="O40" s="152"/>
      <c r="P40" s="31"/>
      <c r="Q40" s="31"/>
      <c r="R40" s="31"/>
    </row>
    <row r="41" spans="2:18" ht="14.25" customHeight="1">
      <c r="B41" s="62"/>
      <c r="F41" s="14"/>
      <c r="G41" s="14"/>
      <c r="H41" s="14"/>
      <c r="O41" s="152"/>
      <c r="P41" s="31"/>
      <c r="Q41" s="31"/>
      <c r="R41" s="31"/>
    </row>
    <row r="42" spans="2:18" ht="14.25" customHeight="1">
      <c r="B42" s="62"/>
      <c r="F42" s="14"/>
      <c r="G42" s="14"/>
      <c r="H42" s="14"/>
      <c r="O42" s="152"/>
      <c r="P42" s="31"/>
      <c r="Q42" s="31"/>
      <c r="R42" s="31"/>
    </row>
    <row r="43" spans="2:18" ht="14.25" customHeight="1">
      <c r="B43" s="62"/>
      <c r="F43" s="14"/>
      <c r="G43" s="14"/>
      <c r="H43" s="14"/>
      <c r="O43" s="152"/>
      <c r="P43" s="31"/>
      <c r="Q43" s="31"/>
      <c r="R43" s="31"/>
    </row>
    <row r="44" spans="2:18" ht="14.25" customHeight="1">
      <c r="B44" s="62"/>
      <c r="F44" s="14"/>
      <c r="G44" s="14"/>
      <c r="H44" s="14"/>
      <c r="O44" s="152"/>
      <c r="P44" s="31"/>
      <c r="Q44" s="31"/>
      <c r="R44" s="31"/>
    </row>
    <row r="45" spans="2:18" ht="14.25" customHeight="1">
      <c r="B45" s="62"/>
      <c r="F45" s="14"/>
      <c r="G45" s="14"/>
      <c r="H45" s="14"/>
      <c r="O45" s="152"/>
      <c r="P45" s="31"/>
      <c r="Q45" s="31"/>
      <c r="R45" s="31"/>
    </row>
    <row r="46" spans="2:18" ht="14.25" customHeight="1">
      <c r="B46" s="62"/>
      <c r="F46" s="14"/>
      <c r="G46" s="14"/>
      <c r="H46" s="14"/>
      <c r="O46" s="152"/>
      <c r="P46" s="31"/>
      <c r="Q46" s="31"/>
      <c r="R46" s="31"/>
    </row>
    <row r="47" spans="2:18" ht="14.25" customHeight="1">
      <c r="B47" s="62"/>
      <c r="F47" s="14"/>
      <c r="G47" s="14"/>
      <c r="H47" s="14"/>
      <c r="O47" s="152"/>
      <c r="P47" s="31"/>
      <c r="Q47" s="31"/>
      <c r="R47" s="31"/>
    </row>
    <row r="48" spans="2:18" ht="14.25" customHeight="1">
      <c r="B48" s="62"/>
      <c r="F48" s="14"/>
      <c r="G48" s="14"/>
      <c r="H48" s="14"/>
      <c r="O48" s="152"/>
      <c r="P48" s="31"/>
      <c r="Q48" s="31"/>
      <c r="R48" s="31"/>
    </row>
    <row r="49" spans="2:18" ht="14.25" customHeight="1">
      <c r="B49" s="62"/>
      <c r="F49" s="14"/>
      <c r="G49" s="14"/>
      <c r="H49" s="14"/>
      <c r="O49" s="152"/>
      <c r="P49" s="31"/>
      <c r="Q49" s="31"/>
      <c r="R49" s="31"/>
    </row>
    <row r="50" spans="2:18" ht="14.25" customHeight="1">
      <c r="B50" s="62"/>
      <c r="F50" s="14"/>
      <c r="G50" s="14"/>
      <c r="H50" s="14"/>
      <c r="O50" s="152"/>
      <c r="P50" s="31"/>
      <c r="Q50" s="31"/>
      <c r="R50" s="31"/>
    </row>
    <row r="51" spans="2:18" ht="14.25" customHeight="1">
      <c r="B51" s="62"/>
      <c r="F51" s="14"/>
      <c r="G51" s="14"/>
      <c r="H51" s="14"/>
      <c r="O51" s="152"/>
      <c r="P51" s="31"/>
      <c r="Q51" s="31"/>
      <c r="R51" s="31"/>
    </row>
    <row r="52" spans="2:18" ht="14.25" customHeight="1">
      <c r="B52" s="62"/>
      <c r="F52" s="14"/>
      <c r="G52" s="14"/>
      <c r="H52" s="14"/>
      <c r="O52" s="152"/>
      <c r="P52" s="31"/>
      <c r="Q52" s="31"/>
      <c r="R52" s="31"/>
    </row>
    <row r="53" spans="2:18" ht="14.25" customHeight="1">
      <c r="B53" s="62"/>
      <c r="F53" s="14"/>
      <c r="G53" s="14"/>
      <c r="H53" s="14"/>
      <c r="O53" s="152"/>
      <c r="P53" s="31"/>
      <c r="Q53" s="31"/>
      <c r="R53" s="31"/>
    </row>
    <row r="54" spans="2:18" ht="14.25" customHeight="1">
      <c r="B54" s="62"/>
      <c r="F54" s="14"/>
      <c r="G54" s="14"/>
      <c r="H54" s="14"/>
      <c r="O54" s="152"/>
      <c r="P54" s="31"/>
      <c r="Q54" s="31"/>
      <c r="R54" s="31"/>
    </row>
    <row r="55" spans="2:18" ht="14.25" customHeight="1">
      <c r="B55" s="62"/>
      <c r="F55" s="14"/>
      <c r="G55" s="14"/>
      <c r="H55" s="14"/>
      <c r="O55" s="152"/>
      <c r="P55" s="31"/>
      <c r="Q55" s="31"/>
      <c r="R55" s="31"/>
    </row>
    <row r="56" spans="2:18" ht="14.25" customHeight="1">
      <c r="B56" s="62"/>
      <c r="F56" s="14"/>
      <c r="G56" s="14"/>
      <c r="H56" s="14"/>
      <c r="O56" s="152"/>
      <c r="P56" s="31"/>
      <c r="Q56" s="31"/>
      <c r="R56" s="31"/>
    </row>
    <row r="57" spans="2:18" ht="14.25" customHeight="1">
      <c r="B57" s="62"/>
      <c r="F57" s="14"/>
      <c r="G57" s="14"/>
      <c r="H57" s="14"/>
      <c r="O57" s="152"/>
      <c r="P57" s="31"/>
      <c r="Q57" s="31"/>
      <c r="R57" s="31"/>
    </row>
    <row r="58" spans="2:18" ht="14.25" customHeight="1">
      <c r="B58" s="62"/>
      <c r="F58" s="14"/>
      <c r="G58" s="14"/>
      <c r="H58" s="14"/>
      <c r="O58" s="152"/>
      <c r="P58" s="31"/>
      <c r="Q58" s="31"/>
      <c r="R58" s="31"/>
    </row>
    <row r="59" spans="2:18" ht="14.25" customHeight="1">
      <c r="B59" s="62"/>
      <c r="F59" s="14"/>
      <c r="G59" s="14"/>
      <c r="H59" s="14"/>
      <c r="O59" s="152"/>
      <c r="P59" s="31"/>
      <c r="Q59" s="31"/>
      <c r="R59" s="31"/>
    </row>
    <row r="60" spans="2:18" ht="14.25" customHeight="1">
      <c r="B60" s="62"/>
      <c r="F60" s="14"/>
      <c r="G60" s="14"/>
      <c r="H60" s="14"/>
      <c r="O60" s="152"/>
      <c r="P60" s="31"/>
      <c r="Q60" s="31"/>
      <c r="R60" s="31"/>
    </row>
    <row r="61" spans="2:18" ht="14.25" customHeight="1">
      <c r="B61" s="62"/>
      <c r="F61" s="14"/>
      <c r="G61" s="14"/>
      <c r="H61" s="14"/>
      <c r="O61" s="152"/>
      <c r="P61" s="31"/>
      <c r="Q61" s="31"/>
      <c r="R61" s="31"/>
    </row>
    <row r="62" spans="2:18" ht="14.25" customHeight="1">
      <c r="B62" s="62"/>
      <c r="F62" s="14"/>
      <c r="G62" s="14"/>
      <c r="H62" s="14"/>
      <c r="O62" s="152"/>
      <c r="P62" s="31"/>
      <c r="Q62" s="31"/>
      <c r="R62" s="31"/>
    </row>
    <row r="63" spans="2:18" ht="14.25" customHeight="1">
      <c r="B63" s="62"/>
      <c r="F63" s="14"/>
      <c r="G63" s="14"/>
      <c r="H63" s="14"/>
      <c r="O63" s="152"/>
      <c r="P63" s="31"/>
      <c r="Q63" s="31"/>
      <c r="R63" s="31"/>
    </row>
    <row r="64" spans="2:18" ht="14.25" customHeight="1">
      <c r="B64" s="62"/>
      <c r="F64" s="14"/>
      <c r="G64" s="14"/>
      <c r="H64" s="14"/>
      <c r="O64" s="152"/>
      <c r="P64" s="31"/>
      <c r="Q64" s="31"/>
      <c r="R64" s="31"/>
    </row>
    <row r="65" spans="2:18" ht="14.25" customHeight="1">
      <c r="B65" s="62"/>
      <c r="F65" s="14"/>
      <c r="G65" s="14"/>
      <c r="H65" s="14"/>
      <c r="O65" s="152"/>
      <c r="P65" s="31"/>
      <c r="Q65" s="31"/>
      <c r="R65" s="31"/>
    </row>
    <row r="66" spans="2:18" ht="14.25" customHeight="1">
      <c r="B66" s="62"/>
      <c r="F66" s="14"/>
      <c r="G66" s="14"/>
      <c r="H66" s="14"/>
      <c r="O66" s="152"/>
      <c r="P66" s="31"/>
      <c r="Q66" s="31"/>
      <c r="R66" s="31"/>
    </row>
    <row r="67" spans="2:18" ht="14.25" customHeight="1">
      <c r="B67" s="62"/>
      <c r="F67" s="14"/>
      <c r="G67" s="14"/>
      <c r="H67" s="14"/>
      <c r="O67" s="152"/>
      <c r="P67" s="31"/>
      <c r="Q67" s="31"/>
      <c r="R67" s="31"/>
    </row>
    <row r="68" spans="2:18" ht="14.25" customHeight="1">
      <c r="B68" s="62"/>
      <c r="F68" s="14"/>
      <c r="G68" s="14"/>
      <c r="H68" s="14"/>
      <c r="O68" s="152"/>
      <c r="P68" s="31"/>
      <c r="Q68" s="31"/>
      <c r="R68" s="31"/>
    </row>
    <row r="69" spans="2:18" ht="14.25" customHeight="1">
      <c r="B69" s="62"/>
      <c r="F69" s="14"/>
      <c r="G69" s="14"/>
      <c r="H69" s="14"/>
      <c r="O69" s="152"/>
      <c r="P69" s="31"/>
      <c r="Q69" s="31"/>
      <c r="R69" s="31"/>
    </row>
    <row r="70" spans="2:18" ht="14.25" customHeight="1">
      <c r="B70" s="62"/>
      <c r="F70" s="14"/>
      <c r="G70" s="14"/>
      <c r="H70" s="14"/>
      <c r="O70" s="152"/>
      <c r="P70" s="31"/>
      <c r="Q70" s="31"/>
      <c r="R70" s="31"/>
    </row>
    <row r="71" spans="2:18" ht="14.25" customHeight="1">
      <c r="B71" s="62"/>
      <c r="F71" s="14"/>
      <c r="G71" s="14"/>
      <c r="H71" s="14"/>
      <c r="O71" s="152"/>
      <c r="P71" s="31"/>
      <c r="Q71" s="31"/>
      <c r="R71" s="31"/>
    </row>
    <row r="72" spans="2:18" ht="14.25" customHeight="1">
      <c r="B72" s="62"/>
      <c r="F72" s="14"/>
      <c r="G72" s="14"/>
      <c r="H72" s="14"/>
      <c r="O72" s="152"/>
      <c r="P72" s="31"/>
      <c r="Q72" s="31"/>
      <c r="R72" s="31"/>
    </row>
    <row r="73" spans="2:18" ht="14.25" customHeight="1">
      <c r="B73" s="62"/>
      <c r="F73" s="14"/>
      <c r="G73" s="14"/>
      <c r="H73" s="14"/>
      <c r="O73" s="152"/>
      <c r="P73" s="31"/>
      <c r="Q73" s="31"/>
      <c r="R73" s="31"/>
    </row>
    <row r="74" spans="2:18" ht="14.25" customHeight="1">
      <c r="B74" s="62"/>
      <c r="F74" s="14"/>
      <c r="G74" s="14"/>
      <c r="H74" s="14"/>
      <c r="O74" s="152"/>
      <c r="P74" s="31"/>
      <c r="Q74" s="31"/>
      <c r="R74" s="31"/>
    </row>
    <row r="75" spans="2:18" ht="14.25" customHeight="1">
      <c r="B75" s="62"/>
      <c r="F75" s="14"/>
      <c r="G75" s="14"/>
      <c r="H75" s="14"/>
      <c r="O75" s="152"/>
      <c r="P75" s="31"/>
      <c r="Q75" s="31"/>
      <c r="R75" s="31"/>
    </row>
    <row r="76" spans="2:18" ht="14.25" customHeight="1">
      <c r="B76" s="62"/>
      <c r="F76" s="14"/>
      <c r="G76" s="14"/>
      <c r="H76" s="14"/>
      <c r="O76" s="152"/>
      <c r="P76" s="31"/>
      <c r="Q76" s="31"/>
      <c r="R76" s="31"/>
    </row>
    <row r="77" spans="2:18" ht="14.25" customHeight="1">
      <c r="B77" s="62"/>
      <c r="F77" s="14"/>
      <c r="G77" s="14"/>
      <c r="H77" s="14"/>
      <c r="O77" s="152"/>
      <c r="P77" s="31"/>
      <c r="Q77" s="31"/>
      <c r="R77" s="31"/>
    </row>
    <row r="78" spans="2:18" ht="14.25" customHeight="1">
      <c r="B78" s="62"/>
      <c r="F78" s="14"/>
      <c r="G78" s="14"/>
      <c r="H78" s="14"/>
      <c r="O78" s="152"/>
      <c r="P78" s="31"/>
      <c r="Q78" s="31"/>
      <c r="R78" s="31"/>
    </row>
    <row r="79" spans="2:18" ht="14.25" customHeight="1">
      <c r="B79" s="62"/>
      <c r="F79" s="14"/>
      <c r="G79" s="14"/>
      <c r="H79" s="14"/>
      <c r="O79" s="152"/>
      <c r="P79" s="31"/>
      <c r="Q79" s="31"/>
      <c r="R79" s="31"/>
    </row>
    <row r="80" spans="2:18" ht="14.25" customHeight="1">
      <c r="B80" s="62"/>
      <c r="F80" s="14"/>
      <c r="G80" s="14"/>
      <c r="H80" s="14"/>
      <c r="O80" s="152"/>
      <c r="P80" s="31"/>
      <c r="Q80" s="31"/>
      <c r="R80" s="31"/>
    </row>
    <row r="81" spans="2:18" ht="14.25" customHeight="1">
      <c r="B81" s="62"/>
      <c r="F81" s="14"/>
      <c r="G81" s="14"/>
      <c r="H81" s="14"/>
      <c r="O81" s="152"/>
      <c r="P81" s="31"/>
      <c r="Q81" s="31"/>
      <c r="R81" s="31"/>
    </row>
    <row r="82" spans="2:18" ht="14.25" customHeight="1">
      <c r="B82" s="62"/>
      <c r="F82" s="14"/>
      <c r="G82" s="14"/>
      <c r="H82" s="14"/>
      <c r="O82" s="152"/>
      <c r="P82" s="31"/>
      <c r="Q82" s="31"/>
      <c r="R82" s="31"/>
    </row>
    <row r="83" spans="2:18" ht="14.25" customHeight="1">
      <c r="B83" s="62"/>
      <c r="F83" s="14"/>
      <c r="G83" s="14"/>
      <c r="H83" s="14"/>
      <c r="O83" s="152"/>
      <c r="P83" s="31"/>
      <c r="Q83" s="31"/>
      <c r="R83" s="31"/>
    </row>
    <row r="84" spans="2:18" ht="14.25" customHeight="1">
      <c r="B84" s="62"/>
      <c r="F84" s="14"/>
      <c r="G84" s="14"/>
      <c r="H84" s="14"/>
      <c r="O84" s="152"/>
      <c r="P84" s="31"/>
      <c r="Q84" s="31"/>
      <c r="R84" s="31"/>
    </row>
    <row r="85" spans="2:18" ht="14.25" customHeight="1">
      <c r="B85" s="62"/>
      <c r="F85" s="14"/>
      <c r="G85" s="14"/>
      <c r="H85" s="14"/>
      <c r="O85" s="152"/>
      <c r="P85" s="31"/>
      <c r="Q85" s="31"/>
      <c r="R85" s="31"/>
    </row>
    <row r="86" spans="2:18" ht="14.25" customHeight="1">
      <c r="B86" s="62"/>
      <c r="F86" s="14"/>
      <c r="G86" s="14"/>
      <c r="H86" s="14"/>
      <c r="O86" s="152"/>
      <c r="P86" s="31"/>
      <c r="Q86" s="31"/>
      <c r="R86" s="31"/>
    </row>
    <row r="87" spans="2:18" ht="14.25" customHeight="1">
      <c r="B87" s="62"/>
      <c r="F87" s="14"/>
      <c r="G87" s="14"/>
      <c r="H87" s="14"/>
      <c r="O87" s="152"/>
      <c r="P87" s="31"/>
      <c r="Q87" s="31"/>
      <c r="R87" s="31"/>
    </row>
    <row r="88" spans="2:18" ht="14.25" customHeight="1">
      <c r="B88" s="62"/>
      <c r="F88" s="14"/>
      <c r="G88" s="14"/>
      <c r="H88" s="14"/>
      <c r="O88" s="152"/>
      <c r="P88" s="31"/>
      <c r="Q88" s="31"/>
      <c r="R88" s="31"/>
    </row>
    <row r="89" spans="2:18" ht="14.25" customHeight="1">
      <c r="B89" s="62"/>
      <c r="F89" s="14"/>
      <c r="G89" s="14"/>
      <c r="H89" s="14"/>
      <c r="O89" s="152"/>
      <c r="P89" s="31"/>
      <c r="Q89" s="31"/>
      <c r="R89" s="31"/>
    </row>
    <row r="90" spans="2:18" ht="14.25" customHeight="1">
      <c r="B90" s="62"/>
      <c r="F90" s="14"/>
      <c r="G90" s="14"/>
      <c r="H90" s="14"/>
      <c r="O90" s="152"/>
      <c r="P90" s="31"/>
      <c r="Q90" s="31"/>
      <c r="R90" s="31"/>
    </row>
    <row r="91" spans="2:18" ht="14.25" customHeight="1">
      <c r="B91" s="62"/>
      <c r="F91" s="14"/>
      <c r="G91" s="14"/>
      <c r="H91" s="14"/>
      <c r="O91" s="152"/>
      <c r="P91" s="31"/>
      <c r="Q91" s="31"/>
      <c r="R91" s="31"/>
    </row>
    <row r="92" spans="2:18" ht="14.25" customHeight="1">
      <c r="B92" s="62"/>
      <c r="F92" s="14"/>
      <c r="G92" s="14"/>
      <c r="H92" s="14"/>
      <c r="O92" s="152"/>
      <c r="P92" s="31"/>
      <c r="Q92" s="31"/>
      <c r="R92" s="31"/>
    </row>
    <row r="93" spans="2:18" ht="14.25" customHeight="1">
      <c r="B93" s="62"/>
      <c r="F93" s="14"/>
      <c r="G93" s="14"/>
      <c r="H93" s="14"/>
      <c r="O93" s="152"/>
      <c r="P93" s="31"/>
      <c r="Q93" s="31"/>
      <c r="R93" s="31"/>
    </row>
    <row r="94" spans="2:18" ht="14.25" customHeight="1">
      <c r="B94" s="62"/>
      <c r="F94" s="14"/>
      <c r="G94" s="14"/>
      <c r="H94" s="14"/>
      <c r="O94" s="152"/>
      <c r="P94" s="31"/>
      <c r="Q94" s="31"/>
      <c r="R94" s="31"/>
    </row>
    <row r="95" spans="2:18" ht="14.25" customHeight="1">
      <c r="B95" s="62"/>
      <c r="F95" s="14"/>
      <c r="G95" s="14"/>
      <c r="H95" s="14"/>
      <c r="O95" s="152"/>
      <c r="P95" s="31"/>
      <c r="Q95" s="31"/>
      <c r="R95" s="31"/>
    </row>
    <row r="96" spans="2:18" ht="14.25" customHeight="1">
      <c r="B96" s="62"/>
      <c r="F96" s="14"/>
      <c r="G96" s="14"/>
      <c r="H96" s="14"/>
      <c r="O96" s="152"/>
      <c r="P96" s="31"/>
      <c r="Q96" s="31"/>
      <c r="R96" s="31"/>
    </row>
    <row r="97" spans="2:18" ht="14.25" customHeight="1">
      <c r="B97" s="62"/>
      <c r="F97" s="14"/>
      <c r="G97" s="14"/>
      <c r="H97" s="14"/>
      <c r="O97" s="152"/>
      <c r="P97" s="31"/>
      <c r="Q97" s="31"/>
      <c r="R97" s="31"/>
    </row>
    <row r="98" spans="2:18" ht="14.25" customHeight="1">
      <c r="B98" s="62"/>
      <c r="F98" s="14"/>
      <c r="G98" s="14"/>
      <c r="H98" s="14"/>
      <c r="O98" s="152"/>
      <c r="P98" s="31"/>
      <c r="Q98" s="31"/>
      <c r="R98" s="31"/>
    </row>
    <row r="99" spans="2:18" ht="14.25" customHeight="1">
      <c r="B99" s="62"/>
      <c r="F99" s="14"/>
      <c r="G99" s="14"/>
      <c r="H99" s="14"/>
      <c r="O99" s="152"/>
      <c r="P99" s="31"/>
      <c r="Q99" s="31"/>
      <c r="R99" s="31"/>
    </row>
    <row r="100" spans="2:18" ht="14.25" customHeight="1">
      <c r="B100" s="62"/>
      <c r="F100" s="14"/>
      <c r="G100" s="14"/>
      <c r="H100" s="14"/>
      <c r="O100" s="152"/>
      <c r="P100" s="31"/>
      <c r="Q100" s="31"/>
      <c r="R100" s="31"/>
    </row>
    <row r="101" spans="2:18" ht="14.25" customHeight="1">
      <c r="B101" s="62"/>
      <c r="F101" s="14"/>
      <c r="G101" s="14"/>
      <c r="H101" s="14"/>
      <c r="O101" s="152"/>
      <c r="P101" s="31"/>
      <c r="Q101" s="31"/>
      <c r="R101" s="31"/>
    </row>
    <row r="102" spans="2:18" ht="14.25" customHeight="1">
      <c r="B102" s="62"/>
      <c r="F102" s="14"/>
      <c r="G102" s="14"/>
      <c r="H102" s="14"/>
      <c r="O102" s="152"/>
      <c r="P102" s="31"/>
      <c r="Q102" s="31"/>
      <c r="R102" s="31"/>
    </row>
    <row r="103" spans="2:18" ht="14.25" customHeight="1">
      <c r="B103" s="62"/>
      <c r="F103" s="14"/>
      <c r="G103" s="14"/>
      <c r="H103" s="14"/>
      <c r="O103" s="152"/>
      <c r="P103" s="31"/>
      <c r="Q103" s="31"/>
      <c r="R103" s="31"/>
    </row>
    <row r="104" spans="2:18" ht="14.25" customHeight="1">
      <c r="B104" s="62"/>
      <c r="F104" s="14"/>
      <c r="G104" s="14"/>
      <c r="H104" s="14"/>
      <c r="O104" s="152"/>
      <c r="P104" s="31"/>
      <c r="Q104" s="31"/>
      <c r="R104" s="31"/>
    </row>
    <row r="105" spans="2:18" ht="14.25" customHeight="1">
      <c r="B105" s="62"/>
      <c r="F105" s="14"/>
      <c r="G105" s="14"/>
      <c r="H105" s="14"/>
      <c r="O105" s="152"/>
      <c r="P105" s="31"/>
      <c r="Q105" s="31"/>
      <c r="R105" s="31"/>
    </row>
    <row r="106" spans="2:18" ht="14.25" customHeight="1">
      <c r="B106" s="62"/>
      <c r="F106" s="14"/>
      <c r="G106" s="14"/>
      <c r="H106" s="14"/>
      <c r="O106" s="152"/>
      <c r="P106" s="31"/>
      <c r="Q106" s="31"/>
      <c r="R106" s="31"/>
    </row>
    <row r="107" spans="2:18" ht="14.25" customHeight="1">
      <c r="B107" s="62"/>
      <c r="F107" s="14"/>
      <c r="G107" s="14"/>
      <c r="H107" s="14"/>
      <c r="O107" s="152"/>
      <c r="P107" s="31"/>
      <c r="Q107" s="31"/>
      <c r="R107" s="31"/>
    </row>
    <row r="108" spans="2:18" ht="14.25" customHeight="1">
      <c r="B108" s="62"/>
      <c r="F108" s="14"/>
      <c r="G108" s="14"/>
      <c r="H108" s="14"/>
      <c r="O108" s="152"/>
      <c r="P108" s="31"/>
      <c r="Q108" s="31"/>
      <c r="R108" s="31"/>
    </row>
    <row r="109" spans="2:18" ht="14.25" customHeight="1">
      <c r="B109" s="62"/>
      <c r="F109" s="14"/>
      <c r="G109" s="14"/>
      <c r="H109" s="14"/>
      <c r="O109" s="152"/>
      <c r="P109" s="31"/>
      <c r="Q109" s="31"/>
      <c r="R109" s="31"/>
    </row>
    <row r="110" spans="2:18" ht="14.25" customHeight="1">
      <c r="B110" s="62"/>
      <c r="F110" s="14"/>
      <c r="G110" s="14"/>
      <c r="H110" s="14"/>
      <c r="O110" s="152"/>
      <c r="P110" s="31"/>
      <c r="Q110" s="31"/>
      <c r="R110" s="31"/>
    </row>
    <row r="111" spans="2:18" ht="14.25" customHeight="1">
      <c r="B111" s="62"/>
      <c r="F111" s="14"/>
      <c r="G111" s="14"/>
      <c r="H111" s="14"/>
      <c r="O111" s="152"/>
      <c r="P111" s="31"/>
      <c r="Q111" s="31"/>
      <c r="R111" s="31"/>
    </row>
    <row r="112" spans="2:18" ht="14.25" customHeight="1">
      <c r="B112" s="62"/>
      <c r="F112" s="14"/>
      <c r="G112" s="14"/>
      <c r="H112" s="14"/>
      <c r="O112" s="152"/>
      <c r="P112" s="31"/>
      <c r="Q112" s="31"/>
      <c r="R112" s="31"/>
    </row>
    <row r="113" spans="2:18" ht="14.25" customHeight="1">
      <c r="B113" s="62"/>
      <c r="F113" s="14"/>
      <c r="G113" s="14"/>
      <c r="H113" s="14"/>
      <c r="O113" s="152"/>
      <c r="P113" s="31"/>
      <c r="Q113" s="31"/>
      <c r="R113" s="31"/>
    </row>
    <row r="114" spans="2:18" ht="14.25" customHeight="1">
      <c r="B114" s="62"/>
      <c r="F114" s="14"/>
      <c r="G114" s="14"/>
      <c r="H114" s="14"/>
      <c r="O114" s="152"/>
      <c r="P114" s="31"/>
      <c r="Q114" s="31"/>
      <c r="R114" s="31"/>
    </row>
    <row r="115" spans="2:18" ht="14.25" customHeight="1">
      <c r="B115" s="62"/>
      <c r="F115" s="14"/>
      <c r="G115" s="14"/>
      <c r="H115" s="14"/>
      <c r="O115" s="152"/>
      <c r="P115" s="31"/>
      <c r="Q115" s="31"/>
      <c r="R115" s="31"/>
    </row>
    <row r="116" spans="2:18" ht="14.25" customHeight="1">
      <c r="B116" s="62"/>
      <c r="F116" s="14"/>
      <c r="G116" s="14"/>
      <c r="H116" s="14"/>
      <c r="O116" s="152"/>
      <c r="P116" s="31"/>
      <c r="Q116" s="31"/>
      <c r="R116" s="31"/>
    </row>
    <row r="117" spans="2:18" ht="14.25" customHeight="1">
      <c r="B117" s="62"/>
      <c r="F117" s="14"/>
      <c r="G117" s="14"/>
      <c r="H117" s="14"/>
      <c r="O117" s="152"/>
      <c r="P117" s="31"/>
      <c r="Q117" s="31"/>
      <c r="R117" s="31"/>
    </row>
    <row r="118" spans="2:18" ht="14.25" customHeight="1">
      <c r="B118" s="62"/>
      <c r="F118" s="14"/>
      <c r="G118" s="14"/>
      <c r="H118" s="14"/>
      <c r="O118" s="152"/>
      <c r="P118" s="31"/>
      <c r="Q118" s="31"/>
      <c r="R118" s="31"/>
    </row>
    <row r="119" spans="2:18" ht="14.25" customHeight="1">
      <c r="B119" s="62"/>
      <c r="F119" s="14"/>
      <c r="G119" s="14"/>
      <c r="H119" s="14"/>
      <c r="O119" s="152"/>
      <c r="P119" s="31"/>
      <c r="Q119" s="31"/>
      <c r="R119" s="31"/>
    </row>
    <row r="120" spans="2:18" ht="14.25" customHeight="1">
      <c r="B120" s="62"/>
      <c r="F120" s="14"/>
      <c r="G120" s="14"/>
      <c r="H120" s="14"/>
      <c r="O120" s="152"/>
      <c r="P120" s="31"/>
      <c r="Q120" s="31"/>
      <c r="R120" s="31"/>
    </row>
    <row r="121" spans="2:18" ht="14.25" customHeight="1">
      <c r="B121" s="62"/>
      <c r="F121" s="14"/>
      <c r="G121" s="14"/>
      <c r="H121" s="14"/>
      <c r="O121" s="152"/>
      <c r="P121" s="31"/>
      <c r="Q121" s="31"/>
      <c r="R121" s="31"/>
    </row>
    <row r="122" spans="2:18" ht="14.25" customHeight="1">
      <c r="B122" s="62"/>
      <c r="F122" s="14"/>
      <c r="G122" s="14"/>
      <c r="H122" s="14"/>
      <c r="O122" s="152"/>
      <c r="P122" s="31"/>
      <c r="Q122" s="31"/>
      <c r="R122" s="31"/>
    </row>
    <row r="123" spans="2:18" ht="14.25" customHeight="1">
      <c r="B123" s="62"/>
      <c r="F123" s="14"/>
      <c r="G123" s="14"/>
      <c r="H123" s="14"/>
      <c r="O123" s="152"/>
      <c r="P123" s="31"/>
      <c r="Q123" s="31"/>
      <c r="R123" s="31"/>
    </row>
    <row r="124" spans="2:18" ht="14.25" customHeight="1">
      <c r="B124" s="62"/>
      <c r="F124" s="14"/>
      <c r="G124" s="14"/>
      <c r="H124" s="14"/>
      <c r="O124" s="152"/>
      <c r="P124" s="31"/>
      <c r="Q124" s="31"/>
      <c r="R124" s="31"/>
    </row>
    <row r="125" spans="2:18" ht="14.25" customHeight="1">
      <c r="B125" s="62"/>
      <c r="F125" s="14"/>
      <c r="G125" s="14"/>
      <c r="H125" s="14"/>
      <c r="O125" s="152"/>
      <c r="P125" s="31"/>
      <c r="Q125" s="31"/>
      <c r="R125" s="31"/>
    </row>
    <row r="126" spans="2:18" ht="14.25" customHeight="1">
      <c r="B126" s="62"/>
      <c r="F126" s="14"/>
      <c r="G126" s="14"/>
      <c r="H126" s="14"/>
      <c r="O126" s="152"/>
      <c r="P126" s="31"/>
      <c r="Q126" s="31"/>
      <c r="R126" s="31"/>
    </row>
    <row r="127" spans="2:18" ht="14.25" customHeight="1">
      <c r="B127" s="62"/>
      <c r="F127" s="14"/>
      <c r="G127" s="14"/>
      <c r="H127" s="14"/>
      <c r="O127" s="152"/>
      <c r="P127" s="31"/>
      <c r="Q127" s="31"/>
      <c r="R127" s="31"/>
    </row>
    <row r="128" spans="2:18" ht="14.25" customHeight="1">
      <c r="B128" s="62"/>
      <c r="F128" s="14"/>
      <c r="G128" s="14"/>
      <c r="H128" s="14"/>
      <c r="O128" s="152"/>
      <c r="P128" s="31"/>
      <c r="Q128" s="31"/>
      <c r="R128" s="31"/>
    </row>
    <row r="129" spans="2:18" ht="14.25" customHeight="1">
      <c r="B129" s="62"/>
      <c r="F129" s="14"/>
      <c r="G129" s="14"/>
      <c r="H129" s="14"/>
      <c r="O129" s="152"/>
      <c r="P129" s="31"/>
      <c r="Q129" s="31"/>
      <c r="R129" s="31"/>
    </row>
    <row r="130" spans="2:18" ht="14.25" customHeight="1">
      <c r="B130" s="62"/>
      <c r="F130" s="14"/>
      <c r="G130" s="14"/>
      <c r="H130" s="14"/>
      <c r="O130" s="152"/>
      <c r="P130" s="31"/>
      <c r="Q130" s="31"/>
      <c r="R130" s="31"/>
    </row>
    <row r="131" spans="2:18" ht="14.25" customHeight="1">
      <c r="B131" s="62"/>
      <c r="F131" s="14"/>
      <c r="G131" s="14"/>
      <c r="H131" s="14"/>
      <c r="O131" s="152"/>
      <c r="P131" s="31"/>
      <c r="Q131" s="31"/>
      <c r="R131" s="31"/>
    </row>
    <row r="132" spans="2:18" ht="14.25" customHeight="1">
      <c r="B132" s="62"/>
      <c r="F132" s="14"/>
      <c r="G132" s="14"/>
      <c r="H132" s="14"/>
      <c r="O132" s="152"/>
      <c r="P132" s="31"/>
      <c r="Q132" s="31"/>
      <c r="R132" s="31"/>
    </row>
    <row r="133" spans="2:18" ht="14.25" customHeight="1">
      <c r="B133" s="62"/>
      <c r="F133" s="14"/>
      <c r="G133" s="14"/>
      <c r="H133" s="14"/>
      <c r="O133" s="152"/>
      <c r="P133" s="31"/>
      <c r="Q133" s="31"/>
      <c r="R133" s="31"/>
    </row>
    <row r="134" spans="2:18" ht="14.25" customHeight="1">
      <c r="B134" s="62"/>
      <c r="F134" s="14"/>
      <c r="G134" s="14"/>
      <c r="H134" s="14"/>
      <c r="O134" s="152"/>
      <c r="P134" s="31"/>
      <c r="Q134" s="31"/>
      <c r="R134" s="31"/>
    </row>
    <row r="135" spans="2:18" ht="14.25" customHeight="1">
      <c r="B135" s="62"/>
      <c r="F135" s="14"/>
      <c r="G135" s="14"/>
      <c r="H135" s="14"/>
      <c r="O135" s="152"/>
      <c r="P135" s="31"/>
      <c r="Q135" s="31"/>
      <c r="R135" s="31"/>
    </row>
    <row r="136" spans="2:18" ht="14.25" customHeight="1">
      <c r="B136" s="62"/>
      <c r="F136" s="14"/>
      <c r="G136" s="14"/>
      <c r="H136" s="14"/>
      <c r="O136" s="152"/>
      <c r="P136" s="31"/>
      <c r="Q136" s="31"/>
      <c r="R136" s="31"/>
    </row>
    <row r="137" spans="2:18" ht="14.25" customHeight="1">
      <c r="B137" s="62"/>
      <c r="F137" s="14"/>
      <c r="G137" s="14"/>
      <c r="H137" s="14"/>
      <c r="O137" s="152"/>
      <c r="P137" s="31"/>
      <c r="Q137" s="31"/>
      <c r="R137" s="31"/>
    </row>
    <row r="138" spans="2:18" ht="14.25" customHeight="1">
      <c r="B138" s="62"/>
      <c r="F138" s="14"/>
      <c r="G138" s="14"/>
      <c r="H138" s="14"/>
      <c r="O138" s="152"/>
      <c r="P138" s="31"/>
      <c r="Q138" s="31"/>
      <c r="R138" s="31"/>
    </row>
    <row r="139" spans="2:18" ht="14.25" customHeight="1">
      <c r="B139" s="62"/>
      <c r="F139" s="14"/>
      <c r="G139" s="14"/>
      <c r="H139" s="14"/>
      <c r="O139" s="152"/>
      <c r="P139" s="31"/>
      <c r="Q139" s="31"/>
      <c r="R139" s="31"/>
    </row>
    <row r="140" spans="2:18" ht="14.25" customHeight="1">
      <c r="B140" s="62"/>
      <c r="F140" s="14"/>
      <c r="G140" s="14"/>
      <c r="H140" s="14"/>
      <c r="O140" s="152"/>
      <c r="P140" s="31"/>
      <c r="Q140" s="31"/>
      <c r="R140" s="31"/>
    </row>
    <row r="141" spans="2:18" ht="14.25" customHeight="1">
      <c r="B141" s="62"/>
      <c r="F141" s="14"/>
      <c r="G141" s="14"/>
      <c r="H141" s="14"/>
      <c r="O141" s="152"/>
      <c r="P141" s="31"/>
      <c r="Q141" s="31"/>
      <c r="R141" s="31"/>
    </row>
    <row r="142" spans="2:18" ht="14.25" customHeight="1">
      <c r="B142" s="62"/>
      <c r="F142" s="14"/>
      <c r="G142" s="14"/>
      <c r="H142" s="14"/>
      <c r="O142" s="152"/>
      <c r="P142" s="31"/>
      <c r="Q142" s="31"/>
      <c r="R142" s="31"/>
    </row>
    <row r="143" spans="2:18" ht="14.25" customHeight="1">
      <c r="B143" s="62"/>
      <c r="F143" s="14"/>
      <c r="G143" s="14"/>
      <c r="H143" s="14"/>
      <c r="O143" s="152"/>
      <c r="P143" s="31"/>
      <c r="Q143" s="31"/>
      <c r="R143" s="31"/>
    </row>
    <row r="144" spans="2:18" ht="14.25" customHeight="1">
      <c r="B144" s="62"/>
      <c r="F144" s="14"/>
      <c r="G144" s="14"/>
      <c r="H144" s="14"/>
      <c r="O144" s="152"/>
      <c r="P144" s="31"/>
      <c r="Q144" s="31"/>
      <c r="R144" s="31"/>
    </row>
    <row r="145" spans="2:18" ht="14.25" customHeight="1">
      <c r="B145" s="62"/>
      <c r="F145" s="14"/>
      <c r="G145" s="14"/>
      <c r="H145" s="14"/>
      <c r="O145" s="152"/>
      <c r="P145" s="31"/>
      <c r="Q145" s="31"/>
      <c r="R145" s="31"/>
    </row>
    <row r="146" spans="2:18" ht="14.25" customHeight="1">
      <c r="B146" s="62"/>
      <c r="F146" s="14"/>
      <c r="G146" s="14"/>
      <c r="H146" s="14"/>
      <c r="O146" s="152"/>
      <c r="P146" s="31"/>
      <c r="Q146" s="31"/>
      <c r="R146" s="31"/>
    </row>
    <row r="147" spans="2:18" ht="14.25" customHeight="1">
      <c r="B147" s="62"/>
      <c r="F147" s="14"/>
      <c r="G147" s="14"/>
      <c r="H147" s="14"/>
      <c r="O147" s="152"/>
      <c r="P147" s="31"/>
      <c r="Q147" s="31"/>
      <c r="R147" s="31"/>
    </row>
    <row r="148" spans="2:18" ht="14.25" customHeight="1">
      <c r="B148" s="62"/>
      <c r="F148" s="14"/>
      <c r="G148" s="14"/>
      <c r="H148" s="14"/>
      <c r="O148" s="152"/>
      <c r="P148" s="31"/>
      <c r="Q148" s="31"/>
      <c r="R148" s="31"/>
    </row>
    <row r="149" spans="2:18" ht="14.25" customHeight="1">
      <c r="B149" s="62"/>
      <c r="F149" s="14"/>
      <c r="G149" s="14"/>
      <c r="H149" s="14"/>
      <c r="O149" s="152"/>
      <c r="P149" s="31"/>
      <c r="Q149" s="31"/>
      <c r="R149" s="31"/>
    </row>
    <row r="150" spans="2:18" ht="14.25" customHeight="1">
      <c r="B150" s="62"/>
      <c r="F150" s="14"/>
      <c r="G150" s="14"/>
      <c r="H150" s="14"/>
      <c r="O150" s="152"/>
      <c r="P150" s="31"/>
      <c r="Q150" s="31"/>
      <c r="R150" s="31"/>
    </row>
    <row r="151" spans="2:18" ht="14.25" customHeight="1">
      <c r="B151" s="62"/>
      <c r="F151" s="14"/>
      <c r="G151" s="14"/>
      <c r="H151" s="14"/>
      <c r="O151" s="152"/>
      <c r="P151" s="31"/>
      <c r="Q151" s="31"/>
      <c r="R151" s="31"/>
    </row>
    <row r="152" spans="2:18" ht="14.25" customHeight="1">
      <c r="B152" s="62"/>
      <c r="F152" s="14"/>
      <c r="G152" s="14"/>
      <c r="H152" s="14"/>
      <c r="O152" s="152"/>
      <c r="P152" s="31"/>
      <c r="Q152" s="31"/>
      <c r="R152" s="31"/>
    </row>
    <row r="153" spans="2:18" ht="14.25" customHeight="1">
      <c r="B153" s="62"/>
      <c r="F153" s="14"/>
      <c r="G153" s="14"/>
      <c r="H153" s="14"/>
      <c r="O153" s="152"/>
      <c r="P153" s="31"/>
      <c r="Q153" s="31"/>
      <c r="R153" s="31"/>
    </row>
    <row r="154" spans="2:18" ht="14.25" customHeight="1">
      <c r="B154" s="62"/>
      <c r="F154" s="14"/>
      <c r="G154" s="14"/>
      <c r="H154" s="14"/>
      <c r="O154" s="152"/>
      <c r="P154" s="31"/>
      <c r="Q154" s="31"/>
      <c r="R154" s="31"/>
    </row>
    <row r="155" spans="2:18" ht="14.25" customHeight="1">
      <c r="B155" s="62"/>
      <c r="F155" s="14"/>
      <c r="G155" s="14"/>
      <c r="H155" s="14"/>
      <c r="O155" s="152"/>
      <c r="P155" s="31"/>
      <c r="Q155" s="31"/>
      <c r="R155" s="31"/>
    </row>
    <row r="156" spans="2:18" ht="14.25" customHeight="1">
      <c r="B156" s="62"/>
      <c r="F156" s="14"/>
      <c r="G156" s="14"/>
      <c r="H156" s="14"/>
      <c r="O156" s="152"/>
      <c r="P156" s="31"/>
      <c r="Q156" s="31"/>
      <c r="R156" s="31"/>
    </row>
    <row r="157" spans="2:18" ht="14.25" customHeight="1">
      <c r="B157" s="62"/>
      <c r="F157" s="14"/>
      <c r="G157" s="14"/>
      <c r="H157" s="14"/>
      <c r="O157" s="152"/>
      <c r="P157" s="31"/>
      <c r="Q157" s="31"/>
      <c r="R157" s="31"/>
    </row>
    <row r="158" spans="2:18" ht="14.25" customHeight="1">
      <c r="B158" s="62"/>
      <c r="F158" s="14"/>
      <c r="G158" s="14"/>
      <c r="H158" s="14"/>
      <c r="O158" s="152"/>
      <c r="P158" s="31"/>
      <c r="Q158" s="31"/>
      <c r="R158" s="31"/>
    </row>
    <row r="159" spans="2:18" ht="14.25" customHeight="1">
      <c r="B159" s="62"/>
      <c r="F159" s="14"/>
      <c r="G159" s="14"/>
      <c r="H159" s="14"/>
      <c r="O159" s="152"/>
      <c r="P159" s="31"/>
      <c r="Q159" s="31"/>
      <c r="R159" s="31"/>
    </row>
    <row r="160" spans="2:18" ht="14.25" customHeight="1">
      <c r="B160" s="62"/>
      <c r="F160" s="14"/>
      <c r="G160" s="14"/>
      <c r="H160" s="14"/>
      <c r="O160" s="152"/>
      <c r="P160" s="31"/>
      <c r="Q160" s="31"/>
      <c r="R160" s="31"/>
    </row>
    <row r="161" spans="2:18" ht="14.25" customHeight="1">
      <c r="B161" s="62"/>
      <c r="F161" s="14"/>
      <c r="G161" s="14"/>
      <c r="H161" s="14"/>
      <c r="O161" s="152"/>
      <c r="P161" s="31"/>
      <c r="Q161" s="31"/>
      <c r="R161" s="31"/>
    </row>
    <row r="162" spans="2:18" ht="14.25" customHeight="1">
      <c r="B162" s="62"/>
      <c r="F162" s="14"/>
      <c r="G162" s="14"/>
      <c r="H162" s="14"/>
      <c r="O162" s="152"/>
      <c r="P162" s="31"/>
      <c r="Q162" s="31"/>
      <c r="R162" s="31"/>
    </row>
    <row r="163" spans="2:18" ht="14.25" customHeight="1">
      <c r="B163" s="62"/>
      <c r="F163" s="14"/>
      <c r="G163" s="14"/>
      <c r="H163" s="14"/>
      <c r="O163" s="152"/>
      <c r="P163" s="31"/>
      <c r="Q163" s="31"/>
      <c r="R163" s="31"/>
    </row>
    <row r="164" spans="2:18" ht="14.25" customHeight="1">
      <c r="B164" s="62"/>
      <c r="F164" s="14"/>
      <c r="G164" s="14"/>
      <c r="H164" s="14"/>
      <c r="O164" s="152"/>
      <c r="P164" s="31"/>
      <c r="Q164" s="31"/>
      <c r="R164" s="31"/>
    </row>
    <row r="165" spans="2:18" ht="14.25" customHeight="1">
      <c r="B165" s="62"/>
      <c r="F165" s="14"/>
      <c r="G165" s="14"/>
      <c r="H165" s="14"/>
      <c r="O165" s="152"/>
      <c r="P165" s="31"/>
      <c r="Q165" s="31"/>
      <c r="R165" s="31"/>
    </row>
    <row r="166" spans="2:18" ht="14.25" customHeight="1">
      <c r="B166" s="62"/>
      <c r="F166" s="14"/>
      <c r="G166" s="14"/>
      <c r="H166" s="14"/>
      <c r="O166" s="152"/>
      <c r="P166" s="31"/>
      <c r="Q166" s="31"/>
      <c r="R166" s="31"/>
    </row>
    <row r="167" spans="2:18" ht="14.25" customHeight="1">
      <c r="B167" s="62"/>
      <c r="F167" s="14"/>
      <c r="G167" s="14"/>
      <c r="H167" s="14"/>
      <c r="O167" s="152"/>
      <c r="P167" s="31"/>
      <c r="Q167" s="31"/>
      <c r="R167" s="31"/>
    </row>
    <row r="168" spans="2:18" ht="14.25" customHeight="1">
      <c r="B168" s="62"/>
      <c r="F168" s="14"/>
      <c r="G168" s="14"/>
      <c r="H168" s="14"/>
      <c r="O168" s="152"/>
      <c r="P168" s="31"/>
      <c r="Q168" s="31"/>
      <c r="R168" s="31"/>
    </row>
    <row r="169" spans="2:18" ht="14.25" customHeight="1">
      <c r="B169" s="62"/>
      <c r="F169" s="14"/>
      <c r="G169" s="14"/>
      <c r="H169" s="14"/>
      <c r="O169" s="152"/>
      <c r="P169" s="31"/>
      <c r="Q169" s="31"/>
      <c r="R169" s="31"/>
    </row>
    <row r="170" spans="2:18" ht="14.25" customHeight="1">
      <c r="B170" s="62"/>
      <c r="F170" s="14"/>
      <c r="G170" s="14"/>
      <c r="H170" s="14"/>
      <c r="O170" s="152"/>
      <c r="P170" s="31"/>
      <c r="Q170" s="31"/>
      <c r="R170" s="31"/>
    </row>
    <row r="171" spans="2:18" ht="14.25" customHeight="1">
      <c r="B171" s="62"/>
      <c r="F171" s="14"/>
      <c r="G171" s="14"/>
      <c r="H171" s="14"/>
      <c r="O171" s="152"/>
      <c r="P171" s="31"/>
      <c r="Q171" s="31"/>
      <c r="R171" s="31"/>
    </row>
    <row r="172" spans="2:18" ht="14.25" customHeight="1">
      <c r="B172" s="62"/>
      <c r="F172" s="14"/>
      <c r="G172" s="14"/>
      <c r="H172" s="14"/>
      <c r="O172" s="152"/>
      <c r="P172" s="31"/>
      <c r="Q172" s="31"/>
      <c r="R172" s="31"/>
    </row>
    <row r="173" spans="2:18" ht="14.25" customHeight="1">
      <c r="B173" s="62"/>
      <c r="F173" s="14"/>
      <c r="G173" s="14"/>
      <c r="H173" s="14"/>
      <c r="O173" s="152"/>
      <c r="P173" s="31"/>
      <c r="Q173" s="31"/>
      <c r="R173" s="31"/>
    </row>
    <row r="174" spans="2:18" ht="14.25" customHeight="1">
      <c r="B174" s="62"/>
      <c r="F174" s="14"/>
      <c r="G174" s="14"/>
      <c r="H174" s="14"/>
      <c r="O174" s="152"/>
      <c r="P174" s="31"/>
      <c r="Q174" s="31"/>
      <c r="R174" s="31"/>
    </row>
    <row r="175" spans="2:18" ht="14.25" customHeight="1">
      <c r="B175" s="62"/>
      <c r="F175" s="14"/>
      <c r="G175" s="14"/>
      <c r="H175" s="14"/>
      <c r="O175" s="152"/>
      <c r="P175" s="31"/>
      <c r="Q175" s="31"/>
      <c r="R175" s="31"/>
    </row>
    <row r="176" spans="2:18" ht="14.25" customHeight="1">
      <c r="B176" s="62"/>
      <c r="F176" s="14"/>
      <c r="G176" s="14"/>
      <c r="H176" s="14"/>
      <c r="O176" s="152"/>
      <c r="P176" s="31"/>
      <c r="Q176" s="31"/>
      <c r="R176" s="31"/>
    </row>
    <row r="177" spans="2:18" ht="14.25" customHeight="1">
      <c r="B177" s="62"/>
      <c r="F177" s="14"/>
      <c r="G177" s="14"/>
      <c r="H177" s="14"/>
      <c r="O177" s="152"/>
      <c r="P177" s="31"/>
      <c r="Q177" s="31"/>
      <c r="R177" s="31"/>
    </row>
    <row r="178" spans="2:18" ht="14.25" customHeight="1">
      <c r="B178" s="62"/>
      <c r="F178" s="14"/>
      <c r="G178" s="14"/>
      <c r="H178" s="14"/>
      <c r="O178" s="152"/>
      <c r="P178" s="31"/>
      <c r="Q178" s="31"/>
      <c r="R178" s="31"/>
    </row>
    <row r="179" spans="2:18" ht="14.25" customHeight="1">
      <c r="B179" s="62"/>
      <c r="F179" s="14"/>
      <c r="G179" s="14"/>
      <c r="H179" s="14"/>
      <c r="O179" s="152"/>
      <c r="P179" s="31"/>
      <c r="Q179" s="31"/>
      <c r="R179" s="31"/>
    </row>
    <row r="180" spans="2:18" ht="14.25" customHeight="1">
      <c r="B180" s="62"/>
      <c r="F180" s="14"/>
      <c r="G180" s="14"/>
      <c r="H180" s="14"/>
      <c r="O180" s="152"/>
      <c r="P180" s="31"/>
      <c r="Q180" s="31"/>
      <c r="R180" s="31"/>
    </row>
    <row r="181" spans="2:18" ht="14.25" customHeight="1">
      <c r="B181" s="62"/>
      <c r="F181" s="14"/>
      <c r="G181" s="14"/>
      <c r="H181" s="14"/>
      <c r="O181" s="152"/>
      <c r="P181" s="31"/>
      <c r="Q181" s="31"/>
      <c r="R181" s="31"/>
    </row>
    <row r="182" spans="2:18" ht="14.25" customHeight="1">
      <c r="B182" s="62"/>
      <c r="F182" s="14"/>
      <c r="G182" s="14"/>
      <c r="H182" s="14"/>
      <c r="O182" s="152"/>
      <c r="P182" s="31"/>
      <c r="Q182" s="31"/>
      <c r="R182" s="31"/>
    </row>
    <row r="183" spans="2:18" ht="14.25" customHeight="1">
      <c r="B183" s="62"/>
      <c r="F183" s="14"/>
      <c r="G183" s="14"/>
      <c r="H183" s="14"/>
      <c r="O183" s="152"/>
      <c r="P183" s="31"/>
      <c r="Q183" s="31"/>
      <c r="R183" s="31"/>
    </row>
    <row r="184" spans="2:18" ht="14.25" customHeight="1">
      <c r="B184" s="62"/>
      <c r="F184" s="14"/>
      <c r="G184" s="14"/>
      <c r="H184" s="14"/>
      <c r="O184" s="152"/>
      <c r="P184" s="31"/>
      <c r="Q184" s="31"/>
      <c r="R184" s="31"/>
    </row>
    <row r="185" spans="2:18" ht="14.25" customHeight="1">
      <c r="B185" s="62"/>
      <c r="F185" s="14"/>
      <c r="G185" s="14"/>
      <c r="H185" s="14"/>
      <c r="O185" s="152"/>
      <c r="P185" s="31"/>
      <c r="Q185" s="31"/>
      <c r="R185" s="31"/>
    </row>
    <row r="186" spans="2:18" ht="14.25" customHeight="1">
      <c r="B186" s="62"/>
      <c r="F186" s="14"/>
      <c r="G186" s="14"/>
      <c r="H186" s="14"/>
      <c r="O186" s="152"/>
      <c r="P186" s="31"/>
      <c r="Q186" s="31"/>
      <c r="R186" s="31"/>
    </row>
    <row r="187" spans="2:18" ht="14.25" customHeight="1">
      <c r="B187" s="62"/>
      <c r="F187" s="14"/>
      <c r="G187" s="14"/>
      <c r="H187" s="14"/>
      <c r="O187" s="152"/>
      <c r="P187" s="31"/>
      <c r="Q187" s="31"/>
      <c r="R187" s="31"/>
    </row>
    <row r="188" spans="2:18" ht="14.25" customHeight="1">
      <c r="B188" s="62"/>
      <c r="F188" s="14"/>
      <c r="G188" s="14"/>
      <c r="H188" s="14"/>
      <c r="O188" s="152"/>
      <c r="P188" s="31"/>
      <c r="Q188" s="31"/>
      <c r="R188" s="31"/>
    </row>
    <row r="189" spans="2:18" ht="14.25" customHeight="1">
      <c r="B189" s="62"/>
      <c r="F189" s="14"/>
      <c r="G189" s="14"/>
      <c r="H189" s="14"/>
      <c r="O189" s="152"/>
      <c r="P189" s="31"/>
      <c r="Q189" s="31"/>
      <c r="R189" s="31"/>
    </row>
    <row r="190" spans="2:18" ht="14.25" customHeight="1">
      <c r="B190" s="62"/>
      <c r="F190" s="14"/>
      <c r="G190" s="14"/>
      <c r="H190" s="14"/>
      <c r="O190" s="152"/>
      <c r="P190" s="31"/>
      <c r="Q190" s="31"/>
      <c r="R190" s="31"/>
    </row>
    <row r="191" spans="2:18" ht="14.25" customHeight="1">
      <c r="B191" s="62"/>
      <c r="F191" s="14"/>
      <c r="G191" s="14"/>
      <c r="H191" s="14"/>
      <c r="O191" s="152"/>
      <c r="P191" s="31"/>
      <c r="Q191" s="31"/>
      <c r="R191" s="31"/>
    </row>
    <row r="192" spans="2:18" ht="14.25" customHeight="1">
      <c r="B192" s="62"/>
      <c r="F192" s="14"/>
      <c r="G192" s="14"/>
      <c r="H192" s="14"/>
      <c r="O192" s="152"/>
      <c r="P192" s="31"/>
      <c r="Q192" s="31"/>
      <c r="R192" s="31"/>
    </row>
    <row r="193" spans="2:18" ht="14.25" customHeight="1">
      <c r="B193" s="62"/>
      <c r="F193" s="14"/>
      <c r="G193" s="14"/>
      <c r="H193" s="14"/>
      <c r="O193" s="152"/>
      <c r="P193" s="31"/>
      <c r="Q193" s="31"/>
      <c r="R193" s="31"/>
    </row>
    <row r="194" spans="2:18" ht="14.25" customHeight="1">
      <c r="B194" s="62"/>
      <c r="F194" s="14"/>
      <c r="G194" s="14"/>
      <c r="H194" s="14"/>
      <c r="O194" s="152"/>
      <c r="P194" s="31"/>
      <c r="Q194" s="31"/>
      <c r="R194" s="31"/>
    </row>
    <row r="195" spans="2:18" ht="14.25" customHeight="1">
      <c r="B195" s="62"/>
      <c r="F195" s="14"/>
      <c r="G195" s="14"/>
      <c r="H195" s="14"/>
      <c r="O195" s="152"/>
      <c r="P195" s="31"/>
      <c r="Q195" s="31"/>
      <c r="R195" s="31"/>
    </row>
    <row r="196" spans="2:18" ht="14.25" customHeight="1">
      <c r="B196" s="62"/>
      <c r="F196" s="14"/>
      <c r="G196" s="14"/>
      <c r="H196" s="14"/>
      <c r="O196" s="152"/>
      <c r="P196" s="31"/>
      <c r="Q196" s="31"/>
      <c r="R196" s="31"/>
    </row>
    <row r="197" spans="2:18" ht="14.25" customHeight="1">
      <c r="B197" s="62"/>
      <c r="F197" s="14"/>
      <c r="G197" s="14"/>
      <c r="H197" s="14"/>
      <c r="O197" s="152"/>
      <c r="P197" s="31"/>
      <c r="Q197" s="31"/>
      <c r="R197" s="31"/>
    </row>
    <row r="198" spans="2:18" ht="14.25" customHeight="1">
      <c r="B198" s="62"/>
      <c r="F198" s="14"/>
      <c r="G198" s="14"/>
      <c r="H198" s="14"/>
      <c r="O198" s="152"/>
      <c r="P198" s="31"/>
      <c r="Q198" s="31"/>
      <c r="R198" s="31"/>
    </row>
    <row r="199" spans="2:18" ht="14.25" customHeight="1">
      <c r="B199" s="62"/>
      <c r="F199" s="14"/>
      <c r="G199" s="14"/>
      <c r="H199" s="14"/>
      <c r="O199" s="152"/>
      <c r="P199" s="31"/>
      <c r="Q199" s="31"/>
      <c r="R199" s="31"/>
    </row>
    <row r="200" spans="2:18" ht="14.25" customHeight="1">
      <c r="B200" s="62"/>
      <c r="F200" s="14"/>
      <c r="G200" s="14"/>
      <c r="H200" s="14"/>
      <c r="O200" s="152"/>
      <c r="P200" s="31"/>
      <c r="Q200" s="31"/>
      <c r="R200" s="31"/>
    </row>
    <row r="201" spans="2:18" ht="14.25" customHeight="1">
      <c r="B201" s="62"/>
      <c r="F201" s="14"/>
      <c r="G201" s="14"/>
      <c r="H201" s="14"/>
      <c r="O201" s="152"/>
      <c r="P201" s="31"/>
      <c r="Q201" s="31"/>
      <c r="R201" s="31"/>
    </row>
    <row r="202" spans="2:18" ht="14.25" customHeight="1">
      <c r="B202" s="62"/>
      <c r="F202" s="14"/>
      <c r="G202" s="14"/>
      <c r="H202" s="14"/>
      <c r="O202" s="152"/>
      <c r="P202" s="31"/>
      <c r="Q202" s="31"/>
      <c r="R202" s="31"/>
    </row>
    <row r="203" spans="2:18" ht="14.25" customHeight="1">
      <c r="B203" s="62"/>
      <c r="F203" s="14"/>
      <c r="G203" s="14"/>
      <c r="H203" s="14"/>
      <c r="O203" s="152"/>
      <c r="P203" s="31"/>
      <c r="Q203" s="31"/>
      <c r="R203" s="31"/>
    </row>
    <row r="204" spans="2:18" ht="14.25" customHeight="1">
      <c r="B204" s="62"/>
      <c r="F204" s="14"/>
      <c r="G204" s="14"/>
      <c r="H204" s="14"/>
      <c r="O204" s="152"/>
      <c r="P204" s="31"/>
      <c r="Q204" s="31"/>
      <c r="R204" s="31"/>
    </row>
    <row r="205" spans="2:18" ht="14.25" customHeight="1">
      <c r="B205" s="62"/>
      <c r="F205" s="14"/>
      <c r="G205" s="14"/>
      <c r="H205" s="14"/>
      <c r="O205" s="152"/>
      <c r="P205" s="31"/>
      <c r="Q205" s="31"/>
      <c r="R205" s="31"/>
    </row>
    <row r="206" spans="2:18" ht="14.25" customHeight="1">
      <c r="B206" s="62"/>
      <c r="F206" s="14"/>
      <c r="G206" s="14"/>
      <c r="H206" s="14"/>
      <c r="O206" s="152"/>
      <c r="P206" s="31"/>
      <c r="Q206" s="31"/>
      <c r="R206" s="31"/>
    </row>
    <row r="207" spans="2:18" ht="14.25" customHeight="1">
      <c r="B207" s="62"/>
      <c r="F207" s="14"/>
      <c r="G207" s="14"/>
      <c r="H207" s="14"/>
      <c r="O207" s="152"/>
      <c r="P207" s="31"/>
      <c r="Q207" s="31"/>
      <c r="R207" s="31"/>
    </row>
    <row r="208" spans="2:18" ht="14.25" customHeight="1">
      <c r="B208" s="62"/>
      <c r="F208" s="14"/>
      <c r="G208" s="14"/>
      <c r="H208" s="14"/>
      <c r="O208" s="152"/>
      <c r="P208" s="31"/>
      <c r="Q208" s="31"/>
      <c r="R208" s="31"/>
    </row>
    <row r="209" spans="2:18" ht="14.25" customHeight="1">
      <c r="B209" s="62"/>
      <c r="F209" s="14"/>
      <c r="G209" s="14"/>
      <c r="H209" s="14"/>
      <c r="O209" s="152"/>
      <c r="P209" s="31"/>
      <c r="Q209" s="31"/>
      <c r="R209" s="31"/>
    </row>
    <row r="210" spans="2:18" ht="14.25" customHeight="1">
      <c r="B210" s="62"/>
      <c r="F210" s="14"/>
      <c r="G210" s="14"/>
      <c r="H210" s="14"/>
      <c r="O210" s="152"/>
      <c r="P210" s="31"/>
      <c r="Q210" s="31"/>
      <c r="R210" s="31"/>
    </row>
    <row r="211" spans="2:18" ht="14.25" customHeight="1">
      <c r="B211" s="62"/>
      <c r="F211" s="14"/>
      <c r="G211" s="14"/>
      <c r="H211" s="14"/>
      <c r="O211" s="152"/>
      <c r="P211" s="31"/>
      <c r="Q211" s="31"/>
      <c r="R211" s="31"/>
    </row>
    <row r="212" spans="2:18" ht="14.25" customHeight="1">
      <c r="B212" s="62"/>
      <c r="F212" s="14"/>
      <c r="G212" s="14"/>
      <c r="H212" s="14"/>
      <c r="O212" s="152"/>
      <c r="P212" s="31"/>
      <c r="Q212" s="31"/>
      <c r="R212" s="31"/>
    </row>
    <row r="213" spans="2:18" ht="14.25" customHeight="1">
      <c r="B213" s="62"/>
      <c r="F213" s="14"/>
      <c r="G213" s="14"/>
      <c r="H213" s="14"/>
      <c r="O213" s="152"/>
      <c r="P213" s="31"/>
      <c r="Q213" s="31"/>
      <c r="R213" s="31"/>
    </row>
    <row r="214" spans="2:18" ht="14.25" customHeight="1">
      <c r="B214" s="62"/>
      <c r="F214" s="14"/>
      <c r="G214" s="14"/>
      <c r="H214" s="14"/>
      <c r="O214" s="152"/>
      <c r="P214" s="31"/>
      <c r="Q214" s="31"/>
      <c r="R214" s="31"/>
    </row>
    <row r="215" spans="2:18" ht="14.25" customHeight="1">
      <c r="B215" s="62"/>
      <c r="F215" s="14"/>
      <c r="G215" s="14"/>
      <c r="H215" s="14"/>
      <c r="O215" s="152"/>
      <c r="P215" s="31"/>
      <c r="Q215" s="31"/>
      <c r="R215" s="31"/>
    </row>
    <row r="216" spans="2:18" ht="14.25" customHeight="1">
      <c r="B216" s="62"/>
      <c r="F216" s="14"/>
      <c r="G216" s="14"/>
      <c r="H216" s="14"/>
      <c r="O216" s="152"/>
      <c r="P216" s="31"/>
      <c r="Q216" s="31"/>
      <c r="R216" s="31"/>
    </row>
    <row r="217" spans="2:18" ht="14.25" customHeight="1">
      <c r="B217" s="62"/>
      <c r="F217" s="14"/>
      <c r="G217" s="14"/>
      <c r="H217" s="14"/>
      <c r="O217" s="152"/>
      <c r="P217" s="31"/>
      <c r="Q217" s="31"/>
      <c r="R217" s="31"/>
    </row>
    <row r="218" spans="2:18" ht="14.25" customHeight="1">
      <c r="B218" s="62"/>
      <c r="F218" s="14"/>
      <c r="G218" s="14"/>
      <c r="H218" s="14"/>
      <c r="O218" s="152"/>
      <c r="P218" s="31"/>
      <c r="Q218" s="31"/>
      <c r="R218" s="31"/>
    </row>
    <row r="219" spans="2:18" ht="14.25" customHeight="1">
      <c r="B219" s="62"/>
      <c r="F219" s="14"/>
      <c r="G219" s="14"/>
      <c r="H219" s="14"/>
      <c r="O219" s="152"/>
      <c r="P219" s="31"/>
      <c r="Q219" s="31"/>
      <c r="R219" s="31"/>
    </row>
    <row r="220" spans="2:18" ht="14.25" customHeight="1">
      <c r="B220" s="62"/>
      <c r="F220" s="14"/>
      <c r="G220" s="14"/>
      <c r="H220" s="14"/>
      <c r="O220" s="152"/>
      <c r="P220" s="31"/>
      <c r="Q220" s="31"/>
      <c r="R220" s="31"/>
    </row>
    <row r="221" spans="2:18" ht="14.25" customHeight="1">
      <c r="B221" s="62"/>
      <c r="F221" s="14"/>
      <c r="G221" s="14"/>
      <c r="H221" s="14"/>
      <c r="O221" s="152"/>
      <c r="P221" s="31"/>
      <c r="Q221" s="31"/>
      <c r="R221" s="31"/>
    </row>
    <row r="222" spans="2:18" ht="14.25" customHeight="1">
      <c r="B222" s="62"/>
      <c r="F222" s="14"/>
      <c r="G222" s="14"/>
      <c r="H222" s="14"/>
      <c r="O222" s="152"/>
      <c r="P222" s="31"/>
      <c r="Q222" s="31"/>
      <c r="R222" s="31"/>
    </row>
    <row r="223" spans="2:18" ht="14.25" customHeight="1">
      <c r="B223" s="62"/>
      <c r="F223" s="14"/>
      <c r="G223" s="14"/>
      <c r="H223" s="14"/>
      <c r="O223" s="152"/>
      <c r="P223" s="31"/>
      <c r="Q223" s="31"/>
      <c r="R223" s="31"/>
    </row>
    <row r="224" spans="2:18" ht="14.25" customHeight="1">
      <c r="B224" s="62"/>
      <c r="F224" s="14"/>
      <c r="G224" s="14"/>
      <c r="H224" s="14"/>
      <c r="O224" s="152"/>
      <c r="P224" s="31"/>
      <c r="Q224" s="31"/>
      <c r="R224" s="31"/>
    </row>
    <row r="225" spans="2:18" ht="14.25" customHeight="1">
      <c r="B225" s="62"/>
      <c r="F225" s="14"/>
      <c r="G225" s="14"/>
      <c r="H225" s="14"/>
      <c r="O225" s="152"/>
      <c r="P225" s="31"/>
      <c r="Q225" s="31"/>
      <c r="R225" s="31"/>
    </row>
    <row r="226" spans="2:18" ht="15.75" customHeight="1">
      <c r="B226" s="62"/>
      <c r="F226" s="14"/>
      <c r="G226" s="14"/>
      <c r="H226" s="14"/>
      <c r="O226" s="152"/>
    </row>
    <row r="227" spans="2:18" ht="15.75" customHeight="1">
      <c r="B227" s="62"/>
      <c r="F227" s="14"/>
      <c r="G227" s="14"/>
      <c r="H227" s="14"/>
      <c r="O227" s="152"/>
    </row>
    <row r="228" spans="2:18" ht="15.75" customHeight="1">
      <c r="B228" s="62"/>
      <c r="F228" s="14"/>
      <c r="G228" s="14"/>
      <c r="H228" s="14"/>
      <c r="O228" s="152"/>
    </row>
    <row r="229" spans="2:18" ht="15.75" customHeight="1">
      <c r="B229" s="62"/>
      <c r="F229" s="14"/>
      <c r="G229" s="14"/>
      <c r="H229" s="14"/>
      <c r="O229" s="152"/>
    </row>
    <row r="230" spans="2:18" ht="15.75" customHeight="1">
      <c r="B230" s="62"/>
      <c r="F230" s="14"/>
      <c r="G230" s="14"/>
      <c r="H230" s="14"/>
      <c r="O230" s="152"/>
    </row>
    <row r="231" spans="2:18" ht="15.75" customHeight="1">
      <c r="B231" s="62"/>
      <c r="F231" s="14"/>
      <c r="G231" s="14"/>
      <c r="H231" s="14"/>
      <c r="O231" s="152"/>
    </row>
    <row r="232" spans="2:18" ht="15.75" customHeight="1">
      <c r="B232" s="62"/>
      <c r="F232" s="14"/>
      <c r="G232" s="14"/>
      <c r="H232" s="14"/>
      <c r="O232" s="152"/>
    </row>
    <row r="233" spans="2:18" ht="15.75" customHeight="1">
      <c r="B233" s="62"/>
      <c r="F233" s="14"/>
      <c r="G233" s="14"/>
      <c r="H233" s="14"/>
      <c r="O233" s="152"/>
    </row>
    <row r="234" spans="2:18" ht="15.75" customHeight="1">
      <c r="B234" s="62"/>
      <c r="F234" s="14"/>
      <c r="G234" s="14"/>
      <c r="H234" s="14"/>
      <c r="O234" s="152"/>
    </row>
    <row r="235" spans="2:18" ht="15.75" customHeight="1">
      <c r="B235" s="62"/>
      <c r="F235" s="14"/>
      <c r="G235" s="14"/>
      <c r="H235" s="14"/>
      <c r="O235" s="152"/>
    </row>
    <row r="236" spans="2:18" ht="15.75" customHeight="1">
      <c r="B236" s="62"/>
      <c r="F236" s="14"/>
      <c r="G236" s="14"/>
      <c r="H236" s="14"/>
      <c r="O236" s="152"/>
    </row>
    <row r="237" spans="2:18" ht="15.75" customHeight="1">
      <c r="B237" s="62"/>
      <c r="F237" s="14"/>
      <c r="G237" s="14"/>
      <c r="H237" s="14"/>
      <c r="O237" s="152"/>
    </row>
    <row r="238" spans="2:18" ht="15.75" customHeight="1">
      <c r="B238" s="62"/>
      <c r="F238" s="14"/>
      <c r="G238" s="14"/>
      <c r="H238" s="14"/>
      <c r="O238" s="152"/>
    </row>
    <row r="239" spans="2:18" ht="15.75" customHeight="1">
      <c r="B239" s="62"/>
      <c r="F239" s="14"/>
      <c r="G239" s="14"/>
      <c r="H239" s="14"/>
      <c r="O239" s="152"/>
    </row>
    <row r="240" spans="2:18" ht="15.75" customHeight="1">
      <c r="B240" s="62"/>
      <c r="F240" s="14"/>
      <c r="G240" s="14"/>
      <c r="H240" s="14"/>
      <c r="O240" s="152"/>
    </row>
    <row r="241" spans="2:15" ht="15.75" customHeight="1">
      <c r="B241" s="62"/>
      <c r="F241" s="14"/>
      <c r="G241" s="14"/>
      <c r="H241" s="14"/>
      <c r="O241" s="152"/>
    </row>
    <row r="242" spans="2:15" ht="15.75" customHeight="1">
      <c r="B242" s="62"/>
      <c r="F242" s="14"/>
      <c r="G242" s="14"/>
      <c r="H242" s="14"/>
      <c r="O242" s="152"/>
    </row>
    <row r="243" spans="2:15" ht="15.75" customHeight="1">
      <c r="B243" s="62"/>
      <c r="F243" s="14"/>
      <c r="G243" s="14"/>
      <c r="H243" s="14"/>
      <c r="O243" s="152"/>
    </row>
    <row r="244" spans="2:15" ht="15.75" customHeight="1">
      <c r="B244" s="62"/>
      <c r="F244" s="14"/>
      <c r="G244" s="14"/>
      <c r="H244" s="14"/>
      <c r="O244" s="152"/>
    </row>
    <row r="245" spans="2:15" ht="15.75" customHeight="1">
      <c r="B245" s="62"/>
      <c r="F245" s="14"/>
      <c r="G245" s="14"/>
      <c r="H245" s="14"/>
      <c r="O245" s="152"/>
    </row>
    <row r="246" spans="2:15" ht="15.75" customHeight="1">
      <c r="B246" s="62"/>
      <c r="F246" s="14"/>
      <c r="G246" s="14"/>
      <c r="H246" s="14"/>
      <c r="O246" s="152"/>
    </row>
    <row r="247" spans="2:15" ht="15.75" customHeight="1">
      <c r="B247" s="62"/>
      <c r="F247" s="14"/>
      <c r="G247" s="14"/>
      <c r="H247" s="14"/>
      <c r="O247" s="152"/>
    </row>
    <row r="248" spans="2:15" ht="15.75" customHeight="1">
      <c r="B248" s="62"/>
      <c r="F248" s="14"/>
      <c r="G248" s="14"/>
      <c r="H248" s="14"/>
      <c r="O248" s="152"/>
    </row>
    <row r="249" spans="2:15" ht="15.75" customHeight="1">
      <c r="B249" s="62"/>
      <c r="F249" s="14"/>
      <c r="G249" s="14"/>
      <c r="H249" s="14"/>
      <c r="O249" s="152"/>
    </row>
    <row r="250" spans="2:15" ht="15.75" customHeight="1">
      <c r="B250" s="62"/>
      <c r="F250" s="14"/>
      <c r="G250" s="14"/>
      <c r="H250" s="14"/>
      <c r="O250" s="152"/>
    </row>
    <row r="251" spans="2:15" ht="15.75" customHeight="1">
      <c r="B251" s="62"/>
      <c r="F251" s="14"/>
      <c r="G251" s="14"/>
      <c r="H251" s="14"/>
      <c r="O251" s="152"/>
    </row>
    <row r="252" spans="2:15" ht="15.75" customHeight="1">
      <c r="B252" s="62"/>
      <c r="F252" s="14"/>
      <c r="G252" s="14"/>
      <c r="H252" s="14"/>
      <c r="O252" s="152"/>
    </row>
    <row r="253" spans="2:15" ht="15.75" customHeight="1">
      <c r="B253" s="62"/>
      <c r="F253" s="14"/>
      <c r="G253" s="14"/>
      <c r="H253" s="14"/>
      <c r="O253" s="152"/>
    </row>
    <row r="254" spans="2:15" ht="15.75" customHeight="1">
      <c r="B254" s="62"/>
      <c r="F254" s="14"/>
      <c r="G254" s="14"/>
      <c r="H254" s="14"/>
      <c r="O254" s="152"/>
    </row>
    <row r="255" spans="2:15" ht="15.75" customHeight="1">
      <c r="B255" s="62"/>
      <c r="F255" s="14"/>
      <c r="G255" s="14"/>
      <c r="H255" s="14"/>
      <c r="O255" s="152"/>
    </row>
    <row r="256" spans="2:15" ht="15.75" customHeight="1">
      <c r="B256" s="62"/>
      <c r="F256" s="14"/>
      <c r="G256" s="14"/>
      <c r="H256" s="14"/>
      <c r="O256" s="152"/>
    </row>
    <row r="257" spans="2:15" ht="15.75" customHeight="1">
      <c r="B257" s="62"/>
      <c r="F257" s="14"/>
      <c r="G257" s="14"/>
      <c r="H257" s="14"/>
      <c r="O257" s="152"/>
    </row>
    <row r="258" spans="2:15" ht="15.75" customHeight="1">
      <c r="B258" s="62"/>
      <c r="F258" s="14"/>
      <c r="G258" s="14"/>
      <c r="H258" s="14"/>
      <c r="O258" s="152"/>
    </row>
    <row r="259" spans="2:15" ht="15.75" customHeight="1">
      <c r="B259" s="62"/>
      <c r="F259" s="14"/>
      <c r="G259" s="14"/>
      <c r="H259" s="14"/>
      <c r="O259" s="152"/>
    </row>
    <row r="260" spans="2:15" ht="15.75" customHeight="1">
      <c r="B260" s="62"/>
      <c r="F260" s="14"/>
      <c r="G260" s="14"/>
      <c r="H260" s="14"/>
      <c r="O260" s="152"/>
    </row>
    <row r="261" spans="2:15" ht="15.75" customHeight="1">
      <c r="B261" s="62"/>
      <c r="F261" s="14"/>
      <c r="G261" s="14"/>
      <c r="H261" s="14"/>
      <c r="O261" s="152"/>
    </row>
    <row r="262" spans="2:15" ht="15.75" customHeight="1">
      <c r="B262" s="62"/>
      <c r="F262" s="14"/>
      <c r="G262" s="14"/>
      <c r="H262" s="14"/>
      <c r="O262" s="152"/>
    </row>
    <row r="263" spans="2:15" ht="15.75" customHeight="1">
      <c r="B263" s="62"/>
      <c r="F263" s="14"/>
      <c r="G263" s="14"/>
      <c r="H263" s="14"/>
      <c r="O263" s="152"/>
    </row>
    <row r="264" spans="2:15" ht="15.75" customHeight="1">
      <c r="B264" s="62"/>
      <c r="F264" s="14"/>
      <c r="G264" s="14"/>
      <c r="H264" s="14"/>
      <c r="O264" s="152"/>
    </row>
    <row r="265" spans="2:15" ht="15.75" customHeight="1">
      <c r="B265" s="62"/>
      <c r="F265" s="14"/>
      <c r="G265" s="14"/>
      <c r="H265" s="14"/>
      <c r="O265" s="152"/>
    </row>
    <row r="266" spans="2:15" ht="15.75" customHeight="1">
      <c r="B266" s="62"/>
      <c r="F266" s="14"/>
      <c r="G266" s="14"/>
      <c r="H266" s="14"/>
      <c r="O266" s="152"/>
    </row>
    <row r="267" spans="2:15" ht="15.75" customHeight="1">
      <c r="B267" s="62"/>
      <c r="F267" s="14"/>
      <c r="G267" s="14"/>
      <c r="H267" s="14"/>
      <c r="O267" s="152"/>
    </row>
    <row r="268" spans="2:15" ht="15.75" customHeight="1">
      <c r="B268" s="62"/>
      <c r="F268" s="14"/>
      <c r="G268" s="14"/>
      <c r="H268" s="14"/>
      <c r="O268" s="152"/>
    </row>
    <row r="269" spans="2:15" ht="15.75" customHeight="1">
      <c r="B269" s="62"/>
      <c r="F269" s="14"/>
      <c r="G269" s="14"/>
      <c r="H269" s="14"/>
      <c r="O269" s="152"/>
    </row>
    <row r="270" spans="2:15" ht="15.75" customHeight="1">
      <c r="B270" s="62"/>
      <c r="F270" s="14"/>
      <c r="G270" s="14"/>
      <c r="H270" s="14"/>
      <c r="O270" s="152"/>
    </row>
    <row r="271" spans="2:15" ht="15.75" customHeight="1">
      <c r="B271" s="62"/>
      <c r="F271" s="14"/>
      <c r="G271" s="14"/>
      <c r="H271" s="14"/>
      <c r="O271" s="152"/>
    </row>
    <row r="272" spans="2:15" ht="15.75" customHeight="1">
      <c r="B272" s="62"/>
      <c r="F272" s="14"/>
      <c r="G272" s="14"/>
      <c r="H272" s="14"/>
      <c r="O272" s="152"/>
    </row>
    <row r="273" spans="2:15" ht="15.75" customHeight="1">
      <c r="B273" s="62"/>
      <c r="F273" s="14"/>
      <c r="G273" s="14"/>
      <c r="H273" s="14"/>
      <c r="O273" s="152"/>
    </row>
    <row r="274" spans="2:15" ht="15.75" customHeight="1">
      <c r="B274" s="62"/>
      <c r="F274" s="14"/>
      <c r="G274" s="14"/>
      <c r="H274" s="14"/>
      <c r="O274" s="152"/>
    </row>
    <row r="275" spans="2:15" ht="15.75" customHeight="1">
      <c r="B275" s="62"/>
      <c r="F275" s="14"/>
      <c r="G275" s="14"/>
      <c r="H275" s="14"/>
      <c r="O275" s="152"/>
    </row>
    <row r="276" spans="2:15" ht="15.75" customHeight="1">
      <c r="B276" s="62"/>
      <c r="F276" s="14"/>
      <c r="G276" s="14"/>
      <c r="H276" s="14"/>
      <c r="O276" s="152"/>
    </row>
    <row r="277" spans="2:15" ht="15.75" customHeight="1">
      <c r="B277" s="62"/>
      <c r="F277" s="14"/>
      <c r="G277" s="14"/>
      <c r="H277" s="14"/>
      <c r="O277" s="152"/>
    </row>
    <row r="278" spans="2:15" ht="15.75" customHeight="1">
      <c r="B278" s="62"/>
      <c r="F278" s="14"/>
      <c r="G278" s="14"/>
      <c r="H278" s="14"/>
      <c r="O278" s="152"/>
    </row>
    <row r="279" spans="2:15" ht="15.75" customHeight="1">
      <c r="B279" s="62"/>
      <c r="F279" s="14"/>
      <c r="G279" s="14"/>
      <c r="H279" s="14"/>
      <c r="O279" s="152"/>
    </row>
    <row r="280" spans="2:15" ht="15.75" customHeight="1">
      <c r="B280" s="62"/>
      <c r="F280" s="14"/>
      <c r="G280" s="14"/>
      <c r="H280" s="14"/>
      <c r="O280" s="152"/>
    </row>
    <row r="281" spans="2:15" ht="15.75" customHeight="1">
      <c r="B281" s="62"/>
      <c r="F281" s="14"/>
      <c r="G281" s="14"/>
      <c r="H281" s="14"/>
      <c r="O281" s="152"/>
    </row>
    <row r="282" spans="2:15" ht="15.75" customHeight="1">
      <c r="B282" s="62"/>
      <c r="F282" s="14"/>
      <c r="G282" s="14"/>
      <c r="H282" s="14"/>
      <c r="O282" s="152"/>
    </row>
    <row r="283" spans="2:15" ht="15.75" customHeight="1">
      <c r="B283" s="62"/>
      <c r="F283" s="14"/>
      <c r="G283" s="14"/>
      <c r="H283" s="14"/>
      <c r="O283" s="152"/>
    </row>
    <row r="284" spans="2:15" ht="15.75" customHeight="1">
      <c r="B284" s="62"/>
      <c r="F284" s="14"/>
      <c r="G284" s="14"/>
      <c r="H284" s="14"/>
      <c r="O284" s="152"/>
    </row>
    <row r="285" spans="2:15" ht="15.75" customHeight="1">
      <c r="B285" s="62"/>
      <c r="F285" s="14"/>
      <c r="G285" s="14"/>
      <c r="H285" s="14"/>
      <c r="O285" s="152"/>
    </row>
    <row r="286" spans="2:15" ht="15.75" customHeight="1">
      <c r="B286" s="62"/>
      <c r="F286" s="14"/>
      <c r="G286" s="14"/>
      <c r="H286" s="14"/>
      <c r="O286" s="152"/>
    </row>
    <row r="287" spans="2:15" ht="15.75" customHeight="1">
      <c r="B287" s="62"/>
      <c r="F287" s="14"/>
      <c r="G287" s="14"/>
      <c r="H287" s="14"/>
      <c r="O287" s="152"/>
    </row>
    <row r="288" spans="2:15" ht="15.75" customHeight="1">
      <c r="B288" s="62"/>
      <c r="F288" s="14"/>
      <c r="G288" s="14"/>
      <c r="H288" s="14"/>
      <c r="O288" s="152"/>
    </row>
    <row r="289" spans="2:15" ht="15.75" customHeight="1">
      <c r="B289" s="62"/>
      <c r="F289" s="14"/>
      <c r="G289" s="14"/>
      <c r="H289" s="14"/>
      <c r="O289" s="152"/>
    </row>
    <row r="290" spans="2:15" ht="15.75" customHeight="1">
      <c r="B290" s="62"/>
      <c r="F290" s="14"/>
      <c r="G290" s="14"/>
      <c r="H290" s="14"/>
      <c r="O290" s="152"/>
    </row>
    <row r="291" spans="2:15" ht="15.75" customHeight="1">
      <c r="B291" s="62"/>
      <c r="F291" s="14"/>
      <c r="G291" s="14"/>
      <c r="H291" s="14"/>
      <c r="O291" s="152"/>
    </row>
    <row r="292" spans="2:15" ht="15.75" customHeight="1">
      <c r="B292" s="62"/>
      <c r="F292" s="14"/>
      <c r="G292" s="14"/>
      <c r="H292" s="14"/>
      <c r="O292" s="152"/>
    </row>
    <row r="293" spans="2:15" ht="15.75" customHeight="1">
      <c r="B293" s="62"/>
      <c r="F293" s="14"/>
      <c r="G293" s="14"/>
      <c r="H293" s="14"/>
      <c r="O293" s="152"/>
    </row>
    <row r="294" spans="2:15" ht="15.75" customHeight="1">
      <c r="B294" s="62"/>
      <c r="F294" s="14"/>
      <c r="G294" s="14"/>
      <c r="H294" s="14"/>
      <c r="O294" s="152"/>
    </row>
    <row r="295" spans="2:15" ht="15.75" customHeight="1">
      <c r="B295" s="62"/>
      <c r="F295" s="14"/>
      <c r="G295" s="14"/>
      <c r="H295" s="14"/>
      <c r="O295" s="152"/>
    </row>
    <row r="296" spans="2:15" ht="15.75" customHeight="1">
      <c r="B296" s="62"/>
      <c r="F296" s="14"/>
      <c r="G296" s="14"/>
      <c r="H296" s="14"/>
      <c r="O296" s="152"/>
    </row>
    <row r="297" spans="2:15" ht="15.75" customHeight="1">
      <c r="B297" s="62"/>
      <c r="F297" s="14"/>
      <c r="G297" s="14"/>
      <c r="H297" s="14"/>
      <c r="O297" s="152"/>
    </row>
    <row r="298" spans="2:15" ht="15.75" customHeight="1">
      <c r="B298" s="62"/>
      <c r="F298" s="14"/>
      <c r="G298" s="14"/>
      <c r="H298" s="14"/>
      <c r="O298" s="152"/>
    </row>
    <row r="299" spans="2:15" ht="15.75" customHeight="1">
      <c r="B299" s="62"/>
      <c r="F299" s="14"/>
      <c r="G299" s="14"/>
      <c r="H299" s="14"/>
      <c r="O299" s="152"/>
    </row>
    <row r="300" spans="2:15" ht="15.75" customHeight="1">
      <c r="B300" s="62"/>
      <c r="F300" s="14"/>
      <c r="G300" s="14"/>
      <c r="H300" s="14"/>
      <c r="O300" s="152"/>
    </row>
    <row r="301" spans="2:15" ht="15.75" customHeight="1">
      <c r="B301" s="62"/>
      <c r="F301" s="14"/>
      <c r="G301" s="14"/>
      <c r="H301" s="14"/>
      <c r="O301" s="152"/>
    </row>
    <row r="302" spans="2:15" ht="15.75" customHeight="1">
      <c r="B302" s="62"/>
      <c r="F302" s="14"/>
      <c r="G302" s="14"/>
      <c r="H302" s="14"/>
      <c r="O302" s="152"/>
    </row>
    <row r="303" spans="2:15" ht="15.75" customHeight="1">
      <c r="B303" s="62"/>
      <c r="F303" s="14"/>
      <c r="G303" s="14"/>
      <c r="H303" s="14"/>
      <c r="O303" s="152"/>
    </row>
    <row r="304" spans="2:15" ht="15.75" customHeight="1">
      <c r="B304" s="62"/>
      <c r="F304" s="14"/>
      <c r="G304" s="14"/>
      <c r="H304" s="14"/>
      <c r="O304" s="152"/>
    </row>
    <row r="305" spans="2:15" ht="15.75" customHeight="1">
      <c r="B305" s="62"/>
      <c r="F305" s="14"/>
      <c r="G305" s="14"/>
      <c r="H305" s="14"/>
      <c r="O305" s="152"/>
    </row>
    <row r="306" spans="2:15" ht="15.75" customHeight="1">
      <c r="B306" s="62"/>
      <c r="F306" s="14"/>
      <c r="G306" s="14"/>
      <c r="H306" s="14"/>
      <c r="O306" s="152"/>
    </row>
    <row r="307" spans="2:15" ht="15.75" customHeight="1">
      <c r="B307" s="62"/>
      <c r="F307" s="14"/>
      <c r="G307" s="14"/>
      <c r="H307" s="14"/>
      <c r="O307" s="152"/>
    </row>
    <row r="308" spans="2:15" ht="15.75" customHeight="1">
      <c r="B308" s="62"/>
      <c r="F308" s="14"/>
      <c r="G308" s="14"/>
      <c r="H308" s="14"/>
      <c r="O308" s="152"/>
    </row>
    <row r="309" spans="2:15" ht="15.75" customHeight="1">
      <c r="B309" s="62"/>
      <c r="F309" s="14"/>
      <c r="G309" s="14"/>
      <c r="H309" s="14"/>
      <c r="O309" s="152"/>
    </row>
    <row r="310" spans="2:15" ht="15.75" customHeight="1">
      <c r="B310" s="62"/>
      <c r="F310" s="14"/>
      <c r="G310" s="14"/>
      <c r="H310" s="14"/>
      <c r="O310" s="152"/>
    </row>
    <row r="311" spans="2:15" ht="15.75" customHeight="1">
      <c r="B311" s="62"/>
      <c r="F311" s="14"/>
      <c r="G311" s="14"/>
      <c r="H311" s="14"/>
      <c r="O311" s="152"/>
    </row>
    <row r="312" spans="2:15" ht="15.75" customHeight="1">
      <c r="B312" s="62"/>
      <c r="F312" s="14"/>
      <c r="G312" s="14"/>
      <c r="H312" s="14"/>
      <c r="O312" s="152"/>
    </row>
    <row r="313" spans="2:15" ht="15.75" customHeight="1">
      <c r="B313" s="62"/>
      <c r="F313" s="14"/>
      <c r="G313" s="14"/>
      <c r="H313" s="14"/>
      <c r="O313" s="152"/>
    </row>
    <row r="314" spans="2:15" ht="15.75" customHeight="1">
      <c r="B314" s="62"/>
      <c r="F314" s="14"/>
      <c r="G314" s="14"/>
      <c r="H314" s="14"/>
      <c r="O314" s="152"/>
    </row>
    <row r="315" spans="2:15" ht="15.75" customHeight="1">
      <c r="B315" s="62"/>
      <c r="F315" s="14"/>
      <c r="G315" s="14"/>
      <c r="H315" s="14"/>
      <c r="O315" s="152"/>
    </row>
    <row r="316" spans="2:15" ht="15.75" customHeight="1">
      <c r="B316" s="62"/>
      <c r="F316" s="14"/>
      <c r="G316" s="14"/>
      <c r="H316" s="14"/>
      <c r="O316" s="152"/>
    </row>
    <row r="317" spans="2:15" ht="15.75" customHeight="1">
      <c r="B317" s="62"/>
      <c r="F317" s="14"/>
      <c r="G317" s="14"/>
      <c r="H317" s="14"/>
      <c r="O317" s="152"/>
    </row>
    <row r="318" spans="2:15" ht="15.75" customHeight="1">
      <c r="B318" s="62"/>
      <c r="F318" s="14"/>
      <c r="G318" s="14"/>
      <c r="H318" s="14"/>
      <c r="O318" s="152"/>
    </row>
    <row r="319" spans="2:15" ht="15.75" customHeight="1">
      <c r="B319" s="62"/>
      <c r="F319" s="14"/>
      <c r="G319" s="14"/>
      <c r="H319" s="14"/>
      <c r="O319" s="152"/>
    </row>
    <row r="320" spans="2:15" ht="15.75" customHeight="1">
      <c r="B320" s="62"/>
      <c r="F320" s="14"/>
      <c r="G320" s="14"/>
      <c r="H320" s="14"/>
      <c r="O320" s="152"/>
    </row>
    <row r="321" spans="2:15" ht="15.75" customHeight="1">
      <c r="B321" s="62"/>
      <c r="F321" s="14"/>
      <c r="G321" s="14"/>
      <c r="H321" s="14"/>
      <c r="O321" s="152"/>
    </row>
    <row r="322" spans="2:15" ht="15.75" customHeight="1">
      <c r="B322" s="62"/>
      <c r="F322" s="14"/>
      <c r="G322" s="14"/>
      <c r="H322" s="14"/>
      <c r="O322" s="152"/>
    </row>
    <row r="323" spans="2:15" ht="15.75" customHeight="1">
      <c r="B323" s="62"/>
      <c r="F323" s="14"/>
      <c r="G323" s="14"/>
      <c r="H323" s="14"/>
      <c r="O323" s="152"/>
    </row>
    <row r="324" spans="2:15" ht="15.75" customHeight="1">
      <c r="B324" s="62"/>
      <c r="F324" s="14"/>
      <c r="G324" s="14"/>
      <c r="H324" s="14"/>
      <c r="O324" s="152"/>
    </row>
    <row r="325" spans="2:15" ht="15.75" customHeight="1">
      <c r="B325" s="62"/>
      <c r="F325" s="14"/>
      <c r="G325" s="14"/>
      <c r="H325" s="14"/>
      <c r="O325" s="152"/>
    </row>
    <row r="326" spans="2:15" ht="15.75" customHeight="1">
      <c r="B326" s="62"/>
      <c r="F326" s="14"/>
      <c r="G326" s="14"/>
      <c r="H326" s="14"/>
      <c r="O326" s="152"/>
    </row>
    <row r="327" spans="2:15" ht="15.75" customHeight="1">
      <c r="B327" s="62"/>
      <c r="F327" s="14"/>
      <c r="G327" s="14"/>
      <c r="H327" s="14"/>
      <c r="O327" s="152"/>
    </row>
    <row r="328" spans="2:15" ht="15.75" customHeight="1">
      <c r="B328" s="62"/>
      <c r="F328" s="14"/>
      <c r="G328" s="14"/>
      <c r="H328" s="14"/>
      <c r="O328" s="152"/>
    </row>
    <row r="329" spans="2:15" ht="15.75" customHeight="1">
      <c r="B329" s="62"/>
      <c r="F329" s="14"/>
      <c r="G329" s="14"/>
      <c r="H329" s="14"/>
      <c r="O329" s="152"/>
    </row>
    <row r="330" spans="2:15" ht="15.75" customHeight="1">
      <c r="B330" s="62"/>
      <c r="F330" s="14"/>
      <c r="G330" s="14"/>
      <c r="H330" s="14"/>
      <c r="O330" s="152"/>
    </row>
    <row r="331" spans="2:15" ht="15.75" customHeight="1">
      <c r="B331" s="62"/>
      <c r="F331" s="14"/>
      <c r="G331" s="14"/>
      <c r="H331" s="14"/>
      <c r="O331" s="152"/>
    </row>
    <row r="332" spans="2:15" ht="15.75" customHeight="1">
      <c r="B332" s="62"/>
      <c r="F332" s="14"/>
      <c r="G332" s="14"/>
      <c r="H332" s="14"/>
      <c r="O332" s="152"/>
    </row>
    <row r="333" spans="2:15" ht="15.75" customHeight="1">
      <c r="B333" s="62"/>
      <c r="F333" s="14"/>
      <c r="G333" s="14"/>
      <c r="H333" s="14"/>
      <c r="O333" s="152"/>
    </row>
    <row r="334" spans="2:15" ht="15.75" customHeight="1">
      <c r="B334" s="62"/>
      <c r="F334" s="14"/>
      <c r="G334" s="14"/>
      <c r="H334" s="14"/>
      <c r="O334" s="152"/>
    </row>
    <row r="335" spans="2:15" ht="15.75" customHeight="1">
      <c r="B335" s="62"/>
      <c r="F335" s="14"/>
      <c r="G335" s="14"/>
      <c r="H335" s="14"/>
      <c r="O335" s="152"/>
    </row>
    <row r="336" spans="2:15" ht="15.75" customHeight="1">
      <c r="B336" s="62"/>
      <c r="F336" s="14"/>
      <c r="G336" s="14"/>
      <c r="H336" s="14"/>
      <c r="O336" s="152"/>
    </row>
    <row r="337" spans="2:15" ht="15.75" customHeight="1">
      <c r="B337" s="62"/>
      <c r="F337" s="14"/>
      <c r="G337" s="14"/>
      <c r="H337" s="14"/>
      <c r="O337" s="152"/>
    </row>
    <row r="338" spans="2:15" ht="15.75" customHeight="1">
      <c r="B338" s="62"/>
      <c r="F338" s="14"/>
      <c r="G338" s="14"/>
      <c r="H338" s="14"/>
      <c r="O338" s="152"/>
    </row>
    <row r="339" spans="2:15" ht="15.75" customHeight="1">
      <c r="B339" s="62"/>
      <c r="F339" s="14"/>
      <c r="G339" s="14"/>
      <c r="H339" s="14"/>
      <c r="O339" s="152"/>
    </row>
    <row r="340" spans="2:15" ht="15.75" customHeight="1">
      <c r="B340" s="62"/>
      <c r="F340" s="14"/>
      <c r="G340" s="14"/>
      <c r="H340" s="14"/>
      <c r="O340" s="152"/>
    </row>
    <row r="341" spans="2:15" ht="15.75" customHeight="1">
      <c r="B341" s="62"/>
      <c r="F341" s="14"/>
      <c r="G341" s="14"/>
      <c r="H341" s="14"/>
      <c r="O341" s="152"/>
    </row>
    <row r="342" spans="2:15" ht="15.75" customHeight="1">
      <c r="B342" s="62"/>
      <c r="F342" s="14"/>
      <c r="G342" s="14"/>
      <c r="H342" s="14"/>
      <c r="O342" s="152"/>
    </row>
    <row r="343" spans="2:15" ht="15.75" customHeight="1">
      <c r="B343" s="62"/>
      <c r="F343" s="14"/>
      <c r="G343" s="14"/>
      <c r="H343" s="14"/>
      <c r="O343" s="152"/>
    </row>
    <row r="344" spans="2:15" ht="15.75" customHeight="1">
      <c r="B344" s="62"/>
      <c r="F344" s="14"/>
      <c r="G344" s="14"/>
      <c r="H344" s="14"/>
      <c r="O344" s="152"/>
    </row>
    <row r="345" spans="2:15" ht="15.75" customHeight="1">
      <c r="B345" s="62"/>
      <c r="F345" s="14"/>
      <c r="G345" s="14"/>
      <c r="H345" s="14"/>
      <c r="O345" s="152"/>
    </row>
    <row r="346" spans="2:15" ht="15.75" customHeight="1">
      <c r="B346" s="62"/>
      <c r="F346" s="14"/>
      <c r="G346" s="14"/>
      <c r="H346" s="14"/>
      <c r="O346" s="152"/>
    </row>
    <row r="347" spans="2:15" ht="15.75" customHeight="1">
      <c r="B347" s="62"/>
      <c r="F347" s="14"/>
      <c r="G347" s="14"/>
      <c r="H347" s="14"/>
      <c r="O347" s="152"/>
    </row>
    <row r="348" spans="2:15" ht="15.75" customHeight="1">
      <c r="B348" s="62"/>
      <c r="F348" s="14"/>
      <c r="G348" s="14"/>
      <c r="H348" s="14"/>
      <c r="O348" s="152"/>
    </row>
    <row r="349" spans="2:15" ht="15.75" customHeight="1">
      <c r="B349" s="62"/>
      <c r="F349" s="14"/>
      <c r="G349" s="14"/>
      <c r="H349" s="14"/>
      <c r="O349" s="152"/>
    </row>
    <row r="350" spans="2:15" ht="15.75" customHeight="1">
      <c r="B350" s="62"/>
      <c r="F350" s="14"/>
      <c r="G350" s="14"/>
      <c r="H350" s="14"/>
      <c r="O350" s="152"/>
    </row>
    <row r="351" spans="2:15" ht="15.75" customHeight="1">
      <c r="B351" s="62"/>
      <c r="F351" s="14"/>
      <c r="G351" s="14"/>
      <c r="H351" s="14"/>
      <c r="O351" s="152"/>
    </row>
    <row r="352" spans="2:15" ht="15.75" customHeight="1">
      <c r="B352" s="62"/>
      <c r="F352" s="14"/>
      <c r="G352" s="14"/>
      <c r="H352" s="14"/>
      <c r="O352" s="152"/>
    </row>
    <row r="353" spans="2:15" ht="15.75" customHeight="1">
      <c r="B353" s="62"/>
      <c r="F353" s="14"/>
      <c r="G353" s="14"/>
      <c r="H353" s="14"/>
      <c r="O353" s="152"/>
    </row>
    <row r="354" spans="2:15" ht="15.75" customHeight="1">
      <c r="B354" s="62"/>
      <c r="F354" s="14"/>
      <c r="G354" s="14"/>
      <c r="H354" s="14"/>
      <c r="O354" s="152"/>
    </row>
    <row r="355" spans="2:15" ht="15.75" customHeight="1">
      <c r="B355" s="62"/>
      <c r="F355" s="14"/>
      <c r="G355" s="14"/>
      <c r="H355" s="14"/>
      <c r="O355" s="152"/>
    </row>
    <row r="356" spans="2:15" ht="15.75" customHeight="1">
      <c r="B356" s="62"/>
      <c r="F356" s="14"/>
      <c r="G356" s="14"/>
      <c r="H356" s="14"/>
      <c r="O356" s="152"/>
    </row>
    <row r="357" spans="2:15" ht="15.75" customHeight="1">
      <c r="B357" s="62"/>
      <c r="F357" s="14"/>
      <c r="G357" s="14"/>
      <c r="H357" s="14"/>
      <c r="O357" s="152"/>
    </row>
    <row r="358" spans="2:15" ht="15.75" customHeight="1">
      <c r="B358" s="62"/>
      <c r="F358" s="14"/>
      <c r="G358" s="14"/>
      <c r="H358" s="14"/>
      <c r="O358" s="152"/>
    </row>
    <row r="359" spans="2:15" ht="15.75" customHeight="1">
      <c r="B359" s="62"/>
      <c r="F359" s="14"/>
      <c r="G359" s="14"/>
      <c r="H359" s="14"/>
      <c r="O359" s="152"/>
    </row>
    <row r="360" spans="2:15" ht="15.75" customHeight="1">
      <c r="B360" s="62"/>
      <c r="F360" s="14"/>
      <c r="G360" s="14"/>
      <c r="H360" s="14"/>
      <c r="O360" s="152"/>
    </row>
    <row r="361" spans="2:15" ht="15.75" customHeight="1">
      <c r="B361" s="62"/>
      <c r="F361" s="14"/>
      <c r="G361" s="14"/>
      <c r="H361" s="14"/>
      <c r="O361" s="152"/>
    </row>
    <row r="362" spans="2:15" ht="15.75" customHeight="1">
      <c r="B362" s="62"/>
      <c r="F362" s="14"/>
      <c r="G362" s="14"/>
      <c r="H362" s="14"/>
      <c r="O362" s="152"/>
    </row>
    <row r="363" spans="2:15" ht="15.75" customHeight="1">
      <c r="B363" s="62"/>
      <c r="F363" s="14"/>
      <c r="G363" s="14"/>
      <c r="H363" s="14"/>
      <c r="O363" s="152"/>
    </row>
    <row r="364" spans="2:15" ht="15.75" customHeight="1">
      <c r="B364" s="62"/>
      <c r="F364" s="14"/>
      <c r="G364" s="14"/>
      <c r="H364" s="14"/>
      <c r="O364" s="152"/>
    </row>
    <row r="365" spans="2:15" ht="15.75" customHeight="1">
      <c r="B365" s="62"/>
      <c r="F365" s="14"/>
      <c r="G365" s="14"/>
      <c r="H365" s="14"/>
      <c r="O365" s="152"/>
    </row>
    <row r="366" spans="2:15" ht="15.75" customHeight="1">
      <c r="B366" s="62"/>
      <c r="F366" s="14"/>
      <c r="G366" s="14"/>
      <c r="H366" s="14"/>
      <c r="O366" s="152"/>
    </row>
    <row r="367" spans="2:15" ht="15.75" customHeight="1">
      <c r="B367" s="62"/>
      <c r="F367" s="14"/>
      <c r="G367" s="14"/>
      <c r="H367" s="14"/>
      <c r="O367" s="152"/>
    </row>
    <row r="368" spans="2:15" ht="15.75" customHeight="1">
      <c r="B368" s="62"/>
      <c r="F368" s="14"/>
      <c r="G368" s="14"/>
      <c r="H368" s="14"/>
      <c r="O368" s="152"/>
    </row>
    <row r="369" spans="2:15" ht="15.75" customHeight="1">
      <c r="B369" s="62"/>
      <c r="F369" s="14"/>
      <c r="G369" s="14"/>
      <c r="H369" s="14"/>
      <c r="O369" s="152"/>
    </row>
    <row r="370" spans="2:15" ht="15.75" customHeight="1">
      <c r="B370" s="62"/>
      <c r="F370" s="14"/>
      <c r="G370" s="14"/>
      <c r="H370" s="14"/>
      <c r="O370" s="152"/>
    </row>
    <row r="371" spans="2:15" ht="15.75" customHeight="1">
      <c r="B371" s="62"/>
      <c r="F371" s="14"/>
      <c r="G371" s="14"/>
      <c r="H371" s="14"/>
      <c r="O371" s="152"/>
    </row>
    <row r="372" spans="2:15" ht="15.75" customHeight="1">
      <c r="B372" s="62"/>
      <c r="F372" s="14"/>
      <c r="G372" s="14"/>
      <c r="H372" s="14"/>
      <c r="O372" s="152"/>
    </row>
    <row r="373" spans="2:15" ht="15.75" customHeight="1">
      <c r="B373" s="62"/>
      <c r="F373" s="14"/>
      <c r="G373" s="14"/>
      <c r="H373" s="14"/>
      <c r="O373" s="152"/>
    </row>
    <row r="374" spans="2:15" ht="15.75" customHeight="1">
      <c r="B374" s="62"/>
      <c r="F374" s="14"/>
      <c r="G374" s="14"/>
      <c r="H374" s="14"/>
      <c r="O374" s="152"/>
    </row>
    <row r="375" spans="2:15" ht="15.75" customHeight="1">
      <c r="B375" s="62"/>
      <c r="F375" s="14"/>
      <c r="G375" s="14"/>
      <c r="H375" s="14"/>
      <c r="O375" s="152"/>
    </row>
    <row r="376" spans="2:15" ht="15.75" customHeight="1">
      <c r="B376" s="62"/>
      <c r="F376" s="14"/>
      <c r="G376" s="14"/>
      <c r="H376" s="14"/>
      <c r="O376" s="152"/>
    </row>
    <row r="377" spans="2:15" ht="15.75" customHeight="1">
      <c r="B377" s="62"/>
      <c r="F377" s="14"/>
      <c r="G377" s="14"/>
      <c r="H377" s="14"/>
      <c r="O377" s="152"/>
    </row>
    <row r="378" spans="2:15" ht="15.75" customHeight="1">
      <c r="B378" s="62"/>
      <c r="F378" s="14"/>
      <c r="G378" s="14"/>
      <c r="H378" s="14"/>
      <c r="O378" s="152"/>
    </row>
    <row r="379" spans="2:15" ht="15.75" customHeight="1">
      <c r="B379" s="62"/>
      <c r="F379" s="14"/>
      <c r="G379" s="14"/>
      <c r="H379" s="14"/>
      <c r="O379" s="152"/>
    </row>
    <row r="380" spans="2:15" ht="15.75" customHeight="1">
      <c r="B380" s="62"/>
      <c r="F380" s="14"/>
      <c r="G380" s="14"/>
      <c r="H380" s="14"/>
      <c r="O380" s="152"/>
    </row>
    <row r="381" spans="2:15" ht="15.75" customHeight="1">
      <c r="B381" s="62"/>
      <c r="F381" s="14"/>
      <c r="G381" s="14"/>
      <c r="H381" s="14"/>
      <c r="O381" s="152"/>
    </row>
    <row r="382" spans="2:15" ht="15.75" customHeight="1">
      <c r="B382" s="62"/>
      <c r="F382" s="14"/>
      <c r="G382" s="14"/>
      <c r="H382" s="14"/>
      <c r="O382" s="152"/>
    </row>
    <row r="383" spans="2:15" ht="15.75" customHeight="1">
      <c r="B383" s="62"/>
      <c r="F383" s="14"/>
      <c r="G383" s="14"/>
      <c r="H383" s="14"/>
      <c r="O383" s="152"/>
    </row>
    <row r="384" spans="2:15" ht="15.75" customHeight="1">
      <c r="B384" s="62"/>
      <c r="F384" s="14"/>
      <c r="G384" s="14"/>
      <c r="H384" s="14"/>
      <c r="O384" s="152"/>
    </row>
    <row r="385" spans="2:15" ht="15.75" customHeight="1">
      <c r="B385" s="62"/>
      <c r="F385" s="14"/>
      <c r="G385" s="14"/>
      <c r="H385" s="14"/>
      <c r="O385" s="152"/>
    </row>
    <row r="386" spans="2:15" ht="15.75" customHeight="1">
      <c r="B386" s="62"/>
      <c r="F386" s="14"/>
      <c r="G386" s="14"/>
      <c r="H386" s="14"/>
      <c r="O386" s="152"/>
    </row>
    <row r="387" spans="2:15" ht="15.75" customHeight="1">
      <c r="B387" s="62"/>
      <c r="F387" s="14"/>
      <c r="G387" s="14"/>
      <c r="H387" s="14"/>
      <c r="O387" s="152"/>
    </row>
    <row r="388" spans="2:15" ht="15.75" customHeight="1">
      <c r="B388" s="62"/>
      <c r="F388" s="14"/>
      <c r="G388" s="14"/>
      <c r="H388" s="14"/>
      <c r="O388" s="152"/>
    </row>
    <row r="389" spans="2:15" ht="15.75" customHeight="1">
      <c r="B389" s="62"/>
      <c r="F389" s="14"/>
      <c r="G389" s="14"/>
      <c r="H389" s="14"/>
      <c r="O389" s="152"/>
    </row>
    <row r="390" spans="2:15" ht="15.75" customHeight="1">
      <c r="B390" s="62"/>
      <c r="F390" s="14"/>
      <c r="G390" s="14"/>
      <c r="H390" s="14"/>
      <c r="O390" s="152"/>
    </row>
    <row r="391" spans="2:15" ht="15.75" customHeight="1">
      <c r="B391" s="62"/>
      <c r="F391" s="14"/>
      <c r="G391" s="14"/>
      <c r="H391" s="14"/>
      <c r="O391" s="152"/>
    </row>
    <row r="392" spans="2:15" ht="15.75" customHeight="1">
      <c r="B392" s="62"/>
      <c r="F392" s="14"/>
      <c r="G392" s="14"/>
      <c r="H392" s="14"/>
      <c r="O392" s="152"/>
    </row>
    <row r="393" spans="2:15" ht="15.75" customHeight="1">
      <c r="B393" s="62"/>
      <c r="F393" s="14"/>
      <c r="G393" s="14"/>
      <c r="H393" s="14"/>
      <c r="O393" s="152"/>
    </row>
    <row r="394" spans="2:15" ht="15.75" customHeight="1">
      <c r="B394" s="62"/>
      <c r="F394" s="14"/>
      <c r="G394" s="14"/>
      <c r="H394" s="14"/>
      <c r="O394" s="152"/>
    </row>
    <row r="395" spans="2:15" ht="15.75" customHeight="1">
      <c r="B395" s="62"/>
      <c r="F395" s="14"/>
      <c r="G395" s="14"/>
      <c r="H395" s="14"/>
      <c r="O395" s="152"/>
    </row>
    <row r="396" spans="2:15" ht="15.75" customHeight="1">
      <c r="B396" s="62"/>
      <c r="F396" s="14"/>
      <c r="G396" s="14"/>
      <c r="H396" s="14"/>
      <c r="O396" s="152"/>
    </row>
    <row r="397" spans="2:15" ht="15.75" customHeight="1">
      <c r="B397" s="62"/>
      <c r="F397" s="14"/>
      <c r="G397" s="14"/>
      <c r="H397" s="14"/>
      <c r="O397" s="152"/>
    </row>
    <row r="398" spans="2:15" ht="15.75" customHeight="1">
      <c r="B398" s="62"/>
      <c r="F398" s="14"/>
      <c r="G398" s="14"/>
      <c r="H398" s="14"/>
      <c r="O398" s="152"/>
    </row>
    <row r="399" spans="2:15" ht="15.75" customHeight="1">
      <c r="B399" s="62"/>
      <c r="F399" s="14"/>
      <c r="G399" s="14"/>
      <c r="H399" s="14"/>
      <c r="O399" s="152"/>
    </row>
    <row r="400" spans="2:15" ht="15.75" customHeight="1">
      <c r="B400" s="62"/>
      <c r="F400" s="14"/>
      <c r="G400" s="14"/>
      <c r="H400" s="14"/>
      <c r="O400" s="152"/>
    </row>
    <row r="401" spans="2:15" ht="15.75" customHeight="1">
      <c r="B401" s="62"/>
      <c r="F401" s="14"/>
      <c r="G401" s="14"/>
      <c r="H401" s="14"/>
      <c r="O401" s="152"/>
    </row>
    <row r="402" spans="2:15" ht="15.75" customHeight="1">
      <c r="B402" s="62"/>
      <c r="F402" s="14"/>
      <c r="G402" s="14"/>
      <c r="H402" s="14"/>
      <c r="O402" s="152"/>
    </row>
    <row r="403" spans="2:15" ht="15.75" customHeight="1">
      <c r="B403" s="62"/>
      <c r="F403" s="14"/>
      <c r="G403" s="14"/>
      <c r="H403" s="14"/>
      <c r="O403" s="152"/>
    </row>
    <row r="404" spans="2:15" ht="15.75" customHeight="1">
      <c r="B404" s="62"/>
      <c r="F404" s="14"/>
      <c r="G404" s="14"/>
      <c r="H404" s="14"/>
      <c r="O404" s="152"/>
    </row>
    <row r="405" spans="2:15" ht="15.75" customHeight="1">
      <c r="B405" s="62"/>
      <c r="F405" s="14"/>
      <c r="G405" s="14"/>
      <c r="H405" s="14"/>
      <c r="O405" s="152"/>
    </row>
    <row r="406" spans="2:15" ht="15.75" customHeight="1">
      <c r="B406" s="62"/>
      <c r="F406" s="14"/>
      <c r="G406" s="14"/>
      <c r="H406" s="14"/>
      <c r="O406" s="152"/>
    </row>
    <row r="407" spans="2:15" ht="15.75" customHeight="1">
      <c r="B407" s="62"/>
      <c r="F407" s="14"/>
      <c r="G407" s="14"/>
      <c r="H407" s="14"/>
      <c r="O407" s="152"/>
    </row>
    <row r="408" spans="2:15" ht="15.75" customHeight="1">
      <c r="B408" s="62"/>
      <c r="F408" s="14"/>
      <c r="G408" s="14"/>
      <c r="H408" s="14"/>
      <c r="O408" s="152"/>
    </row>
    <row r="409" spans="2:15" ht="15.75" customHeight="1">
      <c r="B409" s="62"/>
      <c r="F409" s="14"/>
      <c r="G409" s="14"/>
      <c r="H409" s="14"/>
      <c r="O409" s="152"/>
    </row>
    <row r="410" spans="2:15" ht="15.75" customHeight="1">
      <c r="B410" s="62"/>
      <c r="F410" s="14"/>
      <c r="G410" s="14"/>
      <c r="H410" s="14"/>
      <c r="O410" s="152"/>
    </row>
    <row r="411" spans="2:15" ht="15.75" customHeight="1">
      <c r="B411" s="62"/>
      <c r="F411" s="14"/>
      <c r="G411" s="14"/>
      <c r="H411" s="14"/>
      <c r="O411" s="152"/>
    </row>
    <row r="412" spans="2:15" ht="15.75" customHeight="1">
      <c r="B412" s="62"/>
      <c r="F412" s="14"/>
      <c r="G412" s="14"/>
      <c r="H412" s="14"/>
      <c r="O412" s="152"/>
    </row>
    <row r="413" spans="2:15" ht="15.75" customHeight="1">
      <c r="B413" s="62"/>
      <c r="F413" s="14"/>
      <c r="G413" s="14"/>
      <c r="H413" s="14"/>
      <c r="O413" s="152"/>
    </row>
    <row r="414" spans="2:15" ht="15.75" customHeight="1">
      <c r="B414" s="62"/>
      <c r="F414" s="14"/>
      <c r="G414" s="14"/>
      <c r="H414" s="14"/>
      <c r="O414" s="152"/>
    </row>
    <row r="415" spans="2:15" ht="15.75" customHeight="1">
      <c r="B415" s="62"/>
      <c r="F415" s="14"/>
      <c r="G415" s="14"/>
      <c r="H415" s="14"/>
      <c r="O415" s="152"/>
    </row>
    <row r="416" spans="2:15" ht="15.75" customHeight="1">
      <c r="B416" s="62"/>
      <c r="F416" s="14"/>
      <c r="G416" s="14"/>
      <c r="H416" s="14"/>
      <c r="O416" s="152"/>
    </row>
    <row r="417" spans="2:15" ht="15.75" customHeight="1">
      <c r="B417" s="62"/>
      <c r="F417" s="14"/>
      <c r="G417" s="14"/>
      <c r="H417" s="14"/>
      <c r="O417" s="152"/>
    </row>
    <row r="418" spans="2:15" ht="15.75" customHeight="1">
      <c r="B418" s="62"/>
      <c r="F418" s="14"/>
      <c r="G418" s="14"/>
      <c r="H418" s="14"/>
      <c r="O418" s="152"/>
    </row>
    <row r="419" spans="2:15" ht="15.75" customHeight="1">
      <c r="B419" s="62"/>
      <c r="F419" s="14"/>
      <c r="G419" s="14"/>
      <c r="H419" s="14"/>
      <c r="O419" s="152"/>
    </row>
    <row r="420" spans="2:15" ht="15.75" customHeight="1">
      <c r="B420" s="62"/>
      <c r="F420" s="14"/>
      <c r="G420" s="14"/>
      <c r="H420" s="14"/>
      <c r="O420" s="152"/>
    </row>
    <row r="421" spans="2:15" ht="15.75" customHeight="1">
      <c r="B421" s="62"/>
      <c r="F421" s="14"/>
      <c r="G421" s="14"/>
      <c r="H421" s="14"/>
      <c r="O421" s="152"/>
    </row>
    <row r="422" spans="2:15" ht="15.75" customHeight="1">
      <c r="B422" s="62"/>
      <c r="F422" s="14"/>
      <c r="G422" s="14"/>
      <c r="H422" s="14"/>
      <c r="O422" s="152"/>
    </row>
    <row r="423" spans="2:15" ht="15.75" customHeight="1">
      <c r="B423" s="62"/>
      <c r="F423" s="14"/>
      <c r="G423" s="14"/>
      <c r="H423" s="14"/>
      <c r="O423" s="152"/>
    </row>
    <row r="424" spans="2:15" ht="15.75" customHeight="1">
      <c r="B424" s="62"/>
      <c r="F424" s="14"/>
      <c r="G424" s="14"/>
      <c r="H424" s="14"/>
      <c r="O424" s="152"/>
    </row>
    <row r="425" spans="2:15" ht="15.75" customHeight="1">
      <c r="B425" s="62"/>
      <c r="F425" s="14"/>
      <c r="G425" s="14"/>
      <c r="H425" s="14"/>
      <c r="O425" s="152"/>
    </row>
    <row r="426" spans="2:15" ht="15.75" customHeight="1">
      <c r="B426" s="62"/>
      <c r="F426" s="14"/>
      <c r="G426" s="14"/>
      <c r="H426" s="14"/>
      <c r="O426" s="152"/>
    </row>
    <row r="427" spans="2:15" ht="15.75" customHeight="1">
      <c r="B427" s="62"/>
      <c r="F427" s="14"/>
      <c r="G427" s="14"/>
      <c r="H427" s="14"/>
      <c r="O427" s="152"/>
    </row>
    <row r="428" spans="2:15" ht="15.75" customHeight="1">
      <c r="B428" s="62"/>
      <c r="F428" s="14"/>
      <c r="G428" s="14"/>
      <c r="H428" s="14"/>
      <c r="O428" s="152"/>
    </row>
    <row r="429" spans="2:15" ht="15.75" customHeight="1">
      <c r="B429" s="62"/>
      <c r="F429" s="14"/>
      <c r="G429" s="14"/>
      <c r="H429" s="14"/>
      <c r="O429" s="152"/>
    </row>
    <row r="430" spans="2:15" ht="15.75" customHeight="1">
      <c r="B430" s="62"/>
      <c r="F430" s="14"/>
      <c r="G430" s="14"/>
      <c r="H430" s="14"/>
      <c r="O430" s="152"/>
    </row>
    <row r="431" spans="2:15" ht="15.75" customHeight="1">
      <c r="B431" s="62"/>
      <c r="F431" s="14"/>
      <c r="G431" s="14"/>
      <c r="H431" s="14"/>
      <c r="O431" s="152"/>
    </row>
    <row r="432" spans="2:15" ht="15.75" customHeight="1">
      <c r="B432" s="62"/>
      <c r="F432" s="14"/>
      <c r="G432" s="14"/>
      <c r="H432" s="14"/>
      <c r="O432" s="152"/>
    </row>
    <row r="433" spans="2:15" ht="15.75" customHeight="1">
      <c r="B433" s="62"/>
      <c r="F433" s="14"/>
      <c r="G433" s="14"/>
      <c r="H433" s="14"/>
      <c r="O433" s="152"/>
    </row>
    <row r="434" spans="2:15" ht="15.75" customHeight="1">
      <c r="B434" s="62"/>
      <c r="F434" s="14"/>
      <c r="G434" s="14"/>
      <c r="H434" s="14"/>
      <c r="O434" s="152"/>
    </row>
    <row r="435" spans="2:15" ht="15.75" customHeight="1">
      <c r="B435" s="62"/>
      <c r="F435" s="14"/>
      <c r="G435" s="14"/>
      <c r="H435" s="14"/>
      <c r="O435" s="152"/>
    </row>
    <row r="436" spans="2:15" ht="15.75" customHeight="1">
      <c r="B436" s="62"/>
      <c r="F436" s="14"/>
      <c r="G436" s="14"/>
      <c r="H436" s="14"/>
      <c r="O436" s="152"/>
    </row>
    <row r="437" spans="2:15" ht="15.75" customHeight="1">
      <c r="B437" s="62"/>
      <c r="F437" s="14"/>
      <c r="G437" s="14"/>
      <c r="H437" s="14"/>
      <c r="O437" s="152"/>
    </row>
    <row r="438" spans="2:15" ht="15.75" customHeight="1">
      <c r="B438" s="62"/>
      <c r="F438" s="14"/>
      <c r="G438" s="14"/>
      <c r="H438" s="14"/>
      <c r="O438" s="152"/>
    </row>
    <row r="439" spans="2:15" ht="15.75" customHeight="1">
      <c r="B439" s="62"/>
      <c r="F439" s="14"/>
      <c r="G439" s="14"/>
      <c r="H439" s="14"/>
      <c r="O439" s="152"/>
    </row>
    <row r="440" spans="2:15" ht="15.75" customHeight="1">
      <c r="B440" s="62"/>
      <c r="F440" s="14"/>
      <c r="G440" s="14"/>
      <c r="H440" s="14"/>
      <c r="O440" s="152"/>
    </row>
    <row r="441" spans="2:15" ht="15.75" customHeight="1">
      <c r="B441" s="62"/>
      <c r="F441" s="14"/>
      <c r="G441" s="14"/>
      <c r="H441" s="14"/>
      <c r="O441" s="152"/>
    </row>
    <row r="442" spans="2:15" ht="15.75" customHeight="1">
      <c r="B442" s="62"/>
      <c r="F442" s="14"/>
      <c r="G442" s="14"/>
      <c r="H442" s="14"/>
      <c r="O442" s="152"/>
    </row>
    <row r="443" spans="2:15" ht="15.75" customHeight="1">
      <c r="B443" s="62"/>
      <c r="F443" s="14"/>
      <c r="G443" s="14"/>
      <c r="H443" s="14"/>
      <c r="O443" s="152"/>
    </row>
    <row r="444" spans="2:15" ht="15.75" customHeight="1">
      <c r="B444" s="62"/>
      <c r="F444" s="14"/>
      <c r="G444" s="14"/>
      <c r="H444" s="14"/>
      <c r="O444" s="152"/>
    </row>
    <row r="445" spans="2:15" ht="15.75" customHeight="1">
      <c r="B445" s="62"/>
      <c r="F445" s="14"/>
      <c r="G445" s="14"/>
      <c r="H445" s="14"/>
      <c r="O445" s="152"/>
    </row>
    <row r="446" spans="2:15" ht="15.75" customHeight="1">
      <c r="B446" s="62"/>
      <c r="F446" s="14"/>
      <c r="G446" s="14"/>
      <c r="H446" s="14"/>
      <c r="O446" s="152"/>
    </row>
    <row r="447" spans="2:15" ht="15.75" customHeight="1">
      <c r="B447" s="62"/>
      <c r="F447" s="14"/>
      <c r="G447" s="14"/>
      <c r="H447" s="14"/>
      <c r="O447" s="152"/>
    </row>
    <row r="448" spans="2:15" ht="15.75" customHeight="1">
      <c r="B448" s="62"/>
      <c r="F448" s="14"/>
      <c r="G448" s="14"/>
      <c r="H448" s="14"/>
      <c r="O448" s="152"/>
    </row>
    <row r="449" spans="2:15" ht="15.75" customHeight="1">
      <c r="B449" s="62"/>
      <c r="F449" s="14"/>
      <c r="G449" s="14"/>
      <c r="H449" s="14"/>
      <c r="O449" s="152"/>
    </row>
    <row r="450" spans="2:15" ht="15.75" customHeight="1">
      <c r="B450" s="62"/>
      <c r="F450" s="14"/>
      <c r="G450" s="14"/>
      <c r="H450" s="14"/>
      <c r="O450" s="152"/>
    </row>
    <row r="451" spans="2:15" ht="15.75" customHeight="1">
      <c r="B451" s="62"/>
      <c r="F451" s="14"/>
      <c r="G451" s="14"/>
      <c r="H451" s="14"/>
      <c r="O451" s="152"/>
    </row>
    <row r="452" spans="2:15" ht="15.75" customHeight="1">
      <c r="B452" s="62"/>
      <c r="F452" s="14"/>
      <c r="G452" s="14"/>
      <c r="H452" s="14"/>
      <c r="O452" s="152"/>
    </row>
    <row r="453" spans="2:15" ht="15.75" customHeight="1">
      <c r="B453" s="62"/>
      <c r="F453" s="14"/>
      <c r="G453" s="14"/>
      <c r="H453" s="14"/>
      <c r="O453" s="152"/>
    </row>
    <row r="454" spans="2:15" ht="15.75" customHeight="1">
      <c r="B454" s="62"/>
      <c r="F454" s="14"/>
      <c r="G454" s="14"/>
      <c r="H454" s="14"/>
      <c r="O454" s="152"/>
    </row>
    <row r="455" spans="2:15" ht="15.75" customHeight="1">
      <c r="B455" s="62"/>
      <c r="F455" s="14"/>
      <c r="G455" s="14"/>
      <c r="H455" s="14"/>
      <c r="O455" s="152"/>
    </row>
    <row r="456" spans="2:15" ht="15.75" customHeight="1">
      <c r="B456" s="62"/>
      <c r="F456" s="14"/>
      <c r="G456" s="14"/>
      <c r="H456" s="14"/>
      <c r="O456" s="152"/>
    </row>
    <row r="457" spans="2:15" ht="15.75" customHeight="1">
      <c r="B457" s="62"/>
      <c r="F457" s="14"/>
      <c r="G457" s="14"/>
      <c r="H457" s="14"/>
      <c r="O457" s="152"/>
    </row>
    <row r="458" spans="2:15" ht="15.75" customHeight="1">
      <c r="B458" s="62"/>
      <c r="F458" s="14"/>
      <c r="G458" s="14"/>
      <c r="H458" s="14"/>
      <c r="O458" s="152"/>
    </row>
    <row r="459" spans="2:15" ht="15.75" customHeight="1">
      <c r="B459" s="62"/>
      <c r="F459" s="14"/>
      <c r="G459" s="14"/>
      <c r="H459" s="14"/>
      <c r="O459" s="152"/>
    </row>
    <row r="460" spans="2:15" ht="15.75" customHeight="1">
      <c r="B460" s="62"/>
      <c r="F460" s="14"/>
      <c r="G460" s="14"/>
      <c r="H460" s="14"/>
      <c r="O460" s="152"/>
    </row>
    <row r="461" spans="2:15" ht="15.75" customHeight="1">
      <c r="B461" s="62"/>
      <c r="F461" s="14"/>
      <c r="G461" s="14"/>
      <c r="H461" s="14"/>
      <c r="O461" s="152"/>
    </row>
    <row r="462" spans="2:15" ht="15.75" customHeight="1">
      <c r="B462" s="62"/>
      <c r="F462" s="14"/>
      <c r="G462" s="14"/>
      <c r="H462" s="14"/>
      <c r="O462" s="152"/>
    </row>
    <row r="463" spans="2:15" ht="15.75" customHeight="1">
      <c r="B463" s="62"/>
      <c r="F463" s="14"/>
      <c r="G463" s="14"/>
      <c r="H463" s="14"/>
      <c r="O463" s="152"/>
    </row>
    <row r="464" spans="2:15" ht="15.75" customHeight="1">
      <c r="B464" s="62"/>
      <c r="F464" s="14"/>
      <c r="G464" s="14"/>
      <c r="H464" s="14"/>
      <c r="O464" s="152"/>
    </row>
    <row r="465" spans="2:15" ht="15.75" customHeight="1">
      <c r="B465" s="62"/>
      <c r="F465" s="14"/>
      <c r="G465" s="14"/>
      <c r="H465" s="14"/>
      <c r="O465" s="152"/>
    </row>
    <row r="466" spans="2:15" ht="15.75" customHeight="1">
      <c r="B466" s="62"/>
      <c r="F466" s="14"/>
      <c r="G466" s="14"/>
      <c r="H466" s="14"/>
      <c r="O466" s="152"/>
    </row>
    <row r="467" spans="2:15" ht="15.75" customHeight="1">
      <c r="B467" s="62"/>
      <c r="F467" s="14"/>
      <c r="G467" s="14"/>
      <c r="H467" s="14"/>
      <c r="O467" s="152"/>
    </row>
    <row r="468" spans="2:15" ht="15.75" customHeight="1">
      <c r="B468" s="62"/>
      <c r="F468" s="14"/>
      <c r="G468" s="14"/>
      <c r="H468" s="14"/>
      <c r="O468" s="152"/>
    </row>
    <row r="469" spans="2:15" ht="15.75" customHeight="1">
      <c r="B469" s="62"/>
      <c r="F469" s="14"/>
      <c r="G469" s="14"/>
      <c r="H469" s="14"/>
      <c r="O469" s="152"/>
    </row>
    <row r="470" spans="2:15" ht="15.75" customHeight="1">
      <c r="B470" s="62"/>
      <c r="F470" s="14"/>
      <c r="G470" s="14"/>
      <c r="H470" s="14"/>
      <c r="O470" s="152"/>
    </row>
    <row r="471" spans="2:15" ht="15.75" customHeight="1">
      <c r="B471" s="62"/>
      <c r="F471" s="14"/>
      <c r="G471" s="14"/>
      <c r="H471" s="14"/>
      <c r="O471" s="152"/>
    </row>
    <row r="472" spans="2:15" ht="15.75" customHeight="1">
      <c r="B472" s="62"/>
      <c r="F472" s="14"/>
      <c r="G472" s="14"/>
      <c r="H472" s="14"/>
      <c r="O472" s="152"/>
    </row>
    <row r="473" spans="2:15" ht="15.75" customHeight="1">
      <c r="B473" s="62"/>
      <c r="F473" s="14"/>
      <c r="G473" s="14"/>
      <c r="H473" s="14"/>
      <c r="O473" s="152"/>
    </row>
    <row r="474" spans="2:15" ht="15.75" customHeight="1">
      <c r="B474" s="62"/>
      <c r="F474" s="14"/>
      <c r="G474" s="14"/>
      <c r="H474" s="14"/>
      <c r="O474" s="152"/>
    </row>
    <row r="475" spans="2:15" ht="15.75" customHeight="1">
      <c r="B475" s="62"/>
      <c r="F475" s="14"/>
      <c r="G475" s="14"/>
      <c r="H475" s="14"/>
      <c r="O475" s="152"/>
    </row>
    <row r="476" spans="2:15" ht="15.75" customHeight="1">
      <c r="B476" s="62"/>
      <c r="F476" s="14"/>
      <c r="G476" s="14"/>
      <c r="H476" s="14"/>
      <c r="O476" s="152"/>
    </row>
    <row r="477" spans="2:15" ht="15.75" customHeight="1">
      <c r="B477" s="62"/>
      <c r="F477" s="14"/>
      <c r="G477" s="14"/>
      <c r="H477" s="14"/>
      <c r="O477" s="152"/>
    </row>
    <row r="478" spans="2:15" ht="15.75" customHeight="1">
      <c r="B478" s="62"/>
      <c r="F478" s="14"/>
      <c r="G478" s="14"/>
      <c r="H478" s="14"/>
      <c r="O478" s="152"/>
    </row>
    <row r="479" spans="2:15" ht="15.75" customHeight="1">
      <c r="B479" s="62"/>
      <c r="F479" s="14"/>
      <c r="G479" s="14"/>
      <c r="H479" s="14"/>
      <c r="O479" s="152"/>
    </row>
    <row r="480" spans="2:15" ht="15.75" customHeight="1">
      <c r="B480" s="62"/>
      <c r="F480" s="14"/>
      <c r="G480" s="14"/>
      <c r="H480" s="14"/>
      <c r="O480" s="152"/>
    </row>
    <row r="481" spans="2:15" ht="15.75" customHeight="1">
      <c r="B481" s="62"/>
      <c r="F481" s="14"/>
      <c r="G481" s="14"/>
      <c r="H481" s="14"/>
      <c r="O481" s="152"/>
    </row>
    <row r="482" spans="2:15" ht="15.75" customHeight="1">
      <c r="B482" s="62"/>
      <c r="F482" s="14"/>
      <c r="G482" s="14"/>
      <c r="H482" s="14"/>
      <c r="O482" s="152"/>
    </row>
    <row r="483" spans="2:15" ht="15.75" customHeight="1">
      <c r="B483" s="62"/>
      <c r="F483" s="14"/>
      <c r="G483" s="14"/>
      <c r="H483" s="14"/>
      <c r="O483" s="152"/>
    </row>
    <row r="484" spans="2:15" ht="15.75" customHeight="1">
      <c r="B484" s="62"/>
      <c r="F484" s="14"/>
      <c r="G484" s="14"/>
      <c r="H484" s="14"/>
      <c r="O484" s="152"/>
    </row>
    <row r="485" spans="2:15" ht="15.75" customHeight="1">
      <c r="B485" s="62"/>
      <c r="F485" s="14"/>
      <c r="G485" s="14"/>
      <c r="H485" s="14"/>
      <c r="O485" s="152"/>
    </row>
    <row r="486" spans="2:15" ht="15.75" customHeight="1">
      <c r="B486" s="62"/>
      <c r="F486" s="14"/>
      <c r="G486" s="14"/>
      <c r="H486" s="14"/>
      <c r="O486" s="152"/>
    </row>
    <row r="487" spans="2:15" ht="15.75" customHeight="1">
      <c r="B487" s="62"/>
      <c r="F487" s="14"/>
      <c r="G487" s="14"/>
      <c r="H487" s="14"/>
      <c r="O487" s="152"/>
    </row>
    <row r="488" spans="2:15" ht="15.75" customHeight="1">
      <c r="B488" s="62"/>
      <c r="F488" s="14"/>
      <c r="G488" s="14"/>
      <c r="H488" s="14"/>
      <c r="O488" s="152"/>
    </row>
    <row r="489" spans="2:15" ht="15.75" customHeight="1">
      <c r="B489" s="62"/>
      <c r="F489" s="14"/>
      <c r="G489" s="14"/>
      <c r="H489" s="14"/>
      <c r="O489" s="152"/>
    </row>
    <row r="490" spans="2:15" ht="15.75" customHeight="1">
      <c r="B490" s="62"/>
      <c r="F490" s="14"/>
      <c r="G490" s="14"/>
      <c r="H490" s="14"/>
      <c r="O490" s="152"/>
    </row>
    <row r="491" spans="2:15" ht="15.75" customHeight="1">
      <c r="B491" s="62"/>
      <c r="F491" s="14"/>
      <c r="G491" s="14"/>
      <c r="H491" s="14"/>
      <c r="O491" s="152"/>
    </row>
    <row r="492" spans="2:15" ht="15.75" customHeight="1">
      <c r="B492" s="62"/>
      <c r="F492" s="14"/>
      <c r="G492" s="14"/>
      <c r="H492" s="14"/>
      <c r="O492" s="152"/>
    </row>
    <row r="493" spans="2:15" ht="15.75" customHeight="1">
      <c r="B493" s="62"/>
      <c r="F493" s="14"/>
      <c r="G493" s="14"/>
      <c r="H493" s="14"/>
      <c r="O493" s="152"/>
    </row>
    <row r="494" spans="2:15" ht="15.75" customHeight="1">
      <c r="B494" s="62"/>
      <c r="F494" s="14"/>
      <c r="G494" s="14"/>
      <c r="H494" s="14"/>
      <c r="O494" s="152"/>
    </row>
    <row r="495" spans="2:15" ht="15.75" customHeight="1">
      <c r="B495" s="62"/>
      <c r="F495" s="14"/>
      <c r="G495" s="14"/>
      <c r="H495" s="14"/>
      <c r="O495" s="152"/>
    </row>
    <row r="496" spans="2:15" ht="15.75" customHeight="1">
      <c r="B496" s="62"/>
      <c r="F496" s="14"/>
      <c r="G496" s="14"/>
      <c r="H496" s="14"/>
      <c r="O496" s="152"/>
    </row>
    <row r="497" spans="2:15" ht="15.75" customHeight="1">
      <c r="B497" s="62"/>
      <c r="F497" s="14"/>
      <c r="G497" s="14"/>
      <c r="H497" s="14"/>
      <c r="O497" s="152"/>
    </row>
    <row r="498" spans="2:15" ht="15.75" customHeight="1">
      <c r="B498" s="62"/>
      <c r="F498" s="14"/>
      <c r="G498" s="14"/>
      <c r="H498" s="14"/>
      <c r="O498" s="152"/>
    </row>
    <row r="499" spans="2:15" ht="15.75" customHeight="1">
      <c r="B499" s="62"/>
      <c r="F499" s="14"/>
      <c r="G499" s="14"/>
      <c r="H499" s="14"/>
      <c r="O499" s="152"/>
    </row>
    <row r="500" spans="2:15" ht="15.75" customHeight="1">
      <c r="B500" s="62"/>
      <c r="F500" s="14"/>
      <c r="G500" s="14"/>
      <c r="H500" s="14"/>
      <c r="O500" s="152"/>
    </row>
    <row r="501" spans="2:15" ht="15.75" customHeight="1">
      <c r="B501" s="62"/>
      <c r="F501" s="14"/>
      <c r="G501" s="14"/>
      <c r="H501" s="14"/>
      <c r="O501" s="152"/>
    </row>
    <row r="502" spans="2:15" ht="15.75" customHeight="1">
      <c r="B502" s="62"/>
      <c r="F502" s="14"/>
      <c r="G502" s="14"/>
      <c r="H502" s="14"/>
      <c r="O502" s="152"/>
    </row>
    <row r="503" spans="2:15" ht="15.75" customHeight="1">
      <c r="B503" s="62"/>
      <c r="F503" s="14"/>
      <c r="G503" s="14"/>
      <c r="H503" s="14"/>
      <c r="O503" s="152"/>
    </row>
    <row r="504" spans="2:15" ht="15.75" customHeight="1">
      <c r="B504" s="62"/>
      <c r="F504" s="14"/>
      <c r="G504" s="14"/>
      <c r="H504" s="14"/>
      <c r="O504" s="152"/>
    </row>
    <row r="505" spans="2:15" ht="15.75" customHeight="1">
      <c r="B505" s="62"/>
      <c r="F505" s="14"/>
      <c r="G505" s="14"/>
      <c r="H505" s="14"/>
      <c r="O505" s="152"/>
    </row>
    <row r="506" spans="2:15" ht="15.75" customHeight="1">
      <c r="B506" s="62"/>
      <c r="F506" s="14"/>
      <c r="G506" s="14"/>
      <c r="H506" s="14"/>
      <c r="O506" s="152"/>
    </row>
    <row r="507" spans="2:15" ht="15.75" customHeight="1">
      <c r="B507" s="62"/>
      <c r="F507" s="14"/>
      <c r="G507" s="14"/>
      <c r="H507" s="14"/>
      <c r="O507" s="152"/>
    </row>
    <row r="508" spans="2:15" ht="15.75" customHeight="1">
      <c r="B508" s="62"/>
      <c r="F508" s="14"/>
      <c r="G508" s="14"/>
      <c r="H508" s="14"/>
      <c r="O508" s="152"/>
    </row>
    <row r="509" spans="2:15" ht="15.75" customHeight="1">
      <c r="B509" s="62"/>
      <c r="F509" s="14"/>
      <c r="G509" s="14"/>
      <c r="H509" s="14"/>
      <c r="O509" s="152"/>
    </row>
    <row r="510" spans="2:15" ht="15.75" customHeight="1">
      <c r="B510" s="62"/>
      <c r="F510" s="14"/>
      <c r="G510" s="14"/>
      <c r="H510" s="14"/>
      <c r="O510" s="152"/>
    </row>
    <row r="511" spans="2:15" ht="15.75" customHeight="1">
      <c r="B511" s="62"/>
      <c r="F511" s="14"/>
      <c r="G511" s="14"/>
      <c r="H511" s="14"/>
      <c r="O511" s="152"/>
    </row>
    <row r="512" spans="2:15" ht="15.75" customHeight="1">
      <c r="B512" s="62"/>
      <c r="F512" s="14"/>
      <c r="G512" s="14"/>
      <c r="H512" s="14"/>
      <c r="O512" s="152"/>
    </row>
    <row r="513" spans="2:15" ht="15.75" customHeight="1">
      <c r="B513" s="62"/>
      <c r="F513" s="14"/>
      <c r="G513" s="14"/>
      <c r="H513" s="14"/>
      <c r="O513" s="152"/>
    </row>
    <row r="514" spans="2:15" ht="15.75" customHeight="1">
      <c r="B514" s="62"/>
      <c r="F514" s="14"/>
      <c r="G514" s="14"/>
      <c r="H514" s="14"/>
      <c r="O514" s="152"/>
    </row>
    <row r="515" spans="2:15" ht="15.75" customHeight="1">
      <c r="B515" s="62"/>
      <c r="F515" s="14"/>
      <c r="G515" s="14"/>
      <c r="H515" s="14"/>
      <c r="O515" s="152"/>
    </row>
    <row r="516" spans="2:15" ht="15.75" customHeight="1">
      <c r="B516" s="62"/>
      <c r="F516" s="14"/>
      <c r="G516" s="14"/>
      <c r="H516" s="14"/>
      <c r="O516" s="152"/>
    </row>
    <row r="517" spans="2:15" ht="15.75" customHeight="1">
      <c r="B517" s="62"/>
      <c r="F517" s="14"/>
      <c r="G517" s="14"/>
      <c r="H517" s="14"/>
      <c r="O517" s="152"/>
    </row>
    <row r="518" spans="2:15" ht="15.75" customHeight="1">
      <c r="B518" s="62"/>
      <c r="F518" s="14"/>
      <c r="G518" s="14"/>
      <c r="H518" s="14"/>
      <c r="O518" s="152"/>
    </row>
    <row r="519" spans="2:15" ht="15.75" customHeight="1">
      <c r="B519" s="62"/>
      <c r="F519" s="14"/>
      <c r="G519" s="14"/>
      <c r="H519" s="14"/>
      <c r="O519" s="152"/>
    </row>
    <row r="520" spans="2:15" ht="15.75" customHeight="1">
      <c r="B520" s="62"/>
      <c r="F520" s="14"/>
      <c r="G520" s="14"/>
      <c r="H520" s="14"/>
      <c r="O520" s="152"/>
    </row>
    <row r="521" spans="2:15" ht="15.75" customHeight="1">
      <c r="B521" s="62"/>
      <c r="F521" s="14"/>
      <c r="G521" s="14"/>
      <c r="H521" s="14"/>
      <c r="O521" s="152"/>
    </row>
    <row r="522" spans="2:15" ht="15.75" customHeight="1">
      <c r="B522" s="62"/>
      <c r="F522" s="14"/>
      <c r="G522" s="14"/>
      <c r="H522" s="14"/>
      <c r="O522" s="152"/>
    </row>
    <row r="523" spans="2:15" ht="15.75" customHeight="1">
      <c r="B523" s="62"/>
      <c r="F523" s="14"/>
      <c r="G523" s="14"/>
      <c r="H523" s="14"/>
      <c r="O523" s="152"/>
    </row>
    <row r="524" spans="2:15" ht="15.75" customHeight="1">
      <c r="B524" s="62"/>
      <c r="F524" s="14"/>
      <c r="G524" s="14"/>
      <c r="H524" s="14"/>
      <c r="O524" s="152"/>
    </row>
    <row r="525" spans="2:15" ht="15.75" customHeight="1">
      <c r="B525" s="62"/>
      <c r="F525" s="14"/>
      <c r="G525" s="14"/>
      <c r="H525" s="14"/>
      <c r="O525" s="152"/>
    </row>
    <row r="526" spans="2:15" ht="15.75" customHeight="1">
      <c r="B526" s="62"/>
      <c r="F526" s="14"/>
      <c r="G526" s="14"/>
      <c r="H526" s="14"/>
      <c r="O526" s="152"/>
    </row>
    <row r="527" spans="2:15" ht="15.75" customHeight="1">
      <c r="B527" s="62"/>
      <c r="F527" s="14"/>
      <c r="G527" s="14"/>
      <c r="H527" s="14"/>
      <c r="O527" s="152"/>
    </row>
    <row r="528" spans="2:15" ht="15.75" customHeight="1">
      <c r="B528" s="62"/>
      <c r="F528" s="14"/>
      <c r="G528" s="14"/>
      <c r="H528" s="14"/>
      <c r="O528" s="152"/>
    </row>
    <row r="529" spans="2:15" ht="15.75" customHeight="1">
      <c r="B529" s="62"/>
      <c r="F529" s="14"/>
      <c r="G529" s="14"/>
      <c r="H529" s="14"/>
      <c r="O529" s="152"/>
    </row>
    <row r="530" spans="2:15" ht="15.75" customHeight="1">
      <c r="B530" s="62"/>
      <c r="F530" s="14"/>
      <c r="G530" s="14"/>
      <c r="H530" s="14"/>
      <c r="O530" s="152"/>
    </row>
    <row r="531" spans="2:15" ht="15.75" customHeight="1">
      <c r="B531" s="62"/>
      <c r="F531" s="14"/>
      <c r="G531" s="14"/>
      <c r="H531" s="14"/>
      <c r="O531" s="152"/>
    </row>
    <row r="532" spans="2:15" ht="15.75" customHeight="1">
      <c r="B532" s="62"/>
      <c r="F532" s="14"/>
      <c r="G532" s="14"/>
      <c r="H532" s="14"/>
      <c r="O532" s="152"/>
    </row>
    <row r="533" spans="2:15" ht="15.75" customHeight="1">
      <c r="B533" s="62"/>
      <c r="F533" s="14"/>
      <c r="G533" s="14"/>
      <c r="H533" s="14"/>
      <c r="O533" s="152"/>
    </row>
    <row r="534" spans="2:15" ht="15.75" customHeight="1">
      <c r="B534" s="62"/>
      <c r="F534" s="14"/>
      <c r="G534" s="14"/>
      <c r="H534" s="14"/>
      <c r="O534" s="152"/>
    </row>
    <row r="535" spans="2:15" ht="15.75" customHeight="1">
      <c r="B535" s="62"/>
      <c r="F535" s="14"/>
      <c r="G535" s="14"/>
      <c r="H535" s="14"/>
      <c r="O535" s="152"/>
    </row>
    <row r="536" spans="2:15" ht="15.75" customHeight="1">
      <c r="B536" s="62"/>
      <c r="F536" s="14"/>
      <c r="G536" s="14"/>
      <c r="H536" s="14"/>
      <c r="O536" s="152"/>
    </row>
    <row r="537" spans="2:15" ht="15.75" customHeight="1">
      <c r="B537" s="62"/>
      <c r="F537" s="14"/>
      <c r="G537" s="14"/>
      <c r="H537" s="14"/>
      <c r="O537" s="152"/>
    </row>
    <row r="538" spans="2:15" ht="15.75" customHeight="1">
      <c r="B538" s="62"/>
      <c r="F538" s="14"/>
      <c r="G538" s="14"/>
      <c r="H538" s="14"/>
      <c r="O538" s="152"/>
    </row>
    <row r="539" spans="2:15" ht="15.75" customHeight="1">
      <c r="B539" s="62"/>
      <c r="F539" s="14"/>
      <c r="G539" s="14"/>
      <c r="H539" s="14"/>
      <c r="O539" s="152"/>
    </row>
    <row r="540" spans="2:15" ht="15.75" customHeight="1">
      <c r="B540" s="62"/>
      <c r="F540" s="14"/>
      <c r="G540" s="14"/>
      <c r="H540" s="14"/>
      <c r="O540" s="152"/>
    </row>
    <row r="541" spans="2:15" ht="15.75" customHeight="1">
      <c r="B541" s="62"/>
      <c r="F541" s="14"/>
      <c r="G541" s="14"/>
      <c r="H541" s="14"/>
      <c r="O541" s="152"/>
    </row>
    <row r="542" spans="2:15" ht="15.75" customHeight="1">
      <c r="B542" s="62"/>
      <c r="F542" s="14"/>
      <c r="G542" s="14"/>
      <c r="H542" s="14"/>
      <c r="O542" s="152"/>
    </row>
    <row r="543" spans="2:15" ht="15.75" customHeight="1">
      <c r="B543" s="62"/>
      <c r="F543" s="14"/>
      <c r="G543" s="14"/>
      <c r="H543" s="14"/>
      <c r="O543" s="152"/>
    </row>
    <row r="544" spans="2:15" ht="15.75" customHeight="1">
      <c r="B544" s="62"/>
      <c r="F544" s="14"/>
      <c r="G544" s="14"/>
      <c r="H544" s="14"/>
      <c r="O544" s="152"/>
    </row>
    <row r="545" spans="2:15" ht="15.75" customHeight="1">
      <c r="B545" s="62"/>
      <c r="F545" s="14"/>
      <c r="G545" s="14"/>
      <c r="H545" s="14"/>
      <c r="O545" s="152"/>
    </row>
    <row r="546" spans="2:15" ht="15.75" customHeight="1">
      <c r="B546" s="62"/>
      <c r="F546" s="14"/>
      <c r="G546" s="14"/>
      <c r="H546" s="14"/>
      <c r="O546" s="152"/>
    </row>
    <row r="547" spans="2:15" ht="15.75" customHeight="1">
      <c r="B547" s="62"/>
      <c r="F547" s="14"/>
      <c r="G547" s="14"/>
      <c r="H547" s="14"/>
      <c r="O547" s="152"/>
    </row>
    <row r="548" spans="2:15" ht="15.75" customHeight="1">
      <c r="B548" s="62"/>
      <c r="F548" s="14"/>
      <c r="G548" s="14"/>
      <c r="H548" s="14"/>
      <c r="O548" s="152"/>
    </row>
    <row r="549" spans="2:15" ht="15.75" customHeight="1">
      <c r="B549" s="62"/>
      <c r="F549" s="14"/>
      <c r="G549" s="14"/>
      <c r="H549" s="14"/>
      <c r="O549" s="152"/>
    </row>
    <row r="550" spans="2:15" ht="15.75" customHeight="1">
      <c r="B550" s="62"/>
      <c r="F550" s="14"/>
      <c r="G550" s="14"/>
      <c r="H550" s="14"/>
      <c r="O550" s="152"/>
    </row>
    <row r="551" spans="2:15" ht="15.75" customHeight="1">
      <c r="B551" s="62"/>
      <c r="F551" s="14"/>
      <c r="G551" s="14"/>
      <c r="H551" s="14"/>
      <c r="O551" s="152"/>
    </row>
    <row r="552" spans="2:15" ht="15.75" customHeight="1">
      <c r="B552" s="62"/>
      <c r="F552" s="14"/>
      <c r="G552" s="14"/>
      <c r="H552" s="14"/>
      <c r="O552" s="152"/>
    </row>
    <row r="553" spans="2:15" ht="15.75" customHeight="1">
      <c r="B553" s="62"/>
      <c r="F553" s="14"/>
      <c r="G553" s="14"/>
      <c r="H553" s="14"/>
      <c r="O553" s="152"/>
    </row>
    <row r="554" spans="2:15" ht="15.75" customHeight="1">
      <c r="B554" s="62"/>
      <c r="F554" s="14"/>
      <c r="G554" s="14"/>
      <c r="H554" s="14"/>
      <c r="O554" s="152"/>
    </row>
    <row r="555" spans="2:15" ht="15.75" customHeight="1">
      <c r="B555" s="62"/>
      <c r="F555" s="14"/>
      <c r="G555" s="14"/>
      <c r="H555" s="14"/>
      <c r="O555" s="152"/>
    </row>
    <row r="556" spans="2:15" ht="15.75" customHeight="1">
      <c r="B556" s="62"/>
      <c r="F556" s="14"/>
      <c r="G556" s="14"/>
      <c r="H556" s="14"/>
      <c r="O556" s="152"/>
    </row>
    <row r="557" spans="2:15" ht="15.75" customHeight="1">
      <c r="B557" s="62"/>
      <c r="F557" s="14"/>
      <c r="G557" s="14"/>
      <c r="H557" s="14"/>
      <c r="O557" s="152"/>
    </row>
    <row r="558" spans="2:15" ht="15.75" customHeight="1">
      <c r="B558" s="62"/>
      <c r="F558" s="14"/>
      <c r="G558" s="14"/>
      <c r="H558" s="14"/>
      <c r="O558" s="152"/>
    </row>
    <row r="559" spans="2:15" ht="15.75" customHeight="1">
      <c r="B559" s="62"/>
      <c r="F559" s="14"/>
      <c r="G559" s="14"/>
      <c r="H559" s="14"/>
      <c r="O559" s="152"/>
    </row>
    <row r="560" spans="2:15" ht="15.75" customHeight="1">
      <c r="B560" s="62"/>
      <c r="F560" s="14"/>
      <c r="G560" s="14"/>
      <c r="H560" s="14"/>
      <c r="O560" s="152"/>
    </row>
    <row r="561" spans="2:15" ht="15.75" customHeight="1">
      <c r="B561" s="62"/>
      <c r="F561" s="14"/>
      <c r="G561" s="14"/>
      <c r="H561" s="14"/>
      <c r="O561" s="152"/>
    </row>
    <row r="562" spans="2:15" ht="15.75" customHeight="1">
      <c r="B562" s="62"/>
      <c r="F562" s="14"/>
      <c r="G562" s="14"/>
      <c r="H562" s="14"/>
      <c r="O562" s="152"/>
    </row>
    <row r="563" spans="2:15" ht="15.75" customHeight="1">
      <c r="B563" s="62"/>
      <c r="F563" s="14"/>
      <c r="G563" s="14"/>
      <c r="H563" s="14"/>
      <c r="O563" s="152"/>
    </row>
    <row r="564" spans="2:15" ht="15.75" customHeight="1">
      <c r="B564" s="62"/>
      <c r="F564" s="14"/>
      <c r="G564" s="14"/>
      <c r="H564" s="14"/>
      <c r="O564" s="152"/>
    </row>
    <row r="565" spans="2:15" ht="15.75" customHeight="1">
      <c r="B565" s="62"/>
      <c r="F565" s="14"/>
      <c r="G565" s="14"/>
      <c r="H565" s="14"/>
      <c r="O565" s="152"/>
    </row>
    <row r="566" spans="2:15" ht="15.75" customHeight="1">
      <c r="B566" s="62"/>
      <c r="F566" s="14"/>
      <c r="G566" s="14"/>
      <c r="H566" s="14"/>
      <c r="O566" s="152"/>
    </row>
    <row r="567" spans="2:15" ht="15.75" customHeight="1">
      <c r="B567" s="62"/>
      <c r="F567" s="14"/>
      <c r="G567" s="14"/>
      <c r="H567" s="14"/>
      <c r="O567" s="152"/>
    </row>
    <row r="568" spans="2:15" ht="15.75" customHeight="1">
      <c r="B568" s="62"/>
      <c r="F568" s="14"/>
      <c r="G568" s="14"/>
      <c r="H568" s="14"/>
      <c r="O568" s="152"/>
    </row>
    <row r="569" spans="2:15" ht="15.75" customHeight="1">
      <c r="B569" s="62"/>
      <c r="F569" s="14"/>
      <c r="G569" s="14"/>
      <c r="H569" s="14"/>
      <c r="O569" s="152"/>
    </row>
    <row r="570" spans="2:15" ht="15.75" customHeight="1">
      <c r="B570" s="62"/>
      <c r="F570" s="14"/>
      <c r="G570" s="14"/>
      <c r="H570" s="14"/>
      <c r="O570" s="152"/>
    </row>
    <row r="571" spans="2:15" ht="15.75" customHeight="1">
      <c r="B571" s="62"/>
      <c r="F571" s="14"/>
      <c r="G571" s="14"/>
      <c r="H571" s="14"/>
      <c r="O571" s="152"/>
    </row>
    <row r="572" spans="2:15" ht="15.75" customHeight="1">
      <c r="B572" s="62"/>
      <c r="F572" s="14"/>
      <c r="G572" s="14"/>
      <c r="H572" s="14"/>
      <c r="O572" s="152"/>
    </row>
    <row r="573" spans="2:15" ht="15.75" customHeight="1">
      <c r="B573" s="62"/>
      <c r="F573" s="14"/>
      <c r="G573" s="14"/>
      <c r="H573" s="14"/>
      <c r="O573" s="152"/>
    </row>
    <row r="574" spans="2:15" ht="15.75" customHeight="1">
      <c r="B574" s="62"/>
      <c r="F574" s="14"/>
      <c r="G574" s="14"/>
      <c r="H574" s="14"/>
      <c r="O574" s="152"/>
    </row>
    <row r="575" spans="2:15" ht="15.75" customHeight="1">
      <c r="B575" s="62"/>
      <c r="F575" s="14"/>
      <c r="G575" s="14"/>
      <c r="H575" s="14"/>
      <c r="O575" s="152"/>
    </row>
    <row r="576" spans="2:15" ht="15.75" customHeight="1">
      <c r="B576" s="62"/>
      <c r="F576" s="14"/>
      <c r="G576" s="14"/>
      <c r="H576" s="14"/>
      <c r="O576" s="152"/>
    </row>
    <row r="577" spans="2:15" ht="15.75" customHeight="1">
      <c r="B577" s="62"/>
      <c r="F577" s="14"/>
      <c r="G577" s="14"/>
      <c r="H577" s="14"/>
      <c r="O577" s="152"/>
    </row>
    <row r="578" spans="2:15" ht="15.75" customHeight="1">
      <c r="B578" s="62"/>
      <c r="F578" s="14"/>
      <c r="G578" s="14"/>
      <c r="H578" s="14"/>
      <c r="O578" s="152"/>
    </row>
    <row r="579" spans="2:15" ht="15.75" customHeight="1">
      <c r="B579" s="62"/>
      <c r="F579" s="14"/>
      <c r="G579" s="14"/>
      <c r="H579" s="14"/>
      <c r="O579" s="152"/>
    </row>
    <row r="580" spans="2:15" ht="15.75" customHeight="1">
      <c r="B580" s="62"/>
      <c r="F580" s="14"/>
      <c r="G580" s="14"/>
      <c r="H580" s="14"/>
      <c r="O580" s="152"/>
    </row>
    <row r="581" spans="2:15" ht="15.75" customHeight="1">
      <c r="B581" s="62"/>
      <c r="F581" s="14"/>
      <c r="G581" s="14"/>
      <c r="H581" s="14"/>
      <c r="O581" s="152"/>
    </row>
    <row r="582" spans="2:15" ht="15.75" customHeight="1">
      <c r="B582" s="62"/>
      <c r="F582" s="14"/>
      <c r="G582" s="14"/>
      <c r="H582" s="14"/>
      <c r="O582" s="152"/>
    </row>
    <row r="583" spans="2:15" ht="15.75" customHeight="1">
      <c r="B583" s="62"/>
      <c r="F583" s="14"/>
      <c r="G583" s="14"/>
      <c r="H583" s="14"/>
      <c r="O583" s="152"/>
    </row>
    <row r="584" spans="2:15" ht="15.75" customHeight="1">
      <c r="B584" s="62"/>
      <c r="F584" s="14"/>
      <c r="G584" s="14"/>
      <c r="H584" s="14"/>
      <c r="O584" s="152"/>
    </row>
    <row r="585" spans="2:15" ht="15.75" customHeight="1">
      <c r="B585" s="62"/>
      <c r="F585" s="14"/>
      <c r="G585" s="14"/>
      <c r="H585" s="14"/>
      <c r="O585" s="152"/>
    </row>
    <row r="586" spans="2:15" ht="15.75" customHeight="1">
      <c r="B586" s="62"/>
      <c r="F586" s="14"/>
      <c r="G586" s="14"/>
      <c r="H586" s="14"/>
      <c r="O586" s="152"/>
    </row>
    <row r="587" spans="2:15" ht="15.75" customHeight="1">
      <c r="B587" s="62"/>
      <c r="F587" s="14"/>
      <c r="G587" s="14"/>
      <c r="H587" s="14"/>
      <c r="O587" s="152"/>
    </row>
    <row r="588" spans="2:15" ht="15.75" customHeight="1">
      <c r="B588" s="62"/>
      <c r="F588" s="14"/>
      <c r="G588" s="14"/>
      <c r="H588" s="14"/>
      <c r="O588" s="152"/>
    </row>
    <row r="589" spans="2:15" ht="15.75" customHeight="1">
      <c r="B589" s="62"/>
      <c r="F589" s="14"/>
      <c r="G589" s="14"/>
      <c r="H589" s="14"/>
      <c r="O589" s="152"/>
    </row>
    <row r="590" spans="2:15" ht="15.75" customHeight="1">
      <c r="B590" s="62"/>
      <c r="F590" s="14"/>
      <c r="G590" s="14"/>
      <c r="H590" s="14"/>
      <c r="O590" s="152"/>
    </row>
    <row r="591" spans="2:15" ht="15.75" customHeight="1">
      <c r="B591" s="62"/>
      <c r="F591" s="14"/>
      <c r="G591" s="14"/>
      <c r="H591" s="14"/>
      <c r="O591" s="152"/>
    </row>
    <row r="592" spans="2:15" ht="15.75" customHeight="1">
      <c r="B592" s="62"/>
      <c r="F592" s="14"/>
      <c r="G592" s="14"/>
      <c r="H592" s="14"/>
      <c r="O592" s="152"/>
    </row>
    <row r="593" spans="2:15" ht="15.75" customHeight="1">
      <c r="B593" s="62"/>
      <c r="F593" s="14"/>
      <c r="G593" s="14"/>
      <c r="H593" s="14"/>
      <c r="O593" s="152"/>
    </row>
    <row r="594" spans="2:15" ht="15.75" customHeight="1">
      <c r="B594" s="62"/>
      <c r="F594" s="14"/>
      <c r="G594" s="14"/>
      <c r="H594" s="14"/>
      <c r="O594" s="152"/>
    </row>
    <row r="595" spans="2:15" ht="15.75" customHeight="1">
      <c r="B595" s="62"/>
      <c r="F595" s="14"/>
      <c r="G595" s="14"/>
      <c r="H595" s="14"/>
      <c r="O595" s="152"/>
    </row>
    <row r="596" spans="2:15" ht="15.75" customHeight="1">
      <c r="B596" s="62"/>
      <c r="F596" s="14"/>
      <c r="G596" s="14"/>
      <c r="H596" s="14"/>
      <c r="O596" s="152"/>
    </row>
    <row r="597" spans="2:15" ht="15.75" customHeight="1">
      <c r="B597" s="62"/>
      <c r="F597" s="14"/>
      <c r="G597" s="14"/>
      <c r="H597" s="14"/>
      <c r="O597" s="152"/>
    </row>
    <row r="598" spans="2:15" ht="15.75" customHeight="1">
      <c r="B598" s="62"/>
      <c r="F598" s="14"/>
      <c r="G598" s="14"/>
      <c r="H598" s="14"/>
      <c r="O598" s="152"/>
    </row>
    <row r="599" spans="2:15" ht="15.75" customHeight="1">
      <c r="B599" s="62"/>
      <c r="F599" s="14"/>
      <c r="G599" s="14"/>
      <c r="H599" s="14"/>
      <c r="O599" s="152"/>
    </row>
    <row r="600" spans="2:15" ht="15.75" customHeight="1">
      <c r="B600" s="62"/>
      <c r="F600" s="14"/>
      <c r="G600" s="14"/>
      <c r="H600" s="14"/>
      <c r="O600" s="152"/>
    </row>
    <row r="601" spans="2:15" ht="15.75" customHeight="1">
      <c r="B601" s="62"/>
      <c r="F601" s="14"/>
      <c r="G601" s="14"/>
      <c r="H601" s="14"/>
      <c r="O601" s="152"/>
    </row>
    <row r="602" spans="2:15" ht="15.75" customHeight="1">
      <c r="B602" s="62"/>
      <c r="F602" s="14"/>
      <c r="G602" s="14"/>
      <c r="H602" s="14"/>
      <c r="O602" s="152"/>
    </row>
    <row r="603" spans="2:15" ht="15.75" customHeight="1">
      <c r="B603" s="62"/>
      <c r="F603" s="14"/>
      <c r="G603" s="14"/>
      <c r="H603" s="14"/>
      <c r="O603" s="152"/>
    </row>
    <row r="604" spans="2:15" ht="15.75" customHeight="1">
      <c r="B604" s="62"/>
      <c r="F604" s="14"/>
      <c r="G604" s="14"/>
      <c r="H604" s="14"/>
      <c r="O604" s="152"/>
    </row>
    <row r="605" spans="2:15" ht="15.75" customHeight="1">
      <c r="B605" s="62"/>
      <c r="F605" s="14"/>
      <c r="G605" s="14"/>
      <c r="H605" s="14"/>
      <c r="O605" s="152"/>
    </row>
    <row r="606" spans="2:15" ht="15.75" customHeight="1">
      <c r="B606" s="62"/>
      <c r="F606" s="14"/>
      <c r="G606" s="14"/>
      <c r="H606" s="14"/>
      <c r="O606" s="152"/>
    </row>
    <row r="607" spans="2:15" ht="15.75" customHeight="1">
      <c r="B607" s="62"/>
      <c r="F607" s="14"/>
      <c r="G607" s="14"/>
      <c r="H607" s="14"/>
      <c r="O607" s="152"/>
    </row>
    <row r="608" spans="2:15" ht="15.75" customHeight="1">
      <c r="B608" s="62"/>
      <c r="F608" s="14"/>
      <c r="G608" s="14"/>
      <c r="H608" s="14"/>
      <c r="O608" s="152"/>
    </row>
    <row r="609" spans="2:15" ht="15.75" customHeight="1">
      <c r="B609" s="62"/>
      <c r="F609" s="14"/>
      <c r="G609" s="14"/>
      <c r="H609" s="14"/>
      <c r="O609" s="152"/>
    </row>
    <row r="610" spans="2:15" ht="15.75" customHeight="1">
      <c r="B610" s="62"/>
      <c r="F610" s="14"/>
      <c r="G610" s="14"/>
      <c r="H610" s="14"/>
      <c r="O610" s="152"/>
    </row>
    <row r="611" spans="2:15" ht="15.75" customHeight="1">
      <c r="B611" s="62"/>
      <c r="F611" s="14"/>
      <c r="G611" s="14"/>
      <c r="H611" s="14"/>
      <c r="O611" s="152"/>
    </row>
    <row r="612" spans="2:15" ht="15.75" customHeight="1">
      <c r="B612" s="62"/>
      <c r="F612" s="14"/>
      <c r="G612" s="14"/>
      <c r="H612" s="14"/>
      <c r="O612" s="152"/>
    </row>
    <row r="613" spans="2:15" ht="15.75" customHeight="1">
      <c r="B613" s="62"/>
      <c r="F613" s="14"/>
      <c r="G613" s="14"/>
      <c r="H613" s="14"/>
      <c r="O613" s="152"/>
    </row>
    <row r="614" spans="2:15" ht="15.75" customHeight="1">
      <c r="B614" s="62"/>
      <c r="F614" s="14"/>
      <c r="G614" s="14"/>
      <c r="H614" s="14"/>
      <c r="O614" s="152"/>
    </row>
    <row r="615" spans="2:15" ht="15.75" customHeight="1">
      <c r="B615" s="62"/>
      <c r="F615" s="14"/>
      <c r="G615" s="14"/>
      <c r="H615" s="14"/>
      <c r="O615" s="152"/>
    </row>
    <row r="616" spans="2:15" ht="15.75" customHeight="1">
      <c r="B616" s="62"/>
      <c r="F616" s="14"/>
      <c r="G616" s="14"/>
      <c r="H616" s="14"/>
      <c r="O616" s="152"/>
    </row>
    <row r="617" spans="2:15" ht="15.75" customHeight="1">
      <c r="B617" s="62"/>
      <c r="F617" s="14"/>
      <c r="G617" s="14"/>
      <c r="H617" s="14"/>
      <c r="O617" s="152"/>
    </row>
    <row r="618" spans="2:15" ht="15.75" customHeight="1">
      <c r="B618" s="62"/>
      <c r="F618" s="14"/>
      <c r="G618" s="14"/>
      <c r="H618" s="14"/>
      <c r="O618" s="152"/>
    </row>
    <row r="619" spans="2:15" ht="15.75" customHeight="1">
      <c r="B619" s="62"/>
      <c r="F619" s="14"/>
      <c r="G619" s="14"/>
      <c r="H619" s="14"/>
      <c r="O619" s="152"/>
    </row>
    <row r="620" spans="2:15" ht="15.75" customHeight="1">
      <c r="B620" s="62"/>
      <c r="F620" s="14"/>
      <c r="G620" s="14"/>
      <c r="H620" s="14"/>
      <c r="O620" s="152"/>
    </row>
    <row r="621" spans="2:15" ht="15.75" customHeight="1">
      <c r="B621" s="62"/>
      <c r="F621" s="14"/>
      <c r="G621" s="14"/>
      <c r="H621" s="14"/>
      <c r="O621" s="152"/>
    </row>
    <row r="622" spans="2:15" ht="15.75" customHeight="1">
      <c r="B622" s="62"/>
      <c r="F622" s="14"/>
      <c r="G622" s="14"/>
      <c r="H622" s="14"/>
      <c r="O622" s="152"/>
    </row>
    <row r="623" spans="2:15" ht="15.75" customHeight="1">
      <c r="B623" s="62"/>
      <c r="F623" s="14"/>
      <c r="G623" s="14"/>
      <c r="H623" s="14"/>
      <c r="O623" s="152"/>
    </row>
    <row r="624" spans="2:15" ht="15.75" customHeight="1">
      <c r="B624" s="62"/>
      <c r="F624" s="14"/>
      <c r="G624" s="14"/>
      <c r="H624" s="14"/>
      <c r="O624" s="152"/>
    </row>
    <row r="625" spans="2:15" ht="15.75" customHeight="1">
      <c r="B625" s="62"/>
      <c r="F625" s="14"/>
      <c r="G625" s="14"/>
      <c r="H625" s="14"/>
      <c r="O625" s="152"/>
    </row>
    <row r="626" spans="2:15" ht="15.75" customHeight="1">
      <c r="B626" s="62"/>
      <c r="F626" s="14"/>
      <c r="G626" s="14"/>
      <c r="H626" s="14"/>
      <c r="O626" s="152"/>
    </row>
    <row r="627" spans="2:15" ht="15.75" customHeight="1">
      <c r="B627" s="62"/>
      <c r="F627" s="14"/>
      <c r="G627" s="14"/>
      <c r="H627" s="14"/>
      <c r="O627" s="152"/>
    </row>
    <row r="628" spans="2:15" ht="15.75" customHeight="1">
      <c r="B628" s="62"/>
      <c r="F628" s="14"/>
      <c r="G628" s="14"/>
      <c r="H628" s="14"/>
      <c r="O628" s="152"/>
    </row>
    <row r="629" spans="2:15" ht="15.75" customHeight="1">
      <c r="B629" s="62"/>
      <c r="F629" s="14"/>
      <c r="G629" s="14"/>
      <c r="H629" s="14"/>
      <c r="O629" s="152"/>
    </row>
    <row r="630" spans="2:15" ht="15.75" customHeight="1">
      <c r="B630" s="62"/>
      <c r="F630" s="14"/>
      <c r="G630" s="14"/>
      <c r="H630" s="14"/>
      <c r="O630" s="152"/>
    </row>
    <row r="631" spans="2:15" ht="15.75" customHeight="1">
      <c r="B631" s="62"/>
      <c r="F631" s="14"/>
      <c r="G631" s="14"/>
      <c r="H631" s="14"/>
      <c r="O631" s="152"/>
    </row>
    <row r="632" spans="2:15" ht="15.75" customHeight="1">
      <c r="B632" s="62"/>
      <c r="F632" s="14"/>
      <c r="G632" s="14"/>
      <c r="H632" s="14"/>
      <c r="O632" s="152"/>
    </row>
    <row r="633" spans="2:15" ht="15.75" customHeight="1">
      <c r="B633" s="62"/>
      <c r="F633" s="14"/>
      <c r="G633" s="14"/>
      <c r="H633" s="14"/>
      <c r="O633" s="152"/>
    </row>
    <row r="634" spans="2:15" ht="15.75" customHeight="1">
      <c r="B634" s="62"/>
      <c r="F634" s="14"/>
      <c r="G634" s="14"/>
      <c r="H634" s="14"/>
      <c r="O634" s="152"/>
    </row>
    <row r="635" spans="2:15" ht="15.75" customHeight="1">
      <c r="B635" s="62"/>
      <c r="F635" s="14"/>
      <c r="G635" s="14"/>
      <c r="H635" s="14"/>
      <c r="O635" s="152"/>
    </row>
    <row r="636" spans="2:15" ht="15.75" customHeight="1">
      <c r="B636" s="62"/>
      <c r="F636" s="14"/>
      <c r="G636" s="14"/>
      <c r="H636" s="14"/>
      <c r="O636" s="152"/>
    </row>
    <row r="637" spans="2:15" ht="15.75" customHeight="1">
      <c r="B637" s="62"/>
      <c r="F637" s="14"/>
      <c r="G637" s="14"/>
      <c r="H637" s="14"/>
      <c r="O637" s="152"/>
    </row>
    <row r="638" spans="2:15" ht="15.75" customHeight="1">
      <c r="B638" s="62"/>
      <c r="F638" s="14"/>
      <c r="G638" s="14"/>
      <c r="H638" s="14"/>
      <c r="O638" s="152"/>
    </row>
    <row r="639" spans="2:15" ht="15.75" customHeight="1">
      <c r="B639" s="62"/>
      <c r="F639" s="14"/>
      <c r="G639" s="14"/>
      <c r="H639" s="14"/>
      <c r="O639" s="152"/>
    </row>
    <row r="640" spans="2:15" ht="15.75" customHeight="1">
      <c r="B640" s="62"/>
      <c r="F640" s="14"/>
      <c r="G640" s="14"/>
      <c r="H640" s="14"/>
      <c r="O640" s="152"/>
    </row>
    <row r="641" spans="2:15" ht="15.75" customHeight="1">
      <c r="B641" s="62"/>
      <c r="F641" s="14"/>
      <c r="G641" s="14"/>
      <c r="H641" s="14"/>
      <c r="O641" s="152"/>
    </row>
    <row r="642" spans="2:15" ht="15.75" customHeight="1">
      <c r="B642" s="62"/>
      <c r="F642" s="14"/>
      <c r="G642" s="14"/>
      <c r="H642" s="14"/>
      <c r="O642" s="152"/>
    </row>
    <row r="643" spans="2:15" ht="15.75" customHeight="1">
      <c r="B643" s="62"/>
      <c r="F643" s="14"/>
      <c r="G643" s="14"/>
      <c r="H643" s="14"/>
      <c r="O643" s="152"/>
    </row>
    <row r="644" spans="2:15" ht="15.75" customHeight="1">
      <c r="B644" s="62"/>
      <c r="F644" s="14"/>
      <c r="G644" s="14"/>
      <c r="H644" s="14"/>
      <c r="O644" s="152"/>
    </row>
    <row r="645" spans="2:15" ht="15.75" customHeight="1">
      <c r="B645" s="62"/>
      <c r="F645" s="14"/>
      <c r="G645" s="14"/>
      <c r="H645" s="14"/>
      <c r="O645" s="152"/>
    </row>
    <row r="646" spans="2:15" ht="15.75" customHeight="1">
      <c r="B646" s="62"/>
      <c r="F646" s="14"/>
      <c r="G646" s="14"/>
      <c r="H646" s="14"/>
      <c r="O646" s="152"/>
    </row>
    <row r="647" spans="2:15" ht="15.75" customHeight="1">
      <c r="B647" s="62"/>
      <c r="F647" s="14"/>
      <c r="G647" s="14"/>
      <c r="H647" s="14"/>
      <c r="O647" s="152"/>
    </row>
    <row r="648" spans="2:15" ht="15.75" customHeight="1">
      <c r="B648" s="62"/>
      <c r="F648" s="14"/>
      <c r="G648" s="14"/>
      <c r="H648" s="14"/>
      <c r="O648" s="152"/>
    </row>
    <row r="649" spans="2:15" ht="15.75" customHeight="1">
      <c r="B649" s="62"/>
      <c r="F649" s="14"/>
      <c r="G649" s="14"/>
      <c r="H649" s="14"/>
      <c r="O649" s="152"/>
    </row>
    <row r="650" spans="2:15" ht="15.75" customHeight="1">
      <c r="B650" s="62"/>
      <c r="F650" s="14"/>
      <c r="G650" s="14"/>
      <c r="H650" s="14"/>
      <c r="O650" s="152"/>
    </row>
    <row r="651" spans="2:15" ht="15.75" customHeight="1">
      <c r="B651" s="62"/>
      <c r="F651" s="14"/>
      <c r="G651" s="14"/>
      <c r="H651" s="14"/>
      <c r="O651" s="152"/>
    </row>
    <row r="652" spans="2:15" ht="15.75" customHeight="1">
      <c r="B652" s="62"/>
      <c r="F652" s="14"/>
      <c r="G652" s="14"/>
      <c r="H652" s="14"/>
      <c r="O652" s="152"/>
    </row>
    <row r="653" spans="2:15" ht="15.75" customHeight="1">
      <c r="B653" s="62"/>
      <c r="F653" s="14"/>
      <c r="G653" s="14"/>
      <c r="H653" s="14"/>
      <c r="O653" s="152"/>
    </row>
    <row r="654" spans="2:15" ht="15.75" customHeight="1">
      <c r="B654" s="62"/>
      <c r="F654" s="14"/>
      <c r="G654" s="14"/>
      <c r="H654" s="14"/>
      <c r="O654" s="152"/>
    </row>
    <row r="655" spans="2:15" ht="15.75" customHeight="1">
      <c r="B655" s="62"/>
      <c r="F655" s="14"/>
      <c r="G655" s="14"/>
      <c r="H655" s="14"/>
      <c r="O655" s="152"/>
    </row>
    <row r="656" spans="2:15" ht="15.75" customHeight="1">
      <c r="B656" s="62"/>
      <c r="F656" s="14"/>
      <c r="G656" s="14"/>
      <c r="H656" s="14"/>
      <c r="O656" s="152"/>
    </row>
    <row r="657" spans="2:15" ht="15.75" customHeight="1">
      <c r="B657" s="62"/>
      <c r="F657" s="14"/>
      <c r="G657" s="14"/>
      <c r="H657" s="14"/>
      <c r="O657" s="152"/>
    </row>
    <row r="658" spans="2:15" ht="15.75" customHeight="1">
      <c r="B658" s="62"/>
      <c r="F658" s="14"/>
      <c r="G658" s="14"/>
      <c r="H658" s="14"/>
      <c r="O658" s="152"/>
    </row>
    <row r="659" spans="2:15" ht="15.75" customHeight="1">
      <c r="B659" s="62"/>
      <c r="F659" s="14"/>
      <c r="G659" s="14"/>
      <c r="H659" s="14"/>
      <c r="O659" s="152"/>
    </row>
    <row r="660" spans="2:15" ht="15.75" customHeight="1">
      <c r="B660" s="62"/>
      <c r="F660" s="14"/>
      <c r="G660" s="14"/>
      <c r="H660" s="14"/>
      <c r="O660" s="152"/>
    </row>
    <row r="661" spans="2:15" ht="15.75" customHeight="1">
      <c r="B661" s="62"/>
      <c r="F661" s="14"/>
      <c r="G661" s="14"/>
      <c r="H661" s="14"/>
      <c r="O661" s="152"/>
    </row>
    <row r="662" spans="2:15" ht="15.75" customHeight="1">
      <c r="B662" s="62"/>
      <c r="F662" s="14"/>
      <c r="G662" s="14"/>
      <c r="H662" s="14"/>
      <c r="O662" s="152"/>
    </row>
    <row r="663" spans="2:15" ht="15.75" customHeight="1">
      <c r="B663" s="62"/>
      <c r="F663" s="14"/>
      <c r="G663" s="14"/>
      <c r="H663" s="14"/>
      <c r="O663" s="152"/>
    </row>
    <row r="664" spans="2:15" ht="15.75" customHeight="1">
      <c r="B664" s="62"/>
      <c r="F664" s="14"/>
      <c r="G664" s="14"/>
      <c r="H664" s="14"/>
      <c r="O664" s="152"/>
    </row>
    <row r="665" spans="2:15" ht="15.75" customHeight="1">
      <c r="B665" s="62"/>
      <c r="F665" s="14"/>
      <c r="G665" s="14"/>
      <c r="H665" s="14"/>
      <c r="O665" s="152"/>
    </row>
    <row r="666" spans="2:15" ht="15.75" customHeight="1">
      <c r="B666" s="62"/>
      <c r="F666" s="14"/>
      <c r="G666" s="14"/>
      <c r="H666" s="14"/>
      <c r="O666" s="152"/>
    </row>
    <row r="667" spans="2:15" ht="15.75" customHeight="1">
      <c r="B667" s="62"/>
      <c r="F667" s="14"/>
      <c r="G667" s="14"/>
      <c r="H667" s="14"/>
      <c r="O667" s="152"/>
    </row>
    <row r="668" spans="2:15" ht="15.75" customHeight="1">
      <c r="B668" s="62"/>
      <c r="F668" s="14"/>
      <c r="G668" s="14"/>
      <c r="H668" s="14"/>
      <c r="O668" s="152"/>
    </row>
    <row r="669" spans="2:15" ht="15.75" customHeight="1">
      <c r="B669" s="62"/>
      <c r="F669" s="14"/>
      <c r="G669" s="14"/>
      <c r="H669" s="14"/>
      <c r="O669" s="152"/>
    </row>
    <row r="670" spans="2:15" ht="15.75" customHeight="1">
      <c r="B670" s="62"/>
      <c r="F670" s="14"/>
      <c r="G670" s="14"/>
      <c r="H670" s="14"/>
      <c r="O670" s="152"/>
    </row>
    <row r="671" spans="2:15" ht="15.75" customHeight="1">
      <c r="B671" s="62"/>
      <c r="F671" s="14"/>
      <c r="G671" s="14"/>
      <c r="H671" s="14"/>
      <c r="O671" s="152"/>
    </row>
    <row r="672" spans="2:15" ht="15.75" customHeight="1">
      <c r="B672" s="62"/>
      <c r="F672" s="14"/>
      <c r="G672" s="14"/>
      <c r="H672" s="14"/>
      <c r="O672" s="152"/>
    </row>
    <row r="673" spans="2:15" ht="15.75" customHeight="1">
      <c r="B673" s="62"/>
      <c r="F673" s="14"/>
      <c r="G673" s="14"/>
      <c r="H673" s="14"/>
      <c r="O673" s="152"/>
    </row>
    <row r="674" spans="2:15" ht="15.75" customHeight="1">
      <c r="B674" s="62"/>
      <c r="F674" s="14"/>
      <c r="G674" s="14"/>
      <c r="H674" s="14"/>
      <c r="O674" s="152"/>
    </row>
    <row r="675" spans="2:15" ht="15.75" customHeight="1">
      <c r="B675" s="62"/>
      <c r="F675" s="14"/>
      <c r="G675" s="14"/>
      <c r="H675" s="14"/>
      <c r="O675" s="152"/>
    </row>
    <row r="676" spans="2:15" ht="15.75" customHeight="1">
      <c r="B676" s="62"/>
      <c r="F676" s="14"/>
      <c r="G676" s="14"/>
      <c r="H676" s="14"/>
      <c r="O676" s="152"/>
    </row>
    <row r="677" spans="2:15" ht="15.75" customHeight="1">
      <c r="B677" s="62"/>
      <c r="F677" s="14"/>
      <c r="G677" s="14"/>
      <c r="H677" s="14"/>
      <c r="O677" s="152"/>
    </row>
    <row r="678" spans="2:15" ht="15.75" customHeight="1">
      <c r="B678" s="62"/>
      <c r="F678" s="14"/>
      <c r="G678" s="14"/>
      <c r="H678" s="14"/>
      <c r="O678" s="152"/>
    </row>
    <row r="679" spans="2:15" ht="15.75" customHeight="1">
      <c r="B679" s="62"/>
      <c r="F679" s="14"/>
      <c r="G679" s="14"/>
      <c r="H679" s="14"/>
      <c r="O679" s="152"/>
    </row>
    <row r="680" spans="2:15" ht="15.75" customHeight="1">
      <c r="B680" s="62"/>
      <c r="F680" s="14"/>
      <c r="G680" s="14"/>
      <c r="H680" s="14"/>
      <c r="O680" s="152"/>
    </row>
    <row r="681" spans="2:15" ht="15.75" customHeight="1">
      <c r="B681" s="62"/>
      <c r="F681" s="14"/>
      <c r="G681" s="14"/>
      <c r="H681" s="14"/>
      <c r="O681" s="152"/>
    </row>
    <row r="682" spans="2:15" ht="15.75" customHeight="1">
      <c r="B682" s="62"/>
      <c r="F682" s="14"/>
      <c r="G682" s="14"/>
      <c r="H682" s="14"/>
      <c r="O682" s="152"/>
    </row>
    <row r="683" spans="2:15" ht="15.75" customHeight="1">
      <c r="B683" s="62"/>
      <c r="F683" s="14"/>
      <c r="G683" s="14"/>
      <c r="H683" s="14"/>
      <c r="O683" s="152"/>
    </row>
    <row r="684" spans="2:15" ht="15.75" customHeight="1">
      <c r="B684" s="62"/>
      <c r="F684" s="14"/>
      <c r="G684" s="14"/>
      <c r="H684" s="14"/>
      <c r="O684" s="152"/>
    </row>
    <row r="685" spans="2:15" ht="15.75" customHeight="1">
      <c r="B685" s="62"/>
      <c r="F685" s="14"/>
      <c r="G685" s="14"/>
      <c r="H685" s="14"/>
      <c r="O685" s="152"/>
    </row>
    <row r="686" spans="2:15" ht="15.75" customHeight="1">
      <c r="B686" s="62"/>
      <c r="F686" s="14"/>
      <c r="G686" s="14"/>
      <c r="H686" s="14"/>
      <c r="O686" s="152"/>
    </row>
    <row r="687" spans="2:15" ht="15.75" customHeight="1">
      <c r="B687" s="62"/>
      <c r="F687" s="14"/>
      <c r="G687" s="14"/>
      <c r="H687" s="14"/>
      <c r="O687" s="152"/>
    </row>
    <row r="688" spans="2:15" ht="15.75" customHeight="1">
      <c r="B688" s="62"/>
      <c r="F688" s="14"/>
      <c r="G688" s="14"/>
      <c r="H688" s="14"/>
      <c r="O688" s="152"/>
    </row>
    <row r="689" spans="2:15" ht="15.75" customHeight="1">
      <c r="B689" s="62"/>
      <c r="F689" s="14"/>
      <c r="G689" s="14"/>
      <c r="H689" s="14"/>
      <c r="O689" s="152"/>
    </row>
    <row r="690" spans="2:15" ht="15.75" customHeight="1">
      <c r="B690" s="62"/>
      <c r="F690" s="14"/>
      <c r="G690" s="14"/>
      <c r="H690" s="14"/>
      <c r="O690" s="152"/>
    </row>
    <row r="691" spans="2:15" ht="15.75" customHeight="1">
      <c r="B691" s="62"/>
      <c r="F691" s="14"/>
      <c r="G691" s="14"/>
      <c r="H691" s="14"/>
      <c r="O691" s="152"/>
    </row>
    <row r="692" spans="2:15" ht="15.75" customHeight="1">
      <c r="B692" s="62"/>
      <c r="F692" s="14"/>
      <c r="G692" s="14"/>
      <c r="H692" s="14"/>
      <c r="O692" s="152"/>
    </row>
    <row r="693" spans="2:15" ht="15.75" customHeight="1">
      <c r="B693" s="62"/>
      <c r="F693" s="14"/>
      <c r="G693" s="14"/>
      <c r="H693" s="14"/>
      <c r="O693" s="152"/>
    </row>
    <row r="694" spans="2:15" ht="15.75" customHeight="1">
      <c r="B694" s="62"/>
      <c r="F694" s="14"/>
      <c r="G694" s="14"/>
      <c r="H694" s="14"/>
      <c r="O694" s="152"/>
    </row>
    <row r="695" spans="2:15" ht="15.75" customHeight="1">
      <c r="B695" s="62"/>
      <c r="F695" s="14"/>
      <c r="G695" s="14"/>
      <c r="H695" s="14"/>
      <c r="O695" s="152"/>
    </row>
    <row r="696" spans="2:15" ht="15.75" customHeight="1">
      <c r="B696" s="62"/>
      <c r="F696" s="14"/>
      <c r="G696" s="14"/>
      <c r="H696" s="14"/>
      <c r="O696" s="152"/>
    </row>
    <row r="697" spans="2:15" ht="15.75" customHeight="1">
      <c r="B697" s="62"/>
      <c r="F697" s="14"/>
      <c r="G697" s="14"/>
      <c r="H697" s="14"/>
      <c r="O697" s="152"/>
    </row>
    <row r="698" spans="2:15" ht="15.75" customHeight="1">
      <c r="B698" s="62"/>
      <c r="F698" s="14"/>
      <c r="G698" s="14"/>
      <c r="H698" s="14"/>
      <c r="O698" s="152"/>
    </row>
    <row r="699" spans="2:15" ht="15.75" customHeight="1">
      <c r="B699" s="62"/>
      <c r="F699" s="14"/>
      <c r="G699" s="14"/>
      <c r="H699" s="14"/>
      <c r="O699" s="152"/>
    </row>
    <row r="700" spans="2:15" ht="15.75" customHeight="1">
      <c r="B700" s="62"/>
      <c r="F700" s="14"/>
      <c r="G700" s="14"/>
      <c r="H700" s="14"/>
      <c r="O700" s="152"/>
    </row>
    <row r="701" spans="2:15" ht="15.75" customHeight="1">
      <c r="B701" s="62"/>
      <c r="F701" s="14"/>
      <c r="G701" s="14"/>
      <c r="H701" s="14"/>
      <c r="O701" s="152"/>
    </row>
    <row r="702" spans="2:15" ht="15.75" customHeight="1">
      <c r="B702" s="62"/>
      <c r="F702" s="14"/>
      <c r="G702" s="14"/>
      <c r="H702" s="14"/>
      <c r="O702" s="152"/>
    </row>
    <row r="703" spans="2:15" ht="15.75" customHeight="1">
      <c r="B703" s="62"/>
      <c r="F703" s="14"/>
      <c r="G703" s="14"/>
      <c r="H703" s="14"/>
      <c r="O703" s="152"/>
    </row>
    <row r="704" spans="2:15" ht="15.75" customHeight="1">
      <c r="B704" s="62"/>
      <c r="F704" s="14"/>
      <c r="G704" s="14"/>
      <c r="H704" s="14"/>
      <c r="O704" s="152"/>
    </row>
    <row r="705" spans="2:15" ht="15.75" customHeight="1">
      <c r="B705" s="62"/>
      <c r="F705" s="14"/>
      <c r="G705" s="14"/>
      <c r="H705" s="14"/>
      <c r="O705" s="152"/>
    </row>
    <row r="706" spans="2:15" ht="15.75" customHeight="1">
      <c r="B706" s="62"/>
      <c r="F706" s="14"/>
      <c r="G706" s="14"/>
      <c r="H706" s="14"/>
      <c r="O706" s="152"/>
    </row>
    <row r="707" spans="2:15" ht="15.75" customHeight="1">
      <c r="B707" s="62"/>
      <c r="F707" s="14"/>
      <c r="G707" s="14"/>
      <c r="H707" s="14"/>
      <c r="O707" s="152"/>
    </row>
    <row r="708" spans="2:15" ht="15.75" customHeight="1">
      <c r="B708" s="62"/>
      <c r="F708" s="14"/>
      <c r="G708" s="14"/>
      <c r="H708" s="14"/>
      <c r="O708" s="152"/>
    </row>
    <row r="709" spans="2:15" ht="15.75" customHeight="1">
      <c r="B709" s="62"/>
      <c r="F709" s="14"/>
      <c r="G709" s="14"/>
      <c r="H709" s="14"/>
      <c r="O709" s="152"/>
    </row>
    <row r="710" spans="2:15" ht="15.75" customHeight="1">
      <c r="B710" s="62"/>
      <c r="F710" s="14"/>
      <c r="G710" s="14"/>
      <c r="H710" s="14"/>
      <c r="O710" s="152"/>
    </row>
    <row r="711" spans="2:15" ht="15.75" customHeight="1">
      <c r="B711" s="62"/>
      <c r="F711" s="14"/>
      <c r="G711" s="14"/>
      <c r="H711" s="14"/>
      <c r="O711" s="152"/>
    </row>
    <row r="712" spans="2:15" ht="15.75" customHeight="1">
      <c r="B712" s="62"/>
      <c r="F712" s="14"/>
      <c r="G712" s="14"/>
      <c r="H712" s="14"/>
      <c r="O712" s="152"/>
    </row>
    <row r="713" spans="2:15" ht="15.75" customHeight="1">
      <c r="B713" s="62"/>
      <c r="F713" s="14"/>
      <c r="G713" s="14"/>
      <c r="H713" s="14"/>
      <c r="O713" s="152"/>
    </row>
    <row r="714" spans="2:15" ht="15.75" customHeight="1">
      <c r="B714" s="62"/>
      <c r="F714" s="14"/>
      <c r="G714" s="14"/>
      <c r="H714" s="14"/>
      <c r="O714" s="152"/>
    </row>
    <row r="715" spans="2:15" ht="15.75" customHeight="1">
      <c r="B715" s="62"/>
      <c r="F715" s="14"/>
      <c r="G715" s="14"/>
      <c r="H715" s="14"/>
      <c r="O715" s="152"/>
    </row>
    <row r="716" spans="2:15" ht="15.75" customHeight="1">
      <c r="B716" s="62"/>
      <c r="F716" s="14"/>
      <c r="G716" s="14"/>
      <c r="H716" s="14"/>
      <c r="O716" s="152"/>
    </row>
    <row r="717" spans="2:15" ht="15.75" customHeight="1">
      <c r="B717" s="62"/>
      <c r="F717" s="14"/>
      <c r="G717" s="14"/>
      <c r="H717" s="14"/>
      <c r="O717" s="152"/>
    </row>
    <row r="718" spans="2:15" ht="15.75" customHeight="1">
      <c r="B718" s="62"/>
      <c r="F718" s="14"/>
      <c r="G718" s="14"/>
      <c r="H718" s="14"/>
      <c r="O718" s="152"/>
    </row>
    <row r="719" spans="2:15" ht="15.75" customHeight="1">
      <c r="B719" s="62"/>
      <c r="F719" s="14"/>
      <c r="G719" s="14"/>
      <c r="H719" s="14"/>
      <c r="O719" s="152"/>
    </row>
    <row r="720" spans="2:15" ht="15.75" customHeight="1">
      <c r="B720" s="62"/>
      <c r="F720" s="14"/>
      <c r="G720" s="14"/>
      <c r="H720" s="14"/>
      <c r="O720" s="152"/>
    </row>
    <row r="721" spans="2:15" ht="15.75" customHeight="1">
      <c r="B721" s="62"/>
      <c r="F721" s="14"/>
      <c r="G721" s="14"/>
      <c r="H721" s="14"/>
      <c r="O721" s="152"/>
    </row>
    <row r="722" spans="2:15" ht="15.75" customHeight="1">
      <c r="B722" s="62"/>
      <c r="F722" s="14"/>
      <c r="G722" s="14"/>
      <c r="H722" s="14"/>
      <c r="O722" s="152"/>
    </row>
    <row r="723" spans="2:15" ht="15.75" customHeight="1">
      <c r="B723" s="62"/>
      <c r="F723" s="14"/>
      <c r="G723" s="14"/>
      <c r="H723" s="14"/>
      <c r="O723" s="152"/>
    </row>
    <row r="724" spans="2:15" ht="15.75" customHeight="1">
      <c r="B724" s="62"/>
      <c r="F724" s="14"/>
      <c r="G724" s="14"/>
      <c r="H724" s="14"/>
      <c r="O724" s="152"/>
    </row>
    <row r="725" spans="2:15" ht="15.75" customHeight="1">
      <c r="B725" s="62"/>
      <c r="F725" s="14"/>
      <c r="G725" s="14"/>
      <c r="H725" s="14"/>
      <c r="O725" s="152"/>
    </row>
    <row r="726" spans="2:15" ht="15.75" customHeight="1">
      <c r="B726" s="62"/>
      <c r="F726" s="14"/>
      <c r="G726" s="14"/>
      <c r="H726" s="14"/>
      <c r="O726" s="152"/>
    </row>
    <row r="727" spans="2:15" ht="15.75" customHeight="1">
      <c r="B727" s="62"/>
      <c r="F727" s="14"/>
      <c r="G727" s="14"/>
      <c r="H727" s="14"/>
      <c r="O727" s="152"/>
    </row>
    <row r="728" spans="2:15" ht="15.75" customHeight="1">
      <c r="B728" s="62"/>
      <c r="F728" s="14"/>
      <c r="G728" s="14"/>
      <c r="H728" s="14"/>
      <c r="O728" s="152"/>
    </row>
    <row r="729" spans="2:15" ht="15.75" customHeight="1">
      <c r="B729" s="62"/>
      <c r="F729" s="14"/>
      <c r="G729" s="14"/>
      <c r="H729" s="14"/>
      <c r="O729" s="152"/>
    </row>
    <row r="730" spans="2:15" ht="15.75" customHeight="1">
      <c r="B730" s="62"/>
      <c r="F730" s="14"/>
      <c r="G730" s="14"/>
      <c r="H730" s="14"/>
      <c r="O730" s="152"/>
    </row>
    <row r="731" spans="2:15" ht="15.75" customHeight="1">
      <c r="B731" s="62"/>
      <c r="F731" s="14"/>
      <c r="G731" s="14"/>
      <c r="H731" s="14"/>
      <c r="O731" s="152"/>
    </row>
    <row r="732" spans="2:15" ht="15.75" customHeight="1">
      <c r="B732" s="62"/>
      <c r="F732" s="14"/>
      <c r="G732" s="14"/>
      <c r="H732" s="14"/>
      <c r="O732" s="152"/>
    </row>
    <row r="733" spans="2:15" ht="15.75" customHeight="1">
      <c r="B733" s="62"/>
      <c r="F733" s="14"/>
      <c r="G733" s="14"/>
      <c r="H733" s="14"/>
      <c r="O733" s="152"/>
    </row>
    <row r="734" spans="2:15" ht="15.75" customHeight="1">
      <c r="B734" s="62"/>
      <c r="F734" s="14"/>
      <c r="G734" s="14"/>
      <c r="H734" s="14"/>
      <c r="O734" s="152"/>
    </row>
    <row r="735" spans="2:15" ht="15.75" customHeight="1">
      <c r="B735" s="62"/>
      <c r="F735" s="14"/>
      <c r="G735" s="14"/>
      <c r="H735" s="14"/>
      <c r="O735" s="152"/>
    </row>
    <row r="736" spans="2:15" ht="15.75" customHeight="1">
      <c r="B736" s="62"/>
      <c r="F736" s="14"/>
      <c r="G736" s="14"/>
      <c r="H736" s="14"/>
      <c r="O736" s="152"/>
    </row>
    <row r="737" spans="2:15" ht="15.75" customHeight="1">
      <c r="B737" s="62"/>
      <c r="F737" s="14"/>
      <c r="G737" s="14"/>
      <c r="H737" s="14"/>
      <c r="O737" s="152"/>
    </row>
    <row r="738" spans="2:15" ht="15.75" customHeight="1">
      <c r="B738" s="62"/>
      <c r="F738" s="14"/>
      <c r="G738" s="14"/>
      <c r="H738" s="14"/>
      <c r="O738" s="152"/>
    </row>
    <row r="739" spans="2:15" ht="15.75" customHeight="1">
      <c r="B739" s="62"/>
      <c r="F739" s="14"/>
      <c r="G739" s="14"/>
      <c r="H739" s="14"/>
      <c r="O739" s="152"/>
    </row>
    <row r="740" spans="2:15" ht="15.75" customHeight="1">
      <c r="B740" s="62"/>
      <c r="F740" s="14"/>
      <c r="G740" s="14"/>
      <c r="H740" s="14"/>
      <c r="O740" s="152"/>
    </row>
    <row r="741" spans="2:15" ht="15.75" customHeight="1">
      <c r="B741" s="62"/>
      <c r="F741" s="14"/>
      <c r="G741" s="14"/>
      <c r="H741" s="14"/>
      <c r="O741" s="152"/>
    </row>
    <row r="742" spans="2:15" ht="15.75" customHeight="1">
      <c r="B742" s="62"/>
      <c r="F742" s="14"/>
      <c r="G742" s="14"/>
      <c r="H742" s="14"/>
      <c r="O742" s="152"/>
    </row>
    <row r="743" spans="2:15" ht="15.75" customHeight="1">
      <c r="B743" s="62"/>
      <c r="F743" s="14"/>
      <c r="G743" s="14"/>
      <c r="H743" s="14"/>
      <c r="O743" s="152"/>
    </row>
    <row r="744" spans="2:15" ht="15.75" customHeight="1">
      <c r="B744" s="62"/>
      <c r="F744" s="14"/>
      <c r="G744" s="14"/>
      <c r="H744" s="14"/>
      <c r="O744" s="152"/>
    </row>
    <row r="745" spans="2:15" ht="15.75" customHeight="1">
      <c r="B745" s="62"/>
      <c r="F745" s="14"/>
      <c r="G745" s="14"/>
      <c r="H745" s="14"/>
      <c r="O745" s="152"/>
    </row>
    <row r="746" spans="2:15" ht="15.75" customHeight="1">
      <c r="B746" s="62"/>
      <c r="F746" s="14"/>
      <c r="G746" s="14"/>
      <c r="H746" s="14"/>
      <c r="O746" s="152"/>
    </row>
    <row r="747" spans="2:15" ht="15.75" customHeight="1">
      <c r="B747" s="62"/>
      <c r="F747" s="14"/>
      <c r="G747" s="14"/>
      <c r="H747" s="14"/>
      <c r="O747" s="152"/>
    </row>
    <row r="748" spans="2:15" ht="15.75" customHeight="1">
      <c r="B748" s="62"/>
      <c r="F748" s="14"/>
      <c r="G748" s="14"/>
      <c r="H748" s="14"/>
      <c r="O748" s="152"/>
    </row>
    <row r="749" spans="2:15" ht="15.75" customHeight="1">
      <c r="B749" s="62"/>
      <c r="F749" s="14"/>
      <c r="G749" s="14"/>
      <c r="H749" s="14"/>
      <c r="O749" s="152"/>
    </row>
    <row r="750" spans="2:15" ht="15.75" customHeight="1">
      <c r="B750" s="62"/>
      <c r="F750" s="14"/>
      <c r="G750" s="14"/>
      <c r="H750" s="14"/>
      <c r="O750" s="152"/>
    </row>
    <row r="751" spans="2:15" ht="15.75" customHeight="1">
      <c r="B751" s="62"/>
      <c r="F751" s="14"/>
      <c r="G751" s="14"/>
      <c r="H751" s="14"/>
      <c r="O751" s="152"/>
    </row>
    <row r="752" spans="2:15" ht="15.75" customHeight="1">
      <c r="B752" s="62"/>
      <c r="F752" s="14"/>
      <c r="G752" s="14"/>
      <c r="H752" s="14"/>
      <c r="O752" s="152"/>
    </row>
    <row r="753" spans="2:15" ht="15.75" customHeight="1">
      <c r="B753" s="62"/>
      <c r="F753" s="14"/>
      <c r="G753" s="14"/>
      <c r="H753" s="14"/>
      <c r="O753" s="152"/>
    </row>
    <row r="754" spans="2:15" ht="15.75" customHeight="1">
      <c r="B754" s="62"/>
      <c r="F754" s="14"/>
      <c r="G754" s="14"/>
      <c r="H754" s="14"/>
      <c r="O754" s="152"/>
    </row>
    <row r="755" spans="2:15" ht="15.75" customHeight="1">
      <c r="B755" s="62"/>
      <c r="F755" s="14"/>
      <c r="G755" s="14"/>
      <c r="H755" s="14"/>
      <c r="O755" s="152"/>
    </row>
    <row r="756" spans="2:15" ht="15.75" customHeight="1">
      <c r="B756" s="62"/>
      <c r="F756" s="14"/>
      <c r="G756" s="14"/>
      <c r="H756" s="14"/>
      <c r="O756" s="152"/>
    </row>
    <row r="757" spans="2:15" ht="15.75" customHeight="1">
      <c r="B757" s="62"/>
      <c r="F757" s="14"/>
      <c r="G757" s="14"/>
      <c r="H757" s="14"/>
      <c r="O757" s="152"/>
    </row>
    <row r="758" spans="2:15" ht="15.75" customHeight="1">
      <c r="B758" s="62"/>
      <c r="F758" s="14"/>
      <c r="G758" s="14"/>
      <c r="H758" s="14"/>
      <c r="O758" s="152"/>
    </row>
    <row r="759" spans="2:15" ht="15.75" customHeight="1">
      <c r="B759" s="62"/>
      <c r="F759" s="14"/>
      <c r="G759" s="14"/>
      <c r="H759" s="14"/>
      <c r="O759" s="152"/>
    </row>
    <row r="760" spans="2:15" ht="15.75" customHeight="1">
      <c r="B760" s="62"/>
      <c r="F760" s="14"/>
      <c r="G760" s="14"/>
      <c r="H760" s="14"/>
      <c r="O760" s="152"/>
    </row>
    <row r="761" spans="2:15" ht="15.75" customHeight="1">
      <c r="B761" s="62"/>
      <c r="F761" s="14"/>
      <c r="G761" s="14"/>
      <c r="H761" s="14"/>
      <c r="O761" s="152"/>
    </row>
    <row r="762" spans="2:15" ht="15.75" customHeight="1">
      <c r="B762" s="62"/>
      <c r="F762" s="14"/>
      <c r="G762" s="14"/>
      <c r="H762" s="14"/>
      <c r="O762" s="152"/>
    </row>
    <row r="763" spans="2:15" ht="15.75" customHeight="1">
      <c r="B763" s="62"/>
      <c r="F763" s="14"/>
      <c r="G763" s="14"/>
      <c r="H763" s="14"/>
      <c r="O763" s="152"/>
    </row>
    <row r="764" spans="2:15" ht="15.75" customHeight="1">
      <c r="B764" s="62"/>
      <c r="F764" s="14"/>
      <c r="G764" s="14"/>
      <c r="H764" s="14"/>
      <c r="O764" s="152"/>
    </row>
    <row r="765" spans="2:15" ht="15.75" customHeight="1">
      <c r="B765" s="62"/>
      <c r="F765" s="14"/>
      <c r="G765" s="14"/>
      <c r="H765" s="14"/>
      <c r="O765" s="152"/>
    </row>
    <row r="766" spans="2:15" ht="15.75" customHeight="1">
      <c r="B766" s="62"/>
      <c r="F766" s="14"/>
      <c r="G766" s="14"/>
      <c r="H766" s="14"/>
      <c r="O766" s="152"/>
    </row>
    <row r="767" spans="2:15" ht="15.75" customHeight="1">
      <c r="B767" s="62"/>
      <c r="F767" s="14"/>
      <c r="G767" s="14"/>
      <c r="H767" s="14"/>
      <c r="O767" s="152"/>
    </row>
    <row r="768" spans="2:15" ht="15.75" customHeight="1">
      <c r="B768" s="62"/>
      <c r="F768" s="14"/>
      <c r="G768" s="14"/>
      <c r="H768" s="14"/>
      <c r="O768" s="152"/>
    </row>
    <row r="769" spans="2:15" ht="15.75" customHeight="1">
      <c r="B769" s="62"/>
      <c r="F769" s="14"/>
      <c r="G769" s="14"/>
      <c r="H769" s="14"/>
      <c r="O769" s="152"/>
    </row>
    <row r="770" spans="2:15" ht="15.75" customHeight="1">
      <c r="B770" s="62"/>
      <c r="F770" s="14"/>
      <c r="G770" s="14"/>
      <c r="H770" s="14"/>
      <c r="O770" s="152"/>
    </row>
    <row r="771" spans="2:15" ht="15.75" customHeight="1">
      <c r="B771" s="62"/>
      <c r="F771" s="14"/>
      <c r="G771" s="14"/>
      <c r="H771" s="14"/>
      <c r="O771" s="152"/>
    </row>
    <row r="772" spans="2:15" ht="15.75" customHeight="1">
      <c r="B772" s="62"/>
      <c r="F772" s="14"/>
      <c r="G772" s="14"/>
      <c r="H772" s="14"/>
      <c r="O772" s="152"/>
    </row>
    <row r="773" spans="2:15" ht="15.75" customHeight="1">
      <c r="B773" s="62"/>
      <c r="F773" s="14"/>
      <c r="G773" s="14"/>
      <c r="H773" s="14"/>
      <c r="O773" s="152"/>
    </row>
    <row r="774" spans="2:15" ht="15.75" customHeight="1">
      <c r="B774" s="62"/>
      <c r="F774" s="14"/>
      <c r="G774" s="14"/>
      <c r="H774" s="14"/>
      <c r="O774" s="152"/>
    </row>
    <row r="775" spans="2:15" ht="15.75" customHeight="1">
      <c r="B775" s="62"/>
      <c r="F775" s="14"/>
      <c r="G775" s="14"/>
      <c r="H775" s="14"/>
      <c r="O775" s="152"/>
    </row>
    <row r="776" spans="2:15" ht="15.75" customHeight="1">
      <c r="B776" s="62"/>
      <c r="F776" s="14"/>
      <c r="G776" s="14"/>
      <c r="H776" s="14"/>
      <c r="O776" s="152"/>
    </row>
    <row r="777" spans="2:15" ht="15.75" customHeight="1">
      <c r="B777" s="62"/>
      <c r="F777" s="14"/>
      <c r="G777" s="14"/>
      <c r="H777" s="14"/>
      <c r="O777" s="152"/>
    </row>
    <row r="778" spans="2:15" ht="15.75" customHeight="1">
      <c r="B778" s="62"/>
      <c r="F778" s="14"/>
      <c r="G778" s="14"/>
      <c r="H778" s="14"/>
      <c r="O778" s="152"/>
    </row>
    <row r="779" spans="2:15" ht="15.75" customHeight="1">
      <c r="B779" s="62"/>
      <c r="F779" s="14"/>
      <c r="G779" s="14"/>
      <c r="H779" s="14"/>
      <c r="O779" s="152"/>
    </row>
    <row r="780" spans="2:15" ht="15.75" customHeight="1">
      <c r="B780" s="62"/>
      <c r="F780" s="14"/>
      <c r="G780" s="14"/>
      <c r="H780" s="14"/>
      <c r="O780" s="152"/>
    </row>
    <row r="781" spans="2:15" ht="15.75" customHeight="1">
      <c r="B781" s="62"/>
      <c r="F781" s="14"/>
      <c r="G781" s="14"/>
      <c r="H781" s="14"/>
      <c r="O781" s="152"/>
    </row>
    <row r="782" spans="2:15" ht="15.75" customHeight="1">
      <c r="B782" s="62"/>
      <c r="F782" s="14"/>
      <c r="G782" s="14"/>
      <c r="H782" s="14"/>
      <c r="O782" s="152"/>
    </row>
    <row r="783" spans="2:15" ht="15.75" customHeight="1">
      <c r="B783" s="62"/>
      <c r="F783" s="14"/>
      <c r="G783" s="14"/>
      <c r="H783" s="14"/>
      <c r="O783" s="152"/>
    </row>
    <row r="784" spans="2:15" ht="15.75" customHeight="1">
      <c r="B784" s="62"/>
      <c r="F784" s="14"/>
      <c r="G784" s="14"/>
      <c r="H784" s="14"/>
      <c r="O784" s="152"/>
    </row>
    <row r="785" spans="2:15" ht="15.75" customHeight="1">
      <c r="B785" s="62"/>
      <c r="F785" s="14"/>
      <c r="G785" s="14"/>
      <c r="H785" s="14"/>
      <c r="O785" s="152"/>
    </row>
    <row r="786" spans="2:15" ht="15.75" customHeight="1">
      <c r="B786" s="62"/>
      <c r="F786" s="14"/>
      <c r="G786" s="14"/>
      <c r="H786" s="14"/>
      <c r="O786" s="152"/>
    </row>
    <row r="787" spans="2:15" ht="15.75" customHeight="1">
      <c r="B787" s="62"/>
      <c r="F787" s="14"/>
      <c r="G787" s="14"/>
      <c r="H787" s="14"/>
      <c r="O787" s="152"/>
    </row>
    <row r="788" spans="2:15" ht="15.75" customHeight="1">
      <c r="B788" s="62"/>
      <c r="F788" s="14"/>
      <c r="G788" s="14"/>
      <c r="H788" s="14"/>
      <c r="O788" s="152"/>
    </row>
    <row r="789" spans="2:15" ht="15.75" customHeight="1">
      <c r="B789" s="62"/>
      <c r="F789" s="14"/>
      <c r="G789" s="14"/>
      <c r="H789" s="14"/>
      <c r="O789" s="152"/>
    </row>
    <row r="790" spans="2:15" ht="15.75" customHeight="1">
      <c r="B790" s="62"/>
      <c r="F790" s="14"/>
      <c r="G790" s="14"/>
      <c r="H790" s="14"/>
      <c r="O790" s="152"/>
    </row>
    <row r="791" spans="2:15" ht="15.75" customHeight="1">
      <c r="B791" s="62"/>
      <c r="F791" s="14"/>
      <c r="G791" s="14"/>
      <c r="H791" s="14"/>
      <c r="O791" s="152"/>
    </row>
    <row r="792" spans="2:15" ht="15.75" customHeight="1">
      <c r="B792" s="62"/>
      <c r="F792" s="14"/>
      <c r="G792" s="14"/>
      <c r="H792" s="14"/>
      <c r="O792" s="152"/>
    </row>
    <row r="793" spans="2:15" ht="15.75" customHeight="1">
      <c r="B793" s="62"/>
      <c r="F793" s="14"/>
      <c r="G793" s="14"/>
      <c r="H793" s="14"/>
      <c r="O793" s="152"/>
    </row>
    <row r="794" spans="2:15" ht="15.75" customHeight="1">
      <c r="B794" s="62"/>
      <c r="F794" s="14"/>
      <c r="G794" s="14"/>
      <c r="H794" s="14"/>
      <c r="O794" s="152"/>
    </row>
    <row r="795" spans="2:15" ht="15.75" customHeight="1">
      <c r="B795" s="62"/>
      <c r="F795" s="14"/>
      <c r="G795" s="14"/>
      <c r="H795" s="14"/>
      <c r="O795" s="152"/>
    </row>
    <row r="796" spans="2:15" ht="15.75" customHeight="1">
      <c r="B796" s="62"/>
      <c r="F796" s="14"/>
      <c r="G796" s="14"/>
      <c r="H796" s="14"/>
      <c r="O796" s="152"/>
    </row>
    <row r="797" spans="2:15" ht="15.75" customHeight="1">
      <c r="B797" s="62"/>
      <c r="F797" s="14"/>
      <c r="G797" s="14"/>
      <c r="H797" s="14"/>
      <c r="O797" s="152"/>
    </row>
    <row r="798" spans="2:15" ht="15.75" customHeight="1">
      <c r="B798" s="62"/>
      <c r="F798" s="14"/>
      <c r="G798" s="14"/>
      <c r="H798" s="14"/>
      <c r="O798" s="152"/>
    </row>
    <row r="799" spans="2:15" ht="15.75" customHeight="1">
      <c r="B799" s="62"/>
      <c r="F799" s="14"/>
      <c r="G799" s="14"/>
      <c r="H799" s="14"/>
      <c r="O799" s="152"/>
    </row>
    <row r="800" spans="2:15" ht="15.75" customHeight="1">
      <c r="B800" s="62"/>
      <c r="F800" s="14"/>
      <c r="G800" s="14"/>
      <c r="H800" s="14"/>
      <c r="O800" s="152"/>
    </row>
    <row r="801" spans="2:15" ht="15.75" customHeight="1">
      <c r="B801" s="62"/>
      <c r="F801" s="14"/>
      <c r="G801" s="14"/>
      <c r="H801" s="14"/>
      <c r="O801" s="152"/>
    </row>
    <row r="802" spans="2:15" ht="15.75" customHeight="1">
      <c r="B802" s="62"/>
      <c r="F802" s="14"/>
      <c r="G802" s="14"/>
      <c r="H802" s="14"/>
      <c r="O802" s="152"/>
    </row>
    <row r="803" spans="2:15" ht="15.75" customHeight="1">
      <c r="B803" s="62"/>
      <c r="F803" s="14"/>
      <c r="G803" s="14"/>
      <c r="H803" s="14"/>
      <c r="O803" s="152"/>
    </row>
    <row r="804" spans="2:15" ht="15.75" customHeight="1">
      <c r="B804" s="62"/>
      <c r="F804" s="14"/>
      <c r="G804" s="14"/>
      <c r="H804" s="14"/>
      <c r="O804" s="152"/>
    </row>
    <row r="805" spans="2:15" ht="15.75" customHeight="1">
      <c r="B805" s="62"/>
      <c r="F805" s="14"/>
      <c r="G805" s="14"/>
      <c r="H805" s="14"/>
      <c r="O805" s="152"/>
    </row>
    <row r="806" spans="2:15" ht="15.75" customHeight="1">
      <c r="B806" s="62"/>
      <c r="F806" s="14"/>
      <c r="G806" s="14"/>
      <c r="H806" s="14"/>
      <c r="O806" s="152"/>
    </row>
    <row r="807" spans="2:15" ht="15.75" customHeight="1">
      <c r="B807" s="62"/>
      <c r="F807" s="14"/>
      <c r="G807" s="14"/>
      <c r="H807" s="14"/>
      <c r="O807" s="152"/>
    </row>
    <row r="808" spans="2:15" ht="15.75" customHeight="1">
      <c r="B808" s="62"/>
      <c r="F808" s="14"/>
      <c r="G808" s="14"/>
      <c r="H808" s="14"/>
      <c r="O808" s="152"/>
    </row>
    <row r="809" spans="2:15" ht="15.75" customHeight="1">
      <c r="B809" s="62"/>
      <c r="F809" s="14"/>
      <c r="G809" s="14"/>
      <c r="H809" s="14"/>
      <c r="O809" s="152"/>
    </row>
    <row r="810" spans="2:15" ht="15.75" customHeight="1">
      <c r="B810" s="62"/>
      <c r="F810" s="14"/>
      <c r="G810" s="14"/>
      <c r="H810" s="14"/>
      <c r="O810" s="152"/>
    </row>
    <row r="811" spans="2:15" ht="15.75" customHeight="1">
      <c r="B811" s="62"/>
      <c r="F811" s="14"/>
      <c r="G811" s="14"/>
      <c r="H811" s="14"/>
      <c r="O811" s="152"/>
    </row>
    <row r="812" spans="2:15" ht="15.75" customHeight="1">
      <c r="B812" s="62"/>
      <c r="F812" s="14"/>
      <c r="G812" s="14"/>
      <c r="H812" s="14"/>
      <c r="O812" s="152"/>
    </row>
    <row r="813" spans="2:15" ht="15.75" customHeight="1">
      <c r="B813" s="62"/>
      <c r="F813" s="14"/>
      <c r="G813" s="14"/>
      <c r="H813" s="14"/>
      <c r="O813" s="152"/>
    </row>
    <row r="814" spans="2:15" ht="15.75" customHeight="1">
      <c r="B814" s="62"/>
      <c r="F814" s="14"/>
      <c r="G814" s="14"/>
      <c r="H814" s="14"/>
      <c r="O814" s="152"/>
    </row>
    <row r="815" spans="2:15" ht="15.75" customHeight="1">
      <c r="B815" s="62"/>
      <c r="F815" s="14"/>
      <c r="G815" s="14"/>
      <c r="H815" s="14"/>
      <c r="O815" s="152"/>
    </row>
    <row r="816" spans="2:15" ht="15.75" customHeight="1">
      <c r="B816" s="62"/>
      <c r="F816" s="14"/>
      <c r="G816" s="14"/>
      <c r="H816" s="14"/>
      <c r="O816" s="152"/>
    </row>
    <row r="817" spans="2:15" ht="15.75" customHeight="1">
      <c r="B817" s="62"/>
      <c r="F817" s="14"/>
      <c r="G817" s="14"/>
      <c r="H817" s="14"/>
      <c r="O817" s="152"/>
    </row>
    <row r="818" spans="2:15" ht="15.75" customHeight="1">
      <c r="B818" s="62"/>
      <c r="F818" s="14"/>
      <c r="G818" s="14"/>
      <c r="H818" s="14"/>
      <c r="O818" s="152"/>
    </row>
    <row r="819" spans="2:15" ht="15.75" customHeight="1">
      <c r="B819" s="62"/>
      <c r="F819" s="14"/>
      <c r="G819" s="14"/>
      <c r="H819" s="14"/>
      <c r="O819" s="152"/>
    </row>
    <row r="820" spans="2:15" ht="15.75" customHeight="1">
      <c r="B820" s="62"/>
      <c r="F820" s="14"/>
      <c r="G820" s="14"/>
      <c r="H820" s="14"/>
      <c r="O820" s="152"/>
    </row>
    <row r="821" spans="2:15" ht="15.75" customHeight="1">
      <c r="B821" s="62"/>
      <c r="F821" s="14"/>
      <c r="G821" s="14"/>
      <c r="H821" s="14"/>
      <c r="O821" s="152"/>
    </row>
    <row r="822" spans="2:15" ht="15.75" customHeight="1">
      <c r="B822" s="62"/>
      <c r="F822" s="14"/>
      <c r="G822" s="14"/>
      <c r="H822" s="14"/>
      <c r="O822" s="152"/>
    </row>
    <row r="823" spans="2:15" ht="15.75" customHeight="1">
      <c r="B823" s="62"/>
      <c r="F823" s="14"/>
      <c r="G823" s="14"/>
      <c r="H823" s="14"/>
      <c r="O823" s="152"/>
    </row>
    <row r="824" spans="2:15" ht="15.75" customHeight="1">
      <c r="B824" s="62"/>
      <c r="F824" s="14"/>
      <c r="G824" s="14"/>
      <c r="H824" s="14"/>
      <c r="O824" s="152"/>
    </row>
    <row r="825" spans="2:15" ht="15.75" customHeight="1">
      <c r="B825" s="62"/>
      <c r="F825" s="14"/>
      <c r="G825" s="14"/>
      <c r="H825" s="14"/>
      <c r="O825" s="152"/>
    </row>
    <row r="826" spans="2:15" ht="15.75" customHeight="1">
      <c r="B826" s="62"/>
      <c r="F826" s="14"/>
      <c r="G826" s="14"/>
      <c r="H826" s="14"/>
      <c r="O826" s="152"/>
    </row>
    <row r="827" spans="2:15" ht="15.75" customHeight="1">
      <c r="B827" s="62"/>
      <c r="F827" s="14"/>
      <c r="G827" s="14"/>
      <c r="H827" s="14"/>
      <c r="O827" s="152"/>
    </row>
    <row r="828" spans="2:15" ht="15.75" customHeight="1">
      <c r="B828" s="62"/>
      <c r="F828" s="14"/>
      <c r="G828" s="14"/>
      <c r="H828" s="14"/>
      <c r="O828" s="152"/>
    </row>
    <row r="829" spans="2:15" ht="15.75" customHeight="1">
      <c r="B829" s="62"/>
      <c r="F829" s="14"/>
      <c r="G829" s="14"/>
      <c r="H829" s="14"/>
      <c r="O829" s="152"/>
    </row>
    <row r="830" spans="2:15" ht="15.75" customHeight="1">
      <c r="B830" s="62"/>
      <c r="F830" s="14"/>
      <c r="G830" s="14"/>
      <c r="H830" s="14"/>
      <c r="O830" s="152"/>
    </row>
    <row r="831" spans="2:15" ht="15.75" customHeight="1">
      <c r="B831" s="62"/>
      <c r="F831" s="14"/>
      <c r="G831" s="14"/>
      <c r="H831" s="14"/>
      <c r="O831" s="152"/>
    </row>
    <row r="832" spans="2:15" ht="15.75" customHeight="1">
      <c r="B832" s="62"/>
      <c r="F832" s="14"/>
      <c r="G832" s="14"/>
      <c r="H832" s="14"/>
      <c r="O832" s="152"/>
    </row>
    <row r="833" spans="2:15" ht="15.75" customHeight="1">
      <c r="B833" s="62"/>
      <c r="F833" s="14"/>
      <c r="G833" s="14"/>
      <c r="H833" s="14"/>
      <c r="O833" s="152"/>
    </row>
    <row r="834" spans="2:15" ht="15.75" customHeight="1">
      <c r="B834" s="62"/>
      <c r="F834" s="14"/>
      <c r="G834" s="14"/>
      <c r="H834" s="14"/>
      <c r="O834" s="152"/>
    </row>
    <row r="835" spans="2:15" ht="15.75" customHeight="1">
      <c r="B835" s="62"/>
      <c r="F835" s="14"/>
      <c r="G835" s="14"/>
      <c r="H835" s="14"/>
      <c r="O835" s="152"/>
    </row>
    <row r="836" spans="2:15" ht="15.75" customHeight="1">
      <c r="B836" s="62"/>
      <c r="F836" s="14"/>
      <c r="G836" s="14"/>
      <c r="H836" s="14"/>
      <c r="O836" s="152"/>
    </row>
    <row r="837" spans="2:15" ht="15.75" customHeight="1">
      <c r="B837" s="62"/>
      <c r="F837" s="14"/>
      <c r="G837" s="14"/>
      <c r="H837" s="14"/>
      <c r="O837" s="152"/>
    </row>
    <row r="838" spans="2:15" ht="15.75" customHeight="1">
      <c r="B838" s="62"/>
      <c r="F838" s="14"/>
      <c r="G838" s="14"/>
      <c r="H838" s="14"/>
      <c r="O838" s="152"/>
    </row>
    <row r="839" spans="2:15" ht="15.75" customHeight="1">
      <c r="B839" s="62"/>
      <c r="F839" s="14"/>
      <c r="G839" s="14"/>
      <c r="H839" s="14"/>
      <c r="O839" s="152"/>
    </row>
    <row r="840" spans="2:15" ht="15.75" customHeight="1">
      <c r="B840" s="62"/>
      <c r="F840" s="14"/>
      <c r="G840" s="14"/>
      <c r="H840" s="14"/>
      <c r="O840" s="152"/>
    </row>
    <row r="841" spans="2:15" ht="15.75" customHeight="1">
      <c r="B841" s="62"/>
      <c r="F841" s="14"/>
      <c r="G841" s="14"/>
      <c r="H841" s="14"/>
      <c r="O841" s="152"/>
    </row>
    <row r="842" spans="2:15" ht="15.75" customHeight="1">
      <c r="B842" s="62"/>
      <c r="F842" s="14"/>
      <c r="G842" s="14"/>
      <c r="H842" s="14"/>
      <c r="O842" s="152"/>
    </row>
    <row r="843" spans="2:15" ht="15.75" customHeight="1">
      <c r="B843" s="62"/>
      <c r="F843" s="14"/>
      <c r="G843" s="14"/>
      <c r="H843" s="14"/>
      <c r="O843" s="152"/>
    </row>
    <row r="844" spans="2:15" ht="15.75" customHeight="1">
      <c r="B844" s="62"/>
      <c r="F844" s="14"/>
      <c r="G844" s="14"/>
      <c r="H844" s="14"/>
      <c r="O844" s="152"/>
    </row>
    <row r="845" spans="2:15" ht="15.75" customHeight="1">
      <c r="B845" s="62"/>
      <c r="F845" s="14"/>
      <c r="G845" s="14"/>
      <c r="H845" s="14"/>
      <c r="O845" s="152"/>
    </row>
    <row r="846" spans="2:15" ht="15.75" customHeight="1">
      <c r="B846" s="62"/>
      <c r="F846" s="14"/>
      <c r="G846" s="14"/>
      <c r="H846" s="14"/>
      <c r="O846" s="152"/>
    </row>
    <row r="847" spans="2:15" ht="15.75" customHeight="1">
      <c r="B847" s="62"/>
      <c r="F847" s="14"/>
      <c r="G847" s="14"/>
      <c r="H847" s="14"/>
      <c r="O847" s="152"/>
    </row>
    <row r="848" spans="2:15" ht="15.75" customHeight="1">
      <c r="B848" s="62"/>
      <c r="F848" s="14"/>
      <c r="G848" s="14"/>
      <c r="H848" s="14"/>
      <c r="O848" s="152"/>
    </row>
    <row r="849" spans="2:15" ht="15.75" customHeight="1">
      <c r="B849" s="62"/>
      <c r="F849" s="14"/>
      <c r="G849" s="14"/>
      <c r="H849" s="14"/>
      <c r="O849" s="152"/>
    </row>
    <row r="850" spans="2:15" ht="15.75" customHeight="1">
      <c r="B850" s="62"/>
      <c r="F850" s="14"/>
      <c r="G850" s="14"/>
      <c r="H850" s="14"/>
      <c r="O850" s="152"/>
    </row>
    <row r="851" spans="2:15" ht="15.75" customHeight="1">
      <c r="B851" s="62"/>
      <c r="F851" s="14"/>
      <c r="G851" s="14"/>
      <c r="H851" s="14"/>
      <c r="O851" s="152"/>
    </row>
    <row r="852" spans="2:15" ht="15.75" customHeight="1">
      <c r="B852" s="62"/>
      <c r="F852" s="14"/>
      <c r="G852" s="14"/>
      <c r="H852" s="14"/>
      <c r="O852" s="152"/>
    </row>
    <row r="853" spans="2:15" ht="15.75" customHeight="1">
      <c r="B853" s="62"/>
      <c r="F853" s="14"/>
      <c r="G853" s="14"/>
      <c r="H853" s="14"/>
      <c r="O853" s="152"/>
    </row>
    <row r="854" spans="2:15" ht="15.75" customHeight="1">
      <c r="B854" s="62"/>
      <c r="F854" s="14"/>
      <c r="G854" s="14"/>
      <c r="H854" s="14"/>
      <c r="O854" s="152"/>
    </row>
    <row r="855" spans="2:15" ht="15.75" customHeight="1">
      <c r="B855" s="62"/>
      <c r="F855" s="14"/>
      <c r="G855" s="14"/>
      <c r="H855" s="14"/>
      <c r="O855" s="152"/>
    </row>
    <row r="856" spans="2:15" ht="15.75" customHeight="1">
      <c r="B856" s="62"/>
      <c r="F856" s="14"/>
      <c r="G856" s="14"/>
      <c r="H856" s="14"/>
      <c r="O856" s="152"/>
    </row>
    <row r="857" spans="2:15" ht="15.75" customHeight="1">
      <c r="B857" s="62"/>
      <c r="F857" s="14"/>
      <c r="G857" s="14"/>
      <c r="H857" s="14"/>
      <c r="O857" s="152"/>
    </row>
    <row r="858" spans="2:15" ht="15.75" customHeight="1">
      <c r="B858" s="62"/>
      <c r="F858" s="14"/>
      <c r="G858" s="14"/>
      <c r="H858" s="14"/>
      <c r="O858" s="152"/>
    </row>
    <row r="859" spans="2:15" ht="15.75" customHeight="1">
      <c r="B859" s="62"/>
      <c r="F859" s="14"/>
      <c r="G859" s="14"/>
      <c r="H859" s="14"/>
      <c r="O859" s="152"/>
    </row>
    <row r="860" spans="2:15" ht="15.75" customHeight="1">
      <c r="B860" s="62"/>
      <c r="F860" s="14"/>
      <c r="G860" s="14"/>
      <c r="H860" s="14"/>
      <c r="O860" s="152"/>
    </row>
    <row r="861" spans="2:15" ht="15.75" customHeight="1">
      <c r="B861" s="62"/>
      <c r="F861" s="14"/>
      <c r="G861" s="14"/>
      <c r="H861" s="14"/>
      <c r="O861" s="152"/>
    </row>
    <row r="862" spans="2:15" ht="15.75" customHeight="1">
      <c r="B862" s="62"/>
      <c r="F862" s="14"/>
      <c r="G862" s="14"/>
      <c r="H862" s="14"/>
      <c r="O862" s="152"/>
    </row>
    <row r="863" spans="2:15" ht="15.75" customHeight="1">
      <c r="B863" s="62"/>
      <c r="F863" s="14"/>
      <c r="G863" s="14"/>
      <c r="H863" s="14"/>
      <c r="O863" s="152"/>
    </row>
    <row r="864" spans="2:15" ht="15.75" customHeight="1">
      <c r="B864" s="62"/>
      <c r="F864" s="14"/>
      <c r="G864" s="14"/>
      <c r="H864" s="14"/>
      <c r="O864" s="152"/>
    </row>
    <row r="865" spans="2:15" ht="15.75" customHeight="1">
      <c r="B865" s="62"/>
      <c r="F865" s="14"/>
      <c r="G865" s="14"/>
      <c r="H865" s="14"/>
      <c r="O865" s="152"/>
    </row>
    <row r="866" spans="2:15" ht="15.75" customHeight="1">
      <c r="B866" s="62"/>
      <c r="F866" s="14"/>
      <c r="G866" s="14"/>
      <c r="H866" s="14"/>
      <c r="O866" s="152"/>
    </row>
    <row r="867" spans="2:15" ht="15.75" customHeight="1">
      <c r="B867" s="62"/>
      <c r="F867" s="14"/>
      <c r="G867" s="14"/>
      <c r="H867" s="14"/>
      <c r="O867" s="152"/>
    </row>
    <row r="868" spans="2:15" ht="15.75" customHeight="1">
      <c r="B868" s="62"/>
      <c r="F868" s="14"/>
      <c r="G868" s="14"/>
      <c r="H868" s="14"/>
      <c r="O868" s="152"/>
    </row>
    <row r="869" spans="2:15" ht="15.75" customHeight="1">
      <c r="B869" s="62"/>
      <c r="F869" s="14"/>
      <c r="G869" s="14"/>
      <c r="H869" s="14"/>
      <c r="O869" s="152"/>
    </row>
    <row r="870" spans="2:15" ht="15.75" customHeight="1">
      <c r="B870" s="62"/>
      <c r="F870" s="14"/>
      <c r="G870" s="14"/>
      <c r="H870" s="14"/>
      <c r="O870" s="152"/>
    </row>
    <row r="871" spans="2:15" ht="15.75" customHeight="1">
      <c r="B871" s="62"/>
      <c r="F871" s="14"/>
      <c r="G871" s="14"/>
      <c r="H871" s="14"/>
      <c r="O871" s="152"/>
    </row>
    <row r="872" spans="2:15" ht="15.75" customHeight="1">
      <c r="B872" s="62"/>
      <c r="F872" s="14"/>
      <c r="G872" s="14"/>
      <c r="H872" s="14"/>
      <c r="O872" s="152"/>
    </row>
    <row r="873" spans="2:15" ht="15.75" customHeight="1">
      <c r="B873" s="62"/>
      <c r="F873" s="14"/>
      <c r="G873" s="14"/>
      <c r="H873" s="14"/>
      <c r="O873" s="152"/>
    </row>
    <row r="874" spans="2:15" ht="15.75" customHeight="1">
      <c r="B874" s="62"/>
      <c r="F874" s="14"/>
      <c r="G874" s="14"/>
      <c r="H874" s="14"/>
      <c r="O874" s="152"/>
    </row>
    <row r="875" spans="2:15" ht="15.75" customHeight="1">
      <c r="B875" s="62"/>
      <c r="F875" s="14"/>
      <c r="G875" s="14"/>
      <c r="H875" s="14"/>
      <c r="O875" s="152"/>
    </row>
    <row r="876" spans="2:15" ht="15.75" customHeight="1">
      <c r="B876" s="62"/>
      <c r="F876" s="14"/>
      <c r="G876" s="14"/>
      <c r="H876" s="14"/>
      <c r="O876" s="152"/>
    </row>
    <row r="877" spans="2:15" ht="15.75" customHeight="1">
      <c r="B877" s="62"/>
      <c r="F877" s="14"/>
      <c r="G877" s="14"/>
      <c r="H877" s="14"/>
      <c r="O877" s="152"/>
    </row>
    <row r="878" spans="2:15" ht="15.75" customHeight="1">
      <c r="B878" s="62"/>
      <c r="F878" s="14"/>
      <c r="G878" s="14"/>
      <c r="H878" s="14"/>
      <c r="O878" s="152"/>
    </row>
    <row r="879" spans="2:15" ht="15.75" customHeight="1">
      <c r="B879" s="62"/>
      <c r="F879" s="14"/>
      <c r="G879" s="14"/>
      <c r="H879" s="14"/>
      <c r="O879" s="152"/>
    </row>
    <row r="880" spans="2:15" ht="15.75" customHeight="1">
      <c r="B880" s="62"/>
      <c r="F880" s="14"/>
      <c r="G880" s="14"/>
      <c r="H880" s="14"/>
      <c r="O880" s="152"/>
    </row>
    <row r="881" spans="2:15" ht="15.75" customHeight="1">
      <c r="B881" s="62"/>
      <c r="F881" s="14"/>
      <c r="G881" s="14"/>
      <c r="H881" s="14"/>
      <c r="O881" s="152"/>
    </row>
    <row r="882" spans="2:15" ht="15.75" customHeight="1">
      <c r="B882" s="62"/>
      <c r="F882" s="14"/>
      <c r="G882" s="14"/>
      <c r="H882" s="14"/>
      <c r="O882" s="152"/>
    </row>
    <row r="883" spans="2:15" ht="15.75" customHeight="1">
      <c r="B883" s="62"/>
      <c r="F883" s="14"/>
      <c r="G883" s="14"/>
      <c r="H883" s="14"/>
      <c r="O883" s="152"/>
    </row>
    <row r="884" spans="2:15" ht="15.75" customHeight="1">
      <c r="B884" s="62"/>
      <c r="F884" s="14"/>
      <c r="G884" s="14"/>
      <c r="H884" s="14"/>
      <c r="O884" s="152"/>
    </row>
    <row r="885" spans="2:15" ht="15.75" customHeight="1">
      <c r="B885" s="62"/>
      <c r="F885" s="14"/>
      <c r="G885" s="14"/>
      <c r="H885" s="14"/>
      <c r="O885" s="152"/>
    </row>
    <row r="886" spans="2:15" ht="15.75" customHeight="1">
      <c r="B886" s="62"/>
      <c r="F886" s="14"/>
      <c r="G886" s="14"/>
      <c r="H886" s="14"/>
      <c r="O886" s="152"/>
    </row>
    <row r="887" spans="2:15" ht="15.75" customHeight="1">
      <c r="B887" s="62"/>
      <c r="F887" s="14"/>
      <c r="G887" s="14"/>
      <c r="H887" s="14"/>
      <c r="O887" s="152"/>
    </row>
    <row r="888" spans="2:15" ht="15.75" customHeight="1">
      <c r="B888" s="62"/>
      <c r="F888" s="14"/>
      <c r="G888" s="14"/>
      <c r="H888" s="14"/>
      <c r="O888" s="152"/>
    </row>
    <row r="889" spans="2:15" ht="15.75" customHeight="1">
      <c r="B889" s="62"/>
      <c r="F889" s="14"/>
      <c r="G889" s="14"/>
      <c r="H889" s="14"/>
      <c r="O889" s="152"/>
    </row>
    <row r="890" spans="2:15" ht="15.75" customHeight="1">
      <c r="B890" s="62"/>
      <c r="F890" s="14"/>
      <c r="G890" s="14"/>
      <c r="H890" s="14"/>
      <c r="O890" s="152"/>
    </row>
    <row r="891" spans="2:15" ht="15.75" customHeight="1">
      <c r="B891" s="62"/>
      <c r="F891" s="14"/>
      <c r="G891" s="14"/>
      <c r="H891" s="14"/>
      <c r="O891" s="152"/>
    </row>
    <row r="892" spans="2:15" ht="15.75" customHeight="1">
      <c r="B892" s="62"/>
      <c r="F892" s="14"/>
      <c r="G892" s="14"/>
      <c r="H892" s="14"/>
      <c r="O892" s="152"/>
    </row>
    <row r="893" spans="2:15" ht="15.75" customHeight="1">
      <c r="B893" s="62"/>
      <c r="F893" s="14"/>
      <c r="G893" s="14"/>
      <c r="H893" s="14"/>
      <c r="O893" s="152"/>
    </row>
    <row r="894" spans="2:15" ht="15.75" customHeight="1">
      <c r="B894" s="62"/>
      <c r="F894" s="14"/>
      <c r="G894" s="14"/>
      <c r="H894" s="14"/>
      <c r="O894" s="152"/>
    </row>
    <row r="895" spans="2:15" ht="15.75" customHeight="1">
      <c r="B895" s="62"/>
      <c r="F895" s="14"/>
      <c r="G895" s="14"/>
      <c r="H895" s="14"/>
      <c r="O895" s="152"/>
    </row>
    <row r="896" spans="2:15" ht="15.75" customHeight="1">
      <c r="B896" s="62"/>
      <c r="F896" s="14"/>
      <c r="G896" s="14"/>
      <c r="H896" s="14"/>
      <c r="O896" s="152"/>
    </row>
    <row r="897" spans="2:15" ht="15.75" customHeight="1">
      <c r="B897" s="62"/>
      <c r="F897" s="14"/>
      <c r="G897" s="14"/>
      <c r="H897" s="14"/>
      <c r="O897" s="152"/>
    </row>
    <row r="898" spans="2:15" ht="15.75" customHeight="1">
      <c r="B898" s="62"/>
      <c r="F898" s="14"/>
      <c r="G898" s="14"/>
      <c r="H898" s="14"/>
      <c r="O898" s="152"/>
    </row>
    <row r="899" spans="2:15" ht="15.75" customHeight="1">
      <c r="B899" s="62"/>
      <c r="F899" s="14"/>
      <c r="G899" s="14"/>
      <c r="H899" s="14"/>
      <c r="O899" s="152"/>
    </row>
    <row r="900" spans="2:15" ht="15.75" customHeight="1">
      <c r="B900" s="62"/>
      <c r="F900" s="14"/>
      <c r="G900" s="14"/>
      <c r="H900" s="14"/>
      <c r="O900" s="152"/>
    </row>
    <row r="901" spans="2:15" ht="15.75" customHeight="1">
      <c r="B901" s="62"/>
      <c r="F901" s="14"/>
      <c r="G901" s="14"/>
      <c r="H901" s="14"/>
      <c r="O901" s="152"/>
    </row>
    <row r="902" spans="2:15" ht="15.75" customHeight="1">
      <c r="B902" s="62"/>
      <c r="F902" s="14"/>
      <c r="G902" s="14"/>
      <c r="H902" s="14"/>
      <c r="O902" s="152"/>
    </row>
    <row r="903" spans="2:15" ht="15.75" customHeight="1">
      <c r="B903" s="62"/>
      <c r="F903" s="14"/>
      <c r="G903" s="14"/>
      <c r="H903" s="14"/>
      <c r="O903" s="152"/>
    </row>
    <row r="904" spans="2:15" ht="15.75" customHeight="1">
      <c r="B904" s="62"/>
      <c r="F904" s="14"/>
      <c r="G904" s="14"/>
      <c r="H904" s="14"/>
      <c r="O904" s="152"/>
    </row>
    <row r="905" spans="2:15" ht="15.75" customHeight="1">
      <c r="B905" s="62"/>
      <c r="F905" s="14"/>
      <c r="G905" s="14"/>
      <c r="H905" s="14"/>
      <c r="O905" s="152"/>
    </row>
    <row r="906" spans="2:15" ht="15.75" customHeight="1">
      <c r="B906" s="62"/>
      <c r="F906" s="14"/>
      <c r="G906" s="14"/>
      <c r="H906" s="14"/>
      <c r="O906" s="152"/>
    </row>
    <row r="907" spans="2:15" ht="15.75" customHeight="1">
      <c r="B907" s="62"/>
      <c r="F907" s="14"/>
      <c r="G907" s="14"/>
      <c r="H907" s="14"/>
      <c r="O907" s="152"/>
    </row>
    <row r="908" spans="2:15" ht="15.75" customHeight="1">
      <c r="B908" s="62"/>
      <c r="F908" s="14"/>
      <c r="G908" s="14"/>
      <c r="H908" s="14"/>
      <c r="O908" s="152"/>
    </row>
    <row r="909" spans="2:15" ht="15.75" customHeight="1">
      <c r="B909" s="62"/>
      <c r="F909" s="14"/>
      <c r="G909" s="14"/>
      <c r="H909" s="14"/>
      <c r="O909" s="152"/>
    </row>
    <row r="910" spans="2:15" ht="15.75" customHeight="1">
      <c r="B910" s="62"/>
      <c r="F910" s="14"/>
      <c r="G910" s="14"/>
      <c r="H910" s="14"/>
      <c r="O910" s="152"/>
    </row>
    <row r="911" spans="2:15" ht="15.75" customHeight="1">
      <c r="B911" s="62"/>
      <c r="F911" s="14"/>
      <c r="G911" s="14"/>
      <c r="H911" s="14"/>
      <c r="O911" s="152"/>
    </row>
    <row r="912" spans="2:15" ht="15.75" customHeight="1">
      <c r="B912" s="62"/>
      <c r="F912" s="14"/>
      <c r="G912" s="14"/>
      <c r="H912" s="14"/>
      <c r="O912" s="152"/>
    </row>
    <row r="913" spans="2:15" ht="15.75" customHeight="1">
      <c r="B913" s="62"/>
      <c r="F913" s="14"/>
      <c r="G913" s="14"/>
      <c r="H913" s="14"/>
      <c r="O913" s="152"/>
    </row>
    <row r="914" spans="2:15" ht="15.75" customHeight="1">
      <c r="B914" s="62"/>
      <c r="F914" s="14"/>
      <c r="G914" s="14"/>
      <c r="H914" s="14"/>
      <c r="O914" s="152"/>
    </row>
    <row r="915" spans="2:15" ht="15.75" customHeight="1">
      <c r="B915" s="62"/>
      <c r="F915" s="14"/>
      <c r="G915" s="14"/>
      <c r="H915" s="14"/>
      <c r="O915" s="152"/>
    </row>
    <row r="916" spans="2:15" ht="15.75" customHeight="1">
      <c r="B916" s="62"/>
      <c r="F916" s="14"/>
      <c r="G916" s="14"/>
      <c r="H916" s="14"/>
      <c r="O916" s="152"/>
    </row>
    <row r="917" spans="2:15" ht="15.75" customHeight="1">
      <c r="B917" s="62"/>
      <c r="F917" s="14"/>
      <c r="G917" s="14"/>
      <c r="H917" s="14"/>
      <c r="O917" s="152"/>
    </row>
    <row r="918" spans="2:15" ht="15.75" customHeight="1">
      <c r="B918" s="62"/>
      <c r="F918" s="14"/>
      <c r="G918" s="14"/>
      <c r="H918" s="14"/>
      <c r="O918" s="152"/>
    </row>
    <row r="919" spans="2:15" ht="15.75" customHeight="1">
      <c r="B919" s="62"/>
      <c r="F919" s="14"/>
      <c r="G919" s="14"/>
      <c r="H919" s="14"/>
      <c r="O919" s="152"/>
    </row>
    <row r="920" spans="2:15" ht="15.75" customHeight="1">
      <c r="B920" s="62"/>
      <c r="F920" s="14"/>
      <c r="G920" s="14"/>
      <c r="H920" s="14"/>
      <c r="O920" s="152"/>
    </row>
    <row r="921" spans="2:15" ht="15.75" customHeight="1">
      <c r="B921" s="62"/>
      <c r="F921" s="14"/>
      <c r="G921" s="14"/>
      <c r="H921" s="14"/>
      <c r="O921" s="152"/>
    </row>
    <row r="922" spans="2:15" ht="15.75" customHeight="1">
      <c r="B922" s="62"/>
      <c r="F922" s="14"/>
      <c r="G922" s="14"/>
      <c r="H922" s="14"/>
      <c r="O922" s="152"/>
    </row>
    <row r="923" spans="2:15" ht="15.75" customHeight="1">
      <c r="B923" s="62"/>
      <c r="F923" s="14"/>
      <c r="G923" s="14"/>
      <c r="H923" s="14"/>
      <c r="O923" s="152"/>
    </row>
    <row r="924" spans="2:15" ht="15.75" customHeight="1">
      <c r="B924" s="62"/>
      <c r="F924" s="14"/>
      <c r="G924" s="14"/>
      <c r="H924" s="14"/>
      <c r="O924" s="152"/>
    </row>
    <row r="925" spans="2:15" ht="15.75" customHeight="1">
      <c r="B925" s="62"/>
      <c r="F925" s="14"/>
      <c r="G925" s="14"/>
      <c r="H925" s="14"/>
      <c r="O925" s="152"/>
    </row>
    <row r="926" spans="2:15" ht="15.75" customHeight="1">
      <c r="B926" s="62"/>
      <c r="F926" s="14"/>
      <c r="G926" s="14"/>
      <c r="H926" s="14"/>
      <c r="O926" s="152"/>
    </row>
    <row r="927" spans="2:15" ht="15.75" customHeight="1">
      <c r="B927" s="62"/>
      <c r="F927" s="14"/>
      <c r="G927" s="14"/>
      <c r="H927" s="14"/>
      <c r="O927" s="152"/>
    </row>
    <row r="928" spans="2:15" ht="15.75" customHeight="1">
      <c r="B928" s="62"/>
      <c r="F928" s="14"/>
      <c r="G928" s="14"/>
      <c r="H928" s="14"/>
      <c r="O928" s="152"/>
    </row>
    <row r="929" spans="2:15" ht="15.75" customHeight="1">
      <c r="B929" s="62"/>
      <c r="F929" s="14"/>
      <c r="G929" s="14"/>
      <c r="H929" s="14"/>
      <c r="O929" s="152"/>
    </row>
    <row r="930" spans="2:15" ht="15.75" customHeight="1">
      <c r="B930" s="62"/>
      <c r="F930" s="14"/>
      <c r="G930" s="14"/>
      <c r="H930" s="14"/>
      <c r="O930" s="152"/>
    </row>
    <row r="931" spans="2:15" ht="15.75" customHeight="1">
      <c r="B931" s="62"/>
      <c r="F931" s="14"/>
      <c r="G931" s="14"/>
      <c r="H931" s="14"/>
      <c r="O931" s="152"/>
    </row>
    <row r="932" spans="2:15" ht="15.75" customHeight="1">
      <c r="B932" s="62"/>
      <c r="F932" s="14"/>
      <c r="G932" s="14"/>
      <c r="H932" s="14"/>
      <c r="O932" s="152"/>
    </row>
    <row r="933" spans="2:15" ht="15.75" customHeight="1">
      <c r="B933" s="62"/>
      <c r="F933" s="14"/>
      <c r="G933" s="14"/>
      <c r="H933" s="14"/>
      <c r="O933" s="152"/>
    </row>
    <row r="934" spans="2:15" ht="15.75" customHeight="1">
      <c r="B934" s="62"/>
      <c r="F934" s="14"/>
      <c r="G934" s="14"/>
      <c r="H934" s="14"/>
      <c r="O934" s="152"/>
    </row>
    <row r="935" spans="2:15" ht="15.75" customHeight="1">
      <c r="B935" s="62"/>
      <c r="F935" s="14"/>
      <c r="G935" s="14"/>
      <c r="H935" s="14"/>
      <c r="O935" s="152"/>
    </row>
    <row r="936" spans="2:15" ht="15.75" customHeight="1">
      <c r="B936" s="62"/>
      <c r="F936" s="14"/>
      <c r="G936" s="14"/>
      <c r="H936" s="14"/>
      <c r="O936" s="152"/>
    </row>
    <row r="937" spans="2:15" ht="15.75" customHeight="1">
      <c r="B937" s="62"/>
      <c r="F937" s="14"/>
      <c r="G937" s="14"/>
      <c r="H937" s="14"/>
      <c r="O937" s="152"/>
    </row>
    <row r="938" spans="2:15" ht="15.75" customHeight="1">
      <c r="B938" s="62"/>
      <c r="F938" s="14"/>
      <c r="G938" s="14"/>
      <c r="H938" s="14"/>
      <c r="O938" s="152"/>
    </row>
    <row r="939" spans="2:15" ht="15.75" customHeight="1">
      <c r="B939" s="62"/>
      <c r="F939" s="14"/>
      <c r="G939" s="14"/>
      <c r="H939" s="14"/>
      <c r="O939" s="152"/>
    </row>
    <row r="940" spans="2:15" ht="15.75" customHeight="1">
      <c r="B940" s="62"/>
      <c r="F940" s="14"/>
      <c r="G940" s="14"/>
      <c r="H940" s="14"/>
      <c r="O940" s="152"/>
    </row>
    <row r="941" spans="2:15" ht="15.75" customHeight="1">
      <c r="B941" s="62"/>
      <c r="F941" s="14"/>
      <c r="G941" s="14"/>
      <c r="H941" s="14"/>
      <c r="O941" s="152"/>
    </row>
    <row r="942" spans="2:15" ht="15.75" customHeight="1">
      <c r="B942" s="62"/>
      <c r="F942" s="14"/>
      <c r="G942" s="14"/>
      <c r="H942" s="14"/>
      <c r="O942" s="152"/>
    </row>
    <row r="943" spans="2:15" ht="15.75" customHeight="1">
      <c r="B943" s="62"/>
      <c r="F943" s="14"/>
      <c r="G943" s="14"/>
      <c r="H943" s="14"/>
      <c r="O943" s="152"/>
    </row>
    <row r="944" spans="2:15" ht="15.75" customHeight="1">
      <c r="B944" s="62"/>
      <c r="F944" s="14"/>
      <c r="G944" s="14"/>
      <c r="H944" s="14"/>
      <c r="O944" s="152"/>
    </row>
    <row r="945" spans="2:15" ht="15.75" customHeight="1">
      <c r="B945" s="62"/>
      <c r="F945" s="14"/>
      <c r="G945" s="14"/>
      <c r="H945" s="14"/>
      <c r="O945" s="152"/>
    </row>
    <row r="946" spans="2:15" ht="15.75" customHeight="1">
      <c r="B946" s="62"/>
      <c r="F946" s="14"/>
      <c r="G946" s="14"/>
      <c r="H946" s="14"/>
      <c r="O946" s="152"/>
    </row>
    <row r="947" spans="2:15" ht="15.75" customHeight="1">
      <c r="B947" s="62"/>
      <c r="F947" s="14"/>
      <c r="G947" s="14"/>
      <c r="H947" s="14"/>
      <c r="O947" s="152"/>
    </row>
    <row r="948" spans="2:15" ht="15.75" customHeight="1">
      <c r="B948" s="62"/>
      <c r="F948" s="14"/>
      <c r="G948" s="14"/>
      <c r="H948" s="14"/>
      <c r="O948" s="152"/>
    </row>
    <row r="949" spans="2:15" ht="15.75" customHeight="1">
      <c r="B949" s="62"/>
      <c r="F949" s="14"/>
      <c r="G949" s="14"/>
      <c r="H949" s="14"/>
      <c r="O949" s="152"/>
    </row>
    <row r="950" spans="2:15" ht="15.75" customHeight="1">
      <c r="B950" s="62"/>
      <c r="F950" s="14"/>
      <c r="G950" s="14"/>
      <c r="H950" s="14"/>
      <c r="O950" s="152"/>
    </row>
    <row r="951" spans="2:15" ht="15.75" customHeight="1">
      <c r="B951" s="62"/>
      <c r="F951" s="14"/>
      <c r="G951" s="14"/>
      <c r="H951" s="14"/>
      <c r="O951" s="152"/>
    </row>
    <row r="952" spans="2:15" ht="15.75" customHeight="1">
      <c r="B952" s="62"/>
      <c r="F952" s="14"/>
      <c r="G952" s="14"/>
      <c r="H952" s="14"/>
      <c r="O952" s="152"/>
    </row>
    <row r="953" spans="2:15" ht="15.75" customHeight="1">
      <c r="B953" s="62"/>
      <c r="F953" s="14"/>
      <c r="G953" s="14"/>
      <c r="H953" s="14"/>
      <c r="O953" s="152"/>
    </row>
    <row r="954" spans="2:15" ht="15.75" customHeight="1">
      <c r="B954" s="62"/>
      <c r="F954" s="14"/>
      <c r="G954" s="14"/>
      <c r="H954" s="14"/>
      <c r="O954" s="152"/>
    </row>
    <row r="955" spans="2:15" ht="15.75" customHeight="1">
      <c r="B955" s="62"/>
      <c r="F955" s="14"/>
      <c r="G955" s="14"/>
      <c r="H955" s="14"/>
      <c r="O955" s="152"/>
    </row>
    <row r="956" spans="2:15" ht="15.75" customHeight="1">
      <c r="B956" s="62"/>
      <c r="F956" s="14"/>
      <c r="G956" s="14"/>
      <c r="H956" s="14"/>
      <c r="O956" s="152"/>
    </row>
    <row r="957" spans="2:15" ht="15.75" customHeight="1">
      <c r="B957" s="62"/>
      <c r="F957" s="14"/>
      <c r="G957" s="14"/>
      <c r="H957" s="14"/>
      <c r="O957" s="152"/>
    </row>
    <row r="958" spans="2:15" ht="15.75" customHeight="1">
      <c r="B958" s="62"/>
      <c r="F958" s="14"/>
      <c r="G958" s="14"/>
      <c r="H958" s="14"/>
      <c r="O958" s="152"/>
    </row>
    <row r="959" spans="2:15" ht="15.75" customHeight="1">
      <c r="B959" s="62"/>
      <c r="F959" s="14"/>
      <c r="G959" s="14"/>
      <c r="H959" s="14"/>
      <c r="O959" s="152"/>
    </row>
    <row r="960" spans="2:15" ht="15.75" customHeight="1">
      <c r="B960" s="62"/>
      <c r="F960" s="14"/>
      <c r="G960" s="14"/>
      <c r="H960" s="14"/>
      <c r="O960" s="152"/>
    </row>
    <row r="961" spans="2:15" ht="15.75" customHeight="1">
      <c r="B961" s="62"/>
      <c r="F961" s="14"/>
      <c r="G961" s="14"/>
      <c r="H961" s="14"/>
      <c r="O961" s="152"/>
    </row>
    <row r="962" spans="2:15" ht="15.75" customHeight="1">
      <c r="B962" s="62"/>
      <c r="F962" s="14"/>
      <c r="G962" s="14"/>
      <c r="H962" s="14"/>
      <c r="O962" s="152"/>
    </row>
    <row r="963" spans="2:15" ht="15.75" customHeight="1">
      <c r="B963" s="62"/>
      <c r="F963" s="14"/>
      <c r="G963" s="14"/>
      <c r="H963" s="14"/>
      <c r="O963" s="152"/>
    </row>
    <row r="964" spans="2:15" ht="15.75" customHeight="1">
      <c r="B964" s="62"/>
      <c r="F964" s="14"/>
      <c r="G964" s="14"/>
      <c r="H964" s="14"/>
      <c r="O964" s="152"/>
    </row>
    <row r="965" spans="2:15" ht="15.75" customHeight="1">
      <c r="B965" s="62"/>
      <c r="F965" s="14"/>
      <c r="G965" s="14"/>
      <c r="H965" s="14"/>
      <c r="O965" s="152"/>
    </row>
    <row r="966" spans="2:15" ht="15.75" customHeight="1">
      <c r="B966" s="62"/>
      <c r="F966" s="14"/>
      <c r="G966" s="14"/>
      <c r="H966" s="14"/>
      <c r="O966" s="152"/>
    </row>
    <row r="967" spans="2:15" ht="15.75" customHeight="1">
      <c r="B967" s="62"/>
      <c r="F967" s="14"/>
      <c r="G967" s="14"/>
      <c r="H967" s="14"/>
      <c r="O967" s="152"/>
    </row>
    <row r="968" spans="2:15" ht="15.75" customHeight="1">
      <c r="B968" s="62"/>
      <c r="F968" s="14"/>
      <c r="G968" s="14"/>
      <c r="H968" s="14"/>
      <c r="O968" s="152"/>
    </row>
    <row r="969" spans="2:15" ht="15.75" customHeight="1">
      <c r="B969" s="62"/>
      <c r="F969" s="14"/>
      <c r="G969" s="14"/>
      <c r="H969" s="14"/>
      <c r="O969" s="152"/>
    </row>
    <row r="970" spans="2:15" ht="15.75" customHeight="1">
      <c r="B970" s="62"/>
      <c r="F970" s="14"/>
      <c r="G970" s="14"/>
      <c r="H970" s="14"/>
      <c r="O970" s="152"/>
    </row>
    <row r="971" spans="2:15" ht="15.75" customHeight="1">
      <c r="B971" s="62"/>
      <c r="F971" s="14"/>
      <c r="G971" s="14"/>
      <c r="H971" s="14"/>
      <c r="O971" s="152"/>
    </row>
    <row r="972" spans="2:15" ht="15.75" customHeight="1">
      <c r="B972" s="62"/>
      <c r="F972" s="14"/>
      <c r="G972" s="14"/>
      <c r="H972" s="14"/>
      <c r="O972" s="152"/>
    </row>
    <row r="973" spans="2:15" ht="15.75" customHeight="1">
      <c r="B973" s="62"/>
      <c r="F973" s="14"/>
      <c r="G973" s="14"/>
      <c r="H973" s="14"/>
      <c r="O973" s="152"/>
    </row>
    <row r="974" spans="2:15" ht="15.75" customHeight="1">
      <c r="B974" s="62"/>
      <c r="F974" s="14"/>
      <c r="G974" s="14"/>
      <c r="H974" s="14"/>
      <c r="O974" s="152"/>
    </row>
    <row r="975" spans="2:15" ht="15.75" customHeight="1">
      <c r="B975" s="62"/>
      <c r="F975" s="14"/>
      <c r="G975" s="14"/>
      <c r="H975" s="14"/>
      <c r="O975" s="152"/>
    </row>
    <row r="976" spans="2:15" ht="15.75" customHeight="1">
      <c r="B976" s="62"/>
      <c r="F976" s="14"/>
      <c r="G976" s="14"/>
      <c r="H976" s="14"/>
      <c r="O976" s="152"/>
    </row>
    <row r="977" spans="2:15" ht="15.75" customHeight="1">
      <c r="B977" s="62"/>
      <c r="F977" s="14"/>
      <c r="G977" s="14"/>
      <c r="H977" s="14"/>
      <c r="O977" s="152"/>
    </row>
    <row r="978" spans="2:15" ht="15.75" customHeight="1">
      <c r="B978" s="62"/>
      <c r="F978" s="14"/>
      <c r="G978" s="14"/>
      <c r="H978" s="14"/>
      <c r="O978" s="152"/>
    </row>
    <row r="979" spans="2:15" ht="15.75" customHeight="1">
      <c r="B979" s="62"/>
      <c r="F979" s="14"/>
      <c r="G979" s="14"/>
      <c r="H979" s="14"/>
      <c r="O979" s="152"/>
    </row>
    <row r="980" spans="2:15" ht="15.75" customHeight="1">
      <c r="B980" s="62"/>
      <c r="F980" s="14"/>
      <c r="G980" s="14"/>
      <c r="H980" s="14"/>
      <c r="O980" s="152"/>
    </row>
    <row r="981" spans="2:15" ht="15.75" customHeight="1">
      <c r="B981" s="62"/>
      <c r="F981" s="14"/>
      <c r="G981" s="14"/>
      <c r="H981" s="14"/>
      <c r="O981" s="152"/>
    </row>
    <row r="982" spans="2:15" ht="15.75" customHeight="1">
      <c r="B982" s="62"/>
      <c r="F982" s="14"/>
      <c r="G982" s="14"/>
      <c r="H982" s="14"/>
      <c r="O982" s="152"/>
    </row>
    <row r="983" spans="2:15" ht="15.75" customHeight="1">
      <c r="B983" s="62"/>
      <c r="F983" s="14"/>
      <c r="G983" s="14"/>
      <c r="H983" s="14"/>
      <c r="O983" s="152"/>
    </row>
    <row r="984" spans="2:15" ht="15.75" customHeight="1">
      <c r="B984" s="62"/>
      <c r="F984" s="14"/>
      <c r="G984" s="14"/>
      <c r="H984" s="14"/>
      <c r="O984" s="152"/>
    </row>
    <row r="985" spans="2:15" ht="15.75" customHeight="1">
      <c r="B985" s="62"/>
      <c r="F985" s="14"/>
      <c r="G985" s="14"/>
      <c r="H985" s="14"/>
      <c r="O985" s="152"/>
    </row>
    <row r="986" spans="2:15" ht="15.75" customHeight="1">
      <c r="B986" s="62"/>
      <c r="F986" s="14"/>
      <c r="G986" s="14"/>
      <c r="H986" s="14"/>
      <c r="O986" s="152"/>
    </row>
    <row r="987" spans="2:15" ht="15.75" customHeight="1">
      <c r="B987" s="62"/>
      <c r="F987" s="14"/>
      <c r="G987" s="14"/>
      <c r="H987" s="14"/>
      <c r="O987" s="152"/>
    </row>
    <row r="988" spans="2:15" ht="15.75" customHeight="1">
      <c r="B988" s="62"/>
      <c r="F988" s="14"/>
      <c r="G988" s="14"/>
      <c r="H988" s="14"/>
      <c r="O988" s="152"/>
    </row>
    <row r="989" spans="2:15" ht="15.75" customHeight="1">
      <c r="B989" s="62"/>
      <c r="F989" s="14"/>
      <c r="G989" s="14"/>
      <c r="H989" s="14"/>
      <c r="O989" s="152"/>
    </row>
    <row r="990" spans="2:15" ht="15.75" customHeight="1">
      <c r="B990" s="62"/>
      <c r="F990" s="14"/>
      <c r="G990" s="14"/>
      <c r="H990" s="14"/>
      <c r="O990" s="152"/>
    </row>
    <row r="991" spans="2:15" ht="15.75" customHeight="1">
      <c r="B991" s="62"/>
      <c r="F991" s="14"/>
      <c r="G991" s="14"/>
      <c r="H991" s="14"/>
      <c r="O991" s="152"/>
    </row>
    <row r="992" spans="2:15" ht="15.75" customHeight="1">
      <c r="B992" s="62"/>
      <c r="F992" s="14"/>
      <c r="G992" s="14"/>
      <c r="H992" s="14"/>
      <c r="O992" s="152"/>
    </row>
    <row r="993" spans="2:15" ht="15.75" customHeight="1">
      <c r="B993" s="62"/>
      <c r="F993" s="14"/>
      <c r="G993" s="14"/>
      <c r="H993" s="14"/>
      <c r="O993" s="152"/>
    </row>
    <row r="994" spans="2:15" ht="15.75" customHeight="1">
      <c r="B994" s="62"/>
      <c r="F994" s="14"/>
      <c r="G994" s="14"/>
      <c r="H994" s="14"/>
      <c r="O994" s="152"/>
    </row>
    <row r="995" spans="2:15" ht="15.75" customHeight="1">
      <c r="B995" s="62"/>
      <c r="F995" s="14"/>
      <c r="G995" s="14"/>
      <c r="H995" s="14"/>
      <c r="O995" s="152"/>
    </row>
    <row r="996" spans="2:15" ht="15.75" customHeight="1">
      <c r="B996" s="62"/>
      <c r="F996" s="14"/>
      <c r="G996" s="14"/>
      <c r="H996" s="14"/>
      <c r="O996" s="152"/>
    </row>
    <row r="997" spans="2:15" ht="15.75" customHeight="1">
      <c r="B997" s="62"/>
      <c r="F997" s="14"/>
      <c r="G997" s="14"/>
      <c r="H997" s="14"/>
      <c r="O997" s="152"/>
    </row>
    <row r="998" spans="2:15" ht="15.75" customHeight="1">
      <c r="B998" s="62"/>
      <c r="F998" s="14"/>
      <c r="G998" s="14"/>
      <c r="H998" s="14"/>
      <c r="O998" s="152"/>
    </row>
    <row r="999" spans="2:15" ht="15.75" customHeight="1">
      <c r="B999" s="62"/>
      <c r="F999" s="14"/>
      <c r="G999" s="14"/>
      <c r="H999" s="14"/>
      <c r="O999" s="152"/>
    </row>
    <row r="1000" spans="2:15" ht="15.75" customHeight="1">
      <c r="B1000" s="62"/>
      <c r="F1000" s="14"/>
      <c r="G1000" s="14"/>
      <c r="H1000" s="14"/>
      <c r="O1000" s="152"/>
    </row>
  </sheetData>
  <autoFilter ref="A1:R9" xr:uid="{00000000-0009-0000-0000-000009000000}"/>
  <conditionalFormatting sqref="P2:P1000">
    <cfRule type="expression" dxfId="89" priority="1" stopIfTrue="1">
      <formula>"&gt;0"</formula>
    </cfRule>
    <cfRule type="cellIs" dxfId="88" priority="2" operator="lessThan">
      <formula>0</formula>
    </cfRule>
  </conditionalFormatting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theme="1" tint="0.34998626667073579"/>
  </sheetPr>
  <dimension ref="A1:R996"/>
  <sheetViews>
    <sheetView workbookViewId="0">
      <pane xSplit="3" ySplit="1" topLeftCell="D69" activePane="bottomRight" state="frozen"/>
      <selection pane="topRight" activeCell="D1" sqref="D1"/>
      <selection pane="bottomLeft" activeCell="A2" sqref="A2"/>
      <selection pane="bottomRight" activeCell="A80" sqref="A80:XFD80"/>
    </sheetView>
  </sheetViews>
  <sheetFormatPr defaultColWidth="12.625" defaultRowHeight="15" customHeight="1"/>
  <cols>
    <col min="1" max="1" width="8.625" customWidth="1"/>
    <col min="2" max="2" width="21.5" style="406" customWidth="1"/>
    <col min="3" max="3" width="21.5" customWidth="1"/>
    <col min="4" max="4" width="16.5" customWidth="1"/>
    <col min="5" max="5" width="9.25" customWidth="1"/>
    <col min="6" max="11" width="8.625" customWidth="1"/>
    <col min="12" max="12" width="9.875" bestFit="1" customWidth="1"/>
    <col min="13" max="14" width="8.625" customWidth="1"/>
    <col min="15" max="15" width="12.25" customWidth="1"/>
    <col min="16" max="16" width="9.875" customWidth="1"/>
    <col min="17" max="17" width="13.5" customWidth="1"/>
    <col min="18" max="18" width="12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462" t="s">
        <v>684</v>
      </c>
      <c r="N1" s="25" t="s">
        <v>685</v>
      </c>
      <c r="O1" s="132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50" t="s">
        <v>9</v>
      </c>
      <c r="B2" s="62">
        <v>43830</v>
      </c>
      <c r="C2" s="1" t="s">
        <v>855</v>
      </c>
      <c r="D2" s="111"/>
      <c r="F2" s="14"/>
      <c r="G2" s="2">
        <v>1000</v>
      </c>
      <c r="H2" s="14"/>
      <c r="I2" s="1" t="s">
        <v>91</v>
      </c>
      <c r="J2" s="1" t="s">
        <v>87</v>
      </c>
      <c r="N2" s="13" t="s">
        <v>688</v>
      </c>
      <c r="O2" s="188"/>
      <c r="P2" s="31">
        <f t="shared" ref="P2:P33" si="0">R2-Q2</f>
        <v>1000</v>
      </c>
      <c r="Q2" s="31">
        <f>SUBTOTAL(9,$F$2:F2)</f>
        <v>0</v>
      </c>
      <c r="R2" s="31">
        <f>SUBTOTAL(9,$G$2:G2)</f>
        <v>1000</v>
      </c>
    </row>
    <row r="3" spans="1:18" ht="14.25" customHeight="1">
      <c r="A3" s="150" t="s">
        <v>9</v>
      </c>
      <c r="B3" s="62">
        <v>43846</v>
      </c>
      <c r="C3" s="9" t="s">
        <v>1439</v>
      </c>
      <c r="D3" s="111"/>
      <c r="F3" s="2">
        <v>27.64</v>
      </c>
      <c r="G3" s="14"/>
      <c r="H3" s="14"/>
      <c r="N3" s="13" t="s">
        <v>688</v>
      </c>
      <c r="O3" s="188"/>
      <c r="P3" s="31">
        <f t="shared" si="0"/>
        <v>972.36</v>
      </c>
      <c r="Q3" s="31">
        <f>SUBTOTAL(9,$F$2:F3)</f>
        <v>27.64</v>
      </c>
      <c r="R3" s="31">
        <f>SUBTOTAL(9,$G$2:G3)</f>
        <v>1000</v>
      </c>
    </row>
    <row r="4" spans="1:18" ht="14.25" customHeight="1">
      <c r="A4" s="150" t="s">
        <v>9</v>
      </c>
      <c r="B4" s="62">
        <v>43846</v>
      </c>
      <c r="C4" s="9" t="s">
        <v>1892</v>
      </c>
      <c r="D4" s="111"/>
      <c r="F4" s="2">
        <v>563.20000000000005</v>
      </c>
      <c r="G4" s="14"/>
      <c r="H4" s="14"/>
      <c r="N4" s="13" t="s">
        <v>688</v>
      </c>
      <c r="O4" s="188"/>
      <c r="P4" s="31">
        <f t="shared" si="0"/>
        <v>409.15999999999997</v>
      </c>
      <c r="Q4" s="31">
        <f>SUBTOTAL(9,$F$2:F4)</f>
        <v>590.84</v>
      </c>
      <c r="R4" s="31">
        <f>SUBTOTAL(9,$G$2:G4)</f>
        <v>1000</v>
      </c>
    </row>
    <row r="5" spans="1:18" ht="14.25" customHeight="1">
      <c r="A5" s="150" t="s">
        <v>9</v>
      </c>
      <c r="B5" s="62">
        <v>43865</v>
      </c>
      <c r="C5" s="9" t="s">
        <v>1893</v>
      </c>
      <c r="D5" s="111"/>
      <c r="F5" s="14"/>
      <c r="G5" s="2">
        <v>8424</v>
      </c>
      <c r="H5" s="14"/>
      <c r="N5" s="13" t="s">
        <v>688</v>
      </c>
      <c r="O5" s="188"/>
      <c r="P5" s="31">
        <f t="shared" si="0"/>
        <v>8833.16</v>
      </c>
      <c r="Q5" s="31">
        <f>SUBTOTAL(9,$F$2:F5)</f>
        <v>590.84</v>
      </c>
      <c r="R5" s="31">
        <f>SUBTOTAL(9,$G$2:G5)</f>
        <v>9424</v>
      </c>
    </row>
    <row r="6" spans="1:18" ht="14.25" customHeight="1">
      <c r="A6" s="150" t="s">
        <v>9</v>
      </c>
      <c r="B6" s="62">
        <v>43867</v>
      </c>
      <c r="C6" s="9" t="s">
        <v>1894</v>
      </c>
      <c r="D6" s="111"/>
      <c r="F6" s="2">
        <v>8424</v>
      </c>
      <c r="G6" s="14"/>
      <c r="H6" s="14"/>
      <c r="N6" s="13" t="s">
        <v>688</v>
      </c>
      <c r="O6" s="188"/>
      <c r="P6" s="31">
        <f t="shared" si="0"/>
        <v>409.15999999999985</v>
      </c>
      <c r="Q6" s="31">
        <f>SUBTOTAL(9,$F$2:F6)</f>
        <v>9014.84</v>
      </c>
      <c r="R6" s="31">
        <f>SUBTOTAL(9,$G$2:G6)</f>
        <v>9424</v>
      </c>
    </row>
    <row r="7" spans="1:18" ht="14.25" customHeight="1">
      <c r="A7" s="150" t="s">
        <v>9</v>
      </c>
      <c r="B7" s="62">
        <v>43937</v>
      </c>
      <c r="C7" s="9" t="s">
        <v>1385</v>
      </c>
      <c r="D7" s="111"/>
      <c r="F7" s="14"/>
      <c r="G7" s="14"/>
      <c r="H7" s="14"/>
      <c r="M7" s="1">
        <v>7200</v>
      </c>
      <c r="N7" s="13" t="s">
        <v>688</v>
      </c>
      <c r="O7" s="188"/>
      <c r="P7" s="31">
        <f t="shared" si="0"/>
        <v>409.15999999999985</v>
      </c>
      <c r="Q7" s="31">
        <f>SUBTOTAL(9,$F$2:F7)</f>
        <v>9014.84</v>
      </c>
      <c r="R7" s="31">
        <f>SUBTOTAL(9,$G$2:G7)</f>
        <v>9424</v>
      </c>
    </row>
    <row r="8" spans="1:18" ht="14.25" customHeight="1">
      <c r="A8" s="150" t="s">
        <v>9</v>
      </c>
      <c r="B8" s="62">
        <v>43949</v>
      </c>
      <c r="C8" s="9" t="s">
        <v>1379</v>
      </c>
      <c r="D8" s="111"/>
      <c r="F8" s="2">
        <v>200</v>
      </c>
      <c r="G8" s="14"/>
      <c r="H8" s="14"/>
      <c r="I8" s="1" t="s">
        <v>91</v>
      </c>
      <c r="J8" s="1" t="s">
        <v>87</v>
      </c>
      <c r="N8" s="13" t="s">
        <v>688</v>
      </c>
      <c r="O8" s="188"/>
      <c r="P8" s="31">
        <f t="shared" si="0"/>
        <v>209.15999999999985</v>
      </c>
      <c r="Q8" s="31">
        <f>SUBTOTAL(9,$F$2:F8)</f>
        <v>9214.84</v>
      </c>
      <c r="R8" s="31">
        <f>SUBTOTAL(9,$G$2:G8)</f>
        <v>9424</v>
      </c>
    </row>
    <row r="9" spans="1:18" ht="14.25" customHeight="1">
      <c r="A9" s="150" t="s">
        <v>9</v>
      </c>
      <c r="B9" s="62">
        <v>43962</v>
      </c>
      <c r="C9" s="9" t="s">
        <v>1895</v>
      </c>
      <c r="D9" s="111"/>
      <c r="F9" s="14"/>
      <c r="G9" s="2">
        <v>2527.1999999999998</v>
      </c>
      <c r="H9" s="14"/>
      <c r="I9" s="1" t="s">
        <v>91</v>
      </c>
      <c r="J9" s="1" t="s">
        <v>87</v>
      </c>
      <c r="N9" s="13" t="s">
        <v>688</v>
      </c>
      <c r="O9" s="188"/>
      <c r="P9" s="31">
        <f t="shared" si="0"/>
        <v>2736.3600000000006</v>
      </c>
      <c r="Q9" s="31">
        <f>SUBTOTAL(9,$F$2:F9)</f>
        <v>9214.84</v>
      </c>
      <c r="R9" s="31">
        <f>SUBTOTAL(9,$G$2:G9)</f>
        <v>11951.2</v>
      </c>
    </row>
    <row r="10" spans="1:18" ht="14.25" customHeight="1">
      <c r="A10" s="150" t="s">
        <v>9</v>
      </c>
      <c r="B10" s="62">
        <v>43965</v>
      </c>
      <c r="C10" s="9" t="s">
        <v>1896</v>
      </c>
      <c r="D10" s="111"/>
      <c r="F10" s="2">
        <v>2527.1999999999998</v>
      </c>
      <c r="G10" s="14"/>
      <c r="H10" s="14"/>
      <c r="I10" s="1" t="s">
        <v>91</v>
      </c>
      <c r="J10" s="1" t="s">
        <v>87</v>
      </c>
      <c r="N10" s="13" t="s">
        <v>688</v>
      </c>
      <c r="O10" s="188"/>
      <c r="P10" s="31">
        <f t="shared" si="0"/>
        <v>209.15999999999985</v>
      </c>
      <c r="Q10" s="31">
        <f>SUBTOTAL(9,$F$2:F10)</f>
        <v>11742.04</v>
      </c>
      <c r="R10" s="31">
        <f>SUBTOTAL(9,$G$2:G10)</f>
        <v>11951.2</v>
      </c>
    </row>
    <row r="11" spans="1:18" ht="14.25" customHeight="1">
      <c r="A11" s="150" t="s">
        <v>9</v>
      </c>
      <c r="B11" s="62">
        <v>44020</v>
      </c>
      <c r="C11" s="9" t="s">
        <v>1897</v>
      </c>
      <c r="D11" s="111"/>
      <c r="F11" s="2">
        <v>1521</v>
      </c>
      <c r="G11" s="14"/>
      <c r="H11" s="14"/>
      <c r="I11" s="9" t="s">
        <v>91</v>
      </c>
      <c r="J11" s="9" t="s">
        <v>87</v>
      </c>
      <c r="K11" s="9" t="s">
        <v>953</v>
      </c>
      <c r="L11" s="1">
        <v>755</v>
      </c>
      <c r="N11" s="13" t="s">
        <v>688</v>
      </c>
      <c r="O11" s="189">
        <v>44022</v>
      </c>
      <c r="P11" s="31">
        <f t="shared" si="0"/>
        <v>-1311.8400000000001</v>
      </c>
      <c r="Q11" s="31">
        <f>SUBTOTAL(9,$F$2:F11)</f>
        <v>13263.04</v>
      </c>
      <c r="R11" s="31">
        <f>SUBTOTAL(9,$G$2:G11)</f>
        <v>11951.2</v>
      </c>
    </row>
    <row r="12" spans="1:18" ht="14.25" customHeight="1">
      <c r="A12" s="150" t="s">
        <v>9</v>
      </c>
      <c r="B12" s="62">
        <v>44031</v>
      </c>
      <c r="C12" s="9" t="s">
        <v>1385</v>
      </c>
      <c r="D12" s="111"/>
      <c r="F12" s="14"/>
      <c r="G12" s="14"/>
      <c r="H12" s="14"/>
      <c r="M12" s="1">
        <v>7200</v>
      </c>
      <c r="N12" s="13" t="s">
        <v>688</v>
      </c>
      <c r="O12" s="435"/>
      <c r="P12" s="31">
        <f t="shared" si="0"/>
        <v>-1311.8400000000001</v>
      </c>
      <c r="Q12" s="31">
        <f>SUBTOTAL(9,$F$2:F12)</f>
        <v>13263.04</v>
      </c>
      <c r="R12" s="31">
        <f>SUBTOTAL(9,$G$2:G12)</f>
        <v>11951.2</v>
      </c>
    </row>
    <row r="13" spans="1:18" ht="14.25" customHeight="1">
      <c r="A13" s="150" t="s">
        <v>9</v>
      </c>
      <c r="B13" s="62">
        <v>44059</v>
      </c>
      <c r="C13" s="9" t="s">
        <v>1385</v>
      </c>
      <c r="D13" s="111"/>
      <c r="F13" s="14"/>
      <c r="G13" s="14"/>
      <c r="H13" s="14"/>
      <c r="M13" s="1">
        <v>7200</v>
      </c>
      <c r="N13" s="13" t="s">
        <v>688</v>
      </c>
      <c r="O13" s="435"/>
      <c r="P13" s="31">
        <f t="shared" si="0"/>
        <v>-1311.8400000000001</v>
      </c>
      <c r="Q13" s="31">
        <f>SUBTOTAL(9,$F$2:F13)</f>
        <v>13263.04</v>
      </c>
      <c r="R13" s="31">
        <f>SUBTOTAL(9,$G$2:G13)</f>
        <v>11951.2</v>
      </c>
    </row>
    <row r="14" spans="1:18" ht="14.25" customHeight="1">
      <c r="A14" s="150" t="s">
        <v>9</v>
      </c>
      <c r="B14" s="62">
        <v>44088</v>
      </c>
      <c r="C14" s="9" t="s">
        <v>855</v>
      </c>
      <c r="D14" s="111"/>
      <c r="F14" s="14"/>
      <c r="G14" s="2">
        <v>2500</v>
      </c>
      <c r="H14" s="14"/>
      <c r="I14" s="1" t="s">
        <v>91</v>
      </c>
      <c r="J14" s="1" t="s">
        <v>87</v>
      </c>
      <c r="N14" s="13" t="s">
        <v>688</v>
      </c>
      <c r="O14" s="435"/>
      <c r="P14" s="31">
        <f t="shared" si="0"/>
        <v>1188.1599999999999</v>
      </c>
      <c r="Q14" s="31">
        <f>SUBTOTAL(9,$F$2:F14)</f>
        <v>13263.04</v>
      </c>
      <c r="R14" s="31">
        <f>SUBTOTAL(9,$G$2:G14)</f>
        <v>14451.2</v>
      </c>
    </row>
    <row r="15" spans="1:18" ht="14.25" customHeight="1">
      <c r="A15" s="150" t="s">
        <v>9</v>
      </c>
      <c r="B15" s="62">
        <v>44123</v>
      </c>
      <c r="C15" s="9" t="s">
        <v>1385</v>
      </c>
      <c r="D15" s="111"/>
      <c r="F15" s="14"/>
      <c r="G15" s="14"/>
      <c r="H15" s="14"/>
      <c r="M15" s="1">
        <v>7200</v>
      </c>
      <c r="N15" s="13" t="s">
        <v>688</v>
      </c>
      <c r="O15" s="435"/>
      <c r="P15" s="31">
        <f t="shared" si="0"/>
        <v>1188.1599999999999</v>
      </c>
      <c r="Q15" s="31">
        <f>SUBTOTAL(9,$F$2:F15)</f>
        <v>13263.04</v>
      </c>
      <c r="R15" s="31">
        <f>SUBTOTAL(9,$G$2:G15)</f>
        <v>14451.2</v>
      </c>
    </row>
    <row r="16" spans="1:18" ht="14.25" customHeight="1">
      <c r="A16" s="150" t="s">
        <v>9</v>
      </c>
      <c r="B16" s="62">
        <v>44123</v>
      </c>
      <c r="C16" s="9" t="s">
        <v>1385</v>
      </c>
      <c r="D16" s="111"/>
      <c r="F16" s="14"/>
      <c r="G16" s="14"/>
      <c r="H16" s="14"/>
      <c r="M16" s="1">
        <v>7200</v>
      </c>
      <c r="N16" s="13" t="s">
        <v>688</v>
      </c>
      <c r="O16" s="435"/>
      <c r="P16" s="31">
        <f t="shared" si="0"/>
        <v>1188.1599999999999</v>
      </c>
      <c r="Q16" s="31">
        <f>SUBTOTAL(9,$F$2:F16)</f>
        <v>13263.04</v>
      </c>
      <c r="R16" s="31">
        <f>SUBTOTAL(9,$G$2:G16)</f>
        <v>14451.2</v>
      </c>
    </row>
    <row r="17" spans="1:18" ht="14.25" customHeight="1">
      <c r="A17" s="150" t="s">
        <v>9</v>
      </c>
      <c r="B17" s="62">
        <v>44151</v>
      </c>
      <c r="C17" s="9" t="s">
        <v>1385</v>
      </c>
      <c r="D17" s="111"/>
      <c r="F17" s="14"/>
      <c r="G17" s="14"/>
      <c r="H17" s="14"/>
      <c r="M17" s="1">
        <v>7200</v>
      </c>
      <c r="N17" s="13" t="s">
        <v>688</v>
      </c>
      <c r="O17" s="435"/>
      <c r="P17" s="31">
        <f t="shared" si="0"/>
        <v>1188.1599999999999</v>
      </c>
      <c r="Q17" s="31">
        <f>SUBTOTAL(9,$F$2:F17)</f>
        <v>13263.04</v>
      </c>
      <c r="R17" s="31">
        <f>SUBTOTAL(9,$G$2:G17)</f>
        <v>14451.2</v>
      </c>
    </row>
    <row r="18" spans="1:18" ht="14.25" customHeight="1">
      <c r="A18" s="150" t="s">
        <v>9</v>
      </c>
      <c r="B18" s="62">
        <v>44180</v>
      </c>
      <c r="C18" s="9" t="s">
        <v>1385</v>
      </c>
      <c r="D18" s="111"/>
      <c r="F18" s="14"/>
      <c r="G18" s="14"/>
      <c r="H18" s="14"/>
      <c r="M18" s="1">
        <v>7200</v>
      </c>
      <c r="N18" s="13" t="s">
        <v>688</v>
      </c>
      <c r="O18" s="435"/>
      <c r="P18" s="31">
        <f t="shared" si="0"/>
        <v>1188.1599999999999</v>
      </c>
      <c r="Q18" s="31">
        <f>SUBTOTAL(9,$F$2:F18)</f>
        <v>13263.04</v>
      </c>
      <c r="R18" s="31">
        <f>SUBTOTAL(9,$G$2:G18)</f>
        <v>14451.2</v>
      </c>
    </row>
    <row r="19" spans="1:18" ht="14.25" customHeight="1">
      <c r="A19" s="150" t="s">
        <v>9</v>
      </c>
      <c r="B19" s="62">
        <v>44193</v>
      </c>
      <c r="C19" s="27" t="s">
        <v>1104</v>
      </c>
      <c r="D19" s="9" t="s">
        <v>1895</v>
      </c>
      <c r="F19" s="14"/>
      <c r="G19" s="2">
        <v>7581.6</v>
      </c>
      <c r="H19" s="14"/>
      <c r="I19" s="9" t="s">
        <v>91</v>
      </c>
      <c r="J19" s="9" t="s">
        <v>87</v>
      </c>
      <c r="N19" s="13" t="s">
        <v>688</v>
      </c>
      <c r="O19" s="435"/>
      <c r="P19" s="31">
        <f t="shared" si="0"/>
        <v>8769.760000000002</v>
      </c>
      <c r="Q19" s="31">
        <f>SUBTOTAL(9,$F$2:F19)</f>
        <v>13263.04</v>
      </c>
      <c r="R19" s="31">
        <f>SUBTOTAL(9,$G$2:G19)</f>
        <v>22032.800000000003</v>
      </c>
    </row>
    <row r="20" spans="1:18" ht="14.25" customHeight="1">
      <c r="A20" s="150" t="s">
        <v>9</v>
      </c>
      <c r="B20" s="62">
        <v>44194</v>
      </c>
      <c r="C20" s="27" t="s">
        <v>1104</v>
      </c>
      <c r="D20" s="9" t="s">
        <v>1896</v>
      </c>
      <c r="F20" s="2">
        <v>7581.6</v>
      </c>
      <c r="G20" s="14"/>
      <c r="H20" s="14"/>
      <c r="I20" s="9" t="s">
        <v>91</v>
      </c>
      <c r="J20" s="9" t="s">
        <v>87</v>
      </c>
      <c r="N20" s="13" t="s">
        <v>688</v>
      </c>
      <c r="O20" s="435"/>
      <c r="P20" s="31">
        <f t="shared" si="0"/>
        <v>1188.1600000000035</v>
      </c>
      <c r="Q20" s="31">
        <f>SUBTOTAL(9,$F$2:F20)</f>
        <v>20844.64</v>
      </c>
      <c r="R20" s="31">
        <f>SUBTOTAL(9,$G$2:G20)</f>
        <v>22032.800000000003</v>
      </c>
    </row>
    <row r="21" spans="1:18" ht="14.25" customHeight="1">
      <c r="A21" s="150" t="s">
        <v>9</v>
      </c>
      <c r="B21" s="62">
        <v>44214</v>
      </c>
      <c r="C21" s="111" t="s">
        <v>1898</v>
      </c>
      <c r="F21" s="14"/>
      <c r="G21" s="14"/>
      <c r="H21" s="14"/>
      <c r="M21" s="1">
        <v>7700</v>
      </c>
      <c r="N21" s="13" t="s">
        <v>688</v>
      </c>
      <c r="O21" s="435"/>
      <c r="P21" s="31">
        <f t="shared" si="0"/>
        <v>1188.1600000000035</v>
      </c>
      <c r="Q21" s="31">
        <f>SUBTOTAL(9,$F$2:F21)</f>
        <v>20844.64</v>
      </c>
      <c r="R21" s="31">
        <f>SUBTOTAL(9,$G$2:G21)</f>
        <v>22032.800000000003</v>
      </c>
    </row>
    <row r="22" spans="1:18" ht="14.25" customHeight="1">
      <c r="A22" s="150" t="s">
        <v>9</v>
      </c>
      <c r="B22" s="62">
        <v>44242</v>
      </c>
      <c r="C22" s="111" t="s">
        <v>1898</v>
      </c>
      <c r="F22" s="14"/>
      <c r="G22" s="14"/>
      <c r="H22" s="14"/>
      <c r="M22" s="1">
        <v>7700</v>
      </c>
      <c r="N22" s="13" t="s">
        <v>688</v>
      </c>
      <c r="O22" s="435"/>
      <c r="P22" s="31">
        <f t="shared" si="0"/>
        <v>1188.1600000000035</v>
      </c>
      <c r="Q22" s="31">
        <f>SUBTOTAL(9,$F$2:F22)</f>
        <v>20844.64</v>
      </c>
      <c r="R22" s="31">
        <f>SUBTOTAL(9,$G$2:G22)</f>
        <v>22032.800000000003</v>
      </c>
    </row>
    <row r="23" spans="1:18" ht="14.25" customHeight="1">
      <c r="A23" s="150" t="s">
        <v>9</v>
      </c>
      <c r="B23" s="62">
        <v>44273</v>
      </c>
      <c r="C23" s="111" t="s">
        <v>1898</v>
      </c>
      <c r="F23" s="14"/>
      <c r="G23" s="14"/>
      <c r="H23" s="14"/>
      <c r="M23" s="1">
        <v>7700</v>
      </c>
      <c r="N23" s="13" t="s">
        <v>688</v>
      </c>
      <c r="O23" s="435"/>
      <c r="P23" s="31">
        <f t="shared" si="0"/>
        <v>1188.1600000000035</v>
      </c>
      <c r="Q23" s="31">
        <f>SUBTOTAL(9,$F$2:F23)</f>
        <v>20844.64</v>
      </c>
      <c r="R23" s="31">
        <f>SUBTOTAL(9,$G$2:G23)</f>
        <v>22032.800000000003</v>
      </c>
    </row>
    <row r="24" spans="1:18" ht="14.25" customHeight="1">
      <c r="A24" s="150" t="s">
        <v>9</v>
      </c>
      <c r="B24" s="62">
        <v>44306</v>
      </c>
      <c r="C24" s="111" t="s">
        <v>1898</v>
      </c>
      <c r="F24" s="14"/>
      <c r="G24" s="14"/>
      <c r="H24" s="14"/>
      <c r="M24" s="1">
        <v>7700</v>
      </c>
      <c r="N24" s="13" t="s">
        <v>688</v>
      </c>
      <c r="O24" s="435"/>
      <c r="P24" s="31">
        <f t="shared" si="0"/>
        <v>1188.1600000000035</v>
      </c>
      <c r="Q24" s="31">
        <f>SUBTOTAL(9,$F$2:F24)</f>
        <v>20844.64</v>
      </c>
      <c r="R24" s="31">
        <f>SUBTOTAL(9,$G$2:G24)</f>
        <v>22032.800000000003</v>
      </c>
    </row>
    <row r="25" spans="1:18" ht="14.25" customHeight="1">
      <c r="A25" s="150" t="s">
        <v>9</v>
      </c>
      <c r="B25" s="62">
        <v>44337</v>
      </c>
      <c r="C25" s="111" t="s">
        <v>1898</v>
      </c>
      <c r="F25" s="14"/>
      <c r="G25" s="14"/>
      <c r="H25" s="14"/>
      <c r="M25" s="1">
        <v>7700</v>
      </c>
      <c r="N25" s="13" t="s">
        <v>688</v>
      </c>
      <c r="O25" s="435"/>
      <c r="P25" s="31">
        <f t="shared" si="0"/>
        <v>1188.1600000000035</v>
      </c>
      <c r="Q25" s="31">
        <f>SUBTOTAL(9,$F$2:F25)</f>
        <v>20844.64</v>
      </c>
      <c r="R25" s="31">
        <f>SUBTOTAL(9,$G$2:G25)</f>
        <v>22032.800000000003</v>
      </c>
    </row>
    <row r="26" spans="1:18" ht="14.25" customHeight="1">
      <c r="A26" s="150" t="s">
        <v>9</v>
      </c>
      <c r="B26" s="62">
        <v>44364</v>
      </c>
      <c r="C26" s="111" t="s">
        <v>1898</v>
      </c>
      <c r="D26" s="111"/>
      <c r="F26" s="14"/>
      <c r="G26" s="14"/>
      <c r="H26" s="14"/>
      <c r="I26" s="573"/>
      <c r="J26" s="573"/>
      <c r="M26" s="1">
        <v>7700</v>
      </c>
      <c r="N26" s="13" t="s">
        <v>688</v>
      </c>
      <c r="O26" s="435"/>
      <c r="P26" s="31">
        <f t="shared" si="0"/>
        <v>1188.1600000000035</v>
      </c>
      <c r="Q26" s="31">
        <f>SUBTOTAL(9,$F$2:F26)</f>
        <v>20844.64</v>
      </c>
      <c r="R26" s="31">
        <f>SUBTOTAL(9,$G$2:G26)</f>
        <v>22032.800000000003</v>
      </c>
    </row>
    <row r="27" spans="1:18" ht="14.25" customHeight="1">
      <c r="A27" s="150" t="s">
        <v>9</v>
      </c>
      <c r="B27" s="62">
        <v>44374</v>
      </c>
      <c r="C27" s="27" t="s">
        <v>1104</v>
      </c>
      <c r="D27" s="9" t="s">
        <v>1899</v>
      </c>
      <c r="F27" s="14"/>
      <c r="G27" s="2">
        <v>5054.3999999999996</v>
      </c>
      <c r="H27" s="14"/>
      <c r="I27" s="9" t="s">
        <v>91</v>
      </c>
      <c r="J27" s="9" t="s">
        <v>87</v>
      </c>
      <c r="N27" s="13" t="s">
        <v>688</v>
      </c>
      <c r="O27" s="435"/>
      <c r="P27" s="31">
        <f t="shared" si="0"/>
        <v>6242.5600000000049</v>
      </c>
      <c r="Q27" s="31">
        <f>SUBTOTAL(9,$F$2:F27)</f>
        <v>20844.64</v>
      </c>
      <c r="R27" s="31">
        <f>SUBTOTAL(9,$G$2:G27)</f>
        <v>27087.200000000004</v>
      </c>
    </row>
    <row r="28" spans="1:18" ht="14.25" customHeight="1">
      <c r="A28" s="150" t="s">
        <v>9</v>
      </c>
      <c r="B28" s="62">
        <v>44375</v>
      </c>
      <c r="C28" s="27" t="s">
        <v>1104</v>
      </c>
      <c r="D28" s="9" t="s">
        <v>1894</v>
      </c>
      <c r="F28" s="2">
        <v>5054.3999999999996</v>
      </c>
      <c r="G28" s="14"/>
      <c r="H28" s="14"/>
      <c r="I28" s="9" t="s">
        <v>91</v>
      </c>
      <c r="J28" s="9" t="s">
        <v>87</v>
      </c>
      <c r="M28" s="573"/>
      <c r="N28" s="13" t="s">
        <v>688</v>
      </c>
      <c r="O28" s="435"/>
      <c r="P28" s="31">
        <f t="shared" si="0"/>
        <v>1188.1600000000035</v>
      </c>
      <c r="Q28" s="31">
        <f>SUBTOTAL(9,$F$2:F28)</f>
        <v>25899.040000000001</v>
      </c>
      <c r="R28" s="31">
        <f>SUBTOTAL(9,$G$2:G28)</f>
        <v>27087.200000000004</v>
      </c>
    </row>
    <row r="29" spans="1:18" ht="14.25" customHeight="1">
      <c r="A29" s="150" t="s">
        <v>9</v>
      </c>
      <c r="B29" s="62">
        <v>44396</v>
      </c>
      <c r="C29" s="111" t="s">
        <v>1898</v>
      </c>
      <c r="D29" s="111"/>
      <c r="F29" s="14"/>
      <c r="G29" s="14"/>
      <c r="H29" s="14"/>
      <c r="M29" s="1">
        <v>7700</v>
      </c>
      <c r="N29" s="13" t="s">
        <v>688</v>
      </c>
      <c r="O29" s="435"/>
      <c r="P29" s="31">
        <f t="shared" si="0"/>
        <v>1188.1600000000035</v>
      </c>
      <c r="Q29" s="31">
        <f>SUBTOTAL(9,$F$2:F29)</f>
        <v>25899.040000000001</v>
      </c>
      <c r="R29" s="31">
        <f>SUBTOTAL(9,$G$2:G29)</f>
        <v>27087.200000000004</v>
      </c>
    </row>
    <row r="30" spans="1:18" ht="14.25" customHeight="1">
      <c r="A30" s="150" t="s">
        <v>9</v>
      </c>
      <c r="B30" s="62">
        <v>44431</v>
      </c>
      <c r="C30" s="111" t="s">
        <v>1898</v>
      </c>
      <c r="D30" s="111"/>
      <c r="F30" s="14"/>
      <c r="G30" s="14"/>
      <c r="H30" s="14"/>
      <c r="M30" s="1">
        <v>7700</v>
      </c>
      <c r="N30" s="13" t="s">
        <v>688</v>
      </c>
      <c r="O30" s="435"/>
      <c r="P30" s="31">
        <f t="shared" si="0"/>
        <v>1188.1600000000035</v>
      </c>
      <c r="Q30" s="31">
        <f>SUBTOTAL(9,$F$2:F30)</f>
        <v>25899.040000000001</v>
      </c>
      <c r="R30" s="31">
        <f>SUBTOTAL(9,$G$2:G30)</f>
        <v>27087.200000000004</v>
      </c>
    </row>
    <row r="31" spans="1:18" ht="14.25" customHeight="1">
      <c r="A31" s="150" t="s">
        <v>9</v>
      </c>
      <c r="B31" s="62">
        <v>44458</v>
      </c>
      <c r="C31" s="111" t="s">
        <v>1898</v>
      </c>
      <c r="D31" s="111"/>
      <c r="F31" s="14"/>
      <c r="G31" s="14"/>
      <c r="H31" s="14"/>
      <c r="M31" s="1">
        <v>7700</v>
      </c>
      <c r="N31" s="13" t="s">
        <v>688</v>
      </c>
      <c r="O31" s="435"/>
      <c r="P31" s="31">
        <f t="shared" si="0"/>
        <v>1188.1600000000035</v>
      </c>
      <c r="Q31" s="31">
        <f>SUBTOTAL(9,$F$2:F31)</f>
        <v>25899.040000000001</v>
      </c>
      <c r="R31" s="31">
        <f>SUBTOTAL(9,$G$2:G31)</f>
        <v>27087.200000000004</v>
      </c>
    </row>
    <row r="32" spans="1:18" ht="14.25" customHeight="1">
      <c r="A32" s="150" t="s">
        <v>9</v>
      </c>
      <c r="B32" s="62">
        <v>44553</v>
      </c>
      <c r="C32" s="111" t="s">
        <v>1898</v>
      </c>
      <c r="D32" s="111"/>
      <c r="F32" s="14"/>
      <c r="G32" s="14"/>
      <c r="H32" s="14"/>
      <c r="M32" s="1">
        <v>7700</v>
      </c>
      <c r="N32" s="13" t="s">
        <v>688</v>
      </c>
      <c r="O32" s="435"/>
      <c r="P32" s="31">
        <f t="shared" si="0"/>
        <v>1188.1600000000035</v>
      </c>
      <c r="Q32" s="31">
        <f>SUBTOTAL(9,$F$2:F32)</f>
        <v>25899.040000000001</v>
      </c>
      <c r="R32" s="31">
        <f>SUBTOTAL(9,$G$2:G32)</f>
        <v>27087.200000000004</v>
      </c>
    </row>
    <row r="33" spans="1:18" ht="14.25" customHeight="1">
      <c r="A33" s="150" t="s">
        <v>9</v>
      </c>
      <c r="B33" s="62">
        <v>44704</v>
      </c>
      <c r="C33" s="111" t="s">
        <v>1898</v>
      </c>
      <c r="D33" s="111"/>
      <c r="F33" s="14"/>
      <c r="G33" s="14"/>
      <c r="H33" s="14"/>
      <c r="M33" s="1">
        <v>8700</v>
      </c>
      <c r="N33" s="13" t="s">
        <v>688</v>
      </c>
      <c r="O33" s="435"/>
      <c r="P33" s="31">
        <f t="shared" si="0"/>
        <v>1188.1600000000035</v>
      </c>
      <c r="Q33" s="31">
        <f>SUBTOTAL(9,$F$2:F33)</f>
        <v>25899.040000000001</v>
      </c>
      <c r="R33" s="31">
        <f>SUBTOTAL(9,$G$2:G33)</f>
        <v>27087.200000000004</v>
      </c>
    </row>
    <row r="34" spans="1:18" ht="14.25" customHeight="1">
      <c r="A34" s="150" t="s">
        <v>9</v>
      </c>
      <c r="B34" s="62">
        <v>44732</v>
      </c>
      <c r="C34" s="111" t="s">
        <v>1898</v>
      </c>
      <c r="D34" s="111"/>
      <c r="F34" s="14"/>
      <c r="G34" s="14"/>
      <c r="H34" s="14"/>
      <c r="M34" s="1">
        <v>7700</v>
      </c>
      <c r="N34" s="13" t="s">
        <v>688</v>
      </c>
      <c r="O34" s="435"/>
      <c r="P34" s="31">
        <f t="shared" ref="P34:P65" si="1">R34-Q34</f>
        <v>1188.1600000000035</v>
      </c>
      <c r="Q34" s="31">
        <f>SUBTOTAL(9,$F$2:F34)</f>
        <v>25899.040000000001</v>
      </c>
      <c r="R34" s="31">
        <f>SUBTOTAL(9,$G$2:G34)</f>
        <v>27087.200000000004</v>
      </c>
    </row>
    <row r="35" spans="1:18" ht="14.25" customHeight="1">
      <c r="A35" s="150" t="s">
        <v>9</v>
      </c>
      <c r="B35" s="62">
        <v>44788</v>
      </c>
      <c r="C35" s="111" t="s">
        <v>1898</v>
      </c>
      <c r="D35" s="111"/>
      <c r="F35" s="14"/>
      <c r="G35" s="14"/>
      <c r="H35" s="14"/>
      <c r="M35" s="1">
        <v>7700</v>
      </c>
      <c r="N35" s="13" t="s">
        <v>688</v>
      </c>
      <c r="O35" s="435"/>
      <c r="P35" s="31">
        <f t="shared" si="1"/>
        <v>1188.1600000000035</v>
      </c>
      <c r="Q35" s="31">
        <f>SUBTOTAL(9,$F$2:F35)</f>
        <v>25899.040000000001</v>
      </c>
      <c r="R35" s="31">
        <f>SUBTOTAL(9,$G$2:G35)</f>
        <v>27087.200000000004</v>
      </c>
    </row>
    <row r="36" spans="1:18" ht="14.25" customHeight="1">
      <c r="A36" s="150" t="s">
        <v>9</v>
      </c>
      <c r="B36" s="62">
        <v>44824</v>
      </c>
      <c r="C36" s="111" t="s">
        <v>1898</v>
      </c>
      <c r="D36" s="111"/>
      <c r="F36" s="14"/>
      <c r="G36" s="14"/>
      <c r="H36" s="14"/>
      <c r="M36" s="1">
        <v>7700</v>
      </c>
      <c r="N36" s="13" t="s">
        <v>688</v>
      </c>
      <c r="O36" s="435"/>
      <c r="P36" s="31">
        <f t="shared" si="1"/>
        <v>1188.1600000000035</v>
      </c>
      <c r="Q36" s="31">
        <f>SUBTOTAL(9,$F$2:F36)</f>
        <v>25899.040000000001</v>
      </c>
      <c r="R36" s="31">
        <f>SUBTOTAL(9,$G$2:G36)</f>
        <v>27087.200000000004</v>
      </c>
    </row>
    <row r="37" spans="1:18" ht="14.25" customHeight="1">
      <c r="A37" s="150" t="s">
        <v>9</v>
      </c>
      <c r="B37" s="62">
        <v>44854</v>
      </c>
      <c r="C37" s="111" t="s">
        <v>1898</v>
      </c>
      <c r="D37" s="111"/>
      <c r="F37" s="14"/>
      <c r="G37" s="14"/>
      <c r="H37" s="14"/>
      <c r="M37" s="1">
        <v>7700</v>
      </c>
      <c r="N37" s="13" t="s">
        <v>688</v>
      </c>
      <c r="O37" s="435"/>
      <c r="P37" s="31">
        <f t="shared" si="1"/>
        <v>1188.1600000000035</v>
      </c>
      <c r="Q37" s="31">
        <f>SUBTOTAL(9,$F$2:F37)</f>
        <v>25899.040000000001</v>
      </c>
      <c r="R37" s="31">
        <f>SUBTOTAL(9,$G$2:G37)</f>
        <v>27087.200000000004</v>
      </c>
    </row>
    <row r="38" spans="1:18" ht="14.25" customHeight="1">
      <c r="A38" s="150" t="s">
        <v>9</v>
      </c>
      <c r="B38" s="62">
        <v>44881</v>
      </c>
      <c r="C38" s="111" t="s">
        <v>1898</v>
      </c>
      <c r="D38" s="111"/>
      <c r="F38" s="14"/>
      <c r="G38" s="14"/>
      <c r="H38" s="14"/>
      <c r="M38" s="1">
        <v>7700</v>
      </c>
      <c r="N38" s="13" t="s">
        <v>688</v>
      </c>
      <c r="O38" s="435"/>
      <c r="P38" s="31">
        <f t="shared" si="1"/>
        <v>1188.1600000000035</v>
      </c>
      <c r="Q38" s="31">
        <f>SUBTOTAL(9,$F$2:F38)</f>
        <v>25899.040000000001</v>
      </c>
      <c r="R38" s="31">
        <f>SUBTOTAL(9,$G$2:G38)</f>
        <v>27087.200000000004</v>
      </c>
    </row>
    <row r="39" spans="1:18" ht="14.25" customHeight="1">
      <c r="A39" s="150" t="s">
        <v>9</v>
      </c>
      <c r="B39" s="62">
        <v>44943</v>
      </c>
      <c r="C39" s="111" t="s">
        <v>1898</v>
      </c>
      <c r="D39" s="111"/>
      <c r="F39" s="14"/>
      <c r="G39" s="14"/>
      <c r="H39" s="14"/>
      <c r="M39" s="1">
        <v>7700</v>
      </c>
      <c r="N39" s="13" t="s">
        <v>688</v>
      </c>
      <c r="O39" s="435"/>
      <c r="P39" s="31">
        <f t="shared" si="1"/>
        <v>1188.1600000000035</v>
      </c>
      <c r="Q39" s="31">
        <f>SUBTOTAL(9,$F$2:F39)</f>
        <v>25899.040000000001</v>
      </c>
      <c r="R39" s="31">
        <f>SUBTOTAL(9,$G$2:G39)</f>
        <v>27087.200000000004</v>
      </c>
    </row>
    <row r="40" spans="1:18" ht="14.25" customHeight="1">
      <c r="A40" s="150" t="s">
        <v>9</v>
      </c>
      <c r="B40" s="62">
        <v>44977</v>
      </c>
      <c r="C40" s="111" t="s">
        <v>1898</v>
      </c>
      <c r="D40" s="111"/>
      <c r="F40" s="14"/>
      <c r="G40" s="14"/>
      <c r="H40" s="14"/>
      <c r="M40" s="1">
        <v>7700</v>
      </c>
      <c r="N40" s="13" t="s">
        <v>688</v>
      </c>
      <c r="O40" s="435"/>
      <c r="P40" s="31">
        <f t="shared" si="1"/>
        <v>1188.1600000000035</v>
      </c>
      <c r="Q40" s="31">
        <f>SUBTOTAL(9,$F$2:F40)</f>
        <v>25899.040000000001</v>
      </c>
      <c r="R40" s="31">
        <f>SUBTOTAL(9,$G$2:G40)</f>
        <v>27087.200000000004</v>
      </c>
    </row>
    <row r="41" spans="1:18" ht="14.25" customHeight="1">
      <c r="A41" s="150" t="s">
        <v>9</v>
      </c>
      <c r="B41" s="62">
        <v>45001</v>
      </c>
      <c r="C41" s="111" t="s">
        <v>1898</v>
      </c>
      <c r="D41" s="111"/>
      <c r="F41" s="14"/>
      <c r="G41" s="14"/>
      <c r="H41" s="14"/>
      <c r="M41" s="1">
        <v>7700</v>
      </c>
      <c r="N41" s="13" t="s">
        <v>688</v>
      </c>
      <c r="O41" s="435"/>
      <c r="P41" s="31">
        <f t="shared" si="1"/>
        <v>1188.1600000000035</v>
      </c>
      <c r="Q41" s="31">
        <f>SUBTOTAL(9,$F$2:F41)</f>
        <v>25899.040000000001</v>
      </c>
      <c r="R41" s="31">
        <f>SUBTOTAL(9,$G$2:G41)</f>
        <v>27087.200000000004</v>
      </c>
    </row>
    <row r="42" spans="1:18" ht="14.25" customHeight="1">
      <c r="A42" s="150" t="s">
        <v>9</v>
      </c>
      <c r="B42" s="62">
        <v>45033</v>
      </c>
      <c r="C42" s="111" t="s">
        <v>1898</v>
      </c>
      <c r="D42" s="111"/>
      <c r="F42" s="14"/>
      <c r="G42" s="14"/>
      <c r="H42" s="14"/>
      <c r="M42" s="1">
        <v>7700</v>
      </c>
      <c r="N42" s="13" t="s">
        <v>688</v>
      </c>
      <c r="O42" s="435"/>
      <c r="P42" s="31">
        <f t="shared" si="1"/>
        <v>1188.1600000000035</v>
      </c>
      <c r="Q42" s="31">
        <f>SUBTOTAL(9,$F$2:F42)</f>
        <v>25899.040000000001</v>
      </c>
      <c r="R42" s="31">
        <f>SUBTOTAL(9,$G$2:G42)</f>
        <v>27087.200000000004</v>
      </c>
    </row>
    <row r="43" spans="1:18" ht="14.25" customHeight="1">
      <c r="A43" s="150" t="s">
        <v>9</v>
      </c>
      <c r="B43" s="62">
        <v>45068</v>
      </c>
      <c r="C43" s="111" t="s">
        <v>1898</v>
      </c>
      <c r="D43" s="111"/>
      <c r="F43" s="14"/>
      <c r="G43" s="14"/>
      <c r="H43" s="14"/>
      <c r="M43" s="1">
        <v>7700</v>
      </c>
      <c r="N43" s="13" t="s">
        <v>688</v>
      </c>
      <c r="O43" s="435"/>
      <c r="P43" s="31">
        <f t="shared" si="1"/>
        <v>1188.1600000000035</v>
      </c>
      <c r="Q43" s="31">
        <f>SUBTOTAL(9,$F$2:F43)</f>
        <v>25899.040000000001</v>
      </c>
      <c r="R43" s="31">
        <f>SUBTOTAL(9,$G$2:G43)</f>
        <v>27087.200000000004</v>
      </c>
    </row>
    <row r="44" spans="1:18" ht="14.25" customHeight="1">
      <c r="A44" s="150" t="s">
        <v>9</v>
      </c>
      <c r="B44" s="62">
        <v>45098</v>
      </c>
      <c r="C44" s="111" t="s">
        <v>1898</v>
      </c>
      <c r="D44" s="111"/>
      <c r="F44" s="14"/>
      <c r="G44" s="14"/>
      <c r="H44" s="14"/>
      <c r="M44" s="1">
        <v>7700</v>
      </c>
      <c r="N44" s="13" t="s">
        <v>688</v>
      </c>
      <c r="O44" s="435"/>
      <c r="P44" s="31">
        <f t="shared" si="1"/>
        <v>1188.1600000000035</v>
      </c>
      <c r="Q44" s="31">
        <f>SUBTOTAL(9,$F$2:F44)</f>
        <v>25899.040000000001</v>
      </c>
      <c r="R44" s="31">
        <f>SUBTOTAL(9,$G$2:G44)</f>
        <v>27087.200000000004</v>
      </c>
    </row>
    <row r="45" spans="1:18" ht="14.25" customHeight="1">
      <c r="A45" s="150" t="s">
        <v>9</v>
      </c>
      <c r="B45" s="62">
        <v>45124</v>
      </c>
      <c r="C45" s="111" t="s">
        <v>1898</v>
      </c>
      <c r="D45" s="111"/>
      <c r="F45" s="14"/>
      <c r="G45" s="14"/>
      <c r="H45" s="14"/>
      <c r="M45" s="1">
        <v>7700</v>
      </c>
      <c r="N45" s="13" t="s">
        <v>688</v>
      </c>
      <c r="O45" s="435"/>
      <c r="P45" s="31">
        <f t="shared" si="1"/>
        <v>1188.1600000000035</v>
      </c>
      <c r="Q45" s="31">
        <f>SUBTOTAL(9,$F$2:F45)</f>
        <v>25899.040000000001</v>
      </c>
      <c r="R45" s="31">
        <f>SUBTOTAL(9,$G$2:G45)</f>
        <v>27087.200000000004</v>
      </c>
    </row>
    <row r="46" spans="1:18" ht="14.25" customHeight="1">
      <c r="A46" s="150" t="s">
        <v>9</v>
      </c>
      <c r="B46" s="62">
        <v>45187</v>
      </c>
      <c r="C46" s="111" t="s">
        <v>1898</v>
      </c>
      <c r="D46" s="111"/>
      <c r="F46" s="14"/>
      <c r="G46" s="14"/>
      <c r="H46" s="14"/>
      <c r="M46" s="1">
        <v>7700</v>
      </c>
      <c r="N46" s="13" t="s">
        <v>688</v>
      </c>
      <c r="O46" s="435"/>
      <c r="P46" s="31">
        <f t="shared" si="1"/>
        <v>1188.1600000000035</v>
      </c>
      <c r="Q46" s="31">
        <f>SUBTOTAL(9,$F$2:F46)</f>
        <v>25899.040000000001</v>
      </c>
      <c r="R46" s="31">
        <f>SUBTOTAL(9,$G$2:G46)</f>
        <v>27087.200000000004</v>
      </c>
    </row>
    <row r="47" spans="1:18" ht="14.25" customHeight="1">
      <c r="A47" s="150" t="s">
        <v>9</v>
      </c>
      <c r="B47" s="62">
        <v>45223</v>
      </c>
      <c r="C47" s="111" t="s">
        <v>1898</v>
      </c>
      <c r="D47" s="111"/>
      <c r="F47" s="14"/>
      <c r="G47" s="14"/>
      <c r="H47" s="14"/>
      <c r="M47" s="1">
        <v>8700</v>
      </c>
      <c r="N47" s="13" t="s">
        <v>688</v>
      </c>
      <c r="O47" s="435"/>
      <c r="P47" s="31">
        <f t="shared" si="1"/>
        <v>1188.1600000000035</v>
      </c>
      <c r="Q47" s="31">
        <f>SUBTOTAL(9,$F$2:F47)</f>
        <v>25899.040000000001</v>
      </c>
      <c r="R47" s="31">
        <f>SUBTOTAL(9,$G$2:G47)</f>
        <v>27087.200000000004</v>
      </c>
    </row>
    <row r="48" spans="1:18" ht="14.25" customHeight="1">
      <c r="A48" s="150" t="s">
        <v>9</v>
      </c>
      <c r="B48" s="62">
        <v>45250</v>
      </c>
      <c r="C48" s="111" t="s">
        <v>1898</v>
      </c>
      <c r="D48" s="111"/>
      <c r="F48" s="14"/>
      <c r="G48" s="14"/>
      <c r="H48" s="14"/>
      <c r="M48" s="1">
        <v>8700</v>
      </c>
      <c r="N48" s="13" t="s">
        <v>688</v>
      </c>
      <c r="O48" s="435"/>
      <c r="P48" s="31">
        <f t="shared" si="1"/>
        <v>1188.1600000000035</v>
      </c>
      <c r="Q48" s="31">
        <f>SUBTOTAL(9,$F$2:F48)</f>
        <v>25899.040000000001</v>
      </c>
      <c r="R48" s="31">
        <f>SUBTOTAL(9,$G$2:G48)</f>
        <v>27087.200000000004</v>
      </c>
    </row>
    <row r="49" spans="1:18" ht="14.25" customHeight="1">
      <c r="A49" s="150" t="s">
        <v>9</v>
      </c>
      <c r="B49" s="62">
        <v>45277</v>
      </c>
      <c r="C49" s="111" t="s">
        <v>1898</v>
      </c>
      <c r="D49" s="111"/>
      <c r="F49" s="14"/>
      <c r="G49" s="14"/>
      <c r="H49" s="14"/>
      <c r="M49" s="1">
        <v>8700</v>
      </c>
      <c r="N49" s="13" t="s">
        <v>688</v>
      </c>
      <c r="O49" s="435"/>
      <c r="P49" s="31">
        <f t="shared" si="1"/>
        <v>1188.1600000000035</v>
      </c>
      <c r="Q49" s="31">
        <f>SUBTOTAL(9,$F$2:F49)</f>
        <v>25899.040000000001</v>
      </c>
      <c r="R49" s="31">
        <f>SUBTOTAL(9,$G$2:G49)</f>
        <v>27087.200000000004</v>
      </c>
    </row>
    <row r="50" spans="1:18" ht="14.25" customHeight="1">
      <c r="A50" s="150" t="s">
        <v>9</v>
      </c>
      <c r="B50" s="62">
        <v>45306</v>
      </c>
      <c r="C50" s="111" t="s">
        <v>1898</v>
      </c>
      <c r="D50" s="111"/>
      <c r="F50" s="14"/>
      <c r="G50" s="14"/>
      <c r="H50" s="14"/>
      <c r="M50" s="1">
        <v>8700</v>
      </c>
      <c r="N50" s="13" t="s">
        <v>688</v>
      </c>
      <c r="O50" s="435"/>
      <c r="P50" s="31">
        <f t="shared" si="1"/>
        <v>1188.1600000000035</v>
      </c>
      <c r="Q50" s="31">
        <f>SUBTOTAL(9,$F$2:F50)</f>
        <v>25899.040000000001</v>
      </c>
      <c r="R50" s="31">
        <f>SUBTOTAL(9,$G$2:G50)</f>
        <v>27087.200000000004</v>
      </c>
    </row>
    <row r="51" spans="1:18" ht="14.25" customHeight="1">
      <c r="A51" s="150" t="s">
        <v>9</v>
      </c>
      <c r="B51" s="62">
        <v>45340</v>
      </c>
      <c r="C51" s="111" t="s">
        <v>1898</v>
      </c>
      <c r="D51" s="111"/>
      <c r="F51" s="14"/>
      <c r="G51" s="14"/>
      <c r="H51" s="14"/>
      <c r="M51" s="1">
        <v>8700</v>
      </c>
      <c r="N51" s="13" t="s">
        <v>688</v>
      </c>
      <c r="O51" s="435"/>
      <c r="P51" s="31">
        <f t="shared" si="1"/>
        <v>1188.1600000000035</v>
      </c>
      <c r="Q51" s="31">
        <f>SUBTOTAL(9,$F$2:F51)</f>
        <v>25899.040000000001</v>
      </c>
      <c r="R51" s="31">
        <f>SUBTOTAL(9,$G$2:G51)</f>
        <v>27087.200000000004</v>
      </c>
    </row>
    <row r="52" spans="1:18" ht="14.25" customHeight="1">
      <c r="A52" s="150" t="s">
        <v>9</v>
      </c>
      <c r="B52" s="62">
        <v>45368</v>
      </c>
      <c r="C52" s="111" t="s">
        <v>1898</v>
      </c>
      <c r="D52" s="111"/>
      <c r="F52" s="14"/>
      <c r="G52" s="14"/>
      <c r="H52" s="14"/>
      <c r="M52" s="1">
        <v>8700</v>
      </c>
      <c r="N52" s="13" t="s">
        <v>688</v>
      </c>
      <c r="O52" s="435"/>
      <c r="P52" s="31">
        <f t="shared" si="1"/>
        <v>1188.1600000000035</v>
      </c>
      <c r="Q52" s="31">
        <f>SUBTOTAL(9,$F$2:F52)</f>
        <v>25899.040000000001</v>
      </c>
      <c r="R52" s="31">
        <f>SUBTOTAL(9,$G$2:G52)</f>
        <v>27087.200000000004</v>
      </c>
    </row>
    <row r="53" spans="1:18" ht="14.25" customHeight="1">
      <c r="A53" s="150" t="s">
        <v>9</v>
      </c>
      <c r="B53" s="62">
        <v>45397</v>
      </c>
      <c r="C53" s="111" t="s">
        <v>1898</v>
      </c>
      <c r="D53" s="111"/>
      <c r="F53" s="14"/>
      <c r="G53" s="14"/>
      <c r="H53" s="14"/>
      <c r="M53" s="1">
        <v>8700</v>
      </c>
      <c r="N53" s="13" t="s">
        <v>688</v>
      </c>
      <c r="O53" s="435"/>
      <c r="P53" s="31">
        <f t="shared" si="1"/>
        <v>1188.1600000000035</v>
      </c>
      <c r="Q53" s="31">
        <f>SUBTOTAL(9,$F$2:F53)</f>
        <v>25899.040000000001</v>
      </c>
      <c r="R53" s="31">
        <f>SUBTOTAL(9,$G$2:G53)</f>
        <v>27087.200000000004</v>
      </c>
    </row>
    <row r="54" spans="1:18" ht="14.25" customHeight="1">
      <c r="A54" s="150" t="s">
        <v>9</v>
      </c>
      <c r="B54" s="62">
        <v>45427</v>
      </c>
      <c r="C54" s="111" t="s">
        <v>1898</v>
      </c>
      <c r="D54" s="111"/>
      <c r="F54" s="14"/>
      <c r="G54" s="14"/>
      <c r="H54" s="14"/>
      <c r="M54" s="1">
        <v>8700</v>
      </c>
      <c r="N54" s="13" t="s">
        <v>688</v>
      </c>
      <c r="O54" s="435"/>
      <c r="P54" s="31">
        <f t="shared" si="1"/>
        <v>1188.1600000000035</v>
      </c>
      <c r="Q54" s="31">
        <f>SUBTOTAL(9,$F$2:F54)</f>
        <v>25899.040000000001</v>
      </c>
      <c r="R54" s="31">
        <f>SUBTOTAL(9,$G$2:G54)</f>
        <v>27087.200000000004</v>
      </c>
    </row>
    <row r="55" spans="1:18" ht="14.25" customHeight="1">
      <c r="A55" s="396" t="s">
        <v>9</v>
      </c>
      <c r="B55" s="62">
        <v>45459</v>
      </c>
      <c r="C55" s="111" t="s">
        <v>1898</v>
      </c>
      <c r="D55" s="111"/>
      <c r="F55" s="14"/>
      <c r="G55" s="14"/>
      <c r="H55" s="14"/>
      <c r="M55" s="1">
        <v>8700</v>
      </c>
      <c r="N55" s="13" t="s">
        <v>688</v>
      </c>
      <c r="O55" s="435"/>
      <c r="P55" s="31">
        <f t="shared" si="1"/>
        <v>1188.1600000000035</v>
      </c>
      <c r="Q55" s="31">
        <f>SUBTOTAL(9,$F$2:F55)</f>
        <v>25899.040000000001</v>
      </c>
      <c r="R55" s="31">
        <f>SUBTOTAL(9,$G$2:G55)</f>
        <v>27087.200000000004</v>
      </c>
    </row>
    <row r="56" spans="1:18" ht="14.25" customHeight="1">
      <c r="A56" s="396" t="s">
        <v>9</v>
      </c>
      <c r="B56" s="62">
        <v>45481</v>
      </c>
      <c r="C56" s="111" t="s">
        <v>5876</v>
      </c>
      <c r="D56" s="111"/>
      <c r="F56" s="14">
        <v>239</v>
      </c>
      <c r="G56" s="14"/>
      <c r="H56" s="14"/>
      <c r="I56" t="s">
        <v>89</v>
      </c>
      <c r="K56" t="s">
        <v>4214</v>
      </c>
      <c r="L56">
        <v>30137</v>
      </c>
      <c r="N56" s="13" t="s">
        <v>688</v>
      </c>
      <c r="O56" s="435"/>
      <c r="P56" s="31">
        <f t="shared" si="1"/>
        <v>949.16000000000349</v>
      </c>
      <c r="Q56" s="31">
        <f>SUBTOTAL(9,$F$2:F56)</f>
        <v>26138.04</v>
      </c>
      <c r="R56" s="31">
        <f>SUBTOTAL(9,$G$2:G56)</f>
        <v>27087.200000000004</v>
      </c>
    </row>
    <row r="57" spans="1:18" ht="14.25" customHeight="1">
      <c r="A57" s="424" t="s">
        <v>9</v>
      </c>
      <c r="B57" s="62">
        <v>45482</v>
      </c>
      <c r="C57" s="111" t="s">
        <v>5945</v>
      </c>
      <c r="D57" s="111" t="s">
        <v>5812</v>
      </c>
      <c r="F57" s="14">
        <v>250</v>
      </c>
      <c r="G57" s="14"/>
      <c r="H57" s="14"/>
      <c r="I57" s="395" t="s">
        <v>91</v>
      </c>
      <c r="M57" s="573"/>
      <c r="N57" s="13" t="s">
        <v>688</v>
      </c>
      <c r="O57" s="435"/>
      <c r="P57" s="31">
        <f t="shared" si="1"/>
        <v>699.16000000000349</v>
      </c>
      <c r="Q57" s="31">
        <f>SUBTOTAL(9,$F$2:F57)</f>
        <v>26388.04</v>
      </c>
      <c r="R57" s="31">
        <f>SUBTOTAL(9,$G$2:G57)</f>
        <v>27087.200000000004</v>
      </c>
    </row>
    <row r="58" spans="1:18" ht="14.25" customHeight="1">
      <c r="A58" s="396" t="s">
        <v>9</v>
      </c>
      <c r="B58" s="62">
        <v>45490</v>
      </c>
      <c r="C58" s="111" t="s">
        <v>1898</v>
      </c>
      <c r="D58" s="111"/>
      <c r="F58" s="14"/>
      <c r="G58" s="14"/>
      <c r="H58" s="14"/>
      <c r="M58" s="1">
        <v>9000</v>
      </c>
      <c r="N58" s="13" t="s">
        <v>688</v>
      </c>
      <c r="O58" s="435"/>
      <c r="P58" s="31">
        <f t="shared" si="1"/>
        <v>699.16000000000349</v>
      </c>
      <c r="Q58" s="31">
        <f>SUBTOTAL(9,$F$2:F58)</f>
        <v>26388.04</v>
      </c>
      <c r="R58" s="31">
        <f>SUBTOTAL(9,$G$2:G58)</f>
        <v>27087.200000000004</v>
      </c>
    </row>
    <row r="59" spans="1:18" ht="14.25" customHeight="1">
      <c r="A59" s="396" t="s">
        <v>9</v>
      </c>
      <c r="B59" s="62">
        <v>45505</v>
      </c>
      <c r="C59" s="111" t="s">
        <v>1898</v>
      </c>
      <c r="D59" s="111"/>
      <c r="F59" s="14"/>
      <c r="G59" s="14"/>
      <c r="H59" s="14"/>
      <c r="I59" s="573"/>
      <c r="M59" s="1">
        <v>1000</v>
      </c>
      <c r="N59" s="13" t="s">
        <v>688</v>
      </c>
      <c r="O59" s="435"/>
      <c r="P59" s="31">
        <f t="shared" si="1"/>
        <v>699.16000000000349</v>
      </c>
      <c r="Q59" s="31">
        <f>SUBTOTAL(9,$F$2:F59)</f>
        <v>26388.04</v>
      </c>
      <c r="R59" s="31">
        <f>SUBTOTAL(9,$G$2:G59)</f>
        <v>27087.200000000004</v>
      </c>
    </row>
    <row r="60" spans="1:18" ht="14.25" customHeight="1">
      <c r="A60" s="396" t="s">
        <v>9</v>
      </c>
      <c r="B60" s="62">
        <v>45550</v>
      </c>
      <c r="C60" s="111" t="s">
        <v>1898</v>
      </c>
      <c r="D60" s="111"/>
      <c r="F60" s="14"/>
      <c r="G60" s="14"/>
      <c r="H60" s="14"/>
      <c r="M60" s="1">
        <v>9000</v>
      </c>
      <c r="N60" s="13" t="s">
        <v>688</v>
      </c>
      <c r="O60" s="435"/>
      <c r="P60" s="31">
        <f t="shared" si="1"/>
        <v>699.16000000000349</v>
      </c>
      <c r="Q60" s="31">
        <f>SUBTOTAL(9,$F$2:F60)</f>
        <v>26388.04</v>
      </c>
      <c r="R60" s="31">
        <f>SUBTOTAL(9,$G$2:G60)</f>
        <v>27087.200000000004</v>
      </c>
    </row>
    <row r="61" spans="1:18" ht="14.25" customHeight="1">
      <c r="A61" s="396" t="s">
        <v>9</v>
      </c>
      <c r="B61" s="62">
        <v>45575</v>
      </c>
      <c r="C61" s="111" t="s">
        <v>6085</v>
      </c>
      <c r="D61" s="111"/>
      <c r="F61" s="14">
        <v>500</v>
      </c>
      <c r="G61" s="14"/>
      <c r="H61" s="14"/>
      <c r="I61" t="s">
        <v>91</v>
      </c>
      <c r="K61" t="s">
        <v>6086</v>
      </c>
      <c r="L61">
        <v>280</v>
      </c>
      <c r="N61" s="13" t="s">
        <v>688</v>
      </c>
      <c r="O61" s="435"/>
      <c r="P61" s="31">
        <f t="shared" si="1"/>
        <v>199.16000000000349</v>
      </c>
      <c r="Q61" s="31">
        <f>SUBTOTAL(9,$F$2:F61)</f>
        <v>26888.04</v>
      </c>
      <c r="R61" s="31">
        <f>SUBTOTAL(9,$G$2:G61)</f>
        <v>27087.200000000004</v>
      </c>
    </row>
    <row r="62" spans="1:18" ht="14.25" customHeight="1">
      <c r="A62" s="396" t="s">
        <v>9</v>
      </c>
      <c r="B62" s="62">
        <v>45580</v>
      </c>
      <c r="C62" s="111" t="s">
        <v>1898</v>
      </c>
      <c r="D62" s="111"/>
      <c r="F62" s="14"/>
      <c r="G62" s="14"/>
      <c r="H62" s="14"/>
      <c r="M62" s="1">
        <v>9000</v>
      </c>
      <c r="N62" s="13" t="s">
        <v>688</v>
      </c>
      <c r="O62" s="435"/>
      <c r="P62" s="31">
        <f t="shared" si="1"/>
        <v>199.16000000000349</v>
      </c>
      <c r="Q62" s="31">
        <f>SUBTOTAL(9,$F$2:F62)</f>
        <v>26888.04</v>
      </c>
      <c r="R62" s="31">
        <f>SUBTOTAL(9,$G$2:G62)</f>
        <v>27087.200000000004</v>
      </c>
    </row>
    <row r="63" spans="1:18" ht="14.25" customHeight="1">
      <c r="A63" s="396" t="s">
        <v>9</v>
      </c>
      <c r="B63" s="62">
        <v>45616</v>
      </c>
      <c r="C63" s="111" t="s">
        <v>1898</v>
      </c>
      <c r="D63" s="111"/>
      <c r="F63" s="14"/>
      <c r="G63" s="14"/>
      <c r="H63" s="14"/>
      <c r="M63">
        <v>9000</v>
      </c>
      <c r="N63" s="13" t="s">
        <v>688</v>
      </c>
      <c r="O63" s="435"/>
      <c r="P63" s="31">
        <f t="shared" si="1"/>
        <v>199.16000000000349</v>
      </c>
      <c r="Q63" s="31">
        <f>SUBTOTAL(9,$F$2:F63)</f>
        <v>26888.04</v>
      </c>
      <c r="R63" s="31">
        <f>SUBTOTAL(9,$G$2:G63)</f>
        <v>27087.200000000004</v>
      </c>
    </row>
    <row r="64" spans="1:18" ht="14.25" customHeight="1">
      <c r="A64" s="396" t="s">
        <v>9</v>
      </c>
      <c r="B64" s="62">
        <v>45642</v>
      </c>
      <c r="C64" s="111" t="s">
        <v>1898</v>
      </c>
      <c r="D64" s="111"/>
      <c r="F64" s="14"/>
      <c r="G64" s="14"/>
      <c r="H64" s="14"/>
      <c r="M64">
        <v>9000</v>
      </c>
      <c r="N64" s="13" t="s">
        <v>688</v>
      </c>
      <c r="O64" s="435"/>
      <c r="P64" s="31">
        <f t="shared" si="1"/>
        <v>199.16000000000349</v>
      </c>
      <c r="Q64" s="31">
        <f>SUBTOTAL(9,$F$2:F64)</f>
        <v>26888.04</v>
      </c>
      <c r="R64" s="31">
        <f>SUBTOTAL(9,$G$2:G64)</f>
        <v>27087.200000000004</v>
      </c>
    </row>
    <row r="65" spans="1:18" ht="14.25" customHeight="1">
      <c r="A65" s="396" t="s">
        <v>9</v>
      </c>
      <c r="B65" s="62">
        <v>45645</v>
      </c>
      <c r="C65" s="111" t="s">
        <v>6201</v>
      </c>
      <c r="D65" s="111"/>
      <c r="F65" s="14">
        <v>2400</v>
      </c>
      <c r="G65" s="14"/>
      <c r="H65" s="14"/>
      <c r="I65" t="s">
        <v>91</v>
      </c>
      <c r="K65" t="s">
        <v>6202</v>
      </c>
      <c r="N65" s="13" t="s">
        <v>688</v>
      </c>
      <c r="O65" s="436">
        <v>45652</v>
      </c>
      <c r="P65" s="31">
        <f t="shared" si="1"/>
        <v>-2200.8399999999965</v>
      </c>
      <c r="Q65" s="31">
        <f>SUBTOTAL(9,$F$2:F65)</f>
        <v>29288.04</v>
      </c>
      <c r="R65" s="31">
        <f>SUBTOTAL(9,$G$2:G65)</f>
        <v>27087.200000000004</v>
      </c>
    </row>
    <row r="66" spans="1:18" ht="14.25" customHeight="1">
      <c r="A66" s="396" t="s">
        <v>9</v>
      </c>
      <c r="B66" s="62">
        <v>45669</v>
      </c>
      <c r="C66" s="111" t="s">
        <v>962</v>
      </c>
      <c r="D66" s="111"/>
      <c r="F66" s="14"/>
      <c r="G66" s="14">
        <v>4000</v>
      </c>
      <c r="H66" s="14"/>
      <c r="O66" s="13"/>
      <c r="P66" s="31">
        <f t="shared" ref="P66:P79" si="2">R66-Q66</f>
        <v>1799.1600000000035</v>
      </c>
      <c r="Q66" s="31">
        <f>SUBTOTAL(9,$F$2:F66)</f>
        <v>29288.04</v>
      </c>
      <c r="R66" s="31">
        <f>SUBTOTAL(9,$G$2:G66)</f>
        <v>31087.200000000004</v>
      </c>
    </row>
    <row r="67" spans="1:18" ht="14.25" customHeight="1">
      <c r="A67" s="396" t="s">
        <v>9</v>
      </c>
      <c r="B67" s="62">
        <v>45670</v>
      </c>
      <c r="C67" s="111" t="s">
        <v>6236</v>
      </c>
      <c r="D67" s="111"/>
      <c r="F67" s="14">
        <v>117</v>
      </c>
      <c r="G67" s="14"/>
      <c r="H67" s="14"/>
      <c r="I67" t="s">
        <v>89</v>
      </c>
      <c r="K67" t="s">
        <v>1056</v>
      </c>
      <c r="L67" s="388">
        <v>252401455</v>
      </c>
      <c r="O67" s="13"/>
      <c r="P67" s="31">
        <f t="shared" si="2"/>
        <v>1682.1600000000035</v>
      </c>
      <c r="Q67" s="31">
        <f>SUBTOTAL(9,$F$2:F67)</f>
        <v>29405.040000000001</v>
      </c>
      <c r="R67" s="31">
        <f>SUBTOTAL(9,$G$2:G67)</f>
        <v>31087.200000000004</v>
      </c>
    </row>
    <row r="68" spans="1:18" ht="14.25" customHeight="1">
      <c r="A68" s="396" t="s">
        <v>9</v>
      </c>
      <c r="B68" s="62">
        <v>45677</v>
      </c>
      <c r="C68" s="111" t="s">
        <v>1898</v>
      </c>
      <c r="D68" s="111"/>
      <c r="F68" s="14"/>
      <c r="G68" s="14"/>
      <c r="H68" s="14"/>
      <c r="M68">
        <v>9000</v>
      </c>
      <c r="O68" s="13"/>
      <c r="P68" s="31">
        <f t="shared" si="2"/>
        <v>1682.1600000000035</v>
      </c>
      <c r="Q68" s="31">
        <f>SUBTOTAL(9,$F$2:F68)</f>
        <v>29405.040000000001</v>
      </c>
      <c r="R68" s="31">
        <f>SUBTOTAL(9,$G$2:G68)</f>
        <v>31087.200000000004</v>
      </c>
    </row>
    <row r="69" spans="1:18" ht="14.25" customHeight="1">
      <c r="A69" s="396" t="s">
        <v>9</v>
      </c>
      <c r="B69" s="62">
        <v>45693</v>
      </c>
      <c r="C69" s="111" t="s">
        <v>6284</v>
      </c>
      <c r="D69" s="111" t="s">
        <v>5799</v>
      </c>
      <c r="F69" s="14">
        <v>250</v>
      </c>
      <c r="G69" s="14"/>
      <c r="H69" s="14"/>
      <c r="I69" t="s">
        <v>91</v>
      </c>
      <c r="O69" s="13"/>
      <c r="P69" s="31">
        <f t="shared" si="2"/>
        <v>1432.1600000000035</v>
      </c>
      <c r="Q69" s="31">
        <f>SUBTOTAL(9,$F$2:F69)</f>
        <v>29655.040000000001</v>
      </c>
      <c r="R69" s="31">
        <f>SUBTOTAL(9,$G$2:G69)</f>
        <v>31087.200000000004</v>
      </c>
    </row>
    <row r="70" spans="1:18" ht="14.25" customHeight="1">
      <c r="A70" s="396" t="s">
        <v>9</v>
      </c>
      <c r="B70" s="62">
        <v>45704</v>
      </c>
      <c r="C70" s="111" t="s">
        <v>1898</v>
      </c>
      <c r="D70" s="111"/>
      <c r="F70" s="14"/>
      <c r="G70" s="14"/>
      <c r="H70" s="14"/>
      <c r="M70">
        <v>9000</v>
      </c>
      <c r="O70" s="13"/>
      <c r="P70" s="31">
        <f t="shared" si="2"/>
        <v>1432.1600000000035</v>
      </c>
      <c r="Q70" s="31">
        <f>SUBTOTAL(9,$F$2:F70)</f>
        <v>29655.040000000001</v>
      </c>
      <c r="R70" s="31">
        <f>SUBTOTAL(9,$G$2:G70)</f>
        <v>31087.200000000004</v>
      </c>
    </row>
    <row r="71" spans="1:18" ht="14.25" customHeight="1">
      <c r="A71" s="396" t="s">
        <v>9</v>
      </c>
      <c r="B71" s="62">
        <v>45733</v>
      </c>
      <c r="C71" s="111" t="s">
        <v>1898</v>
      </c>
      <c r="D71" s="111"/>
      <c r="F71" s="14"/>
      <c r="G71" s="14"/>
      <c r="H71" s="14"/>
      <c r="M71">
        <v>9000</v>
      </c>
      <c r="O71" s="13"/>
      <c r="P71" s="31">
        <f t="shared" si="2"/>
        <v>1432.1600000000035</v>
      </c>
      <c r="Q71" s="31">
        <f>SUBTOTAL(9,$F$2:F71)</f>
        <v>29655.040000000001</v>
      </c>
      <c r="R71" s="31">
        <f>SUBTOTAL(9,$G$2:G71)</f>
        <v>31087.200000000004</v>
      </c>
    </row>
    <row r="72" spans="1:18" ht="14.25" customHeight="1">
      <c r="A72" s="396" t="s">
        <v>9</v>
      </c>
      <c r="B72" s="62">
        <v>45762</v>
      </c>
      <c r="C72" s="111" t="s">
        <v>1898</v>
      </c>
      <c r="D72" s="111"/>
      <c r="F72" s="14"/>
      <c r="G72" s="14"/>
      <c r="H72" s="14"/>
      <c r="M72">
        <v>9000</v>
      </c>
      <c r="O72" s="13"/>
      <c r="P72" s="31">
        <f t="shared" si="2"/>
        <v>1432.1600000000035</v>
      </c>
      <c r="Q72" s="31">
        <f>SUBTOTAL(9,$F$2:F72)</f>
        <v>29655.040000000001</v>
      </c>
      <c r="R72" s="31">
        <f>SUBTOTAL(9,$G$2:G72)</f>
        <v>31087.200000000004</v>
      </c>
    </row>
    <row r="73" spans="1:18" ht="14.25" customHeight="1">
      <c r="A73" s="396" t="s">
        <v>9</v>
      </c>
      <c r="B73" s="62">
        <v>45791</v>
      </c>
      <c r="C73" s="111" t="s">
        <v>6413</v>
      </c>
      <c r="D73" s="111"/>
      <c r="F73" s="14">
        <v>450</v>
      </c>
      <c r="G73" s="14"/>
      <c r="H73" s="14"/>
      <c r="I73" t="s">
        <v>89</v>
      </c>
      <c r="K73" t="s">
        <v>1056</v>
      </c>
      <c r="L73">
        <v>252414521</v>
      </c>
      <c r="O73" s="13"/>
      <c r="P73" s="31">
        <f t="shared" si="2"/>
        <v>982.16000000000349</v>
      </c>
      <c r="Q73" s="31">
        <f>SUBTOTAL(9,$F$2:F73)</f>
        <v>30105.040000000001</v>
      </c>
      <c r="R73" s="31">
        <f>SUBTOTAL(9,$G$2:G73)</f>
        <v>31087.200000000004</v>
      </c>
    </row>
    <row r="74" spans="1:18" ht="14.25" customHeight="1">
      <c r="A74" s="396" t="s">
        <v>9</v>
      </c>
      <c r="B74" s="62">
        <v>45818</v>
      </c>
      <c r="C74" s="111" t="s">
        <v>6458</v>
      </c>
      <c r="D74" s="111" t="s">
        <v>5812</v>
      </c>
      <c r="F74" s="14">
        <v>400</v>
      </c>
      <c r="G74" s="14"/>
      <c r="H74" s="14"/>
      <c r="I74" s="395" t="s">
        <v>91</v>
      </c>
      <c r="O74" s="13"/>
      <c r="P74" s="31">
        <f t="shared" si="2"/>
        <v>582.16000000000349</v>
      </c>
      <c r="Q74" s="31">
        <f>SUBTOTAL(9,$F$2:F74)</f>
        <v>30505.040000000001</v>
      </c>
      <c r="R74" s="31">
        <f>SUBTOTAL(9,$G$2:G74)</f>
        <v>31087.200000000004</v>
      </c>
    </row>
    <row r="75" spans="1:18" ht="14.25" customHeight="1">
      <c r="A75" s="396" t="s">
        <v>9</v>
      </c>
      <c r="B75" s="62">
        <v>45824</v>
      </c>
      <c r="C75" s="111" t="s">
        <v>1898</v>
      </c>
      <c r="D75" s="111"/>
      <c r="F75" s="14"/>
      <c r="G75" s="14"/>
      <c r="H75" s="14"/>
      <c r="M75">
        <v>9000</v>
      </c>
      <c r="O75" s="13"/>
      <c r="P75" s="31">
        <f t="shared" si="2"/>
        <v>582.16000000000349</v>
      </c>
      <c r="Q75" s="31">
        <f>SUBTOTAL(9,$F$2:F75)</f>
        <v>30505.040000000001</v>
      </c>
      <c r="R75" s="31">
        <f>SUBTOTAL(9,$G$2:G75)</f>
        <v>31087.200000000004</v>
      </c>
    </row>
    <row r="76" spans="1:18" ht="14.25" customHeight="1">
      <c r="A76" s="396" t="s">
        <v>9</v>
      </c>
      <c r="B76" s="62">
        <v>45888</v>
      </c>
      <c r="C76" s="111" t="s">
        <v>1898</v>
      </c>
      <c r="D76" s="111"/>
      <c r="F76" s="14"/>
      <c r="G76" s="14"/>
      <c r="H76" s="14"/>
      <c r="M76">
        <v>9200</v>
      </c>
      <c r="O76" s="13"/>
      <c r="P76" s="31">
        <f t="shared" si="2"/>
        <v>582.16000000000349</v>
      </c>
      <c r="Q76" s="31">
        <f>SUBTOTAL(9,$F$2:F76)</f>
        <v>30505.040000000001</v>
      </c>
      <c r="R76" s="31">
        <f>SUBTOTAL(9,$G$2:G76)</f>
        <v>31087.200000000004</v>
      </c>
    </row>
    <row r="77" spans="1:18" ht="14.25" customHeight="1">
      <c r="A77" s="396" t="s">
        <v>9</v>
      </c>
      <c r="B77" s="62">
        <v>45915</v>
      </c>
      <c r="C77" s="111" t="s">
        <v>1898</v>
      </c>
      <c r="D77" s="111"/>
      <c r="F77" s="14"/>
      <c r="G77" s="14"/>
      <c r="H77" s="14"/>
      <c r="M77">
        <v>9200</v>
      </c>
      <c r="O77" s="13"/>
      <c r="P77" s="31">
        <f t="shared" si="2"/>
        <v>582.16000000000349</v>
      </c>
      <c r="Q77" s="31">
        <f>SUBTOTAL(9,$F$2:F77)</f>
        <v>30505.040000000001</v>
      </c>
      <c r="R77" s="31">
        <f>SUBTOTAL(9,$G$2:G77)</f>
        <v>31087.200000000004</v>
      </c>
    </row>
    <row r="78" spans="1:18" ht="14.25" customHeight="1">
      <c r="A78" s="396" t="s">
        <v>9</v>
      </c>
      <c r="B78" s="62">
        <v>45945</v>
      </c>
      <c r="C78" s="111" t="s">
        <v>1898</v>
      </c>
      <c r="D78" s="111"/>
      <c r="F78" s="14"/>
      <c r="G78" s="14"/>
      <c r="H78" s="14"/>
      <c r="M78">
        <v>9100</v>
      </c>
      <c r="O78" s="13"/>
      <c r="P78" s="31">
        <f t="shared" si="2"/>
        <v>582.16000000000349</v>
      </c>
      <c r="Q78" s="31">
        <f>SUBTOTAL(9,$F$2:F78)</f>
        <v>30505.040000000001</v>
      </c>
      <c r="R78" s="31">
        <f>SUBTOTAL(9,$G$2:G78)</f>
        <v>31087.200000000004</v>
      </c>
    </row>
    <row r="79" spans="1:18" ht="14.25" customHeight="1">
      <c r="A79" s="396" t="s">
        <v>9</v>
      </c>
      <c r="B79" s="62">
        <v>45978</v>
      </c>
      <c r="C79" s="111" t="s">
        <v>1898</v>
      </c>
      <c r="D79" s="111"/>
      <c r="F79" s="14"/>
      <c r="G79" s="14"/>
      <c r="H79" s="14"/>
      <c r="M79">
        <v>6100</v>
      </c>
      <c r="O79" s="13"/>
      <c r="P79" s="31">
        <f t="shared" si="2"/>
        <v>582.16000000000349</v>
      </c>
      <c r="Q79" s="31">
        <f>SUBTOTAL(9,$F$2:F79)</f>
        <v>30505.040000000001</v>
      </c>
      <c r="R79" s="31">
        <f>SUBTOTAL(9,$G$2:G79)</f>
        <v>31087.200000000004</v>
      </c>
    </row>
    <row r="80" spans="1:18" ht="14.25" customHeight="1">
      <c r="A80" s="396" t="s">
        <v>9</v>
      </c>
      <c r="B80" s="62">
        <v>45853</v>
      </c>
      <c r="C80" s="111" t="s">
        <v>1898</v>
      </c>
      <c r="D80" s="111"/>
      <c r="F80" s="14"/>
      <c r="G80" s="14"/>
      <c r="H80" s="14"/>
      <c r="M80">
        <v>9200</v>
      </c>
      <c r="O80" s="13"/>
      <c r="P80" s="31">
        <f t="shared" ref="P80" si="3">R80-Q80</f>
        <v>582.16000000000349</v>
      </c>
      <c r="Q80" s="31">
        <f>SUBTOTAL(9,$F$2:F80)</f>
        <v>30505.040000000001</v>
      </c>
      <c r="R80" s="31">
        <f>SUBTOTAL(9,$G$2:G80)</f>
        <v>31087.200000000004</v>
      </c>
    </row>
    <row r="81" spans="2:15" ht="14.25" customHeight="1">
      <c r="B81" s="62"/>
      <c r="C81" s="111"/>
      <c r="D81" s="111"/>
      <c r="F81" s="14"/>
      <c r="G81" s="14"/>
      <c r="H81" s="14"/>
      <c r="O81" s="13"/>
    </row>
    <row r="82" spans="2:15" ht="14.25" customHeight="1">
      <c r="B82" s="62"/>
      <c r="C82" s="111"/>
      <c r="D82" s="111"/>
      <c r="F82" s="14"/>
      <c r="G82" s="14"/>
      <c r="H82" s="14"/>
      <c r="O82" s="13"/>
    </row>
    <row r="83" spans="2:15" ht="14.25" customHeight="1">
      <c r="B83" s="62"/>
      <c r="C83" s="111"/>
      <c r="D83" s="111"/>
      <c r="F83" s="14"/>
      <c r="G83" s="14"/>
      <c r="H83" s="14"/>
      <c r="O83" s="13"/>
    </row>
    <row r="84" spans="2:15" ht="14.25" customHeight="1">
      <c r="B84" s="62"/>
      <c r="C84" s="111"/>
      <c r="D84" s="111"/>
      <c r="F84" s="14"/>
      <c r="G84" s="14"/>
      <c r="H84" s="14"/>
      <c r="O84" s="13"/>
    </row>
    <row r="85" spans="2:15" ht="14.25" customHeight="1">
      <c r="B85" s="62"/>
      <c r="C85" s="213" t="s">
        <v>6509</v>
      </c>
      <c r="D85" s="111"/>
      <c r="F85" s="14"/>
      <c r="G85" s="14"/>
      <c r="H85" s="14"/>
      <c r="O85" s="13"/>
    </row>
    <row r="86" spans="2:15" ht="14.25" customHeight="1">
      <c r="B86" s="62"/>
      <c r="C86" s="111"/>
      <c r="D86" s="111"/>
      <c r="F86" s="14"/>
      <c r="G86" s="14"/>
      <c r="H86" s="14"/>
      <c r="O86" s="13"/>
    </row>
    <row r="87" spans="2:15" ht="14.25" customHeight="1">
      <c r="B87" s="62"/>
      <c r="C87" s="111"/>
      <c r="D87" s="111"/>
      <c r="F87" s="14"/>
      <c r="G87" s="14"/>
      <c r="H87" s="14"/>
      <c r="O87" s="13"/>
    </row>
    <row r="88" spans="2:15" ht="14.25" customHeight="1">
      <c r="B88" s="62"/>
      <c r="C88" s="111"/>
      <c r="D88" s="111"/>
      <c r="F88" s="14"/>
      <c r="G88" s="14"/>
      <c r="H88" s="14"/>
      <c r="O88" s="13"/>
    </row>
    <row r="89" spans="2:15" ht="14.25" customHeight="1">
      <c r="B89" s="62"/>
      <c r="C89" s="111"/>
      <c r="D89" s="111"/>
      <c r="F89" s="14"/>
      <c r="G89" s="14"/>
      <c r="H89" s="14"/>
      <c r="O89" s="13"/>
    </row>
    <row r="90" spans="2:15" ht="14.25" customHeight="1">
      <c r="B90" s="62"/>
      <c r="C90" s="111"/>
      <c r="D90" s="111"/>
      <c r="F90" s="14"/>
      <c r="G90" s="14"/>
      <c r="H90" s="14"/>
      <c r="O90" s="13"/>
    </row>
    <row r="91" spans="2:15" ht="14.25" customHeight="1">
      <c r="B91" s="62"/>
      <c r="C91" s="111"/>
      <c r="D91" s="111"/>
      <c r="F91" s="14"/>
      <c r="G91" s="14"/>
      <c r="H91" s="14"/>
      <c r="O91" s="13"/>
    </row>
    <row r="92" spans="2:15" ht="14.25" customHeight="1">
      <c r="B92" s="62"/>
      <c r="C92" s="111"/>
      <c r="D92" s="111"/>
      <c r="F92" s="14"/>
      <c r="G92" s="14"/>
      <c r="H92" s="14"/>
      <c r="O92" s="13"/>
    </row>
    <row r="93" spans="2:15" ht="14.25" customHeight="1">
      <c r="B93" s="62"/>
      <c r="C93" s="111"/>
      <c r="D93" s="111"/>
      <c r="F93" s="14"/>
      <c r="G93" s="14"/>
      <c r="H93" s="14"/>
      <c r="O93" s="13"/>
    </row>
    <row r="94" spans="2:15" ht="14.25" customHeight="1">
      <c r="B94" s="62"/>
      <c r="C94" s="111"/>
      <c r="D94" s="111"/>
      <c r="F94" s="14"/>
      <c r="G94" s="14"/>
      <c r="H94" s="14"/>
      <c r="O94" s="13"/>
    </row>
    <row r="95" spans="2:15" ht="14.25" customHeight="1">
      <c r="B95" s="62"/>
      <c r="C95" s="111"/>
      <c r="D95" s="111"/>
      <c r="F95" s="14"/>
      <c r="G95" s="14"/>
      <c r="H95" s="14"/>
      <c r="O95" s="13"/>
    </row>
    <row r="96" spans="2:15" ht="14.25" customHeight="1">
      <c r="B96" s="62"/>
      <c r="C96" s="111"/>
      <c r="D96" s="111"/>
      <c r="F96" s="14"/>
      <c r="G96" s="14"/>
      <c r="H96" s="14"/>
      <c r="O96" s="13"/>
    </row>
    <row r="97" spans="2:15" ht="14.25" customHeight="1">
      <c r="B97" s="62"/>
      <c r="C97" s="111"/>
      <c r="D97" s="111"/>
      <c r="F97" s="14"/>
      <c r="G97" s="14"/>
      <c r="H97" s="14"/>
      <c r="O97" s="13"/>
    </row>
    <row r="98" spans="2:15" ht="14.25" customHeight="1">
      <c r="B98" s="62"/>
      <c r="C98" s="111"/>
      <c r="D98" s="111"/>
      <c r="F98" s="14"/>
      <c r="G98" s="14"/>
      <c r="H98" s="14"/>
      <c r="O98" s="13"/>
    </row>
    <row r="99" spans="2:15" ht="14.25" customHeight="1">
      <c r="B99" s="62"/>
      <c r="C99" s="111"/>
      <c r="D99" s="111"/>
      <c r="F99" s="14"/>
      <c r="G99" s="14"/>
      <c r="H99" s="14"/>
      <c r="O99" s="13"/>
    </row>
    <row r="100" spans="2:15" ht="14.25" customHeight="1">
      <c r="B100" s="62"/>
      <c r="C100" s="111"/>
      <c r="D100" s="111"/>
      <c r="F100" s="14"/>
      <c r="G100" s="14"/>
      <c r="H100" s="14"/>
      <c r="O100" s="13"/>
    </row>
    <row r="101" spans="2:15" ht="14.25" customHeight="1">
      <c r="B101" s="62"/>
      <c r="C101" s="111"/>
      <c r="D101" s="111"/>
      <c r="F101" s="14"/>
      <c r="G101" s="14"/>
      <c r="H101" s="14"/>
      <c r="O101" s="13"/>
    </row>
    <row r="102" spans="2:15" ht="14.25" customHeight="1">
      <c r="B102" s="62"/>
      <c r="C102" s="111"/>
      <c r="D102" s="111"/>
      <c r="F102" s="14"/>
      <c r="G102" s="14"/>
      <c r="H102" s="14"/>
      <c r="O102" s="13"/>
    </row>
    <row r="103" spans="2:15" ht="14.25" customHeight="1">
      <c r="B103" s="62"/>
      <c r="C103" s="111"/>
      <c r="D103" s="111"/>
      <c r="F103" s="14"/>
      <c r="G103" s="14"/>
      <c r="H103" s="14"/>
      <c r="O103" s="13"/>
    </row>
    <row r="104" spans="2:15" ht="14.25" customHeight="1">
      <c r="B104" s="62"/>
      <c r="C104" s="111"/>
      <c r="D104" s="111"/>
      <c r="F104" s="14"/>
      <c r="G104" s="14"/>
      <c r="H104" s="14"/>
      <c r="O104" s="13"/>
    </row>
    <row r="105" spans="2:15" ht="14.25" customHeight="1">
      <c r="B105" s="62"/>
      <c r="C105" s="111"/>
      <c r="D105" s="111"/>
      <c r="F105" s="14"/>
      <c r="G105" s="14"/>
      <c r="H105" s="14"/>
      <c r="O105" s="13"/>
    </row>
    <row r="106" spans="2:15" ht="14.25" customHeight="1">
      <c r="B106" s="62"/>
      <c r="C106" s="111"/>
      <c r="D106" s="111"/>
      <c r="F106" s="14"/>
      <c r="G106" s="14"/>
      <c r="H106" s="14"/>
      <c r="O106" s="13"/>
    </row>
    <row r="107" spans="2:15" ht="14.25" customHeight="1">
      <c r="B107" s="62"/>
      <c r="C107" s="111"/>
      <c r="D107" s="111"/>
      <c r="F107" s="14"/>
      <c r="G107" s="14"/>
      <c r="H107" s="14"/>
      <c r="O107" s="13"/>
    </row>
    <row r="108" spans="2:15" ht="14.25" customHeight="1">
      <c r="B108" s="62"/>
      <c r="C108" s="111"/>
      <c r="D108" s="111"/>
      <c r="F108" s="14"/>
      <c r="G108" s="14"/>
      <c r="H108" s="14"/>
      <c r="O108" s="13"/>
    </row>
    <row r="109" spans="2:15" ht="14.25" customHeight="1">
      <c r="B109" s="62"/>
      <c r="C109" s="111"/>
      <c r="D109" s="111"/>
      <c r="F109" s="14"/>
      <c r="G109" s="14"/>
      <c r="H109" s="14"/>
      <c r="O109" s="13"/>
    </row>
    <row r="110" spans="2:15" ht="14.25" customHeight="1">
      <c r="B110" s="62"/>
      <c r="C110" s="111"/>
      <c r="D110" s="111"/>
      <c r="F110" s="14"/>
      <c r="G110" s="14"/>
      <c r="H110" s="14"/>
      <c r="O110" s="13"/>
    </row>
    <row r="111" spans="2:15" ht="14.25" customHeight="1">
      <c r="B111" s="62"/>
      <c r="C111" s="111"/>
      <c r="D111" s="111"/>
      <c r="F111" s="14"/>
      <c r="G111" s="14"/>
      <c r="H111" s="14"/>
      <c r="O111" s="13"/>
    </row>
    <row r="112" spans="2:15" ht="14.25" customHeight="1">
      <c r="B112" s="62"/>
      <c r="C112" s="111"/>
      <c r="D112" s="111"/>
      <c r="F112" s="14"/>
      <c r="G112" s="14"/>
      <c r="H112" s="14"/>
      <c r="O112" s="13"/>
    </row>
    <row r="113" spans="2:15" ht="14.25" customHeight="1">
      <c r="B113" s="62"/>
      <c r="C113" s="111"/>
      <c r="D113" s="111"/>
      <c r="F113" s="14"/>
      <c r="G113" s="14"/>
      <c r="H113" s="14"/>
      <c r="O113" s="13"/>
    </row>
    <row r="114" spans="2:15" ht="14.25" customHeight="1">
      <c r="B114" s="62"/>
      <c r="C114" s="111"/>
      <c r="D114" s="111"/>
      <c r="F114" s="14"/>
      <c r="G114" s="14"/>
      <c r="H114" s="14"/>
      <c r="O114" s="13"/>
    </row>
    <row r="115" spans="2:15" ht="14.25" customHeight="1">
      <c r="B115" s="62"/>
      <c r="C115" s="111"/>
      <c r="D115" s="111"/>
      <c r="F115" s="14"/>
      <c r="G115" s="14"/>
      <c r="H115" s="14"/>
      <c r="O115" s="13"/>
    </row>
    <row r="116" spans="2:15" ht="14.25" customHeight="1">
      <c r="B116" s="62"/>
      <c r="C116" s="111"/>
      <c r="D116" s="111"/>
      <c r="F116" s="14"/>
      <c r="G116" s="14"/>
      <c r="H116" s="14"/>
      <c r="O116" s="13"/>
    </row>
    <row r="117" spans="2:15" ht="14.25" customHeight="1">
      <c r="B117" s="62"/>
      <c r="C117" s="111"/>
      <c r="D117" s="111"/>
      <c r="F117" s="14"/>
      <c r="G117" s="14"/>
      <c r="H117" s="14"/>
      <c r="O117" s="13"/>
    </row>
    <row r="118" spans="2:15" ht="14.25" customHeight="1">
      <c r="B118" s="62"/>
      <c r="C118" s="111"/>
      <c r="D118" s="111"/>
      <c r="F118" s="14"/>
      <c r="G118" s="14"/>
      <c r="H118" s="14"/>
      <c r="O118" s="13"/>
    </row>
    <row r="119" spans="2:15" ht="14.25" customHeight="1">
      <c r="B119" s="62"/>
      <c r="C119" s="111"/>
      <c r="D119" s="111"/>
      <c r="F119" s="14"/>
      <c r="G119" s="14"/>
      <c r="H119" s="14"/>
      <c r="O119" s="13"/>
    </row>
    <row r="120" spans="2:15" ht="14.25" customHeight="1">
      <c r="B120" s="62"/>
      <c r="C120" s="111"/>
      <c r="D120" s="111"/>
      <c r="F120" s="14"/>
      <c r="G120" s="14"/>
      <c r="H120" s="14"/>
      <c r="O120" s="13"/>
    </row>
    <row r="121" spans="2:15" ht="14.25" customHeight="1">
      <c r="B121" s="62"/>
      <c r="C121" s="111"/>
      <c r="D121" s="111"/>
      <c r="F121" s="14"/>
      <c r="G121" s="14"/>
      <c r="H121" s="14"/>
      <c r="O121" s="13"/>
    </row>
    <row r="122" spans="2:15" ht="14.25" customHeight="1">
      <c r="B122" s="62"/>
      <c r="C122" s="111"/>
      <c r="D122" s="111"/>
      <c r="F122" s="14"/>
      <c r="G122" s="14"/>
      <c r="H122" s="14"/>
      <c r="O122" s="13"/>
    </row>
    <row r="123" spans="2:15" ht="14.25" customHeight="1">
      <c r="B123" s="62"/>
      <c r="C123" s="111"/>
      <c r="D123" s="111"/>
      <c r="F123" s="14"/>
      <c r="G123" s="14"/>
      <c r="H123" s="14"/>
      <c r="O123" s="13"/>
    </row>
    <row r="124" spans="2:15" ht="14.25" customHeight="1">
      <c r="B124" s="62"/>
      <c r="C124" s="111"/>
      <c r="D124" s="111"/>
      <c r="F124" s="14"/>
      <c r="G124" s="14"/>
      <c r="H124" s="14"/>
      <c r="O124" s="13"/>
    </row>
    <row r="125" spans="2:15" ht="14.25" customHeight="1">
      <c r="B125" s="62"/>
      <c r="C125" s="111"/>
      <c r="D125" s="111"/>
      <c r="F125" s="14"/>
      <c r="G125" s="14"/>
      <c r="H125" s="14"/>
      <c r="O125" s="13"/>
    </row>
    <row r="126" spans="2:15" ht="14.25" customHeight="1">
      <c r="B126" s="62"/>
      <c r="C126" s="111"/>
      <c r="D126" s="111"/>
      <c r="F126" s="14"/>
      <c r="G126" s="14"/>
      <c r="H126" s="14"/>
      <c r="O126" s="13"/>
    </row>
    <row r="127" spans="2:15" ht="14.25" customHeight="1">
      <c r="B127" s="62"/>
      <c r="C127" s="111"/>
      <c r="D127" s="111"/>
      <c r="F127" s="14"/>
      <c r="G127" s="14"/>
      <c r="H127" s="14"/>
      <c r="O127" s="13"/>
    </row>
    <row r="128" spans="2:15" ht="14.25" customHeight="1">
      <c r="B128" s="62"/>
      <c r="C128" s="111"/>
      <c r="D128" s="111"/>
      <c r="F128" s="14"/>
      <c r="G128" s="14"/>
      <c r="H128" s="14"/>
      <c r="O128" s="13"/>
    </row>
    <row r="129" spans="2:15" ht="14.25" customHeight="1">
      <c r="B129" s="62"/>
      <c r="C129" s="111"/>
      <c r="D129" s="111"/>
      <c r="F129" s="14"/>
      <c r="G129" s="14"/>
      <c r="H129" s="14"/>
      <c r="O129" s="13"/>
    </row>
    <row r="130" spans="2:15" ht="14.25" customHeight="1">
      <c r="B130" s="62"/>
      <c r="C130" s="111"/>
      <c r="D130" s="111"/>
      <c r="F130" s="14"/>
      <c r="G130" s="14"/>
      <c r="H130" s="14"/>
      <c r="O130" s="13"/>
    </row>
    <row r="131" spans="2:15" ht="14.25" customHeight="1">
      <c r="B131" s="62"/>
      <c r="C131" s="111"/>
      <c r="D131" s="111"/>
      <c r="F131" s="14"/>
      <c r="G131" s="14"/>
      <c r="H131" s="14"/>
      <c r="O131" s="13"/>
    </row>
    <row r="132" spans="2:15" ht="14.25" customHeight="1">
      <c r="B132" s="62"/>
      <c r="C132" s="111"/>
      <c r="D132" s="111"/>
      <c r="F132" s="14"/>
      <c r="G132" s="14"/>
      <c r="H132" s="14"/>
      <c r="O132" s="13"/>
    </row>
    <row r="133" spans="2:15" ht="14.25" customHeight="1">
      <c r="B133" s="62"/>
      <c r="C133" s="111"/>
      <c r="D133" s="111"/>
      <c r="F133" s="14"/>
      <c r="G133" s="14"/>
      <c r="H133" s="14"/>
      <c r="O133" s="13"/>
    </row>
    <row r="134" spans="2:15" ht="14.25" customHeight="1">
      <c r="B134" s="62"/>
      <c r="C134" s="111"/>
      <c r="D134" s="111"/>
      <c r="F134" s="14"/>
      <c r="G134" s="14"/>
      <c r="H134" s="14"/>
      <c r="O134" s="13"/>
    </row>
    <row r="135" spans="2:15" ht="14.25" customHeight="1">
      <c r="B135" s="62"/>
      <c r="C135" s="111"/>
      <c r="D135" s="111"/>
      <c r="F135" s="14"/>
      <c r="G135" s="14"/>
      <c r="H135" s="14"/>
      <c r="O135" s="13"/>
    </row>
    <row r="136" spans="2:15" ht="14.25" customHeight="1">
      <c r="B136" s="62"/>
      <c r="C136" s="111"/>
      <c r="D136" s="111"/>
      <c r="F136" s="14"/>
      <c r="G136" s="14"/>
      <c r="H136" s="14"/>
      <c r="O136" s="13"/>
    </row>
    <row r="137" spans="2:15" ht="14.25" customHeight="1">
      <c r="B137" s="62"/>
      <c r="C137" s="111"/>
      <c r="D137" s="111"/>
      <c r="F137" s="14"/>
      <c r="G137" s="14"/>
      <c r="H137" s="14"/>
      <c r="O137" s="13"/>
    </row>
    <row r="138" spans="2:15" ht="14.25" customHeight="1">
      <c r="B138" s="62"/>
      <c r="C138" s="111"/>
      <c r="D138" s="111"/>
      <c r="F138" s="14"/>
      <c r="G138" s="14"/>
      <c r="H138" s="14"/>
      <c r="O138" s="13"/>
    </row>
    <row r="139" spans="2:15" ht="14.25" customHeight="1">
      <c r="B139" s="62"/>
      <c r="C139" s="111"/>
      <c r="D139" s="111"/>
      <c r="F139" s="14"/>
      <c r="G139" s="14"/>
      <c r="H139" s="14"/>
      <c r="O139" s="13"/>
    </row>
    <row r="140" spans="2:15" ht="14.25" customHeight="1">
      <c r="B140" s="62"/>
      <c r="C140" s="111"/>
      <c r="D140" s="111"/>
      <c r="F140" s="14"/>
      <c r="G140" s="14"/>
      <c r="H140" s="14"/>
      <c r="O140" s="13"/>
    </row>
    <row r="141" spans="2:15" ht="14.25" customHeight="1">
      <c r="B141" s="62"/>
      <c r="C141" s="111"/>
      <c r="D141" s="111"/>
      <c r="F141" s="14"/>
      <c r="G141" s="14"/>
      <c r="H141" s="14"/>
      <c r="O141" s="13"/>
    </row>
    <row r="142" spans="2:15" ht="14.25" customHeight="1">
      <c r="B142" s="62"/>
      <c r="C142" s="111"/>
      <c r="D142" s="111"/>
      <c r="F142" s="14"/>
      <c r="G142" s="14"/>
      <c r="H142" s="14"/>
      <c r="O142" s="13"/>
    </row>
    <row r="143" spans="2:15" ht="14.25" customHeight="1">
      <c r="B143" s="62"/>
      <c r="C143" s="111"/>
      <c r="D143" s="111"/>
      <c r="F143" s="14"/>
      <c r="G143" s="14"/>
      <c r="H143" s="14"/>
      <c r="O143" s="13"/>
    </row>
    <row r="144" spans="2:15" ht="14.25" customHeight="1">
      <c r="B144" s="62"/>
      <c r="C144" s="111"/>
      <c r="D144" s="111"/>
      <c r="F144" s="14"/>
      <c r="G144" s="14"/>
      <c r="H144" s="14"/>
      <c r="O144" s="13"/>
    </row>
    <row r="145" spans="2:15" ht="14.25" customHeight="1">
      <c r="B145" s="62"/>
      <c r="C145" s="111"/>
      <c r="D145" s="111"/>
      <c r="F145" s="14"/>
      <c r="G145" s="14"/>
      <c r="H145" s="14"/>
      <c r="O145" s="13"/>
    </row>
    <row r="146" spans="2:15" ht="14.25" customHeight="1">
      <c r="B146" s="62"/>
      <c r="C146" s="111"/>
      <c r="D146" s="111"/>
      <c r="F146" s="14"/>
      <c r="G146" s="14"/>
      <c r="H146" s="14"/>
      <c r="O146" s="13"/>
    </row>
    <row r="147" spans="2:15" ht="14.25" customHeight="1">
      <c r="B147" s="62"/>
      <c r="C147" s="111"/>
      <c r="D147" s="111"/>
      <c r="F147" s="14"/>
      <c r="G147" s="14"/>
      <c r="H147" s="14"/>
      <c r="O147" s="13"/>
    </row>
    <row r="148" spans="2:15" ht="14.25" customHeight="1">
      <c r="B148" s="62"/>
      <c r="C148" s="111"/>
      <c r="D148" s="111"/>
      <c r="F148" s="14"/>
      <c r="G148" s="14"/>
      <c r="H148" s="14"/>
      <c r="O148" s="13"/>
    </row>
    <row r="149" spans="2:15" ht="14.25" customHeight="1">
      <c r="B149" s="62"/>
      <c r="C149" s="111"/>
      <c r="D149" s="111"/>
      <c r="F149" s="14"/>
      <c r="G149" s="14"/>
      <c r="H149" s="14"/>
      <c r="O149" s="13"/>
    </row>
    <row r="150" spans="2:15" ht="14.25" customHeight="1">
      <c r="B150" s="62"/>
      <c r="C150" s="111"/>
      <c r="D150" s="111"/>
      <c r="F150" s="14"/>
      <c r="G150" s="14"/>
      <c r="H150" s="14"/>
      <c r="O150" s="13"/>
    </row>
    <row r="151" spans="2:15" ht="14.25" customHeight="1">
      <c r="B151" s="62"/>
      <c r="C151" s="111"/>
      <c r="D151" s="111"/>
      <c r="F151" s="14"/>
      <c r="G151" s="14"/>
      <c r="H151" s="14"/>
      <c r="O151" s="13"/>
    </row>
    <row r="152" spans="2:15" ht="14.25" customHeight="1">
      <c r="B152" s="62"/>
      <c r="C152" s="111"/>
      <c r="D152" s="111"/>
      <c r="F152" s="14"/>
      <c r="G152" s="14"/>
      <c r="H152" s="14"/>
      <c r="O152" s="13"/>
    </row>
    <row r="153" spans="2:15" ht="14.25" customHeight="1">
      <c r="B153" s="62"/>
      <c r="C153" s="111"/>
      <c r="D153" s="111"/>
      <c r="F153" s="14"/>
      <c r="G153" s="14"/>
      <c r="H153" s="14"/>
      <c r="O153" s="13"/>
    </row>
    <row r="154" spans="2:15" ht="14.25" customHeight="1">
      <c r="B154" s="62"/>
      <c r="C154" s="111"/>
      <c r="D154" s="111"/>
      <c r="F154" s="14"/>
      <c r="G154" s="14"/>
      <c r="H154" s="14"/>
      <c r="O154" s="13"/>
    </row>
    <row r="155" spans="2:15" ht="14.25" customHeight="1">
      <c r="B155" s="62"/>
      <c r="C155" s="111"/>
      <c r="D155" s="111"/>
      <c r="F155" s="14"/>
      <c r="G155" s="14"/>
      <c r="H155" s="14"/>
      <c r="O155" s="13"/>
    </row>
    <row r="156" spans="2:15" ht="14.25" customHeight="1">
      <c r="B156" s="62"/>
      <c r="C156" s="111"/>
      <c r="D156" s="111"/>
      <c r="F156" s="14"/>
      <c r="G156" s="14"/>
      <c r="H156" s="14"/>
      <c r="O156" s="13"/>
    </row>
    <row r="157" spans="2:15" ht="14.25" customHeight="1">
      <c r="B157" s="62"/>
      <c r="C157" s="111"/>
      <c r="D157" s="111"/>
      <c r="F157" s="14"/>
      <c r="G157" s="14"/>
      <c r="H157" s="14"/>
      <c r="O157" s="13"/>
    </row>
    <row r="158" spans="2:15" ht="14.25" customHeight="1">
      <c r="B158" s="62"/>
      <c r="C158" s="111"/>
      <c r="D158" s="111"/>
      <c r="F158" s="14"/>
      <c r="G158" s="14"/>
      <c r="H158" s="14"/>
      <c r="O158" s="13"/>
    </row>
    <row r="159" spans="2:15" ht="14.25" customHeight="1">
      <c r="B159" s="62"/>
      <c r="C159" s="111"/>
      <c r="D159" s="111"/>
      <c r="F159" s="14"/>
      <c r="G159" s="14"/>
      <c r="H159" s="14"/>
      <c r="O159" s="13"/>
    </row>
    <row r="160" spans="2:15" ht="14.25" customHeight="1">
      <c r="B160" s="62"/>
      <c r="C160" s="111"/>
      <c r="D160" s="111"/>
      <c r="F160" s="14"/>
      <c r="G160" s="14"/>
      <c r="H160" s="14"/>
      <c r="O160" s="13"/>
    </row>
    <row r="161" spans="2:15" ht="14.25" customHeight="1">
      <c r="B161" s="62"/>
      <c r="C161" s="111"/>
      <c r="D161" s="111"/>
      <c r="F161" s="14"/>
      <c r="G161" s="14"/>
      <c r="H161" s="14"/>
      <c r="O161" s="13"/>
    </row>
    <row r="162" spans="2:15" ht="14.25" customHeight="1">
      <c r="B162" s="62"/>
      <c r="C162" s="111"/>
      <c r="D162" s="111"/>
      <c r="F162" s="14"/>
      <c r="G162" s="14"/>
      <c r="H162" s="14"/>
      <c r="O162" s="13"/>
    </row>
    <row r="163" spans="2:15" ht="14.25" customHeight="1">
      <c r="B163" s="62"/>
      <c r="C163" s="111"/>
      <c r="D163" s="111"/>
      <c r="F163" s="14"/>
      <c r="G163" s="14"/>
      <c r="H163" s="14"/>
      <c r="O163" s="13"/>
    </row>
    <row r="164" spans="2:15" ht="14.25" customHeight="1">
      <c r="B164" s="62"/>
      <c r="C164" s="111"/>
      <c r="D164" s="111"/>
      <c r="F164" s="14"/>
      <c r="G164" s="14"/>
      <c r="H164" s="14"/>
      <c r="O164" s="13"/>
    </row>
    <row r="165" spans="2:15" ht="14.25" customHeight="1">
      <c r="B165" s="62"/>
      <c r="C165" s="111"/>
      <c r="D165" s="111"/>
      <c r="F165" s="14"/>
      <c r="G165" s="14"/>
      <c r="H165" s="14"/>
      <c r="O165" s="13"/>
    </row>
    <row r="166" spans="2:15" ht="14.25" customHeight="1">
      <c r="B166" s="62"/>
      <c r="C166" s="111"/>
      <c r="D166" s="111"/>
      <c r="F166" s="14"/>
      <c r="G166" s="14"/>
      <c r="H166" s="14"/>
      <c r="O166" s="13"/>
    </row>
    <row r="167" spans="2:15" ht="14.25" customHeight="1">
      <c r="B167" s="62"/>
      <c r="C167" s="111"/>
      <c r="D167" s="111"/>
      <c r="F167" s="14"/>
      <c r="G167" s="14"/>
      <c r="H167" s="14"/>
      <c r="O167" s="13"/>
    </row>
    <row r="168" spans="2:15" ht="14.25" customHeight="1">
      <c r="B168" s="62"/>
      <c r="C168" s="111"/>
      <c r="D168" s="111"/>
      <c r="F168" s="14"/>
      <c r="G168" s="14"/>
      <c r="H168" s="14"/>
      <c r="O168" s="13"/>
    </row>
    <row r="169" spans="2:15" ht="14.25" customHeight="1">
      <c r="B169" s="62"/>
      <c r="C169" s="111"/>
      <c r="D169" s="111"/>
      <c r="F169" s="14"/>
      <c r="G169" s="14"/>
      <c r="H169" s="14"/>
      <c r="O169" s="13"/>
    </row>
    <row r="170" spans="2:15" ht="14.25" customHeight="1">
      <c r="B170" s="62"/>
      <c r="C170" s="111"/>
      <c r="D170" s="111"/>
      <c r="F170" s="14"/>
      <c r="G170" s="14"/>
      <c r="H170" s="14"/>
      <c r="O170" s="13"/>
    </row>
    <row r="171" spans="2:15" ht="14.25" customHeight="1">
      <c r="B171" s="62"/>
      <c r="C171" s="111"/>
      <c r="D171" s="111"/>
      <c r="F171" s="14"/>
      <c r="G171" s="14"/>
      <c r="H171" s="14"/>
      <c r="O171" s="13"/>
    </row>
    <row r="172" spans="2:15" ht="14.25" customHeight="1">
      <c r="B172" s="62"/>
      <c r="C172" s="111"/>
      <c r="D172" s="111"/>
      <c r="F172" s="14"/>
      <c r="G172" s="14"/>
      <c r="H172" s="14"/>
      <c r="O172" s="13"/>
    </row>
    <row r="173" spans="2:15" ht="14.25" customHeight="1">
      <c r="B173" s="62"/>
      <c r="C173" s="111"/>
      <c r="D173" s="111"/>
      <c r="F173" s="14"/>
      <c r="G173" s="14"/>
      <c r="H173" s="14"/>
      <c r="O173" s="13"/>
    </row>
    <row r="174" spans="2:15" ht="14.25" customHeight="1">
      <c r="B174" s="62"/>
      <c r="C174" s="111"/>
      <c r="D174" s="111"/>
      <c r="F174" s="14"/>
      <c r="G174" s="14"/>
      <c r="H174" s="14"/>
      <c r="O174" s="13"/>
    </row>
    <row r="175" spans="2:15" ht="14.25" customHeight="1">
      <c r="B175" s="62"/>
      <c r="C175" s="111"/>
      <c r="D175" s="111"/>
      <c r="F175" s="14"/>
      <c r="G175" s="14"/>
      <c r="H175" s="14"/>
      <c r="O175" s="13"/>
    </row>
    <row r="176" spans="2:15" ht="14.25" customHeight="1">
      <c r="B176" s="62"/>
      <c r="C176" s="111"/>
      <c r="D176" s="111"/>
      <c r="F176" s="14"/>
      <c r="G176" s="14"/>
      <c r="H176" s="14"/>
      <c r="O176" s="13"/>
    </row>
    <row r="177" spans="2:15" ht="14.25" customHeight="1">
      <c r="B177" s="62"/>
      <c r="C177" s="111"/>
      <c r="D177" s="111"/>
      <c r="F177" s="14"/>
      <c r="G177" s="14"/>
      <c r="H177" s="14"/>
      <c r="O177" s="13"/>
    </row>
    <row r="178" spans="2:15" ht="14.25" customHeight="1">
      <c r="B178" s="62"/>
      <c r="C178" s="111"/>
      <c r="D178" s="111"/>
      <c r="F178" s="14"/>
      <c r="G178" s="14"/>
      <c r="H178" s="14"/>
      <c r="O178" s="13"/>
    </row>
    <row r="179" spans="2:15" ht="14.25" customHeight="1">
      <c r="B179" s="62"/>
      <c r="C179" s="111"/>
      <c r="D179" s="111"/>
      <c r="F179" s="14"/>
      <c r="G179" s="14"/>
      <c r="H179" s="14"/>
      <c r="O179" s="13"/>
    </row>
    <row r="180" spans="2:15" ht="14.25" customHeight="1">
      <c r="B180" s="62"/>
      <c r="C180" s="111"/>
      <c r="D180" s="111"/>
      <c r="F180" s="14"/>
      <c r="G180" s="14"/>
      <c r="H180" s="14"/>
      <c r="O180" s="13"/>
    </row>
    <row r="181" spans="2:15" ht="14.25" customHeight="1">
      <c r="B181" s="62"/>
      <c r="C181" s="111"/>
      <c r="D181" s="111"/>
      <c r="F181" s="14"/>
      <c r="G181" s="14"/>
      <c r="H181" s="14"/>
      <c r="O181" s="13"/>
    </row>
    <row r="182" spans="2:15" ht="14.25" customHeight="1">
      <c r="B182" s="62"/>
      <c r="C182" s="111"/>
      <c r="D182" s="111"/>
      <c r="F182" s="14"/>
      <c r="G182" s="14"/>
      <c r="H182" s="14"/>
      <c r="O182" s="13"/>
    </row>
    <row r="183" spans="2:15" ht="14.25" customHeight="1">
      <c r="B183" s="62"/>
      <c r="C183" s="111"/>
      <c r="D183" s="111"/>
      <c r="F183" s="14"/>
      <c r="G183" s="14"/>
      <c r="H183" s="14"/>
      <c r="O183" s="13"/>
    </row>
    <row r="184" spans="2:15" ht="14.25" customHeight="1">
      <c r="B184" s="62"/>
      <c r="C184" s="111"/>
      <c r="D184" s="111"/>
      <c r="F184" s="14"/>
      <c r="G184" s="14"/>
      <c r="H184" s="14"/>
      <c r="O184" s="13"/>
    </row>
    <row r="185" spans="2:15" ht="14.25" customHeight="1">
      <c r="B185" s="62"/>
      <c r="C185" s="111"/>
      <c r="D185" s="111"/>
      <c r="F185" s="14"/>
      <c r="G185" s="14"/>
      <c r="H185" s="14"/>
      <c r="O185" s="13"/>
    </row>
    <row r="186" spans="2:15" ht="14.25" customHeight="1">
      <c r="B186" s="62"/>
      <c r="C186" s="111"/>
      <c r="D186" s="111"/>
      <c r="F186" s="14"/>
      <c r="G186" s="14"/>
      <c r="H186" s="14"/>
      <c r="O186" s="13"/>
    </row>
    <row r="187" spans="2:15" ht="14.25" customHeight="1">
      <c r="B187" s="62"/>
      <c r="C187" s="111"/>
      <c r="D187" s="111"/>
      <c r="F187" s="14"/>
      <c r="G187" s="14"/>
      <c r="H187" s="14"/>
      <c r="O187" s="13"/>
    </row>
    <row r="188" spans="2:15" ht="14.25" customHeight="1">
      <c r="B188" s="62"/>
      <c r="C188" s="111"/>
      <c r="D188" s="111"/>
      <c r="F188" s="14"/>
      <c r="G188" s="14"/>
      <c r="H188" s="14"/>
      <c r="O188" s="13"/>
    </row>
    <row r="189" spans="2:15" ht="14.25" customHeight="1">
      <c r="B189" s="62"/>
      <c r="C189" s="111"/>
      <c r="D189" s="111"/>
      <c r="F189" s="14"/>
      <c r="G189" s="14"/>
      <c r="H189" s="14"/>
      <c r="O189" s="13"/>
    </row>
    <row r="190" spans="2:15" ht="14.25" customHeight="1">
      <c r="B190" s="62"/>
      <c r="C190" s="111"/>
      <c r="D190" s="111"/>
      <c r="F190" s="14"/>
      <c r="G190" s="14"/>
      <c r="H190" s="14"/>
      <c r="O190" s="13"/>
    </row>
    <row r="191" spans="2:15" ht="14.25" customHeight="1">
      <c r="B191" s="62"/>
      <c r="C191" s="111"/>
      <c r="D191" s="111"/>
      <c r="F191" s="14"/>
      <c r="G191" s="14"/>
      <c r="H191" s="14"/>
      <c r="O191" s="13"/>
    </row>
    <row r="192" spans="2:15" ht="14.25" customHeight="1">
      <c r="B192" s="62"/>
      <c r="C192" s="111"/>
      <c r="D192" s="111"/>
      <c r="F192" s="14"/>
      <c r="G192" s="14"/>
      <c r="H192" s="14"/>
      <c r="O192" s="13"/>
    </row>
    <row r="193" spans="2:15" ht="14.25" customHeight="1">
      <c r="B193" s="62"/>
      <c r="C193" s="111"/>
      <c r="D193" s="111"/>
      <c r="F193" s="14"/>
      <c r="G193" s="14"/>
      <c r="H193" s="14"/>
      <c r="O193" s="13"/>
    </row>
    <row r="194" spans="2:15" ht="14.25" customHeight="1">
      <c r="B194" s="62"/>
      <c r="C194" s="111"/>
      <c r="D194" s="111"/>
      <c r="F194" s="14"/>
      <c r="G194" s="14"/>
      <c r="H194" s="14"/>
      <c r="O194" s="13"/>
    </row>
    <row r="195" spans="2:15" ht="14.25" customHeight="1">
      <c r="B195" s="62"/>
      <c r="C195" s="111"/>
      <c r="D195" s="111"/>
      <c r="F195" s="14"/>
      <c r="G195" s="14"/>
      <c r="H195" s="14"/>
      <c r="O195" s="13"/>
    </row>
    <row r="196" spans="2:15" ht="14.25" customHeight="1">
      <c r="B196" s="62"/>
      <c r="C196" s="111"/>
      <c r="D196" s="111"/>
      <c r="F196" s="14"/>
      <c r="G196" s="14"/>
      <c r="H196" s="14"/>
      <c r="O196" s="13"/>
    </row>
    <row r="197" spans="2:15" ht="14.25" customHeight="1">
      <c r="B197" s="62"/>
      <c r="C197" s="111"/>
      <c r="D197" s="111"/>
      <c r="F197" s="14"/>
      <c r="G197" s="14"/>
      <c r="H197" s="14"/>
      <c r="O197" s="13"/>
    </row>
    <row r="198" spans="2:15" ht="14.25" customHeight="1">
      <c r="B198" s="62"/>
      <c r="C198" s="111"/>
      <c r="D198" s="111"/>
      <c r="F198" s="14"/>
      <c r="G198" s="14"/>
      <c r="H198" s="14"/>
      <c r="O198" s="13"/>
    </row>
    <row r="199" spans="2:15" ht="14.25" customHeight="1">
      <c r="B199" s="62"/>
      <c r="C199" s="111"/>
      <c r="D199" s="111"/>
      <c r="F199" s="14"/>
      <c r="G199" s="14"/>
      <c r="H199" s="14"/>
      <c r="O199" s="13"/>
    </row>
    <row r="200" spans="2:15" ht="14.25" customHeight="1">
      <c r="B200" s="62"/>
      <c r="C200" s="111"/>
      <c r="D200" s="111"/>
      <c r="F200" s="14"/>
      <c r="G200" s="14"/>
      <c r="H200" s="14"/>
      <c r="O200" s="13"/>
    </row>
    <row r="201" spans="2:15" ht="14.25" customHeight="1">
      <c r="B201" s="62"/>
      <c r="C201" s="111"/>
      <c r="D201" s="111"/>
      <c r="F201" s="14"/>
      <c r="G201" s="14"/>
      <c r="H201" s="14"/>
      <c r="O201" s="13"/>
    </row>
    <row r="202" spans="2:15" ht="14.25" customHeight="1">
      <c r="B202" s="62"/>
      <c r="C202" s="111"/>
      <c r="D202" s="111"/>
      <c r="F202" s="14"/>
      <c r="G202" s="14"/>
      <c r="H202" s="14"/>
      <c r="O202" s="13"/>
    </row>
    <row r="203" spans="2:15" ht="14.25" customHeight="1">
      <c r="B203" s="62"/>
      <c r="C203" s="111"/>
      <c r="D203" s="111"/>
      <c r="F203" s="14"/>
      <c r="G203" s="14"/>
      <c r="H203" s="14"/>
      <c r="O203" s="13"/>
    </row>
    <row r="204" spans="2:15" ht="14.25" customHeight="1">
      <c r="B204" s="62"/>
      <c r="C204" s="111"/>
      <c r="D204" s="111"/>
      <c r="F204" s="14"/>
      <c r="G204" s="14"/>
      <c r="H204" s="14"/>
      <c r="O204" s="13"/>
    </row>
    <row r="205" spans="2:15" ht="14.25" customHeight="1">
      <c r="B205" s="62"/>
      <c r="C205" s="111"/>
      <c r="D205" s="111"/>
      <c r="F205" s="14"/>
      <c r="G205" s="14"/>
      <c r="H205" s="14"/>
      <c r="O205" s="13"/>
    </row>
    <row r="206" spans="2:15" ht="14.25" customHeight="1">
      <c r="B206" s="62"/>
      <c r="C206" s="111"/>
      <c r="D206" s="111"/>
      <c r="F206" s="14"/>
      <c r="G206" s="14"/>
      <c r="H206" s="14"/>
      <c r="O206" s="13"/>
    </row>
    <row r="207" spans="2:15" ht="14.25" customHeight="1">
      <c r="B207" s="62"/>
      <c r="C207" s="111"/>
      <c r="D207" s="111"/>
      <c r="F207" s="14"/>
      <c r="G207" s="14"/>
      <c r="H207" s="14"/>
      <c r="O207" s="13"/>
    </row>
    <row r="208" spans="2:15" ht="14.25" customHeight="1">
      <c r="B208" s="62"/>
      <c r="C208" s="111"/>
      <c r="D208" s="111"/>
      <c r="F208" s="14"/>
      <c r="G208" s="14"/>
      <c r="H208" s="14"/>
      <c r="O208" s="13"/>
    </row>
    <row r="209" spans="2:15" ht="14.25" customHeight="1">
      <c r="B209" s="62"/>
      <c r="C209" s="111"/>
      <c r="D209" s="111"/>
      <c r="F209" s="14"/>
      <c r="G209" s="14"/>
      <c r="H209" s="14"/>
      <c r="O209" s="13"/>
    </row>
    <row r="210" spans="2:15" ht="14.25" customHeight="1">
      <c r="B210" s="62"/>
      <c r="C210" s="111"/>
      <c r="D210" s="111"/>
      <c r="F210" s="14"/>
      <c r="G210" s="14"/>
      <c r="H210" s="14"/>
      <c r="O210" s="13"/>
    </row>
    <row r="211" spans="2:15" ht="14.25" customHeight="1">
      <c r="B211" s="62"/>
      <c r="C211" s="111"/>
      <c r="D211" s="111"/>
      <c r="F211" s="14"/>
      <c r="G211" s="14"/>
      <c r="H211" s="14"/>
      <c r="O211" s="13"/>
    </row>
    <row r="212" spans="2:15" ht="14.25" customHeight="1">
      <c r="B212" s="62"/>
      <c r="C212" s="111"/>
      <c r="D212" s="111"/>
      <c r="F212" s="14"/>
      <c r="G212" s="14"/>
      <c r="H212" s="14"/>
      <c r="O212" s="13"/>
    </row>
    <row r="213" spans="2:15" ht="14.25" customHeight="1">
      <c r="B213" s="62"/>
      <c r="C213" s="111"/>
      <c r="D213" s="111"/>
      <c r="F213" s="14"/>
      <c r="G213" s="14"/>
      <c r="H213" s="14"/>
      <c r="O213" s="13"/>
    </row>
    <row r="214" spans="2:15" ht="14.25" customHeight="1">
      <c r="B214" s="62"/>
      <c r="C214" s="111"/>
      <c r="D214" s="111"/>
      <c r="F214" s="14"/>
      <c r="G214" s="14"/>
      <c r="H214" s="14"/>
      <c r="O214" s="13"/>
    </row>
    <row r="215" spans="2:15" ht="14.25" customHeight="1">
      <c r="B215" s="62"/>
      <c r="C215" s="111"/>
      <c r="D215" s="111"/>
      <c r="F215" s="14"/>
      <c r="G215" s="14"/>
      <c r="H215" s="14"/>
      <c r="O215" s="13"/>
    </row>
    <row r="216" spans="2:15" ht="14.25" customHeight="1">
      <c r="B216" s="62"/>
      <c r="C216" s="111"/>
      <c r="D216" s="111"/>
      <c r="F216" s="14"/>
      <c r="G216" s="14"/>
      <c r="H216" s="14"/>
      <c r="O216" s="13"/>
    </row>
    <row r="217" spans="2:15" ht="14.25" customHeight="1">
      <c r="B217" s="62"/>
      <c r="C217" s="111"/>
      <c r="D217" s="111"/>
      <c r="F217" s="14"/>
      <c r="G217" s="14"/>
      <c r="H217" s="14"/>
      <c r="O217" s="13"/>
    </row>
    <row r="218" spans="2:15" ht="14.25" customHeight="1">
      <c r="B218" s="62"/>
      <c r="C218" s="111"/>
      <c r="D218" s="111"/>
      <c r="F218" s="14"/>
      <c r="G218" s="14"/>
      <c r="H218" s="14"/>
      <c r="O218" s="13"/>
    </row>
    <row r="219" spans="2:15" ht="14.25" customHeight="1">
      <c r="B219" s="62"/>
      <c r="C219" s="111"/>
      <c r="D219" s="111"/>
      <c r="F219" s="14"/>
      <c r="G219" s="14"/>
      <c r="H219" s="14"/>
      <c r="O219" s="13"/>
    </row>
    <row r="220" spans="2:15" ht="14.25" customHeight="1">
      <c r="B220" s="62"/>
      <c r="C220" s="111"/>
      <c r="D220" s="111"/>
      <c r="F220" s="14"/>
      <c r="G220" s="14"/>
      <c r="H220" s="14"/>
      <c r="O220" s="13"/>
    </row>
    <row r="221" spans="2:15" ht="14.25" customHeight="1">
      <c r="B221" s="62"/>
      <c r="C221" s="111"/>
      <c r="D221" s="111"/>
      <c r="F221" s="14"/>
      <c r="G221" s="14"/>
      <c r="H221" s="14"/>
      <c r="O221" s="13"/>
    </row>
    <row r="222" spans="2:15" ht="14.25" customHeight="1">
      <c r="B222" s="62"/>
      <c r="C222" s="111"/>
      <c r="D222" s="111"/>
      <c r="F222" s="14"/>
      <c r="G222" s="14"/>
      <c r="H222" s="14"/>
      <c r="O222" s="13"/>
    </row>
    <row r="223" spans="2:15" ht="14.25" customHeight="1">
      <c r="B223" s="62"/>
      <c r="C223" s="111"/>
      <c r="D223" s="111"/>
      <c r="F223" s="14"/>
      <c r="G223" s="14"/>
      <c r="H223" s="14"/>
      <c r="O223" s="13"/>
    </row>
    <row r="224" spans="2:15" ht="14.25" customHeight="1">
      <c r="B224" s="62"/>
      <c r="C224" s="111"/>
      <c r="D224" s="111"/>
      <c r="F224" s="14"/>
      <c r="G224" s="14"/>
      <c r="H224" s="14"/>
      <c r="O224" s="13"/>
    </row>
    <row r="225" spans="2:15" ht="14.25" customHeight="1">
      <c r="B225" s="62"/>
      <c r="C225" s="111"/>
      <c r="D225" s="111"/>
      <c r="F225" s="14"/>
      <c r="G225" s="14"/>
      <c r="H225" s="14"/>
      <c r="O225" s="13"/>
    </row>
    <row r="226" spans="2:15" ht="14.25" customHeight="1">
      <c r="B226" s="62"/>
      <c r="C226" s="111"/>
      <c r="D226" s="111"/>
      <c r="F226" s="14"/>
      <c r="G226" s="14"/>
      <c r="H226" s="14"/>
      <c r="O226" s="13"/>
    </row>
    <row r="227" spans="2:15" ht="14.25" customHeight="1">
      <c r="B227" s="62"/>
      <c r="C227" s="111"/>
      <c r="D227" s="111"/>
      <c r="F227" s="14"/>
      <c r="G227" s="14"/>
      <c r="H227" s="14"/>
      <c r="O227" s="13"/>
    </row>
    <row r="228" spans="2:15" ht="14.25" customHeight="1">
      <c r="B228" s="62"/>
      <c r="C228" s="111"/>
      <c r="D228" s="111"/>
      <c r="F228" s="14"/>
      <c r="G228" s="14"/>
      <c r="H228" s="14"/>
      <c r="O228" s="13"/>
    </row>
    <row r="229" spans="2:15" ht="14.25" customHeight="1">
      <c r="B229" s="62"/>
      <c r="C229" s="111"/>
      <c r="D229" s="111"/>
      <c r="F229" s="14"/>
      <c r="G229" s="14"/>
      <c r="H229" s="14"/>
      <c r="O229" s="13"/>
    </row>
    <row r="230" spans="2:15" ht="14.25" customHeight="1">
      <c r="B230" s="62"/>
      <c r="C230" s="111"/>
      <c r="D230" s="111"/>
      <c r="F230" s="14"/>
      <c r="G230" s="14"/>
      <c r="H230" s="14"/>
      <c r="O230" s="13"/>
    </row>
    <row r="231" spans="2:15" ht="14.25" customHeight="1">
      <c r="B231" s="62"/>
      <c r="C231" s="111"/>
      <c r="D231" s="111"/>
      <c r="F231" s="14"/>
      <c r="G231" s="14"/>
      <c r="H231" s="14"/>
      <c r="O231" s="13"/>
    </row>
    <row r="232" spans="2:15" ht="14.25" customHeight="1">
      <c r="B232" s="62"/>
      <c r="C232" s="111"/>
      <c r="D232" s="111"/>
      <c r="F232" s="14"/>
      <c r="G232" s="14"/>
      <c r="H232" s="14"/>
      <c r="O232" s="13"/>
    </row>
    <row r="233" spans="2:15" ht="14.25" customHeight="1">
      <c r="B233" s="62"/>
      <c r="C233" s="111"/>
      <c r="D233" s="111"/>
      <c r="F233" s="14"/>
      <c r="G233" s="14"/>
      <c r="H233" s="14"/>
      <c r="O233" s="13"/>
    </row>
    <row r="234" spans="2:15" ht="14.25" customHeight="1">
      <c r="B234" s="62"/>
      <c r="C234" s="111"/>
      <c r="D234" s="111"/>
      <c r="F234" s="14"/>
      <c r="G234" s="14"/>
      <c r="H234" s="14"/>
      <c r="O234" s="13"/>
    </row>
    <row r="235" spans="2:15" ht="14.25" customHeight="1">
      <c r="B235" s="62"/>
      <c r="C235" s="111"/>
      <c r="D235" s="111"/>
      <c r="F235" s="14"/>
      <c r="G235" s="14"/>
      <c r="H235" s="14"/>
      <c r="O235" s="13"/>
    </row>
    <row r="236" spans="2:15" ht="14.25" customHeight="1">
      <c r="B236" s="62"/>
      <c r="C236" s="111"/>
      <c r="D236" s="111"/>
      <c r="F236" s="14"/>
      <c r="G236" s="14"/>
      <c r="H236" s="14"/>
      <c r="O236" s="13"/>
    </row>
    <row r="237" spans="2:15" ht="14.25" customHeight="1">
      <c r="B237" s="62"/>
      <c r="C237" s="111"/>
      <c r="D237" s="111"/>
      <c r="F237" s="14"/>
      <c r="G237" s="14"/>
      <c r="H237" s="14"/>
      <c r="O237" s="13"/>
    </row>
    <row r="238" spans="2:15" ht="14.25" customHeight="1">
      <c r="B238" s="62"/>
      <c r="C238" s="111"/>
      <c r="D238" s="111"/>
      <c r="F238" s="14"/>
      <c r="G238" s="14"/>
      <c r="H238" s="14"/>
      <c r="O238" s="13"/>
    </row>
    <row r="239" spans="2:15" ht="14.25" customHeight="1">
      <c r="B239" s="62"/>
      <c r="C239" s="111"/>
      <c r="D239" s="111"/>
      <c r="F239" s="14"/>
      <c r="G239" s="14"/>
      <c r="H239" s="14"/>
      <c r="O239" s="13"/>
    </row>
    <row r="240" spans="2:15" ht="14.25" customHeight="1">
      <c r="B240" s="62"/>
      <c r="C240" s="111"/>
      <c r="D240" s="111"/>
      <c r="F240" s="14"/>
      <c r="G240" s="14"/>
      <c r="H240" s="14"/>
      <c r="O240" s="13"/>
    </row>
    <row r="241" spans="2:15" ht="14.25" customHeight="1">
      <c r="B241" s="62"/>
      <c r="C241" s="111"/>
      <c r="D241" s="111"/>
      <c r="F241" s="14"/>
      <c r="G241" s="14"/>
      <c r="H241" s="14"/>
      <c r="O241" s="13"/>
    </row>
    <row r="242" spans="2:15" ht="14.25" customHeight="1">
      <c r="B242" s="62"/>
      <c r="C242" s="111"/>
      <c r="D242" s="111"/>
      <c r="F242" s="14"/>
      <c r="G242" s="14"/>
      <c r="H242" s="14"/>
      <c r="O242" s="13"/>
    </row>
    <row r="243" spans="2:15" ht="14.25" customHeight="1">
      <c r="B243" s="62"/>
      <c r="C243" s="111"/>
      <c r="D243" s="111"/>
      <c r="F243" s="14"/>
      <c r="G243" s="14"/>
      <c r="H243" s="14"/>
      <c r="O243" s="13"/>
    </row>
    <row r="244" spans="2:15" ht="14.25" customHeight="1">
      <c r="B244" s="62"/>
      <c r="C244" s="111"/>
      <c r="D244" s="111"/>
      <c r="F244" s="14"/>
      <c r="G244" s="14"/>
      <c r="H244" s="14"/>
      <c r="O244" s="13"/>
    </row>
    <row r="245" spans="2:15" ht="14.25" customHeight="1">
      <c r="B245" s="62"/>
      <c r="C245" s="111"/>
      <c r="D245" s="111"/>
      <c r="F245" s="14"/>
      <c r="G245" s="14"/>
      <c r="H245" s="14"/>
      <c r="O245" s="13"/>
    </row>
    <row r="246" spans="2:15" ht="14.25" customHeight="1">
      <c r="B246" s="62"/>
      <c r="C246" s="111"/>
      <c r="D246" s="111"/>
      <c r="F246" s="14"/>
      <c r="G246" s="14"/>
      <c r="H246" s="14"/>
      <c r="O246" s="13"/>
    </row>
    <row r="247" spans="2:15" ht="14.25" customHeight="1">
      <c r="B247" s="62"/>
      <c r="C247" s="111"/>
      <c r="D247" s="111"/>
      <c r="F247" s="14"/>
      <c r="G247" s="14"/>
      <c r="H247" s="14"/>
      <c r="O247" s="13"/>
    </row>
    <row r="248" spans="2:15" ht="14.25" customHeight="1">
      <c r="B248" s="62"/>
      <c r="C248" s="111"/>
      <c r="D248" s="111"/>
      <c r="F248" s="14"/>
      <c r="G248" s="14"/>
      <c r="H248" s="14"/>
      <c r="O248" s="13"/>
    </row>
    <row r="249" spans="2:15" ht="15.75" customHeight="1">
      <c r="B249" s="62"/>
      <c r="F249" s="14"/>
      <c r="G249" s="14"/>
      <c r="H249" s="14"/>
      <c r="O249" s="13"/>
    </row>
    <row r="250" spans="2:15" ht="15.75" customHeight="1">
      <c r="B250" s="62"/>
      <c r="F250" s="14"/>
      <c r="G250" s="14"/>
      <c r="H250" s="14"/>
      <c r="O250" s="13"/>
    </row>
    <row r="251" spans="2:15" ht="15.75" customHeight="1">
      <c r="B251" s="62"/>
      <c r="F251" s="14"/>
      <c r="G251" s="14"/>
      <c r="H251" s="14"/>
      <c r="O251" s="13"/>
    </row>
    <row r="252" spans="2:15" ht="15.75" customHeight="1">
      <c r="B252" s="62"/>
      <c r="F252" s="14"/>
      <c r="G252" s="14"/>
      <c r="H252" s="14"/>
      <c r="O252" s="13"/>
    </row>
    <row r="253" spans="2:15" ht="15.75" customHeight="1">
      <c r="B253" s="62"/>
      <c r="F253" s="14"/>
      <c r="G253" s="14"/>
      <c r="H253" s="14"/>
      <c r="O253" s="13"/>
    </row>
    <row r="254" spans="2:15" ht="15.75" customHeight="1">
      <c r="B254" s="62"/>
      <c r="F254" s="14"/>
      <c r="G254" s="14"/>
      <c r="H254" s="14"/>
      <c r="O254" s="13"/>
    </row>
    <row r="255" spans="2:15" ht="15.75" customHeight="1">
      <c r="B255" s="62"/>
      <c r="F255" s="14"/>
      <c r="G255" s="14"/>
      <c r="H255" s="14"/>
      <c r="O255" s="13"/>
    </row>
    <row r="256" spans="2:15" ht="15.75" customHeight="1">
      <c r="B256" s="62"/>
      <c r="F256" s="14"/>
      <c r="G256" s="14"/>
      <c r="H256" s="14"/>
      <c r="O256" s="13"/>
    </row>
    <row r="257" spans="2:15" ht="15.75" customHeight="1">
      <c r="B257" s="62"/>
      <c r="F257" s="14"/>
      <c r="G257" s="14"/>
      <c r="H257" s="14"/>
      <c r="O257" s="13"/>
    </row>
    <row r="258" spans="2:15" ht="15.75" customHeight="1">
      <c r="B258" s="62"/>
      <c r="F258" s="14"/>
      <c r="G258" s="14"/>
      <c r="H258" s="14"/>
      <c r="O258" s="13"/>
    </row>
    <row r="259" spans="2:15" ht="15.75" customHeight="1">
      <c r="B259" s="62"/>
      <c r="F259" s="14"/>
      <c r="G259" s="14"/>
      <c r="H259" s="14"/>
      <c r="O259" s="13"/>
    </row>
    <row r="260" spans="2:15" ht="15.75" customHeight="1">
      <c r="B260" s="62"/>
      <c r="F260" s="14"/>
      <c r="G260" s="14"/>
      <c r="H260" s="14"/>
      <c r="O260" s="13"/>
    </row>
    <row r="261" spans="2:15" ht="15.75" customHeight="1">
      <c r="B261" s="62"/>
      <c r="F261" s="14"/>
      <c r="G261" s="14"/>
      <c r="H261" s="14"/>
      <c r="O261" s="13"/>
    </row>
    <row r="262" spans="2:15" ht="15.75" customHeight="1">
      <c r="B262" s="62"/>
      <c r="F262" s="14"/>
      <c r="G262" s="14"/>
      <c r="H262" s="14"/>
      <c r="O262" s="13"/>
    </row>
    <row r="263" spans="2:15" ht="15.75" customHeight="1">
      <c r="B263" s="62"/>
      <c r="F263" s="14"/>
      <c r="G263" s="14"/>
      <c r="H263" s="14"/>
      <c r="O263" s="13"/>
    </row>
    <row r="264" spans="2:15" ht="15.75" customHeight="1">
      <c r="B264" s="62"/>
      <c r="F264" s="14"/>
      <c r="G264" s="14"/>
      <c r="H264" s="14"/>
      <c r="O264" s="13"/>
    </row>
    <row r="265" spans="2:15" ht="15.75" customHeight="1">
      <c r="B265" s="62"/>
      <c r="F265" s="14"/>
      <c r="G265" s="14"/>
      <c r="H265" s="14"/>
      <c r="O265" s="13"/>
    </row>
    <row r="266" spans="2:15" ht="15.75" customHeight="1">
      <c r="B266" s="62"/>
      <c r="F266" s="14"/>
      <c r="G266" s="14"/>
      <c r="H266" s="14"/>
      <c r="O266" s="13"/>
    </row>
    <row r="267" spans="2:15" ht="15.75" customHeight="1">
      <c r="B267" s="62"/>
      <c r="F267" s="14"/>
      <c r="G267" s="14"/>
      <c r="H267" s="14"/>
      <c r="O267" s="13"/>
    </row>
    <row r="268" spans="2:15" ht="15.75" customHeight="1">
      <c r="B268" s="62"/>
      <c r="F268" s="14"/>
      <c r="G268" s="14"/>
      <c r="H268" s="14"/>
      <c r="O268" s="13"/>
    </row>
    <row r="269" spans="2:15" ht="15.75" customHeight="1">
      <c r="B269" s="62"/>
      <c r="F269" s="14"/>
      <c r="G269" s="14"/>
      <c r="H269" s="14"/>
      <c r="O269" s="13"/>
    </row>
    <row r="270" spans="2:15" ht="15.75" customHeight="1">
      <c r="B270" s="62"/>
      <c r="F270" s="14"/>
      <c r="G270" s="14"/>
      <c r="H270" s="14"/>
      <c r="O270" s="13"/>
    </row>
    <row r="271" spans="2:15" ht="15.75" customHeight="1">
      <c r="B271" s="62"/>
      <c r="F271" s="14"/>
      <c r="G271" s="14"/>
      <c r="H271" s="14"/>
      <c r="O271" s="13"/>
    </row>
    <row r="272" spans="2:15" ht="15.75" customHeight="1">
      <c r="B272" s="62"/>
      <c r="F272" s="14"/>
      <c r="G272" s="14"/>
      <c r="H272" s="14"/>
      <c r="O272" s="13"/>
    </row>
    <row r="273" spans="2:15" ht="15.75" customHeight="1">
      <c r="B273" s="62"/>
      <c r="F273" s="14"/>
      <c r="G273" s="14"/>
      <c r="H273" s="14"/>
      <c r="O273" s="13"/>
    </row>
    <row r="274" spans="2:15" ht="15.75" customHeight="1">
      <c r="B274" s="62"/>
      <c r="F274" s="14"/>
      <c r="G274" s="14"/>
      <c r="H274" s="14"/>
      <c r="O274" s="13"/>
    </row>
    <row r="275" spans="2:15" ht="15.75" customHeight="1">
      <c r="B275" s="62"/>
      <c r="F275" s="14"/>
      <c r="G275" s="14"/>
      <c r="H275" s="14"/>
      <c r="O275" s="13"/>
    </row>
    <row r="276" spans="2:15" ht="15.75" customHeight="1">
      <c r="B276" s="62"/>
      <c r="F276" s="14"/>
      <c r="G276" s="14"/>
      <c r="H276" s="14"/>
      <c r="O276" s="13"/>
    </row>
    <row r="277" spans="2:15" ht="15.75" customHeight="1">
      <c r="B277" s="62"/>
      <c r="F277" s="14"/>
      <c r="G277" s="14"/>
      <c r="H277" s="14"/>
      <c r="O277" s="13"/>
    </row>
    <row r="278" spans="2:15" ht="15.75" customHeight="1">
      <c r="B278" s="62"/>
      <c r="F278" s="14"/>
      <c r="G278" s="14"/>
      <c r="H278" s="14"/>
      <c r="O278" s="13"/>
    </row>
    <row r="279" spans="2:15" ht="15.75" customHeight="1">
      <c r="B279" s="62"/>
      <c r="F279" s="14"/>
      <c r="G279" s="14"/>
      <c r="H279" s="14"/>
      <c r="O279" s="13"/>
    </row>
    <row r="280" spans="2:15" ht="15.75" customHeight="1">
      <c r="B280" s="62"/>
      <c r="F280" s="14"/>
      <c r="G280" s="14"/>
      <c r="H280" s="14"/>
      <c r="O280" s="13"/>
    </row>
    <row r="281" spans="2:15" ht="15.75" customHeight="1">
      <c r="B281" s="62"/>
      <c r="F281" s="14"/>
      <c r="G281" s="14"/>
      <c r="H281" s="14"/>
      <c r="O281" s="13"/>
    </row>
    <row r="282" spans="2:15" ht="15.75" customHeight="1">
      <c r="B282" s="62"/>
      <c r="F282" s="14"/>
      <c r="G282" s="14"/>
      <c r="H282" s="14"/>
      <c r="O282" s="13"/>
    </row>
    <row r="283" spans="2:15" ht="15.75" customHeight="1">
      <c r="B283" s="62"/>
      <c r="F283" s="14"/>
      <c r="G283" s="14"/>
      <c r="H283" s="14"/>
      <c r="O283" s="13"/>
    </row>
    <row r="284" spans="2:15" ht="15.75" customHeight="1">
      <c r="B284" s="62"/>
      <c r="F284" s="14"/>
      <c r="G284" s="14"/>
      <c r="H284" s="14"/>
      <c r="O284" s="13"/>
    </row>
    <row r="285" spans="2:15" ht="15.75" customHeight="1">
      <c r="B285" s="62"/>
      <c r="F285" s="14"/>
      <c r="G285" s="14"/>
      <c r="H285" s="14"/>
      <c r="O285" s="13"/>
    </row>
    <row r="286" spans="2:15" ht="15.75" customHeight="1">
      <c r="B286" s="62"/>
      <c r="F286" s="14"/>
      <c r="G286" s="14"/>
      <c r="H286" s="14"/>
      <c r="O286" s="13"/>
    </row>
    <row r="287" spans="2:15" ht="15.75" customHeight="1">
      <c r="B287" s="62"/>
      <c r="F287" s="14"/>
      <c r="G287" s="14"/>
      <c r="H287" s="14"/>
      <c r="O287" s="13"/>
    </row>
    <row r="288" spans="2:15" ht="15.75" customHeight="1">
      <c r="B288" s="62"/>
      <c r="F288" s="14"/>
      <c r="G288" s="14"/>
      <c r="H288" s="14"/>
      <c r="O288" s="13"/>
    </row>
    <row r="289" spans="2:15" ht="15.75" customHeight="1">
      <c r="B289" s="62"/>
      <c r="F289" s="14"/>
      <c r="G289" s="14"/>
      <c r="H289" s="14"/>
      <c r="O289" s="13"/>
    </row>
    <row r="290" spans="2:15" ht="15.75" customHeight="1">
      <c r="B290" s="62"/>
      <c r="F290" s="14"/>
      <c r="G290" s="14"/>
      <c r="H290" s="14"/>
      <c r="O290" s="13"/>
    </row>
    <row r="291" spans="2:15" ht="15.75" customHeight="1">
      <c r="B291" s="62"/>
      <c r="F291" s="14"/>
      <c r="G291" s="14"/>
      <c r="H291" s="14"/>
      <c r="O291" s="13"/>
    </row>
    <row r="292" spans="2:15" ht="15.75" customHeight="1">
      <c r="B292" s="62"/>
      <c r="F292" s="14"/>
      <c r="G292" s="14"/>
      <c r="H292" s="14"/>
      <c r="O292" s="13"/>
    </row>
    <row r="293" spans="2:15" ht="15.75" customHeight="1">
      <c r="B293" s="62"/>
      <c r="F293" s="14"/>
      <c r="G293" s="14"/>
      <c r="H293" s="14"/>
      <c r="O293" s="13"/>
    </row>
    <row r="294" spans="2:15" ht="15.75" customHeight="1">
      <c r="B294" s="62"/>
      <c r="F294" s="14"/>
      <c r="G294" s="14"/>
      <c r="H294" s="14"/>
      <c r="O294" s="13"/>
    </row>
    <row r="295" spans="2:15" ht="15.75" customHeight="1">
      <c r="B295" s="62"/>
      <c r="F295" s="14"/>
      <c r="G295" s="14"/>
      <c r="H295" s="14"/>
      <c r="O295" s="13"/>
    </row>
    <row r="296" spans="2:15" ht="15.75" customHeight="1">
      <c r="B296" s="62"/>
      <c r="F296" s="14"/>
      <c r="G296" s="14"/>
      <c r="H296" s="14"/>
      <c r="O296" s="13"/>
    </row>
    <row r="297" spans="2:15" ht="15.75" customHeight="1">
      <c r="B297" s="62"/>
      <c r="F297" s="14"/>
      <c r="G297" s="14"/>
      <c r="H297" s="14"/>
      <c r="O297" s="13"/>
    </row>
    <row r="298" spans="2:15" ht="15.75" customHeight="1">
      <c r="B298" s="62"/>
      <c r="F298" s="14"/>
      <c r="G298" s="14"/>
      <c r="H298" s="14"/>
      <c r="O298" s="13"/>
    </row>
    <row r="299" spans="2:15" ht="15.75" customHeight="1">
      <c r="B299" s="62"/>
      <c r="F299" s="14"/>
      <c r="G299" s="14"/>
      <c r="H299" s="14"/>
      <c r="O299" s="13"/>
    </row>
    <row r="300" spans="2:15" ht="15.75" customHeight="1">
      <c r="B300" s="62"/>
      <c r="F300" s="14"/>
      <c r="G300" s="14"/>
      <c r="H300" s="14"/>
      <c r="O300" s="13"/>
    </row>
    <row r="301" spans="2:15" ht="15.75" customHeight="1">
      <c r="B301" s="62"/>
      <c r="F301" s="14"/>
      <c r="G301" s="14"/>
      <c r="H301" s="14"/>
      <c r="O301" s="13"/>
    </row>
    <row r="302" spans="2:15" ht="15.75" customHeight="1">
      <c r="B302" s="62"/>
      <c r="F302" s="14"/>
      <c r="G302" s="14"/>
      <c r="H302" s="14"/>
      <c r="O302" s="13"/>
    </row>
    <row r="303" spans="2:15" ht="15.75" customHeight="1">
      <c r="B303" s="62"/>
      <c r="F303" s="14"/>
      <c r="G303" s="14"/>
      <c r="H303" s="14"/>
      <c r="O303" s="13"/>
    </row>
    <row r="304" spans="2:15" ht="15.75" customHeight="1">
      <c r="B304" s="62"/>
      <c r="F304" s="14"/>
      <c r="G304" s="14"/>
      <c r="H304" s="14"/>
      <c r="O304" s="13"/>
    </row>
    <row r="305" spans="2:15" ht="15.75" customHeight="1">
      <c r="B305" s="62"/>
      <c r="F305" s="14"/>
      <c r="G305" s="14"/>
      <c r="H305" s="14"/>
      <c r="O305" s="13"/>
    </row>
    <row r="306" spans="2:15" ht="15.75" customHeight="1">
      <c r="B306" s="62"/>
      <c r="F306" s="14"/>
      <c r="G306" s="14"/>
      <c r="H306" s="14"/>
      <c r="O306" s="13"/>
    </row>
    <row r="307" spans="2:15" ht="15.75" customHeight="1">
      <c r="B307" s="62"/>
      <c r="F307" s="14"/>
      <c r="G307" s="14"/>
      <c r="H307" s="14"/>
      <c r="O307" s="13"/>
    </row>
    <row r="308" spans="2:15" ht="15.75" customHeight="1">
      <c r="B308" s="62"/>
      <c r="F308" s="14"/>
      <c r="G308" s="14"/>
      <c r="H308" s="14"/>
      <c r="O308" s="13"/>
    </row>
    <row r="309" spans="2:15" ht="15.75" customHeight="1">
      <c r="B309" s="62"/>
      <c r="F309" s="14"/>
      <c r="G309" s="14"/>
      <c r="H309" s="14"/>
      <c r="O309" s="13"/>
    </row>
    <row r="310" spans="2:15" ht="15.75" customHeight="1">
      <c r="B310" s="62"/>
      <c r="F310" s="14"/>
      <c r="G310" s="14"/>
      <c r="H310" s="14"/>
      <c r="O310" s="13"/>
    </row>
    <row r="311" spans="2:15" ht="15.75" customHeight="1">
      <c r="B311" s="62"/>
      <c r="F311" s="14"/>
      <c r="G311" s="14"/>
      <c r="H311" s="14"/>
      <c r="O311" s="13"/>
    </row>
    <row r="312" spans="2:15" ht="15.75" customHeight="1">
      <c r="B312" s="62"/>
      <c r="F312" s="14"/>
      <c r="G312" s="14"/>
      <c r="H312" s="14"/>
      <c r="O312" s="13"/>
    </row>
    <row r="313" spans="2:15" ht="15.75" customHeight="1">
      <c r="B313" s="62"/>
      <c r="F313" s="14"/>
      <c r="G313" s="14"/>
      <c r="H313" s="14"/>
      <c r="O313" s="13"/>
    </row>
    <row r="314" spans="2:15" ht="15.75" customHeight="1">
      <c r="B314" s="62"/>
      <c r="F314" s="14"/>
      <c r="G314" s="14"/>
      <c r="H314" s="14"/>
      <c r="O314" s="13"/>
    </row>
    <row r="315" spans="2:15" ht="15.75" customHeight="1">
      <c r="B315" s="62"/>
      <c r="F315" s="14"/>
      <c r="G315" s="14"/>
      <c r="H315" s="14"/>
      <c r="O315" s="13"/>
    </row>
    <row r="316" spans="2:15" ht="15.75" customHeight="1">
      <c r="B316" s="62"/>
      <c r="F316" s="14"/>
      <c r="G316" s="14"/>
      <c r="H316" s="14"/>
      <c r="O316" s="13"/>
    </row>
    <row r="317" spans="2:15" ht="15.75" customHeight="1">
      <c r="B317" s="62"/>
      <c r="F317" s="14"/>
      <c r="G317" s="14"/>
      <c r="H317" s="14"/>
      <c r="O317" s="13"/>
    </row>
    <row r="318" spans="2:15" ht="15.75" customHeight="1">
      <c r="B318" s="62"/>
      <c r="F318" s="14"/>
      <c r="G318" s="14"/>
      <c r="H318" s="14"/>
      <c r="O318" s="13"/>
    </row>
    <row r="319" spans="2:15" ht="15.75" customHeight="1">
      <c r="B319" s="62"/>
      <c r="F319" s="14"/>
      <c r="G319" s="14"/>
      <c r="H319" s="14"/>
      <c r="O319" s="13"/>
    </row>
    <row r="320" spans="2:15" ht="15.75" customHeight="1">
      <c r="B320" s="62"/>
      <c r="F320" s="14"/>
      <c r="G320" s="14"/>
      <c r="H320" s="14"/>
      <c r="O320" s="13"/>
    </row>
    <row r="321" spans="2:15" ht="15.75" customHeight="1">
      <c r="B321" s="62"/>
      <c r="F321" s="14"/>
      <c r="G321" s="14"/>
      <c r="H321" s="14"/>
      <c r="O321" s="13"/>
    </row>
    <row r="322" spans="2:15" ht="15.75" customHeight="1">
      <c r="B322" s="62"/>
      <c r="F322" s="14"/>
      <c r="G322" s="14"/>
      <c r="H322" s="14"/>
      <c r="O322" s="13"/>
    </row>
    <row r="323" spans="2:15" ht="15.75" customHeight="1">
      <c r="B323" s="62"/>
      <c r="F323" s="14"/>
      <c r="G323" s="14"/>
      <c r="H323" s="14"/>
      <c r="O323" s="13"/>
    </row>
    <row r="324" spans="2:15" ht="15.75" customHeight="1">
      <c r="B324" s="62"/>
      <c r="F324" s="14"/>
      <c r="G324" s="14"/>
      <c r="H324" s="14"/>
      <c r="O324" s="13"/>
    </row>
    <row r="325" spans="2:15" ht="15.75" customHeight="1">
      <c r="B325" s="62"/>
      <c r="F325" s="14"/>
      <c r="G325" s="14"/>
      <c r="H325" s="14"/>
      <c r="O325" s="13"/>
    </row>
    <row r="326" spans="2:15" ht="15.75" customHeight="1">
      <c r="B326" s="62"/>
      <c r="F326" s="14"/>
      <c r="G326" s="14"/>
      <c r="H326" s="14"/>
      <c r="O326" s="13"/>
    </row>
    <row r="327" spans="2:15" ht="15.75" customHeight="1">
      <c r="B327" s="62"/>
      <c r="F327" s="14"/>
      <c r="G327" s="14"/>
      <c r="H327" s="14"/>
      <c r="O327" s="13"/>
    </row>
    <row r="328" spans="2:15" ht="15.75" customHeight="1">
      <c r="B328" s="62"/>
      <c r="F328" s="14"/>
      <c r="G328" s="14"/>
      <c r="H328" s="14"/>
      <c r="O328" s="13"/>
    </row>
    <row r="329" spans="2:15" ht="15.75" customHeight="1">
      <c r="B329" s="62"/>
      <c r="F329" s="14"/>
      <c r="G329" s="14"/>
      <c r="H329" s="14"/>
      <c r="O329" s="13"/>
    </row>
    <row r="330" spans="2:15" ht="15.75" customHeight="1">
      <c r="B330" s="62"/>
      <c r="F330" s="14"/>
      <c r="G330" s="14"/>
      <c r="H330" s="14"/>
      <c r="O330" s="13"/>
    </row>
    <row r="331" spans="2:15" ht="15.75" customHeight="1">
      <c r="B331" s="62"/>
      <c r="F331" s="14"/>
      <c r="G331" s="14"/>
      <c r="H331" s="14"/>
      <c r="O331" s="13"/>
    </row>
    <row r="332" spans="2:15" ht="15.75" customHeight="1">
      <c r="B332" s="62"/>
      <c r="F332" s="14"/>
      <c r="G332" s="14"/>
      <c r="H332" s="14"/>
      <c r="O332" s="13"/>
    </row>
    <row r="333" spans="2:15" ht="15.75" customHeight="1">
      <c r="B333" s="62"/>
      <c r="F333" s="14"/>
      <c r="G333" s="14"/>
      <c r="H333" s="14"/>
      <c r="O333" s="13"/>
    </row>
    <row r="334" spans="2:15" ht="15.75" customHeight="1">
      <c r="B334" s="62"/>
      <c r="F334" s="14"/>
      <c r="G334" s="14"/>
      <c r="H334" s="14"/>
      <c r="O334" s="13"/>
    </row>
    <row r="335" spans="2:15" ht="15.75" customHeight="1">
      <c r="B335" s="62"/>
      <c r="F335" s="14"/>
      <c r="G335" s="14"/>
      <c r="H335" s="14"/>
      <c r="O335" s="13"/>
    </row>
    <row r="336" spans="2:15" ht="15.75" customHeight="1">
      <c r="B336" s="62"/>
      <c r="F336" s="14"/>
      <c r="G336" s="14"/>
      <c r="H336" s="14"/>
      <c r="O336" s="13"/>
    </row>
    <row r="337" spans="2:15" ht="15.75" customHeight="1">
      <c r="B337" s="62"/>
      <c r="F337" s="14"/>
      <c r="G337" s="14"/>
      <c r="H337" s="14"/>
      <c r="O337" s="13"/>
    </row>
    <row r="338" spans="2:15" ht="15.75" customHeight="1">
      <c r="B338" s="62"/>
      <c r="F338" s="14"/>
      <c r="G338" s="14"/>
      <c r="H338" s="14"/>
      <c r="O338" s="13"/>
    </row>
    <row r="339" spans="2:15" ht="15.75" customHeight="1">
      <c r="B339" s="62"/>
      <c r="F339" s="14"/>
      <c r="G339" s="14"/>
      <c r="H339" s="14"/>
      <c r="O339" s="13"/>
    </row>
    <row r="340" spans="2:15" ht="15.75" customHeight="1">
      <c r="B340" s="62"/>
      <c r="F340" s="14"/>
      <c r="G340" s="14"/>
      <c r="H340" s="14"/>
      <c r="O340" s="13"/>
    </row>
    <row r="341" spans="2:15" ht="15.75" customHeight="1">
      <c r="B341" s="62"/>
      <c r="F341" s="14"/>
      <c r="G341" s="14"/>
      <c r="H341" s="14"/>
      <c r="O341" s="13"/>
    </row>
    <row r="342" spans="2:15" ht="15.75" customHeight="1">
      <c r="B342" s="62"/>
      <c r="F342" s="14"/>
      <c r="G342" s="14"/>
      <c r="H342" s="14"/>
      <c r="O342" s="13"/>
    </row>
    <row r="343" spans="2:15" ht="15.75" customHeight="1">
      <c r="B343" s="62"/>
      <c r="F343" s="14"/>
      <c r="G343" s="14"/>
      <c r="H343" s="14"/>
      <c r="O343" s="13"/>
    </row>
    <row r="344" spans="2:15" ht="15.75" customHeight="1">
      <c r="B344" s="62"/>
      <c r="F344" s="14"/>
      <c r="G344" s="14"/>
      <c r="H344" s="14"/>
      <c r="O344" s="13"/>
    </row>
    <row r="345" spans="2:15" ht="15.75" customHeight="1">
      <c r="B345" s="62"/>
      <c r="F345" s="14"/>
      <c r="G345" s="14"/>
      <c r="H345" s="14"/>
      <c r="O345" s="13"/>
    </row>
    <row r="346" spans="2:15" ht="15.75" customHeight="1">
      <c r="B346" s="62"/>
      <c r="F346" s="14"/>
      <c r="G346" s="14"/>
      <c r="H346" s="14"/>
      <c r="O346" s="13"/>
    </row>
    <row r="347" spans="2:15" ht="15.75" customHeight="1">
      <c r="B347" s="62"/>
      <c r="F347" s="14"/>
      <c r="G347" s="14"/>
      <c r="H347" s="14"/>
      <c r="O347" s="13"/>
    </row>
    <row r="348" spans="2:15" ht="15.75" customHeight="1">
      <c r="B348" s="62"/>
      <c r="F348" s="14"/>
      <c r="G348" s="14"/>
      <c r="H348" s="14"/>
      <c r="O348" s="13"/>
    </row>
    <row r="349" spans="2:15" ht="15.75" customHeight="1">
      <c r="B349" s="62"/>
      <c r="F349" s="14"/>
      <c r="G349" s="14"/>
      <c r="H349" s="14"/>
      <c r="O349" s="13"/>
    </row>
    <row r="350" spans="2:15" ht="15.75" customHeight="1">
      <c r="B350" s="62"/>
      <c r="F350" s="14"/>
      <c r="G350" s="14"/>
      <c r="H350" s="14"/>
      <c r="O350" s="13"/>
    </row>
    <row r="351" spans="2:15" ht="15.75" customHeight="1">
      <c r="B351" s="62"/>
      <c r="F351" s="14"/>
      <c r="G351" s="14"/>
      <c r="H351" s="14"/>
      <c r="O351" s="13"/>
    </row>
    <row r="352" spans="2:15" ht="15.75" customHeight="1">
      <c r="B352" s="62"/>
      <c r="F352" s="14"/>
      <c r="G352" s="14"/>
      <c r="H352" s="14"/>
      <c r="O352" s="13"/>
    </row>
    <row r="353" spans="2:15" ht="15.75" customHeight="1">
      <c r="B353" s="62"/>
      <c r="F353" s="14"/>
      <c r="G353" s="14"/>
      <c r="H353" s="14"/>
      <c r="O353" s="13"/>
    </row>
    <row r="354" spans="2:15" ht="15.75" customHeight="1">
      <c r="B354" s="62"/>
      <c r="F354" s="14"/>
      <c r="G354" s="14"/>
      <c r="H354" s="14"/>
      <c r="O354" s="13"/>
    </row>
    <row r="355" spans="2:15" ht="15.75" customHeight="1">
      <c r="B355" s="62"/>
      <c r="F355" s="14"/>
      <c r="G355" s="14"/>
      <c r="H355" s="14"/>
      <c r="O355" s="13"/>
    </row>
    <row r="356" spans="2:15" ht="15.75" customHeight="1">
      <c r="B356" s="62"/>
      <c r="F356" s="14"/>
      <c r="G356" s="14"/>
      <c r="H356" s="14"/>
      <c r="O356" s="13"/>
    </row>
    <row r="357" spans="2:15" ht="15.75" customHeight="1">
      <c r="B357" s="62"/>
      <c r="F357" s="14"/>
      <c r="G357" s="14"/>
      <c r="H357" s="14"/>
      <c r="O357" s="13"/>
    </row>
    <row r="358" spans="2:15" ht="15.75" customHeight="1">
      <c r="B358" s="62"/>
      <c r="F358" s="14"/>
      <c r="G358" s="14"/>
      <c r="H358" s="14"/>
      <c r="O358" s="13"/>
    </row>
    <row r="359" spans="2:15" ht="15.75" customHeight="1">
      <c r="B359" s="62"/>
      <c r="F359" s="14"/>
      <c r="G359" s="14"/>
      <c r="H359" s="14"/>
      <c r="O359" s="13"/>
    </row>
    <row r="360" spans="2:15" ht="15.75" customHeight="1">
      <c r="B360" s="62"/>
      <c r="F360" s="14"/>
      <c r="G360" s="14"/>
      <c r="H360" s="14"/>
      <c r="O360" s="13"/>
    </row>
    <row r="361" spans="2:15" ht="15.75" customHeight="1">
      <c r="B361" s="62"/>
      <c r="F361" s="14"/>
      <c r="G361" s="14"/>
      <c r="H361" s="14"/>
      <c r="O361" s="13"/>
    </row>
    <row r="362" spans="2:15" ht="15.75" customHeight="1">
      <c r="B362" s="62"/>
      <c r="F362" s="14"/>
      <c r="G362" s="14"/>
      <c r="H362" s="14"/>
      <c r="O362" s="13"/>
    </row>
    <row r="363" spans="2:15" ht="15.75" customHeight="1">
      <c r="B363" s="62"/>
      <c r="F363" s="14"/>
      <c r="G363" s="14"/>
      <c r="H363" s="14"/>
      <c r="O363" s="13"/>
    </row>
    <row r="364" spans="2:15" ht="15.75" customHeight="1">
      <c r="B364" s="62"/>
      <c r="F364" s="14"/>
      <c r="G364" s="14"/>
      <c r="H364" s="14"/>
      <c r="O364" s="13"/>
    </row>
    <row r="365" spans="2:15" ht="15.75" customHeight="1">
      <c r="B365" s="62"/>
      <c r="F365" s="14"/>
      <c r="G365" s="14"/>
      <c r="H365" s="14"/>
      <c r="O365" s="13"/>
    </row>
    <row r="366" spans="2:15" ht="15.75" customHeight="1">
      <c r="B366" s="62"/>
      <c r="F366" s="14"/>
      <c r="G366" s="14"/>
      <c r="H366" s="14"/>
      <c r="O366" s="13"/>
    </row>
    <row r="367" spans="2:15" ht="15.75" customHeight="1">
      <c r="B367" s="62"/>
      <c r="F367" s="14"/>
      <c r="G367" s="14"/>
      <c r="H367" s="14"/>
      <c r="O367" s="13"/>
    </row>
    <row r="368" spans="2:15" ht="15.75" customHeight="1">
      <c r="B368" s="62"/>
      <c r="F368" s="14"/>
      <c r="G368" s="14"/>
      <c r="H368" s="14"/>
      <c r="O368" s="13"/>
    </row>
    <row r="369" spans="2:15" ht="15.75" customHeight="1">
      <c r="B369" s="62"/>
      <c r="F369" s="14"/>
      <c r="G369" s="14"/>
      <c r="H369" s="14"/>
      <c r="O369" s="13"/>
    </row>
    <row r="370" spans="2:15" ht="15.75" customHeight="1">
      <c r="B370" s="62"/>
      <c r="F370" s="14"/>
      <c r="G370" s="14"/>
      <c r="H370" s="14"/>
      <c r="O370" s="13"/>
    </row>
    <row r="371" spans="2:15" ht="15.75" customHeight="1">
      <c r="B371" s="62"/>
      <c r="F371" s="14"/>
      <c r="G371" s="14"/>
      <c r="H371" s="14"/>
      <c r="O371" s="13"/>
    </row>
    <row r="372" spans="2:15" ht="15.75" customHeight="1">
      <c r="B372" s="62"/>
      <c r="F372" s="14"/>
      <c r="G372" s="14"/>
      <c r="H372" s="14"/>
      <c r="O372" s="13"/>
    </row>
    <row r="373" spans="2:15" ht="15.75" customHeight="1">
      <c r="B373" s="62"/>
      <c r="F373" s="14"/>
      <c r="G373" s="14"/>
      <c r="H373" s="14"/>
      <c r="O373" s="13"/>
    </row>
    <row r="374" spans="2:15" ht="15.75" customHeight="1">
      <c r="B374" s="62"/>
      <c r="F374" s="14"/>
      <c r="G374" s="14"/>
      <c r="H374" s="14"/>
      <c r="O374" s="13"/>
    </row>
    <row r="375" spans="2:15" ht="15.75" customHeight="1">
      <c r="B375" s="62"/>
      <c r="F375" s="14"/>
      <c r="G375" s="14"/>
      <c r="H375" s="14"/>
      <c r="O375" s="13"/>
    </row>
    <row r="376" spans="2:15" ht="15.75" customHeight="1">
      <c r="B376" s="62"/>
      <c r="F376" s="14"/>
      <c r="G376" s="14"/>
      <c r="H376" s="14"/>
      <c r="O376" s="13"/>
    </row>
    <row r="377" spans="2:15" ht="15.75" customHeight="1">
      <c r="B377" s="62"/>
      <c r="F377" s="14"/>
      <c r="G377" s="14"/>
      <c r="H377" s="14"/>
      <c r="O377" s="13"/>
    </row>
    <row r="378" spans="2:15" ht="15.75" customHeight="1">
      <c r="B378" s="62"/>
      <c r="F378" s="14"/>
      <c r="G378" s="14"/>
      <c r="H378" s="14"/>
      <c r="O378" s="13"/>
    </row>
    <row r="379" spans="2:15" ht="15.75" customHeight="1">
      <c r="B379" s="62"/>
      <c r="F379" s="14"/>
      <c r="G379" s="14"/>
      <c r="H379" s="14"/>
      <c r="O379" s="13"/>
    </row>
    <row r="380" spans="2:15" ht="15.75" customHeight="1">
      <c r="B380" s="62"/>
      <c r="F380" s="14"/>
      <c r="G380" s="14"/>
      <c r="H380" s="14"/>
      <c r="O380" s="13"/>
    </row>
    <row r="381" spans="2:15" ht="15.75" customHeight="1">
      <c r="B381" s="62"/>
      <c r="F381" s="14"/>
      <c r="G381" s="14"/>
      <c r="H381" s="14"/>
      <c r="O381" s="13"/>
    </row>
    <row r="382" spans="2:15" ht="15.75" customHeight="1">
      <c r="B382" s="62"/>
      <c r="F382" s="14"/>
      <c r="G382" s="14"/>
      <c r="H382" s="14"/>
      <c r="O382" s="13"/>
    </row>
    <row r="383" spans="2:15" ht="15.75" customHeight="1">
      <c r="B383" s="62"/>
      <c r="F383" s="14"/>
      <c r="G383" s="14"/>
      <c r="H383" s="14"/>
      <c r="O383" s="13"/>
    </row>
    <row r="384" spans="2:15" ht="15.75" customHeight="1">
      <c r="B384" s="62"/>
      <c r="F384" s="14"/>
      <c r="G384" s="14"/>
      <c r="H384" s="14"/>
      <c r="O384" s="13"/>
    </row>
    <row r="385" spans="2:15" ht="15.75" customHeight="1">
      <c r="B385" s="62"/>
      <c r="F385" s="14"/>
      <c r="G385" s="14"/>
      <c r="H385" s="14"/>
      <c r="O385" s="13"/>
    </row>
    <row r="386" spans="2:15" ht="15.75" customHeight="1">
      <c r="B386" s="62"/>
      <c r="F386" s="14"/>
      <c r="G386" s="14"/>
      <c r="H386" s="14"/>
      <c r="O386" s="13"/>
    </row>
    <row r="387" spans="2:15" ht="15.75" customHeight="1">
      <c r="B387" s="62"/>
      <c r="F387" s="14"/>
      <c r="G387" s="14"/>
      <c r="H387" s="14"/>
      <c r="O387" s="13"/>
    </row>
    <row r="388" spans="2:15" ht="15.75" customHeight="1">
      <c r="B388" s="62"/>
      <c r="F388" s="14"/>
      <c r="G388" s="14"/>
      <c r="H388" s="14"/>
      <c r="O388" s="13"/>
    </row>
    <row r="389" spans="2:15" ht="15.75" customHeight="1">
      <c r="B389" s="62"/>
      <c r="F389" s="14"/>
      <c r="G389" s="14"/>
      <c r="H389" s="14"/>
      <c r="O389" s="13"/>
    </row>
    <row r="390" spans="2:15" ht="15.75" customHeight="1">
      <c r="B390" s="62"/>
      <c r="F390" s="14"/>
      <c r="G390" s="14"/>
      <c r="H390" s="14"/>
      <c r="O390" s="13"/>
    </row>
    <row r="391" spans="2:15" ht="15.75" customHeight="1">
      <c r="B391" s="62"/>
      <c r="F391" s="14"/>
      <c r="G391" s="14"/>
      <c r="H391" s="14"/>
      <c r="O391" s="13"/>
    </row>
    <row r="392" spans="2:15" ht="15.75" customHeight="1">
      <c r="B392" s="62"/>
      <c r="F392" s="14"/>
      <c r="G392" s="14"/>
      <c r="H392" s="14"/>
      <c r="O392" s="13"/>
    </row>
    <row r="393" spans="2:15" ht="15.75" customHeight="1">
      <c r="B393" s="62"/>
      <c r="F393" s="14"/>
      <c r="G393" s="14"/>
      <c r="H393" s="14"/>
      <c r="O393" s="13"/>
    </row>
    <row r="394" spans="2:15" ht="15.75" customHeight="1">
      <c r="B394" s="62"/>
      <c r="F394" s="14"/>
      <c r="G394" s="14"/>
      <c r="H394" s="14"/>
      <c r="O394" s="13"/>
    </row>
    <row r="395" spans="2:15" ht="15.75" customHeight="1">
      <c r="B395" s="62"/>
      <c r="F395" s="14"/>
      <c r="G395" s="14"/>
      <c r="H395" s="14"/>
      <c r="O395" s="13"/>
    </row>
    <row r="396" spans="2:15" ht="15.75" customHeight="1">
      <c r="B396" s="62"/>
      <c r="F396" s="14"/>
      <c r="G396" s="14"/>
      <c r="H396" s="14"/>
      <c r="O396" s="13"/>
    </row>
    <row r="397" spans="2:15" ht="15.75" customHeight="1">
      <c r="B397" s="62"/>
      <c r="F397" s="14"/>
      <c r="G397" s="14"/>
      <c r="H397" s="14"/>
      <c r="O397" s="13"/>
    </row>
    <row r="398" spans="2:15" ht="15.75" customHeight="1">
      <c r="B398" s="62"/>
      <c r="F398" s="14"/>
      <c r="G398" s="14"/>
      <c r="H398" s="14"/>
      <c r="O398" s="13"/>
    </row>
    <row r="399" spans="2:15" ht="15.75" customHeight="1">
      <c r="B399" s="62"/>
      <c r="F399" s="14"/>
      <c r="G399" s="14"/>
      <c r="H399" s="14"/>
      <c r="O399" s="13"/>
    </row>
    <row r="400" spans="2:15" ht="15.75" customHeight="1">
      <c r="B400" s="62"/>
      <c r="F400" s="14"/>
      <c r="G400" s="14"/>
      <c r="H400" s="14"/>
      <c r="O400" s="13"/>
    </row>
    <row r="401" spans="2:15" ht="15.75" customHeight="1">
      <c r="B401" s="62"/>
      <c r="F401" s="14"/>
      <c r="G401" s="14"/>
      <c r="H401" s="14"/>
      <c r="O401" s="13"/>
    </row>
    <row r="402" spans="2:15" ht="15.75" customHeight="1">
      <c r="B402" s="62"/>
      <c r="F402" s="14"/>
      <c r="G402" s="14"/>
      <c r="H402" s="14"/>
      <c r="O402" s="13"/>
    </row>
    <row r="403" spans="2:15" ht="15.75" customHeight="1">
      <c r="B403" s="62"/>
      <c r="F403" s="14"/>
      <c r="G403" s="14"/>
      <c r="H403" s="14"/>
      <c r="O403" s="13"/>
    </row>
    <row r="404" spans="2:15" ht="15.75" customHeight="1">
      <c r="B404" s="62"/>
      <c r="F404" s="14"/>
      <c r="G404" s="14"/>
      <c r="H404" s="14"/>
      <c r="O404" s="13"/>
    </row>
    <row r="405" spans="2:15" ht="15.75" customHeight="1">
      <c r="B405" s="62"/>
      <c r="F405" s="14"/>
      <c r="G405" s="14"/>
      <c r="H405" s="14"/>
      <c r="O405" s="13"/>
    </row>
    <row r="406" spans="2:15" ht="15.75" customHeight="1">
      <c r="B406" s="62"/>
      <c r="F406" s="14"/>
      <c r="G406" s="14"/>
      <c r="H406" s="14"/>
      <c r="O406" s="13"/>
    </row>
    <row r="407" spans="2:15" ht="15.75" customHeight="1">
      <c r="B407" s="62"/>
      <c r="F407" s="14"/>
      <c r="G407" s="14"/>
      <c r="H407" s="14"/>
      <c r="O407" s="13"/>
    </row>
    <row r="408" spans="2:15" ht="15.75" customHeight="1">
      <c r="B408" s="62"/>
      <c r="F408" s="14"/>
      <c r="G408" s="14"/>
      <c r="H408" s="14"/>
      <c r="O408" s="13"/>
    </row>
    <row r="409" spans="2:15" ht="15.75" customHeight="1">
      <c r="B409" s="62"/>
      <c r="F409" s="14"/>
      <c r="G409" s="14"/>
      <c r="H409" s="14"/>
      <c r="O409" s="13"/>
    </row>
    <row r="410" spans="2:15" ht="15.75" customHeight="1">
      <c r="B410" s="62"/>
      <c r="F410" s="14"/>
      <c r="G410" s="14"/>
      <c r="H410" s="14"/>
      <c r="O410" s="13"/>
    </row>
    <row r="411" spans="2:15" ht="15.75" customHeight="1">
      <c r="B411" s="62"/>
      <c r="F411" s="14"/>
      <c r="G411" s="14"/>
      <c r="H411" s="14"/>
      <c r="O411" s="13"/>
    </row>
    <row r="412" spans="2:15" ht="15.75" customHeight="1">
      <c r="B412" s="62"/>
      <c r="F412" s="14"/>
      <c r="G412" s="14"/>
      <c r="H412" s="14"/>
      <c r="O412" s="13"/>
    </row>
    <row r="413" spans="2:15" ht="15.75" customHeight="1">
      <c r="B413" s="62"/>
      <c r="F413" s="14"/>
      <c r="G413" s="14"/>
      <c r="H413" s="14"/>
      <c r="O413" s="13"/>
    </row>
    <row r="414" spans="2:15" ht="15.75" customHeight="1">
      <c r="B414" s="62"/>
      <c r="F414" s="14"/>
      <c r="G414" s="14"/>
      <c r="H414" s="14"/>
      <c r="O414" s="13"/>
    </row>
    <row r="415" spans="2:15" ht="15.75" customHeight="1">
      <c r="B415" s="62"/>
      <c r="F415" s="14"/>
      <c r="G415" s="14"/>
      <c r="H415" s="14"/>
      <c r="O415" s="13"/>
    </row>
    <row r="416" spans="2:15" ht="15.75" customHeight="1">
      <c r="B416" s="62"/>
      <c r="F416" s="14"/>
      <c r="G416" s="14"/>
      <c r="H416" s="14"/>
      <c r="O416" s="13"/>
    </row>
    <row r="417" spans="2:15" ht="15.75" customHeight="1">
      <c r="B417" s="62"/>
      <c r="F417" s="14"/>
      <c r="G417" s="14"/>
      <c r="H417" s="14"/>
      <c r="O417" s="13"/>
    </row>
    <row r="418" spans="2:15" ht="15.75" customHeight="1">
      <c r="B418" s="62"/>
      <c r="F418" s="14"/>
      <c r="G418" s="14"/>
      <c r="H418" s="14"/>
      <c r="O418" s="13"/>
    </row>
    <row r="419" spans="2:15" ht="15.75" customHeight="1">
      <c r="B419" s="62"/>
      <c r="F419" s="14"/>
      <c r="G419" s="14"/>
      <c r="H419" s="14"/>
      <c r="O419" s="13"/>
    </row>
    <row r="420" spans="2:15" ht="15.75" customHeight="1">
      <c r="B420" s="62"/>
      <c r="F420" s="14"/>
      <c r="G420" s="14"/>
      <c r="H420" s="14"/>
      <c r="O420" s="13"/>
    </row>
    <row r="421" spans="2:15" ht="15.75" customHeight="1">
      <c r="B421" s="62"/>
      <c r="F421" s="14"/>
      <c r="G421" s="14"/>
      <c r="H421" s="14"/>
      <c r="O421" s="13"/>
    </row>
    <row r="422" spans="2:15" ht="15.75" customHeight="1">
      <c r="B422" s="62"/>
      <c r="F422" s="14"/>
      <c r="G422" s="14"/>
      <c r="H422" s="14"/>
      <c r="O422" s="13"/>
    </row>
    <row r="423" spans="2:15" ht="15.75" customHeight="1">
      <c r="B423" s="62"/>
      <c r="F423" s="14"/>
      <c r="G423" s="14"/>
      <c r="H423" s="14"/>
      <c r="O423" s="13"/>
    </row>
    <row r="424" spans="2:15" ht="15.75" customHeight="1">
      <c r="B424" s="62"/>
      <c r="F424" s="14"/>
      <c r="G424" s="14"/>
      <c r="H424" s="14"/>
      <c r="O424" s="13"/>
    </row>
    <row r="425" spans="2:15" ht="15.75" customHeight="1">
      <c r="B425" s="62"/>
      <c r="F425" s="14"/>
      <c r="G425" s="14"/>
      <c r="H425" s="14"/>
      <c r="O425" s="13"/>
    </row>
    <row r="426" spans="2:15" ht="15.75" customHeight="1">
      <c r="B426" s="62"/>
      <c r="F426" s="14"/>
      <c r="G426" s="14"/>
      <c r="H426" s="14"/>
      <c r="O426" s="13"/>
    </row>
    <row r="427" spans="2:15" ht="15.75" customHeight="1">
      <c r="B427" s="62"/>
      <c r="F427" s="14"/>
      <c r="G427" s="14"/>
      <c r="H427" s="14"/>
      <c r="O427" s="13"/>
    </row>
    <row r="428" spans="2:15" ht="15.75" customHeight="1">
      <c r="B428" s="62"/>
      <c r="F428" s="14"/>
      <c r="G428" s="14"/>
      <c r="H428" s="14"/>
      <c r="O428" s="13"/>
    </row>
    <row r="429" spans="2:15" ht="15.75" customHeight="1">
      <c r="B429" s="62"/>
      <c r="F429" s="14"/>
      <c r="G429" s="14"/>
      <c r="H429" s="14"/>
      <c r="O429" s="13"/>
    </row>
    <row r="430" spans="2:15" ht="15.75" customHeight="1">
      <c r="B430" s="62"/>
      <c r="F430" s="14"/>
      <c r="G430" s="14"/>
      <c r="H430" s="14"/>
      <c r="O430" s="13"/>
    </row>
    <row r="431" spans="2:15" ht="15.75" customHeight="1">
      <c r="B431" s="62"/>
      <c r="F431" s="14"/>
      <c r="G431" s="14"/>
      <c r="H431" s="14"/>
      <c r="O431" s="13"/>
    </row>
    <row r="432" spans="2:15" ht="15.75" customHeight="1">
      <c r="B432" s="62"/>
      <c r="F432" s="14"/>
      <c r="G432" s="14"/>
      <c r="H432" s="14"/>
      <c r="O432" s="13"/>
    </row>
    <row r="433" spans="2:15" ht="15.75" customHeight="1">
      <c r="B433" s="62"/>
      <c r="F433" s="14"/>
      <c r="G433" s="14"/>
      <c r="H433" s="14"/>
      <c r="O433" s="13"/>
    </row>
    <row r="434" spans="2:15" ht="15.75" customHeight="1">
      <c r="B434" s="62"/>
      <c r="F434" s="14"/>
      <c r="G434" s="14"/>
      <c r="H434" s="14"/>
      <c r="O434" s="13"/>
    </row>
    <row r="435" spans="2:15" ht="15.75" customHeight="1">
      <c r="B435" s="62"/>
      <c r="F435" s="14"/>
      <c r="G435" s="14"/>
      <c r="H435" s="14"/>
      <c r="O435" s="13"/>
    </row>
    <row r="436" spans="2:15" ht="15.75" customHeight="1">
      <c r="B436" s="62"/>
      <c r="F436" s="14"/>
      <c r="G436" s="14"/>
      <c r="H436" s="14"/>
      <c r="O436" s="13"/>
    </row>
    <row r="437" spans="2:15" ht="15.75" customHeight="1">
      <c r="B437" s="62"/>
      <c r="F437" s="14"/>
      <c r="G437" s="14"/>
      <c r="H437" s="14"/>
      <c r="O437" s="13"/>
    </row>
    <row r="438" spans="2:15" ht="15.75" customHeight="1">
      <c r="B438" s="62"/>
      <c r="F438" s="14"/>
      <c r="G438" s="14"/>
      <c r="H438" s="14"/>
      <c r="O438" s="13"/>
    </row>
    <row r="439" spans="2:15" ht="15.75" customHeight="1">
      <c r="B439" s="62"/>
      <c r="F439" s="14"/>
      <c r="G439" s="14"/>
      <c r="H439" s="14"/>
      <c r="O439" s="13"/>
    </row>
    <row r="440" spans="2:15" ht="15.75" customHeight="1">
      <c r="B440" s="62"/>
      <c r="F440" s="14"/>
      <c r="G440" s="14"/>
      <c r="H440" s="14"/>
      <c r="O440" s="13"/>
    </row>
    <row r="441" spans="2:15" ht="15.75" customHeight="1">
      <c r="B441" s="62"/>
      <c r="F441" s="14"/>
      <c r="G441" s="14"/>
      <c r="H441" s="14"/>
      <c r="O441" s="13"/>
    </row>
    <row r="442" spans="2:15" ht="15.75" customHeight="1">
      <c r="B442" s="62"/>
      <c r="F442" s="14"/>
      <c r="G442" s="14"/>
      <c r="H442" s="14"/>
      <c r="O442" s="13"/>
    </row>
    <row r="443" spans="2:15" ht="15.75" customHeight="1">
      <c r="B443" s="62"/>
      <c r="F443" s="14"/>
      <c r="G443" s="14"/>
      <c r="H443" s="14"/>
      <c r="O443" s="13"/>
    </row>
    <row r="444" spans="2:15" ht="15.75" customHeight="1">
      <c r="B444" s="62"/>
      <c r="F444" s="14"/>
      <c r="G444" s="14"/>
      <c r="H444" s="14"/>
      <c r="O444" s="13"/>
    </row>
    <row r="445" spans="2:15" ht="15.75" customHeight="1">
      <c r="B445" s="62"/>
      <c r="F445" s="14"/>
      <c r="G445" s="14"/>
      <c r="H445" s="14"/>
      <c r="O445" s="13"/>
    </row>
    <row r="446" spans="2:15" ht="15.75" customHeight="1">
      <c r="B446" s="62"/>
      <c r="F446" s="14"/>
      <c r="G446" s="14"/>
      <c r="H446" s="14"/>
      <c r="O446" s="13"/>
    </row>
    <row r="447" spans="2:15" ht="15.75" customHeight="1">
      <c r="B447" s="62"/>
      <c r="F447" s="14"/>
      <c r="G447" s="14"/>
      <c r="H447" s="14"/>
      <c r="O447" s="13"/>
    </row>
    <row r="448" spans="2:15" ht="15.75" customHeight="1">
      <c r="B448" s="62"/>
      <c r="F448" s="14"/>
      <c r="G448" s="14"/>
      <c r="H448" s="14"/>
      <c r="O448" s="13"/>
    </row>
    <row r="449" spans="2:15" ht="15.75" customHeight="1">
      <c r="B449" s="62"/>
      <c r="F449" s="14"/>
      <c r="G449" s="14"/>
      <c r="H449" s="14"/>
      <c r="O449" s="13"/>
    </row>
    <row r="450" spans="2:15" ht="15.75" customHeight="1">
      <c r="B450" s="62"/>
      <c r="F450" s="14"/>
      <c r="G450" s="14"/>
      <c r="H450" s="14"/>
      <c r="O450" s="13"/>
    </row>
    <row r="451" spans="2:15" ht="15.75" customHeight="1">
      <c r="B451" s="62"/>
      <c r="F451" s="14"/>
      <c r="G451" s="14"/>
      <c r="H451" s="14"/>
      <c r="O451" s="13"/>
    </row>
    <row r="452" spans="2:15" ht="15.75" customHeight="1">
      <c r="B452" s="62"/>
      <c r="F452" s="14"/>
      <c r="G452" s="14"/>
      <c r="H452" s="14"/>
      <c r="O452" s="13"/>
    </row>
    <row r="453" spans="2:15" ht="15.75" customHeight="1">
      <c r="B453" s="62"/>
      <c r="F453" s="14"/>
      <c r="G453" s="14"/>
      <c r="H453" s="14"/>
      <c r="O453" s="13"/>
    </row>
    <row r="454" spans="2:15" ht="15.75" customHeight="1">
      <c r="B454" s="62"/>
      <c r="F454" s="14"/>
      <c r="G454" s="14"/>
      <c r="H454" s="14"/>
      <c r="O454" s="13"/>
    </row>
    <row r="455" spans="2:15" ht="15.75" customHeight="1">
      <c r="B455" s="62"/>
      <c r="F455" s="14"/>
      <c r="G455" s="14"/>
      <c r="H455" s="14"/>
      <c r="O455" s="13"/>
    </row>
    <row r="456" spans="2:15" ht="15.75" customHeight="1">
      <c r="B456" s="62"/>
      <c r="F456" s="14"/>
      <c r="G456" s="14"/>
      <c r="H456" s="14"/>
      <c r="O456" s="13"/>
    </row>
    <row r="457" spans="2:15" ht="15.75" customHeight="1">
      <c r="B457" s="62"/>
      <c r="F457" s="14"/>
      <c r="G457" s="14"/>
      <c r="H457" s="14"/>
      <c r="O457" s="13"/>
    </row>
    <row r="458" spans="2:15" ht="15.75" customHeight="1">
      <c r="B458" s="62"/>
      <c r="F458" s="14"/>
      <c r="G458" s="14"/>
      <c r="H458" s="14"/>
      <c r="O458" s="13"/>
    </row>
    <row r="459" spans="2:15" ht="15.75" customHeight="1">
      <c r="B459" s="62"/>
      <c r="F459" s="14"/>
      <c r="G459" s="14"/>
      <c r="H459" s="14"/>
      <c r="O459" s="13"/>
    </row>
    <row r="460" spans="2:15" ht="15.75" customHeight="1">
      <c r="B460" s="62"/>
      <c r="F460" s="14"/>
      <c r="G460" s="14"/>
      <c r="H460" s="14"/>
      <c r="O460" s="13"/>
    </row>
    <row r="461" spans="2:15" ht="15.75" customHeight="1">
      <c r="B461" s="62"/>
      <c r="F461" s="14"/>
      <c r="G461" s="14"/>
      <c r="H461" s="14"/>
      <c r="O461" s="13"/>
    </row>
    <row r="462" spans="2:15" ht="15.75" customHeight="1">
      <c r="B462" s="62"/>
      <c r="F462" s="14"/>
      <c r="G462" s="14"/>
      <c r="H462" s="14"/>
      <c r="O462" s="13"/>
    </row>
    <row r="463" spans="2:15" ht="15.75" customHeight="1">
      <c r="B463" s="62"/>
      <c r="F463" s="14"/>
      <c r="G463" s="14"/>
      <c r="H463" s="14"/>
      <c r="O463" s="13"/>
    </row>
    <row r="464" spans="2:15" ht="15.75" customHeight="1">
      <c r="B464" s="62"/>
      <c r="F464" s="14"/>
      <c r="G464" s="14"/>
      <c r="H464" s="14"/>
      <c r="O464" s="13"/>
    </row>
    <row r="465" spans="2:15" ht="15.75" customHeight="1">
      <c r="B465" s="62"/>
      <c r="F465" s="14"/>
      <c r="G465" s="14"/>
      <c r="H465" s="14"/>
      <c r="O465" s="13"/>
    </row>
    <row r="466" spans="2:15" ht="15.75" customHeight="1">
      <c r="B466" s="62"/>
      <c r="F466" s="14"/>
      <c r="G466" s="14"/>
      <c r="H466" s="14"/>
      <c r="O466" s="13"/>
    </row>
    <row r="467" spans="2:15" ht="15.75" customHeight="1">
      <c r="B467" s="62"/>
      <c r="F467" s="14"/>
      <c r="G467" s="14"/>
      <c r="H467" s="14"/>
      <c r="O467" s="13"/>
    </row>
    <row r="468" spans="2:15" ht="15.75" customHeight="1">
      <c r="B468" s="62"/>
      <c r="F468" s="14"/>
      <c r="G468" s="14"/>
      <c r="H468" s="14"/>
      <c r="O468" s="13"/>
    </row>
    <row r="469" spans="2:15" ht="15.75" customHeight="1">
      <c r="B469" s="62"/>
      <c r="F469" s="14"/>
      <c r="G469" s="14"/>
      <c r="H469" s="14"/>
      <c r="O469" s="13"/>
    </row>
    <row r="470" spans="2:15" ht="15.75" customHeight="1">
      <c r="B470" s="62"/>
      <c r="F470" s="14"/>
      <c r="G470" s="14"/>
      <c r="H470" s="14"/>
      <c r="O470" s="13"/>
    </row>
    <row r="471" spans="2:15" ht="15.75" customHeight="1">
      <c r="B471" s="62"/>
      <c r="F471" s="14"/>
      <c r="G471" s="14"/>
      <c r="H471" s="14"/>
      <c r="O471" s="13"/>
    </row>
    <row r="472" spans="2:15" ht="15.75" customHeight="1">
      <c r="B472" s="62"/>
      <c r="F472" s="14"/>
      <c r="G472" s="14"/>
      <c r="H472" s="14"/>
      <c r="O472" s="13"/>
    </row>
    <row r="473" spans="2:15" ht="15.75" customHeight="1">
      <c r="B473" s="62"/>
      <c r="F473" s="14"/>
      <c r="G473" s="14"/>
      <c r="H473" s="14"/>
      <c r="O473" s="13"/>
    </row>
    <row r="474" spans="2:15" ht="15.75" customHeight="1">
      <c r="B474" s="62"/>
      <c r="F474" s="14"/>
      <c r="G474" s="14"/>
      <c r="H474" s="14"/>
      <c r="O474" s="13"/>
    </row>
    <row r="475" spans="2:15" ht="15.75" customHeight="1">
      <c r="B475" s="62"/>
      <c r="F475" s="14"/>
      <c r="G475" s="14"/>
      <c r="H475" s="14"/>
      <c r="O475" s="13"/>
    </row>
    <row r="476" spans="2:15" ht="15.75" customHeight="1">
      <c r="B476" s="62"/>
      <c r="F476" s="14"/>
      <c r="G476" s="14"/>
      <c r="H476" s="14"/>
      <c r="O476" s="13"/>
    </row>
    <row r="477" spans="2:15" ht="15.75" customHeight="1">
      <c r="B477" s="62"/>
      <c r="F477" s="14"/>
      <c r="G477" s="14"/>
      <c r="H477" s="14"/>
      <c r="O477" s="13"/>
    </row>
    <row r="478" spans="2:15" ht="15.75" customHeight="1">
      <c r="B478" s="62"/>
      <c r="F478" s="14"/>
      <c r="G478" s="14"/>
      <c r="H478" s="14"/>
      <c r="O478" s="13"/>
    </row>
    <row r="479" spans="2:15" ht="15.75" customHeight="1">
      <c r="B479" s="62"/>
      <c r="F479" s="14"/>
      <c r="G479" s="14"/>
      <c r="H479" s="14"/>
      <c r="O479" s="13"/>
    </row>
    <row r="480" spans="2:15" ht="15.75" customHeight="1">
      <c r="B480" s="62"/>
      <c r="F480" s="14"/>
      <c r="G480" s="14"/>
      <c r="H480" s="14"/>
      <c r="O480" s="13"/>
    </row>
    <row r="481" spans="2:15" ht="15.75" customHeight="1">
      <c r="B481" s="62"/>
      <c r="F481" s="14"/>
      <c r="G481" s="14"/>
      <c r="H481" s="14"/>
      <c r="O481" s="13"/>
    </row>
    <row r="482" spans="2:15" ht="15.75" customHeight="1">
      <c r="B482" s="62"/>
      <c r="F482" s="14"/>
      <c r="G482" s="14"/>
      <c r="H482" s="14"/>
      <c r="O482" s="13"/>
    </row>
    <row r="483" spans="2:15" ht="15.75" customHeight="1">
      <c r="B483" s="62"/>
      <c r="F483" s="14"/>
      <c r="G483" s="14"/>
      <c r="H483" s="14"/>
      <c r="O483" s="13"/>
    </row>
    <row r="484" spans="2:15" ht="15.75" customHeight="1">
      <c r="B484" s="62"/>
      <c r="F484" s="14"/>
      <c r="G484" s="14"/>
      <c r="H484" s="14"/>
      <c r="O484" s="13"/>
    </row>
    <row r="485" spans="2:15" ht="15.75" customHeight="1">
      <c r="B485" s="62"/>
      <c r="F485" s="14"/>
      <c r="G485" s="14"/>
      <c r="H485" s="14"/>
      <c r="O485" s="13"/>
    </row>
    <row r="486" spans="2:15" ht="15.75" customHeight="1">
      <c r="B486" s="62"/>
      <c r="F486" s="14"/>
      <c r="G486" s="14"/>
      <c r="H486" s="14"/>
      <c r="O486" s="13"/>
    </row>
    <row r="487" spans="2:15" ht="15.75" customHeight="1">
      <c r="B487" s="62"/>
      <c r="F487" s="14"/>
      <c r="G487" s="14"/>
      <c r="H487" s="14"/>
      <c r="O487" s="13"/>
    </row>
    <row r="488" spans="2:15" ht="15.75" customHeight="1">
      <c r="B488" s="62"/>
      <c r="F488" s="14"/>
      <c r="G488" s="14"/>
      <c r="H488" s="14"/>
      <c r="O488" s="13"/>
    </row>
    <row r="489" spans="2:15" ht="15.75" customHeight="1">
      <c r="B489" s="62"/>
      <c r="F489" s="14"/>
      <c r="G489" s="14"/>
      <c r="H489" s="14"/>
      <c r="O489" s="13"/>
    </row>
    <row r="490" spans="2:15" ht="15.75" customHeight="1">
      <c r="B490" s="62"/>
      <c r="F490" s="14"/>
      <c r="G490" s="14"/>
      <c r="H490" s="14"/>
      <c r="O490" s="13"/>
    </row>
    <row r="491" spans="2:15" ht="15.75" customHeight="1">
      <c r="B491" s="62"/>
      <c r="F491" s="14"/>
      <c r="G491" s="14"/>
      <c r="H491" s="14"/>
      <c r="O491" s="13"/>
    </row>
    <row r="492" spans="2:15" ht="15.75" customHeight="1">
      <c r="B492" s="62"/>
      <c r="F492" s="14"/>
      <c r="G492" s="14"/>
      <c r="H492" s="14"/>
      <c r="O492" s="13"/>
    </row>
    <row r="493" spans="2:15" ht="15.75" customHeight="1">
      <c r="B493" s="62"/>
      <c r="F493" s="14"/>
      <c r="G493" s="14"/>
      <c r="H493" s="14"/>
      <c r="O493" s="13"/>
    </row>
    <row r="494" spans="2:15" ht="15.75" customHeight="1">
      <c r="B494" s="62"/>
      <c r="F494" s="14"/>
      <c r="G494" s="14"/>
      <c r="H494" s="14"/>
      <c r="O494" s="13"/>
    </row>
    <row r="495" spans="2:15" ht="15.75" customHeight="1">
      <c r="B495" s="62"/>
      <c r="F495" s="14"/>
      <c r="G495" s="14"/>
      <c r="H495" s="14"/>
      <c r="O495" s="13"/>
    </row>
    <row r="496" spans="2:15" ht="15.75" customHeight="1">
      <c r="B496" s="62"/>
      <c r="F496" s="14"/>
      <c r="G496" s="14"/>
      <c r="H496" s="14"/>
      <c r="O496" s="13"/>
    </row>
    <row r="497" spans="2:15" ht="15.75" customHeight="1">
      <c r="B497" s="62"/>
      <c r="F497" s="14"/>
      <c r="G497" s="14"/>
      <c r="H497" s="14"/>
      <c r="O497" s="13"/>
    </row>
    <row r="498" spans="2:15" ht="15.75" customHeight="1">
      <c r="B498" s="62"/>
      <c r="F498" s="14"/>
      <c r="G498" s="14"/>
      <c r="H498" s="14"/>
      <c r="O498" s="13"/>
    </row>
    <row r="499" spans="2:15" ht="15.75" customHeight="1">
      <c r="B499" s="62"/>
      <c r="F499" s="14"/>
      <c r="G499" s="14"/>
      <c r="H499" s="14"/>
      <c r="O499" s="13"/>
    </row>
    <row r="500" spans="2:15" ht="15.75" customHeight="1">
      <c r="B500" s="62"/>
      <c r="F500" s="14"/>
      <c r="G500" s="14"/>
      <c r="H500" s="14"/>
      <c r="O500" s="13"/>
    </row>
    <row r="501" spans="2:15" ht="15.75" customHeight="1">
      <c r="B501" s="62"/>
      <c r="F501" s="14"/>
      <c r="G501" s="14"/>
      <c r="H501" s="14"/>
      <c r="O501" s="13"/>
    </row>
    <row r="502" spans="2:15" ht="15.75" customHeight="1">
      <c r="B502" s="62"/>
      <c r="F502" s="14"/>
      <c r="G502" s="14"/>
      <c r="H502" s="14"/>
      <c r="O502" s="13"/>
    </row>
    <row r="503" spans="2:15" ht="15.75" customHeight="1">
      <c r="B503" s="62"/>
      <c r="F503" s="14"/>
      <c r="G503" s="14"/>
      <c r="H503" s="14"/>
      <c r="O503" s="13"/>
    </row>
    <row r="504" spans="2:15" ht="15.75" customHeight="1">
      <c r="B504" s="62"/>
      <c r="F504" s="14"/>
      <c r="G504" s="14"/>
      <c r="H504" s="14"/>
      <c r="O504" s="13"/>
    </row>
    <row r="505" spans="2:15" ht="15.75" customHeight="1">
      <c r="B505" s="62"/>
      <c r="F505" s="14"/>
      <c r="G505" s="14"/>
      <c r="H505" s="14"/>
      <c r="O505" s="13"/>
    </row>
    <row r="506" spans="2:15" ht="15.75" customHeight="1">
      <c r="B506" s="62"/>
      <c r="F506" s="14"/>
      <c r="G506" s="14"/>
      <c r="H506" s="14"/>
      <c r="O506" s="13"/>
    </row>
    <row r="507" spans="2:15" ht="15.75" customHeight="1">
      <c r="B507" s="62"/>
      <c r="F507" s="14"/>
      <c r="G507" s="14"/>
      <c r="H507" s="14"/>
      <c r="O507" s="13"/>
    </row>
    <row r="508" spans="2:15" ht="15.75" customHeight="1">
      <c r="B508" s="62"/>
      <c r="F508" s="14"/>
      <c r="G508" s="14"/>
      <c r="H508" s="14"/>
      <c r="O508" s="13"/>
    </row>
    <row r="509" spans="2:15" ht="15.75" customHeight="1">
      <c r="B509" s="62"/>
      <c r="F509" s="14"/>
      <c r="G509" s="14"/>
      <c r="H509" s="14"/>
      <c r="O509" s="13"/>
    </row>
    <row r="510" spans="2:15" ht="15.75" customHeight="1">
      <c r="B510" s="62"/>
      <c r="F510" s="14"/>
      <c r="G510" s="14"/>
      <c r="H510" s="14"/>
      <c r="O510" s="13"/>
    </row>
    <row r="511" spans="2:15" ht="15.75" customHeight="1">
      <c r="B511" s="62"/>
      <c r="F511" s="14"/>
      <c r="G511" s="14"/>
      <c r="H511" s="14"/>
      <c r="O511" s="13"/>
    </row>
    <row r="512" spans="2:15" ht="15.75" customHeight="1">
      <c r="B512" s="62"/>
      <c r="F512" s="14"/>
      <c r="G512" s="14"/>
      <c r="H512" s="14"/>
      <c r="O512" s="13"/>
    </row>
    <row r="513" spans="2:15" ht="15.75" customHeight="1">
      <c r="B513" s="62"/>
      <c r="F513" s="14"/>
      <c r="G513" s="14"/>
      <c r="H513" s="14"/>
      <c r="O513" s="13"/>
    </row>
    <row r="514" spans="2:15" ht="15.75" customHeight="1">
      <c r="B514" s="62"/>
      <c r="F514" s="14"/>
      <c r="G514" s="14"/>
      <c r="H514" s="14"/>
      <c r="O514" s="13"/>
    </row>
    <row r="515" spans="2:15" ht="15.75" customHeight="1">
      <c r="B515" s="62"/>
      <c r="F515" s="14"/>
      <c r="G515" s="14"/>
      <c r="H515" s="14"/>
      <c r="O515" s="13"/>
    </row>
    <row r="516" spans="2:15" ht="15.75" customHeight="1">
      <c r="B516" s="62"/>
      <c r="F516" s="14"/>
      <c r="G516" s="14"/>
      <c r="H516" s="14"/>
      <c r="O516" s="13"/>
    </row>
    <row r="517" spans="2:15" ht="15.75" customHeight="1">
      <c r="B517" s="62"/>
      <c r="F517" s="14"/>
      <c r="G517" s="14"/>
      <c r="H517" s="14"/>
      <c r="O517" s="13"/>
    </row>
    <row r="518" spans="2:15" ht="15.75" customHeight="1">
      <c r="B518" s="62"/>
      <c r="F518" s="14"/>
      <c r="G518" s="14"/>
      <c r="H518" s="14"/>
      <c r="O518" s="13"/>
    </row>
    <row r="519" spans="2:15" ht="15.75" customHeight="1">
      <c r="B519" s="62"/>
      <c r="F519" s="14"/>
      <c r="G519" s="14"/>
      <c r="H519" s="14"/>
      <c r="O519" s="13"/>
    </row>
    <row r="520" spans="2:15" ht="15.75" customHeight="1">
      <c r="B520" s="62"/>
      <c r="F520" s="14"/>
      <c r="G520" s="14"/>
      <c r="H520" s="14"/>
      <c r="O520" s="13"/>
    </row>
    <row r="521" spans="2:15" ht="15.75" customHeight="1">
      <c r="B521" s="62"/>
      <c r="F521" s="14"/>
      <c r="G521" s="14"/>
      <c r="H521" s="14"/>
      <c r="O521" s="13"/>
    </row>
    <row r="522" spans="2:15" ht="15.75" customHeight="1">
      <c r="B522" s="62"/>
      <c r="F522" s="14"/>
      <c r="G522" s="14"/>
      <c r="H522" s="14"/>
      <c r="O522" s="13"/>
    </row>
    <row r="523" spans="2:15" ht="15.75" customHeight="1">
      <c r="B523" s="62"/>
      <c r="F523" s="14"/>
      <c r="G523" s="14"/>
      <c r="H523" s="14"/>
      <c r="O523" s="13"/>
    </row>
    <row r="524" spans="2:15" ht="15.75" customHeight="1">
      <c r="B524" s="62"/>
      <c r="F524" s="14"/>
      <c r="G524" s="14"/>
      <c r="H524" s="14"/>
      <c r="O524" s="13"/>
    </row>
    <row r="525" spans="2:15" ht="15.75" customHeight="1">
      <c r="B525" s="62"/>
      <c r="F525" s="14"/>
      <c r="G525" s="14"/>
      <c r="H525" s="14"/>
      <c r="O525" s="13"/>
    </row>
    <row r="526" spans="2:15" ht="15.75" customHeight="1">
      <c r="B526" s="62"/>
      <c r="F526" s="14"/>
      <c r="G526" s="14"/>
      <c r="H526" s="14"/>
      <c r="O526" s="13"/>
    </row>
    <row r="527" spans="2:15" ht="15.75" customHeight="1">
      <c r="B527" s="62"/>
      <c r="F527" s="14"/>
      <c r="G527" s="14"/>
      <c r="H527" s="14"/>
      <c r="O527" s="13"/>
    </row>
    <row r="528" spans="2:15" ht="15.75" customHeight="1">
      <c r="B528" s="62"/>
      <c r="F528" s="14"/>
      <c r="G528" s="14"/>
      <c r="H528" s="14"/>
      <c r="O528" s="13"/>
    </row>
    <row r="529" spans="2:15" ht="15.75" customHeight="1">
      <c r="B529" s="62"/>
      <c r="F529" s="14"/>
      <c r="G529" s="14"/>
      <c r="H529" s="14"/>
      <c r="O529" s="13"/>
    </row>
    <row r="530" spans="2:15" ht="15.75" customHeight="1">
      <c r="B530" s="62"/>
      <c r="F530" s="14"/>
      <c r="G530" s="14"/>
      <c r="H530" s="14"/>
      <c r="O530" s="13"/>
    </row>
    <row r="531" spans="2:15" ht="15.75" customHeight="1">
      <c r="B531" s="62"/>
      <c r="F531" s="14"/>
      <c r="G531" s="14"/>
      <c r="H531" s="14"/>
      <c r="O531" s="13"/>
    </row>
    <row r="532" spans="2:15" ht="15.75" customHeight="1">
      <c r="B532" s="62"/>
      <c r="F532" s="14"/>
      <c r="G532" s="14"/>
      <c r="H532" s="14"/>
      <c r="O532" s="13"/>
    </row>
    <row r="533" spans="2:15" ht="15.75" customHeight="1">
      <c r="B533" s="62"/>
      <c r="F533" s="14"/>
      <c r="G533" s="14"/>
      <c r="H533" s="14"/>
      <c r="O533" s="13"/>
    </row>
    <row r="534" spans="2:15" ht="15.75" customHeight="1">
      <c r="B534" s="62"/>
      <c r="F534" s="14"/>
      <c r="G534" s="14"/>
      <c r="H534" s="14"/>
      <c r="O534" s="13"/>
    </row>
    <row r="535" spans="2:15" ht="15.75" customHeight="1">
      <c r="B535" s="62"/>
      <c r="F535" s="14"/>
      <c r="G535" s="14"/>
      <c r="H535" s="14"/>
      <c r="O535" s="13"/>
    </row>
    <row r="536" spans="2:15" ht="15.75" customHeight="1">
      <c r="B536" s="62"/>
      <c r="F536" s="14"/>
      <c r="G536" s="14"/>
      <c r="H536" s="14"/>
      <c r="O536" s="13"/>
    </row>
    <row r="537" spans="2:15" ht="15.75" customHeight="1">
      <c r="B537" s="62"/>
      <c r="F537" s="14"/>
      <c r="G537" s="14"/>
      <c r="H537" s="14"/>
      <c r="O537" s="13"/>
    </row>
    <row r="538" spans="2:15" ht="15.75" customHeight="1">
      <c r="B538" s="62"/>
      <c r="F538" s="14"/>
      <c r="G538" s="14"/>
      <c r="H538" s="14"/>
      <c r="O538" s="13"/>
    </row>
    <row r="539" spans="2:15" ht="15.75" customHeight="1">
      <c r="B539" s="62"/>
      <c r="F539" s="14"/>
      <c r="G539" s="14"/>
      <c r="H539" s="14"/>
      <c r="O539" s="13"/>
    </row>
    <row r="540" spans="2:15" ht="15.75" customHeight="1">
      <c r="B540" s="62"/>
      <c r="F540" s="14"/>
      <c r="G540" s="14"/>
      <c r="H540" s="14"/>
      <c r="O540" s="13"/>
    </row>
    <row r="541" spans="2:15" ht="15.75" customHeight="1">
      <c r="B541" s="62"/>
      <c r="F541" s="14"/>
      <c r="G541" s="14"/>
      <c r="H541" s="14"/>
      <c r="O541" s="13"/>
    </row>
    <row r="542" spans="2:15" ht="15.75" customHeight="1">
      <c r="B542" s="62"/>
      <c r="F542" s="14"/>
      <c r="G542" s="14"/>
      <c r="H542" s="14"/>
      <c r="O542" s="13"/>
    </row>
    <row r="543" spans="2:15" ht="15.75" customHeight="1">
      <c r="B543" s="62"/>
      <c r="F543" s="14"/>
      <c r="G543" s="14"/>
      <c r="H543" s="14"/>
      <c r="O543" s="13"/>
    </row>
    <row r="544" spans="2:15" ht="15.75" customHeight="1">
      <c r="B544" s="62"/>
      <c r="F544" s="14"/>
      <c r="G544" s="14"/>
      <c r="H544" s="14"/>
      <c r="O544" s="13"/>
    </row>
    <row r="545" spans="2:15" ht="15.75" customHeight="1">
      <c r="B545" s="62"/>
      <c r="F545" s="14"/>
      <c r="G545" s="14"/>
      <c r="H545" s="14"/>
      <c r="O545" s="13"/>
    </row>
    <row r="546" spans="2:15" ht="15.75" customHeight="1">
      <c r="B546" s="62"/>
      <c r="F546" s="14"/>
      <c r="G546" s="14"/>
      <c r="H546" s="14"/>
      <c r="O546" s="13"/>
    </row>
    <row r="547" spans="2:15" ht="15.75" customHeight="1">
      <c r="B547" s="62"/>
      <c r="F547" s="14"/>
      <c r="G547" s="14"/>
      <c r="H547" s="14"/>
      <c r="O547" s="13"/>
    </row>
    <row r="548" spans="2:15" ht="15.75" customHeight="1">
      <c r="B548" s="62"/>
      <c r="F548" s="14"/>
      <c r="G548" s="14"/>
      <c r="H548" s="14"/>
      <c r="O548" s="13"/>
    </row>
    <row r="549" spans="2:15" ht="15.75" customHeight="1">
      <c r="B549" s="62"/>
      <c r="F549" s="14"/>
      <c r="G549" s="14"/>
      <c r="H549" s="14"/>
      <c r="O549" s="13"/>
    </row>
    <row r="550" spans="2:15" ht="15.75" customHeight="1">
      <c r="B550" s="62"/>
      <c r="F550" s="14"/>
      <c r="G550" s="14"/>
      <c r="H550" s="14"/>
      <c r="O550" s="13"/>
    </row>
    <row r="551" spans="2:15" ht="15.75" customHeight="1">
      <c r="B551" s="62"/>
      <c r="F551" s="14"/>
      <c r="G551" s="14"/>
      <c r="H551" s="14"/>
      <c r="O551" s="13"/>
    </row>
    <row r="552" spans="2:15" ht="15.75" customHeight="1">
      <c r="B552" s="62"/>
      <c r="F552" s="14"/>
      <c r="G552" s="14"/>
      <c r="H552" s="14"/>
      <c r="O552" s="13"/>
    </row>
    <row r="553" spans="2:15" ht="15.75" customHeight="1">
      <c r="B553" s="62"/>
      <c r="F553" s="14"/>
      <c r="G553" s="14"/>
      <c r="H553" s="14"/>
      <c r="O553" s="13"/>
    </row>
    <row r="554" spans="2:15" ht="15.75" customHeight="1">
      <c r="B554" s="62"/>
      <c r="F554" s="14"/>
      <c r="G554" s="14"/>
      <c r="H554" s="14"/>
      <c r="O554" s="13"/>
    </row>
    <row r="555" spans="2:15" ht="15.75" customHeight="1">
      <c r="B555" s="62"/>
      <c r="F555" s="14"/>
      <c r="G555" s="14"/>
      <c r="H555" s="14"/>
      <c r="O555" s="13"/>
    </row>
    <row r="556" spans="2:15" ht="15.75" customHeight="1">
      <c r="B556" s="62"/>
      <c r="F556" s="14"/>
      <c r="G556" s="14"/>
      <c r="H556" s="14"/>
      <c r="O556" s="13"/>
    </row>
    <row r="557" spans="2:15" ht="15.75" customHeight="1">
      <c r="B557" s="62"/>
      <c r="F557" s="14"/>
      <c r="G557" s="14"/>
      <c r="H557" s="14"/>
      <c r="O557" s="13"/>
    </row>
    <row r="558" spans="2:15" ht="15.75" customHeight="1">
      <c r="B558" s="62"/>
      <c r="F558" s="14"/>
      <c r="G558" s="14"/>
      <c r="H558" s="14"/>
      <c r="O558" s="13"/>
    </row>
    <row r="559" spans="2:15" ht="15.75" customHeight="1">
      <c r="B559" s="62"/>
      <c r="F559" s="14"/>
      <c r="G559" s="14"/>
      <c r="H559" s="14"/>
      <c r="O559" s="13"/>
    </row>
    <row r="560" spans="2:15" ht="15.75" customHeight="1">
      <c r="B560" s="62"/>
      <c r="F560" s="14"/>
      <c r="G560" s="14"/>
      <c r="H560" s="14"/>
      <c r="O560" s="13"/>
    </row>
    <row r="561" spans="2:15" ht="15.75" customHeight="1">
      <c r="B561" s="62"/>
      <c r="F561" s="14"/>
      <c r="G561" s="14"/>
      <c r="H561" s="14"/>
      <c r="O561" s="13"/>
    </row>
    <row r="562" spans="2:15" ht="15.75" customHeight="1">
      <c r="B562" s="62"/>
      <c r="F562" s="14"/>
      <c r="G562" s="14"/>
      <c r="H562" s="14"/>
      <c r="O562" s="13"/>
    </row>
    <row r="563" spans="2:15" ht="15.75" customHeight="1">
      <c r="B563" s="62"/>
      <c r="F563" s="14"/>
      <c r="G563" s="14"/>
      <c r="H563" s="14"/>
      <c r="O563" s="13"/>
    </row>
    <row r="564" spans="2:15" ht="15.75" customHeight="1">
      <c r="B564" s="62"/>
      <c r="F564" s="14"/>
      <c r="G564" s="14"/>
      <c r="H564" s="14"/>
      <c r="O564" s="13"/>
    </row>
    <row r="565" spans="2:15" ht="15.75" customHeight="1">
      <c r="B565" s="62"/>
      <c r="F565" s="14"/>
      <c r="G565" s="14"/>
      <c r="H565" s="14"/>
      <c r="O565" s="13"/>
    </row>
    <row r="566" spans="2:15" ht="15.75" customHeight="1">
      <c r="B566" s="62"/>
      <c r="F566" s="14"/>
      <c r="G566" s="14"/>
      <c r="H566" s="14"/>
      <c r="O566" s="13"/>
    </row>
    <row r="567" spans="2:15" ht="15.75" customHeight="1">
      <c r="B567" s="62"/>
      <c r="F567" s="14"/>
      <c r="G567" s="14"/>
      <c r="H567" s="14"/>
      <c r="O567" s="13"/>
    </row>
    <row r="568" spans="2:15" ht="15.75" customHeight="1">
      <c r="B568" s="62"/>
      <c r="F568" s="14"/>
      <c r="G568" s="14"/>
      <c r="H568" s="14"/>
      <c r="O568" s="13"/>
    </row>
    <row r="569" spans="2:15" ht="15.75" customHeight="1">
      <c r="B569" s="62"/>
      <c r="F569" s="14"/>
      <c r="G569" s="14"/>
      <c r="H569" s="14"/>
      <c r="O569" s="13"/>
    </row>
    <row r="570" spans="2:15" ht="15.75" customHeight="1">
      <c r="B570" s="62"/>
      <c r="F570" s="14"/>
      <c r="G570" s="14"/>
      <c r="H570" s="14"/>
      <c r="O570" s="13"/>
    </row>
    <row r="571" spans="2:15" ht="15.75" customHeight="1">
      <c r="B571" s="62"/>
      <c r="F571" s="14"/>
      <c r="G571" s="14"/>
      <c r="H571" s="14"/>
      <c r="O571" s="13"/>
    </row>
    <row r="572" spans="2:15" ht="15.75" customHeight="1">
      <c r="B572" s="62"/>
      <c r="F572" s="14"/>
      <c r="G572" s="14"/>
      <c r="H572" s="14"/>
      <c r="O572" s="13"/>
    </row>
    <row r="573" spans="2:15" ht="15.75" customHeight="1">
      <c r="B573" s="62"/>
      <c r="F573" s="14"/>
      <c r="G573" s="14"/>
      <c r="H573" s="14"/>
      <c r="O573" s="13"/>
    </row>
    <row r="574" spans="2:15" ht="15.75" customHeight="1">
      <c r="B574" s="62"/>
      <c r="F574" s="14"/>
      <c r="G574" s="14"/>
      <c r="H574" s="14"/>
      <c r="O574" s="13"/>
    </row>
    <row r="575" spans="2:15" ht="15.75" customHeight="1">
      <c r="B575" s="62"/>
      <c r="F575" s="14"/>
      <c r="G575" s="14"/>
      <c r="H575" s="14"/>
      <c r="O575" s="13"/>
    </row>
    <row r="576" spans="2:15" ht="15.75" customHeight="1">
      <c r="B576" s="62"/>
      <c r="F576" s="14"/>
      <c r="G576" s="14"/>
      <c r="H576" s="14"/>
      <c r="O576" s="13"/>
    </row>
    <row r="577" spans="2:15" ht="15.75" customHeight="1">
      <c r="B577" s="62"/>
      <c r="F577" s="14"/>
      <c r="G577" s="14"/>
      <c r="H577" s="14"/>
      <c r="O577" s="13"/>
    </row>
    <row r="578" spans="2:15" ht="15.75" customHeight="1">
      <c r="B578" s="62"/>
      <c r="F578" s="14"/>
      <c r="G578" s="14"/>
      <c r="H578" s="14"/>
      <c r="O578" s="13"/>
    </row>
    <row r="579" spans="2:15" ht="15.75" customHeight="1">
      <c r="B579" s="62"/>
      <c r="F579" s="14"/>
      <c r="G579" s="14"/>
      <c r="H579" s="14"/>
      <c r="O579" s="13"/>
    </row>
    <row r="580" spans="2:15" ht="15.75" customHeight="1">
      <c r="B580" s="62"/>
      <c r="F580" s="14"/>
      <c r="G580" s="14"/>
      <c r="H580" s="14"/>
      <c r="O580" s="13"/>
    </row>
    <row r="581" spans="2:15" ht="15.75" customHeight="1">
      <c r="B581" s="62"/>
      <c r="F581" s="14"/>
      <c r="G581" s="14"/>
      <c r="H581" s="14"/>
      <c r="O581" s="13"/>
    </row>
    <row r="582" spans="2:15" ht="15.75" customHeight="1">
      <c r="B582" s="62"/>
      <c r="F582" s="14"/>
      <c r="G582" s="14"/>
      <c r="H582" s="14"/>
      <c r="O582" s="13"/>
    </row>
    <row r="583" spans="2:15" ht="15.75" customHeight="1">
      <c r="B583" s="62"/>
      <c r="F583" s="14"/>
      <c r="G583" s="14"/>
      <c r="H583" s="14"/>
      <c r="O583" s="13"/>
    </row>
    <row r="584" spans="2:15" ht="15.75" customHeight="1">
      <c r="B584" s="62"/>
      <c r="F584" s="14"/>
      <c r="G584" s="14"/>
      <c r="H584" s="14"/>
      <c r="O584" s="13"/>
    </row>
    <row r="585" spans="2:15" ht="15.75" customHeight="1">
      <c r="B585" s="62"/>
      <c r="F585" s="14"/>
      <c r="G585" s="14"/>
      <c r="H585" s="14"/>
      <c r="O585" s="13"/>
    </row>
    <row r="586" spans="2:15" ht="15.75" customHeight="1">
      <c r="B586" s="62"/>
      <c r="F586" s="14"/>
      <c r="G586" s="14"/>
      <c r="H586" s="14"/>
      <c r="O586" s="13"/>
    </row>
    <row r="587" spans="2:15" ht="15.75" customHeight="1">
      <c r="B587" s="62"/>
      <c r="F587" s="14"/>
      <c r="G587" s="14"/>
      <c r="H587" s="14"/>
      <c r="O587" s="13"/>
    </row>
    <row r="588" spans="2:15" ht="15.75" customHeight="1">
      <c r="B588" s="62"/>
      <c r="F588" s="14"/>
      <c r="G588" s="14"/>
      <c r="H588" s="14"/>
      <c r="O588" s="13"/>
    </row>
    <row r="589" spans="2:15" ht="15.75" customHeight="1">
      <c r="B589" s="62"/>
      <c r="F589" s="14"/>
      <c r="G589" s="14"/>
      <c r="H589" s="14"/>
      <c r="O589" s="13"/>
    </row>
    <row r="590" spans="2:15" ht="15.75" customHeight="1">
      <c r="B590" s="62"/>
      <c r="F590" s="14"/>
      <c r="G590" s="14"/>
      <c r="H590" s="14"/>
      <c r="O590" s="13"/>
    </row>
    <row r="591" spans="2:15" ht="15.75" customHeight="1">
      <c r="B591" s="62"/>
      <c r="F591" s="14"/>
      <c r="G591" s="14"/>
      <c r="H591" s="14"/>
      <c r="O591" s="13"/>
    </row>
    <row r="592" spans="2:15" ht="15.75" customHeight="1">
      <c r="B592" s="62"/>
      <c r="F592" s="14"/>
      <c r="G592" s="14"/>
      <c r="H592" s="14"/>
      <c r="O592" s="13"/>
    </row>
    <row r="593" spans="2:15" ht="15.75" customHeight="1">
      <c r="B593" s="62"/>
      <c r="F593" s="14"/>
      <c r="G593" s="14"/>
      <c r="H593" s="14"/>
      <c r="O593" s="13"/>
    </row>
    <row r="594" spans="2:15" ht="15.75" customHeight="1">
      <c r="B594" s="62"/>
      <c r="F594" s="14"/>
      <c r="G594" s="14"/>
      <c r="H594" s="14"/>
      <c r="O594" s="13"/>
    </row>
    <row r="595" spans="2:15" ht="15.75" customHeight="1">
      <c r="B595" s="62"/>
      <c r="F595" s="14"/>
      <c r="G595" s="14"/>
      <c r="H595" s="14"/>
      <c r="O595" s="13"/>
    </row>
    <row r="596" spans="2:15" ht="15.75" customHeight="1">
      <c r="B596" s="62"/>
      <c r="F596" s="14"/>
      <c r="G596" s="14"/>
      <c r="H596" s="14"/>
      <c r="O596" s="13"/>
    </row>
    <row r="597" spans="2:15" ht="15.75" customHeight="1">
      <c r="B597" s="62"/>
      <c r="F597" s="14"/>
      <c r="G597" s="14"/>
      <c r="H597" s="14"/>
      <c r="O597" s="13"/>
    </row>
    <row r="598" spans="2:15" ht="15.75" customHeight="1">
      <c r="B598" s="62"/>
      <c r="F598" s="14"/>
      <c r="G598" s="14"/>
      <c r="H598" s="14"/>
      <c r="O598" s="13"/>
    </row>
    <row r="599" spans="2:15" ht="15.75" customHeight="1">
      <c r="B599" s="62"/>
      <c r="F599" s="14"/>
      <c r="G599" s="14"/>
      <c r="H599" s="14"/>
      <c r="O599" s="13"/>
    </row>
    <row r="600" spans="2:15" ht="15.75" customHeight="1">
      <c r="B600" s="62"/>
      <c r="F600" s="14"/>
      <c r="G600" s="14"/>
      <c r="H600" s="14"/>
      <c r="O600" s="13"/>
    </row>
    <row r="601" spans="2:15" ht="15.75" customHeight="1">
      <c r="B601" s="62"/>
      <c r="F601" s="14"/>
      <c r="G601" s="14"/>
      <c r="H601" s="14"/>
      <c r="O601" s="13"/>
    </row>
    <row r="602" spans="2:15" ht="15.75" customHeight="1">
      <c r="B602" s="62"/>
      <c r="F602" s="14"/>
      <c r="G602" s="14"/>
      <c r="H602" s="14"/>
      <c r="O602" s="13"/>
    </row>
    <row r="603" spans="2:15" ht="15.75" customHeight="1">
      <c r="B603" s="62"/>
      <c r="F603" s="14"/>
      <c r="G603" s="14"/>
      <c r="H603" s="14"/>
      <c r="O603" s="13"/>
    </row>
    <row r="604" spans="2:15" ht="15.75" customHeight="1">
      <c r="B604" s="62"/>
      <c r="F604" s="14"/>
      <c r="G604" s="14"/>
      <c r="H604" s="14"/>
      <c r="O604" s="13"/>
    </row>
    <row r="605" spans="2:15" ht="15.75" customHeight="1">
      <c r="B605" s="62"/>
      <c r="F605" s="14"/>
      <c r="G605" s="14"/>
      <c r="H605" s="14"/>
      <c r="O605" s="13"/>
    </row>
    <row r="606" spans="2:15" ht="15.75" customHeight="1">
      <c r="B606" s="62"/>
      <c r="F606" s="14"/>
      <c r="G606" s="14"/>
      <c r="H606" s="14"/>
      <c r="O606" s="13"/>
    </row>
    <row r="607" spans="2:15" ht="15.75" customHeight="1">
      <c r="B607" s="62"/>
      <c r="F607" s="14"/>
      <c r="G607" s="14"/>
      <c r="H607" s="14"/>
      <c r="O607" s="13"/>
    </row>
    <row r="608" spans="2:15" ht="15.75" customHeight="1">
      <c r="B608" s="62"/>
      <c r="F608" s="14"/>
      <c r="G608" s="14"/>
      <c r="H608" s="14"/>
      <c r="O608" s="13"/>
    </row>
    <row r="609" spans="2:15" ht="15.75" customHeight="1">
      <c r="B609" s="62"/>
      <c r="F609" s="14"/>
      <c r="G609" s="14"/>
      <c r="H609" s="14"/>
      <c r="O609" s="13"/>
    </row>
    <row r="610" spans="2:15" ht="15.75" customHeight="1">
      <c r="B610" s="62"/>
      <c r="F610" s="14"/>
      <c r="G610" s="14"/>
      <c r="H610" s="14"/>
      <c r="O610" s="13"/>
    </row>
    <row r="611" spans="2:15" ht="15.75" customHeight="1">
      <c r="B611" s="62"/>
      <c r="F611" s="14"/>
      <c r="G611" s="14"/>
      <c r="H611" s="14"/>
      <c r="O611" s="13"/>
    </row>
    <row r="612" spans="2:15" ht="15.75" customHeight="1">
      <c r="B612" s="62"/>
      <c r="F612" s="14"/>
      <c r="G612" s="14"/>
      <c r="H612" s="14"/>
      <c r="O612" s="13"/>
    </row>
    <row r="613" spans="2:15" ht="15.75" customHeight="1">
      <c r="B613" s="62"/>
      <c r="F613" s="14"/>
      <c r="G613" s="14"/>
      <c r="H613" s="14"/>
      <c r="O613" s="13"/>
    </row>
    <row r="614" spans="2:15" ht="15.75" customHeight="1">
      <c r="B614" s="62"/>
      <c r="F614" s="14"/>
      <c r="G614" s="14"/>
      <c r="H614" s="14"/>
      <c r="O614" s="13"/>
    </row>
    <row r="615" spans="2:15" ht="15.75" customHeight="1">
      <c r="B615" s="62"/>
      <c r="F615" s="14"/>
      <c r="G615" s="14"/>
      <c r="H615" s="14"/>
      <c r="O615" s="13"/>
    </row>
    <row r="616" spans="2:15" ht="15.75" customHeight="1">
      <c r="B616" s="62"/>
      <c r="F616" s="14"/>
      <c r="G616" s="14"/>
      <c r="H616" s="14"/>
      <c r="O616" s="13"/>
    </row>
    <row r="617" spans="2:15" ht="15.75" customHeight="1">
      <c r="B617" s="62"/>
      <c r="F617" s="14"/>
      <c r="G617" s="14"/>
      <c r="H617" s="14"/>
      <c r="O617" s="13"/>
    </row>
    <row r="618" spans="2:15" ht="15.75" customHeight="1">
      <c r="B618" s="62"/>
      <c r="F618" s="14"/>
      <c r="G618" s="14"/>
      <c r="H618" s="14"/>
      <c r="O618" s="13"/>
    </row>
    <row r="619" spans="2:15" ht="15.75" customHeight="1">
      <c r="B619" s="62"/>
      <c r="F619" s="14"/>
      <c r="G619" s="14"/>
      <c r="H619" s="14"/>
      <c r="O619" s="13"/>
    </row>
    <row r="620" spans="2:15" ht="15.75" customHeight="1">
      <c r="B620" s="62"/>
      <c r="F620" s="14"/>
      <c r="G620" s="14"/>
      <c r="H620" s="14"/>
      <c r="O620" s="13"/>
    </row>
    <row r="621" spans="2:15" ht="15.75" customHeight="1">
      <c r="B621" s="62"/>
      <c r="F621" s="14"/>
      <c r="G621" s="14"/>
      <c r="H621" s="14"/>
      <c r="O621" s="13"/>
    </row>
    <row r="622" spans="2:15" ht="15.75" customHeight="1">
      <c r="B622" s="62"/>
      <c r="F622" s="14"/>
      <c r="G622" s="14"/>
      <c r="H622" s="14"/>
      <c r="O622" s="13"/>
    </row>
    <row r="623" spans="2:15" ht="15.75" customHeight="1">
      <c r="B623" s="62"/>
      <c r="F623" s="14"/>
      <c r="G623" s="14"/>
      <c r="H623" s="14"/>
      <c r="O623" s="13"/>
    </row>
    <row r="624" spans="2:15" ht="15.75" customHeight="1">
      <c r="B624" s="62"/>
      <c r="F624" s="14"/>
      <c r="G624" s="14"/>
      <c r="H624" s="14"/>
      <c r="O624" s="13"/>
    </row>
    <row r="625" spans="2:15" ht="15.75" customHeight="1">
      <c r="B625" s="62"/>
      <c r="F625" s="14"/>
      <c r="G625" s="14"/>
      <c r="H625" s="14"/>
      <c r="O625" s="13"/>
    </row>
    <row r="626" spans="2:15" ht="15.75" customHeight="1">
      <c r="B626" s="62"/>
      <c r="F626" s="14"/>
      <c r="G626" s="14"/>
      <c r="H626" s="14"/>
      <c r="O626" s="13"/>
    </row>
    <row r="627" spans="2:15" ht="15.75" customHeight="1">
      <c r="B627" s="62"/>
      <c r="F627" s="14"/>
      <c r="G627" s="14"/>
      <c r="H627" s="14"/>
      <c r="O627" s="13"/>
    </row>
    <row r="628" spans="2:15" ht="15.75" customHeight="1">
      <c r="B628" s="62"/>
      <c r="F628" s="14"/>
      <c r="G628" s="14"/>
      <c r="H628" s="14"/>
      <c r="O628" s="13"/>
    </row>
    <row r="629" spans="2:15" ht="15.75" customHeight="1">
      <c r="B629" s="62"/>
      <c r="F629" s="14"/>
      <c r="G629" s="14"/>
      <c r="H629" s="14"/>
      <c r="O629" s="13"/>
    </row>
    <row r="630" spans="2:15" ht="15.75" customHeight="1">
      <c r="B630" s="62"/>
      <c r="F630" s="14"/>
      <c r="G630" s="14"/>
      <c r="H630" s="14"/>
      <c r="O630" s="13"/>
    </row>
    <row r="631" spans="2:15" ht="15.75" customHeight="1">
      <c r="B631" s="62"/>
      <c r="F631" s="14"/>
      <c r="G631" s="14"/>
      <c r="H631" s="14"/>
      <c r="O631" s="13"/>
    </row>
    <row r="632" spans="2:15" ht="15.75" customHeight="1">
      <c r="B632" s="62"/>
      <c r="F632" s="14"/>
      <c r="G632" s="14"/>
      <c r="H632" s="14"/>
      <c r="O632" s="13"/>
    </row>
    <row r="633" spans="2:15" ht="15.75" customHeight="1">
      <c r="B633" s="62"/>
      <c r="F633" s="14"/>
      <c r="G633" s="14"/>
      <c r="H633" s="14"/>
      <c r="O633" s="13"/>
    </row>
    <row r="634" spans="2:15" ht="15.75" customHeight="1">
      <c r="B634" s="62"/>
      <c r="F634" s="14"/>
      <c r="G634" s="14"/>
      <c r="H634" s="14"/>
      <c r="O634" s="13"/>
    </row>
    <row r="635" spans="2:15" ht="15.75" customHeight="1">
      <c r="B635" s="62"/>
      <c r="F635" s="14"/>
      <c r="G635" s="14"/>
      <c r="H635" s="14"/>
      <c r="O635" s="13"/>
    </row>
    <row r="636" spans="2:15" ht="15.75" customHeight="1">
      <c r="B636" s="62"/>
      <c r="F636" s="14"/>
      <c r="G636" s="14"/>
      <c r="H636" s="14"/>
      <c r="O636" s="13"/>
    </row>
    <row r="637" spans="2:15" ht="15.75" customHeight="1">
      <c r="B637" s="62"/>
      <c r="F637" s="14"/>
      <c r="G637" s="14"/>
      <c r="H637" s="14"/>
      <c r="O637" s="13"/>
    </row>
    <row r="638" spans="2:15" ht="15.75" customHeight="1">
      <c r="B638" s="62"/>
      <c r="F638" s="14"/>
      <c r="G638" s="14"/>
      <c r="H638" s="14"/>
      <c r="O638" s="13"/>
    </row>
    <row r="639" spans="2:15" ht="15.75" customHeight="1">
      <c r="B639" s="62"/>
      <c r="F639" s="14"/>
      <c r="G639" s="14"/>
      <c r="H639" s="14"/>
      <c r="O639" s="13"/>
    </row>
    <row r="640" spans="2:15" ht="15.75" customHeight="1">
      <c r="B640" s="62"/>
      <c r="F640" s="14"/>
      <c r="G640" s="14"/>
      <c r="H640" s="14"/>
      <c r="O640" s="13"/>
    </row>
    <row r="641" spans="2:15" ht="15.75" customHeight="1">
      <c r="B641" s="62"/>
      <c r="F641" s="14"/>
      <c r="G641" s="14"/>
      <c r="H641" s="14"/>
      <c r="O641" s="13"/>
    </row>
    <row r="642" spans="2:15" ht="15.75" customHeight="1">
      <c r="B642" s="62"/>
      <c r="F642" s="14"/>
      <c r="G642" s="14"/>
      <c r="H642" s="14"/>
      <c r="O642" s="13"/>
    </row>
    <row r="643" spans="2:15" ht="15.75" customHeight="1">
      <c r="B643" s="62"/>
      <c r="F643" s="14"/>
      <c r="G643" s="14"/>
      <c r="H643" s="14"/>
      <c r="O643" s="13"/>
    </row>
    <row r="644" spans="2:15" ht="15.75" customHeight="1">
      <c r="B644" s="62"/>
      <c r="F644" s="14"/>
      <c r="G644" s="14"/>
      <c r="H644" s="14"/>
      <c r="O644" s="13"/>
    </row>
    <row r="645" spans="2:15" ht="15.75" customHeight="1">
      <c r="B645" s="62"/>
      <c r="F645" s="14"/>
      <c r="G645" s="14"/>
      <c r="H645" s="14"/>
      <c r="O645" s="13"/>
    </row>
    <row r="646" spans="2:15" ht="15.75" customHeight="1">
      <c r="B646" s="62"/>
      <c r="F646" s="14"/>
      <c r="G646" s="14"/>
      <c r="H646" s="14"/>
      <c r="O646" s="13"/>
    </row>
    <row r="647" spans="2:15" ht="15.75" customHeight="1">
      <c r="B647" s="62"/>
      <c r="F647" s="14"/>
      <c r="G647" s="14"/>
      <c r="H647" s="14"/>
      <c r="O647" s="13"/>
    </row>
    <row r="648" spans="2:15" ht="15.75" customHeight="1">
      <c r="B648" s="62"/>
      <c r="F648" s="14"/>
      <c r="G648" s="14"/>
      <c r="H648" s="14"/>
      <c r="O648" s="13"/>
    </row>
    <row r="649" spans="2:15" ht="15.75" customHeight="1">
      <c r="B649" s="62"/>
      <c r="F649" s="14"/>
      <c r="G649" s="14"/>
      <c r="H649" s="14"/>
      <c r="O649" s="13"/>
    </row>
    <row r="650" spans="2:15" ht="15.75" customHeight="1">
      <c r="B650" s="62"/>
      <c r="F650" s="14"/>
      <c r="G650" s="14"/>
      <c r="H650" s="14"/>
      <c r="O650" s="13"/>
    </row>
    <row r="651" spans="2:15" ht="15.75" customHeight="1">
      <c r="B651" s="62"/>
      <c r="F651" s="14"/>
      <c r="G651" s="14"/>
      <c r="H651" s="14"/>
      <c r="O651" s="13"/>
    </row>
    <row r="652" spans="2:15" ht="15.75" customHeight="1">
      <c r="B652" s="62"/>
      <c r="F652" s="14"/>
      <c r="G652" s="14"/>
      <c r="H652" s="14"/>
      <c r="O652" s="13"/>
    </row>
    <row r="653" spans="2:15" ht="15.75" customHeight="1">
      <c r="B653" s="62"/>
      <c r="F653" s="14"/>
      <c r="G653" s="14"/>
      <c r="H653" s="14"/>
      <c r="O653" s="13"/>
    </row>
    <row r="654" spans="2:15" ht="15.75" customHeight="1">
      <c r="B654" s="62"/>
      <c r="F654" s="14"/>
      <c r="G654" s="14"/>
      <c r="H654" s="14"/>
      <c r="O654" s="13"/>
    </row>
    <row r="655" spans="2:15" ht="15.75" customHeight="1">
      <c r="B655" s="62"/>
      <c r="F655" s="14"/>
      <c r="G655" s="14"/>
      <c r="H655" s="14"/>
      <c r="O655" s="13"/>
    </row>
    <row r="656" spans="2:15" ht="15.75" customHeight="1">
      <c r="B656" s="62"/>
      <c r="F656" s="14"/>
      <c r="G656" s="14"/>
      <c r="H656" s="14"/>
      <c r="O656" s="13"/>
    </row>
    <row r="657" spans="2:15" ht="15.75" customHeight="1">
      <c r="B657" s="62"/>
      <c r="F657" s="14"/>
      <c r="G657" s="14"/>
      <c r="H657" s="14"/>
      <c r="O657" s="13"/>
    </row>
    <row r="658" spans="2:15" ht="15.75" customHeight="1">
      <c r="B658" s="62"/>
      <c r="F658" s="14"/>
      <c r="G658" s="14"/>
      <c r="H658" s="14"/>
      <c r="O658" s="13"/>
    </row>
    <row r="659" spans="2:15" ht="15.75" customHeight="1">
      <c r="B659" s="62"/>
      <c r="F659" s="14"/>
      <c r="G659" s="14"/>
      <c r="H659" s="14"/>
      <c r="O659" s="13"/>
    </row>
    <row r="660" spans="2:15" ht="15.75" customHeight="1">
      <c r="B660" s="62"/>
      <c r="F660" s="14"/>
      <c r="G660" s="14"/>
      <c r="H660" s="14"/>
      <c r="O660" s="13"/>
    </row>
    <row r="661" spans="2:15" ht="15.75" customHeight="1">
      <c r="B661" s="62"/>
      <c r="F661" s="14"/>
      <c r="G661" s="14"/>
      <c r="H661" s="14"/>
      <c r="O661" s="13"/>
    </row>
    <row r="662" spans="2:15" ht="15.75" customHeight="1">
      <c r="B662" s="62"/>
      <c r="F662" s="14"/>
      <c r="G662" s="14"/>
      <c r="H662" s="14"/>
      <c r="O662" s="13"/>
    </row>
    <row r="663" spans="2:15" ht="15.75" customHeight="1">
      <c r="B663" s="62"/>
      <c r="F663" s="14"/>
      <c r="G663" s="14"/>
      <c r="H663" s="14"/>
      <c r="O663" s="13"/>
    </row>
    <row r="664" spans="2:15" ht="15.75" customHeight="1">
      <c r="B664" s="62"/>
      <c r="F664" s="14"/>
      <c r="G664" s="14"/>
      <c r="H664" s="14"/>
      <c r="O664" s="13"/>
    </row>
    <row r="665" spans="2:15" ht="15.75" customHeight="1">
      <c r="B665" s="62"/>
      <c r="F665" s="14"/>
      <c r="G665" s="14"/>
      <c r="H665" s="14"/>
      <c r="O665" s="13"/>
    </row>
    <row r="666" spans="2:15" ht="15.75" customHeight="1">
      <c r="B666" s="62"/>
      <c r="F666" s="14"/>
      <c r="G666" s="14"/>
      <c r="H666" s="14"/>
      <c r="O666" s="13"/>
    </row>
    <row r="667" spans="2:15" ht="15.75" customHeight="1">
      <c r="B667" s="62"/>
      <c r="F667" s="14"/>
      <c r="G667" s="14"/>
      <c r="H667" s="14"/>
      <c r="O667" s="13"/>
    </row>
    <row r="668" spans="2:15" ht="15.75" customHeight="1">
      <c r="B668" s="62"/>
      <c r="F668" s="14"/>
      <c r="G668" s="14"/>
      <c r="H668" s="14"/>
      <c r="O668" s="13"/>
    </row>
    <row r="669" spans="2:15" ht="15.75" customHeight="1">
      <c r="B669" s="62"/>
      <c r="F669" s="14"/>
      <c r="G669" s="14"/>
      <c r="H669" s="14"/>
      <c r="O669" s="13"/>
    </row>
    <row r="670" spans="2:15" ht="15.75" customHeight="1">
      <c r="B670" s="62"/>
      <c r="F670" s="14"/>
      <c r="G670" s="14"/>
      <c r="H670" s="14"/>
      <c r="O670" s="13"/>
    </row>
    <row r="671" spans="2:15" ht="15.75" customHeight="1">
      <c r="B671" s="62"/>
      <c r="F671" s="14"/>
      <c r="G671" s="14"/>
      <c r="H671" s="14"/>
      <c r="O671" s="13"/>
    </row>
    <row r="672" spans="2:15" ht="15.75" customHeight="1">
      <c r="B672" s="62"/>
      <c r="F672" s="14"/>
      <c r="G672" s="14"/>
      <c r="H672" s="14"/>
      <c r="O672" s="13"/>
    </row>
    <row r="673" spans="2:15" ht="15.75" customHeight="1">
      <c r="B673" s="62"/>
      <c r="F673" s="14"/>
      <c r="G673" s="14"/>
      <c r="H673" s="14"/>
      <c r="O673" s="13"/>
    </row>
    <row r="674" spans="2:15" ht="15.75" customHeight="1">
      <c r="B674" s="62"/>
      <c r="F674" s="14"/>
      <c r="G674" s="14"/>
      <c r="H674" s="14"/>
      <c r="O674" s="13"/>
    </row>
    <row r="675" spans="2:15" ht="15.75" customHeight="1">
      <c r="B675" s="62"/>
      <c r="F675" s="14"/>
      <c r="G675" s="14"/>
      <c r="H675" s="14"/>
      <c r="O675" s="13"/>
    </row>
    <row r="676" spans="2:15" ht="15.75" customHeight="1">
      <c r="B676" s="62"/>
      <c r="F676" s="14"/>
      <c r="G676" s="14"/>
      <c r="H676" s="14"/>
      <c r="O676" s="13"/>
    </row>
    <row r="677" spans="2:15" ht="15.75" customHeight="1">
      <c r="B677" s="62"/>
      <c r="F677" s="14"/>
      <c r="G677" s="14"/>
      <c r="H677" s="14"/>
      <c r="O677" s="13"/>
    </row>
    <row r="678" spans="2:15" ht="15.75" customHeight="1">
      <c r="B678" s="62"/>
      <c r="F678" s="14"/>
      <c r="G678" s="14"/>
      <c r="H678" s="14"/>
      <c r="O678" s="13"/>
    </row>
    <row r="679" spans="2:15" ht="15.75" customHeight="1">
      <c r="B679" s="62"/>
      <c r="F679" s="14"/>
      <c r="G679" s="14"/>
      <c r="H679" s="14"/>
      <c r="O679" s="13"/>
    </row>
    <row r="680" spans="2:15" ht="15.75" customHeight="1">
      <c r="B680" s="62"/>
      <c r="F680" s="14"/>
      <c r="G680" s="14"/>
      <c r="H680" s="14"/>
      <c r="O680" s="13"/>
    </row>
    <row r="681" spans="2:15" ht="15.75" customHeight="1">
      <c r="B681" s="62"/>
      <c r="F681" s="14"/>
      <c r="G681" s="14"/>
      <c r="H681" s="14"/>
      <c r="O681" s="13"/>
    </row>
    <row r="682" spans="2:15" ht="15.75" customHeight="1">
      <c r="B682" s="62"/>
      <c r="F682" s="14"/>
      <c r="G682" s="14"/>
      <c r="H682" s="14"/>
      <c r="O682" s="13"/>
    </row>
    <row r="683" spans="2:15" ht="15.75" customHeight="1">
      <c r="B683" s="62"/>
      <c r="F683" s="14"/>
      <c r="G683" s="14"/>
      <c r="H683" s="14"/>
      <c r="O683" s="13"/>
    </row>
    <row r="684" spans="2:15" ht="15.75" customHeight="1">
      <c r="B684" s="62"/>
      <c r="F684" s="14"/>
      <c r="G684" s="14"/>
      <c r="H684" s="14"/>
      <c r="O684" s="13"/>
    </row>
    <row r="685" spans="2:15" ht="15.75" customHeight="1">
      <c r="B685" s="62"/>
      <c r="F685" s="14"/>
      <c r="G685" s="14"/>
      <c r="H685" s="14"/>
      <c r="O685" s="13"/>
    </row>
    <row r="686" spans="2:15" ht="15.75" customHeight="1">
      <c r="B686" s="62"/>
      <c r="F686" s="14"/>
      <c r="G686" s="14"/>
      <c r="H686" s="14"/>
      <c r="O686" s="13"/>
    </row>
    <row r="687" spans="2:15" ht="15.75" customHeight="1">
      <c r="B687" s="62"/>
      <c r="F687" s="14"/>
      <c r="G687" s="14"/>
      <c r="H687" s="14"/>
      <c r="O687" s="13"/>
    </row>
    <row r="688" spans="2:15" ht="15.75" customHeight="1">
      <c r="B688" s="62"/>
      <c r="F688" s="14"/>
      <c r="G688" s="14"/>
      <c r="H688" s="14"/>
      <c r="O688" s="13"/>
    </row>
    <row r="689" spans="2:15" ht="15.75" customHeight="1">
      <c r="B689" s="62"/>
      <c r="F689" s="14"/>
      <c r="G689" s="14"/>
      <c r="H689" s="14"/>
      <c r="O689" s="13"/>
    </row>
    <row r="690" spans="2:15" ht="15.75" customHeight="1">
      <c r="B690" s="62"/>
      <c r="F690" s="14"/>
      <c r="G690" s="14"/>
      <c r="H690" s="14"/>
      <c r="O690" s="13"/>
    </row>
    <row r="691" spans="2:15" ht="15.75" customHeight="1">
      <c r="B691" s="62"/>
      <c r="F691" s="14"/>
      <c r="G691" s="14"/>
      <c r="H691" s="14"/>
      <c r="O691" s="13"/>
    </row>
    <row r="692" spans="2:15" ht="15.75" customHeight="1">
      <c r="B692" s="62"/>
      <c r="F692" s="14"/>
      <c r="G692" s="14"/>
      <c r="H692" s="14"/>
      <c r="O692" s="13"/>
    </row>
    <row r="693" spans="2:15" ht="15.75" customHeight="1">
      <c r="B693" s="62"/>
      <c r="F693" s="14"/>
      <c r="G693" s="14"/>
      <c r="H693" s="14"/>
      <c r="O693" s="13"/>
    </row>
    <row r="694" spans="2:15" ht="15.75" customHeight="1">
      <c r="B694" s="62"/>
      <c r="F694" s="14"/>
      <c r="G694" s="14"/>
      <c r="H694" s="14"/>
      <c r="O694" s="13"/>
    </row>
    <row r="695" spans="2:15" ht="15.75" customHeight="1">
      <c r="B695" s="62"/>
      <c r="F695" s="14"/>
      <c r="G695" s="14"/>
      <c r="H695" s="14"/>
      <c r="O695" s="13"/>
    </row>
    <row r="696" spans="2:15" ht="15.75" customHeight="1">
      <c r="B696" s="62"/>
      <c r="F696" s="14"/>
      <c r="G696" s="14"/>
      <c r="H696" s="14"/>
      <c r="O696" s="13"/>
    </row>
    <row r="697" spans="2:15" ht="15.75" customHeight="1">
      <c r="B697" s="62"/>
      <c r="F697" s="14"/>
      <c r="G697" s="14"/>
      <c r="H697" s="14"/>
      <c r="O697" s="13"/>
    </row>
    <row r="698" spans="2:15" ht="15.75" customHeight="1">
      <c r="B698" s="62"/>
      <c r="F698" s="14"/>
      <c r="G698" s="14"/>
      <c r="H698" s="14"/>
      <c r="O698" s="13"/>
    </row>
    <row r="699" spans="2:15" ht="15.75" customHeight="1">
      <c r="B699" s="62"/>
      <c r="F699" s="14"/>
      <c r="G699" s="14"/>
      <c r="H699" s="14"/>
      <c r="O699" s="13"/>
    </row>
    <row r="700" spans="2:15" ht="15.75" customHeight="1">
      <c r="B700" s="62"/>
      <c r="F700" s="14"/>
      <c r="G700" s="14"/>
      <c r="H700" s="14"/>
      <c r="O700" s="13"/>
    </row>
    <row r="701" spans="2:15" ht="15.75" customHeight="1">
      <c r="B701" s="62"/>
      <c r="F701" s="14"/>
      <c r="G701" s="14"/>
      <c r="H701" s="14"/>
      <c r="O701" s="13"/>
    </row>
    <row r="702" spans="2:15" ht="15.75" customHeight="1">
      <c r="B702" s="62"/>
      <c r="F702" s="14"/>
      <c r="G702" s="14"/>
      <c r="H702" s="14"/>
      <c r="O702" s="13"/>
    </row>
    <row r="703" spans="2:15" ht="15.75" customHeight="1">
      <c r="B703" s="62"/>
      <c r="F703" s="14"/>
      <c r="G703" s="14"/>
      <c r="H703" s="14"/>
      <c r="O703" s="13"/>
    </row>
    <row r="704" spans="2:15" ht="15.75" customHeight="1">
      <c r="B704" s="62"/>
      <c r="F704" s="14"/>
      <c r="G704" s="14"/>
      <c r="H704" s="14"/>
      <c r="O704" s="13"/>
    </row>
    <row r="705" spans="2:15" ht="15.75" customHeight="1">
      <c r="B705" s="62"/>
      <c r="F705" s="14"/>
      <c r="G705" s="14"/>
      <c r="H705" s="14"/>
      <c r="O705" s="13"/>
    </row>
    <row r="706" spans="2:15" ht="15.75" customHeight="1">
      <c r="B706" s="62"/>
      <c r="F706" s="14"/>
      <c r="G706" s="14"/>
      <c r="H706" s="14"/>
      <c r="O706" s="13"/>
    </row>
    <row r="707" spans="2:15" ht="15.75" customHeight="1">
      <c r="B707" s="62"/>
      <c r="F707" s="14"/>
      <c r="G707" s="14"/>
      <c r="H707" s="14"/>
      <c r="O707" s="13"/>
    </row>
    <row r="708" spans="2:15" ht="15.75" customHeight="1">
      <c r="B708" s="62"/>
      <c r="F708" s="14"/>
      <c r="G708" s="14"/>
      <c r="H708" s="14"/>
      <c r="O708" s="13"/>
    </row>
    <row r="709" spans="2:15" ht="15.75" customHeight="1">
      <c r="B709" s="62"/>
      <c r="F709" s="14"/>
      <c r="G709" s="14"/>
      <c r="H709" s="14"/>
      <c r="O709" s="13"/>
    </row>
    <row r="710" spans="2:15" ht="15.75" customHeight="1">
      <c r="B710" s="62"/>
      <c r="F710" s="14"/>
      <c r="G710" s="14"/>
      <c r="H710" s="14"/>
      <c r="O710" s="13"/>
    </row>
    <row r="711" spans="2:15" ht="15.75" customHeight="1">
      <c r="B711" s="62"/>
      <c r="F711" s="14"/>
      <c r="G711" s="14"/>
      <c r="H711" s="14"/>
      <c r="O711" s="13"/>
    </row>
    <row r="712" spans="2:15" ht="15.75" customHeight="1">
      <c r="B712" s="62"/>
      <c r="F712" s="14"/>
      <c r="G712" s="14"/>
      <c r="H712" s="14"/>
      <c r="O712" s="13"/>
    </row>
    <row r="713" spans="2:15" ht="15.75" customHeight="1">
      <c r="B713" s="62"/>
      <c r="F713" s="14"/>
      <c r="G713" s="14"/>
      <c r="H713" s="14"/>
      <c r="O713" s="13"/>
    </row>
    <row r="714" spans="2:15" ht="15.75" customHeight="1">
      <c r="B714" s="62"/>
      <c r="F714" s="14"/>
      <c r="G714" s="14"/>
      <c r="H714" s="14"/>
      <c r="O714" s="13"/>
    </row>
    <row r="715" spans="2:15" ht="15.75" customHeight="1">
      <c r="B715" s="62"/>
      <c r="F715" s="14"/>
      <c r="G715" s="14"/>
      <c r="H715" s="14"/>
      <c r="O715" s="13"/>
    </row>
    <row r="716" spans="2:15" ht="15.75" customHeight="1">
      <c r="B716" s="62"/>
      <c r="F716" s="14"/>
      <c r="G716" s="14"/>
      <c r="H716" s="14"/>
      <c r="O716" s="13"/>
    </row>
    <row r="717" spans="2:15" ht="15.75" customHeight="1">
      <c r="B717" s="62"/>
      <c r="F717" s="14"/>
      <c r="G717" s="14"/>
      <c r="H717" s="14"/>
      <c r="O717" s="13"/>
    </row>
    <row r="718" spans="2:15" ht="15.75" customHeight="1">
      <c r="B718" s="62"/>
      <c r="F718" s="14"/>
      <c r="G718" s="14"/>
      <c r="H718" s="14"/>
      <c r="O718" s="13"/>
    </row>
    <row r="719" spans="2:15" ht="15.75" customHeight="1">
      <c r="B719" s="62"/>
      <c r="F719" s="14"/>
      <c r="G719" s="14"/>
      <c r="H719" s="14"/>
      <c r="O719" s="13"/>
    </row>
    <row r="720" spans="2:15" ht="15.75" customHeight="1">
      <c r="B720" s="62"/>
      <c r="F720" s="14"/>
      <c r="G720" s="14"/>
      <c r="H720" s="14"/>
      <c r="O720" s="13"/>
    </row>
    <row r="721" spans="2:15" ht="15.75" customHeight="1">
      <c r="B721" s="62"/>
      <c r="F721" s="14"/>
      <c r="G721" s="14"/>
      <c r="H721" s="14"/>
      <c r="O721" s="13"/>
    </row>
    <row r="722" spans="2:15" ht="15.75" customHeight="1">
      <c r="B722" s="62"/>
      <c r="F722" s="14"/>
      <c r="G722" s="14"/>
      <c r="H722" s="14"/>
      <c r="O722" s="13"/>
    </row>
    <row r="723" spans="2:15" ht="15.75" customHeight="1">
      <c r="B723" s="62"/>
      <c r="F723" s="14"/>
      <c r="G723" s="14"/>
      <c r="H723" s="14"/>
      <c r="O723" s="13"/>
    </row>
    <row r="724" spans="2:15" ht="15.75" customHeight="1">
      <c r="B724" s="62"/>
      <c r="F724" s="14"/>
      <c r="G724" s="14"/>
      <c r="H724" s="14"/>
      <c r="O724" s="13"/>
    </row>
    <row r="725" spans="2:15" ht="15.75" customHeight="1">
      <c r="B725" s="62"/>
      <c r="F725" s="14"/>
      <c r="G725" s="14"/>
      <c r="H725" s="14"/>
      <c r="O725" s="13"/>
    </row>
    <row r="726" spans="2:15" ht="15.75" customHeight="1">
      <c r="B726" s="62"/>
      <c r="F726" s="14"/>
      <c r="G726" s="14"/>
      <c r="H726" s="14"/>
      <c r="O726" s="13"/>
    </row>
    <row r="727" spans="2:15" ht="15.75" customHeight="1">
      <c r="B727" s="62"/>
      <c r="F727" s="14"/>
      <c r="G727" s="14"/>
      <c r="H727" s="14"/>
      <c r="O727" s="13"/>
    </row>
    <row r="728" spans="2:15" ht="15.75" customHeight="1">
      <c r="B728" s="62"/>
      <c r="F728" s="14"/>
      <c r="G728" s="14"/>
      <c r="H728" s="14"/>
      <c r="O728" s="13"/>
    </row>
    <row r="729" spans="2:15" ht="15.75" customHeight="1">
      <c r="B729" s="62"/>
      <c r="F729" s="14"/>
      <c r="G729" s="14"/>
      <c r="H729" s="14"/>
      <c r="O729" s="13"/>
    </row>
    <row r="730" spans="2:15" ht="15.75" customHeight="1">
      <c r="B730" s="62"/>
      <c r="F730" s="14"/>
      <c r="G730" s="14"/>
      <c r="H730" s="14"/>
      <c r="O730" s="13"/>
    </row>
    <row r="731" spans="2:15" ht="15.75" customHeight="1">
      <c r="B731" s="62"/>
      <c r="F731" s="14"/>
      <c r="G731" s="14"/>
      <c r="H731" s="14"/>
      <c r="O731" s="13"/>
    </row>
    <row r="732" spans="2:15" ht="15.75" customHeight="1">
      <c r="B732" s="62"/>
      <c r="F732" s="14"/>
      <c r="G732" s="14"/>
      <c r="H732" s="14"/>
      <c r="O732" s="13"/>
    </row>
    <row r="733" spans="2:15" ht="15.75" customHeight="1">
      <c r="B733" s="62"/>
      <c r="F733" s="14"/>
      <c r="G733" s="14"/>
      <c r="H733" s="14"/>
      <c r="O733" s="13"/>
    </row>
    <row r="734" spans="2:15" ht="15.75" customHeight="1">
      <c r="B734" s="62"/>
      <c r="F734" s="14"/>
      <c r="G734" s="14"/>
      <c r="H734" s="14"/>
      <c r="O734" s="13"/>
    </row>
    <row r="735" spans="2:15" ht="15.75" customHeight="1">
      <c r="B735" s="62"/>
      <c r="F735" s="14"/>
      <c r="G735" s="14"/>
      <c r="H735" s="14"/>
      <c r="O735" s="13"/>
    </row>
    <row r="736" spans="2:15" ht="15.75" customHeight="1">
      <c r="B736" s="62"/>
      <c r="F736" s="14"/>
      <c r="G736" s="14"/>
      <c r="H736" s="14"/>
      <c r="O736" s="13"/>
    </row>
    <row r="737" spans="2:15" ht="15.75" customHeight="1">
      <c r="B737" s="62"/>
      <c r="F737" s="14"/>
      <c r="G737" s="14"/>
      <c r="H737" s="14"/>
      <c r="O737" s="13"/>
    </row>
    <row r="738" spans="2:15" ht="15.75" customHeight="1">
      <c r="B738" s="62"/>
      <c r="F738" s="14"/>
      <c r="G738" s="14"/>
      <c r="H738" s="14"/>
      <c r="O738" s="13"/>
    </row>
    <row r="739" spans="2:15" ht="15.75" customHeight="1">
      <c r="B739" s="62"/>
      <c r="F739" s="14"/>
      <c r="G739" s="14"/>
      <c r="H739" s="14"/>
      <c r="O739" s="13"/>
    </row>
    <row r="740" spans="2:15" ht="15.75" customHeight="1">
      <c r="B740" s="62"/>
      <c r="F740" s="14"/>
      <c r="G740" s="14"/>
      <c r="H740" s="14"/>
      <c r="O740" s="13"/>
    </row>
    <row r="741" spans="2:15" ht="15.75" customHeight="1">
      <c r="B741" s="62"/>
      <c r="F741" s="14"/>
      <c r="G741" s="14"/>
      <c r="H741" s="14"/>
      <c r="O741" s="13"/>
    </row>
    <row r="742" spans="2:15" ht="15.75" customHeight="1">
      <c r="B742" s="62"/>
      <c r="F742" s="14"/>
      <c r="G742" s="14"/>
      <c r="H742" s="14"/>
      <c r="O742" s="13"/>
    </row>
    <row r="743" spans="2:15" ht="15.75" customHeight="1">
      <c r="B743" s="62"/>
      <c r="F743" s="14"/>
      <c r="G743" s="14"/>
      <c r="H743" s="14"/>
      <c r="O743" s="13"/>
    </row>
    <row r="744" spans="2:15" ht="15.75" customHeight="1">
      <c r="B744" s="62"/>
      <c r="F744" s="14"/>
      <c r="G744" s="14"/>
      <c r="H744" s="14"/>
      <c r="O744" s="13"/>
    </row>
    <row r="745" spans="2:15" ht="15.75" customHeight="1">
      <c r="B745" s="62"/>
      <c r="F745" s="14"/>
      <c r="G745" s="14"/>
      <c r="H745" s="14"/>
      <c r="O745" s="13"/>
    </row>
    <row r="746" spans="2:15" ht="15.75" customHeight="1">
      <c r="B746" s="62"/>
      <c r="F746" s="14"/>
      <c r="G746" s="14"/>
      <c r="H746" s="14"/>
      <c r="O746" s="13"/>
    </row>
    <row r="747" spans="2:15" ht="15.75" customHeight="1">
      <c r="B747" s="62"/>
      <c r="F747" s="14"/>
      <c r="G747" s="14"/>
      <c r="H747" s="14"/>
      <c r="O747" s="13"/>
    </row>
    <row r="748" spans="2:15" ht="15.75" customHeight="1">
      <c r="B748" s="62"/>
      <c r="F748" s="14"/>
      <c r="G748" s="14"/>
      <c r="H748" s="14"/>
      <c r="O748" s="13"/>
    </row>
    <row r="749" spans="2:15" ht="15.75" customHeight="1">
      <c r="B749" s="62"/>
      <c r="F749" s="14"/>
      <c r="G749" s="14"/>
      <c r="H749" s="14"/>
      <c r="O749" s="13"/>
    </row>
    <row r="750" spans="2:15" ht="15.75" customHeight="1">
      <c r="B750" s="62"/>
      <c r="F750" s="14"/>
      <c r="G750" s="14"/>
      <c r="H750" s="14"/>
      <c r="O750" s="13"/>
    </row>
    <row r="751" spans="2:15" ht="15.75" customHeight="1">
      <c r="B751" s="62"/>
      <c r="F751" s="14"/>
      <c r="G751" s="14"/>
      <c r="H751" s="14"/>
      <c r="O751" s="13"/>
    </row>
    <row r="752" spans="2:15" ht="15.75" customHeight="1">
      <c r="B752" s="62"/>
      <c r="F752" s="14"/>
      <c r="G752" s="14"/>
      <c r="H752" s="14"/>
      <c r="O752" s="13"/>
    </row>
    <row r="753" spans="2:15" ht="15.75" customHeight="1">
      <c r="B753" s="62"/>
      <c r="F753" s="14"/>
      <c r="G753" s="14"/>
      <c r="H753" s="14"/>
      <c r="O753" s="13"/>
    </row>
    <row r="754" spans="2:15" ht="15.75" customHeight="1">
      <c r="B754" s="62"/>
      <c r="F754" s="14"/>
      <c r="G754" s="14"/>
      <c r="H754" s="14"/>
      <c r="O754" s="13"/>
    </row>
    <row r="755" spans="2:15" ht="15.75" customHeight="1">
      <c r="B755" s="62"/>
      <c r="F755" s="14"/>
      <c r="G755" s="14"/>
      <c r="H755" s="14"/>
      <c r="O755" s="13"/>
    </row>
    <row r="756" spans="2:15" ht="15.75" customHeight="1">
      <c r="B756" s="62"/>
      <c r="F756" s="14"/>
      <c r="G756" s="14"/>
      <c r="H756" s="14"/>
      <c r="O756" s="13"/>
    </row>
    <row r="757" spans="2:15" ht="15.75" customHeight="1">
      <c r="B757" s="62"/>
      <c r="F757" s="14"/>
      <c r="G757" s="14"/>
      <c r="H757" s="14"/>
      <c r="O757" s="13"/>
    </row>
    <row r="758" spans="2:15" ht="15.75" customHeight="1">
      <c r="B758" s="62"/>
      <c r="F758" s="14"/>
      <c r="G758" s="14"/>
      <c r="H758" s="14"/>
      <c r="O758" s="13"/>
    </row>
    <row r="759" spans="2:15" ht="15.75" customHeight="1">
      <c r="B759" s="62"/>
      <c r="F759" s="14"/>
      <c r="G759" s="14"/>
      <c r="H759" s="14"/>
      <c r="O759" s="13"/>
    </row>
    <row r="760" spans="2:15" ht="15.75" customHeight="1">
      <c r="B760" s="62"/>
      <c r="F760" s="14"/>
      <c r="G760" s="14"/>
      <c r="H760" s="14"/>
      <c r="O760" s="13"/>
    </row>
    <row r="761" spans="2:15" ht="15.75" customHeight="1">
      <c r="B761" s="62"/>
      <c r="F761" s="14"/>
      <c r="G761" s="14"/>
      <c r="H761" s="14"/>
      <c r="O761" s="13"/>
    </row>
    <row r="762" spans="2:15" ht="15.75" customHeight="1">
      <c r="B762" s="62"/>
      <c r="F762" s="14"/>
      <c r="G762" s="14"/>
      <c r="H762" s="14"/>
      <c r="O762" s="13"/>
    </row>
    <row r="763" spans="2:15" ht="15.75" customHeight="1">
      <c r="B763" s="62"/>
      <c r="F763" s="14"/>
      <c r="G763" s="14"/>
      <c r="H763" s="14"/>
      <c r="O763" s="13"/>
    </row>
    <row r="764" spans="2:15" ht="15.75" customHeight="1">
      <c r="B764" s="62"/>
      <c r="F764" s="14"/>
      <c r="G764" s="14"/>
      <c r="H764" s="14"/>
      <c r="O764" s="13"/>
    </row>
    <row r="765" spans="2:15" ht="15.75" customHeight="1">
      <c r="B765" s="62"/>
      <c r="F765" s="14"/>
      <c r="G765" s="14"/>
      <c r="H765" s="14"/>
      <c r="O765" s="13"/>
    </row>
    <row r="766" spans="2:15" ht="15.75" customHeight="1">
      <c r="B766" s="62"/>
      <c r="F766" s="14"/>
      <c r="G766" s="14"/>
      <c r="H766" s="14"/>
      <c r="O766" s="13"/>
    </row>
    <row r="767" spans="2:15" ht="15.75" customHeight="1">
      <c r="B767" s="62"/>
      <c r="F767" s="14"/>
      <c r="G767" s="14"/>
      <c r="H767" s="14"/>
      <c r="O767" s="13"/>
    </row>
    <row r="768" spans="2:15" ht="15.75" customHeight="1">
      <c r="B768" s="62"/>
      <c r="F768" s="14"/>
      <c r="G768" s="14"/>
      <c r="H768" s="14"/>
      <c r="O768" s="13"/>
    </row>
    <row r="769" spans="2:15" ht="15.75" customHeight="1">
      <c r="B769" s="62"/>
      <c r="F769" s="14"/>
      <c r="G769" s="14"/>
      <c r="H769" s="14"/>
      <c r="O769" s="13"/>
    </row>
    <row r="770" spans="2:15" ht="15.75" customHeight="1">
      <c r="B770" s="62"/>
      <c r="F770" s="14"/>
      <c r="G770" s="14"/>
      <c r="H770" s="14"/>
      <c r="O770" s="13"/>
    </row>
    <row r="771" spans="2:15" ht="15.75" customHeight="1">
      <c r="B771" s="62"/>
      <c r="F771" s="14"/>
      <c r="G771" s="14"/>
      <c r="H771" s="14"/>
      <c r="O771" s="13"/>
    </row>
    <row r="772" spans="2:15" ht="15.75" customHeight="1">
      <c r="B772" s="62"/>
      <c r="F772" s="14"/>
      <c r="G772" s="14"/>
      <c r="H772" s="14"/>
      <c r="O772" s="13"/>
    </row>
    <row r="773" spans="2:15" ht="15.75" customHeight="1">
      <c r="B773" s="62"/>
      <c r="F773" s="14"/>
      <c r="G773" s="14"/>
      <c r="H773" s="14"/>
      <c r="O773" s="13"/>
    </row>
    <row r="774" spans="2:15" ht="15.75" customHeight="1">
      <c r="B774" s="62"/>
      <c r="F774" s="14"/>
      <c r="G774" s="14"/>
      <c r="H774" s="14"/>
      <c r="O774" s="13"/>
    </row>
    <row r="775" spans="2:15" ht="15.75" customHeight="1">
      <c r="B775" s="62"/>
      <c r="F775" s="14"/>
      <c r="G775" s="14"/>
      <c r="H775" s="14"/>
      <c r="O775" s="13"/>
    </row>
    <row r="776" spans="2:15" ht="15.75" customHeight="1">
      <c r="B776" s="62"/>
      <c r="F776" s="14"/>
      <c r="G776" s="14"/>
      <c r="H776" s="14"/>
      <c r="O776" s="13"/>
    </row>
    <row r="777" spans="2:15" ht="15.75" customHeight="1">
      <c r="B777" s="62"/>
      <c r="F777" s="14"/>
      <c r="G777" s="14"/>
      <c r="H777" s="14"/>
      <c r="O777" s="13"/>
    </row>
    <row r="778" spans="2:15" ht="15.75" customHeight="1">
      <c r="B778" s="62"/>
      <c r="F778" s="14"/>
      <c r="G778" s="14"/>
      <c r="H778" s="14"/>
      <c r="O778" s="13"/>
    </row>
    <row r="779" spans="2:15" ht="15.75" customHeight="1">
      <c r="B779" s="62"/>
      <c r="F779" s="14"/>
      <c r="G779" s="14"/>
      <c r="H779" s="14"/>
      <c r="O779" s="13"/>
    </row>
    <row r="780" spans="2:15" ht="15.75" customHeight="1">
      <c r="B780" s="62"/>
      <c r="F780" s="14"/>
      <c r="G780" s="14"/>
      <c r="H780" s="14"/>
      <c r="O780" s="13"/>
    </row>
    <row r="781" spans="2:15" ht="15.75" customHeight="1">
      <c r="B781" s="62"/>
      <c r="F781" s="14"/>
      <c r="G781" s="14"/>
      <c r="H781" s="14"/>
      <c r="O781" s="13"/>
    </row>
    <row r="782" spans="2:15" ht="15.75" customHeight="1">
      <c r="B782" s="62"/>
      <c r="F782" s="14"/>
      <c r="G782" s="14"/>
      <c r="H782" s="14"/>
      <c r="O782" s="13"/>
    </row>
    <row r="783" spans="2:15" ht="15.75" customHeight="1">
      <c r="B783" s="62"/>
      <c r="F783" s="14"/>
      <c r="G783" s="14"/>
      <c r="H783" s="14"/>
      <c r="O783" s="13"/>
    </row>
    <row r="784" spans="2:15" ht="15.75" customHeight="1">
      <c r="B784" s="62"/>
      <c r="F784" s="14"/>
      <c r="G784" s="14"/>
      <c r="H784" s="14"/>
      <c r="O784" s="13"/>
    </row>
    <row r="785" spans="2:15" ht="15.75" customHeight="1">
      <c r="B785" s="62"/>
      <c r="F785" s="14"/>
      <c r="G785" s="14"/>
      <c r="H785" s="14"/>
      <c r="O785" s="13"/>
    </row>
    <row r="786" spans="2:15" ht="15.75" customHeight="1">
      <c r="B786" s="62"/>
      <c r="F786" s="14"/>
      <c r="G786" s="14"/>
      <c r="H786" s="14"/>
      <c r="O786" s="13"/>
    </row>
    <row r="787" spans="2:15" ht="15.75" customHeight="1">
      <c r="B787" s="62"/>
      <c r="F787" s="14"/>
      <c r="G787" s="14"/>
      <c r="H787" s="14"/>
      <c r="O787" s="13"/>
    </row>
    <row r="788" spans="2:15" ht="15.75" customHeight="1">
      <c r="B788" s="62"/>
      <c r="F788" s="14"/>
      <c r="G788" s="14"/>
      <c r="H788" s="14"/>
      <c r="O788" s="13"/>
    </row>
    <row r="789" spans="2:15" ht="15.75" customHeight="1">
      <c r="B789" s="62"/>
      <c r="F789" s="14"/>
      <c r="G789" s="14"/>
      <c r="H789" s="14"/>
      <c r="O789" s="13"/>
    </row>
    <row r="790" spans="2:15" ht="15.75" customHeight="1">
      <c r="B790" s="62"/>
      <c r="F790" s="14"/>
      <c r="G790" s="14"/>
      <c r="H790" s="14"/>
      <c r="O790" s="13"/>
    </row>
    <row r="791" spans="2:15" ht="15.75" customHeight="1">
      <c r="B791" s="62"/>
      <c r="F791" s="14"/>
      <c r="G791" s="14"/>
      <c r="H791" s="14"/>
      <c r="O791" s="13"/>
    </row>
    <row r="792" spans="2:15" ht="15.75" customHeight="1">
      <c r="B792" s="62"/>
      <c r="F792" s="14"/>
      <c r="G792" s="14"/>
      <c r="H792" s="14"/>
      <c r="O792" s="13"/>
    </row>
    <row r="793" spans="2:15" ht="15.75" customHeight="1">
      <c r="B793" s="62"/>
      <c r="F793" s="14"/>
      <c r="G793" s="14"/>
      <c r="H793" s="14"/>
      <c r="O793" s="13"/>
    </row>
    <row r="794" spans="2:15" ht="15.75" customHeight="1">
      <c r="B794" s="62"/>
      <c r="F794" s="14"/>
      <c r="G794" s="14"/>
      <c r="H794" s="14"/>
      <c r="O794" s="13"/>
    </row>
    <row r="795" spans="2:15" ht="15.75" customHeight="1">
      <c r="B795" s="62"/>
      <c r="F795" s="14"/>
      <c r="G795" s="14"/>
      <c r="H795" s="14"/>
      <c r="O795" s="13"/>
    </row>
    <row r="796" spans="2:15" ht="15.75" customHeight="1">
      <c r="B796" s="62"/>
      <c r="F796" s="14"/>
      <c r="G796" s="14"/>
      <c r="H796" s="14"/>
      <c r="O796" s="13"/>
    </row>
    <row r="797" spans="2:15" ht="15.75" customHeight="1">
      <c r="B797" s="62"/>
      <c r="F797" s="14"/>
      <c r="G797" s="14"/>
      <c r="H797" s="14"/>
      <c r="O797" s="13"/>
    </row>
    <row r="798" spans="2:15" ht="15.75" customHeight="1">
      <c r="B798" s="62"/>
      <c r="F798" s="14"/>
      <c r="G798" s="14"/>
      <c r="H798" s="14"/>
      <c r="O798" s="13"/>
    </row>
    <row r="799" spans="2:15" ht="15.75" customHeight="1">
      <c r="B799" s="62"/>
      <c r="F799" s="14"/>
      <c r="G799" s="14"/>
      <c r="H799" s="14"/>
      <c r="O799" s="13"/>
    </row>
    <row r="800" spans="2:15" ht="15.75" customHeight="1">
      <c r="B800" s="62"/>
      <c r="F800" s="14"/>
      <c r="G800" s="14"/>
      <c r="H800" s="14"/>
      <c r="O800" s="13"/>
    </row>
    <row r="801" spans="2:15" ht="15.75" customHeight="1">
      <c r="B801" s="62"/>
      <c r="F801" s="14"/>
      <c r="G801" s="14"/>
      <c r="H801" s="14"/>
      <c r="O801" s="13"/>
    </row>
    <row r="802" spans="2:15" ht="15.75" customHeight="1">
      <c r="B802" s="62"/>
      <c r="F802" s="14"/>
      <c r="G802" s="14"/>
      <c r="H802" s="14"/>
      <c r="O802" s="13"/>
    </row>
    <row r="803" spans="2:15" ht="15.75" customHeight="1">
      <c r="B803" s="62"/>
      <c r="F803" s="14"/>
      <c r="G803" s="14"/>
      <c r="H803" s="14"/>
      <c r="O803" s="13"/>
    </row>
    <row r="804" spans="2:15" ht="15.75" customHeight="1">
      <c r="B804" s="62"/>
      <c r="F804" s="14"/>
      <c r="G804" s="14"/>
      <c r="H804" s="14"/>
      <c r="O804" s="13"/>
    </row>
    <row r="805" spans="2:15" ht="15.75" customHeight="1">
      <c r="B805" s="62"/>
      <c r="F805" s="14"/>
      <c r="G805" s="14"/>
      <c r="H805" s="14"/>
      <c r="O805" s="13"/>
    </row>
    <row r="806" spans="2:15" ht="15.75" customHeight="1">
      <c r="B806" s="62"/>
      <c r="F806" s="14"/>
      <c r="G806" s="14"/>
      <c r="H806" s="14"/>
      <c r="O806" s="13"/>
    </row>
    <row r="807" spans="2:15" ht="15.75" customHeight="1">
      <c r="B807" s="62"/>
      <c r="F807" s="14"/>
      <c r="G807" s="14"/>
      <c r="H807" s="14"/>
      <c r="O807" s="13"/>
    </row>
    <row r="808" spans="2:15" ht="15.75" customHeight="1">
      <c r="B808" s="62"/>
      <c r="F808" s="14"/>
      <c r="G808" s="14"/>
      <c r="H808" s="14"/>
      <c r="O808" s="13"/>
    </row>
    <row r="809" spans="2:15" ht="15.75" customHeight="1">
      <c r="B809" s="62"/>
      <c r="F809" s="14"/>
      <c r="G809" s="14"/>
      <c r="H809" s="14"/>
      <c r="O809" s="13"/>
    </row>
    <row r="810" spans="2:15" ht="15.75" customHeight="1">
      <c r="B810" s="62"/>
      <c r="F810" s="14"/>
      <c r="G810" s="14"/>
      <c r="H810" s="14"/>
      <c r="O810" s="13"/>
    </row>
    <row r="811" spans="2:15" ht="15.75" customHeight="1">
      <c r="B811" s="62"/>
      <c r="F811" s="14"/>
      <c r="G811" s="14"/>
      <c r="H811" s="14"/>
      <c r="O811" s="13"/>
    </row>
    <row r="812" spans="2:15" ht="15.75" customHeight="1">
      <c r="B812" s="62"/>
      <c r="F812" s="14"/>
      <c r="G812" s="14"/>
      <c r="H812" s="14"/>
      <c r="O812" s="13"/>
    </row>
    <row r="813" spans="2:15" ht="15.75" customHeight="1">
      <c r="B813" s="62"/>
      <c r="F813" s="14"/>
      <c r="G813" s="14"/>
      <c r="H813" s="14"/>
      <c r="O813" s="13"/>
    </row>
    <row r="814" spans="2:15" ht="15.75" customHeight="1">
      <c r="B814" s="62"/>
      <c r="F814" s="14"/>
      <c r="G814" s="14"/>
      <c r="H814" s="14"/>
      <c r="O814" s="13"/>
    </row>
    <row r="815" spans="2:15" ht="15.75" customHeight="1">
      <c r="B815" s="62"/>
      <c r="F815" s="14"/>
      <c r="G815" s="14"/>
      <c r="H815" s="14"/>
      <c r="O815" s="13"/>
    </row>
    <row r="816" spans="2:15" ht="15.75" customHeight="1">
      <c r="B816" s="62"/>
      <c r="F816" s="14"/>
      <c r="G816" s="14"/>
      <c r="H816" s="14"/>
      <c r="O816" s="13"/>
    </row>
    <row r="817" spans="2:15" ht="15.75" customHeight="1">
      <c r="B817" s="62"/>
      <c r="F817" s="14"/>
      <c r="G817" s="14"/>
      <c r="H817" s="14"/>
      <c r="O817" s="13"/>
    </row>
    <row r="818" spans="2:15" ht="15.75" customHeight="1">
      <c r="B818" s="62"/>
      <c r="F818" s="14"/>
      <c r="G818" s="14"/>
      <c r="H818" s="14"/>
      <c r="O818" s="13"/>
    </row>
    <row r="819" spans="2:15" ht="15.75" customHeight="1">
      <c r="B819" s="62"/>
      <c r="F819" s="14"/>
      <c r="G819" s="14"/>
      <c r="H819" s="14"/>
      <c r="O819" s="13"/>
    </row>
    <row r="820" spans="2:15" ht="15.75" customHeight="1">
      <c r="B820" s="62"/>
      <c r="F820" s="14"/>
      <c r="G820" s="14"/>
      <c r="H820" s="14"/>
      <c r="O820" s="13"/>
    </row>
    <row r="821" spans="2:15" ht="15.75" customHeight="1">
      <c r="B821" s="62"/>
      <c r="F821" s="14"/>
      <c r="G821" s="14"/>
      <c r="H821" s="14"/>
      <c r="O821" s="13"/>
    </row>
    <row r="822" spans="2:15" ht="15.75" customHeight="1">
      <c r="B822" s="62"/>
      <c r="F822" s="14"/>
      <c r="G822" s="14"/>
      <c r="H822" s="14"/>
      <c r="O822" s="13"/>
    </row>
    <row r="823" spans="2:15" ht="15.75" customHeight="1">
      <c r="B823" s="62"/>
      <c r="F823" s="14"/>
      <c r="G823" s="14"/>
      <c r="H823" s="14"/>
      <c r="O823" s="13"/>
    </row>
    <row r="824" spans="2:15" ht="15.75" customHeight="1">
      <c r="B824" s="62"/>
      <c r="F824" s="14"/>
      <c r="G824" s="14"/>
      <c r="H824" s="14"/>
      <c r="O824" s="13"/>
    </row>
    <row r="825" spans="2:15" ht="15.75" customHeight="1">
      <c r="B825" s="62"/>
      <c r="F825" s="14"/>
      <c r="G825" s="14"/>
      <c r="H825" s="14"/>
      <c r="O825" s="13"/>
    </row>
    <row r="826" spans="2:15" ht="15.75" customHeight="1">
      <c r="B826" s="62"/>
      <c r="F826" s="14"/>
      <c r="G826" s="14"/>
      <c r="H826" s="14"/>
      <c r="O826" s="13"/>
    </row>
    <row r="827" spans="2:15" ht="15.75" customHeight="1">
      <c r="B827" s="62"/>
      <c r="F827" s="14"/>
      <c r="G827" s="14"/>
      <c r="H827" s="14"/>
      <c r="O827" s="13"/>
    </row>
    <row r="828" spans="2:15" ht="15.75" customHeight="1">
      <c r="B828" s="62"/>
      <c r="F828" s="14"/>
      <c r="G828" s="14"/>
      <c r="H828" s="14"/>
      <c r="O828" s="13"/>
    </row>
    <row r="829" spans="2:15" ht="15.75" customHeight="1">
      <c r="B829" s="62"/>
      <c r="F829" s="14"/>
      <c r="G829" s="14"/>
      <c r="H829" s="14"/>
      <c r="O829" s="13"/>
    </row>
    <row r="830" spans="2:15" ht="15.75" customHeight="1">
      <c r="B830" s="62"/>
      <c r="F830" s="14"/>
      <c r="G830" s="14"/>
      <c r="H830" s="14"/>
      <c r="O830" s="13"/>
    </row>
    <row r="831" spans="2:15" ht="15.75" customHeight="1">
      <c r="B831" s="62"/>
      <c r="F831" s="14"/>
      <c r="G831" s="14"/>
      <c r="H831" s="14"/>
      <c r="O831" s="13"/>
    </row>
    <row r="832" spans="2:15" ht="15.75" customHeight="1">
      <c r="B832" s="62"/>
      <c r="F832" s="14"/>
      <c r="G832" s="14"/>
      <c r="H832" s="14"/>
      <c r="O832" s="13"/>
    </row>
    <row r="833" spans="2:15" ht="15.75" customHeight="1">
      <c r="B833" s="62"/>
      <c r="F833" s="14"/>
      <c r="G833" s="14"/>
      <c r="H833" s="14"/>
      <c r="O833" s="13"/>
    </row>
    <row r="834" spans="2:15" ht="15.75" customHeight="1">
      <c r="B834" s="62"/>
      <c r="F834" s="14"/>
      <c r="G834" s="14"/>
      <c r="H834" s="14"/>
      <c r="O834" s="13"/>
    </row>
    <row r="835" spans="2:15" ht="15.75" customHeight="1">
      <c r="B835" s="62"/>
      <c r="F835" s="14"/>
      <c r="G835" s="14"/>
      <c r="H835" s="14"/>
      <c r="O835" s="13"/>
    </row>
    <row r="836" spans="2:15" ht="15.75" customHeight="1">
      <c r="B836" s="62"/>
      <c r="F836" s="14"/>
      <c r="G836" s="14"/>
      <c r="H836" s="14"/>
      <c r="O836" s="13"/>
    </row>
    <row r="837" spans="2:15" ht="15.75" customHeight="1">
      <c r="B837" s="62"/>
      <c r="F837" s="14"/>
      <c r="G837" s="14"/>
      <c r="H837" s="14"/>
      <c r="O837" s="13"/>
    </row>
    <row r="838" spans="2:15" ht="15.75" customHeight="1">
      <c r="B838" s="62"/>
      <c r="F838" s="14"/>
      <c r="G838" s="14"/>
      <c r="H838" s="14"/>
      <c r="O838" s="13"/>
    </row>
    <row r="839" spans="2:15" ht="15.75" customHeight="1">
      <c r="B839" s="62"/>
      <c r="F839" s="14"/>
      <c r="G839" s="14"/>
      <c r="H839" s="14"/>
      <c r="O839" s="13"/>
    </row>
    <row r="840" spans="2:15" ht="15.75" customHeight="1">
      <c r="B840" s="62"/>
      <c r="F840" s="14"/>
      <c r="G840" s="14"/>
      <c r="H840" s="14"/>
      <c r="O840" s="13"/>
    </row>
    <row r="841" spans="2:15" ht="15.75" customHeight="1">
      <c r="B841" s="62"/>
      <c r="F841" s="14"/>
      <c r="G841" s="14"/>
      <c r="H841" s="14"/>
      <c r="O841" s="13"/>
    </row>
    <row r="842" spans="2:15" ht="15.75" customHeight="1">
      <c r="B842" s="62"/>
      <c r="F842" s="14"/>
      <c r="G842" s="14"/>
      <c r="H842" s="14"/>
      <c r="O842" s="13"/>
    </row>
    <row r="843" spans="2:15" ht="15.75" customHeight="1">
      <c r="B843" s="62"/>
      <c r="F843" s="14"/>
      <c r="G843" s="14"/>
      <c r="H843" s="14"/>
      <c r="O843" s="13"/>
    </row>
    <row r="844" spans="2:15" ht="15.75" customHeight="1">
      <c r="B844" s="62"/>
      <c r="F844" s="14"/>
      <c r="G844" s="14"/>
      <c r="H844" s="14"/>
      <c r="O844" s="13"/>
    </row>
    <row r="845" spans="2:15" ht="15.75" customHeight="1">
      <c r="B845" s="62"/>
      <c r="F845" s="14"/>
      <c r="G845" s="14"/>
      <c r="H845" s="14"/>
      <c r="O845" s="13"/>
    </row>
    <row r="846" spans="2:15" ht="15.75" customHeight="1">
      <c r="B846" s="62"/>
      <c r="F846" s="14"/>
      <c r="G846" s="14"/>
      <c r="H846" s="14"/>
      <c r="O846" s="13"/>
    </row>
    <row r="847" spans="2:15" ht="15.75" customHeight="1">
      <c r="B847" s="62"/>
      <c r="F847" s="14"/>
      <c r="G847" s="14"/>
      <c r="H847" s="14"/>
      <c r="O847" s="13"/>
    </row>
    <row r="848" spans="2:15" ht="15.75" customHeight="1">
      <c r="B848" s="62"/>
      <c r="F848" s="14"/>
      <c r="G848" s="14"/>
      <c r="H848" s="14"/>
      <c r="O848" s="13"/>
    </row>
    <row r="849" spans="2:15" ht="15.75" customHeight="1">
      <c r="B849" s="62"/>
      <c r="F849" s="14"/>
      <c r="G849" s="14"/>
      <c r="H849" s="14"/>
      <c r="O849" s="13"/>
    </row>
    <row r="850" spans="2:15" ht="15.75" customHeight="1">
      <c r="B850" s="62"/>
      <c r="F850" s="14"/>
      <c r="G850" s="14"/>
      <c r="H850" s="14"/>
      <c r="O850" s="13"/>
    </row>
    <row r="851" spans="2:15" ht="15.75" customHeight="1">
      <c r="B851" s="62"/>
      <c r="F851" s="14"/>
      <c r="G851" s="14"/>
      <c r="H851" s="14"/>
      <c r="O851" s="13"/>
    </row>
    <row r="852" spans="2:15" ht="15.75" customHeight="1">
      <c r="B852" s="62"/>
      <c r="F852" s="14"/>
      <c r="G852" s="14"/>
      <c r="H852" s="14"/>
      <c r="O852" s="13"/>
    </row>
    <row r="853" spans="2:15" ht="15.75" customHeight="1">
      <c r="B853" s="62"/>
      <c r="F853" s="14"/>
      <c r="G853" s="14"/>
      <c r="H853" s="14"/>
      <c r="O853" s="13"/>
    </row>
    <row r="854" spans="2:15" ht="15.75" customHeight="1">
      <c r="B854" s="62"/>
      <c r="F854" s="14"/>
      <c r="G854" s="14"/>
      <c r="H854" s="14"/>
      <c r="O854" s="13"/>
    </row>
    <row r="855" spans="2:15" ht="15.75" customHeight="1">
      <c r="B855" s="62"/>
      <c r="F855" s="14"/>
      <c r="G855" s="14"/>
      <c r="H855" s="14"/>
      <c r="O855" s="13"/>
    </row>
    <row r="856" spans="2:15" ht="15.75" customHeight="1">
      <c r="B856" s="62"/>
      <c r="F856" s="14"/>
      <c r="G856" s="14"/>
      <c r="H856" s="14"/>
      <c r="O856" s="13"/>
    </row>
    <row r="857" spans="2:15" ht="15.75" customHeight="1">
      <c r="B857" s="62"/>
      <c r="F857" s="14"/>
      <c r="G857" s="14"/>
      <c r="H857" s="14"/>
      <c r="O857" s="13"/>
    </row>
    <row r="858" spans="2:15" ht="15.75" customHeight="1">
      <c r="B858" s="62"/>
      <c r="F858" s="14"/>
      <c r="G858" s="14"/>
      <c r="H858" s="14"/>
      <c r="O858" s="13"/>
    </row>
    <row r="859" spans="2:15" ht="15.75" customHeight="1">
      <c r="B859" s="62"/>
      <c r="F859" s="14"/>
      <c r="G859" s="14"/>
      <c r="H859" s="14"/>
      <c r="O859" s="13"/>
    </row>
    <row r="860" spans="2:15" ht="15.75" customHeight="1">
      <c r="B860" s="62"/>
      <c r="F860" s="14"/>
      <c r="G860" s="14"/>
      <c r="H860" s="14"/>
      <c r="O860" s="13"/>
    </row>
    <row r="861" spans="2:15" ht="15.75" customHeight="1">
      <c r="B861" s="62"/>
      <c r="F861" s="14"/>
      <c r="G861" s="14"/>
      <c r="H861" s="14"/>
      <c r="O861" s="13"/>
    </row>
    <row r="862" spans="2:15" ht="15.75" customHeight="1">
      <c r="B862" s="62"/>
      <c r="F862" s="14"/>
      <c r="G862" s="14"/>
      <c r="H862" s="14"/>
      <c r="O862" s="13"/>
    </row>
    <row r="863" spans="2:15" ht="15.75" customHeight="1">
      <c r="B863" s="62"/>
      <c r="F863" s="14"/>
      <c r="G863" s="14"/>
      <c r="H863" s="14"/>
      <c r="O863" s="13"/>
    </row>
    <row r="864" spans="2:15" ht="15.75" customHeight="1">
      <c r="B864" s="62"/>
      <c r="F864" s="14"/>
      <c r="G864" s="14"/>
      <c r="H864" s="14"/>
      <c r="O864" s="13"/>
    </row>
    <row r="865" spans="2:15" ht="15.75" customHeight="1">
      <c r="B865" s="62"/>
      <c r="F865" s="14"/>
      <c r="G865" s="14"/>
      <c r="H865" s="14"/>
      <c r="O865" s="13"/>
    </row>
    <row r="866" spans="2:15" ht="15.75" customHeight="1">
      <c r="B866" s="62"/>
      <c r="F866" s="14"/>
      <c r="G866" s="14"/>
      <c r="H866" s="14"/>
      <c r="O866" s="13"/>
    </row>
    <row r="867" spans="2:15" ht="15.75" customHeight="1">
      <c r="B867" s="62"/>
      <c r="F867" s="14"/>
      <c r="G867" s="14"/>
      <c r="H867" s="14"/>
      <c r="O867" s="13"/>
    </row>
    <row r="868" spans="2:15" ht="15.75" customHeight="1">
      <c r="B868" s="62"/>
      <c r="F868" s="14"/>
      <c r="G868" s="14"/>
      <c r="H868" s="14"/>
      <c r="O868" s="13"/>
    </row>
    <row r="869" spans="2:15" ht="15.75" customHeight="1">
      <c r="B869" s="62"/>
      <c r="F869" s="14"/>
      <c r="G869" s="14"/>
      <c r="H869" s="14"/>
      <c r="O869" s="13"/>
    </row>
    <row r="870" spans="2:15" ht="15.75" customHeight="1">
      <c r="B870" s="62"/>
      <c r="F870" s="14"/>
      <c r="G870" s="14"/>
      <c r="H870" s="14"/>
      <c r="O870" s="13"/>
    </row>
    <row r="871" spans="2:15" ht="15.75" customHeight="1">
      <c r="B871" s="62"/>
      <c r="F871" s="14"/>
      <c r="G871" s="14"/>
      <c r="H871" s="14"/>
      <c r="O871" s="13"/>
    </row>
    <row r="872" spans="2:15" ht="15.75" customHeight="1">
      <c r="B872" s="62"/>
      <c r="F872" s="14"/>
      <c r="G872" s="14"/>
      <c r="H872" s="14"/>
      <c r="O872" s="13"/>
    </row>
    <row r="873" spans="2:15" ht="15.75" customHeight="1">
      <c r="B873" s="62"/>
      <c r="F873" s="14"/>
      <c r="G873" s="14"/>
      <c r="H873" s="14"/>
      <c r="O873" s="13"/>
    </row>
    <row r="874" spans="2:15" ht="15.75" customHeight="1">
      <c r="B874" s="62"/>
      <c r="F874" s="14"/>
      <c r="G874" s="14"/>
      <c r="H874" s="14"/>
      <c r="O874" s="13"/>
    </row>
    <row r="875" spans="2:15" ht="15.75" customHeight="1">
      <c r="B875" s="62"/>
      <c r="F875" s="14"/>
      <c r="G875" s="14"/>
      <c r="H875" s="14"/>
      <c r="O875" s="13"/>
    </row>
    <row r="876" spans="2:15" ht="15.75" customHeight="1">
      <c r="B876" s="62"/>
      <c r="F876" s="14"/>
      <c r="G876" s="14"/>
      <c r="H876" s="14"/>
      <c r="O876" s="13"/>
    </row>
    <row r="877" spans="2:15" ht="15.75" customHeight="1">
      <c r="B877" s="62"/>
      <c r="F877" s="14"/>
      <c r="G877" s="14"/>
      <c r="H877" s="14"/>
      <c r="O877" s="13"/>
    </row>
    <row r="878" spans="2:15" ht="15.75" customHeight="1">
      <c r="B878" s="62"/>
      <c r="F878" s="14"/>
      <c r="G878" s="14"/>
      <c r="H878" s="14"/>
      <c r="O878" s="13"/>
    </row>
    <row r="879" spans="2:15" ht="15.75" customHeight="1">
      <c r="B879" s="62"/>
      <c r="F879" s="14"/>
      <c r="G879" s="14"/>
      <c r="H879" s="14"/>
      <c r="O879" s="13"/>
    </row>
    <row r="880" spans="2:15" ht="15.75" customHeight="1">
      <c r="B880" s="62"/>
      <c r="F880" s="14"/>
      <c r="G880" s="14"/>
      <c r="H880" s="14"/>
      <c r="O880" s="13"/>
    </row>
    <row r="881" spans="2:15" ht="15.75" customHeight="1">
      <c r="B881" s="62"/>
      <c r="F881" s="14"/>
      <c r="G881" s="14"/>
      <c r="H881" s="14"/>
      <c r="O881" s="13"/>
    </row>
    <row r="882" spans="2:15" ht="15.75" customHeight="1">
      <c r="B882" s="62"/>
      <c r="F882" s="14"/>
      <c r="G882" s="14"/>
      <c r="H882" s="14"/>
      <c r="O882" s="13"/>
    </row>
    <row r="883" spans="2:15" ht="15.75" customHeight="1">
      <c r="B883" s="62"/>
      <c r="F883" s="14"/>
      <c r="G883" s="14"/>
      <c r="H883" s="14"/>
      <c r="O883" s="13"/>
    </row>
    <row r="884" spans="2:15" ht="15.75" customHeight="1">
      <c r="B884" s="62"/>
      <c r="F884" s="14"/>
      <c r="G884" s="14"/>
      <c r="H884" s="14"/>
      <c r="O884" s="13"/>
    </row>
    <row r="885" spans="2:15" ht="15.75" customHeight="1">
      <c r="B885" s="62"/>
      <c r="F885" s="14"/>
      <c r="G885" s="14"/>
      <c r="H885" s="14"/>
      <c r="O885" s="13"/>
    </row>
    <row r="886" spans="2:15" ht="15.75" customHeight="1">
      <c r="B886" s="62"/>
      <c r="F886" s="14"/>
      <c r="G886" s="14"/>
      <c r="H886" s="14"/>
      <c r="O886" s="13"/>
    </row>
    <row r="887" spans="2:15" ht="15.75" customHeight="1">
      <c r="B887" s="62"/>
      <c r="F887" s="14"/>
      <c r="G887" s="14"/>
      <c r="H887" s="14"/>
      <c r="O887" s="13"/>
    </row>
    <row r="888" spans="2:15" ht="15.75" customHeight="1">
      <c r="B888" s="62"/>
      <c r="F888" s="14"/>
      <c r="G888" s="14"/>
      <c r="H888" s="14"/>
      <c r="O888" s="13"/>
    </row>
    <row r="889" spans="2:15" ht="15.75" customHeight="1">
      <c r="B889" s="62"/>
      <c r="F889" s="14"/>
      <c r="G889" s="14"/>
      <c r="H889" s="14"/>
      <c r="O889" s="13"/>
    </row>
    <row r="890" spans="2:15" ht="15.75" customHeight="1">
      <c r="B890" s="62"/>
      <c r="F890" s="14"/>
      <c r="G890" s="14"/>
      <c r="H890" s="14"/>
      <c r="O890" s="13"/>
    </row>
    <row r="891" spans="2:15" ht="15.75" customHeight="1">
      <c r="B891" s="62"/>
      <c r="F891" s="14"/>
      <c r="G891" s="14"/>
      <c r="H891" s="14"/>
      <c r="O891" s="13"/>
    </row>
    <row r="892" spans="2:15" ht="15.75" customHeight="1">
      <c r="B892" s="62"/>
      <c r="F892" s="14"/>
      <c r="G892" s="14"/>
      <c r="H892" s="14"/>
      <c r="O892" s="13"/>
    </row>
    <row r="893" spans="2:15" ht="15.75" customHeight="1">
      <c r="B893" s="62"/>
      <c r="F893" s="14"/>
      <c r="G893" s="14"/>
      <c r="H893" s="14"/>
      <c r="O893" s="13"/>
    </row>
    <row r="894" spans="2:15" ht="15.75" customHeight="1">
      <c r="B894" s="62"/>
      <c r="F894" s="14"/>
      <c r="G894" s="14"/>
      <c r="H894" s="14"/>
      <c r="O894" s="13"/>
    </row>
    <row r="895" spans="2:15" ht="15.75" customHeight="1">
      <c r="B895" s="62"/>
      <c r="F895" s="14"/>
      <c r="G895" s="14"/>
      <c r="H895" s="14"/>
      <c r="O895" s="13"/>
    </row>
    <row r="896" spans="2:15" ht="15.75" customHeight="1">
      <c r="B896" s="62"/>
      <c r="F896" s="14"/>
      <c r="G896" s="14"/>
      <c r="H896" s="14"/>
      <c r="O896" s="13"/>
    </row>
    <row r="897" spans="2:15" ht="15.75" customHeight="1">
      <c r="B897" s="62"/>
      <c r="F897" s="14"/>
      <c r="G897" s="14"/>
      <c r="H897" s="14"/>
      <c r="O897" s="13"/>
    </row>
    <row r="898" spans="2:15" ht="15.75" customHeight="1">
      <c r="B898" s="62"/>
      <c r="F898" s="14"/>
      <c r="G898" s="14"/>
      <c r="H898" s="14"/>
      <c r="O898" s="13"/>
    </row>
    <row r="899" spans="2:15" ht="15.75" customHeight="1">
      <c r="B899" s="62"/>
      <c r="F899" s="14"/>
      <c r="G899" s="14"/>
      <c r="H899" s="14"/>
      <c r="O899" s="13"/>
    </row>
    <row r="900" spans="2:15" ht="15.75" customHeight="1">
      <c r="B900" s="62"/>
      <c r="F900" s="14"/>
      <c r="G900" s="14"/>
      <c r="H900" s="14"/>
      <c r="O900" s="13"/>
    </row>
    <row r="901" spans="2:15" ht="15.75" customHeight="1">
      <c r="B901" s="62"/>
      <c r="F901" s="14"/>
      <c r="G901" s="14"/>
      <c r="H901" s="14"/>
      <c r="O901" s="13"/>
    </row>
    <row r="902" spans="2:15" ht="15.75" customHeight="1">
      <c r="B902" s="62"/>
      <c r="F902" s="14"/>
      <c r="G902" s="14"/>
      <c r="H902" s="14"/>
      <c r="O902" s="13"/>
    </row>
    <row r="903" spans="2:15" ht="15.75" customHeight="1">
      <c r="B903" s="62"/>
      <c r="F903" s="14"/>
      <c r="G903" s="14"/>
      <c r="H903" s="14"/>
      <c r="O903" s="13"/>
    </row>
    <row r="904" spans="2:15" ht="15.75" customHeight="1">
      <c r="B904" s="62"/>
      <c r="F904" s="14"/>
      <c r="G904" s="14"/>
      <c r="H904" s="14"/>
      <c r="O904" s="13"/>
    </row>
    <row r="905" spans="2:15" ht="15.75" customHeight="1">
      <c r="B905" s="62"/>
      <c r="F905" s="14"/>
      <c r="G905" s="14"/>
      <c r="H905" s="14"/>
      <c r="O905" s="13"/>
    </row>
    <row r="906" spans="2:15" ht="15.75" customHeight="1">
      <c r="B906" s="62"/>
      <c r="F906" s="14"/>
      <c r="G906" s="14"/>
      <c r="H906" s="14"/>
      <c r="O906" s="13"/>
    </row>
    <row r="907" spans="2:15" ht="15.75" customHeight="1">
      <c r="B907" s="62"/>
      <c r="F907" s="14"/>
      <c r="G907" s="14"/>
      <c r="H907" s="14"/>
      <c r="O907" s="13"/>
    </row>
    <row r="908" spans="2:15" ht="15.75" customHeight="1">
      <c r="B908" s="62"/>
      <c r="F908" s="14"/>
      <c r="G908" s="14"/>
      <c r="H908" s="14"/>
      <c r="O908" s="13"/>
    </row>
    <row r="909" spans="2:15" ht="15.75" customHeight="1">
      <c r="B909" s="62"/>
      <c r="F909" s="14"/>
      <c r="G909" s="14"/>
      <c r="H909" s="14"/>
      <c r="O909" s="13"/>
    </row>
    <row r="910" spans="2:15" ht="15.75" customHeight="1">
      <c r="B910" s="62"/>
      <c r="F910" s="14"/>
      <c r="G910" s="14"/>
      <c r="H910" s="14"/>
      <c r="O910" s="13"/>
    </row>
    <row r="911" spans="2:15" ht="15.75" customHeight="1">
      <c r="B911" s="62"/>
      <c r="F911" s="14"/>
      <c r="G911" s="14"/>
      <c r="H911" s="14"/>
      <c r="O911" s="13"/>
    </row>
    <row r="912" spans="2:15" ht="15.75" customHeight="1">
      <c r="B912" s="62"/>
      <c r="F912" s="14"/>
      <c r="G912" s="14"/>
      <c r="H912" s="14"/>
      <c r="O912" s="13"/>
    </row>
    <row r="913" spans="2:15" ht="15.75" customHeight="1">
      <c r="B913" s="62"/>
      <c r="F913" s="14"/>
      <c r="G913" s="14"/>
      <c r="H913" s="14"/>
      <c r="O913" s="13"/>
    </row>
    <row r="914" spans="2:15" ht="15.75" customHeight="1">
      <c r="B914" s="62"/>
      <c r="F914" s="14"/>
      <c r="G914" s="14"/>
      <c r="H914" s="14"/>
      <c r="O914" s="13"/>
    </row>
    <row r="915" spans="2:15" ht="15.75" customHeight="1">
      <c r="B915" s="62"/>
      <c r="F915" s="14"/>
      <c r="G915" s="14"/>
      <c r="H915" s="14"/>
      <c r="O915" s="13"/>
    </row>
    <row r="916" spans="2:15" ht="15.75" customHeight="1">
      <c r="B916" s="62"/>
      <c r="F916" s="14"/>
      <c r="G916" s="14"/>
      <c r="H916" s="14"/>
      <c r="O916" s="13"/>
    </row>
    <row r="917" spans="2:15" ht="15.75" customHeight="1">
      <c r="B917" s="62"/>
      <c r="F917" s="14"/>
      <c r="G917" s="14"/>
      <c r="H917" s="14"/>
      <c r="O917" s="13"/>
    </row>
    <row r="918" spans="2:15" ht="15.75" customHeight="1">
      <c r="B918" s="62"/>
      <c r="F918" s="14"/>
      <c r="G918" s="14"/>
      <c r="H918" s="14"/>
      <c r="O918" s="13"/>
    </row>
    <row r="919" spans="2:15" ht="15.75" customHeight="1">
      <c r="B919" s="62"/>
      <c r="F919" s="14"/>
      <c r="G919" s="14"/>
      <c r="H919" s="14"/>
      <c r="O919" s="13"/>
    </row>
    <row r="920" spans="2:15" ht="15.75" customHeight="1">
      <c r="B920" s="62"/>
      <c r="F920" s="14"/>
      <c r="G920" s="14"/>
      <c r="H920" s="14"/>
      <c r="O920" s="13"/>
    </row>
    <row r="921" spans="2:15" ht="15.75" customHeight="1">
      <c r="B921" s="62"/>
      <c r="F921" s="14"/>
      <c r="G921" s="14"/>
      <c r="H921" s="14"/>
      <c r="O921" s="13"/>
    </row>
    <row r="922" spans="2:15" ht="15.75" customHeight="1">
      <c r="B922" s="62"/>
      <c r="F922" s="14"/>
      <c r="G922" s="14"/>
      <c r="H922" s="14"/>
      <c r="O922" s="13"/>
    </row>
    <row r="923" spans="2:15" ht="15.75" customHeight="1">
      <c r="B923" s="62"/>
      <c r="F923" s="14"/>
      <c r="G923" s="14"/>
      <c r="H923" s="14"/>
      <c r="O923" s="13"/>
    </row>
    <row r="924" spans="2:15" ht="15.75" customHeight="1">
      <c r="B924" s="62"/>
      <c r="F924" s="14"/>
      <c r="G924" s="14"/>
      <c r="H924" s="14"/>
      <c r="O924" s="13"/>
    </row>
    <row r="925" spans="2:15" ht="15.75" customHeight="1">
      <c r="B925" s="62"/>
      <c r="F925" s="14"/>
      <c r="G925" s="14"/>
      <c r="H925" s="14"/>
      <c r="O925" s="13"/>
    </row>
    <row r="926" spans="2:15" ht="15.75" customHeight="1">
      <c r="B926" s="62"/>
      <c r="F926" s="14"/>
      <c r="G926" s="14"/>
      <c r="H926" s="14"/>
      <c r="O926" s="13"/>
    </row>
    <row r="927" spans="2:15" ht="15.75" customHeight="1">
      <c r="B927" s="62"/>
      <c r="F927" s="14"/>
      <c r="G927" s="14"/>
      <c r="H927" s="14"/>
      <c r="O927" s="13"/>
    </row>
    <row r="928" spans="2:15" ht="15.75" customHeight="1">
      <c r="B928" s="62"/>
      <c r="F928" s="14"/>
      <c r="G928" s="14"/>
      <c r="H928" s="14"/>
      <c r="O928" s="13"/>
    </row>
    <row r="929" spans="2:15" ht="15.75" customHeight="1">
      <c r="B929" s="62"/>
      <c r="F929" s="14"/>
      <c r="G929" s="14"/>
      <c r="H929" s="14"/>
      <c r="O929" s="13"/>
    </row>
    <row r="930" spans="2:15" ht="15.75" customHeight="1">
      <c r="B930" s="62"/>
      <c r="F930" s="14"/>
      <c r="G930" s="14"/>
      <c r="H930" s="14"/>
      <c r="O930" s="13"/>
    </row>
    <row r="931" spans="2:15" ht="15.75" customHeight="1">
      <c r="B931" s="62"/>
      <c r="F931" s="14"/>
      <c r="G931" s="14"/>
      <c r="H931" s="14"/>
      <c r="O931" s="13"/>
    </row>
    <row r="932" spans="2:15" ht="15.75" customHeight="1">
      <c r="B932" s="62"/>
      <c r="F932" s="14"/>
      <c r="G932" s="14"/>
      <c r="H932" s="14"/>
      <c r="O932" s="13"/>
    </row>
    <row r="933" spans="2:15" ht="15.75" customHeight="1">
      <c r="B933" s="62"/>
      <c r="F933" s="14"/>
      <c r="G933" s="14"/>
      <c r="H933" s="14"/>
      <c r="O933" s="13"/>
    </row>
    <row r="934" spans="2:15" ht="15.75" customHeight="1">
      <c r="B934" s="62"/>
      <c r="F934" s="14"/>
      <c r="G934" s="14"/>
      <c r="H934" s="14"/>
      <c r="O934" s="13"/>
    </row>
    <row r="935" spans="2:15" ht="15.75" customHeight="1">
      <c r="B935" s="62"/>
      <c r="F935" s="14"/>
      <c r="G935" s="14"/>
      <c r="H935" s="14"/>
      <c r="O935" s="13"/>
    </row>
    <row r="936" spans="2:15" ht="15.75" customHeight="1">
      <c r="B936" s="62"/>
      <c r="F936" s="14"/>
      <c r="G936" s="14"/>
      <c r="H936" s="14"/>
      <c r="O936" s="13"/>
    </row>
    <row r="937" spans="2:15" ht="15.75" customHeight="1">
      <c r="B937" s="62"/>
      <c r="F937" s="14"/>
      <c r="G937" s="14"/>
      <c r="H937" s="14"/>
      <c r="O937" s="13"/>
    </row>
    <row r="938" spans="2:15" ht="15.75" customHeight="1">
      <c r="B938" s="62"/>
      <c r="F938" s="14"/>
      <c r="G938" s="14"/>
      <c r="H938" s="14"/>
      <c r="O938" s="13"/>
    </row>
    <row r="939" spans="2:15" ht="15.75" customHeight="1">
      <c r="B939" s="62"/>
      <c r="F939" s="14"/>
      <c r="G939" s="14"/>
      <c r="H939" s="14"/>
      <c r="O939" s="13"/>
    </row>
    <row r="940" spans="2:15" ht="15.75" customHeight="1">
      <c r="B940" s="62"/>
      <c r="F940" s="14"/>
      <c r="G940" s="14"/>
      <c r="H940" s="14"/>
      <c r="O940" s="13"/>
    </row>
    <row r="941" spans="2:15" ht="15.75" customHeight="1">
      <c r="B941" s="62"/>
      <c r="F941" s="14"/>
      <c r="G941" s="14"/>
      <c r="H941" s="14"/>
      <c r="O941" s="13"/>
    </row>
    <row r="942" spans="2:15" ht="15.75" customHeight="1">
      <c r="B942" s="62"/>
      <c r="F942" s="14"/>
      <c r="G942" s="14"/>
      <c r="H942" s="14"/>
      <c r="O942" s="13"/>
    </row>
    <row r="943" spans="2:15" ht="15.75" customHeight="1">
      <c r="B943" s="62"/>
      <c r="F943" s="14"/>
      <c r="G943" s="14"/>
      <c r="H943" s="14"/>
      <c r="O943" s="13"/>
    </row>
    <row r="944" spans="2:15" ht="15.75" customHeight="1">
      <c r="B944" s="62"/>
      <c r="F944" s="14"/>
      <c r="G944" s="14"/>
      <c r="H944" s="14"/>
      <c r="O944" s="13"/>
    </row>
    <row r="945" spans="2:15" ht="15.75" customHeight="1">
      <c r="B945" s="62"/>
      <c r="F945" s="14"/>
      <c r="G945" s="14"/>
      <c r="H945" s="14"/>
      <c r="O945" s="13"/>
    </row>
    <row r="946" spans="2:15" ht="15.75" customHeight="1">
      <c r="B946" s="62"/>
      <c r="F946" s="14"/>
      <c r="G946" s="14"/>
      <c r="H946" s="14"/>
      <c r="O946" s="13"/>
    </row>
    <row r="947" spans="2:15" ht="15.75" customHeight="1">
      <c r="B947" s="62"/>
      <c r="F947" s="14"/>
      <c r="G947" s="14"/>
      <c r="H947" s="14"/>
      <c r="O947" s="13"/>
    </row>
    <row r="948" spans="2:15" ht="15.75" customHeight="1">
      <c r="B948" s="62"/>
      <c r="F948" s="14"/>
      <c r="G948" s="14"/>
      <c r="H948" s="14"/>
      <c r="O948" s="13"/>
    </row>
    <row r="949" spans="2:15" ht="15.75" customHeight="1">
      <c r="B949" s="62"/>
      <c r="F949" s="14"/>
      <c r="G949" s="14"/>
      <c r="H949" s="14"/>
      <c r="O949" s="13"/>
    </row>
    <row r="950" spans="2:15" ht="15.75" customHeight="1">
      <c r="B950" s="62"/>
      <c r="F950" s="14"/>
      <c r="G950" s="14"/>
      <c r="H950" s="14"/>
      <c r="O950" s="13"/>
    </row>
    <row r="951" spans="2:15" ht="15.75" customHeight="1">
      <c r="B951" s="62"/>
      <c r="F951" s="14"/>
      <c r="G951" s="14"/>
      <c r="H951" s="14"/>
      <c r="O951" s="13"/>
    </row>
    <row r="952" spans="2:15" ht="15.75" customHeight="1">
      <c r="B952" s="62"/>
      <c r="F952" s="14"/>
      <c r="G952" s="14"/>
      <c r="H952" s="14"/>
      <c r="O952" s="13"/>
    </row>
    <row r="953" spans="2:15" ht="15.75" customHeight="1">
      <c r="B953" s="62"/>
      <c r="F953" s="14"/>
      <c r="G953" s="14"/>
      <c r="H953" s="14"/>
      <c r="O953" s="13"/>
    </row>
    <row r="954" spans="2:15" ht="15.75" customHeight="1">
      <c r="B954" s="62"/>
      <c r="F954" s="14"/>
      <c r="G954" s="14"/>
      <c r="H954" s="14"/>
      <c r="O954" s="13"/>
    </row>
    <row r="955" spans="2:15" ht="15.75" customHeight="1">
      <c r="B955" s="62"/>
      <c r="F955" s="14"/>
      <c r="G955" s="14"/>
      <c r="H955" s="14"/>
      <c r="O955" s="13"/>
    </row>
    <row r="956" spans="2:15" ht="15.75" customHeight="1">
      <c r="B956" s="62"/>
      <c r="F956" s="14"/>
      <c r="G956" s="14"/>
      <c r="H956" s="14"/>
      <c r="O956" s="13"/>
    </row>
    <row r="957" spans="2:15" ht="15.75" customHeight="1">
      <c r="B957" s="62"/>
      <c r="F957" s="14"/>
      <c r="G957" s="14"/>
      <c r="H957" s="14"/>
      <c r="O957" s="13"/>
    </row>
    <row r="958" spans="2:15" ht="15.75" customHeight="1">
      <c r="B958" s="62"/>
      <c r="F958" s="14"/>
      <c r="G958" s="14"/>
      <c r="H958" s="14"/>
      <c r="O958" s="13"/>
    </row>
    <row r="959" spans="2:15" ht="15.75" customHeight="1">
      <c r="B959" s="62"/>
      <c r="F959" s="14"/>
      <c r="G959" s="14"/>
      <c r="H959" s="14"/>
      <c r="O959" s="13"/>
    </row>
    <row r="960" spans="2:15" ht="15.75" customHeight="1">
      <c r="B960" s="62"/>
      <c r="F960" s="14"/>
      <c r="G960" s="14"/>
      <c r="H960" s="14"/>
      <c r="O960" s="13"/>
    </row>
    <row r="961" spans="2:15" ht="15.75" customHeight="1">
      <c r="B961" s="62"/>
      <c r="F961" s="14"/>
      <c r="G961" s="14"/>
      <c r="H961" s="14"/>
      <c r="O961" s="13"/>
    </row>
    <row r="962" spans="2:15" ht="15.75" customHeight="1">
      <c r="B962" s="62"/>
      <c r="F962" s="14"/>
      <c r="G962" s="14"/>
      <c r="H962" s="14"/>
      <c r="O962" s="13"/>
    </row>
    <row r="963" spans="2:15" ht="15.75" customHeight="1">
      <c r="B963" s="62"/>
      <c r="F963" s="14"/>
      <c r="G963" s="14"/>
      <c r="H963" s="14"/>
      <c r="O963" s="13"/>
    </row>
    <row r="964" spans="2:15" ht="15.75" customHeight="1">
      <c r="B964" s="62"/>
      <c r="F964" s="14"/>
      <c r="G964" s="14"/>
      <c r="H964" s="14"/>
      <c r="O964" s="13"/>
    </row>
    <row r="965" spans="2:15" ht="15.75" customHeight="1">
      <c r="B965" s="62"/>
      <c r="F965" s="14"/>
      <c r="G965" s="14"/>
      <c r="H965" s="14"/>
      <c r="O965" s="13"/>
    </row>
    <row r="966" spans="2:15" ht="15.75" customHeight="1">
      <c r="B966" s="62"/>
      <c r="F966" s="14"/>
      <c r="G966" s="14"/>
      <c r="H966" s="14"/>
      <c r="O966" s="13"/>
    </row>
    <row r="967" spans="2:15" ht="15.75" customHeight="1">
      <c r="B967" s="62"/>
      <c r="F967" s="14"/>
      <c r="G967" s="14"/>
      <c r="H967" s="14"/>
      <c r="O967" s="13"/>
    </row>
    <row r="968" spans="2:15" ht="15.75" customHeight="1">
      <c r="B968" s="62"/>
      <c r="F968" s="14"/>
      <c r="G968" s="14"/>
      <c r="H968" s="14"/>
      <c r="O968" s="13"/>
    </row>
    <row r="969" spans="2:15" ht="15.75" customHeight="1">
      <c r="B969" s="62"/>
      <c r="F969" s="14"/>
      <c r="G969" s="14"/>
      <c r="H969" s="14"/>
      <c r="O969" s="13"/>
    </row>
    <row r="970" spans="2:15" ht="15.75" customHeight="1">
      <c r="B970" s="62"/>
      <c r="F970" s="14"/>
      <c r="G970" s="14"/>
      <c r="H970" s="14"/>
      <c r="O970" s="13"/>
    </row>
    <row r="971" spans="2:15" ht="15.75" customHeight="1">
      <c r="B971" s="62"/>
      <c r="F971" s="14"/>
      <c r="G971" s="14"/>
      <c r="H971" s="14"/>
      <c r="O971" s="13"/>
    </row>
    <row r="972" spans="2:15" ht="15.75" customHeight="1">
      <c r="B972" s="62"/>
      <c r="F972" s="14"/>
      <c r="G972" s="14"/>
      <c r="H972" s="14"/>
      <c r="O972" s="13"/>
    </row>
    <row r="973" spans="2:15" ht="15.75" customHeight="1">
      <c r="B973" s="62"/>
      <c r="F973" s="14"/>
      <c r="G973" s="14"/>
      <c r="H973" s="14"/>
      <c r="O973" s="13"/>
    </row>
    <row r="974" spans="2:15" ht="15.75" customHeight="1">
      <c r="B974" s="62"/>
      <c r="F974" s="14"/>
      <c r="G974" s="14"/>
      <c r="H974" s="14"/>
      <c r="O974" s="13"/>
    </row>
    <row r="975" spans="2:15" ht="15.75" customHeight="1">
      <c r="B975" s="62"/>
      <c r="F975" s="14"/>
      <c r="G975" s="14"/>
      <c r="H975" s="14"/>
      <c r="O975" s="13"/>
    </row>
    <row r="976" spans="2:15" ht="15.75" customHeight="1">
      <c r="B976" s="62"/>
      <c r="F976" s="14"/>
      <c r="G976" s="14"/>
      <c r="H976" s="14"/>
      <c r="O976" s="13"/>
    </row>
    <row r="977" spans="2:15" ht="15.75" customHeight="1">
      <c r="B977" s="62"/>
      <c r="F977" s="14"/>
      <c r="G977" s="14"/>
      <c r="H977" s="14"/>
      <c r="O977" s="13"/>
    </row>
    <row r="978" spans="2:15" ht="15.75" customHeight="1">
      <c r="B978" s="62"/>
      <c r="F978" s="14"/>
      <c r="G978" s="14"/>
      <c r="H978" s="14"/>
      <c r="O978" s="13"/>
    </row>
    <row r="979" spans="2:15" ht="15.75" customHeight="1">
      <c r="B979" s="62"/>
      <c r="F979" s="14"/>
      <c r="G979" s="14"/>
      <c r="H979" s="14"/>
      <c r="O979" s="13"/>
    </row>
    <row r="980" spans="2:15" ht="15.75" customHeight="1">
      <c r="B980" s="62"/>
      <c r="F980" s="14"/>
      <c r="G980" s="14"/>
      <c r="H980" s="14"/>
      <c r="O980" s="13"/>
    </row>
    <row r="981" spans="2:15" ht="15.75" customHeight="1">
      <c r="B981" s="62"/>
      <c r="F981" s="14"/>
      <c r="G981" s="14"/>
      <c r="H981" s="14"/>
      <c r="O981" s="13"/>
    </row>
    <row r="982" spans="2:15" ht="15.75" customHeight="1">
      <c r="B982" s="62"/>
      <c r="F982" s="14"/>
      <c r="G982" s="14"/>
      <c r="H982" s="14"/>
      <c r="O982" s="13"/>
    </row>
    <row r="983" spans="2:15" ht="15.75" customHeight="1">
      <c r="B983" s="62"/>
      <c r="F983" s="14"/>
      <c r="G983" s="14"/>
      <c r="H983" s="14"/>
      <c r="O983" s="13"/>
    </row>
    <row r="984" spans="2:15" ht="15.75" customHeight="1">
      <c r="B984" s="62"/>
      <c r="F984" s="14"/>
      <c r="G984" s="14"/>
      <c r="H984" s="14"/>
      <c r="O984" s="13"/>
    </row>
    <row r="985" spans="2:15" ht="15.75" customHeight="1">
      <c r="B985" s="62"/>
      <c r="F985" s="14"/>
      <c r="G985" s="14"/>
      <c r="H985" s="14"/>
      <c r="O985" s="13"/>
    </row>
    <row r="986" spans="2:15" ht="15.75" customHeight="1">
      <c r="B986" s="62"/>
      <c r="F986" s="14"/>
      <c r="G986" s="14"/>
      <c r="H986" s="14"/>
      <c r="O986" s="13"/>
    </row>
    <row r="987" spans="2:15" ht="15.75" customHeight="1">
      <c r="B987" s="62"/>
      <c r="F987" s="14"/>
      <c r="G987" s="14"/>
      <c r="H987" s="14"/>
      <c r="O987" s="13"/>
    </row>
    <row r="988" spans="2:15" ht="15.75" customHeight="1">
      <c r="B988" s="62"/>
      <c r="F988" s="14"/>
      <c r="G988" s="14"/>
      <c r="H988" s="14"/>
      <c r="O988" s="13"/>
    </row>
    <row r="989" spans="2:15" ht="15.75" customHeight="1">
      <c r="B989" s="62"/>
      <c r="F989" s="14"/>
      <c r="G989" s="14"/>
      <c r="H989" s="14"/>
      <c r="O989" s="13"/>
    </row>
    <row r="990" spans="2:15" ht="15.75" customHeight="1">
      <c r="B990" s="62"/>
      <c r="F990" s="14"/>
      <c r="G990" s="14"/>
      <c r="H990" s="14"/>
      <c r="O990" s="13"/>
    </row>
    <row r="991" spans="2:15" ht="15.75" customHeight="1">
      <c r="B991" s="62"/>
      <c r="F991" s="14"/>
      <c r="G991" s="14"/>
      <c r="H991" s="14"/>
      <c r="O991" s="13"/>
    </row>
    <row r="992" spans="2:15" ht="15.75" customHeight="1">
      <c r="B992" s="62"/>
      <c r="F992" s="14"/>
      <c r="G992" s="14"/>
      <c r="H992" s="14"/>
      <c r="O992" s="13"/>
    </row>
    <row r="993" spans="2:15" ht="15.75" customHeight="1">
      <c r="B993" s="62"/>
      <c r="F993" s="14"/>
      <c r="G993" s="14"/>
      <c r="H993" s="14"/>
      <c r="O993" s="13"/>
    </row>
    <row r="994" spans="2:15" ht="15.75" customHeight="1">
      <c r="B994" s="62"/>
      <c r="F994" s="14"/>
      <c r="G994" s="14"/>
      <c r="H994" s="14"/>
      <c r="O994" s="13"/>
    </row>
    <row r="995" spans="2:15" ht="15.75" customHeight="1">
      <c r="B995" s="62"/>
      <c r="F995" s="14"/>
      <c r="G995" s="14"/>
      <c r="H995" s="14"/>
      <c r="O995" s="13"/>
    </row>
    <row r="996" spans="2:15" ht="15.75" customHeight="1">
      <c r="B996" s="62"/>
      <c r="F996" s="14"/>
      <c r="G996" s="14"/>
      <c r="H996" s="14"/>
      <c r="O996" s="13"/>
    </row>
  </sheetData>
  <autoFilter ref="A1:R30" xr:uid="{00000000-0009-0000-0000-00000E000000}">
    <sortState xmlns:xlrd2="http://schemas.microsoft.com/office/spreadsheetml/2017/richdata2" ref="A2:R79">
      <sortCondition ref="B1:B30"/>
    </sortState>
  </autoFilter>
  <conditionalFormatting sqref="P2:P80">
    <cfRule type="expression" dxfId="87" priority="1" stopIfTrue="1">
      <formula>"&gt;0"</formula>
    </cfRule>
    <cfRule type="cellIs" dxfId="86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548135"/>
    <outlinePr summaryBelow="0" summaryRight="0"/>
  </sheetPr>
  <dimension ref="A1:R999"/>
  <sheetViews>
    <sheetView zoomScaleNormal="100" workbookViewId="0">
      <pane xSplit="3" ySplit="1" topLeftCell="E539" activePane="bottomRight" state="frozen"/>
      <selection pane="topRight" activeCell="D1" sqref="D1"/>
      <selection pane="bottomLeft" activeCell="A2" sqref="A2"/>
      <selection pane="bottomRight" activeCell="E555" sqref="E555"/>
    </sheetView>
  </sheetViews>
  <sheetFormatPr defaultColWidth="12.625" defaultRowHeight="15" customHeight="1"/>
  <cols>
    <col min="1" max="1" width="11.25" customWidth="1"/>
    <col min="2" max="2" width="23.5" customWidth="1"/>
    <col min="3" max="3" width="50.375" customWidth="1"/>
    <col min="4" max="4" width="23.5" customWidth="1"/>
    <col min="5" max="5" width="21.875" customWidth="1"/>
    <col min="6" max="8" width="9.875" customWidth="1"/>
    <col min="9" max="9" width="9" customWidth="1"/>
    <col min="10" max="10" width="11.5" customWidth="1"/>
    <col min="11" max="11" width="26" customWidth="1"/>
    <col min="12" max="12" width="12" customWidth="1"/>
    <col min="13" max="13" width="13.75" customWidth="1"/>
    <col min="14" max="14" width="9.75" customWidth="1"/>
    <col min="15" max="15" width="9.875" customWidth="1"/>
    <col min="16" max="16" width="11.25" customWidth="1"/>
    <col min="17" max="17" width="11.375" customWidth="1"/>
    <col min="18" max="18" width="11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132" t="s">
        <v>65</v>
      </c>
      <c r="L1" s="25" t="s">
        <v>683</v>
      </c>
      <c r="M1" s="25" t="s">
        <v>684</v>
      </c>
      <c r="N1" s="462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145" t="s">
        <v>5</v>
      </c>
      <c r="B2" s="28">
        <v>42514</v>
      </c>
      <c r="C2" s="27" t="s">
        <v>762</v>
      </c>
      <c r="D2" s="52"/>
      <c r="F2" s="120"/>
      <c r="G2" s="120">
        <v>200</v>
      </c>
      <c r="H2" s="120"/>
      <c r="I2" s="27" t="s">
        <v>622</v>
      </c>
      <c r="J2" s="43" t="s">
        <v>87</v>
      </c>
      <c r="K2" s="164"/>
      <c r="L2" s="27"/>
      <c r="M2" s="128"/>
      <c r="N2" s="43" t="s">
        <v>688</v>
      </c>
      <c r="O2" s="135"/>
      <c r="P2" s="31">
        <f t="shared" ref="P2:P65" si="0">R2-Q2</f>
        <v>200</v>
      </c>
      <c r="Q2" s="31">
        <f>SUBTOTAL(9,$F$2:F2)</f>
        <v>0</v>
      </c>
      <c r="R2" s="31">
        <f>SUBTOTAL(9,$G$2:G2)</f>
        <v>200</v>
      </c>
    </row>
    <row r="3" spans="1:18" ht="14.25">
      <c r="A3" s="145" t="s">
        <v>5</v>
      </c>
      <c r="B3" s="28">
        <v>42738</v>
      </c>
      <c r="C3" s="27" t="s">
        <v>1230</v>
      </c>
      <c r="D3" s="52"/>
      <c r="F3" s="120">
        <v>15</v>
      </c>
      <c r="G3" s="120"/>
      <c r="H3" s="120"/>
      <c r="I3" s="27" t="s">
        <v>89</v>
      </c>
      <c r="J3" s="43" t="s">
        <v>87</v>
      </c>
      <c r="K3" s="164" t="s">
        <v>1231</v>
      </c>
      <c r="L3" s="27">
        <v>8319</v>
      </c>
      <c r="M3" s="128"/>
      <c r="N3" s="43" t="s">
        <v>688</v>
      </c>
      <c r="O3" s="135"/>
      <c r="P3" s="31">
        <f t="shared" si="0"/>
        <v>185</v>
      </c>
      <c r="Q3" s="31">
        <f>SUBTOTAL(9,$F$2:F3)</f>
        <v>15</v>
      </c>
      <c r="R3" s="31">
        <f>SUBTOTAL(9,$G$2:G3)</f>
        <v>200</v>
      </c>
    </row>
    <row r="4" spans="1:18" ht="14.25">
      <c r="A4" s="145" t="s">
        <v>5</v>
      </c>
      <c r="B4" s="28">
        <v>42826</v>
      </c>
      <c r="C4" s="27" t="s">
        <v>598</v>
      </c>
      <c r="D4" s="52"/>
      <c r="F4" s="120"/>
      <c r="G4" s="120">
        <v>1068</v>
      </c>
      <c r="H4" s="120"/>
      <c r="I4" s="27"/>
      <c r="J4" s="43" t="s">
        <v>87</v>
      </c>
      <c r="K4" s="164" t="s">
        <v>62</v>
      </c>
      <c r="L4" s="27">
        <v>81</v>
      </c>
      <c r="M4" s="128"/>
      <c r="N4" s="43" t="s">
        <v>688</v>
      </c>
      <c r="O4" s="135"/>
      <c r="P4" s="31">
        <f t="shared" si="0"/>
        <v>1253</v>
      </c>
      <c r="Q4" s="31">
        <f>SUBTOTAL(9,$F$2:F4)</f>
        <v>15</v>
      </c>
      <c r="R4" s="31">
        <f>SUBTOTAL(9,$G$2:G4)</f>
        <v>1268</v>
      </c>
    </row>
    <row r="5" spans="1:18" ht="14.25">
      <c r="A5" s="145" t="s">
        <v>5</v>
      </c>
      <c r="B5" s="28">
        <v>42859</v>
      </c>
      <c r="C5" s="27" t="s">
        <v>1229</v>
      </c>
      <c r="D5" s="52"/>
      <c r="F5" s="120">
        <v>450</v>
      </c>
      <c r="G5" s="120"/>
      <c r="H5" s="120"/>
      <c r="I5" s="27" t="s">
        <v>594</v>
      </c>
      <c r="J5" s="43" t="s">
        <v>87</v>
      </c>
      <c r="K5" s="164" t="s">
        <v>699</v>
      </c>
      <c r="L5" s="27">
        <v>2115</v>
      </c>
      <c r="M5" s="128"/>
      <c r="N5" s="43" t="s">
        <v>688</v>
      </c>
      <c r="O5" s="135"/>
      <c r="P5" s="31">
        <f t="shared" si="0"/>
        <v>803</v>
      </c>
      <c r="Q5" s="31">
        <f>SUBTOTAL(9,$F$2:F5)</f>
        <v>465</v>
      </c>
      <c r="R5" s="31">
        <f>SUBTOTAL(9,$G$2:G5)</f>
        <v>1268</v>
      </c>
    </row>
    <row r="6" spans="1:18" ht="14.25">
      <c r="A6" s="145" t="s">
        <v>5</v>
      </c>
      <c r="B6" s="28">
        <v>42900</v>
      </c>
      <c r="C6" s="27" t="s">
        <v>1232</v>
      </c>
      <c r="D6" s="52"/>
      <c r="F6" s="120">
        <v>45</v>
      </c>
      <c r="G6" s="120"/>
      <c r="H6" s="120"/>
      <c r="I6" s="27" t="s">
        <v>594</v>
      </c>
      <c r="J6" s="43" t="s">
        <v>87</v>
      </c>
      <c r="K6" s="164" t="s">
        <v>1233</v>
      </c>
      <c r="L6" s="27" t="s">
        <v>721</v>
      </c>
      <c r="M6" s="128"/>
      <c r="N6" s="43" t="s">
        <v>688</v>
      </c>
      <c r="O6" s="135"/>
      <c r="P6" s="31">
        <f t="shared" si="0"/>
        <v>758</v>
      </c>
      <c r="Q6" s="31">
        <f>SUBTOTAL(9,$F$2:F6)</f>
        <v>510</v>
      </c>
      <c r="R6" s="31">
        <f>SUBTOTAL(9,$G$2:G6)</f>
        <v>1268</v>
      </c>
    </row>
    <row r="7" spans="1:18" ht="14.25">
      <c r="A7" s="145" t="s">
        <v>5</v>
      </c>
      <c r="B7" s="28">
        <v>42901</v>
      </c>
      <c r="C7" s="27" t="s">
        <v>1230</v>
      </c>
      <c r="D7" s="52"/>
      <c r="F7" s="120">
        <v>24</v>
      </c>
      <c r="G7" s="120"/>
      <c r="H7" s="120"/>
      <c r="I7" s="27" t="s">
        <v>89</v>
      </c>
      <c r="J7" s="43" t="s">
        <v>87</v>
      </c>
      <c r="K7" s="164" t="s">
        <v>1231</v>
      </c>
      <c r="L7" s="27">
        <v>7865</v>
      </c>
      <c r="M7" s="128"/>
      <c r="N7" s="43" t="s">
        <v>688</v>
      </c>
      <c r="O7" s="135"/>
      <c r="P7" s="31">
        <f t="shared" si="0"/>
        <v>734</v>
      </c>
      <c r="Q7" s="31">
        <f>SUBTOTAL(9,$F$2:F7)</f>
        <v>534</v>
      </c>
      <c r="R7" s="31">
        <f>SUBTOTAL(9,$G$2:G7)</f>
        <v>1268</v>
      </c>
    </row>
    <row r="8" spans="1:18" ht="14.25">
      <c r="A8" s="145" t="s">
        <v>5</v>
      </c>
      <c r="B8" s="28">
        <v>42901</v>
      </c>
      <c r="C8" s="27" t="s">
        <v>724</v>
      </c>
      <c r="D8" s="52"/>
      <c r="F8" s="120">
        <v>1368</v>
      </c>
      <c r="G8" s="120"/>
      <c r="H8" s="120"/>
      <c r="I8" s="27"/>
      <c r="J8" s="43" t="s">
        <v>87</v>
      </c>
      <c r="K8" s="164"/>
      <c r="L8" s="27">
        <v>57</v>
      </c>
      <c r="M8" s="128"/>
      <c r="N8" s="43" t="s">
        <v>688</v>
      </c>
      <c r="O8" s="135"/>
      <c r="P8" s="31">
        <f t="shared" si="0"/>
        <v>-634</v>
      </c>
      <c r="Q8" s="31">
        <f>SUBTOTAL(9,$F$2:F8)</f>
        <v>1902</v>
      </c>
      <c r="R8" s="31">
        <f>SUBTOTAL(9,$G$2:G8)</f>
        <v>1268</v>
      </c>
    </row>
    <row r="9" spans="1:18" ht="14.25">
      <c r="A9" s="145" t="s">
        <v>5</v>
      </c>
      <c r="B9" s="28">
        <v>42919</v>
      </c>
      <c r="C9" s="27" t="s">
        <v>724</v>
      </c>
      <c r="D9" s="52"/>
      <c r="F9" s="120">
        <v>700</v>
      </c>
      <c r="G9" s="120"/>
      <c r="H9" s="120"/>
      <c r="I9" s="27">
        <v>5000093</v>
      </c>
      <c r="J9" s="43" t="s">
        <v>87</v>
      </c>
      <c r="K9" s="164" t="s">
        <v>1239</v>
      </c>
      <c r="L9" s="27">
        <v>328</v>
      </c>
      <c r="M9" s="128"/>
      <c r="N9" s="43" t="s">
        <v>688</v>
      </c>
      <c r="O9" s="135"/>
      <c r="P9" s="31">
        <f t="shared" si="0"/>
        <v>-1334</v>
      </c>
      <c r="Q9" s="31">
        <f>SUBTOTAL(9,$F$2:F9)</f>
        <v>2602</v>
      </c>
      <c r="R9" s="31">
        <f>SUBTOTAL(9,$G$2:G9)</f>
        <v>1268</v>
      </c>
    </row>
    <row r="10" spans="1:18" ht="14.25">
      <c r="A10" s="145" t="s">
        <v>5</v>
      </c>
      <c r="B10" s="28">
        <v>42934</v>
      </c>
      <c r="C10" s="27" t="s">
        <v>1234</v>
      </c>
      <c r="D10" s="52"/>
      <c r="F10" s="120">
        <v>240</v>
      </c>
      <c r="G10" s="120"/>
      <c r="H10" s="120"/>
      <c r="I10" s="27" t="s">
        <v>89</v>
      </c>
      <c r="J10" s="43" t="s">
        <v>87</v>
      </c>
      <c r="K10" s="164" t="s">
        <v>1235</v>
      </c>
      <c r="L10" s="27">
        <v>1031624</v>
      </c>
      <c r="M10" s="128"/>
      <c r="N10" s="43" t="s">
        <v>688</v>
      </c>
      <c r="O10" s="135"/>
      <c r="P10" s="31">
        <f t="shared" si="0"/>
        <v>-1574</v>
      </c>
      <c r="Q10" s="31">
        <f>SUBTOTAL(9,$F$2:F10)</f>
        <v>2842</v>
      </c>
      <c r="R10" s="31">
        <f>SUBTOTAL(9,$G$2:G10)</f>
        <v>1268</v>
      </c>
    </row>
    <row r="11" spans="1:18" ht="14.25">
      <c r="A11" s="145" t="s">
        <v>5</v>
      </c>
      <c r="B11" s="28">
        <v>42934</v>
      </c>
      <c r="C11" s="27" t="s">
        <v>1236</v>
      </c>
      <c r="D11" s="52"/>
      <c r="F11" s="120">
        <v>1320</v>
      </c>
      <c r="G11" s="120"/>
      <c r="H11" s="120"/>
      <c r="I11" s="27" t="s">
        <v>89</v>
      </c>
      <c r="J11" s="43" t="s">
        <v>87</v>
      </c>
      <c r="K11" s="164" t="s">
        <v>1237</v>
      </c>
      <c r="L11" s="27" t="s">
        <v>1238</v>
      </c>
      <c r="M11" s="128"/>
      <c r="N11" s="43" t="s">
        <v>688</v>
      </c>
      <c r="O11" s="135"/>
      <c r="P11" s="31">
        <f t="shared" si="0"/>
        <v>-2894</v>
      </c>
      <c r="Q11" s="31">
        <f>SUBTOTAL(9,$F$2:F11)</f>
        <v>4162</v>
      </c>
      <c r="R11" s="31">
        <f>SUBTOTAL(9,$G$2:G11)</f>
        <v>1268</v>
      </c>
    </row>
    <row r="12" spans="1:18" ht="14.25">
      <c r="A12" s="145" t="s">
        <v>5</v>
      </c>
      <c r="B12" s="28">
        <v>42949</v>
      </c>
      <c r="C12" s="27" t="s">
        <v>1240</v>
      </c>
      <c r="D12" s="52"/>
      <c r="F12" s="120">
        <v>163</v>
      </c>
      <c r="G12" s="120"/>
      <c r="H12" s="120"/>
      <c r="I12" s="27" t="s">
        <v>89</v>
      </c>
      <c r="J12" s="43" t="s">
        <v>87</v>
      </c>
      <c r="K12" s="164" t="s">
        <v>1241</v>
      </c>
      <c r="L12" s="27">
        <v>87572</v>
      </c>
      <c r="M12" s="128"/>
      <c r="N12" s="43" t="s">
        <v>688</v>
      </c>
      <c r="O12" s="135"/>
      <c r="P12" s="31">
        <f t="shared" si="0"/>
        <v>-3057</v>
      </c>
      <c r="Q12" s="31">
        <f>SUBTOTAL(9,$F$2:F12)</f>
        <v>4325</v>
      </c>
      <c r="R12" s="31">
        <f>SUBTOTAL(9,$G$2:G12)</f>
        <v>1268</v>
      </c>
    </row>
    <row r="13" spans="1:18" ht="14.25">
      <c r="A13" s="145" t="s">
        <v>5</v>
      </c>
      <c r="B13" s="28">
        <v>42949</v>
      </c>
      <c r="C13" s="27" t="s">
        <v>1234</v>
      </c>
      <c r="D13" s="52"/>
      <c r="F13" s="120">
        <v>200</v>
      </c>
      <c r="G13" s="120"/>
      <c r="H13" s="120"/>
      <c r="I13" s="27">
        <v>5000097</v>
      </c>
      <c r="J13" s="43" t="s">
        <v>87</v>
      </c>
      <c r="K13" s="164" t="s">
        <v>1242</v>
      </c>
      <c r="L13" s="27">
        <v>157</v>
      </c>
      <c r="M13" s="128"/>
      <c r="N13" s="43" t="s">
        <v>688</v>
      </c>
      <c r="O13" s="135"/>
      <c r="P13" s="31">
        <f t="shared" si="0"/>
        <v>-3257</v>
      </c>
      <c r="Q13" s="31">
        <f>SUBTOTAL(9,$F$2:F13)</f>
        <v>4525</v>
      </c>
      <c r="R13" s="31">
        <f>SUBTOTAL(9,$G$2:G13)</f>
        <v>1268</v>
      </c>
    </row>
    <row r="14" spans="1:18" ht="14.25">
      <c r="A14" s="145" t="s">
        <v>5</v>
      </c>
      <c r="B14" s="28">
        <v>42962</v>
      </c>
      <c r="C14" s="27" t="s">
        <v>1243</v>
      </c>
      <c r="D14" s="52"/>
      <c r="F14" s="120">
        <v>60</v>
      </c>
      <c r="G14" s="120"/>
      <c r="H14" s="120"/>
      <c r="I14" s="27"/>
      <c r="J14" s="43" t="s">
        <v>87</v>
      </c>
      <c r="K14" s="164" t="s">
        <v>720</v>
      </c>
      <c r="L14" s="27" t="s">
        <v>721</v>
      </c>
      <c r="M14" s="128"/>
      <c r="N14" s="43" t="s">
        <v>688</v>
      </c>
      <c r="O14" s="135"/>
      <c r="P14" s="31">
        <f t="shared" si="0"/>
        <v>-3317</v>
      </c>
      <c r="Q14" s="31">
        <f>SUBTOTAL(9,$F$2:F14)</f>
        <v>4585</v>
      </c>
      <c r="R14" s="31">
        <f>SUBTOTAL(9,$G$2:G14)</f>
        <v>1268</v>
      </c>
    </row>
    <row r="15" spans="1:18" ht="14.25">
      <c r="A15" s="145" t="s">
        <v>5</v>
      </c>
      <c r="B15" s="28">
        <v>42996</v>
      </c>
      <c r="C15" s="27" t="s">
        <v>598</v>
      </c>
      <c r="D15" s="52"/>
      <c r="F15" s="120"/>
      <c r="G15" s="120">
        <v>3000</v>
      </c>
      <c r="H15" s="120"/>
      <c r="I15" s="27"/>
      <c r="J15" s="43" t="s">
        <v>87</v>
      </c>
      <c r="K15" s="164" t="s">
        <v>170</v>
      </c>
      <c r="L15" s="27">
        <v>112</v>
      </c>
      <c r="M15" s="128"/>
      <c r="N15" s="43" t="s">
        <v>688</v>
      </c>
      <c r="O15" s="135"/>
      <c r="P15" s="31">
        <f t="shared" si="0"/>
        <v>-317</v>
      </c>
      <c r="Q15" s="31">
        <f>SUBTOTAL(9,$F$2:F15)</f>
        <v>4585</v>
      </c>
      <c r="R15" s="31">
        <f>SUBTOTAL(9,$G$2:G15)</f>
        <v>4268</v>
      </c>
    </row>
    <row r="16" spans="1:18" ht="14.25">
      <c r="A16" s="145" t="s">
        <v>5</v>
      </c>
      <c r="B16" s="28">
        <v>43007</v>
      </c>
      <c r="C16" s="27" t="s">
        <v>598</v>
      </c>
      <c r="D16" s="52"/>
      <c r="F16" s="120"/>
      <c r="G16" s="120">
        <v>3032</v>
      </c>
      <c r="H16" s="120"/>
      <c r="I16" s="27"/>
      <c r="J16" s="43" t="s">
        <v>87</v>
      </c>
      <c r="K16" s="164" t="s">
        <v>1244</v>
      </c>
      <c r="L16" s="27">
        <v>118</v>
      </c>
      <c r="M16" s="128"/>
      <c r="N16" s="43" t="s">
        <v>688</v>
      </c>
      <c r="O16" s="135"/>
      <c r="P16" s="31">
        <f t="shared" si="0"/>
        <v>2715</v>
      </c>
      <c r="Q16" s="31">
        <f>SUBTOTAL(9,$F$2:F16)</f>
        <v>4585</v>
      </c>
      <c r="R16" s="31">
        <f>SUBTOTAL(9,$G$2:G16)</f>
        <v>7300</v>
      </c>
    </row>
    <row r="17" spans="1:18" ht="14.25">
      <c r="A17" s="145" t="s">
        <v>5</v>
      </c>
      <c r="B17" s="28">
        <v>43023</v>
      </c>
      <c r="C17" s="27" t="s">
        <v>705</v>
      </c>
      <c r="D17" s="52"/>
      <c r="F17" s="120">
        <v>109.3</v>
      </c>
      <c r="G17" s="120"/>
      <c r="H17" s="120"/>
      <c r="I17" s="27" t="s">
        <v>89</v>
      </c>
      <c r="J17" s="43" t="s">
        <v>87</v>
      </c>
      <c r="K17" s="164" t="s">
        <v>1255</v>
      </c>
      <c r="L17" s="27">
        <v>89010009</v>
      </c>
      <c r="M17" s="128"/>
      <c r="N17" s="43" t="s">
        <v>688</v>
      </c>
      <c r="O17" s="135"/>
      <c r="P17" s="31">
        <f t="shared" si="0"/>
        <v>2605.6999999999998</v>
      </c>
      <c r="Q17" s="31">
        <f>SUBTOTAL(9,$F$2:F17)</f>
        <v>4694.3</v>
      </c>
      <c r="R17" s="31">
        <f>SUBTOTAL(9,$G$2:G17)</f>
        <v>7300</v>
      </c>
    </row>
    <row r="18" spans="1:18" ht="14.25">
      <c r="A18" s="145" t="s">
        <v>5</v>
      </c>
      <c r="B18" s="28">
        <v>43025</v>
      </c>
      <c r="C18" s="27" t="s">
        <v>1252</v>
      </c>
      <c r="D18" s="52"/>
      <c r="F18" s="120">
        <v>11.9</v>
      </c>
      <c r="G18" s="120"/>
      <c r="H18" s="120"/>
      <c r="I18" s="27" t="s">
        <v>89</v>
      </c>
      <c r="J18" s="43" t="s">
        <v>87</v>
      </c>
      <c r="K18" s="164" t="s">
        <v>1253</v>
      </c>
      <c r="L18" s="27">
        <v>29600405012661</v>
      </c>
      <c r="M18" s="128"/>
      <c r="N18" s="43" t="s">
        <v>688</v>
      </c>
      <c r="O18" s="135"/>
      <c r="P18" s="31">
        <f t="shared" si="0"/>
        <v>2593.8000000000002</v>
      </c>
      <c r="Q18" s="31">
        <f>SUBTOTAL(9,$F$2:F18)</f>
        <v>4706.2</v>
      </c>
      <c r="R18" s="31">
        <f>SUBTOTAL(9,$G$2:G18)</f>
        <v>7300</v>
      </c>
    </row>
    <row r="19" spans="1:18" ht="14.25">
      <c r="A19" s="145" t="s">
        <v>5</v>
      </c>
      <c r="B19" s="28">
        <v>43025</v>
      </c>
      <c r="C19" s="27" t="s">
        <v>1254</v>
      </c>
      <c r="D19" s="52"/>
      <c r="F19" s="120">
        <v>119.82</v>
      </c>
      <c r="G19" s="120"/>
      <c r="H19" s="120"/>
      <c r="I19" s="27" t="s">
        <v>89</v>
      </c>
      <c r="J19" s="43" t="s">
        <v>87</v>
      </c>
      <c r="K19" s="164" t="s">
        <v>1255</v>
      </c>
      <c r="L19" s="27">
        <v>9101009</v>
      </c>
      <c r="M19" s="128"/>
      <c r="N19" s="43" t="s">
        <v>688</v>
      </c>
      <c r="O19" s="135"/>
      <c r="P19" s="31">
        <f t="shared" si="0"/>
        <v>2473.9800000000005</v>
      </c>
      <c r="Q19" s="31">
        <f>SUBTOTAL(9,$F$2:F19)</f>
        <v>4826.0199999999995</v>
      </c>
      <c r="R19" s="31">
        <f>SUBTOTAL(9,$G$2:G19)</f>
        <v>7300</v>
      </c>
    </row>
    <row r="20" spans="1:18" ht="15.75" customHeight="1">
      <c r="A20" s="145" t="s">
        <v>5</v>
      </c>
      <c r="B20" s="28">
        <v>43033</v>
      </c>
      <c r="C20" s="27" t="s">
        <v>1245</v>
      </c>
      <c r="D20" s="52"/>
      <c r="F20" s="120">
        <v>800</v>
      </c>
      <c r="G20" s="120"/>
      <c r="H20" s="120"/>
      <c r="I20" s="27" t="s">
        <v>594</v>
      </c>
      <c r="J20" s="43" t="s">
        <v>87</v>
      </c>
      <c r="K20" s="164" t="s">
        <v>1246</v>
      </c>
      <c r="L20" s="27">
        <v>254</v>
      </c>
      <c r="M20" s="128"/>
      <c r="N20" s="43" t="s">
        <v>688</v>
      </c>
      <c r="O20" s="135"/>
      <c r="P20" s="31">
        <f t="shared" si="0"/>
        <v>1673.9800000000005</v>
      </c>
      <c r="Q20" s="31">
        <f>SUBTOTAL(9,$F$2:F20)</f>
        <v>5626.0199999999995</v>
      </c>
      <c r="R20" s="31">
        <f>SUBTOTAL(9,$G$2:G20)</f>
        <v>7300</v>
      </c>
    </row>
    <row r="21" spans="1:18" ht="15.75" customHeight="1">
      <c r="A21" s="145" t="s">
        <v>5</v>
      </c>
      <c r="B21" s="28">
        <v>43037</v>
      </c>
      <c r="C21" s="27" t="s">
        <v>1256</v>
      </c>
      <c r="D21" s="52"/>
      <c r="F21" s="120">
        <v>12</v>
      </c>
      <c r="G21" s="120"/>
      <c r="H21" s="120"/>
      <c r="I21" s="27" t="s">
        <v>89</v>
      </c>
      <c r="J21" s="43" t="s">
        <v>87</v>
      </c>
      <c r="K21" s="164" t="s">
        <v>1257</v>
      </c>
      <c r="L21" s="27">
        <v>8179</v>
      </c>
      <c r="M21" s="128"/>
      <c r="N21" s="43" t="s">
        <v>688</v>
      </c>
      <c r="O21" s="135"/>
      <c r="P21" s="31">
        <f t="shared" si="0"/>
        <v>1661.9800000000005</v>
      </c>
      <c r="Q21" s="31">
        <f>SUBTOTAL(9,$F$2:F21)</f>
        <v>5638.0199999999995</v>
      </c>
      <c r="R21" s="31">
        <f>SUBTOTAL(9,$G$2:G21)</f>
        <v>7300</v>
      </c>
    </row>
    <row r="22" spans="1:18" ht="15.75" customHeight="1">
      <c r="A22" s="145" t="s">
        <v>5</v>
      </c>
      <c r="B22" s="28">
        <v>43039</v>
      </c>
      <c r="C22" s="27" t="s">
        <v>1247</v>
      </c>
      <c r="D22" s="52"/>
      <c r="F22" s="120">
        <v>134.5</v>
      </c>
      <c r="G22" s="120"/>
      <c r="H22" s="120"/>
      <c r="I22" s="27" t="s">
        <v>89</v>
      </c>
      <c r="J22" s="43" t="s">
        <v>87</v>
      </c>
      <c r="K22" s="164" t="s">
        <v>1248</v>
      </c>
      <c r="L22" s="27">
        <v>5342</v>
      </c>
      <c r="M22" s="128"/>
      <c r="N22" s="43" t="s">
        <v>688</v>
      </c>
      <c r="O22" s="135"/>
      <c r="P22" s="31">
        <f t="shared" si="0"/>
        <v>1527.4800000000005</v>
      </c>
      <c r="Q22" s="31">
        <f>SUBTOTAL(9,$F$2:F22)</f>
        <v>5772.5199999999995</v>
      </c>
      <c r="R22" s="31">
        <f>SUBTOTAL(9,$G$2:G22)</f>
        <v>7300</v>
      </c>
    </row>
    <row r="23" spans="1:18" ht="15.75" customHeight="1">
      <c r="A23" s="145" t="s">
        <v>5</v>
      </c>
      <c r="B23" s="28">
        <v>43039</v>
      </c>
      <c r="C23" s="27" t="s">
        <v>1249</v>
      </c>
      <c r="D23" s="52"/>
      <c r="F23" s="120">
        <v>426.7</v>
      </c>
      <c r="G23" s="120"/>
      <c r="H23" s="120"/>
      <c r="I23" s="27" t="s">
        <v>89</v>
      </c>
      <c r="J23" s="43" t="s">
        <v>87</v>
      </c>
      <c r="K23" s="164" t="s">
        <v>1250</v>
      </c>
      <c r="L23" s="27">
        <v>5343</v>
      </c>
      <c r="M23" s="128"/>
      <c r="N23" s="43" t="s">
        <v>688</v>
      </c>
      <c r="O23" s="135"/>
      <c r="P23" s="31">
        <f t="shared" si="0"/>
        <v>1100.7800000000007</v>
      </c>
      <c r="Q23" s="31">
        <f>SUBTOTAL(9,$F$2:F23)</f>
        <v>6199.2199999999993</v>
      </c>
      <c r="R23" s="31">
        <f>SUBTOTAL(9,$G$2:G23)</f>
        <v>7300</v>
      </c>
    </row>
    <row r="24" spans="1:18" ht="15.75" customHeight="1">
      <c r="A24" s="145" t="s">
        <v>5</v>
      </c>
      <c r="B24" s="28">
        <v>43039</v>
      </c>
      <c r="C24" s="27" t="s">
        <v>1251</v>
      </c>
      <c r="D24" s="52"/>
      <c r="F24" s="120">
        <v>476.54</v>
      </c>
      <c r="G24" s="120"/>
      <c r="H24" s="120"/>
      <c r="I24" s="27" t="s">
        <v>89</v>
      </c>
      <c r="J24" s="43" t="s">
        <v>87</v>
      </c>
      <c r="K24" s="164" t="s">
        <v>762</v>
      </c>
      <c r="L24" s="27">
        <v>87395</v>
      </c>
      <c r="M24" s="128"/>
      <c r="N24" s="43" t="s">
        <v>688</v>
      </c>
      <c r="O24" s="135"/>
      <c r="P24" s="31">
        <f t="shared" si="0"/>
        <v>624.24000000000069</v>
      </c>
      <c r="Q24" s="31">
        <f>SUBTOTAL(9,$F$2:F24)</f>
        <v>6675.7599999999993</v>
      </c>
      <c r="R24" s="31">
        <f>SUBTOTAL(9,$G$2:G24)</f>
        <v>7300</v>
      </c>
    </row>
    <row r="25" spans="1:18" ht="15.75" customHeight="1">
      <c r="A25" s="145" t="s">
        <v>5</v>
      </c>
      <c r="B25" s="28">
        <v>43040</v>
      </c>
      <c r="C25" s="27" t="s">
        <v>748</v>
      </c>
      <c r="D25" s="52"/>
      <c r="F25" s="120">
        <v>43.5</v>
      </c>
      <c r="G25" s="120"/>
      <c r="H25" s="120"/>
      <c r="I25" s="27"/>
      <c r="J25" s="43" t="s">
        <v>87</v>
      </c>
      <c r="K25" s="164"/>
      <c r="L25" s="27"/>
      <c r="M25" s="128"/>
      <c r="N25" s="43" t="s">
        <v>688</v>
      </c>
      <c r="O25" s="135"/>
      <c r="P25" s="31">
        <f t="shared" si="0"/>
        <v>580.74000000000069</v>
      </c>
      <c r="Q25" s="31">
        <f>SUBTOTAL(9,$F$2:F25)</f>
        <v>6719.2599999999993</v>
      </c>
      <c r="R25" s="31">
        <f>SUBTOTAL(9,$G$2:G25)</f>
        <v>7300</v>
      </c>
    </row>
    <row r="26" spans="1:18" ht="15.75" customHeight="1">
      <c r="A26" s="145" t="s">
        <v>5</v>
      </c>
      <c r="B26" s="28">
        <v>43040</v>
      </c>
      <c r="C26" s="27" t="s">
        <v>1258</v>
      </c>
      <c r="D26" s="52"/>
      <c r="F26" s="120">
        <v>615</v>
      </c>
      <c r="G26" s="120"/>
      <c r="H26" s="120"/>
      <c r="I26" s="27" t="s">
        <v>594</v>
      </c>
      <c r="J26" s="43" t="s">
        <v>87</v>
      </c>
      <c r="K26" s="164" t="s">
        <v>754</v>
      </c>
      <c r="L26" s="27"/>
      <c r="M26" s="128"/>
      <c r="N26" s="43" t="s">
        <v>688</v>
      </c>
      <c r="O26" s="135"/>
      <c r="P26" s="31">
        <f t="shared" si="0"/>
        <v>-34.259999999999309</v>
      </c>
      <c r="Q26" s="31">
        <f>SUBTOTAL(9,$F$2:F26)</f>
        <v>7334.2599999999993</v>
      </c>
      <c r="R26" s="31">
        <f>SUBTOTAL(9,$G$2:G26)</f>
        <v>7300</v>
      </c>
    </row>
    <row r="27" spans="1:18" ht="15.75" customHeight="1">
      <c r="A27" s="145" t="s">
        <v>5</v>
      </c>
      <c r="B27" s="28">
        <v>43055</v>
      </c>
      <c r="C27" s="27" t="s">
        <v>610</v>
      </c>
      <c r="D27" s="52"/>
      <c r="F27" s="120">
        <v>220</v>
      </c>
      <c r="G27" s="120"/>
      <c r="H27" s="120"/>
      <c r="I27" s="27" t="s">
        <v>594</v>
      </c>
      <c r="J27" s="43" t="s">
        <v>87</v>
      </c>
      <c r="K27" s="164" t="s">
        <v>754</v>
      </c>
      <c r="L27" s="27"/>
      <c r="M27" s="128"/>
      <c r="N27" s="43" t="s">
        <v>688</v>
      </c>
      <c r="O27" s="135"/>
      <c r="P27" s="31">
        <f t="shared" si="0"/>
        <v>-254.25999999999931</v>
      </c>
      <c r="Q27" s="31">
        <f>SUBTOTAL(9,$F$2:F27)</f>
        <v>7554.2599999999993</v>
      </c>
      <c r="R27" s="31">
        <f>SUBTOTAL(9,$G$2:G27)</f>
        <v>7300</v>
      </c>
    </row>
    <row r="28" spans="1:18" ht="15.75" customHeight="1">
      <c r="A28" s="145" t="s">
        <v>5</v>
      </c>
      <c r="B28" s="28">
        <v>43059</v>
      </c>
      <c r="C28" s="27" t="s">
        <v>1259</v>
      </c>
      <c r="D28" s="52"/>
      <c r="F28" s="120"/>
      <c r="G28" s="120">
        <v>600</v>
      </c>
      <c r="H28" s="120"/>
      <c r="I28" s="27">
        <v>5008254</v>
      </c>
      <c r="J28" s="43" t="s">
        <v>87</v>
      </c>
      <c r="K28" s="164" t="s">
        <v>1260</v>
      </c>
      <c r="L28" s="27"/>
      <c r="M28" s="128"/>
      <c r="N28" s="43" t="s">
        <v>688</v>
      </c>
      <c r="O28" s="135"/>
      <c r="P28" s="31">
        <f t="shared" si="0"/>
        <v>345.74000000000069</v>
      </c>
      <c r="Q28" s="31">
        <f>SUBTOTAL(9,$F$2:F28)</f>
        <v>7554.2599999999993</v>
      </c>
      <c r="R28" s="31">
        <f>SUBTOTAL(9,$G$2:G28)</f>
        <v>7900</v>
      </c>
    </row>
    <row r="29" spans="1:18" ht="15.75" customHeight="1">
      <c r="A29" s="145" t="s">
        <v>5</v>
      </c>
      <c r="B29" s="28">
        <v>43060</v>
      </c>
      <c r="C29" s="27" t="s">
        <v>1121</v>
      </c>
      <c r="D29" s="52"/>
      <c r="F29" s="120">
        <v>300</v>
      </c>
      <c r="G29" s="120"/>
      <c r="H29" s="120"/>
      <c r="I29" s="27" t="s">
        <v>594</v>
      </c>
      <c r="J29" s="43" t="s">
        <v>87</v>
      </c>
      <c r="K29" s="164" t="s">
        <v>1261</v>
      </c>
      <c r="L29" s="27">
        <v>327</v>
      </c>
      <c r="M29" s="128"/>
      <c r="N29" s="43" t="s">
        <v>688</v>
      </c>
      <c r="O29" s="135"/>
      <c r="P29" s="31">
        <f t="shared" si="0"/>
        <v>45.740000000000691</v>
      </c>
      <c r="Q29" s="31">
        <f>SUBTOTAL(9,$F$2:F29)</f>
        <v>7854.2599999999993</v>
      </c>
      <c r="R29" s="31">
        <f>SUBTOTAL(9,$G$2:G29)</f>
        <v>7900</v>
      </c>
    </row>
    <row r="30" spans="1:18" ht="15.75" customHeight="1">
      <c r="A30" s="145" t="s">
        <v>5</v>
      </c>
      <c r="B30" s="28">
        <v>43061</v>
      </c>
      <c r="C30" s="27" t="s">
        <v>1262</v>
      </c>
      <c r="D30" s="52"/>
      <c r="F30" s="120"/>
      <c r="G30" s="120"/>
      <c r="H30" s="120">
        <v>2500</v>
      </c>
      <c r="I30" s="27" t="s">
        <v>594</v>
      </c>
      <c r="J30" s="43" t="s">
        <v>87</v>
      </c>
      <c r="K30" s="164" t="s">
        <v>1263</v>
      </c>
      <c r="L30" s="27"/>
      <c r="M30" s="128"/>
      <c r="N30" s="43" t="s">
        <v>688</v>
      </c>
      <c r="O30" s="135"/>
      <c r="P30" s="31">
        <f t="shared" si="0"/>
        <v>45.740000000000691</v>
      </c>
      <c r="Q30" s="31">
        <f>SUBTOTAL(9,$F$2:F30)</f>
        <v>7854.2599999999993</v>
      </c>
      <c r="R30" s="31">
        <f>SUBTOTAL(9,$G$2:G30)</f>
        <v>7900</v>
      </c>
    </row>
    <row r="31" spans="1:18" ht="15.75" customHeight="1">
      <c r="A31" s="145" t="s">
        <v>5</v>
      </c>
      <c r="B31" s="28">
        <v>43110</v>
      </c>
      <c r="C31" s="27" t="s">
        <v>1265</v>
      </c>
      <c r="D31" s="52"/>
      <c r="F31" s="120">
        <v>920.75</v>
      </c>
      <c r="G31" s="120"/>
      <c r="H31" s="120"/>
      <c r="I31" s="27" t="s">
        <v>89</v>
      </c>
      <c r="J31" s="43" t="s">
        <v>87</v>
      </c>
      <c r="K31" s="164"/>
      <c r="L31" s="27"/>
      <c r="M31" s="128"/>
      <c r="N31" s="43" t="s">
        <v>688</v>
      </c>
      <c r="O31" s="135"/>
      <c r="P31" s="31">
        <f t="shared" si="0"/>
        <v>-875.0099999999984</v>
      </c>
      <c r="Q31" s="31">
        <f>SUBTOTAL(9,$F$2:F31)</f>
        <v>8775.0099999999984</v>
      </c>
      <c r="R31" s="31">
        <f>SUBTOTAL(9,$G$2:G31)</f>
        <v>7900</v>
      </c>
    </row>
    <row r="32" spans="1:18" ht="15.75" customHeight="1">
      <c r="A32" s="145" t="s">
        <v>5</v>
      </c>
      <c r="B32" s="28">
        <v>43115</v>
      </c>
      <c r="C32" s="27" t="s">
        <v>1264</v>
      </c>
      <c r="D32" s="52"/>
      <c r="F32" s="120"/>
      <c r="G32" s="120"/>
      <c r="H32" s="120">
        <v>1289.5999999999999</v>
      </c>
      <c r="I32" s="27"/>
      <c r="J32" s="43" t="s">
        <v>87</v>
      </c>
      <c r="K32" s="164"/>
      <c r="L32" s="27"/>
      <c r="M32" s="128"/>
      <c r="N32" s="43" t="s">
        <v>688</v>
      </c>
      <c r="O32" s="135"/>
      <c r="P32" s="31">
        <f t="shared" si="0"/>
        <v>-875.0099999999984</v>
      </c>
      <c r="Q32" s="31">
        <f>SUBTOTAL(9,$F$2:F32)</f>
        <v>8775.0099999999984</v>
      </c>
      <c r="R32" s="31">
        <f>SUBTOTAL(9,$G$2:G32)</f>
        <v>7900</v>
      </c>
    </row>
    <row r="33" spans="1:18" ht="15.75" customHeight="1">
      <c r="A33" s="145" t="s">
        <v>5</v>
      </c>
      <c r="B33" s="28">
        <v>43117</v>
      </c>
      <c r="C33" s="27" t="s">
        <v>1266</v>
      </c>
      <c r="D33" s="52"/>
      <c r="F33" s="120">
        <v>877</v>
      </c>
      <c r="G33" s="120"/>
      <c r="H33" s="120"/>
      <c r="I33" s="27">
        <v>5000121</v>
      </c>
      <c r="J33" s="43" t="s">
        <v>87</v>
      </c>
      <c r="K33" s="164" t="s">
        <v>1267</v>
      </c>
      <c r="L33" s="27">
        <v>8146</v>
      </c>
      <c r="M33" s="128"/>
      <c r="N33" s="43" t="s">
        <v>688</v>
      </c>
      <c r="O33" s="135"/>
      <c r="P33" s="31">
        <f t="shared" si="0"/>
        <v>-1752.0099999999984</v>
      </c>
      <c r="Q33" s="31">
        <f>SUBTOTAL(9,$F$2:F33)</f>
        <v>9652.0099999999984</v>
      </c>
      <c r="R33" s="31">
        <f>SUBTOTAL(9,$G$2:G33)</f>
        <v>7900</v>
      </c>
    </row>
    <row r="34" spans="1:18" ht="15.75" customHeight="1">
      <c r="A34" s="145" t="s">
        <v>5</v>
      </c>
      <c r="B34" s="28">
        <v>43120</v>
      </c>
      <c r="C34" s="27" t="s">
        <v>1268</v>
      </c>
      <c r="D34" s="52"/>
      <c r="F34" s="120">
        <v>150</v>
      </c>
      <c r="G34" s="120"/>
      <c r="H34" s="120"/>
      <c r="I34" s="27">
        <v>5000122</v>
      </c>
      <c r="J34" s="43" t="s">
        <v>87</v>
      </c>
      <c r="K34" s="164" t="s">
        <v>1269</v>
      </c>
      <c r="L34" s="27">
        <v>9848</v>
      </c>
      <c r="M34" s="128"/>
      <c r="N34" s="43" t="s">
        <v>688</v>
      </c>
      <c r="O34" s="135"/>
      <c r="P34" s="31">
        <f t="shared" si="0"/>
        <v>-1902.0099999999984</v>
      </c>
      <c r="Q34" s="31">
        <f>SUBTOTAL(9,$F$2:F34)</f>
        <v>9802.0099999999984</v>
      </c>
      <c r="R34" s="31">
        <f>SUBTOTAL(9,$G$2:G34)</f>
        <v>7900</v>
      </c>
    </row>
    <row r="35" spans="1:18" ht="15.75" customHeight="1">
      <c r="A35" s="145" t="s">
        <v>5</v>
      </c>
      <c r="B35" s="28">
        <v>43123</v>
      </c>
      <c r="C35" s="27" t="s">
        <v>598</v>
      </c>
      <c r="D35" s="52"/>
      <c r="F35" s="120"/>
      <c r="G35" s="120">
        <v>1000</v>
      </c>
      <c r="H35" s="120"/>
      <c r="I35" s="27"/>
      <c r="J35" s="43" t="s">
        <v>87</v>
      </c>
      <c r="K35" s="164"/>
      <c r="L35" s="27">
        <v>146</v>
      </c>
      <c r="M35" s="128"/>
      <c r="N35" s="43" t="s">
        <v>688</v>
      </c>
      <c r="O35" s="135"/>
      <c r="P35" s="31">
        <f t="shared" si="0"/>
        <v>-902.0099999999984</v>
      </c>
      <c r="Q35" s="31">
        <f>SUBTOTAL(9,$F$2:F35)</f>
        <v>9802.0099999999984</v>
      </c>
      <c r="R35" s="31">
        <f>SUBTOTAL(9,$G$2:G35)</f>
        <v>8900</v>
      </c>
    </row>
    <row r="36" spans="1:18" ht="15.75" customHeight="1">
      <c r="A36" s="145" t="s">
        <v>5</v>
      </c>
      <c r="B36" s="28">
        <v>43130</v>
      </c>
      <c r="C36" s="27" t="s">
        <v>1270</v>
      </c>
      <c r="D36" s="52"/>
      <c r="F36" s="120">
        <v>596</v>
      </c>
      <c r="G36" s="120"/>
      <c r="H36" s="120"/>
      <c r="I36" s="27" t="s">
        <v>89</v>
      </c>
      <c r="J36" s="43" t="s">
        <v>87</v>
      </c>
      <c r="K36" s="164" t="s">
        <v>725</v>
      </c>
      <c r="L36" s="27" t="s">
        <v>1271</v>
      </c>
      <c r="M36" s="128"/>
      <c r="N36" s="43" t="s">
        <v>688</v>
      </c>
      <c r="O36" s="135"/>
      <c r="P36" s="31">
        <f t="shared" si="0"/>
        <v>-1498.0099999999984</v>
      </c>
      <c r="Q36" s="31">
        <f>SUBTOTAL(9,$F$2:F36)</f>
        <v>10398.009999999998</v>
      </c>
      <c r="R36" s="31">
        <f>SUBTOTAL(9,$G$2:G36)</f>
        <v>8900</v>
      </c>
    </row>
    <row r="37" spans="1:18" ht="15.75" customHeight="1">
      <c r="A37" s="145" t="s">
        <v>5</v>
      </c>
      <c r="B37" s="28">
        <v>43130</v>
      </c>
      <c r="C37" s="27" t="s">
        <v>1272</v>
      </c>
      <c r="D37" s="52"/>
      <c r="F37" s="120"/>
      <c r="G37" s="120">
        <v>2016</v>
      </c>
      <c r="H37" s="120"/>
      <c r="I37" s="27" t="s">
        <v>763</v>
      </c>
      <c r="J37" s="43" t="s">
        <v>87</v>
      </c>
      <c r="K37" s="164"/>
      <c r="L37" s="27">
        <v>144</v>
      </c>
      <c r="M37" s="128"/>
      <c r="N37" s="43" t="s">
        <v>688</v>
      </c>
      <c r="O37" s="135"/>
      <c r="P37" s="31">
        <f t="shared" si="0"/>
        <v>517.9900000000016</v>
      </c>
      <c r="Q37" s="31">
        <f>SUBTOTAL(9,$F$2:F37)</f>
        <v>10398.009999999998</v>
      </c>
      <c r="R37" s="31">
        <f>SUBTOTAL(9,$G$2:G37)</f>
        <v>10916</v>
      </c>
    </row>
    <row r="38" spans="1:18" ht="15.75" customHeight="1">
      <c r="A38" s="145" t="s">
        <v>5</v>
      </c>
      <c r="B38" s="28">
        <v>43130</v>
      </c>
      <c r="C38" s="27" t="s">
        <v>1273</v>
      </c>
      <c r="D38" s="52"/>
      <c r="F38" s="120"/>
      <c r="G38" s="120">
        <v>520</v>
      </c>
      <c r="H38" s="120"/>
      <c r="I38" s="27" t="s">
        <v>1274</v>
      </c>
      <c r="J38" s="43" t="s">
        <v>87</v>
      </c>
      <c r="K38" s="164"/>
      <c r="L38" s="27">
        <v>141</v>
      </c>
      <c r="M38" s="128"/>
      <c r="N38" s="43" t="s">
        <v>688</v>
      </c>
      <c r="O38" s="135"/>
      <c r="P38" s="31">
        <f t="shared" si="0"/>
        <v>1037.9900000000016</v>
      </c>
      <c r="Q38" s="31">
        <f>SUBTOTAL(9,$F$2:F38)</f>
        <v>10398.009999999998</v>
      </c>
      <c r="R38" s="31">
        <f>SUBTOTAL(9,$G$2:G38)</f>
        <v>11436</v>
      </c>
    </row>
    <row r="39" spans="1:18" ht="15.75" customHeight="1">
      <c r="A39" s="145" t="s">
        <v>5</v>
      </c>
      <c r="B39" s="28">
        <v>43131</v>
      </c>
      <c r="C39" s="27" t="s">
        <v>1273</v>
      </c>
      <c r="D39" s="52"/>
      <c r="F39" s="120"/>
      <c r="G39" s="120">
        <v>15</v>
      </c>
      <c r="H39" s="120"/>
      <c r="I39" s="27" t="s">
        <v>1275</v>
      </c>
      <c r="J39" s="43" t="s">
        <v>87</v>
      </c>
      <c r="K39" s="164"/>
      <c r="L39" s="27"/>
      <c r="M39" s="128"/>
      <c r="N39" s="43" t="s">
        <v>688</v>
      </c>
      <c r="O39" s="135"/>
      <c r="P39" s="31">
        <f t="shared" si="0"/>
        <v>1052.9900000000016</v>
      </c>
      <c r="Q39" s="31">
        <f>SUBTOTAL(9,$F$2:F39)</f>
        <v>10398.009999999998</v>
      </c>
      <c r="R39" s="31">
        <f>SUBTOTAL(9,$G$2:G39)</f>
        <v>11451</v>
      </c>
    </row>
    <row r="40" spans="1:18" ht="15.75" customHeight="1">
      <c r="A40" s="145" t="s">
        <v>5</v>
      </c>
      <c r="B40" s="28">
        <v>43132</v>
      </c>
      <c r="C40" s="27" t="s">
        <v>1276</v>
      </c>
      <c r="D40" s="52"/>
      <c r="F40" s="120">
        <v>645</v>
      </c>
      <c r="G40" s="120"/>
      <c r="H40" s="120"/>
      <c r="I40" s="27">
        <v>5000124</v>
      </c>
      <c r="J40" s="43" t="s">
        <v>87</v>
      </c>
      <c r="K40" s="164" t="s">
        <v>1277</v>
      </c>
      <c r="L40" s="27"/>
      <c r="M40" s="128"/>
      <c r="N40" s="43" t="s">
        <v>688</v>
      </c>
      <c r="O40" s="135"/>
      <c r="P40" s="31">
        <f t="shared" si="0"/>
        <v>407.9900000000016</v>
      </c>
      <c r="Q40" s="31">
        <f>SUBTOTAL(9,$F$2:F40)</f>
        <v>11043.009999999998</v>
      </c>
      <c r="R40" s="31">
        <f>SUBTOTAL(9,$G$2:G40)</f>
        <v>11451</v>
      </c>
    </row>
    <row r="41" spans="1:18" ht="15.75" customHeight="1">
      <c r="A41" s="145" t="s">
        <v>5</v>
      </c>
      <c r="B41" s="28">
        <v>43132</v>
      </c>
      <c r="C41" s="27" t="s">
        <v>1278</v>
      </c>
      <c r="D41" s="52"/>
      <c r="F41" s="120">
        <v>12318</v>
      </c>
      <c r="G41" s="120"/>
      <c r="H41" s="120"/>
      <c r="I41" s="27" t="s">
        <v>89</v>
      </c>
      <c r="J41" s="43" t="s">
        <v>87</v>
      </c>
      <c r="K41" s="164" t="s">
        <v>1279</v>
      </c>
      <c r="L41" s="27">
        <v>1288447</v>
      </c>
      <c r="M41" s="128"/>
      <c r="N41" s="43" t="s">
        <v>688</v>
      </c>
      <c r="O41" s="135"/>
      <c r="P41" s="31">
        <f t="shared" si="0"/>
        <v>-11910.009999999998</v>
      </c>
      <c r="Q41" s="31">
        <f>SUBTOTAL(9,$F$2:F41)</f>
        <v>23361.01</v>
      </c>
      <c r="R41" s="31">
        <f>SUBTOTAL(9,$G$2:G41)</f>
        <v>11451</v>
      </c>
    </row>
    <row r="42" spans="1:18" ht="15.75" customHeight="1">
      <c r="A42" s="145" t="s">
        <v>5</v>
      </c>
      <c r="B42" s="28">
        <v>43137</v>
      </c>
      <c r="C42" s="27" t="s">
        <v>1280</v>
      </c>
      <c r="D42" s="52"/>
      <c r="F42" s="120">
        <v>800</v>
      </c>
      <c r="G42" s="120"/>
      <c r="H42" s="120"/>
      <c r="I42" s="27" t="s">
        <v>594</v>
      </c>
      <c r="J42" s="43" t="s">
        <v>87</v>
      </c>
      <c r="K42" s="164" t="s">
        <v>1281</v>
      </c>
      <c r="L42" s="27"/>
      <c r="M42" s="128"/>
      <c r="N42" s="43" t="s">
        <v>688</v>
      </c>
      <c r="O42" s="135"/>
      <c r="P42" s="31">
        <f t="shared" si="0"/>
        <v>-12710.009999999998</v>
      </c>
      <c r="Q42" s="31">
        <f>SUBTOTAL(9,$F$2:F42)</f>
        <v>24161.01</v>
      </c>
      <c r="R42" s="31">
        <f>SUBTOTAL(9,$G$2:G42)</f>
        <v>11451</v>
      </c>
    </row>
    <row r="43" spans="1:18" ht="15.75" customHeight="1">
      <c r="A43" s="145" t="s">
        <v>5</v>
      </c>
      <c r="B43" s="28">
        <v>43137</v>
      </c>
      <c r="C43" s="27" t="s">
        <v>598</v>
      </c>
      <c r="D43" s="52"/>
      <c r="F43" s="120"/>
      <c r="G43" s="120">
        <v>12318</v>
      </c>
      <c r="H43" s="120"/>
      <c r="I43" s="27" t="s">
        <v>594</v>
      </c>
      <c r="J43" s="43" t="s">
        <v>87</v>
      </c>
      <c r="K43" s="164" t="s">
        <v>1244</v>
      </c>
      <c r="L43" s="27">
        <v>147</v>
      </c>
      <c r="M43" s="128"/>
      <c r="N43" s="43" t="s">
        <v>688</v>
      </c>
      <c r="O43" s="135"/>
      <c r="P43" s="31">
        <f t="shared" si="0"/>
        <v>-392.0099999999984</v>
      </c>
      <c r="Q43" s="31">
        <f>SUBTOTAL(9,$F$2:F43)</f>
        <v>24161.01</v>
      </c>
      <c r="R43" s="31">
        <f>SUBTOTAL(9,$G$2:G43)</f>
        <v>23769</v>
      </c>
    </row>
    <row r="44" spans="1:18" ht="15.75" customHeight="1">
      <c r="A44" s="145" t="s">
        <v>5</v>
      </c>
      <c r="B44" s="28">
        <v>43138</v>
      </c>
      <c r="C44" s="27" t="s">
        <v>799</v>
      </c>
      <c r="D44" s="52"/>
      <c r="F44" s="120">
        <v>320</v>
      </c>
      <c r="G44" s="120"/>
      <c r="H44" s="120"/>
      <c r="I44" s="27" t="s">
        <v>594</v>
      </c>
      <c r="J44" s="43" t="s">
        <v>87</v>
      </c>
      <c r="K44" s="164"/>
      <c r="L44" s="27"/>
      <c r="M44" s="128"/>
      <c r="N44" s="43" t="s">
        <v>688</v>
      </c>
      <c r="O44" s="135"/>
      <c r="P44" s="31">
        <f t="shared" si="0"/>
        <v>-712.0099999999984</v>
      </c>
      <c r="Q44" s="31">
        <f>SUBTOTAL(9,$F$2:F44)</f>
        <v>24481.01</v>
      </c>
      <c r="R44" s="31">
        <f>SUBTOTAL(9,$G$2:G44)</f>
        <v>23769</v>
      </c>
    </row>
    <row r="45" spans="1:18" ht="15.75" customHeight="1">
      <c r="A45" s="145" t="s">
        <v>5</v>
      </c>
      <c r="B45" s="28">
        <v>43164</v>
      </c>
      <c r="C45" s="27" t="s">
        <v>1282</v>
      </c>
      <c r="D45" s="52"/>
      <c r="F45" s="120">
        <v>250</v>
      </c>
      <c r="G45" s="120"/>
      <c r="H45" s="120"/>
      <c r="I45" s="27"/>
      <c r="J45" s="43" t="s">
        <v>87</v>
      </c>
      <c r="K45" s="164"/>
      <c r="L45" s="27"/>
      <c r="M45" s="128"/>
      <c r="N45" s="43" t="s">
        <v>688</v>
      </c>
      <c r="O45" s="135"/>
      <c r="P45" s="31">
        <f t="shared" si="0"/>
        <v>-962.0099999999984</v>
      </c>
      <c r="Q45" s="31">
        <f>SUBTOTAL(9,$F$2:F45)</f>
        <v>24731.01</v>
      </c>
      <c r="R45" s="31">
        <f>SUBTOTAL(9,$G$2:G45)</f>
        <v>23769</v>
      </c>
    </row>
    <row r="46" spans="1:18" ht="15.75" customHeight="1">
      <c r="A46" s="145" t="s">
        <v>5</v>
      </c>
      <c r="B46" s="28">
        <v>43164</v>
      </c>
      <c r="C46" s="27" t="s">
        <v>724</v>
      </c>
      <c r="D46" s="52"/>
      <c r="F46" s="120">
        <v>450</v>
      </c>
      <c r="G46" s="120"/>
      <c r="H46" s="120"/>
      <c r="I46" s="27">
        <v>5000177</v>
      </c>
      <c r="J46" s="43" t="s">
        <v>87</v>
      </c>
      <c r="K46" s="164" t="s">
        <v>1283</v>
      </c>
      <c r="L46" s="27">
        <v>2060</v>
      </c>
      <c r="M46" s="128"/>
      <c r="N46" s="43" t="s">
        <v>688</v>
      </c>
      <c r="O46" s="135"/>
      <c r="P46" s="31">
        <f t="shared" si="0"/>
        <v>-1412.0099999999984</v>
      </c>
      <c r="Q46" s="31">
        <f>SUBTOTAL(9,$F$2:F46)</f>
        <v>25181.01</v>
      </c>
      <c r="R46" s="31">
        <f>SUBTOTAL(9,$G$2:G46)</f>
        <v>23769</v>
      </c>
    </row>
    <row r="47" spans="1:18" ht="15.75" customHeight="1">
      <c r="A47" s="145" t="s">
        <v>5</v>
      </c>
      <c r="B47" s="28">
        <v>43164</v>
      </c>
      <c r="C47" s="27" t="s">
        <v>1252</v>
      </c>
      <c r="D47" s="52"/>
      <c r="F47" s="120">
        <v>9.5</v>
      </c>
      <c r="G47" s="120"/>
      <c r="H47" s="120"/>
      <c r="I47" s="27" t="s">
        <v>89</v>
      </c>
      <c r="J47" s="43" t="s">
        <v>87</v>
      </c>
      <c r="K47" s="164" t="s">
        <v>1294</v>
      </c>
      <c r="L47" s="27"/>
      <c r="M47" s="128"/>
      <c r="N47" s="43" t="s">
        <v>688</v>
      </c>
      <c r="O47" s="135"/>
      <c r="P47" s="31">
        <f t="shared" si="0"/>
        <v>-1421.5099999999984</v>
      </c>
      <c r="Q47" s="31">
        <f>SUBTOTAL(9,$F$2:F47)</f>
        <v>25190.51</v>
      </c>
      <c r="R47" s="31">
        <f>SUBTOTAL(9,$G$2:G47)</f>
        <v>23769</v>
      </c>
    </row>
    <row r="48" spans="1:18" ht="15.75" customHeight="1">
      <c r="A48" s="145" t="s">
        <v>5</v>
      </c>
      <c r="B48" s="28">
        <v>43171</v>
      </c>
      <c r="C48" s="27" t="s">
        <v>1289</v>
      </c>
      <c r="D48" s="52"/>
      <c r="F48" s="120">
        <v>525</v>
      </c>
      <c r="G48" s="120"/>
      <c r="H48" s="120"/>
      <c r="I48" s="27" t="s">
        <v>89</v>
      </c>
      <c r="J48" s="43" t="s">
        <v>87</v>
      </c>
      <c r="K48" s="164"/>
      <c r="L48" s="27"/>
      <c r="M48" s="128"/>
      <c r="N48" s="43" t="s">
        <v>688</v>
      </c>
      <c r="O48" s="135"/>
      <c r="P48" s="31">
        <f t="shared" si="0"/>
        <v>-1946.5099999999984</v>
      </c>
      <c r="Q48" s="31">
        <f>SUBTOTAL(9,$F$2:F48)</f>
        <v>25715.51</v>
      </c>
      <c r="R48" s="31">
        <f>SUBTOTAL(9,$G$2:G48)</f>
        <v>23769</v>
      </c>
    </row>
    <row r="49" spans="1:18" ht="15.75" customHeight="1">
      <c r="A49" s="145" t="s">
        <v>5</v>
      </c>
      <c r="B49" s="28">
        <v>43172</v>
      </c>
      <c r="C49" s="27" t="s">
        <v>762</v>
      </c>
      <c r="D49" s="52"/>
      <c r="F49" s="120">
        <v>659.06</v>
      </c>
      <c r="G49" s="120"/>
      <c r="H49" s="120"/>
      <c r="I49" s="27"/>
      <c r="J49" s="43" t="s">
        <v>87</v>
      </c>
      <c r="K49" s="164"/>
      <c r="L49" s="27"/>
      <c r="M49" s="128"/>
      <c r="N49" s="43" t="s">
        <v>688</v>
      </c>
      <c r="O49" s="135"/>
      <c r="P49" s="31">
        <f t="shared" si="0"/>
        <v>-2605.5699999999997</v>
      </c>
      <c r="Q49" s="31">
        <f>SUBTOTAL(9,$F$2:F49)</f>
        <v>26374.57</v>
      </c>
      <c r="R49" s="31">
        <f>SUBTOTAL(9,$G$2:G49)</f>
        <v>23769</v>
      </c>
    </row>
    <row r="50" spans="1:18" ht="15.75" customHeight="1">
      <c r="A50" s="145" t="s">
        <v>5</v>
      </c>
      <c r="B50" s="28">
        <v>43173</v>
      </c>
      <c r="C50" s="27" t="s">
        <v>1284</v>
      </c>
      <c r="D50" s="52"/>
      <c r="F50" s="120"/>
      <c r="G50" s="120"/>
      <c r="H50" s="120">
        <v>6000</v>
      </c>
      <c r="I50" s="27" t="s">
        <v>594</v>
      </c>
      <c r="J50" s="43" t="s">
        <v>87</v>
      </c>
      <c r="K50" s="164" t="s">
        <v>1285</v>
      </c>
      <c r="L50" s="27" t="s">
        <v>721</v>
      </c>
      <c r="M50" s="128"/>
      <c r="N50" s="43" t="s">
        <v>688</v>
      </c>
      <c r="O50" s="135"/>
      <c r="P50" s="31">
        <f t="shared" si="0"/>
        <v>-2605.5699999999997</v>
      </c>
      <c r="Q50" s="31">
        <f>SUBTOTAL(9,$F$2:F50)</f>
        <v>26374.57</v>
      </c>
      <c r="R50" s="31">
        <f>SUBTOTAL(9,$G$2:G50)</f>
        <v>23769</v>
      </c>
    </row>
    <row r="51" spans="1:18" ht="15.75" customHeight="1">
      <c r="A51" s="145" t="s">
        <v>5</v>
      </c>
      <c r="B51" s="28">
        <v>43178</v>
      </c>
      <c r="C51" s="27" t="s">
        <v>1286</v>
      </c>
      <c r="D51" s="52"/>
      <c r="F51" s="120">
        <v>519</v>
      </c>
      <c r="G51" s="120"/>
      <c r="H51" s="120"/>
      <c r="I51" s="27" t="s">
        <v>89</v>
      </c>
      <c r="J51" s="43" t="s">
        <v>87</v>
      </c>
      <c r="K51" s="164" t="s">
        <v>1287</v>
      </c>
      <c r="L51" s="27">
        <v>2018020147</v>
      </c>
      <c r="M51" s="128"/>
      <c r="N51" s="43" t="s">
        <v>688</v>
      </c>
      <c r="O51" s="135"/>
      <c r="P51" s="31">
        <f t="shared" si="0"/>
        <v>-3124.5699999999997</v>
      </c>
      <c r="Q51" s="31">
        <f>SUBTOTAL(9,$F$2:F51)</f>
        <v>26893.57</v>
      </c>
      <c r="R51" s="31">
        <f>SUBTOTAL(9,$G$2:G51)</f>
        <v>23769</v>
      </c>
    </row>
    <row r="52" spans="1:18" ht="15.75" customHeight="1">
      <c r="A52" s="145" t="s">
        <v>5</v>
      </c>
      <c r="B52" s="28">
        <v>43181</v>
      </c>
      <c r="C52" s="27" t="s">
        <v>1290</v>
      </c>
      <c r="D52" s="52"/>
      <c r="F52" s="120">
        <v>15</v>
      </c>
      <c r="G52" s="120"/>
      <c r="H52" s="120"/>
      <c r="I52" s="27" t="s">
        <v>89</v>
      </c>
      <c r="J52" s="43" t="s">
        <v>87</v>
      </c>
      <c r="K52" s="164"/>
      <c r="L52" s="27"/>
      <c r="M52" s="128"/>
      <c r="N52" s="43" t="s">
        <v>688</v>
      </c>
      <c r="O52" s="135"/>
      <c r="P52" s="31">
        <f t="shared" si="0"/>
        <v>-3139.5699999999997</v>
      </c>
      <c r="Q52" s="31">
        <f>SUBTOTAL(9,$F$2:F52)</f>
        <v>26908.57</v>
      </c>
      <c r="R52" s="31">
        <f>SUBTOTAL(9,$G$2:G52)</f>
        <v>23769</v>
      </c>
    </row>
    <row r="53" spans="1:18" ht="15.75" customHeight="1">
      <c r="A53" s="145" t="s">
        <v>5</v>
      </c>
      <c r="B53" s="28">
        <v>43186</v>
      </c>
      <c r="C53" s="27" t="s">
        <v>1288</v>
      </c>
      <c r="D53" s="52"/>
      <c r="F53" s="120">
        <v>257</v>
      </c>
      <c r="G53" s="120"/>
      <c r="H53" s="120"/>
      <c r="I53" s="27" t="s">
        <v>89</v>
      </c>
      <c r="J53" s="43" t="s">
        <v>87</v>
      </c>
      <c r="K53" s="164" t="s">
        <v>725</v>
      </c>
      <c r="L53" s="27">
        <v>96001004</v>
      </c>
      <c r="M53" s="128"/>
      <c r="N53" s="43" t="s">
        <v>688</v>
      </c>
      <c r="O53" s="135"/>
      <c r="P53" s="31">
        <f t="shared" si="0"/>
        <v>-3396.5699999999997</v>
      </c>
      <c r="Q53" s="31">
        <f>SUBTOTAL(9,$F$2:F53)</f>
        <v>27165.57</v>
      </c>
      <c r="R53" s="31">
        <f>SUBTOTAL(9,$G$2:G53)</f>
        <v>23769</v>
      </c>
    </row>
    <row r="54" spans="1:18" ht="15.75" customHeight="1">
      <c r="A54" s="145" t="s">
        <v>5</v>
      </c>
      <c r="B54" s="28">
        <v>43191</v>
      </c>
      <c r="C54" s="27" t="s">
        <v>1291</v>
      </c>
      <c r="D54" s="52"/>
      <c r="F54" s="120">
        <v>420</v>
      </c>
      <c r="G54" s="120"/>
      <c r="H54" s="120"/>
      <c r="I54" s="27"/>
      <c r="J54" s="43" t="s">
        <v>87</v>
      </c>
      <c r="K54" s="164"/>
      <c r="L54" s="27"/>
      <c r="M54" s="128"/>
      <c r="N54" s="43" t="s">
        <v>688</v>
      </c>
      <c r="O54" s="135"/>
      <c r="P54" s="31">
        <f t="shared" si="0"/>
        <v>-3816.5699999999997</v>
      </c>
      <c r="Q54" s="31">
        <f>SUBTOTAL(9,$F$2:F54)</f>
        <v>27585.57</v>
      </c>
      <c r="R54" s="31">
        <f>SUBTOTAL(9,$G$2:G54)</f>
        <v>23769</v>
      </c>
    </row>
    <row r="55" spans="1:18" ht="15.75" customHeight="1">
      <c r="A55" s="145" t="s">
        <v>5</v>
      </c>
      <c r="B55" s="28">
        <v>43191</v>
      </c>
      <c r="C55" s="27" t="s">
        <v>1289</v>
      </c>
      <c r="D55" s="52"/>
      <c r="F55" s="120">
        <v>30.52</v>
      </c>
      <c r="G55" s="120"/>
      <c r="H55" s="120"/>
      <c r="I55" s="27"/>
      <c r="J55" s="43" t="s">
        <v>87</v>
      </c>
      <c r="K55" s="164"/>
      <c r="L55" s="27"/>
      <c r="M55" s="128"/>
      <c r="N55" s="43" t="s">
        <v>688</v>
      </c>
      <c r="O55" s="135"/>
      <c r="P55" s="31">
        <f t="shared" si="0"/>
        <v>-3847.09</v>
      </c>
      <c r="Q55" s="31">
        <f>SUBTOTAL(9,$F$2:F55)</f>
        <v>27616.09</v>
      </c>
      <c r="R55" s="31">
        <f>SUBTOTAL(9,$G$2:G55)</f>
        <v>23769</v>
      </c>
    </row>
    <row r="56" spans="1:18" ht="15.75" customHeight="1">
      <c r="A56" s="145" t="s">
        <v>5</v>
      </c>
      <c r="B56" s="28">
        <v>43212</v>
      </c>
      <c r="C56" s="27" t="s">
        <v>1292</v>
      </c>
      <c r="D56" s="52"/>
      <c r="F56" s="120">
        <v>500</v>
      </c>
      <c r="G56" s="120"/>
      <c r="H56" s="120"/>
      <c r="I56" s="27">
        <v>5000176</v>
      </c>
      <c r="J56" s="43" t="s">
        <v>87</v>
      </c>
      <c r="K56" s="164" t="s">
        <v>1293</v>
      </c>
      <c r="L56" s="27" t="s">
        <v>721</v>
      </c>
      <c r="M56" s="128"/>
      <c r="N56" s="43" t="s">
        <v>688</v>
      </c>
      <c r="O56" s="135"/>
      <c r="P56" s="31">
        <f t="shared" si="0"/>
        <v>-4347.09</v>
      </c>
      <c r="Q56" s="31">
        <f>SUBTOTAL(9,$F$2:F56)</f>
        <v>28116.09</v>
      </c>
      <c r="R56" s="31">
        <f>SUBTOTAL(9,$G$2:G56)</f>
        <v>23769</v>
      </c>
    </row>
    <row r="57" spans="1:18" ht="15.75" customHeight="1">
      <c r="A57" s="145" t="s">
        <v>5</v>
      </c>
      <c r="B57" s="28">
        <v>43219</v>
      </c>
      <c r="C57" s="27" t="s">
        <v>598</v>
      </c>
      <c r="D57" s="52"/>
      <c r="F57" s="120"/>
      <c r="G57" s="120">
        <v>4000</v>
      </c>
      <c r="H57" s="120"/>
      <c r="I57" s="27" t="s">
        <v>594</v>
      </c>
      <c r="J57" s="43" t="s">
        <v>87</v>
      </c>
      <c r="K57" s="164" t="s">
        <v>170</v>
      </c>
      <c r="L57" s="27">
        <v>179</v>
      </c>
      <c r="M57" s="128"/>
      <c r="N57" s="43" t="s">
        <v>688</v>
      </c>
      <c r="O57" s="135"/>
      <c r="P57" s="31">
        <f t="shared" si="0"/>
        <v>-347.09000000000015</v>
      </c>
      <c r="Q57" s="31">
        <f>SUBTOTAL(9,$F$2:F57)</f>
        <v>28116.09</v>
      </c>
      <c r="R57" s="31">
        <f>SUBTOTAL(9,$G$2:G57)</f>
        <v>27769</v>
      </c>
    </row>
    <row r="58" spans="1:18" ht="15.75" customHeight="1">
      <c r="A58" s="145" t="s">
        <v>5</v>
      </c>
      <c r="B58" s="28">
        <v>43227</v>
      </c>
      <c r="C58" s="27" t="s">
        <v>800</v>
      </c>
      <c r="D58" s="52"/>
      <c r="F58" s="120">
        <v>57.52</v>
      </c>
      <c r="G58" s="120"/>
      <c r="H58" s="120"/>
      <c r="I58" s="27" t="s">
        <v>594</v>
      </c>
      <c r="J58" s="43" t="s">
        <v>87</v>
      </c>
      <c r="K58" s="164"/>
      <c r="L58" s="27"/>
      <c r="M58" s="128"/>
      <c r="N58" s="43" t="s">
        <v>688</v>
      </c>
      <c r="O58" s="135"/>
      <c r="P58" s="31">
        <f t="shared" si="0"/>
        <v>-404.61000000000058</v>
      </c>
      <c r="Q58" s="31">
        <f>SUBTOTAL(9,$F$2:F58)</f>
        <v>28173.61</v>
      </c>
      <c r="R58" s="31">
        <f>SUBTOTAL(9,$G$2:G58)</f>
        <v>27769</v>
      </c>
    </row>
    <row r="59" spans="1:18" ht="15.75" customHeight="1">
      <c r="A59" s="145" t="s">
        <v>5</v>
      </c>
      <c r="B59" s="28">
        <v>43238</v>
      </c>
      <c r="C59" s="27" t="s">
        <v>1296</v>
      </c>
      <c r="D59" s="52"/>
      <c r="F59" s="120"/>
      <c r="G59" s="120"/>
      <c r="H59" s="120">
        <v>15000</v>
      </c>
      <c r="I59" s="27" t="s">
        <v>594</v>
      </c>
      <c r="J59" s="43" t="s">
        <v>87</v>
      </c>
      <c r="K59" s="164" t="s">
        <v>791</v>
      </c>
      <c r="L59" s="27">
        <v>47</v>
      </c>
      <c r="M59" s="128"/>
      <c r="N59" s="43" t="s">
        <v>688</v>
      </c>
      <c r="O59" s="135"/>
      <c r="P59" s="31">
        <f t="shared" si="0"/>
        <v>-404.61000000000058</v>
      </c>
      <c r="Q59" s="31">
        <f>SUBTOTAL(9,$F$2:F59)</f>
        <v>28173.61</v>
      </c>
      <c r="R59" s="31">
        <f>SUBTOTAL(9,$G$2:G59)</f>
        <v>27769</v>
      </c>
    </row>
    <row r="60" spans="1:18" ht="15.75" customHeight="1">
      <c r="A60" s="145" t="s">
        <v>5</v>
      </c>
      <c r="B60" s="28">
        <v>43242</v>
      </c>
      <c r="C60" s="27" t="s">
        <v>1295</v>
      </c>
      <c r="D60" s="52"/>
      <c r="F60" s="120"/>
      <c r="G60" s="120">
        <v>150</v>
      </c>
      <c r="H60" s="120"/>
      <c r="I60" s="27" t="s">
        <v>622</v>
      </c>
      <c r="J60" s="43" t="s">
        <v>87</v>
      </c>
      <c r="K60" s="164"/>
      <c r="L60" s="27"/>
      <c r="M60" s="128"/>
      <c r="N60" s="43" t="s">
        <v>688</v>
      </c>
      <c r="O60" s="135"/>
      <c r="P60" s="31">
        <f t="shared" si="0"/>
        <v>-254.61000000000058</v>
      </c>
      <c r="Q60" s="31">
        <f>SUBTOTAL(9,$F$2:F60)</f>
        <v>28173.61</v>
      </c>
      <c r="R60" s="31">
        <f>SUBTOTAL(9,$G$2:G60)</f>
        <v>27919</v>
      </c>
    </row>
    <row r="61" spans="1:18" ht="15.75" customHeight="1">
      <c r="A61" s="145" t="s">
        <v>5</v>
      </c>
      <c r="B61" s="28">
        <v>43245</v>
      </c>
      <c r="C61" s="27" t="s">
        <v>796</v>
      </c>
      <c r="D61" s="52"/>
      <c r="F61" s="120">
        <v>550</v>
      </c>
      <c r="G61" s="120"/>
      <c r="H61" s="120"/>
      <c r="I61" s="27" t="s">
        <v>594</v>
      </c>
      <c r="J61" s="43" t="s">
        <v>87</v>
      </c>
      <c r="K61" s="164" t="s">
        <v>699</v>
      </c>
      <c r="L61" s="27">
        <v>2802</v>
      </c>
      <c r="M61" s="128"/>
      <c r="N61" s="43" t="s">
        <v>688</v>
      </c>
      <c r="O61" s="135"/>
      <c r="P61" s="31">
        <f t="shared" si="0"/>
        <v>-804.61000000000058</v>
      </c>
      <c r="Q61" s="31">
        <f>SUBTOTAL(9,$F$2:F61)</f>
        <v>28723.61</v>
      </c>
      <c r="R61" s="31">
        <f>SUBTOTAL(9,$G$2:G61)</f>
        <v>27919</v>
      </c>
    </row>
    <row r="62" spans="1:18" ht="15.75" customHeight="1">
      <c r="A62" s="145" t="s">
        <v>5</v>
      </c>
      <c r="B62" s="28">
        <v>43248</v>
      </c>
      <c r="C62" s="27" t="s">
        <v>1296</v>
      </c>
      <c r="D62" s="52"/>
      <c r="F62" s="120"/>
      <c r="G62" s="120"/>
      <c r="H62" s="120">
        <v>5000</v>
      </c>
      <c r="I62" s="27" t="s">
        <v>594</v>
      </c>
      <c r="J62" s="43" t="s">
        <v>87</v>
      </c>
      <c r="K62" s="164" t="s">
        <v>1297</v>
      </c>
      <c r="L62" s="27">
        <v>47</v>
      </c>
      <c r="M62" s="128"/>
      <c r="N62" s="43" t="s">
        <v>688</v>
      </c>
      <c r="O62" s="135"/>
      <c r="P62" s="31">
        <f t="shared" si="0"/>
        <v>-804.61000000000058</v>
      </c>
      <c r="Q62" s="31">
        <f>SUBTOTAL(9,$F$2:F62)</f>
        <v>28723.61</v>
      </c>
      <c r="R62" s="31">
        <f>SUBTOTAL(9,$G$2:G62)</f>
        <v>27919</v>
      </c>
    </row>
    <row r="63" spans="1:18" ht="15.75" customHeight="1">
      <c r="A63" s="145" t="s">
        <v>5</v>
      </c>
      <c r="B63" s="28">
        <v>43249</v>
      </c>
      <c r="C63" s="27" t="s">
        <v>1296</v>
      </c>
      <c r="D63" s="52"/>
      <c r="F63" s="120"/>
      <c r="G63" s="120"/>
      <c r="H63" s="120">
        <v>10000</v>
      </c>
      <c r="I63" s="27" t="s">
        <v>594</v>
      </c>
      <c r="J63" s="43" t="s">
        <v>87</v>
      </c>
      <c r="K63" s="164" t="s">
        <v>1297</v>
      </c>
      <c r="L63" s="27">
        <v>47</v>
      </c>
      <c r="M63" s="128"/>
      <c r="N63" s="43" t="s">
        <v>688</v>
      </c>
      <c r="O63" s="135"/>
      <c r="P63" s="31">
        <f t="shared" si="0"/>
        <v>-804.61000000000058</v>
      </c>
      <c r="Q63" s="31">
        <f>SUBTOTAL(9,$F$2:F63)</f>
        <v>28723.61</v>
      </c>
      <c r="R63" s="31">
        <f>SUBTOTAL(9,$G$2:G63)</f>
        <v>27919</v>
      </c>
    </row>
    <row r="64" spans="1:18" ht="15.75" customHeight="1">
      <c r="A64" s="145" t="s">
        <v>5</v>
      </c>
      <c r="B64" s="28">
        <v>43249</v>
      </c>
      <c r="C64" s="27" t="s">
        <v>1298</v>
      </c>
      <c r="D64" s="52"/>
      <c r="F64" s="120"/>
      <c r="G64" s="120"/>
      <c r="H64" s="120">
        <v>300</v>
      </c>
      <c r="I64" s="27" t="s">
        <v>594</v>
      </c>
      <c r="J64" s="43" t="s">
        <v>87</v>
      </c>
      <c r="K64" s="164" t="s">
        <v>1299</v>
      </c>
      <c r="L64" s="27"/>
      <c r="M64" s="128"/>
      <c r="N64" s="43" t="s">
        <v>688</v>
      </c>
      <c r="O64" s="135"/>
      <c r="P64" s="31">
        <f t="shared" si="0"/>
        <v>-804.61000000000058</v>
      </c>
      <c r="Q64" s="31">
        <f>SUBTOTAL(9,$F$2:F64)</f>
        <v>28723.61</v>
      </c>
      <c r="R64" s="31">
        <f>SUBTOTAL(9,$G$2:G64)</f>
        <v>27919</v>
      </c>
    </row>
    <row r="65" spans="1:18" ht="15.75" customHeight="1">
      <c r="A65" s="145" t="s">
        <v>5</v>
      </c>
      <c r="B65" s="28">
        <v>43249</v>
      </c>
      <c r="C65" s="27" t="s">
        <v>1300</v>
      </c>
      <c r="D65" s="52"/>
      <c r="F65" s="120">
        <v>265.79000000000002</v>
      </c>
      <c r="G65" s="120"/>
      <c r="H65" s="120"/>
      <c r="I65" s="27" t="s">
        <v>89</v>
      </c>
      <c r="J65" s="43" t="s">
        <v>87</v>
      </c>
      <c r="K65" s="164" t="s">
        <v>1301</v>
      </c>
      <c r="L65" s="27">
        <v>59</v>
      </c>
      <c r="M65" s="128"/>
      <c r="N65" s="43" t="s">
        <v>688</v>
      </c>
      <c r="O65" s="135"/>
      <c r="P65" s="31">
        <f t="shared" si="0"/>
        <v>-1070.4000000000015</v>
      </c>
      <c r="Q65" s="31">
        <f>SUBTOTAL(9,$F$2:F65)</f>
        <v>28989.4</v>
      </c>
      <c r="R65" s="31">
        <f>SUBTOTAL(9,$G$2:G65)</f>
        <v>27919</v>
      </c>
    </row>
    <row r="66" spans="1:18" ht="15.75" customHeight="1">
      <c r="A66" s="145" t="s">
        <v>5</v>
      </c>
      <c r="B66" s="28">
        <v>43250</v>
      </c>
      <c r="C66" s="27" t="s">
        <v>1302</v>
      </c>
      <c r="D66" s="52"/>
      <c r="F66" s="120"/>
      <c r="G66" s="120"/>
      <c r="H66" s="120">
        <v>1490</v>
      </c>
      <c r="I66" s="27" t="s">
        <v>89</v>
      </c>
      <c r="J66" s="43" t="s">
        <v>87</v>
      </c>
      <c r="K66" s="164" t="s">
        <v>1303</v>
      </c>
      <c r="L66" s="27"/>
      <c r="M66" s="128"/>
      <c r="N66" s="43" t="s">
        <v>688</v>
      </c>
      <c r="O66" s="135"/>
      <c r="P66" s="31">
        <f t="shared" ref="P66:P129" si="1">R66-Q66</f>
        <v>-1070.4000000000015</v>
      </c>
      <c r="Q66" s="31">
        <f>SUBTOTAL(9,$F$2:F66)</f>
        <v>28989.4</v>
      </c>
      <c r="R66" s="31">
        <f>SUBTOTAL(9,$G$2:G66)</f>
        <v>27919</v>
      </c>
    </row>
    <row r="67" spans="1:18" ht="15.75" customHeight="1">
      <c r="A67" s="145" t="s">
        <v>5</v>
      </c>
      <c r="B67" s="28">
        <v>43250</v>
      </c>
      <c r="C67" s="27" t="s">
        <v>1304</v>
      </c>
      <c r="D67" s="52"/>
      <c r="F67" s="120"/>
      <c r="G67" s="120"/>
      <c r="H67" s="120">
        <v>1450</v>
      </c>
      <c r="I67" s="27" t="s">
        <v>89</v>
      </c>
      <c r="J67" s="43" t="s">
        <v>87</v>
      </c>
      <c r="K67" s="164" t="s">
        <v>1303</v>
      </c>
      <c r="L67" s="27"/>
      <c r="M67" s="128"/>
      <c r="N67" s="43" t="s">
        <v>688</v>
      </c>
      <c r="O67" s="135"/>
      <c r="P67" s="31">
        <f t="shared" si="1"/>
        <v>-1070.4000000000015</v>
      </c>
      <c r="Q67" s="31">
        <f>SUBTOTAL(9,$F$2:F67)</f>
        <v>28989.4</v>
      </c>
      <c r="R67" s="31">
        <f>SUBTOTAL(9,$G$2:G67)</f>
        <v>27919</v>
      </c>
    </row>
    <row r="68" spans="1:18" ht="15.75" customHeight="1">
      <c r="A68" s="145" t="s">
        <v>5</v>
      </c>
      <c r="B68" s="28">
        <v>43258</v>
      </c>
      <c r="C68" s="27" t="s">
        <v>1309</v>
      </c>
      <c r="D68" s="52"/>
      <c r="F68" s="120"/>
      <c r="G68" s="120"/>
      <c r="H68" s="120">
        <v>1290</v>
      </c>
      <c r="I68" s="27"/>
      <c r="J68" s="43" t="s">
        <v>87</v>
      </c>
      <c r="K68" s="164"/>
      <c r="L68" s="27"/>
      <c r="M68" s="128"/>
      <c r="N68" s="43" t="s">
        <v>688</v>
      </c>
      <c r="O68" s="135"/>
      <c r="P68" s="31">
        <f t="shared" si="1"/>
        <v>-1070.4000000000015</v>
      </c>
      <c r="Q68" s="31">
        <f>SUBTOTAL(9,$F$2:F68)</f>
        <v>28989.4</v>
      </c>
      <c r="R68" s="31">
        <f>SUBTOTAL(9,$G$2:G68)</f>
        <v>27919</v>
      </c>
    </row>
    <row r="69" spans="1:18" ht="15.75" customHeight="1">
      <c r="A69" s="145" t="s">
        <v>5</v>
      </c>
      <c r="B69" s="28">
        <v>43262</v>
      </c>
      <c r="C69" s="27" t="s">
        <v>1296</v>
      </c>
      <c r="D69" s="52"/>
      <c r="F69" s="120"/>
      <c r="G69" s="120"/>
      <c r="H69" s="120">
        <v>5100</v>
      </c>
      <c r="I69" s="27" t="s">
        <v>594</v>
      </c>
      <c r="J69" s="43" t="s">
        <v>87</v>
      </c>
      <c r="K69" s="164" t="s">
        <v>791</v>
      </c>
      <c r="L69" s="27">
        <v>47</v>
      </c>
      <c r="M69" s="128"/>
      <c r="N69" s="43" t="s">
        <v>688</v>
      </c>
      <c r="O69" s="135"/>
      <c r="P69" s="31">
        <f t="shared" si="1"/>
        <v>-1070.4000000000015</v>
      </c>
      <c r="Q69" s="31">
        <f>SUBTOTAL(9,$F$2:F69)</f>
        <v>28989.4</v>
      </c>
      <c r="R69" s="31">
        <f>SUBTOTAL(9,$G$2:G69)</f>
        <v>27919</v>
      </c>
    </row>
    <row r="70" spans="1:18" ht="15.75" customHeight="1">
      <c r="A70" s="145" t="s">
        <v>5</v>
      </c>
      <c r="B70" s="28">
        <v>43264</v>
      </c>
      <c r="C70" s="27" t="s">
        <v>1289</v>
      </c>
      <c r="D70" s="52"/>
      <c r="F70" s="120">
        <v>429</v>
      </c>
      <c r="G70" s="120"/>
      <c r="H70" s="120"/>
      <c r="I70" s="27" t="s">
        <v>89</v>
      </c>
      <c r="J70" s="43" t="s">
        <v>87</v>
      </c>
      <c r="K70" s="164"/>
      <c r="L70" s="27"/>
      <c r="M70" s="128"/>
      <c r="N70" s="43" t="s">
        <v>688</v>
      </c>
      <c r="O70" s="135"/>
      <c r="P70" s="31">
        <f t="shared" si="1"/>
        <v>-1499.4000000000015</v>
      </c>
      <c r="Q70" s="31">
        <f>SUBTOTAL(9,$F$2:F70)</f>
        <v>29418.400000000001</v>
      </c>
      <c r="R70" s="31">
        <f>SUBTOTAL(9,$G$2:G70)</f>
        <v>27919</v>
      </c>
    </row>
    <row r="71" spans="1:18" ht="15.75" customHeight="1">
      <c r="A71" s="145" t="s">
        <v>5</v>
      </c>
      <c r="B71" s="28">
        <v>43264</v>
      </c>
      <c r="C71" s="27" t="s">
        <v>797</v>
      </c>
      <c r="D71" s="52"/>
      <c r="F71" s="120">
        <v>134.36000000000001</v>
      </c>
      <c r="G71" s="120"/>
      <c r="H71" s="120"/>
      <c r="I71" s="27" t="s">
        <v>594</v>
      </c>
      <c r="J71" s="43" t="s">
        <v>87</v>
      </c>
      <c r="K71" s="164"/>
      <c r="L71" s="27"/>
      <c r="M71" s="128"/>
      <c r="N71" s="43" t="s">
        <v>688</v>
      </c>
      <c r="O71" s="135"/>
      <c r="P71" s="31">
        <f t="shared" si="1"/>
        <v>-1633.760000000002</v>
      </c>
      <c r="Q71" s="31">
        <f>SUBTOTAL(9,$F$2:F71)</f>
        <v>29552.760000000002</v>
      </c>
      <c r="R71" s="31">
        <f>SUBTOTAL(9,$G$2:G71)</f>
        <v>27919</v>
      </c>
    </row>
    <row r="72" spans="1:18" ht="15.75" customHeight="1">
      <c r="A72" s="145" t="s">
        <v>5</v>
      </c>
      <c r="B72" s="28">
        <v>43271</v>
      </c>
      <c r="C72" s="27" t="s">
        <v>1306</v>
      </c>
      <c r="D72" s="52"/>
      <c r="F72" s="120">
        <v>53.83</v>
      </c>
      <c r="G72" s="120"/>
      <c r="H72" s="120"/>
      <c r="I72" s="27" t="s">
        <v>594</v>
      </c>
      <c r="J72" s="43" t="s">
        <v>87</v>
      </c>
      <c r="K72" s="164"/>
      <c r="L72" s="27"/>
      <c r="M72" s="128"/>
      <c r="N72" s="43" t="s">
        <v>688</v>
      </c>
      <c r="O72" s="135"/>
      <c r="P72" s="31">
        <f t="shared" si="1"/>
        <v>-1687.5900000000038</v>
      </c>
      <c r="Q72" s="31">
        <f>SUBTOTAL(9,$F$2:F72)</f>
        <v>29606.590000000004</v>
      </c>
      <c r="R72" s="31">
        <f>SUBTOTAL(9,$G$2:G72)</f>
        <v>27919</v>
      </c>
    </row>
    <row r="73" spans="1:18" ht="15.75" customHeight="1">
      <c r="A73" s="145" t="s">
        <v>5</v>
      </c>
      <c r="B73" s="28">
        <v>43271</v>
      </c>
      <c r="C73" s="27" t="s">
        <v>1307</v>
      </c>
      <c r="D73" s="52"/>
      <c r="F73" s="120">
        <v>54</v>
      </c>
      <c r="G73" s="120"/>
      <c r="H73" s="120"/>
      <c r="I73" s="27" t="s">
        <v>89</v>
      </c>
      <c r="J73" s="43" t="s">
        <v>87</v>
      </c>
      <c r="K73" s="164" t="s">
        <v>1017</v>
      </c>
      <c r="L73" s="27">
        <v>86452</v>
      </c>
      <c r="M73" s="128"/>
      <c r="N73" s="43" t="s">
        <v>688</v>
      </c>
      <c r="O73" s="135"/>
      <c r="P73" s="31">
        <f t="shared" si="1"/>
        <v>-1741.5900000000038</v>
      </c>
      <c r="Q73" s="31">
        <f>SUBTOTAL(9,$F$2:F73)</f>
        <v>29660.590000000004</v>
      </c>
      <c r="R73" s="31">
        <f>SUBTOTAL(9,$G$2:G73)</f>
        <v>27919</v>
      </c>
    </row>
    <row r="74" spans="1:18" ht="15.75" customHeight="1">
      <c r="A74" s="145" t="s">
        <v>5</v>
      </c>
      <c r="B74" s="28">
        <v>43274</v>
      </c>
      <c r="C74" s="27" t="s">
        <v>1314</v>
      </c>
      <c r="D74" s="52"/>
      <c r="F74" s="120"/>
      <c r="G74" s="120"/>
      <c r="H74" s="120">
        <v>53.56</v>
      </c>
      <c r="I74" s="27"/>
      <c r="J74" s="43" t="s">
        <v>87</v>
      </c>
      <c r="K74" s="164" t="s">
        <v>1315</v>
      </c>
      <c r="L74" s="27"/>
      <c r="M74" s="128"/>
      <c r="N74" s="43" t="s">
        <v>688</v>
      </c>
      <c r="O74" s="135"/>
      <c r="P74" s="31">
        <f t="shared" si="1"/>
        <v>-1741.5900000000038</v>
      </c>
      <c r="Q74" s="31">
        <f>SUBTOTAL(9,$F$2:F74)</f>
        <v>29660.590000000004</v>
      </c>
      <c r="R74" s="31">
        <f>SUBTOTAL(9,$G$2:G74)</f>
        <v>27919</v>
      </c>
    </row>
    <row r="75" spans="1:18" ht="15.75" customHeight="1">
      <c r="A75" s="145" t="s">
        <v>5</v>
      </c>
      <c r="B75" s="28">
        <v>43277</v>
      </c>
      <c r="C75" s="27" t="s">
        <v>762</v>
      </c>
      <c r="D75" s="52"/>
      <c r="F75" s="120">
        <v>301.14999999999998</v>
      </c>
      <c r="G75" s="120"/>
      <c r="H75" s="120"/>
      <c r="I75" s="27" t="s">
        <v>89</v>
      </c>
      <c r="J75" s="43" t="s">
        <v>87</v>
      </c>
      <c r="K75" s="164" t="s">
        <v>793</v>
      </c>
      <c r="L75" s="27"/>
      <c r="M75" s="128"/>
      <c r="N75" s="43" t="s">
        <v>688</v>
      </c>
      <c r="O75" s="135"/>
      <c r="P75" s="31">
        <f t="shared" si="1"/>
        <v>-2042.7400000000052</v>
      </c>
      <c r="Q75" s="31">
        <f>SUBTOTAL(9,$F$2:F75)</f>
        <v>29961.740000000005</v>
      </c>
      <c r="R75" s="31">
        <f>SUBTOTAL(9,$G$2:G75)</f>
        <v>27919</v>
      </c>
    </row>
    <row r="76" spans="1:18" ht="15.75" customHeight="1">
      <c r="A76" s="145" t="s">
        <v>5</v>
      </c>
      <c r="B76" s="28">
        <v>43280</v>
      </c>
      <c r="C76" s="27" t="s">
        <v>1308</v>
      </c>
      <c r="D76" s="52"/>
      <c r="F76" s="120">
        <v>36.729999999999997</v>
      </c>
      <c r="G76" s="120"/>
      <c r="H76" s="120"/>
      <c r="I76" s="27" t="s">
        <v>89</v>
      </c>
      <c r="J76" s="43" t="s">
        <v>87</v>
      </c>
      <c r="K76" s="164"/>
      <c r="L76" s="27"/>
      <c r="M76" s="128"/>
      <c r="N76" s="43" t="s">
        <v>688</v>
      </c>
      <c r="O76" s="135"/>
      <c r="P76" s="31">
        <f t="shared" si="1"/>
        <v>-2079.4700000000048</v>
      </c>
      <c r="Q76" s="31">
        <f>SUBTOTAL(9,$F$2:F76)</f>
        <v>29998.470000000005</v>
      </c>
      <c r="R76" s="31">
        <f>SUBTOTAL(9,$G$2:G76)</f>
        <v>27919</v>
      </c>
    </row>
    <row r="77" spans="1:18" ht="15.75" customHeight="1">
      <c r="A77" s="145" t="s">
        <v>5</v>
      </c>
      <c r="B77" s="28">
        <v>43287</v>
      </c>
      <c r="C77" s="27" t="s">
        <v>1305</v>
      </c>
      <c r="D77" s="52"/>
      <c r="F77" s="120">
        <v>780</v>
      </c>
      <c r="G77" s="120"/>
      <c r="H77" s="120"/>
      <c r="I77" s="27" t="s">
        <v>594</v>
      </c>
      <c r="J77" s="43" t="s">
        <v>87</v>
      </c>
      <c r="K77" s="164"/>
      <c r="L77" s="27"/>
      <c r="M77" s="128"/>
      <c r="N77" s="43" t="s">
        <v>688</v>
      </c>
      <c r="O77" s="135"/>
      <c r="P77" s="31">
        <f t="shared" si="1"/>
        <v>-2859.4700000000048</v>
      </c>
      <c r="Q77" s="31">
        <f>SUBTOTAL(9,$F$2:F77)</f>
        <v>30778.470000000005</v>
      </c>
      <c r="R77" s="31">
        <f>SUBTOTAL(9,$G$2:G77)</f>
        <v>27919</v>
      </c>
    </row>
    <row r="78" spans="1:18" ht="15.75" customHeight="1">
      <c r="A78" s="145" t="s">
        <v>5</v>
      </c>
      <c r="B78" s="28">
        <v>43291</v>
      </c>
      <c r="C78" s="27" t="s">
        <v>1296</v>
      </c>
      <c r="D78" s="52"/>
      <c r="F78" s="120"/>
      <c r="G78" s="120"/>
      <c r="H78" s="120">
        <v>9721.5</v>
      </c>
      <c r="I78" s="27"/>
      <c r="J78" s="43" t="s">
        <v>87</v>
      </c>
      <c r="K78" s="164" t="s">
        <v>791</v>
      </c>
      <c r="L78" s="27">
        <v>56</v>
      </c>
      <c r="M78" s="128"/>
      <c r="N78" s="43" t="s">
        <v>688</v>
      </c>
      <c r="O78" s="135"/>
      <c r="P78" s="31">
        <f t="shared" si="1"/>
        <v>-2859.4700000000048</v>
      </c>
      <c r="Q78" s="31">
        <f>SUBTOTAL(9,$F$2:F78)</f>
        <v>30778.470000000005</v>
      </c>
      <c r="R78" s="31">
        <f>SUBTOTAL(9,$G$2:G78)</f>
        <v>27919</v>
      </c>
    </row>
    <row r="79" spans="1:18" ht="15.75" customHeight="1">
      <c r="A79" s="145" t="s">
        <v>5</v>
      </c>
      <c r="B79" s="28">
        <v>43300</v>
      </c>
      <c r="C79" s="27" t="s">
        <v>1313</v>
      </c>
      <c r="D79" s="52"/>
      <c r="F79" s="120"/>
      <c r="G79" s="120"/>
      <c r="H79" s="120">
        <v>1000</v>
      </c>
      <c r="I79" s="27"/>
      <c r="J79" s="43" t="s">
        <v>87</v>
      </c>
      <c r="K79" s="164" t="s">
        <v>830</v>
      </c>
      <c r="L79" s="27">
        <v>290</v>
      </c>
      <c r="M79" s="128"/>
      <c r="N79" s="43" t="s">
        <v>688</v>
      </c>
      <c r="O79" s="135"/>
      <c r="P79" s="31">
        <f t="shared" si="1"/>
        <v>-2859.4700000000048</v>
      </c>
      <c r="Q79" s="31">
        <f>SUBTOTAL(9,$F$2:F79)</f>
        <v>30778.470000000005</v>
      </c>
      <c r="R79" s="31">
        <f>SUBTOTAL(9,$G$2:G79)</f>
        <v>27919</v>
      </c>
    </row>
    <row r="80" spans="1:18" ht="15.75" customHeight="1">
      <c r="A80" s="145" t="s">
        <v>5</v>
      </c>
      <c r="B80" s="28">
        <v>43301</v>
      </c>
      <c r="C80" s="27" t="s">
        <v>801</v>
      </c>
      <c r="D80" s="52"/>
      <c r="F80" s="120">
        <v>23.09</v>
      </c>
      <c r="G80" s="120"/>
      <c r="H80" s="120"/>
      <c r="I80" s="27"/>
      <c r="J80" s="43" t="s">
        <v>87</v>
      </c>
      <c r="K80" s="164"/>
      <c r="L80" s="27"/>
      <c r="M80" s="128"/>
      <c r="N80" s="43" t="s">
        <v>688</v>
      </c>
      <c r="O80" s="135"/>
      <c r="P80" s="31">
        <f t="shared" si="1"/>
        <v>-2882.5600000000049</v>
      </c>
      <c r="Q80" s="31">
        <f>SUBTOTAL(9,$F$2:F80)</f>
        <v>30801.560000000005</v>
      </c>
      <c r="R80" s="31">
        <f>SUBTOTAL(9,$G$2:G80)</f>
        <v>27919</v>
      </c>
    </row>
    <row r="81" spans="1:18" ht="15.75" customHeight="1">
      <c r="A81" s="145" t="s">
        <v>5</v>
      </c>
      <c r="B81" s="28">
        <v>43304</v>
      </c>
      <c r="C81" s="27" t="s">
        <v>1311</v>
      </c>
      <c r="D81" s="52"/>
      <c r="F81" s="120">
        <v>207</v>
      </c>
      <c r="G81" s="120"/>
      <c r="H81" s="120"/>
      <c r="I81" s="27" t="s">
        <v>89</v>
      </c>
      <c r="J81" s="43" t="s">
        <v>87</v>
      </c>
      <c r="K81" s="164"/>
      <c r="L81" s="27"/>
      <c r="M81" s="128"/>
      <c r="N81" s="43" t="s">
        <v>688</v>
      </c>
      <c r="O81" s="135"/>
      <c r="P81" s="31">
        <f t="shared" si="1"/>
        <v>-3089.5600000000049</v>
      </c>
      <c r="Q81" s="31">
        <f>SUBTOTAL(9,$F$2:F81)</f>
        <v>31008.560000000005</v>
      </c>
      <c r="R81" s="31">
        <f>SUBTOTAL(9,$G$2:G81)</f>
        <v>27919</v>
      </c>
    </row>
    <row r="82" spans="1:18" ht="15.75" customHeight="1">
      <c r="A82" s="145" t="s">
        <v>5</v>
      </c>
      <c r="B82" s="28">
        <v>43307</v>
      </c>
      <c r="C82" s="27" t="s">
        <v>1312</v>
      </c>
      <c r="D82" s="52"/>
      <c r="F82" s="120"/>
      <c r="G82" s="120"/>
      <c r="H82" s="120">
        <v>470</v>
      </c>
      <c r="I82" s="27"/>
      <c r="J82" s="43" t="s">
        <v>87</v>
      </c>
      <c r="K82" s="164" t="s">
        <v>804</v>
      </c>
      <c r="L82" s="27">
        <v>2858</v>
      </c>
      <c r="M82" s="128"/>
      <c r="N82" s="43" t="s">
        <v>688</v>
      </c>
      <c r="O82" s="135"/>
      <c r="P82" s="31">
        <f t="shared" si="1"/>
        <v>-3089.5600000000049</v>
      </c>
      <c r="Q82" s="31">
        <f>SUBTOTAL(9,$F$2:F82)</f>
        <v>31008.560000000005</v>
      </c>
      <c r="R82" s="31">
        <f>SUBTOTAL(9,$G$2:G82)</f>
        <v>27919</v>
      </c>
    </row>
    <row r="83" spans="1:18" ht="15.75" customHeight="1">
      <c r="A83" s="145" t="s">
        <v>5</v>
      </c>
      <c r="B83" s="28">
        <v>43314</v>
      </c>
      <c r="C83" s="27" t="s">
        <v>1316</v>
      </c>
      <c r="D83" s="52"/>
      <c r="F83" s="120">
        <v>531.30999999999995</v>
      </c>
      <c r="G83" s="120"/>
      <c r="H83" s="120"/>
      <c r="I83" s="27" t="s">
        <v>89</v>
      </c>
      <c r="J83" s="43" t="s">
        <v>87</v>
      </c>
      <c r="K83" s="164" t="s">
        <v>793</v>
      </c>
      <c r="L83" s="27"/>
      <c r="M83" s="128"/>
      <c r="N83" s="43" t="s">
        <v>688</v>
      </c>
      <c r="O83" s="135"/>
      <c r="P83" s="31">
        <f t="shared" si="1"/>
        <v>-3620.8700000000063</v>
      </c>
      <c r="Q83" s="31">
        <f>SUBTOTAL(9,$F$2:F83)</f>
        <v>31539.870000000006</v>
      </c>
      <c r="R83" s="31">
        <f>SUBTOTAL(9,$G$2:G83)</f>
        <v>27919</v>
      </c>
    </row>
    <row r="84" spans="1:18" ht="15.75" customHeight="1">
      <c r="A84" s="145" t="s">
        <v>5</v>
      </c>
      <c r="B84" s="28">
        <v>43314</v>
      </c>
      <c r="C84" s="27" t="s">
        <v>598</v>
      </c>
      <c r="D84" s="52"/>
      <c r="F84" s="120"/>
      <c r="G84" s="120">
        <v>5000</v>
      </c>
      <c r="H84" s="120"/>
      <c r="I84" s="27" t="s">
        <v>594</v>
      </c>
      <c r="J84" s="43" t="s">
        <v>87</v>
      </c>
      <c r="K84" s="164" t="s">
        <v>1318</v>
      </c>
      <c r="L84" s="27">
        <v>80027</v>
      </c>
      <c r="M84" s="128"/>
      <c r="N84" s="43" t="s">
        <v>688</v>
      </c>
      <c r="O84" s="135"/>
      <c r="P84" s="31">
        <f t="shared" si="1"/>
        <v>1379.1299999999937</v>
      </c>
      <c r="Q84" s="31">
        <f>SUBTOTAL(9,$F$2:F84)</f>
        <v>31539.870000000006</v>
      </c>
      <c r="R84" s="31">
        <f>SUBTOTAL(9,$G$2:G84)</f>
        <v>32919</v>
      </c>
    </row>
    <row r="85" spans="1:18" ht="15.75" customHeight="1">
      <c r="A85" s="145" t="s">
        <v>5</v>
      </c>
      <c r="B85" s="28">
        <v>43316</v>
      </c>
      <c r="C85" s="27" t="s">
        <v>1317</v>
      </c>
      <c r="D85" s="52"/>
      <c r="F85" s="120"/>
      <c r="G85" s="120"/>
      <c r="H85" s="120">
        <v>3952.26</v>
      </c>
      <c r="I85" s="27" t="s">
        <v>594</v>
      </c>
      <c r="J85" s="43" t="s">
        <v>87</v>
      </c>
      <c r="K85" s="164"/>
      <c r="L85" s="27"/>
      <c r="M85" s="128"/>
      <c r="N85" s="43" t="s">
        <v>688</v>
      </c>
      <c r="O85" s="135"/>
      <c r="P85" s="31">
        <f t="shared" si="1"/>
        <v>1379.1299999999937</v>
      </c>
      <c r="Q85" s="31">
        <f>SUBTOTAL(9,$F$2:F85)</f>
        <v>31539.870000000006</v>
      </c>
      <c r="R85" s="31">
        <f>SUBTOTAL(9,$G$2:G85)</f>
        <v>32919</v>
      </c>
    </row>
    <row r="86" spans="1:18" ht="15.75" customHeight="1">
      <c r="A86" s="145" t="s">
        <v>5</v>
      </c>
      <c r="B86" s="28">
        <v>43319</v>
      </c>
      <c r="C86" s="27" t="s">
        <v>1310</v>
      </c>
      <c r="D86" s="52"/>
      <c r="F86" s="120">
        <v>300</v>
      </c>
      <c r="G86" s="120"/>
      <c r="H86" s="120"/>
      <c r="I86" s="27">
        <v>5000191</v>
      </c>
      <c r="J86" s="43" t="s">
        <v>87</v>
      </c>
      <c r="K86" s="164"/>
      <c r="L86" s="27"/>
      <c r="M86" s="128"/>
      <c r="N86" s="43" t="s">
        <v>688</v>
      </c>
      <c r="O86" s="135"/>
      <c r="P86" s="31">
        <f t="shared" si="1"/>
        <v>1079.1299999999937</v>
      </c>
      <c r="Q86" s="31">
        <f>SUBTOTAL(9,$F$2:F86)</f>
        <v>31839.870000000006</v>
      </c>
      <c r="R86" s="31">
        <f>SUBTOTAL(9,$G$2:G86)</f>
        <v>32919</v>
      </c>
    </row>
    <row r="87" spans="1:18" ht="15.75" customHeight="1">
      <c r="A87" s="145" t="s">
        <v>5</v>
      </c>
      <c r="B87" s="28">
        <v>43327</v>
      </c>
      <c r="C87" s="27" t="s">
        <v>1320</v>
      </c>
      <c r="D87" s="52"/>
      <c r="F87" s="120">
        <v>30.7</v>
      </c>
      <c r="G87" s="120"/>
      <c r="H87" s="120"/>
      <c r="I87" s="27" t="s">
        <v>89</v>
      </c>
      <c r="J87" s="43" t="s">
        <v>87</v>
      </c>
      <c r="K87" s="164" t="s">
        <v>633</v>
      </c>
      <c r="L87" s="27"/>
      <c r="M87" s="128"/>
      <c r="N87" s="43" t="s">
        <v>688</v>
      </c>
      <c r="O87" s="135"/>
      <c r="P87" s="31">
        <f t="shared" si="1"/>
        <v>1048.429999999993</v>
      </c>
      <c r="Q87" s="31">
        <f>SUBTOTAL(9,$F$2:F87)</f>
        <v>31870.570000000007</v>
      </c>
      <c r="R87" s="31">
        <f>SUBTOTAL(9,$G$2:G87)</f>
        <v>32919</v>
      </c>
    </row>
    <row r="88" spans="1:18" ht="15.75" customHeight="1">
      <c r="A88" s="145" t="s">
        <v>5</v>
      </c>
      <c r="B88" s="28">
        <v>43331</v>
      </c>
      <c r="C88" s="27" t="s">
        <v>816</v>
      </c>
      <c r="D88" s="52"/>
      <c r="F88" s="120">
        <v>233.44</v>
      </c>
      <c r="G88" s="120"/>
      <c r="H88" s="120"/>
      <c r="I88" s="27" t="s">
        <v>89</v>
      </c>
      <c r="J88" s="43" t="s">
        <v>87</v>
      </c>
      <c r="K88" s="164" t="s">
        <v>451</v>
      </c>
      <c r="L88" s="27"/>
      <c r="M88" s="128"/>
      <c r="N88" s="43" t="s">
        <v>688</v>
      </c>
      <c r="O88" s="135"/>
      <c r="P88" s="31">
        <f t="shared" si="1"/>
        <v>814.98999999999432</v>
      </c>
      <c r="Q88" s="31">
        <f>SUBTOTAL(9,$F$2:F88)</f>
        <v>32104.010000000006</v>
      </c>
      <c r="R88" s="31">
        <f>SUBTOTAL(9,$G$2:G88)</f>
        <v>32919</v>
      </c>
    </row>
    <row r="89" spans="1:18" ht="15.75" customHeight="1">
      <c r="A89" s="145" t="s">
        <v>5</v>
      </c>
      <c r="B89" s="28">
        <v>43332</v>
      </c>
      <c r="C89" s="27" t="s">
        <v>1070</v>
      </c>
      <c r="D89" s="52"/>
      <c r="F89" s="120"/>
      <c r="G89" s="120"/>
      <c r="H89" s="120">
        <v>2550</v>
      </c>
      <c r="I89" s="27"/>
      <c r="J89" s="43" t="s">
        <v>87</v>
      </c>
      <c r="K89" s="164" t="s">
        <v>1319</v>
      </c>
      <c r="L89" s="27">
        <v>2241</v>
      </c>
      <c r="M89" s="128"/>
      <c r="N89" s="43" t="s">
        <v>688</v>
      </c>
      <c r="O89" s="135"/>
      <c r="P89" s="31">
        <f t="shared" si="1"/>
        <v>814.98999999999432</v>
      </c>
      <c r="Q89" s="31">
        <f>SUBTOTAL(9,$F$2:F89)</f>
        <v>32104.010000000006</v>
      </c>
      <c r="R89" s="31">
        <f>SUBTOTAL(9,$G$2:G89)</f>
        <v>32919</v>
      </c>
    </row>
    <row r="90" spans="1:18" ht="15.75" customHeight="1">
      <c r="A90" s="145" t="s">
        <v>5</v>
      </c>
      <c r="B90" s="28">
        <v>43348</v>
      </c>
      <c r="C90" s="27" t="s">
        <v>814</v>
      </c>
      <c r="D90" s="52"/>
      <c r="F90" s="120">
        <v>508.96</v>
      </c>
      <c r="G90" s="120"/>
      <c r="H90" s="120"/>
      <c r="I90" s="27" t="s">
        <v>594</v>
      </c>
      <c r="J90" s="43" t="s">
        <v>87</v>
      </c>
      <c r="K90" s="164"/>
      <c r="L90" s="27"/>
      <c r="M90" s="128"/>
      <c r="N90" s="43" t="s">
        <v>688</v>
      </c>
      <c r="O90" s="135"/>
      <c r="P90" s="31">
        <f t="shared" si="1"/>
        <v>306.0299999999952</v>
      </c>
      <c r="Q90" s="31">
        <f>SUBTOTAL(9,$F$2:F90)</f>
        <v>32612.970000000005</v>
      </c>
      <c r="R90" s="31">
        <f>SUBTOTAL(9,$G$2:G90)</f>
        <v>32919</v>
      </c>
    </row>
    <row r="91" spans="1:18" ht="15.75" customHeight="1">
      <c r="A91" s="145" t="s">
        <v>5</v>
      </c>
      <c r="B91" s="28">
        <v>43349</v>
      </c>
      <c r="C91" s="27" t="s">
        <v>820</v>
      </c>
      <c r="D91" s="52"/>
      <c r="F91" s="120">
        <v>95.74</v>
      </c>
      <c r="G91" s="120"/>
      <c r="H91" s="120"/>
      <c r="I91" s="27" t="s">
        <v>594</v>
      </c>
      <c r="J91" s="43" t="s">
        <v>87</v>
      </c>
      <c r="K91" s="164"/>
      <c r="L91" s="27"/>
      <c r="M91" s="128"/>
      <c r="N91" s="43" t="s">
        <v>688</v>
      </c>
      <c r="O91" s="135"/>
      <c r="P91" s="31">
        <f t="shared" si="1"/>
        <v>210.2899999999936</v>
      </c>
      <c r="Q91" s="31">
        <f>SUBTOTAL(9,$F$2:F91)</f>
        <v>32708.710000000006</v>
      </c>
      <c r="R91" s="31">
        <f>SUBTOTAL(9,$G$2:G91)</f>
        <v>32919</v>
      </c>
    </row>
    <row r="92" spans="1:18" ht="15.75" customHeight="1">
      <c r="A92" s="145" t="s">
        <v>5</v>
      </c>
      <c r="B92" s="28">
        <v>43350</v>
      </c>
      <c r="C92" s="27" t="s">
        <v>1308</v>
      </c>
      <c r="D92" s="52"/>
      <c r="F92" s="120">
        <v>46.04</v>
      </c>
      <c r="G92" s="120"/>
      <c r="H92" s="120"/>
      <c r="I92" s="27" t="s">
        <v>89</v>
      </c>
      <c r="J92" s="43" t="s">
        <v>87</v>
      </c>
      <c r="K92" s="164"/>
      <c r="L92" s="27"/>
      <c r="M92" s="128"/>
      <c r="N92" s="43" t="s">
        <v>688</v>
      </c>
      <c r="O92" s="135"/>
      <c r="P92" s="31">
        <f t="shared" si="1"/>
        <v>164.24999999999272</v>
      </c>
      <c r="Q92" s="31">
        <f>SUBTOTAL(9,$F$2:F92)</f>
        <v>32754.750000000007</v>
      </c>
      <c r="R92" s="31">
        <f>SUBTOTAL(9,$G$2:G92)</f>
        <v>32919</v>
      </c>
    </row>
    <row r="93" spans="1:18" ht="15.75" customHeight="1">
      <c r="A93" s="145" t="s">
        <v>5</v>
      </c>
      <c r="B93" s="28">
        <v>43360</v>
      </c>
      <c r="C93" s="27" t="s">
        <v>831</v>
      </c>
      <c r="D93" s="52"/>
      <c r="F93" s="120"/>
      <c r="G93" s="120"/>
      <c r="H93" s="120">
        <v>1000</v>
      </c>
      <c r="I93" s="27"/>
      <c r="J93" s="43" t="s">
        <v>87</v>
      </c>
      <c r="K93" s="164" t="s">
        <v>832</v>
      </c>
      <c r="L93" s="27"/>
      <c r="M93" s="128"/>
      <c r="N93" s="43" t="s">
        <v>688</v>
      </c>
      <c r="O93" s="135"/>
      <c r="P93" s="31">
        <f t="shared" si="1"/>
        <v>164.24999999999272</v>
      </c>
      <c r="Q93" s="31">
        <f>SUBTOTAL(9,$F$2:F93)</f>
        <v>32754.750000000007</v>
      </c>
      <c r="R93" s="31">
        <f>SUBTOTAL(9,$G$2:G93)</f>
        <v>32919</v>
      </c>
    </row>
    <row r="94" spans="1:18" ht="15.75" customHeight="1">
      <c r="A94" s="145" t="s">
        <v>5</v>
      </c>
      <c r="B94" s="28">
        <v>43360</v>
      </c>
      <c r="C94" s="27" t="s">
        <v>1321</v>
      </c>
      <c r="D94" s="52"/>
      <c r="F94" s="120"/>
      <c r="G94" s="120"/>
      <c r="H94" s="120">
        <v>2450</v>
      </c>
      <c r="I94" s="27"/>
      <c r="J94" s="43" t="s">
        <v>87</v>
      </c>
      <c r="K94" s="164" t="s">
        <v>830</v>
      </c>
      <c r="L94" s="27">
        <v>295</v>
      </c>
      <c r="M94" s="128"/>
      <c r="N94" s="43" t="s">
        <v>688</v>
      </c>
      <c r="O94" s="135"/>
      <c r="P94" s="31">
        <f t="shared" si="1"/>
        <v>164.24999999999272</v>
      </c>
      <c r="Q94" s="31">
        <f>SUBTOTAL(9,$F$2:F94)</f>
        <v>32754.750000000007</v>
      </c>
      <c r="R94" s="31">
        <f>SUBTOTAL(9,$G$2:G94)</f>
        <v>32919</v>
      </c>
    </row>
    <row r="95" spans="1:18" ht="15.75" customHeight="1">
      <c r="A95" s="145" t="s">
        <v>5</v>
      </c>
      <c r="B95" s="28">
        <v>43363</v>
      </c>
      <c r="C95" s="27" t="s">
        <v>821</v>
      </c>
      <c r="D95" s="52"/>
      <c r="F95" s="120">
        <v>38.58</v>
      </c>
      <c r="G95" s="120"/>
      <c r="H95" s="120"/>
      <c r="I95" s="27" t="s">
        <v>594</v>
      </c>
      <c r="J95" s="43" t="s">
        <v>87</v>
      </c>
      <c r="K95" s="164"/>
      <c r="L95" s="27"/>
      <c r="M95" s="128"/>
      <c r="N95" s="43" t="s">
        <v>688</v>
      </c>
      <c r="O95" s="135"/>
      <c r="P95" s="31">
        <f t="shared" si="1"/>
        <v>125.66999999999098</v>
      </c>
      <c r="Q95" s="31">
        <f>SUBTOTAL(9,$F$2:F95)</f>
        <v>32793.330000000009</v>
      </c>
      <c r="R95" s="31">
        <f>SUBTOTAL(9,$G$2:G95)</f>
        <v>32919</v>
      </c>
    </row>
    <row r="96" spans="1:18" ht="15.75" customHeight="1">
      <c r="A96" s="145" t="s">
        <v>5</v>
      </c>
      <c r="B96" s="28">
        <v>43373</v>
      </c>
      <c r="C96" s="27" t="s">
        <v>1322</v>
      </c>
      <c r="D96" s="52"/>
      <c r="F96" s="120">
        <v>184.43</v>
      </c>
      <c r="G96" s="120"/>
      <c r="H96" s="120"/>
      <c r="I96" s="27" t="s">
        <v>89</v>
      </c>
      <c r="J96" s="43" t="s">
        <v>87</v>
      </c>
      <c r="K96" s="164"/>
      <c r="L96" s="27"/>
      <c r="M96" s="128"/>
      <c r="N96" s="43" t="s">
        <v>688</v>
      </c>
      <c r="O96" s="135"/>
      <c r="P96" s="31">
        <f t="shared" si="1"/>
        <v>-58.760000000009313</v>
      </c>
      <c r="Q96" s="31">
        <f>SUBTOTAL(9,$F$2:F96)</f>
        <v>32977.760000000009</v>
      </c>
      <c r="R96" s="31">
        <f>SUBTOTAL(9,$G$2:G96)</f>
        <v>32919</v>
      </c>
    </row>
    <row r="97" spans="1:18" ht="15.75" customHeight="1">
      <c r="A97" s="145" t="s">
        <v>5</v>
      </c>
      <c r="B97" s="28">
        <v>43377</v>
      </c>
      <c r="C97" s="27" t="s">
        <v>824</v>
      </c>
      <c r="D97" s="52"/>
      <c r="F97" s="120">
        <v>602.73</v>
      </c>
      <c r="G97" s="120"/>
      <c r="H97" s="120"/>
      <c r="I97" s="27" t="s">
        <v>594</v>
      </c>
      <c r="J97" s="43" t="s">
        <v>87</v>
      </c>
      <c r="K97" s="164"/>
      <c r="L97" s="27"/>
      <c r="M97" s="128"/>
      <c r="N97" s="43" t="s">
        <v>688</v>
      </c>
      <c r="O97" s="135"/>
      <c r="P97" s="31">
        <f t="shared" si="1"/>
        <v>-661.49000000001251</v>
      </c>
      <c r="Q97" s="31">
        <f>SUBTOTAL(9,$F$2:F97)</f>
        <v>33580.490000000013</v>
      </c>
      <c r="R97" s="31">
        <f>SUBTOTAL(9,$G$2:G97)</f>
        <v>32919</v>
      </c>
    </row>
    <row r="98" spans="1:18" ht="15.75" customHeight="1">
      <c r="A98" s="145" t="s">
        <v>5</v>
      </c>
      <c r="B98" s="28">
        <v>43377</v>
      </c>
      <c r="C98" s="27" t="s">
        <v>825</v>
      </c>
      <c r="D98" s="52"/>
      <c r="F98" s="120">
        <v>114.93</v>
      </c>
      <c r="G98" s="120"/>
      <c r="H98" s="120"/>
      <c r="I98" s="27" t="s">
        <v>594</v>
      </c>
      <c r="J98" s="43" t="s">
        <v>87</v>
      </c>
      <c r="K98" s="164"/>
      <c r="L98" s="27"/>
      <c r="M98" s="128"/>
      <c r="N98" s="43" t="s">
        <v>688</v>
      </c>
      <c r="O98" s="135"/>
      <c r="P98" s="31">
        <f t="shared" si="1"/>
        <v>-776.42000000001281</v>
      </c>
      <c r="Q98" s="31">
        <f>SUBTOTAL(9,$F$2:F98)</f>
        <v>33695.420000000013</v>
      </c>
      <c r="R98" s="31">
        <f>SUBTOTAL(9,$G$2:G98)</f>
        <v>32919</v>
      </c>
    </row>
    <row r="99" spans="1:18" ht="15.75" customHeight="1">
      <c r="A99" s="145" t="s">
        <v>5</v>
      </c>
      <c r="B99" s="28">
        <v>43383</v>
      </c>
      <c r="C99" s="27" t="s">
        <v>791</v>
      </c>
      <c r="D99" s="52"/>
      <c r="F99" s="120"/>
      <c r="G99" s="120"/>
      <c r="H99" s="120">
        <v>6000</v>
      </c>
      <c r="I99" s="27"/>
      <c r="J99" s="43" t="s">
        <v>87</v>
      </c>
      <c r="K99" s="164" t="s">
        <v>791</v>
      </c>
      <c r="L99" s="27">
        <v>69</v>
      </c>
      <c r="M99" s="128"/>
      <c r="N99" s="43" t="s">
        <v>688</v>
      </c>
      <c r="O99" s="135"/>
      <c r="P99" s="31">
        <f t="shared" si="1"/>
        <v>-776.42000000001281</v>
      </c>
      <c r="Q99" s="31">
        <f>SUBTOTAL(9,$F$2:F99)</f>
        <v>33695.420000000013</v>
      </c>
      <c r="R99" s="31">
        <f>SUBTOTAL(9,$G$2:G99)</f>
        <v>32919</v>
      </c>
    </row>
    <row r="100" spans="1:18" ht="15.75" customHeight="1">
      <c r="A100" s="145" t="s">
        <v>5</v>
      </c>
      <c r="B100" s="28">
        <v>43383</v>
      </c>
      <c r="C100" s="27" t="s">
        <v>1323</v>
      </c>
      <c r="D100" s="52"/>
      <c r="F100" s="120">
        <v>212</v>
      </c>
      <c r="G100" s="120"/>
      <c r="H100" s="120"/>
      <c r="I100" s="27" t="s">
        <v>89</v>
      </c>
      <c r="J100" s="43" t="s">
        <v>87</v>
      </c>
      <c r="K100" s="164" t="s">
        <v>1017</v>
      </c>
      <c r="L100" s="27">
        <v>8886</v>
      </c>
      <c r="M100" s="128"/>
      <c r="N100" s="43" t="s">
        <v>688</v>
      </c>
      <c r="O100" s="135"/>
      <c r="P100" s="31">
        <f t="shared" si="1"/>
        <v>-988.42000000001281</v>
      </c>
      <c r="Q100" s="31">
        <f>SUBTOTAL(9,$F$2:F100)</f>
        <v>33907.420000000013</v>
      </c>
      <c r="R100" s="31">
        <f>SUBTOTAL(9,$G$2:G100)</f>
        <v>32919</v>
      </c>
    </row>
    <row r="101" spans="1:18" ht="15.75" customHeight="1">
      <c r="A101" s="145" t="s">
        <v>5</v>
      </c>
      <c r="B101" s="28">
        <v>43384</v>
      </c>
      <c r="C101" s="27" t="s">
        <v>791</v>
      </c>
      <c r="D101" s="52"/>
      <c r="F101" s="120"/>
      <c r="G101" s="120"/>
      <c r="H101" s="120">
        <v>6000</v>
      </c>
      <c r="I101" s="27"/>
      <c r="J101" s="43" t="s">
        <v>87</v>
      </c>
      <c r="K101" s="164"/>
      <c r="L101" s="27">
        <v>69</v>
      </c>
      <c r="M101" s="128"/>
      <c r="N101" s="43" t="s">
        <v>688</v>
      </c>
      <c r="O101" s="135"/>
      <c r="P101" s="31">
        <f t="shared" si="1"/>
        <v>-988.42000000001281</v>
      </c>
      <c r="Q101" s="31">
        <f>SUBTOTAL(9,$F$2:F101)</f>
        <v>33907.420000000013</v>
      </c>
      <c r="R101" s="31">
        <f>SUBTOTAL(9,$G$2:G101)</f>
        <v>32919</v>
      </c>
    </row>
    <row r="102" spans="1:18" ht="15.75" customHeight="1">
      <c r="A102" s="145" t="s">
        <v>5</v>
      </c>
      <c r="B102" s="28">
        <v>43384</v>
      </c>
      <c r="C102" s="27" t="s">
        <v>1324</v>
      </c>
      <c r="D102" s="52"/>
      <c r="F102" s="120"/>
      <c r="G102" s="120"/>
      <c r="H102" s="120">
        <v>350</v>
      </c>
      <c r="I102" s="27"/>
      <c r="J102" s="43" t="s">
        <v>87</v>
      </c>
      <c r="K102" s="164" t="s">
        <v>830</v>
      </c>
      <c r="L102" s="27">
        <v>300</v>
      </c>
      <c r="M102" s="128"/>
      <c r="N102" s="43" t="s">
        <v>688</v>
      </c>
      <c r="O102" s="135"/>
      <c r="P102" s="31">
        <f t="shared" si="1"/>
        <v>-988.42000000001281</v>
      </c>
      <c r="Q102" s="31">
        <f>SUBTOTAL(9,$F$2:F102)</f>
        <v>33907.420000000013</v>
      </c>
      <c r="R102" s="31">
        <f>SUBTOTAL(9,$G$2:G102)</f>
        <v>32919</v>
      </c>
    </row>
    <row r="103" spans="1:18" ht="15.75" customHeight="1">
      <c r="A103" s="145" t="s">
        <v>5</v>
      </c>
      <c r="B103" s="28">
        <v>43393</v>
      </c>
      <c r="C103" s="27" t="s">
        <v>835</v>
      </c>
      <c r="D103" s="52"/>
      <c r="F103" s="120">
        <v>46.81</v>
      </c>
      <c r="G103" s="120"/>
      <c r="H103" s="120"/>
      <c r="I103" s="27" t="s">
        <v>594</v>
      </c>
      <c r="J103" s="43" t="s">
        <v>87</v>
      </c>
      <c r="K103" s="164"/>
      <c r="L103" s="27"/>
      <c r="M103" s="128"/>
      <c r="N103" s="43" t="s">
        <v>688</v>
      </c>
      <c r="O103" s="135"/>
      <c r="P103" s="31">
        <f t="shared" si="1"/>
        <v>-1035.2300000000105</v>
      </c>
      <c r="Q103" s="31">
        <f>SUBTOTAL(9,$F$2:F103)</f>
        <v>33954.23000000001</v>
      </c>
      <c r="R103" s="31">
        <f>SUBTOTAL(9,$G$2:G103)</f>
        <v>32919</v>
      </c>
    </row>
    <row r="104" spans="1:18" ht="15.75" customHeight="1">
      <c r="A104" s="145" t="s">
        <v>5</v>
      </c>
      <c r="B104" s="28">
        <v>43397</v>
      </c>
      <c r="C104" s="27" t="s">
        <v>791</v>
      </c>
      <c r="D104" s="52"/>
      <c r="F104" s="120"/>
      <c r="G104" s="120"/>
      <c r="H104" s="120">
        <v>3927</v>
      </c>
      <c r="I104" s="27"/>
      <c r="J104" s="43" t="s">
        <v>87</v>
      </c>
      <c r="K104" s="164" t="s">
        <v>791</v>
      </c>
      <c r="L104" s="27">
        <v>69</v>
      </c>
      <c r="M104" s="128"/>
      <c r="N104" s="43" t="s">
        <v>688</v>
      </c>
      <c r="O104" s="135"/>
      <c r="P104" s="31">
        <f t="shared" si="1"/>
        <v>-1035.2300000000105</v>
      </c>
      <c r="Q104" s="31">
        <f>SUBTOTAL(9,$F$2:F104)</f>
        <v>33954.23000000001</v>
      </c>
      <c r="R104" s="31">
        <f>SUBTOTAL(9,$G$2:G104)</f>
        <v>32919</v>
      </c>
    </row>
    <row r="105" spans="1:18" ht="15.75" customHeight="1">
      <c r="A105" s="145" t="s">
        <v>5</v>
      </c>
      <c r="B105" s="28">
        <v>43402</v>
      </c>
      <c r="C105" s="27" t="s">
        <v>1325</v>
      </c>
      <c r="D105" s="52"/>
      <c r="F105" s="120"/>
      <c r="G105" s="120"/>
      <c r="H105" s="120">
        <v>1579</v>
      </c>
      <c r="I105" s="27"/>
      <c r="J105" s="43" t="s">
        <v>87</v>
      </c>
      <c r="K105" s="164" t="s">
        <v>791</v>
      </c>
      <c r="L105" s="27">
        <v>72</v>
      </c>
      <c r="M105" s="128"/>
      <c r="N105" s="43" t="s">
        <v>688</v>
      </c>
      <c r="O105" s="135"/>
      <c r="P105" s="31">
        <f t="shared" si="1"/>
        <v>-1035.2300000000105</v>
      </c>
      <c r="Q105" s="31">
        <f>SUBTOTAL(9,$F$2:F105)</f>
        <v>33954.23000000001</v>
      </c>
      <c r="R105" s="31">
        <f>SUBTOTAL(9,$G$2:G105)</f>
        <v>32919</v>
      </c>
    </row>
    <row r="106" spans="1:18" ht="15.75" customHeight="1">
      <c r="A106" s="145" t="s">
        <v>5</v>
      </c>
      <c r="B106" s="28">
        <v>43402</v>
      </c>
      <c r="C106" s="27" t="s">
        <v>1326</v>
      </c>
      <c r="D106" s="52"/>
      <c r="F106" s="120">
        <v>565.71</v>
      </c>
      <c r="G106" s="120"/>
      <c r="H106" s="120"/>
      <c r="I106" s="27" t="s">
        <v>89</v>
      </c>
      <c r="J106" s="43" t="s">
        <v>87</v>
      </c>
      <c r="K106" s="164"/>
      <c r="L106" s="27"/>
      <c r="M106" s="128"/>
      <c r="N106" s="43" t="s">
        <v>688</v>
      </c>
      <c r="O106" s="135"/>
      <c r="P106" s="31">
        <f t="shared" si="1"/>
        <v>-1600.9400000000096</v>
      </c>
      <c r="Q106" s="31">
        <f>SUBTOTAL(9,$F$2:F106)</f>
        <v>34519.94000000001</v>
      </c>
      <c r="R106" s="31">
        <f>SUBTOTAL(9,$G$2:G106)</f>
        <v>32919</v>
      </c>
    </row>
    <row r="107" spans="1:18" ht="15.75" customHeight="1">
      <c r="A107" s="145" t="s">
        <v>5</v>
      </c>
      <c r="B107" s="28">
        <v>43402</v>
      </c>
      <c r="C107" s="27" t="s">
        <v>598</v>
      </c>
      <c r="D107" s="52"/>
      <c r="F107" s="120"/>
      <c r="G107" s="120">
        <v>2500</v>
      </c>
      <c r="H107" s="120"/>
      <c r="I107" s="27" t="s">
        <v>594</v>
      </c>
      <c r="J107" s="43" t="s">
        <v>87</v>
      </c>
      <c r="K107" s="164"/>
      <c r="L107" s="27"/>
      <c r="M107" s="128"/>
      <c r="N107" s="43" t="s">
        <v>688</v>
      </c>
      <c r="O107" s="135"/>
      <c r="P107" s="31">
        <f t="shared" si="1"/>
        <v>899.0599999999904</v>
      </c>
      <c r="Q107" s="31">
        <f>SUBTOTAL(9,$F$2:F107)</f>
        <v>34519.94000000001</v>
      </c>
      <c r="R107" s="31">
        <f>SUBTOTAL(9,$G$2:G107)</f>
        <v>35419</v>
      </c>
    </row>
    <row r="108" spans="1:18" ht="15.75" customHeight="1">
      <c r="A108" s="145" t="s">
        <v>5</v>
      </c>
      <c r="B108" s="28">
        <v>43409</v>
      </c>
      <c r="C108" s="27" t="s">
        <v>1327</v>
      </c>
      <c r="D108" s="52"/>
      <c r="F108" s="120">
        <v>150</v>
      </c>
      <c r="G108" s="120"/>
      <c r="H108" s="120"/>
      <c r="I108" s="27" t="s">
        <v>594</v>
      </c>
      <c r="J108" s="43" t="s">
        <v>87</v>
      </c>
      <c r="K108" s="164" t="s">
        <v>827</v>
      </c>
      <c r="L108" s="27"/>
      <c r="M108" s="128"/>
      <c r="N108" s="43" t="s">
        <v>688</v>
      </c>
      <c r="O108" s="135"/>
      <c r="P108" s="31">
        <f t="shared" si="1"/>
        <v>749.0599999999904</v>
      </c>
      <c r="Q108" s="31">
        <f>SUBTOTAL(9,$F$2:F108)</f>
        <v>34669.94000000001</v>
      </c>
      <c r="R108" s="31">
        <f>SUBTOTAL(9,$G$2:G108)</f>
        <v>35419</v>
      </c>
    </row>
    <row r="109" spans="1:18" ht="15.75" customHeight="1">
      <c r="A109" s="145" t="s">
        <v>5</v>
      </c>
      <c r="B109" s="28">
        <v>43410</v>
      </c>
      <c r="C109" s="27" t="s">
        <v>1328</v>
      </c>
      <c r="D109" s="52"/>
      <c r="F109" s="120">
        <v>315</v>
      </c>
      <c r="G109" s="120"/>
      <c r="H109" s="120"/>
      <c r="I109" s="27" t="s">
        <v>89</v>
      </c>
      <c r="J109" s="43" t="s">
        <v>87</v>
      </c>
      <c r="K109" s="164"/>
      <c r="L109" s="27"/>
      <c r="M109" s="128"/>
      <c r="N109" s="43" t="s">
        <v>688</v>
      </c>
      <c r="O109" s="135"/>
      <c r="P109" s="31">
        <f t="shared" si="1"/>
        <v>434.0599999999904</v>
      </c>
      <c r="Q109" s="31">
        <f>SUBTOTAL(9,$F$2:F109)</f>
        <v>34984.94000000001</v>
      </c>
      <c r="R109" s="31">
        <f>SUBTOTAL(9,$G$2:G109)</f>
        <v>35419</v>
      </c>
    </row>
    <row r="110" spans="1:18" ht="15.75" customHeight="1">
      <c r="A110" s="145" t="s">
        <v>5</v>
      </c>
      <c r="B110" s="28">
        <v>43417</v>
      </c>
      <c r="C110" s="27" t="s">
        <v>1312</v>
      </c>
      <c r="D110" s="52"/>
      <c r="F110" s="120"/>
      <c r="G110" s="120"/>
      <c r="H110" s="120">
        <v>470</v>
      </c>
      <c r="I110" s="27"/>
      <c r="J110" s="43" t="s">
        <v>87</v>
      </c>
      <c r="K110" s="164" t="s">
        <v>1329</v>
      </c>
      <c r="L110" s="27">
        <v>4357</v>
      </c>
      <c r="M110" s="128"/>
      <c r="N110" s="43" t="s">
        <v>688</v>
      </c>
      <c r="O110" s="135"/>
      <c r="P110" s="31">
        <f t="shared" si="1"/>
        <v>434.0599999999904</v>
      </c>
      <c r="Q110" s="31">
        <f>SUBTOTAL(9,$F$2:F110)</f>
        <v>34984.94000000001</v>
      </c>
      <c r="R110" s="31">
        <f>SUBTOTAL(9,$G$2:G110)</f>
        <v>35419</v>
      </c>
    </row>
    <row r="111" spans="1:18" ht="15.75" customHeight="1">
      <c r="A111" s="145" t="s">
        <v>5</v>
      </c>
      <c r="B111" s="28">
        <v>43424</v>
      </c>
      <c r="C111" s="27" t="s">
        <v>840</v>
      </c>
      <c r="D111" s="52"/>
      <c r="F111" s="120">
        <v>585</v>
      </c>
      <c r="G111" s="120"/>
      <c r="H111" s="120"/>
      <c r="I111" s="27">
        <v>5000233</v>
      </c>
      <c r="J111" s="43" t="s">
        <v>87</v>
      </c>
      <c r="K111" s="164" t="s">
        <v>841</v>
      </c>
      <c r="L111" s="27">
        <v>1729</v>
      </c>
      <c r="M111" s="128"/>
      <c r="N111" s="43" t="s">
        <v>688</v>
      </c>
      <c r="O111" s="135"/>
      <c r="P111" s="31">
        <f t="shared" si="1"/>
        <v>-150.9400000000096</v>
      </c>
      <c r="Q111" s="31">
        <f>SUBTOTAL(9,$F$2:F111)</f>
        <v>35569.94000000001</v>
      </c>
      <c r="R111" s="31">
        <f>SUBTOTAL(9,$G$2:G111)</f>
        <v>35419</v>
      </c>
    </row>
    <row r="112" spans="1:18" ht="15.75" customHeight="1">
      <c r="A112" s="145" t="s">
        <v>5</v>
      </c>
      <c r="B112" s="28">
        <v>43429</v>
      </c>
      <c r="C112" s="27" t="s">
        <v>843</v>
      </c>
      <c r="D112" s="52"/>
      <c r="F112" s="120"/>
      <c r="G112" s="120"/>
      <c r="H112" s="120">
        <v>1041.9000000000001</v>
      </c>
      <c r="I112" s="27"/>
      <c r="J112" s="43" t="s">
        <v>87</v>
      </c>
      <c r="K112" s="164"/>
      <c r="L112" s="27"/>
      <c r="M112" s="128"/>
      <c r="N112" s="43" t="s">
        <v>688</v>
      </c>
      <c r="O112" s="135"/>
      <c r="P112" s="31">
        <f t="shared" si="1"/>
        <v>-150.9400000000096</v>
      </c>
      <c r="Q112" s="31">
        <f>SUBTOTAL(9,$F$2:F112)</f>
        <v>35569.94000000001</v>
      </c>
      <c r="R112" s="31">
        <f>SUBTOTAL(9,$G$2:G112)</f>
        <v>35419</v>
      </c>
    </row>
    <row r="113" spans="1:18" ht="15.75" customHeight="1">
      <c r="A113" s="145" t="s">
        <v>5</v>
      </c>
      <c r="B113" s="28">
        <v>43430</v>
      </c>
      <c r="C113" s="27" t="s">
        <v>1330</v>
      </c>
      <c r="D113" s="52"/>
      <c r="F113" s="120">
        <v>50</v>
      </c>
      <c r="G113" s="120"/>
      <c r="H113" s="120"/>
      <c r="I113" s="27">
        <v>5000233</v>
      </c>
      <c r="J113" s="43" t="s">
        <v>87</v>
      </c>
      <c r="K113" s="164" t="s">
        <v>1331</v>
      </c>
      <c r="L113" s="27">
        <v>9881</v>
      </c>
      <c r="M113" s="128"/>
      <c r="N113" s="43" t="s">
        <v>688</v>
      </c>
      <c r="O113" s="135"/>
      <c r="P113" s="31">
        <f t="shared" si="1"/>
        <v>-200.9400000000096</v>
      </c>
      <c r="Q113" s="31">
        <f>SUBTOTAL(9,$F$2:F113)</f>
        <v>35619.94000000001</v>
      </c>
      <c r="R113" s="31">
        <f>SUBTOTAL(9,$G$2:G113)</f>
        <v>35419</v>
      </c>
    </row>
    <row r="114" spans="1:18" ht="15.75" customHeight="1">
      <c r="A114" s="145" t="s">
        <v>5</v>
      </c>
      <c r="B114" s="28">
        <v>43433</v>
      </c>
      <c r="C114" s="27" t="s">
        <v>1307</v>
      </c>
      <c r="D114" s="52"/>
      <c r="F114" s="120">
        <v>12</v>
      </c>
      <c r="G114" s="120"/>
      <c r="H114" s="120"/>
      <c r="I114" s="27" t="s">
        <v>89</v>
      </c>
      <c r="J114" s="43" t="s">
        <v>87</v>
      </c>
      <c r="K114" s="164" t="s">
        <v>1017</v>
      </c>
      <c r="L114" s="27">
        <v>9002</v>
      </c>
      <c r="M114" s="128"/>
      <c r="N114" s="43" t="s">
        <v>688</v>
      </c>
      <c r="O114" s="135"/>
      <c r="P114" s="31">
        <f t="shared" si="1"/>
        <v>-212.9400000000096</v>
      </c>
      <c r="Q114" s="31">
        <f>SUBTOTAL(9,$F$2:F114)</f>
        <v>35631.94000000001</v>
      </c>
      <c r="R114" s="31">
        <f>SUBTOTAL(9,$G$2:G114)</f>
        <v>35419</v>
      </c>
    </row>
    <row r="115" spans="1:18" ht="15.75" customHeight="1">
      <c r="A115" s="145" t="s">
        <v>5</v>
      </c>
      <c r="B115" s="28">
        <v>43437</v>
      </c>
      <c r="C115" s="27" t="s">
        <v>162</v>
      </c>
      <c r="D115" s="52"/>
      <c r="F115" s="120">
        <v>63.8</v>
      </c>
      <c r="G115" s="120"/>
      <c r="H115" s="120"/>
      <c r="I115" s="27" t="s">
        <v>594</v>
      </c>
      <c r="J115" s="43" t="s">
        <v>87</v>
      </c>
      <c r="K115" s="164"/>
      <c r="L115" s="27"/>
      <c r="M115" s="128"/>
      <c r="N115" s="43" t="s">
        <v>688</v>
      </c>
      <c r="O115" s="135"/>
      <c r="P115" s="31">
        <f t="shared" si="1"/>
        <v>-276.74000000001251</v>
      </c>
      <c r="Q115" s="31">
        <f>SUBTOTAL(9,$F$2:F115)</f>
        <v>35695.740000000013</v>
      </c>
      <c r="R115" s="31">
        <f>SUBTOTAL(9,$G$2:G115)</f>
        <v>35419</v>
      </c>
    </row>
    <row r="116" spans="1:18" ht="15.75" customHeight="1">
      <c r="A116" s="145" t="s">
        <v>5</v>
      </c>
      <c r="B116" s="28">
        <v>43440</v>
      </c>
      <c r="C116" s="27" t="s">
        <v>1332</v>
      </c>
      <c r="D116" s="52"/>
      <c r="F116" s="120">
        <v>1250</v>
      </c>
      <c r="G116" s="120"/>
      <c r="H116" s="120"/>
      <c r="I116" s="27" t="s">
        <v>89</v>
      </c>
      <c r="J116" s="43" t="s">
        <v>87</v>
      </c>
      <c r="K116" s="164" t="s">
        <v>1333</v>
      </c>
      <c r="L116" s="27">
        <v>1137</v>
      </c>
      <c r="M116" s="128"/>
      <c r="N116" s="43" t="s">
        <v>688</v>
      </c>
      <c r="O116" s="135"/>
      <c r="P116" s="31">
        <f t="shared" si="1"/>
        <v>-1526.7400000000125</v>
      </c>
      <c r="Q116" s="31">
        <f>SUBTOTAL(9,$F$2:F116)</f>
        <v>36945.740000000013</v>
      </c>
      <c r="R116" s="31">
        <f>SUBTOTAL(9,$G$2:G116)</f>
        <v>35419</v>
      </c>
    </row>
    <row r="117" spans="1:18" ht="15.75" customHeight="1">
      <c r="A117" s="145" t="s">
        <v>5</v>
      </c>
      <c r="B117" s="28">
        <v>43450</v>
      </c>
      <c r="C117" s="27" t="s">
        <v>598</v>
      </c>
      <c r="D117" s="52"/>
      <c r="F117" s="120"/>
      <c r="G117" s="120">
        <v>2700</v>
      </c>
      <c r="H117" s="120"/>
      <c r="I117" s="27"/>
      <c r="J117" s="43" t="s">
        <v>87</v>
      </c>
      <c r="K117" s="164"/>
      <c r="L117" s="27"/>
      <c r="M117" s="128"/>
      <c r="N117" s="43" t="s">
        <v>688</v>
      </c>
      <c r="O117" s="135"/>
      <c r="P117" s="31">
        <f t="shared" si="1"/>
        <v>1173.2599999999875</v>
      </c>
      <c r="Q117" s="31">
        <f>SUBTOTAL(9,$F$2:F117)</f>
        <v>36945.740000000013</v>
      </c>
      <c r="R117" s="31">
        <f>SUBTOTAL(9,$G$2:G117)</f>
        <v>38119</v>
      </c>
    </row>
    <row r="118" spans="1:18" ht="15.75" customHeight="1">
      <c r="A118" s="145" t="s">
        <v>5</v>
      </c>
      <c r="B118" s="28">
        <v>43454</v>
      </c>
      <c r="C118" s="27" t="s">
        <v>1334</v>
      </c>
      <c r="D118" s="52"/>
      <c r="F118" s="120">
        <v>439.61</v>
      </c>
      <c r="G118" s="120"/>
      <c r="H118" s="120"/>
      <c r="I118" s="27" t="s">
        <v>89</v>
      </c>
      <c r="J118" s="43" t="s">
        <v>87</v>
      </c>
      <c r="K118" s="164"/>
      <c r="L118" s="27"/>
      <c r="M118" s="128"/>
      <c r="N118" s="43" t="s">
        <v>688</v>
      </c>
      <c r="O118" s="135"/>
      <c r="P118" s="31">
        <f t="shared" si="1"/>
        <v>733.6499999999869</v>
      </c>
      <c r="Q118" s="31">
        <f>SUBTOTAL(9,$F$2:F118)</f>
        <v>37385.350000000013</v>
      </c>
      <c r="R118" s="31">
        <f>SUBTOTAL(9,$G$2:G118)</f>
        <v>38119</v>
      </c>
    </row>
    <row r="119" spans="1:18" ht="15.75" customHeight="1">
      <c r="A119" s="145" t="s">
        <v>5</v>
      </c>
      <c r="B119" s="28">
        <v>43466</v>
      </c>
      <c r="C119" s="27" t="s">
        <v>1335</v>
      </c>
      <c r="D119" s="52"/>
      <c r="F119" s="120">
        <v>700</v>
      </c>
      <c r="G119" s="120"/>
      <c r="H119" s="120"/>
      <c r="I119" s="27" t="s">
        <v>594</v>
      </c>
      <c r="J119" s="43" t="s">
        <v>87</v>
      </c>
      <c r="K119" s="164" t="s">
        <v>1336</v>
      </c>
      <c r="L119" s="27">
        <v>216</v>
      </c>
      <c r="M119" s="128"/>
      <c r="N119" s="43" t="s">
        <v>688</v>
      </c>
      <c r="O119" s="135"/>
      <c r="P119" s="31">
        <f t="shared" si="1"/>
        <v>33.649999999986903</v>
      </c>
      <c r="Q119" s="31">
        <f>SUBTOTAL(9,$F$2:F119)</f>
        <v>38085.350000000013</v>
      </c>
      <c r="R119" s="31">
        <f>SUBTOTAL(9,$G$2:G119)</f>
        <v>38119</v>
      </c>
    </row>
    <row r="120" spans="1:18" ht="15.75" customHeight="1">
      <c r="A120" s="145" t="s">
        <v>5</v>
      </c>
      <c r="B120" s="28">
        <v>43466</v>
      </c>
      <c r="C120" s="27" t="s">
        <v>1337</v>
      </c>
      <c r="D120" s="52"/>
      <c r="F120" s="120"/>
      <c r="G120" s="120"/>
      <c r="H120" s="120"/>
      <c r="I120" s="27"/>
      <c r="J120" s="43" t="s">
        <v>87</v>
      </c>
      <c r="K120" s="164"/>
      <c r="L120" s="27"/>
      <c r="M120" s="128">
        <v>2700</v>
      </c>
      <c r="N120" s="43" t="s">
        <v>688</v>
      </c>
      <c r="O120" s="135"/>
      <c r="P120" s="31">
        <f t="shared" si="1"/>
        <v>33.649999999986903</v>
      </c>
      <c r="Q120" s="31">
        <f>SUBTOTAL(9,$F$2:F120)</f>
        <v>38085.350000000013</v>
      </c>
      <c r="R120" s="31">
        <f>SUBTOTAL(9,$G$2:G120)</f>
        <v>38119</v>
      </c>
    </row>
    <row r="121" spans="1:18" ht="15.75" customHeight="1">
      <c r="A121" s="145" t="s">
        <v>5</v>
      </c>
      <c r="B121" s="28">
        <v>43473</v>
      </c>
      <c r="C121" s="27" t="s">
        <v>1338</v>
      </c>
      <c r="D121" s="52"/>
      <c r="F121" s="120">
        <v>206</v>
      </c>
      <c r="G121" s="120"/>
      <c r="H121" s="120"/>
      <c r="I121" s="27" t="s">
        <v>89</v>
      </c>
      <c r="J121" s="43" t="s">
        <v>87</v>
      </c>
      <c r="K121" s="164"/>
      <c r="L121" s="27"/>
      <c r="M121" s="128"/>
      <c r="N121" s="43" t="s">
        <v>688</v>
      </c>
      <c r="O121" s="135"/>
      <c r="P121" s="31">
        <f t="shared" si="1"/>
        <v>-172.3500000000131</v>
      </c>
      <c r="Q121" s="31">
        <f>SUBTOTAL(9,$F$2:F121)</f>
        <v>38291.350000000013</v>
      </c>
      <c r="R121" s="31">
        <f>SUBTOTAL(9,$G$2:G121)</f>
        <v>38119</v>
      </c>
    </row>
    <row r="122" spans="1:18" ht="15.75" customHeight="1">
      <c r="A122" s="145" t="s">
        <v>5</v>
      </c>
      <c r="B122" s="28">
        <v>43475</v>
      </c>
      <c r="C122" s="27" t="s">
        <v>1339</v>
      </c>
      <c r="D122" s="52"/>
      <c r="F122" s="120"/>
      <c r="G122" s="120">
        <v>135</v>
      </c>
      <c r="H122" s="120"/>
      <c r="I122" s="27"/>
      <c r="J122" s="43" t="s">
        <v>87</v>
      </c>
      <c r="K122" s="164" t="s">
        <v>1340</v>
      </c>
      <c r="L122" s="27"/>
      <c r="M122" s="128"/>
      <c r="N122" s="43" t="s">
        <v>688</v>
      </c>
      <c r="O122" s="135"/>
      <c r="P122" s="31">
        <f t="shared" si="1"/>
        <v>-37.350000000013097</v>
      </c>
      <c r="Q122" s="31">
        <f>SUBTOTAL(9,$F$2:F122)</f>
        <v>38291.350000000013</v>
      </c>
      <c r="R122" s="31">
        <f>SUBTOTAL(9,$G$2:G122)</f>
        <v>38254</v>
      </c>
    </row>
    <row r="123" spans="1:18" ht="15.75" customHeight="1">
      <c r="A123" s="145" t="s">
        <v>5</v>
      </c>
      <c r="B123" s="28">
        <v>43478</v>
      </c>
      <c r="C123" s="27" t="s">
        <v>1341</v>
      </c>
      <c r="D123" s="52"/>
      <c r="F123" s="120"/>
      <c r="G123" s="120">
        <v>640</v>
      </c>
      <c r="H123" s="120"/>
      <c r="I123" s="27"/>
      <c r="J123" s="43" t="s">
        <v>87</v>
      </c>
      <c r="K123" s="164"/>
      <c r="L123" s="27"/>
      <c r="M123" s="128"/>
      <c r="N123" s="43" t="s">
        <v>688</v>
      </c>
      <c r="O123" s="135"/>
      <c r="P123" s="31">
        <f t="shared" si="1"/>
        <v>602.6499999999869</v>
      </c>
      <c r="Q123" s="31">
        <f>SUBTOTAL(9,$F$2:F123)</f>
        <v>38291.350000000013</v>
      </c>
      <c r="R123" s="31">
        <f>SUBTOTAL(9,$G$2:G123)</f>
        <v>38894</v>
      </c>
    </row>
    <row r="124" spans="1:18" ht="15.75" customHeight="1">
      <c r="A124" s="145" t="s">
        <v>5</v>
      </c>
      <c r="B124" s="28">
        <v>43487</v>
      </c>
      <c r="C124" s="27" t="s">
        <v>1342</v>
      </c>
      <c r="D124" s="52"/>
      <c r="F124" s="120">
        <v>12295.1</v>
      </c>
      <c r="G124" s="120"/>
      <c r="H124" s="120"/>
      <c r="I124" s="27" t="s">
        <v>89</v>
      </c>
      <c r="J124" s="43" t="s">
        <v>87</v>
      </c>
      <c r="K124" s="164"/>
      <c r="L124" s="27"/>
      <c r="M124" s="128"/>
      <c r="N124" s="43" t="s">
        <v>688</v>
      </c>
      <c r="O124" s="135"/>
      <c r="P124" s="31">
        <f t="shared" si="1"/>
        <v>-11692.450000000012</v>
      </c>
      <c r="Q124" s="31">
        <f>SUBTOTAL(9,$F$2:F124)</f>
        <v>50586.450000000012</v>
      </c>
      <c r="R124" s="31">
        <f>SUBTOTAL(9,$G$2:G124)</f>
        <v>38894</v>
      </c>
    </row>
    <row r="125" spans="1:18" ht="15.75" customHeight="1">
      <c r="A125" s="145" t="s">
        <v>5</v>
      </c>
      <c r="B125" s="28">
        <v>43487</v>
      </c>
      <c r="C125" s="27" t="s">
        <v>728</v>
      </c>
      <c r="D125" s="52"/>
      <c r="F125" s="120"/>
      <c r="G125" s="120"/>
      <c r="H125" s="120">
        <v>5908.5</v>
      </c>
      <c r="I125" s="27"/>
      <c r="J125" s="43" t="s">
        <v>87</v>
      </c>
      <c r="K125" s="164" t="s">
        <v>791</v>
      </c>
      <c r="L125" s="27">
        <v>89</v>
      </c>
      <c r="M125" s="128"/>
      <c r="N125" s="43" t="s">
        <v>688</v>
      </c>
      <c r="O125" s="135"/>
      <c r="P125" s="31">
        <f t="shared" si="1"/>
        <v>-11692.450000000012</v>
      </c>
      <c r="Q125" s="31">
        <f>SUBTOTAL(9,$F$2:F125)</f>
        <v>50586.450000000012</v>
      </c>
      <c r="R125" s="31">
        <f>SUBTOTAL(9,$G$2:G125)</f>
        <v>38894</v>
      </c>
    </row>
    <row r="126" spans="1:18" ht="15.75" customHeight="1">
      <c r="A126" s="145" t="s">
        <v>5</v>
      </c>
      <c r="B126" s="28">
        <v>43487</v>
      </c>
      <c r="C126" s="27" t="s">
        <v>1343</v>
      </c>
      <c r="D126" s="52"/>
      <c r="F126" s="120"/>
      <c r="G126" s="120">
        <v>12295.1</v>
      </c>
      <c r="H126" s="120"/>
      <c r="I126" s="27" t="s">
        <v>594</v>
      </c>
      <c r="J126" s="43" t="s">
        <v>87</v>
      </c>
      <c r="K126" s="164"/>
      <c r="L126" s="27"/>
      <c r="M126" s="128"/>
      <c r="N126" s="43" t="s">
        <v>688</v>
      </c>
      <c r="O126" s="135"/>
      <c r="P126" s="31">
        <f t="shared" si="1"/>
        <v>602.6499999999869</v>
      </c>
      <c r="Q126" s="31">
        <f>SUBTOTAL(9,$F$2:F126)</f>
        <v>50586.450000000012</v>
      </c>
      <c r="R126" s="31">
        <f>SUBTOTAL(9,$G$2:G126)</f>
        <v>51189.1</v>
      </c>
    </row>
    <row r="127" spans="1:18" ht="15.75" customHeight="1">
      <c r="A127" s="145" t="s">
        <v>5</v>
      </c>
      <c r="B127" s="28">
        <v>43489</v>
      </c>
      <c r="C127" s="27" t="s">
        <v>855</v>
      </c>
      <c r="D127" s="52"/>
      <c r="F127" s="120"/>
      <c r="G127" s="120">
        <v>2000</v>
      </c>
      <c r="H127" s="120"/>
      <c r="I127" s="27" t="s">
        <v>594</v>
      </c>
      <c r="J127" s="43" t="s">
        <v>87</v>
      </c>
      <c r="K127" s="164"/>
      <c r="L127" s="27"/>
      <c r="M127" s="128"/>
      <c r="N127" s="43" t="s">
        <v>688</v>
      </c>
      <c r="O127" s="135"/>
      <c r="P127" s="31">
        <f t="shared" si="1"/>
        <v>2602.6499999999869</v>
      </c>
      <c r="Q127" s="31">
        <f>SUBTOTAL(9,$F$2:F127)</f>
        <v>50586.450000000012</v>
      </c>
      <c r="R127" s="31">
        <f>SUBTOTAL(9,$G$2:G127)</f>
        <v>53189.1</v>
      </c>
    </row>
    <row r="128" spans="1:18" ht="15.75" customHeight="1">
      <c r="A128" s="145" t="s">
        <v>5</v>
      </c>
      <c r="B128" s="28">
        <v>43500</v>
      </c>
      <c r="C128" s="27" t="s">
        <v>1345</v>
      </c>
      <c r="D128" s="52"/>
      <c r="F128" s="120"/>
      <c r="G128" s="120"/>
      <c r="H128" s="120"/>
      <c r="I128" s="27"/>
      <c r="J128" s="43" t="s">
        <v>87</v>
      </c>
      <c r="K128" s="164"/>
      <c r="L128" s="27"/>
      <c r="M128" s="128">
        <v>2700</v>
      </c>
      <c r="N128" s="43" t="s">
        <v>688</v>
      </c>
      <c r="O128" s="135"/>
      <c r="P128" s="31">
        <f t="shared" si="1"/>
        <v>2602.6499999999869</v>
      </c>
      <c r="Q128" s="31">
        <f>SUBTOTAL(9,$F$2:F128)</f>
        <v>50586.450000000012</v>
      </c>
      <c r="R128" s="31">
        <f>SUBTOTAL(9,$G$2:G128)</f>
        <v>53189.1</v>
      </c>
    </row>
    <row r="129" spans="1:18" ht="15.75" customHeight="1">
      <c r="A129" s="145" t="s">
        <v>5</v>
      </c>
      <c r="B129" s="28">
        <v>43503</v>
      </c>
      <c r="C129" s="27" t="s">
        <v>857</v>
      </c>
      <c r="D129" s="52"/>
      <c r="F129" s="120">
        <v>254.42</v>
      </c>
      <c r="G129" s="120"/>
      <c r="H129" s="120"/>
      <c r="I129" s="27"/>
      <c r="J129" s="43" t="s">
        <v>87</v>
      </c>
      <c r="K129" s="164"/>
      <c r="L129" s="27"/>
      <c r="M129" s="128"/>
      <c r="N129" s="43" t="s">
        <v>688</v>
      </c>
      <c r="O129" s="135"/>
      <c r="P129" s="31">
        <f t="shared" si="1"/>
        <v>2348.2299999999886</v>
      </c>
      <c r="Q129" s="31">
        <f>SUBTOTAL(9,$F$2:F129)</f>
        <v>50840.87000000001</v>
      </c>
      <c r="R129" s="31">
        <f>SUBTOTAL(9,$G$2:G129)</f>
        <v>53189.1</v>
      </c>
    </row>
    <row r="130" spans="1:18" ht="15.75" customHeight="1">
      <c r="A130" s="145" t="s">
        <v>5</v>
      </c>
      <c r="B130" s="28">
        <v>43503</v>
      </c>
      <c r="C130" s="27" t="s">
        <v>858</v>
      </c>
      <c r="D130" s="52"/>
      <c r="F130" s="120">
        <v>47.98</v>
      </c>
      <c r="G130" s="120"/>
      <c r="H130" s="120"/>
      <c r="I130" s="27"/>
      <c r="J130" s="43" t="s">
        <v>87</v>
      </c>
      <c r="K130" s="164"/>
      <c r="L130" s="27"/>
      <c r="M130" s="128"/>
      <c r="N130" s="43" t="s">
        <v>688</v>
      </c>
      <c r="O130" s="135"/>
      <c r="P130" s="31">
        <f t="shared" ref="P130:P193" si="2">R130-Q130</f>
        <v>2300.2499999999854</v>
      </c>
      <c r="Q130" s="31">
        <f>SUBTOTAL(9,$F$2:F130)</f>
        <v>50888.850000000013</v>
      </c>
      <c r="R130" s="31">
        <f>SUBTOTAL(9,$G$2:G130)</f>
        <v>53189.1</v>
      </c>
    </row>
    <row r="131" spans="1:18" ht="15.75" customHeight="1">
      <c r="A131" s="145" t="s">
        <v>5</v>
      </c>
      <c r="B131" s="28">
        <v>43509</v>
      </c>
      <c r="C131" s="27" t="s">
        <v>1346</v>
      </c>
      <c r="D131" s="52"/>
      <c r="F131" s="120">
        <v>103</v>
      </c>
      <c r="G131" s="120"/>
      <c r="H131" s="120"/>
      <c r="I131" s="27" t="s">
        <v>89</v>
      </c>
      <c r="J131" s="43" t="s">
        <v>87</v>
      </c>
      <c r="K131" s="164"/>
      <c r="L131" s="27"/>
      <c r="M131" s="128"/>
      <c r="N131" s="43" t="s">
        <v>688</v>
      </c>
      <c r="O131" s="135"/>
      <c r="P131" s="31">
        <f t="shared" si="2"/>
        <v>2197.2499999999854</v>
      </c>
      <c r="Q131" s="31">
        <f>SUBTOTAL(9,$F$2:F131)</f>
        <v>50991.850000000013</v>
      </c>
      <c r="R131" s="31">
        <f>SUBTOTAL(9,$G$2:G131)</f>
        <v>53189.1</v>
      </c>
    </row>
    <row r="132" spans="1:18" ht="15.75" customHeight="1">
      <c r="A132" s="145" t="s">
        <v>5</v>
      </c>
      <c r="B132" s="28">
        <v>43516</v>
      </c>
      <c r="C132" s="27" t="s">
        <v>1344</v>
      </c>
      <c r="D132" s="52"/>
      <c r="F132" s="120">
        <v>19.71</v>
      </c>
      <c r="G132" s="120"/>
      <c r="H132" s="120"/>
      <c r="I132" s="27"/>
      <c r="J132" s="43" t="s">
        <v>87</v>
      </c>
      <c r="K132" s="164"/>
      <c r="L132" s="27"/>
      <c r="M132" s="128"/>
      <c r="N132" s="43" t="s">
        <v>688</v>
      </c>
      <c r="O132" s="135"/>
      <c r="P132" s="31">
        <f t="shared" si="2"/>
        <v>2177.5399999999863</v>
      </c>
      <c r="Q132" s="31">
        <f>SUBTOTAL(9,$F$2:F132)</f>
        <v>51011.560000000012</v>
      </c>
      <c r="R132" s="31">
        <f>SUBTOTAL(9,$G$2:G132)</f>
        <v>53189.1</v>
      </c>
    </row>
    <row r="133" spans="1:18" ht="15.75" customHeight="1">
      <c r="A133" s="145" t="s">
        <v>5</v>
      </c>
      <c r="B133" s="28">
        <v>43524</v>
      </c>
      <c r="C133" s="27" t="s">
        <v>1347</v>
      </c>
      <c r="D133" s="52"/>
      <c r="F133" s="120">
        <v>211.46</v>
      </c>
      <c r="G133" s="120"/>
      <c r="H133" s="120"/>
      <c r="I133" s="27" t="s">
        <v>89</v>
      </c>
      <c r="J133" s="43" t="s">
        <v>87</v>
      </c>
      <c r="K133" s="164"/>
      <c r="L133" s="27"/>
      <c r="M133" s="128"/>
      <c r="N133" s="43" t="s">
        <v>688</v>
      </c>
      <c r="O133" s="135"/>
      <c r="P133" s="31">
        <f t="shared" si="2"/>
        <v>1966.0799999999872</v>
      </c>
      <c r="Q133" s="31">
        <f>SUBTOTAL(9,$F$2:F133)</f>
        <v>51223.020000000011</v>
      </c>
      <c r="R133" s="31">
        <f>SUBTOTAL(9,$G$2:G133)</f>
        <v>53189.1</v>
      </c>
    </row>
    <row r="134" spans="1:18" ht="15.75" customHeight="1">
      <c r="A134" s="145" t="s">
        <v>5</v>
      </c>
      <c r="B134" s="28">
        <v>43524</v>
      </c>
      <c r="C134" s="27" t="s">
        <v>1348</v>
      </c>
      <c r="D134" s="52"/>
      <c r="F134" s="120">
        <v>293</v>
      </c>
      <c r="G134" s="120"/>
      <c r="H134" s="120"/>
      <c r="I134" s="27" t="s">
        <v>594</v>
      </c>
      <c r="J134" s="43" t="s">
        <v>87</v>
      </c>
      <c r="K134" s="164" t="s">
        <v>1349</v>
      </c>
      <c r="L134" s="27">
        <v>50079</v>
      </c>
      <c r="M134" s="128"/>
      <c r="N134" s="43" t="s">
        <v>688</v>
      </c>
      <c r="O134" s="135"/>
      <c r="P134" s="31">
        <f t="shared" si="2"/>
        <v>1673.0799999999872</v>
      </c>
      <c r="Q134" s="31">
        <f>SUBTOTAL(9,$F$2:F134)</f>
        <v>51516.020000000011</v>
      </c>
      <c r="R134" s="31">
        <f>SUBTOTAL(9,$G$2:G134)</f>
        <v>53189.1</v>
      </c>
    </row>
    <row r="135" spans="1:18" ht="15.75" customHeight="1">
      <c r="A135" s="145" t="s">
        <v>5</v>
      </c>
      <c r="B135" s="28">
        <v>43529</v>
      </c>
      <c r="C135" s="27" t="s">
        <v>705</v>
      </c>
      <c r="D135" s="52"/>
      <c r="F135" s="120">
        <v>88.6</v>
      </c>
      <c r="G135" s="120"/>
      <c r="H135" s="120"/>
      <c r="I135" s="27" t="s">
        <v>89</v>
      </c>
      <c r="J135" s="43" t="s">
        <v>87</v>
      </c>
      <c r="K135" s="164"/>
      <c r="L135" s="27"/>
      <c r="M135" s="128"/>
      <c r="N135" s="43" t="s">
        <v>688</v>
      </c>
      <c r="O135" s="135"/>
      <c r="P135" s="31">
        <f t="shared" si="2"/>
        <v>1584.4799999999886</v>
      </c>
      <c r="Q135" s="31">
        <f>SUBTOTAL(9,$F$2:F135)</f>
        <v>51604.62000000001</v>
      </c>
      <c r="R135" s="31">
        <f>SUBTOTAL(9,$G$2:G135)</f>
        <v>53189.1</v>
      </c>
    </row>
    <row r="136" spans="1:18" ht="15.75" customHeight="1">
      <c r="A136" s="145" t="s">
        <v>5</v>
      </c>
      <c r="B136" s="28">
        <v>43536</v>
      </c>
      <c r="C136" s="27" t="s">
        <v>1350</v>
      </c>
      <c r="D136" s="52"/>
      <c r="F136" s="120">
        <v>213.99</v>
      </c>
      <c r="G136" s="120"/>
      <c r="H136" s="120"/>
      <c r="I136" s="27" t="s">
        <v>89</v>
      </c>
      <c r="J136" s="43" t="s">
        <v>87</v>
      </c>
      <c r="K136" s="164" t="s">
        <v>532</v>
      </c>
      <c r="L136" s="27"/>
      <c r="M136" s="128"/>
      <c r="N136" s="43" t="s">
        <v>688</v>
      </c>
      <c r="O136" s="135"/>
      <c r="P136" s="31">
        <f t="shared" si="2"/>
        <v>1370.4899999999907</v>
      </c>
      <c r="Q136" s="31">
        <f>SUBTOTAL(9,$F$2:F136)</f>
        <v>51818.610000000008</v>
      </c>
      <c r="R136" s="31">
        <f>SUBTOTAL(9,$G$2:G136)</f>
        <v>53189.1</v>
      </c>
    </row>
    <row r="137" spans="1:18" ht="15.75" customHeight="1">
      <c r="A137" s="145" t="s">
        <v>5</v>
      </c>
      <c r="B137" s="28">
        <v>43536</v>
      </c>
      <c r="C137" s="27" t="s">
        <v>1091</v>
      </c>
      <c r="D137" s="52"/>
      <c r="F137" s="120">
        <v>6.9</v>
      </c>
      <c r="G137" s="120"/>
      <c r="H137" s="120"/>
      <c r="I137" s="27" t="s">
        <v>89</v>
      </c>
      <c r="J137" s="43" t="s">
        <v>87</v>
      </c>
      <c r="K137" s="164" t="s">
        <v>1351</v>
      </c>
      <c r="L137" s="27"/>
      <c r="M137" s="128"/>
      <c r="N137" s="43" t="s">
        <v>688</v>
      </c>
      <c r="O137" s="135"/>
      <c r="P137" s="31">
        <f t="shared" si="2"/>
        <v>1363.5899999999892</v>
      </c>
      <c r="Q137" s="31">
        <f>SUBTOTAL(9,$F$2:F137)</f>
        <v>51825.510000000009</v>
      </c>
      <c r="R137" s="31">
        <f>SUBTOTAL(9,$G$2:G137)</f>
        <v>53189.1</v>
      </c>
    </row>
    <row r="138" spans="1:18" ht="15.75" customHeight="1">
      <c r="A138" s="145" t="s">
        <v>5</v>
      </c>
      <c r="B138" s="28">
        <v>43536</v>
      </c>
      <c r="C138" s="27" t="s">
        <v>1346</v>
      </c>
      <c r="D138" s="52"/>
      <c r="F138" s="120">
        <v>209</v>
      </c>
      <c r="G138" s="120"/>
      <c r="H138" s="120"/>
      <c r="I138" s="27" t="s">
        <v>89</v>
      </c>
      <c r="J138" s="43" t="s">
        <v>87</v>
      </c>
      <c r="K138" s="164"/>
      <c r="L138" s="27"/>
      <c r="M138" s="128"/>
      <c r="N138" s="43" t="s">
        <v>688</v>
      </c>
      <c r="O138" s="135"/>
      <c r="P138" s="31">
        <f t="shared" si="2"/>
        <v>1154.5899999999892</v>
      </c>
      <c r="Q138" s="31">
        <f>SUBTOTAL(9,$F$2:F138)</f>
        <v>52034.510000000009</v>
      </c>
      <c r="R138" s="31">
        <f>SUBTOTAL(9,$G$2:G138)</f>
        <v>53189.1</v>
      </c>
    </row>
    <row r="139" spans="1:18" ht="15.75" customHeight="1">
      <c r="A139" s="145" t="s">
        <v>5</v>
      </c>
      <c r="B139" s="28">
        <v>43537</v>
      </c>
      <c r="C139" s="27" t="s">
        <v>1352</v>
      </c>
      <c r="D139" s="52"/>
      <c r="F139" s="120">
        <v>260</v>
      </c>
      <c r="G139" s="120"/>
      <c r="H139" s="120"/>
      <c r="I139" s="27" t="s">
        <v>89</v>
      </c>
      <c r="J139" s="43" t="s">
        <v>87</v>
      </c>
      <c r="K139" s="164" t="s">
        <v>1056</v>
      </c>
      <c r="L139" s="27">
        <v>640</v>
      </c>
      <c r="M139" s="128"/>
      <c r="N139" s="43" t="s">
        <v>688</v>
      </c>
      <c r="O139" s="135"/>
      <c r="P139" s="31">
        <f t="shared" si="2"/>
        <v>894.58999999998923</v>
      </c>
      <c r="Q139" s="31">
        <f>SUBTOTAL(9,$F$2:F139)</f>
        <v>52294.510000000009</v>
      </c>
      <c r="R139" s="31">
        <f>SUBTOTAL(9,$G$2:G139)</f>
        <v>53189.1</v>
      </c>
    </row>
    <row r="140" spans="1:18" ht="15.75" customHeight="1">
      <c r="A140" s="145" t="s">
        <v>5</v>
      </c>
      <c r="B140" s="28">
        <v>43558</v>
      </c>
      <c r="C140" s="27" t="s">
        <v>1353</v>
      </c>
      <c r="D140" s="52"/>
      <c r="F140" s="139">
        <v>1243.94</v>
      </c>
      <c r="G140" s="120"/>
      <c r="H140" s="120"/>
      <c r="I140" s="27" t="s">
        <v>89</v>
      </c>
      <c r="J140" s="43" t="s">
        <v>87</v>
      </c>
      <c r="K140" s="164"/>
      <c r="L140" s="27"/>
      <c r="M140" s="128"/>
      <c r="N140" s="43" t="s">
        <v>688</v>
      </c>
      <c r="O140" s="135"/>
      <c r="P140" s="31">
        <f t="shared" si="2"/>
        <v>-349.3500000000131</v>
      </c>
      <c r="Q140" s="31">
        <f>SUBTOTAL(9,$F$2:F140)</f>
        <v>53538.450000000012</v>
      </c>
      <c r="R140" s="31">
        <f>SUBTOTAL(9,$G$2:G140)</f>
        <v>53189.1</v>
      </c>
    </row>
    <row r="141" spans="1:18" ht="15.75" customHeight="1">
      <c r="A141" s="145" t="s">
        <v>5</v>
      </c>
      <c r="B141" s="28">
        <v>43558</v>
      </c>
      <c r="C141" s="27" t="s">
        <v>875</v>
      </c>
      <c r="D141" s="52"/>
      <c r="F141" s="139">
        <v>170.47</v>
      </c>
      <c r="G141" s="120"/>
      <c r="H141" s="120"/>
      <c r="I141" s="27" t="s">
        <v>89</v>
      </c>
      <c r="J141" s="43" t="s">
        <v>87</v>
      </c>
      <c r="K141" s="164"/>
      <c r="L141" s="27"/>
      <c r="M141" s="128"/>
      <c r="N141" s="43" t="s">
        <v>688</v>
      </c>
      <c r="O141" s="135"/>
      <c r="P141" s="31">
        <f t="shared" si="2"/>
        <v>-519.82000000001426</v>
      </c>
      <c r="Q141" s="31">
        <f>SUBTOTAL(9,$F$2:F141)</f>
        <v>53708.920000000013</v>
      </c>
      <c r="R141" s="31">
        <f>SUBTOTAL(9,$G$2:G141)</f>
        <v>53189.1</v>
      </c>
    </row>
    <row r="142" spans="1:18" ht="15.75" customHeight="1">
      <c r="A142" s="145" t="s">
        <v>5</v>
      </c>
      <c r="B142" s="28">
        <v>43558</v>
      </c>
      <c r="C142" s="27" t="s">
        <v>1354</v>
      </c>
      <c r="D142" s="52"/>
      <c r="F142" s="120">
        <v>800</v>
      </c>
      <c r="G142" s="120"/>
      <c r="H142" s="120"/>
      <c r="I142" s="27" t="s">
        <v>594</v>
      </c>
      <c r="J142" s="43" t="s">
        <v>87</v>
      </c>
      <c r="K142" s="164" t="s">
        <v>830</v>
      </c>
      <c r="L142" s="117"/>
      <c r="M142" s="128"/>
      <c r="N142" s="43" t="s">
        <v>688</v>
      </c>
      <c r="O142" s="135"/>
      <c r="P142" s="31">
        <f t="shared" si="2"/>
        <v>-1319.8200000000143</v>
      </c>
      <c r="Q142" s="31">
        <f>SUBTOTAL(9,$F$2:F142)</f>
        <v>54508.920000000013</v>
      </c>
      <c r="R142" s="31">
        <f>SUBTOTAL(9,$G$2:G142)</f>
        <v>53189.1</v>
      </c>
    </row>
    <row r="143" spans="1:18" ht="15.75" customHeight="1">
      <c r="A143" s="145" t="s">
        <v>5</v>
      </c>
      <c r="B143" s="28">
        <v>43558</v>
      </c>
      <c r="C143" s="27" t="s">
        <v>876</v>
      </c>
      <c r="D143" s="52"/>
      <c r="F143" s="139">
        <v>555.76</v>
      </c>
      <c r="G143" s="120"/>
      <c r="H143" s="120"/>
      <c r="I143" s="27" t="s">
        <v>594</v>
      </c>
      <c r="J143" s="43" t="s">
        <v>87</v>
      </c>
      <c r="K143" s="164"/>
      <c r="L143" s="27"/>
      <c r="M143" s="128"/>
      <c r="N143" s="43" t="s">
        <v>688</v>
      </c>
      <c r="O143" s="135"/>
      <c r="P143" s="31">
        <f t="shared" si="2"/>
        <v>-1875.5800000000163</v>
      </c>
      <c r="Q143" s="31">
        <f>SUBTOTAL(9,$F$2:F143)</f>
        <v>55064.680000000015</v>
      </c>
      <c r="R143" s="31">
        <f>SUBTOTAL(9,$G$2:G143)</f>
        <v>53189.1</v>
      </c>
    </row>
    <row r="144" spans="1:18" ht="15.75" customHeight="1">
      <c r="A144" s="145" t="s">
        <v>5</v>
      </c>
      <c r="B144" s="28">
        <v>43558</v>
      </c>
      <c r="C144" s="27" t="s">
        <v>877</v>
      </c>
      <c r="D144" s="52"/>
      <c r="F144" s="139">
        <v>105.51</v>
      </c>
      <c r="G144" s="120"/>
      <c r="H144" s="120"/>
      <c r="I144" s="27" t="s">
        <v>594</v>
      </c>
      <c r="J144" s="43" t="s">
        <v>87</v>
      </c>
      <c r="K144" s="164"/>
      <c r="L144" s="27"/>
      <c r="M144" s="128"/>
      <c r="N144" s="43" t="s">
        <v>688</v>
      </c>
      <c r="O144" s="135"/>
      <c r="P144" s="31">
        <f t="shared" si="2"/>
        <v>-1981.0900000000183</v>
      </c>
      <c r="Q144" s="31">
        <f>SUBTOTAL(9,$F$2:F144)</f>
        <v>55170.190000000017</v>
      </c>
      <c r="R144" s="31">
        <f>SUBTOTAL(9,$G$2:G144)</f>
        <v>53189.1</v>
      </c>
    </row>
    <row r="145" spans="1:18" ht="15.75" customHeight="1">
      <c r="A145" s="145" t="s">
        <v>5</v>
      </c>
      <c r="B145" s="28">
        <v>43562</v>
      </c>
      <c r="C145" s="27" t="s">
        <v>1355</v>
      </c>
      <c r="D145" s="52"/>
      <c r="F145" s="419">
        <v>49.9</v>
      </c>
      <c r="G145" s="120"/>
      <c r="H145" s="120"/>
      <c r="I145" s="27" t="s">
        <v>89</v>
      </c>
      <c r="J145" s="43" t="s">
        <v>87</v>
      </c>
      <c r="K145" s="164"/>
      <c r="L145" s="27"/>
      <c r="M145" s="128"/>
      <c r="N145" s="43" t="s">
        <v>688</v>
      </c>
      <c r="O145" s="135"/>
      <c r="P145" s="31">
        <f t="shared" si="2"/>
        <v>-2030.9900000000198</v>
      </c>
      <c r="Q145" s="31">
        <f>SUBTOTAL(9,$F$2:F145)</f>
        <v>55220.090000000018</v>
      </c>
      <c r="R145" s="31">
        <f>SUBTOTAL(9,$G$2:G145)</f>
        <v>53189.1</v>
      </c>
    </row>
    <row r="146" spans="1:18" ht="15.75" customHeight="1">
      <c r="A146" s="145" t="s">
        <v>5</v>
      </c>
      <c r="B146" s="28">
        <v>43563</v>
      </c>
      <c r="C146" s="27" t="s">
        <v>855</v>
      </c>
      <c r="D146" s="52"/>
      <c r="F146" s="120"/>
      <c r="G146" s="120">
        <v>4000</v>
      </c>
      <c r="H146" s="120"/>
      <c r="I146" s="27" t="s">
        <v>594</v>
      </c>
      <c r="J146" s="43" t="s">
        <v>87</v>
      </c>
      <c r="K146" s="164"/>
      <c r="L146" s="27"/>
      <c r="M146" s="128"/>
      <c r="N146" s="43" t="s">
        <v>688</v>
      </c>
      <c r="O146" s="135"/>
      <c r="P146" s="31">
        <f t="shared" si="2"/>
        <v>1969.0099999999802</v>
      </c>
      <c r="Q146" s="31">
        <f>SUBTOTAL(9,$F$2:F146)</f>
        <v>55220.090000000018</v>
      </c>
      <c r="R146" s="31">
        <f>SUBTOTAL(9,$G$2:G146)</f>
        <v>57189.1</v>
      </c>
    </row>
    <row r="147" spans="1:18" ht="15.75" customHeight="1">
      <c r="A147" s="145" t="s">
        <v>5</v>
      </c>
      <c r="B147" s="28">
        <v>43566</v>
      </c>
      <c r="C147" s="27" t="s">
        <v>1356</v>
      </c>
      <c r="D147" s="52"/>
      <c r="F147" s="120">
        <v>197.5</v>
      </c>
      <c r="G147" s="120"/>
      <c r="H147" s="120"/>
      <c r="I147" s="27" t="s">
        <v>89</v>
      </c>
      <c r="J147" s="43" t="s">
        <v>87</v>
      </c>
      <c r="K147" s="164"/>
      <c r="L147" s="27"/>
      <c r="M147" s="128"/>
      <c r="N147" s="43" t="s">
        <v>688</v>
      </c>
      <c r="O147" s="135"/>
      <c r="P147" s="31">
        <f t="shared" si="2"/>
        <v>1771.5099999999802</v>
      </c>
      <c r="Q147" s="31">
        <f>SUBTOTAL(9,$F$2:F147)</f>
        <v>55417.590000000018</v>
      </c>
      <c r="R147" s="31">
        <f>SUBTOTAL(9,$G$2:G147)</f>
        <v>57189.1</v>
      </c>
    </row>
    <row r="148" spans="1:18" ht="15.75" customHeight="1">
      <c r="A148" s="145" t="s">
        <v>5</v>
      </c>
      <c r="B148" s="28">
        <v>43572</v>
      </c>
      <c r="C148" s="27" t="s">
        <v>909</v>
      </c>
      <c r="D148" s="52"/>
      <c r="F148" s="120">
        <v>550</v>
      </c>
      <c r="G148" s="120"/>
      <c r="H148" s="120"/>
      <c r="I148" s="27" t="s">
        <v>594</v>
      </c>
      <c r="J148" s="43" t="s">
        <v>87</v>
      </c>
      <c r="K148" s="10"/>
      <c r="L148" s="27">
        <v>3238</v>
      </c>
      <c r="M148" s="128"/>
      <c r="N148" s="43" t="s">
        <v>688</v>
      </c>
      <c r="O148" s="135"/>
      <c r="P148" s="31">
        <f t="shared" si="2"/>
        <v>1221.5099999999802</v>
      </c>
      <c r="Q148" s="31">
        <f>SUBTOTAL(9,$F$2:F148)</f>
        <v>55967.590000000018</v>
      </c>
      <c r="R148" s="31">
        <f>SUBTOTAL(9,$G$2:G148)</f>
        <v>57189.1</v>
      </c>
    </row>
    <row r="149" spans="1:18" ht="15.75" customHeight="1">
      <c r="A149" s="145" t="s">
        <v>5</v>
      </c>
      <c r="B149" s="28">
        <v>43575</v>
      </c>
      <c r="C149" s="27" t="s">
        <v>882</v>
      </c>
      <c r="D149" s="52"/>
      <c r="F149" s="507">
        <v>43.07</v>
      </c>
      <c r="G149" s="120"/>
      <c r="H149" s="120"/>
      <c r="I149" s="27" t="s">
        <v>594</v>
      </c>
      <c r="J149" s="43" t="s">
        <v>87</v>
      </c>
      <c r="K149" s="164"/>
      <c r="L149" s="27"/>
      <c r="M149" s="128"/>
      <c r="N149" s="43" t="s">
        <v>688</v>
      </c>
      <c r="O149" s="135"/>
      <c r="P149" s="31">
        <f t="shared" si="2"/>
        <v>1178.4399999999805</v>
      </c>
      <c r="Q149" s="31">
        <f>SUBTOTAL(9,$F$2:F149)</f>
        <v>56010.660000000018</v>
      </c>
      <c r="R149" s="31">
        <f>SUBTOTAL(9,$G$2:G149)</f>
        <v>57189.1</v>
      </c>
    </row>
    <row r="150" spans="1:18" ht="15.75" customHeight="1">
      <c r="A150" s="145" t="s">
        <v>5</v>
      </c>
      <c r="B150" s="28">
        <v>43586</v>
      </c>
      <c r="C150" s="27" t="s">
        <v>1357</v>
      </c>
      <c r="D150" s="52"/>
      <c r="F150" s="139">
        <v>1545.83</v>
      </c>
      <c r="G150" s="120"/>
      <c r="H150" s="120"/>
      <c r="I150" s="27" t="s">
        <v>89</v>
      </c>
      <c r="J150" s="43" t="s">
        <v>87</v>
      </c>
      <c r="K150" s="164"/>
      <c r="L150" s="27"/>
      <c r="M150" s="128"/>
      <c r="N150" s="43" t="s">
        <v>688</v>
      </c>
      <c r="O150" s="135"/>
      <c r="P150" s="31">
        <f t="shared" si="2"/>
        <v>-367.39000000002125</v>
      </c>
      <c r="Q150" s="31">
        <f>SUBTOTAL(9,$F$2:F150)</f>
        <v>57556.49000000002</v>
      </c>
      <c r="R150" s="31">
        <f>SUBTOTAL(9,$G$2:G150)</f>
        <v>57189.1</v>
      </c>
    </row>
    <row r="151" spans="1:18" ht="15.75" customHeight="1">
      <c r="A151" s="145" t="s">
        <v>5</v>
      </c>
      <c r="B151" s="28">
        <v>43588</v>
      </c>
      <c r="C151" s="43" t="s">
        <v>887</v>
      </c>
      <c r="D151" s="52"/>
      <c r="F151" s="120">
        <v>254.47</v>
      </c>
      <c r="G151" s="120"/>
      <c r="H151" s="120"/>
      <c r="I151" s="27" t="s">
        <v>594</v>
      </c>
      <c r="J151" s="43" t="s">
        <v>87</v>
      </c>
      <c r="K151" s="164"/>
      <c r="L151" s="27"/>
      <c r="M151" s="128"/>
      <c r="N151" s="43" t="s">
        <v>688</v>
      </c>
      <c r="O151" s="135"/>
      <c r="P151" s="31">
        <f t="shared" si="2"/>
        <v>-621.86000000002241</v>
      </c>
      <c r="Q151" s="31">
        <f>SUBTOTAL(9,$F$2:F151)</f>
        <v>57810.960000000021</v>
      </c>
      <c r="R151" s="31">
        <f>SUBTOTAL(9,$G$2:G151)</f>
        <v>57189.1</v>
      </c>
    </row>
    <row r="152" spans="1:18" ht="15.75" customHeight="1">
      <c r="A152" s="145" t="s">
        <v>5</v>
      </c>
      <c r="B152" s="28">
        <v>43588</v>
      </c>
      <c r="C152" s="43" t="s">
        <v>888</v>
      </c>
      <c r="D152" s="52"/>
      <c r="F152" s="120">
        <v>47.93</v>
      </c>
      <c r="G152" s="120"/>
      <c r="H152" s="120"/>
      <c r="I152" s="27" t="s">
        <v>594</v>
      </c>
      <c r="J152" s="43" t="s">
        <v>87</v>
      </c>
      <c r="K152" s="164"/>
      <c r="L152" s="27"/>
      <c r="M152" s="128"/>
      <c r="N152" s="43" t="s">
        <v>688</v>
      </c>
      <c r="O152" s="135"/>
      <c r="P152" s="31">
        <f t="shared" si="2"/>
        <v>-669.7900000000227</v>
      </c>
      <c r="Q152" s="31">
        <f>SUBTOTAL(9,$F$2:F152)</f>
        <v>57858.890000000021</v>
      </c>
      <c r="R152" s="31">
        <f>SUBTOTAL(9,$G$2:G152)</f>
        <v>57189.1</v>
      </c>
    </row>
    <row r="153" spans="1:18" ht="15.75" customHeight="1">
      <c r="A153" s="145" t="s">
        <v>5</v>
      </c>
      <c r="B153" s="28">
        <v>43588</v>
      </c>
      <c r="C153" s="27" t="s">
        <v>1358</v>
      </c>
      <c r="D153" s="52"/>
      <c r="F153" s="419"/>
      <c r="G153" s="120">
        <v>1000</v>
      </c>
      <c r="H153" s="120"/>
      <c r="I153" s="27" t="s">
        <v>91</v>
      </c>
      <c r="J153" s="43" t="s">
        <v>87</v>
      </c>
      <c r="K153" s="164"/>
      <c r="L153" s="27"/>
      <c r="M153" s="128"/>
      <c r="N153" s="43" t="s">
        <v>688</v>
      </c>
      <c r="O153" s="135"/>
      <c r="P153" s="31">
        <f t="shared" si="2"/>
        <v>330.2099999999773</v>
      </c>
      <c r="Q153" s="31">
        <f>SUBTOTAL(9,$F$2:F153)</f>
        <v>57858.890000000021</v>
      </c>
      <c r="R153" s="31">
        <f>SUBTOTAL(9,$G$2:G153)</f>
        <v>58189.1</v>
      </c>
    </row>
    <row r="154" spans="1:18" ht="15.75" customHeight="1">
      <c r="A154" s="145" t="s">
        <v>5</v>
      </c>
      <c r="B154" s="28">
        <v>43591</v>
      </c>
      <c r="C154" s="27" t="s">
        <v>1308</v>
      </c>
      <c r="D154" s="52"/>
      <c r="F154" s="120">
        <v>11.27</v>
      </c>
      <c r="G154" s="120"/>
      <c r="H154" s="120"/>
      <c r="I154" s="27" t="s">
        <v>89</v>
      </c>
      <c r="J154" s="43" t="s">
        <v>87</v>
      </c>
      <c r="K154" s="164"/>
      <c r="L154" s="27"/>
      <c r="M154" s="128"/>
      <c r="N154" s="43" t="s">
        <v>688</v>
      </c>
      <c r="O154" s="135"/>
      <c r="P154" s="31">
        <f t="shared" si="2"/>
        <v>318.9399999999805</v>
      </c>
      <c r="Q154" s="31">
        <f>SUBTOTAL(9,$F$2:F154)</f>
        <v>57870.160000000018</v>
      </c>
      <c r="R154" s="31">
        <f>SUBTOTAL(9,$G$2:G154)</f>
        <v>58189.1</v>
      </c>
    </row>
    <row r="155" spans="1:18" ht="15.75" customHeight="1">
      <c r="A155" s="145" t="s">
        <v>5</v>
      </c>
      <c r="B155" s="28">
        <v>43597</v>
      </c>
      <c r="C155" s="43" t="s">
        <v>1361</v>
      </c>
      <c r="D155" s="52"/>
      <c r="F155" s="120"/>
      <c r="G155" s="120">
        <v>376</v>
      </c>
      <c r="H155" s="120"/>
      <c r="I155" s="43" t="s">
        <v>91</v>
      </c>
      <c r="J155" s="43" t="s">
        <v>87</v>
      </c>
      <c r="K155" s="164"/>
      <c r="L155" s="43"/>
      <c r="M155" s="42"/>
      <c r="N155" s="43" t="s">
        <v>688</v>
      </c>
      <c r="O155" s="135"/>
      <c r="P155" s="31">
        <f t="shared" si="2"/>
        <v>694.9399999999805</v>
      </c>
      <c r="Q155" s="31">
        <f>SUBTOTAL(9,$F$2:F155)</f>
        <v>57870.160000000018</v>
      </c>
      <c r="R155" s="31">
        <f>SUBTOTAL(9,$G$2:G155)</f>
        <v>58565.1</v>
      </c>
    </row>
    <row r="156" spans="1:18" ht="15.75" customHeight="1">
      <c r="A156" s="145" t="s">
        <v>5</v>
      </c>
      <c r="B156" s="28">
        <v>43599</v>
      </c>
      <c r="C156" s="27" t="s">
        <v>1359</v>
      </c>
      <c r="D156" s="52"/>
      <c r="F156" s="120"/>
      <c r="G156" s="120"/>
      <c r="H156" s="120">
        <v>800</v>
      </c>
      <c r="I156" s="27"/>
      <c r="J156" s="43" t="s">
        <v>87</v>
      </c>
      <c r="K156" s="164" t="s">
        <v>1360</v>
      </c>
      <c r="L156" s="27"/>
      <c r="M156" s="128"/>
      <c r="N156" s="43" t="s">
        <v>688</v>
      </c>
      <c r="O156" s="135"/>
      <c r="P156" s="31">
        <f t="shared" si="2"/>
        <v>694.9399999999805</v>
      </c>
      <c r="Q156" s="31">
        <f>SUBTOTAL(9,$F$2:F156)</f>
        <v>57870.160000000018</v>
      </c>
      <c r="R156" s="31">
        <f>SUBTOTAL(9,$G$2:G156)</f>
        <v>58565.1</v>
      </c>
    </row>
    <row r="157" spans="1:18" ht="15.75" customHeight="1">
      <c r="A157" s="145" t="s">
        <v>5</v>
      </c>
      <c r="B157" s="28">
        <v>43605</v>
      </c>
      <c r="C157" s="43" t="s">
        <v>889</v>
      </c>
      <c r="D157" s="52"/>
      <c r="F157" s="507">
        <v>19.600000000000001</v>
      </c>
      <c r="G157" s="120"/>
      <c r="H157" s="120"/>
      <c r="I157" s="27" t="s">
        <v>91</v>
      </c>
      <c r="J157" s="43" t="s">
        <v>87</v>
      </c>
      <c r="K157" s="164"/>
      <c r="L157" s="27"/>
      <c r="M157" s="128"/>
      <c r="N157" s="43" t="s">
        <v>688</v>
      </c>
      <c r="O157" s="135"/>
      <c r="P157" s="31">
        <f t="shared" si="2"/>
        <v>675.33999999998196</v>
      </c>
      <c r="Q157" s="31">
        <f>SUBTOTAL(9,$F$2:F157)</f>
        <v>57889.760000000017</v>
      </c>
      <c r="R157" s="31">
        <f>SUBTOTAL(9,$G$2:G157)</f>
        <v>58565.1</v>
      </c>
    </row>
    <row r="158" spans="1:18" ht="15.75" customHeight="1">
      <c r="A158" s="145" t="s">
        <v>5</v>
      </c>
      <c r="B158" s="28">
        <v>43606</v>
      </c>
      <c r="C158" s="27" t="s">
        <v>1362</v>
      </c>
      <c r="D158" s="52"/>
      <c r="F158" s="139">
        <v>209</v>
      </c>
      <c r="G158" s="120"/>
      <c r="H158" s="120"/>
      <c r="I158" s="27" t="s">
        <v>89</v>
      </c>
      <c r="J158" s="43" t="s">
        <v>87</v>
      </c>
      <c r="K158" s="164"/>
      <c r="L158" s="27"/>
      <c r="M158" s="128"/>
      <c r="N158" s="43" t="s">
        <v>688</v>
      </c>
      <c r="O158" s="135"/>
      <c r="P158" s="31">
        <f t="shared" si="2"/>
        <v>466.33999999998196</v>
      </c>
      <c r="Q158" s="31">
        <f>SUBTOTAL(9,$F$2:F158)</f>
        <v>58098.760000000017</v>
      </c>
      <c r="R158" s="31">
        <f>SUBTOTAL(9,$G$2:G158)</f>
        <v>58565.1</v>
      </c>
    </row>
    <row r="159" spans="1:18" ht="15.75" customHeight="1">
      <c r="A159" s="145" t="s">
        <v>5</v>
      </c>
      <c r="B159" s="28">
        <v>43609</v>
      </c>
      <c r="C159" s="27" t="s">
        <v>1031</v>
      </c>
      <c r="D159" s="52"/>
      <c r="F159" s="120"/>
      <c r="G159" s="120"/>
      <c r="H159" s="120">
        <v>1579.5</v>
      </c>
      <c r="I159" s="27"/>
      <c r="J159" s="43" t="s">
        <v>87</v>
      </c>
      <c r="K159" s="164" t="s">
        <v>791</v>
      </c>
      <c r="L159" s="27">
        <v>105</v>
      </c>
      <c r="M159" s="128"/>
      <c r="N159" s="43" t="s">
        <v>688</v>
      </c>
      <c r="O159" s="135"/>
      <c r="P159" s="31">
        <f t="shared" si="2"/>
        <v>466.33999999998196</v>
      </c>
      <c r="Q159" s="31">
        <f>SUBTOTAL(9,$F$2:F159)</f>
        <v>58098.760000000017</v>
      </c>
      <c r="R159" s="31">
        <f>SUBTOTAL(9,$G$2:G159)</f>
        <v>58565.1</v>
      </c>
    </row>
    <row r="160" spans="1:18" ht="15.75" customHeight="1">
      <c r="A160" s="145" t="s">
        <v>5</v>
      </c>
      <c r="B160" s="28">
        <v>43639</v>
      </c>
      <c r="C160" s="27" t="s">
        <v>1367</v>
      </c>
      <c r="D160" s="52"/>
      <c r="F160" s="419"/>
      <c r="G160" s="120"/>
      <c r="H160" s="120">
        <v>114.08</v>
      </c>
      <c r="I160" s="27"/>
      <c r="J160" s="43" t="s">
        <v>87</v>
      </c>
      <c r="K160" s="164"/>
      <c r="L160" s="27"/>
      <c r="M160" s="128"/>
      <c r="N160" s="43" t="s">
        <v>688</v>
      </c>
      <c r="O160" s="135"/>
      <c r="P160" s="31">
        <f t="shared" si="2"/>
        <v>466.33999999998196</v>
      </c>
      <c r="Q160" s="31">
        <f>SUBTOTAL(9,$F$2:F160)</f>
        <v>58098.760000000017</v>
      </c>
      <c r="R160" s="31">
        <f>SUBTOTAL(9,$G$2:G160)</f>
        <v>58565.1</v>
      </c>
    </row>
    <row r="161" spans="1:18" ht="15.75" customHeight="1">
      <c r="A161" s="145" t="s">
        <v>5</v>
      </c>
      <c r="B161" s="28">
        <v>43642</v>
      </c>
      <c r="C161" s="27" t="s">
        <v>1363</v>
      </c>
      <c r="D161" s="52"/>
      <c r="F161" s="507">
        <v>475.35</v>
      </c>
      <c r="G161" s="120"/>
      <c r="H161" s="120"/>
      <c r="I161" s="27" t="s">
        <v>89</v>
      </c>
      <c r="J161" s="43" t="s">
        <v>87</v>
      </c>
      <c r="K161" s="164"/>
      <c r="L161" s="27"/>
      <c r="M161" s="128"/>
      <c r="N161" s="43" t="s">
        <v>688</v>
      </c>
      <c r="O161" s="135"/>
      <c r="P161" s="31">
        <f t="shared" si="2"/>
        <v>-9.0100000000165892</v>
      </c>
      <c r="Q161" s="31">
        <f>SUBTOTAL(9,$F$2:F161)</f>
        <v>58574.110000000015</v>
      </c>
      <c r="R161" s="31">
        <f>SUBTOTAL(9,$G$2:G161)</f>
        <v>58565.1</v>
      </c>
    </row>
    <row r="162" spans="1:18" ht="15.75" customHeight="1">
      <c r="A162" s="145" t="s">
        <v>5</v>
      </c>
      <c r="B162" s="28">
        <v>43646</v>
      </c>
      <c r="C162" s="27" t="s">
        <v>1364</v>
      </c>
      <c r="D162" s="52"/>
      <c r="F162" s="120">
        <v>300</v>
      </c>
      <c r="G162" s="120"/>
      <c r="H162" s="120"/>
      <c r="I162" s="27">
        <v>5000255</v>
      </c>
      <c r="J162" s="43" t="s">
        <v>87</v>
      </c>
      <c r="K162" s="164" t="s">
        <v>1365</v>
      </c>
      <c r="L162" s="27">
        <v>24</v>
      </c>
      <c r="M162" s="128"/>
      <c r="N162" s="43" t="s">
        <v>688</v>
      </c>
      <c r="O162" s="135"/>
      <c r="P162" s="31">
        <f t="shared" si="2"/>
        <v>-309.01000000001659</v>
      </c>
      <c r="Q162" s="31">
        <f>SUBTOTAL(9,$F$2:F162)</f>
        <v>58874.110000000015</v>
      </c>
      <c r="R162" s="31">
        <f>SUBTOTAL(9,$G$2:G162)</f>
        <v>58565.1</v>
      </c>
    </row>
    <row r="163" spans="1:18" ht="15.75" customHeight="1">
      <c r="A163" s="145" t="s">
        <v>5</v>
      </c>
      <c r="B163" s="28">
        <v>43646</v>
      </c>
      <c r="C163" s="27" t="s">
        <v>918</v>
      </c>
      <c r="D163" s="52"/>
      <c r="F163" s="120">
        <v>48</v>
      </c>
      <c r="G163" s="120"/>
      <c r="H163" s="120"/>
      <c r="I163" s="27" t="s">
        <v>89</v>
      </c>
      <c r="J163" s="43" t="s">
        <v>87</v>
      </c>
      <c r="K163" s="164" t="s">
        <v>1366</v>
      </c>
      <c r="L163" s="27">
        <v>956</v>
      </c>
      <c r="M163" s="128"/>
      <c r="N163" s="43" t="s">
        <v>688</v>
      </c>
      <c r="O163" s="135"/>
      <c r="P163" s="31">
        <f t="shared" si="2"/>
        <v>-357.01000000001659</v>
      </c>
      <c r="Q163" s="31">
        <f>SUBTOTAL(9,$F$2:F163)</f>
        <v>58922.110000000015</v>
      </c>
      <c r="R163" s="31">
        <f>SUBTOTAL(9,$G$2:G163)</f>
        <v>58565.1</v>
      </c>
    </row>
    <row r="164" spans="1:18" ht="15.75" customHeight="1">
      <c r="A164" s="145" t="s">
        <v>5</v>
      </c>
      <c r="B164" s="28">
        <v>43646</v>
      </c>
      <c r="C164" s="27" t="s">
        <v>1368</v>
      </c>
      <c r="D164" s="52"/>
      <c r="F164" s="120"/>
      <c r="G164" s="120"/>
      <c r="H164" s="120"/>
      <c r="I164" s="27"/>
      <c r="J164" s="43" t="s">
        <v>87</v>
      </c>
      <c r="K164" s="164"/>
      <c r="L164" s="27"/>
      <c r="M164" s="128">
        <v>2500</v>
      </c>
      <c r="N164" s="43" t="s">
        <v>688</v>
      </c>
      <c r="O164" s="135"/>
      <c r="P164" s="31">
        <f t="shared" si="2"/>
        <v>-357.01000000001659</v>
      </c>
      <c r="Q164" s="31">
        <f>SUBTOTAL(9,$F$2:F164)</f>
        <v>58922.110000000015</v>
      </c>
      <c r="R164" s="31">
        <f>SUBTOTAL(9,$G$2:G164)</f>
        <v>58565.1</v>
      </c>
    </row>
    <row r="165" spans="1:18" ht="15.75" customHeight="1">
      <c r="A165" s="145" t="s">
        <v>5</v>
      </c>
      <c r="B165" s="28">
        <v>43649</v>
      </c>
      <c r="C165" s="27" t="s">
        <v>899</v>
      </c>
      <c r="D165" s="52"/>
      <c r="F165" s="139">
        <v>277.25</v>
      </c>
      <c r="G165" s="120"/>
      <c r="H165" s="120"/>
      <c r="I165" s="27" t="s">
        <v>91</v>
      </c>
      <c r="J165" s="43" t="s">
        <v>87</v>
      </c>
      <c r="K165" s="164"/>
      <c r="L165" s="27"/>
      <c r="M165" s="128"/>
      <c r="N165" s="43" t="s">
        <v>688</v>
      </c>
      <c r="O165" s="135"/>
      <c r="P165" s="31">
        <f t="shared" si="2"/>
        <v>-634.26000000001659</v>
      </c>
      <c r="Q165" s="31">
        <f>SUBTOTAL(9,$F$2:F165)</f>
        <v>59199.360000000015</v>
      </c>
      <c r="R165" s="31">
        <f>SUBTOTAL(9,$G$2:G165)</f>
        <v>58565.1</v>
      </c>
    </row>
    <row r="166" spans="1:18" ht="15.75" customHeight="1">
      <c r="A166" s="145" t="s">
        <v>5</v>
      </c>
      <c r="B166" s="28">
        <v>43649</v>
      </c>
      <c r="C166" s="27" t="s">
        <v>900</v>
      </c>
      <c r="D166" s="52"/>
      <c r="F166" s="139">
        <v>54.71</v>
      </c>
      <c r="G166" s="120"/>
      <c r="H166" s="120"/>
      <c r="I166" s="27" t="s">
        <v>91</v>
      </c>
      <c r="J166" s="43" t="s">
        <v>87</v>
      </c>
      <c r="K166" s="164"/>
      <c r="L166" s="27"/>
      <c r="M166" s="128"/>
      <c r="N166" s="43" t="s">
        <v>688</v>
      </c>
      <c r="O166" s="135"/>
      <c r="P166" s="31">
        <f t="shared" si="2"/>
        <v>-688.97000000001572</v>
      </c>
      <c r="Q166" s="31">
        <f>SUBTOTAL(9,$F$2:F166)</f>
        <v>59254.070000000014</v>
      </c>
      <c r="R166" s="31">
        <f>SUBTOTAL(9,$G$2:G166)</f>
        <v>58565.1</v>
      </c>
    </row>
    <row r="167" spans="1:18" ht="15.75" customHeight="1">
      <c r="A167" s="145" t="s">
        <v>5</v>
      </c>
      <c r="B167" s="28">
        <v>43650</v>
      </c>
      <c r="C167" s="27" t="s">
        <v>1369</v>
      </c>
      <c r="D167" s="52"/>
      <c r="F167" s="419">
        <v>600</v>
      </c>
      <c r="G167" s="120"/>
      <c r="H167" s="120"/>
      <c r="I167" s="27" t="s">
        <v>89</v>
      </c>
      <c r="J167" s="43" t="s">
        <v>87</v>
      </c>
      <c r="K167" s="164" t="s">
        <v>1370</v>
      </c>
      <c r="L167" s="27">
        <v>976</v>
      </c>
      <c r="M167" s="128"/>
      <c r="N167" s="43" t="s">
        <v>688</v>
      </c>
      <c r="O167" s="135"/>
      <c r="P167" s="31">
        <f t="shared" si="2"/>
        <v>-1288.9700000000157</v>
      </c>
      <c r="Q167" s="31">
        <f>SUBTOTAL(9,$F$2:F167)</f>
        <v>59854.070000000014</v>
      </c>
      <c r="R167" s="31">
        <f>SUBTOTAL(9,$G$2:G167)</f>
        <v>58565.1</v>
      </c>
    </row>
    <row r="168" spans="1:18" ht="15.75" customHeight="1">
      <c r="A168" s="145" t="s">
        <v>5</v>
      </c>
      <c r="B168" s="28">
        <v>43653</v>
      </c>
      <c r="C168" s="27" t="s">
        <v>1371</v>
      </c>
      <c r="D168" s="52"/>
      <c r="F168" s="120">
        <v>16.36</v>
      </c>
      <c r="G168" s="120"/>
      <c r="H168" s="120"/>
      <c r="I168" s="27" t="s">
        <v>89</v>
      </c>
      <c r="J168" s="43" t="s">
        <v>87</v>
      </c>
      <c r="K168" s="164"/>
      <c r="L168" s="27"/>
      <c r="M168" s="128"/>
      <c r="N168" s="43" t="s">
        <v>688</v>
      </c>
      <c r="O168" s="135"/>
      <c r="P168" s="31">
        <f t="shared" si="2"/>
        <v>-1305.3300000000163</v>
      </c>
      <c r="Q168" s="31">
        <f>SUBTOTAL(9,$F$2:F168)</f>
        <v>59870.430000000015</v>
      </c>
      <c r="R168" s="31">
        <f>SUBTOTAL(9,$G$2:G168)</f>
        <v>58565.1</v>
      </c>
    </row>
    <row r="169" spans="1:18" ht="15.75" customHeight="1">
      <c r="A169" s="145" t="s">
        <v>5</v>
      </c>
      <c r="B169" s="28">
        <v>43654</v>
      </c>
      <c r="C169" s="27" t="s">
        <v>1070</v>
      </c>
      <c r="D169" s="52"/>
      <c r="F169" s="120"/>
      <c r="G169" s="120"/>
      <c r="H169" s="120">
        <v>1053</v>
      </c>
      <c r="I169" s="27"/>
      <c r="J169" s="43" t="s">
        <v>87</v>
      </c>
      <c r="K169" s="164" t="s">
        <v>1372</v>
      </c>
      <c r="L169" s="27"/>
      <c r="M169" s="128"/>
      <c r="N169" s="43" t="s">
        <v>688</v>
      </c>
      <c r="O169" s="135"/>
      <c r="P169" s="31">
        <f t="shared" si="2"/>
        <v>-1305.3300000000163</v>
      </c>
      <c r="Q169" s="31">
        <f>SUBTOTAL(9,$F$2:F169)</f>
        <v>59870.430000000015</v>
      </c>
      <c r="R169" s="31">
        <f>SUBTOTAL(9,$G$2:G169)</f>
        <v>58565.1</v>
      </c>
    </row>
    <row r="170" spans="1:18" ht="15.75" customHeight="1">
      <c r="A170" s="145" t="s">
        <v>5</v>
      </c>
      <c r="B170" s="28">
        <v>43655</v>
      </c>
      <c r="C170" s="27" t="s">
        <v>1373</v>
      </c>
      <c r="D170" s="52"/>
      <c r="F170" s="120">
        <v>60</v>
      </c>
      <c r="G170" s="120"/>
      <c r="H170" s="120"/>
      <c r="I170" s="27"/>
      <c r="J170" s="43" t="s">
        <v>87</v>
      </c>
      <c r="K170" s="164"/>
      <c r="L170" s="27"/>
      <c r="M170" s="128"/>
      <c r="N170" s="43" t="s">
        <v>688</v>
      </c>
      <c r="O170" s="135"/>
      <c r="P170" s="31">
        <f t="shared" si="2"/>
        <v>-1365.3300000000163</v>
      </c>
      <c r="Q170" s="31">
        <f>SUBTOTAL(9,$F$2:F170)</f>
        <v>59930.430000000015</v>
      </c>
      <c r="R170" s="31">
        <f>SUBTOTAL(9,$G$2:G170)</f>
        <v>58565.1</v>
      </c>
    </row>
    <row r="171" spans="1:18" ht="15.75" customHeight="1">
      <c r="A171" s="145" t="s">
        <v>5</v>
      </c>
      <c r="B171" s="28">
        <v>43656</v>
      </c>
      <c r="C171" s="27" t="s">
        <v>1374</v>
      </c>
      <c r="D171" s="52"/>
      <c r="F171" s="120">
        <v>500</v>
      </c>
      <c r="G171" s="120"/>
      <c r="H171" s="120"/>
      <c r="I171" s="27">
        <v>5000259</v>
      </c>
      <c r="J171" s="43" t="s">
        <v>87</v>
      </c>
      <c r="K171" s="164" t="s">
        <v>1365</v>
      </c>
      <c r="L171" s="27">
        <v>25</v>
      </c>
      <c r="M171" s="128"/>
      <c r="N171" s="43" t="s">
        <v>688</v>
      </c>
      <c r="O171" s="135"/>
      <c r="P171" s="31">
        <f t="shared" si="2"/>
        <v>-1865.3300000000163</v>
      </c>
      <c r="Q171" s="31">
        <f>SUBTOTAL(9,$F$2:F171)</f>
        <v>60430.430000000015</v>
      </c>
      <c r="R171" s="31">
        <f>SUBTOTAL(9,$G$2:G171)</f>
        <v>58565.1</v>
      </c>
    </row>
    <row r="172" spans="1:18" ht="15.75" customHeight="1">
      <c r="A172" s="145" t="s">
        <v>5</v>
      </c>
      <c r="B172" s="28">
        <v>43657</v>
      </c>
      <c r="C172" s="27" t="s">
        <v>1375</v>
      </c>
      <c r="D172" s="52"/>
      <c r="F172" s="120">
        <v>3510</v>
      </c>
      <c r="G172" s="120"/>
      <c r="H172" s="120"/>
      <c r="I172" s="27">
        <v>5000261</v>
      </c>
      <c r="J172" s="43" t="s">
        <v>87</v>
      </c>
      <c r="K172" s="164" t="s">
        <v>1376</v>
      </c>
      <c r="L172" s="27">
        <v>42</v>
      </c>
      <c r="M172" s="128"/>
      <c r="N172" s="43" t="s">
        <v>688</v>
      </c>
      <c r="O172" s="135"/>
      <c r="P172" s="31">
        <f t="shared" si="2"/>
        <v>-5375.3300000000163</v>
      </c>
      <c r="Q172" s="31">
        <f>SUBTOTAL(9,$F$2:F172)</f>
        <v>63940.430000000015</v>
      </c>
      <c r="R172" s="31">
        <f>SUBTOTAL(9,$G$2:G172)</f>
        <v>58565.1</v>
      </c>
    </row>
    <row r="173" spans="1:18" ht="15.75" customHeight="1">
      <c r="A173" s="145" t="s">
        <v>5</v>
      </c>
      <c r="B173" s="28">
        <v>43660</v>
      </c>
      <c r="C173" s="27" t="s">
        <v>1370</v>
      </c>
      <c r="D173" s="52"/>
      <c r="F173" s="120">
        <v>2333</v>
      </c>
      <c r="G173" s="120"/>
      <c r="H173" s="120"/>
      <c r="I173" s="27" t="s">
        <v>89</v>
      </c>
      <c r="J173" s="43" t="s">
        <v>87</v>
      </c>
      <c r="K173" s="164" t="s">
        <v>1370</v>
      </c>
      <c r="L173" s="27">
        <v>223</v>
      </c>
      <c r="M173" s="128"/>
      <c r="N173" s="43" t="s">
        <v>688</v>
      </c>
      <c r="O173" s="135"/>
      <c r="P173" s="31">
        <f t="shared" si="2"/>
        <v>-7708.3300000000236</v>
      </c>
      <c r="Q173" s="31">
        <f>SUBTOTAL(9,$F$2:F173)</f>
        <v>66273.430000000022</v>
      </c>
      <c r="R173" s="31">
        <f>SUBTOTAL(9,$G$2:G173)</f>
        <v>58565.1</v>
      </c>
    </row>
    <row r="174" spans="1:18" ht="15.75" customHeight="1">
      <c r="A174" s="145" t="s">
        <v>5</v>
      </c>
      <c r="B174" s="28">
        <v>43661</v>
      </c>
      <c r="C174" s="27" t="s">
        <v>1377</v>
      </c>
      <c r="D174" s="52"/>
      <c r="F174" s="120">
        <v>585</v>
      </c>
      <c r="G174" s="120"/>
      <c r="H174" s="120"/>
      <c r="I174" s="27">
        <v>5000262</v>
      </c>
      <c r="J174" s="43" t="s">
        <v>87</v>
      </c>
      <c r="K174" s="164" t="s">
        <v>1378</v>
      </c>
      <c r="L174" s="27">
        <v>729</v>
      </c>
      <c r="M174" s="128"/>
      <c r="N174" s="43" t="s">
        <v>688</v>
      </c>
      <c r="O174" s="135"/>
      <c r="P174" s="31">
        <f t="shared" si="2"/>
        <v>-8293.3300000000236</v>
      </c>
      <c r="Q174" s="31">
        <f>SUBTOTAL(9,$F$2:F174)</f>
        <v>66858.430000000022</v>
      </c>
      <c r="R174" s="31">
        <f>SUBTOTAL(9,$G$2:G174)</f>
        <v>58565.1</v>
      </c>
    </row>
    <row r="175" spans="1:18" ht="15.75" customHeight="1">
      <c r="A175" s="145" t="s">
        <v>5</v>
      </c>
      <c r="B175" s="28">
        <v>43661</v>
      </c>
      <c r="C175" s="27" t="s">
        <v>1379</v>
      </c>
      <c r="D175" s="52"/>
      <c r="F175" s="120">
        <v>300</v>
      </c>
      <c r="G175" s="120"/>
      <c r="H175" s="120"/>
      <c r="I175" s="27" t="s">
        <v>91</v>
      </c>
      <c r="J175" s="43" t="s">
        <v>87</v>
      </c>
      <c r="K175" s="164" t="s">
        <v>832</v>
      </c>
      <c r="L175" s="512">
        <v>284</v>
      </c>
      <c r="M175" s="128"/>
      <c r="N175" s="43" t="s">
        <v>688</v>
      </c>
      <c r="O175" s="135"/>
      <c r="P175" s="31">
        <f t="shared" si="2"/>
        <v>-8593.3300000000236</v>
      </c>
      <c r="Q175" s="31">
        <f>SUBTOTAL(9,$F$2:F175)</f>
        <v>67158.430000000022</v>
      </c>
      <c r="R175" s="31">
        <f>SUBTOTAL(9,$G$2:G175)</f>
        <v>58565.1</v>
      </c>
    </row>
    <row r="176" spans="1:18" ht="15.75" customHeight="1">
      <c r="A176" s="145" t="s">
        <v>5</v>
      </c>
      <c r="B176" s="28">
        <v>43663</v>
      </c>
      <c r="C176" s="27" t="s">
        <v>1380</v>
      </c>
      <c r="D176" s="52"/>
      <c r="F176" s="120">
        <v>444.6</v>
      </c>
      <c r="G176" s="120"/>
      <c r="H176" s="120"/>
      <c r="I176" s="27" t="s">
        <v>89</v>
      </c>
      <c r="J176" s="43" t="s">
        <v>87</v>
      </c>
      <c r="K176" s="164" t="s">
        <v>1381</v>
      </c>
      <c r="L176" s="513">
        <v>1184</v>
      </c>
      <c r="M176" s="128"/>
      <c r="N176" s="43" t="s">
        <v>688</v>
      </c>
      <c r="O176" s="135"/>
      <c r="P176" s="31">
        <f t="shared" si="2"/>
        <v>-9037.9300000000294</v>
      </c>
      <c r="Q176" s="31">
        <f>SUBTOTAL(9,$F$2:F176)</f>
        <v>67603.030000000028</v>
      </c>
      <c r="R176" s="31">
        <f>SUBTOTAL(9,$G$2:G176)</f>
        <v>58565.1</v>
      </c>
    </row>
    <row r="177" spans="1:18" ht="15.75" customHeight="1">
      <c r="A177" s="145" t="s">
        <v>5</v>
      </c>
      <c r="B177" s="28">
        <v>43664</v>
      </c>
      <c r="C177" s="27" t="s">
        <v>1382</v>
      </c>
      <c r="D177" s="52"/>
      <c r="F177" s="120">
        <v>209</v>
      </c>
      <c r="G177" s="120"/>
      <c r="H177" s="120"/>
      <c r="I177" s="27" t="s">
        <v>89</v>
      </c>
      <c r="J177" s="43" t="s">
        <v>87</v>
      </c>
      <c r="K177" s="164"/>
      <c r="L177" s="27"/>
      <c r="M177" s="128"/>
      <c r="N177" s="43" t="s">
        <v>688</v>
      </c>
      <c r="O177" s="135"/>
      <c r="P177" s="31">
        <f t="shared" si="2"/>
        <v>-9246.9300000000294</v>
      </c>
      <c r="Q177" s="31">
        <f>SUBTOTAL(9,$F$2:F177)</f>
        <v>67812.030000000028</v>
      </c>
      <c r="R177" s="31">
        <f>SUBTOTAL(9,$G$2:G177)</f>
        <v>58565.1</v>
      </c>
    </row>
    <row r="178" spans="1:18" ht="15.75" customHeight="1">
      <c r="A178" s="145" t="s">
        <v>5</v>
      </c>
      <c r="B178" s="28">
        <v>43666</v>
      </c>
      <c r="C178" s="27" t="s">
        <v>901</v>
      </c>
      <c r="D178" s="52"/>
      <c r="F178" s="507">
        <v>22.44</v>
      </c>
      <c r="G178" s="120"/>
      <c r="H178" s="120"/>
      <c r="I178" s="27" t="s">
        <v>91</v>
      </c>
      <c r="J178" s="43" t="s">
        <v>87</v>
      </c>
      <c r="K178" s="164"/>
      <c r="L178" s="27"/>
      <c r="M178" s="128"/>
      <c r="N178" s="43" t="s">
        <v>688</v>
      </c>
      <c r="O178" s="135"/>
      <c r="P178" s="31">
        <f t="shared" si="2"/>
        <v>-9269.3700000000317</v>
      </c>
      <c r="Q178" s="31">
        <f>SUBTOTAL(9,$F$2:F178)</f>
        <v>67834.47000000003</v>
      </c>
      <c r="R178" s="31">
        <f>SUBTOTAL(9,$G$2:G178)</f>
        <v>58565.1</v>
      </c>
    </row>
    <row r="179" spans="1:18" ht="15.75" customHeight="1">
      <c r="A179" s="145" t="s">
        <v>5</v>
      </c>
      <c r="B179" s="28">
        <v>43676</v>
      </c>
      <c r="C179" s="27" t="s">
        <v>1383</v>
      </c>
      <c r="D179" s="52"/>
      <c r="F179" s="120">
        <v>300</v>
      </c>
      <c r="G179" s="120"/>
      <c r="H179" s="120"/>
      <c r="I179" s="27" t="s">
        <v>91</v>
      </c>
      <c r="J179" s="43" t="s">
        <v>87</v>
      </c>
      <c r="K179" s="164" t="s">
        <v>1384</v>
      </c>
      <c r="L179" s="117"/>
      <c r="M179" s="128"/>
      <c r="N179" s="43" t="s">
        <v>688</v>
      </c>
      <c r="O179" s="135"/>
      <c r="P179" s="31">
        <f t="shared" si="2"/>
        <v>-9569.3700000000317</v>
      </c>
      <c r="Q179" s="31">
        <f>SUBTOTAL(9,$F$2:F179)</f>
        <v>68134.47000000003</v>
      </c>
      <c r="R179" s="31">
        <f>SUBTOTAL(9,$G$2:G179)</f>
        <v>58565.1</v>
      </c>
    </row>
    <row r="180" spans="1:18" ht="15.75" customHeight="1">
      <c r="A180" s="145" t="s">
        <v>5</v>
      </c>
      <c r="B180" s="28">
        <v>43682</v>
      </c>
      <c r="C180" s="27" t="s">
        <v>1385</v>
      </c>
      <c r="D180" s="52"/>
      <c r="F180" s="120"/>
      <c r="G180" s="120"/>
      <c r="H180" s="120"/>
      <c r="I180" s="27"/>
      <c r="J180" s="43" t="s">
        <v>87</v>
      </c>
      <c r="K180" s="164"/>
      <c r="L180" s="27"/>
      <c r="M180" s="128">
        <v>4000</v>
      </c>
      <c r="N180" s="43" t="s">
        <v>688</v>
      </c>
      <c r="O180" s="135"/>
      <c r="P180" s="31">
        <f t="shared" si="2"/>
        <v>-9569.3700000000317</v>
      </c>
      <c r="Q180" s="31">
        <f>SUBTOTAL(9,$F$2:F180)</f>
        <v>68134.47000000003</v>
      </c>
      <c r="R180" s="31">
        <f>SUBTOTAL(9,$G$2:G180)</f>
        <v>58565.1</v>
      </c>
    </row>
    <row r="181" spans="1:18" ht="15.75" customHeight="1">
      <c r="A181" s="145" t="s">
        <v>5</v>
      </c>
      <c r="B181" s="28">
        <v>43682</v>
      </c>
      <c r="C181" s="27" t="s">
        <v>1386</v>
      </c>
      <c r="D181" s="52"/>
      <c r="F181" s="120"/>
      <c r="G181" s="120"/>
      <c r="H181" s="120">
        <v>1238</v>
      </c>
      <c r="I181" s="27"/>
      <c r="J181" s="43"/>
      <c r="K181" s="164"/>
      <c r="L181" s="27"/>
      <c r="M181" s="128"/>
      <c r="N181" s="43" t="s">
        <v>688</v>
      </c>
      <c r="O181" s="135"/>
      <c r="P181" s="31">
        <f t="shared" si="2"/>
        <v>-9569.3700000000317</v>
      </c>
      <c r="Q181" s="31">
        <f>SUBTOTAL(9,$F$2:F181)</f>
        <v>68134.47000000003</v>
      </c>
      <c r="R181" s="31">
        <f>SUBTOTAL(9,$G$2:G181)</f>
        <v>58565.1</v>
      </c>
    </row>
    <row r="182" spans="1:18" ht="15.75" customHeight="1">
      <c r="A182" s="145" t="s">
        <v>5</v>
      </c>
      <c r="B182" s="28">
        <v>43682</v>
      </c>
      <c r="C182" s="27" t="s">
        <v>1308</v>
      </c>
      <c r="D182" s="52"/>
      <c r="F182" s="120">
        <v>39</v>
      </c>
      <c r="G182" s="120"/>
      <c r="H182" s="120"/>
      <c r="I182" s="27" t="s">
        <v>89</v>
      </c>
      <c r="J182" s="43" t="s">
        <v>87</v>
      </c>
      <c r="K182" s="164"/>
      <c r="L182" s="27"/>
      <c r="M182" s="128"/>
      <c r="N182" s="43" t="s">
        <v>688</v>
      </c>
      <c r="O182" s="135"/>
      <c r="P182" s="31">
        <f t="shared" si="2"/>
        <v>-9608.3700000000317</v>
      </c>
      <c r="Q182" s="31">
        <f>SUBTOTAL(9,$F$2:F182)</f>
        <v>68173.47000000003</v>
      </c>
      <c r="R182" s="31">
        <f>SUBTOTAL(9,$G$2:G182)</f>
        <v>58565.1</v>
      </c>
    </row>
    <row r="183" spans="1:18" ht="15.75" customHeight="1">
      <c r="A183" s="145" t="s">
        <v>5</v>
      </c>
      <c r="B183" s="28">
        <v>43684</v>
      </c>
      <c r="C183" s="27" t="s">
        <v>855</v>
      </c>
      <c r="D183" s="52"/>
      <c r="F183" s="120"/>
      <c r="G183" s="120">
        <v>8000</v>
      </c>
      <c r="H183" s="120"/>
      <c r="I183" s="27" t="s">
        <v>91</v>
      </c>
      <c r="J183" s="43" t="s">
        <v>87</v>
      </c>
      <c r="K183" s="164"/>
      <c r="L183" s="27"/>
      <c r="M183" s="128"/>
      <c r="N183" s="43" t="s">
        <v>688</v>
      </c>
      <c r="O183" s="135"/>
      <c r="P183" s="31">
        <f t="shared" si="2"/>
        <v>-1608.3700000000244</v>
      </c>
      <c r="Q183" s="31">
        <f>SUBTOTAL(9,$F$2:F183)</f>
        <v>68173.47000000003</v>
      </c>
      <c r="R183" s="31">
        <f>SUBTOTAL(9,$G$2:G183)</f>
        <v>66565.100000000006</v>
      </c>
    </row>
    <row r="184" spans="1:18" ht="15.75" customHeight="1">
      <c r="A184" s="145" t="s">
        <v>5</v>
      </c>
      <c r="B184" s="28">
        <v>43685</v>
      </c>
      <c r="C184" s="27" t="s">
        <v>1320</v>
      </c>
      <c r="D184" s="52"/>
      <c r="F184" s="120">
        <v>29.6</v>
      </c>
      <c r="G184" s="120"/>
      <c r="H184" s="120"/>
      <c r="I184" s="27" t="s">
        <v>89</v>
      </c>
      <c r="J184" s="43" t="s">
        <v>87</v>
      </c>
      <c r="K184" s="164" t="s">
        <v>633</v>
      </c>
      <c r="L184" s="27">
        <v>11</v>
      </c>
      <c r="M184" s="128"/>
      <c r="N184" s="43" t="s">
        <v>688</v>
      </c>
      <c r="O184" s="135"/>
      <c r="P184" s="31">
        <f t="shared" si="2"/>
        <v>-1637.9700000000303</v>
      </c>
      <c r="Q184" s="31">
        <f>SUBTOTAL(9,$F$2:F184)</f>
        <v>68203.070000000036</v>
      </c>
      <c r="R184" s="31">
        <f>SUBTOTAL(9,$G$2:G184)</f>
        <v>66565.100000000006</v>
      </c>
    </row>
    <row r="185" spans="1:18" ht="15.75" customHeight="1">
      <c r="A185" s="145" t="s">
        <v>5</v>
      </c>
      <c r="B185" s="28">
        <v>43687</v>
      </c>
      <c r="C185" s="27" t="s">
        <v>1387</v>
      </c>
      <c r="D185" s="52"/>
      <c r="F185" s="419"/>
      <c r="G185" s="120"/>
      <c r="H185" s="120">
        <v>113.08</v>
      </c>
      <c r="I185" s="27"/>
      <c r="J185" s="43" t="s">
        <v>87</v>
      </c>
      <c r="K185" s="164"/>
      <c r="L185" s="27"/>
      <c r="M185" s="128"/>
      <c r="N185" s="43" t="s">
        <v>688</v>
      </c>
      <c r="O185" s="135"/>
      <c r="P185" s="31">
        <f t="shared" si="2"/>
        <v>-1637.9700000000303</v>
      </c>
      <c r="Q185" s="31">
        <f>SUBTOTAL(9,$F$2:F185)</f>
        <v>68203.070000000036</v>
      </c>
      <c r="R185" s="31">
        <f>SUBTOTAL(9,$G$2:G185)</f>
        <v>66565.100000000006</v>
      </c>
    </row>
    <row r="186" spans="1:18" ht="15.75" customHeight="1">
      <c r="A186" s="145" t="s">
        <v>5</v>
      </c>
      <c r="B186" s="28">
        <v>43688</v>
      </c>
      <c r="C186" s="27" t="s">
        <v>363</v>
      </c>
      <c r="D186" s="52"/>
      <c r="F186" s="419">
        <v>108.21</v>
      </c>
      <c r="G186" s="120"/>
      <c r="H186" s="120"/>
      <c r="I186" s="27" t="s">
        <v>89</v>
      </c>
      <c r="J186" s="43" t="s">
        <v>87</v>
      </c>
      <c r="K186" s="510"/>
      <c r="L186" s="27"/>
      <c r="M186" s="128"/>
      <c r="N186" s="43" t="s">
        <v>688</v>
      </c>
      <c r="O186" s="135"/>
      <c r="P186" s="31">
        <f t="shared" si="2"/>
        <v>-1746.1800000000367</v>
      </c>
      <c r="Q186" s="31">
        <f>SUBTOTAL(9,$F$2:F186)</f>
        <v>68311.280000000042</v>
      </c>
      <c r="R186" s="31">
        <f>SUBTOTAL(9,$G$2:G186)</f>
        <v>66565.100000000006</v>
      </c>
    </row>
    <row r="187" spans="1:18" ht="15.75" customHeight="1">
      <c r="A187" s="145" t="s">
        <v>5</v>
      </c>
      <c r="B187" s="28">
        <v>43688</v>
      </c>
      <c r="C187" s="27" t="s">
        <v>363</v>
      </c>
      <c r="D187" s="52"/>
      <c r="F187" s="120">
        <v>13.9</v>
      </c>
      <c r="G187" s="120"/>
      <c r="H187" s="120"/>
      <c r="I187" s="27" t="s">
        <v>89</v>
      </c>
      <c r="J187" s="43" t="s">
        <v>87</v>
      </c>
      <c r="K187" s="510"/>
      <c r="L187" s="27"/>
      <c r="M187" s="128"/>
      <c r="N187" s="43" t="s">
        <v>688</v>
      </c>
      <c r="O187" s="135"/>
      <c r="P187" s="31">
        <f t="shared" si="2"/>
        <v>-1760.0800000000309</v>
      </c>
      <c r="Q187" s="31">
        <f>SUBTOTAL(9,$F$2:F187)</f>
        <v>68325.180000000037</v>
      </c>
      <c r="R187" s="31">
        <f>SUBTOTAL(9,$G$2:G187)</f>
        <v>66565.100000000006</v>
      </c>
    </row>
    <row r="188" spans="1:18" ht="15.75" customHeight="1">
      <c r="A188" s="145" t="s">
        <v>5</v>
      </c>
      <c r="B188" s="28">
        <v>43699</v>
      </c>
      <c r="C188" s="27" t="s">
        <v>1252</v>
      </c>
      <c r="D188" s="52"/>
      <c r="F188" s="507">
        <v>488.1</v>
      </c>
      <c r="G188" s="120"/>
      <c r="H188" s="120"/>
      <c r="I188" s="27" t="s">
        <v>89</v>
      </c>
      <c r="J188" s="43" t="s">
        <v>87</v>
      </c>
      <c r="K188" s="511"/>
      <c r="L188" s="27"/>
      <c r="M188" s="128"/>
      <c r="N188" s="43" t="s">
        <v>688</v>
      </c>
      <c r="O188" s="135"/>
      <c r="P188" s="31">
        <f t="shared" si="2"/>
        <v>-2248.1800000000367</v>
      </c>
      <c r="Q188" s="31">
        <f>SUBTOTAL(9,$F$2:F188)</f>
        <v>68813.280000000042</v>
      </c>
      <c r="R188" s="31">
        <f>SUBTOTAL(9,$G$2:G188)</f>
        <v>66565.100000000006</v>
      </c>
    </row>
    <row r="189" spans="1:18" ht="15.75" customHeight="1">
      <c r="A189" s="145" t="s">
        <v>5</v>
      </c>
      <c r="B189" s="28">
        <v>43699</v>
      </c>
      <c r="C189" s="27" t="s">
        <v>1388</v>
      </c>
      <c r="D189" s="52"/>
      <c r="F189" s="507">
        <v>853.68</v>
      </c>
      <c r="G189" s="120"/>
      <c r="H189" s="120"/>
      <c r="I189" s="27" t="s">
        <v>89</v>
      </c>
      <c r="J189" s="43" t="s">
        <v>87</v>
      </c>
      <c r="K189" s="511"/>
      <c r="L189" s="27"/>
      <c r="M189" s="128"/>
      <c r="N189" s="43" t="s">
        <v>688</v>
      </c>
      <c r="O189" s="135"/>
      <c r="P189" s="31">
        <f t="shared" si="2"/>
        <v>-3101.8600000000297</v>
      </c>
      <c r="Q189" s="31">
        <f>SUBTOTAL(9,$F$2:F189)</f>
        <v>69666.960000000036</v>
      </c>
      <c r="R189" s="31">
        <f>SUBTOTAL(9,$G$2:G189)</f>
        <v>66565.100000000006</v>
      </c>
    </row>
    <row r="190" spans="1:18" ht="15.75" customHeight="1">
      <c r="A190" s="145" t="s">
        <v>5</v>
      </c>
      <c r="B190" s="28">
        <v>43699</v>
      </c>
      <c r="C190" s="27" t="s">
        <v>1389</v>
      </c>
      <c r="D190" s="52"/>
      <c r="F190" s="120"/>
      <c r="G190" s="120"/>
      <c r="H190" s="120">
        <v>113.29</v>
      </c>
      <c r="I190" s="27"/>
      <c r="J190" s="43" t="s">
        <v>87</v>
      </c>
      <c r="K190" s="164"/>
      <c r="L190" s="27"/>
      <c r="M190" s="128"/>
      <c r="N190" s="43" t="s">
        <v>688</v>
      </c>
      <c r="O190" s="135"/>
      <c r="P190" s="31">
        <f t="shared" si="2"/>
        <v>-3101.8600000000297</v>
      </c>
      <c r="Q190" s="31">
        <f>SUBTOTAL(9,$F$2:F190)</f>
        <v>69666.960000000036</v>
      </c>
      <c r="R190" s="31">
        <f>SUBTOTAL(9,$G$2:G190)</f>
        <v>66565.100000000006</v>
      </c>
    </row>
    <row r="191" spans="1:18" ht="15.75" customHeight="1">
      <c r="A191" s="145" t="s">
        <v>5</v>
      </c>
      <c r="B191" s="28">
        <v>43704</v>
      </c>
      <c r="C191" s="27" t="s">
        <v>855</v>
      </c>
      <c r="D191" s="52"/>
      <c r="F191" s="120"/>
      <c r="G191" s="120">
        <v>4460</v>
      </c>
      <c r="H191" s="120"/>
      <c r="I191" s="27" t="s">
        <v>169</v>
      </c>
      <c r="J191" s="43" t="s">
        <v>87</v>
      </c>
      <c r="K191" s="164"/>
      <c r="L191" s="27"/>
      <c r="M191" s="128"/>
      <c r="N191" s="43" t="s">
        <v>688</v>
      </c>
      <c r="O191" s="135"/>
      <c r="P191" s="31">
        <f t="shared" si="2"/>
        <v>1358.1399999999703</v>
      </c>
      <c r="Q191" s="31">
        <f>SUBTOTAL(9,$F$2:F191)</f>
        <v>69666.960000000036</v>
      </c>
      <c r="R191" s="31">
        <f>SUBTOTAL(9,$G$2:G191)</f>
        <v>71025.100000000006</v>
      </c>
    </row>
    <row r="192" spans="1:18" ht="15.75" customHeight="1">
      <c r="A192" s="145" t="s">
        <v>5</v>
      </c>
      <c r="B192" s="28">
        <v>43706</v>
      </c>
      <c r="C192" s="27" t="s">
        <v>1379</v>
      </c>
      <c r="D192" s="52"/>
      <c r="F192" s="120">
        <v>450</v>
      </c>
      <c r="G192" s="120"/>
      <c r="H192" s="120"/>
      <c r="I192" s="27" t="s">
        <v>91</v>
      </c>
      <c r="J192" s="43" t="s">
        <v>87</v>
      </c>
      <c r="K192" s="164" t="s">
        <v>832</v>
      </c>
      <c r="L192" s="117"/>
      <c r="M192" s="128"/>
      <c r="N192" s="43" t="s">
        <v>688</v>
      </c>
      <c r="O192" s="135"/>
      <c r="P192" s="31">
        <f t="shared" si="2"/>
        <v>908.13999999997031</v>
      </c>
      <c r="Q192" s="31">
        <f>SUBTOTAL(9,$F$2:F192)</f>
        <v>70116.960000000036</v>
      </c>
      <c r="R192" s="31">
        <f>SUBTOTAL(9,$G$2:G192)</f>
        <v>71025.100000000006</v>
      </c>
    </row>
    <row r="193" spans="1:18" ht="15.75" customHeight="1">
      <c r="A193" s="145" t="s">
        <v>5</v>
      </c>
      <c r="B193" s="28">
        <v>43709</v>
      </c>
      <c r="C193" s="27" t="s">
        <v>1390</v>
      </c>
      <c r="D193" s="52"/>
      <c r="F193" s="120">
        <v>900</v>
      </c>
      <c r="G193" s="120"/>
      <c r="H193" s="120"/>
      <c r="I193" s="27">
        <v>5000267</v>
      </c>
      <c r="J193" s="43" t="s">
        <v>87</v>
      </c>
      <c r="K193" s="164" t="s">
        <v>1391</v>
      </c>
      <c r="L193" s="27">
        <v>27</v>
      </c>
      <c r="M193" s="128"/>
      <c r="N193" s="43" t="s">
        <v>688</v>
      </c>
      <c r="O193" s="135"/>
      <c r="P193" s="31">
        <f t="shared" si="2"/>
        <v>8.1399999999703141</v>
      </c>
      <c r="Q193" s="31">
        <f>SUBTOTAL(9,$F$2:F193)</f>
        <v>71016.960000000036</v>
      </c>
      <c r="R193" s="31">
        <f>SUBTOTAL(9,$G$2:G193)</f>
        <v>71025.100000000006</v>
      </c>
    </row>
    <row r="194" spans="1:18" ht="15.75" customHeight="1">
      <c r="A194" s="145" t="s">
        <v>5</v>
      </c>
      <c r="B194" s="28">
        <v>43711</v>
      </c>
      <c r="C194" s="43" t="s">
        <v>905</v>
      </c>
      <c r="D194" s="52"/>
      <c r="F194" s="139">
        <v>669.14</v>
      </c>
      <c r="G194" s="120"/>
      <c r="H194" s="120"/>
      <c r="I194" s="27" t="s">
        <v>91</v>
      </c>
      <c r="J194" s="43" t="s">
        <v>87</v>
      </c>
      <c r="K194" s="164"/>
      <c r="L194" s="27"/>
      <c r="M194" s="128"/>
      <c r="N194" s="43" t="s">
        <v>688</v>
      </c>
      <c r="O194" s="135"/>
      <c r="P194" s="31">
        <f t="shared" ref="P194:P257" si="3">R194-Q194</f>
        <v>-661.0000000000291</v>
      </c>
      <c r="Q194" s="31">
        <f>SUBTOTAL(9,$F$2:F194)</f>
        <v>71686.100000000035</v>
      </c>
      <c r="R194" s="31">
        <f>SUBTOTAL(9,$G$2:G194)</f>
        <v>71025.100000000006</v>
      </c>
    </row>
    <row r="195" spans="1:18" ht="15.75" customHeight="1">
      <c r="A195" s="145" t="s">
        <v>5</v>
      </c>
      <c r="B195" s="28">
        <v>43711</v>
      </c>
      <c r="C195" s="43" t="s">
        <v>906</v>
      </c>
      <c r="D195" s="52"/>
      <c r="F195" s="139">
        <v>125.98</v>
      </c>
      <c r="G195" s="120"/>
      <c r="H195" s="120"/>
      <c r="I195" s="27" t="s">
        <v>91</v>
      </c>
      <c r="J195" s="43" t="s">
        <v>87</v>
      </c>
      <c r="K195" s="164"/>
      <c r="L195" s="27"/>
      <c r="M195" s="128"/>
      <c r="N195" s="43" t="s">
        <v>688</v>
      </c>
      <c r="O195" s="135"/>
      <c r="P195" s="31">
        <f t="shared" si="3"/>
        <v>-786.98000000002503</v>
      </c>
      <c r="Q195" s="31">
        <f>SUBTOTAL(9,$F$2:F195)</f>
        <v>71812.080000000031</v>
      </c>
      <c r="R195" s="31">
        <f>SUBTOTAL(9,$G$2:G195)</f>
        <v>71025.100000000006</v>
      </c>
    </row>
    <row r="196" spans="1:18" ht="15.75" customHeight="1">
      <c r="A196" s="145" t="s">
        <v>5</v>
      </c>
      <c r="B196" s="28">
        <v>43713</v>
      </c>
      <c r="C196" s="27" t="s">
        <v>1374</v>
      </c>
      <c r="D196" s="52"/>
      <c r="F196" s="419">
        <v>200</v>
      </c>
      <c r="G196" s="120"/>
      <c r="H196" s="120"/>
      <c r="I196" s="27" t="s">
        <v>266</v>
      </c>
      <c r="J196" s="43" t="s">
        <v>87</v>
      </c>
      <c r="K196" s="164" t="s">
        <v>1391</v>
      </c>
      <c r="L196" s="27">
        <v>28</v>
      </c>
      <c r="M196" s="128"/>
      <c r="N196" s="43" t="s">
        <v>688</v>
      </c>
      <c r="O196" s="135"/>
      <c r="P196" s="31">
        <f t="shared" si="3"/>
        <v>-986.98000000002503</v>
      </c>
      <c r="Q196" s="31">
        <f>SUBTOTAL(9,$F$2:F196)</f>
        <v>72012.080000000031</v>
      </c>
      <c r="R196" s="31">
        <f>SUBTOTAL(9,$G$2:G196)</f>
        <v>71025.100000000006</v>
      </c>
    </row>
    <row r="197" spans="1:18" ht="15.75" customHeight="1">
      <c r="A197" s="145" t="s">
        <v>5</v>
      </c>
      <c r="B197" s="28">
        <v>43714</v>
      </c>
      <c r="C197" s="27" t="s">
        <v>1371</v>
      </c>
      <c r="D197" s="52"/>
      <c r="F197" s="120">
        <v>60.7</v>
      </c>
      <c r="G197" s="120"/>
      <c r="H197" s="120"/>
      <c r="I197" s="27" t="s">
        <v>89</v>
      </c>
      <c r="J197" s="43" t="s">
        <v>87</v>
      </c>
      <c r="K197" s="164"/>
      <c r="L197" s="27"/>
      <c r="M197" s="128"/>
      <c r="N197" s="43" t="s">
        <v>688</v>
      </c>
      <c r="O197" s="135"/>
      <c r="P197" s="31">
        <f t="shared" si="3"/>
        <v>-1047.6800000000221</v>
      </c>
      <c r="Q197" s="31">
        <f>SUBTOTAL(9,$F$2:F197)</f>
        <v>72072.780000000028</v>
      </c>
      <c r="R197" s="31">
        <f>SUBTOTAL(9,$G$2:G197)</f>
        <v>71025.100000000006</v>
      </c>
    </row>
    <row r="198" spans="1:18" ht="15.75" customHeight="1">
      <c r="A198" s="145" t="s">
        <v>5</v>
      </c>
      <c r="B198" s="28">
        <v>43717</v>
      </c>
      <c r="C198" s="27" t="s">
        <v>1393</v>
      </c>
      <c r="D198" s="52"/>
      <c r="F198" s="507"/>
      <c r="G198" s="120"/>
      <c r="H198" s="120">
        <v>3200</v>
      </c>
      <c r="I198" s="27"/>
      <c r="J198" s="43" t="s">
        <v>87</v>
      </c>
      <c r="K198" s="164" t="s">
        <v>1207</v>
      </c>
      <c r="L198" s="27">
        <v>756</v>
      </c>
      <c r="M198" s="128"/>
      <c r="N198" s="43" t="s">
        <v>688</v>
      </c>
      <c r="O198" s="135"/>
      <c r="P198" s="31">
        <f t="shared" si="3"/>
        <v>-1047.6800000000221</v>
      </c>
      <c r="Q198" s="31">
        <f>SUBTOTAL(9,$F$2:F198)</f>
        <v>72072.780000000028</v>
      </c>
      <c r="R198" s="31">
        <f>SUBTOTAL(9,$G$2:G198)</f>
        <v>71025.100000000006</v>
      </c>
    </row>
    <row r="199" spans="1:18" ht="15.75" customHeight="1">
      <c r="A199" s="145" t="s">
        <v>5</v>
      </c>
      <c r="B199" s="28">
        <v>43718</v>
      </c>
      <c r="C199" s="27" t="s">
        <v>1392</v>
      </c>
      <c r="D199" s="52"/>
      <c r="F199" s="139">
        <v>446</v>
      </c>
      <c r="G199" s="120"/>
      <c r="H199" s="120"/>
      <c r="I199" s="27" t="s">
        <v>89</v>
      </c>
      <c r="J199" s="43" t="s">
        <v>87</v>
      </c>
      <c r="K199" s="164"/>
      <c r="L199" s="27"/>
      <c r="M199" s="128"/>
      <c r="N199" s="43" t="s">
        <v>688</v>
      </c>
      <c r="O199" s="135"/>
      <c r="P199" s="31">
        <f t="shared" si="3"/>
        <v>-1493.6800000000221</v>
      </c>
      <c r="Q199" s="31">
        <f>SUBTOTAL(9,$F$2:F199)</f>
        <v>72518.780000000028</v>
      </c>
      <c r="R199" s="31">
        <f>SUBTOTAL(9,$G$2:G199)</f>
        <v>71025.100000000006</v>
      </c>
    </row>
    <row r="200" spans="1:18" ht="15.75" customHeight="1">
      <c r="A200" s="145" t="s">
        <v>5</v>
      </c>
      <c r="B200" s="28">
        <v>43726</v>
      </c>
      <c r="C200" s="27" t="s">
        <v>1394</v>
      </c>
      <c r="D200" s="52"/>
      <c r="F200" s="139">
        <v>209</v>
      </c>
      <c r="G200" s="120"/>
      <c r="H200" s="120"/>
      <c r="I200" s="27" t="s">
        <v>89</v>
      </c>
      <c r="J200" s="43" t="s">
        <v>87</v>
      </c>
      <c r="K200" s="164"/>
      <c r="L200" s="27"/>
      <c r="M200" s="128"/>
      <c r="N200" s="43" t="s">
        <v>688</v>
      </c>
      <c r="O200" s="135"/>
      <c r="P200" s="31">
        <f t="shared" si="3"/>
        <v>-1702.6800000000221</v>
      </c>
      <c r="Q200" s="31">
        <f>SUBTOTAL(9,$F$2:F200)</f>
        <v>72727.780000000028</v>
      </c>
      <c r="R200" s="31">
        <f>SUBTOTAL(9,$G$2:G200)</f>
        <v>71025.100000000006</v>
      </c>
    </row>
    <row r="201" spans="1:18" ht="15.75" customHeight="1">
      <c r="A201" s="145" t="s">
        <v>5</v>
      </c>
      <c r="B201" s="28">
        <v>43728</v>
      </c>
      <c r="C201" s="43" t="s">
        <v>907</v>
      </c>
      <c r="D201" s="52"/>
      <c r="F201" s="139">
        <v>63.04</v>
      </c>
      <c r="G201" s="120"/>
      <c r="H201" s="120"/>
      <c r="I201" s="27" t="s">
        <v>91</v>
      </c>
      <c r="J201" s="43" t="s">
        <v>87</v>
      </c>
      <c r="K201" s="164"/>
      <c r="L201" s="27"/>
      <c r="M201" s="128"/>
      <c r="N201" s="43" t="s">
        <v>688</v>
      </c>
      <c r="O201" s="135"/>
      <c r="P201" s="31">
        <f t="shared" si="3"/>
        <v>-1765.7200000000157</v>
      </c>
      <c r="Q201" s="31">
        <f>SUBTOTAL(9,$F$2:F201)</f>
        <v>72790.820000000022</v>
      </c>
      <c r="R201" s="31">
        <f>SUBTOTAL(9,$G$2:G201)</f>
        <v>71025.100000000006</v>
      </c>
    </row>
    <row r="202" spans="1:18" ht="15.75" customHeight="1">
      <c r="A202" s="145" t="s">
        <v>5</v>
      </c>
      <c r="B202" s="28">
        <v>43740</v>
      </c>
      <c r="C202" s="27" t="s">
        <v>1385</v>
      </c>
      <c r="D202" s="52"/>
      <c r="F202" s="120"/>
      <c r="G202" s="120"/>
      <c r="H202" s="120"/>
      <c r="I202" s="27"/>
      <c r="J202" s="43" t="s">
        <v>87</v>
      </c>
      <c r="K202" s="164"/>
      <c r="L202" s="27"/>
      <c r="M202" s="128">
        <v>4000</v>
      </c>
      <c r="N202" s="43" t="s">
        <v>688</v>
      </c>
      <c r="O202" s="135"/>
      <c r="P202" s="31">
        <f t="shared" si="3"/>
        <v>-1765.7200000000157</v>
      </c>
      <c r="Q202" s="31">
        <f>SUBTOTAL(9,$F$2:F202)</f>
        <v>72790.820000000022</v>
      </c>
      <c r="R202" s="31">
        <f>SUBTOTAL(9,$G$2:G202)</f>
        <v>71025.100000000006</v>
      </c>
    </row>
    <row r="203" spans="1:18" ht="15.75" customHeight="1">
      <c r="A203" s="145" t="s">
        <v>5</v>
      </c>
      <c r="B203" s="28">
        <v>43744</v>
      </c>
      <c r="C203" s="27" t="s">
        <v>1308</v>
      </c>
      <c r="D203" s="52"/>
      <c r="F203" s="120">
        <v>65.150000000000006</v>
      </c>
      <c r="G203" s="120"/>
      <c r="H203" s="120"/>
      <c r="I203" s="27" t="s">
        <v>89</v>
      </c>
      <c r="J203" s="43" t="s">
        <v>87</v>
      </c>
      <c r="K203" s="164"/>
      <c r="L203" s="27"/>
      <c r="M203" s="128"/>
      <c r="N203" s="43" t="s">
        <v>688</v>
      </c>
      <c r="O203" s="135"/>
      <c r="P203" s="31">
        <f t="shared" si="3"/>
        <v>-1830.8700000000099</v>
      </c>
      <c r="Q203" s="31">
        <f>SUBTOTAL(9,$F$2:F203)</f>
        <v>72855.970000000016</v>
      </c>
      <c r="R203" s="31">
        <f>SUBTOTAL(9,$G$2:G203)</f>
        <v>71025.100000000006</v>
      </c>
    </row>
    <row r="204" spans="1:18" ht="15.75" customHeight="1">
      <c r="A204" s="145" t="s">
        <v>5</v>
      </c>
      <c r="B204" s="28">
        <v>43745</v>
      </c>
      <c r="C204" s="27" t="s">
        <v>855</v>
      </c>
      <c r="D204" s="52"/>
      <c r="F204" s="120"/>
      <c r="G204" s="120">
        <v>4000</v>
      </c>
      <c r="H204" s="120"/>
      <c r="I204" s="27" t="s">
        <v>91</v>
      </c>
      <c r="J204" s="43" t="s">
        <v>87</v>
      </c>
      <c r="K204" s="164"/>
      <c r="L204" s="27"/>
      <c r="M204" s="128"/>
      <c r="N204" s="43" t="s">
        <v>688</v>
      </c>
      <c r="O204" s="135"/>
      <c r="P204" s="31">
        <f t="shared" si="3"/>
        <v>2169.1299999999901</v>
      </c>
      <c r="Q204" s="31">
        <f>SUBTOTAL(9,$F$2:F204)</f>
        <v>72855.970000000016</v>
      </c>
      <c r="R204" s="31">
        <f>SUBTOTAL(9,$G$2:G204)</f>
        <v>75025.100000000006</v>
      </c>
    </row>
    <row r="205" spans="1:18" ht="15.75" customHeight="1">
      <c r="A205" s="145" t="s">
        <v>5</v>
      </c>
      <c r="B205" s="28">
        <v>43761</v>
      </c>
      <c r="C205" s="27" t="s">
        <v>986</v>
      </c>
      <c r="D205" s="52"/>
      <c r="F205" s="120"/>
      <c r="G205" s="120"/>
      <c r="H205" s="120">
        <v>113.08</v>
      </c>
      <c r="I205" s="27"/>
      <c r="J205" s="43"/>
      <c r="K205" s="164"/>
      <c r="L205" s="27"/>
      <c r="M205" s="128"/>
      <c r="N205" s="43" t="s">
        <v>688</v>
      </c>
      <c r="O205" s="135"/>
      <c r="P205" s="31">
        <f t="shared" si="3"/>
        <v>2169.1299999999901</v>
      </c>
      <c r="Q205" s="31">
        <f>SUBTOTAL(9,$F$2:F205)</f>
        <v>72855.970000000016</v>
      </c>
      <c r="R205" s="31">
        <f>SUBTOTAL(9,$G$2:G205)</f>
        <v>75025.100000000006</v>
      </c>
    </row>
    <row r="206" spans="1:18" ht="15.75" customHeight="1">
      <c r="A206" s="145" t="s">
        <v>5</v>
      </c>
      <c r="B206" s="28">
        <v>43766</v>
      </c>
      <c r="C206" s="27" t="s">
        <v>1395</v>
      </c>
      <c r="D206" s="52"/>
      <c r="F206" s="120">
        <v>100</v>
      </c>
      <c r="G206" s="120"/>
      <c r="H206" s="120"/>
      <c r="I206" s="27" t="s">
        <v>169</v>
      </c>
      <c r="J206" s="43"/>
      <c r="K206" s="164"/>
      <c r="L206" s="513"/>
      <c r="M206" s="128"/>
      <c r="N206" s="43" t="s">
        <v>688</v>
      </c>
      <c r="O206" s="135"/>
      <c r="P206" s="31">
        <f t="shared" si="3"/>
        <v>2069.1299999999901</v>
      </c>
      <c r="Q206" s="31">
        <f>SUBTOTAL(9,$F$2:F206)</f>
        <v>72955.970000000016</v>
      </c>
      <c r="R206" s="31">
        <f>SUBTOTAL(9,$G$2:G206)</f>
        <v>75025.100000000006</v>
      </c>
    </row>
    <row r="207" spans="1:18" ht="15.75" customHeight="1">
      <c r="A207" s="145" t="s">
        <v>5</v>
      </c>
      <c r="B207" s="28">
        <v>43769</v>
      </c>
      <c r="C207" s="27" t="s">
        <v>1396</v>
      </c>
      <c r="D207" s="52"/>
      <c r="F207" s="120">
        <v>170</v>
      </c>
      <c r="G207" s="120"/>
      <c r="H207" s="120"/>
      <c r="I207" s="27" t="s">
        <v>91</v>
      </c>
      <c r="J207" s="43" t="s">
        <v>87</v>
      </c>
      <c r="K207" s="164" t="s">
        <v>1372</v>
      </c>
      <c r="L207" s="493"/>
      <c r="M207" s="128"/>
      <c r="N207" s="43" t="s">
        <v>688</v>
      </c>
      <c r="O207" s="135"/>
      <c r="P207" s="31">
        <f t="shared" si="3"/>
        <v>1899.1299999999901</v>
      </c>
      <c r="Q207" s="31">
        <f>SUBTOTAL(9,$F$2:F207)</f>
        <v>73125.970000000016</v>
      </c>
      <c r="R207" s="31">
        <f>SUBTOTAL(9,$G$2:G207)</f>
        <v>75025.100000000006</v>
      </c>
    </row>
    <row r="208" spans="1:18" ht="15.75" customHeight="1">
      <c r="A208" s="145" t="s">
        <v>5</v>
      </c>
      <c r="B208" s="28">
        <v>43772</v>
      </c>
      <c r="C208" s="27" t="s">
        <v>915</v>
      </c>
      <c r="D208" s="52"/>
      <c r="F208" s="120">
        <v>508.9</v>
      </c>
      <c r="G208" s="120"/>
      <c r="H208" s="120"/>
      <c r="I208" s="27" t="s">
        <v>91</v>
      </c>
      <c r="J208" s="43" t="s">
        <v>87</v>
      </c>
      <c r="K208" s="164"/>
      <c r="L208" s="27"/>
      <c r="M208" s="128"/>
      <c r="N208" s="43" t="s">
        <v>688</v>
      </c>
      <c r="O208" s="135"/>
      <c r="P208" s="31">
        <f t="shared" si="3"/>
        <v>1390.2299999999959</v>
      </c>
      <c r="Q208" s="31">
        <f>SUBTOTAL(9,$F$2:F208)</f>
        <v>73634.87000000001</v>
      </c>
      <c r="R208" s="31">
        <f>SUBTOTAL(9,$G$2:G208)</f>
        <v>75025.100000000006</v>
      </c>
    </row>
    <row r="209" spans="1:18" ht="15.75" customHeight="1">
      <c r="A209" s="145" t="s">
        <v>5</v>
      </c>
      <c r="B209" s="28">
        <v>43772</v>
      </c>
      <c r="C209" s="27" t="s">
        <v>795</v>
      </c>
      <c r="D209" s="52"/>
      <c r="F209" s="120">
        <v>95.92</v>
      </c>
      <c r="G209" s="120"/>
      <c r="H209" s="120"/>
      <c r="I209" s="27" t="s">
        <v>91</v>
      </c>
      <c r="J209" s="43" t="s">
        <v>87</v>
      </c>
      <c r="K209" s="164"/>
      <c r="L209" s="27"/>
      <c r="M209" s="128"/>
      <c r="N209" s="43" t="s">
        <v>688</v>
      </c>
      <c r="O209" s="135"/>
      <c r="P209" s="31">
        <f t="shared" si="3"/>
        <v>1294.3099999999977</v>
      </c>
      <c r="Q209" s="31">
        <f>SUBTOTAL(9,$F$2:F209)</f>
        <v>73730.790000000008</v>
      </c>
      <c r="R209" s="31">
        <f>SUBTOTAL(9,$G$2:G209)</f>
        <v>75025.100000000006</v>
      </c>
    </row>
    <row r="210" spans="1:18" ht="15.75" customHeight="1">
      <c r="A210" s="145" t="s">
        <v>5</v>
      </c>
      <c r="B210" s="28">
        <v>43772</v>
      </c>
      <c r="C210" s="27" t="s">
        <v>916</v>
      </c>
      <c r="D210" s="52"/>
      <c r="F210" s="120">
        <v>98.64</v>
      </c>
      <c r="G210" s="120"/>
      <c r="H210" s="120"/>
      <c r="I210" s="27" t="s">
        <v>91</v>
      </c>
      <c r="J210" s="43" t="s">
        <v>87</v>
      </c>
      <c r="K210" s="164"/>
      <c r="L210" s="27"/>
      <c r="M210" s="128"/>
      <c r="N210" s="43" t="s">
        <v>688</v>
      </c>
      <c r="O210" s="135"/>
      <c r="P210" s="31">
        <f t="shared" si="3"/>
        <v>1195.6699999999983</v>
      </c>
      <c r="Q210" s="31">
        <f>SUBTOTAL(9,$F$2:F210)</f>
        <v>73829.430000000008</v>
      </c>
      <c r="R210" s="31">
        <f>SUBTOTAL(9,$G$2:G210)</f>
        <v>75025.100000000006</v>
      </c>
    </row>
    <row r="211" spans="1:18" ht="15.75" customHeight="1">
      <c r="A211" s="145" t="s">
        <v>5</v>
      </c>
      <c r="B211" s="28">
        <v>43772</v>
      </c>
      <c r="C211" s="27" t="s">
        <v>1385</v>
      </c>
      <c r="D211" s="52"/>
      <c r="F211" s="120"/>
      <c r="G211" s="120"/>
      <c r="H211" s="120"/>
      <c r="I211" s="27"/>
      <c r="J211" s="43"/>
      <c r="K211" s="164"/>
      <c r="L211" s="27"/>
      <c r="M211" s="128">
        <v>4000</v>
      </c>
      <c r="N211" s="43" t="s">
        <v>688</v>
      </c>
      <c r="O211" s="135"/>
      <c r="P211" s="31">
        <f t="shared" si="3"/>
        <v>1195.6699999999983</v>
      </c>
      <c r="Q211" s="31">
        <f>SUBTOTAL(9,$F$2:F211)</f>
        <v>73829.430000000008</v>
      </c>
      <c r="R211" s="31">
        <f>SUBTOTAL(9,$G$2:G211)</f>
        <v>75025.100000000006</v>
      </c>
    </row>
    <row r="212" spans="1:18" ht="15.75" customHeight="1">
      <c r="A212" s="145" t="s">
        <v>5</v>
      </c>
      <c r="B212" s="28">
        <v>43774</v>
      </c>
      <c r="C212" s="27" t="s">
        <v>1404</v>
      </c>
      <c r="D212" s="52"/>
      <c r="F212" s="120">
        <v>39</v>
      </c>
      <c r="G212" s="120"/>
      <c r="H212" s="120"/>
      <c r="I212" s="27" t="s">
        <v>89</v>
      </c>
      <c r="J212" s="43" t="s">
        <v>87</v>
      </c>
      <c r="K212" s="164"/>
      <c r="L212" s="27"/>
      <c r="M212" s="128"/>
      <c r="N212" s="43" t="s">
        <v>688</v>
      </c>
      <c r="O212" s="135"/>
      <c r="P212" s="31">
        <f t="shared" si="3"/>
        <v>1156.6699999999983</v>
      </c>
      <c r="Q212" s="31">
        <f>SUBTOTAL(9,$F$2:F212)</f>
        <v>73868.430000000008</v>
      </c>
      <c r="R212" s="31">
        <f>SUBTOTAL(9,$G$2:G212)</f>
        <v>75025.100000000006</v>
      </c>
    </row>
    <row r="213" spans="1:18" ht="15.75" customHeight="1">
      <c r="A213" s="145" t="s">
        <v>5</v>
      </c>
      <c r="B213" s="28">
        <v>43776</v>
      </c>
      <c r="C213" s="27" t="s">
        <v>1397</v>
      </c>
      <c r="D213" s="52"/>
      <c r="F213" s="139">
        <v>1182.18</v>
      </c>
      <c r="G213" s="120"/>
      <c r="H213" s="120"/>
      <c r="I213" s="27" t="s">
        <v>89</v>
      </c>
      <c r="J213" s="43" t="s">
        <v>87</v>
      </c>
      <c r="K213" s="164"/>
      <c r="L213" s="27"/>
      <c r="M213" s="128"/>
      <c r="N213" s="43" t="s">
        <v>688</v>
      </c>
      <c r="O213" s="135"/>
      <c r="P213" s="31">
        <f t="shared" si="3"/>
        <v>-25.509999999994761</v>
      </c>
      <c r="Q213" s="31">
        <f>SUBTOTAL(9,$F$2:F213)</f>
        <v>75050.61</v>
      </c>
      <c r="R213" s="31">
        <f>SUBTOTAL(9,$G$2:G213)</f>
        <v>75025.100000000006</v>
      </c>
    </row>
    <row r="214" spans="1:18" ht="15.75" customHeight="1">
      <c r="A214" s="145" t="s">
        <v>5</v>
      </c>
      <c r="B214" s="28">
        <v>43781</v>
      </c>
      <c r="C214" s="27" t="s">
        <v>1398</v>
      </c>
      <c r="D214" s="52"/>
      <c r="F214" s="139">
        <v>291.8</v>
      </c>
      <c r="G214" s="120"/>
      <c r="H214" s="120"/>
      <c r="I214" s="27" t="s">
        <v>89</v>
      </c>
      <c r="J214" s="43" t="s">
        <v>87</v>
      </c>
      <c r="K214" s="164"/>
      <c r="L214" s="27">
        <v>76421823</v>
      </c>
      <c r="M214" s="128"/>
      <c r="N214" s="43" t="s">
        <v>688</v>
      </c>
      <c r="O214" s="135"/>
      <c r="P214" s="31">
        <f t="shared" si="3"/>
        <v>-317.30999999999767</v>
      </c>
      <c r="Q214" s="31">
        <f>SUBTOTAL(9,$F$2:F214)</f>
        <v>75342.41</v>
      </c>
      <c r="R214" s="31">
        <f>SUBTOTAL(9,$G$2:G214)</f>
        <v>75025.100000000006</v>
      </c>
    </row>
    <row r="215" spans="1:18" ht="15.75" customHeight="1">
      <c r="A215" s="145" t="s">
        <v>5</v>
      </c>
      <c r="B215" s="28">
        <v>43781</v>
      </c>
      <c r="C215" s="27" t="s">
        <v>1399</v>
      </c>
      <c r="D215" s="52"/>
      <c r="F215" s="139">
        <v>104</v>
      </c>
      <c r="G215" s="120"/>
      <c r="H215" s="120"/>
      <c r="I215" s="27" t="s">
        <v>89</v>
      </c>
      <c r="J215" s="43" t="s">
        <v>87</v>
      </c>
      <c r="K215" s="164"/>
      <c r="L215" s="27"/>
      <c r="M215" s="128"/>
      <c r="N215" s="43" t="s">
        <v>688</v>
      </c>
      <c r="O215" s="135"/>
      <c r="P215" s="31">
        <f t="shared" si="3"/>
        <v>-421.30999999999767</v>
      </c>
      <c r="Q215" s="31">
        <f>SUBTOTAL(9,$F$2:F215)</f>
        <v>75446.41</v>
      </c>
      <c r="R215" s="31">
        <f>SUBTOTAL(9,$G$2:G215)</f>
        <v>75025.100000000006</v>
      </c>
    </row>
    <row r="216" spans="1:18" ht="15.75" customHeight="1">
      <c r="A216" s="145" t="s">
        <v>5</v>
      </c>
      <c r="B216" s="28">
        <v>43788</v>
      </c>
      <c r="C216" s="27" t="s">
        <v>855</v>
      </c>
      <c r="D216" s="52"/>
      <c r="F216" s="120"/>
      <c r="G216" s="120">
        <v>3000</v>
      </c>
      <c r="H216" s="120"/>
      <c r="I216" s="27" t="s">
        <v>91</v>
      </c>
      <c r="J216" s="43" t="s">
        <v>87</v>
      </c>
      <c r="K216" s="164"/>
      <c r="L216" s="27"/>
      <c r="M216" s="128"/>
      <c r="N216" s="43" t="s">
        <v>688</v>
      </c>
      <c r="O216" s="135"/>
      <c r="P216" s="31">
        <f t="shared" si="3"/>
        <v>2578.6900000000023</v>
      </c>
      <c r="Q216" s="31">
        <f>SUBTOTAL(9,$F$2:F216)</f>
        <v>75446.41</v>
      </c>
      <c r="R216" s="31">
        <f>SUBTOTAL(9,$G$2:G216)</f>
        <v>78025.100000000006</v>
      </c>
    </row>
    <row r="217" spans="1:18" ht="15.75" customHeight="1">
      <c r="A217" s="145" t="s">
        <v>5</v>
      </c>
      <c r="B217" s="28">
        <v>43789</v>
      </c>
      <c r="C217" s="27" t="s">
        <v>917</v>
      </c>
      <c r="D217" s="52"/>
      <c r="F217" s="120">
        <v>56.65</v>
      </c>
      <c r="G217" s="120"/>
      <c r="H217" s="120"/>
      <c r="I217" s="27" t="s">
        <v>91</v>
      </c>
      <c r="J217" s="43" t="s">
        <v>87</v>
      </c>
      <c r="K217" s="164"/>
      <c r="L217" s="27"/>
      <c r="M217" s="128"/>
      <c r="N217" s="43" t="s">
        <v>688</v>
      </c>
      <c r="O217" s="135"/>
      <c r="P217" s="31">
        <f t="shared" si="3"/>
        <v>2522.0400000000081</v>
      </c>
      <c r="Q217" s="31">
        <f>SUBTOTAL(9,$F$2:F217)</f>
        <v>75503.06</v>
      </c>
      <c r="R217" s="31">
        <f>SUBTOTAL(9,$G$2:G217)</f>
        <v>78025.100000000006</v>
      </c>
    </row>
    <row r="218" spans="1:18" ht="15.75" customHeight="1">
      <c r="A218" s="145" t="s">
        <v>5</v>
      </c>
      <c r="B218" s="28">
        <v>43789</v>
      </c>
      <c r="C218" s="27" t="s">
        <v>1400</v>
      </c>
      <c r="D218" s="52"/>
      <c r="F218" s="120">
        <v>146</v>
      </c>
      <c r="G218" s="120"/>
      <c r="H218" s="120"/>
      <c r="I218" s="27" t="s">
        <v>91</v>
      </c>
      <c r="J218" s="43" t="s">
        <v>87</v>
      </c>
      <c r="K218" s="164" t="s">
        <v>1401</v>
      </c>
      <c r="L218" s="27">
        <v>3513</v>
      </c>
      <c r="M218" s="128"/>
      <c r="N218" s="43" t="s">
        <v>688</v>
      </c>
      <c r="O218" s="135"/>
      <c r="P218" s="31">
        <f t="shared" si="3"/>
        <v>2376.0400000000081</v>
      </c>
      <c r="Q218" s="31">
        <f>SUBTOTAL(9,$F$2:F218)</f>
        <v>75649.06</v>
      </c>
      <c r="R218" s="31">
        <f>SUBTOTAL(9,$G$2:G218)</f>
        <v>78025.100000000006</v>
      </c>
    </row>
    <row r="219" spans="1:18" ht="15.75" customHeight="1">
      <c r="A219" s="145" t="s">
        <v>5</v>
      </c>
      <c r="B219" s="28">
        <v>43801</v>
      </c>
      <c r="C219" s="27" t="s">
        <v>1402</v>
      </c>
      <c r="D219" s="52"/>
      <c r="F219" s="419"/>
      <c r="G219" s="120"/>
      <c r="H219" s="120"/>
      <c r="I219" s="27"/>
      <c r="J219" s="43"/>
      <c r="K219" s="164"/>
      <c r="L219" s="27"/>
      <c r="M219" s="128">
        <v>8000</v>
      </c>
      <c r="N219" s="43" t="s">
        <v>688</v>
      </c>
      <c r="O219" s="135"/>
      <c r="P219" s="31">
        <f t="shared" si="3"/>
        <v>2376.0400000000081</v>
      </c>
      <c r="Q219" s="31">
        <f>SUBTOTAL(9,$F$2:F219)</f>
        <v>75649.06</v>
      </c>
      <c r="R219" s="31">
        <f>SUBTOTAL(9,$G$2:G219)</f>
        <v>78025.100000000006</v>
      </c>
    </row>
    <row r="220" spans="1:18" ht="15.75" customHeight="1">
      <c r="A220" s="145" t="s">
        <v>5</v>
      </c>
      <c r="B220" s="28">
        <v>43804</v>
      </c>
      <c r="C220" s="27" t="s">
        <v>920</v>
      </c>
      <c r="D220" s="52"/>
      <c r="F220" s="139">
        <v>254.41</v>
      </c>
      <c r="G220" s="120"/>
      <c r="H220" s="120"/>
      <c r="I220" s="27" t="s">
        <v>91</v>
      </c>
      <c r="J220" s="43" t="s">
        <v>87</v>
      </c>
      <c r="K220" s="164"/>
      <c r="L220" s="27"/>
      <c r="M220" s="128"/>
      <c r="N220" s="43" t="s">
        <v>688</v>
      </c>
      <c r="O220" s="135"/>
      <c r="P220" s="31">
        <f t="shared" si="3"/>
        <v>2121.6300000000047</v>
      </c>
      <c r="Q220" s="31">
        <f>SUBTOTAL(9,$F$2:F220)</f>
        <v>75903.47</v>
      </c>
      <c r="R220" s="31">
        <f>SUBTOTAL(9,$G$2:G220)</f>
        <v>78025.100000000006</v>
      </c>
    </row>
    <row r="221" spans="1:18" ht="15.75" customHeight="1">
      <c r="A221" s="145" t="s">
        <v>5</v>
      </c>
      <c r="B221" s="28">
        <v>43804</v>
      </c>
      <c r="C221" s="27" t="s">
        <v>921</v>
      </c>
      <c r="D221" s="52"/>
      <c r="F221" s="139">
        <v>48.04</v>
      </c>
      <c r="G221" s="120"/>
      <c r="H221" s="120"/>
      <c r="I221" s="27" t="s">
        <v>91</v>
      </c>
      <c r="J221" s="43" t="s">
        <v>87</v>
      </c>
      <c r="K221" s="164"/>
      <c r="L221" s="27"/>
      <c r="M221" s="128"/>
      <c r="N221" s="43" t="s">
        <v>688</v>
      </c>
      <c r="O221" s="135"/>
      <c r="P221" s="31">
        <f t="shared" si="3"/>
        <v>2073.5900000000111</v>
      </c>
      <c r="Q221" s="31">
        <f>SUBTOTAL(9,$F$2:F221)</f>
        <v>75951.509999999995</v>
      </c>
      <c r="R221" s="31">
        <f>SUBTOTAL(9,$G$2:G221)</f>
        <v>78025.100000000006</v>
      </c>
    </row>
    <row r="222" spans="1:18" ht="15.75" customHeight="1">
      <c r="A222" s="145" t="s">
        <v>5</v>
      </c>
      <c r="B222" s="28">
        <v>43804</v>
      </c>
      <c r="C222" s="27" t="s">
        <v>1404</v>
      </c>
      <c r="D222" s="52"/>
      <c r="F222" s="419">
        <v>39</v>
      </c>
      <c r="G222" s="120"/>
      <c r="H222" s="120"/>
      <c r="I222" s="27" t="s">
        <v>89</v>
      </c>
      <c r="J222" s="43" t="s">
        <v>87</v>
      </c>
      <c r="K222" s="164"/>
      <c r="L222" s="27"/>
      <c r="M222" s="128"/>
      <c r="N222" s="43" t="s">
        <v>688</v>
      </c>
      <c r="O222" s="135"/>
      <c r="P222" s="31">
        <f t="shared" si="3"/>
        <v>2034.5900000000111</v>
      </c>
      <c r="Q222" s="31">
        <f>SUBTOTAL(9,$F$2:F222)</f>
        <v>75990.509999999995</v>
      </c>
      <c r="R222" s="31">
        <f>SUBTOTAL(9,$G$2:G222)</f>
        <v>78025.100000000006</v>
      </c>
    </row>
    <row r="223" spans="1:18" ht="15.75" customHeight="1">
      <c r="A223" s="145" t="s">
        <v>5</v>
      </c>
      <c r="B223" s="28">
        <v>43817</v>
      </c>
      <c r="C223" s="27" t="s">
        <v>1403</v>
      </c>
      <c r="D223" s="52"/>
      <c r="F223" s="507">
        <v>514.41999999999996</v>
      </c>
      <c r="G223" s="120"/>
      <c r="H223" s="120"/>
      <c r="I223" s="27" t="s">
        <v>89</v>
      </c>
      <c r="J223" s="43" t="s">
        <v>87</v>
      </c>
      <c r="K223" s="164"/>
      <c r="L223" s="27"/>
      <c r="M223" s="128"/>
      <c r="N223" s="43" t="s">
        <v>688</v>
      </c>
      <c r="O223" s="135"/>
      <c r="P223" s="31">
        <f t="shared" si="3"/>
        <v>1520.1700000000128</v>
      </c>
      <c r="Q223" s="31">
        <f>SUBTOTAL(9,$F$2:F223)</f>
        <v>76504.929999999993</v>
      </c>
      <c r="R223" s="31">
        <f>SUBTOTAL(9,$G$2:G223)</f>
        <v>78025.100000000006</v>
      </c>
    </row>
    <row r="224" spans="1:18" ht="15.75" customHeight="1">
      <c r="A224" s="145" t="s">
        <v>5</v>
      </c>
      <c r="B224" s="28">
        <v>43819</v>
      </c>
      <c r="C224" s="27" t="s">
        <v>924</v>
      </c>
      <c r="D224" s="52"/>
      <c r="F224" s="507">
        <v>19.8</v>
      </c>
      <c r="G224" s="120"/>
      <c r="H224" s="120"/>
      <c r="I224" s="27" t="s">
        <v>91</v>
      </c>
      <c r="J224" s="43" t="s">
        <v>87</v>
      </c>
      <c r="K224" s="164"/>
      <c r="L224" s="27"/>
      <c r="M224" s="128"/>
      <c r="N224" s="43" t="s">
        <v>688</v>
      </c>
      <c r="O224" s="135"/>
      <c r="P224" s="31">
        <f t="shared" si="3"/>
        <v>1500.3700000000099</v>
      </c>
      <c r="Q224" s="31">
        <f>SUBTOTAL(9,$F$2:F224)</f>
        <v>76524.73</v>
      </c>
      <c r="R224" s="31">
        <f>SUBTOTAL(9,$G$2:G224)</f>
        <v>78025.100000000006</v>
      </c>
    </row>
    <row r="225" spans="1:18" ht="15.75" customHeight="1">
      <c r="A225" s="145" t="s">
        <v>5</v>
      </c>
      <c r="B225" s="28">
        <v>43821</v>
      </c>
      <c r="C225" s="27" t="s">
        <v>1405</v>
      </c>
      <c r="D225" s="52"/>
      <c r="F225" s="120"/>
      <c r="G225" s="120"/>
      <c r="H225" s="120">
        <v>113.08</v>
      </c>
      <c r="I225" s="27"/>
      <c r="J225" s="43"/>
      <c r="K225" s="164"/>
      <c r="L225" s="27"/>
      <c r="M225" s="128"/>
      <c r="N225" s="43" t="s">
        <v>688</v>
      </c>
      <c r="O225" s="135"/>
      <c r="P225" s="31">
        <f t="shared" si="3"/>
        <v>1500.3700000000099</v>
      </c>
      <c r="Q225" s="31">
        <f>SUBTOTAL(9,$F$2:F225)</f>
        <v>76524.73</v>
      </c>
      <c r="R225" s="31">
        <f>SUBTOTAL(9,$G$2:G225)</f>
        <v>78025.100000000006</v>
      </c>
    </row>
    <row r="226" spans="1:18" ht="15.75" customHeight="1">
      <c r="A226" s="145" t="s">
        <v>5</v>
      </c>
      <c r="B226" s="28">
        <v>43822</v>
      </c>
      <c r="C226" s="27" t="s">
        <v>1406</v>
      </c>
      <c r="D226" s="52"/>
      <c r="F226" s="120">
        <v>350</v>
      </c>
      <c r="G226" s="120"/>
      <c r="H226" s="120"/>
      <c r="I226" s="27" t="s">
        <v>91</v>
      </c>
      <c r="J226" s="43" t="s">
        <v>87</v>
      </c>
      <c r="K226" s="164" t="s">
        <v>1372</v>
      </c>
      <c r="L226" s="27">
        <v>2905</v>
      </c>
      <c r="M226" s="128"/>
      <c r="N226" s="43" t="s">
        <v>688</v>
      </c>
      <c r="O226" s="135"/>
      <c r="P226" s="31">
        <f t="shared" si="3"/>
        <v>1150.3700000000099</v>
      </c>
      <c r="Q226" s="31">
        <f>SUBTOTAL(9,$F$2:F226)</f>
        <v>76874.73</v>
      </c>
      <c r="R226" s="31">
        <f>SUBTOTAL(9,$G$2:G226)</f>
        <v>78025.100000000006</v>
      </c>
    </row>
    <row r="227" spans="1:18" ht="15.75" customHeight="1">
      <c r="A227" s="145" t="s">
        <v>5</v>
      </c>
      <c r="B227" s="28">
        <v>43831</v>
      </c>
      <c r="C227" s="27" t="s">
        <v>1385</v>
      </c>
      <c r="D227" s="52"/>
      <c r="F227" s="120"/>
      <c r="G227" s="120"/>
      <c r="H227" s="120"/>
      <c r="I227" s="27"/>
      <c r="J227" s="43"/>
      <c r="K227" s="164"/>
      <c r="L227" s="27"/>
      <c r="M227" s="128">
        <v>4000</v>
      </c>
      <c r="N227" s="43" t="s">
        <v>688</v>
      </c>
      <c r="O227" s="135"/>
      <c r="P227" s="31">
        <f t="shared" si="3"/>
        <v>1150.3700000000099</v>
      </c>
      <c r="Q227" s="31">
        <f>SUBTOTAL(9,$F$2:F227)</f>
        <v>76874.73</v>
      </c>
      <c r="R227" s="31">
        <f>SUBTOTAL(9,$G$2:G227)</f>
        <v>78025.100000000006</v>
      </c>
    </row>
    <row r="228" spans="1:18" ht="15.75" customHeight="1">
      <c r="A228" s="145" t="s">
        <v>5</v>
      </c>
      <c r="B228" s="28">
        <v>43831</v>
      </c>
      <c r="C228" s="27" t="s">
        <v>1320</v>
      </c>
      <c r="D228" s="52"/>
      <c r="F228" s="419">
        <v>21</v>
      </c>
      <c r="G228" s="120"/>
      <c r="H228" s="120"/>
      <c r="I228" s="27" t="s">
        <v>89</v>
      </c>
      <c r="J228" s="43" t="s">
        <v>87</v>
      </c>
      <c r="K228" s="164" t="s">
        <v>363</v>
      </c>
      <c r="L228" s="27">
        <v>722</v>
      </c>
      <c r="M228" s="128"/>
      <c r="N228" s="43" t="s">
        <v>688</v>
      </c>
      <c r="O228" s="135"/>
      <c r="P228" s="31">
        <f t="shared" si="3"/>
        <v>1129.3700000000099</v>
      </c>
      <c r="Q228" s="31">
        <f>SUBTOTAL(9,$F$2:F228)</f>
        <v>76895.73</v>
      </c>
      <c r="R228" s="31">
        <f>SUBTOTAL(9,$G$2:G228)</f>
        <v>78025.100000000006</v>
      </c>
    </row>
    <row r="229" spans="1:18" ht="15.75" customHeight="1">
      <c r="A229" s="145" t="s">
        <v>5</v>
      </c>
      <c r="B229" s="28">
        <v>43832</v>
      </c>
      <c r="C229" s="27" t="s">
        <v>1407</v>
      </c>
      <c r="D229" s="52"/>
      <c r="F229" s="507">
        <v>234</v>
      </c>
      <c r="G229" s="120"/>
      <c r="H229" s="120"/>
      <c r="I229" s="27">
        <v>5000207</v>
      </c>
      <c r="J229" s="43" t="s">
        <v>87</v>
      </c>
      <c r="K229" s="164" t="s">
        <v>926</v>
      </c>
      <c r="L229" s="27" t="s">
        <v>1408</v>
      </c>
      <c r="M229" s="128"/>
      <c r="N229" s="43" t="s">
        <v>688</v>
      </c>
      <c r="O229" s="135"/>
      <c r="P229" s="31">
        <f t="shared" si="3"/>
        <v>895.3700000000099</v>
      </c>
      <c r="Q229" s="31">
        <f>SUBTOTAL(9,$F$2:F229)</f>
        <v>77129.73</v>
      </c>
      <c r="R229" s="31">
        <f>SUBTOTAL(9,$G$2:G229)</f>
        <v>78025.100000000006</v>
      </c>
    </row>
    <row r="230" spans="1:18" ht="15.75" customHeight="1">
      <c r="A230" s="145" t="s">
        <v>5</v>
      </c>
      <c r="B230" s="28">
        <v>43832</v>
      </c>
      <c r="C230" s="27" t="s">
        <v>1409</v>
      </c>
      <c r="D230" s="52"/>
      <c r="F230" s="120">
        <v>450</v>
      </c>
      <c r="G230" s="120"/>
      <c r="H230" s="120"/>
      <c r="I230" s="27" t="s">
        <v>91</v>
      </c>
      <c r="J230" s="43" t="s">
        <v>87</v>
      </c>
      <c r="K230" s="164" t="s">
        <v>1410</v>
      </c>
      <c r="L230" s="27">
        <v>69</v>
      </c>
      <c r="M230" s="128"/>
      <c r="N230" s="43" t="s">
        <v>688</v>
      </c>
      <c r="O230" s="135"/>
      <c r="P230" s="31">
        <f t="shared" si="3"/>
        <v>445.3700000000099</v>
      </c>
      <c r="Q230" s="31">
        <f>SUBTOTAL(9,$F$2:F230)</f>
        <v>77579.73</v>
      </c>
      <c r="R230" s="31">
        <f>SUBTOTAL(9,$G$2:G230)</f>
        <v>78025.100000000006</v>
      </c>
    </row>
    <row r="231" spans="1:18" ht="15.75" customHeight="1">
      <c r="A231" s="145" t="s">
        <v>5</v>
      </c>
      <c r="B231" s="28">
        <v>43837</v>
      </c>
      <c r="C231" s="27" t="s">
        <v>1411</v>
      </c>
      <c r="D231" s="52"/>
      <c r="F231" s="139">
        <v>367.74</v>
      </c>
      <c r="G231" s="120"/>
      <c r="H231" s="120"/>
      <c r="I231" s="27" t="s">
        <v>89</v>
      </c>
      <c r="J231" s="43" t="s">
        <v>87</v>
      </c>
      <c r="K231" s="164"/>
      <c r="L231" s="27"/>
      <c r="M231" s="128"/>
      <c r="N231" s="43" t="s">
        <v>688</v>
      </c>
      <c r="O231" s="135"/>
      <c r="P231" s="31">
        <f t="shared" si="3"/>
        <v>77.630000000004657</v>
      </c>
      <c r="Q231" s="31">
        <f>SUBTOTAL(9,$F$2:F231)</f>
        <v>77947.47</v>
      </c>
      <c r="R231" s="31">
        <f>SUBTOTAL(9,$G$2:G231)</f>
        <v>78025.100000000006</v>
      </c>
    </row>
    <row r="232" spans="1:18" ht="15.75" customHeight="1">
      <c r="A232" s="145" t="s">
        <v>5</v>
      </c>
      <c r="B232" s="28">
        <v>43846</v>
      </c>
      <c r="C232" s="27" t="s">
        <v>1412</v>
      </c>
      <c r="D232" s="52"/>
      <c r="F232" s="139">
        <v>315</v>
      </c>
      <c r="G232" s="120"/>
      <c r="H232" s="120"/>
      <c r="I232" s="27" t="s">
        <v>89</v>
      </c>
      <c r="J232" s="43" t="s">
        <v>87</v>
      </c>
      <c r="K232" s="164"/>
      <c r="L232" s="27"/>
      <c r="M232" s="128"/>
      <c r="N232" s="43" t="s">
        <v>688</v>
      </c>
      <c r="O232" s="135"/>
      <c r="P232" s="31">
        <f t="shared" si="3"/>
        <v>-237.36999999999534</v>
      </c>
      <c r="Q232" s="31">
        <f>SUBTOTAL(9,$F$2:F232)</f>
        <v>78262.47</v>
      </c>
      <c r="R232" s="31">
        <f>SUBTOTAL(9,$G$2:G232)</f>
        <v>78025.100000000006</v>
      </c>
    </row>
    <row r="233" spans="1:18" ht="15.75" customHeight="1">
      <c r="A233" s="145" t="s">
        <v>5</v>
      </c>
      <c r="B233" s="28">
        <v>43852</v>
      </c>
      <c r="C233" s="27" t="s">
        <v>1405</v>
      </c>
      <c r="D233" s="52"/>
      <c r="F233" s="120"/>
      <c r="G233" s="120"/>
      <c r="H233" s="120">
        <v>113.08</v>
      </c>
      <c r="I233" s="27"/>
      <c r="J233" s="43"/>
      <c r="K233" s="164"/>
      <c r="L233" s="27"/>
      <c r="M233" s="128"/>
      <c r="N233" s="43" t="s">
        <v>688</v>
      </c>
      <c r="O233" s="135"/>
      <c r="P233" s="31">
        <f t="shared" si="3"/>
        <v>-237.36999999999534</v>
      </c>
      <c r="Q233" s="31">
        <f>SUBTOTAL(9,$F$2:F233)</f>
        <v>78262.47</v>
      </c>
      <c r="R233" s="31">
        <f>SUBTOTAL(9,$G$2:G233)</f>
        <v>78025.100000000006</v>
      </c>
    </row>
    <row r="234" spans="1:18" ht="15.75" customHeight="1">
      <c r="A234" s="145" t="s">
        <v>5</v>
      </c>
      <c r="B234" s="28">
        <v>43857</v>
      </c>
      <c r="C234" s="27" t="s">
        <v>1413</v>
      </c>
      <c r="D234" s="52"/>
      <c r="F234" s="120"/>
      <c r="G234" s="120"/>
      <c r="H234" s="120">
        <v>2219.5</v>
      </c>
      <c r="I234" s="27"/>
      <c r="J234" s="43"/>
      <c r="K234" s="164"/>
      <c r="L234" s="27"/>
      <c r="M234" s="128"/>
      <c r="N234" s="43" t="s">
        <v>688</v>
      </c>
      <c r="O234" s="135"/>
      <c r="P234" s="31">
        <f t="shared" si="3"/>
        <v>-237.36999999999534</v>
      </c>
      <c r="Q234" s="31">
        <f>SUBTOTAL(9,$F$2:F234)</f>
        <v>78262.47</v>
      </c>
      <c r="R234" s="31">
        <f>SUBTOTAL(9,$G$2:G234)</f>
        <v>78025.100000000006</v>
      </c>
    </row>
    <row r="235" spans="1:18" ht="15.75" customHeight="1">
      <c r="A235" s="145" t="s">
        <v>5</v>
      </c>
      <c r="B235" s="28">
        <v>43863</v>
      </c>
      <c r="C235" s="27" t="s">
        <v>1385</v>
      </c>
      <c r="D235" s="52"/>
      <c r="F235" s="120"/>
      <c r="G235" s="120"/>
      <c r="H235" s="120"/>
      <c r="I235" s="27"/>
      <c r="J235" s="43"/>
      <c r="K235" s="164"/>
      <c r="L235" s="27"/>
      <c r="M235" s="128">
        <v>4000</v>
      </c>
      <c r="N235" s="43" t="s">
        <v>688</v>
      </c>
      <c r="O235" s="135"/>
      <c r="P235" s="31">
        <f t="shared" si="3"/>
        <v>-237.36999999999534</v>
      </c>
      <c r="Q235" s="31">
        <f>SUBTOTAL(9,$F$2:F235)</f>
        <v>78262.47</v>
      </c>
      <c r="R235" s="31">
        <f>SUBTOTAL(9,$G$2:G235)</f>
        <v>78025.100000000006</v>
      </c>
    </row>
    <row r="236" spans="1:18" ht="15.75" customHeight="1">
      <c r="A236" s="145" t="s">
        <v>5</v>
      </c>
      <c r="B236" s="28">
        <v>43864</v>
      </c>
      <c r="C236" s="27" t="s">
        <v>855</v>
      </c>
      <c r="D236" s="52"/>
      <c r="F236" s="120"/>
      <c r="G236" s="120">
        <v>2000</v>
      </c>
      <c r="H236" s="120"/>
      <c r="I236" s="27" t="s">
        <v>91</v>
      </c>
      <c r="J236" s="43" t="s">
        <v>87</v>
      </c>
      <c r="K236" s="164"/>
      <c r="L236" s="27"/>
      <c r="M236" s="128"/>
      <c r="N236" s="43" t="s">
        <v>688</v>
      </c>
      <c r="O236" s="135"/>
      <c r="P236" s="31">
        <f t="shared" si="3"/>
        <v>1762.6300000000047</v>
      </c>
      <c r="Q236" s="31">
        <f>SUBTOTAL(9,$F$2:F236)</f>
        <v>78262.47</v>
      </c>
      <c r="R236" s="31">
        <f>SUBTOTAL(9,$G$2:G236)</f>
        <v>80025.100000000006</v>
      </c>
    </row>
    <row r="237" spans="1:18" ht="15.75" customHeight="1">
      <c r="A237" s="145" t="s">
        <v>5</v>
      </c>
      <c r="B237" s="28">
        <v>43865</v>
      </c>
      <c r="C237" s="27" t="s">
        <v>1414</v>
      </c>
      <c r="D237" s="52"/>
      <c r="F237" s="120">
        <v>819.69</v>
      </c>
      <c r="G237" s="120"/>
      <c r="H237" s="120"/>
      <c r="I237" s="27" t="s">
        <v>89</v>
      </c>
      <c r="J237" s="43" t="s">
        <v>87</v>
      </c>
      <c r="K237" s="164"/>
      <c r="L237" s="27"/>
      <c r="M237" s="128"/>
      <c r="N237" s="43" t="s">
        <v>688</v>
      </c>
      <c r="O237" s="135"/>
      <c r="P237" s="31">
        <f t="shared" si="3"/>
        <v>942.94000000000233</v>
      </c>
      <c r="Q237" s="31">
        <f>SUBTOTAL(9,$F$2:F237)</f>
        <v>79082.16</v>
      </c>
      <c r="R237" s="31">
        <f>SUBTOTAL(9,$G$2:G237)</f>
        <v>80025.100000000006</v>
      </c>
    </row>
    <row r="238" spans="1:18" ht="15.75" customHeight="1">
      <c r="A238" s="145" t="s">
        <v>5</v>
      </c>
      <c r="B238" s="28">
        <v>43871</v>
      </c>
      <c r="C238" s="27" t="s">
        <v>1415</v>
      </c>
      <c r="D238" s="52"/>
      <c r="F238" s="120"/>
      <c r="G238" s="120"/>
      <c r="H238" s="120">
        <v>13050.7</v>
      </c>
      <c r="I238" s="27"/>
      <c r="J238" s="43" t="s">
        <v>87</v>
      </c>
      <c r="K238" s="164"/>
      <c r="L238" s="27"/>
      <c r="M238" s="128"/>
      <c r="N238" s="43" t="s">
        <v>688</v>
      </c>
      <c r="O238" s="135"/>
      <c r="P238" s="31">
        <f t="shared" si="3"/>
        <v>942.94000000000233</v>
      </c>
      <c r="Q238" s="31">
        <f>SUBTOTAL(9,$F$2:F238)</f>
        <v>79082.16</v>
      </c>
      <c r="R238" s="31">
        <f>SUBTOTAL(9,$G$2:G238)</f>
        <v>80025.100000000006</v>
      </c>
    </row>
    <row r="239" spans="1:18" ht="15.75" customHeight="1">
      <c r="A239" s="145" t="s">
        <v>5</v>
      </c>
      <c r="B239" s="28">
        <v>43874</v>
      </c>
      <c r="C239" s="27" t="s">
        <v>1416</v>
      </c>
      <c r="D239" s="52"/>
      <c r="F239" s="120"/>
      <c r="G239" s="120"/>
      <c r="H239" s="120">
        <v>1750</v>
      </c>
      <c r="I239" s="27"/>
      <c r="J239" s="43"/>
      <c r="K239" s="164"/>
      <c r="L239" s="27"/>
      <c r="M239" s="128"/>
      <c r="N239" s="43" t="s">
        <v>688</v>
      </c>
      <c r="O239" s="135"/>
      <c r="P239" s="31">
        <f t="shared" si="3"/>
        <v>942.94000000000233</v>
      </c>
      <c r="Q239" s="31">
        <f>SUBTOTAL(9,$F$2:F239)</f>
        <v>79082.16</v>
      </c>
      <c r="R239" s="31">
        <f>SUBTOTAL(9,$G$2:G239)</f>
        <v>80025.100000000006</v>
      </c>
    </row>
    <row r="240" spans="1:18" ht="15.75" customHeight="1">
      <c r="A240" s="145" t="s">
        <v>5</v>
      </c>
      <c r="B240" s="28">
        <v>43884</v>
      </c>
      <c r="C240" s="27" t="s">
        <v>1419</v>
      </c>
      <c r="D240" s="52"/>
      <c r="F240" s="120"/>
      <c r="G240" s="120"/>
      <c r="H240" s="120">
        <v>113.08</v>
      </c>
      <c r="I240" s="27"/>
      <c r="J240" s="43"/>
      <c r="K240" s="164"/>
      <c r="L240" s="27"/>
      <c r="M240" s="128"/>
      <c r="N240" s="43" t="s">
        <v>688</v>
      </c>
      <c r="O240" s="135"/>
      <c r="P240" s="31">
        <f t="shared" si="3"/>
        <v>942.94000000000233</v>
      </c>
      <c r="Q240" s="31">
        <f>SUBTOTAL(9,$F$2:F240)</f>
        <v>79082.16</v>
      </c>
      <c r="R240" s="31">
        <f>SUBTOTAL(9,$G$2:G240)</f>
        <v>80025.100000000006</v>
      </c>
    </row>
    <row r="241" spans="1:18" ht="15.75" customHeight="1">
      <c r="A241" s="145" t="s">
        <v>5</v>
      </c>
      <c r="B241" s="28">
        <v>43893</v>
      </c>
      <c r="C241" s="27" t="s">
        <v>1385</v>
      </c>
      <c r="D241" s="52"/>
      <c r="F241" s="120"/>
      <c r="G241" s="120"/>
      <c r="H241" s="120"/>
      <c r="I241" s="27"/>
      <c r="J241" s="43"/>
      <c r="K241" s="164"/>
      <c r="L241" s="27"/>
      <c r="M241" s="128">
        <v>4000</v>
      </c>
      <c r="N241" s="43" t="s">
        <v>688</v>
      </c>
      <c r="O241" s="135"/>
      <c r="P241" s="31">
        <f t="shared" si="3"/>
        <v>942.94000000000233</v>
      </c>
      <c r="Q241" s="31">
        <f>SUBTOTAL(9,$F$2:F241)</f>
        <v>79082.16</v>
      </c>
      <c r="R241" s="31">
        <f>SUBTOTAL(9,$G$2:G241)</f>
        <v>80025.100000000006</v>
      </c>
    </row>
    <row r="242" spans="1:18" ht="15.75" customHeight="1">
      <c r="A242" s="145" t="s">
        <v>5</v>
      </c>
      <c r="B242" s="28">
        <v>43899</v>
      </c>
      <c r="C242" s="27" t="s">
        <v>1417</v>
      </c>
      <c r="D242" s="52"/>
      <c r="F242" s="120">
        <v>760.5</v>
      </c>
      <c r="G242" s="120"/>
      <c r="H242" s="120"/>
      <c r="I242" s="27" t="s">
        <v>91</v>
      </c>
      <c r="J242" s="43" t="s">
        <v>87</v>
      </c>
      <c r="K242" s="164"/>
      <c r="L242" s="27"/>
      <c r="M242" s="128"/>
      <c r="N242" s="43" t="s">
        <v>688</v>
      </c>
      <c r="O242" s="135"/>
      <c r="P242" s="31">
        <f t="shared" si="3"/>
        <v>182.44000000000233</v>
      </c>
      <c r="Q242" s="31">
        <f>SUBTOTAL(9,$F$2:F242)</f>
        <v>79842.66</v>
      </c>
      <c r="R242" s="31">
        <f>SUBTOTAL(9,$G$2:G242)</f>
        <v>80025.100000000006</v>
      </c>
    </row>
    <row r="243" spans="1:18" ht="15.75" customHeight="1">
      <c r="A243" s="145" t="s">
        <v>5</v>
      </c>
      <c r="B243" s="28">
        <v>43901</v>
      </c>
      <c r="C243" s="27" t="s">
        <v>1418</v>
      </c>
      <c r="D243" s="52"/>
      <c r="F243" s="120"/>
      <c r="G243" s="120"/>
      <c r="H243" s="120">
        <v>1358</v>
      </c>
      <c r="I243" s="27"/>
      <c r="J243" s="43"/>
      <c r="K243" s="164"/>
      <c r="L243" s="27"/>
      <c r="M243" s="128"/>
      <c r="N243" s="43" t="s">
        <v>688</v>
      </c>
      <c r="O243" s="135"/>
      <c r="P243" s="31">
        <f t="shared" si="3"/>
        <v>182.44000000000233</v>
      </c>
      <c r="Q243" s="31">
        <f>SUBTOTAL(9,$F$2:F243)</f>
        <v>79842.66</v>
      </c>
      <c r="R243" s="31">
        <f>SUBTOTAL(9,$G$2:G243)</f>
        <v>80025.100000000006</v>
      </c>
    </row>
    <row r="244" spans="1:18" ht="15.75" customHeight="1">
      <c r="A244" s="145" t="s">
        <v>5</v>
      </c>
      <c r="B244" s="28">
        <v>43906</v>
      </c>
      <c r="C244" s="27" t="s">
        <v>1420</v>
      </c>
      <c r="D244" s="52"/>
      <c r="F244" s="120">
        <v>631.20000000000005</v>
      </c>
      <c r="G244" s="120"/>
      <c r="H244" s="120"/>
      <c r="I244" s="27" t="s">
        <v>89</v>
      </c>
      <c r="J244" s="43" t="s">
        <v>87</v>
      </c>
      <c r="K244" s="164"/>
      <c r="L244" s="27"/>
      <c r="M244" s="128"/>
      <c r="N244" s="43" t="s">
        <v>688</v>
      </c>
      <c r="O244" s="135"/>
      <c r="P244" s="31">
        <f t="shared" si="3"/>
        <v>-448.75999999999476</v>
      </c>
      <c r="Q244" s="31">
        <f>SUBTOTAL(9,$F$2:F244)</f>
        <v>80473.86</v>
      </c>
      <c r="R244" s="31">
        <f>SUBTOTAL(9,$G$2:G244)</f>
        <v>80025.100000000006</v>
      </c>
    </row>
    <row r="245" spans="1:18" ht="15.75" customHeight="1">
      <c r="A245" s="145" t="s">
        <v>5</v>
      </c>
      <c r="B245" s="28">
        <v>43906</v>
      </c>
      <c r="C245" s="27" t="s">
        <v>1421</v>
      </c>
      <c r="D245" s="52"/>
      <c r="F245" s="120">
        <v>312</v>
      </c>
      <c r="G245" s="120"/>
      <c r="H245" s="120"/>
      <c r="I245" s="27" t="s">
        <v>89</v>
      </c>
      <c r="J245" s="43" t="s">
        <v>87</v>
      </c>
      <c r="K245" s="164"/>
      <c r="L245" s="27"/>
      <c r="M245" s="128"/>
      <c r="N245" s="43" t="s">
        <v>688</v>
      </c>
      <c r="O245" s="135"/>
      <c r="P245" s="31">
        <f t="shared" si="3"/>
        <v>-760.75999999999476</v>
      </c>
      <c r="Q245" s="31">
        <f>SUBTOTAL(9,$F$2:F245)</f>
        <v>80785.86</v>
      </c>
      <c r="R245" s="31">
        <f>SUBTOTAL(9,$G$2:G245)</f>
        <v>80025.100000000006</v>
      </c>
    </row>
    <row r="246" spans="1:18" ht="15.75" customHeight="1">
      <c r="A246" s="145" t="s">
        <v>5</v>
      </c>
      <c r="B246" s="28">
        <v>43906</v>
      </c>
      <c r="C246" s="27" t="s">
        <v>1422</v>
      </c>
      <c r="D246" s="52"/>
      <c r="F246" s="120">
        <v>190</v>
      </c>
      <c r="G246" s="120"/>
      <c r="H246" s="120"/>
      <c r="I246" s="27" t="s">
        <v>89</v>
      </c>
      <c r="J246" s="43" t="s">
        <v>87</v>
      </c>
      <c r="K246" s="164"/>
      <c r="L246" s="27"/>
      <c r="M246" s="128"/>
      <c r="N246" s="43" t="s">
        <v>688</v>
      </c>
      <c r="O246" s="135"/>
      <c r="P246" s="31">
        <f t="shared" si="3"/>
        <v>-950.75999999999476</v>
      </c>
      <c r="Q246" s="31">
        <f>SUBTOTAL(9,$F$2:F246)</f>
        <v>80975.86</v>
      </c>
      <c r="R246" s="31">
        <f>SUBTOTAL(9,$G$2:G246)</f>
        <v>80025.100000000006</v>
      </c>
    </row>
    <row r="247" spans="1:18" ht="15.75" customHeight="1">
      <c r="A247" s="145" t="s">
        <v>5</v>
      </c>
      <c r="B247" s="28">
        <v>43922</v>
      </c>
      <c r="C247" s="27" t="s">
        <v>1423</v>
      </c>
      <c r="D247" s="52"/>
      <c r="F247" s="120"/>
      <c r="G247" s="120"/>
      <c r="H247" s="120"/>
      <c r="I247" s="27"/>
      <c r="J247" s="43"/>
      <c r="K247" s="164"/>
      <c r="L247" s="27"/>
      <c r="M247" s="128">
        <v>4000</v>
      </c>
      <c r="N247" s="43" t="s">
        <v>688</v>
      </c>
      <c r="O247" s="135"/>
      <c r="P247" s="31">
        <f t="shared" si="3"/>
        <v>-950.75999999999476</v>
      </c>
      <c r="Q247" s="31">
        <f>SUBTOTAL(9,$F$2:F247)</f>
        <v>80975.86</v>
      </c>
      <c r="R247" s="31">
        <f>SUBTOTAL(9,$G$2:G247)</f>
        <v>80025.100000000006</v>
      </c>
    </row>
    <row r="248" spans="1:18" ht="15.75" customHeight="1">
      <c r="A248" s="145" t="s">
        <v>5</v>
      </c>
      <c r="B248" s="28">
        <v>43926</v>
      </c>
      <c r="C248" s="27" t="s">
        <v>1308</v>
      </c>
      <c r="D248" s="52"/>
      <c r="F248" s="120">
        <v>5.1100000000000003</v>
      </c>
      <c r="G248" s="120"/>
      <c r="H248" s="120"/>
      <c r="I248" s="27"/>
      <c r="J248" s="43"/>
      <c r="K248" s="164"/>
      <c r="L248" s="27"/>
      <c r="M248" s="128"/>
      <c r="N248" s="43" t="s">
        <v>688</v>
      </c>
      <c r="O248" s="135"/>
      <c r="P248" s="31">
        <f t="shared" si="3"/>
        <v>-955.86999999999534</v>
      </c>
      <c r="Q248" s="31">
        <f>SUBTOTAL(9,$F$2:F248)</f>
        <v>80980.97</v>
      </c>
      <c r="R248" s="31">
        <f>SUBTOTAL(9,$G$2:G248)</f>
        <v>80025.100000000006</v>
      </c>
    </row>
    <row r="249" spans="1:18" ht="15.75" customHeight="1">
      <c r="A249" s="145" t="s">
        <v>5</v>
      </c>
      <c r="B249" s="28">
        <v>43931</v>
      </c>
      <c r="C249" s="27" t="s">
        <v>1419</v>
      </c>
      <c r="D249" s="52"/>
      <c r="F249" s="120"/>
      <c r="G249" s="120"/>
      <c r="H249" s="120">
        <v>113.08</v>
      </c>
      <c r="I249" s="27"/>
      <c r="J249" s="43"/>
      <c r="K249" s="164"/>
      <c r="L249" s="27"/>
      <c r="M249" s="128"/>
      <c r="N249" s="43" t="s">
        <v>688</v>
      </c>
      <c r="O249" s="135"/>
      <c r="P249" s="31">
        <f t="shared" si="3"/>
        <v>-955.86999999999534</v>
      </c>
      <c r="Q249" s="31">
        <f>SUBTOTAL(9,$F$2:F249)</f>
        <v>80980.97</v>
      </c>
      <c r="R249" s="31">
        <f>SUBTOTAL(9,$G$2:G249)</f>
        <v>80025.100000000006</v>
      </c>
    </row>
    <row r="250" spans="1:18" ht="15.75" customHeight="1">
      <c r="A250" s="145" t="s">
        <v>5</v>
      </c>
      <c r="B250" s="28">
        <v>43948</v>
      </c>
      <c r="C250" s="27" t="s">
        <v>855</v>
      </c>
      <c r="D250" s="52"/>
      <c r="F250" s="120"/>
      <c r="G250" s="120">
        <v>3000</v>
      </c>
      <c r="H250" s="120"/>
      <c r="I250" s="27" t="s">
        <v>91</v>
      </c>
      <c r="J250" s="43" t="s">
        <v>87</v>
      </c>
      <c r="K250" s="164"/>
      <c r="L250" s="27"/>
      <c r="M250" s="128"/>
      <c r="N250" s="43" t="s">
        <v>688</v>
      </c>
      <c r="O250" s="135"/>
      <c r="P250" s="31">
        <f t="shared" si="3"/>
        <v>2044.1300000000047</v>
      </c>
      <c r="Q250" s="31">
        <f>SUBTOTAL(9,$F$2:F250)</f>
        <v>80980.97</v>
      </c>
      <c r="R250" s="31">
        <f>SUBTOTAL(9,$G$2:G250)</f>
        <v>83025.100000000006</v>
      </c>
    </row>
    <row r="251" spans="1:18" ht="15.75" customHeight="1">
      <c r="A251" s="145" t="s">
        <v>5</v>
      </c>
      <c r="B251" s="28">
        <v>43954</v>
      </c>
      <c r="C251" s="27" t="s">
        <v>1423</v>
      </c>
      <c r="D251" s="52"/>
      <c r="F251" s="120"/>
      <c r="G251" s="120"/>
      <c r="H251" s="120"/>
      <c r="I251" s="27"/>
      <c r="J251" s="43"/>
      <c r="K251" s="164"/>
      <c r="L251" s="27"/>
      <c r="M251" s="128">
        <v>4000</v>
      </c>
      <c r="N251" s="43" t="s">
        <v>688</v>
      </c>
      <c r="O251" s="135"/>
      <c r="P251" s="31">
        <f t="shared" si="3"/>
        <v>2044.1300000000047</v>
      </c>
      <c r="Q251" s="31">
        <f>SUBTOTAL(9,$F$2:F251)</f>
        <v>80980.97</v>
      </c>
      <c r="R251" s="31">
        <f>SUBTOTAL(9,$G$2:G251)</f>
        <v>83025.100000000006</v>
      </c>
    </row>
    <row r="252" spans="1:18" ht="15.75" customHeight="1">
      <c r="A252" s="145" t="s">
        <v>5</v>
      </c>
      <c r="B252" s="28">
        <v>43956</v>
      </c>
      <c r="C252" s="27" t="s">
        <v>1308</v>
      </c>
      <c r="D252" s="52"/>
      <c r="F252" s="120">
        <v>9.9</v>
      </c>
      <c r="G252" s="120"/>
      <c r="H252" s="120"/>
      <c r="I252" s="27"/>
      <c r="J252" s="43"/>
      <c r="K252" s="164"/>
      <c r="L252" s="27"/>
      <c r="M252" s="128"/>
      <c r="N252" s="43" t="s">
        <v>688</v>
      </c>
      <c r="O252" s="135"/>
      <c r="P252" s="31">
        <f t="shared" si="3"/>
        <v>2034.2300000000105</v>
      </c>
      <c r="Q252" s="31">
        <f>SUBTOTAL(9,$F$2:F252)</f>
        <v>80990.87</v>
      </c>
      <c r="R252" s="31">
        <f>SUBTOTAL(9,$G$2:G252)</f>
        <v>83025.100000000006</v>
      </c>
    </row>
    <row r="253" spans="1:18" ht="15.75" customHeight="1">
      <c r="A253" s="145" t="s">
        <v>5</v>
      </c>
      <c r="B253" s="28">
        <v>43958</v>
      </c>
      <c r="C253" s="27" t="s">
        <v>1425</v>
      </c>
      <c r="D253" s="52"/>
      <c r="F253" s="120">
        <v>257.74</v>
      </c>
      <c r="G253" s="120"/>
      <c r="H253" s="120"/>
      <c r="I253" s="27" t="s">
        <v>89</v>
      </c>
      <c r="J253" s="43" t="s">
        <v>87</v>
      </c>
      <c r="K253" s="164"/>
      <c r="L253" s="27"/>
      <c r="M253" s="128"/>
      <c r="N253" s="43" t="s">
        <v>688</v>
      </c>
      <c r="O253" s="135"/>
      <c r="P253" s="31">
        <f t="shared" si="3"/>
        <v>1776.4900000000052</v>
      </c>
      <c r="Q253" s="31">
        <f>SUBTOTAL(9,$F$2:F253)</f>
        <v>81248.61</v>
      </c>
      <c r="R253" s="31">
        <f>SUBTOTAL(9,$G$2:G253)</f>
        <v>83025.100000000006</v>
      </c>
    </row>
    <row r="254" spans="1:18" ht="15.75" customHeight="1">
      <c r="A254" s="145" t="s">
        <v>5</v>
      </c>
      <c r="B254" s="28">
        <v>43959</v>
      </c>
      <c r="C254" s="27" t="s">
        <v>1426</v>
      </c>
      <c r="D254" s="52"/>
      <c r="F254" s="120"/>
      <c r="G254" s="120"/>
      <c r="H254" s="120">
        <v>2100</v>
      </c>
      <c r="I254" s="27"/>
      <c r="J254" s="43"/>
      <c r="K254" s="164" t="s">
        <v>1427</v>
      </c>
      <c r="L254" s="27">
        <v>7533</v>
      </c>
      <c r="M254" s="128"/>
      <c r="N254" s="43" t="s">
        <v>688</v>
      </c>
      <c r="O254" s="135"/>
      <c r="P254" s="31">
        <f t="shared" si="3"/>
        <v>1776.4900000000052</v>
      </c>
      <c r="Q254" s="31">
        <f>SUBTOTAL(9,$F$2:F254)</f>
        <v>81248.61</v>
      </c>
      <c r="R254" s="31">
        <f>SUBTOTAL(9,$G$2:G254)</f>
        <v>83025.100000000006</v>
      </c>
    </row>
    <row r="255" spans="1:18" ht="15.75" customHeight="1">
      <c r="A255" s="145" t="s">
        <v>5</v>
      </c>
      <c r="B255" s="28">
        <v>43961</v>
      </c>
      <c r="C255" s="27" t="s">
        <v>1424</v>
      </c>
      <c r="D255" s="52"/>
      <c r="F255" s="120"/>
      <c r="G255" s="120"/>
      <c r="H255" s="120">
        <v>113.08</v>
      </c>
      <c r="I255" s="27"/>
      <c r="J255" s="43"/>
      <c r="K255" s="164"/>
      <c r="L255" s="27"/>
      <c r="M255" s="128"/>
      <c r="N255" s="43" t="s">
        <v>688</v>
      </c>
      <c r="O255" s="135"/>
      <c r="P255" s="31">
        <f t="shared" si="3"/>
        <v>1776.4900000000052</v>
      </c>
      <c r="Q255" s="31">
        <f>SUBTOTAL(9,$F$2:F255)</f>
        <v>81248.61</v>
      </c>
      <c r="R255" s="31">
        <f>SUBTOTAL(9,$G$2:G255)</f>
        <v>83025.100000000006</v>
      </c>
    </row>
    <row r="256" spans="1:18" ht="15.75" customHeight="1">
      <c r="A256" s="145" t="s">
        <v>5</v>
      </c>
      <c r="B256" s="28">
        <v>43983</v>
      </c>
      <c r="C256" s="27" t="s">
        <v>1423</v>
      </c>
      <c r="D256" s="52"/>
      <c r="F256" s="120"/>
      <c r="G256" s="120"/>
      <c r="H256" s="120"/>
      <c r="I256" s="27"/>
      <c r="J256" s="43"/>
      <c r="K256" s="164"/>
      <c r="L256" s="27"/>
      <c r="M256" s="128">
        <v>4000</v>
      </c>
      <c r="N256" s="43" t="s">
        <v>688</v>
      </c>
      <c r="O256" s="135"/>
      <c r="P256" s="31">
        <f t="shared" si="3"/>
        <v>1776.4900000000052</v>
      </c>
      <c r="Q256" s="31">
        <f>SUBTOTAL(9,$F$2:F256)</f>
        <v>81248.61</v>
      </c>
      <c r="R256" s="31">
        <f>SUBTOTAL(9,$G$2:G256)</f>
        <v>83025.100000000006</v>
      </c>
    </row>
    <row r="257" spans="1:18" ht="15.75" customHeight="1">
      <c r="A257" s="145" t="s">
        <v>5</v>
      </c>
      <c r="B257" s="28">
        <v>43987</v>
      </c>
      <c r="C257" s="27" t="s">
        <v>1308</v>
      </c>
      <c r="D257" s="52"/>
      <c r="F257" s="120">
        <v>9.9</v>
      </c>
      <c r="G257" s="120"/>
      <c r="H257" s="120"/>
      <c r="I257" s="27"/>
      <c r="J257" s="43"/>
      <c r="K257" s="164"/>
      <c r="L257" s="27"/>
      <c r="M257" s="128"/>
      <c r="N257" s="43" t="s">
        <v>688</v>
      </c>
      <c r="O257" s="135"/>
      <c r="P257" s="31">
        <f t="shared" si="3"/>
        <v>1766.5900000000111</v>
      </c>
      <c r="Q257" s="31">
        <f>SUBTOTAL(9,$F$2:F257)</f>
        <v>81258.509999999995</v>
      </c>
      <c r="R257" s="31">
        <f>SUBTOTAL(9,$G$2:G257)</f>
        <v>83025.100000000006</v>
      </c>
    </row>
    <row r="258" spans="1:18" ht="15.75" customHeight="1">
      <c r="A258" s="145" t="s">
        <v>5</v>
      </c>
      <c r="B258" s="28">
        <v>43991</v>
      </c>
      <c r="C258" s="27" t="s">
        <v>1423</v>
      </c>
      <c r="D258" s="52"/>
      <c r="F258" s="120"/>
      <c r="G258" s="120"/>
      <c r="H258" s="120"/>
      <c r="I258" s="27"/>
      <c r="J258" s="43"/>
      <c r="K258" s="164"/>
      <c r="L258" s="27"/>
      <c r="M258" s="128">
        <v>4000</v>
      </c>
      <c r="N258" s="43" t="s">
        <v>688</v>
      </c>
      <c r="O258" s="135"/>
      <c r="P258" s="31">
        <f t="shared" ref="P258:P321" si="4">R258-Q258</f>
        <v>1766.5900000000111</v>
      </c>
      <c r="Q258" s="31">
        <f>SUBTOTAL(9,$F$2:F258)</f>
        <v>81258.509999999995</v>
      </c>
      <c r="R258" s="31">
        <f>SUBTOTAL(9,$G$2:G258)</f>
        <v>83025.100000000006</v>
      </c>
    </row>
    <row r="259" spans="1:18" ht="15.75" customHeight="1">
      <c r="A259" s="145" t="s">
        <v>5</v>
      </c>
      <c r="B259" s="28">
        <v>43991</v>
      </c>
      <c r="C259" s="27" t="s">
        <v>1429</v>
      </c>
      <c r="D259" s="52"/>
      <c r="F259" s="120">
        <v>104</v>
      </c>
      <c r="G259" s="120"/>
      <c r="H259" s="120"/>
      <c r="I259" s="27" t="s">
        <v>89</v>
      </c>
      <c r="J259" s="43" t="s">
        <v>87</v>
      </c>
      <c r="K259" s="164"/>
      <c r="L259" s="27"/>
      <c r="M259" s="128"/>
      <c r="N259" s="43" t="s">
        <v>688</v>
      </c>
      <c r="O259" s="135"/>
      <c r="P259" s="31">
        <f t="shared" si="4"/>
        <v>1662.5900000000111</v>
      </c>
      <c r="Q259" s="31">
        <f>SUBTOTAL(9,$F$2:F259)</f>
        <v>81362.509999999995</v>
      </c>
      <c r="R259" s="31">
        <f>SUBTOTAL(9,$G$2:G259)</f>
        <v>83025.100000000006</v>
      </c>
    </row>
    <row r="260" spans="1:18" ht="15.75" customHeight="1">
      <c r="A260" s="145" t="s">
        <v>5</v>
      </c>
      <c r="B260" s="28">
        <v>43992</v>
      </c>
      <c r="C260" s="27" t="s">
        <v>1428</v>
      </c>
      <c r="D260" s="52"/>
      <c r="F260" s="120"/>
      <c r="G260" s="120"/>
      <c r="H260" s="120">
        <v>113.08</v>
      </c>
      <c r="I260" s="27"/>
      <c r="J260" s="43"/>
      <c r="K260" s="164"/>
      <c r="L260" s="27"/>
      <c r="M260" s="128"/>
      <c r="N260" s="43" t="s">
        <v>688</v>
      </c>
      <c r="O260" s="135"/>
      <c r="P260" s="31">
        <f t="shared" si="4"/>
        <v>1662.5900000000111</v>
      </c>
      <c r="Q260" s="31">
        <f>SUBTOTAL(9,$F$2:F260)</f>
        <v>81362.509999999995</v>
      </c>
      <c r="R260" s="31">
        <f>SUBTOTAL(9,$G$2:G260)</f>
        <v>83025.100000000006</v>
      </c>
    </row>
    <row r="261" spans="1:18" ht="15.75" customHeight="1">
      <c r="A261" s="145" t="s">
        <v>5</v>
      </c>
      <c r="B261" s="28">
        <v>44001</v>
      </c>
      <c r="C261" s="27" t="s">
        <v>1430</v>
      </c>
      <c r="D261" s="52"/>
      <c r="F261" s="120"/>
      <c r="G261" s="120">
        <v>1350</v>
      </c>
      <c r="H261" s="120"/>
      <c r="I261" s="27" t="s">
        <v>169</v>
      </c>
      <c r="J261" s="43" t="s">
        <v>87</v>
      </c>
      <c r="K261" s="164"/>
      <c r="L261" s="27"/>
      <c r="M261" s="128"/>
      <c r="N261" s="43" t="s">
        <v>688</v>
      </c>
      <c r="O261" s="135"/>
      <c r="P261" s="31">
        <f t="shared" si="4"/>
        <v>3012.5900000000111</v>
      </c>
      <c r="Q261" s="31">
        <f>SUBTOTAL(9,$F$2:F261)</f>
        <v>81362.509999999995</v>
      </c>
      <c r="R261" s="31">
        <f>SUBTOTAL(9,$G$2:G261)</f>
        <v>84375.1</v>
      </c>
    </row>
    <row r="262" spans="1:18" ht="15.75" customHeight="1">
      <c r="A262" s="145" t="s">
        <v>5</v>
      </c>
      <c r="B262" s="28">
        <v>44004</v>
      </c>
      <c r="C262" s="27" t="s">
        <v>1431</v>
      </c>
      <c r="D262" s="52"/>
      <c r="F262" s="120"/>
      <c r="G262" s="120"/>
      <c r="H262" s="120">
        <v>113.08</v>
      </c>
      <c r="I262" s="27"/>
      <c r="J262" s="43"/>
      <c r="K262" s="164"/>
      <c r="L262" s="27"/>
      <c r="M262" s="128"/>
      <c r="N262" s="43" t="s">
        <v>688</v>
      </c>
      <c r="O262" s="135"/>
      <c r="P262" s="31">
        <f t="shared" si="4"/>
        <v>3012.5900000000111</v>
      </c>
      <c r="Q262" s="31">
        <f>SUBTOTAL(9,$F$2:F262)</f>
        <v>81362.509999999995</v>
      </c>
      <c r="R262" s="31">
        <f>SUBTOTAL(9,$G$2:G262)</f>
        <v>84375.1</v>
      </c>
    </row>
    <row r="263" spans="1:18" ht="15.75" customHeight="1">
      <c r="A263" s="145" t="s">
        <v>5</v>
      </c>
      <c r="B263" s="28">
        <v>44013</v>
      </c>
      <c r="C263" s="27" t="s">
        <v>1432</v>
      </c>
      <c r="D263" s="52"/>
      <c r="F263" s="120">
        <v>254.04</v>
      </c>
      <c r="G263" s="120"/>
      <c r="H263" s="120"/>
      <c r="I263" s="27" t="s">
        <v>89</v>
      </c>
      <c r="J263" s="43" t="s">
        <v>87</v>
      </c>
      <c r="K263" s="164"/>
      <c r="L263" s="27"/>
      <c r="M263" s="128"/>
      <c r="N263" s="43" t="s">
        <v>688</v>
      </c>
      <c r="O263" s="135"/>
      <c r="P263" s="31">
        <f t="shared" si="4"/>
        <v>2758.5500000000175</v>
      </c>
      <c r="Q263" s="31">
        <f>SUBTOTAL(9,$F$2:F263)</f>
        <v>81616.549999999988</v>
      </c>
      <c r="R263" s="31">
        <f>SUBTOTAL(9,$G$2:G263)</f>
        <v>84375.1</v>
      </c>
    </row>
    <row r="264" spans="1:18" ht="15.75" customHeight="1">
      <c r="A264" s="145" t="s">
        <v>5</v>
      </c>
      <c r="B264" s="28">
        <v>44018</v>
      </c>
      <c r="C264" s="27" t="s">
        <v>1371</v>
      </c>
      <c r="D264" s="52"/>
      <c r="F264" s="120">
        <v>4.47</v>
      </c>
      <c r="G264" s="120"/>
      <c r="H264" s="120"/>
      <c r="I264" s="27" t="s">
        <v>89</v>
      </c>
      <c r="J264" s="43" t="s">
        <v>87</v>
      </c>
      <c r="K264" s="164"/>
      <c r="L264" s="27"/>
      <c r="M264" s="128"/>
      <c r="N264" s="43" t="s">
        <v>688</v>
      </c>
      <c r="O264" s="135"/>
      <c r="P264" s="31">
        <f t="shared" si="4"/>
        <v>2754.0800000000163</v>
      </c>
      <c r="Q264" s="31">
        <f>SUBTOTAL(9,$F$2:F264)</f>
        <v>81621.01999999999</v>
      </c>
      <c r="R264" s="31">
        <f>SUBTOTAL(9,$G$2:G264)</f>
        <v>84375.1</v>
      </c>
    </row>
    <row r="265" spans="1:18" ht="15.75" customHeight="1">
      <c r="A265" s="145" t="s">
        <v>5</v>
      </c>
      <c r="B265" s="28">
        <v>44020</v>
      </c>
      <c r="C265" s="27" t="s">
        <v>1433</v>
      </c>
      <c r="D265" s="52"/>
      <c r="F265" s="120">
        <v>1334.26</v>
      </c>
      <c r="G265" s="120"/>
      <c r="H265" s="120"/>
      <c r="I265" s="27" t="s">
        <v>89</v>
      </c>
      <c r="J265" s="43" t="s">
        <v>87</v>
      </c>
      <c r="K265" s="164"/>
      <c r="L265" s="27"/>
      <c r="M265" s="128"/>
      <c r="N265" s="43" t="s">
        <v>688</v>
      </c>
      <c r="O265" s="135"/>
      <c r="P265" s="31">
        <f t="shared" si="4"/>
        <v>1419.8200000000215</v>
      </c>
      <c r="Q265" s="31">
        <f>SUBTOTAL(9,$F$2:F265)</f>
        <v>82955.279999999984</v>
      </c>
      <c r="R265" s="31">
        <f>SUBTOTAL(9,$G$2:G265)</f>
        <v>84375.1</v>
      </c>
    </row>
    <row r="266" spans="1:18" ht="15.75" customHeight="1">
      <c r="A266" s="145" t="s">
        <v>5</v>
      </c>
      <c r="B266" s="28">
        <v>44027</v>
      </c>
      <c r="C266" s="27" t="s">
        <v>909</v>
      </c>
      <c r="D266" s="52"/>
      <c r="F266" s="120">
        <v>450</v>
      </c>
      <c r="G266" s="120"/>
      <c r="H266" s="120"/>
      <c r="I266" s="27" t="s">
        <v>91</v>
      </c>
      <c r="J266" s="43" t="s">
        <v>87</v>
      </c>
      <c r="K266" s="164" t="s">
        <v>699</v>
      </c>
      <c r="L266" s="27">
        <v>3859</v>
      </c>
      <c r="M266" s="128"/>
      <c r="N266" s="43" t="s">
        <v>688</v>
      </c>
      <c r="O266" s="135"/>
      <c r="P266" s="31">
        <f t="shared" si="4"/>
        <v>969.82000000002154</v>
      </c>
      <c r="Q266" s="31">
        <f>SUBTOTAL(9,$F$2:F266)</f>
        <v>83405.279999999984</v>
      </c>
      <c r="R266" s="31">
        <f>SUBTOTAL(9,$G$2:G266)</f>
        <v>84375.1</v>
      </c>
    </row>
    <row r="267" spans="1:18" ht="15.75" customHeight="1">
      <c r="A267" s="145" t="s">
        <v>5</v>
      </c>
      <c r="B267" s="28">
        <v>44027</v>
      </c>
      <c r="C267" s="27" t="s">
        <v>1017</v>
      </c>
      <c r="D267" s="52"/>
      <c r="F267" s="120">
        <v>24</v>
      </c>
      <c r="G267" s="120"/>
      <c r="H267" s="120"/>
      <c r="I267" s="27" t="s">
        <v>89</v>
      </c>
      <c r="J267" s="43" t="s">
        <v>87</v>
      </c>
      <c r="K267" s="164" t="s">
        <v>1434</v>
      </c>
      <c r="L267" s="27">
        <v>100804</v>
      </c>
      <c r="M267" s="128"/>
      <c r="N267" s="43" t="s">
        <v>688</v>
      </c>
      <c r="O267" s="135"/>
      <c r="P267" s="31">
        <f t="shared" si="4"/>
        <v>945.82000000002154</v>
      </c>
      <c r="Q267" s="31">
        <f>SUBTOTAL(9,$F$2:F267)</f>
        <v>83429.279999999984</v>
      </c>
      <c r="R267" s="31">
        <f>SUBTOTAL(9,$G$2:G267)</f>
        <v>84375.1</v>
      </c>
    </row>
    <row r="268" spans="1:18" ht="15.75" customHeight="1">
      <c r="A268" s="145" t="s">
        <v>5</v>
      </c>
      <c r="B268" s="28">
        <v>44033</v>
      </c>
      <c r="C268" s="27" t="s">
        <v>1436</v>
      </c>
      <c r="D268" s="52"/>
      <c r="F268" s="120">
        <v>118</v>
      </c>
      <c r="G268" s="120"/>
      <c r="H268" s="120"/>
      <c r="I268" s="27" t="s">
        <v>89</v>
      </c>
      <c r="J268" s="43" t="s">
        <v>87</v>
      </c>
      <c r="K268" s="164"/>
      <c r="L268" s="27"/>
      <c r="M268" s="128"/>
      <c r="N268" s="43" t="s">
        <v>688</v>
      </c>
      <c r="O268" s="135"/>
      <c r="P268" s="31">
        <f t="shared" si="4"/>
        <v>827.82000000002154</v>
      </c>
      <c r="Q268" s="31">
        <f>SUBTOTAL(9,$F$2:F268)</f>
        <v>83547.279999999984</v>
      </c>
      <c r="R268" s="31">
        <f>SUBTOTAL(9,$G$2:G268)</f>
        <v>84375.1</v>
      </c>
    </row>
    <row r="269" spans="1:18" ht="15.75" customHeight="1">
      <c r="A269" s="145" t="s">
        <v>5</v>
      </c>
      <c r="B269" s="28">
        <v>44034</v>
      </c>
      <c r="C269" s="27" t="s">
        <v>1435</v>
      </c>
      <c r="D269" s="52"/>
      <c r="F269" s="120">
        <v>456.55</v>
      </c>
      <c r="G269" s="120"/>
      <c r="H269" s="120"/>
      <c r="I269" s="27" t="s">
        <v>89</v>
      </c>
      <c r="J269" s="43" t="s">
        <v>87</v>
      </c>
      <c r="K269" s="164"/>
      <c r="L269" s="27"/>
      <c r="M269" s="128"/>
      <c r="N269" s="43" t="s">
        <v>688</v>
      </c>
      <c r="O269" s="135"/>
      <c r="P269" s="31">
        <f t="shared" si="4"/>
        <v>371.27000000001863</v>
      </c>
      <c r="Q269" s="31">
        <f>SUBTOTAL(9,$F$2:F269)</f>
        <v>84003.829999999987</v>
      </c>
      <c r="R269" s="31">
        <f>SUBTOTAL(9,$G$2:G269)</f>
        <v>84375.1</v>
      </c>
    </row>
    <row r="270" spans="1:18" ht="15.75" customHeight="1">
      <c r="A270" s="145" t="s">
        <v>5</v>
      </c>
      <c r="B270" s="28">
        <v>44034</v>
      </c>
      <c r="C270" s="27" t="s">
        <v>986</v>
      </c>
      <c r="D270" s="52"/>
      <c r="F270" s="120"/>
      <c r="G270" s="120"/>
      <c r="H270" s="120">
        <v>134.61000000000001</v>
      </c>
      <c r="I270" s="27"/>
      <c r="J270" s="43"/>
      <c r="K270" s="164"/>
      <c r="L270" s="27"/>
      <c r="M270" s="128"/>
      <c r="N270" s="43" t="s">
        <v>688</v>
      </c>
      <c r="O270" s="135"/>
      <c r="P270" s="31">
        <f t="shared" si="4"/>
        <v>371.27000000001863</v>
      </c>
      <c r="Q270" s="31">
        <f>SUBTOTAL(9,$F$2:F270)</f>
        <v>84003.829999999987</v>
      </c>
      <c r="R270" s="31">
        <f>SUBTOTAL(9,$G$2:G270)</f>
        <v>84375.1</v>
      </c>
    </row>
    <row r="271" spans="1:18" ht="15.75" customHeight="1">
      <c r="A271" s="145" t="s">
        <v>5</v>
      </c>
      <c r="B271" s="28">
        <v>44035</v>
      </c>
      <c r="C271" s="27" t="s">
        <v>1438</v>
      </c>
      <c r="D271" s="52"/>
      <c r="F271" s="120">
        <v>2404</v>
      </c>
      <c r="G271" s="120"/>
      <c r="H271" s="120"/>
      <c r="I271" s="27" t="s">
        <v>91</v>
      </c>
      <c r="J271" s="43" t="s">
        <v>87</v>
      </c>
      <c r="K271" s="164" t="s">
        <v>953</v>
      </c>
      <c r="L271" s="27">
        <v>766</v>
      </c>
      <c r="M271" s="128"/>
      <c r="N271" s="43" t="s">
        <v>688</v>
      </c>
      <c r="O271" s="135"/>
      <c r="P271" s="31">
        <f t="shared" si="4"/>
        <v>-2032.7299999999814</v>
      </c>
      <c r="Q271" s="31">
        <f>SUBTOTAL(9,$F$2:F271)</f>
        <v>86407.829999999987</v>
      </c>
      <c r="R271" s="31">
        <f>SUBTOTAL(9,$G$2:G271)</f>
        <v>84375.1</v>
      </c>
    </row>
    <row r="272" spans="1:18" ht="15.75" customHeight="1">
      <c r="A272" s="145" t="s">
        <v>5</v>
      </c>
      <c r="B272" s="28">
        <v>44041</v>
      </c>
      <c r="C272" s="27" t="s">
        <v>1437</v>
      </c>
      <c r="D272" s="52"/>
      <c r="F272" s="120">
        <v>1816</v>
      </c>
      <c r="G272" s="120"/>
      <c r="H272" s="120"/>
      <c r="I272" s="27" t="s">
        <v>89</v>
      </c>
      <c r="J272" s="43" t="s">
        <v>87</v>
      </c>
      <c r="K272" s="164"/>
      <c r="L272" s="27"/>
      <c r="M272" s="128"/>
      <c r="N272" s="43" t="s">
        <v>688</v>
      </c>
      <c r="O272" s="135"/>
      <c r="P272" s="31">
        <f t="shared" si="4"/>
        <v>-3848.7299999999814</v>
      </c>
      <c r="Q272" s="31">
        <f>SUBTOTAL(9,$F$2:F272)</f>
        <v>88223.829999999987</v>
      </c>
      <c r="R272" s="31">
        <f>SUBTOTAL(9,$G$2:G272)</f>
        <v>84375.1</v>
      </c>
    </row>
    <row r="273" spans="1:18" ht="15.75" customHeight="1">
      <c r="A273" s="145" t="s">
        <v>5</v>
      </c>
      <c r="B273" s="28">
        <v>44050</v>
      </c>
      <c r="C273" s="27" t="s">
        <v>1439</v>
      </c>
      <c r="D273" s="52"/>
      <c r="F273" s="120">
        <v>624.34</v>
      </c>
      <c r="G273" s="120"/>
      <c r="H273" s="120"/>
      <c r="I273" s="27" t="s">
        <v>89</v>
      </c>
      <c r="J273" s="43" t="s">
        <v>87</v>
      </c>
      <c r="K273" s="164"/>
      <c r="L273" s="27"/>
      <c r="M273" s="128"/>
      <c r="N273" s="43" t="s">
        <v>688</v>
      </c>
      <c r="O273" s="135"/>
      <c r="P273" s="31">
        <f t="shared" si="4"/>
        <v>-4473.0699999999779</v>
      </c>
      <c r="Q273" s="31">
        <f>SUBTOTAL(9,$F$2:F273)</f>
        <v>88848.169999999984</v>
      </c>
      <c r="R273" s="31">
        <f>SUBTOTAL(9,$G$2:G273)</f>
        <v>84375.1</v>
      </c>
    </row>
    <row r="274" spans="1:18" ht="15.75" customHeight="1">
      <c r="A274" s="145" t="s">
        <v>5</v>
      </c>
      <c r="B274" s="28">
        <v>44061</v>
      </c>
      <c r="C274" s="27" t="s">
        <v>855</v>
      </c>
      <c r="D274" s="52"/>
      <c r="F274" s="120"/>
      <c r="G274" s="120">
        <v>4000</v>
      </c>
      <c r="H274" s="120"/>
      <c r="I274" s="27" t="s">
        <v>91</v>
      </c>
      <c r="J274" s="43" t="s">
        <v>87</v>
      </c>
      <c r="K274" s="164"/>
      <c r="L274" s="27"/>
      <c r="M274" s="128"/>
      <c r="N274" s="43" t="s">
        <v>688</v>
      </c>
      <c r="O274" s="135"/>
      <c r="P274" s="31">
        <f t="shared" si="4"/>
        <v>-473.06999999997788</v>
      </c>
      <c r="Q274" s="31">
        <f>SUBTOTAL(9,$F$2:F274)</f>
        <v>88848.169999999984</v>
      </c>
      <c r="R274" s="31">
        <f>SUBTOTAL(9,$G$2:G274)</f>
        <v>88375.1</v>
      </c>
    </row>
    <row r="275" spans="1:18" ht="15.75" customHeight="1">
      <c r="A275" s="145" t="s">
        <v>5</v>
      </c>
      <c r="B275" s="28">
        <v>44062</v>
      </c>
      <c r="C275" s="27" t="s">
        <v>1440</v>
      </c>
      <c r="D275" s="52"/>
      <c r="F275" s="120">
        <v>250</v>
      </c>
      <c r="G275" s="120"/>
      <c r="H275" s="120"/>
      <c r="I275" s="27" t="s">
        <v>91</v>
      </c>
      <c r="J275" s="43" t="s">
        <v>87</v>
      </c>
      <c r="K275" s="164" t="s">
        <v>1441</v>
      </c>
      <c r="L275" s="27"/>
      <c r="M275" s="128"/>
      <c r="N275" s="43" t="s">
        <v>688</v>
      </c>
      <c r="O275" s="135"/>
      <c r="P275" s="31">
        <f t="shared" si="4"/>
        <v>-723.06999999997788</v>
      </c>
      <c r="Q275" s="31">
        <f>SUBTOTAL(9,$F$2:F275)</f>
        <v>89098.169999999984</v>
      </c>
      <c r="R275" s="31">
        <f>SUBTOTAL(9,$G$2:G275)</f>
        <v>88375.1</v>
      </c>
    </row>
    <row r="276" spans="1:18" ht="15.75" customHeight="1">
      <c r="A276" s="145" t="s">
        <v>5</v>
      </c>
      <c r="B276" s="28">
        <v>44066</v>
      </c>
      <c r="C276" s="27" t="s">
        <v>1442</v>
      </c>
      <c r="D276" s="52"/>
      <c r="F276" s="120"/>
      <c r="G276" s="120"/>
      <c r="H276" s="120">
        <v>148.97999999999999</v>
      </c>
      <c r="I276" s="27"/>
      <c r="J276" s="43"/>
      <c r="K276" s="164"/>
      <c r="L276" s="27"/>
      <c r="M276" s="128"/>
      <c r="N276" s="43" t="s">
        <v>688</v>
      </c>
      <c r="O276" s="135"/>
      <c r="P276" s="31">
        <f t="shared" si="4"/>
        <v>-723.06999999997788</v>
      </c>
      <c r="Q276" s="31">
        <f>SUBTOTAL(9,$F$2:F276)</f>
        <v>89098.169999999984</v>
      </c>
      <c r="R276" s="31">
        <f>SUBTOTAL(9,$G$2:G276)</f>
        <v>88375.1</v>
      </c>
    </row>
    <row r="277" spans="1:18" ht="15.75" customHeight="1">
      <c r="A277" s="145" t="s">
        <v>5</v>
      </c>
      <c r="B277" s="28">
        <v>44077</v>
      </c>
      <c r="C277" s="27" t="s">
        <v>1443</v>
      </c>
      <c r="D277" s="52"/>
      <c r="F277" s="120">
        <v>163.95</v>
      </c>
      <c r="G277" s="120"/>
      <c r="H277" s="120"/>
      <c r="I277" s="27" t="s">
        <v>89</v>
      </c>
      <c r="J277" s="43" t="s">
        <v>87</v>
      </c>
      <c r="K277" s="164"/>
      <c r="L277" s="27"/>
      <c r="M277" s="128"/>
      <c r="N277" s="43" t="s">
        <v>688</v>
      </c>
      <c r="O277" s="135"/>
      <c r="P277" s="31">
        <f t="shared" si="4"/>
        <v>-887.01999999997497</v>
      </c>
      <c r="Q277" s="31">
        <f>SUBTOTAL(9,$F$2:F277)</f>
        <v>89262.119999999981</v>
      </c>
      <c r="R277" s="31">
        <f>SUBTOTAL(9,$G$2:G277)</f>
        <v>88375.1</v>
      </c>
    </row>
    <row r="278" spans="1:18" ht="15.75" customHeight="1">
      <c r="A278" s="145" t="s">
        <v>5</v>
      </c>
      <c r="B278" s="28">
        <v>44077</v>
      </c>
      <c r="C278" s="27" t="s">
        <v>1444</v>
      </c>
      <c r="D278" s="52"/>
      <c r="F278" s="120"/>
      <c r="G278" s="120">
        <v>4000</v>
      </c>
      <c r="H278" s="120"/>
      <c r="I278" s="27" t="s">
        <v>91</v>
      </c>
      <c r="J278" s="43" t="s">
        <v>87</v>
      </c>
      <c r="K278" s="164"/>
      <c r="L278" s="27"/>
      <c r="M278" s="128"/>
      <c r="N278" s="43" t="s">
        <v>688</v>
      </c>
      <c r="O278" s="135"/>
      <c r="P278" s="31">
        <f t="shared" si="4"/>
        <v>3112.980000000025</v>
      </c>
      <c r="Q278" s="31">
        <f>SUBTOTAL(9,$F$2:F278)</f>
        <v>89262.119999999981</v>
      </c>
      <c r="R278" s="31">
        <f>SUBTOTAL(9,$G$2:G278)</f>
        <v>92375.1</v>
      </c>
    </row>
    <row r="279" spans="1:18" ht="15.75" customHeight="1">
      <c r="A279" s="145" t="s">
        <v>5</v>
      </c>
      <c r="B279" s="28">
        <v>44092</v>
      </c>
      <c r="C279" s="27" t="s">
        <v>1445</v>
      </c>
      <c r="D279" s="52"/>
      <c r="F279" s="120">
        <v>422</v>
      </c>
      <c r="G279" s="120"/>
      <c r="H279" s="120"/>
      <c r="I279" s="27" t="s">
        <v>89</v>
      </c>
      <c r="J279" s="43" t="s">
        <v>87</v>
      </c>
      <c r="K279" s="164"/>
      <c r="L279" s="27"/>
      <c r="M279" s="128"/>
      <c r="N279" s="43" t="s">
        <v>688</v>
      </c>
      <c r="O279" s="135"/>
      <c r="P279" s="31">
        <f t="shared" si="4"/>
        <v>2690.980000000025</v>
      </c>
      <c r="Q279" s="31">
        <f>SUBTOTAL(9,$F$2:F279)</f>
        <v>89684.119999999981</v>
      </c>
      <c r="R279" s="31">
        <f>SUBTOTAL(9,$G$2:G279)</f>
        <v>92375.1</v>
      </c>
    </row>
    <row r="280" spans="1:18" ht="15.75" customHeight="1">
      <c r="A280" s="145" t="s">
        <v>5</v>
      </c>
      <c r="B280" s="28">
        <v>44098</v>
      </c>
      <c r="C280" s="27" t="s">
        <v>986</v>
      </c>
      <c r="D280" s="52"/>
      <c r="F280" s="120"/>
      <c r="G280" s="120"/>
      <c r="H280" s="120">
        <v>148.97999999999999</v>
      </c>
      <c r="I280" s="27"/>
      <c r="J280" s="43"/>
      <c r="K280" s="164"/>
      <c r="L280" s="27"/>
      <c r="M280" s="128"/>
      <c r="N280" s="43" t="s">
        <v>688</v>
      </c>
      <c r="O280" s="135"/>
      <c r="P280" s="31">
        <f t="shared" si="4"/>
        <v>2690.980000000025</v>
      </c>
      <c r="Q280" s="31">
        <f>SUBTOTAL(9,$F$2:F280)</f>
        <v>89684.119999999981</v>
      </c>
      <c r="R280" s="31">
        <f>SUBTOTAL(9,$G$2:G280)</f>
        <v>92375.1</v>
      </c>
    </row>
    <row r="281" spans="1:18" ht="15.75" customHeight="1">
      <c r="A281" s="145" t="s">
        <v>5</v>
      </c>
      <c r="B281" s="28">
        <v>44099</v>
      </c>
      <c r="C281" s="27" t="s">
        <v>1447</v>
      </c>
      <c r="D281" s="52"/>
      <c r="F281" s="120">
        <v>200</v>
      </c>
      <c r="G281" s="120"/>
      <c r="H281" s="120"/>
      <c r="I281" s="27" t="s">
        <v>91</v>
      </c>
      <c r="J281" s="43" t="s">
        <v>87</v>
      </c>
      <c r="K281" s="164" t="s">
        <v>955</v>
      </c>
      <c r="L281" s="27"/>
      <c r="N281" s="43" t="s">
        <v>688</v>
      </c>
      <c r="O281" s="135"/>
      <c r="P281" s="31">
        <f t="shared" si="4"/>
        <v>2490.980000000025</v>
      </c>
      <c r="Q281" s="31">
        <f>SUBTOTAL(9,$F$2:F281)</f>
        <v>89884.119999999981</v>
      </c>
      <c r="R281" s="31">
        <f>SUBTOTAL(9,$G$2:G281)</f>
        <v>92375.1</v>
      </c>
    </row>
    <row r="282" spans="1:18" ht="15.75" customHeight="1">
      <c r="A282" s="145" t="s">
        <v>5</v>
      </c>
      <c r="B282" s="28">
        <v>44109</v>
      </c>
      <c r="C282" s="27" t="s">
        <v>791</v>
      </c>
      <c r="D282" s="52"/>
      <c r="F282" s="120"/>
      <c r="G282" s="120"/>
      <c r="H282" s="120">
        <v>7897.5</v>
      </c>
      <c r="I282" s="27"/>
      <c r="J282" s="43"/>
      <c r="K282" s="164"/>
      <c r="L282" s="27"/>
      <c r="M282" s="128"/>
      <c r="N282" s="43" t="s">
        <v>688</v>
      </c>
      <c r="O282" s="135"/>
      <c r="P282" s="31">
        <f t="shared" si="4"/>
        <v>2490.980000000025</v>
      </c>
      <c r="Q282" s="31">
        <f>SUBTOTAL(9,$F$2:F282)</f>
        <v>89884.119999999981</v>
      </c>
      <c r="R282" s="31">
        <f>SUBTOTAL(9,$G$2:G282)</f>
        <v>92375.1</v>
      </c>
    </row>
    <row r="283" spans="1:18" ht="15.75" customHeight="1">
      <c r="A283" s="145" t="s">
        <v>5</v>
      </c>
      <c r="B283" s="28">
        <v>44123</v>
      </c>
      <c r="C283" s="27" t="s">
        <v>1446</v>
      </c>
      <c r="D283" s="52"/>
      <c r="F283" s="120">
        <v>34.9</v>
      </c>
      <c r="G283" s="120"/>
      <c r="H283" s="120"/>
      <c r="I283" s="27" t="s">
        <v>89</v>
      </c>
      <c r="J283" s="43" t="s">
        <v>87</v>
      </c>
      <c r="K283" s="164" t="s">
        <v>363</v>
      </c>
      <c r="L283" s="27"/>
      <c r="M283" s="128"/>
      <c r="N283" s="43" t="s">
        <v>688</v>
      </c>
      <c r="O283" s="135"/>
      <c r="P283" s="31">
        <f t="shared" si="4"/>
        <v>2456.0800000000309</v>
      </c>
      <c r="Q283" s="31">
        <f>SUBTOTAL(9,$F$2:F283)</f>
        <v>89919.019999999975</v>
      </c>
      <c r="R283" s="31">
        <f>SUBTOTAL(9,$G$2:G283)</f>
        <v>92375.1</v>
      </c>
    </row>
    <row r="284" spans="1:18" ht="14.25" customHeight="1">
      <c r="A284" s="145" t="s">
        <v>5</v>
      </c>
      <c r="B284" s="28">
        <v>44126</v>
      </c>
      <c r="C284" s="27" t="s">
        <v>986</v>
      </c>
      <c r="D284" s="52"/>
      <c r="F284" s="120"/>
      <c r="G284" s="120"/>
      <c r="H284" s="120">
        <v>148.97999999999999</v>
      </c>
      <c r="I284" s="27"/>
      <c r="J284" s="43"/>
      <c r="K284" s="164"/>
      <c r="L284" s="27"/>
      <c r="M284" s="128"/>
      <c r="N284" s="43" t="s">
        <v>688</v>
      </c>
      <c r="O284" s="135"/>
      <c r="P284" s="31">
        <f t="shared" si="4"/>
        <v>2456.0800000000309</v>
      </c>
      <c r="Q284" s="31">
        <f>SUBTOTAL(9,$F$2:F284)</f>
        <v>89919.019999999975</v>
      </c>
      <c r="R284" s="31">
        <f>SUBTOTAL(9,$G$2:G284)</f>
        <v>92375.1</v>
      </c>
    </row>
    <row r="285" spans="1:18" ht="15.75" customHeight="1">
      <c r="A285" s="145" t="s">
        <v>5</v>
      </c>
      <c r="B285" s="28">
        <v>44137</v>
      </c>
      <c r="C285" s="27" t="s">
        <v>1448</v>
      </c>
      <c r="D285" s="52"/>
      <c r="F285" s="120">
        <v>260.62</v>
      </c>
      <c r="G285" s="120"/>
      <c r="H285" s="120"/>
      <c r="I285" s="128" t="s">
        <v>89</v>
      </c>
      <c r="J285" s="27" t="s">
        <v>87</v>
      </c>
      <c r="K285" s="164"/>
      <c r="L285" s="27"/>
      <c r="N285" s="43" t="s">
        <v>688</v>
      </c>
      <c r="O285" s="135"/>
      <c r="P285" s="31">
        <f t="shared" si="4"/>
        <v>2195.4600000000355</v>
      </c>
      <c r="Q285" s="31">
        <f>SUBTOTAL(9,$F$2:F285)</f>
        <v>90179.63999999997</v>
      </c>
      <c r="R285" s="31">
        <f>SUBTOTAL(9,$G$2:G285)</f>
        <v>92375.1</v>
      </c>
    </row>
    <row r="286" spans="1:18" ht="15.75" customHeight="1">
      <c r="A286" s="145" t="s">
        <v>5</v>
      </c>
      <c r="B286" s="28">
        <v>44137</v>
      </c>
      <c r="C286" s="43" t="s">
        <v>1449</v>
      </c>
      <c r="D286" s="52"/>
      <c r="F286" s="120">
        <v>301.33</v>
      </c>
      <c r="G286" s="120"/>
      <c r="H286" s="120"/>
      <c r="I286" s="128" t="s">
        <v>91</v>
      </c>
      <c r="J286" s="27" t="s">
        <v>87</v>
      </c>
      <c r="K286" s="164"/>
      <c r="L286" s="27"/>
      <c r="N286" s="43" t="s">
        <v>688</v>
      </c>
      <c r="O286" s="135"/>
      <c r="P286" s="31">
        <f t="shared" si="4"/>
        <v>1894.1300000000338</v>
      </c>
      <c r="Q286" s="31">
        <f>SUBTOTAL(9,$F$2:F286)</f>
        <v>90480.969999999972</v>
      </c>
      <c r="R286" s="31">
        <f>SUBTOTAL(9,$G$2:G286)</f>
        <v>92375.1</v>
      </c>
    </row>
    <row r="287" spans="1:18" ht="15.75" customHeight="1">
      <c r="A287" s="145" t="s">
        <v>5</v>
      </c>
      <c r="B287" s="28">
        <v>44139</v>
      </c>
      <c r="C287" s="43" t="s">
        <v>1450</v>
      </c>
      <c r="D287" s="52"/>
      <c r="F287" s="120">
        <v>57.48</v>
      </c>
      <c r="G287" s="120"/>
      <c r="H287" s="120"/>
      <c r="I287" s="128" t="s">
        <v>91</v>
      </c>
      <c r="J287" s="27" t="s">
        <v>87</v>
      </c>
      <c r="K287" s="164"/>
      <c r="L287" s="27"/>
      <c r="N287" s="43" t="s">
        <v>688</v>
      </c>
      <c r="O287" s="135"/>
      <c r="P287" s="31">
        <f t="shared" si="4"/>
        <v>1836.6500000000378</v>
      </c>
      <c r="Q287" s="31">
        <f>SUBTOTAL(9,$F$2:F287)</f>
        <v>90538.449999999968</v>
      </c>
      <c r="R287" s="31">
        <f>SUBTOTAL(9,$G$2:G287)</f>
        <v>92375.1</v>
      </c>
    </row>
    <row r="288" spans="1:18" ht="15.75" customHeight="1">
      <c r="A288" s="145" t="s">
        <v>5</v>
      </c>
      <c r="B288" s="28">
        <v>44155</v>
      </c>
      <c r="C288" s="43" t="s">
        <v>1451</v>
      </c>
      <c r="D288" s="52"/>
      <c r="F288" s="120">
        <v>23.56</v>
      </c>
      <c r="G288" s="120"/>
      <c r="H288" s="120"/>
      <c r="I288" s="128" t="s">
        <v>91</v>
      </c>
      <c r="J288" s="27" t="s">
        <v>87</v>
      </c>
      <c r="K288" s="164"/>
      <c r="L288" s="27"/>
      <c r="N288" s="43" t="s">
        <v>688</v>
      </c>
      <c r="O288" s="135"/>
      <c r="P288" s="31">
        <f t="shared" si="4"/>
        <v>1813.0900000000402</v>
      </c>
      <c r="Q288" s="31">
        <f>SUBTOTAL(9,$F$2:F288)</f>
        <v>90562.009999999966</v>
      </c>
      <c r="R288" s="31">
        <f>SUBTOTAL(9,$G$2:G288)</f>
        <v>92375.1</v>
      </c>
    </row>
    <row r="289" spans="1:18" ht="15.75" customHeight="1">
      <c r="A289" s="145" t="s">
        <v>5</v>
      </c>
      <c r="B289" s="28">
        <v>44157</v>
      </c>
      <c r="C289" s="27" t="s">
        <v>986</v>
      </c>
      <c r="D289" s="52"/>
      <c r="F289" s="120"/>
      <c r="G289" s="120"/>
      <c r="H289" s="120">
        <v>148.97999999999999</v>
      </c>
      <c r="I289" s="128"/>
      <c r="J289" s="27"/>
      <c r="K289" s="164"/>
      <c r="L289" s="27"/>
      <c r="N289" s="43" t="s">
        <v>688</v>
      </c>
      <c r="O289" s="135"/>
      <c r="P289" s="31">
        <f t="shared" si="4"/>
        <v>1813.0900000000402</v>
      </c>
      <c r="Q289" s="31">
        <f>SUBTOTAL(9,$F$2:F289)</f>
        <v>90562.009999999966</v>
      </c>
      <c r="R289" s="31">
        <f>SUBTOTAL(9,$G$2:G289)</f>
        <v>92375.1</v>
      </c>
    </row>
    <row r="290" spans="1:18" ht="15.75" customHeight="1">
      <c r="A290" s="145" t="s">
        <v>5</v>
      </c>
      <c r="B290" s="28">
        <v>44159</v>
      </c>
      <c r="C290" s="27" t="s">
        <v>1452</v>
      </c>
      <c r="D290" s="52"/>
      <c r="F290" s="120">
        <v>1096.03</v>
      </c>
      <c r="G290" s="120"/>
      <c r="H290" s="120"/>
      <c r="I290" s="128" t="s">
        <v>89</v>
      </c>
      <c r="J290" s="27" t="s">
        <v>87</v>
      </c>
      <c r="K290" s="164"/>
      <c r="L290" s="27"/>
      <c r="N290" s="43" t="s">
        <v>688</v>
      </c>
      <c r="O290" s="135"/>
      <c r="P290" s="31">
        <f t="shared" si="4"/>
        <v>717.06000000004133</v>
      </c>
      <c r="Q290" s="31">
        <f>SUBTOTAL(9,$F$2:F290)</f>
        <v>91658.039999999964</v>
      </c>
      <c r="R290" s="31">
        <f>SUBTOTAL(9,$G$2:G290)</f>
        <v>92375.1</v>
      </c>
    </row>
    <row r="291" spans="1:18" ht="15.75" customHeight="1">
      <c r="A291" s="145" t="s">
        <v>5</v>
      </c>
      <c r="B291" s="28">
        <v>44174</v>
      </c>
      <c r="C291" s="27" t="s">
        <v>1455</v>
      </c>
      <c r="D291" s="52"/>
      <c r="F291" s="120">
        <v>211</v>
      </c>
      <c r="G291" s="120"/>
      <c r="H291" s="120"/>
      <c r="I291" s="128" t="s">
        <v>89</v>
      </c>
      <c r="J291" s="27" t="s">
        <v>87</v>
      </c>
      <c r="K291" s="164"/>
      <c r="L291" s="27"/>
      <c r="N291" s="43" t="s">
        <v>688</v>
      </c>
      <c r="O291" s="135"/>
      <c r="P291" s="31">
        <f t="shared" si="4"/>
        <v>506.06000000004133</v>
      </c>
      <c r="Q291" s="31">
        <f>SUBTOTAL(9,$F$2:F291)</f>
        <v>91869.039999999964</v>
      </c>
      <c r="R291" s="31">
        <f>SUBTOTAL(9,$G$2:G291)</f>
        <v>92375.1</v>
      </c>
    </row>
    <row r="292" spans="1:18" ht="15.75" customHeight="1">
      <c r="A292" s="145" t="s">
        <v>5</v>
      </c>
      <c r="B292" s="28">
        <v>44180</v>
      </c>
      <c r="C292" s="27" t="s">
        <v>1453</v>
      </c>
      <c r="D292" s="52"/>
      <c r="F292" s="120">
        <v>400</v>
      </c>
      <c r="G292" s="120"/>
      <c r="H292" s="120"/>
      <c r="I292" s="128" t="s">
        <v>91</v>
      </c>
      <c r="J292" s="27" t="s">
        <v>87</v>
      </c>
      <c r="K292" s="164" t="s">
        <v>1454</v>
      </c>
      <c r="L292" s="27">
        <v>4186</v>
      </c>
      <c r="N292" s="43" t="s">
        <v>688</v>
      </c>
      <c r="O292" s="135"/>
      <c r="P292" s="31">
        <f t="shared" si="4"/>
        <v>106.06000000004133</v>
      </c>
      <c r="Q292" s="31">
        <f>SUBTOTAL(9,$F$2:F292)</f>
        <v>92269.039999999964</v>
      </c>
      <c r="R292" s="31">
        <f>SUBTOTAL(9,$G$2:G292)</f>
        <v>92375.1</v>
      </c>
    </row>
    <row r="293" spans="1:18" ht="15.75" customHeight="1">
      <c r="A293" s="145" t="s">
        <v>5</v>
      </c>
      <c r="B293" s="28">
        <v>44185</v>
      </c>
      <c r="C293" s="27" t="s">
        <v>1456</v>
      </c>
      <c r="D293" s="52"/>
      <c r="F293" s="120"/>
      <c r="G293" s="120"/>
      <c r="H293" s="120">
        <v>1813</v>
      </c>
      <c r="I293" s="128"/>
      <c r="J293" s="27"/>
      <c r="K293" s="164" t="s">
        <v>961</v>
      </c>
      <c r="L293" s="27">
        <v>3592</v>
      </c>
      <c r="N293" s="43" t="s">
        <v>688</v>
      </c>
      <c r="O293" s="135"/>
      <c r="P293" s="31">
        <f t="shared" si="4"/>
        <v>106.06000000004133</v>
      </c>
      <c r="Q293" s="31">
        <f>SUBTOTAL(9,$F$2:F293)</f>
        <v>92269.039999999964</v>
      </c>
      <c r="R293" s="31">
        <f>SUBTOTAL(9,$G$2:G293)</f>
        <v>92375.1</v>
      </c>
    </row>
    <row r="294" spans="1:18" ht="15.75" customHeight="1">
      <c r="A294" s="145" t="s">
        <v>5</v>
      </c>
      <c r="B294" s="28">
        <v>44188</v>
      </c>
      <c r="C294" s="27" t="s">
        <v>1457</v>
      </c>
      <c r="D294" s="52"/>
      <c r="F294" s="120">
        <v>221.14</v>
      </c>
      <c r="G294" s="120"/>
      <c r="H294" s="120"/>
      <c r="I294" s="128" t="s">
        <v>89</v>
      </c>
      <c r="J294" s="27" t="s">
        <v>87</v>
      </c>
      <c r="K294" s="164"/>
      <c r="L294" s="27"/>
      <c r="N294" s="43" t="s">
        <v>688</v>
      </c>
      <c r="O294" s="135"/>
      <c r="P294" s="31">
        <f t="shared" si="4"/>
        <v>-115.07999999995809</v>
      </c>
      <c r="Q294" s="31">
        <f>SUBTOTAL(9,$F$2:F294)</f>
        <v>92490.179999999964</v>
      </c>
      <c r="R294" s="31">
        <f>SUBTOTAL(9,$G$2:G294)</f>
        <v>92375.1</v>
      </c>
    </row>
    <row r="295" spans="1:18" ht="15.75" customHeight="1">
      <c r="A295" s="145" t="s">
        <v>5</v>
      </c>
      <c r="B295" s="28">
        <v>44188</v>
      </c>
      <c r="C295" s="27" t="s">
        <v>1405</v>
      </c>
      <c r="D295" s="52"/>
      <c r="F295" s="120"/>
      <c r="G295" s="120"/>
      <c r="H295" s="120">
        <v>148.97999999999999</v>
      </c>
      <c r="I295" s="128"/>
      <c r="J295" s="27"/>
      <c r="K295" s="164"/>
      <c r="L295" s="27"/>
      <c r="N295" s="43" t="s">
        <v>688</v>
      </c>
      <c r="O295" s="135">
        <v>44196</v>
      </c>
      <c r="P295" s="31">
        <f t="shared" si="4"/>
        <v>-115.07999999995809</v>
      </c>
      <c r="Q295" s="31">
        <f>SUBTOTAL(9,$F$2:F295)</f>
        <v>92490.179999999964</v>
      </c>
      <c r="R295" s="31">
        <f>SUBTOTAL(9,$G$2:G295)</f>
        <v>92375.1</v>
      </c>
    </row>
    <row r="296" spans="1:18" ht="15.75" customHeight="1">
      <c r="A296" s="145" t="s">
        <v>5</v>
      </c>
      <c r="B296" s="28">
        <v>44201</v>
      </c>
      <c r="C296" s="27" t="s">
        <v>1458</v>
      </c>
      <c r="D296" s="52"/>
      <c r="F296" s="120">
        <v>224.58</v>
      </c>
      <c r="G296" s="120"/>
      <c r="H296" s="120"/>
      <c r="I296" s="128" t="s">
        <v>89</v>
      </c>
      <c r="J296" s="27" t="s">
        <v>87</v>
      </c>
      <c r="K296" s="164"/>
      <c r="L296" s="27"/>
      <c r="N296" s="43" t="s">
        <v>688</v>
      </c>
      <c r="O296" s="135"/>
      <c r="P296" s="31">
        <f t="shared" si="4"/>
        <v>-339.65999999995984</v>
      </c>
      <c r="Q296" s="31">
        <f>SUBTOTAL(9,$F$2:F296)</f>
        <v>92714.759999999966</v>
      </c>
      <c r="R296" s="31">
        <f>SUBTOTAL(9,$G$2:G296)</f>
        <v>92375.1</v>
      </c>
    </row>
    <row r="297" spans="1:18" ht="15.75" customHeight="1">
      <c r="A297" s="145" t="s">
        <v>5</v>
      </c>
      <c r="B297" s="28">
        <v>44234</v>
      </c>
      <c r="C297" s="43" t="s">
        <v>1041</v>
      </c>
      <c r="D297" s="52"/>
      <c r="F297" s="120">
        <v>254.43</v>
      </c>
      <c r="G297" s="120"/>
      <c r="H297" s="120"/>
      <c r="I297" s="128" t="s">
        <v>91</v>
      </c>
      <c r="J297" s="27" t="s">
        <v>87</v>
      </c>
      <c r="K297" s="164"/>
      <c r="L297" s="27"/>
      <c r="N297" s="43" t="s">
        <v>688</v>
      </c>
      <c r="O297" s="135"/>
      <c r="P297" s="31">
        <f t="shared" si="4"/>
        <v>-594.08999999995285</v>
      </c>
      <c r="Q297" s="31">
        <f>SUBTOTAL(9,$F$2:F297)</f>
        <v>92969.189999999959</v>
      </c>
      <c r="R297" s="31">
        <f>SUBTOTAL(9,$G$2:G297)</f>
        <v>92375.1</v>
      </c>
    </row>
    <row r="298" spans="1:18" ht="15.75" customHeight="1">
      <c r="A298" s="145" t="s">
        <v>5</v>
      </c>
      <c r="B298" s="28">
        <v>44234</v>
      </c>
      <c r="C298" s="43" t="s">
        <v>1042</v>
      </c>
      <c r="D298" s="52"/>
      <c r="F298" s="120">
        <v>47.95</v>
      </c>
      <c r="G298" s="120"/>
      <c r="H298" s="120"/>
      <c r="I298" s="128" t="s">
        <v>91</v>
      </c>
      <c r="J298" s="27" t="s">
        <v>87</v>
      </c>
      <c r="K298" s="164"/>
      <c r="L298" s="27"/>
      <c r="N298" s="43" t="s">
        <v>688</v>
      </c>
      <c r="O298" s="135"/>
      <c r="P298" s="31">
        <f t="shared" si="4"/>
        <v>-642.03999999994994</v>
      </c>
      <c r="Q298" s="31">
        <f>SUBTOTAL(9,$F$2:F298)</f>
        <v>93017.139999999956</v>
      </c>
      <c r="R298" s="31">
        <f>SUBTOTAL(9,$G$2:G298)</f>
        <v>92375.1</v>
      </c>
    </row>
    <row r="299" spans="1:18" ht="15.75" customHeight="1">
      <c r="A299" s="145" t="s">
        <v>5</v>
      </c>
      <c r="B299" s="28">
        <v>44234</v>
      </c>
      <c r="C299" s="27" t="s">
        <v>1460</v>
      </c>
      <c r="D299" s="52"/>
      <c r="F299" s="120"/>
      <c r="G299" s="120"/>
      <c r="H299" s="120">
        <v>12807.8</v>
      </c>
      <c r="I299" s="128"/>
      <c r="J299" s="27"/>
      <c r="K299" s="164"/>
      <c r="L299" s="27"/>
      <c r="N299" s="43" t="s">
        <v>688</v>
      </c>
      <c r="O299" s="135"/>
      <c r="P299" s="31">
        <f t="shared" si="4"/>
        <v>-642.03999999994994</v>
      </c>
      <c r="Q299" s="31">
        <f>SUBTOTAL(9,$F$2:F299)</f>
        <v>93017.139999999956</v>
      </c>
      <c r="R299" s="31">
        <f>SUBTOTAL(9,$G$2:G299)</f>
        <v>92375.1</v>
      </c>
    </row>
    <row r="300" spans="1:18" ht="15.75" customHeight="1">
      <c r="A300" s="145" t="s">
        <v>5</v>
      </c>
      <c r="B300" s="28">
        <v>44236</v>
      </c>
      <c r="C300" s="27" t="s">
        <v>1419</v>
      </c>
      <c r="D300" s="52"/>
      <c r="F300" s="120"/>
      <c r="G300" s="120"/>
      <c r="H300" s="120">
        <v>148.97999999999999</v>
      </c>
      <c r="I300" s="128"/>
      <c r="J300" s="27"/>
      <c r="K300" s="164"/>
      <c r="L300" s="27"/>
      <c r="N300" s="43" t="s">
        <v>688</v>
      </c>
      <c r="O300" s="135"/>
      <c r="P300" s="31">
        <f t="shared" si="4"/>
        <v>-642.03999999994994</v>
      </c>
      <c r="Q300" s="31">
        <f>SUBTOTAL(9,$F$2:F300)</f>
        <v>93017.139999999956</v>
      </c>
      <c r="R300" s="31">
        <f>SUBTOTAL(9,$G$2:G300)</f>
        <v>92375.1</v>
      </c>
    </row>
    <row r="301" spans="1:18" ht="15.75" customHeight="1">
      <c r="A301" s="145" t="s">
        <v>5</v>
      </c>
      <c r="B301" s="28">
        <v>44243</v>
      </c>
      <c r="C301" s="27" t="s">
        <v>791</v>
      </c>
      <c r="D301" s="52"/>
      <c r="F301" s="120"/>
      <c r="G301" s="120"/>
      <c r="H301" s="120">
        <v>2632</v>
      </c>
      <c r="I301" s="128"/>
      <c r="J301" s="27"/>
      <c r="K301" s="164"/>
      <c r="L301" s="27"/>
      <c r="N301" s="43" t="s">
        <v>688</v>
      </c>
      <c r="O301" s="135"/>
      <c r="P301" s="31">
        <f t="shared" si="4"/>
        <v>-642.03999999994994</v>
      </c>
      <c r="Q301" s="31">
        <f>SUBTOTAL(9,$F$2:F301)</f>
        <v>93017.139999999956</v>
      </c>
      <c r="R301" s="31">
        <f>SUBTOTAL(9,$G$2:G301)</f>
        <v>92375.1</v>
      </c>
    </row>
    <row r="302" spans="1:18" ht="15.75" customHeight="1">
      <c r="A302" s="145" t="s">
        <v>5</v>
      </c>
      <c r="B302" s="28">
        <v>44247</v>
      </c>
      <c r="C302" s="43" t="s">
        <v>1459</v>
      </c>
      <c r="D302" s="52"/>
      <c r="F302" s="120">
        <v>19.59</v>
      </c>
      <c r="G302" s="120"/>
      <c r="H302" s="120"/>
      <c r="I302" s="128" t="s">
        <v>91</v>
      </c>
      <c r="J302" s="27" t="s">
        <v>87</v>
      </c>
      <c r="K302" s="164"/>
      <c r="L302" s="27"/>
      <c r="N302" s="43" t="s">
        <v>688</v>
      </c>
      <c r="O302" s="135"/>
      <c r="P302" s="31">
        <f t="shared" si="4"/>
        <v>-661.62999999994645</v>
      </c>
      <c r="Q302" s="31">
        <f>SUBTOTAL(9,$F$2:F302)</f>
        <v>93036.729999999952</v>
      </c>
      <c r="R302" s="31">
        <f>SUBTOTAL(9,$G$2:G302)</f>
        <v>92375.1</v>
      </c>
    </row>
    <row r="303" spans="1:18" ht="15.75" customHeight="1">
      <c r="A303" s="145" t="s">
        <v>5</v>
      </c>
      <c r="B303" s="28">
        <v>44250</v>
      </c>
      <c r="C303" s="27" t="s">
        <v>1461</v>
      </c>
      <c r="D303" s="52"/>
      <c r="F303" s="120">
        <v>777.91</v>
      </c>
      <c r="G303" s="120"/>
      <c r="H303" s="120"/>
      <c r="I303" s="128" t="s">
        <v>89</v>
      </c>
      <c r="J303" s="27" t="s">
        <v>87</v>
      </c>
      <c r="K303" s="164"/>
      <c r="L303" s="27"/>
      <c r="N303" s="43" t="s">
        <v>688</v>
      </c>
      <c r="O303" s="135"/>
      <c r="P303" s="31">
        <f t="shared" si="4"/>
        <v>-1439.5399999999499</v>
      </c>
      <c r="Q303" s="31">
        <f>SUBTOTAL(9,$F$2:F303)</f>
        <v>93814.639999999956</v>
      </c>
      <c r="R303" s="31">
        <f>SUBTOTAL(9,$G$2:G303)</f>
        <v>92375.1</v>
      </c>
    </row>
    <row r="304" spans="1:18" ht="15.75" customHeight="1">
      <c r="A304" s="145" t="s">
        <v>5</v>
      </c>
      <c r="B304" s="28">
        <v>44250</v>
      </c>
      <c r="C304" s="27" t="s">
        <v>1462</v>
      </c>
      <c r="D304" s="52"/>
      <c r="F304" s="120">
        <v>315</v>
      </c>
      <c r="G304" s="120"/>
      <c r="H304" s="120"/>
      <c r="I304" s="128" t="s">
        <v>89</v>
      </c>
      <c r="J304" s="27" t="s">
        <v>87</v>
      </c>
      <c r="K304" s="164"/>
      <c r="L304" s="27"/>
      <c r="N304" s="43" t="s">
        <v>688</v>
      </c>
      <c r="O304" s="135"/>
      <c r="P304" s="31">
        <f t="shared" si="4"/>
        <v>-1754.5399999999499</v>
      </c>
      <c r="Q304" s="31">
        <f>SUBTOTAL(9,$F$2:F304)</f>
        <v>94129.639999999956</v>
      </c>
      <c r="R304" s="31">
        <f>SUBTOTAL(9,$G$2:G304)</f>
        <v>92375.1</v>
      </c>
    </row>
    <row r="305" spans="1:18" ht="15.75" customHeight="1">
      <c r="A305" s="145" t="s">
        <v>5</v>
      </c>
      <c r="B305" s="28">
        <v>44257</v>
      </c>
      <c r="C305" s="27" t="s">
        <v>1463</v>
      </c>
      <c r="D305" s="52"/>
      <c r="F305" s="120">
        <v>217.12</v>
      </c>
      <c r="G305" s="120"/>
      <c r="H305" s="120"/>
      <c r="I305" s="128" t="s">
        <v>89</v>
      </c>
      <c r="J305" s="27" t="s">
        <v>87</v>
      </c>
      <c r="K305" s="164"/>
      <c r="L305" s="27"/>
      <c r="N305" s="43" t="s">
        <v>688</v>
      </c>
      <c r="O305" s="135"/>
      <c r="P305" s="31">
        <f t="shared" si="4"/>
        <v>-1971.6599999999453</v>
      </c>
      <c r="Q305" s="31">
        <f>SUBTOTAL(9,$F$2:F305)</f>
        <v>94346.759999999951</v>
      </c>
      <c r="R305" s="31">
        <f>SUBTOTAL(9,$G$2:G305)</f>
        <v>92375.1</v>
      </c>
    </row>
    <row r="306" spans="1:18" ht="15.75" customHeight="1">
      <c r="A306" s="145" t="s">
        <v>5</v>
      </c>
      <c r="B306" s="28">
        <v>44259</v>
      </c>
      <c r="C306" s="43" t="s">
        <v>936</v>
      </c>
      <c r="D306" s="52"/>
      <c r="F306" s="120">
        <v>254.46</v>
      </c>
      <c r="G306" s="120"/>
      <c r="H306" s="120"/>
      <c r="I306" s="128" t="s">
        <v>91</v>
      </c>
      <c r="J306" s="27" t="s">
        <v>87</v>
      </c>
      <c r="K306" s="164"/>
      <c r="L306" s="27"/>
      <c r="N306" s="43" t="s">
        <v>688</v>
      </c>
      <c r="O306" s="135"/>
      <c r="P306" s="31">
        <f t="shared" si="4"/>
        <v>-2226.1199999999517</v>
      </c>
      <c r="Q306" s="31">
        <f>SUBTOTAL(9,$F$2:F306)</f>
        <v>94601.219999999958</v>
      </c>
      <c r="R306" s="31">
        <f>SUBTOTAL(9,$G$2:G306)</f>
        <v>92375.1</v>
      </c>
    </row>
    <row r="307" spans="1:18" ht="15.75" customHeight="1">
      <c r="A307" s="145" t="s">
        <v>5</v>
      </c>
      <c r="B307" s="28">
        <v>44259</v>
      </c>
      <c r="C307" s="43" t="s">
        <v>937</v>
      </c>
      <c r="D307" s="52"/>
      <c r="F307" s="120">
        <v>47.93</v>
      </c>
      <c r="G307" s="120"/>
      <c r="H307" s="120"/>
      <c r="I307" s="128" t="s">
        <v>91</v>
      </c>
      <c r="J307" s="27" t="s">
        <v>87</v>
      </c>
      <c r="K307" s="164"/>
      <c r="L307" s="27"/>
      <c r="N307" s="43" t="s">
        <v>688</v>
      </c>
      <c r="O307" s="135"/>
      <c r="P307" s="31">
        <f t="shared" si="4"/>
        <v>-2274.0499999999447</v>
      </c>
      <c r="Q307" s="31">
        <f>SUBTOTAL(9,$F$2:F307)</f>
        <v>94649.149999999951</v>
      </c>
      <c r="R307" s="31">
        <f>SUBTOTAL(9,$G$2:G307)</f>
        <v>92375.1</v>
      </c>
    </row>
    <row r="308" spans="1:18" ht="15.75" customHeight="1">
      <c r="A308" s="145" t="s">
        <v>5</v>
      </c>
      <c r="B308" s="28">
        <v>44275</v>
      </c>
      <c r="C308" s="43" t="s">
        <v>1464</v>
      </c>
      <c r="D308" s="52"/>
      <c r="F308" s="120">
        <v>19.670000000000002</v>
      </c>
      <c r="G308" s="120"/>
      <c r="H308" s="120"/>
      <c r="I308" s="128" t="s">
        <v>91</v>
      </c>
      <c r="J308" s="27" t="s">
        <v>87</v>
      </c>
      <c r="K308" s="164"/>
      <c r="L308" s="27"/>
      <c r="N308" s="43" t="s">
        <v>688</v>
      </c>
      <c r="O308" s="135"/>
      <c r="P308" s="31">
        <f t="shared" si="4"/>
        <v>-2293.719999999943</v>
      </c>
      <c r="Q308" s="31">
        <f>SUBTOTAL(9,$F$2:F308)</f>
        <v>94668.819999999949</v>
      </c>
      <c r="R308" s="31">
        <f>SUBTOTAL(9,$G$2:G308)</f>
        <v>92375.1</v>
      </c>
    </row>
    <row r="309" spans="1:18" ht="15.75" customHeight="1">
      <c r="A309" s="145" t="s">
        <v>5</v>
      </c>
      <c r="B309" s="28">
        <v>44277</v>
      </c>
      <c r="C309" s="27" t="s">
        <v>986</v>
      </c>
      <c r="D309" s="52"/>
      <c r="F309" s="120"/>
      <c r="G309" s="120"/>
      <c r="H309" s="120">
        <v>148.97999999999999</v>
      </c>
      <c r="I309" s="128"/>
      <c r="J309" s="27"/>
      <c r="K309" s="164"/>
      <c r="L309" s="27"/>
      <c r="N309" s="43" t="s">
        <v>688</v>
      </c>
      <c r="O309" s="135"/>
      <c r="P309" s="31">
        <f t="shared" si="4"/>
        <v>-2293.719999999943</v>
      </c>
      <c r="Q309" s="31">
        <f>SUBTOTAL(9,$F$2:F309)</f>
        <v>94668.819999999949</v>
      </c>
      <c r="R309" s="31">
        <f>SUBTOTAL(9,$G$2:G309)</f>
        <v>92375.1</v>
      </c>
    </row>
    <row r="310" spans="1:18" ht="15.75" customHeight="1">
      <c r="A310" s="145" t="s">
        <v>5</v>
      </c>
      <c r="B310" s="28">
        <v>44291</v>
      </c>
      <c r="C310" s="27" t="s">
        <v>1467</v>
      </c>
      <c r="D310" s="52"/>
      <c r="F310" s="120"/>
      <c r="G310" s="120"/>
      <c r="H310" s="120">
        <v>2124.7199999999998</v>
      </c>
      <c r="I310" s="128"/>
      <c r="J310" s="27"/>
      <c r="K310" s="164"/>
      <c r="L310" s="27"/>
      <c r="N310" s="43" t="s">
        <v>688</v>
      </c>
      <c r="O310" s="135"/>
      <c r="P310" s="31">
        <f t="shared" si="4"/>
        <v>-2293.719999999943</v>
      </c>
      <c r="Q310" s="31">
        <f>SUBTOTAL(9,$F$2:F310)</f>
        <v>94668.819999999949</v>
      </c>
      <c r="R310" s="31">
        <f>SUBTOTAL(9,$G$2:G310)</f>
        <v>92375.1</v>
      </c>
    </row>
    <row r="311" spans="1:18" ht="15.75" customHeight="1">
      <c r="A311" s="145" t="s">
        <v>5</v>
      </c>
      <c r="B311" s="28">
        <v>44297</v>
      </c>
      <c r="C311" s="27" t="s">
        <v>1465</v>
      </c>
      <c r="D311" s="52"/>
      <c r="F311" s="120"/>
      <c r="G311" s="120">
        <v>6309.23</v>
      </c>
      <c r="H311" s="120"/>
      <c r="I311" s="128" t="s">
        <v>91</v>
      </c>
      <c r="J311" s="27" t="s">
        <v>87</v>
      </c>
      <c r="K311" s="164"/>
      <c r="L311" s="27"/>
      <c r="N311" s="43" t="s">
        <v>688</v>
      </c>
      <c r="O311" s="135"/>
      <c r="P311" s="31">
        <f t="shared" si="4"/>
        <v>4015.510000000053</v>
      </c>
      <c r="Q311" s="31">
        <f>SUBTOTAL(9,$F$2:F311)</f>
        <v>94668.819999999949</v>
      </c>
      <c r="R311" s="31">
        <f>SUBTOTAL(9,$G$2:G311)</f>
        <v>98684.33</v>
      </c>
    </row>
    <row r="312" spans="1:18" ht="15.75" customHeight="1">
      <c r="A312" s="145" t="s">
        <v>5</v>
      </c>
      <c r="B312" s="28">
        <v>44298</v>
      </c>
      <c r="C312" s="27" t="s">
        <v>1466</v>
      </c>
      <c r="D312" s="52"/>
      <c r="F312" s="120">
        <v>6309.23</v>
      </c>
      <c r="G312" s="120"/>
      <c r="H312" s="120"/>
      <c r="I312" s="128"/>
      <c r="J312" s="27"/>
      <c r="K312" s="164"/>
      <c r="L312" s="27"/>
      <c r="N312" s="43" t="s">
        <v>688</v>
      </c>
      <c r="O312" s="135"/>
      <c r="P312" s="31">
        <f t="shared" si="4"/>
        <v>-2293.719999999943</v>
      </c>
      <c r="Q312" s="31">
        <f>SUBTOTAL(9,$F$2:F312)</f>
        <v>100978.04999999994</v>
      </c>
      <c r="R312" s="31">
        <f>SUBTOTAL(9,$G$2:G312)</f>
        <v>98684.33</v>
      </c>
    </row>
    <row r="313" spans="1:18" ht="15.75" customHeight="1">
      <c r="A313" s="145" t="s">
        <v>5</v>
      </c>
      <c r="B313" s="28">
        <v>44298</v>
      </c>
      <c r="C313" s="27" t="s">
        <v>1444</v>
      </c>
      <c r="D313" s="52"/>
      <c r="F313" s="120"/>
      <c r="G313" s="120">
        <v>4500</v>
      </c>
      <c r="H313" s="120"/>
      <c r="I313" s="128" t="s">
        <v>91</v>
      </c>
      <c r="J313" s="27" t="s">
        <v>87</v>
      </c>
      <c r="K313" s="164"/>
      <c r="L313" s="27"/>
      <c r="N313" s="43" t="s">
        <v>688</v>
      </c>
      <c r="O313" s="135"/>
      <c r="P313" s="31">
        <f t="shared" si="4"/>
        <v>2206.280000000057</v>
      </c>
      <c r="Q313" s="31">
        <f>SUBTOTAL(9,$F$2:F313)</f>
        <v>100978.04999999994</v>
      </c>
      <c r="R313" s="31">
        <f>SUBTOTAL(9,$G$2:G313)</f>
        <v>103184.33</v>
      </c>
    </row>
    <row r="314" spans="1:18" ht="15.75" customHeight="1">
      <c r="A314" s="145" t="s">
        <v>5</v>
      </c>
      <c r="B314" s="28">
        <v>44308</v>
      </c>
      <c r="C314" s="27" t="s">
        <v>986</v>
      </c>
      <c r="D314" s="52"/>
      <c r="F314" s="120"/>
      <c r="G314" s="120"/>
      <c r="H314" s="120">
        <v>148.97999999999999</v>
      </c>
      <c r="I314" s="128"/>
      <c r="J314" s="27"/>
      <c r="K314" s="164"/>
      <c r="L314" s="27"/>
      <c r="N314" s="43" t="s">
        <v>688</v>
      </c>
      <c r="O314" s="135"/>
      <c r="P314" s="31">
        <f t="shared" si="4"/>
        <v>2206.280000000057</v>
      </c>
      <c r="Q314" s="31">
        <f>SUBTOTAL(9,$F$2:F314)</f>
        <v>100978.04999999994</v>
      </c>
      <c r="R314" s="31">
        <f>SUBTOTAL(9,$G$2:G314)</f>
        <v>103184.33</v>
      </c>
    </row>
    <row r="315" spans="1:18" ht="15.75" customHeight="1">
      <c r="A315" s="145" t="s">
        <v>5</v>
      </c>
      <c r="B315" s="28">
        <v>44313</v>
      </c>
      <c r="C315" s="27" t="s">
        <v>1468</v>
      </c>
      <c r="D315" s="52"/>
      <c r="F315" s="120">
        <v>790.19</v>
      </c>
      <c r="G315" s="120"/>
      <c r="H315" s="120"/>
      <c r="I315" s="128" t="s">
        <v>89</v>
      </c>
      <c r="J315" s="27"/>
      <c r="K315" s="164"/>
      <c r="L315" s="27"/>
      <c r="N315" s="43" t="s">
        <v>688</v>
      </c>
      <c r="O315" s="135"/>
      <c r="P315" s="31">
        <f t="shared" si="4"/>
        <v>1416.0900000000547</v>
      </c>
      <c r="Q315" s="31">
        <f>SUBTOTAL(9,$F$2:F315)</f>
        <v>101768.23999999995</v>
      </c>
      <c r="R315" s="31">
        <f>SUBTOTAL(9,$G$2:G315)</f>
        <v>103184.33</v>
      </c>
    </row>
    <row r="316" spans="1:18" ht="15.75" customHeight="1">
      <c r="A316" s="145" t="s">
        <v>5</v>
      </c>
      <c r="B316" s="28">
        <v>44320</v>
      </c>
      <c r="C316" s="27" t="s">
        <v>1432</v>
      </c>
      <c r="D316" s="52"/>
      <c r="F316" s="120">
        <v>357.8</v>
      </c>
      <c r="G316" s="120"/>
      <c r="H316" s="120"/>
      <c r="I316" s="128" t="s">
        <v>89</v>
      </c>
      <c r="J316" s="27"/>
      <c r="K316" s="164"/>
      <c r="L316" s="27"/>
      <c r="N316" s="43" t="s">
        <v>688</v>
      </c>
      <c r="O316" s="135"/>
      <c r="P316" s="31">
        <f t="shared" si="4"/>
        <v>1058.2900000000518</v>
      </c>
      <c r="Q316" s="31">
        <f>SUBTOTAL(9,$F$2:F316)</f>
        <v>102126.03999999995</v>
      </c>
      <c r="R316" s="31">
        <f>SUBTOTAL(9,$G$2:G316)</f>
        <v>103184.33</v>
      </c>
    </row>
    <row r="317" spans="1:18" ht="15.75" customHeight="1">
      <c r="A317" s="145" t="s">
        <v>5</v>
      </c>
      <c r="B317" s="28">
        <v>44320</v>
      </c>
      <c r="C317" s="27" t="s">
        <v>1469</v>
      </c>
      <c r="D317" s="52"/>
      <c r="F317" s="120">
        <v>315</v>
      </c>
      <c r="G317" s="120"/>
      <c r="H317" s="120"/>
      <c r="I317" s="128" t="s">
        <v>91</v>
      </c>
      <c r="J317" s="27" t="s">
        <v>87</v>
      </c>
      <c r="K317" s="164" t="s">
        <v>1470</v>
      </c>
      <c r="L317" s="27"/>
      <c r="N317" s="43" t="s">
        <v>688</v>
      </c>
      <c r="O317" s="135"/>
      <c r="P317" s="31">
        <f t="shared" si="4"/>
        <v>743.2900000000518</v>
      </c>
      <c r="Q317" s="31">
        <f>SUBTOTAL(9,$F$2:F317)</f>
        <v>102441.03999999995</v>
      </c>
      <c r="R317" s="31">
        <f>SUBTOTAL(9,$G$2:G317)</f>
        <v>103184.33</v>
      </c>
    </row>
    <row r="318" spans="1:18" ht="15.75" customHeight="1">
      <c r="A318" s="145" t="s">
        <v>5</v>
      </c>
      <c r="B318" s="28">
        <v>44325</v>
      </c>
      <c r="C318" s="27" t="s">
        <v>1471</v>
      </c>
      <c r="D318" s="52"/>
      <c r="F318" s="120"/>
      <c r="G318" s="120"/>
      <c r="H318" s="120">
        <v>12636</v>
      </c>
      <c r="I318" s="128"/>
      <c r="J318" s="27"/>
      <c r="K318" s="164" t="s">
        <v>891</v>
      </c>
      <c r="L318" s="27">
        <v>451</v>
      </c>
      <c r="N318" s="43" t="s">
        <v>688</v>
      </c>
      <c r="O318" s="135"/>
      <c r="P318" s="31">
        <f t="shared" si="4"/>
        <v>743.2900000000518</v>
      </c>
      <c r="Q318" s="31">
        <f>SUBTOTAL(9,$F$2:F318)</f>
        <v>102441.03999999995</v>
      </c>
      <c r="R318" s="31">
        <f>SUBTOTAL(9,$G$2:G318)</f>
        <v>103184.33</v>
      </c>
    </row>
    <row r="319" spans="1:18" ht="15.75" customHeight="1">
      <c r="A319" s="145" t="s">
        <v>5</v>
      </c>
      <c r="B319" s="28">
        <v>44325</v>
      </c>
      <c r="C319" s="27" t="s">
        <v>791</v>
      </c>
      <c r="D319" s="52"/>
      <c r="F319" s="120"/>
      <c r="G319" s="120"/>
      <c r="H319" s="120">
        <v>2275</v>
      </c>
      <c r="I319" s="128"/>
      <c r="J319" s="27"/>
      <c r="K319" s="164"/>
      <c r="L319" s="27" t="s">
        <v>1472</v>
      </c>
      <c r="N319" s="43" t="s">
        <v>688</v>
      </c>
      <c r="O319" s="135"/>
      <c r="P319" s="31">
        <f t="shared" si="4"/>
        <v>743.2900000000518</v>
      </c>
      <c r="Q319" s="31">
        <f>SUBTOTAL(9,$F$2:F319)</f>
        <v>102441.03999999995</v>
      </c>
      <c r="R319" s="31">
        <f>SUBTOTAL(9,$G$2:G319)</f>
        <v>103184.33</v>
      </c>
    </row>
    <row r="320" spans="1:18" ht="15.75" customHeight="1">
      <c r="A320" s="145" t="s">
        <v>5</v>
      </c>
      <c r="B320" s="28">
        <v>44327</v>
      </c>
      <c r="C320" s="27" t="s">
        <v>1473</v>
      </c>
      <c r="D320" s="52"/>
      <c r="F320" s="120">
        <v>250</v>
      </c>
      <c r="G320" s="120"/>
      <c r="H320" s="120"/>
      <c r="I320" s="128" t="s">
        <v>91</v>
      </c>
      <c r="J320" s="27" t="s">
        <v>87</v>
      </c>
      <c r="K320" s="164" t="s">
        <v>832</v>
      </c>
      <c r="L320" s="27">
        <v>529</v>
      </c>
      <c r="N320" s="43" t="s">
        <v>688</v>
      </c>
      <c r="O320" s="135"/>
      <c r="P320" s="31">
        <f t="shared" si="4"/>
        <v>493.2900000000518</v>
      </c>
      <c r="Q320" s="31">
        <f>SUBTOTAL(9,$F$2:F320)</f>
        <v>102691.03999999995</v>
      </c>
      <c r="R320" s="31">
        <f>SUBTOTAL(9,$G$2:G320)</f>
        <v>103184.33</v>
      </c>
    </row>
    <row r="321" spans="1:18" ht="15.75" customHeight="1">
      <c r="A321" s="145" t="s">
        <v>5</v>
      </c>
      <c r="B321" s="28">
        <v>44339</v>
      </c>
      <c r="C321" s="27" t="s">
        <v>986</v>
      </c>
      <c r="D321" s="52"/>
      <c r="F321" s="120"/>
      <c r="G321" s="120"/>
      <c r="H321" s="120">
        <v>148.97999999999999</v>
      </c>
      <c r="I321" s="128"/>
      <c r="J321" s="27"/>
      <c r="K321" s="164"/>
      <c r="L321" s="27"/>
      <c r="N321" s="43" t="s">
        <v>688</v>
      </c>
      <c r="O321" s="135"/>
      <c r="P321" s="31">
        <f t="shared" si="4"/>
        <v>493.2900000000518</v>
      </c>
      <c r="Q321" s="31">
        <f>SUBTOTAL(9,$F$2:F321)</f>
        <v>102691.03999999995</v>
      </c>
      <c r="R321" s="31">
        <f>SUBTOTAL(9,$G$2:G321)</f>
        <v>103184.33</v>
      </c>
    </row>
    <row r="322" spans="1:18" ht="15.75" customHeight="1">
      <c r="A322" s="145" t="s">
        <v>5</v>
      </c>
      <c r="B322" s="28">
        <v>44355</v>
      </c>
      <c r="C322" s="43" t="s">
        <v>896</v>
      </c>
      <c r="D322" s="52"/>
      <c r="F322" s="120">
        <v>254.43</v>
      </c>
      <c r="G322" s="120"/>
      <c r="H322" s="120"/>
      <c r="I322" s="128" t="s">
        <v>91</v>
      </c>
      <c r="J322" s="27" t="s">
        <v>87</v>
      </c>
      <c r="K322" s="164"/>
      <c r="L322" s="27"/>
      <c r="N322" s="43" t="s">
        <v>688</v>
      </c>
      <c r="O322" s="135"/>
      <c r="P322" s="31">
        <f t="shared" ref="P322:P385" si="5">R322-Q322</f>
        <v>238.86000000005879</v>
      </c>
      <c r="Q322" s="31">
        <f>SUBTOTAL(9,$F$2:F322)</f>
        <v>102945.46999999994</v>
      </c>
      <c r="R322" s="31">
        <f>SUBTOTAL(9,$G$2:G322)</f>
        <v>103184.33</v>
      </c>
    </row>
    <row r="323" spans="1:18" ht="15.75" customHeight="1">
      <c r="A323" s="145" t="s">
        <v>5</v>
      </c>
      <c r="B323" s="28">
        <v>44355</v>
      </c>
      <c r="C323" s="43" t="s">
        <v>897</v>
      </c>
      <c r="D323" s="52"/>
      <c r="F323" s="120">
        <v>47.97</v>
      </c>
      <c r="G323" s="120"/>
      <c r="H323" s="120"/>
      <c r="I323" s="128" t="s">
        <v>91</v>
      </c>
      <c r="J323" s="27" t="s">
        <v>87</v>
      </c>
      <c r="K323" s="164"/>
      <c r="L323" s="27"/>
      <c r="N323" s="43" t="s">
        <v>688</v>
      </c>
      <c r="O323" s="135"/>
      <c r="P323" s="31">
        <f t="shared" si="5"/>
        <v>190.89000000005763</v>
      </c>
      <c r="Q323" s="31">
        <f>SUBTOTAL(9,$F$2:F323)</f>
        <v>102993.43999999994</v>
      </c>
      <c r="R323" s="31">
        <f>SUBTOTAL(9,$G$2:G323)</f>
        <v>103184.33</v>
      </c>
    </row>
    <row r="324" spans="1:18" ht="15.75" customHeight="1">
      <c r="A324" s="145" t="s">
        <v>5</v>
      </c>
      <c r="B324" s="28">
        <v>44367</v>
      </c>
      <c r="C324" s="43" t="s">
        <v>898</v>
      </c>
      <c r="D324" s="52"/>
      <c r="F324" s="120">
        <v>19.559999999999999</v>
      </c>
      <c r="G324" s="120"/>
      <c r="H324" s="120"/>
      <c r="I324" s="128" t="s">
        <v>91</v>
      </c>
      <c r="J324" s="27" t="s">
        <v>87</v>
      </c>
      <c r="K324" s="164"/>
      <c r="L324" s="27"/>
      <c r="N324" s="43" t="s">
        <v>688</v>
      </c>
      <c r="O324" s="135"/>
      <c r="P324" s="31">
        <f t="shared" si="5"/>
        <v>171.33000000005995</v>
      </c>
      <c r="Q324" s="31">
        <f>SUBTOTAL(9,$F$2:F324)</f>
        <v>103012.99999999994</v>
      </c>
      <c r="R324" s="31">
        <f>SUBTOTAL(9,$G$2:G324)</f>
        <v>103184.33</v>
      </c>
    </row>
    <row r="325" spans="1:18" ht="15.75" customHeight="1">
      <c r="A325" s="145" t="s">
        <v>5</v>
      </c>
      <c r="B325" s="28">
        <v>44375</v>
      </c>
      <c r="C325" s="27" t="s">
        <v>1474</v>
      </c>
      <c r="D325" s="52"/>
      <c r="F325" s="120">
        <v>725.99</v>
      </c>
      <c r="G325" s="120"/>
      <c r="H325" s="120"/>
      <c r="I325" s="128" t="s">
        <v>89</v>
      </c>
      <c r="J325" s="27"/>
      <c r="K325" s="164"/>
      <c r="L325" s="27"/>
      <c r="N325" s="43" t="s">
        <v>688</v>
      </c>
      <c r="O325" s="135"/>
      <c r="P325" s="31">
        <f t="shared" si="5"/>
        <v>-554.65999999994528</v>
      </c>
      <c r="Q325" s="31">
        <f>SUBTOTAL(9,$F$2:F325)</f>
        <v>103738.98999999995</v>
      </c>
      <c r="R325" s="31">
        <f>SUBTOTAL(9,$G$2:G325)</f>
        <v>103184.33</v>
      </c>
    </row>
    <row r="326" spans="1:18" ht="15.75" customHeight="1">
      <c r="A326" s="145" t="s">
        <v>5</v>
      </c>
      <c r="B326" s="28">
        <v>44383</v>
      </c>
      <c r="C326" s="27" t="s">
        <v>1475</v>
      </c>
      <c r="D326" s="52"/>
      <c r="F326" s="120">
        <v>357.54</v>
      </c>
      <c r="G326" s="120"/>
      <c r="H326" s="120"/>
      <c r="I326" s="128" t="s">
        <v>89</v>
      </c>
      <c r="J326" s="27" t="s">
        <v>87</v>
      </c>
      <c r="K326" s="164"/>
      <c r="L326" s="27"/>
      <c r="N326" s="43" t="s">
        <v>688</v>
      </c>
      <c r="O326" s="135"/>
      <c r="P326" s="31">
        <f t="shared" si="5"/>
        <v>-912.19999999993888</v>
      </c>
      <c r="Q326" s="31">
        <f>SUBTOTAL(9,$F$2:F326)</f>
        <v>104096.52999999994</v>
      </c>
      <c r="R326" s="31">
        <f>SUBTOTAL(9,$G$2:G326)</f>
        <v>103184.33</v>
      </c>
    </row>
    <row r="327" spans="1:18" ht="15.75" customHeight="1">
      <c r="A327" s="145" t="s">
        <v>5</v>
      </c>
      <c r="B327" s="28">
        <v>44387</v>
      </c>
      <c r="C327" s="27" t="s">
        <v>986</v>
      </c>
      <c r="D327" s="52"/>
      <c r="F327" s="120"/>
      <c r="G327" s="120"/>
      <c r="H327" s="120">
        <v>148.97999999999999</v>
      </c>
      <c r="I327" s="128"/>
      <c r="J327" s="27"/>
      <c r="K327" s="164"/>
      <c r="L327" s="27"/>
      <c r="N327" s="43" t="s">
        <v>688</v>
      </c>
      <c r="O327" s="135"/>
      <c r="P327" s="31">
        <f t="shared" si="5"/>
        <v>-912.19999999993888</v>
      </c>
      <c r="Q327" s="31">
        <f>SUBTOTAL(9,$F$2:F327)</f>
        <v>104096.52999999994</v>
      </c>
      <c r="R327" s="31">
        <f>SUBTOTAL(9,$G$2:G327)</f>
        <v>103184.33</v>
      </c>
    </row>
    <row r="328" spans="1:18" ht="15.75" customHeight="1">
      <c r="A328" s="145" t="s">
        <v>5</v>
      </c>
      <c r="B328" s="28">
        <v>44405</v>
      </c>
      <c r="C328" s="27" t="s">
        <v>953</v>
      </c>
      <c r="D328" s="52"/>
      <c r="F328" s="120">
        <v>702</v>
      </c>
      <c r="G328" s="120"/>
      <c r="H328" s="120"/>
      <c r="I328" s="128" t="s">
        <v>91</v>
      </c>
      <c r="J328" s="27" t="s">
        <v>87</v>
      </c>
      <c r="K328" s="164" t="s">
        <v>953</v>
      </c>
      <c r="L328" s="27">
        <v>930</v>
      </c>
      <c r="N328" s="43" t="s">
        <v>688</v>
      </c>
      <c r="O328" s="135"/>
      <c r="P328" s="31">
        <f t="shared" si="5"/>
        <v>-1614.1999999999389</v>
      </c>
      <c r="Q328" s="31">
        <f>SUBTOTAL(9,$F$2:F328)</f>
        <v>104798.52999999994</v>
      </c>
      <c r="R328" s="31">
        <f>SUBTOTAL(9,$G$2:G328)</f>
        <v>103184.33</v>
      </c>
    </row>
    <row r="329" spans="1:18" ht="15.75" customHeight="1">
      <c r="A329" s="145" t="s">
        <v>5</v>
      </c>
      <c r="B329" s="28">
        <v>44405</v>
      </c>
      <c r="C329" s="27" t="s">
        <v>791</v>
      </c>
      <c r="D329" s="52"/>
      <c r="F329" s="120">
        <v>1673</v>
      </c>
      <c r="G329" s="120"/>
      <c r="H329" s="120"/>
      <c r="I329" s="128" t="s">
        <v>91</v>
      </c>
      <c r="J329" s="27" t="s">
        <v>87</v>
      </c>
      <c r="K329" s="164" t="s">
        <v>791</v>
      </c>
      <c r="L329" s="27">
        <v>275</v>
      </c>
      <c r="N329" s="43" t="s">
        <v>688</v>
      </c>
      <c r="O329" s="135"/>
      <c r="P329" s="31">
        <f t="shared" si="5"/>
        <v>-3287.1999999999389</v>
      </c>
      <c r="Q329" s="31">
        <f>SUBTOTAL(9,$F$2:F329)</f>
        <v>106471.52999999994</v>
      </c>
      <c r="R329" s="31">
        <f>SUBTOTAL(9,$G$2:G329)</f>
        <v>103184.33</v>
      </c>
    </row>
    <row r="330" spans="1:18" ht="15.75" customHeight="1">
      <c r="A330" s="145" t="s">
        <v>5</v>
      </c>
      <c r="B330" s="28">
        <v>44405</v>
      </c>
      <c r="C330" s="27" t="s">
        <v>1444</v>
      </c>
      <c r="D330" s="52"/>
      <c r="F330" s="120"/>
      <c r="G330" s="120">
        <v>4000</v>
      </c>
      <c r="H330" s="120"/>
      <c r="I330" s="128" t="s">
        <v>91</v>
      </c>
      <c r="J330" s="27" t="s">
        <v>87</v>
      </c>
      <c r="K330" s="164"/>
      <c r="L330" s="27"/>
      <c r="N330" s="43" t="s">
        <v>688</v>
      </c>
      <c r="O330" s="135"/>
      <c r="P330" s="31">
        <f t="shared" si="5"/>
        <v>712.80000000006112</v>
      </c>
      <c r="Q330" s="31">
        <f>SUBTOTAL(9,$F$2:F330)</f>
        <v>106471.52999999994</v>
      </c>
      <c r="R330" s="31">
        <f>SUBTOTAL(9,$G$2:G330)</f>
        <v>107184.33</v>
      </c>
    </row>
    <row r="331" spans="1:18" ht="15.75" customHeight="1">
      <c r="A331" s="145" t="s">
        <v>5</v>
      </c>
      <c r="B331" s="28">
        <v>44406</v>
      </c>
      <c r="C331" s="43" t="s">
        <v>1467</v>
      </c>
      <c r="D331" s="52"/>
      <c r="F331" s="120">
        <v>1412</v>
      </c>
      <c r="G331" s="120"/>
      <c r="H331" s="120"/>
      <c r="I331" s="128" t="s">
        <v>89</v>
      </c>
      <c r="J331" s="27" t="s">
        <v>87</v>
      </c>
      <c r="K331" s="164"/>
      <c r="L331" s="27"/>
      <c r="N331" s="43" t="s">
        <v>688</v>
      </c>
      <c r="O331" s="135"/>
      <c r="P331" s="31">
        <f t="shared" si="5"/>
        <v>-699.19999999993888</v>
      </c>
      <c r="Q331" s="31">
        <f>SUBTOTAL(9,$F$2:F331)</f>
        <v>107883.52999999994</v>
      </c>
      <c r="R331" s="31">
        <f>SUBTOTAL(9,$G$2:G331)</f>
        <v>107184.33</v>
      </c>
    </row>
    <row r="332" spans="1:18" ht="15.75" customHeight="1">
      <c r="A332" s="145" t="s">
        <v>5</v>
      </c>
      <c r="B332" s="28">
        <v>44419</v>
      </c>
      <c r="C332" s="43" t="s">
        <v>162</v>
      </c>
      <c r="D332" s="52"/>
      <c r="F332" s="120">
        <v>91.71</v>
      </c>
      <c r="G332" s="120"/>
      <c r="H332" s="120"/>
      <c r="I332" s="128"/>
      <c r="J332" s="27"/>
      <c r="K332" s="164"/>
      <c r="L332" s="27"/>
      <c r="N332" s="43" t="s">
        <v>688</v>
      </c>
      <c r="O332" s="135"/>
      <c r="P332" s="31">
        <f t="shared" si="5"/>
        <v>-790.90999999994528</v>
      </c>
      <c r="Q332" s="31">
        <f>SUBTOTAL(9,$F$2:F332)</f>
        <v>107975.23999999995</v>
      </c>
      <c r="R332" s="31">
        <f>SUBTOTAL(9,$G$2:G332)</f>
        <v>107184.33</v>
      </c>
    </row>
    <row r="333" spans="1:18" ht="15.75" customHeight="1">
      <c r="A333" s="145" t="s">
        <v>5</v>
      </c>
      <c r="B333" s="28">
        <v>44420</v>
      </c>
      <c r="C333" s="27" t="s">
        <v>986</v>
      </c>
      <c r="D333" s="52"/>
      <c r="F333" s="120"/>
      <c r="G333" s="120"/>
      <c r="H333" s="120">
        <v>148.97999999999999</v>
      </c>
      <c r="I333" s="128"/>
      <c r="J333" s="27"/>
      <c r="K333" s="164"/>
      <c r="L333" s="27"/>
      <c r="N333" s="43" t="s">
        <v>688</v>
      </c>
      <c r="O333" s="135"/>
      <c r="P333" s="31">
        <f t="shared" si="5"/>
        <v>-790.90999999994528</v>
      </c>
      <c r="Q333" s="31">
        <f>SUBTOTAL(9,$F$2:F333)</f>
        <v>107975.23999999995</v>
      </c>
      <c r="R333" s="31">
        <f>SUBTOTAL(9,$G$2:G333)</f>
        <v>107184.33</v>
      </c>
    </row>
    <row r="334" spans="1:18" ht="15.75" customHeight="1">
      <c r="A334" s="145" t="s">
        <v>5</v>
      </c>
      <c r="B334" s="28">
        <v>44428</v>
      </c>
      <c r="C334" s="43" t="s">
        <v>1476</v>
      </c>
      <c r="D334" s="52"/>
      <c r="F334" s="120">
        <v>20.420000000000002</v>
      </c>
      <c r="G334" s="120"/>
      <c r="H334" s="120"/>
      <c r="I334" s="128"/>
      <c r="J334" s="27"/>
      <c r="K334" s="164"/>
      <c r="L334" s="27"/>
      <c r="N334" s="43" t="s">
        <v>688</v>
      </c>
      <c r="O334" s="135"/>
      <c r="P334" s="31">
        <f t="shared" si="5"/>
        <v>-811.32999999994354</v>
      </c>
      <c r="Q334" s="31">
        <f>SUBTOTAL(9,$F$2:F334)</f>
        <v>107995.65999999995</v>
      </c>
      <c r="R334" s="31">
        <f>SUBTOTAL(9,$G$2:G334)</f>
        <v>107184.33</v>
      </c>
    </row>
    <row r="335" spans="1:18" ht="15.75" customHeight="1">
      <c r="A335" s="145" t="s">
        <v>5</v>
      </c>
      <c r="B335" s="28">
        <v>44434</v>
      </c>
      <c r="C335" s="43" t="s">
        <v>1477</v>
      </c>
      <c r="D335" s="52"/>
      <c r="F335" s="120">
        <v>790.19</v>
      </c>
      <c r="G335" s="120"/>
      <c r="H335" s="120"/>
      <c r="I335" s="128" t="s">
        <v>89</v>
      </c>
      <c r="J335" s="27" t="s">
        <v>87</v>
      </c>
      <c r="K335" s="164"/>
      <c r="L335" s="27"/>
      <c r="N335" s="43" t="s">
        <v>688</v>
      </c>
      <c r="O335" s="135"/>
      <c r="P335" s="31">
        <f t="shared" si="5"/>
        <v>-1601.5199999999459</v>
      </c>
      <c r="Q335" s="31">
        <f>SUBTOTAL(9,$F$2:F335)</f>
        <v>108785.84999999995</v>
      </c>
      <c r="R335" s="31">
        <f>SUBTOTAL(9,$G$2:G335)</f>
        <v>107184.33</v>
      </c>
    </row>
    <row r="336" spans="1:18" ht="15.75" customHeight="1">
      <c r="A336" s="145" t="s">
        <v>5</v>
      </c>
      <c r="B336" s="28">
        <v>44439</v>
      </c>
      <c r="C336" s="27" t="s">
        <v>1478</v>
      </c>
      <c r="D336" s="52"/>
      <c r="F336" s="120">
        <v>2408</v>
      </c>
      <c r="G336" s="120"/>
      <c r="H336" s="120"/>
      <c r="I336" s="128" t="s">
        <v>89</v>
      </c>
      <c r="J336" s="27" t="s">
        <v>87</v>
      </c>
      <c r="K336" s="164"/>
      <c r="L336" s="27"/>
      <c r="N336" s="43" t="s">
        <v>688</v>
      </c>
      <c r="O336" s="135"/>
      <c r="P336" s="31">
        <f t="shared" si="5"/>
        <v>-4009.5199999999459</v>
      </c>
      <c r="Q336" s="31">
        <f>SUBTOTAL(9,$F$2:F336)</f>
        <v>111193.84999999995</v>
      </c>
      <c r="R336" s="31">
        <f>SUBTOTAL(9,$G$2:G336)</f>
        <v>107184.33</v>
      </c>
    </row>
    <row r="337" spans="1:18" ht="15.75" customHeight="1">
      <c r="A337" s="145" t="s">
        <v>5</v>
      </c>
      <c r="B337" s="28">
        <v>44441</v>
      </c>
      <c r="C337" s="27" t="s">
        <v>986</v>
      </c>
      <c r="D337" s="52"/>
      <c r="F337" s="120"/>
      <c r="G337" s="120"/>
      <c r="H337" s="120">
        <v>148.97999999999999</v>
      </c>
      <c r="I337" s="128"/>
      <c r="J337" s="27"/>
      <c r="K337" s="164"/>
      <c r="L337" s="27"/>
      <c r="N337" s="43" t="s">
        <v>688</v>
      </c>
      <c r="O337" s="135"/>
      <c r="P337" s="31">
        <f t="shared" si="5"/>
        <v>-4009.5199999999459</v>
      </c>
      <c r="Q337" s="31">
        <f>SUBTOTAL(9,$F$2:F337)</f>
        <v>111193.84999999995</v>
      </c>
      <c r="R337" s="31">
        <f>SUBTOTAL(9,$G$2:G337)</f>
        <v>107184.33</v>
      </c>
    </row>
    <row r="338" spans="1:18" ht="15.75" customHeight="1">
      <c r="A338" s="145" t="s">
        <v>5</v>
      </c>
      <c r="B338" s="28">
        <v>44442</v>
      </c>
      <c r="C338" s="27" t="s">
        <v>1479</v>
      </c>
      <c r="D338" s="52"/>
      <c r="F338" s="120">
        <v>265.38</v>
      </c>
      <c r="G338" s="120"/>
      <c r="H338" s="120"/>
      <c r="I338" s="128" t="s">
        <v>89</v>
      </c>
      <c r="J338" s="27"/>
      <c r="K338" s="164"/>
      <c r="L338" s="27"/>
      <c r="N338" s="43" t="s">
        <v>688</v>
      </c>
      <c r="O338" s="135">
        <v>44495</v>
      </c>
      <c r="P338" s="31">
        <f t="shared" si="5"/>
        <v>-4274.8999999999505</v>
      </c>
      <c r="Q338" s="31">
        <f>SUBTOTAL(9,$F$2:F338)</f>
        <v>111459.22999999995</v>
      </c>
      <c r="R338" s="31">
        <f>SUBTOTAL(9,$G$2:G338)</f>
        <v>107184.33</v>
      </c>
    </row>
    <row r="339" spans="1:18" ht="15.75" customHeight="1">
      <c r="A339" s="145" t="s">
        <v>5</v>
      </c>
      <c r="B339" s="28">
        <v>44474</v>
      </c>
      <c r="C339" s="52" t="s">
        <v>1486</v>
      </c>
      <c r="D339" s="52"/>
      <c r="E339" s="27"/>
      <c r="F339" s="14"/>
      <c r="G339" s="120"/>
      <c r="H339" s="120">
        <v>-24.44</v>
      </c>
      <c r="I339" s="27"/>
      <c r="J339" s="43"/>
      <c r="K339" s="164" t="s">
        <v>793</v>
      </c>
      <c r="L339" s="27">
        <v>740023871</v>
      </c>
      <c r="M339" s="128"/>
      <c r="N339" s="43" t="s">
        <v>688</v>
      </c>
      <c r="O339" s="135"/>
      <c r="P339" s="31">
        <f t="shared" si="5"/>
        <v>-4274.8999999999505</v>
      </c>
      <c r="Q339" s="31">
        <f>SUBTOTAL(9,$F$2:F339)</f>
        <v>111459.22999999995</v>
      </c>
      <c r="R339" s="31">
        <f>SUBTOTAL(9,$G$2:G339)</f>
        <v>107184.33</v>
      </c>
    </row>
    <row r="340" spans="1:18" ht="15" customHeight="1">
      <c r="A340" s="145" t="s">
        <v>5</v>
      </c>
      <c r="B340" s="28">
        <v>44491</v>
      </c>
      <c r="C340" s="27" t="s">
        <v>986</v>
      </c>
      <c r="D340" s="52"/>
      <c r="F340" s="120"/>
      <c r="G340" s="120"/>
      <c r="H340" s="120">
        <v>148.97999999999999</v>
      </c>
      <c r="I340" s="128"/>
      <c r="J340" s="27"/>
      <c r="K340" s="164" t="s">
        <v>986</v>
      </c>
      <c r="L340" s="27">
        <v>468563633</v>
      </c>
      <c r="N340" s="43" t="s">
        <v>688</v>
      </c>
      <c r="O340" s="135"/>
      <c r="P340" s="31">
        <f t="shared" si="5"/>
        <v>-4274.8999999999505</v>
      </c>
      <c r="Q340" s="31">
        <f>SUBTOTAL(9,$F$2:F340)</f>
        <v>111459.22999999995</v>
      </c>
      <c r="R340" s="31">
        <f>SUBTOTAL(9,$G$2:G340)</f>
        <v>107184.33</v>
      </c>
    </row>
    <row r="341" spans="1:18" ht="15.75" customHeight="1">
      <c r="A341" s="145" t="s">
        <v>5</v>
      </c>
      <c r="B341" s="28">
        <v>44495</v>
      </c>
      <c r="C341" s="153" t="s">
        <v>1480</v>
      </c>
      <c r="D341" s="52"/>
      <c r="E341" s="27"/>
      <c r="F341" s="14"/>
      <c r="G341" s="120"/>
      <c r="H341" s="120">
        <v>2500</v>
      </c>
      <c r="I341" s="27"/>
      <c r="J341" s="43"/>
      <c r="K341" s="164" t="s">
        <v>1481</v>
      </c>
      <c r="L341" s="27">
        <v>4538</v>
      </c>
      <c r="M341" s="128"/>
      <c r="N341" s="43" t="s">
        <v>688</v>
      </c>
      <c r="O341" s="135"/>
      <c r="P341" s="31">
        <f t="shared" si="5"/>
        <v>-4274.8999999999505</v>
      </c>
      <c r="Q341" s="31">
        <f>SUBTOTAL(9,$F$2:F341)</f>
        <v>111459.22999999995</v>
      </c>
      <c r="R341" s="31">
        <f>SUBTOTAL(9,$G$2:G341)</f>
        <v>107184.33</v>
      </c>
    </row>
    <row r="342" spans="1:18" ht="15.75" customHeight="1">
      <c r="A342" s="145" t="s">
        <v>5</v>
      </c>
      <c r="B342" s="62">
        <v>44503</v>
      </c>
      <c r="C342" s="51" t="s">
        <v>962</v>
      </c>
      <c r="F342" s="14"/>
      <c r="G342" s="14">
        <v>6000</v>
      </c>
      <c r="H342" s="14"/>
      <c r="K342" s="10"/>
      <c r="N342" s="43" t="s">
        <v>688</v>
      </c>
      <c r="O342" s="135"/>
      <c r="P342" s="31">
        <f t="shared" si="5"/>
        <v>1725.1000000000495</v>
      </c>
      <c r="Q342" s="31">
        <f>SUBTOTAL(9,$F$2:F342)</f>
        <v>111459.22999999995</v>
      </c>
      <c r="R342" s="31">
        <f>SUBTOTAL(9,$G$2:G342)</f>
        <v>113184.33</v>
      </c>
    </row>
    <row r="343" spans="1:18" ht="15.75" customHeight="1">
      <c r="A343" s="145" t="s">
        <v>5</v>
      </c>
      <c r="B343" s="28">
        <v>44503</v>
      </c>
      <c r="C343" s="52" t="s">
        <v>1485</v>
      </c>
      <c r="D343" s="52"/>
      <c r="E343" s="27"/>
      <c r="F343" s="120">
        <v>318.36</v>
      </c>
      <c r="G343" s="120"/>
      <c r="H343" s="120"/>
      <c r="I343" s="128" t="s">
        <v>89</v>
      </c>
      <c r="J343" s="43"/>
      <c r="K343" s="164" t="s">
        <v>451</v>
      </c>
      <c r="L343" s="27">
        <v>2535639</v>
      </c>
      <c r="M343" s="128"/>
      <c r="N343" s="43" t="s">
        <v>688</v>
      </c>
      <c r="O343" s="135"/>
      <c r="P343" s="31">
        <f t="shared" si="5"/>
        <v>1406.7400000000489</v>
      </c>
      <c r="Q343" s="31">
        <f>SUBTOTAL(9,$F$2:F343)</f>
        <v>111777.58999999995</v>
      </c>
      <c r="R343" s="31">
        <f>SUBTOTAL(9,$G$2:G343)</f>
        <v>113184.33</v>
      </c>
    </row>
    <row r="344" spans="1:18" ht="15.75" customHeight="1">
      <c r="A344" s="145" t="s">
        <v>5</v>
      </c>
      <c r="B344" s="28">
        <v>44509</v>
      </c>
      <c r="C344" s="52" t="s">
        <v>1482</v>
      </c>
      <c r="D344" s="52"/>
      <c r="E344" s="27"/>
      <c r="F344" s="120">
        <v>254.47</v>
      </c>
      <c r="G344" s="120"/>
      <c r="H344" s="120"/>
      <c r="I344" s="27"/>
      <c r="J344" s="43"/>
      <c r="K344" s="164"/>
      <c r="L344" s="27"/>
      <c r="M344" s="128"/>
      <c r="N344" s="43" t="s">
        <v>688</v>
      </c>
      <c r="O344" s="135"/>
      <c r="P344" s="31">
        <f t="shared" si="5"/>
        <v>1152.2700000000477</v>
      </c>
      <c r="Q344" s="31">
        <f>SUBTOTAL(9,$F$2:F344)</f>
        <v>112032.05999999995</v>
      </c>
      <c r="R344" s="31">
        <f>SUBTOTAL(9,$G$2:G344)</f>
        <v>113184.33</v>
      </c>
    </row>
    <row r="345" spans="1:18" ht="15.75" customHeight="1">
      <c r="A345" s="145" t="s">
        <v>5</v>
      </c>
      <c r="B345" s="28">
        <v>44511</v>
      </c>
      <c r="C345" s="52" t="s">
        <v>1483</v>
      </c>
      <c r="D345" s="52"/>
      <c r="E345" s="27"/>
      <c r="F345" s="120">
        <v>47.93</v>
      </c>
      <c r="G345" s="120"/>
      <c r="H345" s="120"/>
      <c r="I345" s="27"/>
      <c r="J345" s="43"/>
      <c r="K345" s="164"/>
      <c r="L345" s="27"/>
      <c r="M345" s="128"/>
      <c r="N345" s="43" t="s">
        <v>688</v>
      </c>
      <c r="O345" s="135"/>
      <c r="P345" s="31">
        <f t="shared" si="5"/>
        <v>1104.3400000000547</v>
      </c>
      <c r="Q345" s="31">
        <f>SUBTOTAL(9,$F$2:F345)</f>
        <v>112079.98999999995</v>
      </c>
      <c r="R345" s="31">
        <f>SUBTOTAL(9,$G$2:G345)</f>
        <v>113184.33</v>
      </c>
    </row>
    <row r="346" spans="1:18" ht="15.75" customHeight="1">
      <c r="A346" s="145" t="s">
        <v>5</v>
      </c>
      <c r="B346" s="28">
        <v>44515</v>
      </c>
      <c r="C346" s="52" t="s">
        <v>1487</v>
      </c>
      <c r="D346" s="52"/>
      <c r="E346" s="27"/>
      <c r="F346" s="120">
        <v>250</v>
      </c>
      <c r="G346" s="120"/>
      <c r="H346" s="120"/>
      <c r="I346" s="27" t="s">
        <v>91</v>
      </c>
      <c r="J346" s="43"/>
      <c r="K346" s="164" t="s">
        <v>832</v>
      </c>
      <c r="L346" s="27"/>
      <c r="M346" s="128"/>
      <c r="N346" s="43" t="s">
        <v>688</v>
      </c>
      <c r="O346" s="135"/>
      <c r="P346" s="31">
        <f t="shared" si="5"/>
        <v>854.34000000005472</v>
      </c>
      <c r="Q346" s="31">
        <f>SUBTOTAL(9,$F$2:F346)</f>
        <v>112329.98999999995</v>
      </c>
      <c r="R346" s="31">
        <f>SUBTOTAL(9,$G$2:G346)</f>
        <v>113184.33</v>
      </c>
    </row>
    <row r="347" spans="1:18" ht="15.75" customHeight="1">
      <c r="A347" s="145" t="s">
        <v>5</v>
      </c>
      <c r="B347" s="28">
        <v>44516</v>
      </c>
      <c r="C347" s="52" t="s">
        <v>1488</v>
      </c>
      <c r="D347" s="52"/>
      <c r="E347" s="27"/>
      <c r="F347" s="120"/>
      <c r="G347" s="120"/>
      <c r="H347" s="120">
        <v>2106</v>
      </c>
      <c r="I347" s="27"/>
      <c r="J347" s="43"/>
      <c r="K347" s="164" t="s">
        <v>1489</v>
      </c>
      <c r="L347" s="27">
        <v>303</v>
      </c>
      <c r="M347" s="128"/>
      <c r="N347" s="43" t="s">
        <v>688</v>
      </c>
      <c r="O347" s="135"/>
      <c r="P347" s="31">
        <f t="shared" si="5"/>
        <v>854.34000000005472</v>
      </c>
      <c r="Q347" s="31">
        <f>SUBTOTAL(9,$F$2:F347)</f>
        <v>112329.98999999995</v>
      </c>
      <c r="R347" s="31">
        <f>SUBTOTAL(9,$G$2:G347)</f>
        <v>113184.33</v>
      </c>
    </row>
    <row r="348" spans="1:18" ht="15.75" customHeight="1">
      <c r="A348" s="145" t="s">
        <v>5</v>
      </c>
      <c r="B348" s="28">
        <v>44520</v>
      </c>
      <c r="C348" s="52" t="s">
        <v>1484</v>
      </c>
      <c r="D348" s="52"/>
      <c r="E348" s="27"/>
      <c r="F348" s="120">
        <v>19.600000000000001</v>
      </c>
      <c r="G348" s="120"/>
      <c r="H348" s="120"/>
      <c r="I348" s="27"/>
      <c r="J348" s="43"/>
      <c r="K348" s="164"/>
      <c r="L348" s="27"/>
      <c r="M348" s="128"/>
      <c r="N348" s="43" t="s">
        <v>688</v>
      </c>
      <c r="O348" s="135"/>
      <c r="P348" s="31">
        <f t="shared" si="5"/>
        <v>834.74000000004889</v>
      </c>
      <c r="Q348" s="31">
        <f>SUBTOTAL(9,$F$2:F348)</f>
        <v>112349.58999999995</v>
      </c>
      <c r="R348" s="31">
        <f>SUBTOTAL(9,$G$2:G348)</f>
        <v>113184.33</v>
      </c>
    </row>
    <row r="349" spans="1:18" ht="15.75" customHeight="1">
      <c r="A349" s="145" t="s">
        <v>5</v>
      </c>
      <c r="B349" s="28">
        <v>44522</v>
      </c>
      <c r="C349" s="27" t="s">
        <v>986</v>
      </c>
      <c r="D349" s="52"/>
      <c r="F349" s="120"/>
      <c r="G349" s="120"/>
      <c r="H349" s="120">
        <v>148.97999999999999</v>
      </c>
      <c r="I349" s="128"/>
      <c r="J349" s="27"/>
      <c r="K349" s="164" t="s">
        <v>986</v>
      </c>
      <c r="L349" s="27">
        <v>469848055</v>
      </c>
      <c r="N349" s="43" t="s">
        <v>688</v>
      </c>
      <c r="O349" s="135">
        <v>44566</v>
      </c>
      <c r="P349" s="31">
        <f t="shared" si="5"/>
        <v>834.74000000004889</v>
      </c>
      <c r="Q349" s="31">
        <f>SUBTOTAL(9,$F$2:F349)</f>
        <v>112349.58999999995</v>
      </c>
      <c r="R349" s="31">
        <f>SUBTOTAL(9,$G$2:G349)</f>
        <v>113184.33</v>
      </c>
    </row>
    <row r="350" spans="1:18" ht="15.75" customHeight="1">
      <c r="A350" s="145" t="s">
        <v>5</v>
      </c>
      <c r="B350" s="28">
        <v>44524</v>
      </c>
      <c r="C350" s="153" t="s">
        <v>1490</v>
      </c>
      <c r="D350" s="52"/>
      <c r="E350" s="27"/>
      <c r="F350" s="120"/>
      <c r="G350" s="120"/>
      <c r="H350" s="120">
        <v>2574</v>
      </c>
      <c r="I350" s="27"/>
      <c r="J350" s="43"/>
      <c r="K350" s="164" t="s">
        <v>1013</v>
      </c>
      <c r="L350" s="27">
        <v>70040</v>
      </c>
      <c r="M350" s="128"/>
      <c r="N350" s="43" t="s">
        <v>688</v>
      </c>
      <c r="O350" s="135"/>
      <c r="P350" s="31">
        <f t="shared" si="5"/>
        <v>834.74000000004889</v>
      </c>
      <c r="Q350" s="31">
        <f>SUBTOTAL(9,$F$2:F350)</f>
        <v>112349.58999999995</v>
      </c>
      <c r="R350" s="31">
        <f>SUBTOTAL(9,$G$2:G350)</f>
        <v>113184.33</v>
      </c>
    </row>
    <row r="351" spans="1:18" ht="15.75" customHeight="1">
      <c r="A351" s="145" t="s">
        <v>5</v>
      </c>
      <c r="B351" s="28">
        <v>44538</v>
      </c>
      <c r="C351" s="52" t="s">
        <v>1491</v>
      </c>
      <c r="D351" s="52"/>
      <c r="E351" s="27"/>
      <c r="F351" s="14">
        <v>459.24</v>
      </c>
      <c r="G351" s="120"/>
      <c r="H351" s="120"/>
      <c r="I351" s="27"/>
      <c r="J351" s="43"/>
      <c r="K351" s="164" t="s">
        <v>793</v>
      </c>
      <c r="L351" s="27">
        <v>421787385</v>
      </c>
      <c r="M351" s="128"/>
      <c r="N351" s="43" t="s">
        <v>688</v>
      </c>
      <c r="O351" s="135"/>
      <c r="P351" s="31">
        <f t="shared" si="5"/>
        <v>375.50000000004366</v>
      </c>
      <c r="Q351" s="31">
        <f>SUBTOTAL(9,$F$2:F351)</f>
        <v>112808.82999999996</v>
      </c>
      <c r="R351" s="31">
        <f>SUBTOTAL(9,$G$2:G351)</f>
        <v>113184.33</v>
      </c>
    </row>
    <row r="352" spans="1:18" ht="15.75" customHeight="1">
      <c r="A352" s="145" t="s">
        <v>5</v>
      </c>
      <c r="B352" s="28">
        <v>44552</v>
      </c>
      <c r="C352" s="27" t="s">
        <v>986</v>
      </c>
      <c r="D352" s="52"/>
      <c r="F352" s="120"/>
      <c r="G352" s="120"/>
      <c r="H352" s="120">
        <v>148.97999999999999</v>
      </c>
      <c r="I352" s="128"/>
      <c r="J352" s="27"/>
      <c r="K352" s="164" t="s">
        <v>986</v>
      </c>
      <c r="L352" s="27">
        <v>471147236</v>
      </c>
      <c r="N352" s="43" t="s">
        <v>688</v>
      </c>
      <c r="O352" s="135"/>
      <c r="P352" s="31">
        <f t="shared" si="5"/>
        <v>375.50000000004366</v>
      </c>
      <c r="Q352" s="31">
        <f>SUBTOTAL(9,$F$2:F352)</f>
        <v>112808.82999999996</v>
      </c>
      <c r="R352" s="31">
        <f>SUBTOTAL(9,$G$2:G352)</f>
        <v>113184.33</v>
      </c>
    </row>
    <row r="353" spans="1:18" ht="15.75" customHeight="1">
      <c r="A353" s="145" t="s">
        <v>5</v>
      </c>
      <c r="B353" s="28">
        <v>44566</v>
      </c>
      <c r="C353" s="52" t="s">
        <v>1492</v>
      </c>
      <c r="D353" s="52"/>
      <c r="E353" s="27"/>
      <c r="F353" s="120">
        <v>443.06</v>
      </c>
      <c r="G353" s="120"/>
      <c r="H353" s="120"/>
      <c r="I353" s="128" t="s">
        <v>89</v>
      </c>
      <c r="J353" s="43"/>
      <c r="K353" s="164" t="s">
        <v>451</v>
      </c>
      <c r="L353" s="27">
        <v>2589904</v>
      </c>
      <c r="M353" s="128"/>
      <c r="N353" s="43" t="s">
        <v>688</v>
      </c>
      <c r="O353" s="135"/>
      <c r="P353" s="31">
        <f t="shared" si="5"/>
        <v>-67.559999999954016</v>
      </c>
      <c r="Q353" s="31">
        <f>SUBTOTAL(9,$F$2:F353)</f>
        <v>113251.88999999996</v>
      </c>
      <c r="R353" s="31">
        <f>SUBTOTAL(9,$G$2:G353)</f>
        <v>113184.33</v>
      </c>
    </row>
    <row r="354" spans="1:18" ht="15.75" customHeight="1">
      <c r="A354" s="145" t="s">
        <v>5</v>
      </c>
      <c r="B354" s="28">
        <v>44585</v>
      </c>
      <c r="C354" s="52" t="s">
        <v>1493</v>
      </c>
      <c r="D354" s="52"/>
      <c r="E354" s="27"/>
      <c r="F354" s="120">
        <v>470</v>
      </c>
      <c r="G354" s="120"/>
      <c r="H354" s="120"/>
      <c r="I354" s="27" t="s">
        <v>91</v>
      </c>
      <c r="J354" s="43"/>
      <c r="K354" s="164" t="s">
        <v>1157</v>
      </c>
      <c r="L354" s="27">
        <v>12841</v>
      </c>
      <c r="M354" s="128"/>
      <c r="N354" s="43" t="s">
        <v>688</v>
      </c>
      <c r="O354" s="135"/>
      <c r="P354" s="31">
        <f t="shared" si="5"/>
        <v>-537.55999999995402</v>
      </c>
      <c r="Q354" s="31">
        <f>SUBTOTAL(9,$F$2:F354)</f>
        <v>113721.88999999996</v>
      </c>
      <c r="R354" s="31">
        <f>SUBTOTAL(9,$G$2:G354)</f>
        <v>113184.33</v>
      </c>
    </row>
    <row r="355" spans="1:18" ht="15.75" customHeight="1">
      <c r="A355" s="145" t="s">
        <v>5</v>
      </c>
      <c r="B355" s="28">
        <v>44613</v>
      </c>
      <c r="C355" s="52" t="s">
        <v>1494</v>
      </c>
      <c r="D355" s="52"/>
      <c r="E355" s="27"/>
      <c r="F355" s="120">
        <v>1086.5</v>
      </c>
      <c r="G355" s="120"/>
      <c r="H355" s="120"/>
      <c r="I355" s="27"/>
      <c r="J355" s="43"/>
      <c r="K355" s="164" t="s">
        <v>793</v>
      </c>
      <c r="L355" s="27">
        <v>420196973</v>
      </c>
      <c r="M355" s="128"/>
      <c r="N355" s="43" t="s">
        <v>688</v>
      </c>
      <c r="O355" s="135"/>
      <c r="P355" s="31">
        <f t="shared" si="5"/>
        <v>-1624.059999999954</v>
      </c>
      <c r="Q355" s="31">
        <f>SUBTOTAL(9,$F$2:F355)</f>
        <v>114808.38999999996</v>
      </c>
      <c r="R355" s="31">
        <f>SUBTOTAL(9,$G$2:G355)</f>
        <v>113184.33</v>
      </c>
    </row>
    <row r="356" spans="1:18" ht="15.75" customHeight="1">
      <c r="A356" s="145" t="s">
        <v>5</v>
      </c>
      <c r="B356" s="28">
        <v>44613</v>
      </c>
      <c r="C356" s="52" t="s">
        <v>1495</v>
      </c>
      <c r="D356" s="52"/>
      <c r="E356" s="27"/>
      <c r="F356" s="120">
        <v>4108.1000000000004</v>
      </c>
      <c r="G356" s="120"/>
      <c r="H356" s="120"/>
      <c r="I356" s="27"/>
      <c r="J356" s="43"/>
      <c r="K356" s="164" t="s">
        <v>29</v>
      </c>
      <c r="L356" s="27"/>
      <c r="M356" s="128"/>
      <c r="N356" s="43" t="s">
        <v>688</v>
      </c>
      <c r="O356" s="135"/>
      <c r="P356" s="31">
        <f t="shared" si="5"/>
        <v>-5732.1599999999598</v>
      </c>
      <c r="Q356" s="31">
        <f>SUBTOTAL(9,$F$2:F356)</f>
        <v>118916.48999999996</v>
      </c>
      <c r="R356" s="31">
        <f>SUBTOTAL(9,$G$2:G356)</f>
        <v>113184.33</v>
      </c>
    </row>
    <row r="357" spans="1:18" ht="15.75" customHeight="1">
      <c r="A357" s="145" t="s">
        <v>5</v>
      </c>
      <c r="B357" s="28">
        <v>44642</v>
      </c>
      <c r="C357" s="52" t="s">
        <v>1496</v>
      </c>
      <c r="D357" s="52"/>
      <c r="E357" s="27"/>
      <c r="F357" s="120">
        <v>388.71</v>
      </c>
      <c r="G357" s="120"/>
      <c r="H357" s="120"/>
      <c r="I357" s="128" t="s">
        <v>89</v>
      </c>
      <c r="J357" s="43"/>
      <c r="K357" s="164" t="s">
        <v>451</v>
      </c>
      <c r="L357" s="27"/>
      <c r="M357" s="128"/>
      <c r="N357" s="43" t="s">
        <v>688</v>
      </c>
      <c r="O357" s="135"/>
      <c r="P357" s="31">
        <f t="shared" si="5"/>
        <v>-6120.8699999999662</v>
      </c>
      <c r="Q357" s="31">
        <f>SUBTOTAL(9,$F$2:F357)</f>
        <v>119305.19999999997</v>
      </c>
      <c r="R357" s="31">
        <f>SUBTOTAL(9,$G$2:G357)</f>
        <v>113184.33</v>
      </c>
    </row>
    <row r="358" spans="1:18" ht="15.75" customHeight="1">
      <c r="A358" s="145" t="s">
        <v>5</v>
      </c>
      <c r="B358" s="28">
        <v>44643</v>
      </c>
      <c r="C358" s="52" t="s">
        <v>986</v>
      </c>
      <c r="D358" s="52"/>
      <c r="E358" s="27"/>
      <c r="F358" s="120"/>
      <c r="G358" s="120"/>
      <c r="H358" s="120">
        <v>121.98</v>
      </c>
      <c r="I358" s="27"/>
      <c r="J358" s="43"/>
      <c r="K358" s="164" t="s">
        <v>986</v>
      </c>
      <c r="L358" s="27">
        <v>474999035</v>
      </c>
      <c r="M358" s="128"/>
      <c r="N358" s="43" t="s">
        <v>688</v>
      </c>
      <c r="O358" s="135"/>
      <c r="P358" s="31">
        <f t="shared" si="5"/>
        <v>-6120.8699999999662</v>
      </c>
      <c r="Q358" s="31">
        <f>SUBTOTAL(9,$F$2:F358)</f>
        <v>119305.19999999997</v>
      </c>
      <c r="R358" s="31">
        <f>SUBTOTAL(9,$G$2:G358)</f>
        <v>113184.33</v>
      </c>
    </row>
    <row r="359" spans="1:18" ht="15.75" customHeight="1">
      <c r="A359" s="145" t="s">
        <v>5</v>
      </c>
      <c r="B359" s="28">
        <v>44648</v>
      </c>
      <c r="C359" s="52" t="s">
        <v>1091</v>
      </c>
      <c r="D359" s="52"/>
      <c r="E359" s="27"/>
      <c r="F359" s="120">
        <v>21.9</v>
      </c>
      <c r="G359" s="120"/>
      <c r="H359" s="120"/>
      <c r="I359" s="27"/>
      <c r="J359" s="43"/>
      <c r="K359" s="164" t="s">
        <v>1066</v>
      </c>
      <c r="L359" s="27">
        <v>1220648</v>
      </c>
      <c r="M359" s="128"/>
      <c r="N359" s="43" t="s">
        <v>688</v>
      </c>
      <c r="O359" s="135">
        <v>44661</v>
      </c>
      <c r="P359" s="31">
        <f t="shared" si="5"/>
        <v>-6142.7699999999604</v>
      </c>
      <c r="Q359" s="31">
        <f>SUBTOTAL(9,$F$2:F359)</f>
        <v>119327.09999999996</v>
      </c>
      <c r="R359" s="31">
        <f>SUBTOTAL(9,$G$2:G359)</f>
        <v>113184.33</v>
      </c>
    </row>
    <row r="360" spans="1:18" ht="15.75" customHeight="1">
      <c r="A360" s="145" t="s">
        <v>5</v>
      </c>
      <c r="B360" s="28">
        <v>44663</v>
      </c>
      <c r="C360" s="52" t="s">
        <v>962</v>
      </c>
      <c r="D360" s="52"/>
      <c r="E360" s="27"/>
      <c r="F360" s="120"/>
      <c r="G360" s="120">
        <v>4000</v>
      </c>
      <c r="H360" s="120"/>
      <c r="I360" s="27"/>
      <c r="J360" s="43"/>
      <c r="K360" s="164"/>
      <c r="L360" s="27"/>
      <c r="M360" s="128"/>
      <c r="N360" s="43" t="s">
        <v>688</v>
      </c>
      <c r="O360" s="135"/>
      <c r="P360" s="31">
        <f t="shared" si="5"/>
        <v>-2142.7699999999604</v>
      </c>
      <c r="Q360" s="31">
        <f>SUBTOTAL(9,$F$2:F360)</f>
        <v>119327.09999999996</v>
      </c>
      <c r="R360" s="31">
        <f>SUBTOTAL(9,$G$2:G360)</f>
        <v>117184.33</v>
      </c>
    </row>
    <row r="361" spans="1:18" ht="15.75" customHeight="1">
      <c r="A361" s="145" t="s">
        <v>5</v>
      </c>
      <c r="B361" s="28">
        <v>44669</v>
      </c>
      <c r="C361" s="52" t="s">
        <v>1497</v>
      </c>
      <c r="D361" s="52"/>
      <c r="E361" s="27"/>
      <c r="F361" s="120">
        <v>1158</v>
      </c>
      <c r="G361" s="120"/>
      <c r="H361" s="120"/>
      <c r="I361" s="27" t="s">
        <v>91</v>
      </c>
      <c r="J361" s="43"/>
      <c r="K361" s="164" t="s">
        <v>791</v>
      </c>
      <c r="L361" s="27">
        <v>337</v>
      </c>
      <c r="M361" s="128"/>
      <c r="N361" s="43" t="s">
        <v>688</v>
      </c>
      <c r="O361" s="135"/>
      <c r="P361" s="31">
        <f t="shared" si="5"/>
        <v>-3300.7699999999604</v>
      </c>
      <c r="Q361" s="31">
        <f>SUBTOTAL(9,$F$2:F361)</f>
        <v>120485.09999999996</v>
      </c>
      <c r="R361" s="31">
        <f>SUBTOTAL(9,$G$2:G361)</f>
        <v>117184.33</v>
      </c>
    </row>
    <row r="362" spans="1:18" ht="15.75" customHeight="1">
      <c r="A362" s="145" t="s">
        <v>5</v>
      </c>
      <c r="B362" s="28">
        <v>44671</v>
      </c>
      <c r="C362" s="52" t="s">
        <v>1498</v>
      </c>
      <c r="D362" s="52"/>
      <c r="E362" s="27"/>
      <c r="F362" s="120">
        <v>4116.1000000000004</v>
      </c>
      <c r="G362" s="120"/>
      <c r="H362" s="120"/>
      <c r="I362" s="27"/>
      <c r="J362" s="43"/>
      <c r="K362" s="164" t="s">
        <v>29</v>
      </c>
      <c r="L362" s="27"/>
      <c r="M362" s="128"/>
      <c r="N362" s="43" t="s">
        <v>688</v>
      </c>
      <c r="O362" s="135"/>
      <c r="P362" s="31">
        <f t="shared" si="5"/>
        <v>-7416.8699999999662</v>
      </c>
      <c r="Q362" s="31">
        <f>SUBTOTAL(9,$F$2:F362)</f>
        <v>124601.19999999997</v>
      </c>
      <c r="R362" s="31">
        <f>SUBTOTAL(9,$G$2:G362)</f>
        <v>117184.33</v>
      </c>
    </row>
    <row r="363" spans="1:18" ht="15.75" customHeight="1">
      <c r="A363" s="145" t="s">
        <v>5</v>
      </c>
      <c r="B363" s="28">
        <v>44671</v>
      </c>
      <c r="C363" s="52" t="s">
        <v>962</v>
      </c>
      <c r="D363" s="52"/>
      <c r="E363" s="27"/>
      <c r="F363" s="14"/>
      <c r="G363" s="120">
        <v>6145</v>
      </c>
      <c r="H363" s="120"/>
      <c r="I363" s="27"/>
      <c r="J363" s="43"/>
      <c r="K363" s="164"/>
      <c r="L363" s="27"/>
      <c r="M363" s="128"/>
      <c r="N363" s="43" t="s">
        <v>688</v>
      </c>
      <c r="O363" s="135"/>
      <c r="P363" s="31">
        <f t="shared" si="5"/>
        <v>-1271.8699999999662</v>
      </c>
      <c r="Q363" s="31">
        <f>SUBTOTAL(9,$F$2:F363)</f>
        <v>124601.19999999997</v>
      </c>
      <c r="R363" s="31">
        <f>SUBTOTAL(9,$G$2:G363)</f>
        <v>123329.33</v>
      </c>
    </row>
    <row r="364" spans="1:18" ht="15.75" customHeight="1">
      <c r="A364" s="145" t="s">
        <v>5</v>
      </c>
      <c r="B364" s="28">
        <v>44671</v>
      </c>
      <c r="C364" s="52" t="s">
        <v>1499</v>
      </c>
      <c r="D364" s="52"/>
      <c r="E364" s="27"/>
      <c r="F364" s="120">
        <v>867.91</v>
      </c>
      <c r="G364" s="120"/>
      <c r="H364" s="120"/>
      <c r="I364" s="27"/>
      <c r="J364" s="43"/>
      <c r="K364" s="164" t="s">
        <v>793</v>
      </c>
      <c r="L364" s="27">
        <v>33092</v>
      </c>
      <c r="M364" s="128"/>
      <c r="N364" s="43" t="s">
        <v>688</v>
      </c>
      <c r="O364" s="135"/>
      <c r="P364" s="31">
        <f t="shared" si="5"/>
        <v>-2139.7799999999697</v>
      </c>
      <c r="Q364" s="31">
        <f>SUBTOTAL(9,$F$2:F364)</f>
        <v>125469.10999999997</v>
      </c>
      <c r="R364" s="31">
        <f>SUBTOTAL(9,$G$2:G364)</f>
        <v>123329.33</v>
      </c>
    </row>
    <row r="365" spans="1:18" ht="15.75" customHeight="1">
      <c r="A365" s="145" t="s">
        <v>5</v>
      </c>
      <c r="B365" s="28">
        <v>44675</v>
      </c>
      <c r="C365" s="52" t="s">
        <v>962</v>
      </c>
      <c r="D365" s="52"/>
      <c r="E365" s="27"/>
      <c r="F365" s="14"/>
      <c r="G365" s="120">
        <v>4000</v>
      </c>
      <c r="H365" s="120"/>
      <c r="I365" s="27"/>
      <c r="J365" s="43"/>
      <c r="K365" s="164"/>
      <c r="L365" s="27"/>
      <c r="M365" s="128"/>
      <c r="N365" s="43" t="s">
        <v>688</v>
      </c>
      <c r="O365" s="135"/>
      <c r="P365" s="31">
        <f t="shared" si="5"/>
        <v>1860.2200000000303</v>
      </c>
      <c r="Q365" s="31">
        <f>SUBTOTAL(9,$F$2:F365)</f>
        <v>125469.10999999997</v>
      </c>
      <c r="R365" s="31">
        <f>SUBTOTAL(9,$G$2:G365)</f>
        <v>127329.33</v>
      </c>
    </row>
    <row r="366" spans="1:18" ht="15.75" customHeight="1">
      <c r="A366" s="145" t="s">
        <v>5</v>
      </c>
      <c r="B366" s="28">
        <v>44690</v>
      </c>
      <c r="C366" s="52" t="s">
        <v>1500</v>
      </c>
      <c r="D366" s="52"/>
      <c r="E366" s="27"/>
      <c r="F366" s="120">
        <v>330.73</v>
      </c>
      <c r="G366" s="120"/>
      <c r="H366" s="120"/>
      <c r="I366" s="128" t="s">
        <v>89</v>
      </c>
      <c r="J366" s="43"/>
      <c r="K366" s="164" t="s">
        <v>451</v>
      </c>
      <c r="L366" s="27">
        <v>2696694</v>
      </c>
      <c r="M366" s="128"/>
      <c r="N366" s="43" t="s">
        <v>688</v>
      </c>
      <c r="O366" s="135"/>
      <c r="P366" s="31">
        <f t="shared" si="5"/>
        <v>1529.4900000000343</v>
      </c>
      <c r="Q366" s="31">
        <f>SUBTOTAL(9,$F$2:F366)</f>
        <v>125799.83999999997</v>
      </c>
      <c r="R366" s="31">
        <f>SUBTOTAL(9,$G$2:G366)</f>
        <v>127329.33</v>
      </c>
    </row>
    <row r="367" spans="1:18" ht="15.75" customHeight="1">
      <c r="A367" s="145" t="s">
        <v>5</v>
      </c>
      <c r="B367" s="28">
        <v>44703</v>
      </c>
      <c r="C367" s="52" t="s">
        <v>986</v>
      </c>
      <c r="D367" s="52"/>
      <c r="E367" s="27"/>
      <c r="F367" s="120"/>
      <c r="G367" s="120"/>
      <c r="H367" s="120">
        <v>121.98</v>
      </c>
      <c r="I367" s="27"/>
      <c r="J367" s="43"/>
      <c r="K367" s="164" t="s">
        <v>986</v>
      </c>
      <c r="L367" s="27">
        <v>477899224</v>
      </c>
      <c r="M367" s="128"/>
      <c r="N367" s="43" t="s">
        <v>688</v>
      </c>
      <c r="O367" s="135"/>
      <c r="P367" s="31">
        <f t="shared" si="5"/>
        <v>1529.4900000000343</v>
      </c>
      <c r="Q367" s="31">
        <f>SUBTOTAL(9,$F$2:F367)</f>
        <v>125799.83999999997</v>
      </c>
      <c r="R367" s="31">
        <f>SUBTOTAL(9,$G$2:G367)</f>
        <v>127329.33</v>
      </c>
    </row>
    <row r="368" spans="1:18" ht="15.75" customHeight="1">
      <c r="A368" s="145" t="s">
        <v>5</v>
      </c>
      <c r="B368" s="28">
        <v>44708</v>
      </c>
      <c r="C368" s="52" t="s">
        <v>1501</v>
      </c>
      <c r="D368" s="52"/>
      <c r="E368" s="27"/>
      <c r="F368" s="120">
        <v>4152.2</v>
      </c>
      <c r="G368" s="120"/>
      <c r="H368" s="120"/>
      <c r="I368" s="27"/>
      <c r="J368" s="43"/>
      <c r="K368" s="164" t="s">
        <v>29</v>
      </c>
      <c r="L368" s="27"/>
      <c r="M368" s="128"/>
      <c r="N368" s="43" t="s">
        <v>688</v>
      </c>
      <c r="O368" s="135"/>
      <c r="P368" s="31">
        <f t="shared" si="5"/>
        <v>-2622.7099999999627</v>
      </c>
      <c r="Q368" s="31">
        <f>SUBTOTAL(9,$F$2:F368)</f>
        <v>129952.03999999996</v>
      </c>
      <c r="R368" s="31">
        <f>SUBTOTAL(9,$G$2:G368)</f>
        <v>127329.33</v>
      </c>
    </row>
    <row r="369" spans="1:18" ht="15.75" customHeight="1">
      <c r="A369" s="145" t="s">
        <v>5</v>
      </c>
      <c r="B369" s="28">
        <v>44719</v>
      </c>
      <c r="C369" s="52" t="s">
        <v>1502</v>
      </c>
      <c r="D369" s="52"/>
      <c r="E369" s="27"/>
      <c r="F369" s="120">
        <v>498.55</v>
      </c>
      <c r="G369" s="120"/>
      <c r="H369" s="120"/>
      <c r="I369" s="27" t="s">
        <v>89</v>
      </c>
      <c r="J369" s="43"/>
      <c r="K369" s="164" t="s">
        <v>793</v>
      </c>
      <c r="L369" s="27">
        <v>480825881</v>
      </c>
      <c r="M369" s="128"/>
      <c r="N369" s="43" t="s">
        <v>688</v>
      </c>
      <c r="O369" s="135">
        <v>44738</v>
      </c>
      <c r="P369" s="31">
        <f t="shared" si="5"/>
        <v>-3121.2599999999657</v>
      </c>
      <c r="Q369" s="31">
        <f>SUBTOTAL(9,$F$2:F369)</f>
        <v>130450.58999999997</v>
      </c>
      <c r="R369" s="31">
        <f>SUBTOTAL(9,$G$2:G369)</f>
        <v>127329.33</v>
      </c>
    </row>
    <row r="370" spans="1:18" ht="15.75" customHeight="1">
      <c r="A370" s="145" t="s">
        <v>5</v>
      </c>
      <c r="B370" s="28">
        <v>44731</v>
      </c>
      <c r="C370" s="52" t="s">
        <v>986</v>
      </c>
      <c r="D370" s="52"/>
      <c r="E370" s="27"/>
      <c r="F370" s="120"/>
      <c r="G370" s="120"/>
      <c r="H370" s="120">
        <v>121.98</v>
      </c>
      <c r="I370" s="27"/>
      <c r="J370" s="43"/>
      <c r="K370" s="164"/>
      <c r="L370" s="27"/>
      <c r="M370" s="128"/>
      <c r="N370" s="43" t="s">
        <v>688</v>
      </c>
      <c r="O370" s="135"/>
      <c r="P370" s="31">
        <f t="shared" si="5"/>
        <v>-3121.2599999999657</v>
      </c>
      <c r="Q370" s="31">
        <f>SUBTOTAL(9,$F$2:F370)</f>
        <v>130450.58999999997</v>
      </c>
      <c r="R370" s="31">
        <f>SUBTOTAL(9,$G$2:G370)</f>
        <v>127329.33</v>
      </c>
    </row>
    <row r="371" spans="1:18" ht="15.75" customHeight="1">
      <c r="A371" s="145" t="s">
        <v>5</v>
      </c>
      <c r="B371" s="28">
        <v>44741</v>
      </c>
      <c r="C371" s="52" t="s">
        <v>962</v>
      </c>
      <c r="D371" s="52"/>
      <c r="E371" s="27"/>
      <c r="F371" s="120"/>
      <c r="G371" s="120">
        <v>8000</v>
      </c>
      <c r="H371" s="120"/>
      <c r="I371" s="27"/>
      <c r="J371" s="43"/>
      <c r="K371" s="164"/>
      <c r="L371" s="27"/>
      <c r="M371" s="128"/>
      <c r="N371" s="43" t="s">
        <v>688</v>
      </c>
      <c r="O371" s="135"/>
      <c r="P371" s="31">
        <f t="shared" si="5"/>
        <v>4878.7400000000489</v>
      </c>
      <c r="Q371" s="31">
        <f>SUBTOTAL(9,$F$2:F371)</f>
        <v>130450.58999999997</v>
      </c>
      <c r="R371" s="31">
        <f>SUBTOTAL(9,$G$2:G371)</f>
        <v>135329.33000000002</v>
      </c>
    </row>
    <row r="372" spans="1:18" ht="15.75" customHeight="1">
      <c r="A372" s="145" t="s">
        <v>5</v>
      </c>
      <c r="B372" s="28">
        <v>44745</v>
      </c>
      <c r="C372" s="52" t="s">
        <v>1503</v>
      </c>
      <c r="D372" s="52"/>
      <c r="E372" s="27"/>
      <c r="F372" s="120">
        <v>387.12</v>
      </c>
      <c r="G372" s="120"/>
      <c r="H372" s="120"/>
      <c r="I372" s="128" t="s">
        <v>89</v>
      </c>
      <c r="J372" s="43"/>
      <c r="K372" s="164" t="s">
        <v>451</v>
      </c>
      <c r="L372" s="27"/>
      <c r="M372" s="128"/>
      <c r="N372" s="43" t="s">
        <v>688</v>
      </c>
      <c r="O372" s="135"/>
      <c r="P372" s="31">
        <f t="shared" si="5"/>
        <v>4491.6200000000536</v>
      </c>
      <c r="Q372" s="31">
        <f>SUBTOTAL(9,$F$2:F372)</f>
        <v>130837.70999999996</v>
      </c>
      <c r="R372" s="31">
        <f>SUBTOTAL(9,$G$2:G372)</f>
        <v>135329.33000000002</v>
      </c>
    </row>
    <row r="373" spans="1:18" ht="15.75" customHeight="1">
      <c r="A373" s="145" t="s">
        <v>5</v>
      </c>
      <c r="B373" s="28">
        <v>44747</v>
      </c>
      <c r="C373" s="52" t="s">
        <v>1504</v>
      </c>
      <c r="D373" s="9" t="s">
        <v>1505</v>
      </c>
      <c r="E373" s="27" t="s">
        <v>1506</v>
      </c>
      <c r="F373" s="120">
        <v>524</v>
      </c>
      <c r="G373" s="120"/>
      <c r="H373" s="120"/>
      <c r="I373" s="128" t="s">
        <v>89</v>
      </c>
      <c r="J373" s="43"/>
      <c r="K373" s="164"/>
      <c r="L373" s="27"/>
      <c r="M373" s="128"/>
      <c r="N373" s="43" t="s">
        <v>688</v>
      </c>
      <c r="O373" s="135"/>
      <c r="P373" s="31">
        <f t="shared" si="5"/>
        <v>3967.6200000000536</v>
      </c>
      <c r="Q373" s="31">
        <f>SUBTOTAL(9,$F$2:F373)</f>
        <v>131361.70999999996</v>
      </c>
      <c r="R373" s="31">
        <f>SUBTOTAL(9,$G$2:G373)</f>
        <v>135329.33000000002</v>
      </c>
    </row>
    <row r="374" spans="1:18" ht="15.75" customHeight="1">
      <c r="A374" s="145" t="s">
        <v>5</v>
      </c>
      <c r="B374" s="28">
        <v>44749</v>
      </c>
      <c r="C374" s="52" t="s">
        <v>1507</v>
      </c>
      <c r="D374" s="52"/>
      <c r="E374" s="27"/>
      <c r="F374" s="120">
        <v>2106</v>
      </c>
      <c r="G374" s="120"/>
      <c r="H374" s="120"/>
      <c r="I374" s="27" t="s">
        <v>91</v>
      </c>
      <c r="J374" s="43"/>
      <c r="K374" s="164" t="s">
        <v>791</v>
      </c>
      <c r="L374" s="27">
        <v>359</v>
      </c>
      <c r="M374" s="128"/>
      <c r="N374" s="43" t="s">
        <v>688</v>
      </c>
      <c r="O374" s="135"/>
      <c r="P374" s="31">
        <f t="shared" si="5"/>
        <v>1861.6200000000536</v>
      </c>
      <c r="Q374" s="31">
        <f>SUBTOTAL(9,$F$2:F374)</f>
        <v>133467.70999999996</v>
      </c>
      <c r="R374" s="31">
        <f>SUBTOTAL(9,$G$2:G374)</f>
        <v>135329.33000000002</v>
      </c>
    </row>
    <row r="375" spans="1:18" ht="15.75" customHeight="1">
      <c r="A375" s="145" t="s">
        <v>5</v>
      </c>
      <c r="B375" s="28">
        <v>44764</v>
      </c>
      <c r="C375" s="52" t="s">
        <v>986</v>
      </c>
      <c r="D375" s="52"/>
      <c r="E375" s="27"/>
      <c r="F375" s="120"/>
      <c r="G375" s="120"/>
      <c r="H375" s="120">
        <v>121.98</v>
      </c>
      <c r="I375" s="27"/>
      <c r="J375" s="43"/>
      <c r="K375" s="164" t="s">
        <v>986</v>
      </c>
      <c r="L375" s="27">
        <v>56929</v>
      </c>
      <c r="M375" s="128"/>
      <c r="N375" s="43" t="s">
        <v>688</v>
      </c>
      <c r="O375" s="135"/>
      <c r="P375" s="31">
        <f t="shared" si="5"/>
        <v>1861.6200000000536</v>
      </c>
      <c r="Q375" s="31">
        <f>SUBTOTAL(9,$F$2:F375)</f>
        <v>133467.70999999996</v>
      </c>
      <c r="R375" s="31">
        <f>SUBTOTAL(9,$G$2:G375)</f>
        <v>135329.33000000002</v>
      </c>
    </row>
    <row r="376" spans="1:18" ht="15.75" customHeight="1">
      <c r="A376" s="145" t="s">
        <v>5</v>
      </c>
      <c r="B376" s="28">
        <v>44770</v>
      </c>
      <c r="C376" s="52" t="s">
        <v>1508</v>
      </c>
      <c r="D376" s="52"/>
      <c r="E376" s="27"/>
      <c r="F376" s="120">
        <v>1411</v>
      </c>
      <c r="G376" s="120"/>
      <c r="H376" s="120"/>
      <c r="I376" s="27"/>
      <c r="J376" s="43"/>
      <c r="K376" s="164" t="s">
        <v>1509</v>
      </c>
      <c r="L376" s="27"/>
      <c r="M376" s="128"/>
      <c r="N376" s="43" t="s">
        <v>688</v>
      </c>
      <c r="O376" s="135"/>
      <c r="P376" s="31">
        <f t="shared" si="5"/>
        <v>450.62000000005355</v>
      </c>
      <c r="Q376" s="31">
        <f>SUBTOTAL(9,$F$2:F376)</f>
        <v>134878.70999999996</v>
      </c>
      <c r="R376" s="31">
        <f>SUBTOTAL(9,$G$2:G376)</f>
        <v>135329.33000000002</v>
      </c>
    </row>
    <row r="377" spans="1:18" ht="15.75" customHeight="1">
      <c r="A377" s="145" t="s">
        <v>5</v>
      </c>
      <c r="B377" s="28">
        <v>44784</v>
      </c>
      <c r="C377" s="52" t="s">
        <v>1510</v>
      </c>
      <c r="D377" s="52"/>
      <c r="E377" s="27"/>
      <c r="F377" s="120">
        <v>632.29999999999995</v>
      </c>
      <c r="G377" s="120"/>
      <c r="H377" s="120"/>
      <c r="I377" s="27"/>
      <c r="J377" s="43"/>
      <c r="K377" s="164" t="s">
        <v>793</v>
      </c>
      <c r="L377" s="27">
        <v>431160010</v>
      </c>
      <c r="M377" s="128"/>
      <c r="N377" s="43" t="s">
        <v>688</v>
      </c>
      <c r="O377" s="135"/>
      <c r="P377" s="31">
        <f t="shared" si="5"/>
        <v>-181.67999999993481</v>
      </c>
      <c r="Q377" s="31">
        <f>SUBTOTAL(9,$F$2:F377)</f>
        <v>135511.00999999995</v>
      </c>
      <c r="R377" s="31">
        <f>SUBTOTAL(9,$G$2:G377)</f>
        <v>135329.33000000002</v>
      </c>
    </row>
    <row r="378" spans="1:18" ht="15.75" customHeight="1">
      <c r="A378" s="145" t="s">
        <v>5</v>
      </c>
      <c r="B378" s="28">
        <v>44810</v>
      </c>
      <c r="C378" s="52" t="s">
        <v>1511</v>
      </c>
      <c r="D378" s="52"/>
      <c r="E378" s="27"/>
      <c r="F378" s="120">
        <v>360.56</v>
      </c>
      <c r="G378" s="120"/>
      <c r="H378" s="120"/>
      <c r="I378" s="128" t="s">
        <v>89</v>
      </c>
      <c r="J378" s="43"/>
      <c r="K378" s="164" t="s">
        <v>451</v>
      </c>
      <c r="L378" s="27">
        <v>2782755</v>
      </c>
      <c r="M378" s="128"/>
      <c r="N378" s="43" t="s">
        <v>688</v>
      </c>
      <c r="O378" s="135"/>
      <c r="P378" s="31">
        <f t="shared" si="5"/>
        <v>-542.23999999993248</v>
      </c>
      <c r="Q378" s="31">
        <f>SUBTOTAL(9,$F$2:F378)</f>
        <v>135871.56999999995</v>
      </c>
      <c r="R378" s="31">
        <f>SUBTOTAL(9,$G$2:G378)</f>
        <v>135329.33000000002</v>
      </c>
    </row>
    <row r="379" spans="1:18" ht="15.75" customHeight="1">
      <c r="A379" s="145" t="s">
        <v>5</v>
      </c>
      <c r="B379" s="28">
        <v>44818</v>
      </c>
      <c r="C379" s="52" t="s">
        <v>1000</v>
      </c>
      <c r="D379" s="52"/>
      <c r="E379" s="27"/>
      <c r="F379" s="120">
        <v>526.5</v>
      </c>
      <c r="G379" s="120"/>
      <c r="H379" s="120"/>
      <c r="I379" s="27"/>
      <c r="J379" s="43"/>
      <c r="K379" s="164" t="s">
        <v>699</v>
      </c>
      <c r="L379" s="27">
        <v>4502</v>
      </c>
      <c r="M379" s="128"/>
      <c r="N379" s="43" t="s">
        <v>688</v>
      </c>
      <c r="O379" s="135"/>
      <c r="P379" s="31">
        <f t="shared" si="5"/>
        <v>-1068.7399999999325</v>
      </c>
      <c r="Q379" s="31">
        <f>SUBTOTAL(9,$F$2:F379)</f>
        <v>136398.06999999995</v>
      </c>
      <c r="R379" s="31">
        <f>SUBTOTAL(9,$G$2:G379)</f>
        <v>135329.33000000002</v>
      </c>
    </row>
    <row r="380" spans="1:18" ht="12.75" customHeight="1">
      <c r="A380" s="145" t="s">
        <v>5</v>
      </c>
      <c r="B380" s="28">
        <v>44840</v>
      </c>
      <c r="C380" s="52" t="s">
        <v>1145</v>
      </c>
      <c r="D380" s="52" t="s">
        <v>1100</v>
      </c>
      <c r="E380" s="29"/>
      <c r="F380" s="120">
        <v>268</v>
      </c>
      <c r="G380" s="35"/>
      <c r="I380" s="147"/>
      <c r="J380" s="29"/>
      <c r="K380" s="29"/>
      <c r="L380" s="29"/>
      <c r="M380" s="29"/>
      <c r="N380" s="43" t="s">
        <v>688</v>
      </c>
      <c r="O380" s="135"/>
      <c r="P380" s="31">
        <f t="shared" si="5"/>
        <v>-1336.7399999999325</v>
      </c>
      <c r="Q380" s="31">
        <f>SUBTOTAL(9,$F$2:F380)</f>
        <v>136666.06999999995</v>
      </c>
      <c r="R380" s="31">
        <f>SUBTOTAL(9,$G$2:G380)</f>
        <v>135329.33000000002</v>
      </c>
    </row>
    <row r="381" spans="1:18" ht="15.75" customHeight="1">
      <c r="A381" s="145" t="s">
        <v>5</v>
      </c>
      <c r="B381" s="28">
        <v>44840</v>
      </c>
      <c r="C381" s="51" t="s">
        <v>1512</v>
      </c>
      <c r="D381" s="52" t="s">
        <v>1100</v>
      </c>
      <c r="E381" s="29"/>
      <c r="F381" s="120">
        <v>51</v>
      </c>
      <c r="G381" s="35"/>
      <c r="I381" s="147"/>
      <c r="J381" s="29"/>
      <c r="K381" s="29"/>
      <c r="L381" s="29"/>
      <c r="M381" s="29"/>
      <c r="N381" s="43" t="s">
        <v>688</v>
      </c>
      <c r="O381" s="135"/>
      <c r="P381" s="31">
        <f t="shared" si="5"/>
        <v>-1387.7399999999325</v>
      </c>
      <c r="Q381" s="31">
        <f>SUBTOTAL(9,$F$2:F381)</f>
        <v>136717.06999999995</v>
      </c>
      <c r="R381" s="31">
        <f>SUBTOTAL(9,$G$2:G381)</f>
        <v>135329.33000000002</v>
      </c>
    </row>
    <row r="382" spans="1:18" ht="15.75" customHeight="1">
      <c r="A382" s="145" t="s">
        <v>5</v>
      </c>
      <c r="B382" s="28">
        <v>44840</v>
      </c>
      <c r="C382" s="51" t="s">
        <v>1513</v>
      </c>
      <c r="D382" s="52" t="s">
        <v>1100</v>
      </c>
      <c r="E382" s="29"/>
      <c r="F382" s="120">
        <v>20</v>
      </c>
      <c r="G382" s="35"/>
      <c r="H382" s="147"/>
      <c r="I382" s="147"/>
      <c r="J382" s="29"/>
      <c r="K382" s="29"/>
      <c r="L382" s="29"/>
      <c r="M382" s="29"/>
      <c r="N382" s="43" t="s">
        <v>688</v>
      </c>
      <c r="O382" s="135"/>
      <c r="P382" s="31">
        <f t="shared" si="5"/>
        <v>-1407.7399999999325</v>
      </c>
      <c r="Q382" s="31">
        <f>SUBTOTAL(9,$F$2:F382)</f>
        <v>136737.06999999995</v>
      </c>
      <c r="R382" s="31">
        <f>SUBTOTAL(9,$G$2:G382)</f>
        <v>135329.33000000002</v>
      </c>
    </row>
    <row r="383" spans="1:18" ht="15.75" customHeight="1">
      <c r="A383" s="145" t="s">
        <v>5</v>
      </c>
      <c r="B383" s="28">
        <v>44841</v>
      </c>
      <c r="C383" s="52" t="s">
        <v>1514</v>
      </c>
      <c r="D383" s="52"/>
      <c r="E383" s="27"/>
      <c r="F383" s="120">
        <v>1673.1</v>
      </c>
      <c r="G383" s="120"/>
      <c r="H383" s="120"/>
      <c r="I383" s="27" t="s">
        <v>91</v>
      </c>
      <c r="J383" s="43"/>
      <c r="K383" s="164" t="s">
        <v>791</v>
      </c>
      <c r="L383" s="27">
        <v>391</v>
      </c>
      <c r="M383" s="128"/>
      <c r="N383" s="43" t="s">
        <v>688</v>
      </c>
      <c r="O383" s="135"/>
      <c r="P383" s="31">
        <f t="shared" si="5"/>
        <v>-3080.8399999999383</v>
      </c>
      <c r="Q383" s="31">
        <f>SUBTOTAL(9,$F$2:F383)</f>
        <v>138410.16999999995</v>
      </c>
      <c r="R383" s="31">
        <f>SUBTOTAL(9,$G$2:G383)</f>
        <v>135329.33000000002</v>
      </c>
    </row>
    <row r="384" spans="1:18" ht="15.75" customHeight="1">
      <c r="A384" s="145" t="s">
        <v>5</v>
      </c>
      <c r="B384" s="28">
        <v>44846</v>
      </c>
      <c r="C384" s="52" t="s">
        <v>1515</v>
      </c>
      <c r="D384" s="52"/>
      <c r="E384" s="27"/>
      <c r="F384" s="120">
        <v>108</v>
      </c>
      <c r="G384" s="120"/>
      <c r="H384" s="120"/>
      <c r="I384" s="27"/>
      <c r="J384" s="43"/>
      <c r="K384" s="164" t="s">
        <v>1516</v>
      </c>
      <c r="L384" s="27"/>
      <c r="M384" s="128"/>
      <c r="N384" s="43" t="s">
        <v>688</v>
      </c>
      <c r="O384" s="135"/>
      <c r="P384" s="31">
        <f t="shared" si="5"/>
        <v>-3188.8399999999383</v>
      </c>
      <c r="Q384" s="31">
        <f>SUBTOTAL(9,$F$2:F384)</f>
        <v>138518.16999999995</v>
      </c>
      <c r="R384" s="31">
        <f>SUBTOTAL(9,$G$2:G384)</f>
        <v>135329.33000000002</v>
      </c>
    </row>
    <row r="385" spans="1:18" ht="15.75" customHeight="1">
      <c r="A385" s="145" t="s">
        <v>5</v>
      </c>
      <c r="B385" s="28">
        <v>44846</v>
      </c>
      <c r="C385" s="52" t="s">
        <v>1523</v>
      </c>
      <c r="D385" s="52"/>
      <c r="E385" s="27"/>
      <c r="F385" s="120">
        <v>-108</v>
      </c>
      <c r="G385" s="120"/>
      <c r="H385" s="120"/>
      <c r="I385" s="27"/>
      <c r="J385" s="43"/>
      <c r="K385" s="164" t="s">
        <v>1516</v>
      </c>
      <c r="L385" s="27"/>
      <c r="M385" s="128"/>
      <c r="N385" s="43" t="s">
        <v>688</v>
      </c>
      <c r="O385" s="135"/>
      <c r="P385" s="31">
        <f t="shared" si="5"/>
        <v>-3080.8399999999383</v>
      </c>
      <c r="Q385" s="31">
        <f>SUBTOTAL(9,$F$2:F385)</f>
        <v>138410.16999999995</v>
      </c>
      <c r="R385" s="31">
        <f>SUBTOTAL(9,$G$2:G385)</f>
        <v>135329.33000000002</v>
      </c>
    </row>
    <row r="386" spans="1:18" ht="15.75" customHeight="1">
      <c r="A386" s="145" t="s">
        <v>5</v>
      </c>
      <c r="B386" s="28">
        <v>44851</v>
      </c>
      <c r="C386" s="27" t="s">
        <v>1300</v>
      </c>
      <c r="D386" s="52"/>
      <c r="E386" s="27"/>
      <c r="F386" s="120">
        <v>186.56</v>
      </c>
      <c r="G386" s="120"/>
      <c r="H386" s="120"/>
      <c r="I386" s="27" t="s">
        <v>89</v>
      </c>
      <c r="J386" s="43"/>
      <c r="K386" s="164" t="s">
        <v>1162</v>
      </c>
      <c r="L386" s="27">
        <v>1431707</v>
      </c>
      <c r="M386" s="128"/>
      <c r="N386" s="43" t="s">
        <v>688</v>
      </c>
      <c r="O386" s="135"/>
      <c r="P386" s="31">
        <f t="shared" ref="P386:P449" si="6">R386-Q386</f>
        <v>-3267.399999999936</v>
      </c>
      <c r="Q386" s="31">
        <f>SUBTOTAL(9,$F$2:F386)</f>
        <v>138596.72999999995</v>
      </c>
      <c r="R386" s="31">
        <f>SUBTOTAL(9,$G$2:G386)</f>
        <v>135329.33000000002</v>
      </c>
    </row>
    <row r="387" spans="1:18" ht="15.75" customHeight="1">
      <c r="A387" s="145" t="s">
        <v>5</v>
      </c>
      <c r="B387" s="28">
        <v>44853</v>
      </c>
      <c r="C387" s="52" t="s">
        <v>1517</v>
      </c>
      <c r="D387" s="52"/>
      <c r="E387" s="27"/>
      <c r="F387" s="120">
        <v>105</v>
      </c>
      <c r="G387" s="120"/>
      <c r="H387" s="120"/>
      <c r="I387" s="27"/>
      <c r="J387" s="43"/>
      <c r="K387" s="164" t="s">
        <v>1518</v>
      </c>
      <c r="L387" s="27">
        <v>88437</v>
      </c>
      <c r="M387" s="128"/>
      <c r="N387" s="43" t="s">
        <v>688</v>
      </c>
      <c r="O387" s="135"/>
      <c r="P387" s="31">
        <f t="shared" si="6"/>
        <v>-3372.399999999936</v>
      </c>
      <c r="Q387" s="31">
        <f>SUBTOTAL(9,$F$2:F387)</f>
        <v>138701.72999999995</v>
      </c>
      <c r="R387" s="31">
        <f>SUBTOTAL(9,$G$2:G387)</f>
        <v>135329.33000000002</v>
      </c>
    </row>
    <row r="388" spans="1:18" ht="15.75" customHeight="1">
      <c r="A388" s="145" t="s">
        <v>5</v>
      </c>
      <c r="B388" s="28">
        <v>44866</v>
      </c>
      <c r="C388" s="52" t="s">
        <v>1524</v>
      </c>
      <c r="D388" s="52"/>
      <c r="E388" s="27"/>
      <c r="F388" s="120">
        <v>4284.5</v>
      </c>
      <c r="G388" s="120"/>
      <c r="H388" s="120"/>
      <c r="I388" s="27" t="s">
        <v>89</v>
      </c>
      <c r="J388" s="43"/>
      <c r="K388" s="164" t="s">
        <v>29</v>
      </c>
      <c r="L388" s="27"/>
      <c r="M388" s="128"/>
      <c r="N388" s="43" t="s">
        <v>688</v>
      </c>
      <c r="O388" s="135"/>
      <c r="P388" s="31">
        <f t="shared" si="6"/>
        <v>-7656.899999999936</v>
      </c>
      <c r="Q388" s="31">
        <f>SUBTOTAL(9,$F$2:F388)</f>
        <v>142986.22999999995</v>
      </c>
      <c r="R388" s="31">
        <f>SUBTOTAL(9,$G$2:G388)</f>
        <v>135329.33000000002</v>
      </c>
    </row>
    <row r="389" spans="1:18" ht="15.75" customHeight="1">
      <c r="A389" s="145" t="s">
        <v>5</v>
      </c>
      <c r="B389" s="28">
        <v>44868</v>
      </c>
      <c r="C389" s="52" t="s">
        <v>1153</v>
      </c>
      <c r="D389" s="52" t="s">
        <v>1100</v>
      </c>
      <c r="E389" s="29"/>
      <c r="F389" s="120">
        <v>581</v>
      </c>
      <c r="G389" s="120"/>
      <c r="H389" s="120"/>
      <c r="I389" s="27"/>
      <c r="J389" s="43"/>
      <c r="K389" s="164"/>
      <c r="L389" s="27"/>
      <c r="M389" s="128"/>
      <c r="N389" s="43" t="s">
        <v>688</v>
      </c>
      <c r="O389" s="135"/>
      <c r="P389" s="31">
        <f t="shared" si="6"/>
        <v>-8237.899999999936</v>
      </c>
      <c r="Q389" s="31">
        <f>SUBTOTAL(9,$F$2:F389)</f>
        <v>143567.22999999995</v>
      </c>
      <c r="R389" s="31">
        <f>SUBTOTAL(9,$G$2:G389)</f>
        <v>135329.33000000002</v>
      </c>
    </row>
    <row r="390" spans="1:18" ht="15.75" customHeight="1">
      <c r="A390" s="145" t="s">
        <v>5</v>
      </c>
      <c r="B390" s="28">
        <v>44868</v>
      </c>
      <c r="C390" s="51" t="s">
        <v>1521</v>
      </c>
      <c r="D390" s="52" t="s">
        <v>1100</v>
      </c>
      <c r="E390" s="29"/>
      <c r="F390" s="120">
        <v>111</v>
      </c>
      <c r="G390" s="120"/>
      <c r="H390" s="120"/>
      <c r="I390" s="27"/>
      <c r="J390" s="43"/>
      <c r="K390" s="164"/>
      <c r="L390" s="27"/>
      <c r="M390" s="128"/>
      <c r="N390" s="43" t="s">
        <v>688</v>
      </c>
      <c r="O390" s="135"/>
      <c r="P390" s="31">
        <f t="shared" si="6"/>
        <v>-8348.899999999936</v>
      </c>
      <c r="Q390" s="31">
        <f>SUBTOTAL(9,$F$2:F390)</f>
        <v>143678.22999999995</v>
      </c>
      <c r="R390" s="31">
        <f>SUBTOTAL(9,$G$2:G390)</f>
        <v>135329.33000000002</v>
      </c>
    </row>
    <row r="391" spans="1:18" ht="15.75" customHeight="1">
      <c r="A391" s="145" t="s">
        <v>5</v>
      </c>
      <c r="B391" s="28">
        <v>44868</v>
      </c>
      <c r="C391" s="51" t="s">
        <v>1522</v>
      </c>
      <c r="D391" s="52" t="s">
        <v>1100</v>
      </c>
      <c r="E391" s="29"/>
      <c r="F391" s="120">
        <v>45</v>
      </c>
      <c r="G391" s="120"/>
      <c r="H391" s="120"/>
      <c r="I391" s="27"/>
      <c r="J391" s="43"/>
      <c r="K391" s="164"/>
      <c r="L391" s="27"/>
      <c r="M391" s="128"/>
      <c r="N391" s="43" t="s">
        <v>688</v>
      </c>
      <c r="O391" s="135"/>
      <c r="P391" s="31">
        <f t="shared" si="6"/>
        <v>-8393.899999999936</v>
      </c>
      <c r="Q391" s="31">
        <f>SUBTOTAL(9,$F$2:F391)</f>
        <v>143723.22999999995</v>
      </c>
      <c r="R391" s="31">
        <f>SUBTOTAL(9,$G$2:G391)</f>
        <v>135329.33000000002</v>
      </c>
    </row>
    <row r="392" spans="1:18" ht="15.75" customHeight="1">
      <c r="A392" s="145" t="s">
        <v>5</v>
      </c>
      <c r="B392" s="28">
        <v>44869</v>
      </c>
      <c r="C392" s="153" t="s">
        <v>1519</v>
      </c>
      <c r="D392" s="115" t="s">
        <v>1520</v>
      </c>
      <c r="E392" s="27" t="s">
        <v>575</v>
      </c>
      <c r="F392" s="120">
        <v>350</v>
      </c>
      <c r="G392" s="120"/>
      <c r="H392" s="120"/>
      <c r="I392" s="27"/>
      <c r="J392" s="43"/>
      <c r="K392" s="164"/>
      <c r="L392" s="27"/>
      <c r="M392" s="128"/>
      <c r="N392" s="43" t="s">
        <v>688</v>
      </c>
      <c r="O392" s="135"/>
      <c r="P392" s="31">
        <f t="shared" si="6"/>
        <v>-8743.899999999936</v>
      </c>
      <c r="Q392" s="31">
        <f>SUBTOTAL(9,$F$2:F392)</f>
        <v>144073.22999999995</v>
      </c>
      <c r="R392" s="31">
        <f>SUBTOTAL(9,$G$2:G392)</f>
        <v>135329.33000000002</v>
      </c>
    </row>
    <row r="393" spans="1:18" ht="15.75" customHeight="1">
      <c r="A393" s="145" t="s">
        <v>5</v>
      </c>
      <c r="B393" s="28">
        <v>44879</v>
      </c>
      <c r="C393" s="52" t="s">
        <v>962</v>
      </c>
      <c r="D393" s="52"/>
      <c r="E393" s="27"/>
      <c r="F393" s="14"/>
      <c r="G393" s="120">
        <v>15000</v>
      </c>
      <c r="H393" s="120"/>
      <c r="I393" s="27"/>
      <c r="J393" s="43"/>
      <c r="K393" s="164"/>
      <c r="L393" s="27"/>
      <c r="M393" s="128"/>
      <c r="N393" s="43" t="s">
        <v>688</v>
      </c>
      <c r="O393" s="135"/>
      <c r="P393" s="31">
        <f t="shared" si="6"/>
        <v>6256.100000000064</v>
      </c>
      <c r="Q393" s="31">
        <f>SUBTOTAL(9,$F$2:F393)</f>
        <v>144073.22999999995</v>
      </c>
      <c r="R393" s="31">
        <f>SUBTOTAL(9,$G$2:G393)</f>
        <v>150329.33000000002</v>
      </c>
    </row>
    <row r="394" spans="1:18" ht="15.75" customHeight="1">
      <c r="A394" s="145" t="s">
        <v>5</v>
      </c>
      <c r="B394" s="28">
        <v>44881</v>
      </c>
      <c r="C394" s="52" t="s">
        <v>1525</v>
      </c>
      <c r="D394" s="52"/>
      <c r="E394" s="27"/>
      <c r="F394" s="120">
        <v>8756</v>
      </c>
      <c r="G394" s="120"/>
      <c r="H394" s="120"/>
      <c r="I394" s="27" t="s">
        <v>89</v>
      </c>
      <c r="J394" s="43"/>
      <c r="K394" s="164" t="s">
        <v>29</v>
      </c>
      <c r="L394" s="27"/>
      <c r="M394" s="128"/>
      <c r="N394" s="43" t="s">
        <v>688</v>
      </c>
      <c r="O394" s="135"/>
      <c r="P394" s="31">
        <f t="shared" si="6"/>
        <v>-2499.899999999936</v>
      </c>
      <c r="Q394" s="31">
        <f>SUBTOTAL(9,$F$2:F394)</f>
        <v>152829.22999999995</v>
      </c>
      <c r="R394" s="31">
        <f>SUBTOTAL(9,$G$2:G394)</f>
        <v>150329.33000000002</v>
      </c>
    </row>
    <row r="395" spans="1:18" ht="15.75" customHeight="1">
      <c r="A395" s="145" t="s">
        <v>5</v>
      </c>
      <c r="B395" s="28">
        <v>44885</v>
      </c>
      <c r="C395" s="52" t="s">
        <v>1526</v>
      </c>
      <c r="D395" s="52"/>
      <c r="E395" s="27"/>
      <c r="F395" s="120">
        <v>788.78</v>
      </c>
      <c r="G395" s="120"/>
      <c r="H395" s="120"/>
      <c r="I395" s="27"/>
      <c r="J395" s="43"/>
      <c r="K395" s="164" t="s">
        <v>793</v>
      </c>
      <c r="L395" s="27">
        <v>451608952</v>
      </c>
      <c r="M395" s="128"/>
      <c r="N395" s="43" t="s">
        <v>688</v>
      </c>
      <c r="O395" s="135"/>
      <c r="P395" s="31">
        <f t="shared" si="6"/>
        <v>-3288.6799999999348</v>
      </c>
      <c r="Q395" s="31">
        <f>SUBTOTAL(9,$F$2:F395)</f>
        <v>153618.00999999995</v>
      </c>
      <c r="R395" s="31">
        <f>SUBTOTAL(9,$G$2:G395)</f>
        <v>150329.33000000002</v>
      </c>
    </row>
    <row r="396" spans="1:18" ht="15.75" customHeight="1">
      <c r="A396" s="145" t="s">
        <v>5</v>
      </c>
      <c r="B396" s="28">
        <v>44900</v>
      </c>
      <c r="C396" s="51" t="s">
        <v>1527</v>
      </c>
      <c r="D396" s="52" t="s">
        <v>1100</v>
      </c>
      <c r="E396" s="27"/>
      <c r="F396" s="120">
        <v>46</v>
      </c>
      <c r="G396" s="120"/>
      <c r="H396" s="120"/>
      <c r="I396" s="27"/>
      <c r="J396" s="43"/>
      <c r="K396" s="164"/>
      <c r="L396" s="27"/>
      <c r="M396" s="128"/>
      <c r="N396" s="43" t="s">
        <v>688</v>
      </c>
      <c r="O396" s="135"/>
      <c r="P396" s="31">
        <f t="shared" si="6"/>
        <v>-3334.6799999999348</v>
      </c>
      <c r="Q396" s="31">
        <f>SUBTOTAL(9,$F$2:F396)</f>
        <v>153664.00999999995</v>
      </c>
      <c r="R396" s="31">
        <f>SUBTOTAL(9,$G$2:G396)</f>
        <v>150329.33000000002</v>
      </c>
    </row>
    <row r="397" spans="1:18" ht="15.75" customHeight="1">
      <c r="A397" s="145" t="s">
        <v>5</v>
      </c>
      <c r="B397" s="28">
        <v>44900</v>
      </c>
      <c r="C397" s="52" t="s">
        <v>1528</v>
      </c>
      <c r="D397" s="52" t="s">
        <v>1100</v>
      </c>
      <c r="E397" s="27"/>
      <c r="F397" s="120">
        <v>246</v>
      </c>
      <c r="G397" s="120"/>
      <c r="H397" s="120"/>
      <c r="I397" s="27"/>
      <c r="J397" s="43"/>
      <c r="K397" s="164"/>
      <c r="L397" s="27"/>
      <c r="M397" s="128"/>
      <c r="N397" s="43" t="s">
        <v>688</v>
      </c>
      <c r="O397" s="135"/>
      <c r="P397" s="31">
        <f t="shared" si="6"/>
        <v>-3580.6799999999348</v>
      </c>
      <c r="Q397" s="31">
        <f>SUBTOTAL(9,$F$2:F397)</f>
        <v>153910.00999999995</v>
      </c>
      <c r="R397" s="31">
        <f>SUBTOTAL(9,$G$2:G397)</f>
        <v>150329.33000000002</v>
      </c>
    </row>
    <row r="398" spans="1:18" ht="15.75" customHeight="1">
      <c r="A398" s="145" t="s">
        <v>5</v>
      </c>
      <c r="B398" s="28">
        <v>44900</v>
      </c>
      <c r="C398" s="51" t="s">
        <v>1529</v>
      </c>
      <c r="D398" s="52" t="s">
        <v>1100</v>
      </c>
      <c r="E398" s="27"/>
      <c r="F398" s="120">
        <v>19</v>
      </c>
      <c r="G398" s="120"/>
      <c r="H398" s="120"/>
      <c r="I398" s="27"/>
      <c r="J398" s="43"/>
      <c r="K398" s="164"/>
      <c r="L398" s="27"/>
      <c r="M398" s="128"/>
      <c r="N398" s="43" t="s">
        <v>688</v>
      </c>
      <c r="O398" s="135"/>
      <c r="P398" s="31">
        <f t="shared" si="6"/>
        <v>-3599.6799999999348</v>
      </c>
      <c r="Q398" s="31">
        <f>SUBTOTAL(9,$F$2:F398)</f>
        <v>153929.00999999995</v>
      </c>
      <c r="R398" s="31">
        <f>SUBTOTAL(9,$G$2:G398)</f>
        <v>150329.33000000002</v>
      </c>
    </row>
    <row r="399" spans="1:18" ht="15.75" customHeight="1">
      <c r="A399" s="145" t="s">
        <v>5</v>
      </c>
      <c r="B399" s="28">
        <v>44929</v>
      </c>
      <c r="C399" s="52" t="s">
        <v>1532</v>
      </c>
      <c r="D399" s="13"/>
      <c r="E399" s="9" t="s">
        <v>1533</v>
      </c>
      <c r="F399" s="120">
        <v>150</v>
      </c>
      <c r="G399" s="120"/>
      <c r="H399" s="120"/>
      <c r="I399" s="43" t="s">
        <v>91</v>
      </c>
      <c r="J399" s="43"/>
      <c r="K399" s="164"/>
      <c r="L399" s="27"/>
      <c r="M399" s="128"/>
      <c r="N399" s="43" t="s">
        <v>688</v>
      </c>
      <c r="O399" s="135"/>
      <c r="P399" s="31">
        <f t="shared" si="6"/>
        <v>-3749.6799999999348</v>
      </c>
      <c r="Q399" s="31">
        <f>SUBTOTAL(9,$F$2:F399)</f>
        <v>154079.00999999995</v>
      </c>
      <c r="R399" s="31">
        <f>SUBTOTAL(9,$G$2:G399)</f>
        <v>150329.33000000002</v>
      </c>
    </row>
    <row r="400" spans="1:18" ht="15.75" customHeight="1">
      <c r="A400" s="145" t="s">
        <v>5</v>
      </c>
      <c r="B400" s="28">
        <v>44929</v>
      </c>
      <c r="C400" s="52" t="s">
        <v>1534</v>
      </c>
      <c r="D400" s="13"/>
      <c r="E400" s="9" t="s">
        <v>1535</v>
      </c>
      <c r="F400" s="120">
        <v>250</v>
      </c>
      <c r="G400" s="120"/>
      <c r="H400" s="120"/>
      <c r="I400" s="43" t="s">
        <v>91</v>
      </c>
      <c r="J400" s="43"/>
      <c r="K400" s="164"/>
      <c r="L400" s="27"/>
      <c r="M400" s="128"/>
      <c r="N400" s="43" t="s">
        <v>688</v>
      </c>
      <c r="O400" s="135"/>
      <c r="P400" s="31">
        <f t="shared" si="6"/>
        <v>-3999.6799999999348</v>
      </c>
      <c r="Q400" s="31">
        <f>SUBTOTAL(9,$F$2:F400)</f>
        <v>154329.00999999995</v>
      </c>
      <c r="R400" s="31">
        <f>SUBTOTAL(9,$G$2:G400)</f>
        <v>150329.33000000002</v>
      </c>
    </row>
    <row r="401" spans="1:18" ht="15.75" customHeight="1">
      <c r="A401" s="145" t="s">
        <v>5</v>
      </c>
      <c r="B401" s="28">
        <v>44930</v>
      </c>
      <c r="C401" s="52" t="s">
        <v>1530</v>
      </c>
      <c r="D401" s="52"/>
      <c r="E401" s="27"/>
      <c r="F401" s="120">
        <v>492.6</v>
      </c>
      <c r="G401" s="120"/>
      <c r="H401" s="120"/>
      <c r="I401" s="128" t="s">
        <v>89</v>
      </c>
      <c r="J401" s="43"/>
      <c r="K401" s="164" t="s">
        <v>451</v>
      </c>
      <c r="L401" s="27">
        <v>2904179</v>
      </c>
      <c r="M401" s="128"/>
      <c r="N401" s="43" t="s">
        <v>688</v>
      </c>
      <c r="O401" s="135"/>
      <c r="P401" s="31">
        <f t="shared" si="6"/>
        <v>-4492.2799999999406</v>
      </c>
      <c r="Q401" s="31">
        <f>SUBTOTAL(9,$F$2:F401)</f>
        <v>154821.60999999996</v>
      </c>
      <c r="R401" s="31">
        <f>SUBTOTAL(9,$G$2:G401)</f>
        <v>150329.33000000002</v>
      </c>
    </row>
    <row r="402" spans="1:18" ht="15.75" customHeight="1">
      <c r="A402" s="145" t="s">
        <v>5</v>
      </c>
      <c r="B402" s="28">
        <v>44930</v>
      </c>
      <c r="C402" s="52" t="s">
        <v>1531</v>
      </c>
      <c r="D402" s="52"/>
      <c r="E402" s="27"/>
      <c r="F402" s="120">
        <v>394.73</v>
      </c>
      <c r="G402" s="120"/>
      <c r="H402" s="120"/>
      <c r="I402" s="128" t="s">
        <v>89</v>
      </c>
      <c r="J402" s="43"/>
      <c r="K402" s="164" t="s">
        <v>451</v>
      </c>
      <c r="L402" s="27">
        <v>2883822</v>
      </c>
      <c r="M402" s="128"/>
      <c r="N402" s="43" t="s">
        <v>688</v>
      </c>
      <c r="O402" s="135"/>
      <c r="P402" s="31">
        <f t="shared" si="6"/>
        <v>-4887.0099999999511</v>
      </c>
      <c r="Q402" s="31">
        <f>SUBTOTAL(9,$F$2:F402)</f>
        <v>155216.33999999997</v>
      </c>
      <c r="R402" s="31">
        <f>SUBTOTAL(9,$G$2:G402)</f>
        <v>150329.33000000002</v>
      </c>
    </row>
    <row r="403" spans="1:18" ht="15.75" customHeight="1">
      <c r="A403" s="145" t="s">
        <v>5</v>
      </c>
      <c r="B403" s="28">
        <v>44931</v>
      </c>
      <c r="C403" s="51" t="s">
        <v>1536</v>
      </c>
      <c r="D403" s="52" t="s">
        <v>1100</v>
      </c>
      <c r="E403" s="29"/>
      <c r="F403" s="120">
        <v>51</v>
      </c>
      <c r="G403" s="120"/>
      <c r="H403" s="120"/>
      <c r="I403" s="43" t="s">
        <v>91</v>
      </c>
      <c r="J403" s="43"/>
      <c r="K403" s="164"/>
      <c r="L403" s="27"/>
      <c r="M403" s="128"/>
      <c r="N403" s="43" t="s">
        <v>688</v>
      </c>
      <c r="O403" s="135"/>
      <c r="P403" s="31">
        <f t="shared" si="6"/>
        <v>-4938.0099999999511</v>
      </c>
      <c r="Q403" s="31">
        <f>SUBTOTAL(9,$F$2:F403)</f>
        <v>155267.33999999997</v>
      </c>
      <c r="R403" s="31">
        <f>SUBTOTAL(9,$G$2:G403)</f>
        <v>150329.33000000002</v>
      </c>
    </row>
    <row r="404" spans="1:18" ht="15.75" customHeight="1">
      <c r="A404" s="145" t="s">
        <v>5</v>
      </c>
      <c r="B404" s="28">
        <v>44931</v>
      </c>
      <c r="C404" s="52" t="s">
        <v>1537</v>
      </c>
      <c r="D404" s="52" t="s">
        <v>1100</v>
      </c>
      <c r="E404" s="29"/>
      <c r="F404" s="120">
        <v>268</v>
      </c>
      <c r="G404" s="120"/>
      <c r="H404" s="120"/>
      <c r="I404" s="43" t="s">
        <v>91</v>
      </c>
      <c r="J404" s="43"/>
      <c r="K404" s="164"/>
      <c r="L404" s="27"/>
      <c r="M404" s="128"/>
      <c r="N404" s="43" t="s">
        <v>688</v>
      </c>
      <c r="O404" s="135"/>
      <c r="P404" s="31">
        <f t="shared" si="6"/>
        <v>-5206.0099999999511</v>
      </c>
      <c r="Q404" s="31">
        <f>SUBTOTAL(9,$F$2:F404)</f>
        <v>155535.33999999997</v>
      </c>
      <c r="R404" s="31">
        <f>SUBTOTAL(9,$G$2:G404)</f>
        <v>150329.33000000002</v>
      </c>
    </row>
    <row r="405" spans="1:18" ht="15.75" customHeight="1">
      <c r="A405" s="145" t="s">
        <v>5</v>
      </c>
      <c r="B405" s="28">
        <v>44931</v>
      </c>
      <c r="C405" s="51" t="s">
        <v>1538</v>
      </c>
      <c r="D405" s="52" t="s">
        <v>1100</v>
      </c>
      <c r="E405" s="29"/>
      <c r="F405" s="120">
        <v>21</v>
      </c>
      <c r="G405" s="120"/>
      <c r="H405" s="120"/>
      <c r="I405" s="43" t="s">
        <v>91</v>
      </c>
      <c r="J405" s="43"/>
      <c r="K405" s="164"/>
      <c r="L405" s="27"/>
      <c r="M405" s="128"/>
      <c r="N405" s="43" t="s">
        <v>688</v>
      </c>
      <c r="O405" s="135">
        <v>44935</v>
      </c>
      <c r="P405" s="31">
        <f t="shared" si="6"/>
        <v>-5227.0099999999511</v>
      </c>
      <c r="Q405" s="31">
        <f>SUBTOTAL(9,$F$2:F405)</f>
        <v>155556.33999999997</v>
      </c>
      <c r="R405" s="31">
        <f>SUBTOTAL(9,$G$2:G405)</f>
        <v>150329.33000000002</v>
      </c>
    </row>
    <row r="406" spans="1:18" ht="15.75" customHeight="1">
      <c r="A406" s="145" t="s">
        <v>5</v>
      </c>
      <c r="B406" s="28">
        <v>44938</v>
      </c>
      <c r="C406" s="52" t="s">
        <v>1539</v>
      </c>
      <c r="D406" s="52"/>
      <c r="E406" s="27"/>
      <c r="F406" s="120">
        <v>527.99</v>
      </c>
      <c r="G406" s="120"/>
      <c r="H406" s="120"/>
      <c r="I406" s="27" t="s">
        <v>89</v>
      </c>
      <c r="J406" s="43"/>
      <c r="K406" s="164" t="s">
        <v>793</v>
      </c>
      <c r="L406" s="51">
        <v>471886255</v>
      </c>
      <c r="M406" s="128"/>
      <c r="N406" s="43" t="s">
        <v>688</v>
      </c>
      <c r="O406" s="135"/>
      <c r="P406" s="31">
        <f t="shared" si="6"/>
        <v>-5754.9999999999418</v>
      </c>
      <c r="Q406" s="31">
        <f>SUBTOTAL(9,$F$2:F406)</f>
        <v>156084.32999999996</v>
      </c>
      <c r="R406" s="31">
        <f>SUBTOTAL(9,$G$2:G406)</f>
        <v>150329.33000000002</v>
      </c>
    </row>
    <row r="407" spans="1:18" ht="15.75" customHeight="1">
      <c r="A407" s="145" t="s">
        <v>5</v>
      </c>
      <c r="B407" s="28">
        <v>44939</v>
      </c>
      <c r="C407" s="52" t="s">
        <v>962</v>
      </c>
      <c r="D407" s="52"/>
      <c r="E407" s="27"/>
      <c r="F407" s="120"/>
      <c r="G407" s="120">
        <v>10000</v>
      </c>
      <c r="H407" s="120"/>
      <c r="I407" s="27"/>
      <c r="J407" s="43"/>
      <c r="K407" s="164"/>
      <c r="L407" s="27"/>
      <c r="M407" s="128"/>
      <c r="N407" s="43" t="s">
        <v>688</v>
      </c>
      <c r="O407" s="135"/>
      <c r="P407" s="31">
        <f t="shared" si="6"/>
        <v>4245.0000000000582</v>
      </c>
      <c r="Q407" s="31">
        <f>SUBTOTAL(9,$F$2:F407)</f>
        <v>156084.32999999996</v>
      </c>
      <c r="R407" s="31">
        <f>SUBTOTAL(9,$G$2:G407)</f>
        <v>160329.33000000002</v>
      </c>
    </row>
    <row r="408" spans="1:18" ht="15.75" customHeight="1">
      <c r="A408" s="145" t="s">
        <v>5</v>
      </c>
      <c r="B408" s="28">
        <v>44948</v>
      </c>
      <c r="C408" s="52" t="s">
        <v>1540</v>
      </c>
      <c r="D408" s="52"/>
      <c r="E408" s="27"/>
      <c r="F408" s="120">
        <v>4164.3999999999996</v>
      </c>
      <c r="G408" s="120"/>
      <c r="H408" s="120"/>
      <c r="I408" s="27" t="s">
        <v>89</v>
      </c>
      <c r="J408" s="43"/>
      <c r="K408" s="164" t="s">
        <v>29</v>
      </c>
      <c r="L408" s="27">
        <v>4939938</v>
      </c>
      <c r="M408" s="128"/>
      <c r="N408" s="43" t="s">
        <v>688</v>
      </c>
      <c r="O408" s="135">
        <v>44950</v>
      </c>
      <c r="P408" s="31">
        <f t="shared" si="6"/>
        <v>80.600000000064028</v>
      </c>
      <c r="Q408" s="31">
        <f>SUBTOTAL(9,$F$2:F408)</f>
        <v>160248.72999999995</v>
      </c>
      <c r="R408" s="31">
        <f>SUBTOTAL(9,$G$2:G408)</f>
        <v>160329.33000000002</v>
      </c>
    </row>
    <row r="409" spans="1:18" ht="15.75" customHeight="1">
      <c r="A409" s="145" t="s">
        <v>5</v>
      </c>
      <c r="B409" s="28">
        <v>44951</v>
      </c>
      <c r="C409" s="52" t="s">
        <v>962</v>
      </c>
      <c r="D409" s="52"/>
      <c r="E409" s="27"/>
      <c r="F409" s="14"/>
      <c r="G409" s="120">
        <v>10000</v>
      </c>
      <c r="H409" s="120"/>
      <c r="I409" s="27"/>
      <c r="J409" s="43"/>
      <c r="K409" s="164"/>
      <c r="L409" s="27"/>
      <c r="M409" s="128"/>
      <c r="N409" s="43" t="s">
        <v>688</v>
      </c>
      <c r="O409" s="135"/>
      <c r="P409" s="31">
        <f t="shared" si="6"/>
        <v>10080.600000000064</v>
      </c>
      <c r="Q409" s="31">
        <f>SUBTOTAL(9,$F$2:F409)</f>
        <v>160248.72999999995</v>
      </c>
      <c r="R409" s="31">
        <f>SUBTOTAL(9,$G$2:G409)</f>
        <v>170329.33000000002</v>
      </c>
    </row>
    <row r="410" spans="1:18" ht="15.75" customHeight="1">
      <c r="A410" s="145" t="s">
        <v>5</v>
      </c>
      <c r="B410" s="28">
        <v>44956</v>
      </c>
      <c r="C410" s="52" t="s">
        <v>1541</v>
      </c>
      <c r="D410" s="52"/>
      <c r="E410" s="27"/>
      <c r="F410" s="120">
        <v>53</v>
      </c>
      <c r="G410" s="120"/>
      <c r="H410" s="120"/>
      <c r="I410" s="27" t="s">
        <v>89</v>
      </c>
      <c r="J410" s="43"/>
      <c r="K410" s="164" t="s">
        <v>1056</v>
      </c>
      <c r="L410" s="27">
        <v>232402837</v>
      </c>
      <c r="M410" s="128"/>
      <c r="N410" s="43" t="s">
        <v>688</v>
      </c>
      <c r="O410" s="135"/>
      <c r="P410" s="31">
        <f t="shared" si="6"/>
        <v>10027.600000000064</v>
      </c>
      <c r="Q410" s="31">
        <f>SUBTOTAL(9,$F$2:F410)</f>
        <v>160301.72999999995</v>
      </c>
      <c r="R410" s="31">
        <f>SUBTOTAL(9,$G$2:G410)</f>
        <v>170329.33000000002</v>
      </c>
    </row>
    <row r="411" spans="1:18" ht="15.75" customHeight="1">
      <c r="A411" s="145" t="s">
        <v>5</v>
      </c>
      <c r="B411" s="28">
        <v>44959</v>
      </c>
      <c r="C411" s="52" t="s">
        <v>1546</v>
      </c>
      <c r="F411" s="14">
        <v>107.94</v>
      </c>
      <c r="G411" s="120"/>
      <c r="H411" s="120"/>
      <c r="I411" s="27" t="s">
        <v>89</v>
      </c>
      <c r="J411" s="43"/>
      <c r="K411" s="164" t="s">
        <v>834</v>
      </c>
      <c r="L411" s="27">
        <v>341203327</v>
      </c>
      <c r="M411" s="128"/>
      <c r="N411" s="43" t="s">
        <v>688</v>
      </c>
      <c r="O411" s="135"/>
      <c r="P411" s="31">
        <f t="shared" si="6"/>
        <v>9919.6600000000617</v>
      </c>
      <c r="Q411" s="31">
        <f>SUBTOTAL(9,$F$2:F411)</f>
        <v>160409.66999999995</v>
      </c>
      <c r="R411" s="31">
        <f>SUBTOTAL(9,$G$2:G411)</f>
        <v>170329.33000000002</v>
      </c>
    </row>
    <row r="412" spans="1:18" ht="15.75" customHeight="1">
      <c r="A412" s="145" t="s">
        <v>5</v>
      </c>
      <c r="B412" s="28">
        <v>44963</v>
      </c>
      <c r="C412" s="54" t="s">
        <v>1542</v>
      </c>
      <c r="D412" s="13" t="s">
        <v>575</v>
      </c>
      <c r="E412" s="9" t="s">
        <v>1543</v>
      </c>
      <c r="F412" s="120">
        <v>150</v>
      </c>
      <c r="G412" s="120"/>
      <c r="H412" s="120"/>
      <c r="I412" s="43" t="s">
        <v>91</v>
      </c>
      <c r="J412" s="43"/>
      <c r="K412" s="164"/>
      <c r="L412" s="27"/>
      <c r="M412" s="128"/>
      <c r="N412" s="43" t="s">
        <v>688</v>
      </c>
      <c r="O412" s="135"/>
      <c r="P412" s="31">
        <f t="shared" si="6"/>
        <v>9769.6600000000617</v>
      </c>
      <c r="Q412" s="31">
        <f>SUBTOTAL(9,$F$2:F412)</f>
        <v>160559.66999999995</v>
      </c>
      <c r="R412" s="31">
        <f>SUBTOTAL(9,$G$2:G412)</f>
        <v>170329.33000000002</v>
      </c>
    </row>
    <row r="413" spans="1:18" ht="15.75" customHeight="1">
      <c r="A413" s="145" t="s">
        <v>5</v>
      </c>
      <c r="B413" s="28">
        <v>44963</v>
      </c>
      <c r="C413" s="54" t="s">
        <v>1544</v>
      </c>
      <c r="D413" s="13" t="s">
        <v>575</v>
      </c>
      <c r="E413" s="9" t="s">
        <v>1545</v>
      </c>
      <c r="F413" s="120">
        <v>350</v>
      </c>
      <c r="G413" s="120"/>
      <c r="H413" s="120"/>
      <c r="I413" s="43" t="s">
        <v>91</v>
      </c>
      <c r="J413" s="43"/>
      <c r="K413" s="164"/>
      <c r="L413" s="27"/>
      <c r="M413" s="128"/>
      <c r="N413" s="43" t="s">
        <v>688</v>
      </c>
      <c r="O413" s="135"/>
      <c r="P413" s="31">
        <f t="shared" si="6"/>
        <v>9419.6600000000617</v>
      </c>
      <c r="Q413" s="31">
        <f>SUBTOTAL(9,$F$2:F413)</f>
        <v>160909.66999999995</v>
      </c>
      <c r="R413" s="31">
        <f>SUBTOTAL(9,$G$2:G413)</f>
        <v>170329.33000000002</v>
      </c>
    </row>
    <row r="414" spans="1:18" ht="15.75" customHeight="1">
      <c r="A414" s="145" t="s">
        <v>5</v>
      </c>
      <c r="B414" s="28">
        <v>44969</v>
      </c>
      <c r="C414" s="52" t="s">
        <v>1547</v>
      </c>
      <c r="F414" s="14">
        <v>1198.18</v>
      </c>
      <c r="G414" s="120"/>
      <c r="H414" s="120"/>
      <c r="I414" s="27" t="s">
        <v>89</v>
      </c>
      <c r="J414" s="43"/>
      <c r="K414" s="164" t="s">
        <v>793</v>
      </c>
      <c r="L414" s="27">
        <v>430223895</v>
      </c>
      <c r="M414" s="128"/>
      <c r="N414" s="43" t="s">
        <v>688</v>
      </c>
      <c r="O414" s="135"/>
      <c r="P414" s="31">
        <f t="shared" si="6"/>
        <v>8221.4800000000687</v>
      </c>
      <c r="Q414" s="31">
        <f>SUBTOTAL(9,$F$2:F414)</f>
        <v>162107.84999999995</v>
      </c>
      <c r="R414" s="31">
        <f>SUBTOTAL(9,$G$2:G414)</f>
        <v>170329.33000000002</v>
      </c>
    </row>
    <row r="415" spans="1:18" ht="15.75" customHeight="1">
      <c r="A415" s="145" t="s">
        <v>5</v>
      </c>
      <c r="B415" s="28">
        <v>44984</v>
      </c>
      <c r="C415" s="52" t="s">
        <v>1548</v>
      </c>
      <c r="F415" s="14">
        <v>1872</v>
      </c>
      <c r="G415" s="120"/>
      <c r="H415" s="120"/>
      <c r="I415" s="43" t="s">
        <v>91</v>
      </c>
      <c r="J415" s="43"/>
      <c r="K415" s="164" t="s">
        <v>1064</v>
      </c>
      <c r="L415" s="27">
        <v>1212</v>
      </c>
      <c r="M415" s="128"/>
      <c r="N415" s="43" t="s">
        <v>688</v>
      </c>
      <c r="O415" s="135"/>
      <c r="P415" s="31">
        <f t="shared" si="6"/>
        <v>6349.4800000000687</v>
      </c>
      <c r="Q415" s="31">
        <f>SUBTOTAL(9,$F$2:F415)</f>
        <v>163979.84999999995</v>
      </c>
      <c r="R415" s="31">
        <f>SUBTOTAL(9,$G$2:G415)</f>
        <v>170329.33000000002</v>
      </c>
    </row>
    <row r="416" spans="1:18" ht="15.75" customHeight="1">
      <c r="A416" s="145" t="s">
        <v>5</v>
      </c>
      <c r="B416" s="28">
        <v>45077</v>
      </c>
      <c r="C416" s="52" t="s">
        <v>1549</v>
      </c>
      <c r="F416" s="14">
        <v>883.91</v>
      </c>
      <c r="G416" s="120"/>
      <c r="H416" s="120"/>
      <c r="I416" s="27" t="s">
        <v>89</v>
      </c>
      <c r="J416" s="43"/>
      <c r="K416" s="164" t="s">
        <v>793</v>
      </c>
      <c r="L416" s="27"/>
      <c r="M416" s="128"/>
      <c r="N416" s="43" t="s">
        <v>688</v>
      </c>
      <c r="O416" s="135"/>
      <c r="P416" s="31">
        <f t="shared" si="6"/>
        <v>5465.5700000000652</v>
      </c>
      <c r="Q416" s="31">
        <f>SUBTOTAL(9,$F$2:F416)</f>
        <v>164863.75999999995</v>
      </c>
      <c r="R416" s="31">
        <f>SUBTOTAL(9,$G$2:G416)</f>
        <v>170329.33000000002</v>
      </c>
    </row>
    <row r="417" spans="1:18" ht="15.75" customHeight="1">
      <c r="A417" s="145" t="s">
        <v>5</v>
      </c>
      <c r="B417" s="28">
        <v>45083</v>
      </c>
      <c r="C417" s="153" t="s">
        <v>1550</v>
      </c>
      <c r="D417" s="162" t="s">
        <v>575</v>
      </c>
      <c r="E417" s="9" t="s">
        <v>1147</v>
      </c>
      <c r="F417" s="157">
        <v>200</v>
      </c>
      <c r="G417" s="120"/>
      <c r="H417" s="120"/>
      <c r="I417" s="43" t="s">
        <v>91</v>
      </c>
      <c r="J417" s="43"/>
      <c r="K417" s="164"/>
      <c r="L417" s="27"/>
      <c r="M417" s="128"/>
      <c r="N417" s="43" t="s">
        <v>688</v>
      </c>
      <c r="O417" s="135"/>
      <c r="P417" s="31">
        <f t="shared" si="6"/>
        <v>5265.5700000000652</v>
      </c>
      <c r="Q417" s="31">
        <f>SUBTOTAL(9,$F$2:F417)</f>
        <v>165063.75999999995</v>
      </c>
      <c r="R417" s="31">
        <f>SUBTOTAL(9,$G$2:G417)</f>
        <v>170329.33000000002</v>
      </c>
    </row>
    <row r="418" spans="1:18" ht="15.75" customHeight="1">
      <c r="A418" s="145" t="s">
        <v>5</v>
      </c>
      <c r="B418" s="28">
        <v>45085</v>
      </c>
      <c r="C418" s="52" t="s">
        <v>1551</v>
      </c>
      <c r="F418" s="14">
        <v>4270.7</v>
      </c>
      <c r="G418" s="120"/>
      <c r="H418" s="120"/>
      <c r="I418" s="27" t="s">
        <v>89</v>
      </c>
      <c r="J418" s="43"/>
      <c r="K418" s="164" t="s">
        <v>29</v>
      </c>
      <c r="L418" s="27"/>
      <c r="M418" s="128"/>
      <c r="N418" s="43" t="s">
        <v>688</v>
      </c>
      <c r="O418" s="135"/>
      <c r="P418" s="31">
        <f t="shared" si="6"/>
        <v>994.87000000005355</v>
      </c>
      <c r="Q418" s="31">
        <f>SUBTOTAL(9,$F$2:F418)</f>
        <v>169334.45999999996</v>
      </c>
      <c r="R418" s="31">
        <f>SUBTOTAL(9,$G$2:G418)</f>
        <v>170329.33000000002</v>
      </c>
    </row>
    <row r="419" spans="1:18" ht="15.75" customHeight="1">
      <c r="A419" s="145" t="s">
        <v>5</v>
      </c>
      <c r="B419" s="28">
        <v>45085</v>
      </c>
      <c r="C419" s="52" t="s">
        <v>1552</v>
      </c>
      <c r="F419" s="14">
        <v>4213.3999999999996</v>
      </c>
      <c r="G419" s="120"/>
      <c r="H419" s="120"/>
      <c r="I419" s="27" t="s">
        <v>89</v>
      </c>
      <c r="J419" s="43"/>
      <c r="K419" s="164" t="s">
        <v>29</v>
      </c>
      <c r="L419" s="27">
        <v>779</v>
      </c>
      <c r="M419" s="128"/>
      <c r="N419" s="43" t="s">
        <v>688</v>
      </c>
      <c r="O419" s="135">
        <v>45090</v>
      </c>
      <c r="P419" s="31">
        <f t="shared" si="6"/>
        <v>-3218.5299999999406</v>
      </c>
      <c r="Q419" s="31">
        <f>SUBTOTAL(9,$F$2:F419)</f>
        <v>173547.85999999996</v>
      </c>
      <c r="R419" s="31">
        <f>SUBTOTAL(9,$G$2:G419)</f>
        <v>170329.33000000002</v>
      </c>
    </row>
    <row r="420" spans="1:18" ht="15.75" customHeight="1">
      <c r="A420" s="145" t="s">
        <v>5</v>
      </c>
      <c r="B420" s="28">
        <v>45098</v>
      </c>
      <c r="C420" s="52" t="s">
        <v>1553</v>
      </c>
      <c r="F420" s="14">
        <v>629.87</v>
      </c>
      <c r="G420" s="120"/>
      <c r="H420" s="120"/>
      <c r="I420" s="27" t="s">
        <v>89</v>
      </c>
      <c r="J420" s="43"/>
      <c r="K420" s="164" t="s">
        <v>793</v>
      </c>
      <c r="L420" s="27" t="s">
        <v>1554</v>
      </c>
      <c r="M420" s="128"/>
      <c r="N420" s="43" t="s">
        <v>688</v>
      </c>
      <c r="O420" s="135"/>
      <c r="P420" s="31">
        <f t="shared" si="6"/>
        <v>-3848.399999999936</v>
      </c>
      <c r="Q420" s="31">
        <f>SUBTOTAL(9,$F$2:F420)</f>
        <v>174177.72999999995</v>
      </c>
      <c r="R420" s="31">
        <f>SUBTOTAL(9,$G$2:G420)</f>
        <v>170329.33000000002</v>
      </c>
    </row>
    <row r="421" spans="1:18" ht="15.75" customHeight="1">
      <c r="A421" s="145" t="s">
        <v>5</v>
      </c>
      <c r="B421" s="28">
        <v>45098</v>
      </c>
      <c r="C421" s="52" t="s">
        <v>1555</v>
      </c>
      <c r="D421" s="52"/>
      <c r="E421" s="27"/>
      <c r="F421" s="14">
        <v>444.98</v>
      </c>
      <c r="G421" s="120"/>
      <c r="H421" s="120"/>
      <c r="I421" s="128" t="s">
        <v>89</v>
      </c>
      <c r="J421" s="43"/>
      <c r="K421" s="164" t="s">
        <v>451</v>
      </c>
      <c r="L421" s="27">
        <v>2918867</v>
      </c>
      <c r="M421" s="128"/>
      <c r="N421" s="43" t="s">
        <v>688</v>
      </c>
      <c r="O421" s="135"/>
      <c r="P421" s="31">
        <f t="shared" si="6"/>
        <v>-4293.3799999999464</v>
      </c>
      <c r="Q421" s="31">
        <f>SUBTOTAL(9,$F$2:F421)</f>
        <v>174622.70999999996</v>
      </c>
      <c r="R421" s="31">
        <f>SUBTOTAL(9,$G$2:G421)</f>
        <v>170329.33000000002</v>
      </c>
    </row>
    <row r="422" spans="1:18" ht="15.75" customHeight="1">
      <c r="A422" s="145" t="s">
        <v>5</v>
      </c>
      <c r="B422" s="28">
        <v>45102</v>
      </c>
      <c r="C422" s="52" t="s">
        <v>1557</v>
      </c>
      <c r="D422" s="52"/>
      <c r="E422" s="27"/>
      <c r="F422" s="14">
        <v>350</v>
      </c>
      <c r="G422" s="120"/>
      <c r="H422" s="120"/>
      <c r="I422" s="128" t="s">
        <v>91</v>
      </c>
      <c r="J422" s="43"/>
      <c r="K422" s="164" t="s">
        <v>1157</v>
      </c>
      <c r="L422" s="27">
        <v>5481</v>
      </c>
      <c r="M422" s="128"/>
      <c r="N422" s="43" t="s">
        <v>688</v>
      </c>
      <c r="O422" s="135"/>
      <c r="P422" s="31">
        <f t="shared" si="6"/>
        <v>-4643.3799999999464</v>
      </c>
      <c r="Q422" s="31">
        <f>SUBTOTAL(9,$F$2:F422)</f>
        <v>174972.70999999996</v>
      </c>
      <c r="R422" s="31">
        <f>SUBTOTAL(9,$G$2:G422)</f>
        <v>170329.33000000002</v>
      </c>
    </row>
    <row r="423" spans="1:18" ht="15.75" customHeight="1">
      <c r="A423" s="145" t="s">
        <v>5</v>
      </c>
      <c r="B423" s="28">
        <v>45107</v>
      </c>
      <c r="C423" s="52" t="s">
        <v>1559</v>
      </c>
      <c r="D423" s="52"/>
      <c r="E423" s="27"/>
      <c r="F423" s="120">
        <v>3650.4</v>
      </c>
      <c r="G423" s="120"/>
      <c r="H423" s="120"/>
      <c r="I423" s="27" t="s">
        <v>91</v>
      </c>
      <c r="J423" s="43"/>
      <c r="K423" s="164" t="s">
        <v>791</v>
      </c>
      <c r="L423" s="27">
        <v>456</v>
      </c>
      <c r="M423" s="128"/>
      <c r="N423" s="43" t="s">
        <v>688</v>
      </c>
      <c r="O423" s="135"/>
      <c r="P423" s="31">
        <f t="shared" si="6"/>
        <v>-8293.7799999999406</v>
      </c>
      <c r="Q423" s="31">
        <f>SUBTOTAL(9,$F$2:F423)</f>
        <v>178623.10999999996</v>
      </c>
      <c r="R423" s="31">
        <f>SUBTOTAL(9,$G$2:G423)</f>
        <v>170329.33000000002</v>
      </c>
    </row>
    <row r="424" spans="1:18" ht="15.75" customHeight="1">
      <c r="A424" s="145" t="s">
        <v>5</v>
      </c>
      <c r="B424" s="28">
        <v>45111</v>
      </c>
      <c r="C424" s="52" t="s">
        <v>1556</v>
      </c>
      <c r="D424" s="52"/>
      <c r="E424" s="27"/>
      <c r="F424" s="509">
        <v>316.2</v>
      </c>
      <c r="G424" s="120"/>
      <c r="H424" s="120"/>
      <c r="I424" s="128" t="s">
        <v>89</v>
      </c>
      <c r="J424" s="43"/>
      <c r="K424" s="164" t="s">
        <v>451</v>
      </c>
      <c r="L424" s="27">
        <v>2957209</v>
      </c>
      <c r="M424" s="128"/>
      <c r="N424" s="43" t="s">
        <v>688</v>
      </c>
      <c r="O424" s="135"/>
      <c r="P424" s="31">
        <f t="shared" si="6"/>
        <v>-8609.9799999999523</v>
      </c>
      <c r="Q424" s="31">
        <f>SUBTOTAL(9,$F$2:F424)</f>
        <v>178939.30999999997</v>
      </c>
      <c r="R424" s="31">
        <f>SUBTOTAL(9,$G$2:G424)</f>
        <v>170329.33000000002</v>
      </c>
    </row>
    <row r="425" spans="1:18" ht="15.75" customHeight="1">
      <c r="A425" s="145" t="s">
        <v>5</v>
      </c>
      <c r="B425" s="28">
        <v>45111</v>
      </c>
      <c r="C425" s="52" t="s">
        <v>1558</v>
      </c>
      <c r="D425" s="52"/>
      <c r="E425" s="27"/>
      <c r="F425" s="508">
        <v>275.43</v>
      </c>
      <c r="G425" s="120"/>
      <c r="H425" s="120"/>
      <c r="I425" s="27" t="s">
        <v>89</v>
      </c>
      <c r="J425" s="43"/>
      <c r="K425" s="164" t="s">
        <v>451</v>
      </c>
      <c r="L425" s="27">
        <v>2997854</v>
      </c>
      <c r="M425" s="128"/>
      <c r="N425" s="43" t="s">
        <v>688</v>
      </c>
      <c r="O425" s="135"/>
      <c r="P425" s="31">
        <f t="shared" si="6"/>
        <v>-8885.4099999999453</v>
      </c>
      <c r="Q425" s="31">
        <f>SUBTOTAL(9,$F$2:F425)</f>
        <v>179214.73999999996</v>
      </c>
      <c r="R425" s="31">
        <f>SUBTOTAL(9,$G$2:G425)</f>
        <v>170329.33000000002</v>
      </c>
    </row>
    <row r="426" spans="1:18" ht="15.75" customHeight="1">
      <c r="A426" s="145" t="s">
        <v>5</v>
      </c>
      <c r="B426" s="28">
        <v>45116</v>
      </c>
      <c r="C426" s="52" t="s">
        <v>962</v>
      </c>
      <c r="D426" s="52"/>
      <c r="E426" s="27"/>
      <c r="F426" s="14"/>
      <c r="G426" s="120">
        <v>10000</v>
      </c>
      <c r="H426" s="120"/>
      <c r="I426" s="27"/>
      <c r="J426" s="43"/>
      <c r="K426" s="164"/>
      <c r="L426" s="27"/>
      <c r="M426" s="128"/>
      <c r="N426" s="43" t="s">
        <v>688</v>
      </c>
      <c r="O426" s="135"/>
      <c r="P426" s="31">
        <f t="shared" si="6"/>
        <v>1114.5900000000547</v>
      </c>
      <c r="Q426" s="31">
        <f>SUBTOTAL(9,$F$2:F426)</f>
        <v>179214.73999999996</v>
      </c>
      <c r="R426" s="31">
        <f>SUBTOTAL(9,$G$2:G426)</f>
        <v>180329.33000000002</v>
      </c>
    </row>
    <row r="427" spans="1:18" ht="15.75" customHeight="1">
      <c r="A427" s="145" t="s">
        <v>5</v>
      </c>
      <c r="B427" s="28">
        <v>45130</v>
      </c>
      <c r="C427" s="52" t="s">
        <v>1560</v>
      </c>
      <c r="F427" s="14">
        <v>4262.6000000000004</v>
      </c>
      <c r="G427" s="120"/>
      <c r="H427" s="120"/>
      <c r="I427" s="27" t="s">
        <v>89</v>
      </c>
      <c r="J427" s="43"/>
      <c r="K427" s="164" t="s">
        <v>29</v>
      </c>
      <c r="L427" s="27"/>
      <c r="M427" s="128"/>
      <c r="N427" s="43" t="s">
        <v>688</v>
      </c>
      <c r="O427" s="135"/>
      <c r="P427" s="31">
        <f t="shared" si="6"/>
        <v>-3148.0099999999511</v>
      </c>
      <c r="Q427" s="31">
        <f>SUBTOTAL(9,$F$2:F427)</f>
        <v>183477.33999999997</v>
      </c>
      <c r="R427" s="31">
        <f>SUBTOTAL(9,$G$2:G427)</f>
        <v>180329.33000000002</v>
      </c>
    </row>
    <row r="428" spans="1:18" ht="15.75" customHeight="1">
      <c r="A428" s="145" t="s">
        <v>5</v>
      </c>
      <c r="B428" s="28">
        <v>45149</v>
      </c>
      <c r="C428" s="52" t="s">
        <v>1561</v>
      </c>
      <c r="F428" s="120">
        <v>1036.82</v>
      </c>
      <c r="G428" s="120"/>
      <c r="H428" s="120"/>
      <c r="I428" s="27" t="s">
        <v>89</v>
      </c>
      <c r="J428" s="43"/>
      <c r="K428" s="164" t="s">
        <v>793</v>
      </c>
      <c r="L428" s="9">
        <v>441212814</v>
      </c>
      <c r="M428" s="128"/>
      <c r="N428" s="43" t="s">
        <v>688</v>
      </c>
      <c r="O428" s="135"/>
      <c r="P428" s="31">
        <f t="shared" si="6"/>
        <v>-4184.8299999999581</v>
      </c>
      <c r="Q428" s="31">
        <f>SUBTOTAL(9,$F$2:F428)</f>
        <v>184514.15999999997</v>
      </c>
      <c r="R428" s="31">
        <f>SUBTOTAL(9,$G$2:G428)</f>
        <v>180329.33000000002</v>
      </c>
    </row>
    <row r="429" spans="1:18" ht="15.75" customHeight="1">
      <c r="A429" s="145" t="s">
        <v>5</v>
      </c>
      <c r="B429" s="28">
        <v>45173</v>
      </c>
      <c r="C429" s="52" t="s">
        <v>1121</v>
      </c>
      <c r="D429" s="52" t="s">
        <v>1562</v>
      </c>
      <c r="E429" s="29"/>
      <c r="F429" s="35">
        <v>450</v>
      </c>
      <c r="G429" s="120"/>
      <c r="H429" s="120"/>
      <c r="I429" s="27" t="s">
        <v>91</v>
      </c>
      <c r="J429" s="43"/>
      <c r="K429" s="164"/>
      <c r="M429" s="128"/>
      <c r="N429" s="43" t="s">
        <v>688</v>
      </c>
      <c r="O429" s="135"/>
      <c r="P429" s="31">
        <f t="shared" si="6"/>
        <v>-4634.8299999999581</v>
      </c>
      <c r="Q429" s="31">
        <f>SUBTOTAL(9,$F$2:F429)</f>
        <v>184964.15999999997</v>
      </c>
      <c r="R429" s="31">
        <f>SUBTOTAL(9,$G$2:G429)</f>
        <v>180329.33000000002</v>
      </c>
    </row>
    <row r="430" spans="1:18" ht="15.75" customHeight="1">
      <c r="A430" s="145" t="s">
        <v>5</v>
      </c>
      <c r="B430" s="28">
        <v>45173</v>
      </c>
      <c r="C430" s="52" t="s">
        <v>1563</v>
      </c>
      <c r="D430" s="52" t="s">
        <v>1564</v>
      </c>
      <c r="E430" s="29"/>
      <c r="F430" s="35">
        <v>650</v>
      </c>
      <c r="G430" s="120"/>
      <c r="H430" s="120"/>
      <c r="I430" s="27" t="s">
        <v>91</v>
      </c>
      <c r="J430" s="43"/>
      <c r="K430" s="164"/>
      <c r="L430" s="27"/>
      <c r="M430" s="128"/>
      <c r="N430" s="43" t="s">
        <v>688</v>
      </c>
      <c r="O430" s="135"/>
      <c r="P430" s="31">
        <f t="shared" si="6"/>
        <v>-5284.8299999999581</v>
      </c>
      <c r="Q430" s="31">
        <f>SUBTOTAL(9,$F$2:F430)</f>
        <v>185614.15999999997</v>
      </c>
      <c r="R430" s="31">
        <f>SUBTOTAL(9,$G$2:G430)</f>
        <v>180329.33000000002</v>
      </c>
    </row>
    <row r="431" spans="1:18" ht="15.75" customHeight="1">
      <c r="A431" s="145" t="s">
        <v>5</v>
      </c>
      <c r="B431" s="28">
        <v>45204</v>
      </c>
      <c r="C431" s="52" t="s">
        <v>1565</v>
      </c>
      <c r="F431" s="14">
        <v>4270.8</v>
      </c>
      <c r="G431" s="120"/>
      <c r="H431" s="120"/>
      <c r="I431" s="27" t="s">
        <v>89</v>
      </c>
      <c r="J431" s="43"/>
      <c r="K431" s="164" t="s">
        <v>29</v>
      </c>
      <c r="L431" s="27">
        <v>750</v>
      </c>
      <c r="M431" s="128"/>
      <c r="N431" s="43" t="s">
        <v>688</v>
      </c>
      <c r="O431" s="135"/>
      <c r="P431" s="31">
        <f t="shared" si="6"/>
        <v>-9555.6299999999464</v>
      </c>
      <c r="Q431" s="31">
        <f>SUBTOTAL(9,$F$2:F431)</f>
        <v>189884.95999999996</v>
      </c>
      <c r="R431" s="31">
        <f>SUBTOTAL(9,$G$2:G431)</f>
        <v>180329.33000000002</v>
      </c>
    </row>
    <row r="432" spans="1:18" ht="15.75" customHeight="1">
      <c r="A432" s="145" t="s">
        <v>5</v>
      </c>
      <c r="B432" s="28">
        <v>45218</v>
      </c>
      <c r="C432" s="52" t="s">
        <v>1566</v>
      </c>
      <c r="F432" s="14">
        <v>986.75</v>
      </c>
      <c r="G432" s="120"/>
      <c r="H432" s="120"/>
      <c r="I432" s="27" t="s">
        <v>89</v>
      </c>
      <c r="J432" s="43"/>
      <c r="K432" s="164" t="s">
        <v>793</v>
      </c>
      <c r="L432" s="9">
        <v>471519490</v>
      </c>
      <c r="M432" s="128"/>
      <c r="N432" s="43" t="s">
        <v>688</v>
      </c>
      <c r="O432" s="135"/>
      <c r="P432" s="31">
        <f t="shared" si="6"/>
        <v>-10542.379999999946</v>
      </c>
      <c r="Q432" s="31">
        <f>SUBTOTAL(9,$F$2:F432)</f>
        <v>190871.70999999996</v>
      </c>
      <c r="R432" s="31">
        <f>SUBTOTAL(9,$G$2:G432)</f>
        <v>180329.33000000002</v>
      </c>
    </row>
    <row r="433" spans="1:18" ht="15.75" customHeight="1">
      <c r="A433" s="43" t="s">
        <v>5</v>
      </c>
      <c r="B433" s="61">
        <v>45224</v>
      </c>
      <c r="C433" s="52" t="s">
        <v>1567</v>
      </c>
      <c r="F433" s="14">
        <v>287.39999999999998</v>
      </c>
      <c r="G433" s="120"/>
      <c r="H433" s="120"/>
      <c r="I433" s="27" t="s">
        <v>89</v>
      </c>
      <c r="J433" s="43"/>
      <c r="K433" s="164" t="s">
        <v>451</v>
      </c>
      <c r="L433" s="27">
        <v>3107461</v>
      </c>
      <c r="M433" s="128"/>
      <c r="N433" s="43" t="s">
        <v>688</v>
      </c>
      <c r="O433" s="135"/>
      <c r="P433" s="31">
        <f t="shared" si="6"/>
        <v>-10829.779999999941</v>
      </c>
      <c r="Q433" s="31">
        <f>SUBTOTAL(9,$F$2:F433)</f>
        <v>191159.10999999996</v>
      </c>
      <c r="R433" s="31">
        <f>SUBTOTAL(9,$G$2:G433)</f>
        <v>180329.33000000002</v>
      </c>
    </row>
    <row r="434" spans="1:18" ht="15.75" customHeight="1">
      <c r="A434" s="43" t="s">
        <v>5</v>
      </c>
      <c r="B434" s="61">
        <v>45224</v>
      </c>
      <c r="C434" s="52" t="s">
        <v>1568</v>
      </c>
      <c r="F434" s="14">
        <v>362.4</v>
      </c>
      <c r="G434" s="120"/>
      <c r="H434" s="120"/>
      <c r="I434" s="27" t="s">
        <v>89</v>
      </c>
      <c r="J434" s="43"/>
      <c r="K434" s="164" t="s">
        <v>451</v>
      </c>
      <c r="L434" s="27">
        <v>3128416</v>
      </c>
      <c r="M434" s="128"/>
      <c r="N434" s="43" t="s">
        <v>688</v>
      </c>
      <c r="O434" s="135"/>
      <c r="P434" s="31">
        <f t="shared" si="6"/>
        <v>-11192.179999999935</v>
      </c>
      <c r="Q434" s="31">
        <f>SUBTOTAL(9,$F$2:F434)</f>
        <v>191521.50999999995</v>
      </c>
      <c r="R434" s="31">
        <f>SUBTOTAL(9,$G$2:G434)</f>
        <v>180329.33000000002</v>
      </c>
    </row>
    <row r="435" spans="1:18" ht="15.75" customHeight="1">
      <c r="A435" s="145" t="s">
        <v>5</v>
      </c>
      <c r="B435" s="28">
        <v>45242</v>
      </c>
      <c r="C435" s="52" t="s">
        <v>1569</v>
      </c>
      <c r="F435" s="14">
        <v>4303.6000000000004</v>
      </c>
      <c r="G435" s="120"/>
      <c r="H435" s="120"/>
      <c r="I435" s="27" t="s">
        <v>89</v>
      </c>
      <c r="J435" s="43"/>
      <c r="K435" s="164" t="s">
        <v>29</v>
      </c>
      <c r="L435" s="27">
        <v>757</v>
      </c>
      <c r="M435" s="128"/>
      <c r="N435" s="43" t="s">
        <v>688</v>
      </c>
      <c r="O435" s="135">
        <v>45260</v>
      </c>
      <c r="P435" s="31">
        <f t="shared" si="6"/>
        <v>-15495.779999999941</v>
      </c>
      <c r="Q435" s="31">
        <f>SUBTOTAL(9,$F$2:F435)</f>
        <v>195825.10999999996</v>
      </c>
      <c r="R435" s="31">
        <f>SUBTOTAL(9,$G$2:G435)</f>
        <v>180329.33000000002</v>
      </c>
    </row>
    <row r="436" spans="1:18" ht="15.75" customHeight="1">
      <c r="A436" s="145" t="s">
        <v>5</v>
      </c>
      <c r="B436" s="28">
        <v>45266</v>
      </c>
      <c r="C436" s="52" t="s">
        <v>962</v>
      </c>
      <c r="D436" s="52"/>
      <c r="E436" s="27"/>
      <c r="F436" s="14"/>
      <c r="G436" s="120">
        <v>30000</v>
      </c>
      <c r="H436" s="120"/>
      <c r="I436" s="27"/>
      <c r="J436" s="43"/>
      <c r="K436" s="164"/>
      <c r="L436" s="27"/>
      <c r="M436" s="128"/>
      <c r="N436" s="43" t="s">
        <v>688</v>
      </c>
      <c r="O436" s="135"/>
      <c r="P436" s="31">
        <f t="shared" si="6"/>
        <v>14504.220000000059</v>
      </c>
      <c r="Q436" s="31">
        <f>SUBTOTAL(9,$F$2:F436)</f>
        <v>195825.10999999996</v>
      </c>
      <c r="R436" s="31">
        <f>SUBTOTAL(9,$G$2:G436)</f>
        <v>210329.33000000002</v>
      </c>
    </row>
    <row r="437" spans="1:18" ht="15.75" customHeight="1">
      <c r="A437" s="145" t="s">
        <v>5</v>
      </c>
      <c r="B437" s="28">
        <v>45266</v>
      </c>
      <c r="C437" s="52" t="s">
        <v>1570</v>
      </c>
      <c r="F437" s="14">
        <v>627.6</v>
      </c>
      <c r="G437" s="120"/>
      <c r="H437" s="120"/>
      <c r="I437" s="27" t="s">
        <v>89</v>
      </c>
      <c r="J437" s="43"/>
      <c r="K437" s="164" t="s">
        <v>793</v>
      </c>
      <c r="L437" s="9">
        <v>471856197</v>
      </c>
      <c r="M437" s="128"/>
      <c r="N437" s="43" t="s">
        <v>688</v>
      </c>
      <c r="O437" s="135"/>
      <c r="P437" s="31">
        <f t="shared" si="6"/>
        <v>13876.620000000054</v>
      </c>
      <c r="Q437" s="31">
        <f>SUBTOTAL(9,$F$2:F437)</f>
        <v>196452.70999999996</v>
      </c>
      <c r="R437" s="31">
        <f>SUBTOTAL(9,$G$2:G437)</f>
        <v>210329.33000000002</v>
      </c>
    </row>
    <row r="438" spans="1:18" ht="15.75" customHeight="1">
      <c r="A438" s="134" t="s">
        <v>5</v>
      </c>
      <c r="B438" s="28">
        <v>45284</v>
      </c>
      <c r="C438" s="52" t="s">
        <v>1572</v>
      </c>
      <c r="D438" s="52"/>
      <c r="E438" s="29"/>
      <c r="F438" s="35">
        <v>6</v>
      </c>
      <c r="G438" s="120"/>
      <c r="H438" s="120"/>
      <c r="I438" s="27" t="s">
        <v>89</v>
      </c>
      <c r="J438" s="43"/>
      <c r="K438" s="164" t="s">
        <v>1573</v>
      </c>
      <c r="L438" s="27">
        <v>302537</v>
      </c>
      <c r="M438" s="128"/>
      <c r="N438" s="43" t="s">
        <v>688</v>
      </c>
      <c r="O438" s="135"/>
      <c r="P438" s="31">
        <f t="shared" si="6"/>
        <v>13870.620000000054</v>
      </c>
      <c r="Q438" s="31">
        <f>SUBTOTAL(9,$F$2:F438)</f>
        <v>196458.70999999996</v>
      </c>
      <c r="R438" s="31">
        <f>SUBTOTAL(9,$G$2:G438)</f>
        <v>210329.33000000002</v>
      </c>
    </row>
    <row r="439" spans="1:18" ht="15.75" customHeight="1">
      <c r="A439" s="134" t="s">
        <v>5</v>
      </c>
      <c r="B439" s="28">
        <v>45284</v>
      </c>
      <c r="C439" s="52" t="s">
        <v>705</v>
      </c>
      <c r="D439" s="52"/>
      <c r="E439" s="29"/>
      <c r="F439" s="35">
        <v>65</v>
      </c>
      <c r="G439" s="120"/>
      <c r="H439" s="120"/>
      <c r="I439" s="27" t="s">
        <v>89</v>
      </c>
      <c r="J439" s="43"/>
      <c r="K439" s="164" t="s">
        <v>1056</v>
      </c>
      <c r="L439" s="27">
        <v>232441467</v>
      </c>
      <c r="M439" s="128"/>
      <c r="N439" s="43" t="s">
        <v>688</v>
      </c>
      <c r="O439" s="135"/>
      <c r="P439" s="31">
        <f t="shared" si="6"/>
        <v>13805.620000000054</v>
      </c>
      <c r="Q439" s="31">
        <f>SUBTOTAL(9,$F$2:F439)</f>
        <v>196523.70999999996</v>
      </c>
      <c r="R439" s="31">
        <f>SUBTOTAL(9,$G$2:G439)</f>
        <v>210329.33000000002</v>
      </c>
    </row>
    <row r="440" spans="1:18" ht="15.75" customHeight="1">
      <c r="A440" s="134" t="s">
        <v>5</v>
      </c>
      <c r="B440" s="28">
        <v>45285</v>
      </c>
      <c r="C440" s="52" t="s">
        <v>1571</v>
      </c>
      <c r="D440" s="52"/>
      <c r="E440" s="29"/>
      <c r="F440" s="35">
        <v>1790</v>
      </c>
      <c r="G440" s="35"/>
      <c r="H440" s="30"/>
      <c r="I440" s="42" t="s">
        <v>91</v>
      </c>
      <c r="J440" s="147"/>
      <c r="K440" s="164" t="s">
        <v>791</v>
      </c>
      <c r="L440" s="29">
        <v>516</v>
      </c>
      <c r="M440" s="128"/>
      <c r="N440" s="43" t="s">
        <v>688</v>
      </c>
      <c r="O440" s="135"/>
      <c r="P440" s="31">
        <f t="shared" si="6"/>
        <v>12015.620000000054</v>
      </c>
      <c r="Q440" s="31">
        <f>SUBTOTAL(9,$F$2:F440)</f>
        <v>198313.70999999996</v>
      </c>
      <c r="R440" s="31">
        <f>SUBTOTAL(9,$G$2:G440)</f>
        <v>210329.33000000002</v>
      </c>
    </row>
    <row r="441" spans="1:18" ht="15.75" customHeight="1">
      <c r="A441" s="134" t="s">
        <v>5</v>
      </c>
      <c r="B441" s="28">
        <v>45285</v>
      </c>
      <c r="C441" s="52" t="s">
        <v>1574</v>
      </c>
      <c r="D441" s="52"/>
      <c r="E441" s="29"/>
      <c r="F441" s="35">
        <v>1896</v>
      </c>
      <c r="G441" s="35"/>
      <c r="H441" s="30"/>
      <c r="I441" s="42" t="s">
        <v>91</v>
      </c>
      <c r="J441" s="147"/>
      <c r="K441" s="164" t="s">
        <v>791</v>
      </c>
      <c r="L441" s="29">
        <v>489</v>
      </c>
      <c r="M441" s="128"/>
      <c r="N441" s="43" t="s">
        <v>688</v>
      </c>
      <c r="O441" s="135"/>
      <c r="P441" s="31">
        <f t="shared" si="6"/>
        <v>10119.620000000054</v>
      </c>
      <c r="Q441" s="31">
        <f>SUBTOTAL(9,$F$2:F441)</f>
        <v>200209.70999999996</v>
      </c>
      <c r="R441" s="31">
        <f>SUBTOTAL(9,$G$2:G441)</f>
        <v>210329.33000000002</v>
      </c>
    </row>
    <row r="442" spans="1:18" ht="15.75" customHeight="1">
      <c r="A442" s="43" t="s">
        <v>5</v>
      </c>
      <c r="B442" s="28">
        <v>45295</v>
      </c>
      <c r="C442" s="52" t="s">
        <v>1575</v>
      </c>
      <c r="F442" s="14">
        <v>278.08</v>
      </c>
      <c r="G442" s="120"/>
      <c r="H442" s="120"/>
      <c r="I442" s="27" t="s">
        <v>89</v>
      </c>
      <c r="J442" s="43"/>
      <c r="K442" s="164" t="s">
        <v>451</v>
      </c>
      <c r="L442" s="27">
        <v>3107461</v>
      </c>
      <c r="M442" s="128"/>
      <c r="N442" s="43" t="s">
        <v>688</v>
      </c>
      <c r="O442" s="135"/>
      <c r="P442" s="31">
        <f t="shared" si="6"/>
        <v>9841.5400000000664</v>
      </c>
      <c r="Q442" s="31">
        <f>SUBTOTAL(9,$F$2:F442)</f>
        <v>200487.78999999995</v>
      </c>
      <c r="R442" s="31">
        <f>SUBTOTAL(9,$G$2:G442)</f>
        <v>210329.33000000002</v>
      </c>
    </row>
    <row r="443" spans="1:18" ht="15.75" customHeight="1">
      <c r="A443" s="43" t="s">
        <v>5</v>
      </c>
      <c r="B443" s="28">
        <v>45328</v>
      </c>
      <c r="C443" s="51" t="s">
        <v>1576</v>
      </c>
      <c r="D443" s="52" t="s">
        <v>1100</v>
      </c>
      <c r="E443" s="29"/>
      <c r="F443" s="30">
        <v>61</v>
      </c>
      <c r="G443" s="14"/>
      <c r="H443" s="14"/>
      <c r="I443" s="42" t="s">
        <v>91</v>
      </c>
      <c r="J443" s="43"/>
      <c r="K443" s="164"/>
      <c r="L443" s="27"/>
      <c r="M443" s="128"/>
      <c r="N443" s="43" t="s">
        <v>688</v>
      </c>
      <c r="O443" s="135"/>
      <c r="P443" s="31">
        <f t="shared" si="6"/>
        <v>9780.5400000000664</v>
      </c>
      <c r="Q443" s="31">
        <f>SUBTOTAL(9,$F$2:F443)</f>
        <v>200548.78999999995</v>
      </c>
      <c r="R443" s="31">
        <f>SUBTOTAL(9,$G$2:G443)</f>
        <v>210329.33000000002</v>
      </c>
    </row>
    <row r="444" spans="1:18" ht="15.75" customHeight="1">
      <c r="A444" s="43" t="s">
        <v>5</v>
      </c>
      <c r="B444" s="28">
        <v>45328</v>
      </c>
      <c r="C444" s="52" t="s">
        <v>1577</v>
      </c>
      <c r="D444" s="52" t="s">
        <v>1100</v>
      </c>
      <c r="E444" s="29"/>
      <c r="F444" s="30">
        <v>308</v>
      </c>
      <c r="G444" s="14"/>
      <c r="H444" s="14"/>
      <c r="I444" s="42" t="s">
        <v>91</v>
      </c>
      <c r="J444" s="43"/>
      <c r="K444" s="164"/>
      <c r="L444" s="27"/>
      <c r="M444" s="128"/>
      <c r="N444" s="43" t="s">
        <v>688</v>
      </c>
      <c r="O444" s="135"/>
      <c r="P444" s="31">
        <f t="shared" si="6"/>
        <v>9472.5400000000664</v>
      </c>
      <c r="Q444" s="31">
        <f>SUBTOTAL(9,$F$2:F444)</f>
        <v>200856.78999999995</v>
      </c>
      <c r="R444" s="31">
        <f>SUBTOTAL(9,$G$2:G444)</f>
        <v>210329.33000000002</v>
      </c>
    </row>
    <row r="445" spans="1:18" ht="15.75" customHeight="1">
      <c r="A445" s="43" t="s">
        <v>5</v>
      </c>
      <c r="B445" s="28">
        <v>45328</v>
      </c>
      <c r="C445" s="51" t="s">
        <v>1578</v>
      </c>
      <c r="D445" s="52" t="s">
        <v>1100</v>
      </c>
      <c r="E445" s="29"/>
      <c r="F445" s="30">
        <v>24</v>
      </c>
      <c r="G445" s="14"/>
      <c r="H445" s="14"/>
      <c r="I445" s="42" t="s">
        <v>91</v>
      </c>
      <c r="J445" s="43"/>
      <c r="K445" s="164"/>
      <c r="L445" s="27"/>
      <c r="M445" s="128"/>
      <c r="N445" s="43" t="s">
        <v>688</v>
      </c>
      <c r="O445" s="135"/>
      <c r="P445" s="31">
        <f t="shared" si="6"/>
        <v>9448.5400000000664</v>
      </c>
      <c r="Q445" s="31">
        <f>SUBTOTAL(9,$F$2:F445)</f>
        <v>200880.78999999995</v>
      </c>
      <c r="R445" s="31">
        <f>SUBTOTAL(9,$G$2:G445)</f>
        <v>210329.33000000002</v>
      </c>
    </row>
    <row r="446" spans="1:18" ht="15.75" customHeight="1">
      <c r="A446" s="43" t="s">
        <v>5</v>
      </c>
      <c r="B446" s="28">
        <v>45330</v>
      </c>
      <c r="C446" s="51" t="s">
        <v>1016</v>
      </c>
      <c r="D446" s="52"/>
      <c r="E446" s="29"/>
      <c r="F446" s="30">
        <v>40</v>
      </c>
      <c r="G446" s="14"/>
      <c r="H446" s="14"/>
      <c r="I446" s="13" t="s">
        <v>89</v>
      </c>
      <c r="J446" s="43"/>
      <c r="K446" s="164" t="s">
        <v>1017</v>
      </c>
      <c r="L446" s="27" t="s">
        <v>1579</v>
      </c>
      <c r="M446" s="128"/>
      <c r="N446" s="43" t="s">
        <v>688</v>
      </c>
      <c r="O446" s="135"/>
      <c r="P446" s="31">
        <f t="shared" si="6"/>
        <v>9408.5400000000664</v>
      </c>
      <c r="Q446" s="31">
        <f>SUBTOTAL(9,$F$2:F446)</f>
        <v>200920.78999999995</v>
      </c>
      <c r="R446" s="31">
        <f>SUBTOTAL(9,$G$2:G446)</f>
        <v>210329.33000000002</v>
      </c>
    </row>
    <row r="447" spans="1:18" ht="15.75" customHeight="1">
      <c r="A447" s="145" t="s">
        <v>5</v>
      </c>
      <c r="B447" s="28">
        <v>45334</v>
      </c>
      <c r="C447" s="52" t="s">
        <v>1580</v>
      </c>
      <c r="F447" s="14">
        <v>1562.23</v>
      </c>
      <c r="G447" s="120"/>
      <c r="H447" s="120"/>
      <c r="I447" s="27" t="s">
        <v>89</v>
      </c>
      <c r="J447" s="43"/>
      <c r="K447" s="164" t="s">
        <v>793</v>
      </c>
      <c r="L447" s="27">
        <v>440224924</v>
      </c>
      <c r="M447" s="128"/>
      <c r="N447" s="43" t="s">
        <v>688</v>
      </c>
      <c r="O447" s="135"/>
      <c r="P447" s="31">
        <f t="shared" si="6"/>
        <v>7846.3100000000559</v>
      </c>
      <c r="Q447" s="31">
        <f>SUBTOTAL(9,$F$2:F447)</f>
        <v>202483.01999999996</v>
      </c>
      <c r="R447" s="31">
        <f>SUBTOTAL(9,$G$2:G447)</f>
        <v>210329.33000000002</v>
      </c>
    </row>
    <row r="448" spans="1:18" ht="15.75" customHeight="1">
      <c r="A448" s="145" t="s">
        <v>5</v>
      </c>
      <c r="B448" s="28">
        <v>45361</v>
      </c>
      <c r="C448" s="48" t="s">
        <v>1581</v>
      </c>
      <c r="D448" s="52"/>
      <c r="E448" s="29"/>
      <c r="F448" s="35">
        <v>4275.5</v>
      </c>
      <c r="G448" s="14"/>
      <c r="H448" s="14"/>
      <c r="I448" s="42" t="s">
        <v>89</v>
      </c>
      <c r="J448" s="43"/>
      <c r="K448" s="164" t="s">
        <v>29</v>
      </c>
      <c r="L448" s="27"/>
      <c r="M448" s="128"/>
      <c r="N448" s="43" t="s">
        <v>688</v>
      </c>
      <c r="O448" s="135"/>
      <c r="P448" s="31">
        <f t="shared" si="6"/>
        <v>3570.8100000000559</v>
      </c>
      <c r="Q448" s="31">
        <f>SUBTOTAL(9,$F$2:F448)</f>
        <v>206758.51999999996</v>
      </c>
      <c r="R448" s="31">
        <f>SUBTOTAL(9,$G$2:G448)</f>
        <v>210329.33000000002</v>
      </c>
    </row>
    <row r="449" spans="1:18" ht="15.75" customHeight="1">
      <c r="A449" s="43" t="s">
        <v>5</v>
      </c>
      <c r="B449" s="28">
        <v>45364</v>
      </c>
      <c r="C449" s="52" t="s">
        <v>1582</v>
      </c>
      <c r="F449" s="14">
        <v>343.1</v>
      </c>
      <c r="G449" s="120"/>
      <c r="H449" s="120"/>
      <c r="I449" s="27" t="s">
        <v>89</v>
      </c>
      <c r="J449" s="43"/>
      <c r="K449" s="164" t="s">
        <v>451</v>
      </c>
      <c r="L449" s="27">
        <v>3261330</v>
      </c>
      <c r="M449" s="128"/>
      <c r="N449" s="43" t="s">
        <v>688</v>
      </c>
      <c r="O449" s="135"/>
      <c r="P449" s="31">
        <f t="shared" si="6"/>
        <v>3227.7100000000501</v>
      </c>
      <c r="Q449" s="31">
        <f>SUBTOTAL(9,$F$2:F449)</f>
        <v>207101.61999999997</v>
      </c>
      <c r="R449" s="31">
        <f>SUBTOTAL(9,$G$2:G449)</f>
        <v>210329.33000000002</v>
      </c>
    </row>
    <row r="450" spans="1:18" ht="15.75" customHeight="1">
      <c r="A450" s="145" t="s">
        <v>5</v>
      </c>
      <c r="B450" s="28">
        <v>45368</v>
      </c>
      <c r="C450" s="48" t="s">
        <v>1583</v>
      </c>
      <c r="D450" s="52"/>
      <c r="E450" s="29"/>
      <c r="F450" s="35">
        <v>4280.7</v>
      </c>
      <c r="G450" s="14"/>
      <c r="H450" s="14"/>
      <c r="I450" s="42" t="s">
        <v>89</v>
      </c>
      <c r="J450" s="43"/>
      <c r="K450" s="164" t="s">
        <v>29</v>
      </c>
      <c r="L450" s="27"/>
      <c r="M450" s="128"/>
      <c r="N450" s="43" t="s">
        <v>688</v>
      </c>
      <c r="O450" s="135">
        <v>45376</v>
      </c>
      <c r="P450" s="31">
        <f t="shared" ref="P450:P513" si="7">R450-Q450</f>
        <v>-1052.9899999999616</v>
      </c>
      <c r="Q450" s="31">
        <f>SUBTOTAL(9,$F$2:F450)</f>
        <v>211382.31999999998</v>
      </c>
      <c r="R450" s="31">
        <f>SUBTOTAL(9,$G$2:G450)</f>
        <v>210329.33000000002</v>
      </c>
    </row>
    <row r="451" spans="1:18" ht="15.75" customHeight="1">
      <c r="A451" s="145" t="s">
        <v>5</v>
      </c>
      <c r="B451" s="28">
        <v>45384</v>
      </c>
      <c r="C451" s="52" t="s">
        <v>962</v>
      </c>
      <c r="D451" s="52"/>
      <c r="E451" s="27"/>
      <c r="F451" s="14"/>
      <c r="G451" s="120">
        <v>10000</v>
      </c>
      <c r="H451" s="120"/>
      <c r="I451" s="27"/>
      <c r="J451" s="43"/>
      <c r="K451" s="164"/>
      <c r="L451" s="27"/>
      <c r="M451" s="128"/>
      <c r="N451" s="43" t="s">
        <v>688</v>
      </c>
      <c r="O451" s="135"/>
      <c r="P451" s="31">
        <f t="shared" si="7"/>
        <v>8947.0100000000384</v>
      </c>
      <c r="Q451" s="31">
        <f>SUBTOTAL(9,$F$2:F451)</f>
        <v>211382.31999999998</v>
      </c>
      <c r="R451" s="31">
        <f>SUBTOTAL(9,$G$2:G451)</f>
        <v>220329.33000000002</v>
      </c>
    </row>
    <row r="452" spans="1:18" ht="15.75" customHeight="1">
      <c r="A452" s="145" t="s">
        <v>5</v>
      </c>
      <c r="B452" s="28">
        <v>45389</v>
      </c>
      <c r="C452" s="48" t="s">
        <v>1584</v>
      </c>
      <c r="D452" s="52"/>
      <c r="E452" s="29"/>
      <c r="F452" s="35">
        <f>4259.3+16.2</f>
        <v>4275.5</v>
      </c>
      <c r="G452" s="14"/>
      <c r="H452" s="14"/>
      <c r="I452" s="27" t="s">
        <v>89</v>
      </c>
      <c r="J452" s="43"/>
      <c r="K452" s="164" t="s">
        <v>29</v>
      </c>
      <c r="L452" s="27">
        <v>763</v>
      </c>
      <c r="M452" s="128"/>
      <c r="N452" s="43" t="s">
        <v>688</v>
      </c>
      <c r="O452" s="135"/>
      <c r="P452" s="31">
        <f t="shared" si="7"/>
        <v>4671.5100000000384</v>
      </c>
      <c r="Q452" s="31">
        <f>SUBTOTAL(9,$F$2:F452)</f>
        <v>215657.81999999998</v>
      </c>
      <c r="R452" s="31">
        <f>SUBTOTAL(9,$G$2:G452)</f>
        <v>220329.33000000002</v>
      </c>
    </row>
    <row r="453" spans="1:18" ht="15.75" customHeight="1">
      <c r="A453" s="145" t="s">
        <v>5</v>
      </c>
      <c r="B453" s="28">
        <v>45393</v>
      </c>
      <c r="C453" s="52" t="s">
        <v>1585</v>
      </c>
      <c r="D453" s="52" t="s">
        <v>1586</v>
      </c>
      <c r="E453" s="27"/>
      <c r="F453" s="14">
        <v>400</v>
      </c>
      <c r="G453" s="120"/>
      <c r="H453" s="120"/>
      <c r="I453" s="27" t="s">
        <v>91</v>
      </c>
      <c r="J453" s="43"/>
      <c r="K453" s="164" t="s">
        <v>1587</v>
      </c>
      <c r="L453" s="27">
        <v>138</v>
      </c>
      <c r="M453" s="128"/>
      <c r="N453" s="43" t="s">
        <v>688</v>
      </c>
      <c r="O453" s="135"/>
      <c r="P453" s="31">
        <f t="shared" si="7"/>
        <v>4271.5100000000384</v>
      </c>
      <c r="Q453" s="31">
        <f>SUBTOTAL(9,$F$2:F453)</f>
        <v>216057.81999999998</v>
      </c>
      <c r="R453" s="31">
        <f>SUBTOTAL(9,$G$2:G453)</f>
        <v>220329.33000000002</v>
      </c>
    </row>
    <row r="454" spans="1:18" ht="15.75" customHeight="1">
      <c r="A454" s="145" t="s">
        <v>5</v>
      </c>
      <c r="B454" s="28">
        <v>45398</v>
      </c>
      <c r="C454" s="52" t="s">
        <v>1588</v>
      </c>
      <c r="D454" s="52"/>
      <c r="E454" s="27"/>
      <c r="F454" s="14">
        <v>1255.52</v>
      </c>
      <c r="G454" s="120"/>
      <c r="H454" s="120"/>
      <c r="I454" s="27" t="s">
        <v>89</v>
      </c>
      <c r="J454" s="43"/>
      <c r="K454" s="164" t="s">
        <v>793</v>
      </c>
      <c r="L454" s="27">
        <v>400585309</v>
      </c>
      <c r="M454" s="128"/>
      <c r="N454" s="43" t="s">
        <v>688</v>
      </c>
      <c r="O454" s="135"/>
      <c r="P454" s="31">
        <f t="shared" si="7"/>
        <v>3015.9900000000489</v>
      </c>
      <c r="Q454" s="31">
        <f>SUBTOTAL(9,$F$2:F454)</f>
        <v>217313.33999999997</v>
      </c>
      <c r="R454" s="31">
        <f>SUBTOTAL(9,$G$2:G454)</f>
        <v>220329.33000000002</v>
      </c>
    </row>
    <row r="455" spans="1:18" ht="15.75" customHeight="1">
      <c r="A455" s="145" t="s">
        <v>5</v>
      </c>
      <c r="B455" s="28">
        <v>45428</v>
      </c>
      <c r="C455" s="52" t="s">
        <v>5759</v>
      </c>
      <c r="D455" s="52"/>
      <c r="E455" s="27"/>
      <c r="F455" s="120">
        <v>257.74</v>
      </c>
      <c r="G455" s="120"/>
      <c r="H455" s="120"/>
      <c r="I455" s="27" t="s">
        <v>5778</v>
      </c>
      <c r="J455" s="43"/>
      <c r="K455" s="164" t="s">
        <v>451</v>
      </c>
      <c r="L455" s="27">
        <v>3308237</v>
      </c>
      <c r="M455" s="128"/>
      <c r="N455" s="43" t="s">
        <v>688</v>
      </c>
      <c r="O455" s="135"/>
      <c r="P455" s="31">
        <f t="shared" si="7"/>
        <v>2758.2500000000582</v>
      </c>
      <c r="Q455" s="31">
        <f>SUBTOTAL(9,$F$2:F455)</f>
        <v>217571.07999999996</v>
      </c>
      <c r="R455" s="31">
        <f>SUBTOTAL(9,$G$2:G455)</f>
        <v>220329.33000000002</v>
      </c>
    </row>
    <row r="456" spans="1:18" ht="15.75" customHeight="1">
      <c r="A456" s="145" t="s">
        <v>5</v>
      </c>
      <c r="B456" s="28">
        <v>45428</v>
      </c>
      <c r="C456" s="52" t="s">
        <v>5763</v>
      </c>
      <c r="D456" s="52"/>
      <c r="E456" s="29"/>
      <c r="F456" s="30">
        <v>2270</v>
      </c>
      <c r="G456" s="35"/>
      <c r="H456" s="35"/>
      <c r="I456" s="42" t="s">
        <v>91</v>
      </c>
      <c r="J456" s="29"/>
      <c r="K456" s="29" t="s">
        <v>791</v>
      </c>
      <c r="L456" s="29">
        <v>561</v>
      </c>
      <c r="M456" s="128"/>
      <c r="N456" s="43" t="s">
        <v>688</v>
      </c>
      <c r="O456" s="135"/>
      <c r="P456" s="31">
        <f t="shared" si="7"/>
        <v>488.25000000005821</v>
      </c>
      <c r="Q456" s="31">
        <f>SUBTOTAL(9,$F$2:F456)</f>
        <v>219841.07999999996</v>
      </c>
      <c r="R456" s="31">
        <f>SUBTOTAL(9,$G$2:G456)</f>
        <v>220329.33000000002</v>
      </c>
    </row>
    <row r="457" spans="1:18" ht="15.75" customHeight="1">
      <c r="A457" s="145" t="s">
        <v>5</v>
      </c>
      <c r="B457" s="62">
        <v>45440</v>
      </c>
      <c r="C457" s="111" t="s">
        <v>724</v>
      </c>
      <c r="D457" s="111"/>
      <c r="F457" s="14">
        <v>819</v>
      </c>
      <c r="G457" s="14"/>
      <c r="H457" s="14"/>
      <c r="I457" s="13" t="s">
        <v>91</v>
      </c>
      <c r="J457" s="13"/>
      <c r="K457" t="s">
        <v>1427</v>
      </c>
      <c r="L457">
        <v>845</v>
      </c>
      <c r="N457" s="43" t="s">
        <v>688</v>
      </c>
      <c r="O457" s="135"/>
      <c r="P457" s="31">
        <f t="shared" si="7"/>
        <v>-330.74999999994179</v>
      </c>
      <c r="Q457" s="31">
        <f>SUBTOTAL(9,$F$2:F457)</f>
        <v>220660.07999999996</v>
      </c>
      <c r="R457" s="31">
        <f>SUBTOTAL(9,$G$2:G457)</f>
        <v>220329.33000000002</v>
      </c>
    </row>
    <row r="458" spans="1:18" ht="15.75" customHeight="1">
      <c r="A458" s="145" t="s">
        <v>5</v>
      </c>
      <c r="B458" s="28">
        <v>45456</v>
      </c>
      <c r="C458" s="52" t="s">
        <v>724</v>
      </c>
      <c r="D458" s="52"/>
      <c r="E458" s="27"/>
      <c r="F458" s="120">
        <v>702</v>
      </c>
      <c r="G458" s="120"/>
      <c r="H458" s="120"/>
      <c r="I458" s="27" t="s">
        <v>5823</v>
      </c>
      <c r="J458" s="43"/>
      <c r="K458" t="s">
        <v>1427</v>
      </c>
      <c r="L458" s="27">
        <v>858</v>
      </c>
      <c r="M458" s="128"/>
      <c r="N458" s="43" t="s">
        <v>688</v>
      </c>
      <c r="O458" s="135"/>
      <c r="P458" s="31">
        <f t="shared" si="7"/>
        <v>-1032.7499999999418</v>
      </c>
      <c r="Q458" s="31">
        <f>SUBTOTAL(9,$F$2:F458)</f>
        <v>221362.07999999996</v>
      </c>
      <c r="R458" s="31">
        <f>SUBTOTAL(9,$G$2:G458)</f>
        <v>220329.33000000002</v>
      </c>
    </row>
    <row r="459" spans="1:18" ht="15.75" customHeight="1">
      <c r="A459" s="145" t="s">
        <v>5</v>
      </c>
      <c r="B459" s="28">
        <v>45468</v>
      </c>
      <c r="C459" s="52" t="s">
        <v>5843</v>
      </c>
      <c r="D459" s="52"/>
      <c r="E459" s="27"/>
      <c r="F459" s="120">
        <v>760.13</v>
      </c>
      <c r="G459" s="120"/>
      <c r="H459" s="120"/>
      <c r="I459" s="27" t="s">
        <v>89</v>
      </c>
      <c r="J459" s="43"/>
      <c r="K459" s="164" t="s">
        <v>793</v>
      </c>
      <c r="L459" s="402">
        <v>400961194</v>
      </c>
      <c r="M459" s="128"/>
      <c r="N459" s="43" t="s">
        <v>688</v>
      </c>
      <c r="O459" s="135"/>
      <c r="P459" s="31">
        <f t="shared" si="7"/>
        <v>-1792.8799999999464</v>
      </c>
      <c r="Q459" s="31">
        <f>SUBTOTAL(9,$F$2:F459)</f>
        <v>222122.20999999996</v>
      </c>
      <c r="R459" s="31">
        <f>SUBTOTAL(9,$G$2:G459)</f>
        <v>220329.33000000002</v>
      </c>
    </row>
    <row r="460" spans="1:18" ht="15.75" customHeight="1">
      <c r="A460" s="145" t="s">
        <v>5</v>
      </c>
      <c r="B460" s="28">
        <v>45468</v>
      </c>
      <c r="C460" s="52" t="s">
        <v>5842</v>
      </c>
      <c r="D460" s="52"/>
      <c r="E460" s="27"/>
      <c r="F460" s="120">
        <v>4336.3</v>
      </c>
      <c r="G460" s="120"/>
      <c r="H460" s="120"/>
      <c r="I460" s="27" t="s">
        <v>91</v>
      </c>
      <c r="J460" s="43"/>
      <c r="K460" s="164" t="s">
        <v>29</v>
      </c>
      <c r="L460" s="27">
        <v>1574804</v>
      </c>
      <c r="M460" s="128"/>
      <c r="N460" s="43" t="s">
        <v>688</v>
      </c>
      <c r="O460" s="135">
        <v>45468</v>
      </c>
      <c r="P460" s="31">
        <f t="shared" si="7"/>
        <v>-6129.1799999999348</v>
      </c>
      <c r="Q460" s="31">
        <f>SUBTOTAL(9,$F$2:F460)</f>
        <v>226458.50999999995</v>
      </c>
      <c r="R460" s="31">
        <f>SUBTOTAL(9,$G$2:G460)</f>
        <v>220329.33000000002</v>
      </c>
    </row>
    <row r="461" spans="1:18" ht="15.75" customHeight="1">
      <c r="A461" s="145" t="s">
        <v>5</v>
      </c>
      <c r="B461" s="28">
        <v>45474</v>
      </c>
      <c r="C461" s="52" t="s">
        <v>962</v>
      </c>
      <c r="D461" s="52"/>
      <c r="E461" s="27"/>
      <c r="F461" s="120"/>
      <c r="G461" s="120">
        <v>15000</v>
      </c>
      <c r="H461" s="120"/>
      <c r="I461" s="27"/>
      <c r="J461" s="43"/>
      <c r="K461" s="164"/>
      <c r="L461" s="27"/>
      <c r="M461" s="128"/>
      <c r="N461" s="43" t="s">
        <v>688</v>
      </c>
      <c r="O461" s="135"/>
      <c r="P461" s="31">
        <f t="shared" si="7"/>
        <v>8870.8200000000652</v>
      </c>
      <c r="Q461" s="31">
        <f>SUBTOTAL(9,$F$2:F461)</f>
        <v>226458.50999999995</v>
      </c>
      <c r="R461" s="31">
        <f>SUBTOTAL(9,$G$2:G461)</f>
        <v>235329.33000000002</v>
      </c>
    </row>
    <row r="462" spans="1:18" ht="15.75" customHeight="1">
      <c r="A462" s="145" t="s">
        <v>5</v>
      </c>
      <c r="B462" s="28">
        <v>45477</v>
      </c>
      <c r="C462" s="52" t="s">
        <v>5851</v>
      </c>
      <c r="D462" s="52"/>
      <c r="E462" s="27"/>
      <c r="F462" s="120">
        <v>26</v>
      </c>
      <c r="G462" s="120"/>
      <c r="H462" s="120"/>
      <c r="I462" s="27" t="s">
        <v>89</v>
      </c>
      <c r="J462" s="43"/>
      <c r="K462" s="164" t="s">
        <v>1056</v>
      </c>
      <c r="L462" s="27">
        <v>242422613</v>
      </c>
      <c r="M462" s="128"/>
      <c r="N462" s="43" t="s">
        <v>688</v>
      </c>
      <c r="O462" s="135"/>
      <c r="P462" s="31">
        <f t="shared" si="7"/>
        <v>8844.8200000000652</v>
      </c>
      <c r="Q462" s="31">
        <f>SUBTOTAL(9,$F$2:F462)</f>
        <v>226484.50999999995</v>
      </c>
      <c r="R462" s="31">
        <f>SUBTOTAL(9,$G$2:G462)</f>
        <v>235329.33000000002</v>
      </c>
    </row>
    <row r="463" spans="1:18" ht="15.75" customHeight="1">
      <c r="A463" s="145" t="s">
        <v>5</v>
      </c>
      <c r="B463" s="28">
        <v>45488</v>
      </c>
      <c r="C463" s="52" t="s">
        <v>5856</v>
      </c>
      <c r="D463" s="52"/>
      <c r="E463" s="27"/>
      <c r="F463" s="120">
        <v>343.7</v>
      </c>
      <c r="G463" s="120"/>
      <c r="H463" s="120"/>
      <c r="I463" s="27" t="s">
        <v>89</v>
      </c>
      <c r="J463" s="43"/>
      <c r="K463" s="164" t="s">
        <v>451</v>
      </c>
      <c r="L463" s="27"/>
      <c r="M463" s="128"/>
      <c r="N463" s="43" t="s">
        <v>688</v>
      </c>
      <c r="O463" s="135"/>
      <c r="P463" s="31">
        <f t="shared" si="7"/>
        <v>8501.1200000000536</v>
      </c>
      <c r="Q463" s="31">
        <f>SUBTOTAL(9,$F$2:F463)</f>
        <v>226828.20999999996</v>
      </c>
      <c r="R463" s="31">
        <f>SUBTOTAL(9,$G$2:G463)</f>
        <v>235329.33000000002</v>
      </c>
    </row>
    <row r="464" spans="1:18" ht="15.75" customHeight="1">
      <c r="A464" s="145" t="s">
        <v>5</v>
      </c>
      <c r="B464" s="28">
        <v>45491</v>
      </c>
      <c r="C464" s="52" t="s">
        <v>5903</v>
      </c>
      <c r="D464" s="52"/>
      <c r="E464" s="27"/>
      <c r="F464" s="120">
        <v>1778</v>
      </c>
      <c r="G464" s="120"/>
      <c r="H464" s="120"/>
      <c r="I464" s="27" t="s">
        <v>91</v>
      </c>
      <c r="J464" s="43"/>
      <c r="K464" s="29" t="s">
        <v>791</v>
      </c>
      <c r="L464" s="27">
        <v>588</v>
      </c>
      <c r="M464" s="128"/>
      <c r="N464" s="43" t="s">
        <v>688</v>
      </c>
      <c r="O464" s="135"/>
      <c r="P464" s="31">
        <f t="shared" si="7"/>
        <v>6723.1200000000536</v>
      </c>
      <c r="Q464" s="31">
        <f>SUBTOTAL(9,$F$2:F464)</f>
        <v>228606.20999999996</v>
      </c>
      <c r="R464" s="31">
        <f>SUBTOTAL(9,$G$2:G464)</f>
        <v>235329.33000000002</v>
      </c>
    </row>
    <row r="465" spans="1:18" ht="15.75" customHeight="1">
      <c r="A465" s="145" t="s">
        <v>5</v>
      </c>
      <c r="B465" s="28">
        <v>45515</v>
      </c>
      <c r="C465" s="52" t="s">
        <v>5963</v>
      </c>
      <c r="D465" s="52"/>
      <c r="E465" s="27"/>
      <c r="F465" s="120">
        <v>1061.44</v>
      </c>
      <c r="G465" s="120"/>
      <c r="H465" s="120"/>
      <c r="I465" s="27" t="s">
        <v>89</v>
      </c>
      <c r="J465" s="43"/>
      <c r="K465" s="164" t="s">
        <v>793</v>
      </c>
      <c r="L465">
        <v>481199544</v>
      </c>
      <c r="M465" s="128"/>
      <c r="N465" s="43" t="s">
        <v>688</v>
      </c>
      <c r="O465" s="135"/>
      <c r="P465" s="31">
        <f t="shared" si="7"/>
        <v>5661.6800000000512</v>
      </c>
      <c r="Q465" s="31">
        <f>SUBTOTAL(9,$F$2:F465)</f>
        <v>229667.64999999997</v>
      </c>
      <c r="R465" s="31">
        <f>SUBTOTAL(9,$G$2:G465)</f>
        <v>235329.33000000002</v>
      </c>
    </row>
    <row r="466" spans="1:18" ht="15.75" customHeight="1">
      <c r="A466" s="145" t="s">
        <v>5</v>
      </c>
      <c r="B466" s="28">
        <v>45524</v>
      </c>
      <c r="C466" s="52" t="s">
        <v>6025</v>
      </c>
      <c r="D466" s="52" t="s">
        <v>5812</v>
      </c>
      <c r="E466" s="27"/>
      <c r="F466" s="120">
        <v>450</v>
      </c>
      <c r="G466" s="120"/>
      <c r="H466" s="120"/>
      <c r="I466" s="27" t="s">
        <v>91</v>
      </c>
      <c r="J466" s="43"/>
      <c r="K466" s="164"/>
      <c r="L466" s="27"/>
      <c r="M466" s="128"/>
      <c r="N466" s="43" t="s">
        <v>688</v>
      </c>
      <c r="O466" s="135"/>
      <c r="P466" s="31">
        <f t="shared" si="7"/>
        <v>5211.6800000000512</v>
      </c>
      <c r="Q466" s="31">
        <f>SUBTOTAL(9,$F$2:F466)</f>
        <v>230117.64999999997</v>
      </c>
      <c r="R466" s="31">
        <f>SUBTOTAL(9,$G$2:G466)</f>
        <v>235329.33000000002</v>
      </c>
    </row>
    <row r="467" spans="1:18" ht="15.75" customHeight="1">
      <c r="A467" s="145" t="s">
        <v>5</v>
      </c>
      <c r="B467" s="28">
        <v>45536</v>
      </c>
      <c r="C467" s="52" t="s">
        <v>6001</v>
      </c>
      <c r="D467" s="52"/>
      <c r="E467" s="27"/>
      <c r="F467" s="120">
        <v>25.9</v>
      </c>
      <c r="G467" s="120"/>
      <c r="H467" s="120"/>
      <c r="I467" s="27" t="s">
        <v>89</v>
      </c>
      <c r="J467" s="43"/>
      <c r="K467" s="164" t="s">
        <v>2824</v>
      </c>
      <c r="L467" s="27"/>
      <c r="M467" s="128"/>
      <c r="N467" s="43" t="s">
        <v>688</v>
      </c>
      <c r="O467" s="135"/>
      <c r="P467" s="31">
        <f t="shared" si="7"/>
        <v>5185.780000000057</v>
      </c>
      <c r="Q467" s="31">
        <f>SUBTOTAL(9,$F$2:F467)</f>
        <v>230143.54999999996</v>
      </c>
      <c r="R467" s="31">
        <f>SUBTOTAL(9,$G$2:G467)</f>
        <v>235329.33000000002</v>
      </c>
    </row>
    <row r="468" spans="1:18" ht="15.75" customHeight="1">
      <c r="A468" s="145" t="s">
        <v>5</v>
      </c>
      <c r="B468" s="28">
        <v>45537</v>
      </c>
      <c r="C468" s="52" t="s">
        <v>6002</v>
      </c>
      <c r="D468" s="52"/>
      <c r="E468" s="27"/>
      <c r="F468" s="120">
        <v>70</v>
      </c>
      <c r="G468" s="120"/>
      <c r="H468" s="120"/>
      <c r="I468" s="27" t="s">
        <v>89</v>
      </c>
      <c r="J468" s="43"/>
      <c r="K468" s="164" t="s">
        <v>1056</v>
      </c>
      <c r="L468" s="27">
        <v>242430705</v>
      </c>
      <c r="M468" s="128"/>
      <c r="N468" s="43" t="s">
        <v>688</v>
      </c>
      <c r="O468" s="135"/>
      <c r="P468" s="31">
        <f t="shared" si="7"/>
        <v>5115.780000000057</v>
      </c>
      <c r="Q468" s="31">
        <f>SUBTOTAL(9,$F$2:F468)</f>
        <v>230213.54999999996</v>
      </c>
      <c r="R468" s="31">
        <f>SUBTOTAL(9,$G$2:G468)</f>
        <v>235329.33000000002</v>
      </c>
    </row>
    <row r="469" spans="1:18" ht="15.75" customHeight="1">
      <c r="A469" s="145" t="s">
        <v>5</v>
      </c>
      <c r="B469" s="28">
        <v>45539</v>
      </c>
      <c r="C469" s="52" t="s">
        <v>5990</v>
      </c>
      <c r="D469" s="52"/>
      <c r="E469" s="27"/>
      <c r="F469" s="120">
        <v>4495</v>
      </c>
      <c r="G469" s="120"/>
      <c r="H469" s="120"/>
      <c r="I469" s="27" t="s">
        <v>89</v>
      </c>
      <c r="J469" s="43"/>
      <c r="K469" s="164" t="s">
        <v>6012</v>
      </c>
      <c r="L469" s="27"/>
      <c r="M469" s="128"/>
      <c r="N469" s="43" t="s">
        <v>688</v>
      </c>
      <c r="O469" s="135"/>
      <c r="P469" s="31">
        <f t="shared" si="7"/>
        <v>620.78000000005704</v>
      </c>
      <c r="Q469" s="31">
        <f>SUBTOTAL(9,$F$2:F469)</f>
        <v>234708.54999999996</v>
      </c>
      <c r="R469" s="31">
        <f>SUBTOTAL(9,$G$2:G469)</f>
        <v>235329.33000000002</v>
      </c>
    </row>
    <row r="470" spans="1:18" ht="15.75" customHeight="1">
      <c r="A470" s="145" t="s">
        <v>5</v>
      </c>
      <c r="B470" s="28">
        <v>45572</v>
      </c>
      <c r="C470" s="52" t="s">
        <v>6063</v>
      </c>
      <c r="D470" s="52"/>
      <c r="E470" s="27"/>
      <c r="F470" s="120">
        <v>1848.6</v>
      </c>
      <c r="G470" s="120"/>
      <c r="H470" s="120"/>
      <c r="I470" s="27" t="s">
        <v>91</v>
      </c>
      <c r="J470" s="43"/>
      <c r="K470" s="164" t="s">
        <v>6084</v>
      </c>
      <c r="L470" s="27">
        <v>624</v>
      </c>
      <c r="M470" s="128"/>
      <c r="N470" s="43" t="s">
        <v>688</v>
      </c>
      <c r="O470" s="135"/>
      <c r="P470" s="31">
        <f t="shared" si="7"/>
        <v>-1227.8199999999488</v>
      </c>
      <c r="Q470" s="31">
        <f>SUBTOTAL(9,$F$2:F470)</f>
        <v>236557.14999999997</v>
      </c>
      <c r="R470" s="31">
        <f>SUBTOTAL(9,$G$2:G470)</f>
        <v>235329.33000000002</v>
      </c>
    </row>
    <row r="471" spans="1:18" ht="15.75" customHeight="1">
      <c r="A471" s="145" t="s">
        <v>5</v>
      </c>
      <c r="B471" s="144">
        <v>45573</v>
      </c>
      <c r="C471" s="158" t="s">
        <v>6066</v>
      </c>
      <c r="D471" s="138" t="s">
        <v>6071</v>
      </c>
      <c r="E471" s="155"/>
      <c r="F471" s="157">
        <v>377</v>
      </c>
      <c r="G471" s="120"/>
      <c r="H471" s="120"/>
      <c r="I471" s="27" t="s">
        <v>91</v>
      </c>
      <c r="J471" s="43"/>
      <c r="K471" s="164"/>
      <c r="L471" s="27"/>
      <c r="M471" s="128"/>
      <c r="N471" s="43" t="s">
        <v>688</v>
      </c>
      <c r="O471" s="135"/>
      <c r="P471" s="31">
        <f t="shared" si="7"/>
        <v>-1604.8199999999488</v>
      </c>
      <c r="Q471" s="31">
        <f>SUBTOTAL(9,$F$2:F471)</f>
        <v>236934.14999999997</v>
      </c>
      <c r="R471" s="31">
        <f>SUBTOTAL(9,$G$2:G471)</f>
        <v>235329.33000000002</v>
      </c>
    </row>
    <row r="472" spans="1:18" ht="15.75" customHeight="1">
      <c r="A472" s="145" t="s">
        <v>5</v>
      </c>
      <c r="B472" s="144">
        <v>45573</v>
      </c>
      <c r="C472" s="158" t="s">
        <v>6067</v>
      </c>
      <c r="D472" s="138" t="s">
        <v>6031</v>
      </c>
      <c r="E472" s="155"/>
      <c r="F472" s="157">
        <v>27</v>
      </c>
      <c r="G472" s="120"/>
      <c r="H472" s="120"/>
      <c r="I472" s="27" t="s">
        <v>91</v>
      </c>
      <c r="J472" s="43"/>
      <c r="K472" s="164"/>
      <c r="L472" s="27"/>
      <c r="M472" s="128"/>
      <c r="N472" s="43" t="s">
        <v>688</v>
      </c>
      <c r="O472" s="135"/>
      <c r="P472" s="31">
        <f t="shared" si="7"/>
        <v>-1631.8199999999488</v>
      </c>
      <c r="Q472" s="31">
        <f>SUBTOTAL(9,$F$2:F472)</f>
        <v>236961.14999999997</v>
      </c>
      <c r="R472" s="31">
        <f>SUBTOTAL(9,$G$2:G472)</f>
        <v>235329.33000000002</v>
      </c>
    </row>
    <row r="473" spans="1:18" ht="15.75" customHeight="1">
      <c r="A473" s="145" t="s">
        <v>5</v>
      </c>
      <c r="B473" s="28">
        <v>45575</v>
      </c>
      <c r="C473" s="52" t="s">
        <v>6080</v>
      </c>
      <c r="D473" s="52"/>
      <c r="E473" s="27"/>
      <c r="F473" s="120">
        <v>1023.86</v>
      </c>
      <c r="G473" s="120"/>
      <c r="H473" s="120"/>
      <c r="I473" s="27" t="s">
        <v>89</v>
      </c>
      <c r="J473" s="43"/>
      <c r="K473" s="164" t="s">
        <v>793</v>
      </c>
      <c r="L473" s="27">
        <v>411550621</v>
      </c>
      <c r="M473" s="128"/>
      <c r="N473" s="43" t="s">
        <v>688</v>
      </c>
      <c r="O473" s="135">
        <v>45550</v>
      </c>
      <c r="P473" s="31">
        <f t="shared" si="7"/>
        <v>-2655.6799999999348</v>
      </c>
      <c r="Q473" s="31">
        <f>SUBTOTAL(9,$F$2:F473)</f>
        <v>237985.00999999995</v>
      </c>
      <c r="R473" s="31">
        <f>SUBTOTAL(9,$G$2:G473)</f>
        <v>235329.33000000002</v>
      </c>
    </row>
    <row r="474" spans="1:18" ht="15.75" customHeight="1">
      <c r="A474" s="145" t="s">
        <v>5</v>
      </c>
      <c r="B474" s="28">
        <v>45581</v>
      </c>
      <c r="C474" s="52" t="s">
        <v>962</v>
      </c>
      <c r="D474" s="52"/>
      <c r="E474" s="27"/>
      <c r="F474" s="120"/>
      <c r="G474" s="120">
        <v>15000</v>
      </c>
      <c r="H474" s="120"/>
      <c r="I474" s="27"/>
      <c r="J474" s="43"/>
      <c r="K474" s="164"/>
      <c r="L474" s="27"/>
      <c r="M474" s="128"/>
      <c r="N474" s="43" t="s">
        <v>688</v>
      </c>
      <c r="O474" s="135"/>
      <c r="P474" s="31">
        <f t="shared" si="7"/>
        <v>12344.320000000065</v>
      </c>
      <c r="Q474" s="31">
        <f>SUBTOTAL(9,$F$2:F474)</f>
        <v>237985.00999999995</v>
      </c>
      <c r="R474" s="31">
        <f>SUBTOTAL(9,$G$2:G474)</f>
        <v>250329.33000000002</v>
      </c>
    </row>
    <row r="475" spans="1:18" ht="15.75" customHeight="1">
      <c r="A475" s="145" t="s">
        <v>5</v>
      </c>
      <c r="B475" s="28">
        <v>45602</v>
      </c>
      <c r="C475" s="52" t="s">
        <v>6124</v>
      </c>
      <c r="D475" s="52"/>
      <c r="E475" s="27"/>
      <c r="F475" s="120">
        <v>344.2</v>
      </c>
      <c r="G475" s="120"/>
      <c r="H475" s="120"/>
      <c r="I475" s="27" t="s">
        <v>89</v>
      </c>
      <c r="J475" s="43"/>
      <c r="K475" s="164" t="s">
        <v>451</v>
      </c>
      <c r="L475" s="27">
        <v>3460595</v>
      </c>
      <c r="M475" s="128"/>
      <c r="N475" s="43" t="s">
        <v>688</v>
      </c>
      <c r="O475" s="135"/>
      <c r="P475" s="31">
        <f t="shared" si="7"/>
        <v>12000.120000000054</v>
      </c>
      <c r="Q475" s="31">
        <f>SUBTOTAL(9,$F$2:F475)</f>
        <v>238329.20999999996</v>
      </c>
      <c r="R475" s="31">
        <f>SUBTOTAL(9,$G$2:G475)</f>
        <v>250329.33000000002</v>
      </c>
    </row>
    <row r="476" spans="1:18" ht="15.75" customHeight="1">
      <c r="A476" s="145" t="s">
        <v>5</v>
      </c>
      <c r="B476" s="28">
        <v>45602</v>
      </c>
      <c r="C476" s="52" t="s">
        <v>6123</v>
      </c>
      <c r="D476" s="52"/>
      <c r="E476" s="27"/>
      <c r="F476" s="120">
        <v>253.05</v>
      </c>
      <c r="G476" s="120"/>
      <c r="H476" s="120"/>
      <c r="I476" s="27" t="s">
        <v>89</v>
      </c>
      <c r="J476" s="43"/>
      <c r="K476" s="164" t="s">
        <v>451</v>
      </c>
      <c r="L476" s="27">
        <v>3439503</v>
      </c>
      <c r="M476" s="128"/>
      <c r="N476" s="43" t="s">
        <v>688</v>
      </c>
      <c r="O476" s="135"/>
      <c r="P476" s="31">
        <f t="shared" si="7"/>
        <v>11747.070000000065</v>
      </c>
      <c r="Q476" s="31">
        <f>SUBTOTAL(9,$F$2:F476)</f>
        <v>238582.25999999995</v>
      </c>
      <c r="R476" s="31">
        <f>SUBTOTAL(9,$G$2:G476)</f>
        <v>250329.33000000002</v>
      </c>
    </row>
    <row r="477" spans="1:18" ht="15.75" customHeight="1">
      <c r="A477" s="145" t="s">
        <v>5</v>
      </c>
      <c r="B477" s="28">
        <v>45603</v>
      </c>
      <c r="C477" s="52" t="s">
        <v>6104</v>
      </c>
      <c r="D477" s="52"/>
      <c r="E477" s="27"/>
      <c r="F477" s="120">
        <v>4514.6000000000004</v>
      </c>
      <c r="G477" s="120"/>
      <c r="H477" s="120"/>
      <c r="I477" s="27" t="s">
        <v>89</v>
      </c>
      <c r="J477" s="43"/>
      <c r="K477" s="164" t="s">
        <v>2811</v>
      </c>
      <c r="L477" s="27"/>
      <c r="M477" s="128"/>
      <c r="N477" s="43" t="s">
        <v>688</v>
      </c>
      <c r="O477" s="135"/>
      <c r="P477" s="31">
        <f t="shared" si="7"/>
        <v>7232.4700000000594</v>
      </c>
      <c r="Q477" s="31">
        <f>SUBTOTAL(9,$F$2:F477)</f>
        <v>243096.85999999996</v>
      </c>
      <c r="R477" s="31">
        <f>SUBTOTAL(9,$G$2:G477)</f>
        <v>250329.33000000002</v>
      </c>
    </row>
    <row r="478" spans="1:18" ht="15.75" customHeight="1">
      <c r="A478" s="145" t="s">
        <v>5</v>
      </c>
      <c r="B478" s="28">
        <v>45631</v>
      </c>
      <c r="C478" s="52" t="s">
        <v>6174</v>
      </c>
      <c r="D478" s="52"/>
      <c r="E478" s="27"/>
      <c r="F478" s="120">
        <v>483.5</v>
      </c>
      <c r="G478" s="120"/>
      <c r="H478" s="120"/>
      <c r="I478" s="27" t="s">
        <v>89</v>
      </c>
      <c r="J478" s="43"/>
      <c r="K478" s="164" t="s">
        <v>793</v>
      </c>
      <c r="L478" s="402">
        <v>431893289</v>
      </c>
      <c r="M478" s="128"/>
      <c r="N478" s="43" t="s">
        <v>688</v>
      </c>
      <c r="O478" s="135"/>
      <c r="P478" s="31">
        <f t="shared" si="7"/>
        <v>6748.9700000000594</v>
      </c>
      <c r="Q478" s="31">
        <f>SUBTOTAL(9,$F$2:F478)</f>
        <v>243580.35999999996</v>
      </c>
      <c r="R478" s="31">
        <f>SUBTOTAL(9,$G$2:G478)</f>
        <v>250329.33000000002</v>
      </c>
    </row>
    <row r="479" spans="1:18" ht="15.75" customHeight="1">
      <c r="A479" s="145" t="s">
        <v>5</v>
      </c>
      <c r="B479" s="28">
        <v>45664</v>
      </c>
      <c r="C479" s="52" t="s">
        <v>6241</v>
      </c>
      <c r="D479" s="52"/>
      <c r="E479" s="27"/>
      <c r="F479" s="120">
        <v>202.72</v>
      </c>
      <c r="G479" s="120"/>
      <c r="H479" s="120"/>
      <c r="I479" s="27" t="s">
        <v>89</v>
      </c>
      <c r="J479" s="43"/>
      <c r="K479" s="164" t="s">
        <v>451</v>
      </c>
      <c r="L479" s="27">
        <v>3492948</v>
      </c>
      <c r="M479" s="128"/>
      <c r="N479" s="43" t="s">
        <v>688</v>
      </c>
      <c r="O479" s="135"/>
      <c r="P479" s="31">
        <f t="shared" si="7"/>
        <v>6546.2500000000582</v>
      </c>
      <c r="Q479" s="31">
        <f>SUBTOTAL(9,$F$2:F479)</f>
        <v>243783.07999999996</v>
      </c>
      <c r="R479" s="31">
        <f>SUBTOTAL(9,$G$2:G479)</f>
        <v>250329.33000000002</v>
      </c>
    </row>
    <row r="480" spans="1:18" ht="15.75" customHeight="1">
      <c r="A480" s="145" t="s">
        <v>5</v>
      </c>
      <c r="B480" s="28">
        <v>45664</v>
      </c>
      <c r="C480" s="52" t="s">
        <v>6242</v>
      </c>
      <c r="D480" s="52"/>
      <c r="E480" s="27"/>
      <c r="F480" s="120">
        <v>1684</v>
      </c>
      <c r="G480" s="120"/>
      <c r="H480" s="120"/>
      <c r="I480" s="27" t="s">
        <v>91</v>
      </c>
      <c r="J480" s="43"/>
      <c r="K480" s="164" t="s">
        <v>729</v>
      </c>
      <c r="L480" s="27">
        <v>635</v>
      </c>
      <c r="M480" s="128"/>
      <c r="N480" s="43" t="s">
        <v>688</v>
      </c>
      <c r="O480" s="135"/>
      <c r="P480" s="31">
        <f t="shared" si="7"/>
        <v>4862.2500000000582</v>
      </c>
      <c r="Q480" s="31">
        <f>SUBTOTAL(9,$F$2:F480)</f>
        <v>245467.07999999996</v>
      </c>
      <c r="R480" s="31">
        <f>SUBTOTAL(9,$G$2:G480)</f>
        <v>250329.33000000002</v>
      </c>
    </row>
    <row r="481" spans="1:18" ht="15.75" customHeight="1">
      <c r="A481" s="145" t="s">
        <v>5</v>
      </c>
      <c r="B481" s="28">
        <v>45699</v>
      </c>
      <c r="C481" s="52" t="s">
        <v>6291</v>
      </c>
      <c r="D481" s="52"/>
      <c r="E481" s="27"/>
      <c r="F481" s="120">
        <v>1573.59</v>
      </c>
      <c r="G481" s="120"/>
      <c r="H481" s="120"/>
      <c r="I481" s="27" t="s">
        <v>89</v>
      </c>
      <c r="J481" s="43"/>
      <c r="K481" s="164" t="s">
        <v>793</v>
      </c>
      <c r="L481" s="402">
        <v>400203758</v>
      </c>
      <c r="M481" s="128"/>
      <c r="N481" s="43" t="s">
        <v>688</v>
      </c>
      <c r="O481" s="135"/>
      <c r="P481" s="31">
        <f t="shared" si="7"/>
        <v>3288.6600000000617</v>
      </c>
      <c r="Q481" s="31">
        <f>SUBTOTAL(9,$F$2:F481)</f>
        <v>247040.66999999995</v>
      </c>
      <c r="R481" s="31">
        <f>SUBTOTAL(9,$G$2:G481)</f>
        <v>250329.33000000002</v>
      </c>
    </row>
    <row r="482" spans="1:18" ht="15.75" customHeight="1">
      <c r="A482" s="145" t="s">
        <v>5</v>
      </c>
      <c r="B482" s="28">
        <v>45700</v>
      </c>
      <c r="C482" s="52" t="s">
        <v>5851</v>
      </c>
      <c r="D482" s="52"/>
      <c r="E482" s="27"/>
      <c r="F482" s="120">
        <v>75</v>
      </c>
      <c r="G482" s="120"/>
      <c r="H482" s="120"/>
      <c r="I482" s="27" t="s">
        <v>89</v>
      </c>
      <c r="J482" s="43"/>
      <c r="K482" s="164" t="s">
        <v>1056</v>
      </c>
      <c r="L482" s="27">
        <v>252404387</v>
      </c>
      <c r="M482" s="128"/>
      <c r="N482" s="43" t="s">
        <v>688</v>
      </c>
      <c r="O482" s="135">
        <v>45714</v>
      </c>
      <c r="P482" s="31">
        <f t="shared" si="7"/>
        <v>3213.6600000000617</v>
      </c>
      <c r="Q482" s="31">
        <f>SUBTOTAL(9,$F$2:F482)</f>
        <v>247115.66999999995</v>
      </c>
      <c r="R482" s="31">
        <f>SUBTOTAL(9,$G$2:G482)</f>
        <v>250329.33000000002</v>
      </c>
    </row>
    <row r="483" spans="1:18" ht="15.75" customHeight="1">
      <c r="A483" s="145" t="s">
        <v>5</v>
      </c>
      <c r="B483" s="28">
        <v>45718</v>
      </c>
      <c r="C483" s="52" t="s">
        <v>5851</v>
      </c>
      <c r="D483" s="52"/>
      <c r="E483" s="27"/>
      <c r="F483" s="120">
        <v>50</v>
      </c>
      <c r="G483" s="120"/>
      <c r="H483" s="120"/>
      <c r="I483" s="27" t="s">
        <v>89</v>
      </c>
      <c r="J483" s="43"/>
      <c r="K483" s="164" t="s">
        <v>1056</v>
      </c>
      <c r="L483" s="27">
        <v>252406293</v>
      </c>
      <c r="M483" s="128"/>
      <c r="N483" s="43" t="s">
        <v>688</v>
      </c>
      <c r="O483" s="135"/>
      <c r="P483" s="31">
        <f t="shared" si="7"/>
        <v>3163.6600000000617</v>
      </c>
      <c r="Q483" s="31">
        <f>SUBTOTAL(9,$F$2:F483)</f>
        <v>247165.66999999995</v>
      </c>
      <c r="R483" s="31">
        <f>SUBTOTAL(9,$G$2:G483)</f>
        <v>250329.33000000002</v>
      </c>
    </row>
    <row r="484" spans="1:18" ht="15.75" customHeight="1">
      <c r="A484" s="145" t="s">
        <v>5</v>
      </c>
      <c r="B484" s="62">
        <v>45722</v>
      </c>
      <c r="C484" s="111" t="s">
        <v>6315</v>
      </c>
      <c r="D484" s="111" t="s">
        <v>6031</v>
      </c>
      <c r="F484" s="14">
        <v>307</v>
      </c>
      <c r="G484" s="120"/>
      <c r="H484" s="120"/>
      <c r="I484" s="27"/>
      <c r="J484" s="43"/>
      <c r="K484" s="164"/>
      <c r="L484" s="27"/>
      <c r="M484" s="128"/>
      <c r="N484" s="43" t="s">
        <v>688</v>
      </c>
      <c r="O484" s="135"/>
      <c r="P484" s="31">
        <f t="shared" si="7"/>
        <v>2856.6600000000617</v>
      </c>
      <c r="Q484" s="31">
        <f>SUBTOTAL(9,$F$2:F484)</f>
        <v>247472.66999999995</v>
      </c>
      <c r="R484" s="31">
        <f>SUBTOTAL(9,$G$2:G484)</f>
        <v>250329.33000000002</v>
      </c>
    </row>
    <row r="485" spans="1:18" ht="15.75" customHeight="1">
      <c r="A485" s="145" t="s">
        <v>5</v>
      </c>
      <c r="B485" s="62">
        <v>45722</v>
      </c>
      <c r="C485" s="111" t="s">
        <v>6319</v>
      </c>
      <c r="D485" s="111" t="s">
        <v>6031</v>
      </c>
      <c r="E485" s="27"/>
      <c r="F485" s="14">
        <v>24</v>
      </c>
      <c r="G485" s="120"/>
      <c r="H485" s="120"/>
      <c r="I485" s="27"/>
      <c r="J485" s="43"/>
      <c r="K485" s="164"/>
      <c r="L485" s="27"/>
      <c r="M485" s="128"/>
      <c r="N485" s="43" t="s">
        <v>688</v>
      </c>
      <c r="O485" s="135"/>
      <c r="P485" s="31">
        <f t="shared" si="7"/>
        <v>2832.6600000000617</v>
      </c>
      <c r="Q485" s="31">
        <f>SUBTOTAL(9,$F$2:F485)</f>
        <v>247496.66999999995</v>
      </c>
      <c r="R485" s="31">
        <f>SUBTOTAL(9,$G$2:G485)</f>
        <v>250329.33000000002</v>
      </c>
    </row>
    <row r="486" spans="1:18" ht="15.75" customHeight="1">
      <c r="A486" s="145" t="s">
        <v>5</v>
      </c>
      <c r="B486" s="62">
        <v>45722</v>
      </c>
      <c r="C486" s="111" t="s">
        <v>6320</v>
      </c>
      <c r="D486" s="111" t="s">
        <v>6031</v>
      </c>
      <c r="F486" s="14">
        <v>58</v>
      </c>
      <c r="G486" s="120"/>
      <c r="H486" s="120"/>
      <c r="I486" s="27"/>
      <c r="J486" s="43"/>
      <c r="K486" s="164"/>
      <c r="L486" s="27"/>
      <c r="M486" s="128"/>
      <c r="N486" s="43" t="s">
        <v>688</v>
      </c>
      <c r="O486" s="135"/>
      <c r="P486" s="31">
        <f t="shared" si="7"/>
        <v>2774.6600000000617</v>
      </c>
      <c r="Q486" s="31">
        <f>SUBTOTAL(9,$F$2:F486)</f>
        <v>247554.66999999995</v>
      </c>
      <c r="R486" s="31">
        <f>SUBTOTAL(9,$G$2:G486)</f>
        <v>250329.33000000002</v>
      </c>
    </row>
    <row r="487" spans="1:18" ht="15.75" customHeight="1">
      <c r="A487" s="145" t="s">
        <v>5</v>
      </c>
      <c r="B487" s="62">
        <v>45734</v>
      </c>
      <c r="C487" s="52" t="s">
        <v>962</v>
      </c>
      <c r="D487" s="52"/>
      <c r="E487" s="27"/>
      <c r="F487" s="120"/>
      <c r="G487" s="120">
        <v>15000</v>
      </c>
      <c r="H487" s="120"/>
      <c r="I487" s="27"/>
      <c r="J487" s="43"/>
      <c r="K487" s="164"/>
      <c r="L487" s="27"/>
      <c r="M487" s="128"/>
      <c r="N487" s="43" t="s">
        <v>688</v>
      </c>
      <c r="O487" s="135"/>
      <c r="P487" s="31">
        <f t="shared" si="7"/>
        <v>17774.660000000062</v>
      </c>
      <c r="Q487" s="31">
        <f>SUBTOTAL(9,$F$2:F487)</f>
        <v>247554.66999999995</v>
      </c>
      <c r="R487" s="31">
        <f>SUBTOTAL(9,$G$2:G487)</f>
        <v>265329.33</v>
      </c>
    </row>
    <row r="488" spans="1:18" ht="15.75" customHeight="1">
      <c r="A488" s="145" t="s">
        <v>5</v>
      </c>
      <c r="B488" s="62">
        <v>45746</v>
      </c>
      <c r="C488" s="52" t="s">
        <v>1229</v>
      </c>
      <c r="D488" s="52"/>
      <c r="E488" s="27"/>
      <c r="F488" s="120">
        <v>708</v>
      </c>
      <c r="G488" s="120"/>
      <c r="H488" s="120"/>
      <c r="I488" s="27" t="s">
        <v>91</v>
      </c>
      <c r="J488" s="43"/>
      <c r="K488" s="164" t="s">
        <v>699</v>
      </c>
      <c r="L488" s="27">
        <v>5169</v>
      </c>
      <c r="M488" s="128"/>
      <c r="N488" s="43" t="s">
        <v>688</v>
      </c>
      <c r="O488" s="135"/>
      <c r="P488" s="31">
        <f t="shared" si="7"/>
        <v>17066.660000000062</v>
      </c>
      <c r="Q488" s="31">
        <f>SUBTOTAL(9,$F$2:F488)</f>
        <v>248262.66999999995</v>
      </c>
      <c r="R488" s="31">
        <f>SUBTOTAL(9,$G$2:G488)</f>
        <v>265329.33</v>
      </c>
    </row>
    <row r="489" spans="1:18" ht="15.75" customHeight="1">
      <c r="A489" s="145" t="s">
        <v>5</v>
      </c>
      <c r="B489" s="62">
        <v>45746</v>
      </c>
      <c r="C489" s="52" t="s">
        <v>6209</v>
      </c>
      <c r="D489" s="52"/>
      <c r="E489" s="27"/>
      <c r="F489" s="120">
        <v>4602.8</v>
      </c>
      <c r="G489" s="120"/>
      <c r="H489" s="120"/>
      <c r="I489" s="27" t="s">
        <v>91</v>
      </c>
      <c r="J489" s="43"/>
      <c r="K489" s="164" t="s">
        <v>2811</v>
      </c>
      <c r="L489" s="27"/>
      <c r="M489" s="128"/>
      <c r="N489" s="43" t="s">
        <v>688</v>
      </c>
      <c r="O489" s="135"/>
      <c r="P489" s="31">
        <f t="shared" si="7"/>
        <v>12463.860000000073</v>
      </c>
      <c r="Q489" s="31">
        <f>SUBTOTAL(9,$F$2:F489)</f>
        <v>252865.46999999994</v>
      </c>
      <c r="R489" s="31">
        <f>SUBTOTAL(9,$G$2:G489)</f>
        <v>265329.33</v>
      </c>
    </row>
    <row r="490" spans="1:18" ht="15.75" customHeight="1">
      <c r="A490" s="145" t="s">
        <v>5</v>
      </c>
      <c r="B490" s="62">
        <v>45747</v>
      </c>
      <c r="C490" s="52" t="s">
        <v>6302</v>
      </c>
      <c r="D490" s="52"/>
      <c r="E490" s="27"/>
      <c r="F490" s="120">
        <v>4573.8999999999996</v>
      </c>
      <c r="G490" s="120"/>
      <c r="H490" s="120"/>
      <c r="I490" s="27" t="s">
        <v>91</v>
      </c>
      <c r="J490" s="43"/>
      <c r="K490" s="164" t="s">
        <v>2811</v>
      </c>
      <c r="L490" s="27"/>
      <c r="M490" s="128"/>
      <c r="N490" s="43" t="s">
        <v>688</v>
      </c>
      <c r="O490" s="135"/>
      <c r="P490" s="31">
        <f t="shared" si="7"/>
        <v>7889.9600000000792</v>
      </c>
      <c r="Q490" s="31">
        <f>SUBTOTAL(9,$F$2:F490)</f>
        <v>257439.36999999994</v>
      </c>
      <c r="R490" s="31">
        <f>SUBTOTAL(9,$G$2:G490)</f>
        <v>265329.33</v>
      </c>
    </row>
    <row r="491" spans="1:18" ht="15.75" customHeight="1">
      <c r="A491" s="145" t="s">
        <v>5</v>
      </c>
      <c r="B491" s="62">
        <v>45747</v>
      </c>
      <c r="C491" s="52" t="s">
        <v>6348</v>
      </c>
      <c r="D491" s="52"/>
      <c r="E491" s="27"/>
      <c r="F491" s="120">
        <v>269.42</v>
      </c>
      <c r="G491" s="120"/>
      <c r="H491" s="120"/>
      <c r="I491" s="27" t="s">
        <v>89</v>
      </c>
      <c r="J491" s="43"/>
      <c r="K491" s="164" t="s">
        <v>451</v>
      </c>
      <c r="L491" s="27"/>
      <c r="M491" s="128"/>
      <c r="N491" s="43" t="s">
        <v>688</v>
      </c>
      <c r="O491" s="135"/>
      <c r="P491" s="31">
        <f t="shared" si="7"/>
        <v>7620.5400000000664</v>
      </c>
      <c r="Q491" s="31">
        <f>SUBTOTAL(9,$F$2:F491)</f>
        <v>257708.78999999995</v>
      </c>
      <c r="R491" s="31">
        <f>SUBTOTAL(9,$G$2:G491)</f>
        <v>265329.33</v>
      </c>
    </row>
    <row r="492" spans="1:18" ht="15.75" customHeight="1">
      <c r="A492" s="145" t="s">
        <v>5</v>
      </c>
      <c r="B492" s="62">
        <v>45755</v>
      </c>
      <c r="C492" s="52" t="s">
        <v>6361</v>
      </c>
      <c r="D492" s="52" t="s">
        <v>5799</v>
      </c>
      <c r="E492" s="27"/>
      <c r="F492" s="120">
        <v>1400</v>
      </c>
      <c r="G492" s="120"/>
      <c r="H492" s="120"/>
      <c r="I492" s="27" t="s">
        <v>91</v>
      </c>
      <c r="J492" s="43"/>
      <c r="K492" s="164"/>
      <c r="L492" s="27"/>
      <c r="M492" s="128"/>
      <c r="N492" s="43" t="s">
        <v>688</v>
      </c>
      <c r="O492" s="135"/>
      <c r="P492" s="31">
        <f t="shared" si="7"/>
        <v>6220.5400000000664</v>
      </c>
      <c r="Q492" s="31">
        <f>SUBTOTAL(9,$F$2:F492)</f>
        <v>259108.78999999995</v>
      </c>
      <c r="R492" s="31">
        <f>SUBTOTAL(9,$G$2:G492)</f>
        <v>265329.33</v>
      </c>
    </row>
    <row r="493" spans="1:18" ht="15.75" customHeight="1">
      <c r="A493" s="145" t="s">
        <v>5</v>
      </c>
      <c r="B493" s="62">
        <v>45769</v>
      </c>
      <c r="C493" s="52" t="s">
        <v>5851</v>
      </c>
      <c r="D493" s="52"/>
      <c r="E493" s="27"/>
      <c r="F493" s="120">
        <v>112</v>
      </c>
      <c r="G493" s="120"/>
      <c r="H493" s="120"/>
      <c r="I493" s="27" t="s">
        <v>89</v>
      </c>
      <c r="J493" s="43"/>
      <c r="K493" s="164" t="s">
        <v>6373</v>
      </c>
      <c r="L493" s="27">
        <v>11948</v>
      </c>
      <c r="M493" s="128"/>
      <c r="N493" s="43" t="s">
        <v>688</v>
      </c>
      <c r="O493" s="135"/>
      <c r="P493" s="31">
        <f t="shared" si="7"/>
        <v>6108.5400000000664</v>
      </c>
      <c r="Q493" s="31">
        <f>SUBTOTAL(9,$F$2:F493)</f>
        <v>259220.78999999995</v>
      </c>
      <c r="R493" s="31">
        <f>SUBTOTAL(9,$G$2:G493)</f>
        <v>265329.33</v>
      </c>
    </row>
    <row r="494" spans="1:18" ht="15.75" customHeight="1">
      <c r="A494" s="145" t="s">
        <v>5</v>
      </c>
      <c r="B494" s="62">
        <v>45769</v>
      </c>
      <c r="C494" s="52" t="s">
        <v>6357</v>
      </c>
      <c r="D494" s="52"/>
      <c r="E494" s="27"/>
      <c r="F494" s="120">
        <v>1477.56</v>
      </c>
      <c r="G494" s="120"/>
      <c r="H494" s="120"/>
      <c r="I494" s="27" t="s">
        <v>89</v>
      </c>
      <c r="J494" s="43"/>
      <c r="K494" s="164" t="s">
        <v>793</v>
      </c>
      <c r="L494" s="27" t="s">
        <v>6377</v>
      </c>
      <c r="M494" s="128"/>
      <c r="N494" s="43" t="s">
        <v>688</v>
      </c>
      <c r="O494" s="135"/>
      <c r="P494" s="31">
        <f t="shared" si="7"/>
        <v>4630.9800000000687</v>
      </c>
      <c r="Q494" s="31">
        <f>SUBTOTAL(9,$F$2:F494)</f>
        <v>260698.34999999995</v>
      </c>
      <c r="R494" s="31">
        <f>SUBTOTAL(9,$G$2:G494)</f>
        <v>265329.33</v>
      </c>
    </row>
    <row r="495" spans="1:18" ht="15.75" customHeight="1">
      <c r="A495" s="145" t="s">
        <v>5</v>
      </c>
      <c r="B495" s="62">
        <v>45776</v>
      </c>
      <c r="C495" s="52" t="s">
        <v>5851</v>
      </c>
      <c r="D495" s="52"/>
      <c r="E495" s="27"/>
      <c r="F495" s="120">
        <v>150</v>
      </c>
      <c r="G495" s="120"/>
      <c r="H495" s="120"/>
      <c r="I495" s="27" t="s">
        <v>89</v>
      </c>
      <c r="J495" s="43"/>
      <c r="K495" s="164" t="s">
        <v>1056</v>
      </c>
      <c r="L495" s="27">
        <v>252412708</v>
      </c>
      <c r="M495" s="128"/>
      <c r="N495" s="43" t="s">
        <v>688</v>
      </c>
      <c r="O495" s="135"/>
      <c r="P495" s="31">
        <f t="shared" si="7"/>
        <v>4480.9800000000687</v>
      </c>
      <c r="Q495" s="31">
        <f>SUBTOTAL(9,$F$2:F495)</f>
        <v>260848.34999999995</v>
      </c>
      <c r="R495" s="31">
        <f>SUBTOTAL(9,$G$2:G495)</f>
        <v>265329.33</v>
      </c>
    </row>
    <row r="496" spans="1:18" ht="15.75" customHeight="1">
      <c r="A496" s="145" t="s">
        <v>5</v>
      </c>
      <c r="B496" s="62">
        <v>45781</v>
      </c>
      <c r="C496" s="52" t="s">
        <v>6384</v>
      </c>
      <c r="D496" s="52"/>
      <c r="E496" s="27"/>
      <c r="F496" s="120">
        <v>387.6</v>
      </c>
      <c r="G496" s="120"/>
      <c r="H496" s="120"/>
      <c r="I496" s="27" t="s">
        <v>89</v>
      </c>
      <c r="J496" s="43"/>
      <c r="K496" s="164" t="s">
        <v>451</v>
      </c>
      <c r="L496" s="27">
        <v>3599718</v>
      </c>
      <c r="M496" s="128"/>
      <c r="N496" s="43" t="s">
        <v>688</v>
      </c>
      <c r="O496" s="135"/>
      <c r="P496" s="31">
        <f t="shared" si="7"/>
        <v>4093.3800000000629</v>
      </c>
      <c r="Q496" s="31">
        <f>SUBTOTAL(9,$F$2:F496)</f>
        <v>261235.94999999995</v>
      </c>
      <c r="R496" s="31">
        <f>SUBTOTAL(9,$G$2:G496)</f>
        <v>265329.33</v>
      </c>
    </row>
    <row r="497" spans="1:18" ht="15.75" customHeight="1">
      <c r="A497" s="145" t="s">
        <v>5</v>
      </c>
      <c r="B497" s="62">
        <v>45784</v>
      </c>
      <c r="C497" s="52" t="s">
        <v>6378</v>
      </c>
      <c r="D497" s="52"/>
      <c r="E497" s="27"/>
      <c r="F497" s="120">
        <v>4599.1000000000004</v>
      </c>
      <c r="G497" s="120"/>
      <c r="H497" s="120"/>
      <c r="I497" s="27" t="s">
        <v>89</v>
      </c>
      <c r="J497" s="43"/>
      <c r="K497" s="164" t="s">
        <v>2811</v>
      </c>
      <c r="L497" s="27"/>
      <c r="M497" s="128"/>
      <c r="N497" s="43" t="s">
        <v>688</v>
      </c>
      <c r="O497" s="135"/>
      <c r="P497" s="31">
        <f t="shared" si="7"/>
        <v>-505.71999999991385</v>
      </c>
      <c r="Q497" s="31">
        <f>SUBTOTAL(9,$F$2:F497)</f>
        <v>265835.04999999993</v>
      </c>
      <c r="R497" s="31">
        <f>SUBTOTAL(9,$G$2:G497)</f>
        <v>265329.33</v>
      </c>
    </row>
    <row r="498" spans="1:18" ht="15.75" customHeight="1">
      <c r="A498" s="145" t="s">
        <v>5</v>
      </c>
      <c r="B498" s="62">
        <v>45788</v>
      </c>
      <c r="C498" s="52" t="s">
        <v>6394</v>
      </c>
      <c r="D498" s="52" t="s">
        <v>5812</v>
      </c>
      <c r="E498" s="27"/>
      <c r="F498" s="120">
        <v>800</v>
      </c>
      <c r="G498" s="120"/>
      <c r="H498" s="120"/>
      <c r="I498" s="27"/>
      <c r="J498" s="43"/>
      <c r="K498" s="164"/>
      <c r="L498" s="27"/>
      <c r="M498" s="128"/>
      <c r="N498" s="43" t="s">
        <v>688</v>
      </c>
      <c r="O498" s="135"/>
      <c r="P498" s="31">
        <f t="shared" si="7"/>
        <v>-1305.7199999999139</v>
      </c>
      <c r="Q498" s="31">
        <f>SUBTOTAL(9,$F$2:F498)</f>
        <v>266635.04999999993</v>
      </c>
      <c r="R498" s="31">
        <f>SUBTOTAL(9,$G$2:G498)</f>
        <v>265329.33</v>
      </c>
    </row>
    <row r="499" spans="1:18" ht="15.75" customHeight="1">
      <c r="A499" s="145" t="s">
        <v>5</v>
      </c>
      <c r="B499" s="62">
        <v>45788</v>
      </c>
      <c r="C499" s="52" t="s">
        <v>6467</v>
      </c>
      <c r="D499" s="52" t="s">
        <v>6031</v>
      </c>
      <c r="E499" s="27"/>
      <c r="F499" s="120">
        <v>256</v>
      </c>
      <c r="G499" s="120"/>
      <c r="H499" s="120"/>
      <c r="I499" s="27" t="s">
        <v>91</v>
      </c>
      <c r="J499" s="43"/>
      <c r="K499" s="164"/>
      <c r="L499" s="27"/>
      <c r="M499" s="128"/>
      <c r="N499" s="43" t="s">
        <v>688</v>
      </c>
      <c r="O499" s="135"/>
      <c r="P499" s="31">
        <f t="shared" si="7"/>
        <v>-1561.7199999999139</v>
      </c>
      <c r="Q499" s="31">
        <f>SUBTOTAL(9,$F$2:F499)</f>
        <v>266891.04999999993</v>
      </c>
      <c r="R499" s="31">
        <f>SUBTOTAL(9,$G$2:G499)</f>
        <v>265329.33</v>
      </c>
    </row>
    <row r="500" spans="1:18" ht="15" customHeight="1">
      <c r="A500" s="145" t="s">
        <v>5</v>
      </c>
      <c r="B500" s="62">
        <v>45804</v>
      </c>
      <c r="C500" s="52" t="s">
        <v>6432</v>
      </c>
      <c r="D500" s="52"/>
      <c r="E500" s="27"/>
      <c r="F500" s="120">
        <v>2265.6</v>
      </c>
      <c r="G500" s="120"/>
      <c r="H500" s="120"/>
      <c r="I500" s="27" t="s">
        <v>91</v>
      </c>
      <c r="J500" s="43"/>
      <c r="K500" s="164" t="s">
        <v>697</v>
      </c>
      <c r="L500" s="27">
        <v>692</v>
      </c>
      <c r="M500" s="128"/>
      <c r="N500" s="43" t="s">
        <v>688</v>
      </c>
      <c r="O500" s="135">
        <v>45819</v>
      </c>
      <c r="P500" s="31">
        <f t="shared" si="7"/>
        <v>-3827.3199999998906</v>
      </c>
      <c r="Q500" s="31">
        <f>SUBTOTAL(9,$F$2:F500)</f>
        <v>269156.64999999991</v>
      </c>
      <c r="R500" s="31">
        <f>SUBTOTAL(9,$G$2:G500)</f>
        <v>265329.33</v>
      </c>
    </row>
    <row r="501" spans="1:18" ht="15.75" customHeight="1">
      <c r="A501" s="145" t="s">
        <v>5</v>
      </c>
      <c r="B501" s="62">
        <v>45823</v>
      </c>
      <c r="C501" s="52" t="s">
        <v>1040</v>
      </c>
      <c r="D501" s="52"/>
      <c r="E501" s="27"/>
      <c r="F501" s="120"/>
      <c r="G501" s="120">
        <v>15000</v>
      </c>
      <c r="H501" s="120"/>
      <c r="I501" s="27"/>
      <c r="J501" s="43"/>
      <c r="K501" s="164"/>
      <c r="L501" s="27"/>
      <c r="M501" s="128"/>
      <c r="N501" s="43" t="s">
        <v>688</v>
      </c>
      <c r="O501" s="135"/>
      <c r="P501" s="31">
        <f t="shared" si="7"/>
        <v>11172.680000000109</v>
      </c>
      <c r="Q501" s="31">
        <f>SUBTOTAL(9,$F$2:F501)</f>
        <v>269156.64999999991</v>
      </c>
      <c r="R501" s="31">
        <f>SUBTOTAL(9,$G$2:G501)</f>
        <v>280329.33</v>
      </c>
    </row>
    <row r="502" spans="1:18" ht="15.75" customHeight="1">
      <c r="A502" s="145" t="s">
        <v>5</v>
      </c>
      <c r="B502" s="62">
        <v>45825</v>
      </c>
      <c r="C502" s="52" t="s">
        <v>6480</v>
      </c>
      <c r="D502" s="52"/>
      <c r="E502" s="27"/>
      <c r="F502" s="120">
        <v>590.29</v>
      </c>
      <c r="G502" s="120"/>
      <c r="H502" s="120"/>
      <c r="I502" s="27" t="s">
        <v>89</v>
      </c>
      <c r="J502" s="43"/>
      <c r="K502" s="164" t="s">
        <v>793</v>
      </c>
      <c r="L502" s="27" t="s">
        <v>6485</v>
      </c>
      <c r="M502" s="128"/>
      <c r="N502" s="43" t="s">
        <v>688</v>
      </c>
      <c r="O502" s="135"/>
      <c r="P502" s="31">
        <f t="shared" si="7"/>
        <v>10582.39000000013</v>
      </c>
      <c r="Q502" s="31">
        <f>SUBTOTAL(9,$F$2:F502)</f>
        <v>269746.93999999989</v>
      </c>
      <c r="R502" s="31">
        <f>SUBTOTAL(9,$G$2:G502)</f>
        <v>280329.33</v>
      </c>
    </row>
    <row r="503" spans="1:18" ht="15.75" customHeight="1">
      <c r="A503" s="145" t="s">
        <v>5</v>
      </c>
      <c r="B503" s="62">
        <v>45830</v>
      </c>
      <c r="C503" s="52" t="s">
        <v>6487</v>
      </c>
      <c r="D503" s="52"/>
      <c r="E503" s="27"/>
      <c r="F503" s="120">
        <v>4670</v>
      </c>
      <c r="G503" s="120"/>
      <c r="H503" s="120"/>
      <c r="I503" s="27" t="s">
        <v>89</v>
      </c>
      <c r="J503" s="43"/>
      <c r="K503" s="164" t="s">
        <v>2811</v>
      </c>
      <c r="L503" s="27">
        <v>30086086</v>
      </c>
      <c r="M503" s="128"/>
      <c r="N503" s="43" t="s">
        <v>688</v>
      </c>
      <c r="O503" s="135"/>
      <c r="P503" s="31">
        <f t="shared" si="7"/>
        <v>5912.3900000001304</v>
      </c>
      <c r="Q503" s="31">
        <f>SUBTOTAL(9,$F$2:F503)</f>
        <v>274416.93999999989</v>
      </c>
      <c r="R503" s="31">
        <f>SUBTOTAL(9,$G$2:G503)</f>
        <v>280329.33</v>
      </c>
    </row>
    <row r="504" spans="1:18" ht="15.75" customHeight="1">
      <c r="A504" s="145" t="s">
        <v>5</v>
      </c>
      <c r="B504" s="62">
        <v>45834</v>
      </c>
      <c r="C504" s="52" t="s">
        <v>6667</v>
      </c>
      <c r="D504" s="52"/>
      <c r="E504" s="27"/>
      <c r="F504" s="120">
        <v>222.48</v>
      </c>
      <c r="G504" s="120"/>
      <c r="H504" s="120"/>
      <c r="I504" s="27" t="s">
        <v>89</v>
      </c>
      <c r="J504" s="43"/>
      <c r="K504" s="164" t="s">
        <v>6504</v>
      </c>
      <c r="L504" s="27">
        <v>3640154</v>
      </c>
      <c r="M504" s="128"/>
      <c r="N504" s="43" t="s">
        <v>688</v>
      </c>
      <c r="O504" s="135"/>
      <c r="P504" s="31">
        <f t="shared" si="7"/>
        <v>5689.910000000149</v>
      </c>
      <c r="Q504" s="31">
        <f>SUBTOTAL(9,$F$2:F504)</f>
        <v>274639.41999999987</v>
      </c>
      <c r="R504" s="31">
        <f>SUBTOTAL(9,$G$2:G504)</f>
        <v>280329.33</v>
      </c>
    </row>
    <row r="505" spans="1:18" ht="15.75" customHeight="1">
      <c r="A505" s="145" t="s">
        <v>5</v>
      </c>
      <c r="B505" s="62">
        <v>45859</v>
      </c>
      <c r="C505" s="52" t="s">
        <v>6484</v>
      </c>
      <c r="D505" s="52"/>
      <c r="E505" s="27"/>
      <c r="F505" s="120">
        <v>1132.8</v>
      </c>
      <c r="G505" s="120"/>
      <c r="H505" s="120"/>
      <c r="I505" s="27" t="s">
        <v>91</v>
      </c>
      <c r="J505" s="43"/>
      <c r="K505" s="164" t="s">
        <v>697</v>
      </c>
      <c r="L505" s="27">
        <v>726</v>
      </c>
      <c r="M505" s="128"/>
      <c r="N505" s="43" t="s">
        <v>688</v>
      </c>
      <c r="O505" s="135"/>
      <c r="P505" s="31">
        <f t="shared" si="7"/>
        <v>4557.1100000001607</v>
      </c>
      <c r="Q505" s="31">
        <f>SUBTOTAL(9,$F$2:F505)</f>
        <v>275772.21999999986</v>
      </c>
      <c r="R505" s="31">
        <f>SUBTOTAL(9,$G$2:G505)</f>
        <v>280329.33</v>
      </c>
    </row>
    <row r="506" spans="1:18" ht="15.75" customHeight="1">
      <c r="A506" s="145" t="s">
        <v>5</v>
      </c>
      <c r="B506" s="62">
        <v>45875</v>
      </c>
      <c r="C506" s="52" t="s">
        <v>6467</v>
      </c>
      <c r="D506" s="52" t="s">
        <v>6112</v>
      </c>
      <c r="E506" s="27"/>
      <c r="F506" s="120">
        <v>354</v>
      </c>
      <c r="G506" s="120"/>
      <c r="H506" s="120"/>
      <c r="I506" s="27" t="s">
        <v>91</v>
      </c>
      <c r="J506" s="43"/>
      <c r="K506" s="164"/>
      <c r="L506" s="27"/>
      <c r="M506" s="128"/>
      <c r="N506" s="43" t="s">
        <v>688</v>
      </c>
      <c r="O506" s="135"/>
      <c r="P506" s="31">
        <f t="shared" si="7"/>
        <v>4203.1100000001607</v>
      </c>
      <c r="Q506" s="31">
        <f>SUBTOTAL(9,$F$2:F506)</f>
        <v>276126.21999999986</v>
      </c>
      <c r="R506" s="31">
        <f>SUBTOTAL(9,$G$2:G506)</f>
        <v>280329.33</v>
      </c>
    </row>
    <row r="507" spans="1:18" ht="15.75" customHeight="1">
      <c r="A507" s="145" t="s">
        <v>5</v>
      </c>
      <c r="B507" s="62">
        <v>45883</v>
      </c>
      <c r="C507" s="52" t="s">
        <v>6605</v>
      </c>
      <c r="D507" s="52"/>
      <c r="E507" s="27"/>
      <c r="F507" s="120">
        <v>804.36</v>
      </c>
      <c r="G507" s="120"/>
      <c r="H507" s="120"/>
      <c r="I507" s="27" t="s">
        <v>89</v>
      </c>
      <c r="J507" s="43"/>
      <c r="K507" s="164" t="s">
        <v>2657</v>
      </c>
      <c r="L507" s="27">
        <v>401262792</v>
      </c>
      <c r="M507" s="128"/>
      <c r="N507" s="43" t="s">
        <v>688</v>
      </c>
      <c r="O507" s="135"/>
      <c r="P507" s="31">
        <f t="shared" si="7"/>
        <v>3398.7500000001746</v>
      </c>
      <c r="Q507" s="31">
        <f>SUBTOTAL(9,$F$2:F507)</f>
        <v>276930.57999999984</v>
      </c>
      <c r="R507" s="31">
        <f>SUBTOTAL(9,$G$2:G507)</f>
        <v>280329.33</v>
      </c>
    </row>
    <row r="508" spans="1:18" ht="15.75" customHeight="1">
      <c r="A508" s="145" t="s">
        <v>5</v>
      </c>
      <c r="B508" s="62">
        <v>45887</v>
      </c>
      <c r="C508" s="52" t="s">
        <v>6626</v>
      </c>
      <c r="D508" s="52"/>
      <c r="E508" s="27"/>
      <c r="F508" s="120">
        <v>566.4</v>
      </c>
      <c r="G508" s="120"/>
      <c r="H508" s="120"/>
      <c r="I508" s="27" t="s">
        <v>91</v>
      </c>
      <c r="J508" s="43"/>
      <c r="K508" s="164" t="s">
        <v>697</v>
      </c>
      <c r="L508" s="27">
        <v>741</v>
      </c>
      <c r="M508" s="128"/>
      <c r="N508" s="43" t="s">
        <v>688</v>
      </c>
      <c r="O508" s="135"/>
      <c r="P508" s="31">
        <f t="shared" si="7"/>
        <v>2832.3500000001513</v>
      </c>
      <c r="Q508" s="31">
        <f>SUBTOTAL(9,$F$2:F508)</f>
        <v>277496.97999999986</v>
      </c>
      <c r="R508" s="31">
        <f>SUBTOTAL(9,$G$2:G508)</f>
        <v>280329.33</v>
      </c>
    </row>
    <row r="509" spans="1:18" ht="15.75" customHeight="1">
      <c r="A509" s="145" t="s">
        <v>5</v>
      </c>
      <c r="B509" s="62">
        <v>45896</v>
      </c>
      <c r="C509" s="52" t="s">
        <v>6651</v>
      </c>
      <c r="D509" s="52"/>
      <c r="E509" s="27"/>
      <c r="F509" s="120">
        <v>4670</v>
      </c>
      <c r="G509" s="120"/>
      <c r="H509" s="120"/>
      <c r="I509" s="27" t="s">
        <v>89</v>
      </c>
      <c r="J509" s="43"/>
      <c r="K509" s="164" t="s">
        <v>2811</v>
      </c>
      <c r="L509" s="27">
        <v>30095186</v>
      </c>
      <c r="M509" s="128"/>
      <c r="N509" s="43" t="s">
        <v>688</v>
      </c>
      <c r="O509" s="135"/>
      <c r="P509" s="31">
        <f t="shared" si="7"/>
        <v>-1837.6499999998487</v>
      </c>
      <c r="Q509" s="31">
        <f>SUBTOTAL(9,$F$2:F509)</f>
        <v>282166.97999999986</v>
      </c>
      <c r="R509" s="31">
        <f>SUBTOTAL(9,$G$2:G509)</f>
        <v>280329.33</v>
      </c>
    </row>
    <row r="510" spans="1:18" ht="15.75" customHeight="1">
      <c r="A510" s="145" t="s">
        <v>5</v>
      </c>
      <c r="B510" s="62">
        <v>45897</v>
      </c>
      <c r="C510" s="52" t="s">
        <v>6666</v>
      </c>
      <c r="D510" s="52"/>
      <c r="E510" s="27"/>
      <c r="F510" s="120">
        <v>176.17</v>
      </c>
      <c r="G510" s="120"/>
      <c r="H510" s="120"/>
      <c r="I510" s="27" t="s">
        <v>89</v>
      </c>
      <c r="J510" s="43"/>
      <c r="K510" s="164" t="s">
        <v>6504</v>
      </c>
      <c r="L510" s="27">
        <v>3693258</v>
      </c>
      <c r="M510" s="128"/>
      <c r="N510" s="43" t="s">
        <v>688</v>
      </c>
      <c r="O510" s="135"/>
      <c r="P510" s="31">
        <f t="shared" si="7"/>
        <v>-2013.8199999998324</v>
      </c>
      <c r="Q510" s="31">
        <f>SUBTOTAL(9,$F$2:F510)</f>
        <v>282343.14999999985</v>
      </c>
      <c r="R510" s="31">
        <f>SUBTOTAL(9,$G$2:G510)</f>
        <v>280329.33</v>
      </c>
    </row>
    <row r="511" spans="1:18" ht="15.75" customHeight="1">
      <c r="A511" s="145" t="s">
        <v>5</v>
      </c>
      <c r="B511" s="28">
        <v>45951</v>
      </c>
      <c r="C511" s="52" t="s">
        <v>6750</v>
      </c>
      <c r="D511" s="52"/>
      <c r="E511" s="27"/>
      <c r="F511" s="120">
        <v>1132.8</v>
      </c>
      <c r="G511" s="120"/>
      <c r="H511" s="120"/>
      <c r="I511" s="27" t="s">
        <v>91</v>
      </c>
      <c r="J511" s="43"/>
      <c r="K511" s="164" t="s">
        <v>697</v>
      </c>
      <c r="L511" s="27">
        <v>765</v>
      </c>
      <c r="M511" s="128"/>
      <c r="N511" s="43" t="s">
        <v>688</v>
      </c>
      <c r="O511" s="135"/>
      <c r="P511" s="31">
        <f t="shared" si="7"/>
        <v>-3146.6199999998207</v>
      </c>
      <c r="Q511" s="31">
        <f>SUBTOTAL(9,$F$2:F511)</f>
        <v>283475.94999999984</v>
      </c>
      <c r="R511" s="31">
        <f>SUBTOTAL(9,$G$2:G511)</f>
        <v>280329.33</v>
      </c>
    </row>
    <row r="512" spans="1:18" ht="15.75" customHeight="1">
      <c r="A512" s="145" t="s">
        <v>5</v>
      </c>
      <c r="B512" s="28">
        <v>45956</v>
      </c>
      <c r="C512" s="52" t="s">
        <v>6802</v>
      </c>
      <c r="D512" s="52"/>
      <c r="E512" s="27"/>
      <c r="F512" s="120">
        <v>805.51</v>
      </c>
      <c r="G512" s="120"/>
      <c r="H512" s="120"/>
      <c r="I512" s="27" t="s">
        <v>89</v>
      </c>
      <c r="J512" s="43"/>
      <c r="K512" s="164" t="s">
        <v>2657</v>
      </c>
      <c r="L512" s="27">
        <v>491569371</v>
      </c>
      <c r="M512" s="128"/>
      <c r="N512" s="43" t="s">
        <v>688</v>
      </c>
      <c r="O512" s="135"/>
      <c r="P512" s="31">
        <f t="shared" si="7"/>
        <v>-3952.12999999983</v>
      </c>
      <c r="Q512" s="31">
        <f>SUBTOTAL(9,$F$2:F512)</f>
        <v>284281.45999999985</v>
      </c>
      <c r="R512" s="31">
        <f>SUBTOTAL(9,$G$2:G512)</f>
        <v>280329.33</v>
      </c>
    </row>
    <row r="513" spans="1:18" ht="15.75" customHeight="1">
      <c r="A513" s="145" t="s">
        <v>5</v>
      </c>
      <c r="B513" s="28">
        <v>45964</v>
      </c>
      <c r="C513" s="52" t="s">
        <v>6808</v>
      </c>
      <c r="D513" s="52"/>
      <c r="E513" s="27"/>
      <c r="F513" s="120">
        <v>4725.1000000000004</v>
      </c>
      <c r="G513" s="120"/>
      <c r="H513" s="120"/>
      <c r="I513" s="27" t="s">
        <v>89</v>
      </c>
      <c r="J513" s="43"/>
      <c r="K513" s="164" t="s">
        <v>2811</v>
      </c>
      <c r="L513" s="27">
        <v>30104235</v>
      </c>
      <c r="M513" s="128"/>
      <c r="N513" s="43" t="s">
        <v>688</v>
      </c>
      <c r="O513" s="135">
        <v>45979</v>
      </c>
      <c r="P513" s="31">
        <f t="shared" si="7"/>
        <v>-8677.2299999998068</v>
      </c>
      <c r="Q513" s="31">
        <f>SUBTOTAL(9,$F$2:F513)</f>
        <v>289006.55999999982</v>
      </c>
      <c r="R513" s="31">
        <f>SUBTOTAL(9,$G$2:G513)</f>
        <v>280329.33</v>
      </c>
    </row>
    <row r="514" spans="1:18" ht="15.75" customHeight="1">
      <c r="A514" s="145" t="s">
        <v>5</v>
      </c>
      <c r="B514" s="28">
        <v>45985</v>
      </c>
      <c r="C514" s="52" t="s">
        <v>6883</v>
      </c>
      <c r="D514" s="52"/>
      <c r="E514" s="27"/>
      <c r="F514" s="120">
        <v>323.5</v>
      </c>
      <c r="G514" s="120"/>
      <c r="H514" s="120"/>
      <c r="I514" s="27" t="s">
        <v>89</v>
      </c>
      <c r="J514" s="43"/>
      <c r="K514" s="164" t="s">
        <v>2811</v>
      </c>
      <c r="L514" s="27">
        <v>1650914</v>
      </c>
      <c r="M514" s="128"/>
      <c r="N514" s="43" t="s">
        <v>688</v>
      </c>
      <c r="O514" s="135"/>
      <c r="P514" s="31">
        <f t="shared" ref="P514:P529" si="8">R514-Q514</f>
        <v>-9000.7299999998068</v>
      </c>
      <c r="Q514" s="31">
        <f>SUBTOTAL(9,$F$2:F514)</f>
        <v>289330.05999999982</v>
      </c>
      <c r="R514" s="31">
        <f>SUBTOTAL(9,$G$2:G514)</f>
        <v>280329.33</v>
      </c>
    </row>
    <row r="515" spans="1:18" ht="15.75" customHeight="1">
      <c r="A515" s="145" t="s">
        <v>5</v>
      </c>
      <c r="B515" s="28">
        <v>45987</v>
      </c>
      <c r="C515" s="52" t="s">
        <v>6857</v>
      </c>
      <c r="D515" s="52"/>
      <c r="E515" s="27"/>
      <c r="F515" s="120">
        <v>150.82</v>
      </c>
      <c r="G515" s="120"/>
      <c r="H515" s="120"/>
      <c r="I515" s="27" t="s">
        <v>89</v>
      </c>
      <c r="J515" s="43"/>
      <c r="K515" s="164" t="s">
        <v>2811</v>
      </c>
      <c r="L515" s="27">
        <v>3770368</v>
      </c>
      <c r="M515" s="128"/>
      <c r="N515" s="43" t="s">
        <v>688</v>
      </c>
      <c r="O515" s="135"/>
      <c r="P515" s="31">
        <f t="shared" si="8"/>
        <v>-9151.5499999998137</v>
      </c>
      <c r="Q515" s="31">
        <f>SUBTOTAL(9,$F$2:F515)</f>
        <v>289480.87999999983</v>
      </c>
      <c r="R515" s="31">
        <f>SUBTOTAL(9,$G$2:G515)</f>
        <v>280329.33</v>
      </c>
    </row>
    <row r="516" spans="1:18" ht="15.75" customHeight="1">
      <c r="A516" s="145" t="s">
        <v>5</v>
      </c>
      <c r="B516" s="28">
        <v>45987</v>
      </c>
      <c r="C516" s="52" t="s">
        <v>962</v>
      </c>
      <c r="D516" s="52"/>
      <c r="E516" s="27"/>
      <c r="F516" s="120"/>
      <c r="G516" s="120">
        <v>20000</v>
      </c>
      <c r="H516" s="120"/>
      <c r="I516" s="27"/>
      <c r="J516" s="43"/>
      <c r="K516" s="164" t="s">
        <v>6884</v>
      </c>
      <c r="L516" s="27">
        <v>130315</v>
      </c>
      <c r="M516" s="128"/>
      <c r="N516" s="43" t="s">
        <v>688</v>
      </c>
      <c r="O516" s="135"/>
      <c r="P516" s="31">
        <f t="shared" si="8"/>
        <v>10848.450000000186</v>
      </c>
      <c r="Q516" s="31">
        <f>SUBTOTAL(9,$F$2:F516)</f>
        <v>289480.87999999983</v>
      </c>
      <c r="R516" s="31">
        <f>SUBTOTAL(9,$G$2:G516)</f>
        <v>300329.33</v>
      </c>
    </row>
    <row r="517" spans="1:18" ht="15.75" customHeight="1">
      <c r="A517" s="145" t="s">
        <v>5</v>
      </c>
      <c r="B517" s="28">
        <v>45992</v>
      </c>
      <c r="C517" s="52" t="s">
        <v>962</v>
      </c>
      <c r="D517" s="52"/>
      <c r="E517" s="27"/>
      <c r="F517" s="120"/>
      <c r="G517" s="120">
        <v>9</v>
      </c>
      <c r="H517" s="120"/>
      <c r="I517" s="27"/>
      <c r="J517" s="43"/>
      <c r="K517" s="164" t="s">
        <v>6889</v>
      </c>
      <c r="L517" s="27"/>
      <c r="M517" s="128"/>
      <c r="N517" s="43" t="s">
        <v>688</v>
      </c>
      <c r="O517" s="135"/>
      <c r="P517" s="31">
        <f t="shared" si="8"/>
        <v>10857.450000000186</v>
      </c>
      <c r="Q517" s="31">
        <f>SUBTOTAL(9,$F$2:F517)</f>
        <v>289480.87999999983</v>
      </c>
      <c r="R517" s="31">
        <f>SUBTOTAL(9,$G$2:G517)</f>
        <v>300338.33</v>
      </c>
    </row>
    <row r="518" spans="1:18" ht="15.75" customHeight="1">
      <c r="A518" s="145" t="s">
        <v>5</v>
      </c>
      <c r="B518" s="28">
        <v>45999</v>
      </c>
      <c r="C518" s="52" t="s">
        <v>6898</v>
      </c>
      <c r="D518" s="52" t="s">
        <v>6112</v>
      </c>
      <c r="E518" s="27"/>
      <c r="F518" s="120">
        <v>327</v>
      </c>
      <c r="G518" s="120"/>
      <c r="H518" s="120"/>
      <c r="I518" s="27" t="s">
        <v>91</v>
      </c>
      <c r="J518" s="43"/>
      <c r="K518" s="164"/>
      <c r="L518" s="27"/>
      <c r="M518" s="128"/>
      <c r="N518" s="43" t="s">
        <v>688</v>
      </c>
      <c r="O518" s="135"/>
      <c r="P518" s="31">
        <f t="shared" si="8"/>
        <v>10530.450000000186</v>
      </c>
      <c r="Q518" s="31">
        <f>SUBTOTAL(9,$F$2:F518)</f>
        <v>289807.87999999983</v>
      </c>
      <c r="R518" s="31">
        <f>SUBTOTAL(9,$G$2:G518)</f>
        <v>300338.33</v>
      </c>
    </row>
    <row r="519" spans="1:18" ht="15.75" customHeight="1">
      <c r="A519" s="145" t="s">
        <v>5</v>
      </c>
      <c r="B519" s="28">
        <v>46000</v>
      </c>
      <c r="C519" s="52" t="s">
        <v>6879</v>
      </c>
      <c r="D519" s="52"/>
      <c r="E519" s="27"/>
      <c r="F519" s="120">
        <v>590</v>
      </c>
      <c r="G519" s="120"/>
      <c r="H519" s="120"/>
      <c r="I519" s="27" t="s">
        <v>91</v>
      </c>
      <c r="J519" s="43"/>
      <c r="K519" s="164" t="s">
        <v>6881</v>
      </c>
      <c r="L519" s="27">
        <v>50039</v>
      </c>
      <c r="M519" s="128"/>
      <c r="N519" s="43" t="s">
        <v>688</v>
      </c>
      <c r="O519" s="135"/>
      <c r="P519" s="31">
        <f t="shared" si="8"/>
        <v>9940.4500000001863</v>
      </c>
      <c r="Q519" s="31">
        <f>SUBTOTAL(9,$F$2:F519)</f>
        <v>290397.87999999983</v>
      </c>
      <c r="R519" s="31">
        <f>SUBTOTAL(9,$G$2:G519)</f>
        <v>300338.33</v>
      </c>
    </row>
    <row r="520" spans="1:18" ht="15.75" customHeight="1">
      <c r="A520" s="145" t="s">
        <v>5</v>
      </c>
      <c r="B520" s="28">
        <v>46000</v>
      </c>
      <c r="C520" s="52" t="s">
        <v>6903</v>
      </c>
      <c r="D520" s="52"/>
      <c r="E520" s="27"/>
      <c r="F520" s="120">
        <v>1132.8</v>
      </c>
      <c r="G520" s="120"/>
      <c r="H520" s="120"/>
      <c r="I520" s="27" t="s">
        <v>91</v>
      </c>
      <c r="J520" s="43"/>
      <c r="K520" s="164" t="s">
        <v>697</v>
      </c>
      <c r="L520" s="27">
        <v>804</v>
      </c>
      <c r="M520" s="128"/>
      <c r="N520" s="43" t="s">
        <v>688</v>
      </c>
      <c r="O520" s="135"/>
      <c r="P520" s="31">
        <f t="shared" si="8"/>
        <v>8807.6500000001979</v>
      </c>
      <c r="Q520" s="31">
        <f>SUBTOTAL(9,$F$2:F520)</f>
        <v>291530.67999999982</v>
      </c>
      <c r="R520" s="31">
        <f>SUBTOTAL(9,$G$2:G520)</f>
        <v>300338.33</v>
      </c>
    </row>
    <row r="521" spans="1:18" ht="15.75" customHeight="1">
      <c r="A521" s="145" t="s">
        <v>5</v>
      </c>
      <c r="B521" s="28">
        <v>46006</v>
      </c>
      <c r="C521" s="52" t="s">
        <v>6920</v>
      </c>
      <c r="D521" s="52"/>
      <c r="E521" s="27"/>
      <c r="F521" s="120">
        <v>582.63</v>
      </c>
      <c r="G521" s="120"/>
      <c r="H521" s="120"/>
      <c r="I521" s="27" t="s">
        <v>89</v>
      </c>
      <c r="J521" s="43"/>
      <c r="K521" s="164" t="s">
        <v>793</v>
      </c>
      <c r="L521" s="27">
        <v>421936609</v>
      </c>
      <c r="M521" s="128"/>
      <c r="N521" s="43" t="s">
        <v>688</v>
      </c>
      <c r="O521" s="135"/>
      <c r="P521" s="31">
        <f t="shared" si="8"/>
        <v>8225.0200000001932</v>
      </c>
      <c r="Q521" s="31">
        <f>SUBTOTAL(9,$F$2:F521)</f>
        <v>292113.30999999982</v>
      </c>
      <c r="R521" s="31">
        <f>SUBTOTAL(9,$G$2:G521)</f>
        <v>300338.33</v>
      </c>
    </row>
    <row r="522" spans="1:18" ht="15.75" customHeight="1">
      <c r="A522" s="145" t="s">
        <v>5</v>
      </c>
      <c r="B522" s="28">
        <v>46015</v>
      </c>
      <c r="C522" s="52" t="s">
        <v>6956</v>
      </c>
      <c r="D522" s="52" t="s">
        <v>7006</v>
      </c>
      <c r="E522" s="27"/>
      <c r="F522" s="120">
        <v>450</v>
      </c>
      <c r="G522" s="120"/>
      <c r="H522" s="120"/>
      <c r="I522" s="27" t="s">
        <v>91</v>
      </c>
      <c r="J522" s="43"/>
      <c r="K522" s="164" t="s">
        <v>6530</v>
      </c>
      <c r="L522" s="27">
        <v>44</v>
      </c>
      <c r="M522" s="128"/>
      <c r="N522" s="43" t="s">
        <v>688</v>
      </c>
      <c r="O522" s="135"/>
      <c r="P522" s="31">
        <f t="shared" si="8"/>
        <v>7775.0200000001932</v>
      </c>
      <c r="Q522" s="31">
        <f>SUBTOTAL(9,$F$2:F522)</f>
        <v>292563.30999999982</v>
      </c>
      <c r="R522" s="31">
        <f>SUBTOTAL(9,$G$2:G522)</f>
        <v>300338.33</v>
      </c>
    </row>
    <row r="523" spans="1:18" ht="15.75" customHeight="1">
      <c r="A523" s="145" t="s">
        <v>5</v>
      </c>
      <c r="B523" s="28">
        <v>46033</v>
      </c>
      <c r="C523" s="52" t="s">
        <v>6981</v>
      </c>
      <c r="D523" s="52"/>
      <c r="E523" s="27"/>
      <c r="F523" s="120">
        <v>4682.3</v>
      </c>
      <c r="G523" s="120"/>
      <c r="H523" s="120"/>
      <c r="I523" s="27" t="s">
        <v>89</v>
      </c>
      <c r="J523" s="43"/>
      <c r="K523" s="164" t="s">
        <v>2811</v>
      </c>
      <c r="L523" s="27">
        <v>30114368</v>
      </c>
      <c r="M523" s="128"/>
      <c r="N523" s="43" t="s">
        <v>688</v>
      </c>
      <c r="O523" s="135"/>
      <c r="P523" s="31">
        <f t="shared" si="8"/>
        <v>3092.7200000002049</v>
      </c>
      <c r="Q523" s="31">
        <f>SUBTOTAL(9,$F$2:F523)</f>
        <v>297245.60999999981</v>
      </c>
      <c r="R523" s="31">
        <f>SUBTOTAL(9,$G$2:G523)</f>
        <v>300338.33</v>
      </c>
    </row>
    <row r="524" spans="1:18" ht="15.75" customHeight="1">
      <c r="A524" s="145" t="s">
        <v>5</v>
      </c>
      <c r="B524" s="28">
        <v>46044</v>
      </c>
      <c r="C524" s="52" t="s">
        <v>6177</v>
      </c>
      <c r="D524" s="52"/>
      <c r="E524" s="27"/>
      <c r="F524" s="120"/>
      <c r="G524" s="120"/>
      <c r="H524" s="120">
        <v>28530</v>
      </c>
      <c r="I524" s="27"/>
      <c r="J524" s="43"/>
      <c r="K524" s="164" t="s">
        <v>7024</v>
      </c>
      <c r="L524" s="27">
        <v>301537</v>
      </c>
      <c r="M524" s="128"/>
      <c r="N524" s="43" t="s">
        <v>688</v>
      </c>
      <c r="O524" s="135"/>
      <c r="P524" s="31">
        <f t="shared" si="8"/>
        <v>3092.7200000002049</v>
      </c>
      <c r="Q524" s="31">
        <f>SUBTOTAL(9,$F$2:F524)</f>
        <v>297245.60999999981</v>
      </c>
      <c r="R524" s="31">
        <f>SUBTOTAL(9,$G$2:G524)</f>
        <v>300338.33</v>
      </c>
    </row>
    <row r="525" spans="1:18" ht="15.75" customHeight="1">
      <c r="A525" s="145" t="s">
        <v>5</v>
      </c>
      <c r="B525" s="28">
        <v>46054</v>
      </c>
      <c r="C525" s="52" t="s">
        <v>7141</v>
      </c>
      <c r="D525" s="619"/>
      <c r="E525" s="27"/>
      <c r="F525" s="120"/>
      <c r="G525" s="120"/>
      <c r="H525" s="120">
        <v>28530</v>
      </c>
      <c r="I525" s="27"/>
      <c r="J525" s="43"/>
      <c r="K525" s="164" t="s">
        <v>6881</v>
      </c>
      <c r="L525" s="628">
        <v>500395</v>
      </c>
      <c r="M525" s="128"/>
      <c r="N525" s="27"/>
      <c r="O525" s="135"/>
      <c r="P525" s="31">
        <f t="shared" si="8"/>
        <v>3092.7200000002049</v>
      </c>
      <c r="Q525" s="31">
        <f>SUBTOTAL(9,$F$2:F525)</f>
        <v>297245.60999999981</v>
      </c>
      <c r="R525" s="31">
        <f>SUBTOTAL(9,$G$2:G525)</f>
        <v>300338.33</v>
      </c>
    </row>
    <row r="526" spans="1:18" ht="15.75" customHeight="1">
      <c r="A526" s="145" t="s">
        <v>5</v>
      </c>
      <c r="B526" s="28">
        <v>46078</v>
      </c>
      <c r="C526" s="52" t="s">
        <v>7074</v>
      </c>
      <c r="D526" s="52"/>
      <c r="E526" s="27"/>
      <c r="F526" s="120">
        <v>1132.8</v>
      </c>
      <c r="G526" s="120"/>
      <c r="H526" s="120"/>
      <c r="I526" s="27" t="s">
        <v>91</v>
      </c>
      <c r="J526" s="43"/>
      <c r="K526" s="164" t="s">
        <v>697</v>
      </c>
      <c r="L526" s="27">
        <v>839</v>
      </c>
      <c r="M526" s="128"/>
      <c r="N526" s="43" t="s">
        <v>688</v>
      </c>
      <c r="O526" s="135"/>
      <c r="P526" s="31">
        <f t="shared" si="8"/>
        <v>1959.9200000002165</v>
      </c>
      <c r="Q526" s="31">
        <f>SUBTOTAL(9,$F$2:F526)</f>
        <v>298378.4099999998</v>
      </c>
      <c r="R526" s="31">
        <f>SUBTOTAL(9,$G$2:G526)</f>
        <v>300338.33</v>
      </c>
    </row>
    <row r="527" spans="1:18" ht="15.75" customHeight="1">
      <c r="A527" s="145" t="s">
        <v>5</v>
      </c>
      <c r="B527" s="28">
        <v>46090</v>
      </c>
      <c r="C527" s="52" t="s">
        <v>7110</v>
      </c>
      <c r="D527" s="52"/>
      <c r="E527" s="27"/>
      <c r="F527" s="120">
        <v>271.14</v>
      </c>
      <c r="G527" s="120"/>
      <c r="H527" s="120"/>
      <c r="I527" s="27" t="s">
        <v>89</v>
      </c>
      <c r="J527" s="43"/>
      <c r="K527" s="164" t="s">
        <v>451</v>
      </c>
      <c r="L527" s="27">
        <v>3873909</v>
      </c>
      <c r="M527" s="128"/>
      <c r="N527" s="43" t="s">
        <v>688</v>
      </c>
      <c r="O527" s="135"/>
      <c r="P527" s="31">
        <f t="shared" si="8"/>
        <v>1688.7800000002026</v>
      </c>
      <c r="Q527" s="31">
        <f>SUBTOTAL(9,$F$2:F527)</f>
        <v>298649.54999999981</v>
      </c>
      <c r="R527" s="31">
        <f>SUBTOTAL(9,$G$2:G527)</f>
        <v>300338.33</v>
      </c>
    </row>
    <row r="528" spans="1:18" s="633" customFormat="1" ht="15.75" customHeight="1">
      <c r="A528" s="145" t="s">
        <v>5</v>
      </c>
      <c r="B528" s="28">
        <v>46090</v>
      </c>
      <c r="C528" s="52" t="s">
        <v>7026</v>
      </c>
      <c r="D528" s="52"/>
      <c r="E528" s="27"/>
      <c r="F528" s="120">
        <v>238.4</v>
      </c>
      <c r="G528" s="120"/>
      <c r="H528" s="120"/>
      <c r="I528" s="27" t="s">
        <v>89</v>
      </c>
      <c r="J528" s="43"/>
      <c r="K528" s="164" t="s">
        <v>451</v>
      </c>
      <c r="L528" s="27">
        <v>3895273</v>
      </c>
      <c r="M528" s="128"/>
      <c r="N528" s="43" t="s">
        <v>688</v>
      </c>
      <c r="O528" s="135"/>
      <c r="P528" s="31">
        <f t="shared" si="8"/>
        <v>1450.3800000001793</v>
      </c>
      <c r="Q528" s="31">
        <f>SUBTOTAL(9,$F$2:F528)</f>
        <v>298887.94999999984</v>
      </c>
      <c r="R528" s="31">
        <f>SUBTOTAL(9,$G$2:G528)</f>
        <v>300338.33</v>
      </c>
    </row>
    <row r="529" spans="1:18" ht="15.75" customHeight="1">
      <c r="A529" s="145" t="s">
        <v>5</v>
      </c>
      <c r="B529" s="28">
        <v>46096</v>
      </c>
      <c r="C529" s="52" t="s">
        <v>7098</v>
      </c>
      <c r="D529" s="52"/>
      <c r="E529" s="27"/>
      <c r="F529" s="120">
        <v>1698.44</v>
      </c>
      <c r="G529" s="120"/>
      <c r="H529" s="120"/>
      <c r="I529" s="27" t="s">
        <v>89</v>
      </c>
      <c r="J529" s="43"/>
      <c r="K529" s="164" t="s">
        <v>2657</v>
      </c>
      <c r="L529" s="27">
        <v>420205091</v>
      </c>
      <c r="M529" s="128"/>
      <c r="N529" s="43" t="s">
        <v>688</v>
      </c>
      <c r="O529" s="135">
        <v>46103</v>
      </c>
      <c r="P529" s="31">
        <f t="shared" si="8"/>
        <v>-248.05999999982305</v>
      </c>
      <c r="Q529" s="31">
        <f>SUBTOTAL(9,$F$2:F529)</f>
        <v>300586.38999999984</v>
      </c>
      <c r="R529" s="31">
        <f>SUBTOTAL(9,$G$2:G529)</f>
        <v>300338.33</v>
      </c>
    </row>
    <row r="530" spans="1:18" ht="15.75" customHeight="1">
      <c r="A530" s="145" t="s">
        <v>5</v>
      </c>
      <c r="B530" s="634">
        <v>46097</v>
      </c>
      <c r="C530" s="635" t="s">
        <v>7149</v>
      </c>
      <c r="D530" s="635"/>
      <c r="E530" s="569"/>
      <c r="F530" s="636">
        <v>146</v>
      </c>
      <c r="G530" s="120"/>
      <c r="H530" s="120"/>
      <c r="I530" s="27" t="s">
        <v>1150</v>
      </c>
      <c r="J530" s="43"/>
      <c r="K530" s="164" t="s">
        <v>7150</v>
      </c>
      <c r="L530" s="27">
        <v>707887</v>
      </c>
      <c r="M530" s="128"/>
      <c r="N530" s="27"/>
      <c r="O530" s="122"/>
      <c r="P530" s="31">
        <f t="shared" ref="P530:P543" si="9">R530-Q530</f>
        <v>-394.05999999982305</v>
      </c>
      <c r="Q530" s="31">
        <f>SUBTOTAL(9,$F$2:F530)</f>
        <v>300732.38999999984</v>
      </c>
      <c r="R530" s="31">
        <f>SUBTOTAL(9,$G$2:G530)</f>
        <v>300338.33</v>
      </c>
    </row>
    <row r="531" spans="1:18" ht="15.75" customHeight="1">
      <c r="A531" s="145" t="s">
        <v>5</v>
      </c>
      <c r="B531" s="28">
        <v>46101</v>
      </c>
      <c r="C531" s="52" t="s">
        <v>7114</v>
      </c>
      <c r="D531" s="52"/>
      <c r="E531" s="27"/>
      <c r="F531" s="120"/>
      <c r="G531" s="120"/>
      <c r="H531" s="120">
        <v>9440</v>
      </c>
      <c r="I531" s="27"/>
      <c r="J531" s="43"/>
      <c r="K531" s="164" t="s">
        <v>7078</v>
      </c>
      <c r="L531" s="27">
        <v>621</v>
      </c>
      <c r="M531" s="128"/>
      <c r="N531" s="27"/>
      <c r="O531" s="122"/>
      <c r="P531" s="31">
        <f t="shared" si="9"/>
        <v>-394.05999999982305</v>
      </c>
      <c r="Q531" s="31">
        <f>SUBTOTAL(9,$F$2:F531)</f>
        <v>300732.38999999984</v>
      </c>
      <c r="R531" s="31">
        <f>SUBTOTAL(9,$G$2:G531)</f>
        <v>300338.33</v>
      </c>
    </row>
    <row r="532" spans="1:18" ht="15.75" customHeight="1">
      <c r="A532" s="145" t="s">
        <v>5</v>
      </c>
      <c r="B532" s="28">
        <v>46101</v>
      </c>
      <c r="C532" s="52" t="s">
        <v>7115</v>
      </c>
      <c r="D532" s="52"/>
      <c r="E532" s="27"/>
      <c r="F532" s="120"/>
      <c r="G532" s="120"/>
      <c r="H532" s="120">
        <v>18290</v>
      </c>
      <c r="I532" s="27"/>
      <c r="J532" s="43"/>
      <c r="K532" s="164" t="s">
        <v>7078</v>
      </c>
      <c r="L532" s="27">
        <v>622</v>
      </c>
      <c r="M532" s="128"/>
      <c r="N532" s="27"/>
      <c r="O532" s="122"/>
      <c r="P532" s="31">
        <f t="shared" si="9"/>
        <v>-394.05999999982305</v>
      </c>
      <c r="Q532" s="31">
        <f>SUBTOTAL(9,$F$2:F532)</f>
        <v>300732.38999999984</v>
      </c>
      <c r="R532" s="31">
        <f>SUBTOTAL(9,$G$2:G532)</f>
        <v>300338.33</v>
      </c>
    </row>
    <row r="533" spans="1:18" ht="15.75" customHeight="1">
      <c r="A533" s="145" t="s">
        <v>5</v>
      </c>
      <c r="B533" s="28">
        <v>46104</v>
      </c>
      <c r="C533" s="52" t="s">
        <v>962</v>
      </c>
      <c r="D533" s="52"/>
      <c r="E533" s="27"/>
      <c r="F533" s="120"/>
      <c r="G533" s="120">
        <v>12000</v>
      </c>
      <c r="H533" s="120"/>
      <c r="I533" s="27" t="s">
        <v>91</v>
      </c>
      <c r="J533" s="43"/>
      <c r="K533" s="164" t="s">
        <v>7045</v>
      </c>
      <c r="L533" s="27">
        <v>130348</v>
      </c>
      <c r="M533" s="128"/>
      <c r="N533" s="27"/>
      <c r="O533" s="122"/>
      <c r="P533" s="31">
        <f t="shared" si="9"/>
        <v>11605.940000000177</v>
      </c>
      <c r="Q533" s="31">
        <f>SUBTOTAL(9,$F$2:F533)</f>
        <v>300732.38999999984</v>
      </c>
      <c r="R533" s="31">
        <f>SUBTOTAL(9,$G$2:G533)</f>
        <v>312338.33</v>
      </c>
    </row>
    <row r="534" spans="1:18" ht="15.75" customHeight="1">
      <c r="A534" s="145" t="s">
        <v>5</v>
      </c>
      <c r="B534" s="28">
        <v>46112</v>
      </c>
      <c r="C534" s="52" t="s">
        <v>7130</v>
      </c>
      <c r="D534" s="618" t="s">
        <v>7129</v>
      </c>
      <c r="E534" s="27"/>
      <c r="F534" s="120">
        <v>800</v>
      </c>
      <c r="G534" s="120"/>
      <c r="H534" s="120"/>
      <c r="I534" s="27"/>
      <c r="J534" s="43"/>
      <c r="K534" s="164" t="s">
        <v>6530</v>
      </c>
      <c r="L534" s="569"/>
      <c r="M534" s="128"/>
      <c r="N534" s="27"/>
      <c r="O534" s="122"/>
      <c r="P534" s="31">
        <f t="shared" si="9"/>
        <v>10805.940000000177</v>
      </c>
      <c r="Q534" s="31">
        <f>SUBTOTAL(9,$F$2:F534)</f>
        <v>301532.38999999984</v>
      </c>
      <c r="R534" s="31">
        <f>SUBTOTAL(9,$G$2:G534)</f>
        <v>312338.33</v>
      </c>
    </row>
    <row r="535" spans="1:18" ht="15.75" customHeight="1">
      <c r="A535" s="145" t="s">
        <v>5</v>
      </c>
      <c r="B535" s="28">
        <v>46112</v>
      </c>
      <c r="C535" s="52" t="s">
        <v>7131</v>
      </c>
      <c r="D535" s="618" t="s">
        <v>7129</v>
      </c>
      <c r="E535" s="27"/>
      <c r="F535" s="120">
        <v>200</v>
      </c>
      <c r="G535" s="120"/>
      <c r="H535" s="120"/>
      <c r="I535" s="27"/>
      <c r="J535" s="43"/>
      <c r="K535" s="164" t="s">
        <v>6530</v>
      </c>
      <c r="L535" s="569"/>
      <c r="M535" s="128"/>
      <c r="N535" s="27"/>
      <c r="O535" s="122"/>
      <c r="P535" s="31">
        <f t="shared" si="9"/>
        <v>10605.940000000177</v>
      </c>
      <c r="Q535" s="31">
        <f>SUBTOTAL(9,$F$2:F535)</f>
        <v>301732.38999999984</v>
      </c>
      <c r="R535" s="31">
        <f>SUBTOTAL(9,$G$2:G535)</f>
        <v>312338.33</v>
      </c>
    </row>
    <row r="536" spans="1:18" ht="15.75" customHeight="1">
      <c r="A536" s="145" t="s">
        <v>5</v>
      </c>
      <c r="B536" s="28">
        <v>46112</v>
      </c>
      <c r="C536" s="52" t="s">
        <v>7132</v>
      </c>
      <c r="D536" s="628" t="s">
        <v>7129</v>
      </c>
      <c r="E536" s="27"/>
      <c r="F536" s="120">
        <v>250</v>
      </c>
      <c r="G536" s="120"/>
      <c r="H536" s="120"/>
      <c r="I536" s="27"/>
      <c r="J536" s="43"/>
      <c r="K536" s="164" t="s">
        <v>6530</v>
      </c>
      <c r="L536" s="569"/>
      <c r="M536" s="128"/>
      <c r="N536" s="27"/>
      <c r="O536" s="122"/>
      <c r="P536" s="31">
        <f t="shared" si="9"/>
        <v>10355.940000000177</v>
      </c>
      <c r="Q536" s="31">
        <f>SUBTOTAL(9,$F$2:F536)</f>
        <v>301982.38999999984</v>
      </c>
      <c r="R536" s="31">
        <f>SUBTOTAL(9,$G$2:G536)</f>
        <v>312338.33</v>
      </c>
    </row>
    <row r="537" spans="1:18" ht="15.75" customHeight="1">
      <c r="A537" s="145" t="s">
        <v>5</v>
      </c>
      <c r="B537" s="28">
        <v>46112</v>
      </c>
      <c r="C537" s="175" t="s">
        <v>7133</v>
      </c>
      <c r="D537" s="633" t="s">
        <v>7129</v>
      </c>
      <c r="E537" s="27"/>
      <c r="F537" s="120">
        <v>650</v>
      </c>
      <c r="G537" s="120"/>
      <c r="H537" s="120"/>
      <c r="I537" s="27"/>
      <c r="J537" s="43"/>
      <c r="K537" s="164" t="s">
        <v>6530</v>
      </c>
      <c r="L537" s="569"/>
      <c r="M537" s="128"/>
      <c r="N537" s="27"/>
      <c r="O537" s="122"/>
      <c r="P537" s="31">
        <f t="shared" si="9"/>
        <v>9705.940000000177</v>
      </c>
      <c r="Q537" s="31">
        <f>SUBTOTAL(9,$F$2:F537)</f>
        <v>302632.38999999984</v>
      </c>
      <c r="R537" s="31">
        <f>SUBTOTAL(9,$G$2:G537)</f>
        <v>312338.33</v>
      </c>
    </row>
    <row r="538" spans="1:18" ht="15.75" customHeight="1">
      <c r="A538" s="145" t="s">
        <v>5</v>
      </c>
      <c r="B538" s="28">
        <v>46112</v>
      </c>
      <c r="C538" s="52" t="s">
        <v>7069</v>
      </c>
      <c r="D538" s="52"/>
      <c r="E538" s="27"/>
      <c r="F538" s="120">
        <v>4669</v>
      </c>
      <c r="G538" s="120"/>
      <c r="H538" s="120"/>
      <c r="I538" s="27" t="s">
        <v>1150</v>
      </c>
      <c r="J538" s="43"/>
      <c r="K538" s="164" t="s">
        <v>2811</v>
      </c>
      <c r="L538" s="27">
        <v>30134928</v>
      </c>
      <c r="M538" s="128"/>
      <c r="N538" s="27"/>
      <c r="O538" s="122"/>
      <c r="P538" s="31">
        <f t="shared" si="9"/>
        <v>5036.940000000177</v>
      </c>
      <c r="Q538" s="31">
        <f>SUBTOTAL(9,$F$2:F538)</f>
        <v>307301.38999999984</v>
      </c>
      <c r="R538" s="31">
        <f>SUBTOTAL(9,$G$2:G538)</f>
        <v>312338.33</v>
      </c>
    </row>
    <row r="539" spans="1:18" ht="15.75" customHeight="1">
      <c r="A539" s="145" t="s">
        <v>5</v>
      </c>
      <c r="B539" s="28">
        <v>46133</v>
      </c>
      <c r="C539" s="52" t="s">
        <v>7177</v>
      </c>
      <c r="D539" s="52"/>
      <c r="E539" s="27"/>
      <c r="F539" s="120">
        <v>869.02</v>
      </c>
      <c r="G539" s="120"/>
      <c r="H539" s="120"/>
      <c r="I539" s="27" t="s">
        <v>89</v>
      </c>
      <c r="J539" s="43"/>
      <c r="K539" s="164" t="s">
        <v>793</v>
      </c>
      <c r="L539" s="27">
        <v>440557992</v>
      </c>
      <c r="M539" s="128"/>
      <c r="N539" s="27"/>
      <c r="O539" s="122"/>
      <c r="P539" s="31">
        <f t="shared" si="9"/>
        <v>4167.9200000001583</v>
      </c>
      <c r="Q539" s="31">
        <f>SUBTOTAL(9,$F$2:F539)</f>
        <v>308170.40999999986</v>
      </c>
      <c r="R539" s="31">
        <f>SUBTOTAL(9,$G$2:G539)</f>
        <v>312338.33</v>
      </c>
    </row>
    <row r="540" spans="1:18" ht="15.75" customHeight="1">
      <c r="A540" s="145" t="s">
        <v>5</v>
      </c>
      <c r="B540" s="28">
        <v>46148</v>
      </c>
      <c r="C540" s="52" t="s">
        <v>7187</v>
      </c>
      <c r="D540" s="52"/>
      <c r="E540" s="27"/>
      <c r="F540" s="120">
        <v>258.79000000000002</v>
      </c>
      <c r="G540" s="120"/>
      <c r="H540" s="120"/>
      <c r="I540" s="27" t="s">
        <v>7184</v>
      </c>
      <c r="J540" s="43"/>
      <c r="K540" s="164" t="s">
        <v>451</v>
      </c>
      <c r="L540" s="27">
        <v>3915415</v>
      </c>
      <c r="M540" s="128"/>
      <c r="N540" s="27"/>
      <c r="O540" s="122"/>
      <c r="P540" s="31">
        <f t="shared" si="9"/>
        <v>3909.1300000001793</v>
      </c>
      <c r="Q540" s="31">
        <f>SUBTOTAL(9,$F$2:F540)</f>
        <v>308429.19999999984</v>
      </c>
      <c r="R540" s="31">
        <f>SUBTOTAL(9,$G$2:G540)</f>
        <v>312338.33</v>
      </c>
    </row>
    <row r="541" spans="1:18" ht="15.75" customHeight="1">
      <c r="A541" s="145" t="s">
        <v>5</v>
      </c>
      <c r="B541" s="28">
        <v>46148</v>
      </c>
      <c r="C541" s="633" t="s">
        <v>7221</v>
      </c>
      <c r="D541" s="52" t="s">
        <v>7220</v>
      </c>
      <c r="E541" s="27"/>
      <c r="F541" s="120">
        <v>2300</v>
      </c>
      <c r="G541" s="120"/>
      <c r="H541" s="120"/>
      <c r="I541" s="27" t="s">
        <v>91</v>
      </c>
      <c r="J541" s="43"/>
      <c r="K541" s="164" t="s">
        <v>6530</v>
      </c>
      <c r="L541" s="27">
        <v>62</v>
      </c>
      <c r="M541" s="128"/>
      <c r="N541" s="27"/>
      <c r="O541" s="122"/>
      <c r="P541" s="31">
        <f t="shared" si="9"/>
        <v>1609.1300000001793</v>
      </c>
      <c r="Q541" s="31">
        <f>SUBTOTAL(9,$F$2:F541)</f>
        <v>310729.19999999984</v>
      </c>
      <c r="R541" s="31">
        <f>SUBTOTAL(9,$G$2:G541)</f>
        <v>312338.33</v>
      </c>
    </row>
    <row r="542" spans="1:18" ht="15.75" customHeight="1">
      <c r="A542" s="145" t="s">
        <v>5</v>
      </c>
      <c r="B542" s="28">
        <v>46148</v>
      </c>
      <c r="C542" s="52" t="s">
        <v>7222</v>
      </c>
      <c r="D542" s="52" t="s">
        <v>7220</v>
      </c>
      <c r="E542" s="27"/>
      <c r="F542" s="120">
        <v>900</v>
      </c>
      <c r="G542" s="120"/>
      <c r="H542" s="120"/>
      <c r="I542" s="27" t="s">
        <v>91</v>
      </c>
      <c r="J542" s="43"/>
      <c r="K542" s="164" t="s">
        <v>6530</v>
      </c>
      <c r="L542" s="27">
        <v>62</v>
      </c>
      <c r="M542" s="128"/>
      <c r="N542" s="27"/>
      <c r="O542" s="122"/>
      <c r="P542" s="31">
        <f t="shared" si="9"/>
        <v>709.13000000017928</v>
      </c>
      <c r="Q542" s="31">
        <f>SUBTOTAL(9,$F$2:F542)</f>
        <v>311629.19999999984</v>
      </c>
      <c r="R542" s="31">
        <f>SUBTOTAL(9,$G$2:G542)</f>
        <v>312338.33</v>
      </c>
    </row>
    <row r="543" spans="1:18" ht="15.75" customHeight="1">
      <c r="A543" s="145" t="s">
        <v>5</v>
      </c>
      <c r="B543" s="28">
        <v>46152</v>
      </c>
      <c r="C543" s="52" t="s">
        <v>7228</v>
      </c>
      <c r="D543" s="52" t="s">
        <v>6031</v>
      </c>
      <c r="E543" s="27"/>
      <c r="F543" s="120">
        <v>386.45</v>
      </c>
      <c r="G543" s="120"/>
      <c r="H543" s="120"/>
      <c r="I543" s="27" t="s">
        <v>91</v>
      </c>
      <c r="J543" s="43"/>
      <c r="K543" s="164"/>
      <c r="L543" s="27"/>
      <c r="M543" s="128"/>
      <c r="N543" s="27"/>
      <c r="O543" s="122"/>
      <c r="P543" s="31">
        <f t="shared" si="9"/>
        <v>322.68000000016764</v>
      </c>
      <c r="Q543" s="31">
        <f>SUBTOTAL(9,$F$2:F543)</f>
        <v>312015.64999999985</v>
      </c>
      <c r="R543" s="31">
        <f>SUBTOTAL(9,$G$2:G543)</f>
        <v>312338.33</v>
      </c>
    </row>
    <row r="544" spans="1:18" ht="15.75" customHeight="1">
      <c r="A544" s="145" t="s">
        <v>5</v>
      </c>
      <c r="B544" s="28">
        <v>46167</v>
      </c>
      <c r="C544" s="52" t="s">
        <v>962</v>
      </c>
      <c r="D544" s="52"/>
      <c r="E544" s="27"/>
      <c r="F544" s="120"/>
      <c r="G544" s="120">
        <v>14000</v>
      </c>
      <c r="H544" s="120"/>
      <c r="I544" s="27"/>
      <c r="J544" s="43"/>
      <c r="K544" s="164" t="s">
        <v>7298</v>
      </c>
      <c r="L544" s="27" t="s">
        <v>7299</v>
      </c>
      <c r="M544" s="128"/>
      <c r="N544" s="27"/>
      <c r="O544" s="122"/>
      <c r="P544" s="31">
        <f t="shared" ref="P544" si="10">R544-Q544</f>
        <v>14322.680000000168</v>
      </c>
      <c r="Q544" s="31">
        <f>SUBTOTAL(9,$F$2:F544)</f>
        <v>312015.64999999985</v>
      </c>
      <c r="R544" s="31">
        <f>SUBTOTAL(9,$G$2:G544)</f>
        <v>326338.33</v>
      </c>
    </row>
    <row r="545" spans="1:18" ht="15.75" customHeight="1">
      <c r="A545" s="145" t="s">
        <v>5</v>
      </c>
      <c r="B545" s="28">
        <v>46169</v>
      </c>
      <c r="C545" s="52" t="s">
        <v>7306</v>
      </c>
      <c r="D545" s="52"/>
      <c r="E545" s="27"/>
      <c r="F545" s="120">
        <v>4695.5</v>
      </c>
      <c r="G545" s="120"/>
      <c r="H545" s="120"/>
      <c r="I545" s="27" t="s">
        <v>7305</v>
      </c>
      <c r="J545" s="43"/>
      <c r="K545" s="164" t="s">
        <v>2811</v>
      </c>
      <c r="L545" s="27">
        <v>3014429</v>
      </c>
      <c r="M545" s="128"/>
      <c r="N545" s="27"/>
      <c r="O545" s="122"/>
      <c r="P545" s="31">
        <f t="shared" ref="P545" si="11">R545-Q545</f>
        <v>9627.1800000001676</v>
      </c>
      <c r="Q545" s="31">
        <f>SUBTOTAL(9,$F$2:F545)</f>
        <v>316711.14999999985</v>
      </c>
      <c r="R545" s="31">
        <f>SUBTOTAL(9,$G$2:G545)</f>
        <v>326338.33</v>
      </c>
    </row>
    <row r="546" spans="1:18" ht="15.75" customHeight="1">
      <c r="A546" s="145" t="s">
        <v>5</v>
      </c>
      <c r="B546" s="28">
        <v>46173</v>
      </c>
      <c r="C546" s="52" t="s">
        <v>7311</v>
      </c>
      <c r="D546" s="52"/>
      <c r="E546" s="27"/>
      <c r="F546" s="120">
        <v>1699.2</v>
      </c>
      <c r="G546" s="120"/>
      <c r="H546" s="120"/>
      <c r="I546" s="27" t="s">
        <v>91</v>
      </c>
      <c r="J546" s="43"/>
      <c r="K546" s="164" t="s">
        <v>1297</v>
      </c>
      <c r="L546" s="27">
        <v>881</v>
      </c>
      <c r="M546" s="128"/>
      <c r="N546" s="27"/>
      <c r="O546" s="122"/>
      <c r="P546" s="31">
        <f t="shared" ref="P546" si="12">R546-Q546</f>
        <v>7927.980000000156</v>
      </c>
      <c r="Q546" s="31">
        <f>SUBTOTAL(9,$F$2:F546)</f>
        <v>318410.34999999986</v>
      </c>
      <c r="R546" s="31">
        <f>SUBTOTAL(9,$G$2:G546)</f>
        <v>326338.33</v>
      </c>
    </row>
    <row r="547" spans="1:18" ht="15.75" customHeight="1">
      <c r="A547" s="145" t="s">
        <v>5</v>
      </c>
      <c r="B547" s="28">
        <v>46173</v>
      </c>
      <c r="C547" s="52" t="s">
        <v>7312</v>
      </c>
      <c r="D547" s="52"/>
      <c r="E547" s="27"/>
      <c r="F547" s="120">
        <v>350</v>
      </c>
      <c r="G547" s="120"/>
      <c r="H547" s="120"/>
      <c r="I547" s="27" t="s">
        <v>91</v>
      </c>
      <c r="J547" s="43"/>
      <c r="K547" s="164" t="s">
        <v>7313</v>
      </c>
      <c r="L547" s="27">
        <v>3679</v>
      </c>
      <c r="M547" s="128"/>
      <c r="N547" s="27"/>
      <c r="O547" s="122"/>
      <c r="P547" s="31">
        <f t="shared" ref="P547" si="13">R547-Q547</f>
        <v>7577.980000000156</v>
      </c>
      <c r="Q547" s="31">
        <f>SUBTOTAL(9,$F$2:F547)</f>
        <v>318760.34999999986</v>
      </c>
      <c r="R547" s="31">
        <f>SUBTOTAL(9,$G$2:G547)</f>
        <v>326338.33</v>
      </c>
    </row>
    <row r="548" spans="1:18" ht="15.75" customHeight="1">
      <c r="A548" s="145" t="s">
        <v>5</v>
      </c>
      <c r="B548" s="28">
        <v>46173</v>
      </c>
      <c r="C548" s="52" t="s">
        <v>698</v>
      </c>
      <c r="D548" s="52"/>
      <c r="E548" s="27"/>
      <c r="F548" s="120">
        <v>650</v>
      </c>
      <c r="G548" s="120"/>
      <c r="H548" s="120"/>
      <c r="I548" s="27" t="s">
        <v>91</v>
      </c>
      <c r="J548" s="43"/>
      <c r="K548" s="164" t="s">
        <v>2098</v>
      </c>
      <c r="L548" s="27">
        <v>1465</v>
      </c>
      <c r="M548" s="128"/>
      <c r="N548" s="27"/>
      <c r="O548" s="122"/>
      <c r="P548" s="31">
        <f t="shared" ref="P548" si="14">R548-Q548</f>
        <v>6927.980000000156</v>
      </c>
      <c r="Q548" s="31">
        <f>SUBTOTAL(9,$F$2:F548)</f>
        <v>319410.34999999986</v>
      </c>
      <c r="R548" s="31">
        <f>SUBTOTAL(9,$G$2:G548)</f>
        <v>326338.33</v>
      </c>
    </row>
    <row r="549" spans="1:18" ht="15.75" customHeight="1">
      <c r="A549" s="145" t="s">
        <v>5</v>
      </c>
      <c r="B549" s="28">
        <v>46184</v>
      </c>
      <c r="C549" s="52" t="s">
        <v>7326</v>
      </c>
      <c r="D549" s="52"/>
      <c r="E549" s="27"/>
      <c r="F549" s="120">
        <v>531</v>
      </c>
      <c r="G549" s="120"/>
      <c r="H549" s="120"/>
      <c r="I549" s="27" t="s">
        <v>91</v>
      </c>
      <c r="J549" s="43"/>
      <c r="K549" s="164" t="s">
        <v>1297</v>
      </c>
      <c r="L549" s="27">
        <v>921</v>
      </c>
      <c r="M549" s="128"/>
      <c r="N549" s="27"/>
      <c r="O549" s="122"/>
      <c r="P549" s="31">
        <f t="shared" ref="P549" si="15">R549-Q549</f>
        <v>6396.980000000156</v>
      </c>
      <c r="Q549" s="31">
        <f>SUBTOTAL(9,$F$2:F549)</f>
        <v>319941.34999999986</v>
      </c>
      <c r="R549" s="31">
        <f>SUBTOTAL(9,$G$2:G549)</f>
        <v>326338.33</v>
      </c>
    </row>
    <row r="550" spans="1:18" ht="15.75" customHeight="1">
      <c r="A550" s="145" t="s">
        <v>5</v>
      </c>
      <c r="B550" s="28">
        <v>46203</v>
      </c>
      <c r="C550" s="52" t="s">
        <v>7351</v>
      </c>
      <c r="D550" s="52" t="s">
        <v>7352</v>
      </c>
      <c r="E550" s="27"/>
      <c r="F550" s="120">
        <v>950</v>
      </c>
      <c r="G550" s="120"/>
      <c r="H550" s="120"/>
      <c r="I550" s="27" t="s">
        <v>5711</v>
      </c>
      <c r="J550" s="43"/>
      <c r="K550" s="164" t="s">
        <v>6530</v>
      </c>
      <c r="L550" s="569"/>
      <c r="M550" s="128"/>
      <c r="N550" s="27"/>
      <c r="O550" s="122"/>
      <c r="P550" s="31">
        <f t="shared" ref="P550:P551" si="16">R550-Q550</f>
        <v>5446.980000000156</v>
      </c>
      <c r="Q550" s="31">
        <f>SUBTOTAL(9,$F$2:F550)</f>
        <v>320891.34999999986</v>
      </c>
      <c r="R550" s="31">
        <f>SUBTOTAL(9,$G$2:G550)</f>
        <v>326338.33</v>
      </c>
    </row>
    <row r="551" spans="1:18" ht="15.75" customHeight="1">
      <c r="A551" s="145" t="s">
        <v>5</v>
      </c>
      <c r="B551" s="28">
        <v>46211</v>
      </c>
      <c r="C551" s="52" t="s">
        <v>7373</v>
      </c>
      <c r="D551" s="52"/>
      <c r="E551" s="27"/>
      <c r="F551" s="120">
        <v>355.53</v>
      </c>
      <c r="G551" s="120"/>
      <c r="H551" s="120"/>
      <c r="I551" s="27" t="s">
        <v>91</v>
      </c>
      <c r="J551" s="43"/>
      <c r="K551" s="164" t="s">
        <v>6112</v>
      </c>
      <c r="L551" s="27"/>
      <c r="M551" s="128"/>
      <c r="N551" s="27"/>
      <c r="O551" s="122"/>
      <c r="P551" s="31">
        <f t="shared" si="16"/>
        <v>5091.4500000001281</v>
      </c>
      <c r="Q551" s="31">
        <f>SUBTOTAL(9,$F$2:F551)</f>
        <v>321246.87999999989</v>
      </c>
      <c r="R551" s="31">
        <f>SUBTOTAL(9,$G$2:G551)</f>
        <v>326338.33</v>
      </c>
    </row>
    <row r="552" spans="1:18" ht="15.75" customHeight="1">
      <c r="A552" s="145" t="s">
        <v>5</v>
      </c>
      <c r="B552" s="28">
        <v>46211</v>
      </c>
      <c r="C552" s="52" t="s">
        <v>7378</v>
      </c>
      <c r="D552" s="52"/>
      <c r="E552" s="27"/>
      <c r="F552" s="120">
        <v>566.4</v>
      </c>
      <c r="G552" s="120"/>
      <c r="H552" s="120"/>
      <c r="I552" s="27" t="s">
        <v>91</v>
      </c>
      <c r="J552" s="43"/>
      <c r="K552" s="164" t="s">
        <v>1297</v>
      </c>
      <c r="L552" s="27">
        <v>940</v>
      </c>
      <c r="M552" s="128"/>
      <c r="N552" s="27"/>
      <c r="O552" s="122"/>
      <c r="P552" s="31">
        <f t="shared" ref="P552" si="17">R552-Q552</f>
        <v>4525.0500000001048</v>
      </c>
      <c r="Q552" s="31">
        <f>SUBTOTAL(9,$F$2:F552)</f>
        <v>321813.27999999991</v>
      </c>
      <c r="R552" s="31">
        <f>SUBTOTAL(9,$G$2:G552)</f>
        <v>326338.33</v>
      </c>
    </row>
    <row r="553" spans="1:18" ht="15.75" customHeight="1">
      <c r="A553" s="145" t="s">
        <v>5</v>
      </c>
      <c r="B553" s="28">
        <v>46203</v>
      </c>
      <c r="C553" s="52" t="s">
        <v>7381</v>
      </c>
      <c r="D553" s="52"/>
      <c r="E553" s="27"/>
      <c r="F553" s="120">
        <v>3132.9</v>
      </c>
      <c r="G553" s="120"/>
      <c r="H553" s="120"/>
      <c r="I553" s="27" t="s">
        <v>7305</v>
      </c>
      <c r="J553" s="43"/>
      <c r="K553" s="164" t="s">
        <v>2811</v>
      </c>
      <c r="L553" s="27">
        <v>185500</v>
      </c>
      <c r="M553" s="128"/>
      <c r="N553" s="27"/>
      <c r="O553" s="122"/>
      <c r="P553" s="31">
        <f t="shared" ref="P553" si="18">R553-Q553</f>
        <v>1392.1500000000815</v>
      </c>
      <c r="Q553" s="31">
        <f>SUBTOTAL(9,$F$2:F553)</f>
        <v>324946.17999999993</v>
      </c>
      <c r="R553" s="31">
        <f>SUBTOTAL(9,$G$2:G553)</f>
        <v>326338.33</v>
      </c>
    </row>
    <row r="554" spans="1:18" ht="15.75" customHeight="1">
      <c r="A554" s="145" t="s">
        <v>5</v>
      </c>
      <c r="B554" s="28">
        <v>46201</v>
      </c>
      <c r="C554" s="52" t="s">
        <v>7382</v>
      </c>
      <c r="D554" s="52"/>
      <c r="E554" s="27"/>
      <c r="F554" s="120">
        <v>590.04999999999995</v>
      </c>
      <c r="G554" s="120"/>
      <c r="H554" s="120"/>
      <c r="I554" s="27" t="s">
        <v>7305</v>
      </c>
      <c r="J554" s="43"/>
      <c r="K554" s="164" t="s">
        <v>793</v>
      </c>
      <c r="L554" s="27">
        <v>440907312</v>
      </c>
      <c r="M554" s="128"/>
      <c r="N554" s="27"/>
      <c r="O554" s="122"/>
      <c r="P554" s="31">
        <f t="shared" ref="P554" si="19">R554-Q554</f>
        <v>802.10000000009313</v>
      </c>
      <c r="Q554" s="31">
        <f>SUBTOTAL(9,$F$2:F554)</f>
        <v>325536.22999999992</v>
      </c>
      <c r="R554" s="31">
        <f>SUBTOTAL(9,$G$2:G554)</f>
        <v>326338.33</v>
      </c>
    </row>
    <row r="555" spans="1:18" ht="15.75" customHeight="1">
      <c r="A555" s="145" t="s">
        <v>5</v>
      </c>
      <c r="B555" s="28">
        <v>46212</v>
      </c>
      <c r="C555" s="52" t="s">
        <v>7337</v>
      </c>
      <c r="D555" s="52"/>
      <c r="E555" s="27"/>
      <c r="F555" s="120">
        <v>298.11</v>
      </c>
      <c r="G555" s="120"/>
      <c r="H555" s="120"/>
      <c r="I555" s="27" t="s">
        <v>7305</v>
      </c>
      <c r="J555" s="43"/>
      <c r="K555" s="164" t="s">
        <v>451</v>
      </c>
      <c r="L555" s="27">
        <v>3957205</v>
      </c>
      <c r="M555" s="128"/>
      <c r="N555" s="27"/>
      <c r="O555" s="122"/>
      <c r="P555" s="31">
        <f t="shared" ref="P555" si="20">R555-Q555</f>
        <v>503.9900000001071</v>
      </c>
      <c r="Q555" s="31">
        <f>SUBTOTAL(9,$F$2:F555)</f>
        <v>325834.33999999991</v>
      </c>
      <c r="R555" s="31">
        <f>SUBTOTAL(9,$G$2:G555)</f>
        <v>326338.33</v>
      </c>
    </row>
    <row r="556" spans="1:18" ht="15.75" customHeight="1">
      <c r="A556" s="43"/>
      <c r="B556" s="28"/>
      <c r="C556" s="52"/>
      <c r="D556" s="52"/>
      <c r="E556" s="27"/>
      <c r="F556" s="120"/>
      <c r="G556" s="120"/>
      <c r="H556" s="120"/>
      <c r="I556" s="27"/>
      <c r="J556" s="43"/>
      <c r="K556" s="164"/>
      <c r="L556" s="27"/>
      <c r="M556" s="128"/>
      <c r="N556" s="27"/>
      <c r="O556" s="122"/>
      <c r="P556" s="27"/>
      <c r="Q556" s="27"/>
      <c r="R556" s="27"/>
    </row>
    <row r="557" spans="1:18" ht="15.75" customHeight="1">
      <c r="A557" s="43"/>
      <c r="B557" s="28"/>
      <c r="C557" s="52"/>
      <c r="D557" s="52"/>
      <c r="E557" s="27"/>
      <c r="F557" s="120"/>
      <c r="G557" s="120"/>
      <c r="H557" s="120"/>
      <c r="I557" s="27"/>
      <c r="J557" s="43"/>
      <c r="K557" s="164"/>
      <c r="L557" s="27"/>
      <c r="M557" s="128"/>
      <c r="N557" s="27"/>
      <c r="O557" s="122"/>
      <c r="P557" s="27"/>
      <c r="Q557" s="27"/>
      <c r="R557" s="27"/>
    </row>
    <row r="558" spans="1:18" ht="15.75" customHeight="1">
      <c r="A558" s="43"/>
      <c r="B558" s="28"/>
      <c r="C558" s="52"/>
      <c r="D558" s="52"/>
      <c r="E558" s="27"/>
      <c r="F558" s="120"/>
      <c r="G558" s="120"/>
      <c r="H558" s="120"/>
      <c r="I558" s="27"/>
      <c r="J558" s="43"/>
      <c r="K558" s="164"/>
      <c r="L558" s="27"/>
      <c r="M558" s="128"/>
      <c r="N558" s="27"/>
      <c r="O558" s="122"/>
      <c r="P558" s="27"/>
      <c r="Q558" s="27"/>
      <c r="R558" s="27"/>
    </row>
    <row r="559" spans="1:18" ht="15.75" customHeight="1">
      <c r="A559" s="43"/>
      <c r="B559" s="28"/>
      <c r="C559" s="52"/>
      <c r="D559" s="52"/>
      <c r="E559" s="27"/>
      <c r="F559" s="120"/>
      <c r="G559" s="120"/>
      <c r="H559" s="120"/>
      <c r="I559" s="27"/>
      <c r="J559" s="43"/>
      <c r="K559" s="164"/>
      <c r="L559" s="27"/>
      <c r="M559" s="128"/>
      <c r="N559" s="27"/>
      <c r="O559" s="122"/>
      <c r="P559" s="27"/>
      <c r="Q559" s="27"/>
      <c r="R559" s="27"/>
    </row>
    <row r="560" spans="1:18" ht="15.75" customHeight="1">
      <c r="A560" s="43"/>
      <c r="B560" s="28"/>
      <c r="C560" s="52"/>
      <c r="D560" s="52"/>
      <c r="E560" s="27"/>
      <c r="F560" s="120"/>
      <c r="G560" s="120"/>
      <c r="H560" s="120"/>
      <c r="I560" s="27"/>
      <c r="J560" s="43"/>
      <c r="K560" s="164"/>
      <c r="L560" s="27"/>
      <c r="M560" s="128"/>
      <c r="N560" s="27"/>
      <c r="O560" s="122"/>
      <c r="P560" s="27"/>
      <c r="Q560" s="27"/>
      <c r="R560" s="27"/>
    </row>
    <row r="561" spans="1:18" ht="15.75" customHeight="1">
      <c r="A561" s="43"/>
      <c r="B561" s="28"/>
      <c r="C561" s="52"/>
      <c r="D561" s="52"/>
      <c r="E561" s="27"/>
      <c r="F561" s="120"/>
      <c r="G561" s="120"/>
      <c r="H561" s="120"/>
      <c r="I561" s="27"/>
      <c r="J561" s="43"/>
      <c r="K561" s="164"/>
      <c r="L561" s="27"/>
      <c r="M561" s="128"/>
      <c r="N561" s="27"/>
      <c r="O561" s="122"/>
      <c r="P561" s="27"/>
      <c r="Q561" s="27"/>
      <c r="R561" s="27"/>
    </row>
    <row r="562" spans="1:18" ht="15.75" customHeight="1">
      <c r="A562" s="43"/>
      <c r="B562" s="28"/>
      <c r="C562" s="52"/>
      <c r="D562" s="52"/>
      <c r="E562" s="27"/>
      <c r="F562" s="120"/>
      <c r="G562" s="120"/>
      <c r="H562" s="120"/>
      <c r="I562" s="27"/>
      <c r="J562" s="43"/>
      <c r="K562" s="164"/>
      <c r="L562" s="27"/>
      <c r="M562" s="128"/>
      <c r="N562" s="27"/>
      <c r="O562" s="122"/>
      <c r="P562" s="27"/>
      <c r="Q562" s="27"/>
      <c r="R562" s="27"/>
    </row>
    <row r="563" spans="1:18" ht="15.75" customHeight="1">
      <c r="A563" s="43"/>
      <c r="B563" s="28"/>
      <c r="C563" s="52"/>
      <c r="D563" s="52"/>
      <c r="E563" s="27"/>
      <c r="F563" s="120"/>
      <c r="G563" s="120"/>
      <c r="H563" s="120"/>
      <c r="I563" s="27"/>
      <c r="J563" s="43"/>
      <c r="K563" s="164"/>
      <c r="L563" s="27"/>
      <c r="M563" s="128"/>
      <c r="N563" s="27"/>
      <c r="O563" s="122"/>
      <c r="P563" s="27"/>
      <c r="Q563" s="27"/>
      <c r="R563" s="27"/>
    </row>
    <row r="564" spans="1:18" ht="15.75" customHeight="1">
      <c r="A564" s="43"/>
      <c r="B564" s="28"/>
      <c r="C564" s="52"/>
      <c r="D564" s="52"/>
      <c r="E564" s="27"/>
      <c r="F564" s="120"/>
      <c r="G564" s="120"/>
      <c r="H564" s="120"/>
      <c r="I564" s="27"/>
      <c r="J564" s="43"/>
      <c r="K564" s="164"/>
      <c r="L564" s="27"/>
      <c r="M564" s="128"/>
      <c r="N564" s="27"/>
      <c r="O564" s="122"/>
      <c r="P564" s="27"/>
      <c r="Q564" s="27"/>
      <c r="R564" s="27"/>
    </row>
    <row r="565" spans="1:18" ht="15.75" customHeight="1">
      <c r="A565" s="43"/>
      <c r="B565" s="28"/>
      <c r="C565" s="52"/>
      <c r="D565" s="52"/>
      <c r="E565" s="27"/>
      <c r="F565" s="120"/>
      <c r="G565" s="120"/>
      <c r="H565" s="120"/>
      <c r="I565" s="27"/>
      <c r="J565" s="43"/>
      <c r="K565" s="164"/>
      <c r="L565" s="27"/>
      <c r="M565" s="128"/>
      <c r="N565" s="27"/>
      <c r="O565" s="122"/>
      <c r="P565" s="27"/>
      <c r="Q565" s="27"/>
      <c r="R565" s="27"/>
    </row>
    <row r="566" spans="1:18" ht="15.75" customHeight="1">
      <c r="A566" s="43"/>
      <c r="B566" s="28"/>
      <c r="C566" s="52"/>
      <c r="D566" s="52"/>
      <c r="E566" s="27"/>
      <c r="F566" s="120"/>
      <c r="G566" s="120"/>
      <c r="H566" s="120"/>
      <c r="I566" s="27"/>
      <c r="J566" s="43"/>
      <c r="K566" s="164"/>
      <c r="L566" s="27"/>
      <c r="M566" s="128"/>
      <c r="N566" s="27"/>
      <c r="O566" s="122"/>
      <c r="P566" s="27"/>
      <c r="Q566" s="27"/>
      <c r="R566" s="27"/>
    </row>
    <row r="567" spans="1:18" ht="15.75" customHeight="1">
      <c r="A567" s="43"/>
      <c r="B567" s="28"/>
      <c r="C567" s="52"/>
      <c r="D567" s="52"/>
      <c r="E567" s="27"/>
      <c r="F567" s="120"/>
      <c r="G567" s="120"/>
      <c r="H567" s="120"/>
      <c r="I567" s="27"/>
      <c r="J567" s="43"/>
      <c r="K567" s="164"/>
      <c r="L567" s="27"/>
      <c r="M567" s="128"/>
      <c r="N567" s="27"/>
      <c r="O567" s="122"/>
      <c r="P567" s="27"/>
      <c r="Q567" s="27"/>
      <c r="R567" s="27"/>
    </row>
    <row r="568" spans="1:18" ht="15.75" customHeight="1">
      <c r="A568" s="43"/>
      <c r="B568" s="28"/>
      <c r="C568" s="52"/>
      <c r="D568" s="52"/>
      <c r="E568" s="27"/>
      <c r="F568" s="120"/>
      <c r="G568" s="120"/>
      <c r="H568" s="120"/>
      <c r="I568" s="27"/>
      <c r="J568" s="43"/>
      <c r="K568" s="164"/>
      <c r="L568" s="27"/>
      <c r="M568" s="128"/>
      <c r="N568" s="27"/>
      <c r="O568" s="122"/>
      <c r="P568" s="27"/>
      <c r="Q568" s="27"/>
      <c r="R568" s="27"/>
    </row>
    <row r="569" spans="1:18" ht="15.75" customHeight="1">
      <c r="A569" s="43"/>
      <c r="B569" s="28"/>
      <c r="C569" s="52"/>
      <c r="D569" s="52"/>
      <c r="E569" s="27"/>
      <c r="F569" s="120"/>
      <c r="G569" s="120"/>
      <c r="H569" s="120"/>
      <c r="I569" s="27"/>
      <c r="J569" s="43"/>
      <c r="K569" s="164"/>
      <c r="L569" s="27"/>
      <c r="M569" s="128"/>
      <c r="N569" s="27"/>
      <c r="O569" s="122"/>
      <c r="P569" s="27"/>
      <c r="Q569" s="27"/>
      <c r="R569" s="27"/>
    </row>
    <row r="570" spans="1:18" ht="15.75" customHeight="1">
      <c r="A570" s="43"/>
      <c r="B570" s="28"/>
      <c r="C570" s="52"/>
      <c r="D570" s="52"/>
      <c r="E570" s="27"/>
      <c r="F570" s="120"/>
      <c r="G570" s="120"/>
      <c r="H570" s="120"/>
      <c r="I570" s="27"/>
      <c r="J570" s="43"/>
      <c r="K570" s="164"/>
      <c r="L570" s="27"/>
      <c r="M570" s="128"/>
      <c r="N570" s="27"/>
      <c r="O570" s="122"/>
      <c r="P570" s="27"/>
      <c r="Q570" s="27"/>
      <c r="R570" s="27"/>
    </row>
    <row r="571" spans="1:18" ht="15.75" customHeight="1">
      <c r="A571" s="43"/>
      <c r="B571" s="28"/>
      <c r="C571" s="52"/>
      <c r="D571" s="52"/>
      <c r="E571" s="27"/>
      <c r="F571" s="120"/>
      <c r="G571" s="120"/>
      <c r="H571" s="120"/>
      <c r="I571" s="27"/>
      <c r="J571" s="43"/>
      <c r="K571" s="164"/>
      <c r="L571" s="27"/>
      <c r="M571" s="128"/>
      <c r="N571" s="27"/>
      <c r="O571" s="122"/>
      <c r="P571" s="27"/>
      <c r="Q571" s="27"/>
      <c r="R571" s="27"/>
    </row>
    <row r="572" spans="1:18" ht="15.75" customHeight="1">
      <c r="A572" s="43"/>
      <c r="B572" s="28"/>
      <c r="C572" s="52"/>
      <c r="D572" s="52"/>
      <c r="E572" s="27"/>
      <c r="F572" s="120"/>
      <c r="G572" s="120"/>
      <c r="H572" s="120"/>
      <c r="I572" s="27"/>
      <c r="J572" s="43"/>
      <c r="K572" s="164"/>
      <c r="L572" s="27"/>
      <c r="M572" s="128"/>
      <c r="N572" s="27"/>
      <c r="O572" s="122"/>
      <c r="P572" s="27"/>
      <c r="Q572" s="27"/>
      <c r="R572" s="27"/>
    </row>
    <row r="573" spans="1:18" ht="15.75" customHeight="1">
      <c r="A573" s="43"/>
      <c r="B573" s="28"/>
      <c r="C573" s="52"/>
      <c r="D573" s="52"/>
      <c r="E573" s="27"/>
      <c r="F573" s="120"/>
      <c r="G573" s="120"/>
      <c r="H573" s="120"/>
      <c r="I573" s="27"/>
      <c r="J573" s="43"/>
      <c r="K573" s="164"/>
      <c r="L573" s="27"/>
      <c r="M573" s="128"/>
      <c r="N573" s="27"/>
      <c r="O573" s="122"/>
      <c r="P573" s="27"/>
      <c r="Q573" s="27"/>
      <c r="R573" s="27"/>
    </row>
    <row r="574" spans="1:18" ht="15.75" customHeight="1">
      <c r="A574" s="43"/>
      <c r="B574" s="28"/>
      <c r="C574" s="52"/>
      <c r="D574" s="52"/>
      <c r="E574" s="27"/>
      <c r="F574" s="120"/>
      <c r="G574" s="120"/>
      <c r="H574" s="120"/>
      <c r="I574" s="27"/>
      <c r="J574" s="43"/>
      <c r="K574" s="164"/>
      <c r="L574" s="27"/>
      <c r="M574" s="128"/>
      <c r="N574" s="27"/>
      <c r="O574" s="122"/>
      <c r="P574" s="27"/>
      <c r="Q574" s="27"/>
      <c r="R574" s="27"/>
    </row>
    <row r="575" spans="1:18" ht="15.75" customHeight="1">
      <c r="A575" s="43"/>
      <c r="B575" s="28"/>
      <c r="C575" s="52"/>
      <c r="D575" s="52"/>
      <c r="E575" s="27"/>
      <c r="F575" s="120"/>
      <c r="G575" s="120"/>
      <c r="H575" s="120"/>
      <c r="I575" s="27"/>
      <c r="J575" s="43"/>
      <c r="K575" s="164"/>
      <c r="L575" s="27"/>
      <c r="M575" s="128"/>
      <c r="N575" s="27"/>
      <c r="O575" s="122"/>
      <c r="P575" s="27"/>
      <c r="Q575" s="27"/>
      <c r="R575" s="27"/>
    </row>
    <row r="576" spans="1:18" ht="15.75" customHeight="1">
      <c r="A576" s="43"/>
      <c r="B576" s="28"/>
      <c r="C576" s="52"/>
      <c r="D576" s="52"/>
      <c r="E576" s="27"/>
      <c r="F576" s="120"/>
      <c r="G576" s="120"/>
      <c r="H576" s="120"/>
      <c r="I576" s="27"/>
      <c r="J576" s="43"/>
      <c r="K576" s="164"/>
      <c r="L576" s="27"/>
      <c r="M576" s="128"/>
      <c r="N576" s="27"/>
      <c r="O576" s="122"/>
      <c r="P576" s="27"/>
      <c r="Q576" s="27"/>
      <c r="R576" s="27"/>
    </row>
    <row r="577" spans="1:18" ht="15.75" customHeight="1">
      <c r="A577" s="43"/>
      <c r="B577" s="28"/>
      <c r="C577" s="52"/>
      <c r="D577" s="52"/>
      <c r="E577" s="27"/>
      <c r="F577" s="120"/>
      <c r="G577" s="120"/>
      <c r="H577" s="120"/>
      <c r="I577" s="27"/>
      <c r="J577" s="43"/>
      <c r="K577" s="164"/>
      <c r="L577" s="27"/>
      <c r="M577" s="128"/>
      <c r="N577" s="27"/>
      <c r="O577" s="122"/>
      <c r="P577" s="27"/>
      <c r="Q577" s="27"/>
      <c r="R577" s="27"/>
    </row>
    <row r="578" spans="1:18" ht="15.75" customHeight="1">
      <c r="A578" s="43"/>
      <c r="B578" s="28"/>
      <c r="C578" s="52"/>
      <c r="D578" s="52"/>
      <c r="E578" s="27"/>
      <c r="F578" s="120"/>
      <c r="G578" s="120"/>
      <c r="H578" s="120"/>
      <c r="I578" s="27"/>
      <c r="J578" s="43"/>
      <c r="K578" s="164"/>
      <c r="L578" s="27"/>
      <c r="M578" s="128"/>
      <c r="N578" s="27"/>
      <c r="O578" s="122"/>
      <c r="P578" s="27"/>
      <c r="Q578" s="27"/>
      <c r="R578" s="27"/>
    </row>
    <row r="579" spans="1:18" ht="15.75" customHeight="1">
      <c r="A579" s="43"/>
      <c r="B579" s="28"/>
      <c r="C579" s="52"/>
      <c r="D579" s="52"/>
      <c r="E579" s="27"/>
      <c r="F579" s="120"/>
      <c r="G579" s="120"/>
      <c r="H579" s="120"/>
      <c r="I579" s="27"/>
      <c r="J579" s="43"/>
      <c r="K579" s="164"/>
      <c r="L579" s="27"/>
      <c r="M579" s="128"/>
      <c r="N579" s="27"/>
      <c r="O579" s="122"/>
      <c r="P579" s="27"/>
      <c r="Q579" s="27"/>
      <c r="R579" s="27"/>
    </row>
    <row r="580" spans="1:18" ht="15.75" customHeight="1">
      <c r="A580" s="43"/>
      <c r="B580" s="28"/>
      <c r="C580" s="52"/>
      <c r="D580" s="52"/>
      <c r="E580" s="27"/>
      <c r="F580" s="120"/>
      <c r="G580" s="120"/>
      <c r="H580" s="120"/>
      <c r="I580" s="27"/>
      <c r="J580" s="43"/>
      <c r="K580" s="164"/>
      <c r="L580" s="27"/>
      <c r="M580" s="128"/>
      <c r="N580" s="27"/>
      <c r="O580" s="122"/>
      <c r="P580" s="27"/>
      <c r="Q580" s="27"/>
      <c r="R580" s="27"/>
    </row>
    <row r="581" spans="1:18" ht="15.75" customHeight="1">
      <c r="A581" s="43"/>
      <c r="B581" s="28"/>
      <c r="C581" s="52"/>
      <c r="D581" s="52"/>
      <c r="E581" s="27"/>
      <c r="F581" s="120"/>
      <c r="G581" s="120"/>
      <c r="H581" s="120"/>
      <c r="I581" s="27"/>
      <c r="J581" s="43"/>
      <c r="K581" s="164"/>
      <c r="L581" s="27"/>
      <c r="M581" s="128"/>
      <c r="N581" s="27"/>
      <c r="O581" s="122"/>
      <c r="P581" s="27"/>
      <c r="Q581" s="27"/>
      <c r="R581" s="27"/>
    </row>
    <row r="582" spans="1:18" ht="15.75" customHeight="1">
      <c r="A582" s="43"/>
      <c r="B582" s="28"/>
      <c r="C582" s="52"/>
      <c r="D582" s="52"/>
      <c r="E582" s="27"/>
      <c r="F582" s="120"/>
      <c r="G582" s="120"/>
      <c r="H582" s="120"/>
      <c r="I582" s="27"/>
      <c r="J582" s="43"/>
      <c r="K582" s="164"/>
      <c r="L582" s="27"/>
      <c r="M582" s="128"/>
      <c r="N582" s="27"/>
      <c r="O582" s="122"/>
      <c r="P582" s="27"/>
      <c r="Q582" s="27"/>
      <c r="R582" s="27"/>
    </row>
    <row r="583" spans="1:18" ht="15.75" customHeight="1">
      <c r="A583" s="43"/>
      <c r="B583" s="28"/>
      <c r="C583" s="52"/>
      <c r="D583" s="52"/>
      <c r="E583" s="27"/>
      <c r="F583" s="120"/>
      <c r="G583" s="120"/>
      <c r="H583" s="120"/>
      <c r="I583" s="27"/>
      <c r="J583" s="43"/>
      <c r="K583" s="164"/>
      <c r="L583" s="27"/>
      <c r="M583" s="128"/>
      <c r="N583" s="27"/>
      <c r="O583" s="122"/>
      <c r="P583" s="27"/>
      <c r="Q583" s="27"/>
      <c r="R583" s="27"/>
    </row>
    <row r="584" spans="1:18" ht="15.75" customHeight="1">
      <c r="A584" s="43"/>
      <c r="B584" s="28"/>
      <c r="C584" s="52"/>
      <c r="D584" s="52"/>
      <c r="E584" s="27"/>
      <c r="F584" s="120"/>
      <c r="G584" s="120"/>
      <c r="H584" s="120"/>
      <c r="I584" s="27"/>
      <c r="J584" s="43"/>
      <c r="K584" s="164"/>
      <c r="L584" s="27"/>
      <c r="M584" s="128"/>
      <c r="N584" s="27"/>
      <c r="O584" s="122"/>
      <c r="P584" s="27"/>
      <c r="Q584" s="27"/>
      <c r="R584" s="27"/>
    </row>
    <row r="585" spans="1:18" ht="15.75" customHeight="1">
      <c r="A585" s="43"/>
      <c r="B585" s="28"/>
      <c r="C585" s="52"/>
      <c r="D585" s="52"/>
      <c r="E585" s="27"/>
      <c r="F585" s="120"/>
      <c r="G585" s="120"/>
      <c r="H585" s="120"/>
      <c r="I585" s="27"/>
      <c r="J585" s="43"/>
      <c r="K585" s="164"/>
      <c r="L585" s="27"/>
      <c r="M585" s="128"/>
      <c r="N585" s="27"/>
      <c r="O585" s="122"/>
      <c r="P585" s="27"/>
      <c r="Q585" s="27"/>
      <c r="R585" s="27"/>
    </row>
    <row r="586" spans="1:18" ht="15.75" customHeight="1">
      <c r="A586" s="43"/>
      <c r="B586" s="28"/>
      <c r="C586" s="52"/>
      <c r="D586" s="52"/>
      <c r="E586" s="27"/>
      <c r="F586" s="120"/>
      <c r="G586" s="120"/>
      <c r="H586" s="120"/>
      <c r="I586" s="27"/>
      <c r="J586" s="43"/>
      <c r="K586" s="164"/>
      <c r="L586" s="27"/>
      <c r="M586" s="128"/>
      <c r="N586" s="27"/>
      <c r="O586" s="122"/>
      <c r="P586" s="27"/>
      <c r="Q586" s="27"/>
      <c r="R586" s="27"/>
    </row>
    <row r="587" spans="1:18" ht="15.75" customHeight="1">
      <c r="A587" s="43"/>
      <c r="B587" s="28"/>
      <c r="C587" s="52"/>
      <c r="D587" s="52"/>
      <c r="E587" s="27"/>
      <c r="F587" s="120"/>
      <c r="G587" s="120"/>
      <c r="H587" s="120"/>
      <c r="I587" s="27"/>
      <c r="J587" s="43"/>
      <c r="K587" s="164"/>
      <c r="L587" s="27"/>
      <c r="M587" s="128"/>
      <c r="N587" s="27"/>
      <c r="O587" s="122"/>
      <c r="P587" s="27"/>
      <c r="Q587" s="27"/>
      <c r="R587" s="27"/>
    </row>
    <row r="588" spans="1:18" ht="15.75" customHeight="1">
      <c r="A588" s="43"/>
      <c r="B588" s="28"/>
      <c r="C588" s="52"/>
      <c r="D588" s="52"/>
      <c r="E588" s="27"/>
      <c r="F588" s="120"/>
      <c r="G588" s="120"/>
      <c r="H588" s="120"/>
      <c r="I588" s="27"/>
      <c r="J588" s="43"/>
      <c r="K588" s="164"/>
      <c r="L588" s="27"/>
      <c r="M588" s="128"/>
      <c r="N588" s="27"/>
      <c r="O588" s="122"/>
      <c r="P588" s="27"/>
      <c r="Q588" s="27"/>
      <c r="R588" s="27"/>
    </row>
    <row r="589" spans="1:18" ht="15.75" customHeight="1">
      <c r="A589" s="43"/>
      <c r="B589" s="28"/>
      <c r="C589" s="52"/>
      <c r="D589" s="52"/>
      <c r="E589" s="27"/>
      <c r="F589" s="120"/>
      <c r="G589" s="120"/>
      <c r="H589" s="120"/>
      <c r="I589" s="27"/>
      <c r="J589" s="43"/>
      <c r="K589" s="164"/>
      <c r="L589" s="27"/>
      <c r="M589" s="128"/>
      <c r="N589" s="27"/>
      <c r="O589" s="122"/>
      <c r="P589" s="27"/>
      <c r="Q589" s="27"/>
      <c r="R589" s="27"/>
    </row>
    <row r="590" spans="1:18" ht="15.75" customHeight="1">
      <c r="A590" s="43"/>
      <c r="B590" s="28"/>
      <c r="C590" s="52"/>
      <c r="D590" s="52"/>
      <c r="E590" s="27"/>
      <c r="F590" s="120"/>
      <c r="G590" s="120"/>
      <c r="H590" s="120"/>
      <c r="I590" s="27"/>
      <c r="J590" s="43"/>
      <c r="K590" s="164"/>
      <c r="L590" s="27"/>
      <c r="M590" s="128"/>
      <c r="N590" s="27"/>
      <c r="O590" s="122"/>
      <c r="P590" s="27"/>
      <c r="Q590" s="27"/>
      <c r="R590" s="27"/>
    </row>
    <row r="591" spans="1:18" ht="15.75" customHeight="1">
      <c r="A591" s="43"/>
      <c r="B591" s="28"/>
      <c r="C591" s="52"/>
      <c r="D591" s="52"/>
      <c r="E591" s="27"/>
      <c r="F591" s="120"/>
      <c r="G591" s="120"/>
      <c r="H591" s="120"/>
      <c r="I591" s="27"/>
      <c r="J591" s="43"/>
      <c r="K591" s="164"/>
      <c r="L591" s="27"/>
      <c r="M591" s="128"/>
      <c r="N591" s="27"/>
      <c r="O591" s="122"/>
      <c r="P591" s="27"/>
      <c r="Q591" s="27"/>
      <c r="R591" s="27"/>
    </row>
    <row r="592" spans="1:18" ht="15.75" customHeight="1">
      <c r="A592" s="43"/>
      <c r="B592" s="28"/>
      <c r="C592" s="52"/>
      <c r="D592" s="52"/>
      <c r="E592" s="27"/>
      <c r="F592" s="120"/>
      <c r="G592" s="120"/>
      <c r="H592" s="120"/>
      <c r="I592" s="27"/>
      <c r="J592" s="43"/>
      <c r="K592" s="164"/>
      <c r="L592" s="27"/>
      <c r="M592" s="128"/>
      <c r="N592" s="27"/>
      <c r="O592" s="122"/>
      <c r="P592" s="27"/>
      <c r="Q592" s="27"/>
      <c r="R592" s="27"/>
    </row>
    <row r="593" spans="1:18" ht="15.75" customHeight="1">
      <c r="A593" s="43"/>
      <c r="B593" s="28"/>
      <c r="C593" s="52"/>
      <c r="D593" s="52"/>
      <c r="E593" s="27"/>
      <c r="F593" s="120"/>
      <c r="G593" s="120"/>
      <c r="H593" s="120"/>
      <c r="I593" s="27"/>
      <c r="J593" s="43"/>
      <c r="K593" s="164"/>
      <c r="L593" s="27"/>
      <c r="M593" s="128"/>
      <c r="N593" s="27"/>
      <c r="O593" s="122"/>
      <c r="P593" s="27"/>
      <c r="Q593" s="27"/>
      <c r="R593" s="27"/>
    </row>
    <row r="594" spans="1:18" ht="15.75" customHeight="1">
      <c r="A594" s="43"/>
      <c r="B594" s="28"/>
      <c r="C594" s="52"/>
      <c r="D594" s="52"/>
      <c r="E594" s="27"/>
      <c r="F594" s="120"/>
      <c r="G594" s="120"/>
      <c r="H594" s="120"/>
      <c r="I594" s="27"/>
      <c r="J594" s="43"/>
      <c r="K594" s="164"/>
      <c r="L594" s="27"/>
      <c r="M594" s="128"/>
      <c r="N594" s="27"/>
      <c r="O594" s="122"/>
      <c r="P594" s="27"/>
      <c r="Q594" s="27"/>
      <c r="R594" s="27"/>
    </row>
    <row r="595" spans="1:18" ht="15.75" customHeight="1">
      <c r="A595" s="43"/>
      <c r="B595" s="28"/>
      <c r="C595" s="52"/>
      <c r="D595" s="52"/>
      <c r="E595" s="27"/>
      <c r="F595" s="120"/>
      <c r="G595" s="120"/>
      <c r="H595" s="120"/>
      <c r="I595" s="27"/>
      <c r="J595" s="43"/>
      <c r="K595" s="164"/>
      <c r="L595" s="27"/>
      <c r="M595" s="128"/>
      <c r="N595" s="27"/>
      <c r="O595" s="122"/>
      <c r="P595" s="27"/>
      <c r="Q595" s="27"/>
      <c r="R595" s="27"/>
    </row>
    <row r="596" spans="1:18" ht="15.75" customHeight="1">
      <c r="A596" s="43"/>
      <c r="B596" s="28"/>
      <c r="C596" s="52"/>
      <c r="D596" s="52"/>
      <c r="E596" s="27"/>
      <c r="F596" s="120"/>
      <c r="G596" s="120"/>
      <c r="H596" s="120"/>
      <c r="I596" s="27"/>
      <c r="J596" s="43"/>
      <c r="K596" s="164"/>
      <c r="L596" s="27"/>
      <c r="M596" s="128"/>
      <c r="N596" s="27"/>
      <c r="O596" s="122"/>
      <c r="P596" s="27"/>
      <c r="Q596" s="27"/>
      <c r="R596" s="27"/>
    </row>
    <row r="597" spans="1:18" ht="15.75" customHeight="1">
      <c r="A597" s="43"/>
      <c r="B597" s="28"/>
      <c r="C597" s="52"/>
      <c r="D597" s="52"/>
      <c r="E597" s="27"/>
      <c r="F597" s="120"/>
      <c r="G597" s="120"/>
      <c r="H597" s="120"/>
      <c r="I597" s="27"/>
      <c r="J597" s="43"/>
      <c r="K597" s="164"/>
      <c r="L597" s="27"/>
      <c r="M597" s="128"/>
      <c r="N597" s="27"/>
      <c r="O597" s="122"/>
      <c r="P597" s="27"/>
      <c r="Q597" s="27"/>
      <c r="R597" s="27"/>
    </row>
    <row r="598" spans="1:18" ht="15.75" customHeight="1">
      <c r="A598" s="43"/>
      <c r="B598" s="28"/>
      <c r="C598" s="52"/>
      <c r="D598" s="52"/>
      <c r="E598" s="27"/>
      <c r="F598" s="120"/>
      <c r="G598" s="120"/>
      <c r="H598" s="120"/>
      <c r="I598" s="27"/>
      <c r="J598" s="43"/>
      <c r="K598" s="164"/>
      <c r="L598" s="27"/>
      <c r="M598" s="128"/>
      <c r="N598" s="27"/>
      <c r="O598" s="122"/>
      <c r="P598" s="27"/>
      <c r="Q598" s="27"/>
      <c r="R598" s="27"/>
    </row>
    <row r="599" spans="1:18" ht="15.75" customHeight="1">
      <c r="A599" s="43"/>
      <c r="B599" s="28"/>
      <c r="C599" s="52"/>
      <c r="D599" s="52"/>
      <c r="E599" s="27"/>
      <c r="F599" s="120"/>
      <c r="G599" s="120"/>
      <c r="H599" s="120"/>
      <c r="I599" s="27"/>
      <c r="J599" s="43"/>
      <c r="K599" s="164"/>
      <c r="L599" s="27"/>
      <c r="M599" s="128"/>
      <c r="N599" s="27"/>
      <c r="O599" s="122"/>
      <c r="P599" s="27"/>
      <c r="Q599" s="27"/>
      <c r="R599" s="27"/>
    </row>
    <row r="600" spans="1:18" ht="15.75" customHeight="1">
      <c r="A600" s="43"/>
      <c r="B600" s="28"/>
      <c r="C600" s="52"/>
      <c r="D600" s="52"/>
      <c r="E600" s="27"/>
      <c r="F600" s="120"/>
      <c r="G600" s="120"/>
      <c r="H600" s="120"/>
      <c r="I600" s="27"/>
      <c r="J600" s="43"/>
      <c r="K600" s="164"/>
      <c r="L600" s="27"/>
      <c r="M600" s="128"/>
      <c r="N600" s="27"/>
      <c r="O600" s="122"/>
      <c r="P600" s="27"/>
      <c r="Q600" s="27"/>
      <c r="R600" s="27"/>
    </row>
    <row r="601" spans="1:18" ht="15.75" customHeight="1">
      <c r="A601" s="43"/>
      <c r="B601" s="28"/>
      <c r="C601" s="52"/>
      <c r="D601" s="52"/>
      <c r="E601" s="27"/>
      <c r="F601" s="120"/>
      <c r="G601" s="120"/>
      <c r="H601" s="120"/>
      <c r="I601" s="27"/>
      <c r="J601" s="43"/>
      <c r="K601" s="164"/>
      <c r="L601" s="27"/>
      <c r="M601" s="128"/>
      <c r="N601" s="27"/>
      <c r="O601" s="122"/>
      <c r="P601" s="27"/>
      <c r="Q601" s="27"/>
      <c r="R601" s="27"/>
    </row>
    <row r="602" spans="1:18" ht="15.75" customHeight="1">
      <c r="A602" s="43"/>
      <c r="B602" s="28"/>
      <c r="C602" s="52"/>
      <c r="D602" s="52"/>
      <c r="E602" s="27"/>
      <c r="F602" s="120"/>
      <c r="G602" s="120"/>
      <c r="H602" s="120"/>
      <c r="I602" s="27"/>
      <c r="J602" s="43"/>
      <c r="K602" s="164"/>
      <c r="L602" s="27"/>
      <c r="M602" s="128"/>
      <c r="N602" s="27"/>
      <c r="O602" s="122"/>
      <c r="P602" s="27"/>
      <c r="Q602" s="27"/>
      <c r="R602" s="27"/>
    </row>
    <row r="603" spans="1:18" ht="15.75" customHeight="1">
      <c r="A603" s="43"/>
      <c r="B603" s="28"/>
      <c r="C603" s="52"/>
      <c r="D603" s="52"/>
      <c r="E603" s="27"/>
      <c r="F603" s="120"/>
      <c r="G603" s="120"/>
      <c r="H603" s="120"/>
      <c r="I603" s="27"/>
      <c r="J603" s="43"/>
      <c r="K603" s="164"/>
      <c r="L603" s="27"/>
      <c r="M603" s="128"/>
      <c r="N603" s="27"/>
      <c r="O603" s="122"/>
      <c r="P603" s="27"/>
      <c r="Q603" s="27"/>
      <c r="R603" s="27"/>
    </row>
    <row r="604" spans="1:18" ht="15.75" customHeight="1">
      <c r="A604" s="43"/>
      <c r="B604" s="28"/>
      <c r="C604" s="52"/>
      <c r="D604" s="52"/>
      <c r="E604" s="27"/>
      <c r="F604" s="120"/>
      <c r="G604" s="120"/>
      <c r="H604" s="120"/>
      <c r="I604" s="27"/>
      <c r="J604" s="43"/>
      <c r="K604" s="164"/>
      <c r="L604" s="27"/>
      <c r="M604" s="128"/>
      <c r="N604" s="27"/>
      <c r="O604" s="122"/>
      <c r="P604" s="27"/>
      <c r="Q604" s="27"/>
      <c r="R604" s="27"/>
    </row>
    <row r="605" spans="1:18" ht="15.75" customHeight="1">
      <c r="A605" s="43"/>
      <c r="B605" s="28"/>
      <c r="C605" s="52"/>
      <c r="D605" s="52"/>
      <c r="E605" s="27"/>
      <c r="F605" s="120"/>
      <c r="G605" s="120"/>
      <c r="H605" s="120"/>
      <c r="I605" s="27"/>
      <c r="J605" s="43"/>
      <c r="K605" s="164"/>
      <c r="L605" s="27"/>
      <c r="M605" s="128"/>
      <c r="N605" s="27"/>
      <c r="O605" s="122"/>
      <c r="P605" s="27"/>
      <c r="Q605" s="27"/>
      <c r="R605" s="27"/>
    </row>
    <row r="606" spans="1:18" ht="15.75" customHeight="1">
      <c r="A606" s="43"/>
      <c r="B606" s="28"/>
      <c r="C606" s="52"/>
      <c r="D606" s="52"/>
      <c r="E606" s="27"/>
      <c r="F606" s="120"/>
      <c r="G606" s="120"/>
      <c r="H606" s="120"/>
      <c r="I606" s="27"/>
      <c r="J606" s="43"/>
      <c r="K606" s="164"/>
      <c r="L606" s="27"/>
      <c r="M606" s="128"/>
      <c r="N606" s="27"/>
      <c r="O606" s="122"/>
      <c r="P606" s="27"/>
      <c r="Q606" s="27"/>
      <c r="R606" s="27"/>
    </row>
    <row r="607" spans="1:18" ht="15.75" customHeight="1">
      <c r="A607" s="43"/>
      <c r="B607" s="28"/>
      <c r="C607" s="52"/>
      <c r="D607" s="52"/>
      <c r="E607" s="27"/>
      <c r="F607" s="120"/>
      <c r="G607" s="120"/>
      <c r="H607" s="120"/>
      <c r="I607" s="27"/>
      <c r="J607" s="43"/>
      <c r="K607" s="164"/>
      <c r="L607" s="27"/>
      <c r="M607" s="128"/>
      <c r="N607" s="27"/>
      <c r="O607" s="122"/>
      <c r="P607" s="27"/>
      <c r="Q607" s="27"/>
      <c r="R607" s="27"/>
    </row>
    <row r="608" spans="1:18" ht="15.75" customHeight="1">
      <c r="A608" s="43"/>
      <c r="B608" s="28"/>
      <c r="C608" s="52"/>
      <c r="D608" s="52"/>
      <c r="E608" s="27"/>
      <c r="F608" s="120"/>
      <c r="G608" s="120"/>
      <c r="H608" s="120"/>
      <c r="I608" s="27"/>
      <c r="J608" s="43"/>
      <c r="K608" s="164"/>
      <c r="L608" s="27"/>
      <c r="M608" s="128"/>
      <c r="N608" s="27"/>
      <c r="O608" s="122"/>
      <c r="P608" s="27"/>
      <c r="Q608" s="27"/>
      <c r="R608" s="27"/>
    </row>
    <row r="609" spans="1:18" ht="15.75" customHeight="1">
      <c r="A609" s="43"/>
      <c r="B609" s="28"/>
      <c r="C609" s="52"/>
      <c r="D609" s="52"/>
      <c r="E609" s="27"/>
      <c r="F609" s="120"/>
      <c r="G609" s="120"/>
      <c r="H609" s="120"/>
      <c r="I609" s="27"/>
      <c r="J609" s="43"/>
      <c r="K609" s="164"/>
      <c r="L609" s="27"/>
      <c r="M609" s="128"/>
      <c r="N609" s="27"/>
      <c r="O609" s="122"/>
      <c r="P609" s="27"/>
      <c r="Q609" s="27"/>
      <c r="R609" s="27"/>
    </row>
    <row r="610" spans="1:18" ht="15.75" customHeight="1">
      <c r="A610" s="43"/>
      <c r="B610" s="28"/>
      <c r="C610" s="52"/>
      <c r="D610" s="52"/>
      <c r="E610" s="27"/>
      <c r="F610" s="120"/>
      <c r="G610" s="120"/>
      <c r="H610" s="120"/>
      <c r="I610" s="27"/>
      <c r="J610" s="43"/>
      <c r="K610" s="164"/>
      <c r="L610" s="27"/>
      <c r="M610" s="128"/>
      <c r="N610" s="27"/>
      <c r="O610" s="122"/>
      <c r="P610" s="27"/>
      <c r="Q610" s="27"/>
      <c r="R610" s="27"/>
    </row>
    <row r="611" spans="1:18" ht="15.75" customHeight="1">
      <c r="A611" s="43"/>
      <c r="B611" s="28"/>
      <c r="C611" s="52"/>
      <c r="D611" s="52"/>
      <c r="E611" s="27"/>
      <c r="F611" s="120"/>
      <c r="G611" s="120"/>
      <c r="H611" s="120"/>
      <c r="I611" s="27"/>
      <c r="J611" s="43"/>
      <c r="K611" s="164"/>
      <c r="L611" s="27"/>
      <c r="M611" s="128"/>
      <c r="N611" s="27"/>
      <c r="O611" s="122"/>
      <c r="P611" s="27"/>
      <c r="Q611" s="27"/>
      <c r="R611" s="27"/>
    </row>
    <row r="612" spans="1:18" ht="15.75" customHeight="1">
      <c r="A612" s="43"/>
      <c r="B612" s="28"/>
      <c r="C612" s="52"/>
      <c r="D612" s="52"/>
      <c r="E612" s="27"/>
      <c r="F612" s="120"/>
      <c r="G612" s="120"/>
      <c r="H612" s="120"/>
      <c r="I612" s="27"/>
      <c r="J612" s="43"/>
      <c r="K612" s="164"/>
      <c r="L612" s="27"/>
      <c r="M612" s="128"/>
      <c r="N612" s="27"/>
      <c r="O612" s="122"/>
      <c r="P612" s="27"/>
      <c r="Q612" s="27"/>
      <c r="R612" s="27"/>
    </row>
    <row r="613" spans="1:18" ht="15.75" customHeight="1">
      <c r="A613" s="43"/>
      <c r="B613" s="28"/>
      <c r="C613" s="52"/>
      <c r="D613" s="52"/>
      <c r="E613" s="27"/>
      <c r="F613" s="120"/>
      <c r="G613" s="120"/>
      <c r="H613" s="120"/>
      <c r="I613" s="27"/>
      <c r="J613" s="43"/>
      <c r="K613" s="164"/>
      <c r="L613" s="27"/>
      <c r="M613" s="128"/>
      <c r="N613" s="27"/>
      <c r="O613" s="122"/>
      <c r="P613" s="27"/>
      <c r="Q613" s="27"/>
      <c r="R613" s="27"/>
    </row>
    <row r="614" spans="1:18" ht="15.75" customHeight="1">
      <c r="A614" s="43"/>
      <c r="B614" s="28"/>
      <c r="C614" s="52"/>
      <c r="D614" s="52"/>
      <c r="E614" s="27"/>
      <c r="F614" s="120"/>
      <c r="G614" s="120"/>
      <c r="H614" s="120"/>
      <c r="I614" s="27"/>
      <c r="J614" s="43"/>
      <c r="K614" s="164"/>
      <c r="L614" s="27"/>
      <c r="M614" s="128"/>
      <c r="N614" s="27"/>
      <c r="O614" s="122"/>
      <c r="P614" s="27"/>
      <c r="Q614" s="27"/>
      <c r="R614" s="27"/>
    </row>
    <row r="615" spans="1:18" ht="15.75" customHeight="1">
      <c r="A615" s="43"/>
      <c r="B615" s="28"/>
      <c r="C615" s="52"/>
      <c r="D615" s="52"/>
      <c r="E615" s="27"/>
      <c r="F615" s="120"/>
      <c r="G615" s="120"/>
      <c r="H615" s="120"/>
      <c r="I615" s="27"/>
      <c r="J615" s="43"/>
      <c r="K615" s="164"/>
      <c r="L615" s="27"/>
      <c r="M615" s="128"/>
      <c r="N615" s="27"/>
      <c r="O615" s="122"/>
      <c r="P615" s="27"/>
      <c r="Q615" s="27"/>
      <c r="R615" s="27"/>
    </row>
    <row r="616" spans="1:18" ht="15.75" customHeight="1">
      <c r="A616" s="43"/>
      <c r="B616" s="28"/>
      <c r="C616" s="52"/>
      <c r="D616" s="52"/>
      <c r="E616" s="27"/>
      <c r="F616" s="120"/>
      <c r="G616" s="120"/>
      <c r="H616" s="120"/>
      <c r="I616" s="27"/>
      <c r="J616" s="43"/>
      <c r="K616" s="164"/>
      <c r="L616" s="27"/>
      <c r="M616" s="128"/>
      <c r="N616" s="27"/>
      <c r="O616" s="122"/>
      <c r="P616" s="27"/>
      <c r="Q616" s="27"/>
      <c r="R616" s="27"/>
    </row>
    <row r="617" spans="1:18" ht="15.75" customHeight="1">
      <c r="A617" s="43"/>
      <c r="B617" s="28"/>
      <c r="C617" s="52"/>
      <c r="D617" s="52"/>
      <c r="E617" s="27"/>
      <c r="F617" s="120"/>
      <c r="G617" s="120"/>
      <c r="H617" s="120"/>
      <c r="I617" s="27"/>
      <c r="J617" s="43"/>
      <c r="K617" s="164"/>
      <c r="L617" s="27"/>
      <c r="M617" s="128"/>
      <c r="N617" s="27"/>
      <c r="O617" s="122"/>
      <c r="P617" s="27"/>
      <c r="Q617" s="27"/>
      <c r="R617" s="27"/>
    </row>
    <row r="618" spans="1:18" ht="15.75" customHeight="1">
      <c r="A618" s="43"/>
      <c r="B618" s="28"/>
      <c r="C618" s="52"/>
      <c r="D618" s="52"/>
      <c r="E618" s="27"/>
      <c r="F618" s="120"/>
      <c r="G618" s="120"/>
      <c r="H618" s="120"/>
      <c r="I618" s="27"/>
      <c r="J618" s="43"/>
      <c r="K618" s="164"/>
      <c r="L618" s="27"/>
      <c r="M618" s="128"/>
      <c r="N618" s="27"/>
      <c r="O618" s="122"/>
      <c r="P618" s="27"/>
      <c r="Q618" s="27"/>
      <c r="R618" s="27"/>
    </row>
    <row r="619" spans="1:18" ht="15.75" customHeight="1">
      <c r="A619" s="43"/>
      <c r="B619" s="28"/>
      <c r="C619" s="52"/>
      <c r="D619" s="52"/>
      <c r="E619" s="27"/>
      <c r="F619" s="120"/>
      <c r="G619" s="120"/>
      <c r="H619" s="120"/>
      <c r="I619" s="27"/>
      <c r="J619" s="43"/>
      <c r="K619" s="164"/>
      <c r="L619" s="27"/>
      <c r="M619" s="128"/>
      <c r="N619" s="27"/>
      <c r="O619" s="122"/>
      <c r="P619" s="27"/>
      <c r="Q619" s="27"/>
      <c r="R619" s="27"/>
    </row>
    <row r="620" spans="1:18" ht="15.75" customHeight="1">
      <c r="A620" s="43"/>
      <c r="B620" s="28"/>
      <c r="C620" s="52"/>
      <c r="D620" s="52"/>
      <c r="E620" s="27"/>
      <c r="F620" s="120"/>
      <c r="G620" s="120"/>
      <c r="H620" s="120"/>
      <c r="I620" s="27"/>
      <c r="J620" s="43"/>
      <c r="K620" s="164"/>
      <c r="L620" s="27"/>
      <c r="M620" s="128"/>
      <c r="N620" s="27"/>
      <c r="O620" s="122"/>
      <c r="P620" s="27"/>
      <c r="Q620" s="27"/>
      <c r="R620" s="27"/>
    </row>
    <row r="621" spans="1:18" ht="15.75" customHeight="1">
      <c r="A621" s="43"/>
      <c r="B621" s="28"/>
      <c r="C621" s="52"/>
      <c r="D621" s="52"/>
      <c r="E621" s="27"/>
      <c r="F621" s="120"/>
      <c r="G621" s="120"/>
      <c r="H621" s="120"/>
      <c r="I621" s="27"/>
      <c r="J621" s="43"/>
      <c r="K621" s="164"/>
      <c r="L621" s="27"/>
      <c r="M621" s="128"/>
      <c r="N621" s="27"/>
      <c r="O621" s="122"/>
      <c r="P621" s="27"/>
      <c r="Q621" s="27"/>
      <c r="R621" s="27"/>
    </row>
    <row r="622" spans="1:18" ht="15.75" customHeight="1">
      <c r="A622" s="43"/>
      <c r="B622" s="28"/>
      <c r="C622" s="52"/>
      <c r="D622" s="52"/>
      <c r="E622" s="27"/>
      <c r="F622" s="120"/>
      <c r="G622" s="120"/>
      <c r="H622" s="120"/>
      <c r="I622" s="27"/>
      <c r="J622" s="43"/>
      <c r="K622" s="164"/>
      <c r="L622" s="27"/>
      <c r="M622" s="128"/>
      <c r="N622" s="27"/>
      <c r="O622" s="122"/>
      <c r="P622" s="27"/>
      <c r="Q622" s="27"/>
      <c r="R622" s="27"/>
    </row>
    <row r="623" spans="1:18" ht="15.75" customHeight="1">
      <c r="A623" s="43"/>
      <c r="B623" s="28"/>
      <c r="C623" s="52"/>
      <c r="D623" s="52"/>
      <c r="E623" s="27"/>
      <c r="F623" s="120"/>
      <c r="G623" s="120"/>
      <c r="H623" s="120"/>
      <c r="I623" s="27"/>
      <c r="J623" s="43"/>
      <c r="K623" s="164"/>
      <c r="L623" s="27"/>
      <c r="M623" s="128"/>
      <c r="N623" s="27"/>
      <c r="O623" s="122"/>
      <c r="P623" s="27"/>
      <c r="Q623" s="27"/>
      <c r="R623" s="27"/>
    </row>
    <row r="624" spans="1:18" ht="15.75" customHeight="1">
      <c r="A624" s="43"/>
      <c r="B624" s="28"/>
      <c r="C624" s="52"/>
      <c r="D624" s="52"/>
      <c r="E624" s="27"/>
      <c r="F624" s="120"/>
      <c r="G624" s="120"/>
      <c r="H624" s="120"/>
      <c r="I624" s="27"/>
      <c r="J624" s="43"/>
      <c r="K624" s="164"/>
      <c r="L624" s="27"/>
      <c r="M624" s="128"/>
      <c r="N624" s="27"/>
      <c r="O624" s="122"/>
      <c r="P624" s="27"/>
      <c r="Q624" s="27"/>
      <c r="R624" s="27"/>
    </row>
    <row r="625" spans="1:18" ht="15.75" customHeight="1">
      <c r="A625" s="43"/>
      <c r="B625" s="28"/>
      <c r="C625" s="52"/>
      <c r="D625" s="52"/>
      <c r="E625" s="27"/>
      <c r="F625" s="120"/>
      <c r="G625" s="120"/>
      <c r="H625" s="120"/>
      <c r="I625" s="27"/>
      <c r="J625" s="43"/>
      <c r="K625" s="164"/>
      <c r="L625" s="27"/>
      <c r="M625" s="128"/>
      <c r="N625" s="27"/>
      <c r="O625" s="122"/>
      <c r="P625" s="27"/>
      <c r="Q625" s="27"/>
      <c r="R625" s="27"/>
    </row>
    <row r="626" spans="1:18" ht="15.75" customHeight="1">
      <c r="A626" s="43"/>
      <c r="B626" s="28"/>
      <c r="C626" s="52"/>
      <c r="D626" s="52"/>
      <c r="E626" s="27"/>
      <c r="F626" s="120"/>
      <c r="G626" s="120"/>
      <c r="H626" s="120"/>
      <c r="I626" s="27"/>
      <c r="J626" s="43"/>
      <c r="K626" s="164"/>
      <c r="L626" s="27"/>
      <c r="M626" s="128"/>
      <c r="N626" s="27"/>
      <c r="O626" s="122"/>
      <c r="P626" s="27"/>
      <c r="Q626" s="27"/>
      <c r="R626" s="27"/>
    </row>
    <row r="627" spans="1:18" ht="15.75" customHeight="1">
      <c r="A627" s="43"/>
      <c r="B627" s="28"/>
      <c r="C627" s="52"/>
      <c r="D627" s="52"/>
      <c r="E627" s="27"/>
      <c r="F627" s="120"/>
      <c r="G627" s="120"/>
      <c r="H627" s="120"/>
      <c r="I627" s="27"/>
      <c r="J627" s="43"/>
      <c r="K627" s="164"/>
      <c r="L627" s="27"/>
      <c r="M627" s="128"/>
      <c r="N627" s="27"/>
      <c r="O627" s="122"/>
      <c r="P627" s="27"/>
      <c r="Q627" s="27"/>
      <c r="R627" s="27"/>
    </row>
    <row r="628" spans="1:18" ht="15.75" customHeight="1">
      <c r="A628" s="43"/>
      <c r="B628" s="28"/>
      <c r="C628" s="52"/>
      <c r="D628" s="52"/>
      <c r="E628" s="27"/>
      <c r="F628" s="120"/>
      <c r="G628" s="120"/>
      <c r="H628" s="120"/>
      <c r="I628" s="27"/>
      <c r="J628" s="43"/>
      <c r="K628" s="164"/>
      <c r="L628" s="27"/>
      <c r="M628" s="128"/>
      <c r="N628" s="27"/>
      <c r="O628" s="122"/>
      <c r="P628" s="27"/>
      <c r="Q628" s="27"/>
      <c r="R628" s="27"/>
    </row>
    <row r="629" spans="1:18" ht="15.75" customHeight="1">
      <c r="A629" s="43"/>
      <c r="B629" s="28"/>
      <c r="C629" s="52"/>
      <c r="D629" s="52"/>
      <c r="E629" s="27"/>
      <c r="F629" s="120"/>
      <c r="G629" s="120"/>
      <c r="H629" s="120"/>
      <c r="I629" s="27"/>
      <c r="J629" s="43"/>
      <c r="K629" s="164"/>
      <c r="L629" s="27"/>
      <c r="M629" s="128"/>
      <c r="N629" s="27"/>
      <c r="O629" s="122"/>
      <c r="P629" s="27"/>
      <c r="Q629" s="27"/>
      <c r="R629" s="27"/>
    </row>
    <row r="630" spans="1:18" ht="15.75" customHeight="1">
      <c r="A630" s="43"/>
      <c r="B630" s="28"/>
      <c r="C630" s="52"/>
      <c r="D630" s="52"/>
      <c r="E630" s="27"/>
      <c r="F630" s="120"/>
      <c r="G630" s="120"/>
      <c r="H630" s="120"/>
      <c r="I630" s="27"/>
      <c r="J630" s="43"/>
      <c r="K630" s="164"/>
      <c r="L630" s="27"/>
      <c r="M630" s="128"/>
      <c r="N630" s="27"/>
      <c r="O630" s="122"/>
      <c r="P630" s="27"/>
      <c r="Q630" s="27"/>
      <c r="R630" s="27"/>
    </row>
    <row r="631" spans="1:18" ht="15.75" customHeight="1">
      <c r="A631" s="43"/>
      <c r="B631" s="28"/>
      <c r="C631" s="52"/>
      <c r="D631" s="52"/>
      <c r="E631" s="27"/>
      <c r="F631" s="120"/>
      <c r="G631" s="120"/>
      <c r="H631" s="120"/>
      <c r="I631" s="27"/>
      <c r="J631" s="43"/>
      <c r="K631" s="164"/>
      <c r="L631" s="27"/>
      <c r="M631" s="128"/>
      <c r="N631" s="27"/>
      <c r="O631" s="122"/>
      <c r="P631" s="27"/>
      <c r="Q631" s="27"/>
      <c r="R631" s="27"/>
    </row>
    <row r="632" spans="1:18" ht="15.75" customHeight="1">
      <c r="A632" s="43"/>
      <c r="B632" s="28"/>
      <c r="C632" s="52"/>
      <c r="D632" s="52"/>
      <c r="E632" s="27"/>
      <c r="F632" s="120"/>
      <c r="G632" s="120"/>
      <c r="H632" s="120"/>
      <c r="I632" s="27"/>
      <c r="J632" s="43"/>
      <c r="K632" s="164"/>
      <c r="L632" s="27"/>
      <c r="M632" s="128"/>
      <c r="N632" s="27"/>
      <c r="O632" s="122"/>
      <c r="P632" s="27"/>
      <c r="Q632" s="27"/>
      <c r="R632" s="27"/>
    </row>
    <row r="633" spans="1:18" ht="15.75" customHeight="1">
      <c r="A633" s="43"/>
      <c r="B633" s="28"/>
      <c r="C633" s="52"/>
      <c r="D633" s="52"/>
      <c r="E633" s="27"/>
      <c r="F633" s="120"/>
      <c r="G633" s="120"/>
      <c r="H633" s="120"/>
      <c r="I633" s="27"/>
      <c r="J633" s="43"/>
      <c r="K633" s="164"/>
      <c r="L633" s="27"/>
      <c r="M633" s="128"/>
      <c r="N633" s="27"/>
      <c r="O633" s="122"/>
      <c r="P633" s="27"/>
      <c r="Q633" s="27"/>
      <c r="R633" s="27"/>
    </row>
    <row r="634" spans="1:18" ht="15.75" customHeight="1">
      <c r="A634" s="43"/>
      <c r="B634" s="28"/>
      <c r="C634" s="52"/>
      <c r="D634" s="52"/>
      <c r="E634" s="27"/>
      <c r="F634" s="120"/>
      <c r="G634" s="120"/>
      <c r="H634" s="120"/>
      <c r="I634" s="27"/>
      <c r="J634" s="43"/>
      <c r="K634" s="164"/>
      <c r="L634" s="27"/>
      <c r="M634" s="128"/>
      <c r="N634" s="27"/>
      <c r="O634" s="122"/>
      <c r="P634" s="27"/>
      <c r="Q634" s="27"/>
      <c r="R634" s="27"/>
    </row>
    <row r="635" spans="1:18" ht="15.75" customHeight="1">
      <c r="A635" s="43"/>
      <c r="B635" s="28"/>
      <c r="C635" s="52"/>
      <c r="D635" s="52"/>
      <c r="E635" s="27"/>
      <c r="F635" s="120"/>
      <c r="G635" s="120"/>
      <c r="H635" s="120"/>
      <c r="I635" s="27"/>
      <c r="J635" s="43"/>
      <c r="K635" s="164"/>
      <c r="L635" s="27"/>
      <c r="M635" s="128"/>
      <c r="N635" s="27"/>
      <c r="O635" s="122"/>
      <c r="P635" s="27"/>
      <c r="Q635" s="27"/>
      <c r="R635" s="27"/>
    </row>
    <row r="636" spans="1:18" ht="15.75" customHeight="1">
      <c r="A636" s="43"/>
      <c r="B636" s="28"/>
      <c r="C636" s="52"/>
      <c r="D636" s="52"/>
      <c r="E636" s="27"/>
      <c r="F636" s="120"/>
      <c r="G636" s="120"/>
      <c r="H636" s="120"/>
      <c r="I636" s="27"/>
      <c r="J636" s="43"/>
      <c r="K636" s="164"/>
      <c r="L636" s="27"/>
      <c r="M636" s="128"/>
      <c r="N636" s="27"/>
      <c r="O636" s="122"/>
      <c r="P636" s="27"/>
      <c r="Q636" s="27"/>
      <c r="R636" s="27"/>
    </row>
    <row r="637" spans="1:18" ht="15.75" customHeight="1">
      <c r="A637" s="43"/>
      <c r="B637" s="28"/>
      <c r="C637" s="52"/>
      <c r="D637" s="52"/>
      <c r="E637" s="27"/>
      <c r="F637" s="120"/>
      <c r="G637" s="120"/>
      <c r="H637" s="120"/>
      <c r="I637" s="27"/>
      <c r="J637" s="43"/>
      <c r="K637" s="164"/>
      <c r="L637" s="27"/>
      <c r="M637" s="128"/>
      <c r="N637" s="27"/>
      <c r="O637" s="122"/>
      <c r="P637" s="27"/>
      <c r="Q637" s="27"/>
      <c r="R637" s="27"/>
    </row>
    <row r="638" spans="1:18" ht="15.75" customHeight="1">
      <c r="A638" s="43"/>
      <c r="B638" s="28"/>
      <c r="C638" s="52"/>
      <c r="D638" s="52"/>
      <c r="E638" s="27"/>
      <c r="F638" s="120"/>
      <c r="G638" s="120"/>
      <c r="H638" s="120"/>
      <c r="I638" s="27"/>
      <c r="J638" s="43"/>
      <c r="K638" s="164"/>
      <c r="L638" s="27"/>
      <c r="M638" s="128"/>
      <c r="N638" s="27"/>
      <c r="O638" s="122"/>
      <c r="P638" s="27"/>
      <c r="Q638" s="27"/>
      <c r="R638" s="27"/>
    </row>
    <row r="639" spans="1:18" ht="15.75" customHeight="1">
      <c r="A639" s="43"/>
      <c r="B639" s="28"/>
      <c r="C639" s="52"/>
      <c r="D639" s="52"/>
      <c r="E639" s="27"/>
      <c r="F639" s="120"/>
      <c r="G639" s="120"/>
      <c r="H639" s="120"/>
      <c r="I639" s="27"/>
      <c r="J639" s="43"/>
      <c r="K639" s="164"/>
      <c r="L639" s="27"/>
      <c r="M639" s="128"/>
      <c r="N639" s="27"/>
      <c r="O639" s="122"/>
      <c r="P639" s="27"/>
      <c r="Q639" s="27"/>
      <c r="R639" s="27"/>
    </row>
    <row r="640" spans="1:18" ht="15.75" customHeight="1">
      <c r="A640" s="43"/>
      <c r="B640" s="28"/>
      <c r="C640" s="52"/>
      <c r="D640" s="52"/>
      <c r="E640" s="27"/>
      <c r="F640" s="120"/>
      <c r="G640" s="120"/>
      <c r="H640" s="120"/>
      <c r="I640" s="27"/>
      <c r="J640" s="43"/>
      <c r="K640" s="164"/>
      <c r="L640" s="27"/>
      <c r="M640" s="128"/>
      <c r="N640" s="27"/>
      <c r="O640" s="122"/>
      <c r="P640" s="27"/>
      <c r="Q640" s="27"/>
      <c r="R640" s="27"/>
    </row>
    <row r="641" spans="1:18" ht="15.75" customHeight="1">
      <c r="A641" s="43"/>
      <c r="B641" s="28"/>
      <c r="C641" s="52"/>
      <c r="D641" s="52"/>
      <c r="E641" s="27"/>
      <c r="F641" s="120"/>
      <c r="G641" s="120"/>
      <c r="H641" s="120"/>
      <c r="I641" s="27"/>
      <c r="J641" s="43"/>
      <c r="K641" s="164"/>
      <c r="L641" s="27"/>
      <c r="M641" s="128"/>
      <c r="N641" s="27"/>
      <c r="O641" s="122"/>
      <c r="P641" s="27"/>
      <c r="Q641" s="27"/>
      <c r="R641" s="27"/>
    </row>
    <row r="642" spans="1:18" ht="15.75" customHeight="1">
      <c r="A642" s="43"/>
      <c r="B642" s="28"/>
      <c r="C642" s="52"/>
      <c r="D642" s="52"/>
      <c r="E642" s="27"/>
      <c r="F642" s="120"/>
      <c r="G642" s="120"/>
      <c r="H642" s="120"/>
      <c r="I642" s="27"/>
      <c r="J642" s="43"/>
      <c r="K642" s="164"/>
      <c r="L642" s="27"/>
      <c r="M642" s="128"/>
      <c r="N642" s="27"/>
      <c r="O642" s="122"/>
      <c r="P642" s="27"/>
      <c r="Q642" s="27"/>
      <c r="R642" s="27"/>
    </row>
    <row r="643" spans="1:18" ht="15.75" customHeight="1">
      <c r="A643" s="43"/>
      <c r="B643" s="28"/>
      <c r="C643" s="52"/>
      <c r="D643" s="52"/>
      <c r="E643" s="27"/>
      <c r="F643" s="120"/>
      <c r="G643" s="120"/>
      <c r="H643" s="120"/>
      <c r="I643" s="27"/>
      <c r="J643" s="43"/>
      <c r="K643" s="164"/>
      <c r="L643" s="27"/>
      <c r="M643" s="128"/>
      <c r="N643" s="27"/>
      <c r="O643" s="122"/>
      <c r="P643" s="27"/>
      <c r="Q643" s="27"/>
      <c r="R643" s="27"/>
    </row>
    <row r="644" spans="1:18" ht="15.75" customHeight="1">
      <c r="A644" s="43"/>
      <c r="B644" s="28"/>
      <c r="C644" s="52"/>
      <c r="D644" s="52"/>
      <c r="E644" s="27"/>
      <c r="F644" s="120"/>
      <c r="G644" s="120"/>
      <c r="H644" s="120"/>
      <c r="I644" s="27"/>
      <c r="J644" s="43"/>
      <c r="K644" s="164"/>
      <c r="L644" s="27"/>
      <c r="M644" s="128"/>
      <c r="N644" s="27"/>
      <c r="O644" s="122"/>
      <c r="P644" s="27"/>
      <c r="Q644" s="27"/>
      <c r="R644" s="27"/>
    </row>
    <row r="645" spans="1:18" ht="15.75" customHeight="1">
      <c r="A645" s="43"/>
      <c r="B645" s="28"/>
      <c r="C645" s="52"/>
      <c r="D645" s="52"/>
      <c r="E645" s="27"/>
      <c r="F645" s="120"/>
      <c r="G645" s="120"/>
      <c r="H645" s="120"/>
      <c r="I645" s="27"/>
      <c r="J645" s="43"/>
      <c r="K645" s="164"/>
      <c r="L645" s="27"/>
      <c r="M645" s="128"/>
      <c r="N645" s="27"/>
      <c r="O645" s="122"/>
      <c r="P645" s="27"/>
      <c r="Q645" s="27"/>
      <c r="R645" s="27"/>
    </row>
    <row r="646" spans="1:18" ht="15.75" customHeight="1">
      <c r="A646" s="43"/>
      <c r="B646" s="28"/>
      <c r="C646" s="52"/>
      <c r="D646" s="52"/>
      <c r="E646" s="27"/>
      <c r="F646" s="120"/>
      <c r="G646" s="120"/>
      <c r="H646" s="120"/>
      <c r="I646" s="27"/>
      <c r="J646" s="43"/>
      <c r="K646" s="164"/>
      <c r="L646" s="27"/>
      <c r="M646" s="128"/>
      <c r="N646" s="27"/>
      <c r="O646" s="122"/>
      <c r="P646" s="27"/>
      <c r="Q646" s="27"/>
      <c r="R646" s="27"/>
    </row>
    <row r="647" spans="1:18" ht="15.75" customHeight="1">
      <c r="A647" s="43"/>
      <c r="B647" s="28"/>
      <c r="C647" s="52"/>
      <c r="D647" s="52"/>
      <c r="E647" s="27"/>
      <c r="F647" s="120"/>
      <c r="G647" s="120"/>
      <c r="H647" s="120"/>
      <c r="I647" s="27"/>
      <c r="J647" s="43"/>
      <c r="K647" s="164"/>
      <c r="L647" s="27"/>
      <c r="M647" s="128"/>
      <c r="N647" s="27"/>
      <c r="O647" s="122"/>
      <c r="P647" s="27"/>
      <c r="Q647" s="27"/>
      <c r="R647" s="27"/>
    </row>
    <row r="648" spans="1:18" ht="15.75" customHeight="1">
      <c r="A648" s="43"/>
      <c r="B648" s="28"/>
      <c r="C648" s="52"/>
      <c r="D648" s="52"/>
      <c r="E648" s="27"/>
      <c r="F648" s="120"/>
      <c r="G648" s="120"/>
      <c r="H648" s="120"/>
      <c r="I648" s="27"/>
      <c r="J648" s="43"/>
      <c r="K648" s="164"/>
      <c r="L648" s="27"/>
      <c r="M648" s="128"/>
      <c r="N648" s="27"/>
      <c r="O648" s="122"/>
      <c r="P648" s="27"/>
      <c r="Q648" s="27"/>
      <c r="R648" s="27"/>
    </row>
    <row r="649" spans="1:18" ht="15.75" customHeight="1">
      <c r="A649" s="43"/>
      <c r="B649" s="28"/>
      <c r="C649" s="52"/>
      <c r="D649" s="52"/>
      <c r="E649" s="27"/>
      <c r="F649" s="120"/>
      <c r="G649" s="120"/>
      <c r="H649" s="120"/>
      <c r="I649" s="27"/>
      <c r="J649" s="43"/>
      <c r="K649" s="164"/>
      <c r="L649" s="27"/>
      <c r="M649" s="128"/>
      <c r="N649" s="27"/>
      <c r="O649" s="122"/>
      <c r="P649" s="27"/>
      <c r="Q649" s="27"/>
      <c r="R649" s="27"/>
    </row>
    <row r="650" spans="1:18" ht="15.75" customHeight="1">
      <c r="A650" s="43"/>
      <c r="B650" s="28"/>
      <c r="C650" s="52"/>
      <c r="D650" s="52"/>
      <c r="E650" s="27"/>
      <c r="F650" s="120"/>
      <c r="G650" s="120"/>
      <c r="H650" s="120"/>
      <c r="I650" s="27"/>
      <c r="J650" s="43"/>
      <c r="K650" s="164"/>
      <c r="L650" s="27"/>
      <c r="M650" s="128"/>
      <c r="N650" s="27"/>
      <c r="O650" s="122"/>
      <c r="P650" s="27"/>
      <c r="Q650" s="27"/>
      <c r="R650" s="27"/>
    </row>
    <row r="651" spans="1:18" ht="15.75" customHeight="1">
      <c r="A651" s="43"/>
      <c r="B651" s="28"/>
      <c r="C651" s="52"/>
      <c r="D651" s="52"/>
      <c r="E651" s="27"/>
      <c r="F651" s="120"/>
      <c r="G651" s="120"/>
      <c r="H651" s="120"/>
      <c r="I651" s="27"/>
      <c r="J651" s="43"/>
      <c r="K651" s="164"/>
      <c r="L651" s="27"/>
      <c r="M651" s="128"/>
      <c r="N651" s="27"/>
      <c r="O651" s="122"/>
      <c r="P651" s="27"/>
      <c r="Q651" s="27"/>
      <c r="R651" s="27"/>
    </row>
    <row r="652" spans="1:18" ht="15.75" customHeight="1">
      <c r="B652" s="61"/>
      <c r="F652" s="14"/>
      <c r="G652" s="14"/>
      <c r="H652" s="14"/>
      <c r="K652" s="10"/>
      <c r="O652" s="115"/>
    </row>
    <row r="653" spans="1:18" ht="15.75" customHeight="1">
      <c r="B653" s="61"/>
      <c r="F653" s="14"/>
      <c r="G653" s="14"/>
      <c r="H653" s="14"/>
      <c r="K653" s="10"/>
      <c r="O653" s="115"/>
    </row>
    <row r="654" spans="1:18" ht="15.75" customHeight="1">
      <c r="B654" s="61"/>
      <c r="F654" s="14"/>
      <c r="G654" s="14"/>
      <c r="H654" s="14"/>
      <c r="K654" s="10"/>
      <c r="O654" s="115"/>
    </row>
    <row r="655" spans="1:18" ht="15.75" customHeight="1">
      <c r="B655" s="61"/>
      <c r="F655" s="14"/>
      <c r="G655" s="14"/>
      <c r="H655" s="14"/>
      <c r="K655" s="10"/>
      <c r="O655" s="115"/>
    </row>
    <row r="656" spans="1:18" ht="15.75" customHeight="1">
      <c r="B656" s="61"/>
      <c r="F656" s="14"/>
      <c r="G656" s="14"/>
      <c r="H656" s="14"/>
      <c r="K656" s="10"/>
      <c r="O656" s="115"/>
    </row>
    <row r="657" spans="2:15" ht="15.75" customHeight="1">
      <c r="B657" s="61"/>
      <c r="F657" s="14"/>
      <c r="G657" s="14"/>
      <c r="H657" s="14"/>
      <c r="K657" s="10"/>
      <c r="O657" s="115"/>
    </row>
    <row r="658" spans="2:15" ht="15.75" customHeight="1">
      <c r="B658" s="61"/>
      <c r="F658" s="14"/>
      <c r="G658" s="14"/>
      <c r="H658" s="14"/>
      <c r="K658" s="10"/>
      <c r="O658" s="115"/>
    </row>
    <row r="659" spans="2:15" ht="15.75" customHeight="1">
      <c r="B659" s="61"/>
      <c r="F659" s="14"/>
      <c r="G659" s="14"/>
      <c r="H659" s="14"/>
      <c r="K659" s="10"/>
      <c r="O659" s="115"/>
    </row>
    <row r="660" spans="2:15" ht="15.75" customHeight="1">
      <c r="B660" s="61"/>
      <c r="F660" s="14"/>
      <c r="G660" s="14"/>
      <c r="H660" s="14"/>
      <c r="K660" s="10"/>
      <c r="O660" s="115"/>
    </row>
    <row r="661" spans="2:15" ht="15.75" customHeight="1">
      <c r="B661" s="61"/>
      <c r="F661" s="14"/>
      <c r="G661" s="14"/>
      <c r="H661" s="14"/>
      <c r="K661" s="10"/>
      <c r="O661" s="115"/>
    </row>
    <row r="662" spans="2:15" ht="15.75" customHeight="1">
      <c r="B662" s="61"/>
      <c r="F662" s="14"/>
      <c r="G662" s="14"/>
      <c r="H662" s="14"/>
      <c r="K662" s="10"/>
      <c r="O662" s="115"/>
    </row>
    <row r="663" spans="2:15" ht="15.75" customHeight="1">
      <c r="B663" s="61"/>
      <c r="F663" s="14"/>
      <c r="G663" s="14"/>
      <c r="H663" s="14"/>
      <c r="K663" s="10"/>
      <c r="O663" s="115"/>
    </row>
    <row r="664" spans="2:15" ht="15.75" customHeight="1">
      <c r="B664" s="61"/>
      <c r="F664" s="14"/>
      <c r="G664" s="14"/>
      <c r="H664" s="14"/>
      <c r="K664" s="10"/>
      <c r="O664" s="115"/>
    </row>
    <row r="665" spans="2:15" ht="15.75" customHeight="1">
      <c r="B665" s="61"/>
      <c r="F665" s="14"/>
      <c r="G665" s="14"/>
      <c r="H665" s="14"/>
      <c r="K665" s="10"/>
      <c r="O665" s="115"/>
    </row>
    <row r="666" spans="2:15" ht="15.75" customHeight="1">
      <c r="B666" s="61"/>
      <c r="F666" s="14"/>
      <c r="G666" s="14"/>
      <c r="H666" s="14"/>
      <c r="K666" s="10"/>
      <c r="O666" s="115"/>
    </row>
    <row r="667" spans="2:15" ht="15.75" customHeight="1">
      <c r="B667" s="61"/>
      <c r="F667" s="14"/>
      <c r="G667" s="14"/>
      <c r="H667" s="14"/>
      <c r="K667" s="10"/>
      <c r="O667" s="115"/>
    </row>
    <row r="668" spans="2:15" ht="15.75" customHeight="1">
      <c r="B668" s="61"/>
      <c r="F668" s="14"/>
      <c r="G668" s="14"/>
      <c r="H668" s="14"/>
      <c r="K668" s="10"/>
      <c r="O668" s="115"/>
    </row>
    <row r="669" spans="2:15" ht="15.75" customHeight="1">
      <c r="B669" s="61"/>
      <c r="F669" s="14"/>
      <c r="G669" s="14"/>
      <c r="H669" s="14"/>
      <c r="K669" s="10"/>
      <c r="O669" s="115"/>
    </row>
    <row r="670" spans="2:15" ht="15.75" customHeight="1">
      <c r="B670" s="61"/>
      <c r="F670" s="14"/>
      <c r="G670" s="14"/>
      <c r="H670" s="14"/>
      <c r="K670" s="10"/>
      <c r="O670" s="115"/>
    </row>
    <row r="671" spans="2:15" ht="15.75" customHeight="1">
      <c r="B671" s="61"/>
      <c r="F671" s="14"/>
      <c r="G671" s="14"/>
      <c r="H671" s="14"/>
      <c r="K671" s="10"/>
      <c r="O671" s="115"/>
    </row>
    <row r="672" spans="2:15" ht="15.75" customHeight="1">
      <c r="B672" s="61"/>
      <c r="F672" s="14"/>
      <c r="G672" s="14"/>
      <c r="H672" s="14"/>
      <c r="K672" s="10"/>
      <c r="O672" s="115"/>
    </row>
    <row r="673" spans="2:15" ht="15.75" customHeight="1">
      <c r="B673" s="61"/>
      <c r="F673" s="14"/>
      <c r="G673" s="14"/>
      <c r="H673" s="14"/>
      <c r="K673" s="10"/>
      <c r="O673" s="115"/>
    </row>
    <row r="674" spans="2:15" ht="15.75" customHeight="1">
      <c r="B674" s="61"/>
      <c r="F674" s="14"/>
      <c r="G674" s="14"/>
      <c r="H674" s="14"/>
      <c r="K674" s="10"/>
      <c r="O674" s="115"/>
    </row>
    <row r="675" spans="2:15" ht="15.75" customHeight="1">
      <c r="B675" s="61"/>
      <c r="F675" s="14"/>
      <c r="G675" s="14"/>
      <c r="H675" s="14"/>
      <c r="K675" s="10"/>
      <c r="O675" s="115"/>
    </row>
    <row r="676" spans="2:15" ht="15.75" customHeight="1">
      <c r="B676" s="61"/>
      <c r="F676" s="14"/>
      <c r="G676" s="14"/>
      <c r="H676" s="14"/>
      <c r="K676" s="10"/>
      <c r="O676" s="115"/>
    </row>
    <row r="677" spans="2:15" ht="15.75" customHeight="1">
      <c r="B677" s="61"/>
      <c r="F677" s="14"/>
      <c r="G677" s="14"/>
      <c r="H677" s="14"/>
      <c r="K677" s="10"/>
      <c r="O677" s="115"/>
    </row>
    <row r="678" spans="2:15" ht="15.75" customHeight="1">
      <c r="B678" s="61"/>
      <c r="F678" s="14"/>
      <c r="G678" s="14"/>
      <c r="H678" s="14"/>
      <c r="K678" s="10"/>
      <c r="O678" s="115"/>
    </row>
    <row r="679" spans="2:15" ht="15.75" customHeight="1">
      <c r="B679" s="61"/>
      <c r="F679" s="14"/>
      <c r="G679" s="14"/>
      <c r="H679" s="14"/>
      <c r="K679" s="10"/>
      <c r="O679" s="115"/>
    </row>
    <row r="680" spans="2:15" ht="15.75" customHeight="1">
      <c r="B680" s="61"/>
      <c r="F680" s="14"/>
      <c r="G680" s="14"/>
      <c r="H680" s="14"/>
      <c r="K680" s="10"/>
      <c r="O680" s="115"/>
    </row>
    <row r="681" spans="2:15" ht="15.75" customHeight="1">
      <c r="B681" s="61"/>
      <c r="F681" s="14"/>
      <c r="G681" s="14"/>
      <c r="H681" s="14"/>
      <c r="K681" s="10"/>
      <c r="O681" s="115"/>
    </row>
    <row r="682" spans="2:15" ht="15.75" customHeight="1">
      <c r="B682" s="61"/>
      <c r="F682" s="14"/>
      <c r="G682" s="14"/>
      <c r="H682" s="14"/>
      <c r="K682" s="10"/>
      <c r="O682" s="115"/>
    </row>
    <row r="683" spans="2:15" ht="15.75" customHeight="1">
      <c r="B683" s="61"/>
      <c r="F683" s="14"/>
      <c r="G683" s="14"/>
      <c r="H683" s="14"/>
      <c r="K683" s="10"/>
      <c r="O683" s="115"/>
    </row>
    <row r="684" spans="2:15" ht="15.75" customHeight="1">
      <c r="B684" s="61"/>
      <c r="F684" s="14"/>
      <c r="G684" s="14"/>
      <c r="H684" s="14"/>
      <c r="K684" s="10"/>
      <c r="O684" s="115"/>
    </row>
    <row r="685" spans="2:15" ht="15.75" customHeight="1">
      <c r="B685" s="61"/>
      <c r="F685" s="14"/>
      <c r="G685" s="14"/>
      <c r="H685" s="14"/>
      <c r="K685" s="10"/>
      <c r="O685" s="115"/>
    </row>
    <row r="686" spans="2:15" ht="15.75" customHeight="1">
      <c r="B686" s="61"/>
      <c r="F686" s="14"/>
      <c r="G686" s="14"/>
      <c r="H686" s="14"/>
      <c r="K686" s="10"/>
      <c r="O686" s="115"/>
    </row>
    <row r="687" spans="2:15" ht="15.75" customHeight="1">
      <c r="B687" s="61"/>
      <c r="F687" s="14"/>
      <c r="G687" s="14"/>
      <c r="H687" s="14"/>
      <c r="K687" s="10"/>
      <c r="O687" s="115"/>
    </row>
    <row r="688" spans="2:15" ht="15.75" customHeight="1">
      <c r="B688" s="61"/>
      <c r="F688" s="14"/>
      <c r="G688" s="14"/>
      <c r="H688" s="14"/>
      <c r="K688" s="10"/>
      <c r="O688" s="115"/>
    </row>
    <row r="689" spans="2:15" ht="15.75" customHeight="1">
      <c r="B689" s="61"/>
      <c r="F689" s="14"/>
      <c r="G689" s="14"/>
      <c r="H689" s="14"/>
      <c r="K689" s="10"/>
      <c r="O689" s="115"/>
    </row>
    <row r="690" spans="2:15" ht="15.75" customHeight="1">
      <c r="B690" s="61"/>
      <c r="F690" s="14"/>
      <c r="G690" s="14"/>
      <c r="H690" s="14"/>
      <c r="K690" s="10"/>
      <c r="O690" s="115"/>
    </row>
    <row r="691" spans="2:15" ht="15.75" customHeight="1">
      <c r="B691" s="61"/>
      <c r="F691" s="14"/>
      <c r="G691" s="14"/>
      <c r="H691" s="14"/>
      <c r="K691" s="10"/>
      <c r="O691" s="115"/>
    </row>
    <row r="692" spans="2:15" ht="15.75" customHeight="1">
      <c r="B692" s="61"/>
      <c r="F692" s="14"/>
      <c r="G692" s="14"/>
      <c r="H692" s="14"/>
      <c r="K692" s="10"/>
      <c r="O692" s="115"/>
    </row>
    <row r="693" spans="2:15" ht="15.75" customHeight="1">
      <c r="B693" s="61"/>
      <c r="F693" s="14"/>
      <c r="G693" s="14"/>
      <c r="H693" s="14"/>
      <c r="K693" s="10"/>
      <c r="O693" s="115"/>
    </row>
    <row r="694" spans="2:15" ht="15.75" customHeight="1">
      <c r="B694" s="61"/>
      <c r="F694" s="14"/>
      <c r="G694" s="14"/>
      <c r="H694" s="14"/>
      <c r="K694" s="10"/>
      <c r="O694" s="115"/>
    </row>
    <row r="695" spans="2:15" ht="15.75" customHeight="1">
      <c r="B695" s="61"/>
      <c r="F695" s="14"/>
      <c r="G695" s="14"/>
      <c r="H695" s="14"/>
      <c r="K695" s="10"/>
      <c r="O695" s="115"/>
    </row>
    <row r="696" spans="2:15" ht="15.75" customHeight="1">
      <c r="B696" s="61"/>
      <c r="F696" s="14"/>
      <c r="G696" s="14"/>
      <c r="H696" s="14"/>
      <c r="K696" s="10"/>
      <c r="O696" s="115"/>
    </row>
    <row r="697" spans="2:15" ht="15.75" customHeight="1">
      <c r="B697" s="61"/>
      <c r="F697" s="14"/>
      <c r="G697" s="14"/>
      <c r="H697" s="14"/>
      <c r="K697" s="10"/>
      <c r="O697" s="115"/>
    </row>
    <row r="698" spans="2:15" ht="15.75" customHeight="1">
      <c r="B698" s="61"/>
      <c r="F698" s="14"/>
      <c r="G698" s="14"/>
      <c r="H698" s="14"/>
      <c r="K698" s="10"/>
      <c r="O698" s="115"/>
    </row>
    <row r="699" spans="2:15" ht="15.75" customHeight="1">
      <c r="B699" s="61"/>
      <c r="F699" s="14"/>
      <c r="G699" s="14"/>
      <c r="H699" s="14"/>
      <c r="K699" s="10"/>
      <c r="O699" s="115"/>
    </row>
    <row r="700" spans="2:15" ht="15.75" customHeight="1">
      <c r="B700" s="61"/>
      <c r="F700" s="14"/>
      <c r="G700" s="14"/>
      <c r="H700" s="14"/>
      <c r="K700" s="10"/>
      <c r="O700" s="115"/>
    </row>
    <row r="701" spans="2:15" ht="15.75" customHeight="1">
      <c r="B701" s="61"/>
      <c r="F701" s="14"/>
      <c r="G701" s="14"/>
      <c r="H701" s="14"/>
      <c r="K701" s="10"/>
      <c r="O701" s="115"/>
    </row>
    <row r="702" spans="2:15" ht="15.75" customHeight="1">
      <c r="B702" s="61"/>
      <c r="F702" s="14"/>
      <c r="G702" s="14"/>
      <c r="H702" s="14"/>
      <c r="K702" s="10"/>
      <c r="O702" s="115"/>
    </row>
    <row r="703" spans="2:15" ht="15.75" customHeight="1">
      <c r="B703" s="61"/>
      <c r="F703" s="14"/>
      <c r="G703" s="14"/>
      <c r="H703" s="14"/>
      <c r="K703" s="10"/>
      <c r="O703" s="115"/>
    </row>
    <row r="704" spans="2:15" ht="15.75" customHeight="1">
      <c r="B704" s="61"/>
      <c r="F704" s="14"/>
      <c r="G704" s="14"/>
      <c r="H704" s="14"/>
      <c r="K704" s="10"/>
      <c r="O704" s="115"/>
    </row>
    <row r="705" spans="2:15" ht="15.75" customHeight="1">
      <c r="B705" s="61"/>
      <c r="F705" s="14"/>
      <c r="G705" s="14"/>
      <c r="H705" s="14"/>
      <c r="K705" s="10"/>
      <c r="O705" s="115"/>
    </row>
    <row r="706" spans="2:15" ht="15.75" customHeight="1">
      <c r="B706" s="61"/>
      <c r="F706" s="14"/>
      <c r="G706" s="14"/>
      <c r="H706" s="14"/>
      <c r="K706" s="10"/>
      <c r="O706" s="115"/>
    </row>
    <row r="707" spans="2:15" ht="15.75" customHeight="1">
      <c r="B707" s="61"/>
      <c r="F707" s="14"/>
      <c r="G707" s="14"/>
      <c r="H707" s="14"/>
      <c r="K707" s="10"/>
      <c r="O707" s="115"/>
    </row>
    <row r="708" spans="2:15" ht="15.75" customHeight="1">
      <c r="B708" s="61"/>
      <c r="F708" s="14"/>
      <c r="G708" s="14"/>
      <c r="H708" s="14"/>
      <c r="K708" s="10"/>
      <c r="O708" s="115"/>
    </row>
    <row r="709" spans="2:15" ht="15.75" customHeight="1">
      <c r="B709" s="61"/>
      <c r="F709" s="14"/>
      <c r="G709" s="14"/>
      <c r="H709" s="14"/>
      <c r="K709" s="10"/>
      <c r="O709" s="115"/>
    </row>
    <row r="710" spans="2:15" ht="15.75" customHeight="1">
      <c r="B710" s="61"/>
      <c r="F710" s="14"/>
      <c r="G710" s="14"/>
      <c r="H710" s="14"/>
      <c r="K710" s="10"/>
      <c r="O710" s="115"/>
    </row>
    <row r="711" spans="2:15" ht="15.75" customHeight="1">
      <c r="B711" s="61"/>
      <c r="F711" s="14"/>
      <c r="G711" s="14"/>
      <c r="H711" s="14"/>
      <c r="K711" s="10"/>
      <c r="O711" s="115"/>
    </row>
    <row r="712" spans="2:15" ht="15.75" customHeight="1">
      <c r="B712" s="61"/>
      <c r="F712" s="14"/>
      <c r="G712" s="14"/>
      <c r="H712" s="14"/>
      <c r="K712" s="10"/>
      <c r="O712" s="115"/>
    </row>
    <row r="713" spans="2:15" ht="15.75" customHeight="1">
      <c r="B713" s="61"/>
      <c r="F713" s="14"/>
      <c r="G713" s="14"/>
      <c r="H713" s="14"/>
      <c r="K713" s="10"/>
      <c r="O713" s="115"/>
    </row>
    <row r="714" spans="2:15" ht="15.75" customHeight="1">
      <c r="B714" s="61"/>
      <c r="F714" s="14"/>
      <c r="G714" s="14"/>
      <c r="H714" s="14"/>
      <c r="K714" s="10"/>
      <c r="O714" s="115"/>
    </row>
    <row r="715" spans="2:15" ht="15.75" customHeight="1">
      <c r="B715" s="61"/>
      <c r="F715" s="14"/>
      <c r="G715" s="14"/>
      <c r="H715" s="14"/>
      <c r="K715" s="10"/>
      <c r="O715" s="115"/>
    </row>
    <row r="716" spans="2:15" ht="15.75" customHeight="1">
      <c r="B716" s="61"/>
      <c r="F716" s="14"/>
      <c r="G716" s="14"/>
      <c r="H716" s="14"/>
      <c r="K716" s="10"/>
      <c r="O716" s="115"/>
    </row>
    <row r="717" spans="2:15" ht="15.75" customHeight="1">
      <c r="B717" s="61"/>
      <c r="F717" s="14"/>
      <c r="G717" s="14"/>
      <c r="H717" s="14"/>
      <c r="K717" s="10"/>
      <c r="O717" s="115"/>
    </row>
    <row r="718" spans="2:15" ht="15.75" customHeight="1">
      <c r="B718" s="61"/>
      <c r="F718" s="14"/>
      <c r="G718" s="14"/>
      <c r="H718" s="14"/>
      <c r="K718" s="10"/>
      <c r="O718" s="115"/>
    </row>
    <row r="719" spans="2:15" ht="15.75" customHeight="1">
      <c r="B719" s="61"/>
      <c r="F719" s="14"/>
      <c r="G719" s="14"/>
      <c r="H719" s="14"/>
      <c r="K719" s="10"/>
      <c r="O719" s="115"/>
    </row>
    <row r="720" spans="2:15" ht="15.75" customHeight="1">
      <c r="B720" s="61"/>
      <c r="F720" s="14"/>
      <c r="G720" s="14"/>
      <c r="H720" s="14"/>
      <c r="K720" s="10"/>
      <c r="O720" s="115"/>
    </row>
    <row r="721" spans="2:15" ht="15.75" customHeight="1">
      <c r="B721" s="61"/>
      <c r="F721" s="14"/>
      <c r="G721" s="14"/>
      <c r="H721" s="14"/>
      <c r="K721" s="10"/>
      <c r="O721" s="115"/>
    </row>
    <row r="722" spans="2:15" ht="15.75" customHeight="1">
      <c r="B722" s="61"/>
      <c r="F722" s="14"/>
      <c r="G722" s="14"/>
      <c r="H722" s="14"/>
      <c r="K722" s="10"/>
      <c r="O722" s="115"/>
    </row>
    <row r="723" spans="2:15" ht="15.75" customHeight="1">
      <c r="B723" s="61"/>
      <c r="F723" s="14"/>
      <c r="G723" s="14"/>
      <c r="H723" s="14"/>
      <c r="K723" s="10"/>
      <c r="O723" s="115"/>
    </row>
    <row r="724" spans="2:15" ht="15.75" customHeight="1">
      <c r="B724" s="61"/>
      <c r="F724" s="14"/>
      <c r="G724" s="14"/>
      <c r="H724" s="14"/>
      <c r="K724" s="10"/>
      <c r="O724" s="115"/>
    </row>
    <row r="725" spans="2:15" ht="15.75" customHeight="1">
      <c r="B725" s="61"/>
      <c r="F725" s="14"/>
      <c r="G725" s="14"/>
      <c r="H725" s="14"/>
      <c r="K725" s="10"/>
      <c r="O725" s="115"/>
    </row>
    <row r="726" spans="2:15" ht="15.75" customHeight="1">
      <c r="B726" s="61"/>
      <c r="F726" s="14"/>
      <c r="G726" s="14"/>
      <c r="H726" s="14"/>
      <c r="K726" s="10"/>
      <c r="O726" s="115"/>
    </row>
    <row r="727" spans="2:15" ht="15.75" customHeight="1">
      <c r="B727" s="61"/>
      <c r="F727" s="14"/>
      <c r="G727" s="14"/>
      <c r="H727" s="14"/>
      <c r="K727" s="10"/>
      <c r="O727" s="115"/>
    </row>
    <row r="728" spans="2:15" ht="15.75" customHeight="1">
      <c r="B728" s="61"/>
      <c r="F728" s="14"/>
      <c r="G728" s="14"/>
      <c r="H728" s="14"/>
      <c r="K728" s="10"/>
      <c r="O728" s="115"/>
    </row>
    <row r="729" spans="2:15" ht="15.75" customHeight="1">
      <c r="B729" s="61"/>
      <c r="F729" s="14"/>
      <c r="G729" s="14"/>
      <c r="H729" s="14"/>
      <c r="K729" s="10"/>
      <c r="O729" s="115"/>
    </row>
    <row r="730" spans="2:15" ht="15.75" customHeight="1">
      <c r="B730" s="61"/>
      <c r="F730" s="14"/>
      <c r="G730" s="14"/>
      <c r="H730" s="14"/>
      <c r="K730" s="10"/>
      <c r="O730" s="115"/>
    </row>
    <row r="731" spans="2:15" ht="15.75" customHeight="1">
      <c r="B731" s="61"/>
      <c r="F731" s="14"/>
      <c r="G731" s="14"/>
      <c r="H731" s="14"/>
      <c r="K731" s="10"/>
      <c r="O731" s="115"/>
    </row>
    <row r="732" spans="2:15" ht="15.75" customHeight="1">
      <c r="B732" s="61"/>
      <c r="F732" s="14"/>
      <c r="G732" s="14"/>
      <c r="H732" s="14"/>
      <c r="K732" s="10"/>
      <c r="O732" s="115"/>
    </row>
    <row r="733" spans="2:15" ht="15.75" customHeight="1">
      <c r="B733" s="61"/>
      <c r="F733" s="14"/>
      <c r="G733" s="14"/>
      <c r="H733" s="14"/>
      <c r="K733" s="10"/>
      <c r="O733" s="115"/>
    </row>
    <row r="734" spans="2:15" ht="15.75" customHeight="1">
      <c r="B734" s="61"/>
      <c r="F734" s="14"/>
      <c r="G734" s="14"/>
      <c r="H734" s="14"/>
      <c r="K734" s="10"/>
      <c r="O734" s="115"/>
    </row>
    <row r="735" spans="2:15" ht="15.75" customHeight="1">
      <c r="B735" s="61"/>
      <c r="F735" s="14"/>
      <c r="G735" s="14"/>
      <c r="H735" s="14"/>
      <c r="K735" s="10"/>
      <c r="O735" s="115"/>
    </row>
    <row r="736" spans="2:15" ht="15.75" customHeight="1">
      <c r="B736" s="61"/>
      <c r="F736" s="14"/>
      <c r="G736" s="14"/>
      <c r="H736" s="14"/>
      <c r="K736" s="10"/>
      <c r="O736" s="115"/>
    </row>
    <row r="737" spans="2:15" ht="15.75" customHeight="1">
      <c r="B737" s="61"/>
      <c r="F737" s="14"/>
      <c r="G737" s="14"/>
      <c r="H737" s="14"/>
      <c r="K737" s="10"/>
      <c r="O737" s="115"/>
    </row>
    <row r="738" spans="2:15" ht="15.75" customHeight="1">
      <c r="B738" s="61"/>
      <c r="F738" s="14"/>
      <c r="G738" s="14"/>
      <c r="H738" s="14"/>
      <c r="K738" s="10"/>
      <c r="O738" s="115"/>
    </row>
    <row r="739" spans="2:15" ht="15.75" customHeight="1">
      <c r="B739" s="61"/>
      <c r="F739" s="14"/>
      <c r="G739" s="14"/>
      <c r="H739" s="14"/>
      <c r="K739" s="10"/>
      <c r="O739" s="115"/>
    </row>
    <row r="740" spans="2:15" ht="15.75" customHeight="1">
      <c r="B740" s="61"/>
      <c r="F740" s="14"/>
      <c r="G740" s="14"/>
      <c r="H740" s="14"/>
      <c r="K740" s="10"/>
      <c r="O740" s="115"/>
    </row>
    <row r="741" spans="2:15" ht="15.75" customHeight="1">
      <c r="B741" s="61"/>
      <c r="F741" s="14"/>
      <c r="G741" s="14"/>
      <c r="H741" s="14"/>
      <c r="K741" s="10"/>
      <c r="O741" s="115"/>
    </row>
    <row r="742" spans="2:15" ht="15.75" customHeight="1">
      <c r="B742" s="61"/>
      <c r="F742" s="14"/>
      <c r="G742" s="14"/>
      <c r="H742" s="14"/>
      <c r="K742" s="10"/>
      <c r="O742" s="115"/>
    </row>
    <row r="743" spans="2:15" ht="15.75" customHeight="1">
      <c r="B743" s="61"/>
      <c r="F743" s="14"/>
      <c r="G743" s="14"/>
      <c r="H743" s="14"/>
      <c r="K743" s="10"/>
      <c r="O743" s="115"/>
    </row>
    <row r="744" spans="2:15" ht="15.75" customHeight="1">
      <c r="B744" s="61"/>
      <c r="F744" s="14"/>
      <c r="G744" s="14"/>
      <c r="H744" s="14"/>
      <c r="K744" s="10"/>
      <c r="O744" s="115"/>
    </row>
    <row r="745" spans="2:15" ht="15.75" customHeight="1">
      <c r="B745" s="61"/>
      <c r="F745" s="14"/>
      <c r="G745" s="14"/>
      <c r="H745" s="14"/>
      <c r="K745" s="10"/>
      <c r="O745" s="115"/>
    </row>
    <row r="746" spans="2:15" ht="15.75" customHeight="1">
      <c r="B746" s="61"/>
      <c r="F746" s="14"/>
      <c r="G746" s="14"/>
      <c r="H746" s="14"/>
      <c r="K746" s="10"/>
      <c r="O746" s="115"/>
    </row>
    <row r="747" spans="2:15" ht="15.75" customHeight="1">
      <c r="B747" s="61"/>
      <c r="F747" s="14"/>
      <c r="G747" s="14"/>
      <c r="H747" s="14"/>
      <c r="K747" s="10"/>
      <c r="O747" s="115"/>
    </row>
    <row r="748" spans="2:15" ht="15.75" customHeight="1">
      <c r="B748" s="61"/>
      <c r="F748" s="14"/>
      <c r="G748" s="14"/>
      <c r="H748" s="14"/>
      <c r="K748" s="10"/>
      <c r="O748" s="115"/>
    </row>
    <row r="749" spans="2:15" ht="15.75" customHeight="1">
      <c r="B749" s="61"/>
      <c r="F749" s="14"/>
      <c r="G749" s="14"/>
      <c r="H749" s="14"/>
      <c r="K749" s="10"/>
      <c r="O749" s="115"/>
    </row>
    <row r="750" spans="2:15" ht="15.75" customHeight="1">
      <c r="B750" s="61"/>
      <c r="F750" s="14"/>
      <c r="G750" s="14"/>
      <c r="H750" s="14"/>
      <c r="K750" s="10"/>
      <c r="O750" s="115"/>
    </row>
    <row r="751" spans="2:15" ht="15.75" customHeight="1">
      <c r="B751" s="61"/>
      <c r="F751" s="14"/>
      <c r="G751" s="14"/>
      <c r="H751" s="14"/>
      <c r="K751" s="10"/>
      <c r="O751" s="115"/>
    </row>
    <row r="752" spans="2:15" ht="15.75" customHeight="1">
      <c r="B752" s="61"/>
      <c r="F752" s="14"/>
      <c r="G752" s="14"/>
      <c r="H752" s="14"/>
      <c r="K752" s="10"/>
      <c r="O752" s="115"/>
    </row>
    <row r="753" spans="2:15" ht="15.75" customHeight="1">
      <c r="B753" s="61"/>
      <c r="F753" s="14"/>
      <c r="G753" s="14"/>
      <c r="H753" s="14"/>
      <c r="K753" s="10"/>
      <c r="O753" s="115"/>
    </row>
    <row r="754" spans="2:15" ht="15.75" customHeight="1">
      <c r="B754" s="61"/>
      <c r="F754" s="14"/>
      <c r="G754" s="14"/>
      <c r="H754" s="14"/>
      <c r="K754" s="10"/>
      <c r="O754" s="115"/>
    </row>
    <row r="755" spans="2:15" ht="15.75" customHeight="1">
      <c r="B755" s="61"/>
      <c r="F755" s="14"/>
      <c r="G755" s="14"/>
      <c r="H755" s="14"/>
      <c r="K755" s="10"/>
      <c r="O755" s="115"/>
    </row>
    <row r="756" spans="2:15" ht="15.75" customHeight="1">
      <c r="B756" s="61"/>
      <c r="F756" s="14"/>
      <c r="G756" s="14"/>
      <c r="H756" s="14"/>
      <c r="K756" s="10"/>
      <c r="O756" s="115"/>
    </row>
    <row r="757" spans="2:15" ht="15.75" customHeight="1">
      <c r="B757" s="61"/>
      <c r="F757" s="14"/>
      <c r="G757" s="14"/>
      <c r="H757" s="14"/>
      <c r="K757" s="10"/>
      <c r="O757" s="115"/>
    </row>
    <row r="758" spans="2:15" ht="15.75" customHeight="1">
      <c r="B758" s="61"/>
      <c r="F758" s="14"/>
      <c r="G758" s="14"/>
      <c r="H758" s="14"/>
      <c r="K758" s="10"/>
      <c r="O758" s="115"/>
    </row>
    <row r="759" spans="2:15" ht="15.75" customHeight="1">
      <c r="B759" s="61"/>
      <c r="F759" s="14"/>
      <c r="G759" s="14"/>
      <c r="H759" s="14"/>
      <c r="K759" s="10"/>
      <c r="O759" s="115"/>
    </row>
    <row r="760" spans="2:15" ht="15.75" customHeight="1">
      <c r="B760" s="61"/>
      <c r="F760" s="14"/>
      <c r="G760" s="14"/>
      <c r="H760" s="14"/>
      <c r="K760" s="10"/>
      <c r="O760" s="115"/>
    </row>
    <row r="761" spans="2:15" ht="15.75" customHeight="1">
      <c r="B761" s="61"/>
      <c r="F761" s="14"/>
      <c r="G761" s="14"/>
      <c r="H761" s="14"/>
      <c r="K761" s="10"/>
      <c r="O761" s="115"/>
    </row>
    <row r="762" spans="2:15" ht="15.75" customHeight="1">
      <c r="B762" s="61"/>
      <c r="F762" s="14"/>
      <c r="G762" s="14"/>
      <c r="H762" s="14"/>
      <c r="K762" s="10"/>
      <c r="O762" s="115"/>
    </row>
    <row r="763" spans="2:15" ht="15.75" customHeight="1">
      <c r="B763" s="61"/>
      <c r="F763" s="14"/>
      <c r="G763" s="14"/>
      <c r="H763" s="14"/>
      <c r="K763" s="10"/>
      <c r="O763" s="115"/>
    </row>
    <row r="764" spans="2:15" ht="15.75" customHeight="1">
      <c r="B764" s="61"/>
      <c r="F764" s="14"/>
      <c r="G764" s="14"/>
      <c r="H764" s="14"/>
      <c r="K764" s="10"/>
      <c r="O764" s="115"/>
    </row>
    <row r="765" spans="2:15" ht="15.75" customHeight="1">
      <c r="B765" s="61"/>
      <c r="F765" s="14"/>
      <c r="G765" s="14"/>
      <c r="H765" s="14"/>
      <c r="K765" s="10"/>
      <c r="O765" s="115"/>
    </row>
    <row r="766" spans="2:15" ht="15.75" customHeight="1">
      <c r="B766" s="61"/>
      <c r="F766" s="14"/>
      <c r="G766" s="14"/>
      <c r="H766" s="14"/>
      <c r="K766" s="10"/>
      <c r="O766" s="115"/>
    </row>
    <row r="767" spans="2:15" ht="15.75" customHeight="1">
      <c r="B767" s="61"/>
      <c r="F767" s="14"/>
      <c r="G767" s="14"/>
      <c r="H767" s="14"/>
      <c r="K767" s="10"/>
      <c r="O767" s="115"/>
    </row>
    <row r="768" spans="2:15" ht="15.75" customHeight="1">
      <c r="B768" s="61"/>
      <c r="F768" s="14"/>
      <c r="G768" s="14"/>
      <c r="H768" s="14"/>
      <c r="K768" s="10"/>
      <c r="O768" s="115"/>
    </row>
    <row r="769" spans="2:15" ht="15.75" customHeight="1">
      <c r="B769" s="61"/>
      <c r="F769" s="14"/>
      <c r="G769" s="14"/>
      <c r="H769" s="14"/>
      <c r="K769" s="10"/>
      <c r="O769" s="115"/>
    </row>
    <row r="770" spans="2:15" ht="15.75" customHeight="1">
      <c r="B770" s="61"/>
      <c r="F770" s="14"/>
      <c r="G770" s="14"/>
      <c r="H770" s="14"/>
      <c r="K770" s="10"/>
      <c r="O770" s="115"/>
    </row>
    <row r="771" spans="2:15" ht="15.75" customHeight="1">
      <c r="B771" s="61"/>
      <c r="F771" s="14"/>
      <c r="G771" s="14"/>
      <c r="H771" s="14"/>
      <c r="K771" s="10"/>
      <c r="O771" s="115"/>
    </row>
    <row r="772" spans="2:15" ht="15.75" customHeight="1">
      <c r="B772" s="61"/>
      <c r="F772" s="14"/>
      <c r="G772" s="14"/>
      <c r="H772" s="14"/>
      <c r="K772" s="10"/>
      <c r="O772" s="115"/>
    </row>
    <row r="773" spans="2:15" ht="15.75" customHeight="1">
      <c r="B773" s="61"/>
      <c r="F773" s="14"/>
      <c r="G773" s="14"/>
      <c r="H773" s="14"/>
      <c r="K773" s="10"/>
      <c r="O773" s="115"/>
    </row>
    <row r="774" spans="2:15" ht="15.75" customHeight="1">
      <c r="B774" s="61"/>
      <c r="F774" s="14"/>
      <c r="G774" s="14"/>
      <c r="H774" s="14"/>
      <c r="K774" s="10"/>
      <c r="O774" s="115"/>
    </row>
    <row r="775" spans="2:15" ht="15.75" customHeight="1">
      <c r="B775" s="61"/>
      <c r="F775" s="14"/>
      <c r="G775" s="14"/>
      <c r="H775" s="14"/>
      <c r="K775" s="10"/>
      <c r="O775" s="115"/>
    </row>
    <row r="776" spans="2:15" ht="15.75" customHeight="1">
      <c r="B776" s="61"/>
      <c r="F776" s="14"/>
      <c r="G776" s="14"/>
      <c r="H776" s="14"/>
      <c r="K776" s="10"/>
      <c r="O776" s="115"/>
    </row>
    <row r="777" spans="2:15" ht="15.75" customHeight="1">
      <c r="B777" s="61"/>
      <c r="F777" s="14"/>
      <c r="G777" s="14"/>
      <c r="H777" s="14"/>
      <c r="K777" s="10"/>
      <c r="O777" s="115"/>
    </row>
    <row r="778" spans="2:15" ht="15.75" customHeight="1">
      <c r="B778" s="61"/>
      <c r="F778" s="14"/>
      <c r="G778" s="14"/>
      <c r="H778" s="14"/>
      <c r="K778" s="10"/>
      <c r="O778" s="115"/>
    </row>
    <row r="779" spans="2:15" ht="15.75" customHeight="1">
      <c r="B779" s="61"/>
      <c r="F779" s="14"/>
      <c r="G779" s="14"/>
      <c r="H779" s="14"/>
      <c r="K779" s="10"/>
      <c r="O779" s="115"/>
    </row>
    <row r="780" spans="2:15" ht="15.75" customHeight="1">
      <c r="B780" s="61"/>
      <c r="F780" s="14"/>
      <c r="G780" s="14"/>
      <c r="H780" s="14"/>
      <c r="K780" s="10"/>
      <c r="O780" s="115"/>
    </row>
    <row r="781" spans="2:15" ht="15.75" customHeight="1">
      <c r="B781" s="61"/>
      <c r="F781" s="14"/>
      <c r="G781" s="14"/>
      <c r="H781" s="14"/>
      <c r="K781" s="10"/>
      <c r="O781" s="115"/>
    </row>
    <row r="782" spans="2:15" ht="15.75" customHeight="1">
      <c r="B782" s="61"/>
      <c r="F782" s="14"/>
      <c r="G782" s="14"/>
      <c r="H782" s="14"/>
      <c r="K782" s="10"/>
      <c r="O782" s="115"/>
    </row>
    <row r="783" spans="2:15" ht="15.75" customHeight="1">
      <c r="B783" s="61"/>
      <c r="F783" s="14"/>
      <c r="G783" s="14"/>
      <c r="H783" s="14"/>
      <c r="K783" s="10"/>
      <c r="O783" s="115"/>
    </row>
    <row r="784" spans="2:15" ht="15.75" customHeight="1">
      <c r="B784" s="61"/>
      <c r="F784" s="14"/>
      <c r="G784" s="14"/>
      <c r="H784" s="14"/>
      <c r="K784" s="10"/>
      <c r="O784" s="115"/>
    </row>
    <row r="785" spans="2:15" ht="15.75" customHeight="1">
      <c r="B785" s="61"/>
      <c r="F785" s="14"/>
      <c r="G785" s="14"/>
      <c r="H785" s="14"/>
      <c r="K785" s="10"/>
      <c r="O785" s="115"/>
    </row>
    <row r="786" spans="2:15" ht="15.75" customHeight="1">
      <c r="B786" s="61"/>
      <c r="F786" s="14"/>
      <c r="G786" s="14"/>
      <c r="H786" s="14"/>
      <c r="K786" s="10"/>
      <c r="O786" s="115"/>
    </row>
    <row r="787" spans="2:15" ht="15.75" customHeight="1">
      <c r="B787" s="61"/>
      <c r="F787" s="14"/>
      <c r="G787" s="14"/>
      <c r="H787" s="14"/>
      <c r="K787" s="10"/>
      <c r="O787" s="115"/>
    </row>
    <row r="788" spans="2:15" ht="15.75" customHeight="1">
      <c r="B788" s="61"/>
      <c r="F788" s="14"/>
      <c r="G788" s="14"/>
      <c r="H788" s="14"/>
      <c r="K788" s="10"/>
      <c r="O788" s="115"/>
    </row>
    <row r="789" spans="2:15" ht="15.75" customHeight="1">
      <c r="B789" s="61"/>
      <c r="F789" s="14"/>
      <c r="G789" s="14"/>
      <c r="H789" s="14"/>
      <c r="K789" s="10"/>
      <c r="O789" s="115"/>
    </row>
    <row r="790" spans="2:15" ht="15.75" customHeight="1">
      <c r="B790" s="61"/>
      <c r="F790" s="14"/>
      <c r="G790" s="14"/>
      <c r="H790" s="14"/>
      <c r="K790" s="10"/>
      <c r="O790" s="115"/>
    </row>
    <row r="791" spans="2:15" ht="15.75" customHeight="1">
      <c r="B791" s="61"/>
      <c r="F791" s="14"/>
      <c r="G791" s="14"/>
      <c r="H791" s="14"/>
      <c r="K791" s="10"/>
      <c r="O791" s="115"/>
    </row>
    <row r="792" spans="2:15" ht="15.75" customHeight="1">
      <c r="B792" s="61"/>
      <c r="F792" s="14"/>
      <c r="G792" s="14"/>
      <c r="H792" s="14"/>
      <c r="K792" s="10"/>
      <c r="O792" s="115"/>
    </row>
    <row r="793" spans="2:15" ht="15.75" customHeight="1">
      <c r="B793" s="61"/>
      <c r="F793" s="14"/>
      <c r="G793" s="14"/>
      <c r="H793" s="14"/>
      <c r="K793" s="10"/>
      <c r="O793" s="115"/>
    </row>
    <row r="794" spans="2:15" ht="15.75" customHeight="1">
      <c r="B794" s="61"/>
      <c r="F794" s="14"/>
      <c r="G794" s="14"/>
      <c r="H794" s="14"/>
      <c r="K794" s="10"/>
      <c r="O794" s="115"/>
    </row>
    <row r="795" spans="2:15" ht="15.75" customHeight="1">
      <c r="B795" s="61"/>
      <c r="F795" s="14"/>
      <c r="G795" s="14"/>
      <c r="H795" s="14"/>
      <c r="K795" s="10"/>
      <c r="O795" s="115"/>
    </row>
    <row r="796" spans="2:15" ht="15.75" customHeight="1">
      <c r="B796" s="61"/>
      <c r="F796" s="14"/>
      <c r="G796" s="14"/>
      <c r="H796" s="14"/>
      <c r="K796" s="10"/>
      <c r="O796" s="115"/>
    </row>
    <row r="797" spans="2:15" ht="15.75" customHeight="1">
      <c r="B797" s="61"/>
      <c r="F797" s="14"/>
      <c r="G797" s="14"/>
      <c r="H797" s="14"/>
      <c r="K797" s="10"/>
      <c r="O797" s="115"/>
    </row>
    <row r="798" spans="2:15" ht="15.75" customHeight="1">
      <c r="B798" s="61"/>
      <c r="F798" s="14"/>
      <c r="G798" s="14"/>
      <c r="H798" s="14"/>
      <c r="K798" s="10"/>
      <c r="O798" s="115"/>
    </row>
    <row r="799" spans="2:15" ht="15.75" customHeight="1">
      <c r="B799" s="61"/>
      <c r="F799" s="14"/>
      <c r="G799" s="14"/>
      <c r="H799" s="14"/>
      <c r="K799" s="10"/>
      <c r="O799" s="115"/>
    </row>
    <row r="800" spans="2:15" ht="15.75" customHeight="1">
      <c r="B800" s="61"/>
      <c r="F800" s="14"/>
      <c r="G800" s="14"/>
      <c r="H800" s="14"/>
      <c r="K800" s="10"/>
      <c r="O800" s="115"/>
    </row>
    <row r="801" spans="2:15" ht="15.75" customHeight="1">
      <c r="B801" s="61"/>
      <c r="F801" s="14"/>
      <c r="G801" s="14"/>
      <c r="H801" s="14"/>
      <c r="K801" s="10"/>
      <c r="O801" s="115"/>
    </row>
    <row r="802" spans="2:15" ht="15.75" customHeight="1">
      <c r="B802" s="61"/>
      <c r="F802" s="14"/>
      <c r="G802" s="14"/>
      <c r="H802" s="14"/>
      <c r="K802" s="10"/>
      <c r="O802" s="115"/>
    </row>
    <row r="803" spans="2:15" ht="15.75" customHeight="1">
      <c r="B803" s="61"/>
      <c r="F803" s="14"/>
      <c r="G803" s="14"/>
      <c r="H803" s="14"/>
      <c r="K803" s="10"/>
      <c r="O803" s="115"/>
    </row>
    <row r="804" spans="2:15" ht="15.75" customHeight="1">
      <c r="B804" s="61"/>
      <c r="F804" s="14"/>
      <c r="G804" s="14"/>
      <c r="H804" s="14"/>
      <c r="K804" s="10"/>
      <c r="O804" s="115"/>
    </row>
    <row r="805" spans="2:15" ht="15.75" customHeight="1">
      <c r="B805" s="61"/>
      <c r="F805" s="14"/>
      <c r="G805" s="14"/>
      <c r="H805" s="14"/>
      <c r="K805" s="10"/>
      <c r="O805" s="115"/>
    </row>
    <row r="806" spans="2:15" ht="15.75" customHeight="1">
      <c r="B806" s="61"/>
      <c r="F806" s="14"/>
      <c r="G806" s="14"/>
      <c r="H806" s="14"/>
      <c r="K806" s="10"/>
      <c r="O806" s="115"/>
    </row>
    <row r="807" spans="2:15" ht="15.75" customHeight="1">
      <c r="B807" s="61"/>
      <c r="F807" s="14"/>
      <c r="G807" s="14"/>
      <c r="H807" s="14"/>
      <c r="K807" s="10"/>
      <c r="O807" s="115"/>
    </row>
    <row r="808" spans="2:15" ht="15.75" customHeight="1">
      <c r="B808" s="61"/>
      <c r="F808" s="14"/>
      <c r="G808" s="14"/>
      <c r="H808" s="14"/>
      <c r="K808" s="10"/>
      <c r="O808" s="115"/>
    </row>
    <row r="809" spans="2:15" ht="15.75" customHeight="1">
      <c r="B809" s="61"/>
      <c r="F809" s="14"/>
      <c r="G809" s="14"/>
      <c r="H809" s="14"/>
      <c r="K809" s="10"/>
      <c r="O809" s="115"/>
    </row>
    <row r="810" spans="2:15" ht="15.75" customHeight="1">
      <c r="B810" s="61"/>
      <c r="F810" s="14"/>
      <c r="G810" s="14"/>
      <c r="H810" s="14"/>
      <c r="K810" s="10"/>
      <c r="O810" s="115"/>
    </row>
    <row r="811" spans="2:15" ht="15.75" customHeight="1">
      <c r="B811" s="61"/>
      <c r="F811" s="14"/>
      <c r="G811" s="14"/>
      <c r="H811" s="14"/>
      <c r="K811" s="10"/>
      <c r="O811" s="115"/>
    </row>
    <row r="812" spans="2:15" ht="15.75" customHeight="1">
      <c r="B812" s="61"/>
      <c r="F812" s="14"/>
      <c r="G812" s="14"/>
      <c r="H812" s="14"/>
      <c r="K812" s="10"/>
      <c r="O812" s="115"/>
    </row>
    <row r="813" spans="2:15" ht="15.75" customHeight="1">
      <c r="B813" s="61"/>
      <c r="F813" s="14"/>
      <c r="G813" s="14"/>
      <c r="H813" s="14"/>
      <c r="K813" s="10"/>
      <c r="O813" s="115"/>
    </row>
    <row r="814" spans="2:15" ht="15.75" customHeight="1">
      <c r="B814" s="61"/>
      <c r="F814" s="14"/>
      <c r="G814" s="14"/>
      <c r="H814" s="14"/>
      <c r="K814" s="10"/>
      <c r="O814" s="115"/>
    </row>
    <row r="815" spans="2:15" ht="15.75" customHeight="1">
      <c r="B815" s="61"/>
      <c r="F815" s="14"/>
      <c r="G815" s="14"/>
      <c r="H815" s="14"/>
      <c r="K815" s="10"/>
      <c r="O815" s="115"/>
    </row>
    <row r="816" spans="2:15" ht="15.75" customHeight="1">
      <c r="B816" s="61"/>
      <c r="F816" s="14"/>
      <c r="G816" s="14"/>
      <c r="H816" s="14"/>
      <c r="K816" s="10"/>
      <c r="O816" s="115"/>
    </row>
    <row r="817" spans="2:15" ht="15.75" customHeight="1">
      <c r="B817" s="61"/>
      <c r="F817" s="14"/>
      <c r="G817" s="14"/>
      <c r="H817" s="14"/>
      <c r="K817" s="10"/>
      <c r="O817" s="115"/>
    </row>
    <row r="818" spans="2:15" ht="15.75" customHeight="1">
      <c r="B818" s="61"/>
      <c r="F818" s="14"/>
      <c r="G818" s="14"/>
      <c r="H818" s="14"/>
      <c r="K818" s="10"/>
      <c r="O818" s="115"/>
    </row>
    <row r="819" spans="2:15" ht="15.75" customHeight="1">
      <c r="B819" s="61"/>
      <c r="F819" s="14"/>
      <c r="G819" s="14"/>
      <c r="H819" s="14"/>
      <c r="K819" s="10"/>
      <c r="O819" s="115"/>
    </row>
    <row r="820" spans="2:15" ht="15.75" customHeight="1">
      <c r="B820" s="61"/>
      <c r="F820" s="14"/>
      <c r="G820" s="14"/>
      <c r="H820" s="14"/>
      <c r="K820" s="10"/>
      <c r="O820" s="115"/>
    </row>
    <row r="821" spans="2:15" ht="15.75" customHeight="1">
      <c r="B821" s="61"/>
      <c r="F821" s="14"/>
      <c r="G821" s="14"/>
      <c r="H821" s="14"/>
      <c r="K821" s="10"/>
      <c r="O821" s="115"/>
    </row>
    <row r="822" spans="2:15" ht="15.75" customHeight="1">
      <c r="B822" s="61"/>
      <c r="F822" s="14"/>
      <c r="G822" s="14"/>
      <c r="H822" s="14"/>
      <c r="K822" s="10"/>
      <c r="O822" s="115"/>
    </row>
    <row r="823" spans="2:15" ht="15.75" customHeight="1">
      <c r="B823" s="61"/>
      <c r="F823" s="14"/>
      <c r="G823" s="14"/>
      <c r="H823" s="14"/>
      <c r="K823" s="10"/>
      <c r="O823" s="115"/>
    </row>
    <row r="824" spans="2:15" ht="15.75" customHeight="1">
      <c r="B824" s="61"/>
      <c r="F824" s="14"/>
      <c r="G824" s="14"/>
      <c r="H824" s="14"/>
      <c r="K824" s="10"/>
      <c r="O824" s="115"/>
    </row>
    <row r="825" spans="2:15" ht="15.75" customHeight="1">
      <c r="B825" s="61"/>
      <c r="F825" s="14"/>
      <c r="G825" s="14"/>
      <c r="H825" s="14"/>
      <c r="K825" s="10"/>
      <c r="O825" s="115"/>
    </row>
    <row r="826" spans="2:15" ht="15.75" customHeight="1">
      <c r="B826" s="61"/>
      <c r="F826" s="14"/>
      <c r="G826" s="14"/>
      <c r="H826" s="14"/>
      <c r="K826" s="10"/>
      <c r="O826" s="115"/>
    </row>
    <row r="827" spans="2:15" ht="15.75" customHeight="1">
      <c r="B827" s="61"/>
      <c r="F827" s="14"/>
      <c r="G827" s="14"/>
      <c r="H827" s="14"/>
      <c r="K827" s="10"/>
      <c r="O827" s="115"/>
    </row>
    <row r="828" spans="2:15" ht="15.75" customHeight="1">
      <c r="B828" s="61"/>
      <c r="F828" s="14"/>
      <c r="G828" s="14"/>
      <c r="H828" s="14"/>
      <c r="K828" s="10"/>
      <c r="O828" s="115"/>
    </row>
    <row r="829" spans="2:15" ht="15.75" customHeight="1">
      <c r="B829" s="61"/>
      <c r="F829" s="14"/>
      <c r="G829" s="14"/>
      <c r="H829" s="14"/>
      <c r="K829" s="10"/>
      <c r="O829" s="115"/>
    </row>
    <row r="830" spans="2:15" ht="15.75" customHeight="1">
      <c r="B830" s="61"/>
      <c r="F830" s="14"/>
      <c r="G830" s="14"/>
      <c r="H830" s="14"/>
      <c r="K830" s="10"/>
      <c r="O830" s="115"/>
    </row>
    <row r="831" spans="2:15" ht="15.75" customHeight="1">
      <c r="B831" s="61"/>
      <c r="F831" s="14"/>
      <c r="G831" s="14"/>
      <c r="H831" s="14"/>
      <c r="K831" s="10"/>
      <c r="O831" s="115"/>
    </row>
    <row r="832" spans="2:15" ht="15.75" customHeight="1">
      <c r="B832" s="61"/>
      <c r="F832" s="14"/>
      <c r="G832" s="14"/>
      <c r="H832" s="14"/>
      <c r="K832" s="10"/>
      <c r="O832" s="115"/>
    </row>
    <row r="833" spans="2:15" ht="15.75" customHeight="1">
      <c r="B833" s="61"/>
      <c r="F833" s="14"/>
      <c r="G833" s="14"/>
      <c r="H833" s="14"/>
      <c r="K833" s="10"/>
      <c r="O833" s="115"/>
    </row>
    <row r="834" spans="2:15" ht="15.75" customHeight="1">
      <c r="B834" s="61"/>
      <c r="F834" s="14"/>
      <c r="G834" s="14"/>
      <c r="H834" s="14"/>
      <c r="K834" s="10"/>
      <c r="O834" s="115"/>
    </row>
    <row r="835" spans="2:15" ht="15.75" customHeight="1">
      <c r="B835" s="61"/>
      <c r="F835" s="14"/>
      <c r="G835" s="14"/>
      <c r="H835" s="14"/>
      <c r="K835" s="10"/>
      <c r="O835" s="115"/>
    </row>
    <row r="836" spans="2:15" ht="15.75" customHeight="1">
      <c r="B836" s="61"/>
      <c r="F836" s="14"/>
      <c r="G836" s="14"/>
      <c r="H836" s="14"/>
      <c r="K836" s="10"/>
      <c r="O836" s="115"/>
    </row>
    <row r="837" spans="2:15" ht="15.75" customHeight="1">
      <c r="B837" s="61"/>
      <c r="F837" s="14"/>
      <c r="G837" s="14"/>
      <c r="H837" s="14"/>
      <c r="K837" s="10"/>
      <c r="O837" s="115"/>
    </row>
    <row r="838" spans="2:15" ht="15.75" customHeight="1">
      <c r="B838" s="61"/>
      <c r="F838" s="14"/>
      <c r="G838" s="14"/>
      <c r="H838" s="14"/>
      <c r="K838" s="10"/>
      <c r="O838" s="115"/>
    </row>
    <row r="839" spans="2:15" ht="15.75" customHeight="1">
      <c r="B839" s="61"/>
      <c r="F839" s="14"/>
      <c r="G839" s="14"/>
      <c r="H839" s="14"/>
      <c r="K839" s="10"/>
      <c r="O839" s="115"/>
    </row>
    <row r="840" spans="2:15" ht="15.75" customHeight="1">
      <c r="B840" s="61"/>
      <c r="F840" s="14"/>
      <c r="G840" s="14"/>
      <c r="H840" s="14"/>
      <c r="K840" s="10"/>
      <c r="O840" s="115"/>
    </row>
    <row r="841" spans="2:15" ht="15.75" customHeight="1">
      <c r="B841" s="61"/>
      <c r="F841" s="14"/>
      <c r="G841" s="14"/>
      <c r="H841" s="14"/>
      <c r="K841" s="10"/>
      <c r="O841" s="115"/>
    </row>
    <row r="842" spans="2:15" ht="15.75" customHeight="1">
      <c r="B842" s="61"/>
      <c r="F842" s="14"/>
      <c r="G842" s="14"/>
      <c r="H842" s="14"/>
      <c r="K842" s="10"/>
      <c r="O842" s="115"/>
    </row>
    <row r="843" spans="2:15" ht="15.75" customHeight="1">
      <c r="B843" s="61"/>
      <c r="F843" s="14"/>
      <c r="G843" s="14"/>
      <c r="H843" s="14"/>
      <c r="K843" s="10"/>
      <c r="O843" s="115"/>
    </row>
    <row r="844" spans="2:15" ht="15.75" customHeight="1">
      <c r="B844" s="61"/>
      <c r="F844" s="14"/>
      <c r="G844" s="14"/>
      <c r="H844" s="14"/>
      <c r="K844" s="10"/>
      <c r="O844" s="115"/>
    </row>
    <row r="845" spans="2:15" ht="15.75" customHeight="1">
      <c r="B845" s="61"/>
      <c r="F845" s="14"/>
      <c r="G845" s="14"/>
      <c r="H845" s="14"/>
      <c r="K845" s="10"/>
      <c r="O845" s="115"/>
    </row>
    <row r="846" spans="2:15" ht="15.75" customHeight="1">
      <c r="B846" s="61"/>
      <c r="F846" s="14"/>
      <c r="G846" s="14"/>
      <c r="H846" s="14"/>
      <c r="K846" s="10"/>
      <c r="O846" s="115"/>
    </row>
    <row r="847" spans="2:15" ht="15.75" customHeight="1">
      <c r="B847" s="61"/>
      <c r="F847" s="14"/>
      <c r="G847" s="14"/>
      <c r="H847" s="14"/>
      <c r="K847" s="10"/>
      <c r="O847" s="115"/>
    </row>
    <row r="848" spans="2:15" ht="15.75" customHeight="1">
      <c r="B848" s="61"/>
      <c r="F848" s="14"/>
      <c r="G848" s="14"/>
      <c r="H848" s="14"/>
      <c r="K848" s="10"/>
      <c r="O848" s="115"/>
    </row>
    <row r="849" spans="2:15" ht="15.75" customHeight="1">
      <c r="B849" s="61"/>
      <c r="F849" s="14"/>
      <c r="G849" s="14"/>
      <c r="H849" s="14"/>
      <c r="K849" s="10"/>
      <c r="O849" s="115"/>
    </row>
    <row r="850" spans="2:15" ht="15.75" customHeight="1">
      <c r="B850" s="61"/>
      <c r="F850" s="14"/>
      <c r="G850" s="14"/>
      <c r="H850" s="14"/>
      <c r="K850" s="10"/>
      <c r="O850" s="115"/>
    </row>
    <row r="851" spans="2:15" ht="15.75" customHeight="1">
      <c r="B851" s="61"/>
      <c r="F851" s="14"/>
      <c r="G851" s="14"/>
      <c r="H851" s="14"/>
      <c r="K851" s="10"/>
      <c r="O851" s="115"/>
    </row>
    <row r="852" spans="2:15" ht="15.75" customHeight="1">
      <c r="B852" s="61"/>
      <c r="F852" s="14"/>
      <c r="G852" s="14"/>
      <c r="H852" s="14"/>
      <c r="K852" s="10"/>
      <c r="O852" s="115"/>
    </row>
    <row r="853" spans="2:15" ht="15.75" customHeight="1">
      <c r="B853" s="61"/>
      <c r="F853" s="14"/>
      <c r="G853" s="14"/>
      <c r="H853" s="14"/>
      <c r="K853" s="10"/>
      <c r="O853" s="115"/>
    </row>
    <row r="854" spans="2:15" ht="15.75" customHeight="1">
      <c r="B854" s="61"/>
      <c r="F854" s="14"/>
      <c r="G854" s="14"/>
      <c r="H854" s="14"/>
      <c r="K854" s="10"/>
      <c r="O854" s="115"/>
    </row>
    <row r="855" spans="2:15" ht="15.75" customHeight="1">
      <c r="B855" s="61"/>
      <c r="F855" s="14"/>
      <c r="G855" s="14"/>
      <c r="H855" s="14"/>
      <c r="K855" s="10"/>
      <c r="O855" s="115"/>
    </row>
    <row r="856" spans="2:15" ht="15.75" customHeight="1">
      <c r="B856" s="61"/>
      <c r="F856" s="14"/>
      <c r="G856" s="14"/>
      <c r="H856" s="14"/>
      <c r="K856" s="10"/>
      <c r="O856" s="115"/>
    </row>
    <row r="857" spans="2:15" ht="15.75" customHeight="1">
      <c r="B857" s="61"/>
      <c r="F857" s="14"/>
      <c r="G857" s="14"/>
      <c r="H857" s="14"/>
      <c r="K857" s="10"/>
      <c r="O857" s="115"/>
    </row>
    <row r="858" spans="2:15" ht="15.75" customHeight="1">
      <c r="B858" s="61"/>
      <c r="F858" s="14"/>
      <c r="G858" s="14"/>
      <c r="H858" s="14"/>
      <c r="K858" s="10"/>
      <c r="O858" s="115"/>
    </row>
    <row r="859" spans="2:15" ht="15.75" customHeight="1">
      <c r="B859" s="61"/>
      <c r="F859" s="14"/>
      <c r="G859" s="14"/>
      <c r="H859" s="14"/>
      <c r="K859" s="10"/>
      <c r="O859" s="115"/>
    </row>
    <row r="860" spans="2:15" ht="15.75" customHeight="1">
      <c r="B860" s="61"/>
      <c r="F860" s="14"/>
      <c r="G860" s="14"/>
      <c r="H860" s="14"/>
      <c r="K860" s="10"/>
      <c r="O860" s="115"/>
    </row>
    <row r="861" spans="2:15" ht="15.75" customHeight="1">
      <c r="B861" s="61"/>
      <c r="F861" s="14"/>
      <c r="G861" s="14"/>
      <c r="H861" s="14"/>
      <c r="K861" s="10"/>
      <c r="O861" s="115"/>
    </row>
    <row r="862" spans="2:15" ht="15.75" customHeight="1">
      <c r="B862" s="61"/>
      <c r="F862" s="14"/>
      <c r="G862" s="14"/>
      <c r="H862" s="14"/>
      <c r="K862" s="10"/>
      <c r="O862" s="115"/>
    </row>
    <row r="863" spans="2:15" ht="15.75" customHeight="1">
      <c r="B863" s="61"/>
      <c r="F863" s="14"/>
      <c r="G863" s="14"/>
      <c r="H863" s="14"/>
      <c r="K863" s="10"/>
      <c r="O863" s="115"/>
    </row>
    <row r="864" spans="2:15" ht="15.75" customHeight="1">
      <c r="B864" s="61"/>
      <c r="F864" s="14"/>
      <c r="G864" s="14"/>
      <c r="H864" s="14"/>
      <c r="K864" s="10"/>
      <c r="O864" s="115"/>
    </row>
    <row r="865" spans="2:15" ht="15.75" customHeight="1">
      <c r="B865" s="61"/>
      <c r="F865" s="14"/>
      <c r="G865" s="14"/>
      <c r="H865" s="14"/>
      <c r="K865" s="10"/>
      <c r="O865" s="115"/>
    </row>
    <row r="866" spans="2:15" ht="15.75" customHeight="1">
      <c r="B866" s="61"/>
      <c r="F866" s="14"/>
      <c r="G866" s="14"/>
      <c r="H866" s="14"/>
      <c r="K866" s="10"/>
      <c r="O866" s="115"/>
    </row>
    <row r="867" spans="2:15" ht="15.75" customHeight="1">
      <c r="B867" s="61"/>
      <c r="F867" s="14"/>
      <c r="G867" s="14"/>
      <c r="H867" s="14"/>
      <c r="K867" s="10"/>
      <c r="O867" s="115"/>
    </row>
    <row r="868" spans="2:15" ht="15.75" customHeight="1">
      <c r="B868" s="61"/>
      <c r="F868" s="14"/>
      <c r="G868" s="14"/>
      <c r="H868" s="14"/>
      <c r="K868" s="10"/>
      <c r="O868" s="115"/>
    </row>
    <row r="869" spans="2:15" ht="15.75" customHeight="1">
      <c r="B869" s="61"/>
      <c r="F869" s="14"/>
      <c r="G869" s="14"/>
      <c r="H869" s="14"/>
      <c r="K869" s="10"/>
      <c r="O869" s="115"/>
    </row>
    <row r="870" spans="2:15" ht="15.75" customHeight="1">
      <c r="B870" s="61"/>
      <c r="F870" s="14"/>
      <c r="G870" s="14"/>
      <c r="H870" s="14"/>
      <c r="K870" s="10"/>
      <c r="O870" s="115"/>
    </row>
    <row r="871" spans="2:15" ht="15.75" customHeight="1">
      <c r="B871" s="61"/>
      <c r="F871" s="14"/>
      <c r="G871" s="14"/>
      <c r="H871" s="14"/>
      <c r="K871" s="10"/>
      <c r="O871" s="115"/>
    </row>
    <row r="872" spans="2:15" ht="15.75" customHeight="1">
      <c r="B872" s="61"/>
      <c r="F872" s="14"/>
      <c r="G872" s="14"/>
      <c r="H872" s="14"/>
      <c r="K872" s="10"/>
      <c r="O872" s="115"/>
    </row>
    <row r="873" spans="2:15" ht="15.75" customHeight="1">
      <c r="B873" s="61"/>
      <c r="F873" s="14"/>
      <c r="G873" s="14"/>
      <c r="H873" s="14"/>
      <c r="K873" s="10"/>
      <c r="O873" s="115"/>
    </row>
    <row r="874" spans="2:15" ht="15.75" customHeight="1">
      <c r="B874" s="61"/>
      <c r="F874" s="14"/>
      <c r="G874" s="14"/>
      <c r="H874" s="14"/>
      <c r="K874" s="10"/>
      <c r="O874" s="115"/>
    </row>
    <row r="875" spans="2:15" ht="15.75" customHeight="1">
      <c r="B875" s="61"/>
      <c r="F875" s="14"/>
      <c r="G875" s="14"/>
      <c r="H875" s="14"/>
      <c r="K875" s="10"/>
      <c r="O875" s="115"/>
    </row>
    <row r="876" spans="2:15" ht="15.75" customHeight="1">
      <c r="B876" s="61"/>
      <c r="F876" s="14"/>
      <c r="G876" s="14"/>
      <c r="H876" s="14"/>
      <c r="K876" s="10"/>
      <c r="O876" s="115"/>
    </row>
    <row r="877" spans="2:15" ht="15.75" customHeight="1">
      <c r="B877" s="61"/>
      <c r="F877" s="14"/>
      <c r="G877" s="14"/>
      <c r="H877" s="14"/>
      <c r="K877" s="10"/>
      <c r="O877" s="115"/>
    </row>
    <row r="878" spans="2:15" ht="15.75" customHeight="1">
      <c r="B878" s="61"/>
      <c r="F878" s="14"/>
      <c r="G878" s="14"/>
      <c r="H878" s="14"/>
      <c r="K878" s="10"/>
      <c r="O878" s="115"/>
    </row>
    <row r="879" spans="2:15" ht="15.75" customHeight="1">
      <c r="B879" s="61"/>
      <c r="F879" s="14"/>
      <c r="G879" s="14"/>
      <c r="H879" s="14"/>
      <c r="K879" s="10"/>
      <c r="O879" s="115"/>
    </row>
    <row r="880" spans="2:15" ht="15.75" customHeight="1">
      <c r="B880" s="61"/>
      <c r="F880" s="14"/>
      <c r="G880" s="14"/>
      <c r="H880" s="14"/>
      <c r="K880" s="10"/>
      <c r="O880" s="115"/>
    </row>
    <row r="881" spans="2:15" ht="15.75" customHeight="1">
      <c r="B881" s="61"/>
      <c r="F881" s="14"/>
      <c r="G881" s="14"/>
      <c r="H881" s="14"/>
      <c r="K881" s="10"/>
      <c r="O881" s="115"/>
    </row>
    <row r="882" spans="2:15" ht="15.75" customHeight="1">
      <c r="B882" s="61"/>
      <c r="F882" s="14"/>
      <c r="G882" s="14"/>
      <c r="H882" s="14"/>
      <c r="K882" s="10"/>
      <c r="O882" s="115"/>
    </row>
    <row r="883" spans="2:15" ht="15.75" customHeight="1">
      <c r="B883" s="61"/>
      <c r="F883" s="14"/>
      <c r="G883" s="14"/>
      <c r="H883" s="14"/>
      <c r="K883" s="10"/>
      <c r="O883" s="115"/>
    </row>
    <row r="884" spans="2:15" ht="15.75" customHeight="1">
      <c r="B884" s="61"/>
      <c r="F884" s="14"/>
      <c r="G884" s="14"/>
      <c r="H884" s="14"/>
      <c r="K884" s="10"/>
      <c r="O884" s="115"/>
    </row>
    <row r="885" spans="2:15" ht="15.75" customHeight="1">
      <c r="B885" s="61"/>
      <c r="F885" s="14"/>
      <c r="G885" s="14"/>
      <c r="H885" s="14"/>
      <c r="K885" s="10"/>
      <c r="O885" s="115"/>
    </row>
    <row r="886" spans="2:15" ht="15.75" customHeight="1">
      <c r="B886" s="61"/>
      <c r="F886" s="14"/>
      <c r="G886" s="14"/>
      <c r="H886" s="14"/>
      <c r="K886" s="10"/>
      <c r="O886" s="115"/>
    </row>
    <row r="887" spans="2:15" ht="15.75" customHeight="1">
      <c r="B887" s="61"/>
      <c r="F887" s="14"/>
      <c r="G887" s="14"/>
      <c r="H887" s="14"/>
      <c r="K887" s="10"/>
      <c r="O887" s="115"/>
    </row>
    <row r="888" spans="2:15" ht="15.75" customHeight="1">
      <c r="B888" s="61"/>
      <c r="F888" s="14"/>
      <c r="G888" s="14"/>
      <c r="H888" s="14"/>
      <c r="K888" s="10"/>
      <c r="O888" s="115"/>
    </row>
    <row r="889" spans="2:15" ht="15.75" customHeight="1">
      <c r="B889" s="61"/>
      <c r="F889" s="14"/>
      <c r="G889" s="14"/>
      <c r="H889" s="14"/>
      <c r="K889" s="10"/>
      <c r="O889" s="115"/>
    </row>
    <row r="890" spans="2:15" ht="15.75" customHeight="1">
      <c r="B890" s="61"/>
      <c r="F890" s="14"/>
      <c r="G890" s="14"/>
      <c r="H890" s="14"/>
      <c r="K890" s="10"/>
      <c r="O890" s="115"/>
    </row>
    <row r="891" spans="2:15" ht="15.75" customHeight="1">
      <c r="B891" s="61"/>
      <c r="F891" s="14"/>
      <c r="G891" s="14"/>
      <c r="H891" s="14"/>
      <c r="K891" s="10"/>
      <c r="O891" s="115"/>
    </row>
    <row r="892" spans="2:15" ht="15.75" customHeight="1">
      <c r="B892" s="61"/>
      <c r="F892" s="14"/>
      <c r="G892" s="14"/>
      <c r="H892" s="14"/>
      <c r="K892" s="10"/>
      <c r="O892" s="115"/>
    </row>
    <row r="893" spans="2:15" ht="15.75" customHeight="1">
      <c r="B893" s="61"/>
      <c r="F893" s="14"/>
      <c r="G893" s="14"/>
      <c r="H893" s="14"/>
      <c r="K893" s="10"/>
      <c r="O893" s="115"/>
    </row>
    <row r="894" spans="2:15" ht="15.75" customHeight="1">
      <c r="B894" s="61"/>
      <c r="F894" s="14"/>
      <c r="G894" s="14"/>
      <c r="H894" s="14"/>
      <c r="K894" s="10"/>
      <c r="O894" s="115"/>
    </row>
    <row r="895" spans="2:15" ht="15.75" customHeight="1">
      <c r="B895" s="61"/>
      <c r="F895" s="14"/>
      <c r="G895" s="14"/>
      <c r="H895" s="14"/>
      <c r="K895" s="10"/>
      <c r="O895" s="115"/>
    </row>
    <row r="896" spans="2:15" ht="15.75" customHeight="1">
      <c r="B896" s="61"/>
      <c r="F896" s="14"/>
      <c r="G896" s="14"/>
      <c r="H896" s="14"/>
      <c r="K896" s="10"/>
      <c r="O896" s="115"/>
    </row>
    <row r="897" spans="2:15" ht="15.75" customHeight="1">
      <c r="B897" s="61"/>
      <c r="F897" s="14"/>
      <c r="G897" s="14"/>
      <c r="H897" s="14"/>
      <c r="K897" s="10"/>
      <c r="O897" s="115"/>
    </row>
    <row r="898" spans="2:15" ht="15.75" customHeight="1">
      <c r="B898" s="61"/>
      <c r="F898" s="14"/>
      <c r="G898" s="14"/>
      <c r="H898" s="14"/>
      <c r="K898" s="10"/>
      <c r="O898" s="115"/>
    </row>
    <row r="899" spans="2:15" ht="15.75" customHeight="1">
      <c r="B899" s="61"/>
      <c r="F899" s="14"/>
      <c r="G899" s="14"/>
      <c r="H899" s="14"/>
      <c r="K899" s="10"/>
      <c r="O899" s="115"/>
    </row>
    <row r="900" spans="2:15" ht="15.75" customHeight="1">
      <c r="B900" s="61"/>
      <c r="F900" s="14"/>
      <c r="G900" s="14"/>
      <c r="H900" s="14"/>
      <c r="K900" s="10"/>
      <c r="O900" s="115"/>
    </row>
    <row r="901" spans="2:15" ht="15.75" customHeight="1">
      <c r="B901" s="61"/>
      <c r="F901" s="14"/>
      <c r="G901" s="14"/>
      <c r="H901" s="14"/>
      <c r="K901" s="10"/>
      <c r="O901" s="115"/>
    </row>
    <row r="902" spans="2:15" ht="15.75" customHeight="1">
      <c r="B902" s="61"/>
      <c r="F902" s="14"/>
      <c r="G902" s="14"/>
      <c r="H902" s="14"/>
      <c r="K902" s="10"/>
      <c r="O902" s="115"/>
    </row>
    <row r="903" spans="2:15" ht="15.75" customHeight="1">
      <c r="B903" s="61"/>
      <c r="F903" s="14"/>
      <c r="G903" s="14"/>
      <c r="H903" s="14"/>
      <c r="K903" s="10"/>
      <c r="O903" s="115"/>
    </row>
    <row r="904" spans="2:15" ht="15.75" customHeight="1">
      <c r="B904" s="61"/>
      <c r="F904" s="14"/>
      <c r="G904" s="14"/>
      <c r="H904" s="14"/>
      <c r="K904" s="10"/>
      <c r="O904" s="115"/>
    </row>
    <row r="905" spans="2:15" ht="15.75" customHeight="1">
      <c r="B905" s="61"/>
      <c r="F905" s="14"/>
      <c r="G905" s="14"/>
      <c r="H905" s="14"/>
      <c r="K905" s="10"/>
      <c r="O905" s="115"/>
    </row>
    <row r="906" spans="2:15" ht="15.75" customHeight="1">
      <c r="B906" s="61"/>
      <c r="F906" s="14"/>
      <c r="G906" s="14"/>
      <c r="H906" s="14"/>
      <c r="K906" s="10"/>
      <c r="O906" s="115"/>
    </row>
    <row r="907" spans="2:15" ht="15.75" customHeight="1">
      <c r="B907" s="61"/>
      <c r="F907" s="14"/>
      <c r="G907" s="14"/>
      <c r="H907" s="14"/>
      <c r="K907" s="10"/>
      <c r="O907" s="115"/>
    </row>
    <row r="908" spans="2:15" ht="15.75" customHeight="1">
      <c r="B908" s="61"/>
      <c r="F908" s="14"/>
      <c r="G908" s="14"/>
      <c r="H908" s="14"/>
      <c r="K908" s="10"/>
      <c r="O908" s="115"/>
    </row>
    <row r="909" spans="2:15" ht="15.75" customHeight="1">
      <c r="B909" s="61"/>
      <c r="F909" s="14"/>
      <c r="G909" s="14"/>
      <c r="H909" s="14"/>
      <c r="K909" s="10"/>
      <c r="O909" s="115"/>
    </row>
    <row r="910" spans="2:15" ht="15.75" customHeight="1">
      <c r="B910" s="61"/>
      <c r="F910" s="14"/>
      <c r="G910" s="14"/>
      <c r="H910" s="14"/>
      <c r="K910" s="10"/>
      <c r="O910" s="115"/>
    </row>
    <row r="911" spans="2:15" ht="15.75" customHeight="1">
      <c r="B911" s="61"/>
      <c r="F911" s="14"/>
      <c r="G911" s="14"/>
      <c r="H911" s="14"/>
      <c r="K911" s="10"/>
      <c r="O911" s="115"/>
    </row>
    <row r="912" spans="2:15" ht="15.75" customHeight="1">
      <c r="B912" s="61"/>
      <c r="F912" s="14"/>
      <c r="G912" s="14"/>
      <c r="H912" s="14"/>
      <c r="K912" s="10"/>
      <c r="O912" s="115"/>
    </row>
    <row r="913" spans="2:15" ht="15.75" customHeight="1">
      <c r="B913" s="61"/>
      <c r="F913" s="14"/>
      <c r="G913" s="14"/>
      <c r="H913" s="14"/>
      <c r="K913" s="10"/>
      <c r="O913" s="115"/>
    </row>
    <row r="914" spans="2:15" ht="15.75" customHeight="1">
      <c r="B914" s="61"/>
      <c r="F914" s="14"/>
      <c r="G914" s="14"/>
      <c r="H914" s="14"/>
      <c r="K914" s="10"/>
      <c r="O914" s="115"/>
    </row>
    <row r="915" spans="2:15" ht="15.75" customHeight="1">
      <c r="B915" s="61"/>
      <c r="F915" s="14"/>
      <c r="G915" s="14"/>
      <c r="H915" s="14"/>
      <c r="K915" s="10"/>
      <c r="O915" s="115"/>
    </row>
    <row r="916" spans="2:15" ht="15.75" customHeight="1">
      <c r="B916" s="61"/>
      <c r="F916" s="14"/>
      <c r="G916" s="14"/>
      <c r="H916" s="14"/>
      <c r="K916" s="10"/>
      <c r="O916" s="115"/>
    </row>
    <row r="917" spans="2:15" ht="15.75" customHeight="1">
      <c r="B917" s="61"/>
      <c r="F917" s="14"/>
      <c r="G917" s="14"/>
      <c r="H917" s="14"/>
      <c r="K917" s="10"/>
      <c r="O917" s="115"/>
    </row>
    <row r="918" spans="2:15" ht="15.75" customHeight="1">
      <c r="B918" s="61"/>
      <c r="F918" s="14"/>
      <c r="G918" s="14"/>
      <c r="H918" s="14"/>
      <c r="K918" s="10"/>
      <c r="O918" s="115"/>
    </row>
    <row r="919" spans="2:15" ht="15.75" customHeight="1">
      <c r="B919" s="61"/>
      <c r="F919" s="14"/>
      <c r="G919" s="14"/>
      <c r="H919" s="14"/>
      <c r="K919" s="10"/>
      <c r="O919" s="115"/>
    </row>
    <row r="920" spans="2:15" ht="15.75" customHeight="1">
      <c r="B920" s="61"/>
      <c r="F920" s="14"/>
      <c r="G920" s="14"/>
      <c r="H920" s="14"/>
      <c r="K920" s="10"/>
      <c r="O920" s="115"/>
    </row>
    <row r="921" spans="2:15" ht="15.75" customHeight="1">
      <c r="B921" s="61"/>
      <c r="F921" s="14"/>
      <c r="G921" s="14"/>
      <c r="H921" s="14"/>
      <c r="K921" s="10"/>
      <c r="O921" s="115"/>
    </row>
    <row r="922" spans="2:15" ht="15.75" customHeight="1">
      <c r="B922" s="61"/>
      <c r="F922" s="14"/>
      <c r="G922" s="14"/>
      <c r="H922" s="14"/>
      <c r="K922" s="10"/>
      <c r="O922" s="115"/>
    </row>
    <row r="923" spans="2:15" ht="15.75" customHeight="1">
      <c r="B923" s="61"/>
      <c r="F923" s="14"/>
      <c r="G923" s="14"/>
      <c r="H923" s="14"/>
      <c r="K923" s="10"/>
      <c r="O923" s="115"/>
    </row>
    <row r="924" spans="2:15" ht="15.75" customHeight="1">
      <c r="B924" s="61"/>
      <c r="F924" s="14"/>
      <c r="G924" s="14"/>
      <c r="H924" s="14"/>
      <c r="K924" s="10"/>
      <c r="O924" s="115"/>
    </row>
    <row r="925" spans="2:15" ht="15.75" customHeight="1">
      <c r="B925" s="61"/>
      <c r="F925" s="14"/>
      <c r="G925" s="14"/>
      <c r="H925" s="14"/>
      <c r="K925" s="10"/>
      <c r="O925" s="115"/>
    </row>
    <row r="926" spans="2:15" ht="15.75" customHeight="1">
      <c r="B926" s="61"/>
      <c r="F926" s="14"/>
      <c r="G926" s="14"/>
      <c r="H926" s="14"/>
      <c r="K926" s="10"/>
      <c r="O926" s="115"/>
    </row>
    <row r="927" spans="2:15" ht="15.75" customHeight="1">
      <c r="B927" s="61"/>
      <c r="F927" s="14"/>
      <c r="G927" s="14"/>
      <c r="H927" s="14"/>
      <c r="K927" s="10"/>
      <c r="O927" s="115"/>
    </row>
    <row r="928" spans="2:15" ht="15.75" customHeight="1">
      <c r="B928" s="61"/>
      <c r="F928" s="14"/>
      <c r="G928" s="14"/>
      <c r="H928" s="14"/>
      <c r="K928" s="10"/>
      <c r="O928" s="115"/>
    </row>
    <row r="929" spans="2:15" ht="15.75" customHeight="1">
      <c r="B929" s="61"/>
      <c r="F929" s="14"/>
      <c r="G929" s="14"/>
      <c r="H929" s="14"/>
      <c r="K929" s="10"/>
      <c r="O929" s="115"/>
    </row>
    <row r="930" spans="2:15" ht="15.75" customHeight="1">
      <c r="B930" s="61"/>
      <c r="F930" s="14"/>
      <c r="G930" s="14"/>
      <c r="H930" s="14"/>
      <c r="K930" s="10"/>
      <c r="O930" s="115"/>
    </row>
    <row r="931" spans="2:15" ht="15.75" customHeight="1">
      <c r="B931" s="61"/>
      <c r="F931" s="14"/>
      <c r="G931" s="14"/>
      <c r="H931" s="14"/>
      <c r="K931" s="10"/>
      <c r="O931" s="115"/>
    </row>
    <row r="932" spans="2:15" ht="15.75" customHeight="1">
      <c r="B932" s="61"/>
      <c r="F932" s="14"/>
      <c r="G932" s="14"/>
      <c r="H932" s="14"/>
      <c r="K932" s="10"/>
      <c r="O932" s="115"/>
    </row>
    <row r="933" spans="2:15" ht="15.75" customHeight="1">
      <c r="B933" s="61"/>
      <c r="F933" s="14"/>
      <c r="G933" s="14"/>
      <c r="H933" s="14"/>
      <c r="K933" s="10"/>
      <c r="O933" s="115"/>
    </row>
    <row r="934" spans="2:15" ht="15.75" customHeight="1">
      <c r="B934" s="61"/>
      <c r="F934" s="14"/>
      <c r="G934" s="14"/>
      <c r="H934" s="14"/>
      <c r="K934" s="10"/>
      <c r="O934" s="115"/>
    </row>
    <row r="935" spans="2:15" ht="15.75" customHeight="1">
      <c r="B935" s="61"/>
      <c r="F935" s="14"/>
      <c r="G935" s="14"/>
      <c r="H935" s="14"/>
      <c r="K935" s="10"/>
      <c r="O935" s="115"/>
    </row>
    <row r="936" spans="2:15" ht="15.75" customHeight="1">
      <c r="B936" s="61"/>
      <c r="F936" s="14"/>
      <c r="G936" s="14"/>
      <c r="H936" s="14"/>
      <c r="K936" s="10"/>
      <c r="O936" s="115"/>
    </row>
    <row r="937" spans="2:15" ht="15.75" customHeight="1">
      <c r="B937" s="61"/>
      <c r="F937" s="14"/>
      <c r="G937" s="14"/>
      <c r="H937" s="14"/>
      <c r="K937" s="10"/>
      <c r="O937" s="115"/>
    </row>
    <row r="938" spans="2:15" ht="15.75" customHeight="1">
      <c r="B938" s="61"/>
      <c r="F938" s="14"/>
      <c r="G938" s="14"/>
      <c r="H938" s="14"/>
      <c r="K938" s="10"/>
      <c r="O938" s="115"/>
    </row>
    <row r="939" spans="2:15" ht="15.75" customHeight="1">
      <c r="B939" s="61"/>
      <c r="F939" s="14"/>
      <c r="G939" s="14"/>
      <c r="H939" s="14"/>
      <c r="K939" s="10"/>
      <c r="O939" s="115"/>
    </row>
    <row r="940" spans="2:15" ht="15.75" customHeight="1">
      <c r="B940" s="61"/>
      <c r="F940" s="14"/>
      <c r="G940" s="14"/>
      <c r="H940" s="14"/>
      <c r="K940" s="10"/>
      <c r="O940" s="115"/>
    </row>
    <row r="941" spans="2:15" ht="15.75" customHeight="1">
      <c r="B941" s="61"/>
      <c r="F941" s="14"/>
      <c r="G941" s="14"/>
      <c r="H941" s="14"/>
      <c r="K941" s="10"/>
      <c r="O941" s="115"/>
    </row>
    <row r="942" spans="2:15" ht="15.75" customHeight="1">
      <c r="B942" s="61"/>
      <c r="F942" s="14"/>
      <c r="G942" s="14"/>
      <c r="H942" s="14"/>
      <c r="K942" s="10"/>
      <c r="O942" s="115"/>
    </row>
    <row r="943" spans="2:15" ht="15.75" customHeight="1">
      <c r="B943" s="61"/>
      <c r="F943" s="14"/>
      <c r="G943" s="14"/>
      <c r="H943" s="14"/>
      <c r="K943" s="10"/>
      <c r="O943" s="115"/>
    </row>
    <row r="944" spans="2:15" ht="15.75" customHeight="1">
      <c r="B944" s="61"/>
      <c r="F944" s="14"/>
      <c r="G944" s="14"/>
      <c r="H944" s="14"/>
      <c r="K944" s="10"/>
      <c r="O944" s="115"/>
    </row>
    <row r="945" spans="2:15" ht="15.75" customHeight="1">
      <c r="B945" s="61"/>
      <c r="F945" s="14"/>
      <c r="G945" s="14"/>
      <c r="H945" s="14"/>
      <c r="K945" s="10"/>
      <c r="O945" s="115"/>
    </row>
    <row r="946" spans="2:15" ht="15.75" customHeight="1">
      <c r="B946" s="61"/>
      <c r="F946" s="14"/>
      <c r="G946" s="14"/>
      <c r="H946" s="14"/>
      <c r="K946" s="10"/>
      <c r="O946" s="115"/>
    </row>
    <row r="947" spans="2:15" ht="15.75" customHeight="1">
      <c r="B947" s="61"/>
      <c r="F947" s="14"/>
      <c r="G947" s="14"/>
      <c r="H947" s="14"/>
      <c r="K947" s="10"/>
      <c r="O947" s="115"/>
    </row>
    <row r="948" spans="2:15" ht="15.75" customHeight="1">
      <c r="B948" s="61"/>
      <c r="F948" s="14"/>
      <c r="G948" s="14"/>
      <c r="H948" s="14"/>
      <c r="K948" s="10"/>
      <c r="O948" s="115"/>
    </row>
    <row r="949" spans="2:15" ht="15.75" customHeight="1">
      <c r="B949" s="61"/>
      <c r="F949" s="14"/>
      <c r="G949" s="14"/>
      <c r="H949" s="14"/>
      <c r="K949" s="10"/>
      <c r="O949" s="115"/>
    </row>
    <row r="950" spans="2:15" ht="15.75" customHeight="1">
      <c r="B950" s="61"/>
      <c r="F950" s="14"/>
      <c r="G950" s="14"/>
      <c r="H950" s="14"/>
      <c r="K950" s="10"/>
      <c r="O950" s="115"/>
    </row>
    <row r="951" spans="2:15" ht="15.75" customHeight="1">
      <c r="B951" s="61"/>
      <c r="F951" s="14"/>
      <c r="G951" s="14"/>
      <c r="H951" s="14"/>
      <c r="K951" s="10"/>
      <c r="O951" s="115"/>
    </row>
    <row r="952" spans="2:15" ht="15.75" customHeight="1">
      <c r="B952" s="61"/>
      <c r="F952" s="14"/>
      <c r="G952" s="14"/>
      <c r="H952" s="14"/>
      <c r="K952" s="10"/>
      <c r="O952" s="115"/>
    </row>
    <row r="953" spans="2:15" ht="15.75" customHeight="1">
      <c r="B953" s="61"/>
      <c r="F953" s="14"/>
      <c r="G953" s="14"/>
      <c r="H953" s="14"/>
      <c r="K953" s="10"/>
      <c r="O953" s="115"/>
    </row>
    <row r="954" spans="2:15" ht="15.75" customHeight="1">
      <c r="B954" s="61"/>
      <c r="F954" s="14"/>
      <c r="G954" s="14"/>
      <c r="H954" s="14"/>
      <c r="K954" s="10"/>
      <c r="O954" s="115"/>
    </row>
    <row r="955" spans="2:15" ht="15.75" customHeight="1">
      <c r="B955" s="61"/>
      <c r="F955" s="14"/>
      <c r="G955" s="14"/>
      <c r="H955" s="14"/>
      <c r="K955" s="10"/>
      <c r="O955" s="115"/>
    </row>
    <row r="956" spans="2:15" ht="15.75" customHeight="1">
      <c r="B956" s="61"/>
      <c r="F956" s="14"/>
      <c r="G956" s="14"/>
      <c r="H956" s="14"/>
      <c r="K956" s="10"/>
      <c r="O956" s="115"/>
    </row>
    <row r="957" spans="2:15" ht="15.75" customHeight="1">
      <c r="B957" s="61"/>
      <c r="F957" s="14"/>
      <c r="G957" s="14"/>
      <c r="H957" s="14"/>
      <c r="K957" s="10"/>
      <c r="O957" s="115"/>
    </row>
    <row r="958" spans="2:15" ht="15.75" customHeight="1">
      <c r="B958" s="61"/>
      <c r="F958" s="14"/>
      <c r="G958" s="14"/>
      <c r="H958" s="14"/>
      <c r="K958" s="10"/>
      <c r="O958" s="115"/>
    </row>
    <row r="959" spans="2:15" ht="15.75" customHeight="1">
      <c r="B959" s="61"/>
      <c r="F959" s="14"/>
      <c r="G959" s="14"/>
      <c r="H959" s="14"/>
      <c r="K959" s="10"/>
      <c r="O959" s="115"/>
    </row>
    <row r="960" spans="2:15" ht="15.75" customHeight="1">
      <c r="B960" s="61"/>
      <c r="F960" s="14"/>
      <c r="G960" s="14"/>
      <c r="H960" s="14"/>
      <c r="K960" s="10"/>
      <c r="O960" s="115"/>
    </row>
    <row r="961" spans="2:15" ht="15.75" customHeight="1">
      <c r="B961" s="61"/>
      <c r="F961" s="14"/>
      <c r="G961" s="14"/>
      <c r="H961" s="14"/>
      <c r="K961" s="10"/>
      <c r="O961" s="115"/>
    </row>
    <row r="962" spans="2:15" ht="15.75" customHeight="1">
      <c r="B962" s="61"/>
      <c r="F962" s="14"/>
      <c r="G962" s="14"/>
      <c r="H962" s="14"/>
      <c r="K962" s="10"/>
      <c r="O962" s="115"/>
    </row>
    <row r="963" spans="2:15" ht="15.75" customHeight="1">
      <c r="B963" s="61"/>
      <c r="F963" s="14"/>
      <c r="G963" s="14"/>
      <c r="H963" s="14"/>
      <c r="K963" s="10"/>
      <c r="O963" s="115"/>
    </row>
    <row r="964" spans="2:15" ht="15.75" customHeight="1">
      <c r="B964" s="61"/>
      <c r="F964" s="14"/>
      <c r="G964" s="14"/>
      <c r="H964" s="14"/>
      <c r="K964" s="10"/>
      <c r="O964" s="115"/>
    </row>
    <row r="965" spans="2:15" ht="15.75" customHeight="1">
      <c r="B965" s="61"/>
      <c r="F965" s="14"/>
      <c r="G965" s="14"/>
      <c r="H965" s="14"/>
      <c r="K965" s="10"/>
      <c r="O965" s="115"/>
    </row>
    <row r="966" spans="2:15" ht="15.75" customHeight="1">
      <c r="B966" s="61"/>
      <c r="F966" s="14"/>
      <c r="G966" s="14"/>
      <c r="H966" s="14"/>
      <c r="K966" s="10"/>
      <c r="O966" s="115"/>
    </row>
    <row r="967" spans="2:15" ht="15.75" customHeight="1">
      <c r="B967" s="61"/>
      <c r="F967" s="14"/>
      <c r="G967" s="14"/>
      <c r="H967" s="14"/>
      <c r="K967" s="10"/>
      <c r="O967" s="115"/>
    </row>
    <row r="968" spans="2:15" ht="15.75" customHeight="1">
      <c r="B968" s="61"/>
      <c r="F968" s="14"/>
      <c r="G968" s="14"/>
      <c r="H968" s="14"/>
      <c r="K968" s="10"/>
      <c r="O968" s="115"/>
    </row>
    <row r="969" spans="2:15" ht="15.75" customHeight="1">
      <c r="B969" s="61"/>
      <c r="F969" s="14"/>
      <c r="G969" s="14"/>
      <c r="H969" s="14"/>
      <c r="K969" s="10"/>
      <c r="O969" s="115"/>
    </row>
    <row r="970" spans="2:15" ht="15.75" customHeight="1">
      <c r="B970" s="61"/>
      <c r="F970" s="14"/>
      <c r="G970" s="14"/>
      <c r="H970" s="14"/>
      <c r="K970" s="10"/>
      <c r="O970" s="115"/>
    </row>
    <row r="971" spans="2:15" ht="15.75" customHeight="1">
      <c r="B971" s="61"/>
      <c r="F971" s="14"/>
      <c r="G971" s="14"/>
      <c r="H971" s="14"/>
      <c r="K971" s="10"/>
      <c r="O971" s="115"/>
    </row>
    <row r="972" spans="2:15" ht="15.75" customHeight="1">
      <c r="B972" s="61"/>
      <c r="F972" s="14"/>
      <c r="G972" s="14"/>
      <c r="H972" s="14"/>
      <c r="K972" s="10"/>
      <c r="O972" s="115"/>
    </row>
    <row r="973" spans="2:15" ht="15.75" customHeight="1">
      <c r="B973" s="61"/>
      <c r="F973" s="14"/>
      <c r="G973" s="14"/>
      <c r="H973" s="14"/>
      <c r="K973" s="10"/>
      <c r="O973" s="115"/>
    </row>
    <row r="974" spans="2:15" ht="15.75" customHeight="1">
      <c r="B974" s="61"/>
      <c r="F974" s="14"/>
      <c r="G974" s="14"/>
      <c r="H974" s="14"/>
      <c r="K974" s="10"/>
      <c r="O974" s="115"/>
    </row>
    <row r="975" spans="2:15" ht="15.75" customHeight="1">
      <c r="B975" s="61"/>
      <c r="F975" s="14"/>
      <c r="G975" s="14"/>
      <c r="H975" s="14"/>
      <c r="K975" s="10"/>
      <c r="O975" s="115"/>
    </row>
    <row r="976" spans="2:15" ht="15.75" customHeight="1">
      <c r="B976" s="61"/>
      <c r="F976" s="14"/>
      <c r="G976" s="14"/>
      <c r="H976" s="14"/>
      <c r="K976" s="10"/>
      <c r="O976" s="115"/>
    </row>
    <row r="977" spans="2:15" ht="15.75" customHeight="1">
      <c r="B977" s="61"/>
      <c r="F977" s="14"/>
      <c r="G977" s="14"/>
      <c r="H977" s="14"/>
      <c r="K977" s="10"/>
      <c r="O977" s="115"/>
    </row>
    <row r="978" spans="2:15" ht="15.75" customHeight="1">
      <c r="B978" s="61"/>
      <c r="F978" s="14"/>
      <c r="G978" s="14"/>
      <c r="H978" s="14"/>
      <c r="K978" s="10"/>
      <c r="O978" s="115"/>
    </row>
    <row r="979" spans="2:15" ht="15.75" customHeight="1">
      <c r="B979" s="61"/>
      <c r="F979" s="14"/>
      <c r="G979" s="14"/>
      <c r="H979" s="14"/>
      <c r="K979" s="10"/>
      <c r="O979" s="115"/>
    </row>
    <row r="980" spans="2:15" ht="15.75" customHeight="1">
      <c r="B980" s="61"/>
      <c r="F980" s="14"/>
      <c r="G980" s="14"/>
      <c r="H980" s="14"/>
      <c r="K980" s="10"/>
      <c r="O980" s="115"/>
    </row>
    <row r="981" spans="2:15" ht="15.75" customHeight="1">
      <c r="B981" s="61"/>
      <c r="F981" s="14"/>
      <c r="G981" s="14"/>
      <c r="H981" s="14"/>
      <c r="K981" s="10"/>
      <c r="O981" s="115"/>
    </row>
    <row r="982" spans="2:15" ht="15.75" customHeight="1">
      <c r="B982" s="61"/>
      <c r="F982" s="14"/>
      <c r="G982" s="14"/>
      <c r="H982" s="14"/>
      <c r="K982" s="10"/>
      <c r="O982" s="115"/>
    </row>
    <row r="983" spans="2:15" ht="15.75" customHeight="1">
      <c r="B983" s="61"/>
      <c r="F983" s="14"/>
      <c r="G983" s="14"/>
      <c r="H983" s="14"/>
      <c r="K983" s="10"/>
      <c r="O983" s="115"/>
    </row>
    <row r="984" spans="2:15" ht="15.75" customHeight="1">
      <c r="B984" s="61"/>
      <c r="F984" s="14"/>
      <c r="G984" s="14"/>
      <c r="H984" s="14"/>
      <c r="K984" s="10"/>
      <c r="O984" s="115"/>
    </row>
    <row r="985" spans="2:15" ht="15.75" customHeight="1">
      <c r="B985" s="61"/>
      <c r="F985" s="14"/>
      <c r="G985" s="14"/>
      <c r="H985" s="14"/>
      <c r="K985" s="10"/>
      <c r="O985" s="115"/>
    </row>
    <row r="986" spans="2:15" ht="15.75" customHeight="1">
      <c r="B986" s="61"/>
      <c r="F986" s="14"/>
      <c r="G986" s="14"/>
      <c r="H986" s="14"/>
      <c r="K986" s="10"/>
      <c r="O986" s="115"/>
    </row>
    <row r="987" spans="2:15" ht="15.75" customHeight="1">
      <c r="B987" s="61"/>
      <c r="F987" s="14"/>
      <c r="G987" s="14"/>
      <c r="H987" s="14"/>
      <c r="K987" s="10"/>
      <c r="O987" s="115"/>
    </row>
    <row r="988" spans="2:15" ht="15.75" customHeight="1">
      <c r="B988" s="61"/>
      <c r="F988" s="14"/>
      <c r="G988" s="14"/>
      <c r="H988" s="14"/>
      <c r="K988" s="10"/>
      <c r="O988" s="115"/>
    </row>
    <row r="989" spans="2:15" ht="15.75" customHeight="1">
      <c r="B989" s="61"/>
      <c r="F989" s="14"/>
      <c r="G989" s="14"/>
      <c r="H989" s="14"/>
      <c r="K989" s="10"/>
      <c r="O989" s="115"/>
    </row>
    <row r="990" spans="2:15" ht="15.75" customHeight="1">
      <c r="B990" s="61"/>
      <c r="F990" s="14"/>
      <c r="G990" s="14"/>
      <c r="H990" s="14"/>
      <c r="K990" s="10"/>
      <c r="O990" s="115"/>
    </row>
    <row r="991" spans="2:15" ht="15.75" customHeight="1">
      <c r="B991" s="61"/>
      <c r="F991" s="14"/>
      <c r="G991" s="14"/>
      <c r="H991" s="14"/>
      <c r="K991" s="10"/>
      <c r="O991" s="115"/>
    </row>
    <row r="992" spans="2:15" ht="15.75" customHeight="1">
      <c r="B992" s="61"/>
      <c r="F992" s="14"/>
      <c r="G992" s="14"/>
      <c r="H992" s="14"/>
      <c r="K992" s="10"/>
      <c r="O992" s="115"/>
    </row>
    <row r="993" spans="2:15" ht="15.75" customHeight="1">
      <c r="B993" s="61"/>
      <c r="F993" s="14"/>
      <c r="G993" s="14"/>
      <c r="H993" s="14"/>
      <c r="K993" s="10"/>
      <c r="O993" s="115"/>
    </row>
    <row r="994" spans="2:15" ht="15.75" customHeight="1">
      <c r="B994" s="61"/>
      <c r="F994" s="14"/>
      <c r="G994" s="14"/>
      <c r="H994" s="14"/>
      <c r="K994" s="10"/>
      <c r="O994" s="115"/>
    </row>
    <row r="995" spans="2:15" ht="15.75" customHeight="1">
      <c r="B995" s="61"/>
      <c r="F995" s="14"/>
      <c r="G995" s="14"/>
      <c r="H995" s="14"/>
      <c r="K995" s="10"/>
      <c r="O995" s="115"/>
    </row>
    <row r="996" spans="2:15" ht="15.75" customHeight="1">
      <c r="B996" s="61"/>
      <c r="F996" s="14"/>
      <c r="G996" s="14"/>
      <c r="H996" s="14"/>
      <c r="K996" s="10"/>
      <c r="O996" s="115"/>
    </row>
    <row r="997" spans="2:15" ht="15.75" customHeight="1">
      <c r="B997" s="61"/>
      <c r="F997" s="14"/>
      <c r="G997" s="14"/>
      <c r="H997" s="14"/>
      <c r="K997" s="10"/>
      <c r="O997" s="115"/>
    </row>
    <row r="998" spans="2:15" ht="15.75" customHeight="1">
      <c r="B998" s="61"/>
      <c r="F998" s="14"/>
      <c r="G998" s="14"/>
      <c r="H998" s="14"/>
      <c r="K998" s="10"/>
      <c r="O998" s="115"/>
    </row>
    <row r="999" spans="2:15" ht="15.75" customHeight="1">
      <c r="B999" s="61"/>
      <c r="F999" s="14"/>
      <c r="G999" s="14"/>
      <c r="H999" s="14"/>
      <c r="K999" s="10"/>
      <c r="O999" s="115"/>
    </row>
  </sheetData>
  <autoFilter ref="A1:R538" xr:uid="{00000000-0001-0000-0B00-000000000000}">
    <sortState xmlns:xlrd2="http://schemas.microsoft.com/office/spreadsheetml/2017/richdata2" ref="A2:R542">
      <sortCondition ref="B1:B538"/>
    </sortState>
  </autoFilter>
  <phoneticPr fontId="97" type="noConversion"/>
  <conditionalFormatting sqref="P2:P555">
    <cfRule type="expression" dxfId="85" priority="1" stopIfTrue="1">
      <formula>"&gt;0"</formula>
    </cfRule>
    <cfRule type="cellIs" dxfId="84" priority="2" operator="lessThan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F0"/>
  </sheetPr>
  <dimension ref="A1:R1000"/>
  <sheetViews>
    <sheetView topLeftCell="D1" zoomScaleNormal="100" workbookViewId="0">
      <pane ySplit="1" topLeftCell="A323" activePane="bottomLeft" state="frozen"/>
      <selection activeCell="B1" sqref="B1"/>
      <selection pane="bottomLeft" activeCell="R344" sqref="R344"/>
    </sheetView>
  </sheetViews>
  <sheetFormatPr defaultColWidth="12.625" defaultRowHeight="15" customHeight="1"/>
  <cols>
    <col min="1" max="1" width="8.625" customWidth="1"/>
    <col min="2" max="2" width="22" customWidth="1"/>
    <col min="3" max="3" width="58.375" customWidth="1"/>
    <col min="4" max="4" width="13.25" customWidth="1"/>
    <col min="5" max="5" width="8.5" customWidth="1"/>
    <col min="6" max="6" width="10" customWidth="1"/>
    <col min="7" max="7" width="11" customWidth="1"/>
    <col min="8" max="8" width="12.25" customWidth="1"/>
    <col min="9" max="9" width="22.5" customWidth="1"/>
    <col min="10" max="10" width="8.625" customWidth="1"/>
    <col min="11" max="11" width="11.875" customWidth="1"/>
    <col min="12" max="12" width="14.5" bestFit="1" customWidth="1"/>
    <col min="13" max="13" width="14.375" customWidth="1"/>
    <col min="14" max="14" width="10.125" customWidth="1"/>
    <col min="15" max="15" width="12.25" customWidth="1"/>
    <col min="16" max="16" width="11.875" bestFit="1" customWidth="1"/>
    <col min="17" max="17" width="13.5" customWidth="1"/>
    <col min="18" max="18" width="11" customWidth="1"/>
  </cols>
  <sheetData>
    <row r="1" spans="1:18" ht="14.25" customHeight="1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21</v>
      </c>
      <c r="B2" s="62">
        <v>44131</v>
      </c>
      <c r="C2" s="155" t="s">
        <v>1027</v>
      </c>
      <c r="D2" s="111"/>
      <c r="F2" s="14">
        <v>99.6</v>
      </c>
      <c r="G2" s="14"/>
      <c r="H2" s="14"/>
      <c r="I2" s="13" t="s">
        <v>89</v>
      </c>
      <c r="J2" s="13" t="s">
        <v>87</v>
      </c>
      <c r="K2" s="9" t="s">
        <v>633</v>
      </c>
      <c r="L2" s="1">
        <v>971</v>
      </c>
      <c r="M2" s="1"/>
      <c r="N2" s="13" t="s">
        <v>688</v>
      </c>
      <c r="O2" s="151"/>
      <c r="P2" s="31">
        <f t="shared" ref="P2:P65" si="0">R2-Q2</f>
        <v>-99.6</v>
      </c>
      <c r="Q2" s="31">
        <f>SUBTOTAL(9,$F$2:F2)</f>
        <v>99.6</v>
      </c>
      <c r="R2" s="31">
        <f>SUBTOTAL(9,$G$2:G2)</f>
        <v>0</v>
      </c>
    </row>
    <row r="3" spans="1:18" ht="14.25" customHeight="1">
      <c r="A3" s="13" t="s">
        <v>21</v>
      </c>
      <c r="B3" s="62">
        <v>44132</v>
      </c>
      <c r="C3" s="111" t="s">
        <v>1028</v>
      </c>
      <c r="D3" s="111"/>
      <c r="E3" s="155"/>
      <c r="F3" s="14"/>
      <c r="G3" s="2">
        <v>3600</v>
      </c>
      <c r="H3" s="14"/>
      <c r="I3" s="13"/>
      <c r="J3" s="13"/>
      <c r="N3" s="13" t="s">
        <v>688</v>
      </c>
      <c r="O3" s="151"/>
      <c r="P3" s="31">
        <f t="shared" si="0"/>
        <v>3500.4</v>
      </c>
      <c r="Q3" s="31">
        <f>SUBTOTAL(9,$F$2:F3)</f>
        <v>99.6</v>
      </c>
      <c r="R3" s="31">
        <f>SUBTOTAL(9,$G$2:G3)</f>
        <v>3600</v>
      </c>
    </row>
    <row r="4" spans="1:18" ht="14.25" customHeight="1">
      <c r="A4" s="13" t="s">
        <v>21</v>
      </c>
      <c r="B4" s="62">
        <v>44139</v>
      </c>
      <c r="C4" s="155" t="s">
        <v>1029</v>
      </c>
      <c r="D4" s="111"/>
      <c r="F4" s="2">
        <v>370</v>
      </c>
      <c r="G4" s="14"/>
      <c r="H4" s="14"/>
      <c r="I4" s="6" t="s">
        <v>89</v>
      </c>
      <c r="J4" s="6" t="s">
        <v>87</v>
      </c>
      <c r="K4" s="1" t="s">
        <v>1030</v>
      </c>
      <c r="L4" s="1">
        <v>8131</v>
      </c>
      <c r="M4" s="1"/>
      <c r="N4" s="13" t="s">
        <v>688</v>
      </c>
      <c r="O4" s="151"/>
      <c r="P4" s="31">
        <f t="shared" si="0"/>
        <v>3130.4</v>
      </c>
      <c r="Q4" s="31">
        <f>SUBTOTAL(9,$F$2:F4)</f>
        <v>469.6</v>
      </c>
      <c r="R4" s="31">
        <f>SUBTOTAL(9,$G$2:G4)</f>
        <v>3600</v>
      </c>
    </row>
    <row r="5" spans="1:18" ht="14.25" customHeight="1">
      <c r="A5" s="13" t="s">
        <v>21</v>
      </c>
      <c r="B5" s="62">
        <v>44144</v>
      </c>
      <c r="C5" s="155" t="s">
        <v>1031</v>
      </c>
      <c r="D5" s="111"/>
      <c r="F5" s="2">
        <v>2400</v>
      </c>
      <c r="G5" s="14"/>
      <c r="H5" s="14"/>
      <c r="I5" s="6" t="s">
        <v>169</v>
      </c>
      <c r="J5" s="6" t="s">
        <v>87</v>
      </c>
      <c r="N5" s="13" t="s">
        <v>688</v>
      </c>
      <c r="O5" s="151"/>
      <c r="P5" s="31">
        <f t="shared" si="0"/>
        <v>730.40000000000009</v>
      </c>
      <c r="Q5" s="31">
        <f>SUBTOTAL(9,$F$2:F5)</f>
        <v>2869.6</v>
      </c>
      <c r="R5" s="31">
        <f>SUBTOTAL(9,$G$2:G5)</f>
        <v>3600</v>
      </c>
    </row>
    <row r="6" spans="1:18" ht="14.25" customHeight="1">
      <c r="A6" s="13" t="s">
        <v>21</v>
      </c>
      <c r="B6" s="62">
        <v>44172</v>
      </c>
      <c r="C6" s="155" t="s">
        <v>1031</v>
      </c>
      <c r="D6" s="111"/>
      <c r="F6" s="2">
        <v>2200</v>
      </c>
      <c r="G6" s="14"/>
      <c r="H6" s="14"/>
      <c r="I6" s="13" t="s">
        <v>169</v>
      </c>
      <c r="J6" s="13" t="s">
        <v>87</v>
      </c>
      <c r="N6" s="13" t="s">
        <v>688</v>
      </c>
      <c r="O6" s="151"/>
      <c r="P6" s="31">
        <f t="shared" si="0"/>
        <v>-1469.6000000000004</v>
      </c>
      <c r="Q6" s="31">
        <f>SUBTOTAL(9,$F$2:F6)</f>
        <v>5069.6000000000004</v>
      </c>
      <c r="R6" s="31">
        <f>SUBTOTAL(9,$G$2:G6)</f>
        <v>3600</v>
      </c>
    </row>
    <row r="7" spans="1:18" ht="14.25" customHeight="1">
      <c r="A7" s="13" t="s">
        <v>21</v>
      </c>
      <c r="B7" s="62">
        <v>44173</v>
      </c>
      <c r="C7" s="43" t="s">
        <v>920</v>
      </c>
      <c r="D7" s="111"/>
      <c r="F7" s="2">
        <v>535.78</v>
      </c>
      <c r="G7" s="14"/>
      <c r="H7" s="14"/>
      <c r="I7" s="13" t="s">
        <v>91</v>
      </c>
      <c r="J7" s="13" t="s">
        <v>87</v>
      </c>
      <c r="N7" s="13" t="s">
        <v>688</v>
      </c>
      <c r="O7" s="151"/>
      <c r="P7" s="31">
        <f t="shared" si="0"/>
        <v>-2005.38</v>
      </c>
      <c r="Q7" s="31">
        <f>SUBTOTAL(9,$F$2:F7)</f>
        <v>5605.38</v>
      </c>
      <c r="R7" s="31">
        <f>SUBTOTAL(9,$G$2:G7)</f>
        <v>3600</v>
      </c>
    </row>
    <row r="8" spans="1:18" ht="14.25" customHeight="1">
      <c r="A8" s="13" t="s">
        <v>21</v>
      </c>
      <c r="B8" s="62">
        <v>44173</v>
      </c>
      <c r="C8" s="43" t="s">
        <v>921</v>
      </c>
      <c r="D8" s="111"/>
      <c r="F8" s="2">
        <v>105.52</v>
      </c>
      <c r="G8" s="14"/>
      <c r="H8" s="14"/>
      <c r="I8" s="13" t="s">
        <v>91</v>
      </c>
      <c r="J8" s="13" t="s">
        <v>87</v>
      </c>
      <c r="N8" s="13" t="s">
        <v>688</v>
      </c>
      <c r="O8" s="151"/>
      <c r="P8" s="31">
        <f t="shared" si="0"/>
        <v>-2110.9000000000005</v>
      </c>
      <c r="Q8" s="31">
        <f>SUBTOTAL(9,$F$2:F8)</f>
        <v>5710.9000000000005</v>
      </c>
      <c r="R8" s="31">
        <f>SUBTOTAL(9,$G$2:G8)</f>
        <v>3600</v>
      </c>
    </row>
    <row r="9" spans="1:18" ht="14.25" customHeight="1">
      <c r="A9" s="13" t="s">
        <v>21</v>
      </c>
      <c r="B9" s="62">
        <v>44173</v>
      </c>
      <c r="C9" s="155" t="s">
        <v>1032</v>
      </c>
      <c r="D9" s="111"/>
      <c r="F9" s="14"/>
      <c r="G9" s="14">
        <v>5000</v>
      </c>
      <c r="H9" s="14"/>
      <c r="I9" s="13" t="s">
        <v>91</v>
      </c>
      <c r="J9" s="13" t="s">
        <v>87</v>
      </c>
      <c r="N9" s="13" t="s">
        <v>688</v>
      </c>
      <c r="O9" s="151"/>
      <c r="P9" s="31">
        <f t="shared" si="0"/>
        <v>2889.0999999999995</v>
      </c>
      <c r="Q9" s="31">
        <f>SUBTOTAL(9,$F$2:F9)</f>
        <v>5710.9000000000005</v>
      </c>
      <c r="R9" s="31">
        <f>SUBTOTAL(9,$G$2:G9)</f>
        <v>8600</v>
      </c>
    </row>
    <row r="10" spans="1:18" ht="14.25" customHeight="1">
      <c r="A10" s="13" t="s">
        <v>21</v>
      </c>
      <c r="B10" s="62">
        <v>44185</v>
      </c>
      <c r="C10" s="111" t="s">
        <v>1033</v>
      </c>
      <c r="D10" s="111"/>
      <c r="E10" s="43"/>
      <c r="F10" s="2">
        <v>42.78</v>
      </c>
      <c r="G10" s="14"/>
      <c r="H10" s="14"/>
      <c r="I10" s="13" t="s">
        <v>91</v>
      </c>
      <c r="J10" s="13" t="s">
        <v>87</v>
      </c>
      <c r="N10" s="13" t="s">
        <v>688</v>
      </c>
      <c r="O10" s="151"/>
      <c r="P10" s="31">
        <f t="shared" si="0"/>
        <v>2846.3199999999997</v>
      </c>
      <c r="Q10" s="31">
        <f>SUBTOTAL(9,$F$2:F10)</f>
        <v>5753.68</v>
      </c>
      <c r="R10" s="31">
        <f>SUBTOTAL(9,$G$2:G10)</f>
        <v>8600</v>
      </c>
    </row>
    <row r="11" spans="1:18" ht="14.25" customHeight="1">
      <c r="A11" s="13" t="s">
        <v>21</v>
      </c>
      <c r="B11" s="62">
        <v>44200</v>
      </c>
      <c r="C11" s="155" t="s">
        <v>1034</v>
      </c>
      <c r="D11" s="111"/>
      <c r="F11" s="2">
        <v>1300</v>
      </c>
      <c r="G11" s="14"/>
      <c r="H11" s="14"/>
      <c r="I11" s="13" t="s">
        <v>622</v>
      </c>
      <c r="J11" s="13" t="s">
        <v>87</v>
      </c>
      <c r="N11" s="13" t="s">
        <v>688</v>
      </c>
      <c r="O11" s="151"/>
      <c r="P11" s="31">
        <f t="shared" si="0"/>
        <v>1546.3199999999997</v>
      </c>
      <c r="Q11" s="31">
        <f>SUBTOTAL(9,$F$2:F11)</f>
        <v>7053.68</v>
      </c>
      <c r="R11" s="31">
        <f>SUBTOTAL(9,$G$2:G11)</f>
        <v>8600</v>
      </c>
    </row>
    <row r="12" spans="1:18" ht="14.25" customHeight="1">
      <c r="A12" s="13" t="s">
        <v>21</v>
      </c>
      <c r="B12" s="62">
        <v>44203</v>
      </c>
      <c r="C12" s="43" t="s">
        <v>1035</v>
      </c>
      <c r="D12" s="111"/>
      <c r="F12" s="2">
        <v>1161.96</v>
      </c>
      <c r="G12" s="14"/>
      <c r="H12" s="14"/>
      <c r="I12" s="13" t="s">
        <v>91</v>
      </c>
      <c r="J12" s="13" t="s">
        <v>87</v>
      </c>
      <c r="N12" s="13" t="s">
        <v>688</v>
      </c>
      <c r="O12" s="151"/>
      <c r="P12" s="31">
        <f t="shared" si="0"/>
        <v>384.36000000000058</v>
      </c>
      <c r="Q12" s="31">
        <f>SUBTOTAL(9,$F$2:F12)</f>
        <v>8215.64</v>
      </c>
      <c r="R12" s="31">
        <f>SUBTOTAL(9,$G$2:G12)</f>
        <v>8600</v>
      </c>
    </row>
    <row r="13" spans="1:18" ht="14.25" customHeight="1">
      <c r="A13" s="13" t="s">
        <v>21</v>
      </c>
      <c r="B13" s="62">
        <v>44203</v>
      </c>
      <c r="C13" s="43" t="s">
        <v>1036</v>
      </c>
      <c r="D13" s="111"/>
      <c r="F13" s="2">
        <v>225.12</v>
      </c>
      <c r="G13" s="14"/>
      <c r="H13" s="14"/>
      <c r="I13" s="13" t="s">
        <v>91</v>
      </c>
      <c r="J13" s="13" t="s">
        <v>87</v>
      </c>
      <c r="N13" s="13" t="s">
        <v>688</v>
      </c>
      <c r="O13" s="151"/>
      <c r="P13" s="31">
        <f t="shared" si="0"/>
        <v>159.23999999999978</v>
      </c>
      <c r="Q13" s="31">
        <f>SUBTOTAL(9,$F$2:F13)</f>
        <v>8440.76</v>
      </c>
      <c r="R13" s="31">
        <f>SUBTOTAL(9,$G$2:G13)</f>
        <v>8600</v>
      </c>
    </row>
    <row r="14" spans="1:18" ht="14.25" customHeight="1">
      <c r="A14" s="13" t="s">
        <v>21</v>
      </c>
      <c r="B14" s="62">
        <v>44216</v>
      </c>
      <c r="C14" s="111" t="s">
        <v>1037</v>
      </c>
      <c r="D14" s="111"/>
      <c r="E14" s="43"/>
      <c r="F14" s="2">
        <v>93.4</v>
      </c>
      <c r="G14" s="14"/>
      <c r="H14" s="14"/>
      <c r="I14" s="13" t="s">
        <v>91</v>
      </c>
      <c r="J14" s="13" t="s">
        <v>87</v>
      </c>
      <c r="N14" s="13" t="s">
        <v>688</v>
      </c>
      <c r="O14" s="151"/>
      <c r="P14" s="31">
        <f t="shared" si="0"/>
        <v>65.840000000000146</v>
      </c>
      <c r="Q14" s="31">
        <f>SUBTOTAL(9,$F$2:F14)</f>
        <v>8534.16</v>
      </c>
      <c r="R14" s="31">
        <f>SUBTOTAL(9,$G$2:G14)</f>
        <v>8600</v>
      </c>
    </row>
    <row r="15" spans="1:18" ht="14.25" customHeight="1">
      <c r="A15" s="13" t="s">
        <v>21</v>
      </c>
      <c r="B15" s="62">
        <v>44228</v>
      </c>
      <c r="C15" s="155" t="s">
        <v>1038</v>
      </c>
      <c r="D15" s="111"/>
      <c r="F15" s="2">
        <v>29.9</v>
      </c>
      <c r="G15" s="14"/>
      <c r="H15" s="14"/>
      <c r="I15" s="6" t="s">
        <v>89</v>
      </c>
      <c r="J15" s="6" t="s">
        <v>87</v>
      </c>
      <c r="K15" s="1" t="s">
        <v>1039</v>
      </c>
      <c r="L15" s="1">
        <v>230</v>
      </c>
      <c r="M15" s="1"/>
      <c r="N15" s="13" t="s">
        <v>688</v>
      </c>
      <c r="O15" s="151"/>
      <c r="P15" s="31">
        <f t="shared" si="0"/>
        <v>35.940000000000509</v>
      </c>
      <c r="Q15" s="31">
        <f>SUBTOTAL(9,$F$2:F15)</f>
        <v>8564.06</v>
      </c>
      <c r="R15" s="31">
        <f>SUBTOTAL(9,$G$2:G15)</f>
        <v>8600</v>
      </c>
    </row>
    <row r="16" spans="1:18" ht="14.25" customHeight="1">
      <c r="A16" s="13" t="s">
        <v>21</v>
      </c>
      <c r="B16" s="62">
        <v>44232</v>
      </c>
      <c r="C16" s="155" t="s">
        <v>1040</v>
      </c>
      <c r="D16" s="111"/>
      <c r="F16" s="14"/>
      <c r="G16" s="2">
        <v>6000</v>
      </c>
      <c r="H16" s="14"/>
      <c r="I16" s="13" t="s">
        <v>91</v>
      </c>
      <c r="J16" s="13" t="s">
        <v>87</v>
      </c>
      <c r="N16" s="13" t="s">
        <v>688</v>
      </c>
      <c r="O16" s="151"/>
      <c r="P16" s="31">
        <f t="shared" si="0"/>
        <v>6035.9400000000005</v>
      </c>
      <c r="Q16" s="31">
        <f>SUBTOTAL(9,$F$2:F16)</f>
        <v>8564.06</v>
      </c>
      <c r="R16" s="31">
        <f>SUBTOTAL(9,$G$2:G16)</f>
        <v>14600</v>
      </c>
    </row>
    <row r="17" spans="1:18" ht="14.25" customHeight="1">
      <c r="A17" s="13" t="s">
        <v>21</v>
      </c>
      <c r="B17" s="62">
        <v>44234</v>
      </c>
      <c r="C17" s="43" t="s">
        <v>1041</v>
      </c>
      <c r="D17" s="111"/>
      <c r="F17" s="2">
        <v>395.08</v>
      </c>
      <c r="G17" s="14"/>
      <c r="H17" s="14"/>
      <c r="I17" s="13" t="s">
        <v>91</v>
      </c>
      <c r="J17" s="13" t="s">
        <v>87</v>
      </c>
      <c r="N17" s="13" t="s">
        <v>688</v>
      </c>
      <c r="O17" s="151"/>
      <c r="P17" s="31">
        <f t="shared" si="0"/>
        <v>5640.8600000000006</v>
      </c>
      <c r="Q17" s="31">
        <f>SUBTOTAL(9,$F$2:F17)</f>
        <v>8959.14</v>
      </c>
      <c r="R17" s="31">
        <f>SUBTOTAL(9,$G$2:G17)</f>
        <v>14600</v>
      </c>
    </row>
    <row r="18" spans="1:18" ht="14.25" customHeight="1">
      <c r="A18" s="13" t="s">
        <v>21</v>
      </c>
      <c r="B18" s="62">
        <v>44234</v>
      </c>
      <c r="C18" s="43" t="s">
        <v>1042</v>
      </c>
      <c r="D18" s="111"/>
      <c r="F18" s="2">
        <v>76.72</v>
      </c>
      <c r="G18" s="14"/>
      <c r="H18" s="14"/>
      <c r="I18" s="13" t="s">
        <v>91</v>
      </c>
      <c r="J18" s="13" t="s">
        <v>87</v>
      </c>
      <c r="N18" s="13" t="s">
        <v>688</v>
      </c>
      <c r="O18" s="151"/>
      <c r="P18" s="31">
        <f t="shared" si="0"/>
        <v>5564.1400000000012</v>
      </c>
      <c r="Q18" s="31">
        <f>SUBTOTAL(9,$F$2:F18)</f>
        <v>9035.8599999999988</v>
      </c>
      <c r="R18" s="31">
        <f>SUBTOTAL(9,$G$2:G18)</f>
        <v>14600</v>
      </c>
    </row>
    <row r="19" spans="1:18" ht="14.25" customHeight="1">
      <c r="A19" s="13" t="s">
        <v>21</v>
      </c>
      <c r="B19" s="62">
        <v>44236</v>
      </c>
      <c r="C19" s="155" t="s">
        <v>1031</v>
      </c>
      <c r="D19" s="111"/>
      <c r="F19" s="2">
        <v>1800</v>
      </c>
      <c r="G19" s="14"/>
      <c r="H19" s="14"/>
      <c r="I19" s="13" t="s">
        <v>622</v>
      </c>
      <c r="J19" s="13" t="s">
        <v>87</v>
      </c>
      <c r="N19" s="13" t="s">
        <v>688</v>
      </c>
      <c r="O19" s="151"/>
      <c r="P19" s="31">
        <f t="shared" si="0"/>
        <v>3764.1400000000012</v>
      </c>
      <c r="Q19" s="31">
        <f>SUBTOTAL(9,$F$2:F19)</f>
        <v>10835.859999999999</v>
      </c>
      <c r="R19" s="31">
        <f>SUBTOTAL(9,$G$2:G19)</f>
        <v>14600</v>
      </c>
    </row>
    <row r="20" spans="1:18" ht="14.25" customHeight="1">
      <c r="A20" s="13" t="s">
        <v>21</v>
      </c>
      <c r="B20" s="62">
        <v>44246</v>
      </c>
      <c r="C20" s="155" t="s">
        <v>885</v>
      </c>
      <c r="D20" s="111"/>
      <c r="F20" s="2">
        <v>227.5</v>
      </c>
      <c r="G20" s="14"/>
      <c r="H20" s="14"/>
      <c r="I20" s="13" t="s">
        <v>291</v>
      </c>
      <c r="J20" s="13"/>
      <c r="K20" s="9" t="s">
        <v>166</v>
      </c>
      <c r="L20" s="1">
        <v>9569</v>
      </c>
      <c r="M20" s="1"/>
      <c r="N20" s="13" t="s">
        <v>688</v>
      </c>
      <c r="O20" s="151"/>
      <c r="P20" s="31">
        <f t="shared" si="0"/>
        <v>3536.6400000000012</v>
      </c>
      <c r="Q20" s="31">
        <f>SUBTOTAL(9,$F$2:F20)</f>
        <v>11063.359999999999</v>
      </c>
      <c r="R20" s="31">
        <f>SUBTOTAL(9,$G$2:G20)</f>
        <v>14600</v>
      </c>
    </row>
    <row r="21" spans="1:18" ht="14.25" customHeight="1">
      <c r="A21" s="13" t="s">
        <v>21</v>
      </c>
      <c r="B21" s="62">
        <v>44247</v>
      </c>
      <c r="C21" s="111" t="s">
        <v>1043</v>
      </c>
      <c r="D21" s="111"/>
      <c r="E21" s="43"/>
      <c r="F21" s="2">
        <v>31.34</v>
      </c>
      <c r="G21" s="14"/>
      <c r="H21" s="14"/>
      <c r="I21" s="13" t="s">
        <v>91</v>
      </c>
      <c r="J21" s="13" t="s">
        <v>87</v>
      </c>
      <c r="N21" s="13" t="s">
        <v>688</v>
      </c>
      <c r="O21" s="151"/>
      <c r="P21" s="31">
        <f t="shared" si="0"/>
        <v>3505.3000000000011</v>
      </c>
      <c r="Q21" s="31">
        <f>SUBTOTAL(9,$F$2:F21)</f>
        <v>11094.699999999999</v>
      </c>
      <c r="R21" s="31">
        <f>SUBTOTAL(9,$G$2:G21)</f>
        <v>14600</v>
      </c>
    </row>
    <row r="22" spans="1:18" ht="14.25" customHeight="1">
      <c r="A22" s="13" t="s">
        <v>21</v>
      </c>
      <c r="B22" s="62">
        <v>44256</v>
      </c>
      <c r="C22" s="155" t="s">
        <v>1031</v>
      </c>
      <c r="D22" s="111"/>
      <c r="F22" s="2">
        <v>1200</v>
      </c>
      <c r="G22" s="14"/>
      <c r="H22" s="14"/>
      <c r="I22" s="13" t="s">
        <v>622</v>
      </c>
      <c r="J22" s="13" t="s">
        <v>87</v>
      </c>
      <c r="N22" s="13" t="s">
        <v>688</v>
      </c>
      <c r="O22" s="151"/>
      <c r="P22" s="31">
        <f t="shared" si="0"/>
        <v>2305.3000000000011</v>
      </c>
      <c r="Q22" s="31">
        <f>SUBTOTAL(9,$F$2:F22)</f>
        <v>12294.699999999999</v>
      </c>
      <c r="R22" s="31">
        <f>SUBTOTAL(9,$G$2:G22)</f>
        <v>14600</v>
      </c>
    </row>
    <row r="23" spans="1:18" ht="14.25" customHeight="1">
      <c r="A23" s="13" t="s">
        <v>21</v>
      </c>
      <c r="B23" s="62">
        <v>44259</v>
      </c>
      <c r="C23" s="43" t="s">
        <v>936</v>
      </c>
      <c r="D23" s="111"/>
      <c r="F23" s="2">
        <v>950.96</v>
      </c>
      <c r="G23" s="14"/>
      <c r="H23" s="14"/>
      <c r="I23" s="13"/>
      <c r="J23" s="13"/>
      <c r="N23" s="13" t="s">
        <v>688</v>
      </c>
      <c r="O23" s="151"/>
      <c r="P23" s="31">
        <f t="shared" si="0"/>
        <v>1354.3400000000001</v>
      </c>
      <c r="Q23" s="31">
        <f>SUBTOTAL(9,$F$2:F23)</f>
        <v>13245.66</v>
      </c>
      <c r="R23" s="31">
        <f>SUBTOTAL(9,$G$2:G23)</f>
        <v>14600</v>
      </c>
    </row>
    <row r="24" spans="1:18" ht="14.25" customHeight="1">
      <c r="A24" s="13" t="s">
        <v>21</v>
      </c>
      <c r="B24" s="62">
        <v>44259</v>
      </c>
      <c r="C24" s="43" t="s">
        <v>937</v>
      </c>
      <c r="D24" s="111"/>
      <c r="F24" s="2">
        <v>182.15</v>
      </c>
      <c r="G24" s="14"/>
      <c r="H24" s="14"/>
      <c r="I24" s="13"/>
      <c r="J24" s="13"/>
      <c r="N24" s="13" t="s">
        <v>688</v>
      </c>
      <c r="O24" s="151"/>
      <c r="P24" s="31">
        <f t="shared" si="0"/>
        <v>1172.1900000000005</v>
      </c>
      <c r="Q24" s="31">
        <f>SUBTOTAL(9,$F$2:F24)</f>
        <v>13427.81</v>
      </c>
      <c r="R24" s="31">
        <f>SUBTOTAL(9,$G$2:G24)</f>
        <v>14600</v>
      </c>
    </row>
    <row r="25" spans="1:18" ht="14.25" customHeight="1">
      <c r="A25" s="13" t="s">
        <v>21</v>
      </c>
      <c r="B25" s="62">
        <v>44264</v>
      </c>
      <c r="C25" s="155" t="s">
        <v>1044</v>
      </c>
      <c r="D25" s="111"/>
      <c r="F25" s="2">
        <v>350</v>
      </c>
      <c r="G25" s="14"/>
      <c r="H25" s="14"/>
      <c r="I25" s="13" t="s">
        <v>91</v>
      </c>
      <c r="J25" s="13" t="s">
        <v>87</v>
      </c>
      <c r="K25" s="9" t="s">
        <v>1045</v>
      </c>
      <c r="L25" s="1">
        <v>5410</v>
      </c>
      <c r="M25" s="1"/>
      <c r="N25" s="13" t="s">
        <v>688</v>
      </c>
      <c r="O25" s="151"/>
      <c r="P25" s="31">
        <f t="shared" si="0"/>
        <v>822.19000000000051</v>
      </c>
      <c r="Q25" s="31">
        <f>SUBTOTAL(9,$F$2:F25)</f>
        <v>13777.81</v>
      </c>
      <c r="R25" s="31">
        <f>SUBTOTAL(9,$G$2:G25)</f>
        <v>14600</v>
      </c>
    </row>
    <row r="26" spans="1:18" ht="14.25" customHeight="1">
      <c r="A26" s="13" t="s">
        <v>21</v>
      </c>
      <c r="B26" s="62">
        <v>44267</v>
      </c>
      <c r="C26" s="155" t="s">
        <v>1046</v>
      </c>
      <c r="D26" s="111"/>
      <c r="F26" s="2">
        <v>89</v>
      </c>
      <c r="G26" s="14"/>
      <c r="H26" s="14"/>
      <c r="I26" s="13"/>
      <c r="J26" s="13"/>
      <c r="K26" s="9" t="s">
        <v>1047</v>
      </c>
      <c r="N26" s="13" t="s">
        <v>688</v>
      </c>
      <c r="O26" s="151"/>
      <c r="P26" s="31">
        <f t="shared" si="0"/>
        <v>733.19000000000051</v>
      </c>
      <c r="Q26" s="31">
        <f>SUBTOTAL(9,$F$2:F26)</f>
        <v>13866.81</v>
      </c>
      <c r="R26" s="31">
        <f>SUBTOTAL(9,$G$2:G26)</f>
        <v>14600</v>
      </c>
    </row>
    <row r="27" spans="1:18" ht="14.25" customHeight="1">
      <c r="A27" s="13" t="s">
        <v>21</v>
      </c>
      <c r="B27" s="62">
        <v>44271</v>
      </c>
      <c r="C27" s="155" t="s">
        <v>1048</v>
      </c>
      <c r="D27" s="111"/>
      <c r="F27" s="2">
        <v>1228</v>
      </c>
      <c r="G27" s="14"/>
      <c r="H27" s="14"/>
      <c r="I27" s="13" t="s">
        <v>91</v>
      </c>
      <c r="J27" s="13" t="s">
        <v>87</v>
      </c>
      <c r="K27" s="9" t="s">
        <v>980</v>
      </c>
      <c r="L27" s="1">
        <v>4317</v>
      </c>
      <c r="M27" s="1"/>
      <c r="N27" s="13" t="s">
        <v>688</v>
      </c>
      <c r="O27" s="151"/>
      <c r="P27" s="31">
        <f t="shared" si="0"/>
        <v>-494.80999999999949</v>
      </c>
      <c r="Q27" s="31">
        <f>SUBTOTAL(9,$F$2:F27)</f>
        <v>15094.81</v>
      </c>
      <c r="R27" s="31">
        <f>SUBTOTAL(9,$G$2:G27)</f>
        <v>14600</v>
      </c>
    </row>
    <row r="28" spans="1:18" ht="14.25" customHeight="1">
      <c r="A28" s="13" t="s">
        <v>21</v>
      </c>
      <c r="B28" s="62">
        <v>44271</v>
      </c>
      <c r="C28" s="155" t="s">
        <v>1049</v>
      </c>
      <c r="D28" s="111"/>
      <c r="F28" s="2">
        <v>527</v>
      </c>
      <c r="G28" s="14"/>
      <c r="H28" s="14"/>
      <c r="I28" s="13" t="s">
        <v>91</v>
      </c>
      <c r="J28" s="13" t="s">
        <v>87</v>
      </c>
      <c r="K28" s="9" t="s">
        <v>1050</v>
      </c>
      <c r="L28" s="1">
        <v>50118</v>
      </c>
      <c r="M28" s="1"/>
      <c r="N28" s="13" t="s">
        <v>688</v>
      </c>
      <c r="O28" s="151"/>
      <c r="P28" s="31">
        <f t="shared" si="0"/>
        <v>-1021.8099999999995</v>
      </c>
      <c r="Q28" s="31">
        <f>SUBTOTAL(9,$F$2:F28)</f>
        <v>15621.81</v>
      </c>
      <c r="R28" s="31">
        <f>SUBTOTAL(9,$G$2:G28)</f>
        <v>14600</v>
      </c>
    </row>
    <row r="29" spans="1:18" ht="14.25" customHeight="1">
      <c r="A29" s="13" t="s">
        <v>21</v>
      </c>
      <c r="B29" s="62">
        <v>44272</v>
      </c>
      <c r="C29" s="155" t="s">
        <v>1039</v>
      </c>
      <c r="D29" s="111"/>
      <c r="F29" s="2">
        <v>19.899999999999999</v>
      </c>
      <c r="G29" s="14"/>
      <c r="H29" s="14"/>
      <c r="I29" s="13" t="s">
        <v>89</v>
      </c>
      <c r="J29" s="13" t="s">
        <v>87</v>
      </c>
      <c r="N29" s="13" t="s">
        <v>688</v>
      </c>
      <c r="O29" s="151"/>
      <c r="P29" s="31">
        <f t="shared" si="0"/>
        <v>-1041.7099999999991</v>
      </c>
      <c r="Q29" s="31">
        <f>SUBTOTAL(9,$F$2:F29)</f>
        <v>15641.71</v>
      </c>
      <c r="R29" s="31">
        <f>SUBTOTAL(9,$G$2:G29)</f>
        <v>14600</v>
      </c>
    </row>
    <row r="30" spans="1:18" ht="14.25" customHeight="1">
      <c r="A30" s="13" t="s">
        <v>21</v>
      </c>
      <c r="B30" s="62">
        <v>44275</v>
      </c>
      <c r="C30" s="111" t="s">
        <v>1051</v>
      </c>
      <c r="D30" s="111"/>
      <c r="E30" s="43"/>
      <c r="F30" s="2">
        <v>74.739999999999995</v>
      </c>
      <c r="G30" s="14"/>
      <c r="H30" s="14"/>
      <c r="I30" s="13"/>
      <c r="J30" s="13"/>
      <c r="N30" s="13" t="s">
        <v>688</v>
      </c>
      <c r="O30" s="151"/>
      <c r="P30" s="31">
        <f t="shared" si="0"/>
        <v>-1116.4499999999989</v>
      </c>
      <c r="Q30" s="31">
        <f>SUBTOTAL(9,$F$2:F30)</f>
        <v>15716.449999999999</v>
      </c>
      <c r="R30" s="31">
        <f>SUBTOTAL(9,$G$2:G30)</f>
        <v>14600</v>
      </c>
    </row>
    <row r="31" spans="1:18" ht="14.25" customHeight="1">
      <c r="A31" s="13" t="s">
        <v>21</v>
      </c>
      <c r="B31" s="62">
        <v>44293</v>
      </c>
      <c r="C31" s="43" t="s">
        <v>1052</v>
      </c>
      <c r="D31" s="111"/>
      <c r="F31" s="2">
        <v>1228</v>
      </c>
      <c r="G31" s="14"/>
      <c r="H31" s="14"/>
      <c r="I31" s="13" t="s">
        <v>91</v>
      </c>
      <c r="J31" s="13" t="s">
        <v>87</v>
      </c>
      <c r="N31" s="13" t="s">
        <v>688</v>
      </c>
      <c r="O31" s="151"/>
      <c r="P31" s="31">
        <f t="shared" si="0"/>
        <v>-2344.4499999999971</v>
      </c>
      <c r="Q31" s="31">
        <f>SUBTOTAL(9,$F$2:F31)</f>
        <v>16944.449999999997</v>
      </c>
      <c r="R31" s="31">
        <f>SUBTOTAL(9,$G$2:G31)</f>
        <v>14600</v>
      </c>
    </row>
    <row r="32" spans="1:18" ht="14.25" customHeight="1">
      <c r="A32" s="13" t="s">
        <v>21</v>
      </c>
      <c r="B32" s="62">
        <v>44297</v>
      </c>
      <c r="C32" s="155" t="s">
        <v>1040</v>
      </c>
      <c r="D32" s="111"/>
      <c r="F32" s="14"/>
      <c r="G32" s="2">
        <v>12000</v>
      </c>
      <c r="H32" s="14"/>
      <c r="I32" s="13" t="s">
        <v>91</v>
      </c>
      <c r="J32" s="13" t="s">
        <v>87</v>
      </c>
      <c r="N32" s="13" t="s">
        <v>688</v>
      </c>
      <c r="O32" s="151"/>
      <c r="P32" s="31">
        <f t="shared" si="0"/>
        <v>9655.5500000000029</v>
      </c>
      <c r="Q32" s="31">
        <f>SUBTOTAL(9,$F$2:F32)</f>
        <v>16944.449999999997</v>
      </c>
      <c r="R32" s="31">
        <f>SUBTOTAL(9,$G$2:G32)</f>
        <v>26600</v>
      </c>
    </row>
    <row r="33" spans="1:18" ht="14.25" customHeight="1">
      <c r="A33" s="13" t="s">
        <v>21</v>
      </c>
      <c r="B33" s="62">
        <v>44298</v>
      </c>
      <c r="C33" s="43" t="s">
        <v>1053</v>
      </c>
      <c r="D33" s="111"/>
      <c r="F33" s="2">
        <v>252.95</v>
      </c>
      <c r="G33" s="14"/>
      <c r="H33" s="14"/>
      <c r="I33" s="13" t="s">
        <v>91</v>
      </c>
      <c r="J33" s="13" t="s">
        <v>87</v>
      </c>
      <c r="N33" s="13" t="s">
        <v>688</v>
      </c>
      <c r="O33" s="151"/>
      <c r="P33" s="31">
        <f t="shared" si="0"/>
        <v>9402.6000000000022</v>
      </c>
      <c r="Q33" s="31">
        <f>SUBTOTAL(9,$F$2:F33)</f>
        <v>17197.399999999998</v>
      </c>
      <c r="R33" s="31">
        <f>SUBTOTAL(9,$G$2:G33)</f>
        <v>26600</v>
      </c>
    </row>
    <row r="34" spans="1:18" ht="14.25" customHeight="1">
      <c r="A34" s="13" t="s">
        <v>21</v>
      </c>
      <c r="B34" s="62">
        <v>44298</v>
      </c>
      <c r="C34" s="155" t="s">
        <v>1031</v>
      </c>
      <c r="D34" s="111"/>
      <c r="F34" s="2">
        <v>6000</v>
      </c>
      <c r="G34" s="14"/>
      <c r="H34" s="14"/>
      <c r="I34" s="6" t="s">
        <v>622</v>
      </c>
      <c r="J34" s="13" t="s">
        <v>87</v>
      </c>
      <c r="N34" s="13" t="s">
        <v>688</v>
      </c>
      <c r="O34" s="151"/>
      <c r="P34" s="31">
        <f t="shared" si="0"/>
        <v>3402.6000000000022</v>
      </c>
      <c r="Q34" s="31">
        <f>SUBTOTAL(9,$F$2:F34)</f>
        <v>23197.399999999998</v>
      </c>
      <c r="R34" s="31">
        <f>SUBTOTAL(9,$G$2:G34)</f>
        <v>26600</v>
      </c>
    </row>
    <row r="35" spans="1:18" ht="14.25" customHeight="1">
      <c r="A35" s="13" t="s">
        <v>21</v>
      </c>
      <c r="B35" s="62">
        <v>44306</v>
      </c>
      <c r="C35" s="111" t="s">
        <v>1054</v>
      </c>
      <c r="D35" s="111"/>
      <c r="E35" s="43"/>
      <c r="F35" s="2">
        <v>141.88999999999999</v>
      </c>
      <c r="G35" s="14"/>
      <c r="H35" s="14"/>
      <c r="I35" s="13" t="s">
        <v>91</v>
      </c>
      <c r="J35" s="13" t="s">
        <v>87</v>
      </c>
      <c r="N35" s="13" t="s">
        <v>688</v>
      </c>
      <c r="O35" s="151"/>
      <c r="P35" s="31">
        <f t="shared" si="0"/>
        <v>3260.7100000000028</v>
      </c>
      <c r="Q35" s="31">
        <f>SUBTOTAL(9,$F$2:F35)</f>
        <v>23339.289999999997</v>
      </c>
      <c r="R35" s="31">
        <f>SUBTOTAL(9,$G$2:G35)</f>
        <v>26600</v>
      </c>
    </row>
    <row r="36" spans="1:18" ht="14.25" customHeight="1">
      <c r="A36" s="13" t="s">
        <v>21</v>
      </c>
      <c r="B36" s="62">
        <v>44318</v>
      </c>
      <c r="C36" s="155" t="s">
        <v>1055</v>
      </c>
      <c r="D36" s="111"/>
      <c r="F36" s="2">
        <v>49</v>
      </c>
      <c r="G36" s="14"/>
      <c r="H36" s="14"/>
      <c r="I36" s="13" t="s">
        <v>89</v>
      </c>
      <c r="J36" s="13" t="s">
        <v>87</v>
      </c>
      <c r="K36" s="9" t="s">
        <v>1056</v>
      </c>
      <c r="N36" s="13" t="s">
        <v>688</v>
      </c>
      <c r="O36" s="151"/>
      <c r="P36" s="31">
        <f t="shared" si="0"/>
        <v>3211.7100000000028</v>
      </c>
      <c r="Q36" s="31">
        <f>SUBTOTAL(9,$F$2:F36)</f>
        <v>23388.289999999997</v>
      </c>
      <c r="R36" s="31">
        <f>SUBTOTAL(9,$G$2:G36)</f>
        <v>26600</v>
      </c>
    </row>
    <row r="37" spans="1:18" ht="14.25" customHeight="1">
      <c r="A37" s="13" t="s">
        <v>21</v>
      </c>
      <c r="B37" s="62">
        <v>44322</v>
      </c>
      <c r="C37" s="43" t="s">
        <v>1057</v>
      </c>
      <c r="D37" s="111"/>
      <c r="F37" s="2">
        <v>1255.6400000000001</v>
      </c>
      <c r="G37" s="14"/>
      <c r="H37" s="14"/>
      <c r="I37" s="13"/>
      <c r="J37" s="13"/>
      <c r="N37" s="13" t="s">
        <v>688</v>
      </c>
      <c r="O37" s="151"/>
      <c r="P37" s="31">
        <f t="shared" si="0"/>
        <v>1956.0700000000033</v>
      </c>
      <c r="Q37" s="31">
        <f>SUBTOTAL(9,$F$2:F37)</f>
        <v>24643.929999999997</v>
      </c>
      <c r="R37" s="31">
        <f>SUBTOTAL(9,$G$2:G37)</f>
        <v>26600</v>
      </c>
    </row>
    <row r="38" spans="1:18" ht="14.25" customHeight="1">
      <c r="A38" s="13" t="s">
        <v>21</v>
      </c>
      <c r="B38" s="62">
        <v>44322</v>
      </c>
      <c r="C38" s="43" t="s">
        <v>1058</v>
      </c>
      <c r="D38" s="111"/>
      <c r="F38" s="2">
        <v>244.64</v>
      </c>
      <c r="G38" s="14"/>
      <c r="H38" s="14"/>
      <c r="I38" s="13"/>
      <c r="J38" s="13"/>
      <c r="N38" s="13" t="s">
        <v>688</v>
      </c>
      <c r="O38" s="151"/>
      <c r="P38" s="31">
        <f t="shared" si="0"/>
        <v>1711.4300000000039</v>
      </c>
      <c r="Q38" s="31">
        <f>SUBTOTAL(9,$F$2:F38)</f>
        <v>24888.569999999996</v>
      </c>
      <c r="R38" s="31">
        <f>SUBTOTAL(9,$G$2:G38)</f>
        <v>26600</v>
      </c>
    </row>
    <row r="39" spans="1:18" ht="14.25" customHeight="1">
      <c r="A39" s="13" t="s">
        <v>21</v>
      </c>
      <c r="B39" s="62">
        <v>44325</v>
      </c>
      <c r="C39" s="155" t="s">
        <v>1031</v>
      </c>
      <c r="D39" s="111"/>
      <c r="F39" s="2">
        <v>6000</v>
      </c>
      <c r="G39" s="14"/>
      <c r="H39" s="14"/>
      <c r="I39" s="13" t="s">
        <v>622</v>
      </c>
      <c r="J39" s="13" t="s">
        <v>1059</v>
      </c>
      <c r="N39" s="13" t="s">
        <v>688</v>
      </c>
      <c r="O39" s="151"/>
      <c r="P39" s="31">
        <f t="shared" si="0"/>
        <v>-4288.5699999999961</v>
      </c>
      <c r="Q39" s="31">
        <f>SUBTOTAL(9,$F$2:F39)</f>
        <v>30888.569999999996</v>
      </c>
      <c r="R39" s="31">
        <f>SUBTOTAL(9,$G$2:G39)</f>
        <v>26600</v>
      </c>
    </row>
    <row r="40" spans="1:18" ht="14.25" customHeight="1">
      <c r="A40" s="13" t="s">
        <v>21</v>
      </c>
      <c r="B40" s="62">
        <v>44326</v>
      </c>
      <c r="C40" s="155" t="s">
        <v>1060</v>
      </c>
      <c r="D40" s="111"/>
      <c r="F40" s="2">
        <v>530</v>
      </c>
      <c r="G40" s="14"/>
      <c r="H40" s="14"/>
      <c r="I40" s="13" t="s">
        <v>89</v>
      </c>
      <c r="J40" s="13"/>
      <c r="K40" s="9" t="s">
        <v>1061</v>
      </c>
      <c r="L40" s="1">
        <v>2712</v>
      </c>
      <c r="M40" s="1"/>
      <c r="N40" s="13" t="s">
        <v>688</v>
      </c>
      <c r="O40" s="151"/>
      <c r="P40" s="31">
        <f t="shared" si="0"/>
        <v>-4818.5699999999961</v>
      </c>
      <c r="Q40" s="31">
        <f>SUBTOTAL(9,$F$2:F40)</f>
        <v>31418.569999999996</v>
      </c>
      <c r="R40" s="31">
        <f>SUBTOTAL(9,$G$2:G40)</f>
        <v>26600</v>
      </c>
    </row>
    <row r="41" spans="1:18" ht="14.25" customHeight="1">
      <c r="A41" s="13" t="s">
        <v>21</v>
      </c>
      <c r="B41" s="62">
        <v>44336</v>
      </c>
      <c r="C41" s="111" t="s">
        <v>1062</v>
      </c>
      <c r="D41" s="111"/>
      <c r="E41" s="43"/>
      <c r="F41" s="2">
        <v>99.82</v>
      </c>
      <c r="G41" s="14"/>
      <c r="H41" s="14"/>
      <c r="I41" s="13"/>
      <c r="J41" s="13"/>
      <c r="N41" s="13" t="s">
        <v>688</v>
      </c>
      <c r="O41" s="151"/>
      <c r="P41" s="31">
        <f t="shared" si="0"/>
        <v>-4918.3899999999958</v>
      </c>
      <c r="Q41" s="31">
        <f>SUBTOTAL(9,$F$2:F41)</f>
        <v>31518.389999999996</v>
      </c>
      <c r="R41" s="31">
        <f>SUBTOTAL(9,$G$2:G41)</f>
        <v>26600</v>
      </c>
    </row>
    <row r="42" spans="1:18" ht="14.25" customHeight="1">
      <c r="A42" s="13" t="s">
        <v>21</v>
      </c>
      <c r="B42" s="62">
        <v>44336</v>
      </c>
      <c r="C42" s="155" t="s">
        <v>1063</v>
      </c>
      <c r="D42" s="111"/>
      <c r="F42" s="2">
        <v>292</v>
      </c>
      <c r="G42" s="14"/>
      <c r="H42" s="14"/>
      <c r="I42" s="13" t="s">
        <v>91</v>
      </c>
      <c r="J42" s="6" t="s">
        <v>87</v>
      </c>
      <c r="K42" s="51" t="s">
        <v>1064</v>
      </c>
      <c r="L42" s="1">
        <v>911</v>
      </c>
      <c r="M42" s="1"/>
      <c r="N42" s="13" t="s">
        <v>688</v>
      </c>
      <c r="O42" s="151"/>
      <c r="P42" s="31">
        <f t="shared" si="0"/>
        <v>-5210.3899999999958</v>
      </c>
      <c r="Q42" s="31">
        <f>SUBTOTAL(9,$F$2:F42)</f>
        <v>31810.389999999996</v>
      </c>
      <c r="R42" s="31">
        <f>SUBTOTAL(9,$G$2:G42)</f>
        <v>26600</v>
      </c>
    </row>
    <row r="43" spans="1:18" ht="14.25" customHeight="1">
      <c r="A43" s="13" t="s">
        <v>21</v>
      </c>
      <c r="B43" s="62">
        <v>44348</v>
      </c>
      <c r="C43" s="155" t="s">
        <v>909</v>
      </c>
      <c r="D43" s="111"/>
      <c r="F43" s="2">
        <v>877.5</v>
      </c>
      <c r="G43" s="14"/>
      <c r="H43" s="14"/>
      <c r="I43" s="13" t="s">
        <v>91</v>
      </c>
      <c r="J43" s="13" t="s">
        <v>87</v>
      </c>
      <c r="K43" s="9" t="s">
        <v>699</v>
      </c>
      <c r="L43" s="1">
        <v>4039</v>
      </c>
      <c r="M43" s="1"/>
      <c r="N43" s="13" t="s">
        <v>688</v>
      </c>
      <c r="O43" s="151"/>
      <c r="P43" s="31">
        <f t="shared" si="0"/>
        <v>-6087.8899999999958</v>
      </c>
      <c r="Q43" s="31">
        <f>SUBTOTAL(9,$F$2:F43)</f>
        <v>32687.889999999996</v>
      </c>
      <c r="R43" s="31">
        <f>SUBTOTAL(9,$G$2:G43)</f>
        <v>26600</v>
      </c>
    </row>
    <row r="44" spans="1:18" ht="14.25" customHeight="1">
      <c r="A44" s="13" t="s">
        <v>21</v>
      </c>
      <c r="B44" s="62">
        <v>44349</v>
      </c>
      <c r="C44" s="155" t="s">
        <v>1031</v>
      </c>
      <c r="D44" s="111"/>
      <c r="F44" s="2">
        <v>1200</v>
      </c>
      <c r="G44" s="14"/>
      <c r="H44" s="14"/>
      <c r="I44" s="13" t="s">
        <v>622</v>
      </c>
      <c r="J44" s="13"/>
      <c r="N44" s="13" t="s">
        <v>688</v>
      </c>
      <c r="O44" s="151"/>
      <c r="P44" s="31">
        <f t="shared" si="0"/>
        <v>-7287.8899999999994</v>
      </c>
      <c r="Q44" s="31">
        <f>SUBTOTAL(9,$F$2:F44)</f>
        <v>33887.89</v>
      </c>
      <c r="R44" s="31">
        <f>SUBTOTAL(9,$G$2:G44)</f>
        <v>26600</v>
      </c>
    </row>
    <row r="45" spans="1:18" ht="14.25" customHeight="1">
      <c r="A45" s="13" t="s">
        <v>21</v>
      </c>
      <c r="B45" s="62">
        <v>44355</v>
      </c>
      <c r="C45" s="43" t="s">
        <v>896</v>
      </c>
      <c r="D45" s="111"/>
      <c r="F45" s="2">
        <v>1185.27</v>
      </c>
      <c r="G45" s="14"/>
      <c r="H45" s="14"/>
      <c r="I45" s="13"/>
      <c r="J45" s="13"/>
      <c r="N45" s="13" t="s">
        <v>688</v>
      </c>
      <c r="O45" s="151"/>
      <c r="P45" s="31">
        <f t="shared" si="0"/>
        <v>-8473.1599999999962</v>
      </c>
      <c r="Q45" s="31">
        <f>SUBTOTAL(9,$F$2:F45)</f>
        <v>35073.159999999996</v>
      </c>
      <c r="R45" s="31">
        <f>SUBTOTAL(9,$G$2:G45)</f>
        <v>26600</v>
      </c>
    </row>
    <row r="46" spans="1:18" ht="14.25" customHeight="1">
      <c r="A46" s="13" t="s">
        <v>21</v>
      </c>
      <c r="B46" s="62">
        <v>44355</v>
      </c>
      <c r="C46" s="43" t="s">
        <v>897</v>
      </c>
      <c r="D46" s="111"/>
      <c r="F46" s="2">
        <v>230.28</v>
      </c>
      <c r="G46" s="14"/>
      <c r="H46" s="14"/>
      <c r="I46" s="13"/>
      <c r="J46" s="13"/>
      <c r="N46" s="13" t="s">
        <v>688</v>
      </c>
      <c r="O46" s="151"/>
      <c r="P46" s="31">
        <f t="shared" si="0"/>
        <v>-8703.4399999999951</v>
      </c>
      <c r="Q46" s="31">
        <f>SUBTOTAL(9,$F$2:F46)</f>
        <v>35303.439999999995</v>
      </c>
      <c r="R46" s="31">
        <f>SUBTOTAL(9,$G$2:G46)</f>
        <v>26600</v>
      </c>
    </row>
    <row r="47" spans="1:18" ht="14.25" customHeight="1">
      <c r="A47" s="13" t="s">
        <v>21</v>
      </c>
      <c r="B47" s="62">
        <v>44355</v>
      </c>
      <c r="C47" s="155" t="s">
        <v>1065</v>
      </c>
      <c r="D47" s="111"/>
      <c r="F47" s="2">
        <v>20.9</v>
      </c>
      <c r="G47" s="14"/>
      <c r="H47" s="14"/>
      <c r="I47" s="13" t="s">
        <v>89</v>
      </c>
      <c r="J47" s="13" t="s">
        <v>87</v>
      </c>
      <c r="K47" s="9" t="s">
        <v>1066</v>
      </c>
      <c r="L47" s="1">
        <v>6733</v>
      </c>
      <c r="M47" s="1"/>
      <c r="N47" s="13" t="s">
        <v>688</v>
      </c>
      <c r="O47" s="151"/>
      <c r="P47" s="31">
        <f t="shared" si="0"/>
        <v>-8724.3399999999965</v>
      </c>
      <c r="Q47" s="31">
        <f>SUBTOTAL(9,$F$2:F47)</f>
        <v>35324.339999999997</v>
      </c>
      <c r="R47" s="31">
        <f>SUBTOTAL(9,$G$2:G47)</f>
        <v>26600</v>
      </c>
    </row>
    <row r="48" spans="1:18" ht="14.25" customHeight="1">
      <c r="A48" s="13" t="s">
        <v>21</v>
      </c>
      <c r="B48" s="62">
        <v>44362</v>
      </c>
      <c r="C48" s="155" t="s">
        <v>1067</v>
      </c>
      <c r="D48" s="111"/>
      <c r="F48" s="2">
        <v>19</v>
      </c>
      <c r="G48" s="14"/>
      <c r="H48" s="14"/>
      <c r="I48" s="13" t="s">
        <v>89</v>
      </c>
      <c r="J48" s="13" t="s">
        <v>87</v>
      </c>
      <c r="L48" s="1">
        <v>7313</v>
      </c>
      <c r="M48" s="1"/>
      <c r="N48" s="13" t="s">
        <v>688</v>
      </c>
      <c r="O48" s="151"/>
      <c r="P48" s="31">
        <f t="shared" si="0"/>
        <v>-8743.3399999999965</v>
      </c>
      <c r="Q48" s="31">
        <f>SUBTOTAL(9,$F$2:F48)</f>
        <v>35343.339999999997</v>
      </c>
      <c r="R48" s="31">
        <f>SUBTOTAL(9,$G$2:G48)</f>
        <v>26600</v>
      </c>
    </row>
    <row r="49" spans="1:18" ht="14.25" customHeight="1">
      <c r="A49" s="13" t="s">
        <v>21</v>
      </c>
      <c r="B49" s="62">
        <v>44367</v>
      </c>
      <c r="C49" s="155" t="s">
        <v>1040</v>
      </c>
      <c r="D49" s="111"/>
      <c r="F49" s="14"/>
      <c r="G49" s="2">
        <v>13000</v>
      </c>
      <c r="H49" s="14"/>
      <c r="I49" s="13" t="s">
        <v>91</v>
      </c>
      <c r="J49" s="13" t="s">
        <v>87</v>
      </c>
      <c r="N49" s="13" t="s">
        <v>688</v>
      </c>
      <c r="O49" s="151"/>
      <c r="P49" s="31">
        <f t="shared" si="0"/>
        <v>4256.6600000000035</v>
      </c>
      <c r="Q49" s="31">
        <f>SUBTOTAL(9,$F$2:F49)</f>
        <v>35343.339999999997</v>
      </c>
      <c r="R49" s="31">
        <f>SUBTOTAL(9,$G$2:G49)</f>
        <v>39600</v>
      </c>
    </row>
    <row r="50" spans="1:18" ht="14.25" customHeight="1">
      <c r="A50" s="13" t="s">
        <v>21</v>
      </c>
      <c r="B50" s="62">
        <v>44367</v>
      </c>
      <c r="C50" s="111" t="s">
        <v>1068</v>
      </c>
      <c r="D50" s="111"/>
      <c r="E50" s="43"/>
      <c r="F50" s="2">
        <v>93.87</v>
      </c>
      <c r="G50" s="14"/>
      <c r="H50" s="14"/>
      <c r="I50" s="13"/>
      <c r="J50" s="13"/>
      <c r="N50" s="13" t="s">
        <v>688</v>
      </c>
      <c r="O50" s="151"/>
      <c r="P50" s="31">
        <f t="shared" si="0"/>
        <v>4162.7900000000009</v>
      </c>
      <c r="Q50" s="31">
        <f>SUBTOTAL(9,$F$2:F50)</f>
        <v>35437.21</v>
      </c>
      <c r="R50" s="31">
        <f>SUBTOTAL(9,$G$2:G50)</f>
        <v>39600</v>
      </c>
    </row>
    <row r="51" spans="1:18" ht="14.25" customHeight="1">
      <c r="A51" s="13" t="s">
        <v>21</v>
      </c>
      <c r="B51" s="62">
        <v>44367</v>
      </c>
      <c r="C51" s="155" t="s">
        <v>1069</v>
      </c>
      <c r="D51" s="111"/>
      <c r="F51" s="2">
        <v>65.900000000000006</v>
      </c>
      <c r="G51" s="14"/>
      <c r="H51" s="14"/>
      <c r="I51" s="13" t="s">
        <v>89</v>
      </c>
      <c r="J51" s="13" t="s">
        <v>87</v>
      </c>
      <c r="K51" s="9" t="s">
        <v>363</v>
      </c>
      <c r="L51" s="1">
        <v>375</v>
      </c>
      <c r="M51" s="1"/>
      <c r="N51" s="13" t="s">
        <v>688</v>
      </c>
      <c r="O51" s="151"/>
      <c r="P51" s="31">
        <f t="shared" si="0"/>
        <v>4096.8899999999994</v>
      </c>
      <c r="Q51" s="31">
        <f>SUBTOTAL(9,$F$2:F51)</f>
        <v>35503.11</v>
      </c>
      <c r="R51" s="31">
        <f>SUBTOTAL(9,$G$2:G51)</f>
        <v>39600</v>
      </c>
    </row>
    <row r="52" spans="1:18" ht="14.25" customHeight="1">
      <c r="A52" s="13" t="s">
        <v>21</v>
      </c>
      <c r="B52" s="62">
        <v>44367</v>
      </c>
      <c r="C52" s="155" t="s">
        <v>958</v>
      </c>
      <c r="D52" s="111"/>
      <c r="F52" s="2">
        <v>130</v>
      </c>
      <c r="G52" s="14"/>
      <c r="H52" s="14"/>
      <c r="I52" s="13" t="s">
        <v>89</v>
      </c>
      <c r="J52" s="13" t="s">
        <v>87</v>
      </c>
      <c r="L52" s="1">
        <v>4085</v>
      </c>
      <c r="M52" s="1"/>
      <c r="N52" s="13" t="s">
        <v>688</v>
      </c>
      <c r="O52" s="151"/>
      <c r="P52" s="31">
        <f t="shared" si="0"/>
        <v>3966.8899999999994</v>
      </c>
      <c r="Q52" s="31">
        <f>SUBTOTAL(9,$F$2:F52)</f>
        <v>35633.11</v>
      </c>
      <c r="R52" s="31">
        <f>SUBTOTAL(9,$G$2:G52)</f>
        <v>39600</v>
      </c>
    </row>
    <row r="53" spans="1:18" ht="14.25" customHeight="1">
      <c r="A53" s="13" t="s">
        <v>21</v>
      </c>
      <c r="B53" s="62">
        <v>44375</v>
      </c>
      <c r="C53" s="155" t="s">
        <v>1070</v>
      </c>
      <c r="D53" s="111"/>
      <c r="F53" s="2">
        <v>351</v>
      </c>
      <c r="G53" s="14"/>
      <c r="H53" s="14"/>
      <c r="I53" s="13" t="s">
        <v>91</v>
      </c>
      <c r="J53" s="13" t="s">
        <v>87</v>
      </c>
      <c r="K53" s="9" t="s">
        <v>966</v>
      </c>
      <c r="L53" s="1">
        <v>243</v>
      </c>
      <c r="M53" s="1"/>
      <c r="N53" s="13" t="s">
        <v>688</v>
      </c>
      <c r="O53" s="151"/>
      <c r="P53" s="31">
        <f t="shared" si="0"/>
        <v>3615.8899999999994</v>
      </c>
      <c r="Q53" s="31">
        <f>SUBTOTAL(9,$F$2:F53)</f>
        <v>35984.11</v>
      </c>
      <c r="R53" s="31">
        <f>SUBTOTAL(9,$G$2:G53)</f>
        <v>39600</v>
      </c>
    </row>
    <row r="54" spans="1:18" ht="14.25" customHeight="1">
      <c r="A54" s="13" t="s">
        <v>21</v>
      </c>
      <c r="B54" s="62">
        <v>44383</v>
      </c>
      <c r="C54" s="155" t="s">
        <v>958</v>
      </c>
      <c r="D54" s="111"/>
      <c r="F54" s="2">
        <v>130</v>
      </c>
      <c r="G54" s="14"/>
      <c r="H54" s="14"/>
      <c r="I54" s="6" t="s">
        <v>89</v>
      </c>
      <c r="J54" s="6" t="s">
        <v>87</v>
      </c>
      <c r="K54" s="1" t="s">
        <v>958</v>
      </c>
      <c r="L54" s="1">
        <v>14249</v>
      </c>
      <c r="M54" s="1"/>
      <c r="N54" s="13" t="s">
        <v>688</v>
      </c>
      <c r="O54" s="151"/>
      <c r="P54" s="31">
        <f t="shared" si="0"/>
        <v>3485.8899999999994</v>
      </c>
      <c r="Q54" s="31">
        <f>SUBTOTAL(9,$F$2:F54)</f>
        <v>36114.11</v>
      </c>
      <c r="R54" s="31">
        <f>SUBTOTAL(9,$G$2:G54)</f>
        <v>39600</v>
      </c>
    </row>
    <row r="55" spans="1:18" ht="14.25" customHeight="1">
      <c r="A55" s="13" t="s">
        <v>21</v>
      </c>
      <c r="B55" s="62">
        <v>44388</v>
      </c>
      <c r="C55" s="43" t="s">
        <v>1071</v>
      </c>
      <c r="D55" s="111"/>
      <c r="F55" s="2">
        <v>508.98</v>
      </c>
      <c r="G55" s="14"/>
      <c r="H55" s="14"/>
      <c r="I55" s="13"/>
      <c r="J55" s="13"/>
      <c r="N55" s="13" t="s">
        <v>688</v>
      </c>
      <c r="O55" s="151"/>
      <c r="P55" s="31">
        <f t="shared" si="0"/>
        <v>2976.9099999999962</v>
      </c>
      <c r="Q55" s="31">
        <f>SUBTOTAL(9,$F$2:F55)</f>
        <v>36623.090000000004</v>
      </c>
      <c r="R55" s="31">
        <f>SUBTOTAL(9,$G$2:G55)</f>
        <v>39600</v>
      </c>
    </row>
    <row r="56" spans="1:18" ht="14.25" customHeight="1">
      <c r="A56" s="13" t="s">
        <v>21</v>
      </c>
      <c r="B56" s="62">
        <v>44388</v>
      </c>
      <c r="C56" s="43" t="s">
        <v>1072</v>
      </c>
      <c r="D56" s="111"/>
      <c r="F56" s="2">
        <v>95.76</v>
      </c>
      <c r="G56" s="14"/>
      <c r="H56" s="14"/>
      <c r="I56" s="13"/>
      <c r="J56" s="13"/>
      <c r="N56" s="13" t="s">
        <v>688</v>
      </c>
      <c r="O56" s="151"/>
      <c r="P56" s="31">
        <f t="shared" si="0"/>
        <v>2881.1499999999942</v>
      </c>
      <c r="Q56" s="31">
        <f>SUBTOTAL(9,$F$2:F56)</f>
        <v>36718.850000000006</v>
      </c>
      <c r="R56" s="31">
        <f>SUBTOTAL(9,$G$2:G56)</f>
        <v>39600</v>
      </c>
    </row>
    <row r="57" spans="1:18" ht="14.25" customHeight="1">
      <c r="A57" s="13" t="s">
        <v>21</v>
      </c>
      <c r="B57" s="62">
        <v>44388</v>
      </c>
      <c r="C57" s="155" t="s">
        <v>1073</v>
      </c>
      <c r="D57" s="111"/>
      <c r="F57" s="2">
        <v>134.99</v>
      </c>
      <c r="G57" s="14"/>
      <c r="H57" s="14"/>
      <c r="I57" s="13"/>
      <c r="J57" s="13"/>
      <c r="N57" s="13" t="s">
        <v>688</v>
      </c>
      <c r="O57" s="151"/>
      <c r="P57" s="31">
        <f t="shared" si="0"/>
        <v>2746.1599999999962</v>
      </c>
      <c r="Q57" s="31">
        <f>SUBTOTAL(9,$F$2:F57)</f>
        <v>36853.840000000004</v>
      </c>
      <c r="R57" s="31">
        <f>SUBTOTAL(9,$G$2:G57)</f>
        <v>39600</v>
      </c>
    </row>
    <row r="58" spans="1:18" ht="14.25" customHeight="1">
      <c r="A58" s="13" t="s">
        <v>21</v>
      </c>
      <c r="B58" s="62">
        <v>44392</v>
      </c>
      <c r="C58" s="155" t="s">
        <v>881</v>
      </c>
      <c r="D58" s="111"/>
      <c r="F58" s="2">
        <v>2235</v>
      </c>
      <c r="G58" s="14"/>
      <c r="H58" s="14"/>
      <c r="I58" s="13" t="s">
        <v>91</v>
      </c>
      <c r="J58" s="13" t="s">
        <v>87</v>
      </c>
      <c r="K58" s="9" t="s">
        <v>1074</v>
      </c>
      <c r="L58" s="1">
        <v>1037</v>
      </c>
      <c r="M58" s="1"/>
      <c r="N58" s="13" t="s">
        <v>688</v>
      </c>
      <c r="O58" s="151"/>
      <c r="P58" s="31">
        <f t="shared" si="0"/>
        <v>511.15999999999622</v>
      </c>
      <c r="Q58" s="31">
        <f>SUBTOTAL(9,$F$2:F58)</f>
        <v>39088.840000000004</v>
      </c>
      <c r="R58" s="31">
        <f>SUBTOTAL(9,$G$2:G58)</f>
        <v>39600</v>
      </c>
    </row>
    <row r="59" spans="1:18" ht="14.25" customHeight="1">
      <c r="A59" s="13" t="s">
        <v>21</v>
      </c>
      <c r="B59" s="62">
        <v>44397</v>
      </c>
      <c r="C59" s="111" t="s">
        <v>1075</v>
      </c>
      <c r="D59" s="111"/>
      <c r="E59" s="43"/>
      <c r="F59" s="2">
        <v>39.659999999999997</v>
      </c>
      <c r="G59" s="14"/>
      <c r="H59" s="14"/>
      <c r="I59" s="13"/>
      <c r="J59" s="13"/>
      <c r="N59" s="13" t="s">
        <v>688</v>
      </c>
      <c r="O59" s="151"/>
      <c r="P59" s="31">
        <f t="shared" si="0"/>
        <v>471.49999999999272</v>
      </c>
      <c r="Q59" s="31">
        <f>SUBTOTAL(9,$F$2:F59)</f>
        <v>39128.500000000007</v>
      </c>
      <c r="R59" s="31">
        <f>SUBTOTAL(9,$G$2:G59)</f>
        <v>39600</v>
      </c>
    </row>
    <row r="60" spans="1:18" ht="14.25" customHeight="1">
      <c r="A60" s="13" t="s">
        <v>21</v>
      </c>
      <c r="B60" s="62">
        <v>44402</v>
      </c>
      <c r="C60" s="155" t="s">
        <v>1031</v>
      </c>
      <c r="D60" s="111"/>
      <c r="F60" s="2">
        <v>2500</v>
      </c>
      <c r="G60" s="14"/>
      <c r="H60" s="14"/>
      <c r="I60" s="13" t="s">
        <v>622</v>
      </c>
      <c r="J60" s="13" t="s">
        <v>87</v>
      </c>
      <c r="N60" s="13" t="s">
        <v>688</v>
      </c>
      <c r="O60" s="151"/>
      <c r="P60" s="31">
        <f t="shared" si="0"/>
        <v>-2028.5000000000073</v>
      </c>
      <c r="Q60" s="31">
        <f>SUBTOTAL(9,$F$2:F60)</f>
        <v>41628.500000000007</v>
      </c>
      <c r="R60" s="31">
        <f>SUBTOTAL(9,$G$2:G60)</f>
        <v>39600</v>
      </c>
    </row>
    <row r="61" spans="1:18" ht="14.25" customHeight="1">
      <c r="A61" s="13" t="s">
        <v>21</v>
      </c>
      <c r="B61" s="62">
        <v>44405</v>
      </c>
      <c r="C61" s="155" t="s">
        <v>953</v>
      </c>
      <c r="D61" s="111"/>
      <c r="F61" s="2">
        <v>234</v>
      </c>
      <c r="G61" s="14"/>
      <c r="H61" s="14"/>
      <c r="I61" s="13" t="s">
        <v>91</v>
      </c>
      <c r="J61" s="13" t="s">
        <v>87</v>
      </c>
      <c r="K61" s="51" t="s">
        <v>1064</v>
      </c>
      <c r="L61" s="1">
        <v>932</v>
      </c>
      <c r="M61" s="1"/>
      <c r="N61" s="13" t="s">
        <v>688</v>
      </c>
      <c r="O61" s="151"/>
      <c r="P61" s="31">
        <f t="shared" si="0"/>
        <v>-2262.5000000000073</v>
      </c>
      <c r="Q61" s="31">
        <f>SUBTOTAL(9,$F$2:F61)</f>
        <v>41862.500000000007</v>
      </c>
      <c r="R61" s="31">
        <f>SUBTOTAL(9,$G$2:G61)</f>
        <v>39600</v>
      </c>
    </row>
    <row r="62" spans="1:18" ht="14.25" customHeight="1">
      <c r="A62" s="13" t="s">
        <v>21</v>
      </c>
      <c r="B62" s="62">
        <v>44419</v>
      </c>
      <c r="C62" s="43" t="s">
        <v>1076</v>
      </c>
      <c r="D62" s="111"/>
      <c r="F62" s="2">
        <v>465.22</v>
      </c>
      <c r="G62" s="14"/>
      <c r="H62" s="14"/>
      <c r="I62" s="13"/>
      <c r="J62" s="13"/>
      <c r="N62" s="13" t="s">
        <v>688</v>
      </c>
      <c r="O62" s="151"/>
      <c r="P62" s="31">
        <f t="shared" si="0"/>
        <v>-2727.7200000000084</v>
      </c>
      <c r="Q62" s="31">
        <f>SUBTOTAL(9,$F$2:F62)</f>
        <v>42327.720000000008</v>
      </c>
      <c r="R62" s="31">
        <f>SUBTOTAL(9,$G$2:G62)</f>
        <v>39600</v>
      </c>
    </row>
    <row r="63" spans="1:18" ht="14.25" customHeight="1">
      <c r="A63" s="13" t="s">
        <v>21</v>
      </c>
      <c r="B63" s="62">
        <v>44419</v>
      </c>
      <c r="C63" s="155" t="s">
        <v>1077</v>
      </c>
      <c r="D63" s="111"/>
      <c r="F63" s="2">
        <v>91.71</v>
      </c>
      <c r="G63" s="14"/>
      <c r="H63" s="14"/>
      <c r="I63" s="13"/>
      <c r="J63" s="13"/>
      <c r="N63" s="13" t="s">
        <v>688</v>
      </c>
      <c r="O63" s="151"/>
      <c r="P63" s="31">
        <f t="shared" si="0"/>
        <v>-2819.4300000000076</v>
      </c>
      <c r="Q63" s="31">
        <f>SUBTOTAL(9,$F$2:F63)</f>
        <v>42419.430000000008</v>
      </c>
      <c r="R63" s="31">
        <f>SUBTOTAL(9,$G$2:G63)</f>
        <v>39600</v>
      </c>
    </row>
    <row r="64" spans="1:18" ht="14.25" customHeight="1">
      <c r="A64" s="13" t="s">
        <v>21</v>
      </c>
      <c r="B64" s="62">
        <v>44419</v>
      </c>
      <c r="C64" s="155" t="s">
        <v>1066</v>
      </c>
      <c r="D64" s="111"/>
      <c r="F64" s="2">
        <v>19.899999999999999</v>
      </c>
      <c r="G64" s="14"/>
      <c r="H64" s="14"/>
      <c r="I64" s="13" t="s">
        <v>89</v>
      </c>
      <c r="J64" s="13" t="s">
        <v>87</v>
      </c>
      <c r="L64" s="1">
        <v>6444</v>
      </c>
      <c r="M64" s="1"/>
      <c r="N64" s="13" t="s">
        <v>688</v>
      </c>
      <c r="O64" s="151"/>
      <c r="P64" s="31">
        <f t="shared" si="0"/>
        <v>-2839.330000000009</v>
      </c>
      <c r="Q64" s="31">
        <f>SUBTOTAL(9,$F$2:F64)</f>
        <v>42439.330000000009</v>
      </c>
      <c r="R64" s="31">
        <f>SUBTOTAL(9,$G$2:G64)</f>
        <v>39600</v>
      </c>
    </row>
    <row r="65" spans="1:18" ht="14.25" customHeight="1">
      <c r="A65" s="13" t="s">
        <v>21</v>
      </c>
      <c r="B65" s="62">
        <v>44419</v>
      </c>
      <c r="C65" s="155" t="s">
        <v>1066</v>
      </c>
      <c r="D65" s="111"/>
      <c r="F65" s="2">
        <v>22.2</v>
      </c>
      <c r="G65" s="14"/>
      <c r="H65" s="14"/>
      <c r="I65" s="13" t="s">
        <v>89</v>
      </c>
      <c r="J65" s="13" t="s">
        <v>87</v>
      </c>
      <c r="L65" s="1">
        <v>6454</v>
      </c>
      <c r="M65" s="1"/>
      <c r="N65" s="13" t="s">
        <v>688</v>
      </c>
      <c r="O65" s="151"/>
      <c r="P65" s="31">
        <f t="shared" si="0"/>
        <v>-2861.5300000000061</v>
      </c>
      <c r="Q65" s="31">
        <f>SUBTOTAL(9,$F$2:F65)</f>
        <v>42461.530000000006</v>
      </c>
      <c r="R65" s="31">
        <f>SUBTOTAL(9,$G$2:G65)</f>
        <v>39600</v>
      </c>
    </row>
    <row r="66" spans="1:18" ht="14.25" customHeight="1">
      <c r="A66" s="13" t="s">
        <v>21</v>
      </c>
      <c r="B66" s="62">
        <v>44420</v>
      </c>
      <c r="C66" s="43" t="s">
        <v>1078</v>
      </c>
      <c r="D66" s="111"/>
      <c r="F66" s="2">
        <v>91.82</v>
      </c>
      <c r="G66" s="14"/>
      <c r="H66" s="14"/>
      <c r="I66" s="13"/>
      <c r="J66" s="13"/>
      <c r="N66" s="13" t="s">
        <v>688</v>
      </c>
      <c r="O66" s="151"/>
      <c r="P66" s="31">
        <f t="shared" ref="P66:P129" si="1">R66-Q66</f>
        <v>-2953.3500000000058</v>
      </c>
      <c r="Q66" s="31">
        <f>SUBTOTAL(9,$F$2:F66)</f>
        <v>42553.350000000006</v>
      </c>
      <c r="R66" s="31">
        <f>SUBTOTAL(9,$G$2:G66)</f>
        <v>39600</v>
      </c>
    </row>
    <row r="67" spans="1:18" ht="14.25" customHeight="1">
      <c r="A67" s="13" t="s">
        <v>21</v>
      </c>
      <c r="B67" s="62">
        <v>44424</v>
      </c>
      <c r="C67" s="155" t="s">
        <v>1031</v>
      </c>
      <c r="D67" s="111"/>
      <c r="F67" s="2">
        <v>1500</v>
      </c>
      <c r="G67" s="14"/>
      <c r="H67" s="14"/>
      <c r="I67" s="13" t="s">
        <v>622</v>
      </c>
      <c r="J67" s="13" t="s">
        <v>87</v>
      </c>
      <c r="N67" s="13" t="s">
        <v>688</v>
      </c>
      <c r="O67" s="151"/>
      <c r="P67" s="31">
        <f t="shared" si="1"/>
        <v>-4453.3500000000058</v>
      </c>
      <c r="Q67" s="31">
        <f>SUBTOTAL(9,$F$2:F67)</f>
        <v>44053.350000000006</v>
      </c>
      <c r="R67" s="31">
        <f>SUBTOTAL(9,$G$2:G67)</f>
        <v>39600</v>
      </c>
    </row>
    <row r="68" spans="1:18" ht="14.25" customHeight="1">
      <c r="A68" s="13" t="s">
        <v>21</v>
      </c>
      <c r="B68" s="62">
        <v>44428</v>
      </c>
      <c r="C68" s="111" t="s">
        <v>1079</v>
      </c>
      <c r="D68" s="111"/>
      <c r="E68" s="43"/>
      <c r="F68" s="2">
        <v>43.51</v>
      </c>
      <c r="G68" s="14"/>
      <c r="H68" s="14"/>
      <c r="I68" s="13"/>
      <c r="J68" s="13"/>
      <c r="N68" s="13" t="s">
        <v>688</v>
      </c>
      <c r="O68" s="151"/>
      <c r="P68" s="31">
        <f t="shared" si="1"/>
        <v>-4496.8600000000079</v>
      </c>
      <c r="Q68" s="31">
        <f>SUBTOTAL(9,$F$2:F68)</f>
        <v>44096.860000000008</v>
      </c>
      <c r="R68" s="31">
        <f>SUBTOTAL(9,$G$2:G68)</f>
        <v>39600</v>
      </c>
    </row>
    <row r="69" spans="1:18" ht="14.25" customHeight="1">
      <c r="A69" s="13" t="s">
        <v>21</v>
      </c>
      <c r="B69" s="62">
        <v>44428</v>
      </c>
      <c r="C69" s="155" t="s">
        <v>1080</v>
      </c>
      <c r="D69" s="111"/>
      <c r="F69" s="2">
        <v>20.420000000000002</v>
      </c>
      <c r="G69" s="14"/>
      <c r="H69" s="14"/>
      <c r="I69" s="13"/>
      <c r="J69" s="13"/>
      <c r="N69" s="13" t="s">
        <v>688</v>
      </c>
      <c r="O69" s="151"/>
      <c r="P69" s="31">
        <f t="shared" si="1"/>
        <v>-4517.2800000000061</v>
      </c>
      <c r="Q69" s="31">
        <f>SUBTOTAL(9,$F$2:F69)</f>
        <v>44117.280000000006</v>
      </c>
      <c r="R69" s="31">
        <f>SUBTOTAL(9,$G$2:G69)</f>
        <v>39600</v>
      </c>
    </row>
    <row r="70" spans="1:18" ht="14.25" customHeight="1">
      <c r="A70" s="13" t="s">
        <v>21</v>
      </c>
      <c r="B70" s="62">
        <v>44430</v>
      </c>
      <c r="C70" s="155" t="s">
        <v>705</v>
      </c>
      <c r="D70" s="111"/>
      <c r="F70" s="2">
        <v>282</v>
      </c>
      <c r="G70" s="14"/>
      <c r="H70" s="14"/>
      <c r="I70" s="13" t="s">
        <v>1081</v>
      </c>
      <c r="J70" s="13" t="s">
        <v>87</v>
      </c>
      <c r="K70" s="9" t="s">
        <v>1066</v>
      </c>
      <c r="L70" s="1">
        <v>8095</v>
      </c>
      <c r="M70" s="1"/>
      <c r="N70" s="13" t="s">
        <v>688</v>
      </c>
      <c r="O70" s="151"/>
      <c r="P70" s="31">
        <f t="shared" si="1"/>
        <v>-4799.2800000000061</v>
      </c>
      <c r="Q70" s="31">
        <f>SUBTOTAL(9,$F$2:F70)</f>
        <v>44399.280000000006</v>
      </c>
      <c r="R70" s="31">
        <f>SUBTOTAL(9,$G$2:G70)</f>
        <v>39600</v>
      </c>
    </row>
    <row r="71" spans="1:18" ht="14.25" customHeight="1">
      <c r="A71" s="13" t="s">
        <v>21</v>
      </c>
      <c r="B71" s="62">
        <v>44431</v>
      </c>
      <c r="C71" s="155" t="s">
        <v>1082</v>
      </c>
      <c r="D71" s="111"/>
      <c r="F71" s="2">
        <v>2644</v>
      </c>
      <c r="G71" s="14"/>
      <c r="H71" s="14"/>
      <c r="I71" s="13" t="s">
        <v>91</v>
      </c>
      <c r="J71" s="13" t="s">
        <v>87</v>
      </c>
      <c r="K71" s="9" t="s">
        <v>1074</v>
      </c>
      <c r="L71" s="1">
        <v>1145</v>
      </c>
      <c r="M71" s="1"/>
      <c r="N71" s="13" t="s">
        <v>688</v>
      </c>
      <c r="O71" s="151"/>
      <c r="P71" s="31">
        <f t="shared" si="1"/>
        <v>-7443.2800000000061</v>
      </c>
      <c r="Q71" s="31">
        <f>SUBTOTAL(9,$F$2:F71)</f>
        <v>47043.280000000006</v>
      </c>
      <c r="R71" s="31">
        <f>SUBTOTAL(9,$G$2:G71)</f>
        <v>39600</v>
      </c>
    </row>
    <row r="72" spans="1:18" ht="14.25" customHeight="1">
      <c r="A72" s="13" t="s">
        <v>21</v>
      </c>
      <c r="B72" s="62">
        <v>44441</v>
      </c>
      <c r="C72" s="155" t="s">
        <v>1040</v>
      </c>
      <c r="D72" s="111"/>
      <c r="F72" s="14"/>
      <c r="G72" s="2">
        <v>10000</v>
      </c>
      <c r="H72" s="14"/>
      <c r="I72" s="13"/>
      <c r="J72" s="13"/>
      <c r="N72" s="13" t="s">
        <v>688</v>
      </c>
      <c r="O72" s="151"/>
      <c r="P72" s="31">
        <f t="shared" si="1"/>
        <v>2556.7199999999939</v>
      </c>
      <c r="Q72" s="31">
        <f>SUBTOTAL(9,$F$2:F72)</f>
        <v>47043.280000000006</v>
      </c>
      <c r="R72" s="31">
        <f>SUBTOTAL(9,$G$2:G72)</f>
        <v>49600</v>
      </c>
    </row>
    <row r="73" spans="1:18" ht="14.25" customHeight="1">
      <c r="A73" s="13" t="s">
        <v>21</v>
      </c>
      <c r="B73" s="62">
        <v>44448</v>
      </c>
      <c r="C73" s="155" t="s">
        <v>1083</v>
      </c>
      <c r="D73" s="111"/>
      <c r="F73" s="2">
        <v>193.97</v>
      </c>
      <c r="G73" s="14"/>
      <c r="H73" s="14"/>
      <c r="I73" s="13"/>
      <c r="J73" s="13"/>
      <c r="N73" s="13" t="s">
        <v>688</v>
      </c>
      <c r="O73" s="151"/>
      <c r="P73" s="31">
        <f t="shared" si="1"/>
        <v>2362.7499999999927</v>
      </c>
      <c r="Q73" s="31">
        <f>SUBTOTAL(9,$F$2:F73)</f>
        <v>47237.250000000007</v>
      </c>
      <c r="R73" s="31">
        <f>SUBTOTAL(9,$G$2:G73)</f>
        <v>49600</v>
      </c>
    </row>
    <row r="74" spans="1:18" ht="14.25" customHeight="1">
      <c r="A74" s="13" t="s">
        <v>21</v>
      </c>
      <c r="B74" s="62">
        <v>44449</v>
      </c>
      <c r="C74" s="43" t="s">
        <v>1084</v>
      </c>
      <c r="D74" s="111"/>
      <c r="F74" s="2">
        <v>742.49</v>
      </c>
      <c r="G74" s="14"/>
      <c r="H74" s="14"/>
      <c r="I74" s="13"/>
      <c r="J74" s="13"/>
      <c r="N74" s="13" t="s">
        <v>688</v>
      </c>
      <c r="O74" s="151"/>
      <c r="P74" s="31">
        <f t="shared" si="1"/>
        <v>1620.2599999999948</v>
      </c>
      <c r="Q74" s="31">
        <f>SUBTOTAL(9,$F$2:F74)</f>
        <v>47979.740000000005</v>
      </c>
      <c r="R74" s="31">
        <f>SUBTOTAL(9,$G$2:G74)</f>
        <v>49600</v>
      </c>
    </row>
    <row r="75" spans="1:18" ht="14.25" customHeight="1">
      <c r="A75" s="13" t="s">
        <v>21</v>
      </c>
      <c r="B75" s="62">
        <v>44454</v>
      </c>
      <c r="C75" s="43" t="s">
        <v>380</v>
      </c>
      <c r="D75" s="111"/>
      <c r="F75" s="2">
        <v>146.6</v>
      </c>
      <c r="G75" s="14"/>
      <c r="H75" s="14"/>
      <c r="I75" s="13"/>
      <c r="J75" s="13"/>
      <c r="N75" s="13" t="s">
        <v>688</v>
      </c>
      <c r="O75" s="151"/>
      <c r="P75" s="31">
        <f t="shared" si="1"/>
        <v>1473.6599999999962</v>
      </c>
      <c r="Q75" s="31">
        <f>SUBTOTAL(9,$F$2:F75)</f>
        <v>48126.340000000004</v>
      </c>
      <c r="R75" s="31">
        <f>SUBTOTAL(9,$G$2:G75)</f>
        <v>49600</v>
      </c>
    </row>
    <row r="76" spans="1:18" ht="14.25" customHeight="1">
      <c r="A76" s="13" t="s">
        <v>21</v>
      </c>
      <c r="B76" s="62">
        <v>44456</v>
      </c>
      <c r="C76" s="155" t="s">
        <v>1085</v>
      </c>
      <c r="D76" s="111"/>
      <c r="F76" s="2">
        <v>200</v>
      </c>
      <c r="G76" s="14"/>
      <c r="H76" s="14"/>
      <c r="I76" s="13"/>
      <c r="J76" s="13"/>
      <c r="N76" s="13" t="s">
        <v>688</v>
      </c>
      <c r="O76" s="151"/>
      <c r="P76" s="31">
        <f t="shared" si="1"/>
        <v>1273.6599999999962</v>
      </c>
      <c r="Q76" s="31">
        <f>SUBTOTAL(9,$F$2:F76)</f>
        <v>48326.340000000004</v>
      </c>
      <c r="R76" s="31">
        <f>SUBTOTAL(9,$G$2:G76)</f>
        <v>49600</v>
      </c>
    </row>
    <row r="77" spans="1:18" ht="14.25" customHeight="1">
      <c r="A77" s="13" t="s">
        <v>21</v>
      </c>
      <c r="B77" s="62">
        <v>44458</v>
      </c>
      <c r="C77" s="155" t="s">
        <v>1086</v>
      </c>
      <c r="D77" s="111"/>
      <c r="F77" s="2">
        <v>1200</v>
      </c>
      <c r="G77" s="14"/>
      <c r="H77" s="14"/>
      <c r="I77" s="13" t="s">
        <v>622</v>
      </c>
      <c r="J77" s="13"/>
      <c r="N77" s="13" t="s">
        <v>688</v>
      </c>
      <c r="O77" s="151"/>
      <c r="P77" s="31">
        <f t="shared" si="1"/>
        <v>73.659999999996217</v>
      </c>
      <c r="Q77" s="31">
        <f>SUBTOTAL(9,$F$2:F77)</f>
        <v>49526.340000000004</v>
      </c>
      <c r="R77" s="31">
        <f>SUBTOTAL(9,$G$2:G77)</f>
        <v>49600</v>
      </c>
    </row>
    <row r="78" spans="1:18" ht="14.25" customHeight="1">
      <c r="A78" s="13" t="s">
        <v>21</v>
      </c>
      <c r="B78" s="62">
        <v>44459</v>
      </c>
      <c r="C78" s="43" t="s">
        <v>382</v>
      </c>
      <c r="D78" s="111"/>
      <c r="F78" s="2">
        <v>82.78</v>
      </c>
      <c r="G78" s="14"/>
      <c r="H78" s="14"/>
      <c r="I78" s="13"/>
      <c r="J78" s="13"/>
      <c r="N78" s="13" t="s">
        <v>688</v>
      </c>
      <c r="O78" s="151"/>
      <c r="P78" s="31">
        <f t="shared" si="1"/>
        <v>-9.1200000000026193</v>
      </c>
      <c r="Q78" s="31">
        <f>SUBTOTAL(9,$F$2:F78)</f>
        <v>49609.120000000003</v>
      </c>
      <c r="R78" s="31">
        <f>SUBTOTAL(9,$G$2:G78)</f>
        <v>49600</v>
      </c>
    </row>
    <row r="79" spans="1:18" ht="14.25" customHeight="1">
      <c r="A79" s="13" t="s">
        <v>21</v>
      </c>
      <c r="B79" s="62">
        <v>44461</v>
      </c>
      <c r="C79" s="155" t="s">
        <v>1087</v>
      </c>
      <c r="D79" s="111"/>
      <c r="F79" s="2">
        <v>1217</v>
      </c>
      <c r="G79" s="14"/>
      <c r="H79" s="14"/>
      <c r="I79" s="13" t="s">
        <v>91</v>
      </c>
      <c r="J79" s="13" t="s">
        <v>87</v>
      </c>
      <c r="K79" s="9" t="s">
        <v>1074</v>
      </c>
      <c r="L79" s="1">
        <v>1254</v>
      </c>
      <c r="M79" s="1"/>
      <c r="N79" s="13" t="s">
        <v>688</v>
      </c>
      <c r="O79" s="151"/>
      <c r="P79" s="31">
        <f t="shared" si="1"/>
        <v>-1226.1200000000026</v>
      </c>
      <c r="Q79" s="31">
        <f>SUBTOTAL(9,$F$2:F79)</f>
        <v>50826.12</v>
      </c>
      <c r="R79" s="31">
        <f>SUBTOTAL(9,$G$2:G79)</f>
        <v>49600</v>
      </c>
    </row>
    <row r="80" spans="1:18" ht="14.25" customHeight="1">
      <c r="A80" s="13" t="s">
        <v>21</v>
      </c>
      <c r="B80" s="62">
        <v>44480</v>
      </c>
      <c r="C80" s="27" t="s">
        <v>1088</v>
      </c>
      <c r="D80" s="111"/>
      <c r="F80" s="2">
        <v>833.56</v>
      </c>
      <c r="G80" s="14"/>
      <c r="H80" s="14"/>
      <c r="I80" s="13"/>
      <c r="J80" s="13"/>
      <c r="N80" s="13" t="s">
        <v>688</v>
      </c>
      <c r="O80" s="151"/>
      <c r="P80" s="31">
        <f t="shared" si="1"/>
        <v>-2059.6800000000003</v>
      </c>
      <c r="Q80" s="31">
        <f>SUBTOTAL(9,$F$2:F80)</f>
        <v>51659.68</v>
      </c>
      <c r="R80" s="31">
        <f>SUBTOTAL(9,$G$2:G80)</f>
        <v>49600</v>
      </c>
    </row>
    <row r="81" spans="1:18" ht="14.25" customHeight="1">
      <c r="A81" s="13" t="s">
        <v>21</v>
      </c>
      <c r="B81" s="62">
        <v>44480</v>
      </c>
      <c r="C81" s="155" t="s">
        <v>1083</v>
      </c>
      <c r="D81" s="111"/>
      <c r="F81" s="2">
        <v>447.81</v>
      </c>
      <c r="G81" s="14"/>
      <c r="H81" s="14"/>
      <c r="I81" s="13"/>
      <c r="J81" s="13"/>
      <c r="N81" s="13" t="s">
        <v>688</v>
      </c>
      <c r="O81" s="151"/>
      <c r="P81" s="31">
        <f t="shared" si="1"/>
        <v>-2507.489999999998</v>
      </c>
      <c r="Q81" s="31">
        <f>SUBTOTAL(9,$F$2:F81)</f>
        <v>52107.49</v>
      </c>
      <c r="R81" s="31">
        <f>SUBTOTAL(9,$G$2:G81)</f>
        <v>49600</v>
      </c>
    </row>
    <row r="82" spans="1:18" ht="14.25" customHeight="1">
      <c r="A82" s="13" t="s">
        <v>21</v>
      </c>
      <c r="B82" s="62">
        <v>44482</v>
      </c>
      <c r="C82" s="27" t="s">
        <v>386</v>
      </c>
      <c r="D82" s="111"/>
      <c r="F82" s="2">
        <v>158.69</v>
      </c>
      <c r="G82" s="14"/>
      <c r="H82" s="14"/>
      <c r="I82" s="13"/>
      <c r="J82" s="13"/>
      <c r="N82" s="13" t="s">
        <v>688</v>
      </c>
      <c r="O82" s="151"/>
      <c r="P82" s="31">
        <f t="shared" si="1"/>
        <v>-2666.1800000000003</v>
      </c>
      <c r="Q82" s="31">
        <f>SUBTOTAL(9,$F$2:F82)</f>
        <v>52266.18</v>
      </c>
      <c r="R82" s="31">
        <f>SUBTOTAL(9,$G$2:G82)</f>
        <v>49600</v>
      </c>
    </row>
    <row r="83" spans="1:18" ht="14.25" customHeight="1">
      <c r="A83" s="13" t="s">
        <v>21</v>
      </c>
      <c r="B83" s="62">
        <v>44488</v>
      </c>
      <c r="C83" s="155" t="s">
        <v>1089</v>
      </c>
      <c r="D83" s="111"/>
      <c r="F83" s="2">
        <v>527</v>
      </c>
      <c r="G83" s="14"/>
      <c r="H83" s="14"/>
      <c r="I83" s="13" t="s">
        <v>91</v>
      </c>
      <c r="J83" s="13" t="s">
        <v>87</v>
      </c>
      <c r="K83" s="9" t="s">
        <v>1074</v>
      </c>
      <c r="L83" s="1">
        <v>1311</v>
      </c>
      <c r="N83" s="13" t="s">
        <v>688</v>
      </c>
      <c r="O83" s="151"/>
      <c r="P83" s="31">
        <f t="shared" si="1"/>
        <v>-3193.1800000000003</v>
      </c>
      <c r="Q83" s="31">
        <f>SUBTOTAL(9,$F$2:F83)</f>
        <v>52793.18</v>
      </c>
      <c r="R83" s="31">
        <f>SUBTOTAL(9,$G$2:G83)</f>
        <v>49600</v>
      </c>
    </row>
    <row r="84" spans="1:18" ht="14.25" customHeight="1">
      <c r="A84" s="13" t="s">
        <v>21</v>
      </c>
      <c r="B84" s="62">
        <v>44489</v>
      </c>
      <c r="C84" s="111" t="s">
        <v>1090</v>
      </c>
      <c r="D84" s="111"/>
      <c r="E84" s="27"/>
      <c r="F84" s="2">
        <v>68.38</v>
      </c>
      <c r="G84" s="14"/>
      <c r="H84" s="14"/>
      <c r="I84" s="13"/>
      <c r="J84" s="13"/>
      <c r="N84" s="13" t="s">
        <v>688</v>
      </c>
      <c r="O84" s="151">
        <v>44495</v>
      </c>
      <c r="P84" s="31">
        <f t="shared" si="1"/>
        <v>-3261.5599999999977</v>
      </c>
      <c r="Q84" s="31">
        <f>SUBTOTAL(9,$F$2:F84)</f>
        <v>52861.56</v>
      </c>
      <c r="R84" s="31">
        <f>SUBTOTAL(9,$G$2:G84)</f>
        <v>49600</v>
      </c>
    </row>
    <row r="85" spans="1:18" ht="15.75" customHeight="1">
      <c r="A85" s="156" t="s">
        <v>21</v>
      </c>
      <c r="B85" s="62">
        <v>44509</v>
      </c>
      <c r="C85" s="111" t="s">
        <v>1091</v>
      </c>
      <c r="D85" s="111"/>
      <c r="F85" s="2">
        <v>34</v>
      </c>
      <c r="G85" s="14"/>
      <c r="H85" s="14"/>
      <c r="I85" s="13" t="s">
        <v>89</v>
      </c>
      <c r="J85" s="13"/>
      <c r="K85" s="51" t="s">
        <v>919</v>
      </c>
      <c r="L85" s="9">
        <v>13284</v>
      </c>
      <c r="N85" s="13" t="s">
        <v>688</v>
      </c>
      <c r="O85" s="151"/>
      <c r="P85" s="31">
        <f t="shared" si="1"/>
        <v>-3295.5599999999977</v>
      </c>
      <c r="Q85" s="31">
        <f>SUBTOTAL(9,$F$2:F85)</f>
        <v>52895.56</v>
      </c>
      <c r="R85" s="31">
        <f>SUBTOTAL(9,$G$2:G85)</f>
        <v>49600</v>
      </c>
    </row>
    <row r="86" spans="1:18" ht="15.75" customHeight="1">
      <c r="A86" s="13" t="s">
        <v>21</v>
      </c>
      <c r="B86" s="62">
        <v>44515</v>
      </c>
      <c r="C86" s="153" t="s">
        <v>1092</v>
      </c>
      <c r="F86" s="2">
        <v>600</v>
      </c>
      <c r="G86" s="14"/>
      <c r="H86" s="14"/>
      <c r="I86" s="51" t="s">
        <v>89</v>
      </c>
      <c r="J86" s="51" t="s">
        <v>87</v>
      </c>
      <c r="K86" s="51" t="s">
        <v>1093</v>
      </c>
      <c r="L86" s="113"/>
      <c r="N86" s="13" t="s">
        <v>688</v>
      </c>
      <c r="O86" s="151"/>
      <c r="P86" s="31">
        <f t="shared" si="1"/>
        <v>-3895.5599999999977</v>
      </c>
      <c r="Q86" s="31">
        <f>SUBTOTAL(9,$F$2:F86)</f>
        <v>53495.56</v>
      </c>
      <c r="R86" s="31">
        <f>SUBTOTAL(9,$G$2:G86)</f>
        <v>49600</v>
      </c>
    </row>
    <row r="87" spans="1:18" ht="15" customHeight="1">
      <c r="A87" s="13" t="s">
        <v>21</v>
      </c>
      <c r="B87" s="62">
        <v>44515</v>
      </c>
      <c r="C87" s="111" t="s">
        <v>1094</v>
      </c>
      <c r="D87" s="111"/>
      <c r="F87" s="2">
        <v>1404</v>
      </c>
      <c r="G87" s="14"/>
      <c r="H87" s="14"/>
      <c r="I87" s="13" t="s">
        <v>91</v>
      </c>
      <c r="J87" s="13"/>
      <c r="K87" s="51" t="s">
        <v>1095</v>
      </c>
      <c r="L87" s="51" t="s">
        <v>1096</v>
      </c>
      <c r="N87" s="13" t="s">
        <v>688</v>
      </c>
      <c r="O87" s="151"/>
      <c r="P87" s="31">
        <f t="shared" si="1"/>
        <v>-5299.5599999999977</v>
      </c>
      <c r="Q87" s="31">
        <f>SUBTOTAL(9,$F$2:F87)</f>
        <v>54899.56</v>
      </c>
      <c r="R87" s="31">
        <f>SUBTOTAL(9,$G$2:G87)</f>
        <v>49600</v>
      </c>
    </row>
    <row r="88" spans="1:18" ht="15.75" customHeight="1">
      <c r="A88" s="13" t="s">
        <v>21</v>
      </c>
      <c r="B88" s="62">
        <v>44532</v>
      </c>
      <c r="C88" s="153" t="s">
        <v>1097</v>
      </c>
      <c r="D88" s="111"/>
      <c r="F88" s="14"/>
      <c r="G88" s="14"/>
      <c r="H88" s="14">
        <v>29367</v>
      </c>
      <c r="I88" s="13"/>
      <c r="J88" s="13"/>
      <c r="K88" s="51" t="s">
        <v>1098</v>
      </c>
      <c r="L88" s="9">
        <v>145</v>
      </c>
      <c r="N88" s="13" t="s">
        <v>688</v>
      </c>
      <c r="O88" s="151"/>
      <c r="P88" s="31">
        <f t="shared" si="1"/>
        <v>-5299.5599999999977</v>
      </c>
      <c r="Q88" s="31">
        <f>SUBTOTAL(9,$F$2:F88)</f>
        <v>54899.56</v>
      </c>
      <c r="R88" s="31">
        <f>SUBTOTAL(9,$G$2:G88)</f>
        <v>49600</v>
      </c>
    </row>
    <row r="89" spans="1:18" ht="15.75" customHeight="1">
      <c r="A89" s="156" t="s">
        <v>21</v>
      </c>
      <c r="B89" s="28">
        <v>44539</v>
      </c>
      <c r="C89" s="52" t="s">
        <v>1099</v>
      </c>
      <c r="D89" s="52" t="s">
        <v>1100</v>
      </c>
      <c r="F89" s="2">
        <v>442</v>
      </c>
      <c r="G89" s="14"/>
      <c r="H89" s="14"/>
      <c r="I89" s="13"/>
      <c r="J89" s="13"/>
      <c r="N89" s="13" t="s">
        <v>688</v>
      </c>
      <c r="O89" s="151"/>
      <c r="P89" s="31">
        <f t="shared" si="1"/>
        <v>-5741.5599999999977</v>
      </c>
      <c r="Q89" s="31">
        <f>SUBTOTAL(9,$F$2:F89)</f>
        <v>55341.56</v>
      </c>
      <c r="R89" s="31">
        <f>SUBTOTAL(9,$G$2:G89)</f>
        <v>49600</v>
      </c>
    </row>
    <row r="90" spans="1:18" ht="15.75" customHeight="1">
      <c r="A90" s="13" t="s">
        <v>21</v>
      </c>
      <c r="B90" s="62">
        <v>44540</v>
      </c>
      <c r="C90" s="111" t="s">
        <v>1101</v>
      </c>
      <c r="D90" s="111"/>
      <c r="F90" s="14">
        <v>409</v>
      </c>
      <c r="G90" s="14"/>
      <c r="H90" s="14"/>
      <c r="I90" s="13" t="s">
        <v>91</v>
      </c>
      <c r="J90" s="13"/>
      <c r="K90" s="51" t="s">
        <v>1064</v>
      </c>
      <c r="L90" s="9">
        <v>1029</v>
      </c>
      <c r="N90" s="13" t="s">
        <v>688</v>
      </c>
      <c r="O90" s="151"/>
      <c r="P90" s="31">
        <f t="shared" si="1"/>
        <v>-6150.5599999999977</v>
      </c>
      <c r="Q90" s="31">
        <f>SUBTOTAL(9,$F$2:F90)</f>
        <v>55750.559999999998</v>
      </c>
      <c r="R90" s="31">
        <f>SUBTOTAL(9,$G$2:G90)</f>
        <v>49600</v>
      </c>
    </row>
    <row r="91" spans="1:18" ht="15.75" customHeight="1">
      <c r="A91" s="13" t="s">
        <v>21</v>
      </c>
      <c r="B91" s="28">
        <v>44545</v>
      </c>
      <c r="C91" s="52" t="s">
        <v>1102</v>
      </c>
      <c r="D91" s="52" t="s">
        <v>1100</v>
      </c>
      <c r="F91" s="2">
        <v>86</v>
      </c>
      <c r="G91" s="14"/>
      <c r="H91" s="14"/>
      <c r="I91" s="13"/>
      <c r="J91" s="13"/>
      <c r="N91" s="13" t="s">
        <v>688</v>
      </c>
      <c r="O91" s="151">
        <v>44536</v>
      </c>
      <c r="P91" s="31">
        <f t="shared" si="1"/>
        <v>-6236.5599999999977</v>
      </c>
      <c r="Q91" s="31">
        <f>SUBTOTAL(9,$F$2:F91)</f>
        <v>55836.56</v>
      </c>
      <c r="R91" s="31">
        <f>SUBTOTAL(9,$G$2:G91)</f>
        <v>49600</v>
      </c>
    </row>
    <row r="92" spans="1:18" ht="15.75" customHeight="1">
      <c r="A92" s="13" t="s">
        <v>21</v>
      </c>
      <c r="B92" s="62">
        <v>44550</v>
      </c>
      <c r="C92" s="155" t="s">
        <v>1040</v>
      </c>
      <c r="D92" s="111"/>
      <c r="F92" s="14"/>
      <c r="G92" s="14">
        <v>15000</v>
      </c>
      <c r="H92" s="14"/>
      <c r="I92" s="13"/>
      <c r="J92" s="13"/>
      <c r="N92" s="13" t="s">
        <v>688</v>
      </c>
      <c r="O92" s="151"/>
      <c r="P92" s="31">
        <f t="shared" si="1"/>
        <v>8763.4400000000023</v>
      </c>
      <c r="Q92" s="31">
        <f>SUBTOTAL(9,$F$2:F92)</f>
        <v>55836.56</v>
      </c>
      <c r="R92" s="31">
        <f>SUBTOTAL(9,$G$2:G92)</f>
        <v>64600</v>
      </c>
    </row>
    <row r="93" spans="1:18" ht="15.75" customHeight="1">
      <c r="A93" s="13" t="s">
        <v>21</v>
      </c>
      <c r="B93" s="28">
        <v>44550</v>
      </c>
      <c r="C93" s="52" t="s">
        <v>1103</v>
      </c>
      <c r="D93" s="52" t="s">
        <v>1100</v>
      </c>
      <c r="F93" s="2">
        <v>35</v>
      </c>
      <c r="G93" s="14"/>
      <c r="H93" s="14"/>
      <c r="I93" s="13"/>
      <c r="J93" s="13"/>
      <c r="N93" s="13" t="s">
        <v>688</v>
      </c>
      <c r="O93" s="151"/>
      <c r="P93" s="31">
        <f t="shared" si="1"/>
        <v>8728.4400000000023</v>
      </c>
      <c r="Q93" s="31">
        <f>SUBTOTAL(9,$F$2:F93)</f>
        <v>55871.56</v>
      </c>
      <c r="R93" s="31">
        <f>SUBTOTAL(9,$G$2:G93)</f>
        <v>64600</v>
      </c>
    </row>
    <row r="94" spans="1:18" ht="15.75" customHeight="1">
      <c r="A94" s="13" t="s">
        <v>21</v>
      </c>
      <c r="B94" s="62">
        <v>44551</v>
      </c>
      <c r="C94" s="111" t="s">
        <v>1104</v>
      </c>
      <c r="D94" s="111"/>
      <c r="F94" s="2">
        <v>4914</v>
      </c>
      <c r="G94" s="14"/>
      <c r="H94" s="14"/>
      <c r="I94" s="13"/>
      <c r="J94" s="13"/>
      <c r="N94" s="13" t="s">
        <v>688</v>
      </c>
      <c r="O94" s="151"/>
      <c r="P94" s="31">
        <f t="shared" si="1"/>
        <v>3814.4400000000023</v>
      </c>
      <c r="Q94" s="31">
        <f>SUBTOTAL(9,$F$2:F94)</f>
        <v>60785.56</v>
      </c>
      <c r="R94" s="31">
        <f>SUBTOTAL(9,$G$2:G94)</f>
        <v>64600</v>
      </c>
    </row>
    <row r="95" spans="1:18" ht="15.75" customHeight="1">
      <c r="A95" s="13" t="s">
        <v>21</v>
      </c>
      <c r="B95" s="62">
        <v>44564</v>
      </c>
      <c r="C95" s="52" t="s">
        <v>1105</v>
      </c>
      <c r="D95" s="111" t="s">
        <v>1106</v>
      </c>
      <c r="F95" s="14">
        <v>2469</v>
      </c>
      <c r="G95" s="14"/>
      <c r="H95" s="14"/>
      <c r="I95" s="13" t="s">
        <v>91</v>
      </c>
      <c r="J95" s="13"/>
      <c r="K95" s="9" t="s">
        <v>1074</v>
      </c>
      <c r="L95" s="1">
        <v>1696</v>
      </c>
      <c r="N95" s="13" t="s">
        <v>688</v>
      </c>
      <c r="O95" s="151"/>
      <c r="P95" s="31">
        <f t="shared" si="1"/>
        <v>1345.4400000000023</v>
      </c>
      <c r="Q95" s="31">
        <f>SUBTOTAL(9,$F$2:F95)</f>
        <v>63254.559999999998</v>
      </c>
      <c r="R95" s="31">
        <f>SUBTOTAL(9,$G$2:G95)</f>
        <v>64600</v>
      </c>
    </row>
    <row r="96" spans="1:18" ht="15.75" customHeight="1">
      <c r="A96" s="13" t="s">
        <v>21</v>
      </c>
      <c r="B96" s="62">
        <v>44588</v>
      </c>
      <c r="C96" s="111" t="s">
        <v>1107</v>
      </c>
      <c r="D96" s="111"/>
      <c r="F96" s="14">
        <v>350</v>
      </c>
      <c r="G96" s="14"/>
      <c r="H96" s="14"/>
      <c r="I96" s="13" t="s">
        <v>91</v>
      </c>
      <c r="J96" s="13"/>
      <c r="K96" s="9" t="s">
        <v>980</v>
      </c>
      <c r="L96" s="9">
        <v>4629</v>
      </c>
      <c r="N96" s="13" t="s">
        <v>688</v>
      </c>
      <c r="O96" s="151"/>
      <c r="P96" s="31">
        <f t="shared" si="1"/>
        <v>995.44000000000233</v>
      </c>
      <c r="Q96" s="31">
        <f>SUBTOTAL(9,$F$2:F96)</f>
        <v>63604.56</v>
      </c>
      <c r="R96" s="31">
        <f>SUBTOTAL(9,$G$2:G96)</f>
        <v>64600</v>
      </c>
    </row>
    <row r="97" spans="1:18" ht="15.75" customHeight="1">
      <c r="A97" s="13" t="s">
        <v>21</v>
      </c>
      <c r="B97" s="144">
        <v>44594</v>
      </c>
      <c r="C97" s="48" t="s">
        <v>1108</v>
      </c>
      <c r="D97" s="111" t="s">
        <v>1109</v>
      </c>
      <c r="F97" s="14">
        <v>2059</v>
      </c>
      <c r="G97" s="14"/>
      <c r="H97" s="14"/>
      <c r="I97" s="13"/>
      <c r="J97" s="13"/>
      <c r="K97" s="9" t="s">
        <v>1074</v>
      </c>
      <c r="L97" s="9">
        <v>1811</v>
      </c>
      <c r="N97" s="13" t="s">
        <v>688</v>
      </c>
      <c r="O97" s="151">
        <v>44619</v>
      </c>
      <c r="P97" s="31">
        <f t="shared" si="1"/>
        <v>-1063.5599999999977</v>
      </c>
      <c r="Q97" s="31">
        <f>SUBTOTAL(9,$F$2:F97)</f>
        <v>65663.56</v>
      </c>
      <c r="R97" s="31">
        <f>SUBTOTAL(9,$G$2:G97)</f>
        <v>64600</v>
      </c>
    </row>
    <row r="98" spans="1:18" ht="15.75" customHeight="1">
      <c r="A98" s="13" t="s">
        <v>21</v>
      </c>
      <c r="B98" s="28">
        <v>44648</v>
      </c>
      <c r="C98" s="48" t="s">
        <v>705</v>
      </c>
      <c r="D98" s="48"/>
      <c r="E98" s="29"/>
      <c r="F98" s="120">
        <v>110.3</v>
      </c>
      <c r="G98" s="120"/>
      <c r="H98" s="120"/>
      <c r="I98" s="29"/>
      <c r="J98" s="43"/>
      <c r="K98" s="27" t="s">
        <v>1066</v>
      </c>
      <c r="L98" s="43">
        <v>167367</v>
      </c>
      <c r="M98" s="29"/>
      <c r="N98" s="13" t="s">
        <v>688</v>
      </c>
      <c r="O98" s="151"/>
      <c r="P98" s="31">
        <f t="shared" si="1"/>
        <v>-1173.8600000000006</v>
      </c>
      <c r="Q98" s="31">
        <f>SUBTOTAL(9,$F$2:F98)</f>
        <v>65773.86</v>
      </c>
      <c r="R98" s="31">
        <f>SUBTOTAL(9,$G$2:G98)</f>
        <v>64600</v>
      </c>
    </row>
    <row r="99" spans="1:18" ht="15.75" customHeight="1">
      <c r="A99" s="13" t="s">
        <v>21</v>
      </c>
      <c r="B99" s="28">
        <v>44661</v>
      </c>
      <c r="C99" s="51" t="s">
        <v>1110</v>
      </c>
      <c r="D99" s="52" t="s">
        <v>1100</v>
      </c>
      <c r="E99" s="27"/>
      <c r="F99" s="120">
        <v>61</v>
      </c>
      <c r="G99" s="14"/>
      <c r="H99" s="14"/>
      <c r="I99" s="13"/>
      <c r="J99" s="13"/>
      <c r="N99" s="13" t="s">
        <v>688</v>
      </c>
      <c r="O99" s="151">
        <v>44661</v>
      </c>
      <c r="P99" s="31">
        <f t="shared" si="1"/>
        <v>-1234.8600000000006</v>
      </c>
      <c r="Q99" s="31">
        <f>SUBTOTAL(9,$F$2:F99)</f>
        <v>65834.86</v>
      </c>
      <c r="R99" s="31">
        <f>SUBTOTAL(9,$G$2:G99)</f>
        <v>64600</v>
      </c>
    </row>
    <row r="100" spans="1:18" ht="15.75" customHeight="1">
      <c r="A100" s="13" t="s">
        <v>21</v>
      </c>
      <c r="B100" s="28">
        <v>44661</v>
      </c>
      <c r="C100" s="52" t="s">
        <v>1111</v>
      </c>
      <c r="D100" s="52" t="s">
        <v>1100</v>
      </c>
      <c r="E100" s="27"/>
      <c r="F100" s="120">
        <v>746</v>
      </c>
      <c r="G100" s="14"/>
      <c r="H100" s="14"/>
      <c r="I100" s="13"/>
      <c r="J100" s="13"/>
      <c r="N100" s="13" t="s">
        <v>688</v>
      </c>
      <c r="O100" s="151"/>
      <c r="P100" s="31">
        <f t="shared" si="1"/>
        <v>-1980.8600000000006</v>
      </c>
      <c r="Q100" s="31">
        <f>SUBTOTAL(9,$F$2:F100)</f>
        <v>66580.86</v>
      </c>
      <c r="R100" s="31">
        <f>SUBTOTAL(9,$G$2:G100)</f>
        <v>64600</v>
      </c>
    </row>
    <row r="101" spans="1:18" ht="15.75" customHeight="1">
      <c r="A101" s="13" t="s">
        <v>21</v>
      </c>
      <c r="B101" s="28">
        <v>44661</v>
      </c>
      <c r="C101" s="52" t="s">
        <v>1112</v>
      </c>
      <c r="D101" s="52" t="s">
        <v>575</v>
      </c>
      <c r="F101" s="14">
        <v>675</v>
      </c>
      <c r="G101" s="14"/>
      <c r="H101" s="14"/>
      <c r="I101" s="13"/>
      <c r="J101" s="13"/>
      <c r="N101" s="13" t="s">
        <v>688</v>
      </c>
      <c r="O101" s="151"/>
      <c r="P101" s="31">
        <f t="shared" si="1"/>
        <v>-2655.8600000000006</v>
      </c>
      <c r="Q101" s="31">
        <f>SUBTOTAL(9,$F$2:F101)</f>
        <v>67255.86</v>
      </c>
      <c r="R101" s="31">
        <f>SUBTOTAL(9,$G$2:G101)</f>
        <v>64600</v>
      </c>
    </row>
    <row r="102" spans="1:18" ht="15.75" customHeight="1">
      <c r="A102" s="13" t="s">
        <v>21</v>
      </c>
      <c r="B102" s="28">
        <v>44661</v>
      </c>
      <c r="C102" s="52" t="s">
        <v>1112</v>
      </c>
      <c r="D102" s="52" t="s">
        <v>1113</v>
      </c>
      <c r="F102" s="14">
        <v>675</v>
      </c>
      <c r="G102" s="14"/>
      <c r="H102" s="14"/>
      <c r="I102" s="13"/>
      <c r="J102" s="13"/>
      <c r="N102" s="13" t="s">
        <v>688</v>
      </c>
      <c r="O102" s="151"/>
      <c r="P102" s="31">
        <f t="shared" si="1"/>
        <v>-3330.8600000000006</v>
      </c>
      <c r="Q102" s="31">
        <f>SUBTOTAL(9,$F$2:F102)</f>
        <v>67930.86</v>
      </c>
      <c r="R102" s="31">
        <f>SUBTOTAL(9,$G$2:G102)</f>
        <v>64600</v>
      </c>
    </row>
    <row r="103" spans="1:18" ht="15.75" customHeight="1">
      <c r="A103" s="13" t="s">
        <v>21</v>
      </c>
      <c r="B103" s="28">
        <v>44661</v>
      </c>
      <c r="C103" s="51" t="s">
        <v>1114</v>
      </c>
      <c r="D103" s="52" t="s">
        <v>1100</v>
      </c>
      <c r="E103" s="27"/>
      <c r="F103" s="120">
        <v>153</v>
      </c>
      <c r="G103" s="14"/>
      <c r="H103" s="14"/>
      <c r="I103" s="13"/>
      <c r="J103" s="13"/>
      <c r="N103" s="13" t="s">
        <v>688</v>
      </c>
      <c r="O103" s="151"/>
      <c r="P103" s="31">
        <f t="shared" si="1"/>
        <v>-3483.8600000000006</v>
      </c>
      <c r="Q103" s="31">
        <f>SUBTOTAL(9,$F$2:F103)</f>
        <v>68083.86</v>
      </c>
      <c r="R103" s="31">
        <f>SUBTOTAL(9,$G$2:G103)</f>
        <v>64600</v>
      </c>
    </row>
    <row r="104" spans="1:18" ht="15.75" customHeight="1">
      <c r="A104" s="13" t="s">
        <v>21</v>
      </c>
      <c r="B104" s="62">
        <v>44666</v>
      </c>
      <c r="C104" s="111" t="s">
        <v>1040</v>
      </c>
      <c r="D104" s="111"/>
      <c r="F104" s="14"/>
      <c r="G104" s="14">
        <v>10000</v>
      </c>
      <c r="H104" s="14"/>
      <c r="I104" s="13"/>
      <c r="J104" s="13"/>
      <c r="N104" s="13" t="s">
        <v>688</v>
      </c>
      <c r="O104" s="151"/>
      <c r="P104" s="31">
        <f t="shared" si="1"/>
        <v>6516.1399999999994</v>
      </c>
      <c r="Q104" s="31">
        <f>SUBTOTAL(9,$F$2:F104)</f>
        <v>68083.86</v>
      </c>
      <c r="R104" s="31">
        <f>SUBTOTAL(9,$G$2:G104)</f>
        <v>74600</v>
      </c>
    </row>
    <row r="105" spans="1:18" ht="15.75" customHeight="1">
      <c r="A105" s="13" t="s">
        <v>21</v>
      </c>
      <c r="B105" s="62">
        <v>44682</v>
      </c>
      <c r="C105" s="111" t="s">
        <v>1115</v>
      </c>
      <c r="D105" s="111"/>
      <c r="F105" s="14">
        <v>52</v>
      </c>
      <c r="G105" s="14"/>
      <c r="H105" s="14"/>
      <c r="I105" s="13" t="s">
        <v>89</v>
      </c>
      <c r="J105" s="13"/>
      <c r="K105" s="9" t="s">
        <v>1116</v>
      </c>
      <c r="L105" s="9">
        <v>110844</v>
      </c>
      <c r="N105" s="13" t="s">
        <v>688</v>
      </c>
      <c r="O105" s="151"/>
      <c r="P105" s="31">
        <f t="shared" si="1"/>
        <v>6464.1399999999994</v>
      </c>
      <c r="Q105" s="31">
        <f>SUBTOTAL(9,$F$2:F105)</f>
        <v>68135.86</v>
      </c>
      <c r="R105" s="31">
        <f>SUBTOTAL(9,$G$2:G105)</f>
        <v>74600</v>
      </c>
    </row>
    <row r="106" spans="1:18" ht="15.75" customHeight="1">
      <c r="A106" s="13" t="s">
        <v>21</v>
      </c>
      <c r="B106" s="62">
        <v>44683</v>
      </c>
      <c r="C106" s="52" t="s">
        <v>1117</v>
      </c>
      <c r="D106" s="111"/>
      <c r="F106" s="14">
        <v>1498</v>
      </c>
      <c r="G106" s="14"/>
      <c r="H106" s="14"/>
      <c r="I106" s="13"/>
      <c r="J106" s="13"/>
      <c r="K106" s="51" t="s">
        <v>1074</v>
      </c>
      <c r="L106" s="9">
        <v>2198</v>
      </c>
      <c r="N106" s="13" t="s">
        <v>688</v>
      </c>
      <c r="O106" s="151"/>
      <c r="P106" s="31">
        <f t="shared" si="1"/>
        <v>4966.1399999999994</v>
      </c>
      <c r="Q106" s="31">
        <f>SUBTOTAL(9,$F$2:F106)</f>
        <v>69633.86</v>
      </c>
      <c r="R106" s="31">
        <f>SUBTOTAL(9,$G$2:G106)</f>
        <v>74600</v>
      </c>
    </row>
    <row r="107" spans="1:18" ht="15.75" customHeight="1">
      <c r="A107" s="13" t="s">
        <v>21</v>
      </c>
      <c r="B107" s="62">
        <v>44683</v>
      </c>
      <c r="C107" s="111" t="s">
        <v>1118</v>
      </c>
      <c r="D107" s="111"/>
      <c r="F107" s="14">
        <v>130</v>
      </c>
      <c r="G107" s="14"/>
      <c r="H107" s="14"/>
      <c r="I107" s="13" t="s">
        <v>89</v>
      </c>
      <c r="J107" s="13"/>
      <c r="K107" s="9" t="s">
        <v>459</v>
      </c>
      <c r="L107" s="9">
        <v>18123835</v>
      </c>
      <c r="N107" s="13" t="s">
        <v>688</v>
      </c>
      <c r="O107" s="151"/>
      <c r="P107" s="31">
        <f t="shared" si="1"/>
        <v>4836.1399999999994</v>
      </c>
      <c r="Q107" s="31">
        <f>SUBTOTAL(9,$F$2:F107)</f>
        <v>69763.86</v>
      </c>
      <c r="R107" s="31">
        <f>SUBTOTAL(9,$G$2:G107)</f>
        <v>74600</v>
      </c>
    </row>
    <row r="108" spans="1:18" ht="15.75" customHeight="1">
      <c r="A108" s="13" t="s">
        <v>21</v>
      </c>
      <c r="B108" s="62">
        <v>44720</v>
      </c>
      <c r="C108" s="111" t="s">
        <v>1019</v>
      </c>
      <c r="D108" s="9" t="s">
        <v>1119</v>
      </c>
      <c r="E108" s="9" t="s">
        <v>1120</v>
      </c>
      <c r="F108" s="14">
        <v>227</v>
      </c>
      <c r="G108" s="14"/>
      <c r="H108" s="14"/>
      <c r="I108" s="13"/>
      <c r="J108" s="13"/>
      <c r="K108" s="9" t="s">
        <v>575</v>
      </c>
      <c r="N108" s="13" t="s">
        <v>688</v>
      </c>
      <c r="O108" s="151"/>
      <c r="P108" s="31">
        <f t="shared" si="1"/>
        <v>4609.1399999999994</v>
      </c>
      <c r="Q108" s="31">
        <f>SUBTOTAL(9,$F$2:F108)</f>
        <v>69990.86</v>
      </c>
      <c r="R108" s="31">
        <f>SUBTOTAL(9,$G$2:G108)</f>
        <v>74600</v>
      </c>
    </row>
    <row r="109" spans="1:18" ht="15.75" customHeight="1">
      <c r="A109" s="13" t="s">
        <v>21</v>
      </c>
      <c r="B109" s="62">
        <v>44720</v>
      </c>
      <c r="C109" s="111" t="s">
        <v>1121</v>
      </c>
      <c r="D109" s="9" t="s">
        <v>1122</v>
      </c>
      <c r="E109" s="9" t="s">
        <v>1120</v>
      </c>
      <c r="F109" s="14">
        <v>227</v>
      </c>
      <c r="G109" s="14"/>
      <c r="H109" s="14"/>
      <c r="I109" s="13"/>
      <c r="J109" s="13"/>
      <c r="K109" s="9" t="s">
        <v>575</v>
      </c>
      <c r="N109" s="13" t="s">
        <v>688</v>
      </c>
      <c r="O109" s="151"/>
      <c r="P109" s="31">
        <f t="shared" si="1"/>
        <v>4382.1399999999994</v>
      </c>
      <c r="Q109" s="31">
        <f>SUBTOTAL(9,$F$2:F109)</f>
        <v>70217.86</v>
      </c>
      <c r="R109" s="31">
        <f>SUBTOTAL(9,$G$2:G109)</f>
        <v>74600</v>
      </c>
    </row>
    <row r="110" spans="1:18" ht="15.75" customHeight="1">
      <c r="A110" s="13" t="s">
        <v>21</v>
      </c>
      <c r="B110" s="144">
        <v>44726</v>
      </c>
      <c r="C110" s="48" t="s">
        <v>1123</v>
      </c>
      <c r="D110" s="138"/>
      <c r="E110" s="155"/>
      <c r="F110" s="157">
        <v>1030</v>
      </c>
      <c r="G110" s="157"/>
      <c r="H110" s="32"/>
      <c r="I110" s="9" t="s">
        <v>91</v>
      </c>
      <c r="K110" s="51" t="s">
        <v>1074</v>
      </c>
      <c r="L110" s="9">
        <v>2324</v>
      </c>
      <c r="N110" s="13" t="s">
        <v>688</v>
      </c>
      <c r="O110" s="151"/>
      <c r="P110" s="31">
        <f t="shared" si="1"/>
        <v>3352.1399999999994</v>
      </c>
      <c r="Q110" s="31">
        <f>SUBTOTAL(9,$F$2:F110)</f>
        <v>71247.86</v>
      </c>
      <c r="R110" s="31">
        <f>SUBTOTAL(9,$G$2:G110)</f>
        <v>74600</v>
      </c>
    </row>
    <row r="111" spans="1:18" ht="15.75" customHeight="1">
      <c r="A111" s="13" t="s">
        <v>21</v>
      </c>
      <c r="B111" s="62">
        <v>44727</v>
      </c>
      <c r="C111" s="111" t="s">
        <v>705</v>
      </c>
      <c r="D111" s="111"/>
      <c r="F111" s="14">
        <v>80.7</v>
      </c>
      <c r="G111" s="14"/>
      <c r="H111" s="14"/>
      <c r="I111" s="13" t="s">
        <v>89</v>
      </c>
      <c r="J111" s="13"/>
      <c r="K111" s="51" t="s">
        <v>1066</v>
      </c>
      <c r="L111" s="9">
        <v>1243172</v>
      </c>
      <c r="N111" s="13" t="s">
        <v>688</v>
      </c>
      <c r="O111" s="151"/>
      <c r="P111" s="31">
        <f t="shared" si="1"/>
        <v>3271.4400000000023</v>
      </c>
      <c r="Q111" s="31">
        <f>SUBTOTAL(9,$F$2:F111)</f>
        <v>71328.56</v>
      </c>
      <c r="R111" s="31">
        <f>SUBTOTAL(9,$G$2:G111)</f>
        <v>74600</v>
      </c>
    </row>
    <row r="112" spans="1:18" ht="15.75" customHeight="1">
      <c r="A112" s="13" t="s">
        <v>21</v>
      </c>
      <c r="B112" s="62">
        <v>44727</v>
      </c>
      <c r="C112" s="111" t="s">
        <v>1121</v>
      </c>
      <c r="D112" s="111" t="s">
        <v>1124</v>
      </c>
      <c r="F112" s="14">
        <v>585</v>
      </c>
      <c r="G112" s="14"/>
      <c r="H112" s="14"/>
      <c r="I112" s="13" t="s">
        <v>91</v>
      </c>
      <c r="J112" s="13"/>
      <c r="K112" s="51" t="s">
        <v>1064</v>
      </c>
      <c r="L112" s="9">
        <v>1112</v>
      </c>
      <c r="N112" s="13" t="s">
        <v>688</v>
      </c>
      <c r="O112" s="151"/>
      <c r="P112" s="31">
        <f t="shared" si="1"/>
        <v>2686.4400000000023</v>
      </c>
      <c r="Q112" s="31">
        <f>SUBTOTAL(9,$F$2:F112)</f>
        <v>71913.56</v>
      </c>
      <c r="R112" s="31">
        <f>SUBTOTAL(9,$G$2:G112)</f>
        <v>74600</v>
      </c>
    </row>
    <row r="113" spans="1:18" ht="15.75" customHeight="1">
      <c r="A113" s="13" t="s">
        <v>21</v>
      </c>
      <c r="B113" s="62">
        <v>44734</v>
      </c>
      <c r="C113" s="111" t="s">
        <v>1125</v>
      </c>
      <c r="D113" s="111"/>
      <c r="F113" s="14">
        <v>409.5</v>
      </c>
      <c r="G113" s="14"/>
      <c r="H113" s="14"/>
      <c r="I113" s="13" t="s">
        <v>91</v>
      </c>
      <c r="J113" s="13"/>
      <c r="K113" s="51" t="s">
        <v>1126</v>
      </c>
      <c r="L113" s="9">
        <v>328</v>
      </c>
      <c r="N113" s="13" t="s">
        <v>688</v>
      </c>
      <c r="O113" s="151"/>
      <c r="P113" s="31">
        <f t="shared" si="1"/>
        <v>2276.9400000000023</v>
      </c>
      <c r="Q113" s="31">
        <f>SUBTOTAL(9,$F$2:F113)</f>
        <v>72323.06</v>
      </c>
      <c r="R113" s="31">
        <f>SUBTOTAL(9,$G$2:G113)</f>
        <v>74600</v>
      </c>
    </row>
    <row r="114" spans="1:18" ht="15.75" customHeight="1">
      <c r="A114" s="13" t="s">
        <v>21</v>
      </c>
      <c r="B114" s="62">
        <v>44741</v>
      </c>
      <c r="C114" s="111" t="s">
        <v>1127</v>
      </c>
      <c r="D114" s="111"/>
      <c r="F114" s="14">
        <v>4000</v>
      </c>
      <c r="G114" s="14"/>
      <c r="H114" s="14"/>
      <c r="I114" s="13" t="s">
        <v>89</v>
      </c>
      <c r="J114" s="13"/>
      <c r="K114" s="51" t="s">
        <v>1128</v>
      </c>
      <c r="L114" s="9">
        <v>13057</v>
      </c>
      <c r="N114" s="13" t="s">
        <v>688</v>
      </c>
      <c r="O114" s="151">
        <v>44741</v>
      </c>
      <c r="P114" s="31">
        <f t="shared" si="1"/>
        <v>-1723.0599999999977</v>
      </c>
      <c r="Q114" s="31">
        <f>SUBTOTAL(9,$F$2:F114)</f>
        <v>76323.06</v>
      </c>
      <c r="R114" s="31">
        <f>SUBTOTAL(9,$G$2:G114)</f>
        <v>74600</v>
      </c>
    </row>
    <row r="115" spans="1:18" ht="15.75" customHeight="1">
      <c r="A115" s="13" t="s">
        <v>21</v>
      </c>
      <c r="B115" s="62">
        <v>44747</v>
      </c>
      <c r="C115" s="111" t="s">
        <v>1040</v>
      </c>
      <c r="D115" s="111"/>
      <c r="F115" s="14"/>
      <c r="G115" s="14">
        <v>15000</v>
      </c>
      <c r="H115" s="14"/>
      <c r="I115" s="13"/>
      <c r="J115" s="13"/>
      <c r="N115" s="13" t="s">
        <v>688</v>
      </c>
      <c r="O115" s="151"/>
      <c r="P115" s="31">
        <f t="shared" si="1"/>
        <v>13276.940000000002</v>
      </c>
      <c r="Q115" s="31">
        <f>SUBTOTAL(9,$F$2:F115)</f>
        <v>76323.06</v>
      </c>
      <c r="R115" s="31">
        <f>SUBTOTAL(9,$G$2:G115)</f>
        <v>89600</v>
      </c>
    </row>
    <row r="116" spans="1:18" ht="15.75" customHeight="1">
      <c r="A116" s="13" t="s">
        <v>21</v>
      </c>
      <c r="B116" s="144">
        <v>44747</v>
      </c>
      <c r="C116" s="48" t="s">
        <v>1129</v>
      </c>
      <c r="D116" s="138"/>
      <c r="E116" s="155"/>
      <c r="F116" s="157">
        <v>2715</v>
      </c>
      <c r="G116" s="157"/>
      <c r="H116" s="32"/>
      <c r="I116" s="9" t="s">
        <v>91</v>
      </c>
      <c r="K116" s="51" t="s">
        <v>1074</v>
      </c>
      <c r="L116" s="9">
        <v>2458</v>
      </c>
      <c r="N116" s="13" t="s">
        <v>688</v>
      </c>
      <c r="O116" s="151"/>
      <c r="P116" s="31">
        <f t="shared" si="1"/>
        <v>10561.940000000002</v>
      </c>
      <c r="Q116" s="31">
        <f>SUBTOTAL(9,$F$2:F116)</f>
        <v>79038.06</v>
      </c>
      <c r="R116" s="31">
        <f>SUBTOTAL(9,$G$2:G116)</f>
        <v>89600</v>
      </c>
    </row>
    <row r="117" spans="1:18" ht="15.75" customHeight="1">
      <c r="A117" s="13" t="s">
        <v>21</v>
      </c>
      <c r="B117" s="62">
        <v>44749</v>
      </c>
      <c r="C117" s="48" t="s">
        <v>705</v>
      </c>
      <c r="D117" s="111"/>
      <c r="F117" s="14">
        <v>81.5</v>
      </c>
      <c r="G117" s="14"/>
      <c r="H117" s="14"/>
      <c r="I117" s="13" t="s">
        <v>89</v>
      </c>
      <c r="J117" s="13"/>
      <c r="K117" s="9" t="s">
        <v>1066</v>
      </c>
      <c r="L117" s="9">
        <v>1249957</v>
      </c>
      <c r="N117" s="13" t="s">
        <v>688</v>
      </c>
      <c r="O117" s="151"/>
      <c r="P117" s="31">
        <f t="shared" si="1"/>
        <v>10480.440000000002</v>
      </c>
      <c r="Q117" s="31">
        <f>SUBTOTAL(9,$F$2:F117)</f>
        <v>79119.56</v>
      </c>
      <c r="R117" s="31">
        <f>SUBTOTAL(9,$G$2:G117)</f>
        <v>89600</v>
      </c>
    </row>
    <row r="118" spans="1:18" ht="15.75" customHeight="1">
      <c r="A118" s="13" t="s">
        <v>21</v>
      </c>
      <c r="B118" s="62">
        <v>44775</v>
      </c>
      <c r="C118" s="111" t="s">
        <v>1130</v>
      </c>
      <c r="D118" s="111"/>
      <c r="F118" s="14">
        <v>4914</v>
      </c>
      <c r="G118" s="14"/>
      <c r="H118" s="14"/>
      <c r="I118" s="13"/>
      <c r="J118" s="13"/>
      <c r="N118" s="13" t="s">
        <v>688</v>
      </c>
      <c r="O118" s="151"/>
      <c r="P118" s="31">
        <f t="shared" si="1"/>
        <v>5566.4400000000023</v>
      </c>
      <c r="Q118" s="31">
        <f>SUBTOTAL(9,$F$2:F118)</f>
        <v>84033.56</v>
      </c>
      <c r="R118" s="31">
        <f>SUBTOTAL(9,$G$2:G118)</f>
        <v>89600</v>
      </c>
    </row>
    <row r="119" spans="1:18" ht="15.75" customHeight="1">
      <c r="A119" s="13" t="s">
        <v>21</v>
      </c>
      <c r="B119" s="62">
        <v>44778</v>
      </c>
      <c r="C119" s="111" t="s">
        <v>1131</v>
      </c>
      <c r="D119" s="154" t="s">
        <v>1132</v>
      </c>
      <c r="F119" s="14">
        <v>218</v>
      </c>
      <c r="G119" s="14"/>
      <c r="H119" s="14"/>
      <c r="I119" s="13"/>
      <c r="J119" s="13"/>
      <c r="N119" s="13" t="s">
        <v>688</v>
      </c>
      <c r="O119" s="151"/>
      <c r="P119" s="31">
        <f t="shared" si="1"/>
        <v>5348.4400000000023</v>
      </c>
      <c r="Q119" s="31">
        <f>SUBTOTAL(9,$F$2:F119)</f>
        <v>84251.56</v>
      </c>
      <c r="R119" s="31">
        <f>SUBTOTAL(9,$G$2:G119)</f>
        <v>89600</v>
      </c>
    </row>
    <row r="120" spans="1:18" ht="15.75" customHeight="1">
      <c r="A120" s="13" t="s">
        <v>21</v>
      </c>
      <c r="B120" s="144">
        <v>44780</v>
      </c>
      <c r="C120" s="48" t="s">
        <v>1133</v>
      </c>
      <c r="D120" s="138"/>
      <c r="E120" s="155"/>
      <c r="F120" s="157">
        <v>8518</v>
      </c>
      <c r="G120" s="157"/>
      <c r="H120" s="32"/>
      <c r="I120" s="9" t="s">
        <v>91</v>
      </c>
      <c r="K120" s="51" t="s">
        <v>1074</v>
      </c>
      <c r="L120" s="9">
        <v>2600</v>
      </c>
      <c r="N120" s="13" t="s">
        <v>688</v>
      </c>
      <c r="O120" s="151">
        <v>44783</v>
      </c>
      <c r="P120" s="31">
        <f t="shared" si="1"/>
        <v>-3169.5599999999977</v>
      </c>
      <c r="Q120" s="31">
        <f>SUBTOTAL(9,$F$2:F120)</f>
        <v>92769.56</v>
      </c>
      <c r="R120" s="31">
        <f>SUBTOTAL(9,$G$2:G120)</f>
        <v>89600</v>
      </c>
    </row>
    <row r="121" spans="1:18" ht="15.75" customHeight="1">
      <c r="A121" s="13" t="s">
        <v>21</v>
      </c>
      <c r="B121" s="62">
        <v>44780</v>
      </c>
      <c r="C121" s="111" t="s">
        <v>705</v>
      </c>
      <c r="D121" s="111"/>
      <c r="F121" s="14">
        <v>118.4</v>
      </c>
      <c r="G121" s="14"/>
      <c r="H121" s="14"/>
      <c r="I121" s="13" t="s">
        <v>89</v>
      </c>
      <c r="J121" s="13"/>
      <c r="K121" s="51" t="s">
        <v>1066</v>
      </c>
      <c r="L121" s="9">
        <v>259678</v>
      </c>
      <c r="N121" s="13" t="s">
        <v>688</v>
      </c>
      <c r="O121" s="151"/>
      <c r="P121" s="31">
        <f t="shared" si="1"/>
        <v>-3287.9599999999919</v>
      </c>
      <c r="Q121" s="31">
        <f>SUBTOTAL(9,$F$2:F121)</f>
        <v>92887.959999999992</v>
      </c>
      <c r="R121" s="31">
        <f>SUBTOTAL(9,$G$2:G121)</f>
        <v>89600</v>
      </c>
    </row>
    <row r="122" spans="1:18" ht="15.75" customHeight="1">
      <c r="A122" s="13" t="s">
        <v>21</v>
      </c>
      <c r="B122" s="62">
        <v>44797</v>
      </c>
      <c r="C122" s="48" t="s">
        <v>705</v>
      </c>
      <c r="D122" s="111"/>
      <c r="F122" s="14">
        <v>33.9</v>
      </c>
      <c r="G122" s="14"/>
      <c r="H122" s="14"/>
      <c r="I122" s="13" t="s">
        <v>89</v>
      </c>
      <c r="J122" s="13"/>
      <c r="K122" s="51" t="s">
        <v>1066</v>
      </c>
      <c r="L122" s="9">
        <v>265322</v>
      </c>
      <c r="N122" s="13" t="s">
        <v>688</v>
      </c>
      <c r="O122" s="151"/>
      <c r="P122" s="31">
        <f t="shared" si="1"/>
        <v>-3321.859999999986</v>
      </c>
      <c r="Q122" s="31">
        <f>SUBTOTAL(9,$F$2:F122)</f>
        <v>92921.859999999986</v>
      </c>
      <c r="R122" s="31">
        <f>SUBTOTAL(9,$G$2:G122)</f>
        <v>89600</v>
      </c>
    </row>
    <row r="123" spans="1:18" ht="15.75" customHeight="1">
      <c r="A123" s="13" t="s">
        <v>21</v>
      </c>
      <c r="B123" s="62">
        <v>44798</v>
      </c>
      <c r="C123" s="111" t="s">
        <v>1134</v>
      </c>
      <c r="D123" s="111"/>
      <c r="F123" s="14">
        <v>140</v>
      </c>
      <c r="G123" s="14"/>
      <c r="H123" s="14"/>
      <c r="I123" s="13" t="s">
        <v>89</v>
      </c>
      <c r="J123" s="13"/>
      <c r="K123" s="51" t="s">
        <v>1135</v>
      </c>
      <c r="L123" s="9">
        <v>853</v>
      </c>
      <c r="N123" s="13" t="s">
        <v>688</v>
      </c>
      <c r="O123" s="151"/>
      <c r="P123" s="31">
        <f t="shared" si="1"/>
        <v>-3461.859999999986</v>
      </c>
      <c r="Q123" s="31">
        <f>SUBTOTAL(9,$F$2:F123)</f>
        <v>93061.859999999986</v>
      </c>
      <c r="R123" s="31">
        <f>SUBTOTAL(9,$G$2:G123)</f>
        <v>89600</v>
      </c>
    </row>
    <row r="124" spans="1:18" ht="15.75" customHeight="1">
      <c r="A124" s="13" t="s">
        <v>21</v>
      </c>
      <c r="B124" s="62">
        <v>44808</v>
      </c>
      <c r="C124" s="111" t="s">
        <v>1040</v>
      </c>
      <c r="D124" s="111"/>
      <c r="F124" s="14"/>
      <c r="G124" s="14">
        <v>13170</v>
      </c>
      <c r="H124" s="14"/>
      <c r="I124" s="13"/>
      <c r="J124" s="13"/>
      <c r="N124" s="13" t="s">
        <v>688</v>
      </c>
      <c r="O124" s="151"/>
      <c r="P124" s="31">
        <f t="shared" si="1"/>
        <v>9708.140000000014</v>
      </c>
      <c r="Q124" s="31">
        <f>SUBTOTAL(9,$F$2:F124)</f>
        <v>93061.859999999986</v>
      </c>
      <c r="R124" s="31">
        <f>SUBTOTAL(9,$G$2:G124)</f>
        <v>102770</v>
      </c>
    </row>
    <row r="125" spans="1:18" ht="15.75" customHeight="1">
      <c r="A125" s="13" t="s">
        <v>21</v>
      </c>
      <c r="B125" s="144">
        <v>44810</v>
      </c>
      <c r="C125" s="48" t="s">
        <v>1136</v>
      </c>
      <c r="D125" s="138"/>
      <c r="E125" s="155"/>
      <c r="F125" s="157">
        <v>2340</v>
      </c>
      <c r="G125" s="157"/>
      <c r="H125" s="32"/>
      <c r="I125" s="9" t="s">
        <v>91</v>
      </c>
      <c r="K125" s="51" t="s">
        <v>1074</v>
      </c>
      <c r="L125" s="9">
        <v>2717</v>
      </c>
      <c r="N125" s="13" t="s">
        <v>688</v>
      </c>
      <c r="O125" s="151"/>
      <c r="P125" s="31">
        <f t="shared" si="1"/>
        <v>7368.140000000014</v>
      </c>
      <c r="Q125" s="31">
        <f>SUBTOTAL(9,$F$2:F125)</f>
        <v>95401.859999999986</v>
      </c>
      <c r="R125" s="31">
        <f>SUBTOTAL(9,$G$2:G125)</f>
        <v>102770</v>
      </c>
    </row>
    <row r="126" spans="1:18" ht="15.75" customHeight="1">
      <c r="A126" s="13" t="s">
        <v>21</v>
      </c>
      <c r="B126" s="144">
        <v>44812</v>
      </c>
      <c r="C126" s="153" t="s">
        <v>1137</v>
      </c>
      <c r="D126" s="9" t="s">
        <v>1138</v>
      </c>
      <c r="F126" s="9">
        <v>200</v>
      </c>
      <c r="G126" s="14"/>
      <c r="H126" s="14"/>
      <c r="I126" s="13"/>
      <c r="J126" s="13"/>
      <c r="N126" s="13" t="s">
        <v>688</v>
      </c>
      <c r="O126" s="151"/>
      <c r="P126" s="31">
        <f t="shared" si="1"/>
        <v>7168.140000000014</v>
      </c>
      <c r="Q126" s="31">
        <f>SUBTOTAL(9,$F$2:F126)</f>
        <v>95601.859999999986</v>
      </c>
      <c r="R126" s="31">
        <f>SUBTOTAL(9,$G$2:G126)</f>
        <v>102770</v>
      </c>
    </row>
    <row r="127" spans="1:18" ht="15.75" customHeight="1">
      <c r="A127" s="13" t="s">
        <v>21</v>
      </c>
      <c r="B127" s="144">
        <v>44813</v>
      </c>
      <c r="C127" s="153" t="s">
        <v>1139</v>
      </c>
      <c r="D127" s="9" t="s">
        <v>1140</v>
      </c>
      <c r="F127" s="9">
        <v>150</v>
      </c>
      <c r="G127" s="14"/>
      <c r="H127" s="14"/>
      <c r="I127" s="13"/>
      <c r="J127" s="13"/>
      <c r="N127" s="13" t="s">
        <v>688</v>
      </c>
      <c r="O127" s="151"/>
      <c r="P127" s="31">
        <f t="shared" si="1"/>
        <v>7018.140000000014</v>
      </c>
      <c r="Q127" s="31">
        <f>SUBTOTAL(9,$F$2:F127)</f>
        <v>95751.859999999986</v>
      </c>
      <c r="R127" s="31">
        <f>SUBTOTAL(9,$G$2:G127)</f>
        <v>102770</v>
      </c>
    </row>
    <row r="128" spans="1:18" ht="15.75" customHeight="1">
      <c r="A128" s="13" t="s">
        <v>21</v>
      </c>
      <c r="B128" s="144">
        <v>44813</v>
      </c>
      <c r="C128" s="153" t="s">
        <v>1141</v>
      </c>
      <c r="D128" s="9" t="s">
        <v>1142</v>
      </c>
      <c r="F128" s="9">
        <v>200</v>
      </c>
      <c r="G128" s="14"/>
      <c r="H128" s="14"/>
      <c r="I128" s="13"/>
      <c r="J128" s="13"/>
      <c r="N128" s="13" t="s">
        <v>688</v>
      </c>
      <c r="O128" s="151"/>
      <c r="P128" s="31">
        <f t="shared" si="1"/>
        <v>6818.140000000014</v>
      </c>
      <c r="Q128" s="31">
        <f>SUBTOTAL(9,$F$2:F128)</f>
        <v>95951.859999999986</v>
      </c>
      <c r="R128" s="31">
        <f>SUBTOTAL(9,$G$2:G128)</f>
        <v>102770</v>
      </c>
    </row>
    <row r="129" spans="1:18" ht="15.75" customHeight="1">
      <c r="A129" s="13" t="s">
        <v>21</v>
      </c>
      <c r="B129" s="62">
        <v>44816</v>
      </c>
      <c r="C129" s="111" t="s">
        <v>1143</v>
      </c>
      <c r="D129" s="111"/>
      <c r="F129" s="14">
        <v>107.5</v>
      </c>
      <c r="G129" s="14"/>
      <c r="H129" s="14"/>
      <c r="I129" s="13"/>
      <c r="J129" s="13"/>
      <c r="K129" s="9" t="s">
        <v>1144</v>
      </c>
      <c r="L129" s="9">
        <v>127522</v>
      </c>
      <c r="N129" s="13" t="s">
        <v>688</v>
      </c>
      <c r="O129" s="151"/>
      <c r="P129" s="31">
        <f t="shared" si="1"/>
        <v>6710.640000000014</v>
      </c>
      <c r="Q129" s="31">
        <f>SUBTOTAL(9,$F$2:F129)</f>
        <v>96059.359999999986</v>
      </c>
      <c r="R129" s="31">
        <f>SUBTOTAL(9,$G$2:G129)</f>
        <v>102770</v>
      </c>
    </row>
    <row r="130" spans="1:18" ht="15.75" customHeight="1">
      <c r="A130" s="13" t="s">
        <v>21</v>
      </c>
      <c r="B130" s="62">
        <v>44824</v>
      </c>
      <c r="C130" s="111" t="s">
        <v>705</v>
      </c>
      <c r="D130" s="111"/>
      <c r="F130" s="14">
        <v>34.9</v>
      </c>
      <c r="G130" s="14"/>
      <c r="H130" s="14"/>
      <c r="I130" s="13" t="s">
        <v>89</v>
      </c>
      <c r="J130" s="13"/>
      <c r="K130" s="9" t="s">
        <v>1066</v>
      </c>
      <c r="L130" s="9">
        <v>273524</v>
      </c>
      <c r="N130" s="13" t="s">
        <v>688</v>
      </c>
      <c r="O130" s="151"/>
      <c r="P130" s="31">
        <f t="shared" ref="P130:P193" si="2">R130-Q130</f>
        <v>6675.7400000000198</v>
      </c>
      <c r="Q130" s="31">
        <f>SUBTOTAL(9,$F$2:F130)</f>
        <v>96094.25999999998</v>
      </c>
      <c r="R130" s="31">
        <f>SUBTOTAL(9,$G$2:G130)</f>
        <v>102770</v>
      </c>
    </row>
    <row r="131" spans="1:18" ht="14.25" customHeight="1">
      <c r="A131" s="13" t="s">
        <v>21</v>
      </c>
      <c r="B131" s="62">
        <v>44834</v>
      </c>
      <c r="C131" s="111" t="s">
        <v>705</v>
      </c>
      <c r="D131" s="111"/>
      <c r="E131" s="521"/>
      <c r="F131" s="14">
        <v>77.3</v>
      </c>
      <c r="G131" s="14"/>
      <c r="H131" s="14"/>
      <c r="I131" s="13" t="s">
        <v>1150</v>
      </c>
      <c r="J131" s="13"/>
      <c r="K131" s="9" t="s">
        <v>1066</v>
      </c>
      <c r="L131" s="9">
        <v>70133</v>
      </c>
      <c r="N131" s="13" t="s">
        <v>688</v>
      </c>
      <c r="O131" s="151"/>
      <c r="P131" s="31">
        <f t="shared" si="2"/>
        <v>6598.4400000000169</v>
      </c>
      <c r="Q131" s="31">
        <f>SUBTOTAL(9,$F$2:F131)</f>
        <v>96171.559999999983</v>
      </c>
      <c r="R131" s="31">
        <f>SUBTOTAL(9,$G$2:G131)</f>
        <v>102770</v>
      </c>
    </row>
    <row r="132" spans="1:18" ht="15.75" customHeight="1">
      <c r="A132" s="13" t="s">
        <v>21</v>
      </c>
      <c r="B132" s="62">
        <v>44837</v>
      </c>
      <c r="C132" s="111" t="s">
        <v>705</v>
      </c>
      <c r="D132" s="111"/>
      <c r="F132" s="14">
        <v>70.7</v>
      </c>
      <c r="G132" s="14"/>
      <c r="H132" s="14"/>
      <c r="I132" s="13" t="s">
        <v>1150</v>
      </c>
      <c r="J132" s="13"/>
      <c r="K132" s="9" t="s">
        <v>1066</v>
      </c>
      <c r="L132" s="9">
        <v>1276860</v>
      </c>
      <c r="N132" s="13" t="s">
        <v>688</v>
      </c>
      <c r="O132" s="151"/>
      <c r="P132" s="31">
        <f t="shared" si="2"/>
        <v>6527.7400000000198</v>
      </c>
      <c r="Q132" s="31">
        <f>SUBTOTAL(9,$F$2:F132)</f>
        <v>96242.25999999998</v>
      </c>
      <c r="R132" s="31">
        <f>SUBTOTAL(9,$G$2:G132)</f>
        <v>102770</v>
      </c>
    </row>
    <row r="133" spans="1:18" ht="15.75" customHeight="1">
      <c r="A133" s="13" t="s">
        <v>21</v>
      </c>
      <c r="B133" s="144">
        <v>44840</v>
      </c>
      <c r="C133" s="48" t="s">
        <v>1145</v>
      </c>
      <c r="D133" s="138"/>
      <c r="E133" s="155"/>
      <c r="F133" s="157">
        <v>3089</v>
      </c>
      <c r="G133" s="157"/>
      <c r="H133" s="12"/>
      <c r="I133" s="9" t="s">
        <v>91</v>
      </c>
      <c r="J133" s="521"/>
      <c r="K133" s="51" t="s">
        <v>1074</v>
      </c>
      <c r="L133" s="9">
        <v>2877</v>
      </c>
      <c r="N133" s="13" t="s">
        <v>688</v>
      </c>
      <c r="O133" s="151"/>
      <c r="P133" s="31">
        <f t="shared" si="2"/>
        <v>3438.7400000000198</v>
      </c>
      <c r="Q133" s="31">
        <f>SUBTOTAL(9,$F$2:F133)</f>
        <v>99331.25999999998</v>
      </c>
      <c r="R133" s="31">
        <f>SUBTOTAL(9,$G$2:G133)</f>
        <v>102770</v>
      </c>
    </row>
    <row r="134" spans="1:18" ht="15.75" customHeight="1">
      <c r="A134" s="13" t="s">
        <v>21</v>
      </c>
      <c r="B134" s="62">
        <v>44840</v>
      </c>
      <c r="C134" s="153" t="s">
        <v>1146</v>
      </c>
      <c r="D134" s="9" t="s">
        <v>1147</v>
      </c>
      <c r="F134" s="14">
        <v>150</v>
      </c>
      <c r="G134" s="14"/>
      <c r="H134" s="14"/>
      <c r="I134" s="13"/>
      <c r="J134" s="13"/>
      <c r="K134" s="521"/>
      <c r="L134" s="521"/>
      <c r="N134" s="13" t="s">
        <v>688</v>
      </c>
      <c r="O134" s="151"/>
      <c r="P134" s="31">
        <f t="shared" si="2"/>
        <v>3288.7400000000198</v>
      </c>
      <c r="Q134" s="31">
        <f>SUBTOTAL(9,$F$2:F134)</f>
        <v>99481.25999999998</v>
      </c>
      <c r="R134" s="31">
        <f>SUBTOTAL(9,$G$2:G134)</f>
        <v>102770</v>
      </c>
    </row>
    <row r="135" spans="1:18" ht="15.75" customHeight="1">
      <c r="A135" s="13" t="s">
        <v>21</v>
      </c>
      <c r="B135" s="62">
        <v>44840</v>
      </c>
      <c r="C135" s="153" t="s">
        <v>1148</v>
      </c>
      <c r="D135" s="9" t="s">
        <v>1149</v>
      </c>
      <c r="F135" s="14">
        <v>150</v>
      </c>
      <c r="G135" s="14"/>
      <c r="H135" s="14"/>
      <c r="I135" s="13"/>
      <c r="J135" s="13"/>
      <c r="K135" s="521"/>
      <c r="L135" s="521"/>
      <c r="N135" s="13" t="s">
        <v>688</v>
      </c>
      <c r="O135" s="151"/>
      <c r="P135" s="31">
        <f t="shared" si="2"/>
        <v>3138.7400000000198</v>
      </c>
      <c r="Q135" s="31">
        <f>SUBTOTAL(9,$F$2:F135)</f>
        <v>99631.25999999998</v>
      </c>
      <c r="R135" s="31">
        <f>SUBTOTAL(9,$G$2:G135)</f>
        <v>102770</v>
      </c>
    </row>
    <row r="136" spans="1:18" ht="15.75" customHeight="1">
      <c r="A136" s="13" t="s">
        <v>21</v>
      </c>
      <c r="B136" s="62">
        <v>44855</v>
      </c>
      <c r="C136" s="111" t="s">
        <v>705</v>
      </c>
      <c r="D136" s="111"/>
      <c r="F136" s="14">
        <v>33.4</v>
      </c>
      <c r="G136" s="14"/>
      <c r="H136" s="14"/>
      <c r="I136" s="13" t="s">
        <v>1150</v>
      </c>
      <c r="J136" s="13"/>
      <c r="K136" s="9" t="s">
        <v>1066</v>
      </c>
      <c r="L136" s="9">
        <v>72267</v>
      </c>
      <c r="N136" s="13" t="s">
        <v>688</v>
      </c>
      <c r="O136" s="151"/>
      <c r="P136" s="31">
        <f t="shared" si="2"/>
        <v>3105.3400000000256</v>
      </c>
      <c r="Q136" s="31">
        <f>SUBTOTAL(9,$F$2:F136)</f>
        <v>99664.659999999974</v>
      </c>
      <c r="R136" s="31">
        <f>SUBTOTAL(9,$G$2:G136)</f>
        <v>102770</v>
      </c>
    </row>
    <row r="137" spans="1:18" ht="15.75" customHeight="1">
      <c r="A137" s="13" t="s">
        <v>21</v>
      </c>
      <c r="B137" s="62">
        <v>44857</v>
      </c>
      <c r="C137" s="111" t="s">
        <v>1151</v>
      </c>
      <c r="D137" s="111"/>
      <c r="F137" s="14">
        <v>491</v>
      </c>
      <c r="G137" s="14"/>
      <c r="H137" s="14"/>
      <c r="I137" s="13" t="s">
        <v>91</v>
      </c>
      <c r="J137" s="13"/>
      <c r="K137" s="9" t="s">
        <v>1152</v>
      </c>
      <c r="N137" s="13" t="s">
        <v>688</v>
      </c>
      <c r="O137" s="151"/>
      <c r="P137" s="31">
        <f t="shared" si="2"/>
        <v>2614.3400000000256</v>
      </c>
      <c r="Q137" s="31">
        <f>SUBTOTAL(9,$F$2:F137)</f>
        <v>100155.65999999997</v>
      </c>
      <c r="R137" s="31">
        <f>SUBTOTAL(9,$G$2:G137)</f>
        <v>102770</v>
      </c>
    </row>
    <row r="138" spans="1:18" ht="15.75" customHeight="1">
      <c r="A138" s="13" t="s">
        <v>21</v>
      </c>
      <c r="B138" s="144">
        <v>44868</v>
      </c>
      <c r="C138" s="48" t="s">
        <v>1153</v>
      </c>
      <c r="D138" s="138"/>
      <c r="E138" s="155"/>
      <c r="F138" s="157">
        <v>1404</v>
      </c>
      <c r="G138" s="157"/>
      <c r="H138" s="12"/>
      <c r="I138" s="9" t="s">
        <v>91</v>
      </c>
      <c r="K138" s="51" t="s">
        <v>1074</v>
      </c>
      <c r="L138" s="9">
        <v>3046</v>
      </c>
      <c r="N138" s="13" t="s">
        <v>688</v>
      </c>
      <c r="O138" s="151"/>
      <c r="P138" s="31">
        <f t="shared" si="2"/>
        <v>1210.3400000000256</v>
      </c>
      <c r="Q138" s="31">
        <f>SUBTOTAL(9,$F$2:F138)</f>
        <v>101559.65999999997</v>
      </c>
      <c r="R138" s="31">
        <f>SUBTOTAL(9,$G$2:G138)</f>
        <v>102770</v>
      </c>
    </row>
    <row r="139" spans="1:18" ht="15.75" customHeight="1">
      <c r="A139" s="13" t="s">
        <v>21</v>
      </c>
      <c r="B139" s="62">
        <v>44868</v>
      </c>
      <c r="C139" s="111" t="s">
        <v>1154</v>
      </c>
      <c r="D139" s="9" t="s">
        <v>1155</v>
      </c>
      <c r="E139" s="51" t="s">
        <v>575</v>
      </c>
      <c r="F139" s="14">
        <v>200</v>
      </c>
      <c r="G139" s="14"/>
      <c r="H139" s="14"/>
      <c r="I139" s="13"/>
      <c r="J139" s="13"/>
      <c r="N139" s="13" t="s">
        <v>688</v>
      </c>
      <c r="O139" s="151">
        <v>44879</v>
      </c>
      <c r="P139" s="31">
        <f t="shared" si="2"/>
        <v>1010.3400000000256</v>
      </c>
      <c r="Q139" s="31">
        <f>SUBTOTAL(9,$F$2:F139)</f>
        <v>101759.65999999997</v>
      </c>
      <c r="R139" s="31">
        <f>SUBTOTAL(9,$G$2:G139)</f>
        <v>102770</v>
      </c>
    </row>
    <row r="140" spans="1:18" ht="15.75" customHeight="1">
      <c r="A140" s="13" t="s">
        <v>21</v>
      </c>
      <c r="B140" s="62">
        <v>44886</v>
      </c>
      <c r="C140" s="111" t="s">
        <v>1156</v>
      </c>
      <c r="D140" s="111"/>
      <c r="F140" s="14">
        <v>4235</v>
      </c>
      <c r="G140" s="14"/>
      <c r="H140" s="14"/>
      <c r="I140" s="13"/>
      <c r="J140" s="13"/>
      <c r="K140" s="51" t="s">
        <v>1157</v>
      </c>
      <c r="L140" s="9">
        <v>5390</v>
      </c>
      <c r="N140" s="13" t="s">
        <v>688</v>
      </c>
      <c r="O140" s="151"/>
      <c r="P140" s="31">
        <f t="shared" si="2"/>
        <v>-3224.6599999999744</v>
      </c>
      <c r="Q140" s="31">
        <f>SUBTOTAL(9,$F$2:F140)</f>
        <v>105994.65999999997</v>
      </c>
      <c r="R140" s="31">
        <f>SUBTOTAL(9,$G$2:G140)</f>
        <v>102770</v>
      </c>
    </row>
    <row r="141" spans="1:18" ht="15.75" customHeight="1">
      <c r="A141" s="13" t="s">
        <v>21</v>
      </c>
      <c r="B141" s="62">
        <v>44888</v>
      </c>
      <c r="C141" s="111" t="s">
        <v>1158</v>
      </c>
      <c r="D141" s="111"/>
      <c r="F141" s="14">
        <v>2000</v>
      </c>
      <c r="G141" s="14"/>
      <c r="H141" s="14"/>
      <c r="I141" s="13"/>
      <c r="J141" s="13"/>
      <c r="K141" s="51" t="s">
        <v>1159</v>
      </c>
      <c r="N141" s="13" t="s">
        <v>688</v>
      </c>
      <c r="O141" s="151"/>
      <c r="P141" s="31">
        <f t="shared" si="2"/>
        <v>-5224.6599999999744</v>
      </c>
      <c r="Q141" s="31">
        <f>SUBTOTAL(9,$F$2:F141)</f>
        <v>107994.65999999997</v>
      </c>
      <c r="R141" s="31">
        <f>SUBTOTAL(9,$G$2:G141)</f>
        <v>102770</v>
      </c>
    </row>
    <row r="142" spans="1:18" ht="15.75" customHeight="1">
      <c r="A142" s="13" t="s">
        <v>21</v>
      </c>
      <c r="B142" s="28">
        <v>44900</v>
      </c>
      <c r="C142" s="111" t="s">
        <v>1160</v>
      </c>
      <c r="D142" s="9" t="s">
        <v>1161</v>
      </c>
      <c r="E142" s="51" t="s">
        <v>575</v>
      </c>
      <c r="F142" s="13">
        <v>300</v>
      </c>
      <c r="G142" s="14"/>
      <c r="H142" s="14"/>
      <c r="I142" s="13"/>
      <c r="J142" s="13"/>
      <c r="N142" s="13" t="s">
        <v>688</v>
      </c>
      <c r="O142" s="151">
        <v>44900</v>
      </c>
      <c r="P142" s="31">
        <f t="shared" si="2"/>
        <v>-5524.6599999999744</v>
      </c>
      <c r="Q142" s="31">
        <f>SUBTOTAL(9,$F$2:F142)</f>
        <v>108294.65999999997</v>
      </c>
      <c r="R142" s="31">
        <f>SUBTOTAL(9,$G$2:G142)</f>
        <v>102770</v>
      </c>
    </row>
    <row r="143" spans="1:18" ht="15.75" customHeight="1">
      <c r="A143" s="13" t="s">
        <v>21</v>
      </c>
      <c r="B143" s="62">
        <v>44904</v>
      </c>
      <c r="C143" s="111" t="s">
        <v>1040</v>
      </c>
      <c r="D143" s="111"/>
      <c r="F143" s="14"/>
      <c r="G143" s="14">
        <v>10000</v>
      </c>
      <c r="H143" s="14"/>
      <c r="I143" s="13"/>
      <c r="J143" s="13"/>
      <c r="N143" s="13" t="s">
        <v>688</v>
      </c>
      <c r="O143" s="151"/>
      <c r="P143" s="31">
        <f t="shared" si="2"/>
        <v>4475.3400000000256</v>
      </c>
      <c r="Q143" s="31">
        <f>SUBTOTAL(9,$F$2:F143)</f>
        <v>108294.65999999997</v>
      </c>
      <c r="R143" s="31">
        <f>SUBTOTAL(9,$G$2:G143)</f>
        <v>112770</v>
      </c>
    </row>
    <row r="144" spans="1:18" ht="15.75" customHeight="1">
      <c r="A144" s="13" t="s">
        <v>21</v>
      </c>
      <c r="B144" s="62">
        <v>44942</v>
      </c>
      <c r="C144" s="111" t="s">
        <v>705</v>
      </c>
      <c r="D144" s="111"/>
      <c r="F144" s="14">
        <v>27.8</v>
      </c>
      <c r="G144" s="14"/>
      <c r="H144" s="14"/>
      <c r="I144" s="13" t="s">
        <v>89</v>
      </c>
      <c r="J144" s="13"/>
      <c r="K144" s="9" t="s">
        <v>1066</v>
      </c>
      <c r="L144" s="9">
        <v>3080157</v>
      </c>
      <c r="N144" s="13" t="s">
        <v>688</v>
      </c>
      <c r="O144" s="151"/>
      <c r="P144" s="31">
        <f t="shared" si="2"/>
        <v>4447.5400000000227</v>
      </c>
      <c r="Q144" s="31">
        <f>SUBTOTAL(9,$F$2:F144)</f>
        <v>108322.45999999998</v>
      </c>
      <c r="R144" s="31">
        <f>SUBTOTAL(9,$G$2:G144)</f>
        <v>112770</v>
      </c>
    </row>
    <row r="145" spans="1:18" ht="15.75" customHeight="1">
      <c r="A145" s="13" t="s">
        <v>21</v>
      </c>
      <c r="B145" s="62">
        <v>44944</v>
      </c>
      <c r="C145" s="111" t="s">
        <v>705</v>
      </c>
      <c r="D145" s="111"/>
      <c r="F145" s="14">
        <v>19.899999999999999</v>
      </c>
      <c r="G145" s="14"/>
      <c r="H145" s="14"/>
      <c r="I145" s="13" t="s">
        <v>89</v>
      </c>
      <c r="J145" s="13"/>
      <c r="K145" s="9" t="s">
        <v>1162</v>
      </c>
      <c r="L145" s="9">
        <v>5354076</v>
      </c>
      <c r="N145" s="13" t="s">
        <v>688</v>
      </c>
      <c r="O145" s="151"/>
      <c r="P145" s="31">
        <f t="shared" si="2"/>
        <v>4427.6400000000285</v>
      </c>
      <c r="Q145" s="31">
        <f>SUBTOTAL(9,$F$2:F145)</f>
        <v>108342.35999999997</v>
      </c>
      <c r="R145" s="31">
        <f>SUBTOTAL(9,$G$2:G145)</f>
        <v>112770</v>
      </c>
    </row>
    <row r="146" spans="1:18" ht="15.75" customHeight="1">
      <c r="A146" s="13" t="s">
        <v>21</v>
      </c>
      <c r="B146" s="28">
        <v>44962</v>
      </c>
      <c r="C146" s="158" t="s">
        <v>1163</v>
      </c>
      <c r="D146" s="159"/>
      <c r="F146" s="14">
        <v>1685</v>
      </c>
      <c r="G146" s="120"/>
      <c r="H146" s="120"/>
      <c r="I146" s="27" t="s">
        <v>91</v>
      </c>
      <c r="J146" s="43"/>
      <c r="K146" s="51" t="s">
        <v>1074</v>
      </c>
      <c r="L146" s="27">
        <v>3453</v>
      </c>
      <c r="N146" s="13" t="s">
        <v>688</v>
      </c>
      <c r="O146" s="151"/>
      <c r="P146" s="31">
        <f t="shared" si="2"/>
        <v>2742.6400000000285</v>
      </c>
      <c r="Q146" s="31">
        <f>SUBTOTAL(9,$F$2:F146)</f>
        <v>110027.35999999997</v>
      </c>
      <c r="R146" s="31">
        <f>SUBTOTAL(9,$G$2:G146)</f>
        <v>112770</v>
      </c>
    </row>
    <row r="147" spans="1:18" ht="15.75" customHeight="1">
      <c r="A147" s="13" t="s">
        <v>21</v>
      </c>
      <c r="B147" s="28">
        <v>44963</v>
      </c>
      <c r="C147" s="160" t="s">
        <v>1164</v>
      </c>
      <c r="D147" s="13" t="s">
        <v>575</v>
      </c>
      <c r="E147" s="9" t="s">
        <v>1165</v>
      </c>
      <c r="F147" s="14">
        <v>100</v>
      </c>
      <c r="G147" s="14"/>
      <c r="H147" s="14"/>
      <c r="I147" s="13" t="s">
        <v>91</v>
      </c>
      <c r="J147" s="13"/>
      <c r="N147" s="13" t="s">
        <v>688</v>
      </c>
      <c r="O147" s="151"/>
      <c r="P147" s="31">
        <f t="shared" si="2"/>
        <v>2642.6400000000285</v>
      </c>
      <c r="Q147" s="31">
        <f>SUBTOTAL(9,$F$2:F147)</f>
        <v>110127.35999999997</v>
      </c>
      <c r="R147" s="31">
        <f>SUBTOTAL(9,$G$2:G147)</f>
        <v>112770</v>
      </c>
    </row>
    <row r="148" spans="1:18" ht="15.75" customHeight="1">
      <c r="A148" s="13" t="s">
        <v>21</v>
      </c>
      <c r="B148" s="28">
        <v>44992</v>
      </c>
      <c r="C148" s="158" t="s">
        <v>1166</v>
      </c>
      <c r="D148" s="159"/>
      <c r="F148" s="14">
        <v>468</v>
      </c>
      <c r="G148" s="120"/>
      <c r="H148" s="120"/>
      <c r="I148" s="27" t="s">
        <v>91</v>
      </c>
      <c r="J148" s="43"/>
      <c r="K148" s="51" t="s">
        <v>1074</v>
      </c>
      <c r="L148" s="27">
        <v>3611</v>
      </c>
      <c r="N148" s="13" t="s">
        <v>688</v>
      </c>
      <c r="O148" s="151"/>
      <c r="P148" s="31">
        <f t="shared" si="2"/>
        <v>2174.6400000000285</v>
      </c>
      <c r="Q148" s="31">
        <f>SUBTOTAL(9,$F$2:F148)</f>
        <v>110595.35999999997</v>
      </c>
      <c r="R148" s="31">
        <f>SUBTOTAL(9,$G$2:G148)</f>
        <v>112770</v>
      </c>
    </row>
    <row r="149" spans="1:18" ht="15.75" customHeight="1">
      <c r="A149" s="13" t="s">
        <v>21</v>
      </c>
      <c r="B149" s="62">
        <v>45005</v>
      </c>
      <c r="C149" s="111" t="s">
        <v>705</v>
      </c>
      <c r="D149" s="111"/>
      <c r="F149" s="14">
        <v>60.8</v>
      </c>
      <c r="G149" s="14"/>
      <c r="H149" s="14"/>
      <c r="I149" s="13" t="s">
        <v>89</v>
      </c>
      <c r="J149" s="13"/>
      <c r="K149" s="51" t="s">
        <v>1162</v>
      </c>
      <c r="L149" s="9">
        <v>3512185</v>
      </c>
      <c r="N149" s="13" t="s">
        <v>688</v>
      </c>
      <c r="O149" s="151"/>
      <c r="P149" s="31">
        <f t="shared" si="2"/>
        <v>2113.8400000000256</v>
      </c>
      <c r="Q149" s="31">
        <f>SUBTOTAL(9,$F$2:F149)</f>
        <v>110656.15999999997</v>
      </c>
      <c r="R149" s="31">
        <f>SUBTOTAL(9,$G$2:G149)</f>
        <v>112770</v>
      </c>
    </row>
    <row r="150" spans="1:18" ht="15.75" customHeight="1">
      <c r="A150" s="13" t="s">
        <v>21</v>
      </c>
      <c r="B150" s="62">
        <v>45005</v>
      </c>
      <c r="C150" s="111" t="s">
        <v>705</v>
      </c>
      <c r="D150" s="111"/>
      <c r="F150" s="14">
        <f>400.05-35.6</f>
        <v>364.45</v>
      </c>
      <c r="G150" s="14"/>
      <c r="H150" s="14"/>
      <c r="I150" s="13" t="s">
        <v>89</v>
      </c>
      <c r="J150" s="13"/>
      <c r="K150" s="51" t="s">
        <v>1162</v>
      </c>
      <c r="L150" s="27">
        <v>3512183</v>
      </c>
      <c r="N150" s="13" t="s">
        <v>688</v>
      </c>
      <c r="O150" s="151"/>
      <c r="P150" s="31">
        <f t="shared" si="2"/>
        <v>1749.3900000000285</v>
      </c>
      <c r="Q150" s="31">
        <f>SUBTOTAL(9,$F$2:F150)</f>
        <v>111020.60999999997</v>
      </c>
      <c r="R150" s="31">
        <f>SUBTOTAL(9,$G$2:G150)</f>
        <v>112770</v>
      </c>
    </row>
    <row r="151" spans="1:18" ht="15.75" customHeight="1">
      <c r="A151" s="13" t="s">
        <v>21</v>
      </c>
      <c r="B151" s="62">
        <v>45019</v>
      </c>
      <c r="C151" s="153" t="s">
        <v>1167</v>
      </c>
      <c r="D151" s="13" t="s">
        <v>575</v>
      </c>
      <c r="E151" s="9" t="s">
        <v>1168</v>
      </c>
      <c r="F151" s="14">
        <v>350</v>
      </c>
      <c r="G151" s="14"/>
      <c r="H151" s="14"/>
      <c r="I151" s="13" t="s">
        <v>91</v>
      </c>
      <c r="J151" s="13"/>
      <c r="N151" s="13" t="s">
        <v>688</v>
      </c>
      <c r="O151" s="151"/>
      <c r="P151" s="31">
        <f t="shared" si="2"/>
        <v>1399.3900000000285</v>
      </c>
      <c r="Q151" s="31">
        <f>SUBTOTAL(9,$F$2:F151)</f>
        <v>111370.60999999997</v>
      </c>
      <c r="R151" s="31">
        <f>SUBTOTAL(9,$G$2:G151)</f>
        <v>112770</v>
      </c>
    </row>
    <row r="152" spans="1:18" ht="15.75" customHeight="1">
      <c r="A152" s="13" t="s">
        <v>21</v>
      </c>
      <c r="B152" s="62">
        <v>45019</v>
      </c>
      <c r="C152" s="153" t="s">
        <v>1169</v>
      </c>
      <c r="D152" s="13" t="s">
        <v>575</v>
      </c>
      <c r="E152" s="9" t="s">
        <v>1170</v>
      </c>
      <c r="F152" s="14">
        <v>200</v>
      </c>
      <c r="G152" s="14"/>
      <c r="H152" s="14"/>
      <c r="I152" s="13" t="s">
        <v>91</v>
      </c>
      <c r="J152" s="13"/>
      <c r="N152" s="13" t="s">
        <v>688</v>
      </c>
      <c r="O152" s="151"/>
      <c r="P152" s="31">
        <f t="shared" si="2"/>
        <v>1199.3900000000285</v>
      </c>
      <c r="Q152" s="31">
        <f>SUBTOTAL(9,$F$2:F152)</f>
        <v>111570.60999999997</v>
      </c>
      <c r="R152" s="31">
        <f>SUBTOTAL(9,$G$2:G152)</f>
        <v>112770</v>
      </c>
    </row>
    <row r="153" spans="1:18" ht="15.75" customHeight="1">
      <c r="A153" s="13" t="s">
        <v>21</v>
      </c>
      <c r="B153" s="28">
        <v>45029</v>
      </c>
      <c r="C153" s="111" t="s">
        <v>1171</v>
      </c>
      <c r="D153" s="111"/>
      <c r="F153" s="14">
        <v>1498</v>
      </c>
      <c r="G153" s="14"/>
      <c r="H153" s="14"/>
      <c r="I153" s="27" t="s">
        <v>91</v>
      </c>
      <c r="K153" s="9" t="s">
        <v>1074</v>
      </c>
      <c r="L153" s="9">
        <v>3716</v>
      </c>
      <c r="M153" s="29"/>
      <c r="N153" s="13" t="s">
        <v>688</v>
      </c>
      <c r="O153" s="151"/>
      <c r="P153" s="31">
        <f t="shared" si="2"/>
        <v>-298.60999999997148</v>
      </c>
      <c r="Q153" s="31">
        <f>SUBTOTAL(9,$F$2:F153)</f>
        <v>113068.60999999997</v>
      </c>
      <c r="R153" s="31">
        <f>SUBTOTAL(9,$G$2:G153)</f>
        <v>112770</v>
      </c>
    </row>
    <row r="154" spans="1:18" ht="15.75" customHeight="1">
      <c r="A154" s="13" t="s">
        <v>21</v>
      </c>
      <c r="B154" s="62">
        <v>45033</v>
      </c>
      <c r="C154" s="111" t="s">
        <v>1172</v>
      </c>
      <c r="F154" s="14">
        <v>1170</v>
      </c>
      <c r="G154" s="14"/>
      <c r="H154" s="14"/>
      <c r="I154" s="27" t="s">
        <v>91</v>
      </c>
      <c r="J154" s="13"/>
      <c r="K154" s="96" t="s">
        <v>1173</v>
      </c>
      <c r="L154" s="9">
        <v>419</v>
      </c>
      <c r="N154" s="13" t="s">
        <v>688</v>
      </c>
      <c r="O154" s="151"/>
      <c r="P154" s="31">
        <f t="shared" si="2"/>
        <v>-1468.6099999999715</v>
      </c>
      <c r="Q154" s="31">
        <f>SUBTOTAL(9,$F$2:F154)</f>
        <v>114238.60999999997</v>
      </c>
      <c r="R154" s="31">
        <f>SUBTOTAL(9,$G$2:G154)</f>
        <v>112770</v>
      </c>
    </row>
    <row r="155" spans="1:18" ht="15.75" customHeight="1">
      <c r="A155" s="13" t="s">
        <v>21</v>
      </c>
      <c r="B155" s="62">
        <v>45043</v>
      </c>
      <c r="C155" s="111" t="s">
        <v>1174</v>
      </c>
      <c r="F155" s="14">
        <v>540</v>
      </c>
      <c r="G155" s="14"/>
      <c r="H155" s="14"/>
      <c r="I155" s="13" t="s">
        <v>89</v>
      </c>
      <c r="J155" s="13"/>
      <c r="K155" s="9" t="s">
        <v>1175</v>
      </c>
      <c r="L155" s="9">
        <v>700314</v>
      </c>
      <c r="N155" s="13" t="s">
        <v>688</v>
      </c>
      <c r="O155" s="151">
        <v>45046</v>
      </c>
      <c r="P155" s="31">
        <f t="shared" si="2"/>
        <v>-2008.6099999999715</v>
      </c>
      <c r="Q155" s="31">
        <f>SUBTOTAL(9,$F$2:F155)</f>
        <v>114778.60999999997</v>
      </c>
      <c r="R155" s="31">
        <f>SUBTOTAL(9,$G$2:G155)</f>
        <v>112770</v>
      </c>
    </row>
    <row r="156" spans="1:18" ht="15.75" customHeight="1">
      <c r="A156" s="13" t="s">
        <v>21</v>
      </c>
      <c r="B156" s="28">
        <v>45048</v>
      </c>
      <c r="C156" s="111" t="s">
        <v>1176</v>
      </c>
      <c r="D156" s="111"/>
      <c r="F156" s="14">
        <v>1404</v>
      </c>
      <c r="G156" s="14"/>
      <c r="H156" s="14"/>
      <c r="I156" s="27" t="s">
        <v>91</v>
      </c>
      <c r="K156" s="9" t="s">
        <v>1074</v>
      </c>
      <c r="L156" s="9">
        <v>3963</v>
      </c>
      <c r="M156" s="29"/>
      <c r="N156" s="13" t="s">
        <v>688</v>
      </c>
      <c r="O156" s="151"/>
      <c r="P156" s="31">
        <f t="shared" si="2"/>
        <v>-3412.6099999999715</v>
      </c>
      <c r="Q156" s="31">
        <f>SUBTOTAL(9,$F$2:F156)</f>
        <v>116182.60999999997</v>
      </c>
      <c r="R156" s="31">
        <f>SUBTOTAL(9,$G$2:G156)</f>
        <v>112770</v>
      </c>
    </row>
    <row r="157" spans="1:18" ht="14.25" customHeight="1">
      <c r="A157" s="161" t="s">
        <v>21</v>
      </c>
      <c r="B157" s="144">
        <v>45050</v>
      </c>
      <c r="C157" s="153" t="s">
        <v>1177</v>
      </c>
      <c r="D157" s="162" t="s">
        <v>575</v>
      </c>
      <c r="E157" s="9" t="s">
        <v>1178</v>
      </c>
      <c r="F157" s="14">
        <v>100</v>
      </c>
      <c r="G157" s="14"/>
      <c r="H157" s="14"/>
      <c r="I157" s="13" t="s">
        <v>91</v>
      </c>
      <c r="N157" s="13" t="s">
        <v>688</v>
      </c>
      <c r="O157" s="151"/>
      <c r="P157" s="31">
        <f t="shared" si="2"/>
        <v>-3512.6099999999715</v>
      </c>
      <c r="Q157" s="31">
        <f>SUBTOTAL(9,$F$2:F157)</f>
        <v>116282.60999999997</v>
      </c>
      <c r="R157" s="31">
        <f>SUBTOTAL(9,$G$2:G157)</f>
        <v>112770</v>
      </c>
    </row>
    <row r="158" spans="1:18" ht="15" customHeight="1">
      <c r="A158" s="13" t="s">
        <v>21</v>
      </c>
      <c r="B158" s="62">
        <v>45053</v>
      </c>
      <c r="C158" s="111" t="s">
        <v>1179</v>
      </c>
      <c r="D158" s="13" t="s">
        <v>1180</v>
      </c>
      <c r="F158" s="14">
        <v>575</v>
      </c>
      <c r="G158" s="14"/>
      <c r="H158" s="14"/>
      <c r="I158" s="13" t="s">
        <v>91</v>
      </c>
      <c r="N158" s="13" t="s">
        <v>688</v>
      </c>
      <c r="O158" s="151"/>
      <c r="P158" s="31">
        <f t="shared" si="2"/>
        <v>-4087.6099999999715</v>
      </c>
      <c r="Q158" s="31">
        <f>SUBTOTAL(9,$F$2:F158)</f>
        <v>116857.60999999997</v>
      </c>
      <c r="R158" s="31">
        <f>SUBTOTAL(9,$G$2:G158)</f>
        <v>112770</v>
      </c>
    </row>
    <row r="159" spans="1:18" ht="15" customHeight="1">
      <c r="A159" s="13" t="s">
        <v>21</v>
      </c>
      <c r="B159" s="62">
        <v>45053</v>
      </c>
      <c r="C159" s="111" t="s">
        <v>1181</v>
      </c>
      <c r="D159" s="51" t="s">
        <v>1180</v>
      </c>
      <c r="F159" s="14">
        <v>43</v>
      </c>
      <c r="G159" s="14"/>
      <c r="H159" s="14"/>
      <c r="I159" s="13" t="s">
        <v>91</v>
      </c>
      <c r="N159" s="13" t="s">
        <v>688</v>
      </c>
      <c r="O159" s="151"/>
      <c r="P159" s="31">
        <f t="shared" si="2"/>
        <v>-4130.6099999999715</v>
      </c>
      <c r="Q159" s="31">
        <f>SUBTOTAL(9,$F$2:F159)</f>
        <v>116900.60999999997</v>
      </c>
      <c r="R159" s="31">
        <f>SUBTOTAL(9,$G$2:G159)</f>
        <v>112770</v>
      </c>
    </row>
    <row r="160" spans="1:18" ht="15" customHeight="1">
      <c r="A160" s="13" t="s">
        <v>21</v>
      </c>
      <c r="B160" s="62">
        <v>45055</v>
      </c>
      <c r="C160" s="111" t="s">
        <v>1040</v>
      </c>
      <c r="D160" s="111"/>
      <c r="F160" s="14"/>
      <c r="G160" s="14">
        <v>10000</v>
      </c>
      <c r="H160" s="14"/>
      <c r="N160" s="13" t="s">
        <v>688</v>
      </c>
      <c r="O160" s="151"/>
      <c r="P160" s="31">
        <f t="shared" si="2"/>
        <v>5869.3900000000285</v>
      </c>
      <c r="Q160" s="31">
        <f>SUBTOTAL(9,$F$2:F160)</f>
        <v>116900.60999999997</v>
      </c>
      <c r="R160" s="31">
        <f>SUBTOTAL(9,$G$2:G160)</f>
        <v>122770</v>
      </c>
    </row>
    <row r="161" spans="1:18" ht="15" customHeight="1">
      <c r="A161" s="13" t="s">
        <v>21</v>
      </c>
      <c r="B161" s="62">
        <v>45056</v>
      </c>
      <c r="C161" s="111" t="s">
        <v>705</v>
      </c>
      <c r="F161" s="14">
        <v>25.8</v>
      </c>
      <c r="G161" s="14"/>
      <c r="H161" s="14"/>
      <c r="I161" s="13" t="s">
        <v>89</v>
      </c>
      <c r="K161" s="51" t="s">
        <v>1066</v>
      </c>
      <c r="L161" s="9">
        <v>5694</v>
      </c>
      <c r="N161" s="13" t="s">
        <v>688</v>
      </c>
      <c r="O161" s="151"/>
      <c r="P161" s="31">
        <f t="shared" si="2"/>
        <v>5843.5900000000256</v>
      </c>
      <c r="Q161" s="31">
        <f>SUBTOTAL(9,$F$2:F161)</f>
        <v>116926.40999999997</v>
      </c>
      <c r="R161" s="31">
        <f>SUBTOTAL(9,$G$2:G161)</f>
        <v>122770</v>
      </c>
    </row>
    <row r="162" spans="1:18" ht="15.75" customHeight="1">
      <c r="A162" s="13" t="s">
        <v>21</v>
      </c>
      <c r="B162" s="62">
        <v>45081</v>
      </c>
      <c r="C162" s="96" t="s">
        <v>1182</v>
      </c>
      <c r="F162" s="14">
        <v>5850</v>
      </c>
      <c r="G162" s="14"/>
      <c r="H162" s="14"/>
      <c r="I162" s="27" t="s">
        <v>91</v>
      </c>
      <c r="J162" s="13"/>
      <c r="K162" s="51" t="s">
        <v>1173</v>
      </c>
      <c r="N162" s="13" t="s">
        <v>688</v>
      </c>
      <c r="O162" s="151"/>
      <c r="P162" s="31">
        <f t="shared" si="2"/>
        <v>-6.4099999999743886</v>
      </c>
      <c r="Q162" s="31">
        <f>SUBTOTAL(9,$F$2:F162)</f>
        <v>122776.40999999997</v>
      </c>
      <c r="R162" s="31">
        <f>SUBTOTAL(9,$G$2:G162)</f>
        <v>122770</v>
      </c>
    </row>
    <row r="163" spans="1:18" ht="15.75" customHeight="1">
      <c r="A163" s="13" t="s">
        <v>21</v>
      </c>
      <c r="B163" s="28">
        <v>45081</v>
      </c>
      <c r="C163" s="111" t="s">
        <v>1183</v>
      </c>
      <c r="D163" s="111"/>
      <c r="F163" s="30">
        <v>1310</v>
      </c>
      <c r="G163" s="14"/>
      <c r="H163" s="14"/>
      <c r="I163" s="27" t="s">
        <v>91</v>
      </c>
      <c r="K163" s="9" t="s">
        <v>1074</v>
      </c>
      <c r="L163" s="9">
        <v>4038</v>
      </c>
      <c r="N163" s="13" t="s">
        <v>688</v>
      </c>
      <c r="O163" s="151"/>
      <c r="P163" s="31">
        <f t="shared" si="2"/>
        <v>-1316.4099999999744</v>
      </c>
      <c r="Q163" s="31">
        <f>SUBTOTAL(9,$F$2:F163)</f>
        <v>124086.40999999997</v>
      </c>
      <c r="R163" s="31">
        <f>SUBTOTAL(9,$G$2:G163)</f>
        <v>122770</v>
      </c>
    </row>
    <row r="164" spans="1:18" ht="15.75" customHeight="1">
      <c r="A164" s="13" t="s">
        <v>21</v>
      </c>
      <c r="B164" s="28">
        <v>45083</v>
      </c>
      <c r="C164" s="153" t="s">
        <v>1184</v>
      </c>
      <c r="D164" s="162" t="s">
        <v>575</v>
      </c>
      <c r="E164" s="9" t="s">
        <v>1185</v>
      </c>
      <c r="F164" s="157">
        <v>280</v>
      </c>
      <c r="G164" s="14"/>
      <c r="H164" s="14"/>
      <c r="I164" s="13" t="s">
        <v>91</v>
      </c>
      <c r="J164" s="13"/>
      <c r="N164" s="13" t="s">
        <v>688</v>
      </c>
      <c r="O164" s="151">
        <v>45090</v>
      </c>
      <c r="P164" s="31">
        <f t="shared" si="2"/>
        <v>-1596.4099999999744</v>
      </c>
      <c r="Q164" s="31">
        <f>SUBTOTAL(9,$F$2:F164)</f>
        <v>124366.40999999997</v>
      </c>
      <c r="R164" s="31">
        <f>SUBTOTAL(9,$G$2:G164)</f>
        <v>122770</v>
      </c>
    </row>
    <row r="165" spans="1:18" ht="15.75" customHeight="1">
      <c r="A165" s="13" t="s">
        <v>21</v>
      </c>
      <c r="B165" s="62">
        <v>45088</v>
      </c>
      <c r="C165" s="111" t="s">
        <v>705</v>
      </c>
      <c r="D165" s="521"/>
      <c r="F165" s="14">
        <v>121</v>
      </c>
      <c r="G165" s="14"/>
      <c r="H165" s="14"/>
      <c r="I165" s="13" t="s">
        <v>89</v>
      </c>
      <c r="K165" s="51" t="s">
        <v>1066</v>
      </c>
      <c r="L165" s="9">
        <v>194976</v>
      </c>
      <c r="N165" s="13" t="s">
        <v>688</v>
      </c>
      <c r="O165" s="151"/>
      <c r="P165" s="31">
        <f t="shared" si="2"/>
        <v>-1717.4099999999744</v>
      </c>
      <c r="Q165" s="31">
        <f>SUBTOTAL(9,$F$2:F165)</f>
        <v>124487.40999999997</v>
      </c>
      <c r="R165" s="31">
        <f>SUBTOTAL(9,$G$2:G165)</f>
        <v>122770</v>
      </c>
    </row>
    <row r="166" spans="1:18" ht="15.75" customHeight="1">
      <c r="A166" s="13" t="s">
        <v>21</v>
      </c>
      <c r="B166" s="62">
        <v>45110</v>
      </c>
      <c r="C166" s="111" t="s">
        <v>1189</v>
      </c>
      <c r="D166" s="521"/>
      <c r="E166" s="521"/>
      <c r="F166" s="14">
        <v>89</v>
      </c>
      <c r="G166" s="14"/>
      <c r="H166" s="14"/>
      <c r="I166" s="13" t="s">
        <v>89</v>
      </c>
      <c r="K166" s="51" t="s">
        <v>1190</v>
      </c>
      <c r="L166" s="9">
        <v>17589</v>
      </c>
      <c r="N166" s="13" t="s">
        <v>688</v>
      </c>
      <c r="O166" s="151"/>
      <c r="P166" s="31">
        <f t="shared" si="2"/>
        <v>-1806.4099999999744</v>
      </c>
      <c r="Q166" s="31">
        <f>SUBTOTAL(9,$F$2:F166)</f>
        <v>124576.40999999997</v>
      </c>
      <c r="R166" s="31">
        <f>SUBTOTAL(9,$G$2:G166)</f>
        <v>122770</v>
      </c>
    </row>
    <row r="167" spans="1:18" ht="15.75" customHeight="1">
      <c r="A167" s="13" t="s">
        <v>21</v>
      </c>
      <c r="B167" s="28">
        <v>45113</v>
      </c>
      <c r="C167" s="111" t="s">
        <v>1186</v>
      </c>
      <c r="D167" s="111"/>
      <c r="F167" s="30">
        <v>3650</v>
      </c>
      <c r="G167" s="14"/>
      <c r="H167" s="14"/>
      <c r="I167" s="42" t="s">
        <v>91</v>
      </c>
      <c r="K167" s="9" t="s">
        <v>1074</v>
      </c>
      <c r="L167" s="9">
        <v>4201</v>
      </c>
      <c r="N167" s="13" t="s">
        <v>688</v>
      </c>
      <c r="O167" s="151"/>
      <c r="P167" s="31">
        <f t="shared" si="2"/>
        <v>-5456.4099999999744</v>
      </c>
      <c r="Q167" s="31">
        <f>SUBTOTAL(9,$F$2:F167)</f>
        <v>128226.40999999997</v>
      </c>
      <c r="R167" s="31">
        <f>SUBTOTAL(9,$G$2:G167)</f>
        <v>122770</v>
      </c>
    </row>
    <row r="168" spans="1:18" ht="15.75" customHeight="1">
      <c r="A168" s="43" t="s">
        <v>21</v>
      </c>
      <c r="B168" s="28">
        <v>45116</v>
      </c>
      <c r="C168" s="52" t="s">
        <v>1187</v>
      </c>
      <c r="D168" s="162" t="s">
        <v>575</v>
      </c>
      <c r="E168" s="9" t="s">
        <v>1188</v>
      </c>
      <c r="F168" s="30">
        <v>150</v>
      </c>
      <c r="G168" s="30"/>
      <c r="H168" s="120"/>
      <c r="I168" s="42" t="s">
        <v>91</v>
      </c>
      <c r="K168" s="521"/>
      <c r="L168" s="521"/>
      <c r="N168" s="13" t="s">
        <v>688</v>
      </c>
      <c r="O168" s="151"/>
      <c r="P168" s="31">
        <f t="shared" si="2"/>
        <v>-5606.4099999999744</v>
      </c>
      <c r="Q168" s="31">
        <f>SUBTOTAL(9,$F$2:F168)</f>
        <v>128376.40999999997</v>
      </c>
      <c r="R168" s="31">
        <f>SUBTOTAL(9,$G$2:G168)</f>
        <v>122770</v>
      </c>
    </row>
    <row r="169" spans="1:18" ht="15.75" customHeight="1">
      <c r="A169" s="13" t="s">
        <v>21</v>
      </c>
      <c r="B169" s="62">
        <v>45131</v>
      </c>
      <c r="C169" s="111" t="s">
        <v>1191</v>
      </c>
      <c r="D169" s="51" t="s">
        <v>1192</v>
      </c>
      <c r="F169" s="14">
        <v>43.9</v>
      </c>
      <c r="G169" s="14"/>
      <c r="H169" s="14"/>
      <c r="I169" s="13" t="s">
        <v>91</v>
      </c>
      <c r="K169" s="51" t="s">
        <v>1066</v>
      </c>
      <c r="L169" s="9">
        <v>1344151</v>
      </c>
      <c r="N169" s="13" t="s">
        <v>688</v>
      </c>
      <c r="O169" s="151"/>
      <c r="P169" s="31">
        <f t="shared" si="2"/>
        <v>-5650.3099999999686</v>
      </c>
      <c r="Q169" s="31">
        <f>SUBTOTAL(9,$F$2:F169)</f>
        <v>128420.30999999997</v>
      </c>
      <c r="R169" s="31">
        <f>SUBTOTAL(9,$G$2:G169)</f>
        <v>122770</v>
      </c>
    </row>
    <row r="170" spans="1:18" ht="15.75" customHeight="1">
      <c r="A170" s="13" t="s">
        <v>21</v>
      </c>
      <c r="B170" s="62">
        <v>45132</v>
      </c>
      <c r="C170" s="111" t="s">
        <v>705</v>
      </c>
      <c r="D170" s="51"/>
      <c r="F170" s="14">
        <v>47.8</v>
      </c>
      <c r="G170" s="14"/>
      <c r="H170" s="14"/>
      <c r="I170" s="13" t="s">
        <v>89</v>
      </c>
      <c r="K170" s="51" t="s">
        <v>166</v>
      </c>
      <c r="L170" s="9">
        <v>1514330</v>
      </c>
      <c r="N170" s="13" t="s">
        <v>688</v>
      </c>
      <c r="O170" s="151"/>
      <c r="P170" s="31">
        <f t="shared" si="2"/>
        <v>-5698.1099999999715</v>
      </c>
      <c r="Q170" s="31">
        <f>SUBTOTAL(9,$F$2:F170)</f>
        <v>128468.10999999997</v>
      </c>
      <c r="R170" s="31">
        <f>SUBTOTAL(9,$G$2:G170)</f>
        <v>122770</v>
      </c>
    </row>
    <row r="171" spans="1:18" ht="15.75" customHeight="1">
      <c r="A171" s="13" t="s">
        <v>21</v>
      </c>
      <c r="B171" s="62">
        <v>45140</v>
      </c>
      <c r="C171" s="111" t="s">
        <v>705</v>
      </c>
      <c r="D171" s="51"/>
      <c r="F171" s="14">
        <v>18</v>
      </c>
      <c r="G171" s="14"/>
      <c r="H171" s="14"/>
      <c r="I171" s="13" t="s">
        <v>89</v>
      </c>
      <c r="K171" s="51" t="s">
        <v>532</v>
      </c>
      <c r="L171" s="9">
        <v>215122560</v>
      </c>
      <c r="N171" s="13" t="s">
        <v>688</v>
      </c>
      <c r="O171" s="151"/>
      <c r="P171" s="31">
        <f t="shared" si="2"/>
        <v>-5716.1099999999715</v>
      </c>
      <c r="Q171" s="31">
        <f>SUBTOTAL(9,$F$2:F171)</f>
        <v>128486.10999999997</v>
      </c>
      <c r="R171" s="31">
        <f>SUBTOTAL(9,$G$2:G171)</f>
        <v>122770</v>
      </c>
    </row>
    <row r="172" spans="1:18" ht="15.75" customHeight="1">
      <c r="A172" s="13" t="s">
        <v>21</v>
      </c>
      <c r="B172" s="62">
        <v>45140</v>
      </c>
      <c r="C172" s="111" t="s">
        <v>1193</v>
      </c>
      <c r="D172" s="51"/>
      <c r="F172" s="14">
        <v>1451</v>
      </c>
      <c r="G172" s="13"/>
      <c r="H172" s="62"/>
      <c r="I172" s="13" t="s">
        <v>91</v>
      </c>
      <c r="K172" s="9" t="s">
        <v>1074</v>
      </c>
      <c r="L172" s="43">
        <v>4360</v>
      </c>
      <c r="N172" s="13" t="s">
        <v>688</v>
      </c>
      <c r="O172" s="151"/>
      <c r="P172" s="31">
        <f t="shared" si="2"/>
        <v>-7167.1099999999715</v>
      </c>
      <c r="Q172" s="31">
        <f>SUBTOTAL(9,$F$2:F172)</f>
        <v>129937.10999999997</v>
      </c>
      <c r="R172" s="31">
        <f>SUBTOTAL(9,$G$2:G172)</f>
        <v>122770</v>
      </c>
    </row>
    <row r="173" spans="1:18" ht="15.75" customHeight="1">
      <c r="A173" s="13" t="s">
        <v>21</v>
      </c>
      <c r="B173" s="62">
        <v>45146</v>
      </c>
      <c r="C173" s="111" t="s">
        <v>1194</v>
      </c>
      <c r="D173" s="51" t="s">
        <v>575</v>
      </c>
      <c r="E173" s="9" t="s">
        <v>1195</v>
      </c>
      <c r="F173" s="14">
        <v>200</v>
      </c>
      <c r="G173" s="13"/>
      <c r="H173" s="62"/>
      <c r="I173" s="13" t="s">
        <v>91</v>
      </c>
      <c r="N173" s="13" t="s">
        <v>688</v>
      </c>
      <c r="O173" s="151"/>
      <c r="P173" s="31">
        <f t="shared" si="2"/>
        <v>-7367.1099999999715</v>
      </c>
      <c r="Q173" s="31">
        <f>SUBTOTAL(9,$F$2:F173)</f>
        <v>130137.10999999997</v>
      </c>
      <c r="R173" s="31">
        <f>SUBTOTAL(9,$G$2:G173)</f>
        <v>122770</v>
      </c>
    </row>
    <row r="174" spans="1:18" ht="15.75" customHeight="1">
      <c r="A174" s="13" t="s">
        <v>21</v>
      </c>
      <c r="B174" s="62">
        <v>45147</v>
      </c>
      <c r="C174" s="15" t="s">
        <v>1196</v>
      </c>
      <c r="F174" s="14"/>
      <c r="G174" s="14">
        <v>4914</v>
      </c>
      <c r="H174" s="14"/>
      <c r="N174" s="13" t="s">
        <v>688</v>
      </c>
      <c r="O174" s="151"/>
      <c r="P174" s="31">
        <f t="shared" si="2"/>
        <v>-2453.1099999999715</v>
      </c>
      <c r="Q174" s="31">
        <f>SUBTOTAL(9,$F$2:F174)</f>
        <v>130137.10999999997</v>
      </c>
      <c r="R174" s="31">
        <f>SUBTOTAL(9,$G$2:G174)</f>
        <v>127684</v>
      </c>
    </row>
    <row r="175" spans="1:18" ht="15.75" customHeight="1">
      <c r="A175" s="13" t="s">
        <v>21</v>
      </c>
      <c r="B175" s="61">
        <v>45152</v>
      </c>
      <c r="C175" s="15" t="s">
        <v>1197</v>
      </c>
      <c r="D175" s="111"/>
      <c r="E175" s="15"/>
      <c r="F175" s="2">
        <v>4914</v>
      </c>
      <c r="G175" s="14"/>
      <c r="H175" s="14"/>
      <c r="I175" s="13" t="s">
        <v>91</v>
      </c>
      <c r="J175" s="13"/>
      <c r="N175" s="13" t="s">
        <v>688</v>
      </c>
      <c r="O175" s="151">
        <v>45141</v>
      </c>
      <c r="P175" s="31">
        <f t="shared" si="2"/>
        <v>-7367.109999999986</v>
      </c>
      <c r="Q175" s="31">
        <f>SUBTOTAL(9,$F$2:F175)</f>
        <v>135051.10999999999</v>
      </c>
      <c r="R175" s="31">
        <f>SUBTOTAL(9,$G$2:G175)</f>
        <v>127684</v>
      </c>
    </row>
    <row r="176" spans="1:18" ht="15.75" customHeight="1">
      <c r="A176" s="13" t="s">
        <v>21</v>
      </c>
      <c r="B176" s="62">
        <v>45174</v>
      </c>
      <c r="C176" s="111" t="s">
        <v>1040</v>
      </c>
      <c r="D176" s="111"/>
      <c r="F176" s="14"/>
      <c r="G176" s="14">
        <v>15000</v>
      </c>
      <c r="H176" s="14"/>
      <c r="I176" s="521"/>
      <c r="K176" s="521"/>
      <c r="L176" s="521"/>
      <c r="N176" s="13" t="s">
        <v>688</v>
      </c>
      <c r="O176" s="151"/>
      <c r="P176" s="31">
        <f t="shared" si="2"/>
        <v>7632.890000000014</v>
      </c>
      <c r="Q176" s="31">
        <f>SUBTOTAL(9,$F$2:F176)</f>
        <v>135051.10999999999</v>
      </c>
      <c r="R176" s="31">
        <f>SUBTOTAL(9,$G$2:G176)</f>
        <v>142684</v>
      </c>
    </row>
    <row r="177" spans="1:18" ht="15.75" customHeight="1">
      <c r="A177" s="13" t="s">
        <v>21</v>
      </c>
      <c r="B177" s="62">
        <v>45179</v>
      </c>
      <c r="C177" s="111" t="s">
        <v>1198</v>
      </c>
      <c r="D177" s="51"/>
      <c r="F177" s="14">
        <v>2153</v>
      </c>
      <c r="G177" s="13"/>
      <c r="H177" s="62"/>
      <c r="I177" s="13" t="s">
        <v>91</v>
      </c>
      <c r="K177" s="9" t="s">
        <v>1074</v>
      </c>
      <c r="L177" s="9">
        <v>4527</v>
      </c>
      <c r="N177" s="13" t="s">
        <v>688</v>
      </c>
      <c r="O177" s="151"/>
      <c r="P177" s="31">
        <f t="shared" si="2"/>
        <v>5479.890000000014</v>
      </c>
      <c r="Q177" s="31">
        <f>SUBTOTAL(9,$F$2:F177)</f>
        <v>137204.10999999999</v>
      </c>
      <c r="R177" s="31">
        <f>SUBTOTAL(9,$G$2:G177)</f>
        <v>142684</v>
      </c>
    </row>
    <row r="178" spans="1:18" ht="15.75" customHeight="1">
      <c r="A178" s="13" t="s">
        <v>21</v>
      </c>
      <c r="B178" s="62">
        <v>45202</v>
      </c>
      <c r="C178" s="153" t="s">
        <v>1199</v>
      </c>
      <c r="D178" s="13" t="s">
        <v>575</v>
      </c>
      <c r="E178" s="9" t="s">
        <v>1200</v>
      </c>
      <c r="F178" s="30">
        <v>450</v>
      </c>
      <c r="G178" s="30"/>
      <c r="H178" s="120"/>
      <c r="I178" s="42" t="s">
        <v>91</v>
      </c>
      <c r="N178" s="13" t="s">
        <v>688</v>
      </c>
      <c r="O178" s="151"/>
      <c r="P178" s="31">
        <f t="shared" si="2"/>
        <v>5029.890000000014</v>
      </c>
      <c r="Q178" s="31">
        <f>SUBTOTAL(9,$F$2:F178)</f>
        <v>137654.10999999999</v>
      </c>
      <c r="R178" s="31">
        <f>SUBTOTAL(9,$G$2:G178)</f>
        <v>142684</v>
      </c>
    </row>
    <row r="179" spans="1:18" ht="15.75" customHeight="1">
      <c r="A179" s="13" t="s">
        <v>21</v>
      </c>
      <c r="B179" s="62">
        <v>45202</v>
      </c>
      <c r="C179" s="153" t="s">
        <v>1201</v>
      </c>
      <c r="D179" s="13" t="s">
        <v>575</v>
      </c>
      <c r="E179" s="9" t="s">
        <v>1202</v>
      </c>
      <c r="F179" s="30">
        <v>150</v>
      </c>
      <c r="G179" s="30"/>
      <c r="H179" s="120"/>
      <c r="I179" s="13" t="s">
        <v>91</v>
      </c>
      <c r="N179" s="13" t="s">
        <v>688</v>
      </c>
      <c r="O179" s="151"/>
      <c r="P179" s="31">
        <f t="shared" si="2"/>
        <v>4879.890000000014</v>
      </c>
      <c r="Q179" s="31">
        <f>SUBTOTAL(9,$F$2:F179)</f>
        <v>137804.10999999999</v>
      </c>
      <c r="R179" s="31">
        <f>SUBTOTAL(9,$G$2:G179)</f>
        <v>142684</v>
      </c>
    </row>
    <row r="180" spans="1:18" ht="15.75" customHeight="1">
      <c r="A180" s="43" t="s">
        <v>21</v>
      </c>
      <c r="B180" s="28">
        <v>45202</v>
      </c>
      <c r="C180" s="111" t="s">
        <v>1203</v>
      </c>
      <c r="D180" s="111"/>
      <c r="F180" s="30">
        <v>796</v>
      </c>
      <c r="G180" s="14"/>
      <c r="H180" s="14"/>
      <c r="I180" s="42" t="s">
        <v>91</v>
      </c>
      <c r="J180" s="147"/>
      <c r="K180" s="29" t="s">
        <v>1204</v>
      </c>
      <c r="L180" s="9">
        <v>6</v>
      </c>
      <c r="N180" s="13" t="s">
        <v>688</v>
      </c>
      <c r="O180" s="151"/>
      <c r="P180" s="31">
        <f t="shared" si="2"/>
        <v>4083.890000000014</v>
      </c>
      <c r="Q180" s="31">
        <f>SUBTOTAL(9,$F$2:F180)</f>
        <v>138600.10999999999</v>
      </c>
      <c r="R180" s="31">
        <f>SUBTOTAL(9,$G$2:G180)</f>
        <v>142684</v>
      </c>
    </row>
    <row r="181" spans="1:18" ht="15.75" customHeight="1">
      <c r="A181" s="13" t="s">
        <v>21</v>
      </c>
      <c r="B181" s="28">
        <v>45237</v>
      </c>
      <c r="C181" s="111" t="s">
        <v>1205</v>
      </c>
      <c r="D181" s="111"/>
      <c r="F181" s="30">
        <v>749</v>
      </c>
      <c r="G181" s="14"/>
      <c r="H181" s="14"/>
      <c r="I181" s="42" t="s">
        <v>91</v>
      </c>
      <c r="K181" s="9" t="s">
        <v>576</v>
      </c>
      <c r="L181" s="29">
        <v>171</v>
      </c>
      <c r="N181" s="13" t="s">
        <v>688</v>
      </c>
      <c r="O181" s="151"/>
      <c r="P181" s="31">
        <f t="shared" si="2"/>
        <v>3334.890000000014</v>
      </c>
      <c r="Q181" s="31">
        <f>SUBTOTAL(9,$F$2:F181)</f>
        <v>139349.10999999999</v>
      </c>
      <c r="R181" s="31">
        <f>SUBTOTAL(9,$G$2:G181)</f>
        <v>142684</v>
      </c>
    </row>
    <row r="182" spans="1:18" ht="15.75" customHeight="1">
      <c r="A182" s="13" t="s">
        <v>21</v>
      </c>
      <c r="B182" s="62">
        <v>45243</v>
      </c>
      <c r="C182" s="111" t="s">
        <v>1206</v>
      </c>
      <c r="F182" s="14">
        <v>5265</v>
      </c>
      <c r="G182" s="14"/>
      <c r="H182" s="14"/>
      <c r="I182" s="42" t="s">
        <v>91</v>
      </c>
      <c r="K182" s="9" t="s">
        <v>1207</v>
      </c>
      <c r="L182" s="9">
        <v>5475</v>
      </c>
      <c r="N182" s="13" t="s">
        <v>688</v>
      </c>
      <c r="O182" s="151"/>
      <c r="P182" s="31">
        <f t="shared" si="2"/>
        <v>-1930.109999999986</v>
      </c>
      <c r="Q182" s="31">
        <f>SUBTOTAL(9,$F$2:F182)</f>
        <v>144614.10999999999</v>
      </c>
      <c r="R182" s="31">
        <f>SUBTOTAL(9,$G$2:G182)</f>
        <v>142684</v>
      </c>
    </row>
    <row r="183" spans="1:18" ht="15.75" customHeight="1">
      <c r="A183" s="13" t="s">
        <v>21</v>
      </c>
      <c r="B183" s="62">
        <v>45251</v>
      </c>
      <c r="C183" s="111" t="s">
        <v>1208</v>
      </c>
      <c r="D183" s="111"/>
      <c r="F183" s="14">
        <v>1638</v>
      </c>
      <c r="G183" s="14"/>
      <c r="H183" s="14"/>
      <c r="I183" s="13" t="s">
        <v>91</v>
      </c>
      <c r="J183" s="13"/>
      <c r="K183" s="9" t="s">
        <v>1209</v>
      </c>
      <c r="L183" s="9">
        <v>924</v>
      </c>
      <c r="N183" s="13" t="s">
        <v>688</v>
      </c>
      <c r="O183" s="151">
        <v>45252</v>
      </c>
      <c r="P183" s="31">
        <f t="shared" si="2"/>
        <v>-3568.109999999986</v>
      </c>
      <c r="Q183" s="31">
        <f>SUBTOTAL(9,$F$2:F183)</f>
        <v>146252.10999999999</v>
      </c>
      <c r="R183" s="31">
        <f>SUBTOTAL(9,$G$2:G183)</f>
        <v>142684</v>
      </c>
    </row>
    <row r="184" spans="1:18" ht="15.75" customHeight="1">
      <c r="A184" s="13" t="s">
        <v>21</v>
      </c>
      <c r="B184" s="62">
        <v>45260</v>
      </c>
      <c r="C184" s="111" t="s">
        <v>1040</v>
      </c>
      <c r="D184" s="111"/>
      <c r="F184" s="14"/>
      <c r="G184" s="14">
        <v>15000</v>
      </c>
      <c r="H184" s="14"/>
      <c r="I184" s="13"/>
      <c r="J184" s="13"/>
      <c r="K184" s="521"/>
      <c r="L184" s="521"/>
      <c r="N184" s="13" t="s">
        <v>688</v>
      </c>
      <c r="O184" s="151"/>
      <c r="P184" s="31">
        <f t="shared" si="2"/>
        <v>11431.890000000014</v>
      </c>
      <c r="Q184" s="31">
        <f>SUBTOTAL(9,$F$2:F184)</f>
        <v>146252.10999999999</v>
      </c>
      <c r="R184" s="31">
        <f>SUBTOTAL(9,$G$2:G184)</f>
        <v>157684</v>
      </c>
    </row>
    <row r="185" spans="1:18" ht="15.75" customHeight="1">
      <c r="A185" s="13" t="s">
        <v>21</v>
      </c>
      <c r="B185" s="62">
        <v>45263</v>
      </c>
      <c r="C185" s="111" t="s">
        <v>1210</v>
      </c>
      <c r="D185" s="111"/>
      <c r="F185" s="14">
        <v>2574</v>
      </c>
      <c r="G185" s="14"/>
      <c r="H185" s="14"/>
      <c r="I185" s="13" t="s">
        <v>91</v>
      </c>
      <c r="J185" s="13"/>
      <c r="K185" s="51" t="s">
        <v>1211</v>
      </c>
      <c r="L185" s="9">
        <v>538</v>
      </c>
      <c r="N185" s="13" t="s">
        <v>688</v>
      </c>
      <c r="O185" s="151"/>
      <c r="P185" s="31">
        <f t="shared" si="2"/>
        <v>8857.890000000014</v>
      </c>
      <c r="Q185" s="31">
        <f>SUBTOTAL(9,$F$2:F185)</f>
        <v>148826.10999999999</v>
      </c>
      <c r="R185" s="31">
        <f>SUBTOTAL(9,$G$2:G185)</f>
        <v>157684</v>
      </c>
    </row>
    <row r="186" spans="1:18" ht="15.75" customHeight="1">
      <c r="A186" s="13" t="s">
        <v>21</v>
      </c>
      <c r="B186" s="62">
        <v>45264</v>
      </c>
      <c r="C186" s="111" t="s">
        <v>1212</v>
      </c>
      <c r="D186" s="111"/>
      <c r="F186" s="14">
        <v>500</v>
      </c>
      <c r="G186" s="14"/>
      <c r="H186" s="14"/>
      <c r="I186" s="13" t="s">
        <v>91</v>
      </c>
      <c r="J186" s="13"/>
      <c r="K186" s="9" t="s">
        <v>1213</v>
      </c>
      <c r="L186" s="9">
        <v>112</v>
      </c>
      <c r="N186" s="13" t="s">
        <v>688</v>
      </c>
      <c r="O186" s="151"/>
      <c r="P186" s="31">
        <f t="shared" si="2"/>
        <v>8357.890000000014</v>
      </c>
      <c r="Q186" s="31">
        <f>SUBTOTAL(9,$F$2:F186)</f>
        <v>149326.10999999999</v>
      </c>
      <c r="R186" s="31">
        <f>SUBTOTAL(9,$G$2:G186)</f>
        <v>157684</v>
      </c>
    </row>
    <row r="187" spans="1:18" ht="15.75" customHeight="1">
      <c r="A187" s="13" t="s">
        <v>21</v>
      </c>
      <c r="B187" s="62">
        <v>45274</v>
      </c>
      <c r="C187" s="111" t="s">
        <v>1134</v>
      </c>
      <c r="D187" s="111"/>
      <c r="F187" s="14">
        <v>140</v>
      </c>
      <c r="G187" s="14"/>
      <c r="H187" s="14"/>
      <c r="I187" s="13" t="s">
        <v>89</v>
      </c>
      <c r="J187" s="13"/>
      <c r="K187" s="51" t="s">
        <v>984</v>
      </c>
      <c r="L187" s="521"/>
      <c r="N187" s="13" t="s">
        <v>688</v>
      </c>
      <c r="O187" s="151"/>
      <c r="P187" s="31">
        <f t="shared" si="2"/>
        <v>8217.890000000014</v>
      </c>
      <c r="Q187" s="31">
        <f>SUBTOTAL(9,$F$2:F187)</f>
        <v>149466.10999999999</v>
      </c>
      <c r="R187" s="31">
        <f>SUBTOTAL(9,$G$2:G187)</f>
        <v>157684</v>
      </c>
    </row>
    <row r="188" spans="1:18" ht="15.75" customHeight="1">
      <c r="A188" s="13" t="s">
        <v>21</v>
      </c>
      <c r="B188" s="62">
        <v>45277</v>
      </c>
      <c r="C188" s="111" t="s">
        <v>1214</v>
      </c>
      <c r="D188" s="111"/>
      <c r="F188" s="14">
        <v>1521</v>
      </c>
      <c r="G188" s="14"/>
      <c r="H188" s="14"/>
      <c r="I188" s="13"/>
      <c r="J188" s="13"/>
      <c r="K188" s="51" t="s">
        <v>1215</v>
      </c>
      <c r="L188" s="9">
        <v>944</v>
      </c>
      <c r="N188" s="13" t="s">
        <v>688</v>
      </c>
      <c r="O188" s="151"/>
      <c r="P188" s="31">
        <f t="shared" si="2"/>
        <v>6696.890000000014</v>
      </c>
      <c r="Q188" s="31">
        <f>SUBTOTAL(9,$F$2:F188)</f>
        <v>150987.10999999999</v>
      </c>
      <c r="R188" s="31">
        <f>SUBTOTAL(9,$G$2:G188)</f>
        <v>157684</v>
      </c>
    </row>
    <row r="189" spans="1:18" ht="15.75" customHeight="1">
      <c r="A189" s="13" t="s">
        <v>21</v>
      </c>
      <c r="B189" s="28">
        <v>45295</v>
      </c>
      <c r="C189" s="111" t="s">
        <v>1216</v>
      </c>
      <c r="D189" s="111"/>
      <c r="F189" s="30">
        <v>936</v>
      </c>
      <c r="G189" s="14"/>
      <c r="H189" s="14"/>
      <c r="I189" s="42" t="s">
        <v>91</v>
      </c>
      <c r="K189" s="9" t="s">
        <v>576</v>
      </c>
      <c r="L189" s="9">
        <v>464</v>
      </c>
      <c r="N189" s="13" t="s">
        <v>688</v>
      </c>
      <c r="O189" s="151"/>
      <c r="P189" s="31">
        <f t="shared" si="2"/>
        <v>5760.890000000014</v>
      </c>
      <c r="Q189" s="31">
        <f>SUBTOTAL(9,$F$2:F189)</f>
        <v>151923.10999999999</v>
      </c>
      <c r="R189" s="31">
        <f>SUBTOTAL(9,$G$2:G189)</f>
        <v>157684</v>
      </c>
    </row>
    <row r="190" spans="1:18" ht="15.75" customHeight="1">
      <c r="A190" s="13" t="s">
        <v>21</v>
      </c>
      <c r="B190" s="28">
        <v>45326</v>
      </c>
      <c r="C190" s="111" t="s">
        <v>1163</v>
      </c>
      <c r="D190" s="111"/>
      <c r="F190" s="30">
        <v>936</v>
      </c>
      <c r="G190" s="14"/>
      <c r="H190" s="14"/>
      <c r="I190" s="42" t="s">
        <v>91</v>
      </c>
      <c r="K190" s="9" t="s">
        <v>576</v>
      </c>
      <c r="L190" s="9">
        <v>624</v>
      </c>
      <c r="N190" s="13" t="s">
        <v>688</v>
      </c>
      <c r="O190" s="151"/>
      <c r="P190" s="31">
        <f t="shared" si="2"/>
        <v>4824.890000000014</v>
      </c>
      <c r="Q190" s="31">
        <f>SUBTOTAL(9,$F$2:F190)</f>
        <v>152859.10999999999</v>
      </c>
      <c r="R190" s="31">
        <f>SUBTOTAL(9,$G$2:G190)</f>
        <v>157684</v>
      </c>
    </row>
    <row r="191" spans="1:18" ht="15.75" customHeight="1">
      <c r="A191" s="13" t="s">
        <v>21</v>
      </c>
      <c r="B191" s="62">
        <v>45344</v>
      </c>
      <c r="C191" s="111" t="s">
        <v>1217</v>
      </c>
      <c r="D191" s="111"/>
      <c r="F191" s="14">
        <v>468</v>
      </c>
      <c r="G191" s="14"/>
      <c r="H191" s="14"/>
      <c r="I191" s="13" t="s">
        <v>91</v>
      </c>
      <c r="J191" s="13"/>
      <c r="K191" s="9" t="s">
        <v>1215</v>
      </c>
      <c r="L191" s="9">
        <v>1003</v>
      </c>
      <c r="N191" s="13" t="s">
        <v>688</v>
      </c>
      <c r="O191" s="151"/>
      <c r="P191" s="31">
        <f t="shared" si="2"/>
        <v>4356.890000000014</v>
      </c>
      <c r="Q191" s="31">
        <f>SUBTOTAL(9,$F$2:F191)</f>
        <v>153327.10999999999</v>
      </c>
      <c r="R191" s="31">
        <f>SUBTOTAL(9,$G$2:G191)</f>
        <v>157684</v>
      </c>
    </row>
    <row r="192" spans="1:18" ht="15.75" customHeight="1">
      <c r="A192" s="13" t="s">
        <v>21</v>
      </c>
      <c r="B192" s="62">
        <v>45348</v>
      </c>
      <c r="C192" s="111" t="s">
        <v>705</v>
      </c>
      <c r="D192" s="111"/>
      <c r="F192" s="14">
        <v>20.9</v>
      </c>
      <c r="G192" s="14"/>
      <c r="H192" s="14"/>
      <c r="I192" s="13" t="s">
        <v>89</v>
      </c>
      <c r="J192" s="13"/>
      <c r="K192" s="9" t="s">
        <v>1218</v>
      </c>
      <c r="L192" s="9">
        <v>26486</v>
      </c>
      <c r="N192" s="13" t="s">
        <v>688</v>
      </c>
      <c r="O192" s="151"/>
      <c r="P192" s="31">
        <f t="shared" si="2"/>
        <v>4335.9900000000198</v>
      </c>
      <c r="Q192" s="31">
        <f>SUBTOTAL(9,$F$2:F192)</f>
        <v>153348.00999999998</v>
      </c>
      <c r="R192" s="31">
        <f>SUBTOTAL(9,$G$2:G192)</f>
        <v>157684</v>
      </c>
    </row>
    <row r="193" spans="1:18" ht="15.75" customHeight="1">
      <c r="A193" s="43" t="s">
        <v>21</v>
      </c>
      <c r="B193" s="522">
        <v>45361</v>
      </c>
      <c r="C193" s="153" t="s">
        <v>1201</v>
      </c>
      <c r="D193" s="523" t="s">
        <v>575</v>
      </c>
      <c r="E193" s="29" t="s">
        <v>1223</v>
      </c>
      <c r="F193" s="35">
        <v>150</v>
      </c>
      <c r="G193" s="120"/>
      <c r="H193" s="120"/>
      <c r="I193" s="43" t="s">
        <v>91</v>
      </c>
      <c r="J193" s="147"/>
      <c r="N193" s="13" t="s">
        <v>688</v>
      </c>
      <c r="O193" s="151"/>
      <c r="P193" s="31">
        <f t="shared" si="2"/>
        <v>4185.9900000000198</v>
      </c>
      <c r="Q193" s="31">
        <f>SUBTOTAL(9,$F$2:F193)</f>
        <v>153498.00999999998</v>
      </c>
      <c r="R193" s="31">
        <f>SUBTOTAL(9,$G$2:G193)</f>
        <v>157684</v>
      </c>
    </row>
    <row r="194" spans="1:18" ht="15.75" customHeight="1">
      <c r="A194" s="13" t="s">
        <v>21</v>
      </c>
      <c r="B194" s="28">
        <v>45362</v>
      </c>
      <c r="C194" s="51" t="s">
        <v>1219</v>
      </c>
      <c r="D194" s="52" t="s">
        <v>1100</v>
      </c>
      <c r="E194" s="29"/>
      <c r="F194" s="35">
        <v>36</v>
      </c>
      <c r="G194" s="14"/>
      <c r="H194" s="14"/>
      <c r="I194" s="42" t="s">
        <v>91</v>
      </c>
      <c r="J194" s="147"/>
      <c r="N194" s="13" t="s">
        <v>688</v>
      </c>
      <c r="O194" s="151"/>
      <c r="P194" s="31">
        <f t="shared" ref="P194:P257" si="3">R194-Q194</f>
        <v>4149.9900000000198</v>
      </c>
      <c r="Q194" s="31">
        <f>SUBTOTAL(9,$F$2:F194)</f>
        <v>153534.00999999998</v>
      </c>
      <c r="R194" s="31">
        <f>SUBTOTAL(9,$G$2:G194)</f>
        <v>157684</v>
      </c>
    </row>
    <row r="195" spans="1:18" ht="15.75" customHeight="1">
      <c r="A195" s="13" t="s">
        <v>21</v>
      </c>
      <c r="B195" s="28">
        <v>45362</v>
      </c>
      <c r="C195" s="52" t="s">
        <v>1220</v>
      </c>
      <c r="D195" s="52" t="s">
        <v>1100</v>
      </c>
      <c r="E195" s="29"/>
      <c r="F195" s="35">
        <v>433</v>
      </c>
      <c r="G195" s="14"/>
      <c r="H195" s="14"/>
      <c r="I195" s="42" t="s">
        <v>91</v>
      </c>
      <c r="J195" s="147"/>
      <c r="N195" s="13" t="s">
        <v>688</v>
      </c>
      <c r="O195" s="151"/>
      <c r="P195" s="31">
        <f t="shared" si="3"/>
        <v>3716.9900000000198</v>
      </c>
      <c r="Q195" s="31">
        <f>SUBTOTAL(9,$F$2:F195)</f>
        <v>153967.00999999998</v>
      </c>
      <c r="R195" s="31">
        <f>SUBTOTAL(9,$G$2:G195)</f>
        <v>157684</v>
      </c>
    </row>
    <row r="196" spans="1:18" ht="15.75" customHeight="1">
      <c r="A196" s="13" t="s">
        <v>21</v>
      </c>
      <c r="B196" s="28">
        <v>45362</v>
      </c>
      <c r="C196" s="51" t="s">
        <v>1221</v>
      </c>
      <c r="D196" s="52" t="s">
        <v>1100</v>
      </c>
      <c r="E196" s="29"/>
      <c r="F196" s="35">
        <v>89</v>
      </c>
      <c r="G196" s="2"/>
      <c r="H196" s="14"/>
      <c r="I196" s="42" t="s">
        <v>91</v>
      </c>
      <c r="J196" s="147"/>
      <c r="K196" s="521"/>
      <c r="L196" s="521"/>
      <c r="N196" s="13" t="s">
        <v>688</v>
      </c>
      <c r="O196" s="151"/>
      <c r="P196" s="31">
        <f t="shared" si="3"/>
        <v>3627.9900000000198</v>
      </c>
      <c r="Q196" s="31">
        <f>SUBTOTAL(9,$F$2:F196)</f>
        <v>154056.00999999998</v>
      </c>
      <c r="R196" s="31">
        <f>SUBTOTAL(9,$G$2:G196)</f>
        <v>157684</v>
      </c>
    </row>
    <row r="197" spans="1:18" ht="15.75" customHeight="1">
      <c r="A197" s="520" t="s">
        <v>21</v>
      </c>
      <c r="B197" s="408">
        <v>45364</v>
      </c>
      <c r="C197" s="52" t="s">
        <v>1222</v>
      </c>
      <c r="D197" s="410"/>
      <c r="E197" s="29"/>
      <c r="F197" s="35">
        <v>1700</v>
      </c>
      <c r="G197" s="35"/>
      <c r="H197" s="30"/>
      <c r="I197" s="42" t="s">
        <v>91</v>
      </c>
      <c r="J197" s="147"/>
      <c r="K197" s="9" t="s">
        <v>1213</v>
      </c>
      <c r="L197" s="29"/>
      <c r="N197" s="13" t="s">
        <v>688</v>
      </c>
      <c r="O197" s="151"/>
      <c r="P197" s="31">
        <f t="shared" si="3"/>
        <v>1927.9900000000198</v>
      </c>
      <c r="Q197" s="31">
        <f>SUBTOTAL(9,$F$2:F197)</f>
        <v>155756.00999999998</v>
      </c>
      <c r="R197" s="31">
        <f>SUBTOTAL(9,$G$2:G197)</f>
        <v>157684</v>
      </c>
    </row>
    <row r="198" spans="1:18" ht="15.75" customHeight="1">
      <c r="A198" s="13" t="s">
        <v>21</v>
      </c>
      <c r="B198" s="62">
        <v>45370</v>
      </c>
      <c r="C198" s="9" t="s">
        <v>705</v>
      </c>
      <c r="F198" s="14">
        <v>23.9</v>
      </c>
      <c r="G198" s="14"/>
      <c r="H198" s="14"/>
      <c r="I198" s="42" t="s">
        <v>89</v>
      </c>
      <c r="J198" s="147"/>
      <c r="K198" s="9" t="s">
        <v>1066</v>
      </c>
      <c r="L198" s="9">
        <v>44986</v>
      </c>
      <c r="N198" s="13" t="s">
        <v>688</v>
      </c>
      <c r="O198" s="151"/>
      <c r="P198" s="31">
        <f t="shared" si="3"/>
        <v>1904.0900000000256</v>
      </c>
      <c r="Q198" s="31">
        <f>SUBTOTAL(9,$F$2:F198)</f>
        <v>155779.90999999997</v>
      </c>
      <c r="R198" s="31">
        <f>SUBTOTAL(9,$G$2:G198)</f>
        <v>157684</v>
      </c>
    </row>
    <row r="199" spans="1:18" ht="15.75" customHeight="1">
      <c r="A199" s="13" t="s">
        <v>21</v>
      </c>
      <c r="B199" s="62">
        <v>45370</v>
      </c>
      <c r="C199" s="9" t="s">
        <v>1224</v>
      </c>
      <c r="F199" s="14">
        <v>187.2</v>
      </c>
      <c r="G199" s="14"/>
      <c r="H199" s="14"/>
      <c r="I199" s="42" t="s">
        <v>89</v>
      </c>
      <c r="J199" s="147"/>
      <c r="K199" s="9" t="s">
        <v>1207</v>
      </c>
      <c r="L199" s="9">
        <v>5667</v>
      </c>
      <c r="N199" s="13" t="s">
        <v>688</v>
      </c>
      <c r="O199" s="151"/>
      <c r="P199" s="31">
        <f t="shared" si="3"/>
        <v>1716.890000000014</v>
      </c>
      <c r="Q199" s="31">
        <f>SUBTOTAL(9,$F$2:F199)</f>
        <v>155967.10999999999</v>
      </c>
      <c r="R199" s="31">
        <f>SUBTOTAL(9,$G$2:G199)</f>
        <v>157684</v>
      </c>
    </row>
    <row r="200" spans="1:18" ht="15.75" customHeight="1">
      <c r="A200" s="13" t="s">
        <v>21</v>
      </c>
      <c r="B200" s="62">
        <v>45384</v>
      </c>
      <c r="C200" s="111" t="s">
        <v>705</v>
      </c>
      <c r="D200" s="111"/>
      <c r="F200" s="14">
        <v>49.7</v>
      </c>
      <c r="G200" s="14"/>
      <c r="H200" s="14"/>
      <c r="I200" s="13" t="s">
        <v>89</v>
      </c>
      <c r="J200" s="13"/>
      <c r="K200" s="9" t="s">
        <v>1066</v>
      </c>
      <c r="L200" s="9">
        <v>31690</v>
      </c>
      <c r="N200" s="13" t="s">
        <v>688</v>
      </c>
      <c r="O200" s="151"/>
      <c r="P200" s="31">
        <f t="shared" si="3"/>
        <v>1667.1900000000023</v>
      </c>
      <c r="Q200" s="31">
        <f>SUBTOTAL(9,$F$2:F200)</f>
        <v>156016.81</v>
      </c>
      <c r="R200" s="31">
        <f>SUBTOTAL(9,$G$2:G200)</f>
        <v>157684</v>
      </c>
    </row>
    <row r="201" spans="1:18" ht="15.75" customHeight="1">
      <c r="A201" s="13" t="s">
        <v>21</v>
      </c>
      <c r="B201" s="62">
        <v>45386</v>
      </c>
      <c r="C201" s="111" t="s">
        <v>1225</v>
      </c>
      <c r="D201" s="51"/>
      <c r="F201" s="14">
        <v>1685</v>
      </c>
      <c r="G201" s="13"/>
      <c r="H201" s="62"/>
      <c r="I201" s="13" t="s">
        <v>91</v>
      </c>
      <c r="K201" s="9" t="s">
        <v>576</v>
      </c>
      <c r="L201" s="9">
        <v>968</v>
      </c>
      <c r="N201" s="13" t="s">
        <v>688</v>
      </c>
      <c r="O201" s="151"/>
      <c r="P201" s="31">
        <f t="shared" si="3"/>
        <v>-17.809999999997672</v>
      </c>
      <c r="Q201" s="31">
        <f>SUBTOTAL(9,$F$2:F201)</f>
        <v>157701.81</v>
      </c>
      <c r="R201" s="31">
        <f>SUBTOTAL(9,$G$2:G201)</f>
        <v>157684</v>
      </c>
    </row>
    <row r="202" spans="1:18" ht="15.75" customHeight="1">
      <c r="A202" s="44" t="s">
        <v>21</v>
      </c>
      <c r="B202" s="28">
        <v>45386</v>
      </c>
      <c r="C202" s="52" t="s">
        <v>1226</v>
      </c>
      <c r="D202" s="52"/>
      <c r="E202" s="29"/>
      <c r="F202" s="35">
        <v>334</v>
      </c>
      <c r="G202" s="35"/>
      <c r="H202" s="30"/>
      <c r="I202" s="42" t="s">
        <v>89</v>
      </c>
      <c r="J202" s="147"/>
      <c r="K202" s="9" t="s">
        <v>1227</v>
      </c>
      <c r="L202" s="9">
        <v>45102003</v>
      </c>
      <c r="N202" s="13" t="s">
        <v>688</v>
      </c>
      <c r="O202" s="151"/>
      <c r="P202" s="31">
        <f t="shared" si="3"/>
        <v>-351.80999999999767</v>
      </c>
      <c r="Q202" s="31">
        <f>SUBTOTAL(9,$F$2:F202)</f>
        <v>158035.81</v>
      </c>
      <c r="R202" s="31">
        <f>SUBTOTAL(9,$G$2:G202)</f>
        <v>157684</v>
      </c>
    </row>
    <row r="203" spans="1:18" ht="15.75" customHeight="1">
      <c r="A203" s="44" t="s">
        <v>21</v>
      </c>
      <c r="B203" s="28">
        <v>45389</v>
      </c>
      <c r="C203" s="52" t="s">
        <v>1228</v>
      </c>
      <c r="D203" s="52"/>
      <c r="E203" s="29"/>
      <c r="F203" s="35">
        <v>1700</v>
      </c>
      <c r="G203" s="35"/>
      <c r="H203" s="30"/>
      <c r="I203" s="42"/>
      <c r="J203" s="147"/>
      <c r="K203" s="9" t="s">
        <v>1213</v>
      </c>
      <c r="N203" s="13" t="s">
        <v>688</v>
      </c>
      <c r="O203" s="151"/>
      <c r="P203" s="31">
        <f t="shared" si="3"/>
        <v>-2051.8099999999977</v>
      </c>
      <c r="Q203" s="31">
        <f>SUBTOTAL(9,$F$2:F203)</f>
        <v>159735.81</v>
      </c>
      <c r="R203" s="31">
        <f>SUBTOTAL(9,$G$2:G203)</f>
        <v>157684</v>
      </c>
    </row>
    <row r="204" spans="1:18" s="389" customFormat="1" ht="15.75" customHeight="1">
      <c r="A204" s="44" t="s">
        <v>21</v>
      </c>
      <c r="B204" s="28">
        <v>45402</v>
      </c>
      <c r="C204" s="52" t="s">
        <v>4991</v>
      </c>
      <c r="D204" s="52" t="s">
        <v>5793</v>
      </c>
      <c r="E204" s="29"/>
      <c r="F204" s="35">
        <v>760.5</v>
      </c>
      <c r="G204" s="35"/>
      <c r="H204" s="30"/>
      <c r="I204" s="42" t="s">
        <v>91</v>
      </c>
      <c r="J204" s="147"/>
      <c r="K204" s="9" t="s">
        <v>1207</v>
      </c>
      <c r="L204" s="9" t="s">
        <v>5819</v>
      </c>
      <c r="M204"/>
      <c r="N204" s="13" t="s">
        <v>688</v>
      </c>
      <c r="O204" s="151"/>
      <c r="P204" s="31">
        <f t="shared" si="3"/>
        <v>-2812.3099999999977</v>
      </c>
      <c r="Q204" s="31">
        <f>SUBTOTAL(9,$F$2:F204)</f>
        <v>160496.31</v>
      </c>
      <c r="R204" s="31">
        <f>SUBTOTAL(9,$G$2:G204)</f>
        <v>157684</v>
      </c>
    </row>
    <row r="205" spans="1:18" ht="15.75" customHeight="1">
      <c r="A205" s="13" t="s">
        <v>21</v>
      </c>
      <c r="B205" s="62">
        <v>45417</v>
      </c>
      <c r="C205" s="395" t="s">
        <v>5786</v>
      </c>
      <c r="D205" s="521"/>
      <c r="E205" s="395"/>
      <c r="F205" s="521">
        <v>700</v>
      </c>
      <c r="G205" s="521"/>
      <c r="H205" s="521"/>
      <c r="I205" s="521" t="s">
        <v>91</v>
      </c>
      <c r="J205" s="521"/>
      <c r="K205" s="521" t="s">
        <v>5794</v>
      </c>
      <c r="L205" s="521"/>
      <c r="N205" s="13" t="s">
        <v>688</v>
      </c>
      <c r="O205" s="151">
        <v>45441</v>
      </c>
      <c r="P205" s="31">
        <f t="shared" si="3"/>
        <v>-3512.3099999999977</v>
      </c>
      <c r="Q205" s="31">
        <f>SUBTOTAL(9,$F$2:F205)</f>
        <v>161196.31</v>
      </c>
      <c r="R205" s="31">
        <f>SUBTOTAL(9,$G$2:G205)</f>
        <v>157684</v>
      </c>
    </row>
    <row r="206" spans="1:18" ht="15.75" customHeight="1">
      <c r="A206" s="44" t="s">
        <v>21</v>
      </c>
      <c r="B206" s="28">
        <v>45418</v>
      </c>
      <c r="C206" s="52" t="s">
        <v>1174</v>
      </c>
      <c r="D206" s="52"/>
      <c r="E206" s="29"/>
      <c r="F206" s="35">
        <v>998</v>
      </c>
      <c r="G206" s="35"/>
      <c r="H206" s="30"/>
      <c r="I206" s="42" t="s">
        <v>91</v>
      </c>
      <c r="J206" s="147"/>
      <c r="K206" s="9" t="s">
        <v>1175</v>
      </c>
      <c r="L206" s="9">
        <v>4018</v>
      </c>
      <c r="N206" s="13" t="s">
        <v>688</v>
      </c>
      <c r="O206" s="151"/>
      <c r="P206" s="31">
        <f t="shared" si="3"/>
        <v>-4510.3099999999977</v>
      </c>
      <c r="Q206" s="31">
        <f>SUBTOTAL(9,$F$2:F206)</f>
        <v>162194.31</v>
      </c>
      <c r="R206" s="31">
        <f>SUBTOTAL(9,$G$2:G206)</f>
        <v>157684</v>
      </c>
    </row>
    <row r="207" spans="1:18" ht="15.75" customHeight="1">
      <c r="A207" s="44" t="s">
        <v>21</v>
      </c>
      <c r="B207" s="28">
        <v>45419</v>
      </c>
      <c r="C207" s="52" t="s">
        <v>5750</v>
      </c>
      <c r="D207" s="52" t="s">
        <v>1100</v>
      </c>
      <c r="E207" s="29"/>
      <c r="F207" s="239">
        <v>162.49180327868854</v>
      </c>
      <c r="G207" s="14"/>
      <c r="H207" s="14"/>
      <c r="I207" s="42" t="s">
        <v>91</v>
      </c>
      <c r="J207" s="13"/>
      <c r="N207" s="13" t="s">
        <v>688</v>
      </c>
      <c r="O207" s="151"/>
      <c r="P207" s="31">
        <f t="shared" si="3"/>
        <v>-4672.8018032786786</v>
      </c>
      <c r="Q207" s="31">
        <f>SUBTOTAL(9,$F$2:F207)</f>
        <v>162356.80180327868</v>
      </c>
      <c r="R207" s="31">
        <f>SUBTOTAL(9,$G$2:G207)</f>
        <v>157684</v>
      </c>
    </row>
    <row r="208" spans="1:18" ht="15.75" customHeight="1">
      <c r="A208" s="44" t="s">
        <v>21</v>
      </c>
      <c r="B208" s="28">
        <v>45419</v>
      </c>
      <c r="C208" s="51" t="s">
        <v>5749</v>
      </c>
      <c r="D208" s="52" t="s">
        <v>1100</v>
      </c>
      <c r="E208" s="29"/>
      <c r="F208" s="239">
        <v>13.278688524590164</v>
      </c>
      <c r="G208" s="14"/>
      <c r="H208" s="14"/>
      <c r="I208" s="42" t="s">
        <v>91</v>
      </c>
      <c r="J208" s="147"/>
      <c r="N208" s="13" t="s">
        <v>688</v>
      </c>
      <c r="O208" s="151"/>
      <c r="P208" s="31">
        <f t="shared" si="3"/>
        <v>-4686.0804918032663</v>
      </c>
      <c r="Q208" s="31">
        <f>SUBTOTAL(9,$F$2:F208)</f>
        <v>162370.08049180327</v>
      </c>
      <c r="R208" s="31">
        <f>SUBTOTAL(9,$G$2:G208)</f>
        <v>157684</v>
      </c>
    </row>
    <row r="209" spans="1:18" ht="15.75" customHeight="1">
      <c r="A209" s="520" t="s">
        <v>21</v>
      </c>
      <c r="B209" s="28">
        <v>45419</v>
      </c>
      <c r="C209" s="51" t="s">
        <v>5751</v>
      </c>
      <c r="D209" s="52" t="s">
        <v>1100</v>
      </c>
      <c r="E209" s="29"/>
      <c r="F209" s="239">
        <v>33.344262295081968</v>
      </c>
      <c r="G209" s="2"/>
      <c r="H209" s="14"/>
      <c r="I209" s="42" t="s">
        <v>91</v>
      </c>
      <c r="J209" s="13"/>
      <c r="K209" s="521"/>
      <c r="N209" s="13" t="s">
        <v>688</v>
      </c>
      <c r="O209" s="151"/>
      <c r="P209" s="31">
        <f t="shared" si="3"/>
        <v>-4719.4247540983488</v>
      </c>
      <c r="Q209" s="31">
        <f>SUBTOTAL(9,$F$2:F209)</f>
        <v>162403.42475409835</v>
      </c>
      <c r="R209" s="31">
        <f>SUBTOTAL(9,$G$2:G209)</f>
        <v>157684</v>
      </c>
    </row>
    <row r="210" spans="1:18" ht="15.75" customHeight="1">
      <c r="A210" s="13" t="s">
        <v>21</v>
      </c>
      <c r="B210" s="62">
        <v>45428</v>
      </c>
      <c r="C210" s="111" t="s">
        <v>5750</v>
      </c>
      <c r="D210" s="51"/>
      <c r="F210" s="14">
        <v>1264</v>
      </c>
      <c r="G210" s="13"/>
      <c r="H210" s="62"/>
      <c r="I210" s="13" t="s">
        <v>91</v>
      </c>
      <c r="J210" s="521"/>
      <c r="K210" s="9" t="s">
        <v>576</v>
      </c>
      <c r="L210">
        <v>1170</v>
      </c>
      <c r="N210" s="13" t="s">
        <v>688</v>
      </c>
      <c r="O210" s="151"/>
      <c r="P210" s="31">
        <f t="shared" si="3"/>
        <v>-5983.4247540983488</v>
      </c>
      <c r="Q210" s="31">
        <f>SUBTOTAL(9,$F$2:F210)</f>
        <v>163667.42475409835</v>
      </c>
      <c r="R210" s="31">
        <f>SUBTOTAL(9,$G$2:G210)</f>
        <v>157684</v>
      </c>
    </row>
    <row r="211" spans="1:18" s="389" customFormat="1" ht="15.75" customHeight="1">
      <c r="A211" s="13" t="s">
        <v>21</v>
      </c>
      <c r="B211" s="62">
        <v>45433</v>
      </c>
      <c r="C211" s="111" t="s">
        <v>5775</v>
      </c>
      <c r="D211" s="111"/>
      <c r="E211"/>
      <c r="F211" s="521"/>
      <c r="G211" s="14"/>
      <c r="H211" s="14">
        <v>328</v>
      </c>
      <c r="I211" s="13"/>
      <c r="J211" s="13"/>
      <c r="K211" s="521" t="s">
        <v>1349</v>
      </c>
      <c r="L211"/>
      <c r="M211"/>
      <c r="N211" s="13" t="s">
        <v>688</v>
      </c>
      <c r="O211" s="151"/>
      <c r="P211" s="31">
        <f t="shared" si="3"/>
        <v>-5983.4247540983488</v>
      </c>
      <c r="Q211" s="31">
        <f>SUBTOTAL(9,$F$2:F211)</f>
        <v>163667.42475409835</v>
      </c>
      <c r="R211" s="31">
        <f>SUBTOTAL(9,$G$2:G211)</f>
        <v>157684</v>
      </c>
    </row>
    <row r="212" spans="1:18" s="389" customFormat="1" ht="15" customHeight="1">
      <c r="A212" s="13" t="s">
        <v>21</v>
      </c>
      <c r="B212" s="62">
        <v>45440</v>
      </c>
      <c r="C212" s="111" t="s">
        <v>5893</v>
      </c>
      <c r="D212" s="111" t="s">
        <v>5854</v>
      </c>
      <c r="E212" s="521"/>
      <c r="F212" s="14">
        <v>1800</v>
      </c>
      <c r="G212" s="14"/>
      <c r="H212" s="14"/>
      <c r="I212" s="13" t="s">
        <v>91</v>
      </c>
      <c r="J212" s="13"/>
      <c r="K212" s="9" t="s">
        <v>1213</v>
      </c>
      <c r="L212"/>
      <c r="M212"/>
      <c r="N212" s="13" t="s">
        <v>688</v>
      </c>
      <c r="O212" s="151"/>
      <c r="P212" s="31">
        <f t="shared" si="3"/>
        <v>-7783.4247540983488</v>
      </c>
      <c r="Q212" s="31">
        <f>SUBTOTAL(9,$F$2:F212)</f>
        <v>165467.42475409835</v>
      </c>
      <c r="R212" s="31">
        <f>SUBTOTAL(9,$G$2:G212)</f>
        <v>157684</v>
      </c>
    </row>
    <row r="213" spans="1:18" ht="15.75" customHeight="1">
      <c r="A213" s="13" t="s">
        <v>21</v>
      </c>
      <c r="B213" s="62">
        <v>45443</v>
      </c>
      <c r="C213" s="111" t="s">
        <v>1040</v>
      </c>
      <c r="D213" s="111"/>
      <c r="F213" s="14"/>
      <c r="G213" s="14">
        <v>20000</v>
      </c>
      <c r="H213" s="14"/>
      <c r="I213" s="13"/>
      <c r="J213" s="13"/>
      <c r="N213" s="13" t="s">
        <v>688</v>
      </c>
      <c r="O213" s="151"/>
      <c r="P213" s="31">
        <f t="shared" si="3"/>
        <v>12216.575245901651</v>
      </c>
      <c r="Q213" s="31">
        <f>SUBTOTAL(9,$F$2:F213)</f>
        <v>165467.42475409835</v>
      </c>
      <c r="R213" s="31">
        <f>SUBTOTAL(9,$G$2:G213)</f>
        <v>177684</v>
      </c>
    </row>
    <row r="214" spans="1:18" ht="15.75" customHeight="1">
      <c r="A214" s="13" t="s">
        <v>21</v>
      </c>
      <c r="B214" s="62">
        <v>45456</v>
      </c>
      <c r="C214" s="111" t="s">
        <v>724</v>
      </c>
      <c r="D214" s="111"/>
      <c r="F214" s="14">
        <v>468</v>
      </c>
      <c r="G214" s="14"/>
      <c r="H214" s="14"/>
      <c r="I214" s="13" t="s">
        <v>91</v>
      </c>
      <c r="J214" s="13"/>
      <c r="K214" s="395" t="s">
        <v>1427</v>
      </c>
      <c r="L214">
        <v>854</v>
      </c>
      <c r="N214" s="13" t="s">
        <v>688</v>
      </c>
      <c r="O214" s="151"/>
      <c r="P214" s="31">
        <f t="shared" si="3"/>
        <v>11748.575245901651</v>
      </c>
      <c r="Q214" s="31">
        <f>SUBTOTAL(9,$F$2:F214)</f>
        <v>165935.42475409835</v>
      </c>
      <c r="R214" s="31">
        <f>SUBTOTAL(9,$G$2:G214)</f>
        <v>177684</v>
      </c>
    </row>
    <row r="215" spans="1:18" ht="15.75" customHeight="1">
      <c r="A215" s="13" t="s">
        <v>21</v>
      </c>
      <c r="B215" s="144">
        <v>45456</v>
      </c>
      <c r="C215" s="111" t="s">
        <v>5824</v>
      </c>
      <c r="D215" s="111"/>
      <c r="F215" s="14">
        <v>1158</v>
      </c>
      <c r="G215" s="14"/>
      <c r="H215" s="14"/>
      <c r="I215" s="13" t="s">
        <v>91</v>
      </c>
      <c r="K215" s="9" t="s">
        <v>576</v>
      </c>
      <c r="L215">
        <v>1342</v>
      </c>
      <c r="N215" s="13" t="s">
        <v>688</v>
      </c>
      <c r="O215" s="151"/>
      <c r="P215" s="31">
        <f t="shared" si="3"/>
        <v>10590.575245901651</v>
      </c>
      <c r="Q215" s="31">
        <f>SUBTOTAL(9,$F$2:F215)</f>
        <v>167093.42475409835</v>
      </c>
      <c r="R215" s="31">
        <f>SUBTOTAL(9,$G$2:G215)</f>
        <v>177684</v>
      </c>
    </row>
    <row r="216" spans="1:18" ht="15.75" customHeight="1">
      <c r="A216" s="13" t="s">
        <v>21</v>
      </c>
      <c r="B216" s="62">
        <v>45462</v>
      </c>
      <c r="C216" s="111" t="s">
        <v>5841</v>
      </c>
      <c r="D216" s="111"/>
      <c r="F216" s="14">
        <v>39.9</v>
      </c>
      <c r="G216" s="14"/>
      <c r="H216" s="14"/>
      <c r="I216" s="13" t="s">
        <v>89</v>
      </c>
      <c r="J216" s="13"/>
      <c r="K216" s="395" t="s">
        <v>4194</v>
      </c>
      <c r="L216" s="388">
        <v>59050562703</v>
      </c>
      <c r="N216" s="13" t="s">
        <v>688</v>
      </c>
      <c r="O216" s="151"/>
      <c r="P216" s="31">
        <f t="shared" si="3"/>
        <v>10550.675245901657</v>
      </c>
      <c r="Q216" s="31">
        <f>SUBTOTAL(9,$F$2:F216)</f>
        <v>167133.32475409834</v>
      </c>
      <c r="R216" s="31">
        <f>SUBTOTAL(9,$G$2:G216)</f>
        <v>177684</v>
      </c>
    </row>
    <row r="217" spans="1:18" ht="15.75" customHeight="1">
      <c r="A217" s="13" t="s">
        <v>21</v>
      </c>
      <c r="B217" s="62">
        <v>45463</v>
      </c>
      <c r="C217" s="111" t="s">
        <v>5838</v>
      </c>
      <c r="D217" s="111" t="s">
        <v>570</v>
      </c>
      <c r="F217" s="14">
        <v>679</v>
      </c>
      <c r="G217" s="521"/>
      <c r="H217" s="14"/>
      <c r="I217" s="13" t="s">
        <v>91</v>
      </c>
      <c r="J217" s="13"/>
      <c r="K217" s="395" t="s">
        <v>1152</v>
      </c>
      <c r="L217" s="114">
        <v>24315</v>
      </c>
      <c r="N217" s="13" t="s">
        <v>688</v>
      </c>
      <c r="O217" s="151"/>
      <c r="P217" s="31">
        <f t="shared" si="3"/>
        <v>9871.675245901657</v>
      </c>
      <c r="Q217" s="31">
        <f>SUBTOTAL(9,$F$2:F217)</f>
        <v>167812.32475409834</v>
      </c>
      <c r="R217" s="31">
        <f>SUBTOTAL(9,$G$2:G217)</f>
        <v>177684</v>
      </c>
    </row>
    <row r="218" spans="1:18" ht="15.75" customHeight="1">
      <c r="A218" s="13" t="s">
        <v>21</v>
      </c>
      <c r="B218" s="62">
        <v>45474</v>
      </c>
      <c r="C218" s="111" t="s">
        <v>724</v>
      </c>
      <c r="D218" s="111"/>
      <c r="F218" s="14">
        <v>1170</v>
      </c>
      <c r="G218" s="14"/>
      <c r="H218" s="14"/>
      <c r="I218" s="13" t="s">
        <v>91</v>
      </c>
      <c r="J218" s="13"/>
      <c r="K218" s="395" t="s">
        <v>1427</v>
      </c>
      <c r="L218">
        <v>872</v>
      </c>
      <c r="N218" s="13" t="s">
        <v>688</v>
      </c>
      <c r="O218" s="151"/>
      <c r="P218" s="31">
        <f t="shared" si="3"/>
        <v>8701.675245901657</v>
      </c>
      <c r="Q218" s="31">
        <f>SUBTOTAL(9,$F$2:F218)</f>
        <v>168982.32475409834</v>
      </c>
      <c r="R218" s="31">
        <f>SUBTOTAL(9,$G$2:G218)</f>
        <v>177684</v>
      </c>
    </row>
    <row r="219" spans="1:18" ht="15.75" customHeight="1">
      <c r="A219" s="13" t="s">
        <v>21</v>
      </c>
      <c r="B219" s="62">
        <v>45483</v>
      </c>
      <c r="C219" s="111" t="s">
        <v>5941</v>
      </c>
      <c r="D219" s="111" t="s">
        <v>5799</v>
      </c>
      <c r="F219" s="14">
        <v>250</v>
      </c>
      <c r="G219" s="14"/>
      <c r="H219" s="14"/>
      <c r="I219" s="13" t="s">
        <v>91</v>
      </c>
      <c r="J219" s="13"/>
      <c r="K219" s="521"/>
      <c r="N219" s="13" t="s">
        <v>688</v>
      </c>
      <c r="O219" s="151"/>
      <c r="P219" s="31">
        <f t="shared" si="3"/>
        <v>8451.675245901657</v>
      </c>
      <c r="Q219" s="31">
        <f>SUBTOTAL(9,$F$2:F219)</f>
        <v>169232.32475409834</v>
      </c>
      <c r="R219" s="31">
        <f>SUBTOTAL(9,$G$2:G219)</f>
        <v>177684</v>
      </c>
    </row>
    <row r="220" spans="1:18" ht="15.75" customHeight="1">
      <c r="A220" s="13" t="s">
        <v>21</v>
      </c>
      <c r="B220" s="62">
        <v>45487</v>
      </c>
      <c r="C220" s="111" t="s">
        <v>5892</v>
      </c>
      <c r="D220" s="111"/>
      <c r="E220" s="521"/>
      <c r="F220" s="14">
        <v>1700</v>
      </c>
      <c r="G220" s="14"/>
      <c r="H220" s="14"/>
      <c r="I220" s="13" t="s">
        <v>91</v>
      </c>
      <c r="J220" s="13"/>
      <c r="K220" s="395" t="s">
        <v>1213</v>
      </c>
      <c r="N220" s="13" t="s">
        <v>688</v>
      </c>
      <c r="O220" s="151"/>
      <c r="P220" s="31">
        <f t="shared" si="3"/>
        <v>6751.675245901657</v>
      </c>
      <c r="Q220" s="31">
        <f>SUBTOTAL(9,$F$2:F220)</f>
        <v>170932.32475409834</v>
      </c>
      <c r="R220" s="31">
        <f>SUBTOTAL(9,$G$2:G220)</f>
        <v>177684</v>
      </c>
    </row>
    <row r="221" spans="1:18" ht="15.75" customHeight="1">
      <c r="A221" s="13" t="s">
        <v>21</v>
      </c>
      <c r="B221" s="144">
        <v>45487</v>
      </c>
      <c r="C221" s="158" t="s">
        <v>5883</v>
      </c>
      <c r="D221" s="138"/>
      <c r="E221" s="155"/>
      <c r="F221" s="157">
        <v>1264</v>
      </c>
      <c r="G221" s="157"/>
      <c r="H221" s="12"/>
      <c r="I221" s="13" t="s">
        <v>91</v>
      </c>
      <c r="K221" s="521" t="s">
        <v>576</v>
      </c>
      <c r="L221">
        <v>1566</v>
      </c>
      <c r="N221" s="13" t="s">
        <v>688</v>
      </c>
      <c r="O221" s="151"/>
      <c r="P221" s="31">
        <f t="shared" si="3"/>
        <v>5487.675245901657</v>
      </c>
      <c r="Q221" s="31">
        <f>SUBTOTAL(9,$F$2:F221)</f>
        <v>172196.32475409834</v>
      </c>
      <c r="R221" s="31">
        <f>SUBTOTAL(9,$G$2:G221)</f>
        <v>177684</v>
      </c>
    </row>
    <row r="222" spans="1:18" ht="15.75" customHeight="1">
      <c r="A222" s="13" t="s">
        <v>21</v>
      </c>
      <c r="B222" s="62">
        <v>45490</v>
      </c>
      <c r="C222" s="111" t="s">
        <v>5904</v>
      </c>
      <c r="D222" s="111"/>
      <c r="F222" s="14">
        <v>1404</v>
      </c>
      <c r="G222" s="14"/>
      <c r="H222" s="14"/>
      <c r="I222" s="13" t="s">
        <v>91</v>
      </c>
      <c r="J222" s="13"/>
      <c r="K222" s="395" t="s">
        <v>5905</v>
      </c>
      <c r="L222">
        <v>90453</v>
      </c>
      <c r="N222" s="13" t="s">
        <v>688</v>
      </c>
      <c r="O222" s="151"/>
      <c r="P222" s="31">
        <f t="shared" si="3"/>
        <v>4083.675245901657</v>
      </c>
      <c r="Q222" s="31">
        <f>SUBTOTAL(9,$F$2:F222)</f>
        <v>173600.32475409834</v>
      </c>
      <c r="R222" s="31">
        <f>SUBTOTAL(9,$G$2:G222)</f>
        <v>177684</v>
      </c>
    </row>
    <row r="223" spans="1:18" ht="15.75" customHeight="1">
      <c r="A223" s="13" t="s">
        <v>21</v>
      </c>
      <c r="B223" s="144">
        <v>45491</v>
      </c>
      <c r="C223" s="158" t="s">
        <v>5902</v>
      </c>
      <c r="D223" s="138"/>
      <c r="E223" s="155"/>
      <c r="F223" s="157">
        <v>3400</v>
      </c>
      <c r="G223" s="157"/>
      <c r="H223" s="12"/>
      <c r="I223" s="13" t="s">
        <v>91</v>
      </c>
      <c r="J223" s="521"/>
      <c r="K223" s="395" t="s">
        <v>1213</v>
      </c>
      <c r="N223" s="13" t="s">
        <v>688</v>
      </c>
      <c r="O223" s="151"/>
      <c r="P223" s="31">
        <f t="shared" si="3"/>
        <v>683.67524590165704</v>
      </c>
      <c r="Q223" s="31">
        <f>SUBTOTAL(9,$F$2:F223)</f>
        <v>177000.32475409834</v>
      </c>
      <c r="R223" s="31">
        <f>SUBTOTAL(9,$G$2:G223)</f>
        <v>177684</v>
      </c>
    </row>
    <row r="224" spans="1:18" ht="15.75" customHeight="1">
      <c r="A224" s="13" t="s">
        <v>21</v>
      </c>
      <c r="B224" s="62">
        <v>45501</v>
      </c>
      <c r="C224" s="111" t="s">
        <v>1040</v>
      </c>
      <c r="D224" s="111"/>
      <c r="E224" s="521"/>
      <c r="F224" s="14"/>
      <c r="G224" s="14">
        <v>25000</v>
      </c>
      <c r="H224" s="14"/>
      <c r="I224" s="13"/>
      <c r="J224" s="13"/>
      <c r="K224" s="521"/>
      <c r="N224" s="13" t="s">
        <v>688</v>
      </c>
      <c r="O224" s="151"/>
      <c r="P224" s="31">
        <f t="shared" si="3"/>
        <v>25683.675245901657</v>
      </c>
      <c r="Q224" s="31">
        <f>SUBTOTAL(9,$F$2:F224)</f>
        <v>177000.32475409834</v>
      </c>
      <c r="R224" s="31">
        <f>SUBTOTAL(9,$G$2:G224)</f>
        <v>202684</v>
      </c>
    </row>
    <row r="225" spans="1:18" ht="15.75" customHeight="1">
      <c r="A225" s="13" t="s">
        <v>21</v>
      </c>
      <c r="B225" s="144">
        <v>45502</v>
      </c>
      <c r="C225" s="158" t="s">
        <v>698</v>
      </c>
      <c r="D225" s="138"/>
      <c r="E225" s="155"/>
      <c r="F225" s="157">
        <v>600</v>
      </c>
      <c r="G225" s="157"/>
      <c r="H225" s="12"/>
      <c r="I225" s="13" t="s">
        <v>91</v>
      </c>
      <c r="J225" s="521"/>
      <c r="K225" s="395" t="s">
        <v>2098</v>
      </c>
      <c r="L225">
        <v>553</v>
      </c>
      <c r="N225" s="13" t="s">
        <v>688</v>
      </c>
      <c r="O225" s="151"/>
      <c r="P225" s="31">
        <f t="shared" si="3"/>
        <v>25083.675245901657</v>
      </c>
      <c r="Q225" s="31">
        <f>SUBTOTAL(9,$F$2:F225)</f>
        <v>177600.32475409834</v>
      </c>
      <c r="R225" s="31">
        <f>SUBTOTAL(9,$G$2:G225)</f>
        <v>202684</v>
      </c>
    </row>
    <row r="226" spans="1:18" ht="15.75" customHeight="1">
      <c r="A226" s="13" t="s">
        <v>21</v>
      </c>
      <c r="B226" s="62">
        <v>45509</v>
      </c>
      <c r="C226" s="111" t="s">
        <v>5949</v>
      </c>
      <c r="D226" s="111"/>
      <c r="F226" s="14">
        <v>227</v>
      </c>
      <c r="G226" s="14"/>
      <c r="H226" s="14"/>
      <c r="I226" s="13" t="s">
        <v>89</v>
      </c>
      <c r="J226" s="13"/>
      <c r="K226" t="s">
        <v>5855</v>
      </c>
      <c r="L226">
        <v>54476</v>
      </c>
      <c r="N226" s="13" t="s">
        <v>688</v>
      </c>
      <c r="O226" s="151"/>
      <c r="P226" s="31">
        <f t="shared" si="3"/>
        <v>24856.675245901657</v>
      </c>
      <c r="Q226" s="31">
        <f>SUBTOTAL(9,$F$2:F226)</f>
        <v>177827.32475409834</v>
      </c>
      <c r="R226" s="31">
        <f>SUBTOTAL(9,$G$2:G226)</f>
        <v>202684</v>
      </c>
    </row>
    <row r="227" spans="1:18" ht="15.75" customHeight="1">
      <c r="A227" s="13" t="s">
        <v>21</v>
      </c>
      <c r="B227" s="62">
        <v>45510</v>
      </c>
      <c r="C227" s="111" t="s">
        <v>5951</v>
      </c>
      <c r="D227" s="111"/>
      <c r="F227" s="14">
        <v>10296</v>
      </c>
      <c r="G227" s="14"/>
      <c r="H227" s="14"/>
      <c r="I227" s="13" t="s">
        <v>91</v>
      </c>
      <c r="J227" s="13"/>
      <c r="K227" s="395" t="s">
        <v>5905</v>
      </c>
      <c r="L227">
        <v>400080</v>
      </c>
      <c r="N227" s="13" t="s">
        <v>688</v>
      </c>
      <c r="O227" s="151"/>
      <c r="P227" s="31">
        <f t="shared" si="3"/>
        <v>14560.675245901657</v>
      </c>
      <c r="Q227" s="31">
        <f>SUBTOTAL(9,$F$2:F227)</f>
        <v>188123.32475409834</v>
      </c>
      <c r="R227" s="31">
        <f>SUBTOTAL(9,$G$2:G227)</f>
        <v>202684</v>
      </c>
    </row>
    <row r="228" spans="1:18" ht="15.75" customHeight="1">
      <c r="A228" s="13" t="s">
        <v>21</v>
      </c>
      <c r="B228" s="62">
        <v>45515</v>
      </c>
      <c r="C228" s="111" t="s">
        <v>5960</v>
      </c>
      <c r="D228" s="111"/>
      <c r="F228" s="14">
        <v>4528</v>
      </c>
      <c r="G228" s="14"/>
      <c r="H228" s="14"/>
      <c r="I228" s="13" t="s">
        <v>91</v>
      </c>
      <c r="J228" s="13"/>
      <c r="K228" t="s">
        <v>576</v>
      </c>
      <c r="L228">
        <v>1725</v>
      </c>
      <c r="N228" s="13" t="s">
        <v>688</v>
      </c>
      <c r="O228" s="151"/>
      <c r="P228" s="31">
        <f t="shared" si="3"/>
        <v>10032.675245901657</v>
      </c>
      <c r="Q228" s="31">
        <f>SUBTOTAL(9,$F$2:F228)</f>
        <v>192651.32475409834</v>
      </c>
      <c r="R228" s="31">
        <f>SUBTOTAL(9,$G$2:G228)</f>
        <v>202684</v>
      </c>
    </row>
    <row r="229" spans="1:18" ht="15.75" customHeight="1">
      <c r="A229" s="13" t="s">
        <v>21</v>
      </c>
      <c r="B229" s="62">
        <v>45519</v>
      </c>
      <c r="C229" s="111" t="s">
        <v>705</v>
      </c>
      <c r="D229" s="111"/>
      <c r="F229" s="14">
        <v>41.5</v>
      </c>
      <c r="G229" s="14"/>
      <c r="H229" s="14"/>
      <c r="I229" s="13" t="s">
        <v>89</v>
      </c>
      <c r="J229" s="13"/>
      <c r="K229" t="s">
        <v>1066</v>
      </c>
      <c r="L229">
        <v>22301437763</v>
      </c>
      <c r="N229" s="13" t="s">
        <v>688</v>
      </c>
      <c r="O229" s="151"/>
      <c r="P229" s="31">
        <f t="shared" si="3"/>
        <v>9991.175245901657</v>
      </c>
      <c r="Q229" s="31">
        <f>SUBTOTAL(9,$F$2:F229)</f>
        <v>192692.82475409834</v>
      </c>
      <c r="R229" s="31">
        <f>SUBTOTAL(9,$G$2:G229)</f>
        <v>202684</v>
      </c>
    </row>
    <row r="230" spans="1:18" ht="15.75" customHeight="1">
      <c r="A230" s="13" t="s">
        <v>21</v>
      </c>
      <c r="B230" s="144">
        <v>45529</v>
      </c>
      <c r="C230" s="158" t="s">
        <v>5930</v>
      </c>
      <c r="D230" s="111"/>
      <c r="F230" s="14">
        <v>1700</v>
      </c>
      <c r="G230" s="14"/>
      <c r="H230" s="14"/>
      <c r="I230" s="13" t="s">
        <v>91</v>
      </c>
      <c r="J230" s="13"/>
      <c r="K230" t="s">
        <v>5984</v>
      </c>
      <c r="N230" s="13" t="s">
        <v>688</v>
      </c>
      <c r="O230" s="151"/>
      <c r="P230" s="31">
        <f t="shared" si="3"/>
        <v>8291.175245901657</v>
      </c>
      <c r="Q230" s="31">
        <f>SUBTOTAL(9,$F$2:F230)</f>
        <v>194392.82475409834</v>
      </c>
      <c r="R230" s="31">
        <f>SUBTOTAL(9,$G$2:G230)</f>
        <v>202684</v>
      </c>
    </row>
    <row r="231" spans="1:18" ht="15.75" customHeight="1">
      <c r="A231" s="13" t="s">
        <v>21</v>
      </c>
      <c r="B231" s="62">
        <v>45532</v>
      </c>
      <c r="C231" s="111" t="s">
        <v>705</v>
      </c>
      <c r="D231" s="111"/>
      <c r="F231" s="14">
        <v>164.8</v>
      </c>
      <c r="G231" s="14"/>
      <c r="H231" s="14"/>
      <c r="I231" s="13" t="s">
        <v>89</v>
      </c>
      <c r="J231" s="13"/>
      <c r="K231" t="s">
        <v>1066</v>
      </c>
      <c r="L231">
        <v>22302333717</v>
      </c>
      <c r="N231" s="13" t="s">
        <v>688</v>
      </c>
      <c r="O231" s="151"/>
      <c r="P231" s="31">
        <f t="shared" si="3"/>
        <v>8126.3752459016687</v>
      </c>
      <c r="Q231" s="31">
        <f>SUBTOTAL(9,$F$2:F231)</f>
        <v>194557.62475409833</v>
      </c>
      <c r="R231" s="31">
        <f>SUBTOTAL(9,$G$2:G231)</f>
        <v>202684</v>
      </c>
    </row>
    <row r="232" spans="1:18" ht="15.75" customHeight="1">
      <c r="A232" s="13" t="s">
        <v>21</v>
      </c>
      <c r="B232" s="144">
        <v>45535</v>
      </c>
      <c r="C232" s="158" t="s">
        <v>6029</v>
      </c>
      <c r="D232" s="138" t="s">
        <v>6037</v>
      </c>
      <c r="E232" s="521"/>
      <c r="F232" s="14">
        <v>1040</v>
      </c>
      <c r="G232" s="14"/>
      <c r="H232" s="14"/>
      <c r="I232" s="13"/>
      <c r="J232" s="13"/>
      <c r="K232" s="521"/>
      <c r="N232" s="13" t="s">
        <v>688</v>
      </c>
      <c r="O232" s="151"/>
      <c r="P232" s="31">
        <f t="shared" si="3"/>
        <v>7086.3752459016687</v>
      </c>
      <c r="Q232" s="31">
        <f>SUBTOTAL(9,$F$2:F232)</f>
        <v>195597.62475409833</v>
      </c>
      <c r="R232" s="31">
        <f>SUBTOTAL(9,$G$2:G232)</f>
        <v>202684</v>
      </c>
    </row>
    <row r="233" spans="1:18" ht="15.75" customHeight="1">
      <c r="A233" s="13" t="s">
        <v>21</v>
      </c>
      <c r="B233" s="144">
        <v>45535</v>
      </c>
      <c r="C233" s="158" t="s">
        <v>6033</v>
      </c>
      <c r="D233" s="138" t="s">
        <v>6031</v>
      </c>
      <c r="F233" s="14">
        <v>76</v>
      </c>
      <c r="G233" s="14"/>
      <c r="H233" s="14"/>
      <c r="I233" s="13"/>
      <c r="J233" s="13"/>
      <c r="N233" s="13" t="s">
        <v>688</v>
      </c>
      <c r="O233" s="151"/>
      <c r="P233" s="31">
        <f t="shared" si="3"/>
        <v>7010.3752459016687</v>
      </c>
      <c r="Q233" s="31">
        <f>SUBTOTAL(9,$F$2:F233)</f>
        <v>195673.62475409833</v>
      </c>
      <c r="R233" s="31">
        <f>SUBTOTAL(9,$G$2:G233)</f>
        <v>202684</v>
      </c>
    </row>
    <row r="234" spans="1:18" ht="15.75" customHeight="1">
      <c r="A234" s="13" t="s">
        <v>21</v>
      </c>
      <c r="B234" s="144">
        <v>45539</v>
      </c>
      <c r="C234" s="158" t="s">
        <v>6013</v>
      </c>
      <c r="D234" s="138"/>
      <c r="E234" s="155"/>
      <c r="F234" s="157">
        <v>1264</v>
      </c>
      <c r="G234" s="157"/>
      <c r="H234" s="12"/>
      <c r="I234" s="13" t="s">
        <v>91</v>
      </c>
      <c r="J234" s="521"/>
      <c r="K234" s="395" t="s">
        <v>576</v>
      </c>
      <c r="L234">
        <v>1924</v>
      </c>
      <c r="N234" s="13" t="s">
        <v>688</v>
      </c>
      <c r="O234" s="151"/>
      <c r="P234" s="31">
        <f t="shared" si="3"/>
        <v>5746.3752459016687</v>
      </c>
      <c r="Q234" s="31">
        <f>SUBTOTAL(9,$F$2:F234)</f>
        <v>196937.62475409833</v>
      </c>
      <c r="R234" s="31">
        <f>SUBTOTAL(9,$G$2:G234)</f>
        <v>202684</v>
      </c>
    </row>
    <row r="235" spans="1:18" ht="15.75" customHeight="1">
      <c r="A235" s="13" t="s">
        <v>21</v>
      </c>
      <c r="B235" s="62">
        <v>45550</v>
      </c>
      <c r="C235" s="111" t="s">
        <v>6046</v>
      </c>
      <c r="D235" s="111"/>
      <c r="F235" s="14">
        <v>83</v>
      </c>
      <c r="G235" s="14"/>
      <c r="H235" s="14"/>
      <c r="I235" s="13" t="s">
        <v>89</v>
      </c>
      <c r="J235" s="13"/>
      <c r="K235" t="s">
        <v>5855</v>
      </c>
      <c r="L235">
        <v>67577</v>
      </c>
      <c r="N235" s="13" t="s">
        <v>688</v>
      </c>
      <c r="O235" s="151"/>
      <c r="P235" s="31">
        <f t="shared" si="3"/>
        <v>5663.3752459016687</v>
      </c>
      <c r="Q235" s="31">
        <f>SUBTOTAL(9,$F$2:F235)</f>
        <v>197020.62475409833</v>
      </c>
      <c r="R235" s="31">
        <f>SUBTOTAL(9,$G$2:G235)</f>
        <v>202684</v>
      </c>
    </row>
    <row r="236" spans="1:18" ht="15.75" customHeight="1">
      <c r="A236" s="13" t="s">
        <v>21</v>
      </c>
      <c r="B236" s="144">
        <v>45555</v>
      </c>
      <c r="C236" s="111" t="s">
        <v>6076</v>
      </c>
      <c r="D236" s="111" t="s">
        <v>5799</v>
      </c>
      <c r="F236" s="14">
        <v>150</v>
      </c>
      <c r="G236" s="14"/>
      <c r="H236" s="14"/>
      <c r="I236" s="13" t="s">
        <v>91</v>
      </c>
      <c r="J236" s="13"/>
      <c r="N236" s="13" t="s">
        <v>688</v>
      </c>
      <c r="O236" s="151"/>
      <c r="P236" s="31">
        <f t="shared" si="3"/>
        <v>5513.3752459016687</v>
      </c>
      <c r="Q236" s="31">
        <f>SUBTOTAL(9,$F$2:F236)</f>
        <v>197170.62475409833</v>
      </c>
      <c r="R236" s="31">
        <f>SUBTOTAL(9,$G$2:G236)</f>
        <v>202684</v>
      </c>
    </row>
    <row r="237" spans="1:18" ht="15.75" customHeight="1">
      <c r="A237" s="13" t="s">
        <v>21</v>
      </c>
      <c r="B237" s="62">
        <v>45561</v>
      </c>
      <c r="C237" s="111" t="s">
        <v>6056</v>
      </c>
      <c r="D237" s="111"/>
      <c r="E237" s="521"/>
      <c r="F237" s="14">
        <v>1700</v>
      </c>
      <c r="G237" s="14"/>
      <c r="H237" s="14"/>
      <c r="I237" s="13" t="s">
        <v>91</v>
      </c>
      <c r="J237" s="13"/>
      <c r="K237" t="s">
        <v>5984</v>
      </c>
      <c r="L237">
        <v>172</v>
      </c>
      <c r="N237" s="13" t="s">
        <v>688</v>
      </c>
      <c r="O237" s="151"/>
      <c r="P237" s="31">
        <f t="shared" si="3"/>
        <v>3813.3752459016687</v>
      </c>
      <c r="Q237" s="31">
        <f>SUBTOTAL(9,$F$2:F237)</f>
        <v>198870.62475409833</v>
      </c>
      <c r="R237" s="31">
        <f>SUBTOTAL(9,$G$2:G237)</f>
        <v>202684</v>
      </c>
    </row>
    <row r="238" spans="1:18" ht="15.75" customHeight="1">
      <c r="A238" s="13" t="s">
        <v>21</v>
      </c>
      <c r="B238" s="144">
        <v>45573</v>
      </c>
      <c r="C238" s="158" t="s">
        <v>6066</v>
      </c>
      <c r="D238" s="138" t="s">
        <v>6070</v>
      </c>
      <c r="E238" s="155"/>
      <c r="F238" s="157">
        <v>967</v>
      </c>
      <c r="G238" s="14"/>
      <c r="H238" s="14"/>
      <c r="I238" s="13" t="s">
        <v>91</v>
      </c>
      <c r="J238" s="13"/>
      <c r="N238" s="13" t="s">
        <v>688</v>
      </c>
      <c r="O238" s="151"/>
      <c r="P238" s="31">
        <f t="shared" si="3"/>
        <v>2846.3752459016687</v>
      </c>
      <c r="Q238" s="31">
        <f>SUBTOTAL(9,$F$2:F238)</f>
        <v>199837.62475409833</v>
      </c>
      <c r="R238" s="31">
        <f>SUBTOTAL(9,$G$2:G238)</f>
        <v>202684</v>
      </c>
    </row>
    <row r="239" spans="1:18" ht="15.75" customHeight="1">
      <c r="A239" s="13" t="s">
        <v>21</v>
      </c>
      <c r="B239" s="144">
        <v>45573</v>
      </c>
      <c r="C239" s="158" t="s">
        <v>6067</v>
      </c>
      <c r="D239" s="138" t="s">
        <v>6031</v>
      </c>
      <c r="E239" s="155"/>
      <c r="F239" s="157">
        <v>69</v>
      </c>
      <c r="G239" s="14"/>
      <c r="H239" s="14"/>
      <c r="I239" s="13" t="s">
        <v>91</v>
      </c>
      <c r="J239" s="13"/>
      <c r="N239" s="13" t="s">
        <v>688</v>
      </c>
      <c r="O239" s="151"/>
      <c r="P239" s="31">
        <f t="shared" si="3"/>
        <v>2777.3752459016687</v>
      </c>
      <c r="Q239" s="31">
        <f>SUBTOTAL(9,$F$2:F239)</f>
        <v>199906.62475409833</v>
      </c>
      <c r="R239" s="31">
        <f>SUBTOTAL(9,$G$2:G239)</f>
        <v>202684</v>
      </c>
    </row>
    <row r="240" spans="1:18" ht="15.75" customHeight="1">
      <c r="A240" s="13" t="s">
        <v>21</v>
      </c>
      <c r="B240" s="62">
        <v>45578</v>
      </c>
      <c r="C240" s="111" t="s">
        <v>705</v>
      </c>
      <c r="D240" s="111"/>
      <c r="F240" s="14">
        <v>12.9</v>
      </c>
      <c r="G240" s="14"/>
      <c r="H240" s="14"/>
      <c r="I240" s="13" t="s">
        <v>89</v>
      </c>
      <c r="J240" s="13"/>
      <c r="K240" t="s">
        <v>1066</v>
      </c>
      <c r="L240">
        <v>22331052562</v>
      </c>
      <c r="N240" s="13" t="s">
        <v>688</v>
      </c>
      <c r="O240" s="151"/>
      <c r="P240" s="31">
        <f t="shared" si="3"/>
        <v>2764.4752459016745</v>
      </c>
      <c r="Q240" s="31">
        <f>SUBTOTAL(9,$F$2:F240)</f>
        <v>199919.52475409833</v>
      </c>
      <c r="R240" s="31">
        <f>SUBTOTAL(9,$G$2:G240)</f>
        <v>202684</v>
      </c>
    </row>
    <row r="241" spans="1:18" ht="15.75" customHeight="1">
      <c r="A241" s="13" t="s">
        <v>21</v>
      </c>
      <c r="B241" s="62">
        <v>45579</v>
      </c>
      <c r="C241" s="111" t="s">
        <v>1091</v>
      </c>
      <c r="D241" s="111"/>
      <c r="F241" s="14">
        <v>26.9</v>
      </c>
      <c r="G241" s="14"/>
      <c r="H241" s="14"/>
      <c r="I241" s="13" t="s">
        <v>89</v>
      </c>
      <c r="J241" s="13"/>
      <c r="K241" t="s">
        <v>1066</v>
      </c>
      <c r="L241">
        <v>22332046772</v>
      </c>
      <c r="N241" s="13" t="s">
        <v>688</v>
      </c>
      <c r="O241" s="151"/>
      <c r="P241" s="31">
        <f t="shared" si="3"/>
        <v>2737.5752459016803</v>
      </c>
      <c r="Q241" s="31">
        <f>SUBTOTAL(9,$F$2:F241)</f>
        <v>199946.42475409832</v>
      </c>
      <c r="R241" s="31">
        <f>SUBTOTAL(9,$G$2:G241)</f>
        <v>202684</v>
      </c>
    </row>
    <row r="242" spans="1:18" ht="15.75" customHeight="1">
      <c r="A242" s="13" t="s">
        <v>21</v>
      </c>
      <c r="B242" s="62">
        <v>45580</v>
      </c>
      <c r="C242" s="111" t="s">
        <v>705</v>
      </c>
      <c r="D242" s="111"/>
      <c r="F242" s="14">
        <v>63.7</v>
      </c>
      <c r="G242" s="14"/>
      <c r="H242" s="14"/>
      <c r="I242" s="13" t="s">
        <v>89</v>
      </c>
      <c r="J242" s="13"/>
      <c r="K242" t="s">
        <v>1066</v>
      </c>
      <c r="L242">
        <v>22332046767</v>
      </c>
      <c r="N242" s="13" t="s">
        <v>688</v>
      </c>
      <c r="O242" s="151"/>
      <c r="P242" s="31">
        <f t="shared" si="3"/>
        <v>2673.8752459016687</v>
      </c>
      <c r="Q242" s="31">
        <f>SUBTOTAL(9,$F$2:F242)</f>
        <v>200010.12475409833</v>
      </c>
      <c r="R242" s="31">
        <f>SUBTOTAL(9,$G$2:G242)</f>
        <v>202684</v>
      </c>
    </row>
    <row r="243" spans="1:18" ht="15.75" customHeight="1">
      <c r="A243" s="13" t="s">
        <v>21</v>
      </c>
      <c r="B243" s="62">
        <v>45593</v>
      </c>
      <c r="C243" s="111" t="s">
        <v>6102</v>
      </c>
      <c r="D243" s="111"/>
      <c r="F243" s="14">
        <v>34.9</v>
      </c>
      <c r="G243" s="14"/>
      <c r="H243" s="14"/>
      <c r="I243" s="13" t="s">
        <v>89</v>
      </c>
      <c r="J243" s="13"/>
      <c r="K243" t="s">
        <v>1301</v>
      </c>
      <c r="L243">
        <v>10205089397</v>
      </c>
      <c r="N243" s="13" t="s">
        <v>688</v>
      </c>
      <c r="O243" s="151"/>
      <c r="P243" s="31">
        <f t="shared" si="3"/>
        <v>2638.9752459016745</v>
      </c>
      <c r="Q243" s="31">
        <f>SUBTOTAL(9,$F$2:F243)</f>
        <v>200045.02475409833</v>
      </c>
      <c r="R243" s="31">
        <f>SUBTOTAL(9,$G$2:G243)</f>
        <v>202684</v>
      </c>
    </row>
    <row r="244" spans="1:18" ht="15.75" customHeight="1">
      <c r="A244" s="13" t="s">
        <v>21</v>
      </c>
      <c r="B244" s="62">
        <v>45594</v>
      </c>
      <c r="C244" s="111" t="s">
        <v>705</v>
      </c>
      <c r="D244" s="111"/>
      <c r="F244" s="14">
        <v>116.8</v>
      </c>
      <c r="G244" s="14"/>
      <c r="H244" s="14"/>
      <c r="I244" s="13"/>
      <c r="J244" s="13"/>
      <c r="K244" t="s">
        <v>1066</v>
      </c>
      <c r="L244">
        <v>22301457139</v>
      </c>
      <c r="N244" s="13" t="s">
        <v>688</v>
      </c>
      <c r="O244" s="151"/>
      <c r="P244" s="31">
        <f t="shared" si="3"/>
        <v>2522.1752459016861</v>
      </c>
      <c r="Q244" s="31">
        <f>SUBTOTAL(9,$F$2:F244)</f>
        <v>200161.82475409831</v>
      </c>
      <c r="R244" s="31">
        <f>SUBTOTAL(9,$G$2:G244)</f>
        <v>202684</v>
      </c>
    </row>
    <row r="245" spans="1:18" ht="15.75" customHeight="1">
      <c r="A245" s="13" t="s">
        <v>21</v>
      </c>
      <c r="B245" s="62">
        <v>45599</v>
      </c>
      <c r="C245" s="111" t="s">
        <v>1817</v>
      </c>
      <c r="D245" s="111" t="s">
        <v>5799</v>
      </c>
      <c r="F245" s="14">
        <v>250</v>
      </c>
      <c r="G245" s="14"/>
      <c r="H245" s="14"/>
      <c r="I245" s="13" t="s">
        <v>91</v>
      </c>
      <c r="J245" s="13"/>
      <c r="N245" s="13" t="s">
        <v>688</v>
      </c>
      <c r="O245" s="151"/>
      <c r="P245" s="31">
        <f t="shared" si="3"/>
        <v>2272.1752459016861</v>
      </c>
      <c r="Q245" s="31">
        <f>SUBTOTAL(9,$F$2:F245)</f>
        <v>200411.82475409831</v>
      </c>
      <c r="R245" s="31">
        <f>SUBTOTAL(9,$G$2:G245)</f>
        <v>202684</v>
      </c>
    </row>
    <row r="246" spans="1:18" ht="15.75" customHeight="1">
      <c r="A246" s="13" t="s">
        <v>21</v>
      </c>
      <c r="B246" s="62">
        <v>45600</v>
      </c>
      <c r="C246" s="111" t="s">
        <v>6109</v>
      </c>
      <c r="D246" s="111" t="s">
        <v>6110</v>
      </c>
      <c r="F246" s="14">
        <v>905</v>
      </c>
      <c r="G246" s="14"/>
      <c r="H246" s="14"/>
      <c r="I246" s="13" t="s">
        <v>91</v>
      </c>
      <c r="J246" s="13"/>
      <c r="N246" s="13" t="s">
        <v>688</v>
      </c>
      <c r="O246" s="151"/>
      <c r="P246" s="31">
        <f t="shared" si="3"/>
        <v>1367.1752459016861</v>
      </c>
      <c r="Q246" s="31">
        <f>SUBTOTAL(9,$F$2:F246)</f>
        <v>201316.82475409831</v>
      </c>
      <c r="R246" s="31">
        <f>SUBTOTAL(9,$G$2:G246)</f>
        <v>202684</v>
      </c>
    </row>
    <row r="247" spans="1:18" ht="15.75" customHeight="1">
      <c r="A247" s="13" t="s">
        <v>21</v>
      </c>
      <c r="B247" s="62">
        <v>45600</v>
      </c>
      <c r="C247" s="158" t="s">
        <v>6111</v>
      </c>
      <c r="D247" s="111" t="s">
        <v>6112</v>
      </c>
      <c r="F247" s="14">
        <v>66</v>
      </c>
      <c r="G247" s="14"/>
      <c r="H247" s="14"/>
      <c r="I247" s="13" t="s">
        <v>91</v>
      </c>
      <c r="J247" s="13"/>
      <c r="N247" s="13" t="s">
        <v>688</v>
      </c>
      <c r="O247" s="151"/>
      <c r="P247" s="31">
        <f t="shared" si="3"/>
        <v>1301.1752459016861</v>
      </c>
      <c r="Q247" s="31">
        <f>SUBTOTAL(9,$F$2:F247)</f>
        <v>201382.82475409831</v>
      </c>
      <c r="R247" s="31">
        <f>SUBTOTAL(9,$G$2:G247)</f>
        <v>202684</v>
      </c>
    </row>
    <row r="248" spans="1:18" ht="15.75" customHeight="1">
      <c r="A248" s="13" t="s">
        <v>21</v>
      </c>
      <c r="B248" s="62">
        <v>45613</v>
      </c>
      <c r="C248" s="111" t="s">
        <v>6136</v>
      </c>
      <c r="D248" s="111" t="s">
        <v>6139</v>
      </c>
      <c r="F248" s="14">
        <v>3400</v>
      </c>
      <c r="G248" s="14"/>
      <c r="H248" s="14"/>
      <c r="I248" s="13" t="s">
        <v>91</v>
      </c>
      <c r="J248" s="13"/>
      <c r="K248" t="s">
        <v>5984</v>
      </c>
      <c r="L248">
        <v>188</v>
      </c>
      <c r="N248" s="13" t="s">
        <v>688</v>
      </c>
      <c r="O248" s="151">
        <v>45613</v>
      </c>
      <c r="P248" s="31">
        <f t="shared" si="3"/>
        <v>-2098.8247540983139</v>
      </c>
      <c r="Q248" s="31">
        <f>SUBTOTAL(9,$F$2:F248)</f>
        <v>204782.82475409831</v>
      </c>
      <c r="R248" s="31">
        <f>SUBTOTAL(9,$G$2:G248)</f>
        <v>202684</v>
      </c>
    </row>
    <row r="249" spans="1:18" ht="15.75" customHeight="1">
      <c r="A249" s="13" t="s">
        <v>21</v>
      </c>
      <c r="B249" s="62">
        <v>45614</v>
      </c>
      <c r="C249" s="111" t="s">
        <v>1040</v>
      </c>
      <c r="D249" s="111"/>
      <c r="F249" s="14"/>
      <c r="G249" s="14">
        <v>25000</v>
      </c>
      <c r="H249" s="14"/>
      <c r="I249" s="13"/>
      <c r="J249" s="13"/>
      <c r="N249" s="13" t="s">
        <v>688</v>
      </c>
      <c r="O249" s="151"/>
      <c r="P249" s="31">
        <f t="shared" si="3"/>
        <v>22901.175245901686</v>
      </c>
      <c r="Q249" s="31">
        <f>SUBTOTAL(9,$F$2:F249)</f>
        <v>204782.82475409831</v>
      </c>
      <c r="R249" s="31">
        <f>SUBTOTAL(9,$G$2:G249)</f>
        <v>227684</v>
      </c>
    </row>
    <row r="250" spans="1:18" ht="15.75" customHeight="1">
      <c r="A250" s="13" t="s">
        <v>21</v>
      </c>
      <c r="B250" s="62">
        <v>45630</v>
      </c>
      <c r="C250" s="111" t="s">
        <v>6157</v>
      </c>
      <c r="D250" s="111" t="s">
        <v>6159</v>
      </c>
      <c r="F250" s="14">
        <v>756</v>
      </c>
      <c r="G250" s="14"/>
      <c r="H250" s="14"/>
      <c r="I250" s="13" t="s">
        <v>91</v>
      </c>
      <c r="J250" s="13"/>
      <c r="N250" s="13" t="s">
        <v>688</v>
      </c>
      <c r="O250" s="151"/>
      <c r="P250" s="31">
        <f t="shared" si="3"/>
        <v>22145.175245901686</v>
      </c>
      <c r="Q250" s="31">
        <f>SUBTOTAL(9,$F$2:F250)</f>
        <v>205538.82475409831</v>
      </c>
      <c r="R250" s="31">
        <f>SUBTOTAL(9,$G$2:G250)</f>
        <v>227684</v>
      </c>
    </row>
    <row r="251" spans="1:18" ht="15.75" customHeight="1">
      <c r="A251" s="13" t="s">
        <v>21</v>
      </c>
      <c r="B251" s="62">
        <v>45630</v>
      </c>
      <c r="C251" s="158" t="s">
        <v>6158</v>
      </c>
      <c r="D251" s="111" t="s">
        <v>6112</v>
      </c>
      <c r="F251" s="14">
        <v>55</v>
      </c>
      <c r="G251" s="14"/>
      <c r="H251" s="14"/>
      <c r="I251" s="13" t="s">
        <v>91</v>
      </c>
      <c r="J251" s="13"/>
      <c r="N251" s="13" t="s">
        <v>688</v>
      </c>
      <c r="O251" s="151"/>
      <c r="P251" s="31">
        <f t="shared" si="3"/>
        <v>22090.175245901686</v>
      </c>
      <c r="Q251" s="31">
        <f>SUBTOTAL(9,$F$2:F251)</f>
        <v>205593.82475409831</v>
      </c>
      <c r="R251" s="31">
        <f>SUBTOTAL(9,$G$2:G251)</f>
        <v>227684</v>
      </c>
    </row>
    <row r="252" spans="1:18" ht="15.75" customHeight="1">
      <c r="A252" s="13" t="s">
        <v>21</v>
      </c>
      <c r="B252" s="62">
        <v>45631</v>
      </c>
      <c r="C252" s="111" t="s">
        <v>6176</v>
      </c>
      <c r="D252" s="111"/>
      <c r="F252" s="14">
        <v>5791.5</v>
      </c>
      <c r="G252" s="14"/>
      <c r="H252" s="14"/>
      <c r="I252" s="13" t="s">
        <v>91</v>
      </c>
      <c r="J252" s="13"/>
      <c r="K252" t="s">
        <v>62</v>
      </c>
      <c r="N252" s="13" t="s">
        <v>688</v>
      </c>
      <c r="O252" s="151"/>
      <c r="P252" s="31">
        <f t="shared" si="3"/>
        <v>16298.675245901686</v>
      </c>
      <c r="Q252" s="31">
        <f>SUBTOTAL(9,$F$2:F252)</f>
        <v>211385.32475409831</v>
      </c>
      <c r="R252" s="31">
        <f>SUBTOTAL(9,$G$2:G252)</f>
        <v>227684</v>
      </c>
    </row>
    <row r="253" spans="1:18" ht="15.75" customHeight="1">
      <c r="A253" s="13" t="s">
        <v>21</v>
      </c>
      <c r="B253" s="62">
        <v>45651</v>
      </c>
      <c r="C253" s="111" t="s">
        <v>705</v>
      </c>
      <c r="D253" s="111"/>
      <c r="F253" s="14">
        <v>130.5</v>
      </c>
      <c r="G253" s="14"/>
      <c r="H253" s="14"/>
      <c r="I253" s="13" t="s">
        <v>89</v>
      </c>
      <c r="J253" s="13"/>
      <c r="K253" t="s">
        <v>1066</v>
      </c>
      <c r="L253">
        <v>22301470924</v>
      </c>
      <c r="N253" s="13" t="s">
        <v>688</v>
      </c>
      <c r="O253" s="151"/>
      <c r="P253" s="31">
        <f t="shared" si="3"/>
        <v>16168.175245901686</v>
      </c>
      <c r="Q253" s="31">
        <f>SUBTOTAL(9,$F$2:F253)</f>
        <v>211515.82475409831</v>
      </c>
      <c r="R253" s="31">
        <f>SUBTOTAL(9,$G$2:G253)</f>
        <v>227684</v>
      </c>
    </row>
    <row r="254" spans="1:18" ht="15.75" customHeight="1">
      <c r="A254" s="13" t="s">
        <v>21</v>
      </c>
      <c r="B254" s="62">
        <v>45662</v>
      </c>
      <c r="C254" s="111" t="s">
        <v>6210</v>
      </c>
      <c r="D254" s="111" t="s">
        <v>6211</v>
      </c>
      <c r="F254" s="14">
        <v>686</v>
      </c>
      <c r="G254" s="14"/>
      <c r="H254" s="14"/>
      <c r="I254" s="13" t="s">
        <v>91</v>
      </c>
      <c r="J254" s="13"/>
      <c r="N254" s="13" t="s">
        <v>688</v>
      </c>
      <c r="O254" s="151"/>
      <c r="P254" s="31">
        <f t="shared" si="3"/>
        <v>15482.175245901686</v>
      </c>
      <c r="Q254" s="31">
        <f>SUBTOTAL(9,$F$2:F254)</f>
        <v>212201.82475409831</v>
      </c>
      <c r="R254" s="31">
        <f>SUBTOTAL(9,$G$2:G254)</f>
        <v>227684</v>
      </c>
    </row>
    <row r="255" spans="1:18" ht="15.75" customHeight="1">
      <c r="A255" s="13" t="s">
        <v>21</v>
      </c>
      <c r="B255" s="62">
        <v>45662</v>
      </c>
      <c r="C255" s="111" t="s">
        <v>6212</v>
      </c>
      <c r="D255" s="111" t="s">
        <v>6031</v>
      </c>
      <c r="F255" s="14">
        <v>49</v>
      </c>
      <c r="G255" s="14"/>
      <c r="H255" s="14"/>
      <c r="I255" s="13" t="s">
        <v>91</v>
      </c>
      <c r="J255" s="13"/>
      <c r="N255" s="13" t="s">
        <v>688</v>
      </c>
      <c r="O255" s="151"/>
      <c r="P255" s="31">
        <f t="shared" si="3"/>
        <v>15433.175245901686</v>
      </c>
      <c r="Q255" s="31">
        <f>SUBTOTAL(9,$F$2:F255)</f>
        <v>212250.82475409831</v>
      </c>
      <c r="R255" s="31">
        <f>SUBTOTAL(9,$G$2:G255)</f>
        <v>227684</v>
      </c>
    </row>
    <row r="256" spans="1:18" ht="15.75" customHeight="1">
      <c r="A256" s="13" t="s">
        <v>21</v>
      </c>
      <c r="B256" s="62">
        <v>45663</v>
      </c>
      <c r="C256" s="111" t="s">
        <v>6236</v>
      </c>
      <c r="D256" s="111"/>
      <c r="F256" s="14">
        <v>94.05</v>
      </c>
      <c r="G256" s="14"/>
      <c r="H256" s="14"/>
      <c r="I256" s="13" t="s">
        <v>89</v>
      </c>
      <c r="J256" s="13"/>
      <c r="K256" t="s">
        <v>6237</v>
      </c>
      <c r="L256">
        <v>79615</v>
      </c>
      <c r="N256" s="13" t="s">
        <v>688</v>
      </c>
      <c r="O256" s="151"/>
      <c r="P256" s="31">
        <f t="shared" si="3"/>
        <v>15339.125245901698</v>
      </c>
      <c r="Q256" s="31">
        <f>SUBTOTAL(9,$F$2:F256)</f>
        <v>212344.8747540983</v>
      </c>
      <c r="R256" s="31">
        <f>SUBTOTAL(9,$G$2:G256)</f>
        <v>227684</v>
      </c>
    </row>
    <row r="257" spans="1:18" ht="15.75" customHeight="1">
      <c r="A257" s="13" t="s">
        <v>21</v>
      </c>
      <c r="B257" s="62">
        <v>45664</v>
      </c>
      <c r="C257" s="111" t="s">
        <v>6239</v>
      </c>
      <c r="D257" s="111"/>
      <c r="F257" s="14">
        <v>3400</v>
      </c>
      <c r="G257" s="14"/>
      <c r="H257" s="14"/>
      <c r="I257" s="13" t="s">
        <v>91</v>
      </c>
      <c r="J257" s="13"/>
      <c r="K257" t="s">
        <v>6240</v>
      </c>
      <c r="N257" s="13" t="s">
        <v>688</v>
      </c>
      <c r="O257" s="151"/>
      <c r="P257" s="31">
        <f t="shared" si="3"/>
        <v>11939.125245901698</v>
      </c>
      <c r="Q257" s="31">
        <f>SUBTOTAL(9,$F$2:F257)</f>
        <v>215744.8747540983</v>
      </c>
      <c r="R257" s="31">
        <f>SUBTOTAL(9,$G$2:G257)</f>
        <v>227684</v>
      </c>
    </row>
    <row r="258" spans="1:18" ht="15.75" customHeight="1">
      <c r="A258" s="13" t="s">
        <v>21</v>
      </c>
      <c r="B258" s="62">
        <v>45664</v>
      </c>
      <c r="C258" s="111" t="s">
        <v>6245</v>
      </c>
      <c r="D258" s="111"/>
      <c r="F258" s="14">
        <v>3717</v>
      </c>
      <c r="G258" s="14"/>
      <c r="H258" s="14"/>
      <c r="I258" s="13" t="s">
        <v>91</v>
      </c>
      <c r="J258" s="13"/>
      <c r="K258" t="s">
        <v>6246</v>
      </c>
      <c r="L258">
        <v>1314</v>
      </c>
      <c r="N258" s="13" t="s">
        <v>688</v>
      </c>
      <c r="O258" s="151"/>
      <c r="P258" s="31">
        <f t="shared" ref="P258:P316" si="4">R258-Q258</f>
        <v>8222.1252459016978</v>
      </c>
      <c r="Q258" s="31">
        <f>SUBTOTAL(9,$F$2:F258)</f>
        <v>219461.8747540983</v>
      </c>
      <c r="R258" s="31">
        <f>SUBTOTAL(9,$G$2:G258)</f>
        <v>227684</v>
      </c>
    </row>
    <row r="259" spans="1:18" ht="15.75" customHeight="1">
      <c r="A259" s="13" t="s">
        <v>21</v>
      </c>
      <c r="B259" s="62">
        <v>45683</v>
      </c>
      <c r="C259" s="111" t="s">
        <v>705</v>
      </c>
      <c r="D259" s="111"/>
      <c r="F259" s="14">
        <v>44.4</v>
      </c>
      <c r="G259" s="14"/>
      <c r="H259" s="14"/>
      <c r="I259" s="13" t="s">
        <v>91</v>
      </c>
      <c r="J259" s="13"/>
      <c r="K259" t="s">
        <v>1066</v>
      </c>
      <c r="L259">
        <v>22301479472</v>
      </c>
      <c r="N259" s="13" t="s">
        <v>688</v>
      </c>
      <c r="O259" s="151"/>
      <c r="P259" s="31">
        <f t="shared" si="4"/>
        <v>8177.7252459017036</v>
      </c>
      <c r="Q259" s="31">
        <f>SUBTOTAL(9,$F$2:F259)</f>
        <v>219506.2747540983</v>
      </c>
      <c r="R259" s="31">
        <f>SUBTOTAL(9,$G$2:G259)</f>
        <v>227684</v>
      </c>
    </row>
    <row r="260" spans="1:18" ht="15.75" customHeight="1">
      <c r="A260" s="13" t="s">
        <v>21</v>
      </c>
      <c r="B260" s="62">
        <v>45693</v>
      </c>
      <c r="C260" s="111" t="s">
        <v>6280</v>
      </c>
      <c r="D260" s="111" t="s">
        <v>5799</v>
      </c>
      <c r="F260" s="14">
        <v>550</v>
      </c>
      <c r="G260" s="14"/>
      <c r="H260" s="14"/>
      <c r="I260" s="13" t="s">
        <v>91</v>
      </c>
      <c r="J260" s="13"/>
      <c r="N260" s="13" t="s">
        <v>688</v>
      </c>
      <c r="O260" s="151"/>
      <c r="P260" s="31">
        <f t="shared" si="4"/>
        <v>7627.7252459017036</v>
      </c>
      <c r="Q260" s="31">
        <f>SUBTOTAL(9,$F$2:F260)</f>
        <v>220056.2747540983</v>
      </c>
      <c r="R260" s="31">
        <f>SUBTOTAL(9,$G$2:G260)</f>
        <v>227684</v>
      </c>
    </row>
    <row r="261" spans="1:18" ht="15.75" customHeight="1">
      <c r="A261" s="13" t="s">
        <v>21</v>
      </c>
      <c r="B261" s="62">
        <v>45694</v>
      </c>
      <c r="C261" s="111" t="s">
        <v>6268</v>
      </c>
      <c r="D261" s="111" t="s">
        <v>6269</v>
      </c>
      <c r="F261" s="14">
        <v>1732</v>
      </c>
      <c r="G261" s="14"/>
      <c r="H261" s="14"/>
      <c r="I261" s="13" t="s">
        <v>91</v>
      </c>
      <c r="J261" s="13"/>
      <c r="N261" s="13" t="s">
        <v>688</v>
      </c>
      <c r="O261" s="151"/>
      <c r="P261" s="31">
        <f t="shared" si="4"/>
        <v>5895.7252459017036</v>
      </c>
      <c r="Q261" s="31">
        <f>SUBTOTAL(9,$F$2:F261)</f>
        <v>221788.2747540983</v>
      </c>
      <c r="R261" s="31">
        <f>SUBTOTAL(9,$G$2:G261)</f>
        <v>227684</v>
      </c>
    </row>
    <row r="262" spans="1:18" ht="15.75" customHeight="1">
      <c r="A262" s="13" t="s">
        <v>21</v>
      </c>
      <c r="B262" s="62">
        <v>45694</v>
      </c>
      <c r="C262" s="111" t="s">
        <v>6270</v>
      </c>
      <c r="D262" s="111" t="s">
        <v>6031</v>
      </c>
      <c r="F262" s="14">
        <v>126</v>
      </c>
      <c r="G262" s="14"/>
      <c r="H262" s="14"/>
      <c r="I262" s="13" t="s">
        <v>91</v>
      </c>
      <c r="J262" s="13"/>
      <c r="N262" s="13" t="s">
        <v>688</v>
      </c>
      <c r="O262" s="151"/>
      <c r="P262" s="31">
        <f t="shared" si="4"/>
        <v>5769.7252459017036</v>
      </c>
      <c r="Q262" s="31">
        <f>SUBTOTAL(9,$F$2:F262)</f>
        <v>221914.2747540983</v>
      </c>
      <c r="R262" s="31">
        <f>SUBTOTAL(9,$G$2:G262)</f>
        <v>227684</v>
      </c>
    </row>
    <row r="263" spans="1:18" ht="15.75" customHeight="1">
      <c r="A263" s="13" t="s">
        <v>21</v>
      </c>
      <c r="B263" s="62">
        <v>45697</v>
      </c>
      <c r="C263" s="111" t="s">
        <v>6259</v>
      </c>
      <c r="D263" s="111"/>
      <c r="F263" s="14">
        <v>1700</v>
      </c>
      <c r="G263" s="14"/>
      <c r="H263" s="14"/>
      <c r="I263" s="13" t="s">
        <v>91</v>
      </c>
      <c r="J263" s="13"/>
      <c r="K263" t="s">
        <v>5984</v>
      </c>
      <c r="L263">
        <v>215</v>
      </c>
      <c r="N263" s="13" t="s">
        <v>688</v>
      </c>
      <c r="O263" s="151"/>
      <c r="P263" s="31">
        <f t="shared" si="4"/>
        <v>4069.7252459017036</v>
      </c>
      <c r="Q263" s="31">
        <f>SUBTOTAL(9,$F$2:F263)</f>
        <v>223614.2747540983</v>
      </c>
      <c r="R263" s="31">
        <f>SUBTOTAL(9,$G$2:G263)</f>
        <v>227684</v>
      </c>
    </row>
    <row r="264" spans="1:18" ht="15.75" customHeight="1">
      <c r="A264" s="13" t="s">
        <v>21</v>
      </c>
      <c r="B264" s="62">
        <v>45699</v>
      </c>
      <c r="C264" s="111" t="s">
        <v>6295</v>
      </c>
      <c r="D264" s="111"/>
      <c r="F264" s="14">
        <v>350</v>
      </c>
      <c r="G264" s="14"/>
      <c r="H264" s="14"/>
      <c r="I264" s="13" t="s">
        <v>89</v>
      </c>
      <c r="J264" s="13"/>
      <c r="K264" t="s">
        <v>6296</v>
      </c>
      <c r="L264">
        <v>255000201</v>
      </c>
      <c r="N264" s="13" t="s">
        <v>688</v>
      </c>
      <c r="O264" s="151"/>
      <c r="P264" s="31">
        <f t="shared" si="4"/>
        <v>3719.7252459017036</v>
      </c>
      <c r="Q264" s="31">
        <f>SUBTOTAL(9,$F$2:F264)</f>
        <v>223964.2747540983</v>
      </c>
      <c r="R264" s="31">
        <f>SUBTOTAL(9,$G$2:G264)</f>
        <v>227684</v>
      </c>
    </row>
    <row r="265" spans="1:18" ht="15.75" customHeight="1">
      <c r="A265" s="13" t="s">
        <v>21</v>
      </c>
      <c r="B265" s="62">
        <v>45705</v>
      </c>
      <c r="C265" s="111" t="s">
        <v>6301</v>
      </c>
      <c r="D265" s="111"/>
      <c r="F265" s="14">
        <v>1500</v>
      </c>
      <c r="G265" s="14"/>
      <c r="H265" s="14"/>
      <c r="I265" s="13" t="s">
        <v>89</v>
      </c>
      <c r="J265" s="13"/>
      <c r="K265" t="s">
        <v>6296</v>
      </c>
      <c r="N265" s="13" t="s">
        <v>688</v>
      </c>
      <c r="O265" s="151"/>
      <c r="P265" s="31">
        <f t="shared" si="4"/>
        <v>2219.7252459017036</v>
      </c>
      <c r="Q265" s="31">
        <f>SUBTOTAL(9,$F$2:F265)</f>
        <v>225464.2747540983</v>
      </c>
      <c r="R265" s="31">
        <f>SUBTOTAL(9,$G$2:G265)</f>
        <v>227684</v>
      </c>
    </row>
    <row r="266" spans="1:18" ht="15.75" customHeight="1">
      <c r="A266" s="13" t="s">
        <v>21</v>
      </c>
      <c r="B266" s="62">
        <v>45722</v>
      </c>
      <c r="C266" s="111" t="s">
        <v>6315</v>
      </c>
      <c r="D266" s="111" t="s">
        <v>6031</v>
      </c>
      <c r="F266" s="14">
        <v>370</v>
      </c>
      <c r="G266" s="14"/>
      <c r="H266" s="14"/>
      <c r="I266" s="13" t="s">
        <v>91</v>
      </c>
      <c r="J266" s="13"/>
      <c r="N266" s="13" t="s">
        <v>688</v>
      </c>
      <c r="O266" s="151"/>
      <c r="P266" s="31">
        <f t="shared" si="4"/>
        <v>1849.7252459017036</v>
      </c>
      <c r="Q266" s="31">
        <f>SUBTOTAL(9,$F$2:F266)</f>
        <v>225834.2747540983</v>
      </c>
      <c r="R266" s="31">
        <f>SUBTOTAL(9,$G$2:G266)</f>
        <v>227684</v>
      </c>
    </row>
    <row r="267" spans="1:18" ht="15.75" customHeight="1">
      <c r="A267" s="13" t="s">
        <v>21</v>
      </c>
      <c r="B267" s="62">
        <v>45722</v>
      </c>
      <c r="C267" s="111" t="s">
        <v>6319</v>
      </c>
      <c r="D267" s="111" t="s">
        <v>6031</v>
      </c>
      <c r="F267" s="14">
        <v>29</v>
      </c>
      <c r="G267" s="14"/>
      <c r="H267" s="14"/>
      <c r="I267" s="13" t="s">
        <v>91</v>
      </c>
      <c r="J267" s="13"/>
      <c r="N267" s="13" t="s">
        <v>688</v>
      </c>
      <c r="O267" s="151"/>
      <c r="P267" s="31">
        <f t="shared" si="4"/>
        <v>1820.7252459017036</v>
      </c>
      <c r="Q267" s="31">
        <f>SUBTOTAL(9,$F$2:F267)</f>
        <v>225863.2747540983</v>
      </c>
      <c r="R267" s="31">
        <f>SUBTOTAL(9,$G$2:G267)</f>
        <v>227684</v>
      </c>
    </row>
    <row r="268" spans="1:18" ht="15.75" customHeight="1">
      <c r="A268" s="13" t="s">
        <v>21</v>
      </c>
      <c r="B268" s="62">
        <v>45722</v>
      </c>
      <c r="C268" s="111" t="s">
        <v>6320</v>
      </c>
      <c r="D268" s="111" t="s">
        <v>6031</v>
      </c>
      <c r="F268" s="14">
        <v>71</v>
      </c>
      <c r="G268" s="14"/>
      <c r="H268" s="14"/>
      <c r="I268" s="13" t="s">
        <v>91</v>
      </c>
      <c r="J268" s="13"/>
      <c r="N268" s="13" t="s">
        <v>688</v>
      </c>
      <c r="O268" s="151"/>
      <c r="P268" s="31">
        <f t="shared" si="4"/>
        <v>1749.7252459017036</v>
      </c>
      <c r="Q268" s="31">
        <f>SUBTOTAL(9,$F$2:F268)</f>
        <v>225934.2747540983</v>
      </c>
      <c r="R268" s="31">
        <f>SUBTOTAL(9,$G$2:G268)</f>
        <v>227684</v>
      </c>
    </row>
    <row r="269" spans="1:18" ht="15.75" customHeight="1">
      <c r="A269" s="13" t="s">
        <v>21</v>
      </c>
      <c r="B269" s="62">
        <v>45722</v>
      </c>
      <c r="C269" s="111" t="s">
        <v>6321</v>
      </c>
      <c r="D269" s="111" t="s">
        <v>6031</v>
      </c>
      <c r="F269" s="14">
        <v>191</v>
      </c>
      <c r="G269" s="14"/>
      <c r="H269" s="14"/>
      <c r="I269" s="13" t="s">
        <v>91</v>
      </c>
      <c r="J269" s="13"/>
      <c r="N269" s="13" t="s">
        <v>688</v>
      </c>
      <c r="O269" s="151"/>
      <c r="P269" s="31">
        <f t="shared" si="4"/>
        <v>1558.7252459017036</v>
      </c>
      <c r="Q269" s="31">
        <f>SUBTOTAL(9,$F$2:F269)</f>
        <v>226125.2747540983</v>
      </c>
      <c r="R269" s="31">
        <f>SUBTOTAL(9,$G$2:G269)</f>
        <v>227684</v>
      </c>
    </row>
    <row r="270" spans="1:18" ht="15.75" customHeight="1">
      <c r="A270" s="13" t="s">
        <v>21</v>
      </c>
      <c r="B270" s="62">
        <v>45727</v>
      </c>
      <c r="C270" s="111" t="s">
        <v>6331</v>
      </c>
      <c r="D270" s="111"/>
      <c r="F270" s="14">
        <v>1700</v>
      </c>
      <c r="G270" s="14"/>
      <c r="H270" s="14"/>
      <c r="I270" s="13" t="s">
        <v>91</v>
      </c>
      <c r="J270" s="13"/>
      <c r="K270" t="s">
        <v>5984</v>
      </c>
      <c r="L270">
        <v>226</v>
      </c>
      <c r="N270" s="13" t="s">
        <v>688</v>
      </c>
      <c r="O270" s="151"/>
      <c r="P270" s="31">
        <f t="shared" si="4"/>
        <v>-141.2747540982964</v>
      </c>
      <c r="Q270" s="31">
        <f>SUBTOTAL(9,$F$2:F270)</f>
        <v>227825.2747540983</v>
      </c>
      <c r="R270" s="31">
        <f>SUBTOTAL(9,$G$2:G270)</f>
        <v>227684</v>
      </c>
    </row>
    <row r="271" spans="1:18" ht="15.75" customHeight="1">
      <c r="A271" s="13" t="s">
        <v>21</v>
      </c>
      <c r="B271" s="62">
        <v>45743</v>
      </c>
      <c r="C271" s="111" t="s">
        <v>1754</v>
      </c>
      <c r="D271" s="111"/>
      <c r="F271" s="14">
        <v>367</v>
      </c>
      <c r="G271" s="14"/>
      <c r="H271" s="14"/>
      <c r="I271" s="13" t="s">
        <v>89</v>
      </c>
      <c r="J271" s="13"/>
      <c r="K271" t="s">
        <v>459</v>
      </c>
      <c r="L271">
        <v>89893</v>
      </c>
      <c r="N271" s="13" t="s">
        <v>688</v>
      </c>
      <c r="O271" s="151"/>
      <c r="P271" s="31">
        <f t="shared" si="4"/>
        <v>-508.2747540982964</v>
      </c>
      <c r="Q271" s="31">
        <f>SUBTOTAL(9,$F$2:F271)</f>
        <v>228192.2747540983</v>
      </c>
      <c r="R271" s="31">
        <f>SUBTOTAL(9,$G$2:G271)</f>
        <v>227684</v>
      </c>
    </row>
    <row r="272" spans="1:18" ht="15.75" customHeight="1">
      <c r="A272" s="13" t="s">
        <v>21</v>
      </c>
      <c r="B272" s="62">
        <v>45754</v>
      </c>
      <c r="C272" s="179" t="s">
        <v>6358</v>
      </c>
      <c r="D272" s="111" t="s">
        <v>6031</v>
      </c>
      <c r="F272" s="14">
        <v>921</v>
      </c>
      <c r="G272" s="14"/>
      <c r="H272" s="14"/>
      <c r="I272" s="13" t="s">
        <v>91</v>
      </c>
      <c r="J272" s="13"/>
      <c r="N272" s="13" t="s">
        <v>688</v>
      </c>
      <c r="O272" s="151"/>
      <c r="P272" s="31">
        <f t="shared" si="4"/>
        <v>-1429.2747540982964</v>
      </c>
      <c r="Q272" s="31">
        <f>SUBTOTAL(9,$F$2:F272)</f>
        <v>229113.2747540983</v>
      </c>
      <c r="R272" s="31">
        <f>SUBTOTAL(9,$G$2:G272)</f>
        <v>227684</v>
      </c>
    </row>
    <row r="273" spans="1:18" ht="15.75" customHeight="1">
      <c r="A273" s="13" t="s">
        <v>21</v>
      </c>
      <c r="B273" s="62">
        <v>45755</v>
      </c>
      <c r="C273" s="111" t="s">
        <v>6364</v>
      </c>
      <c r="D273" s="111" t="s">
        <v>5799</v>
      </c>
      <c r="F273" s="14">
        <v>1000</v>
      </c>
      <c r="G273" s="14"/>
      <c r="H273" s="14"/>
      <c r="I273" s="13" t="s">
        <v>91</v>
      </c>
      <c r="J273" s="13"/>
      <c r="N273" s="13" t="s">
        <v>688</v>
      </c>
      <c r="O273" s="151"/>
      <c r="P273" s="31">
        <f t="shared" si="4"/>
        <v>-2429.2747540982964</v>
      </c>
      <c r="Q273" s="31">
        <f>SUBTOTAL(9,$F$2:F273)</f>
        <v>230113.2747540983</v>
      </c>
      <c r="R273" s="31">
        <f>SUBTOTAL(9,$G$2:G273)</f>
        <v>227684</v>
      </c>
    </row>
    <row r="274" spans="1:18" ht="15.75" customHeight="1">
      <c r="A274" s="13" t="s">
        <v>21</v>
      </c>
      <c r="B274" s="62">
        <v>45767</v>
      </c>
      <c r="C274" s="111" t="s">
        <v>5886</v>
      </c>
      <c r="D274" s="111"/>
      <c r="F274" s="14">
        <v>29.9</v>
      </c>
      <c r="G274" s="14"/>
      <c r="H274" s="14"/>
      <c r="I274" s="13" t="s">
        <v>89</v>
      </c>
      <c r="J274" s="13"/>
      <c r="K274" t="s">
        <v>1066</v>
      </c>
      <c r="L274">
        <v>22334097443</v>
      </c>
      <c r="N274" s="13" t="s">
        <v>688</v>
      </c>
      <c r="O274" s="151"/>
      <c r="P274" s="31">
        <f t="shared" si="4"/>
        <v>-2459.1747540982906</v>
      </c>
      <c r="Q274" s="31">
        <f>SUBTOTAL(9,$F$2:F274)</f>
        <v>230143.17475409829</v>
      </c>
      <c r="R274" s="31">
        <f>SUBTOTAL(9,$G$2:G274)</f>
        <v>227684</v>
      </c>
    </row>
    <row r="275" spans="1:18" ht="15.75" customHeight="1">
      <c r="A275" s="13" t="s">
        <v>21</v>
      </c>
      <c r="B275" s="62">
        <v>45768</v>
      </c>
      <c r="C275" s="111" t="s">
        <v>1134</v>
      </c>
      <c r="D275" s="111"/>
      <c r="F275" s="14">
        <v>140</v>
      </c>
      <c r="G275" s="14"/>
      <c r="H275" s="14"/>
      <c r="I275" s="13" t="s">
        <v>89</v>
      </c>
      <c r="J275" s="13"/>
      <c r="K275" t="s">
        <v>958</v>
      </c>
      <c r="L275">
        <v>6129</v>
      </c>
      <c r="N275" s="13" t="s">
        <v>688</v>
      </c>
      <c r="O275" s="151"/>
      <c r="P275" s="31">
        <f t="shared" si="4"/>
        <v>-2599.1747540982906</v>
      </c>
      <c r="Q275" s="31">
        <f>SUBTOTAL(9,$F$2:F275)</f>
        <v>230283.17475409829</v>
      </c>
      <c r="R275" s="31">
        <f>SUBTOTAL(9,$G$2:G275)</f>
        <v>227684</v>
      </c>
    </row>
    <row r="276" spans="1:18" ht="15.75" customHeight="1">
      <c r="A276" s="13" t="s">
        <v>21</v>
      </c>
      <c r="B276" s="62">
        <v>45776</v>
      </c>
      <c r="C276" s="111" t="s">
        <v>6102</v>
      </c>
      <c r="D276" s="111"/>
      <c r="F276" s="14">
        <v>1272</v>
      </c>
      <c r="G276" s="14"/>
      <c r="H276" s="14"/>
      <c r="I276" s="13" t="s">
        <v>89</v>
      </c>
      <c r="J276" s="13"/>
      <c r="K276" t="s">
        <v>1175</v>
      </c>
      <c r="L276">
        <v>1243</v>
      </c>
      <c r="N276" s="13" t="s">
        <v>688</v>
      </c>
      <c r="O276" s="151">
        <v>45751</v>
      </c>
      <c r="P276" s="31">
        <f t="shared" si="4"/>
        <v>-3871.1747540982906</v>
      </c>
      <c r="Q276" s="31">
        <f>SUBTOTAL(9,$F$2:F276)</f>
        <v>231555.17475409829</v>
      </c>
      <c r="R276" s="31">
        <f>SUBTOTAL(9,$G$2:G276)</f>
        <v>227684</v>
      </c>
    </row>
    <row r="277" spans="1:18" ht="15.75" customHeight="1">
      <c r="A277" s="13" t="s">
        <v>21</v>
      </c>
      <c r="B277" s="62">
        <v>45783</v>
      </c>
      <c r="C277" s="111" t="s">
        <v>1040</v>
      </c>
      <c r="D277" s="111"/>
      <c r="F277" s="526"/>
      <c r="G277" s="14">
        <v>25000</v>
      </c>
      <c r="H277" s="14"/>
      <c r="I277" s="13"/>
      <c r="J277" s="13"/>
      <c r="L277">
        <v>130279</v>
      </c>
      <c r="N277" s="13" t="s">
        <v>688</v>
      </c>
      <c r="O277" s="151"/>
      <c r="P277" s="31">
        <f t="shared" si="4"/>
        <v>21128.825245901709</v>
      </c>
      <c r="Q277" s="31">
        <f>SUBTOTAL(9,$F$2:F277)</f>
        <v>231555.17475409829</v>
      </c>
      <c r="R277" s="31">
        <f>SUBTOTAL(9,$G$2:G277)</f>
        <v>252684</v>
      </c>
    </row>
    <row r="278" spans="1:18" ht="15.75" customHeight="1">
      <c r="A278" s="13" t="s">
        <v>21</v>
      </c>
      <c r="B278" s="62">
        <v>45784</v>
      </c>
      <c r="C278" s="111" t="s">
        <v>6385</v>
      </c>
      <c r="D278" s="111"/>
      <c r="F278" s="526">
        <v>1700</v>
      </c>
      <c r="G278" s="14"/>
      <c r="H278" s="14"/>
      <c r="I278" s="13" t="s">
        <v>91</v>
      </c>
      <c r="J278" s="13"/>
      <c r="K278" t="s">
        <v>5984</v>
      </c>
      <c r="L278">
        <v>242</v>
      </c>
      <c r="N278" s="13" t="s">
        <v>688</v>
      </c>
      <c r="O278" s="151"/>
      <c r="P278" s="31">
        <f t="shared" si="4"/>
        <v>19428.825245901709</v>
      </c>
      <c r="Q278" s="31">
        <f>SUBTOTAL(9,$F$2:F278)</f>
        <v>233255.17475409829</v>
      </c>
      <c r="R278" s="31">
        <f>SUBTOTAL(9,$G$2:G278)</f>
        <v>252684</v>
      </c>
    </row>
    <row r="279" spans="1:18" ht="15.75" customHeight="1">
      <c r="A279" s="13" t="s">
        <v>21</v>
      </c>
      <c r="B279" s="62">
        <v>45788</v>
      </c>
      <c r="C279" s="111" t="s">
        <v>6467</v>
      </c>
      <c r="D279" s="111" t="s">
        <v>6031</v>
      </c>
      <c r="F279" s="526">
        <v>650</v>
      </c>
      <c r="G279" s="14"/>
      <c r="H279" s="14"/>
      <c r="I279" s="13" t="s">
        <v>91</v>
      </c>
      <c r="J279" s="13"/>
      <c r="N279" s="13" t="s">
        <v>688</v>
      </c>
      <c r="O279" s="151"/>
      <c r="P279" s="31">
        <f t="shared" si="4"/>
        <v>18778.825245901709</v>
      </c>
      <c r="Q279" s="31">
        <f>SUBTOTAL(9,$F$2:F279)</f>
        <v>233905.17475409829</v>
      </c>
      <c r="R279" s="31">
        <f>SUBTOTAL(9,$G$2:G279)</f>
        <v>252684</v>
      </c>
    </row>
    <row r="280" spans="1:18" ht="15.75" customHeight="1">
      <c r="A280" s="13" t="s">
        <v>21</v>
      </c>
      <c r="B280" s="62">
        <v>45795</v>
      </c>
      <c r="C280" s="111" t="s">
        <v>6414</v>
      </c>
      <c r="D280" s="111"/>
      <c r="F280" s="526">
        <v>5841</v>
      </c>
      <c r="G280" s="14"/>
      <c r="H280" s="14"/>
      <c r="I280" s="13" t="s">
        <v>91</v>
      </c>
      <c r="J280" s="13"/>
      <c r="K280" t="s">
        <v>62</v>
      </c>
      <c r="N280" s="13" t="s">
        <v>688</v>
      </c>
      <c r="O280" s="151"/>
      <c r="P280" s="31">
        <f t="shared" si="4"/>
        <v>12937.825245901709</v>
      </c>
      <c r="Q280" s="31">
        <f>SUBTOTAL(9,$F$2:F280)</f>
        <v>239746.17475409829</v>
      </c>
      <c r="R280" s="31">
        <f>SUBTOTAL(9,$G$2:G280)</f>
        <v>252684</v>
      </c>
    </row>
    <row r="281" spans="1:18" ht="15.75" customHeight="1">
      <c r="A281" s="13" t="s">
        <v>21</v>
      </c>
      <c r="B281" s="62">
        <v>45804</v>
      </c>
      <c r="C281" s="111" t="s">
        <v>6376</v>
      </c>
      <c r="D281" s="111"/>
      <c r="F281" s="526">
        <v>1700</v>
      </c>
      <c r="G281" s="14"/>
      <c r="H281" s="14"/>
      <c r="I281" s="13" t="s">
        <v>91</v>
      </c>
      <c r="J281" s="13"/>
      <c r="K281" t="s">
        <v>5984</v>
      </c>
      <c r="L281">
        <v>250</v>
      </c>
      <c r="N281" s="13" t="s">
        <v>688</v>
      </c>
      <c r="O281" s="151"/>
      <c r="P281" s="31">
        <f t="shared" si="4"/>
        <v>11237.825245901709</v>
      </c>
      <c r="Q281" s="31">
        <f>SUBTOTAL(9,$F$2:F281)</f>
        <v>241446.17475409829</v>
      </c>
      <c r="R281" s="31">
        <f>SUBTOTAL(9,$G$2:G281)</f>
        <v>252684</v>
      </c>
    </row>
    <row r="282" spans="1:18" ht="15.75" customHeight="1">
      <c r="A282" s="13" t="s">
        <v>21</v>
      </c>
      <c r="B282" s="62">
        <v>45818</v>
      </c>
      <c r="C282" s="111" t="s">
        <v>6449</v>
      </c>
      <c r="D282" s="111" t="s">
        <v>5799</v>
      </c>
      <c r="F282" s="526">
        <v>100</v>
      </c>
      <c r="G282" s="14"/>
      <c r="H282" s="14"/>
      <c r="I282" s="13" t="s">
        <v>91</v>
      </c>
      <c r="J282" s="13"/>
      <c r="N282" s="13" t="s">
        <v>688</v>
      </c>
      <c r="O282" s="151"/>
      <c r="P282" s="31">
        <f t="shared" si="4"/>
        <v>11137.825245901709</v>
      </c>
      <c r="Q282" s="31">
        <f>SUBTOTAL(9,$F$2:F282)</f>
        <v>241546.17475409829</v>
      </c>
      <c r="R282" s="31">
        <f>SUBTOTAL(9,$G$2:G282)</f>
        <v>252684</v>
      </c>
    </row>
    <row r="283" spans="1:18" ht="15.75" customHeight="1">
      <c r="A283" s="13" t="s">
        <v>21</v>
      </c>
      <c r="B283" s="62">
        <v>45818</v>
      </c>
      <c r="C283" s="111" t="s">
        <v>6450</v>
      </c>
      <c r="D283" s="111" t="s">
        <v>5799</v>
      </c>
      <c r="F283" s="526">
        <v>300</v>
      </c>
      <c r="G283" s="14"/>
      <c r="H283" s="14"/>
      <c r="I283" s="13" t="s">
        <v>91</v>
      </c>
      <c r="J283" s="13"/>
      <c r="N283" s="13" t="s">
        <v>688</v>
      </c>
      <c r="O283" s="151"/>
      <c r="P283" s="31">
        <f t="shared" si="4"/>
        <v>10837.825245901709</v>
      </c>
      <c r="Q283" s="31">
        <f>SUBTOTAL(9,$F$2:F283)</f>
        <v>241846.17475409829</v>
      </c>
      <c r="R283" s="31">
        <f>SUBTOTAL(9,$G$2:G283)</f>
        <v>252684</v>
      </c>
    </row>
    <row r="284" spans="1:18" ht="15.75" customHeight="1">
      <c r="A284" s="13" t="s">
        <v>21</v>
      </c>
      <c r="B284" s="62">
        <v>45818</v>
      </c>
      <c r="C284" s="111" t="s">
        <v>6468</v>
      </c>
      <c r="D284" s="111" t="s">
        <v>6031</v>
      </c>
      <c r="F284" s="526">
        <v>596</v>
      </c>
      <c r="G284" s="14"/>
      <c r="H284" s="14"/>
      <c r="I284" s="13" t="s">
        <v>91</v>
      </c>
      <c r="J284" s="13"/>
      <c r="N284" s="13" t="s">
        <v>688</v>
      </c>
      <c r="O284" s="151"/>
      <c r="P284" s="31">
        <f t="shared" si="4"/>
        <v>10241.825245901709</v>
      </c>
      <c r="Q284" s="31">
        <f>SUBTOTAL(9,$F$2:F284)</f>
        <v>242442.17475409829</v>
      </c>
      <c r="R284" s="31">
        <f>SUBTOTAL(9,$G$2:G284)</f>
        <v>252684</v>
      </c>
    </row>
    <row r="285" spans="1:18" ht="15" customHeight="1">
      <c r="A285" s="13" t="s">
        <v>21</v>
      </c>
      <c r="B285" s="62">
        <v>45818</v>
      </c>
      <c r="C285" s="111" t="s">
        <v>2628</v>
      </c>
      <c r="D285" s="111"/>
      <c r="F285" s="526">
        <v>435</v>
      </c>
      <c r="G285" s="14"/>
      <c r="H285" s="14"/>
      <c r="I285" s="13" t="s">
        <v>89</v>
      </c>
      <c r="J285" s="13"/>
      <c r="K285" s="395" t="s">
        <v>6471</v>
      </c>
      <c r="L285">
        <v>1661</v>
      </c>
      <c r="N285" s="13" t="s">
        <v>688</v>
      </c>
      <c r="O285" s="151"/>
      <c r="P285" s="31">
        <f t="shared" si="4"/>
        <v>9806.8252459017094</v>
      </c>
      <c r="Q285" s="31">
        <f>SUBTOTAL(9,$F$2:F285)</f>
        <v>242877.17475409829</v>
      </c>
      <c r="R285" s="31">
        <f>SUBTOTAL(9,$G$2:G285)</f>
        <v>252684</v>
      </c>
    </row>
    <row r="286" spans="1:18" ht="15.75" customHeight="1">
      <c r="A286" s="13" t="s">
        <v>21</v>
      </c>
      <c r="B286" s="62">
        <v>45825</v>
      </c>
      <c r="C286" s="111" t="s">
        <v>6489</v>
      </c>
      <c r="D286" s="111"/>
      <c r="F286" s="526">
        <v>1700</v>
      </c>
      <c r="G286" s="14"/>
      <c r="H286" s="14"/>
      <c r="I286" s="13" t="s">
        <v>91</v>
      </c>
      <c r="J286" s="13"/>
      <c r="K286" t="s">
        <v>5984</v>
      </c>
      <c r="L286">
        <v>257</v>
      </c>
      <c r="N286" s="13" t="s">
        <v>688</v>
      </c>
      <c r="O286" s="151"/>
      <c r="P286" s="31">
        <f t="shared" si="4"/>
        <v>8106.8252459017094</v>
      </c>
      <c r="Q286" s="31">
        <f>SUBTOTAL(9,$F$2:F286)</f>
        <v>244577.17475409829</v>
      </c>
      <c r="R286" s="31">
        <f>SUBTOTAL(9,$G$2:G286)</f>
        <v>252684</v>
      </c>
    </row>
    <row r="287" spans="1:18" ht="15.75" customHeight="1">
      <c r="A287" s="13" t="s">
        <v>21</v>
      </c>
      <c r="B287" s="62">
        <v>45831</v>
      </c>
      <c r="C287" s="111" t="s">
        <v>698</v>
      </c>
      <c r="D287" s="111"/>
      <c r="F287" s="526">
        <v>600</v>
      </c>
      <c r="G287" s="14"/>
      <c r="H287" s="14"/>
      <c r="I287" s="13" t="s">
        <v>91</v>
      </c>
      <c r="J287" s="13"/>
      <c r="K287" t="s">
        <v>2098</v>
      </c>
      <c r="L287">
        <v>898</v>
      </c>
      <c r="N287" s="13" t="s">
        <v>688</v>
      </c>
      <c r="O287" s="151"/>
      <c r="P287" s="31">
        <f t="shared" si="4"/>
        <v>7506.8252459017094</v>
      </c>
      <c r="Q287" s="31">
        <f>SUBTOTAL(9,$F$2:F287)</f>
        <v>245177.17475409829</v>
      </c>
      <c r="R287" s="31">
        <f>SUBTOTAL(9,$G$2:G287)</f>
        <v>252684</v>
      </c>
    </row>
    <row r="288" spans="1:18" ht="15.75" customHeight="1">
      <c r="A288" s="13" t="s">
        <v>21</v>
      </c>
      <c r="B288" s="62">
        <v>45846</v>
      </c>
      <c r="C288" s="111" t="s">
        <v>6531</v>
      </c>
      <c r="D288" s="111"/>
      <c r="F288" s="526">
        <v>4130</v>
      </c>
      <c r="G288" s="14"/>
      <c r="H288" s="14"/>
      <c r="I288" s="13" t="s">
        <v>91</v>
      </c>
      <c r="J288" s="13"/>
      <c r="K288" t="s">
        <v>6532</v>
      </c>
      <c r="N288" s="13" t="s">
        <v>688</v>
      </c>
      <c r="O288" s="151"/>
      <c r="P288" s="31">
        <f t="shared" si="4"/>
        <v>3376.8252459017094</v>
      </c>
      <c r="Q288" s="31">
        <f>SUBTOTAL(9,$F$2:F288)</f>
        <v>249307.17475409829</v>
      </c>
      <c r="R288" s="31">
        <f>SUBTOTAL(9,$G$2:G288)</f>
        <v>252684</v>
      </c>
    </row>
    <row r="289" spans="1:18" ht="15.75" customHeight="1">
      <c r="A289" s="13" t="s">
        <v>21</v>
      </c>
      <c r="B289" s="62">
        <v>45846</v>
      </c>
      <c r="C289" s="111" t="s">
        <v>2637</v>
      </c>
      <c r="D289" s="111"/>
      <c r="F289" s="526">
        <v>140</v>
      </c>
      <c r="G289" s="14"/>
      <c r="H289" s="14"/>
      <c r="I289" s="13" t="s">
        <v>89</v>
      </c>
      <c r="J289" s="13"/>
      <c r="K289" t="s">
        <v>958</v>
      </c>
      <c r="L289">
        <v>7618</v>
      </c>
      <c r="N289" s="13" t="s">
        <v>688</v>
      </c>
      <c r="O289" s="151"/>
      <c r="P289" s="31">
        <f t="shared" si="4"/>
        <v>3236.8252459017094</v>
      </c>
      <c r="Q289" s="31">
        <f>SUBTOTAL(9,$F$2:F289)</f>
        <v>249447.17475409829</v>
      </c>
      <c r="R289" s="31">
        <f>SUBTOTAL(9,$G$2:G289)</f>
        <v>252684</v>
      </c>
    </row>
    <row r="290" spans="1:18" ht="15.75" customHeight="1">
      <c r="A290" s="13" t="s">
        <v>21</v>
      </c>
      <c r="B290" s="62">
        <v>45848</v>
      </c>
      <c r="C290" s="111" t="s">
        <v>6542</v>
      </c>
      <c r="D290" s="111" t="s">
        <v>6031</v>
      </c>
      <c r="F290" s="526">
        <v>1015</v>
      </c>
      <c r="G290" s="14"/>
      <c r="H290" s="14"/>
      <c r="I290" s="13"/>
      <c r="J290" s="13"/>
      <c r="N290" s="13" t="s">
        <v>688</v>
      </c>
      <c r="O290" s="151"/>
      <c r="P290" s="31">
        <f t="shared" si="4"/>
        <v>2221.8252459017094</v>
      </c>
      <c r="Q290" s="31">
        <f>SUBTOTAL(9,$F$2:F290)</f>
        <v>250462.17475409829</v>
      </c>
      <c r="R290" s="31">
        <f>SUBTOTAL(9,$G$2:G290)</f>
        <v>252684</v>
      </c>
    </row>
    <row r="291" spans="1:18" ht="15.75" customHeight="1">
      <c r="A291" s="13" t="s">
        <v>21</v>
      </c>
      <c r="B291" s="62">
        <v>45855</v>
      </c>
      <c r="C291" s="111" t="s">
        <v>705</v>
      </c>
      <c r="D291" s="111"/>
      <c r="F291" s="526">
        <v>65.5</v>
      </c>
      <c r="G291" s="14"/>
      <c r="H291" s="14"/>
      <c r="I291" s="13" t="s">
        <v>91</v>
      </c>
      <c r="J291" s="13"/>
      <c r="K291" t="s">
        <v>1066</v>
      </c>
      <c r="L291">
        <v>109042</v>
      </c>
      <c r="N291" s="13" t="s">
        <v>688</v>
      </c>
      <c r="O291" s="151"/>
      <c r="P291" s="31">
        <f t="shared" si="4"/>
        <v>2156.3252459017094</v>
      </c>
      <c r="Q291" s="31">
        <f>SUBTOTAL(9,$F$2:F291)</f>
        <v>250527.67475409829</v>
      </c>
      <c r="R291" s="31">
        <f>SUBTOTAL(9,$G$2:G291)</f>
        <v>252684</v>
      </c>
    </row>
    <row r="292" spans="1:18" ht="15.75" customHeight="1">
      <c r="A292" s="13" t="s">
        <v>21</v>
      </c>
      <c r="B292" s="62">
        <v>45855</v>
      </c>
      <c r="C292" s="111" t="s">
        <v>705</v>
      </c>
      <c r="D292" s="111"/>
      <c r="F292" s="526">
        <v>23.8</v>
      </c>
      <c r="G292" s="14"/>
      <c r="H292" s="14"/>
      <c r="I292" s="13" t="s">
        <v>91</v>
      </c>
      <c r="J292" s="13"/>
      <c r="K292" t="s">
        <v>3117</v>
      </c>
      <c r="L292">
        <v>38909524</v>
      </c>
      <c r="N292" s="13" t="s">
        <v>688</v>
      </c>
      <c r="O292" s="151"/>
      <c r="P292" s="31">
        <f t="shared" si="4"/>
        <v>2132.5252459017211</v>
      </c>
      <c r="Q292" s="31">
        <f>SUBTOTAL(9,$F$2:F292)</f>
        <v>250551.47475409828</v>
      </c>
      <c r="R292" s="31">
        <f>SUBTOTAL(9,$G$2:G292)</f>
        <v>252684</v>
      </c>
    </row>
    <row r="293" spans="1:18" ht="15.75" customHeight="1">
      <c r="A293" s="13" t="s">
        <v>21</v>
      </c>
      <c r="B293" s="62">
        <v>45859</v>
      </c>
      <c r="C293" s="111" t="s">
        <v>6587</v>
      </c>
      <c r="D293" s="111"/>
      <c r="F293" s="526">
        <v>1860</v>
      </c>
      <c r="G293" s="14"/>
      <c r="H293" s="14"/>
      <c r="I293" s="13" t="s">
        <v>91</v>
      </c>
      <c r="J293" s="13"/>
      <c r="K293" t="s">
        <v>1152</v>
      </c>
      <c r="L293">
        <v>50077</v>
      </c>
      <c r="N293" s="13" t="s">
        <v>688</v>
      </c>
      <c r="O293" s="151"/>
      <c r="P293" s="31">
        <f t="shared" si="4"/>
        <v>272.52524590172106</v>
      </c>
      <c r="Q293" s="31">
        <f>SUBTOTAL(9,$F$2:F293)</f>
        <v>252411.47475409828</v>
      </c>
      <c r="R293" s="31">
        <f>SUBTOTAL(9,$G$2:G293)</f>
        <v>252684</v>
      </c>
    </row>
    <row r="294" spans="1:18" ht="15.75" customHeight="1">
      <c r="A294" s="13" t="s">
        <v>21</v>
      </c>
      <c r="B294" s="62">
        <v>45868</v>
      </c>
      <c r="C294" s="111" t="s">
        <v>6599</v>
      </c>
      <c r="D294" s="111"/>
      <c r="F294" s="526">
        <v>1700</v>
      </c>
      <c r="G294" s="14"/>
      <c r="H294" s="14"/>
      <c r="I294" s="13" t="s">
        <v>91</v>
      </c>
      <c r="J294" s="13"/>
      <c r="K294" t="s">
        <v>5984</v>
      </c>
      <c r="L294">
        <v>274</v>
      </c>
      <c r="N294" s="13" t="s">
        <v>688</v>
      </c>
      <c r="O294" s="151"/>
      <c r="P294" s="31">
        <f t="shared" si="4"/>
        <v>-1427.4747540982789</v>
      </c>
      <c r="Q294" s="31">
        <f>SUBTOTAL(9,$F$2:F294)</f>
        <v>254111.47475409828</v>
      </c>
      <c r="R294" s="31">
        <f>SUBTOTAL(9,$G$2:G294)</f>
        <v>252684</v>
      </c>
    </row>
    <row r="295" spans="1:18" ht="15.75" customHeight="1">
      <c r="A295" s="13" t="s">
        <v>21</v>
      </c>
      <c r="B295" s="62">
        <v>45868</v>
      </c>
      <c r="C295" s="111" t="s">
        <v>6600</v>
      </c>
      <c r="D295" s="111"/>
      <c r="F295" s="526">
        <v>700</v>
      </c>
      <c r="G295" s="14"/>
      <c r="H295" s="14"/>
      <c r="I295" s="13" t="s">
        <v>91</v>
      </c>
      <c r="J295" s="13"/>
      <c r="K295" t="s">
        <v>6530</v>
      </c>
      <c r="L295">
        <v>6</v>
      </c>
      <c r="N295" s="13" t="s">
        <v>688</v>
      </c>
      <c r="O295" s="151"/>
      <c r="P295" s="31">
        <f t="shared" si="4"/>
        <v>-2127.4747540982789</v>
      </c>
      <c r="Q295" s="31">
        <f>SUBTOTAL(9,$F$2:F295)</f>
        <v>254811.47475409828</v>
      </c>
      <c r="R295" s="31">
        <f>SUBTOTAL(9,$G$2:G295)</f>
        <v>252684</v>
      </c>
    </row>
    <row r="296" spans="1:18" ht="15.75" customHeight="1">
      <c r="A296" s="13" t="s">
        <v>21</v>
      </c>
      <c r="B296" s="62">
        <v>45874</v>
      </c>
      <c r="C296" s="111" t="s">
        <v>5851</v>
      </c>
      <c r="D296" s="111"/>
      <c r="F296" s="526">
        <v>8</v>
      </c>
      <c r="G296" s="14"/>
      <c r="H296" s="14"/>
      <c r="I296" s="13" t="s">
        <v>89</v>
      </c>
      <c r="J296" s="13"/>
      <c r="K296" t="s">
        <v>2112</v>
      </c>
      <c r="L296">
        <v>1508864</v>
      </c>
      <c r="N296" s="13" t="s">
        <v>688</v>
      </c>
      <c r="O296" s="151"/>
      <c r="P296" s="31">
        <f t="shared" si="4"/>
        <v>-2135.4747540982789</v>
      </c>
      <c r="Q296" s="31">
        <f>SUBTOTAL(9,$F$2:F296)</f>
        <v>254819.47475409828</v>
      </c>
      <c r="R296" s="31">
        <f>SUBTOTAL(9,$G$2:G296)</f>
        <v>252684</v>
      </c>
    </row>
    <row r="297" spans="1:18" ht="15.75" customHeight="1">
      <c r="A297" s="13" t="s">
        <v>6711</v>
      </c>
      <c r="B297" s="62">
        <v>45874</v>
      </c>
      <c r="C297" s="111" t="s">
        <v>6616</v>
      </c>
      <c r="D297" s="111"/>
      <c r="F297" s="526">
        <v>1180</v>
      </c>
      <c r="G297" s="14"/>
      <c r="H297" s="14"/>
      <c r="I297" s="13" t="s">
        <v>91</v>
      </c>
      <c r="J297" s="13"/>
      <c r="K297" t="s">
        <v>6617</v>
      </c>
      <c r="L297">
        <v>85</v>
      </c>
      <c r="N297" s="13" t="s">
        <v>688</v>
      </c>
      <c r="O297" s="151"/>
      <c r="P297" s="31">
        <f t="shared" si="4"/>
        <v>-3315.4747540982789</v>
      </c>
      <c r="Q297" s="31">
        <f>SUBTOTAL(9,$F$2:F297)</f>
        <v>255999.47475409828</v>
      </c>
      <c r="R297" s="31">
        <f>SUBTOTAL(9,$G$2:G297)</f>
        <v>252684</v>
      </c>
    </row>
    <row r="298" spans="1:18" ht="15.75" customHeight="1">
      <c r="A298" s="13" t="s">
        <v>21</v>
      </c>
      <c r="B298" s="62">
        <v>45875</v>
      </c>
      <c r="C298" s="111" t="s">
        <v>6618</v>
      </c>
      <c r="D298" s="111" t="s">
        <v>6112</v>
      </c>
      <c r="F298" s="526">
        <v>368</v>
      </c>
      <c r="G298" s="14"/>
      <c r="H298" s="14"/>
      <c r="I298" s="13" t="s">
        <v>91</v>
      </c>
      <c r="J298" s="13"/>
      <c r="N298" s="13" t="s">
        <v>688</v>
      </c>
      <c r="O298" s="151"/>
      <c r="P298" s="31">
        <f t="shared" si="4"/>
        <v>-3683.4747540982789</v>
      </c>
      <c r="Q298" s="31">
        <f>SUBTOTAL(9,$F$2:F298)</f>
        <v>256367.47475409828</v>
      </c>
      <c r="R298" s="31">
        <f>SUBTOTAL(9,$G$2:G298)</f>
        <v>252684</v>
      </c>
    </row>
    <row r="299" spans="1:18" ht="15.75" customHeight="1">
      <c r="A299" s="13" t="s">
        <v>21</v>
      </c>
      <c r="B299" s="62">
        <v>45883</v>
      </c>
      <c r="C299" s="111" t="s">
        <v>6627</v>
      </c>
      <c r="D299" s="111"/>
      <c r="F299" s="526">
        <v>1700</v>
      </c>
      <c r="G299" s="14"/>
      <c r="H299" s="14"/>
      <c r="I299" s="13" t="s">
        <v>91</v>
      </c>
      <c r="J299" s="13"/>
      <c r="K299" s="521" t="s">
        <v>5984</v>
      </c>
      <c r="L299">
        <v>282</v>
      </c>
      <c r="N299" s="13" t="s">
        <v>688</v>
      </c>
      <c r="O299" s="151"/>
      <c r="P299" s="31">
        <f t="shared" si="4"/>
        <v>-5383.4747540982789</v>
      </c>
      <c r="Q299" s="31">
        <f>SUBTOTAL(9,$F$2:F299)</f>
        <v>258067.47475409828</v>
      </c>
      <c r="R299" s="31">
        <f>SUBTOTAL(9,$G$2:G299)</f>
        <v>252684</v>
      </c>
    </row>
    <row r="300" spans="1:18" ht="15.75" customHeight="1">
      <c r="A300" s="13" t="s">
        <v>21</v>
      </c>
      <c r="B300" s="62">
        <v>45889</v>
      </c>
      <c r="C300" s="111" t="s">
        <v>6654</v>
      </c>
      <c r="D300" s="111"/>
      <c r="F300" s="526">
        <v>94</v>
      </c>
      <c r="G300" s="14"/>
      <c r="H300" s="14"/>
      <c r="I300" s="13" t="s">
        <v>89</v>
      </c>
      <c r="J300" s="13"/>
      <c r="K300" s="395" t="s">
        <v>919</v>
      </c>
      <c r="L300">
        <v>7750</v>
      </c>
      <c r="N300" s="13" t="s">
        <v>688</v>
      </c>
      <c r="O300" s="151"/>
      <c r="P300" s="31">
        <f t="shared" si="4"/>
        <v>-5477.4747540982789</v>
      </c>
      <c r="Q300" s="31">
        <f>SUBTOTAL(9,$F$2:F300)</f>
        <v>258161.47475409828</v>
      </c>
      <c r="R300" s="31">
        <f>SUBTOTAL(9,$G$2:G300)</f>
        <v>252684</v>
      </c>
    </row>
    <row r="301" spans="1:18" s="521" customFormat="1" ht="15.75" customHeight="1">
      <c r="A301" s="13" t="s">
        <v>21</v>
      </c>
      <c r="B301" s="62">
        <v>45909</v>
      </c>
      <c r="C301" s="111" t="s">
        <v>6697</v>
      </c>
      <c r="D301" s="111" t="s">
        <v>6112</v>
      </c>
      <c r="F301" s="526">
        <v>1625</v>
      </c>
      <c r="G301" s="14"/>
      <c r="H301" s="14"/>
      <c r="I301" s="13" t="s">
        <v>91</v>
      </c>
      <c r="J301" s="13"/>
      <c r="N301" s="13" t="s">
        <v>688</v>
      </c>
      <c r="O301" s="151">
        <v>45925</v>
      </c>
      <c r="P301" s="31">
        <f t="shared" si="4"/>
        <v>-7102.4747540982789</v>
      </c>
      <c r="Q301" s="31">
        <f>SUBTOTAL(9,$F$2:F301)</f>
        <v>259786.47475409828</v>
      </c>
      <c r="R301" s="31">
        <f>SUBTOTAL(9,$G$2:G301)</f>
        <v>252684</v>
      </c>
    </row>
    <row r="302" spans="1:18" ht="15.75" customHeight="1">
      <c r="A302" s="13" t="s">
        <v>21</v>
      </c>
      <c r="B302" s="62">
        <v>45928</v>
      </c>
      <c r="C302" s="111" t="s">
        <v>1040</v>
      </c>
      <c r="D302" s="111"/>
      <c r="F302" s="14"/>
      <c r="G302" s="14">
        <v>30000</v>
      </c>
      <c r="H302" s="14"/>
      <c r="I302" s="13"/>
      <c r="J302" s="13"/>
      <c r="L302">
        <v>130305</v>
      </c>
      <c r="N302" s="13" t="s">
        <v>688</v>
      </c>
      <c r="O302" s="151"/>
      <c r="P302" s="31">
        <f t="shared" si="4"/>
        <v>22897.525245901721</v>
      </c>
      <c r="Q302" s="31">
        <f>SUBTOTAL(9,$F$2:F302)</f>
        <v>259786.47475409828</v>
      </c>
      <c r="R302" s="31">
        <f>SUBTOTAL(9,$G$2:G302)</f>
        <v>282684</v>
      </c>
    </row>
    <row r="303" spans="1:18" ht="15.75" customHeight="1">
      <c r="A303" s="13" t="s">
        <v>21</v>
      </c>
      <c r="B303" s="62">
        <v>45929</v>
      </c>
      <c r="C303" s="111" t="s">
        <v>705</v>
      </c>
      <c r="D303" s="111"/>
      <c r="F303" s="14">
        <v>24</v>
      </c>
      <c r="G303" s="14"/>
      <c r="H303" s="14"/>
      <c r="I303" s="13" t="s">
        <v>89</v>
      </c>
      <c r="J303" s="13"/>
      <c r="K303" t="s">
        <v>1066</v>
      </c>
      <c r="L303">
        <v>9866</v>
      </c>
      <c r="N303" s="13" t="s">
        <v>688</v>
      </c>
      <c r="O303" s="151"/>
      <c r="P303" s="31">
        <f t="shared" si="4"/>
        <v>22873.525245901721</v>
      </c>
      <c r="Q303" s="31">
        <f>SUBTOTAL(9,$F$2:F303)</f>
        <v>259810.47475409828</v>
      </c>
      <c r="R303" s="31">
        <f>SUBTOTAL(9,$G$2:G303)</f>
        <v>282684</v>
      </c>
    </row>
    <row r="304" spans="1:18" ht="15.75" customHeight="1">
      <c r="A304" s="13" t="s">
        <v>21</v>
      </c>
      <c r="B304" s="62">
        <v>45939</v>
      </c>
      <c r="C304" s="111" t="s">
        <v>6725</v>
      </c>
      <c r="D304" s="111"/>
      <c r="F304" s="14">
        <v>700</v>
      </c>
      <c r="G304" s="14"/>
      <c r="H304" s="14"/>
      <c r="I304" s="13" t="s">
        <v>91</v>
      </c>
      <c r="J304" s="13"/>
      <c r="K304" t="s">
        <v>6530</v>
      </c>
      <c r="L304">
        <v>22</v>
      </c>
      <c r="N304" s="13" t="s">
        <v>688</v>
      </c>
      <c r="O304" s="151"/>
      <c r="P304" s="31">
        <f t="shared" si="4"/>
        <v>22173.525245901721</v>
      </c>
      <c r="Q304" s="31">
        <f>SUBTOTAL(9,$F$2:F304)</f>
        <v>260510.47475409828</v>
      </c>
      <c r="R304" s="31">
        <f>SUBTOTAL(9,$G$2:G304)</f>
        <v>282684</v>
      </c>
    </row>
    <row r="305" spans="1:18" ht="15.75" customHeight="1">
      <c r="A305" s="13" t="s">
        <v>21</v>
      </c>
      <c r="B305" s="62">
        <v>45939</v>
      </c>
      <c r="C305" s="111" t="s">
        <v>6735</v>
      </c>
      <c r="D305" s="111" t="s">
        <v>6112</v>
      </c>
      <c r="F305" s="14">
        <v>1193</v>
      </c>
      <c r="G305" s="14"/>
      <c r="H305" s="14"/>
      <c r="I305" s="13" t="s">
        <v>91</v>
      </c>
      <c r="J305" s="13"/>
      <c r="N305" s="13" t="s">
        <v>688</v>
      </c>
      <c r="O305" s="151"/>
      <c r="P305" s="31">
        <f t="shared" si="4"/>
        <v>20980.525245901721</v>
      </c>
      <c r="Q305" s="31">
        <f>SUBTOTAL(9,$F$2:F305)</f>
        <v>261703.47475409828</v>
      </c>
      <c r="R305" s="31">
        <f>SUBTOTAL(9,$G$2:G305)</f>
        <v>282684</v>
      </c>
    </row>
    <row r="306" spans="1:18" ht="15.75" customHeight="1">
      <c r="A306" s="13" t="s">
        <v>21</v>
      </c>
      <c r="B306" s="62">
        <v>45951</v>
      </c>
      <c r="C306" s="111" t="s">
        <v>705</v>
      </c>
      <c r="D306" s="111"/>
      <c r="F306" s="14">
        <v>18</v>
      </c>
      <c r="G306" s="14"/>
      <c r="H306" s="14"/>
      <c r="I306" s="13" t="s">
        <v>91</v>
      </c>
      <c r="J306" s="13"/>
      <c r="K306" t="s">
        <v>1823</v>
      </c>
      <c r="L306">
        <v>13068</v>
      </c>
      <c r="N306" s="13" t="s">
        <v>688</v>
      </c>
      <c r="O306" s="151"/>
      <c r="P306" s="31">
        <f t="shared" si="4"/>
        <v>20962.525245901721</v>
      </c>
      <c r="Q306" s="31">
        <f>SUBTOTAL(9,$F$2:F306)</f>
        <v>261721.47475409828</v>
      </c>
      <c r="R306" s="31">
        <f>SUBTOTAL(9,$G$2:G306)</f>
        <v>282684</v>
      </c>
    </row>
    <row r="307" spans="1:18" ht="15.75" customHeight="1">
      <c r="A307" s="13" t="s">
        <v>21</v>
      </c>
      <c r="B307" s="62">
        <v>45953</v>
      </c>
      <c r="C307" s="111" t="s">
        <v>6764</v>
      </c>
      <c r="D307" s="111"/>
      <c r="F307" s="14">
        <v>2200</v>
      </c>
      <c r="G307" s="14"/>
      <c r="H307" s="14"/>
      <c r="I307" s="13" t="s">
        <v>91</v>
      </c>
      <c r="J307" s="13"/>
      <c r="K307" s="395" t="s">
        <v>6240</v>
      </c>
      <c r="L307">
        <v>305</v>
      </c>
      <c r="N307" s="13" t="s">
        <v>688</v>
      </c>
      <c r="O307" s="151"/>
      <c r="P307" s="31">
        <f t="shared" si="4"/>
        <v>18762.525245901721</v>
      </c>
      <c r="Q307" s="31">
        <f>SUBTOTAL(9,$F$2:F307)</f>
        <v>263921.47475409828</v>
      </c>
      <c r="R307" s="31">
        <f>SUBTOTAL(9,$G$2:G307)</f>
        <v>282684</v>
      </c>
    </row>
    <row r="308" spans="1:18" ht="15.75" customHeight="1">
      <c r="A308" s="13" t="s">
        <v>21</v>
      </c>
      <c r="B308" s="62">
        <v>45953</v>
      </c>
      <c r="C308" s="111" t="s">
        <v>6766</v>
      </c>
      <c r="D308" s="111"/>
      <c r="F308" s="14">
        <v>1700</v>
      </c>
      <c r="G308" s="14"/>
      <c r="H308" s="14"/>
      <c r="I308" s="13" t="s">
        <v>91</v>
      </c>
      <c r="J308" s="13"/>
      <c r="K308" s="395" t="s">
        <v>6240</v>
      </c>
      <c r="L308" s="563">
        <v>306</v>
      </c>
      <c r="N308" s="13" t="s">
        <v>688</v>
      </c>
      <c r="O308" s="151"/>
      <c r="P308" s="31">
        <f t="shared" si="4"/>
        <v>17062.525245901721</v>
      </c>
      <c r="Q308" s="31">
        <f>SUBTOTAL(9,$F$2:F308)</f>
        <v>265621.47475409828</v>
      </c>
      <c r="R308" s="31">
        <f>SUBTOTAL(9,$G$2:G308)</f>
        <v>282684</v>
      </c>
    </row>
    <row r="309" spans="1:18" ht="15.75" customHeight="1">
      <c r="A309" s="13" t="s">
        <v>21</v>
      </c>
      <c r="B309" s="62">
        <v>45971</v>
      </c>
      <c r="C309" s="111" t="s">
        <v>6832</v>
      </c>
      <c r="D309" s="111" t="s">
        <v>6031</v>
      </c>
      <c r="F309" s="14">
        <v>1309</v>
      </c>
      <c r="G309" s="14"/>
      <c r="H309" s="14"/>
      <c r="I309" s="13" t="s">
        <v>91</v>
      </c>
      <c r="J309" s="13"/>
      <c r="N309" s="13" t="s">
        <v>688</v>
      </c>
      <c r="O309" s="151"/>
      <c r="P309" s="31">
        <f t="shared" si="4"/>
        <v>15753.525245901721</v>
      </c>
      <c r="Q309" s="31">
        <f>SUBTOTAL(9,$F$2:F309)</f>
        <v>266930.47475409828</v>
      </c>
      <c r="R309" s="31">
        <f>SUBTOTAL(9,$G$2:G309)</f>
        <v>282684</v>
      </c>
    </row>
    <row r="310" spans="1:18" ht="15.75" customHeight="1">
      <c r="A310" s="13" t="s">
        <v>21</v>
      </c>
      <c r="B310" s="62">
        <v>45999</v>
      </c>
      <c r="C310" s="111" t="s">
        <v>6898</v>
      </c>
      <c r="D310" s="111" t="s">
        <v>6031</v>
      </c>
      <c r="F310" s="14">
        <v>518</v>
      </c>
      <c r="G310" s="14"/>
      <c r="H310" s="14"/>
      <c r="I310" s="13" t="s">
        <v>91</v>
      </c>
      <c r="J310" s="13"/>
      <c r="N310" s="13" t="s">
        <v>688</v>
      </c>
      <c r="O310" s="151"/>
      <c r="P310" s="31">
        <f t="shared" si="4"/>
        <v>15235.525245901721</v>
      </c>
      <c r="Q310" s="31">
        <f>SUBTOTAL(9,$F$2:F310)</f>
        <v>267448.47475409828</v>
      </c>
      <c r="R310" s="31">
        <f>SUBTOTAL(9,$G$2:G310)</f>
        <v>282684</v>
      </c>
    </row>
    <row r="311" spans="1:18" ht="15.75" customHeight="1">
      <c r="A311" s="13" t="s">
        <v>21</v>
      </c>
      <c r="B311" s="62">
        <v>46002</v>
      </c>
      <c r="C311" s="111" t="s">
        <v>6904</v>
      </c>
      <c r="D311" s="111"/>
      <c r="F311" s="14">
        <v>3400</v>
      </c>
      <c r="G311" s="14"/>
      <c r="H311" s="14"/>
      <c r="I311" s="13" t="s">
        <v>91</v>
      </c>
      <c r="J311" s="13"/>
      <c r="K311" s="395" t="s">
        <v>6240</v>
      </c>
      <c r="L311" s="570">
        <v>10018</v>
      </c>
      <c r="N311" s="13" t="s">
        <v>688</v>
      </c>
      <c r="O311" s="151"/>
      <c r="P311" s="31">
        <f t="shared" si="4"/>
        <v>11835.525245901721</v>
      </c>
      <c r="Q311" s="31">
        <f>SUBTOTAL(9,$F$2:F311)</f>
        <v>270848.47475409828</v>
      </c>
      <c r="R311" s="31">
        <f>SUBTOTAL(9,$G$2:G311)</f>
        <v>282684</v>
      </c>
    </row>
    <row r="312" spans="1:18" ht="15.75" customHeight="1">
      <c r="A312" s="13" t="s">
        <v>21</v>
      </c>
      <c r="B312" s="62">
        <v>46028</v>
      </c>
      <c r="C312" s="111" t="s">
        <v>6992</v>
      </c>
      <c r="D312" s="111"/>
      <c r="F312" s="14">
        <v>1700</v>
      </c>
      <c r="G312" s="14"/>
      <c r="H312" s="14"/>
      <c r="I312" s="13" t="s">
        <v>91</v>
      </c>
      <c r="J312" s="13"/>
      <c r="K312" s="395" t="s">
        <v>6240</v>
      </c>
      <c r="L312" s="576">
        <v>317</v>
      </c>
      <c r="N312" s="13" t="s">
        <v>688</v>
      </c>
      <c r="O312" s="151"/>
      <c r="P312" s="31">
        <f t="shared" si="4"/>
        <v>10135.525245901721</v>
      </c>
      <c r="Q312" s="31">
        <f>SUBTOTAL(9,$F$2:F312)</f>
        <v>272548.47475409828</v>
      </c>
      <c r="R312" s="31">
        <f>SUBTOTAL(9,$G$2:G312)</f>
        <v>282684</v>
      </c>
    </row>
    <row r="313" spans="1:18" ht="15.75" customHeight="1">
      <c r="A313" s="13" t="s">
        <v>21</v>
      </c>
      <c r="B313" s="62">
        <v>46030</v>
      </c>
      <c r="C313" s="111" t="s">
        <v>6997</v>
      </c>
      <c r="D313" s="111" t="s">
        <v>6031</v>
      </c>
      <c r="F313" s="14">
        <v>641</v>
      </c>
      <c r="G313" s="14"/>
      <c r="H313" s="14"/>
      <c r="I313" s="13" t="s">
        <v>91</v>
      </c>
      <c r="J313" s="13"/>
      <c r="N313" s="13" t="s">
        <v>688</v>
      </c>
      <c r="O313" s="151"/>
      <c r="P313" s="31">
        <f t="shared" si="4"/>
        <v>9494.5252459017211</v>
      </c>
      <c r="Q313" s="31">
        <f>SUBTOTAL(9,$F$2:F313)</f>
        <v>273189.47475409828</v>
      </c>
      <c r="R313" s="31">
        <f>SUBTOTAL(9,$G$2:G313)</f>
        <v>282684</v>
      </c>
    </row>
    <row r="314" spans="1:18" ht="15.75" customHeight="1">
      <c r="A314" s="13" t="s">
        <v>21</v>
      </c>
      <c r="B314" s="62">
        <v>46055</v>
      </c>
      <c r="C314" s="111" t="s">
        <v>705</v>
      </c>
      <c r="D314" s="111"/>
      <c r="F314" s="14">
        <v>109.6</v>
      </c>
      <c r="G314" s="14"/>
      <c r="H314" s="14"/>
      <c r="I314" s="13" t="s">
        <v>91</v>
      </c>
      <c r="J314" s="13"/>
      <c r="K314" t="s">
        <v>7028</v>
      </c>
      <c r="N314" s="13" t="s">
        <v>688</v>
      </c>
      <c r="O314" s="151"/>
      <c r="P314" s="31">
        <f t="shared" si="4"/>
        <v>9384.9252459017443</v>
      </c>
      <c r="Q314" s="31">
        <f>SUBTOTAL(9,$F$2:F314)</f>
        <v>273299.07475409826</v>
      </c>
      <c r="R314" s="31">
        <f>SUBTOTAL(9,$G$2:G314)</f>
        <v>282684</v>
      </c>
    </row>
    <row r="315" spans="1:18" ht="15.75" customHeight="1">
      <c r="A315" s="13" t="s">
        <v>21</v>
      </c>
      <c r="B315" s="62">
        <v>46062</v>
      </c>
      <c r="C315" s="111" t="s">
        <v>7037</v>
      </c>
      <c r="D315" s="111" t="s">
        <v>6031</v>
      </c>
      <c r="F315" s="14">
        <v>1716</v>
      </c>
      <c r="G315" s="14"/>
      <c r="H315" s="14"/>
      <c r="I315" s="13" t="s">
        <v>91</v>
      </c>
      <c r="J315" s="13"/>
      <c r="N315" s="13" t="s">
        <v>688</v>
      </c>
      <c r="O315" s="151"/>
      <c r="P315" s="31">
        <f t="shared" si="4"/>
        <v>7668.9252459017443</v>
      </c>
      <c r="Q315" s="31">
        <f>SUBTOTAL(9,$F$2:F315)</f>
        <v>275015.07475409826</v>
      </c>
      <c r="R315" s="31">
        <f>SUBTOTAL(9,$G$2:G315)</f>
        <v>282684</v>
      </c>
    </row>
    <row r="316" spans="1:18" ht="15.75" customHeight="1">
      <c r="A316" s="13" t="s">
        <v>21</v>
      </c>
      <c r="B316" s="62">
        <v>46062</v>
      </c>
      <c r="C316" s="111" t="s">
        <v>7039</v>
      </c>
      <c r="D316" s="111"/>
      <c r="F316" s="14">
        <v>2006</v>
      </c>
      <c r="G316" s="14"/>
      <c r="H316" s="14"/>
      <c r="I316" s="13" t="s">
        <v>91</v>
      </c>
      <c r="J316" s="13"/>
      <c r="K316" t="s">
        <v>6240</v>
      </c>
      <c r="L316" s="610">
        <v>327</v>
      </c>
      <c r="N316" s="13" t="s">
        <v>688</v>
      </c>
      <c r="O316" s="151"/>
      <c r="P316" s="31">
        <f t="shared" si="4"/>
        <v>5662.9252459017443</v>
      </c>
      <c r="Q316" s="31">
        <f>SUBTOTAL(9,$F$2:F316)</f>
        <v>277021.07475409826</v>
      </c>
      <c r="R316" s="31">
        <f>SUBTOTAL(9,$G$2:G316)</f>
        <v>282684</v>
      </c>
    </row>
    <row r="317" spans="1:18" ht="15.75" customHeight="1">
      <c r="A317" s="13" t="s">
        <v>21</v>
      </c>
      <c r="B317" s="62">
        <v>46055</v>
      </c>
      <c r="C317" s="111" t="s">
        <v>7040</v>
      </c>
      <c r="D317" s="111"/>
      <c r="F317" s="14">
        <v>16</v>
      </c>
      <c r="G317" s="14"/>
      <c r="H317" s="14"/>
      <c r="I317" s="13" t="s">
        <v>89</v>
      </c>
      <c r="J317" s="13"/>
      <c r="K317" t="s">
        <v>459</v>
      </c>
      <c r="L317">
        <v>129955</v>
      </c>
      <c r="N317" s="13" t="s">
        <v>688</v>
      </c>
      <c r="O317" s="151"/>
      <c r="P317" s="31">
        <f t="shared" ref="P317" si="5">R317-Q317</f>
        <v>5646.9252459017443</v>
      </c>
      <c r="Q317" s="31">
        <f>SUBTOTAL(9,$F$2:F317)</f>
        <v>277037.07475409826</v>
      </c>
      <c r="R317" s="31">
        <f>SUBTOTAL(9,$G$2:G317)</f>
        <v>282684</v>
      </c>
    </row>
    <row r="318" spans="1:18" ht="15.75" customHeight="1">
      <c r="A318" s="13" t="s">
        <v>21</v>
      </c>
      <c r="B318" s="62">
        <v>46078</v>
      </c>
      <c r="C318" s="111" t="s">
        <v>7077</v>
      </c>
      <c r="D318" s="111"/>
      <c r="F318" s="14">
        <v>1416</v>
      </c>
      <c r="G318" s="14"/>
      <c r="H318" s="14"/>
      <c r="I318" s="13" t="s">
        <v>91</v>
      </c>
      <c r="J318" s="13"/>
      <c r="K318" t="s">
        <v>7078</v>
      </c>
      <c r="L318">
        <v>619</v>
      </c>
      <c r="N318" s="13" t="s">
        <v>688</v>
      </c>
      <c r="O318" s="151"/>
      <c r="P318" s="31">
        <f t="shared" ref="P318:P319" si="6">R318-Q318</f>
        <v>4230.9252459017443</v>
      </c>
      <c r="Q318" s="31">
        <f>SUBTOTAL(9,$F$2:F318)</f>
        <v>278453.07475409826</v>
      </c>
      <c r="R318" s="31">
        <f>SUBTOTAL(9,$G$2:G318)</f>
        <v>282684</v>
      </c>
    </row>
    <row r="319" spans="1:18" ht="15.75" customHeight="1">
      <c r="A319" s="13" t="s">
        <v>21</v>
      </c>
      <c r="B319" s="62">
        <v>46090</v>
      </c>
      <c r="C319" s="111" t="s">
        <v>7088</v>
      </c>
      <c r="D319" s="111" t="s">
        <v>6031</v>
      </c>
      <c r="F319" s="14">
        <v>1033.45</v>
      </c>
      <c r="G319" s="14"/>
      <c r="H319" s="14"/>
      <c r="I319" s="13" t="s">
        <v>91</v>
      </c>
      <c r="J319" s="13"/>
      <c r="K319" s="395" t="s">
        <v>1453</v>
      </c>
      <c r="N319" s="13" t="s">
        <v>688</v>
      </c>
      <c r="O319" s="151"/>
      <c r="P319" s="31">
        <f t="shared" si="6"/>
        <v>3197.4752459017327</v>
      </c>
      <c r="Q319" s="31">
        <f>SUBTOTAL(9,$F$2:F319)</f>
        <v>279486.52475409827</v>
      </c>
      <c r="R319" s="31">
        <f>SUBTOTAL(9,$G$2:G319)</f>
        <v>282684</v>
      </c>
    </row>
    <row r="320" spans="1:18" ht="15.75" customHeight="1">
      <c r="A320" s="13" t="s">
        <v>21</v>
      </c>
      <c r="B320" s="62">
        <v>46093</v>
      </c>
      <c r="C320" s="111" t="s">
        <v>7096</v>
      </c>
      <c r="D320" s="111"/>
      <c r="F320" s="14">
        <v>2000</v>
      </c>
      <c r="G320" s="14"/>
      <c r="H320" s="14"/>
      <c r="I320" s="13" t="s">
        <v>91</v>
      </c>
      <c r="J320" s="13"/>
      <c r="K320" s="395" t="s">
        <v>6240</v>
      </c>
      <c r="L320" s="631">
        <v>343</v>
      </c>
      <c r="N320" s="13" t="s">
        <v>688</v>
      </c>
      <c r="O320" s="151">
        <v>46104</v>
      </c>
      <c r="P320" s="31">
        <f t="shared" ref="P320" si="7">R320-Q320</f>
        <v>1197.4752459017327</v>
      </c>
      <c r="Q320" s="31">
        <f>SUBTOTAL(9,$F$2:F320)</f>
        <v>281486.52475409827</v>
      </c>
      <c r="R320" s="31">
        <f>SUBTOTAL(9,$G$2:G320)</f>
        <v>282684</v>
      </c>
    </row>
    <row r="321" spans="1:18" ht="15.75" customHeight="1">
      <c r="A321" s="13" t="s">
        <v>21</v>
      </c>
      <c r="B321" s="62">
        <v>46104</v>
      </c>
      <c r="C321" s="111" t="s">
        <v>7126</v>
      </c>
      <c r="D321" s="111"/>
      <c r="F321" s="14">
        <v>708</v>
      </c>
      <c r="G321" s="14"/>
      <c r="H321" s="14"/>
      <c r="I321" s="13" t="s">
        <v>91</v>
      </c>
      <c r="J321" s="13"/>
      <c r="K321" s="395" t="s">
        <v>7127</v>
      </c>
      <c r="L321">
        <v>20340</v>
      </c>
      <c r="O321" s="115"/>
      <c r="P321" s="31">
        <f t="shared" ref="P321" si="8">R321-Q321</f>
        <v>489.47524590173271</v>
      </c>
      <c r="Q321" s="31">
        <f>SUBTOTAL(9,$F$2:F321)</f>
        <v>282194.52475409827</v>
      </c>
      <c r="R321" s="31">
        <f>SUBTOTAL(9,$G$2:G321)</f>
        <v>282684</v>
      </c>
    </row>
    <row r="322" spans="1:18" ht="15.75" customHeight="1">
      <c r="A322" s="13" t="s">
        <v>21</v>
      </c>
      <c r="B322" s="62">
        <v>46105</v>
      </c>
      <c r="C322" s="111" t="s">
        <v>1040</v>
      </c>
      <c r="D322" s="111"/>
      <c r="F322" s="14"/>
      <c r="G322" s="14">
        <v>32000</v>
      </c>
      <c r="H322" s="14"/>
      <c r="I322" s="13"/>
      <c r="J322" s="13"/>
      <c r="K322" s="395" t="s">
        <v>7128</v>
      </c>
      <c r="L322">
        <v>130349</v>
      </c>
      <c r="O322" s="115"/>
      <c r="P322" s="31">
        <f t="shared" ref="P322" si="9">R322-Q322</f>
        <v>32489.475245901733</v>
      </c>
      <c r="Q322" s="31">
        <f>SUBTOTAL(9,$F$2:F322)</f>
        <v>282194.52475409827</v>
      </c>
      <c r="R322" s="31">
        <f>SUBTOTAL(9,$G$2:G322)</f>
        <v>314684</v>
      </c>
    </row>
    <row r="323" spans="1:18" ht="15.75" customHeight="1">
      <c r="A323" s="13" t="s">
        <v>21</v>
      </c>
      <c r="B323" s="62">
        <v>46112</v>
      </c>
      <c r="C323" s="111" t="s">
        <v>7137</v>
      </c>
      <c r="D323" s="111"/>
      <c r="F323" s="14">
        <v>2513</v>
      </c>
      <c r="G323" s="14"/>
      <c r="H323" s="14"/>
      <c r="I323" s="13" t="s">
        <v>91</v>
      </c>
      <c r="J323" s="13"/>
      <c r="K323" s="395" t="s">
        <v>7138</v>
      </c>
      <c r="L323">
        <v>3000029</v>
      </c>
      <c r="O323" s="115"/>
      <c r="P323" s="31">
        <f t="shared" ref="P323" si="10">R323-Q323</f>
        <v>29976.475245901733</v>
      </c>
      <c r="Q323" s="31">
        <f>SUBTOTAL(9,$F$2:F323)</f>
        <v>284707.52475409827</v>
      </c>
      <c r="R323" s="31">
        <f>SUBTOTAL(9,$G$2:G323)</f>
        <v>314684</v>
      </c>
    </row>
    <row r="324" spans="1:18" ht="15.75" customHeight="1">
      <c r="A324" s="13" t="s">
        <v>21</v>
      </c>
      <c r="B324" s="62">
        <v>46122</v>
      </c>
      <c r="C324" s="111" t="s">
        <v>7153</v>
      </c>
      <c r="D324" s="111" t="s">
        <v>6112</v>
      </c>
      <c r="F324" s="14">
        <v>1881.07</v>
      </c>
      <c r="G324" s="14"/>
      <c r="H324" s="14"/>
      <c r="I324" s="13"/>
      <c r="J324" s="13"/>
      <c r="L324" s="395"/>
      <c r="O324" s="115"/>
      <c r="P324" s="31">
        <f t="shared" ref="P324:P329" si="11">R324-Q324</f>
        <v>28095.405245901726</v>
      </c>
      <c r="Q324" s="31">
        <f>SUBTOTAL(9,$F$2:F324)</f>
        <v>286588.59475409827</v>
      </c>
      <c r="R324" s="31">
        <f>SUBTOTAL(9,$G$2:G324)</f>
        <v>314684</v>
      </c>
    </row>
    <row r="325" spans="1:18" ht="15.75" customHeight="1">
      <c r="A325" s="13" t="s">
        <v>21</v>
      </c>
      <c r="B325" s="62">
        <v>46126</v>
      </c>
      <c r="C325" s="111" t="s">
        <v>7158</v>
      </c>
      <c r="D325" s="111"/>
      <c r="F325" s="14">
        <v>2400</v>
      </c>
      <c r="G325" s="14"/>
      <c r="H325" s="14"/>
      <c r="I325" s="13" t="s">
        <v>91</v>
      </c>
      <c r="J325" s="13"/>
      <c r="K325" t="s">
        <v>6240</v>
      </c>
      <c r="L325" s="631">
        <v>350</v>
      </c>
      <c r="O325" s="115"/>
      <c r="P325" s="31">
        <f t="shared" si="11"/>
        <v>25695.405245901726</v>
      </c>
      <c r="Q325" s="31">
        <f>SUBTOTAL(9,$F$2:F325)</f>
        <v>288988.59475409827</v>
      </c>
      <c r="R325" s="31">
        <f>SUBTOTAL(9,$G$2:G325)</f>
        <v>314684</v>
      </c>
    </row>
    <row r="326" spans="1:18" ht="15.75" customHeight="1">
      <c r="A326" s="13" t="s">
        <v>21</v>
      </c>
      <c r="B326" s="62">
        <v>46126</v>
      </c>
      <c r="C326" s="111" t="s">
        <v>7163</v>
      </c>
      <c r="D326" s="111"/>
      <c r="F326" s="14">
        <v>531</v>
      </c>
      <c r="G326" s="14"/>
      <c r="H326" s="14"/>
      <c r="I326" s="13" t="s">
        <v>91</v>
      </c>
      <c r="J326" s="13"/>
      <c r="K326" s="395" t="s">
        <v>7127</v>
      </c>
      <c r="L326" s="395">
        <v>30690</v>
      </c>
      <c r="O326" s="115"/>
      <c r="P326" s="31">
        <f t="shared" si="11"/>
        <v>25164.405245901726</v>
      </c>
      <c r="Q326" s="31">
        <f>SUBTOTAL(9,$F$2:F326)</f>
        <v>289519.59475409827</v>
      </c>
      <c r="R326" s="31">
        <f>SUBTOTAL(9,$G$2:G326)</f>
        <v>314684</v>
      </c>
    </row>
    <row r="327" spans="1:18" ht="15.75" customHeight="1">
      <c r="A327" s="13" t="s">
        <v>21</v>
      </c>
      <c r="B327" s="62">
        <v>46133</v>
      </c>
      <c r="C327" s="182" t="s">
        <v>7172</v>
      </c>
      <c r="D327" s="111" t="s">
        <v>7165</v>
      </c>
      <c r="F327" s="14">
        <v>700</v>
      </c>
      <c r="G327" s="14"/>
      <c r="H327" s="14"/>
      <c r="I327" s="13" t="s">
        <v>5711</v>
      </c>
      <c r="J327" s="13"/>
      <c r="K327" s="395" t="s">
        <v>6530</v>
      </c>
      <c r="L327" s="482"/>
      <c r="O327" s="115"/>
      <c r="P327" s="31">
        <f t="shared" si="11"/>
        <v>24464.405245901726</v>
      </c>
      <c r="Q327" s="31">
        <f>SUBTOTAL(9,$F$2:F327)</f>
        <v>290219.59475409827</v>
      </c>
      <c r="R327" s="31">
        <f>SUBTOTAL(9,$G$2:G327)</f>
        <v>314684</v>
      </c>
    </row>
    <row r="328" spans="1:18" ht="15.75" customHeight="1">
      <c r="A328" s="13" t="s">
        <v>21</v>
      </c>
      <c r="B328" s="62">
        <v>46124</v>
      </c>
      <c r="C328" s="111" t="s">
        <v>6738</v>
      </c>
      <c r="D328" s="111"/>
      <c r="F328" s="14">
        <v>67.5</v>
      </c>
      <c r="G328" s="14"/>
      <c r="H328" s="14"/>
      <c r="I328" s="13" t="s">
        <v>1150</v>
      </c>
      <c r="J328" s="13"/>
      <c r="K328" s="395" t="s">
        <v>459</v>
      </c>
      <c r="L328">
        <v>115131</v>
      </c>
      <c r="O328" s="115"/>
      <c r="P328" s="31">
        <f t="shared" si="11"/>
        <v>24396.905245901726</v>
      </c>
      <c r="Q328" s="31">
        <f>SUBTOTAL(9,$F$2:F328)</f>
        <v>290287.09475409827</v>
      </c>
      <c r="R328" s="31">
        <f>SUBTOTAL(9,$G$2:G328)</f>
        <v>314684</v>
      </c>
    </row>
    <row r="329" spans="1:18" ht="15.75" customHeight="1">
      <c r="A329" s="13" t="s">
        <v>21</v>
      </c>
      <c r="B329" s="62">
        <v>46135</v>
      </c>
      <c r="C329" s="111" t="s">
        <v>2628</v>
      </c>
      <c r="D329" s="111"/>
      <c r="F329" s="14">
        <v>819</v>
      </c>
      <c r="G329" s="14"/>
      <c r="H329" s="14"/>
      <c r="I329" s="13" t="s">
        <v>89</v>
      </c>
      <c r="J329" s="13"/>
      <c r="K329" s="395" t="s">
        <v>1175</v>
      </c>
      <c r="L329">
        <v>4713</v>
      </c>
      <c r="O329" s="115"/>
      <c r="P329" s="31">
        <f t="shared" si="11"/>
        <v>23577.905245901726</v>
      </c>
      <c r="Q329" s="31">
        <f>SUBTOTAL(9,$F$2:F329)</f>
        <v>291106.09475409827</v>
      </c>
      <c r="R329" s="31">
        <f>SUBTOTAL(9,$G$2:G329)</f>
        <v>314684</v>
      </c>
    </row>
    <row r="330" spans="1:18" ht="15.75" customHeight="1">
      <c r="A330" s="13" t="s">
        <v>21</v>
      </c>
      <c r="B330" s="62">
        <v>46148</v>
      </c>
      <c r="C330" s="111" t="s">
        <v>7213</v>
      </c>
      <c r="D330" s="111" t="s">
        <v>7215</v>
      </c>
      <c r="F330" s="14">
        <v>400</v>
      </c>
      <c r="G330" s="14"/>
      <c r="H330" s="14"/>
      <c r="I330" s="13" t="s">
        <v>91</v>
      </c>
      <c r="J330" s="13"/>
      <c r="K330" t="s">
        <v>7214</v>
      </c>
      <c r="L330" s="482"/>
      <c r="O330" s="115"/>
      <c r="P330" s="31">
        <f t="shared" ref="P330" si="12">R330-Q330</f>
        <v>23177.905245901726</v>
      </c>
      <c r="Q330" s="31">
        <f>SUBTOTAL(9,$F$2:F330)</f>
        <v>291506.09475409827</v>
      </c>
      <c r="R330" s="31">
        <f>SUBTOTAL(9,$G$2:G330)</f>
        <v>314684</v>
      </c>
    </row>
    <row r="331" spans="1:18" ht="15.75" customHeight="1">
      <c r="A331" s="13" t="s">
        <v>21</v>
      </c>
      <c r="B331" s="62">
        <v>46152</v>
      </c>
      <c r="C331" s="111" t="s">
        <v>7228</v>
      </c>
      <c r="D331" s="111" t="s">
        <v>6112</v>
      </c>
      <c r="F331" s="14">
        <v>1755</v>
      </c>
      <c r="G331" s="14"/>
      <c r="H331" s="14"/>
      <c r="I331" s="13" t="s">
        <v>91</v>
      </c>
      <c r="J331" s="13"/>
      <c r="O331" s="115"/>
      <c r="P331" s="31">
        <f t="shared" ref="P331" si="13">R331-Q331</f>
        <v>21422.905245901726</v>
      </c>
      <c r="Q331" s="31">
        <f>SUBTOTAL(9,$F$2:F331)</f>
        <v>293261.09475409827</v>
      </c>
      <c r="R331" s="31">
        <f>SUBTOTAL(9,$G$2:G331)</f>
        <v>314684</v>
      </c>
    </row>
    <row r="332" spans="1:18" ht="15.75" customHeight="1">
      <c r="A332" s="13" t="s">
        <v>21</v>
      </c>
      <c r="B332" s="62">
        <v>46152</v>
      </c>
      <c r="C332" s="111" t="s">
        <v>7232</v>
      </c>
      <c r="D332" s="111"/>
      <c r="F332" s="14">
        <v>2000</v>
      </c>
      <c r="G332" s="14"/>
      <c r="H332" s="14"/>
      <c r="I332" s="13" t="s">
        <v>91</v>
      </c>
      <c r="J332" s="13"/>
      <c r="K332" s="395" t="s">
        <v>6240</v>
      </c>
      <c r="L332">
        <v>355</v>
      </c>
      <c r="O332" s="115"/>
      <c r="P332" s="31">
        <f t="shared" ref="P332" si="14">R332-Q332</f>
        <v>19422.905245901726</v>
      </c>
      <c r="Q332" s="31">
        <f>SUBTOTAL(9,$F$2:F332)</f>
        <v>295261.09475409827</v>
      </c>
      <c r="R332" s="31">
        <f>SUBTOTAL(9,$G$2:G332)</f>
        <v>314684</v>
      </c>
    </row>
    <row r="333" spans="1:18" ht="15.75" customHeight="1">
      <c r="A333" s="13" t="s">
        <v>21</v>
      </c>
      <c r="B333" s="62">
        <v>46173</v>
      </c>
      <c r="C333" s="111" t="s">
        <v>698</v>
      </c>
      <c r="D333" s="111"/>
      <c r="F333" s="14">
        <v>650</v>
      </c>
      <c r="G333" s="14"/>
      <c r="H333" s="14"/>
      <c r="I333" s="13" t="s">
        <v>91</v>
      </c>
      <c r="J333" s="13"/>
      <c r="K333" t="s">
        <v>2098</v>
      </c>
      <c r="L333">
        <v>1468</v>
      </c>
      <c r="O333" s="115"/>
      <c r="P333" s="31">
        <f t="shared" ref="P333" si="15">R333-Q333</f>
        <v>18772.905245901726</v>
      </c>
      <c r="Q333" s="31">
        <f>SUBTOTAL(9,$F$2:F333)</f>
        <v>295911.09475409827</v>
      </c>
      <c r="R333" s="31">
        <f>SUBTOTAL(9,$G$2:G333)</f>
        <v>314684</v>
      </c>
    </row>
    <row r="334" spans="1:18" ht="15.75" customHeight="1">
      <c r="A334" s="13" t="s">
        <v>21</v>
      </c>
      <c r="B334" s="62">
        <v>46183</v>
      </c>
      <c r="C334" s="111" t="s">
        <v>7324</v>
      </c>
      <c r="D334" s="111"/>
      <c r="F334" s="14">
        <v>1383</v>
      </c>
      <c r="G334" s="14"/>
      <c r="H334" s="14"/>
      <c r="I334" s="13"/>
      <c r="J334" s="13"/>
      <c r="O334" s="115"/>
      <c r="P334" s="31">
        <f t="shared" ref="P334" si="16">R334-Q334</f>
        <v>17389.905245901726</v>
      </c>
      <c r="Q334" s="31">
        <f>SUBTOTAL(9,$F$2:F334)</f>
        <v>297294.09475409827</v>
      </c>
      <c r="R334" s="31">
        <f>SUBTOTAL(9,$G$2:G334)</f>
        <v>314684</v>
      </c>
    </row>
    <row r="335" spans="1:18" ht="15.75" customHeight="1">
      <c r="A335" s="13" t="s">
        <v>21</v>
      </c>
      <c r="B335" s="62">
        <v>46184</v>
      </c>
      <c r="C335" t="s">
        <v>7331</v>
      </c>
      <c r="D335" s="111"/>
      <c r="F335" s="14">
        <v>4200</v>
      </c>
      <c r="G335" s="14"/>
      <c r="H335" s="14"/>
      <c r="I335" s="13" t="s">
        <v>91</v>
      </c>
      <c r="J335" s="13"/>
      <c r="K335" t="s">
        <v>6240</v>
      </c>
      <c r="L335" s="482"/>
      <c r="O335" s="115"/>
      <c r="P335" s="31">
        <f t="shared" ref="P335" si="17">R335-Q335</f>
        <v>13189.905245901726</v>
      </c>
      <c r="Q335" s="31">
        <f>SUBTOTAL(9,$F$2:F335)</f>
        <v>301494.09475409827</v>
      </c>
      <c r="R335" s="31">
        <f>SUBTOTAL(9,$G$2:G335)</f>
        <v>314684</v>
      </c>
    </row>
    <row r="336" spans="1:18" ht="15.75" customHeight="1">
      <c r="A336" s="13" t="s">
        <v>21</v>
      </c>
      <c r="B336" s="62">
        <v>46184</v>
      </c>
      <c r="C336" s="111" t="s">
        <v>7332</v>
      </c>
      <c r="D336" s="111"/>
      <c r="F336" s="14">
        <v>3540</v>
      </c>
      <c r="G336" s="14"/>
      <c r="H336" s="14"/>
      <c r="I336" s="13" t="s">
        <v>5711</v>
      </c>
      <c r="J336" s="13"/>
      <c r="K336" t="s">
        <v>7333</v>
      </c>
      <c r="L336">
        <v>3189</v>
      </c>
      <c r="O336" s="115"/>
      <c r="P336" s="31">
        <f t="shared" ref="P336" si="18">R336-Q336</f>
        <v>9649.9052459017257</v>
      </c>
      <c r="Q336" s="31">
        <f>SUBTOTAL(9,$F$2:F336)</f>
        <v>305034.09475409827</v>
      </c>
      <c r="R336" s="31">
        <f>SUBTOTAL(9,$G$2:G336)</f>
        <v>314684</v>
      </c>
    </row>
    <row r="337" spans="1:18" ht="15.75" customHeight="1">
      <c r="A337" s="13" t="s">
        <v>21</v>
      </c>
      <c r="B337" s="62">
        <v>46201</v>
      </c>
      <c r="C337" s="111" t="s">
        <v>7345</v>
      </c>
      <c r="D337" s="111" t="s">
        <v>7346</v>
      </c>
      <c r="F337" s="14">
        <v>600</v>
      </c>
      <c r="G337" s="14"/>
      <c r="H337" s="14"/>
      <c r="I337" s="13" t="s">
        <v>5711</v>
      </c>
      <c r="J337" s="13"/>
      <c r="K337" s="395" t="s">
        <v>7347</v>
      </c>
      <c r="L337" s="482"/>
      <c r="O337" s="115"/>
      <c r="P337" s="31">
        <f t="shared" ref="P337" si="19">R337-Q337</f>
        <v>9049.9052459017257</v>
      </c>
      <c r="Q337" s="31">
        <f>SUBTOTAL(9,$F$2:F337)</f>
        <v>305634.09475409827</v>
      </c>
      <c r="R337" s="31">
        <f>SUBTOTAL(9,$G$2:G337)</f>
        <v>314684</v>
      </c>
    </row>
    <row r="338" spans="1:18" ht="15.75" customHeight="1">
      <c r="A338" s="13" t="s">
        <v>21</v>
      </c>
      <c r="B338" s="62">
        <v>46203</v>
      </c>
      <c r="C338" s="111" t="s">
        <v>7356</v>
      </c>
      <c r="D338" s="111"/>
      <c r="F338" s="14">
        <v>1890</v>
      </c>
      <c r="G338" s="14"/>
      <c r="H338" s="14"/>
      <c r="I338" s="13" t="s">
        <v>91</v>
      </c>
      <c r="J338" s="13"/>
      <c r="K338" s="395" t="s">
        <v>1152</v>
      </c>
      <c r="L338">
        <v>40198</v>
      </c>
      <c r="O338" s="115"/>
      <c r="P338" s="31">
        <f t="shared" ref="P338" si="20">R338-Q338</f>
        <v>7159.9052459017257</v>
      </c>
      <c r="Q338" s="31">
        <f>SUBTOTAL(9,$F$2:F338)</f>
        <v>307524.09475409827</v>
      </c>
      <c r="R338" s="31">
        <f>SUBTOTAL(9,$G$2:G338)</f>
        <v>314684</v>
      </c>
    </row>
    <row r="339" spans="1:18" ht="15.75" customHeight="1">
      <c r="A339" s="13" t="s">
        <v>21</v>
      </c>
      <c r="B339" s="62">
        <v>46203</v>
      </c>
      <c r="C339" s="111" t="s">
        <v>7357</v>
      </c>
      <c r="D339" s="111"/>
      <c r="F339" s="14">
        <v>2263</v>
      </c>
      <c r="G339" s="14"/>
      <c r="H339" s="14"/>
      <c r="I339" s="13" t="s">
        <v>91</v>
      </c>
      <c r="J339" s="13"/>
      <c r="K339" s="395" t="s">
        <v>1207</v>
      </c>
      <c r="L339">
        <v>3499</v>
      </c>
      <c r="O339" s="115"/>
      <c r="P339" s="31">
        <f t="shared" ref="P339" si="21">R339-Q339</f>
        <v>4896.9052459017257</v>
      </c>
      <c r="Q339" s="31">
        <f>SUBTOTAL(9,$F$2:F339)</f>
        <v>309787.09475409827</v>
      </c>
      <c r="R339" s="31">
        <f>SUBTOTAL(9,$G$2:G339)</f>
        <v>314684</v>
      </c>
    </row>
    <row r="340" spans="1:18" ht="15.75" customHeight="1">
      <c r="A340" s="13" t="s">
        <v>21</v>
      </c>
      <c r="B340" s="62">
        <v>46188</v>
      </c>
      <c r="C340" s="111" t="s">
        <v>7359</v>
      </c>
      <c r="D340" s="111"/>
      <c r="F340" s="14">
        <v>379</v>
      </c>
      <c r="G340" s="14"/>
      <c r="H340" s="14"/>
      <c r="I340" s="13" t="s">
        <v>89</v>
      </c>
      <c r="J340" s="13"/>
      <c r="K340" s="395" t="s">
        <v>7360</v>
      </c>
      <c r="L340">
        <v>31259</v>
      </c>
      <c r="O340" s="115"/>
      <c r="P340" s="31">
        <f t="shared" ref="P340" si="22">R340-Q340</f>
        <v>4517.9052459017257</v>
      </c>
      <c r="Q340" s="31">
        <f>SUBTOTAL(9,$F$2:F340)</f>
        <v>310166.09475409827</v>
      </c>
      <c r="R340" s="31">
        <f>SUBTOTAL(9,$G$2:G340)</f>
        <v>314684</v>
      </c>
    </row>
    <row r="341" spans="1:18" ht="15.75" customHeight="1">
      <c r="A341" s="13" t="s">
        <v>21</v>
      </c>
      <c r="B341" s="62">
        <v>46211</v>
      </c>
      <c r="C341" s="111" t="s">
        <v>7373</v>
      </c>
      <c r="D341" s="111" t="s">
        <v>6112</v>
      </c>
      <c r="F341" s="14">
        <v>1368.13</v>
      </c>
      <c r="G341" s="14"/>
      <c r="H341" s="14"/>
      <c r="I341" s="13" t="s">
        <v>91</v>
      </c>
      <c r="J341" s="13"/>
      <c r="K341" s="395" t="s">
        <v>6112</v>
      </c>
      <c r="O341" s="115"/>
      <c r="P341" s="31">
        <f t="shared" ref="P341" si="23">R341-Q341</f>
        <v>3149.7752459017211</v>
      </c>
      <c r="Q341" s="31">
        <f>SUBTOTAL(9,$F$2:F341)</f>
        <v>311534.22475409828</v>
      </c>
      <c r="R341" s="31">
        <f>SUBTOTAL(9,$G$2:G341)</f>
        <v>314684</v>
      </c>
    </row>
    <row r="342" spans="1:18" ht="15.75" customHeight="1">
      <c r="A342" s="13"/>
      <c r="B342" s="62"/>
      <c r="C342" s="111"/>
      <c r="D342" s="111"/>
      <c r="F342" s="14"/>
      <c r="G342" s="14"/>
      <c r="H342" s="14"/>
      <c r="I342" s="13"/>
      <c r="J342" s="13"/>
      <c r="O342" s="115"/>
    </row>
    <row r="343" spans="1:18" ht="15.75" customHeight="1">
      <c r="A343" s="13"/>
      <c r="B343" s="62"/>
      <c r="C343" s="111"/>
      <c r="D343" s="111"/>
      <c r="F343" s="14"/>
      <c r="G343" s="14"/>
      <c r="H343" s="14"/>
      <c r="I343" s="13"/>
      <c r="J343" s="13"/>
      <c r="O343" s="115"/>
    </row>
    <row r="344" spans="1:18" ht="15.75" customHeight="1">
      <c r="A344" s="13"/>
      <c r="B344" s="62"/>
      <c r="C344" s="111"/>
      <c r="D344" s="111"/>
      <c r="F344" s="14"/>
      <c r="G344" s="14"/>
      <c r="H344" s="14"/>
      <c r="I344" s="13"/>
      <c r="J344" s="13"/>
      <c r="O344" s="115"/>
    </row>
    <row r="345" spans="1:18" ht="15.75" customHeight="1">
      <c r="A345" s="13"/>
      <c r="B345" s="62"/>
      <c r="C345" s="111"/>
      <c r="D345" s="111"/>
      <c r="F345" s="14"/>
      <c r="G345" s="14"/>
      <c r="H345" s="14"/>
      <c r="I345" s="13"/>
      <c r="J345" s="13"/>
      <c r="O345" s="115"/>
    </row>
    <row r="346" spans="1:18" ht="15.75" customHeight="1">
      <c r="A346" s="13"/>
      <c r="B346" s="62"/>
      <c r="C346" s="111"/>
      <c r="D346" s="111"/>
      <c r="F346" s="14"/>
      <c r="G346" s="14"/>
      <c r="H346" s="14"/>
      <c r="I346" s="13"/>
      <c r="J346" s="13"/>
      <c r="O346" s="115"/>
    </row>
    <row r="347" spans="1:18" ht="15.75" customHeight="1">
      <c r="A347" s="13"/>
      <c r="B347" s="62"/>
      <c r="C347" s="111"/>
      <c r="D347" s="111"/>
      <c r="F347" s="14"/>
      <c r="G347" s="14"/>
      <c r="H347" s="14"/>
      <c r="I347" s="13"/>
      <c r="J347" s="13"/>
      <c r="O347" s="115"/>
    </row>
    <row r="348" spans="1:18" ht="15.75" customHeight="1">
      <c r="A348" s="13"/>
      <c r="B348" s="62"/>
      <c r="C348" s="111"/>
      <c r="D348" s="111"/>
      <c r="F348" s="14"/>
      <c r="G348" s="14"/>
      <c r="H348" s="14"/>
      <c r="I348" s="13"/>
      <c r="J348" s="13"/>
      <c r="O348" s="115"/>
    </row>
    <row r="349" spans="1:18" ht="15.75" customHeight="1">
      <c r="A349" s="13"/>
      <c r="B349" s="62"/>
      <c r="C349" s="111"/>
      <c r="D349" s="111"/>
      <c r="F349" s="14"/>
      <c r="G349" s="14"/>
      <c r="H349" s="14"/>
      <c r="I349" s="13"/>
      <c r="J349" s="13"/>
      <c r="O349" s="115"/>
    </row>
    <row r="350" spans="1:18" ht="15.75" customHeight="1">
      <c r="A350" s="13"/>
      <c r="B350" s="62"/>
      <c r="C350" s="111"/>
      <c r="D350" s="111"/>
      <c r="F350" s="14"/>
      <c r="G350" s="14"/>
      <c r="H350" s="14"/>
      <c r="I350" s="13"/>
      <c r="J350" s="13"/>
      <c r="O350" s="115"/>
    </row>
    <row r="351" spans="1:18" ht="15.75" customHeight="1">
      <c r="A351" s="13"/>
      <c r="B351" s="62"/>
      <c r="C351" s="111"/>
      <c r="D351" s="111"/>
      <c r="F351" s="14"/>
      <c r="G351" s="14"/>
      <c r="H351" s="14"/>
      <c r="I351" s="13"/>
      <c r="J351" s="13"/>
      <c r="O351" s="115"/>
    </row>
    <row r="352" spans="1:18" ht="15.75" customHeight="1">
      <c r="A352" s="13"/>
      <c r="B352" s="62"/>
      <c r="C352" s="111"/>
      <c r="D352" s="111"/>
      <c r="F352" s="14"/>
      <c r="G352" s="14"/>
      <c r="H352" s="14"/>
      <c r="I352" s="13"/>
      <c r="J352" s="13"/>
      <c r="O352" s="115"/>
    </row>
    <row r="353" spans="1:15" ht="15.75" customHeight="1">
      <c r="A353" s="13"/>
      <c r="B353" s="62"/>
      <c r="C353" s="111"/>
      <c r="D353" s="111"/>
      <c r="F353" s="14"/>
      <c r="G353" s="14"/>
      <c r="H353" s="14"/>
      <c r="I353" s="13"/>
      <c r="J353" s="13"/>
      <c r="O353" s="115"/>
    </row>
    <row r="354" spans="1:15" ht="15.75" customHeight="1">
      <c r="A354" s="13"/>
      <c r="B354" s="62"/>
      <c r="C354" s="111"/>
      <c r="D354" s="111"/>
      <c r="F354" s="14"/>
      <c r="G354" s="14"/>
      <c r="H354" s="14"/>
      <c r="I354" s="13"/>
      <c r="J354" s="13"/>
      <c r="O354" s="115"/>
    </row>
    <row r="355" spans="1:15" ht="15.75" customHeight="1">
      <c r="A355" s="13"/>
      <c r="B355" s="62"/>
      <c r="C355" s="111"/>
      <c r="D355" s="111"/>
      <c r="F355" s="14"/>
      <c r="G355" s="14"/>
      <c r="H355" s="14"/>
      <c r="I355" s="13"/>
      <c r="J355" s="13"/>
      <c r="O355" s="115"/>
    </row>
    <row r="356" spans="1:15" ht="15.75" customHeight="1">
      <c r="A356" s="13"/>
      <c r="B356" s="62"/>
      <c r="C356" s="111"/>
      <c r="D356" s="111"/>
      <c r="F356" s="14"/>
      <c r="G356" s="14"/>
      <c r="H356" s="14"/>
      <c r="I356" s="13"/>
      <c r="J356" s="13"/>
      <c r="O356" s="115"/>
    </row>
    <row r="357" spans="1:15" ht="15.75" customHeight="1">
      <c r="A357" s="13"/>
      <c r="B357" s="62"/>
      <c r="C357" s="111"/>
      <c r="D357" s="111"/>
      <c r="F357" s="14"/>
      <c r="G357" s="14"/>
      <c r="H357" s="14"/>
      <c r="I357" s="13"/>
      <c r="J357" s="13"/>
      <c r="O357" s="115"/>
    </row>
    <row r="358" spans="1:15" ht="15.75" customHeight="1">
      <c r="A358" s="13"/>
      <c r="B358" s="62"/>
      <c r="C358" s="111"/>
      <c r="D358" s="111"/>
      <c r="F358" s="14"/>
      <c r="G358" s="14"/>
      <c r="H358" s="14"/>
      <c r="I358" s="13"/>
      <c r="J358" s="13"/>
      <c r="O358" s="115"/>
    </row>
    <row r="359" spans="1:15" ht="15.75" customHeight="1">
      <c r="A359" s="13"/>
      <c r="B359" s="62"/>
      <c r="C359" s="111"/>
      <c r="D359" s="111"/>
      <c r="F359" s="14"/>
      <c r="G359" s="14"/>
      <c r="H359" s="14"/>
      <c r="I359" s="13"/>
      <c r="J359" s="13"/>
      <c r="O359" s="115"/>
    </row>
    <row r="360" spans="1:15" ht="15.75" customHeight="1">
      <c r="A360" s="13"/>
      <c r="B360" s="62"/>
      <c r="C360" s="111"/>
      <c r="D360" s="111"/>
      <c r="F360" s="14"/>
      <c r="G360" s="14"/>
      <c r="H360" s="14"/>
      <c r="I360" s="13"/>
      <c r="J360" s="13"/>
      <c r="O360" s="115"/>
    </row>
    <row r="361" spans="1:15" ht="15.75" customHeight="1">
      <c r="A361" s="13"/>
      <c r="B361" s="62"/>
      <c r="C361" s="111"/>
      <c r="D361" s="111"/>
      <c r="F361" s="14"/>
      <c r="G361" s="14"/>
      <c r="H361" s="14"/>
      <c r="I361" s="13"/>
      <c r="J361" s="13"/>
      <c r="O361" s="115"/>
    </row>
    <row r="362" spans="1:15" ht="15.75" customHeight="1">
      <c r="A362" s="13"/>
      <c r="B362" s="62"/>
      <c r="C362" s="111"/>
      <c r="D362" s="111"/>
      <c r="F362" s="14"/>
      <c r="G362" s="14"/>
      <c r="H362" s="14"/>
      <c r="I362" s="13"/>
      <c r="J362" s="13"/>
      <c r="O362" s="115"/>
    </row>
    <row r="363" spans="1:15" ht="15.75" customHeight="1">
      <c r="A363" s="13"/>
      <c r="B363" s="62"/>
      <c r="C363" s="111"/>
      <c r="D363" s="111"/>
      <c r="F363" s="14"/>
      <c r="G363" s="14"/>
      <c r="H363" s="14"/>
      <c r="I363" s="13"/>
      <c r="J363" s="13"/>
      <c r="O363" s="115"/>
    </row>
    <row r="364" spans="1:15" ht="15.75" customHeight="1">
      <c r="A364" s="13"/>
      <c r="B364" s="62"/>
      <c r="C364" s="111"/>
      <c r="D364" s="111"/>
      <c r="F364" s="14"/>
      <c r="G364" s="14"/>
      <c r="H364" s="14"/>
      <c r="I364" s="13"/>
      <c r="J364" s="13"/>
      <c r="O364" s="115"/>
    </row>
    <row r="365" spans="1:15" ht="15.75" customHeight="1">
      <c r="A365" s="13"/>
      <c r="B365" s="62"/>
      <c r="C365" s="111"/>
      <c r="D365" s="111"/>
      <c r="F365" s="14"/>
      <c r="G365" s="14"/>
      <c r="H365" s="14"/>
      <c r="I365" s="13"/>
      <c r="J365" s="13"/>
      <c r="O365" s="115"/>
    </row>
    <row r="366" spans="1:15" ht="15.75" customHeight="1">
      <c r="A366" s="13"/>
      <c r="B366" s="62"/>
      <c r="C366" s="111"/>
      <c r="D366" s="111"/>
      <c r="F366" s="14"/>
      <c r="G366" s="14"/>
      <c r="H366" s="14"/>
      <c r="I366" s="13"/>
      <c r="J366" s="13"/>
      <c r="O366" s="115"/>
    </row>
    <row r="367" spans="1:15" ht="15.75" customHeight="1">
      <c r="A367" s="13"/>
      <c r="B367" s="62"/>
      <c r="C367" s="111"/>
      <c r="D367" s="111"/>
      <c r="F367" s="14"/>
      <c r="G367" s="14"/>
      <c r="H367" s="14"/>
      <c r="I367" s="13"/>
      <c r="J367" s="13"/>
      <c r="O367" s="115"/>
    </row>
    <row r="368" spans="1:15" ht="15.75" customHeight="1">
      <c r="A368" s="13"/>
      <c r="B368" s="62"/>
      <c r="C368" s="111"/>
      <c r="D368" s="111"/>
      <c r="F368" s="14"/>
      <c r="G368" s="14"/>
      <c r="H368" s="14"/>
      <c r="I368" s="13"/>
      <c r="J368" s="13"/>
      <c r="O368" s="115"/>
    </row>
    <row r="369" spans="1:15" ht="15.75" customHeight="1">
      <c r="A369" s="13"/>
      <c r="B369" s="62"/>
      <c r="C369" s="111"/>
      <c r="D369" s="111"/>
      <c r="F369" s="14"/>
      <c r="G369" s="14"/>
      <c r="H369" s="14"/>
      <c r="I369" s="13"/>
      <c r="J369" s="13"/>
      <c r="O369" s="115"/>
    </row>
    <row r="370" spans="1:15" ht="15.75" customHeight="1">
      <c r="A370" s="13"/>
      <c r="B370" s="62"/>
      <c r="C370" s="111"/>
      <c r="D370" s="111"/>
      <c r="F370" s="14"/>
      <c r="G370" s="14"/>
      <c r="H370" s="14"/>
      <c r="I370" s="13"/>
      <c r="J370" s="13"/>
      <c r="O370" s="115"/>
    </row>
    <row r="371" spans="1:15" ht="15.75" customHeight="1">
      <c r="A371" s="13"/>
      <c r="B371" s="62"/>
      <c r="C371" s="111"/>
      <c r="D371" s="111"/>
      <c r="F371" s="14"/>
      <c r="G371" s="14"/>
      <c r="H371" s="14"/>
      <c r="I371" s="13"/>
      <c r="J371" s="13"/>
      <c r="O371" s="115"/>
    </row>
    <row r="372" spans="1:15" ht="15.75" customHeight="1">
      <c r="A372" s="13"/>
      <c r="B372" s="62"/>
      <c r="C372" s="111"/>
      <c r="D372" s="111"/>
      <c r="F372" s="14"/>
      <c r="G372" s="14"/>
      <c r="H372" s="14"/>
      <c r="I372" s="13"/>
      <c r="J372" s="13"/>
      <c r="O372" s="115"/>
    </row>
    <row r="373" spans="1:15" ht="15.75" customHeight="1">
      <c r="A373" s="13"/>
      <c r="B373" s="62"/>
      <c r="C373" s="111"/>
      <c r="D373" s="111"/>
      <c r="F373" s="14"/>
      <c r="G373" s="14"/>
      <c r="H373" s="14"/>
      <c r="I373" s="13"/>
      <c r="J373" s="13"/>
      <c r="O373" s="115"/>
    </row>
    <row r="374" spans="1:15" ht="15.75" customHeight="1">
      <c r="A374" s="13"/>
      <c r="B374" s="62"/>
      <c r="C374" s="111"/>
      <c r="D374" s="111"/>
      <c r="F374" s="14"/>
      <c r="G374" s="14"/>
      <c r="H374" s="14"/>
      <c r="I374" s="13"/>
      <c r="J374" s="13"/>
      <c r="O374" s="115"/>
    </row>
    <row r="375" spans="1:15" ht="15.75" customHeight="1">
      <c r="A375" s="13"/>
      <c r="B375" s="62"/>
      <c r="C375" s="111"/>
      <c r="D375" s="111"/>
      <c r="F375" s="14"/>
      <c r="G375" s="14"/>
      <c r="H375" s="14"/>
      <c r="I375" s="13"/>
      <c r="J375" s="13"/>
      <c r="O375" s="115"/>
    </row>
    <row r="376" spans="1:15" ht="15.75" customHeight="1">
      <c r="A376" s="13"/>
      <c r="B376" s="62"/>
      <c r="C376" s="111"/>
      <c r="D376" s="111"/>
      <c r="F376" s="14"/>
      <c r="G376" s="14"/>
      <c r="H376" s="14"/>
      <c r="I376" s="13"/>
      <c r="J376" s="13"/>
      <c r="O376" s="115"/>
    </row>
    <row r="377" spans="1:15" ht="15.75" customHeight="1">
      <c r="A377" s="13"/>
      <c r="B377" s="62"/>
      <c r="C377" s="111"/>
      <c r="D377" s="111"/>
      <c r="F377" s="14"/>
      <c r="G377" s="14"/>
      <c r="H377" s="14"/>
      <c r="I377" s="13"/>
      <c r="J377" s="13"/>
      <c r="O377" s="115"/>
    </row>
    <row r="378" spans="1:15" ht="15.75" customHeight="1">
      <c r="A378" s="13"/>
      <c r="B378" s="62"/>
      <c r="C378" s="111"/>
      <c r="D378" s="111"/>
      <c r="F378" s="14"/>
      <c r="G378" s="14"/>
      <c r="H378" s="14"/>
      <c r="I378" s="13"/>
      <c r="J378" s="13"/>
      <c r="O378" s="115"/>
    </row>
    <row r="379" spans="1:15" ht="15.75" customHeight="1">
      <c r="A379" s="13"/>
      <c r="B379" s="62"/>
      <c r="C379" s="111"/>
      <c r="D379" s="111"/>
      <c r="F379" s="14"/>
      <c r="G379" s="14"/>
      <c r="H379" s="14"/>
      <c r="I379" s="13"/>
      <c r="J379" s="13"/>
      <c r="O379" s="115"/>
    </row>
    <row r="380" spans="1:15" ht="15.75" customHeight="1">
      <c r="A380" s="13"/>
      <c r="B380" s="62"/>
      <c r="C380" s="111"/>
      <c r="D380" s="111"/>
      <c r="F380" s="14"/>
      <c r="G380" s="14"/>
      <c r="H380" s="14"/>
      <c r="I380" s="13"/>
      <c r="J380" s="13"/>
      <c r="O380" s="115"/>
    </row>
    <row r="381" spans="1:15" ht="15.75" customHeight="1">
      <c r="A381" s="13"/>
      <c r="B381" s="62"/>
      <c r="C381" s="111"/>
      <c r="D381" s="111"/>
      <c r="F381" s="14"/>
      <c r="G381" s="14"/>
      <c r="H381" s="14"/>
      <c r="I381" s="13"/>
      <c r="J381" s="13"/>
      <c r="O381" s="115"/>
    </row>
    <row r="382" spans="1:15" ht="15.75" customHeight="1">
      <c r="A382" s="13"/>
      <c r="B382" s="62"/>
      <c r="C382" s="111"/>
      <c r="D382" s="111"/>
      <c r="F382" s="14"/>
      <c r="G382" s="14"/>
      <c r="H382" s="14"/>
      <c r="I382" s="13"/>
      <c r="J382" s="13"/>
      <c r="O382" s="115"/>
    </row>
    <row r="383" spans="1:15" ht="15.75" customHeight="1">
      <c r="A383" s="13"/>
      <c r="B383" s="62"/>
      <c r="C383" s="111"/>
      <c r="D383" s="111"/>
      <c r="F383" s="14"/>
      <c r="G383" s="14"/>
      <c r="H383" s="14"/>
      <c r="I383" s="13"/>
      <c r="J383" s="13"/>
      <c r="O383" s="115"/>
    </row>
    <row r="384" spans="1:15" ht="15.75" customHeight="1">
      <c r="A384" s="13"/>
      <c r="B384" s="62"/>
      <c r="C384" s="111"/>
      <c r="D384" s="111"/>
      <c r="F384" s="14"/>
      <c r="G384" s="14"/>
      <c r="H384" s="14"/>
      <c r="I384" s="13"/>
      <c r="J384" s="13"/>
      <c r="O384" s="115"/>
    </row>
    <row r="385" spans="1:15" ht="15.75" customHeight="1">
      <c r="A385" s="13"/>
      <c r="B385" s="62"/>
      <c r="C385" s="111"/>
      <c r="D385" s="111"/>
      <c r="F385" s="14"/>
      <c r="G385" s="14"/>
      <c r="H385" s="14"/>
      <c r="I385" s="13"/>
      <c r="J385" s="13"/>
      <c r="O385" s="115"/>
    </row>
    <row r="386" spans="1:15" ht="15.75" customHeight="1">
      <c r="A386" s="13"/>
      <c r="B386" s="62"/>
      <c r="C386" s="111"/>
      <c r="D386" s="111"/>
      <c r="F386" s="14"/>
      <c r="G386" s="14"/>
      <c r="H386" s="14"/>
      <c r="I386" s="13"/>
      <c r="J386" s="13"/>
      <c r="O386" s="115"/>
    </row>
    <row r="387" spans="1:15" ht="15.75" customHeight="1">
      <c r="A387" s="13"/>
      <c r="B387" s="62"/>
      <c r="C387" s="111"/>
      <c r="D387" s="111"/>
      <c r="F387" s="14"/>
      <c r="G387" s="14"/>
      <c r="H387" s="14"/>
      <c r="I387" s="13"/>
      <c r="J387" s="13"/>
      <c r="O387" s="115"/>
    </row>
    <row r="388" spans="1:15" ht="15.75" customHeight="1">
      <c r="A388" s="13"/>
      <c r="B388" s="62"/>
      <c r="C388" s="111"/>
      <c r="D388" s="111"/>
      <c r="F388" s="14"/>
      <c r="G388" s="14"/>
      <c r="H388" s="14"/>
      <c r="I388" s="13"/>
      <c r="J388" s="13"/>
      <c r="O388" s="115"/>
    </row>
    <row r="389" spans="1:15" ht="15.75" customHeight="1">
      <c r="A389" s="13"/>
      <c r="B389" s="62"/>
      <c r="C389" s="111"/>
      <c r="D389" s="111"/>
      <c r="F389" s="14"/>
      <c r="G389" s="14"/>
      <c r="H389" s="14"/>
      <c r="I389" s="13"/>
      <c r="J389" s="13"/>
      <c r="O389" s="115"/>
    </row>
    <row r="390" spans="1:15" ht="15.75" customHeight="1">
      <c r="A390" s="13"/>
      <c r="B390" s="62"/>
      <c r="C390" s="111"/>
      <c r="D390" s="111"/>
      <c r="F390" s="14"/>
      <c r="G390" s="14"/>
      <c r="H390" s="14"/>
      <c r="I390" s="13"/>
      <c r="J390" s="13"/>
      <c r="O390" s="115"/>
    </row>
    <row r="391" spans="1:15" ht="15.75" customHeight="1">
      <c r="A391" s="13"/>
      <c r="B391" s="62"/>
      <c r="C391" s="111"/>
      <c r="D391" s="111"/>
      <c r="F391" s="14"/>
      <c r="G391" s="14"/>
      <c r="H391" s="14"/>
      <c r="I391" s="13"/>
      <c r="J391" s="13"/>
      <c r="O391" s="115"/>
    </row>
    <row r="392" spans="1:15" ht="15.75" customHeight="1">
      <c r="A392" s="13"/>
      <c r="B392" s="62"/>
      <c r="C392" s="111"/>
      <c r="D392" s="111"/>
      <c r="F392" s="14"/>
      <c r="G392" s="14"/>
      <c r="H392" s="14"/>
      <c r="I392" s="13"/>
      <c r="J392" s="13"/>
      <c r="O392" s="115"/>
    </row>
    <row r="393" spans="1:15" ht="15.75" customHeight="1">
      <c r="A393" s="13"/>
      <c r="B393" s="62"/>
      <c r="C393" s="111"/>
      <c r="D393" s="111"/>
      <c r="F393" s="14"/>
      <c r="G393" s="14"/>
      <c r="H393" s="14"/>
      <c r="I393" s="13"/>
      <c r="J393" s="13"/>
      <c r="O393" s="115"/>
    </row>
    <row r="394" spans="1:15" ht="15.75" customHeight="1">
      <c r="A394" s="13"/>
      <c r="B394" s="62"/>
      <c r="C394" s="111"/>
      <c r="D394" s="111"/>
      <c r="F394" s="14"/>
      <c r="G394" s="14"/>
      <c r="H394" s="14"/>
      <c r="I394" s="13"/>
      <c r="J394" s="13"/>
      <c r="O394" s="115"/>
    </row>
    <row r="395" spans="1:15" ht="15.75" customHeight="1">
      <c r="A395" s="13"/>
      <c r="B395" s="62"/>
      <c r="C395" s="111"/>
      <c r="D395" s="111"/>
      <c r="F395" s="14"/>
      <c r="G395" s="14"/>
      <c r="H395" s="14"/>
      <c r="I395" s="13"/>
      <c r="J395" s="13"/>
      <c r="O395" s="115"/>
    </row>
    <row r="396" spans="1:15" ht="15.75" customHeight="1">
      <c r="A396" s="13"/>
      <c r="B396" s="62"/>
      <c r="C396" s="111"/>
      <c r="D396" s="111"/>
      <c r="F396" s="14"/>
      <c r="G396" s="14"/>
      <c r="H396" s="14"/>
      <c r="I396" s="13"/>
      <c r="J396" s="13"/>
      <c r="O396" s="115"/>
    </row>
    <row r="397" spans="1:15" ht="15.75" customHeight="1">
      <c r="A397" s="13"/>
      <c r="B397" s="62"/>
      <c r="C397" s="111"/>
      <c r="D397" s="111"/>
      <c r="F397" s="14"/>
      <c r="G397" s="14"/>
      <c r="H397" s="14"/>
      <c r="I397" s="13"/>
      <c r="J397" s="13"/>
      <c r="O397" s="115"/>
    </row>
    <row r="398" spans="1:15" ht="15.75" customHeight="1">
      <c r="A398" s="13"/>
      <c r="B398" s="62"/>
      <c r="C398" s="111"/>
      <c r="D398" s="111"/>
      <c r="F398" s="14"/>
      <c r="G398" s="14"/>
      <c r="H398" s="14"/>
      <c r="I398" s="13"/>
      <c r="J398" s="13"/>
      <c r="O398" s="115"/>
    </row>
    <row r="399" spans="1:15" ht="15.75" customHeight="1">
      <c r="A399" s="13"/>
      <c r="B399" s="62"/>
      <c r="C399" s="111"/>
      <c r="D399" s="111"/>
      <c r="F399" s="14"/>
      <c r="G399" s="14"/>
      <c r="H399" s="14"/>
      <c r="I399" s="13"/>
      <c r="J399" s="13"/>
      <c r="O399" s="115"/>
    </row>
    <row r="400" spans="1:15" ht="15.75" customHeight="1">
      <c r="A400" s="13"/>
      <c r="B400" s="62"/>
      <c r="C400" s="111"/>
      <c r="D400" s="111"/>
      <c r="F400" s="14"/>
      <c r="G400" s="14"/>
      <c r="H400" s="14"/>
      <c r="I400" s="13"/>
      <c r="J400" s="13"/>
      <c r="O400" s="115"/>
    </row>
    <row r="401" spans="1:15" ht="15.75" customHeight="1">
      <c r="A401" s="13"/>
      <c r="B401" s="62"/>
      <c r="C401" s="111"/>
      <c r="D401" s="111"/>
      <c r="F401" s="14"/>
      <c r="G401" s="14"/>
      <c r="H401" s="14"/>
      <c r="I401" s="13"/>
      <c r="J401" s="13"/>
      <c r="O401" s="115"/>
    </row>
    <row r="402" spans="1:15" ht="15.75" customHeight="1">
      <c r="A402" s="13"/>
      <c r="B402" s="62"/>
      <c r="C402" s="111"/>
      <c r="D402" s="111"/>
      <c r="F402" s="14"/>
      <c r="G402" s="14"/>
      <c r="H402" s="14"/>
      <c r="I402" s="13"/>
      <c r="J402" s="13"/>
      <c r="O402" s="115"/>
    </row>
    <row r="403" spans="1:15" ht="15.75" customHeight="1">
      <c r="A403" s="13"/>
      <c r="B403" s="62"/>
      <c r="C403" s="111"/>
      <c r="D403" s="111"/>
      <c r="F403" s="14"/>
      <c r="G403" s="14"/>
      <c r="H403" s="14"/>
      <c r="I403" s="13"/>
      <c r="J403" s="13"/>
      <c r="O403" s="115"/>
    </row>
    <row r="404" spans="1:15" ht="15.75" customHeight="1">
      <c r="B404" s="62"/>
      <c r="F404" s="14"/>
      <c r="G404" s="14"/>
      <c r="H404" s="14"/>
      <c r="O404" s="115"/>
    </row>
    <row r="405" spans="1:15" ht="15.75" customHeight="1">
      <c r="B405" s="62"/>
      <c r="F405" s="14"/>
      <c r="G405" s="14"/>
      <c r="H405" s="14"/>
      <c r="O405" s="115"/>
    </row>
    <row r="406" spans="1:15" ht="15.75" customHeight="1">
      <c r="B406" s="62"/>
      <c r="F406" s="14"/>
      <c r="G406" s="14"/>
      <c r="H406" s="14"/>
      <c r="O406" s="115"/>
    </row>
    <row r="407" spans="1:15" ht="15.75" customHeight="1">
      <c r="B407" s="62"/>
      <c r="F407" s="14"/>
      <c r="G407" s="14"/>
      <c r="H407" s="14"/>
      <c r="O407" s="115"/>
    </row>
    <row r="408" spans="1:15" ht="15.75" customHeight="1">
      <c r="B408" s="62"/>
      <c r="F408" s="14"/>
      <c r="G408" s="14"/>
      <c r="H408" s="14"/>
      <c r="O408" s="115"/>
    </row>
    <row r="409" spans="1:15" ht="15.75" customHeight="1">
      <c r="B409" s="62"/>
      <c r="F409" s="14"/>
      <c r="G409" s="14"/>
      <c r="H409" s="14"/>
      <c r="O409" s="115"/>
    </row>
    <row r="410" spans="1:15" ht="15.75" customHeight="1">
      <c r="B410" s="62"/>
      <c r="F410" s="14"/>
      <c r="G410" s="14"/>
      <c r="H410" s="14"/>
      <c r="O410" s="115"/>
    </row>
    <row r="411" spans="1:15" ht="15.75" customHeight="1">
      <c r="B411" s="62"/>
      <c r="F411" s="14"/>
      <c r="G411" s="14"/>
      <c r="H411" s="14"/>
      <c r="O411" s="115"/>
    </row>
    <row r="412" spans="1:15" ht="15.75" customHeight="1">
      <c r="B412" s="62"/>
      <c r="F412" s="14"/>
      <c r="G412" s="14"/>
      <c r="H412" s="14"/>
      <c r="O412" s="115"/>
    </row>
    <row r="413" spans="1:15" ht="15.75" customHeight="1">
      <c r="B413" s="62"/>
      <c r="F413" s="14"/>
      <c r="G413" s="14"/>
      <c r="H413" s="14"/>
      <c r="O413" s="115"/>
    </row>
    <row r="414" spans="1:15" ht="15.75" customHeight="1">
      <c r="B414" s="62"/>
      <c r="F414" s="14"/>
      <c r="G414" s="14"/>
      <c r="H414" s="14"/>
      <c r="O414" s="115"/>
    </row>
    <row r="415" spans="1:15" ht="15.75" customHeight="1">
      <c r="B415" s="62"/>
      <c r="F415" s="14"/>
      <c r="G415" s="14"/>
      <c r="H415" s="14"/>
      <c r="O415" s="115"/>
    </row>
    <row r="416" spans="1:15" ht="15.75" customHeight="1">
      <c r="B416" s="62"/>
      <c r="F416" s="14"/>
      <c r="G416" s="14"/>
      <c r="H416" s="14"/>
      <c r="O416" s="115"/>
    </row>
    <row r="417" spans="2:15" ht="15.75" customHeight="1">
      <c r="B417" s="62"/>
      <c r="F417" s="14"/>
      <c r="G417" s="14"/>
      <c r="H417" s="14"/>
      <c r="O417" s="115"/>
    </row>
    <row r="418" spans="2:15" ht="15.75" customHeight="1">
      <c r="B418" s="62"/>
      <c r="F418" s="14"/>
      <c r="G418" s="14"/>
      <c r="H418" s="14"/>
      <c r="O418" s="115"/>
    </row>
    <row r="419" spans="2:15" ht="15.75" customHeight="1">
      <c r="B419" s="62"/>
      <c r="F419" s="14"/>
      <c r="G419" s="14"/>
      <c r="H419" s="14"/>
      <c r="O419" s="115"/>
    </row>
    <row r="420" spans="2:15" ht="15.75" customHeight="1">
      <c r="B420" s="62"/>
      <c r="F420" s="14"/>
      <c r="G420" s="14"/>
      <c r="H420" s="14"/>
      <c r="O420" s="115"/>
    </row>
    <row r="421" spans="2:15" ht="15.75" customHeight="1">
      <c r="B421" s="62"/>
      <c r="F421" s="14"/>
      <c r="G421" s="14"/>
      <c r="H421" s="14"/>
      <c r="O421" s="115"/>
    </row>
    <row r="422" spans="2:15" ht="15.75" customHeight="1">
      <c r="B422" s="62"/>
      <c r="F422" s="14"/>
      <c r="G422" s="14"/>
      <c r="H422" s="14"/>
      <c r="O422" s="115"/>
    </row>
    <row r="423" spans="2:15" ht="15.75" customHeight="1">
      <c r="B423" s="62"/>
      <c r="F423" s="14"/>
      <c r="G423" s="14"/>
      <c r="H423" s="14"/>
      <c r="O423" s="115"/>
    </row>
    <row r="424" spans="2:15" ht="15.75" customHeight="1">
      <c r="B424" s="62"/>
      <c r="F424" s="14"/>
      <c r="G424" s="14"/>
      <c r="H424" s="14"/>
      <c r="O424" s="115"/>
    </row>
    <row r="425" spans="2:15" ht="15.75" customHeight="1">
      <c r="B425" s="62"/>
      <c r="F425" s="14"/>
      <c r="G425" s="14"/>
      <c r="H425" s="14"/>
      <c r="O425" s="115"/>
    </row>
    <row r="426" spans="2:15" ht="15.75" customHeight="1">
      <c r="B426" s="62"/>
      <c r="F426" s="14"/>
      <c r="G426" s="14"/>
      <c r="H426" s="14"/>
      <c r="O426" s="115"/>
    </row>
    <row r="427" spans="2:15" ht="15.75" customHeight="1">
      <c r="B427" s="62"/>
      <c r="F427" s="14"/>
      <c r="G427" s="14"/>
      <c r="H427" s="14"/>
      <c r="O427" s="115"/>
    </row>
    <row r="428" spans="2:15" ht="15.75" customHeight="1">
      <c r="B428" s="62"/>
      <c r="F428" s="14"/>
      <c r="G428" s="14"/>
      <c r="H428" s="14"/>
      <c r="O428" s="115"/>
    </row>
    <row r="429" spans="2:15" ht="15.75" customHeight="1">
      <c r="B429" s="62"/>
      <c r="F429" s="14"/>
      <c r="G429" s="14"/>
      <c r="H429" s="14"/>
      <c r="O429" s="115"/>
    </row>
    <row r="430" spans="2:15" ht="15.75" customHeight="1">
      <c r="B430" s="62"/>
      <c r="F430" s="14"/>
      <c r="G430" s="14"/>
      <c r="H430" s="14"/>
      <c r="O430" s="115"/>
    </row>
    <row r="431" spans="2:15" ht="15.75" customHeight="1">
      <c r="B431" s="62"/>
      <c r="F431" s="14"/>
      <c r="G431" s="14"/>
      <c r="H431" s="14"/>
      <c r="O431" s="115"/>
    </row>
    <row r="432" spans="2:15" ht="15.75" customHeight="1">
      <c r="B432" s="62"/>
      <c r="F432" s="14"/>
      <c r="G432" s="14"/>
      <c r="H432" s="14"/>
      <c r="O432" s="115"/>
    </row>
    <row r="433" spans="2:15" ht="15.75" customHeight="1">
      <c r="B433" s="62"/>
      <c r="F433" s="14"/>
      <c r="G433" s="14"/>
      <c r="H433" s="14"/>
      <c r="O433" s="115"/>
    </row>
    <row r="434" spans="2:15" ht="15.75" customHeight="1">
      <c r="B434" s="62"/>
      <c r="F434" s="14"/>
      <c r="G434" s="14"/>
      <c r="H434" s="14"/>
      <c r="O434" s="115"/>
    </row>
    <row r="435" spans="2:15" ht="15.75" customHeight="1">
      <c r="B435" s="62"/>
      <c r="F435" s="14"/>
      <c r="G435" s="14"/>
      <c r="H435" s="14"/>
      <c r="O435" s="115"/>
    </row>
    <row r="436" spans="2:15" ht="15.75" customHeight="1">
      <c r="B436" s="62"/>
      <c r="F436" s="14"/>
      <c r="G436" s="14"/>
      <c r="H436" s="14"/>
      <c r="O436" s="115"/>
    </row>
    <row r="437" spans="2:15" ht="15.75" customHeight="1">
      <c r="B437" s="62"/>
      <c r="F437" s="14"/>
      <c r="G437" s="14"/>
      <c r="H437" s="14"/>
      <c r="O437" s="115"/>
    </row>
    <row r="438" spans="2:15" ht="15.75" customHeight="1">
      <c r="B438" s="62"/>
      <c r="F438" s="14"/>
      <c r="G438" s="14"/>
      <c r="H438" s="14"/>
      <c r="O438" s="115"/>
    </row>
    <row r="439" spans="2:15" ht="15.75" customHeight="1">
      <c r="B439" s="62"/>
      <c r="F439" s="14"/>
      <c r="G439" s="14"/>
      <c r="H439" s="14"/>
      <c r="O439" s="115"/>
    </row>
    <row r="440" spans="2:15" ht="15.75" customHeight="1">
      <c r="B440" s="62"/>
      <c r="F440" s="14"/>
      <c r="G440" s="14"/>
      <c r="H440" s="14"/>
      <c r="O440" s="115"/>
    </row>
    <row r="441" spans="2:15" ht="15.75" customHeight="1">
      <c r="B441" s="62"/>
      <c r="F441" s="14"/>
      <c r="G441" s="14"/>
      <c r="H441" s="14"/>
      <c r="O441" s="115"/>
    </row>
    <row r="442" spans="2:15" ht="15.75" customHeight="1">
      <c r="B442" s="62"/>
      <c r="F442" s="14"/>
      <c r="G442" s="14"/>
      <c r="H442" s="14"/>
      <c r="O442" s="115"/>
    </row>
    <row r="443" spans="2:15" ht="15.75" customHeight="1">
      <c r="B443" s="62"/>
      <c r="F443" s="14"/>
      <c r="G443" s="14"/>
      <c r="H443" s="14"/>
      <c r="O443" s="115"/>
    </row>
    <row r="444" spans="2:15" ht="15.75" customHeight="1">
      <c r="B444" s="62"/>
      <c r="F444" s="14"/>
      <c r="G444" s="14"/>
      <c r="H444" s="14"/>
      <c r="O444" s="115"/>
    </row>
    <row r="445" spans="2:15" ht="15.75" customHeight="1">
      <c r="B445" s="62"/>
      <c r="F445" s="14"/>
      <c r="G445" s="14"/>
      <c r="H445" s="14"/>
      <c r="O445" s="115"/>
    </row>
    <row r="446" spans="2:15" ht="15.75" customHeight="1">
      <c r="B446" s="62"/>
      <c r="F446" s="14"/>
      <c r="G446" s="14"/>
      <c r="H446" s="14"/>
      <c r="O446" s="115"/>
    </row>
    <row r="447" spans="2:15" ht="15.75" customHeight="1">
      <c r="B447" s="62"/>
      <c r="F447" s="14"/>
      <c r="G447" s="14"/>
      <c r="H447" s="14"/>
      <c r="O447" s="115"/>
    </row>
    <row r="448" spans="2:15" ht="15.75" customHeight="1">
      <c r="B448" s="62"/>
      <c r="F448" s="14"/>
      <c r="G448" s="14"/>
      <c r="H448" s="14"/>
      <c r="O448" s="115"/>
    </row>
    <row r="449" spans="2:15" ht="15.75" customHeight="1">
      <c r="B449" s="62"/>
      <c r="F449" s="14"/>
      <c r="G449" s="14"/>
      <c r="H449" s="14"/>
      <c r="O449" s="115"/>
    </row>
    <row r="450" spans="2:15" ht="15.75" customHeight="1">
      <c r="B450" s="62"/>
      <c r="F450" s="14"/>
      <c r="G450" s="14"/>
      <c r="H450" s="14"/>
      <c r="O450" s="115"/>
    </row>
    <row r="451" spans="2:15" ht="15.75" customHeight="1">
      <c r="B451" s="62"/>
      <c r="F451" s="14"/>
      <c r="G451" s="14"/>
      <c r="H451" s="14"/>
      <c r="O451" s="115"/>
    </row>
    <row r="452" spans="2:15" ht="15.75" customHeight="1">
      <c r="B452" s="62"/>
      <c r="F452" s="14"/>
      <c r="G452" s="14"/>
      <c r="H452" s="14"/>
      <c r="O452" s="115"/>
    </row>
    <row r="453" spans="2:15" ht="15.75" customHeight="1">
      <c r="B453" s="62"/>
      <c r="F453" s="14"/>
      <c r="G453" s="14"/>
      <c r="H453" s="14"/>
      <c r="O453" s="115"/>
    </row>
    <row r="454" spans="2:15" ht="15.75" customHeight="1">
      <c r="B454" s="62"/>
      <c r="F454" s="14"/>
      <c r="G454" s="14"/>
      <c r="H454" s="14"/>
      <c r="O454" s="115"/>
    </row>
    <row r="455" spans="2:15" ht="15.75" customHeight="1">
      <c r="B455" s="62"/>
      <c r="F455" s="14"/>
      <c r="G455" s="14"/>
      <c r="H455" s="14"/>
      <c r="O455" s="115"/>
    </row>
    <row r="456" spans="2:15" ht="15.75" customHeight="1">
      <c r="B456" s="62"/>
      <c r="F456" s="14"/>
      <c r="G456" s="14"/>
      <c r="H456" s="14"/>
      <c r="O456" s="115"/>
    </row>
    <row r="457" spans="2:15" ht="15.75" customHeight="1">
      <c r="B457" s="62"/>
      <c r="F457" s="14"/>
      <c r="G457" s="14"/>
      <c r="H457" s="14"/>
      <c r="O457" s="115"/>
    </row>
    <row r="458" spans="2:15" ht="15.75" customHeight="1">
      <c r="B458" s="62"/>
      <c r="F458" s="14"/>
      <c r="G458" s="14"/>
      <c r="H458" s="14"/>
      <c r="O458" s="115"/>
    </row>
    <row r="459" spans="2:15" ht="15.75" customHeight="1">
      <c r="B459" s="62"/>
      <c r="F459" s="14"/>
      <c r="G459" s="14"/>
      <c r="H459" s="14"/>
      <c r="O459" s="115"/>
    </row>
    <row r="460" spans="2:15" ht="15.75" customHeight="1">
      <c r="B460" s="62"/>
      <c r="F460" s="14"/>
      <c r="G460" s="14"/>
      <c r="H460" s="14"/>
      <c r="O460" s="115"/>
    </row>
    <row r="461" spans="2:15" ht="15.75" customHeight="1">
      <c r="B461" s="62"/>
      <c r="F461" s="14"/>
      <c r="G461" s="14"/>
      <c r="H461" s="14"/>
      <c r="O461" s="115"/>
    </row>
    <row r="462" spans="2:15" ht="15.75" customHeight="1">
      <c r="B462" s="62"/>
      <c r="F462" s="14"/>
      <c r="G462" s="14"/>
      <c r="H462" s="14"/>
      <c r="O462" s="115"/>
    </row>
    <row r="463" spans="2:15" ht="15.75" customHeight="1">
      <c r="B463" s="62"/>
      <c r="F463" s="14"/>
      <c r="G463" s="14"/>
      <c r="H463" s="14"/>
      <c r="O463" s="115"/>
    </row>
    <row r="464" spans="2:15" ht="15.75" customHeight="1">
      <c r="B464" s="62"/>
      <c r="F464" s="14"/>
      <c r="G464" s="14"/>
      <c r="H464" s="14"/>
      <c r="O464" s="115"/>
    </row>
    <row r="465" spans="2:15" ht="15.75" customHeight="1">
      <c r="B465" s="62"/>
      <c r="F465" s="14"/>
      <c r="G465" s="14"/>
      <c r="H465" s="14"/>
      <c r="O465" s="115"/>
    </row>
    <row r="466" spans="2:15" ht="15.75" customHeight="1">
      <c r="B466" s="62"/>
      <c r="F466" s="14"/>
      <c r="G466" s="14"/>
      <c r="H466" s="14"/>
      <c r="O466" s="115"/>
    </row>
    <row r="467" spans="2:15" ht="15.75" customHeight="1">
      <c r="B467" s="62"/>
      <c r="F467" s="14"/>
      <c r="G467" s="14"/>
      <c r="H467" s="14"/>
      <c r="O467" s="115"/>
    </row>
    <row r="468" spans="2:15" ht="15.75" customHeight="1">
      <c r="B468" s="62"/>
      <c r="F468" s="14"/>
      <c r="G468" s="14"/>
      <c r="H468" s="14"/>
      <c r="O468" s="115"/>
    </row>
    <row r="469" spans="2:15" ht="15.75" customHeight="1">
      <c r="B469" s="62"/>
      <c r="F469" s="14"/>
      <c r="G469" s="14"/>
      <c r="H469" s="14"/>
      <c r="O469" s="115"/>
    </row>
    <row r="470" spans="2:15" ht="15.75" customHeight="1">
      <c r="B470" s="62"/>
      <c r="F470" s="14"/>
      <c r="G470" s="14"/>
      <c r="H470" s="14"/>
      <c r="O470" s="115"/>
    </row>
    <row r="471" spans="2:15" ht="15.75" customHeight="1">
      <c r="B471" s="62"/>
      <c r="F471" s="14"/>
      <c r="G471" s="14"/>
      <c r="H471" s="14"/>
      <c r="O471" s="115"/>
    </row>
    <row r="472" spans="2:15" ht="15.75" customHeight="1">
      <c r="B472" s="62"/>
      <c r="F472" s="14"/>
      <c r="G472" s="14"/>
      <c r="H472" s="14"/>
      <c r="O472" s="115"/>
    </row>
    <row r="473" spans="2:15" ht="15.75" customHeight="1">
      <c r="B473" s="62"/>
      <c r="F473" s="14"/>
      <c r="G473" s="14"/>
      <c r="H473" s="14"/>
      <c r="O473" s="115"/>
    </row>
    <row r="474" spans="2:15" ht="15.75" customHeight="1">
      <c r="B474" s="62"/>
      <c r="F474" s="14"/>
      <c r="G474" s="14"/>
      <c r="H474" s="14"/>
      <c r="O474" s="115"/>
    </row>
    <row r="475" spans="2:15" ht="15.75" customHeight="1">
      <c r="B475" s="62"/>
      <c r="F475" s="14"/>
      <c r="G475" s="14"/>
      <c r="H475" s="14"/>
      <c r="O475" s="115"/>
    </row>
    <row r="476" spans="2:15" ht="15.75" customHeight="1">
      <c r="B476" s="62"/>
      <c r="F476" s="14"/>
      <c r="G476" s="14"/>
      <c r="H476" s="14"/>
      <c r="O476" s="115"/>
    </row>
    <row r="477" spans="2:15" ht="15.75" customHeight="1">
      <c r="B477" s="62"/>
      <c r="F477" s="14"/>
      <c r="G477" s="14"/>
      <c r="H477" s="14"/>
      <c r="O477" s="115"/>
    </row>
    <row r="478" spans="2:15" ht="15.75" customHeight="1">
      <c r="B478" s="62"/>
      <c r="F478" s="14"/>
      <c r="G478" s="14"/>
      <c r="H478" s="14"/>
      <c r="O478" s="115"/>
    </row>
    <row r="479" spans="2:15" ht="15.75" customHeight="1">
      <c r="B479" s="62"/>
      <c r="F479" s="14"/>
      <c r="G479" s="14"/>
      <c r="H479" s="14"/>
      <c r="O479" s="115"/>
    </row>
    <row r="480" spans="2:15" ht="15.75" customHeight="1">
      <c r="B480" s="62"/>
      <c r="F480" s="14"/>
      <c r="G480" s="14"/>
      <c r="H480" s="14"/>
      <c r="O480" s="115"/>
    </row>
    <row r="481" spans="2:15" ht="15.75" customHeight="1">
      <c r="B481" s="62"/>
      <c r="F481" s="14"/>
      <c r="G481" s="14"/>
      <c r="H481" s="14"/>
      <c r="O481" s="115"/>
    </row>
    <row r="482" spans="2:15" ht="15.75" customHeight="1">
      <c r="B482" s="62"/>
      <c r="F482" s="14"/>
      <c r="G482" s="14"/>
      <c r="H482" s="14"/>
      <c r="O482" s="115"/>
    </row>
    <row r="483" spans="2:15" ht="15.75" customHeight="1">
      <c r="B483" s="62"/>
      <c r="F483" s="14"/>
      <c r="G483" s="14"/>
      <c r="H483" s="14"/>
      <c r="O483" s="115"/>
    </row>
    <row r="484" spans="2:15" ht="15.75" customHeight="1">
      <c r="B484" s="62"/>
      <c r="F484" s="14"/>
      <c r="G484" s="14"/>
      <c r="H484" s="14"/>
      <c r="O484" s="115"/>
    </row>
    <row r="485" spans="2:15" ht="15.75" customHeight="1">
      <c r="B485" s="62"/>
      <c r="F485" s="14"/>
      <c r="G485" s="14"/>
      <c r="H485" s="14"/>
      <c r="O485" s="115"/>
    </row>
    <row r="486" spans="2:15" ht="15.75" customHeight="1">
      <c r="B486" s="62"/>
      <c r="F486" s="14"/>
      <c r="G486" s="14"/>
      <c r="H486" s="14"/>
      <c r="O486" s="115"/>
    </row>
    <row r="487" spans="2:15" ht="15.75" customHeight="1">
      <c r="B487" s="62"/>
      <c r="F487" s="14"/>
      <c r="G487" s="14"/>
      <c r="H487" s="14"/>
      <c r="O487" s="115"/>
    </row>
    <row r="488" spans="2:15" ht="15.75" customHeight="1">
      <c r="B488" s="62"/>
      <c r="F488" s="14"/>
      <c r="G488" s="14"/>
      <c r="H488" s="14"/>
      <c r="O488" s="115"/>
    </row>
    <row r="489" spans="2:15" ht="15.75" customHeight="1">
      <c r="B489" s="62"/>
      <c r="F489" s="14"/>
      <c r="G489" s="14"/>
      <c r="H489" s="14"/>
      <c r="O489" s="115"/>
    </row>
    <row r="490" spans="2:15" ht="15.75" customHeight="1">
      <c r="B490" s="62"/>
      <c r="F490" s="14"/>
      <c r="G490" s="14"/>
      <c r="H490" s="14"/>
      <c r="O490" s="115"/>
    </row>
    <row r="491" spans="2:15" ht="15.75" customHeight="1">
      <c r="B491" s="62"/>
      <c r="F491" s="14"/>
      <c r="G491" s="14"/>
      <c r="H491" s="14"/>
      <c r="O491" s="115"/>
    </row>
    <row r="492" spans="2:15" ht="15.75" customHeight="1">
      <c r="B492" s="62"/>
      <c r="F492" s="14"/>
      <c r="G492" s="14"/>
      <c r="H492" s="14"/>
      <c r="O492" s="115"/>
    </row>
    <row r="493" spans="2:15" ht="15.75" customHeight="1">
      <c r="B493" s="62"/>
      <c r="F493" s="14"/>
      <c r="G493" s="14"/>
      <c r="H493" s="14"/>
      <c r="O493" s="115"/>
    </row>
    <row r="494" spans="2:15" ht="15.75" customHeight="1">
      <c r="B494" s="62"/>
      <c r="F494" s="14"/>
      <c r="G494" s="14"/>
      <c r="H494" s="14"/>
      <c r="O494" s="115"/>
    </row>
    <row r="495" spans="2:15" ht="15.75" customHeight="1">
      <c r="B495" s="62"/>
      <c r="F495" s="14"/>
      <c r="G495" s="14"/>
      <c r="H495" s="14"/>
      <c r="O495" s="115"/>
    </row>
    <row r="496" spans="2:15" ht="15.75" customHeight="1">
      <c r="B496" s="62"/>
      <c r="F496" s="14"/>
      <c r="G496" s="14"/>
      <c r="H496" s="14"/>
      <c r="O496" s="115"/>
    </row>
    <row r="497" spans="2:15" ht="15.75" customHeight="1">
      <c r="B497" s="62"/>
      <c r="F497" s="14"/>
      <c r="G497" s="14"/>
      <c r="H497" s="14"/>
      <c r="O497" s="115"/>
    </row>
    <row r="498" spans="2:15" ht="15.75" customHeight="1">
      <c r="B498" s="62"/>
      <c r="F498" s="14"/>
      <c r="G498" s="14"/>
      <c r="H498" s="14"/>
      <c r="O498" s="115"/>
    </row>
    <row r="499" spans="2:15" ht="15.75" customHeight="1">
      <c r="B499" s="62"/>
      <c r="F499" s="14"/>
      <c r="G499" s="14"/>
      <c r="H499" s="14"/>
      <c r="O499" s="115"/>
    </row>
    <row r="500" spans="2:15" ht="15.75" customHeight="1">
      <c r="B500" s="62"/>
      <c r="F500" s="14"/>
      <c r="G500" s="14"/>
      <c r="H500" s="14"/>
      <c r="O500" s="115"/>
    </row>
    <row r="501" spans="2:15" ht="15.75" customHeight="1">
      <c r="B501" s="62"/>
      <c r="F501" s="14"/>
      <c r="G501" s="14"/>
      <c r="H501" s="14"/>
      <c r="O501" s="115"/>
    </row>
    <row r="502" spans="2:15" ht="15.75" customHeight="1">
      <c r="B502" s="62"/>
      <c r="F502" s="14"/>
      <c r="G502" s="14"/>
      <c r="H502" s="14"/>
      <c r="O502" s="115"/>
    </row>
    <row r="503" spans="2:15" ht="15.75" customHeight="1">
      <c r="B503" s="62"/>
      <c r="F503" s="14"/>
      <c r="G503" s="14"/>
      <c r="H503" s="14"/>
      <c r="O503" s="115"/>
    </row>
    <row r="504" spans="2:15" ht="15.75" customHeight="1">
      <c r="B504" s="62"/>
      <c r="F504" s="14"/>
      <c r="G504" s="14"/>
      <c r="H504" s="14"/>
      <c r="O504" s="115"/>
    </row>
    <row r="505" spans="2:15" ht="15.75" customHeight="1">
      <c r="B505" s="62"/>
      <c r="F505" s="14"/>
      <c r="G505" s="14"/>
      <c r="H505" s="14"/>
      <c r="O505" s="115"/>
    </row>
    <row r="506" spans="2:15" ht="15.75" customHeight="1">
      <c r="B506" s="62"/>
      <c r="F506" s="14"/>
      <c r="G506" s="14"/>
      <c r="H506" s="14"/>
      <c r="O506" s="115"/>
    </row>
    <row r="507" spans="2:15" ht="15.75" customHeight="1">
      <c r="B507" s="62"/>
      <c r="F507" s="14"/>
      <c r="G507" s="14"/>
      <c r="H507" s="14"/>
      <c r="O507" s="115"/>
    </row>
    <row r="508" spans="2:15" ht="15.75" customHeight="1">
      <c r="B508" s="62"/>
      <c r="F508" s="14"/>
      <c r="G508" s="14"/>
      <c r="H508" s="14"/>
      <c r="O508" s="115"/>
    </row>
    <row r="509" spans="2:15" ht="15.75" customHeight="1">
      <c r="B509" s="62"/>
      <c r="F509" s="14"/>
      <c r="G509" s="14"/>
      <c r="H509" s="14"/>
      <c r="O509" s="115"/>
    </row>
    <row r="510" spans="2:15" ht="15.75" customHeight="1">
      <c r="B510" s="62"/>
      <c r="F510" s="14"/>
      <c r="G510" s="14"/>
      <c r="H510" s="14"/>
      <c r="O510" s="115"/>
    </row>
    <row r="511" spans="2:15" ht="15.75" customHeight="1">
      <c r="B511" s="62"/>
      <c r="F511" s="14"/>
      <c r="G511" s="14"/>
      <c r="H511" s="14"/>
      <c r="O511" s="115"/>
    </row>
    <row r="512" spans="2:15" ht="15.75" customHeight="1">
      <c r="B512" s="62"/>
      <c r="F512" s="14"/>
      <c r="G512" s="14"/>
      <c r="H512" s="14"/>
      <c r="O512" s="115"/>
    </row>
    <row r="513" spans="2:15" ht="15.75" customHeight="1">
      <c r="B513" s="62"/>
      <c r="F513" s="14"/>
      <c r="G513" s="14"/>
      <c r="H513" s="14"/>
      <c r="O513" s="115"/>
    </row>
    <row r="514" spans="2:15" ht="15.75" customHeight="1">
      <c r="B514" s="62"/>
      <c r="F514" s="14"/>
      <c r="G514" s="14"/>
      <c r="H514" s="14"/>
      <c r="O514" s="115"/>
    </row>
    <row r="515" spans="2:15" ht="15.75" customHeight="1">
      <c r="B515" s="62"/>
      <c r="F515" s="14"/>
      <c r="G515" s="14"/>
      <c r="H515" s="14"/>
      <c r="O515" s="115"/>
    </row>
    <row r="516" spans="2:15" ht="15.75" customHeight="1">
      <c r="B516" s="62"/>
      <c r="F516" s="14"/>
      <c r="G516" s="14"/>
      <c r="H516" s="14"/>
      <c r="O516" s="115"/>
    </row>
    <row r="517" spans="2:15" ht="15.75" customHeight="1">
      <c r="B517" s="62"/>
      <c r="F517" s="14"/>
      <c r="G517" s="14"/>
      <c r="H517" s="14"/>
      <c r="O517" s="115"/>
    </row>
    <row r="518" spans="2:15" ht="15.75" customHeight="1">
      <c r="B518" s="62"/>
      <c r="F518" s="14"/>
      <c r="G518" s="14"/>
      <c r="H518" s="14"/>
      <c r="O518" s="115"/>
    </row>
    <row r="519" spans="2:15" ht="15.75" customHeight="1">
      <c r="B519" s="62"/>
      <c r="F519" s="14"/>
      <c r="G519" s="14"/>
      <c r="H519" s="14"/>
      <c r="O519" s="115"/>
    </row>
    <row r="520" spans="2:15" ht="15.75" customHeight="1">
      <c r="B520" s="62"/>
      <c r="F520" s="14"/>
      <c r="G520" s="14"/>
      <c r="H520" s="14"/>
      <c r="O520" s="115"/>
    </row>
    <row r="521" spans="2:15" ht="15.75" customHeight="1">
      <c r="B521" s="62"/>
      <c r="F521" s="14"/>
      <c r="G521" s="14"/>
      <c r="H521" s="14"/>
      <c r="O521" s="115"/>
    </row>
    <row r="522" spans="2:15" ht="15.75" customHeight="1">
      <c r="B522" s="62"/>
      <c r="F522" s="14"/>
      <c r="G522" s="14"/>
      <c r="H522" s="14"/>
      <c r="O522" s="115"/>
    </row>
    <row r="523" spans="2:15" ht="15.75" customHeight="1">
      <c r="B523" s="62"/>
      <c r="F523" s="14"/>
      <c r="G523" s="14"/>
      <c r="H523" s="14"/>
      <c r="O523" s="115"/>
    </row>
    <row r="524" spans="2:15" ht="15.75" customHeight="1">
      <c r="B524" s="62"/>
      <c r="F524" s="14"/>
      <c r="G524" s="14"/>
      <c r="H524" s="14"/>
      <c r="O524" s="115"/>
    </row>
    <row r="525" spans="2:15" ht="15.75" customHeight="1">
      <c r="B525" s="62"/>
      <c r="F525" s="14"/>
      <c r="G525" s="14"/>
      <c r="H525" s="14"/>
      <c r="O525" s="115"/>
    </row>
    <row r="526" spans="2:15" ht="15.75" customHeight="1">
      <c r="B526" s="62"/>
      <c r="F526" s="14"/>
      <c r="G526" s="14"/>
      <c r="H526" s="14"/>
      <c r="O526" s="115"/>
    </row>
    <row r="527" spans="2:15" ht="15.75" customHeight="1">
      <c r="B527" s="62"/>
      <c r="F527" s="14"/>
      <c r="G527" s="14"/>
      <c r="H527" s="14"/>
      <c r="O527" s="115"/>
    </row>
    <row r="528" spans="2:15" ht="15.75" customHeight="1">
      <c r="B528" s="62"/>
      <c r="F528" s="14"/>
      <c r="G528" s="14"/>
      <c r="H528" s="14"/>
      <c r="O528" s="115"/>
    </row>
    <row r="529" spans="2:15" ht="15.75" customHeight="1">
      <c r="B529" s="62"/>
      <c r="F529" s="14"/>
      <c r="G529" s="14"/>
      <c r="H529" s="14"/>
      <c r="O529" s="115"/>
    </row>
    <row r="530" spans="2:15" ht="15.75" customHeight="1">
      <c r="B530" s="62"/>
      <c r="F530" s="14"/>
      <c r="G530" s="14"/>
      <c r="H530" s="14"/>
      <c r="O530" s="115"/>
    </row>
    <row r="531" spans="2:15" ht="15.75" customHeight="1">
      <c r="B531" s="62"/>
      <c r="F531" s="14"/>
      <c r="G531" s="14"/>
      <c r="H531" s="14"/>
      <c r="O531" s="115"/>
    </row>
    <row r="532" spans="2:15" ht="15.75" customHeight="1">
      <c r="B532" s="62"/>
      <c r="F532" s="14"/>
      <c r="G532" s="14"/>
      <c r="H532" s="14"/>
      <c r="O532" s="115"/>
    </row>
    <row r="533" spans="2:15" ht="15.75" customHeight="1">
      <c r="B533" s="62"/>
      <c r="F533" s="14"/>
      <c r="G533" s="14"/>
      <c r="H533" s="14"/>
      <c r="O533" s="115"/>
    </row>
    <row r="534" spans="2:15" ht="15.75" customHeight="1">
      <c r="B534" s="62"/>
      <c r="F534" s="14"/>
      <c r="G534" s="14"/>
      <c r="H534" s="14"/>
      <c r="O534" s="115"/>
    </row>
    <row r="535" spans="2:15" ht="15.75" customHeight="1">
      <c r="B535" s="62"/>
      <c r="F535" s="14"/>
      <c r="G535" s="14"/>
      <c r="H535" s="14"/>
      <c r="O535" s="115"/>
    </row>
    <row r="536" spans="2:15" ht="15.75" customHeight="1">
      <c r="B536" s="62"/>
      <c r="F536" s="14"/>
      <c r="G536" s="14"/>
      <c r="H536" s="14"/>
      <c r="O536" s="115"/>
    </row>
    <row r="537" spans="2:15" ht="15.75" customHeight="1">
      <c r="B537" s="62"/>
      <c r="F537" s="14"/>
      <c r="G537" s="14"/>
      <c r="H537" s="14"/>
      <c r="O537" s="115"/>
    </row>
    <row r="538" spans="2:15" ht="15.75" customHeight="1">
      <c r="B538" s="62"/>
      <c r="F538" s="14"/>
      <c r="G538" s="14"/>
      <c r="H538" s="14"/>
      <c r="O538" s="115"/>
    </row>
    <row r="539" spans="2:15" ht="15.75" customHeight="1">
      <c r="B539" s="62"/>
      <c r="F539" s="14"/>
      <c r="G539" s="14"/>
      <c r="H539" s="14"/>
      <c r="O539" s="115"/>
    </row>
    <row r="540" spans="2:15" ht="15.75" customHeight="1">
      <c r="B540" s="62"/>
      <c r="F540" s="14"/>
      <c r="G540" s="14"/>
      <c r="H540" s="14"/>
      <c r="O540" s="115"/>
    </row>
    <row r="541" spans="2:15" ht="15.75" customHeight="1">
      <c r="B541" s="62"/>
      <c r="F541" s="14"/>
      <c r="G541" s="14"/>
      <c r="H541" s="14"/>
      <c r="O541" s="115"/>
    </row>
    <row r="542" spans="2:15" ht="15.75" customHeight="1">
      <c r="B542" s="62"/>
      <c r="F542" s="14"/>
      <c r="G542" s="14"/>
      <c r="H542" s="14"/>
      <c r="O542" s="115"/>
    </row>
    <row r="543" spans="2:15" ht="15.75" customHeight="1">
      <c r="B543" s="62"/>
      <c r="F543" s="14"/>
      <c r="G543" s="14"/>
      <c r="H543" s="14"/>
      <c r="O543" s="115"/>
    </row>
    <row r="544" spans="2:15" ht="15.75" customHeight="1">
      <c r="B544" s="62"/>
      <c r="F544" s="14"/>
      <c r="G544" s="14"/>
      <c r="H544" s="14"/>
      <c r="O544" s="115"/>
    </row>
    <row r="545" spans="2:15" ht="15.75" customHeight="1">
      <c r="B545" s="62"/>
      <c r="F545" s="14"/>
      <c r="G545" s="14"/>
      <c r="H545" s="14"/>
      <c r="O545" s="115"/>
    </row>
    <row r="546" spans="2:15" ht="15.75" customHeight="1">
      <c r="B546" s="62"/>
      <c r="F546" s="14"/>
      <c r="G546" s="14"/>
      <c r="H546" s="14"/>
      <c r="O546" s="115"/>
    </row>
    <row r="547" spans="2:15" ht="15.75" customHeight="1">
      <c r="B547" s="62"/>
      <c r="F547" s="14"/>
      <c r="G547" s="14"/>
      <c r="H547" s="14"/>
      <c r="O547" s="115"/>
    </row>
    <row r="548" spans="2:15" ht="15.75" customHeight="1">
      <c r="B548" s="62"/>
      <c r="F548" s="14"/>
      <c r="G548" s="14"/>
      <c r="H548" s="14"/>
      <c r="O548" s="115"/>
    </row>
    <row r="549" spans="2:15" ht="15.75" customHeight="1">
      <c r="B549" s="62"/>
      <c r="F549" s="14"/>
      <c r="G549" s="14"/>
      <c r="H549" s="14"/>
      <c r="O549" s="115"/>
    </row>
    <row r="550" spans="2:15" ht="15.75" customHeight="1">
      <c r="B550" s="62"/>
      <c r="F550" s="14"/>
      <c r="G550" s="14"/>
      <c r="H550" s="14"/>
      <c r="O550" s="115"/>
    </row>
    <row r="551" spans="2:15" ht="15.75" customHeight="1">
      <c r="B551" s="62"/>
      <c r="F551" s="14"/>
      <c r="G551" s="14"/>
      <c r="H551" s="14"/>
      <c r="O551" s="115"/>
    </row>
    <row r="552" spans="2:15" ht="15.75" customHeight="1">
      <c r="B552" s="62"/>
      <c r="F552" s="14"/>
      <c r="G552" s="14"/>
      <c r="H552" s="14"/>
      <c r="O552" s="115"/>
    </row>
    <row r="553" spans="2:15" ht="15.75" customHeight="1">
      <c r="B553" s="62"/>
      <c r="F553" s="14"/>
      <c r="G553" s="14"/>
      <c r="H553" s="14"/>
      <c r="O553" s="115"/>
    </row>
    <row r="554" spans="2:15" ht="15.75" customHeight="1">
      <c r="B554" s="62"/>
      <c r="F554" s="14"/>
      <c r="G554" s="14"/>
      <c r="H554" s="14"/>
      <c r="O554" s="115"/>
    </row>
    <row r="555" spans="2:15" ht="15.75" customHeight="1">
      <c r="B555" s="62"/>
      <c r="F555" s="14"/>
      <c r="G555" s="14"/>
      <c r="H555" s="14"/>
      <c r="O555" s="115"/>
    </row>
    <row r="556" spans="2:15" ht="15.75" customHeight="1">
      <c r="B556" s="62"/>
      <c r="F556" s="14"/>
      <c r="G556" s="14"/>
      <c r="H556" s="14"/>
      <c r="O556" s="115"/>
    </row>
    <row r="557" spans="2:15" ht="15.75" customHeight="1">
      <c r="B557" s="62"/>
      <c r="F557" s="14"/>
      <c r="G557" s="14"/>
      <c r="H557" s="14"/>
      <c r="O557" s="115"/>
    </row>
    <row r="558" spans="2:15" ht="15.75" customHeight="1">
      <c r="B558" s="62"/>
      <c r="F558" s="14"/>
      <c r="G558" s="14"/>
      <c r="H558" s="14"/>
      <c r="O558" s="115"/>
    </row>
    <row r="559" spans="2:15" ht="15.75" customHeight="1">
      <c r="B559" s="62"/>
      <c r="F559" s="14"/>
      <c r="G559" s="14"/>
      <c r="H559" s="14"/>
      <c r="O559" s="115"/>
    </row>
    <row r="560" spans="2:15" ht="15.75" customHeight="1">
      <c r="B560" s="62"/>
      <c r="F560" s="14"/>
      <c r="G560" s="14"/>
      <c r="H560" s="14"/>
      <c r="O560" s="115"/>
    </row>
    <row r="561" spans="2:15" ht="15.75" customHeight="1">
      <c r="B561" s="62"/>
      <c r="F561" s="14"/>
      <c r="G561" s="14"/>
      <c r="H561" s="14"/>
      <c r="O561" s="115"/>
    </row>
    <row r="562" spans="2:15" ht="15.75" customHeight="1">
      <c r="B562" s="62"/>
      <c r="F562" s="14"/>
      <c r="G562" s="14"/>
      <c r="H562" s="14"/>
      <c r="O562" s="115"/>
    </row>
    <row r="563" spans="2:15" ht="15.75" customHeight="1">
      <c r="B563" s="62"/>
      <c r="F563" s="14"/>
      <c r="G563" s="14"/>
      <c r="H563" s="14"/>
      <c r="O563" s="115"/>
    </row>
    <row r="564" spans="2:15" ht="15.75" customHeight="1">
      <c r="B564" s="62"/>
      <c r="F564" s="14"/>
      <c r="G564" s="14"/>
      <c r="H564" s="14"/>
      <c r="O564" s="115"/>
    </row>
    <row r="565" spans="2:15" ht="15.75" customHeight="1">
      <c r="B565" s="62"/>
      <c r="F565" s="14"/>
      <c r="G565" s="14"/>
      <c r="H565" s="14"/>
      <c r="O565" s="115"/>
    </row>
    <row r="566" spans="2:15" ht="15.75" customHeight="1">
      <c r="B566" s="62"/>
      <c r="F566" s="14"/>
      <c r="G566" s="14"/>
      <c r="H566" s="14"/>
      <c r="O566" s="115"/>
    </row>
    <row r="567" spans="2:15" ht="15.75" customHeight="1">
      <c r="B567" s="62"/>
      <c r="F567" s="14"/>
      <c r="G567" s="14"/>
      <c r="H567" s="14"/>
      <c r="O567" s="115"/>
    </row>
    <row r="568" spans="2:15" ht="15.75" customHeight="1">
      <c r="B568" s="62"/>
      <c r="F568" s="14"/>
      <c r="G568" s="14"/>
      <c r="H568" s="14"/>
      <c r="O568" s="115"/>
    </row>
    <row r="569" spans="2:15" ht="15.75" customHeight="1">
      <c r="B569" s="62"/>
      <c r="F569" s="14"/>
      <c r="G569" s="14"/>
      <c r="H569" s="14"/>
      <c r="O569" s="115"/>
    </row>
    <row r="570" spans="2:15" ht="15.75" customHeight="1">
      <c r="B570" s="62"/>
      <c r="F570" s="14"/>
      <c r="G570" s="14"/>
      <c r="H570" s="14"/>
      <c r="O570" s="115"/>
    </row>
    <row r="571" spans="2:15" ht="15.75" customHeight="1">
      <c r="B571" s="62"/>
      <c r="F571" s="14"/>
      <c r="G571" s="14"/>
      <c r="H571" s="14"/>
      <c r="O571" s="115"/>
    </row>
    <row r="572" spans="2:15" ht="15.75" customHeight="1">
      <c r="B572" s="62"/>
      <c r="F572" s="14"/>
      <c r="G572" s="14"/>
      <c r="H572" s="14"/>
      <c r="O572" s="115"/>
    </row>
    <row r="573" spans="2:15" ht="15.75" customHeight="1">
      <c r="B573" s="62"/>
      <c r="F573" s="14"/>
      <c r="G573" s="14"/>
      <c r="H573" s="14"/>
      <c r="O573" s="115"/>
    </row>
    <row r="574" spans="2:15" ht="15.75" customHeight="1">
      <c r="B574" s="62"/>
      <c r="F574" s="14"/>
      <c r="G574" s="14"/>
      <c r="H574" s="14"/>
      <c r="O574" s="115"/>
    </row>
    <row r="575" spans="2:15" ht="15.75" customHeight="1">
      <c r="B575" s="62"/>
      <c r="F575" s="14"/>
      <c r="G575" s="14"/>
      <c r="H575" s="14"/>
      <c r="O575" s="115"/>
    </row>
    <row r="576" spans="2:15" ht="15.75" customHeight="1">
      <c r="B576" s="62"/>
      <c r="F576" s="14"/>
      <c r="G576" s="14"/>
      <c r="H576" s="14"/>
      <c r="O576" s="115"/>
    </row>
    <row r="577" spans="2:15" ht="15.75" customHeight="1">
      <c r="B577" s="62"/>
      <c r="F577" s="14"/>
      <c r="G577" s="14"/>
      <c r="H577" s="14"/>
      <c r="O577" s="115"/>
    </row>
    <row r="578" spans="2:15" ht="15.75" customHeight="1">
      <c r="B578" s="62"/>
      <c r="F578" s="14"/>
      <c r="G578" s="14"/>
      <c r="H578" s="14"/>
      <c r="O578" s="115"/>
    </row>
    <row r="579" spans="2:15" ht="15.75" customHeight="1">
      <c r="B579" s="62"/>
      <c r="F579" s="14"/>
      <c r="G579" s="14"/>
      <c r="H579" s="14"/>
      <c r="O579" s="115"/>
    </row>
    <row r="580" spans="2:15" ht="15.75" customHeight="1">
      <c r="B580" s="62"/>
      <c r="F580" s="14"/>
      <c r="G580" s="14"/>
      <c r="H580" s="14"/>
      <c r="O580" s="115"/>
    </row>
    <row r="581" spans="2:15" ht="15.75" customHeight="1">
      <c r="B581" s="62"/>
      <c r="F581" s="14"/>
      <c r="G581" s="14"/>
      <c r="H581" s="14"/>
      <c r="O581" s="115"/>
    </row>
    <row r="582" spans="2:15" ht="15.75" customHeight="1">
      <c r="B582" s="62"/>
      <c r="F582" s="14"/>
      <c r="G582" s="14"/>
      <c r="H582" s="14"/>
      <c r="O582" s="115"/>
    </row>
    <row r="583" spans="2:15" ht="15.75" customHeight="1">
      <c r="B583" s="62"/>
      <c r="F583" s="14"/>
      <c r="G583" s="14"/>
      <c r="H583" s="14"/>
      <c r="O583" s="115"/>
    </row>
    <row r="584" spans="2:15" ht="15.75" customHeight="1">
      <c r="B584" s="62"/>
      <c r="F584" s="14"/>
      <c r="G584" s="14"/>
      <c r="H584" s="14"/>
      <c r="O584" s="115"/>
    </row>
    <row r="585" spans="2:15" ht="15.75" customHeight="1">
      <c r="B585" s="62"/>
      <c r="F585" s="14"/>
      <c r="G585" s="14"/>
      <c r="H585" s="14"/>
      <c r="O585" s="115"/>
    </row>
    <row r="586" spans="2:15" ht="15.75" customHeight="1">
      <c r="B586" s="62"/>
      <c r="F586" s="14"/>
      <c r="G586" s="14"/>
      <c r="H586" s="14"/>
      <c r="O586" s="115"/>
    </row>
    <row r="587" spans="2:15" ht="15.75" customHeight="1">
      <c r="B587" s="62"/>
      <c r="F587" s="14"/>
      <c r="G587" s="14"/>
      <c r="H587" s="14"/>
      <c r="O587" s="115"/>
    </row>
    <row r="588" spans="2:15" ht="15.75" customHeight="1">
      <c r="B588" s="62"/>
      <c r="F588" s="14"/>
      <c r="G588" s="14"/>
      <c r="H588" s="14"/>
      <c r="O588" s="115"/>
    </row>
    <row r="589" spans="2:15" ht="15.75" customHeight="1">
      <c r="B589" s="62"/>
      <c r="F589" s="14"/>
      <c r="G589" s="14"/>
      <c r="H589" s="14"/>
      <c r="O589" s="115"/>
    </row>
    <row r="590" spans="2:15" ht="15.75" customHeight="1">
      <c r="B590" s="62"/>
      <c r="F590" s="14"/>
      <c r="G590" s="14"/>
      <c r="H590" s="14"/>
      <c r="O590" s="115"/>
    </row>
    <row r="591" spans="2:15" ht="15.75" customHeight="1">
      <c r="B591" s="62"/>
      <c r="F591" s="14"/>
      <c r="G591" s="14"/>
      <c r="H591" s="14"/>
      <c r="O591" s="115"/>
    </row>
    <row r="592" spans="2:15" ht="15.75" customHeight="1">
      <c r="B592" s="62"/>
      <c r="F592" s="14"/>
      <c r="G592" s="14"/>
      <c r="H592" s="14"/>
      <c r="O592" s="115"/>
    </row>
    <row r="593" spans="2:15" ht="15.75" customHeight="1">
      <c r="B593" s="62"/>
      <c r="F593" s="14"/>
      <c r="G593" s="14"/>
      <c r="H593" s="14"/>
      <c r="O593" s="115"/>
    </row>
    <row r="594" spans="2:15" ht="15.75" customHeight="1">
      <c r="B594" s="62"/>
      <c r="F594" s="14"/>
      <c r="G594" s="14"/>
      <c r="H594" s="14"/>
      <c r="O594" s="115"/>
    </row>
    <row r="595" spans="2:15" ht="15.75" customHeight="1">
      <c r="B595" s="62"/>
      <c r="F595" s="14"/>
      <c r="G595" s="14"/>
      <c r="H595" s="14"/>
      <c r="O595" s="115"/>
    </row>
    <row r="596" spans="2:15" ht="15.75" customHeight="1">
      <c r="B596" s="62"/>
      <c r="F596" s="14"/>
      <c r="G596" s="14"/>
      <c r="H596" s="14"/>
      <c r="O596" s="115"/>
    </row>
    <row r="597" spans="2:15" ht="15.75" customHeight="1">
      <c r="B597" s="62"/>
      <c r="F597" s="14"/>
      <c r="G597" s="14"/>
      <c r="H597" s="14"/>
      <c r="O597" s="115"/>
    </row>
    <row r="598" spans="2:15" ht="15.75" customHeight="1">
      <c r="B598" s="62"/>
      <c r="F598" s="14"/>
      <c r="G598" s="14"/>
      <c r="H598" s="14"/>
      <c r="O598" s="115"/>
    </row>
    <row r="599" spans="2:15" ht="15.75" customHeight="1">
      <c r="B599" s="62"/>
      <c r="F599" s="14"/>
      <c r="G599" s="14"/>
      <c r="H599" s="14"/>
      <c r="O599" s="115"/>
    </row>
    <row r="600" spans="2:15" ht="15.75" customHeight="1">
      <c r="B600" s="62"/>
      <c r="F600" s="14"/>
      <c r="G600" s="14"/>
      <c r="H600" s="14"/>
      <c r="O600" s="115"/>
    </row>
    <row r="601" spans="2:15" ht="15.75" customHeight="1">
      <c r="B601" s="62"/>
      <c r="F601" s="14"/>
      <c r="G601" s="14"/>
      <c r="H601" s="14"/>
      <c r="O601" s="115"/>
    </row>
    <row r="602" spans="2:15" ht="15.75" customHeight="1">
      <c r="B602" s="62"/>
      <c r="F602" s="14"/>
      <c r="G602" s="14"/>
      <c r="H602" s="14"/>
      <c r="O602" s="115"/>
    </row>
    <row r="603" spans="2:15" ht="15.75" customHeight="1">
      <c r="B603" s="62"/>
      <c r="F603" s="14"/>
      <c r="G603" s="14"/>
      <c r="H603" s="14"/>
      <c r="O603" s="115"/>
    </row>
    <row r="604" spans="2:15" ht="15.75" customHeight="1">
      <c r="B604" s="62"/>
      <c r="F604" s="14"/>
      <c r="G604" s="14"/>
      <c r="H604" s="14"/>
      <c r="O604" s="115"/>
    </row>
    <row r="605" spans="2:15" ht="15.75" customHeight="1">
      <c r="B605" s="62"/>
      <c r="F605" s="14"/>
      <c r="G605" s="14"/>
      <c r="H605" s="14"/>
      <c r="O605" s="115"/>
    </row>
    <row r="606" spans="2:15" ht="15.75" customHeight="1">
      <c r="B606" s="62"/>
      <c r="F606" s="14"/>
      <c r="G606" s="14"/>
      <c r="H606" s="14"/>
      <c r="O606" s="115"/>
    </row>
    <row r="607" spans="2:15" ht="15.75" customHeight="1">
      <c r="B607" s="62"/>
      <c r="F607" s="14"/>
      <c r="G607" s="14"/>
      <c r="H607" s="14"/>
      <c r="O607" s="115"/>
    </row>
    <row r="608" spans="2:15" ht="15.75" customHeight="1">
      <c r="B608" s="62"/>
      <c r="F608" s="14"/>
      <c r="G608" s="14"/>
      <c r="H608" s="14"/>
      <c r="O608" s="115"/>
    </row>
    <row r="609" spans="2:15" ht="15.75" customHeight="1">
      <c r="B609" s="62"/>
      <c r="F609" s="14"/>
      <c r="G609" s="14"/>
      <c r="H609" s="14"/>
      <c r="O609" s="115"/>
    </row>
    <row r="610" spans="2:15" ht="15.75" customHeight="1">
      <c r="B610" s="62"/>
      <c r="F610" s="14"/>
      <c r="G610" s="14"/>
      <c r="H610" s="14"/>
      <c r="O610" s="115"/>
    </row>
    <row r="611" spans="2:15" ht="15.75" customHeight="1">
      <c r="B611" s="62"/>
      <c r="F611" s="14"/>
      <c r="G611" s="14"/>
      <c r="H611" s="14"/>
      <c r="O611" s="115"/>
    </row>
    <row r="612" spans="2:15" ht="15.75" customHeight="1">
      <c r="B612" s="62"/>
      <c r="F612" s="14"/>
      <c r="G612" s="14"/>
      <c r="H612" s="14"/>
      <c r="O612" s="115"/>
    </row>
    <row r="613" spans="2:15" ht="15.75" customHeight="1">
      <c r="B613" s="62"/>
      <c r="F613" s="14"/>
      <c r="G613" s="14"/>
      <c r="H613" s="14"/>
      <c r="O613" s="115"/>
    </row>
    <row r="614" spans="2:15" ht="15.75" customHeight="1">
      <c r="B614" s="62"/>
      <c r="F614" s="14"/>
      <c r="G614" s="14"/>
      <c r="H614" s="14"/>
      <c r="O614" s="115"/>
    </row>
    <row r="615" spans="2:15" ht="15.75" customHeight="1">
      <c r="B615" s="62"/>
      <c r="F615" s="14"/>
      <c r="G615" s="14"/>
      <c r="H615" s="14"/>
      <c r="O615" s="115"/>
    </row>
    <row r="616" spans="2:15" ht="15.75" customHeight="1">
      <c r="B616" s="62"/>
      <c r="F616" s="14"/>
      <c r="G616" s="14"/>
      <c r="H616" s="14"/>
      <c r="O616" s="115"/>
    </row>
    <row r="617" spans="2:15" ht="15.75" customHeight="1">
      <c r="B617" s="62"/>
      <c r="F617" s="14"/>
      <c r="G617" s="14"/>
      <c r="H617" s="14"/>
      <c r="O617" s="115"/>
    </row>
    <row r="618" spans="2:15" ht="15.75" customHeight="1">
      <c r="B618" s="62"/>
      <c r="F618" s="14"/>
      <c r="G618" s="14"/>
      <c r="H618" s="14"/>
      <c r="O618" s="115"/>
    </row>
    <row r="619" spans="2:15" ht="15.75" customHeight="1">
      <c r="B619" s="62"/>
      <c r="F619" s="14"/>
      <c r="G619" s="14"/>
      <c r="H619" s="14"/>
      <c r="O619" s="115"/>
    </row>
    <row r="620" spans="2:15" ht="15.75" customHeight="1">
      <c r="B620" s="62"/>
      <c r="F620" s="14"/>
      <c r="G620" s="14"/>
      <c r="H620" s="14"/>
      <c r="O620" s="115"/>
    </row>
    <row r="621" spans="2:15" ht="15.75" customHeight="1">
      <c r="B621" s="62"/>
      <c r="F621" s="14"/>
      <c r="G621" s="14"/>
      <c r="H621" s="14"/>
      <c r="O621" s="115"/>
    </row>
    <row r="622" spans="2:15" ht="15.75" customHeight="1">
      <c r="B622" s="62"/>
      <c r="F622" s="14"/>
      <c r="G622" s="14"/>
      <c r="H622" s="14"/>
      <c r="O622" s="115"/>
    </row>
    <row r="623" spans="2:15" ht="15.75" customHeight="1">
      <c r="B623" s="62"/>
      <c r="F623" s="14"/>
      <c r="G623" s="14"/>
      <c r="H623" s="14"/>
      <c r="O623" s="115"/>
    </row>
    <row r="624" spans="2:15" ht="15.75" customHeight="1">
      <c r="B624" s="62"/>
      <c r="F624" s="14"/>
      <c r="G624" s="14"/>
      <c r="H624" s="14"/>
      <c r="O624" s="115"/>
    </row>
    <row r="625" spans="2:15" ht="15.75" customHeight="1">
      <c r="B625" s="62"/>
      <c r="F625" s="14"/>
      <c r="G625" s="14"/>
      <c r="H625" s="14"/>
      <c r="O625" s="115"/>
    </row>
    <row r="626" spans="2:15" ht="15.75" customHeight="1">
      <c r="B626" s="62"/>
      <c r="F626" s="14"/>
      <c r="G626" s="14"/>
      <c r="H626" s="14"/>
      <c r="O626" s="115"/>
    </row>
    <row r="627" spans="2:15" ht="15.75" customHeight="1">
      <c r="B627" s="62"/>
      <c r="F627" s="14"/>
      <c r="G627" s="14"/>
      <c r="H627" s="14"/>
      <c r="O627" s="115"/>
    </row>
    <row r="628" spans="2:15" ht="15.75" customHeight="1">
      <c r="B628" s="62"/>
      <c r="F628" s="14"/>
      <c r="G628" s="14"/>
      <c r="H628" s="14"/>
      <c r="O628" s="115"/>
    </row>
    <row r="629" spans="2:15" ht="15.75" customHeight="1">
      <c r="B629" s="62"/>
      <c r="F629" s="14"/>
      <c r="G629" s="14"/>
      <c r="H629" s="14"/>
      <c r="O629" s="115"/>
    </row>
    <row r="630" spans="2:15" ht="15.75" customHeight="1">
      <c r="B630" s="62"/>
      <c r="F630" s="14"/>
      <c r="G630" s="14"/>
      <c r="H630" s="14"/>
      <c r="O630" s="115"/>
    </row>
    <row r="631" spans="2:15" ht="15.75" customHeight="1">
      <c r="B631" s="62"/>
      <c r="F631" s="14"/>
      <c r="G631" s="14"/>
      <c r="H631" s="14"/>
      <c r="O631" s="115"/>
    </row>
    <row r="632" spans="2:15" ht="15.75" customHeight="1">
      <c r="B632" s="62"/>
      <c r="F632" s="14"/>
      <c r="G632" s="14"/>
      <c r="H632" s="14"/>
      <c r="O632" s="115"/>
    </row>
    <row r="633" spans="2:15" ht="15.75" customHeight="1">
      <c r="B633" s="62"/>
      <c r="F633" s="14"/>
      <c r="G633" s="14"/>
      <c r="H633" s="14"/>
      <c r="O633" s="115"/>
    </row>
    <row r="634" spans="2:15" ht="15.75" customHeight="1">
      <c r="B634" s="62"/>
      <c r="F634" s="14"/>
      <c r="G634" s="14"/>
      <c r="H634" s="14"/>
      <c r="O634" s="115"/>
    </row>
    <row r="635" spans="2:15" ht="15.75" customHeight="1">
      <c r="B635" s="62"/>
      <c r="F635" s="14"/>
      <c r="G635" s="14"/>
      <c r="H635" s="14"/>
      <c r="O635" s="115"/>
    </row>
    <row r="636" spans="2:15" ht="15.75" customHeight="1">
      <c r="B636" s="62"/>
      <c r="F636" s="14"/>
      <c r="G636" s="14"/>
      <c r="H636" s="14"/>
      <c r="O636" s="115"/>
    </row>
    <row r="637" spans="2:15" ht="15.75" customHeight="1">
      <c r="B637" s="62"/>
      <c r="F637" s="14"/>
      <c r="G637" s="14"/>
      <c r="H637" s="14"/>
      <c r="O637" s="115"/>
    </row>
    <row r="638" spans="2:15" ht="15.75" customHeight="1">
      <c r="B638" s="62"/>
      <c r="F638" s="14"/>
      <c r="G638" s="14"/>
      <c r="H638" s="14"/>
      <c r="O638" s="115"/>
    </row>
    <row r="639" spans="2:15" ht="15.75" customHeight="1">
      <c r="B639" s="62"/>
      <c r="F639" s="14"/>
      <c r="G639" s="14"/>
      <c r="H639" s="14"/>
      <c r="O639" s="115"/>
    </row>
    <row r="640" spans="2:15" ht="15.75" customHeight="1">
      <c r="B640" s="62"/>
      <c r="F640" s="14"/>
      <c r="G640" s="14"/>
      <c r="H640" s="14"/>
      <c r="O640" s="115"/>
    </row>
    <row r="641" spans="2:15" ht="15.75" customHeight="1">
      <c r="B641" s="62"/>
      <c r="F641" s="14"/>
      <c r="G641" s="14"/>
      <c r="H641" s="14"/>
      <c r="O641" s="115"/>
    </row>
    <row r="642" spans="2:15" ht="15.75" customHeight="1">
      <c r="B642" s="62"/>
      <c r="F642" s="14"/>
      <c r="G642" s="14"/>
      <c r="H642" s="14"/>
      <c r="O642" s="115"/>
    </row>
    <row r="643" spans="2:15" ht="15.75" customHeight="1">
      <c r="B643" s="62"/>
      <c r="F643" s="14"/>
      <c r="G643" s="14"/>
      <c r="H643" s="14"/>
      <c r="O643" s="115"/>
    </row>
    <row r="644" spans="2:15" ht="15.75" customHeight="1">
      <c r="B644" s="62"/>
      <c r="F644" s="14"/>
      <c r="G644" s="14"/>
      <c r="H644" s="14"/>
      <c r="O644" s="115"/>
    </row>
    <row r="645" spans="2:15" ht="15.75" customHeight="1">
      <c r="B645" s="62"/>
      <c r="F645" s="14"/>
      <c r="G645" s="14"/>
      <c r="H645" s="14"/>
      <c r="O645" s="115"/>
    </row>
    <row r="646" spans="2:15" ht="15.75" customHeight="1">
      <c r="B646" s="62"/>
      <c r="F646" s="14"/>
      <c r="G646" s="14"/>
      <c r="H646" s="14"/>
      <c r="O646" s="115"/>
    </row>
    <row r="647" spans="2:15" ht="15.75" customHeight="1">
      <c r="B647" s="62"/>
      <c r="F647" s="14"/>
      <c r="G647" s="14"/>
      <c r="H647" s="14"/>
      <c r="O647" s="115"/>
    </row>
    <row r="648" spans="2:15" ht="15.75" customHeight="1">
      <c r="B648" s="62"/>
      <c r="F648" s="14"/>
      <c r="G648" s="14"/>
      <c r="H648" s="14"/>
      <c r="O648" s="115"/>
    </row>
    <row r="649" spans="2:15" ht="15.75" customHeight="1">
      <c r="B649" s="62"/>
      <c r="F649" s="14"/>
      <c r="G649" s="14"/>
      <c r="H649" s="14"/>
      <c r="O649" s="115"/>
    </row>
    <row r="650" spans="2:15" ht="15.75" customHeight="1">
      <c r="B650" s="62"/>
      <c r="F650" s="14"/>
      <c r="G650" s="14"/>
      <c r="H650" s="14"/>
      <c r="O650" s="115"/>
    </row>
    <row r="651" spans="2:15" ht="15.75" customHeight="1">
      <c r="B651" s="62"/>
      <c r="F651" s="14"/>
      <c r="G651" s="14"/>
      <c r="H651" s="14"/>
      <c r="O651" s="115"/>
    </row>
    <row r="652" spans="2:15" ht="15.75" customHeight="1">
      <c r="B652" s="62"/>
      <c r="F652" s="14"/>
      <c r="G652" s="14"/>
      <c r="H652" s="14"/>
      <c r="O652" s="115"/>
    </row>
    <row r="653" spans="2:15" ht="15.75" customHeight="1">
      <c r="B653" s="62"/>
      <c r="F653" s="14"/>
      <c r="G653" s="14"/>
      <c r="H653" s="14"/>
      <c r="O653" s="115"/>
    </row>
    <row r="654" spans="2:15" ht="15.75" customHeight="1">
      <c r="B654" s="62"/>
      <c r="F654" s="14"/>
      <c r="G654" s="14"/>
      <c r="H654" s="14"/>
      <c r="O654" s="115"/>
    </row>
    <row r="655" spans="2:15" ht="15.75" customHeight="1">
      <c r="B655" s="62"/>
      <c r="F655" s="14"/>
      <c r="G655" s="14"/>
      <c r="H655" s="14"/>
      <c r="O655" s="115"/>
    </row>
    <row r="656" spans="2:15" ht="15.75" customHeight="1">
      <c r="B656" s="62"/>
      <c r="F656" s="14"/>
      <c r="G656" s="14"/>
      <c r="H656" s="14"/>
      <c r="O656" s="115"/>
    </row>
    <row r="657" spans="2:15" ht="15.75" customHeight="1">
      <c r="B657" s="62"/>
      <c r="F657" s="14"/>
      <c r="G657" s="14"/>
      <c r="H657" s="14"/>
      <c r="O657" s="115"/>
    </row>
    <row r="658" spans="2:15" ht="15.75" customHeight="1">
      <c r="B658" s="62"/>
      <c r="F658" s="14"/>
      <c r="G658" s="14"/>
      <c r="H658" s="14"/>
      <c r="O658" s="115"/>
    </row>
    <row r="659" spans="2:15" ht="15.75" customHeight="1">
      <c r="B659" s="62"/>
      <c r="F659" s="14"/>
      <c r="G659" s="14"/>
      <c r="H659" s="14"/>
      <c r="O659" s="115"/>
    </row>
    <row r="660" spans="2:15" ht="15.75" customHeight="1">
      <c r="B660" s="62"/>
      <c r="F660" s="14"/>
      <c r="G660" s="14"/>
      <c r="H660" s="14"/>
      <c r="O660" s="115"/>
    </row>
    <row r="661" spans="2:15" ht="15.75" customHeight="1">
      <c r="B661" s="62"/>
      <c r="F661" s="14"/>
      <c r="G661" s="14"/>
      <c r="H661" s="14"/>
      <c r="O661" s="115"/>
    </row>
    <row r="662" spans="2:15" ht="15.75" customHeight="1">
      <c r="B662" s="62"/>
      <c r="F662" s="14"/>
      <c r="G662" s="14"/>
      <c r="H662" s="14"/>
      <c r="O662" s="115"/>
    </row>
    <row r="663" spans="2:15" ht="15.75" customHeight="1">
      <c r="B663" s="62"/>
      <c r="F663" s="14"/>
      <c r="G663" s="14"/>
      <c r="H663" s="14"/>
      <c r="O663" s="115"/>
    </row>
    <row r="664" spans="2:15" ht="15.75" customHeight="1">
      <c r="B664" s="62"/>
      <c r="F664" s="14"/>
      <c r="G664" s="14"/>
      <c r="H664" s="14"/>
      <c r="O664" s="115"/>
    </row>
    <row r="665" spans="2:15" ht="15.75" customHeight="1">
      <c r="B665" s="62"/>
      <c r="F665" s="14"/>
      <c r="G665" s="14"/>
      <c r="H665" s="14"/>
      <c r="O665" s="115"/>
    </row>
    <row r="666" spans="2:15" ht="15.75" customHeight="1">
      <c r="B666" s="62"/>
      <c r="F666" s="14"/>
      <c r="G666" s="14"/>
      <c r="H666" s="14"/>
      <c r="O666" s="115"/>
    </row>
    <row r="667" spans="2:15" ht="15.75" customHeight="1">
      <c r="B667" s="62"/>
      <c r="F667" s="14"/>
      <c r="G667" s="14"/>
      <c r="H667" s="14"/>
      <c r="O667" s="115"/>
    </row>
    <row r="668" spans="2:15" ht="15.75" customHeight="1">
      <c r="B668" s="62"/>
      <c r="F668" s="14"/>
      <c r="G668" s="14"/>
      <c r="H668" s="14"/>
      <c r="O668" s="115"/>
    </row>
    <row r="669" spans="2:15" ht="15.75" customHeight="1">
      <c r="B669" s="62"/>
      <c r="F669" s="14"/>
      <c r="G669" s="14"/>
      <c r="H669" s="14"/>
      <c r="O669" s="115"/>
    </row>
    <row r="670" spans="2:15" ht="15.75" customHeight="1">
      <c r="B670" s="62"/>
      <c r="F670" s="14"/>
      <c r="G670" s="14"/>
      <c r="H670" s="14"/>
      <c r="O670" s="115"/>
    </row>
    <row r="671" spans="2:15" ht="15.75" customHeight="1">
      <c r="B671" s="62"/>
      <c r="F671" s="14"/>
      <c r="G671" s="14"/>
      <c r="H671" s="14"/>
      <c r="O671" s="115"/>
    </row>
    <row r="672" spans="2:15" ht="15.75" customHeight="1">
      <c r="B672" s="62"/>
      <c r="F672" s="14"/>
      <c r="G672" s="14"/>
      <c r="H672" s="14"/>
      <c r="O672" s="115"/>
    </row>
    <row r="673" spans="2:15" ht="15.75" customHeight="1">
      <c r="B673" s="62"/>
      <c r="F673" s="14"/>
      <c r="G673" s="14"/>
      <c r="H673" s="14"/>
      <c r="O673" s="115"/>
    </row>
    <row r="674" spans="2:15" ht="15.75" customHeight="1">
      <c r="B674" s="62"/>
      <c r="F674" s="14"/>
      <c r="G674" s="14"/>
      <c r="H674" s="14"/>
      <c r="O674" s="115"/>
    </row>
    <row r="675" spans="2:15" ht="15.75" customHeight="1">
      <c r="B675" s="62"/>
      <c r="F675" s="14"/>
      <c r="G675" s="14"/>
      <c r="H675" s="14"/>
      <c r="O675" s="115"/>
    </row>
    <row r="676" spans="2:15" ht="15.75" customHeight="1">
      <c r="B676" s="62"/>
      <c r="F676" s="14"/>
      <c r="G676" s="14"/>
      <c r="H676" s="14"/>
      <c r="O676" s="115"/>
    </row>
    <row r="677" spans="2:15" ht="15.75" customHeight="1">
      <c r="B677" s="62"/>
      <c r="F677" s="14"/>
      <c r="G677" s="14"/>
      <c r="H677" s="14"/>
      <c r="O677" s="115"/>
    </row>
    <row r="678" spans="2:15" ht="15.75" customHeight="1">
      <c r="B678" s="62"/>
      <c r="F678" s="14"/>
      <c r="G678" s="14"/>
      <c r="H678" s="14"/>
      <c r="O678" s="115"/>
    </row>
    <row r="679" spans="2:15" ht="15.75" customHeight="1">
      <c r="B679" s="62"/>
      <c r="F679" s="14"/>
      <c r="G679" s="14"/>
      <c r="H679" s="14"/>
      <c r="O679" s="115"/>
    </row>
    <row r="680" spans="2:15" ht="15.75" customHeight="1">
      <c r="B680" s="62"/>
      <c r="F680" s="14"/>
      <c r="G680" s="14"/>
      <c r="H680" s="14"/>
      <c r="O680" s="115"/>
    </row>
    <row r="681" spans="2:15" ht="15.75" customHeight="1">
      <c r="B681" s="62"/>
      <c r="F681" s="14"/>
      <c r="G681" s="14"/>
      <c r="H681" s="14"/>
      <c r="O681" s="115"/>
    </row>
    <row r="682" spans="2:15" ht="15.75" customHeight="1">
      <c r="B682" s="62"/>
      <c r="F682" s="14"/>
      <c r="G682" s="14"/>
      <c r="H682" s="14"/>
      <c r="O682" s="115"/>
    </row>
    <row r="683" spans="2:15" ht="15.75" customHeight="1">
      <c r="B683" s="62"/>
      <c r="F683" s="14"/>
      <c r="G683" s="14"/>
      <c r="H683" s="14"/>
      <c r="O683" s="115"/>
    </row>
    <row r="684" spans="2:15" ht="15.75" customHeight="1">
      <c r="B684" s="62"/>
      <c r="F684" s="14"/>
      <c r="G684" s="14"/>
      <c r="H684" s="14"/>
      <c r="O684" s="115"/>
    </row>
    <row r="685" spans="2:15" ht="15.75" customHeight="1">
      <c r="B685" s="62"/>
      <c r="F685" s="14"/>
      <c r="G685" s="14"/>
      <c r="H685" s="14"/>
      <c r="O685" s="115"/>
    </row>
    <row r="686" spans="2:15" ht="15.75" customHeight="1">
      <c r="B686" s="62"/>
      <c r="F686" s="14"/>
      <c r="G686" s="14"/>
      <c r="H686" s="14"/>
      <c r="O686" s="115"/>
    </row>
    <row r="687" spans="2:15" ht="15.75" customHeight="1">
      <c r="B687" s="62"/>
      <c r="F687" s="14"/>
      <c r="G687" s="14"/>
      <c r="H687" s="14"/>
      <c r="O687" s="115"/>
    </row>
    <row r="688" spans="2:15" ht="15.75" customHeight="1">
      <c r="B688" s="62"/>
      <c r="F688" s="14"/>
      <c r="G688" s="14"/>
      <c r="H688" s="14"/>
      <c r="O688" s="115"/>
    </row>
    <row r="689" spans="2:15" ht="15.75" customHeight="1">
      <c r="B689" s="62"/>
      <c r="F689" s="14"/>
      <c r="G689" s="14"/>
      <c r="H689" s="14"/>
      <c r="O689" s="115"/>
    </row>
    <row r="690" spans="2:15" ht="15.75" customHeight="1">
      <c r="B690" s="62"/>
      <c r="F690" s="14"/>
      <c r="G690" s="14"/>
      <c r="H690" s="14"/>
      <c r="O690" s="115"/>
    </row>
    <row r="691" spans="2:15" ht="15.75" customHeight="1">
      <c r="B691" s="62"/>
      <c r="F691" s="14"/>
      <c r="G691" s="14"/>
      <c r="H691" s="14"/>
      <c r="O691" s="115"/>
    </row>
    <row r="692" spans="2:15" ht="15.75" customHeight="1">
      <c r="B692" s="62"/>
      <c r="F692" s="14"/>
      <c r="G692" s="14"/>
      <c r="H692" s="14"/>
      <c r="O692" s="115"/>
    </row>
    <row r="693" spans="2:15" ht="15.75" customHeight="1">
      <c r="B693" s="62"/>
      <c r="F693" s="14"/>
      <c r="G693" s="14"/>
      <c r="H693" s="14"/>
      <c r="O693" s="115"/>
    </row>
    <row r="694" spans="2:15" ht="15.75" customHeight="1">
      <c r="B694" s="62"/>
      <c r="F694" s="14"/>
      <c r="G694" s="14"/>
      <c r="H694" s="14"/>
      <c r="O694" s="115"/>
    </row>
    <row r="695" spans="2:15" ht="15.75" customHeight="1">
      <c r="B695" s="62"/>
      <c r="F695" s="14"/>
      <c r="G695" s="14"/>
      <c r="H695" s="14"/>
      <c r="O695" s="115"/>
    </row>
    <row r="696" spans="2:15" ht="15.75" customHeight="1">
      <c r="B696" s="62"/>
      <c r="F696" s="14"/>
      <c r="G696" s="14"/>
      <c r="H696" s="14"/>
      <c r="O696" s="115"/>
    </row>
    <row r="697" spans="2:15" ht="15.75" customHeight="1">
      <c r="B697" s="62"/>
      <c r="F697" s="14"/>
      <c r="G697" s="14"/>
      <c r="H697" s="14"/>
      <c r="O697" s="115"/>
    </row>
    <row r="698" spans="2:15" ht="15.75" customHeight="1">
      <c r="B698" s="62"/>
      <c r="F698" s="14"/>
      <c r="G698" s="14"/>
      <c r="H698" s="14"/>
      <c r="O698" s="115"/>
    </row>
    <row r="699" spans="2:15" ht="15.75" customHeight="1">
      <c r="B699" s="62"/>
      <c r="F699" s="14"/>
      <c r="G699" s="14"/>
      <c r="H699" s="14"/>
      <c r="O699" s="115"/>
    </row>
    <row r="700" spans="2:15" ht="15.75" customHeight="1">
      <c r="B700" s="62"/>
      <c r="F700" s="14"/>
      <c r="G700" s="14"/>
      <c r="H700" s="14"/>
      <c r="O700" s="115"/>
    </row>
    <row r="701" spans="2:15" ht="15.75" customHeight="1">
      <c r="B701" s="62"/>
      <c r="F701" s="14"/>
      <c r="G701" s="14"/>
      <c r="H701" s="14"/>
      <c r="O701" s="115"/>
    </row>
    <row r="702" spans="2:15" ht="15.75" customHeight="1">
      <c r="B702" s="62"/>
      <c r="F702" s="14"/>
      <c r="G702" s="14"/>
      <c r="H702" s="14"/>
      <c r="O702" s="115"/>
    </row>
    <row r="703" spans="2:15" ht="15.75" customHeight="1">
      <c r="B703" s="62"/>
      <c r="F703" s="14"/>
      <c r="G703" s="14"/>
      <c r="H703" s="14"/>
      <c r="O703" s="115"/>
    </row>
    <row r="704" spans="2:15" ht="15.75" customHeight="1">
      <c r="B704" s="62"/>
      <c r="F704" s="14"/>
      <c r="G704" s="14"/>
      <c r="H704" s="14"/>
      <c r="O704" s="115"/>
    </row>
    <row r="705" spans="2:15" ht="15.75" customHeight="1">
      <c r="B705" s="62"/>
      <c r="F705" s="14"/>
      <c r="G705" s="14"/>
      <c r="H705" s="14"/>
      <c r="O705" s="115"/>
    </row>
    <row r="706" spans="2:15" ht="15.75" customHeight="1">
      <c r="B706" s="62"/>
      <c r="F706" s="14"/>
      <c r="G706" s="14"/>
      <c r="H706" s="14"/>
      <c r="O706" s="115"/>
    </row>
    <row r="707" spans="2:15" ht="15.75" customHeight="1">
      <c r="B707" s="62"/>
      <c r="F707" s="14"/>
      <c r="G707" s="14"/>
      <c r="H707" s="14"/>
      <c r="O707" s="115"/>
    </row>
    <row r="708" spans="2:15" ht="15.75" customHeight="1">
      <c r="B708" s="62"/>
      <c r="F708" s="14"/>
      <c r="G708" s="14"/>
      <c r="H708" s="14"/>
      <c r="O708" s="115"/>
    </row>
    <row r="709" spans="2:15" ht="15.75" customHeight="1">
      <c r="B709" s="62"/>
      <c r="F709" s="14"/>
      <c r="G709" s="14"/>
      <c r="H709" s="14"/>
      <c r="O709" s="115"/>
    </row>
    <row r="710" spans="2:15" ht="15.75" customHeight="1">
      <c r="B710" s="62"/>
      <c r="F710" s="14"/>
      <c r="G710" s="14"/>
      <c r="H710" s="14"/>
      <c r="O710" s="115"/>
    </row>
    <row r="711" spans="2:15" ht="15.75" customHeight="1">
      <c r="B711" s="62"/>
      <c r="F711" s="14"/>
      <c r="G711" s="14"/>
      <c r="H711" s="14"/>
      <c r="O711" s="115"/>
    </row>
    <row r="712" spans="2:15" ht="15.75" customHeight="1">
      <c r="B712" s="62"/>
      <c r="F712" s="14"/>
      <c r="G712" s="14"/>
      <c r="H712" s="14"/>
      <c r="O712" s="115"/>
    </row>
    <row r="713" spans="2:15" ht="15.75" customHeight="1">
      <c r="B713" s="62"/>
      <c r="F713" s="14"/>
      <c r="G713" s="14"/>
      <c r="H713" s="14"/>
      <c r="O713" s="115"/>
    </row>
    <row r="714" spans="2:15" ht="15.75" customHeight="1">
      <c r="B714" s="62"/>
      <c r="F714" s="14"/>
      <c r="G714" s="14"/>
      <c r="H714" s="14"/>
      <c r="O714" s="115"/>
    </row>
    <row r="715" spans="2:15" ht="15.75" customHeight="1">
      <c r="B715" s="62"/>
      <c r="F715" s="14"/>
      <c r="G715" s="14"/>
      <c r="H715" s="14"/>
      <c r="O715" s="115"/>
    </row>
    <row r="716" spans="2:15" ht="15.75" customHeight="1">
      <c r="B716" s="62"/>
      <c r="F716" s="14"/>
      <c r="G716" s="14"/>
      <c r="H716" s="14"/>
      <c r="O716" s="115"/>
    </row>
    <row r="717" spans="2:15" ht="15.75" customHeight="1">
      <c r="B717" s="62"/>
      <c r="F717" s="14"/>
      <c r="G717" s="14"/>
      <c r="H717" s="14"/>
      <c r="O717" s="115"/>
    </row>
    <row r="718" spans="2:15" ht="15.75" customHeight="1">
      <c r="B718" s="62"/>
      <c r="F718" s="14"/>
      <c r="G718" s="14"/>
      <c r="H718" s="14"/>
      <c r="O718" s="115"/>
    </row>
    <row r="719" spans="2:15" ht="15.75" customHeight="1">
      <c r="B719" s="62"/>
      <c r="F719" s="14"/>
      <c r="G719" s="14"/>
      <c r="H719" s="14"/>
      <c r="O719" s="115"/>
    </row>
    <row r="720" spans="2:15" ht="15.75" customHeight="1">
      <c r="B720" s="62"/>
      <c r="F720" s="14"/>
      <c r="G720" s="14"/>
      <c r="H720" s="14"/>
      <c r="O720" s="115"/>
    </row>
    <row r="721" spans="2:15" ht="15.75" customHeight="1">
      <c r="B721" s="62"/>
      <c r="F721" s="14"/>
      <c r="G721" s="14"/>
      <c r="H721" s="14"/>
      <c r="O721" s="115"/>
    </row>
    <row r="722" spans="2:15" ht="15.75" customHeight="1">
      <c r="B722" s="62"/>
      <c r="F722" s="14"/>
      <c r="G722" s="14"/>
      <c r="H722" s="14"/>
      <c r="O722" s="115"/>
    </row>
    <row r="723" spans="2:15" ht="15.75" customHeight="1">
      <c r="B723" s="62"/>
      <c r="F723" s="14"/>
      <c r="G723" s="14"/>
      <c r="H723" s="14"/>
      <c r="O723" s="115"/>
    </row>
    <row r="724" spans="2:15" ht="15.75" customHeight="1">
      <c r="B724" s="62"/>
      <c r="F724" s="14"/>
      <c r="G724" s="14"/>
      <c r="H724" s="14"/>
      <c r="O724" s="115"/>
    </row>
    <row r="725" spans="2:15" ht="15.75" customHeight="1">
      <c r="B725" s="62"/>
      <c r="F725" s="14"/>
      <c r="G725" s="14"/>
      <c r="H725" s="14"/>
      <c r="O725" s="115"/>
    </row>
    <row r="726" spans="2:15" ht="15.75" customHeight="1">
      <c r="B726" s="62"/>
      <c r="F726" s="14"/>
      <c r="G726" s="14"/>
      <c r="H726" s="14"/>
      <c r="O726" s="115"/>
    </row>
    <row r="727" spans="2:15" ht="15.75" customHeight="1">
      <c r="B727" s="62"/>
      <c r="F727" s="14"/>
      <c r="G727" s="14"/>
      <c r="H727" s="14"/>
      <c r="O727" s="115"/>
    </row>
    <row r="728" spans="2:15" ht="15.75" customHeight="1">
      <c r="B728" s="62"/>
      <c r="F728" s="14"/>
      <c r="G728" s="14"/>
      <c r="H728" s="14"/>
      <c r="O728" s="115"/>
    </row>
    <row r="729" spans="2:15" ht="15.75" customHeight="1">
      <c r="B729" s="62"/>
      <c r="F729" s="14"/>
      <c r="G729" s="14"/>
      <c r="H729" s="14"/>
      <c r="O729" s="115"/>
    </row>
    <row r="730" spans="2:15" ht="15.75" customHeight="1">
      <c r="B730" s="62"/>
      <c r="F730" s="14"/>
      <c r="G730" s="14"/>
      <c r="H730" s="14"/>
      <c r="O730" s="115"/>
    </row>
    <row r="731" spans="2:15" ht="15.75" customHeight="1">
      <c r="B731" s="62"/>
      <c r="F731" s="14"/>
      <c r="G731" s="14"/>
      <c r="H731" s="14"/>
      <c r="O731" s="115"/>
    </row>
    <row r="732" spans="2:15" ht="15.75" customHeight="1">
      <c r="B732" s="62"/>
      <c r="F732" s="14"/>
      <c r="G732" s="14"/>
      <c r="H732" s="14"/>
      <c r="O732" s="115"/>
    </row>
    <row r="733" spans="2:15" ht="15.75" customHeight="1">
      <c r="B733" s="62"/>
      <c r="F733" s="14"/>
      <c r="G733" s="14"/>
      <c r="H733" s="14"/>
      <c r="O733" s="115"/>
    </row>
    <row r="734" spans="2:15" ht="15.75" customHeight="1">
      <c r="B734" s="62"/>
      <c r="F734" s="14"/>
      <c r="G734" s="14"/>
      <c r="H734" s="14"/>
      <c r="O734" s="115"/>
    </row>
    <row r="735" spans="2:15" ht="15.75" customHeight="1">
      <c r="B735" s="62"/>
      <c r="F735" s="14"/>
      <c r="G735" s="14"/>
      <c r="H735" s="14"/>
      <c r="O735" s="115"/>
    </row>
    <row r="736" spans="2:15" ht="15.75" customHeight="1">
      <c r="B736" s="62"/>
      <c r="F736" s="14"/>
      <c r="G736" s="14"/>
      <c r="H736" s="14"/>
      <c r="O736" s="115"/>
    </row>
    <row r="737" spans="2:15" ht="15.75" customHeight="1">
      <c r="B737" s="62"/>
      <c r="F737" s="14"/>
      <c r="G737" s="14"/>
      <c r="H737" s="14"/>
      <c r="O737" s="115"/>
    </row>
    <row r="738" spans="2:15" ht="15.75" customHeight="1">
      <c r="B738" s="62"/>
      <c r="F738" s="14"/>
      <c r="G738" s="14"/>
      <c r="H738" s="14"/>
      <c r="O738" s="115"/>
    </row>
    <row r="739" spans="2:15" ht="15.75" customHeight="1">
      <c r="B739" s="62"/>
      <c r="F739" s="14"/>
      <c r="G739" s="14"/>
      <c r="H739" s="14"/>
      <c r="O739" s="115"/>
    </row>
    <row r="740" spans="2:15" ht="15.75" customHeight="1">
      <c r="B740" s="62"/>
      <c r="F740" s="14"/>
      <c r="G740" s="14"/>
      <c r="H740" s="14"/>
      <c r="O740" s="115"/>
    </row>
    <row r="741" spans="2:15" ht="15.75" customHeight="1">
      <c r="B741" s="62"/>
      <c r="F741" s="14"/>
      <c r="G741" s="14"/>
      <c r="H741" s="14"/>
      <c r="O741" s="115"/>
    </row>
    <row r="742" spans="2:15" ht="15.75" customHeight="1">
      <c r="B742" s="62"/>
      <c r="F742" s="14"/>
      <c r="G742" s="14"/>
      <c r="H742" s="14"/>
      <c r="O742" s="115"/>
    </row>
    <row r="743" spans="2:15" ht="15.75" customHeight="1">
      <c r="B743" s="62"/>
      <c r="F743" s="14"/>
      <c r="G743" s="14"/>
      <c r="H743" s="14"/>
      <c r="O743" s="115"/>
    </row>
    <row r="744" spans="2:15" ht="15.75" customHeight="1">
      <c r="B744" s="62"/>
      <c r="F744" s="14"/>
      <c r="G744" s="14"/>
      <c r="H744" s="14"/>
      <c r="O744" s="115"/>
    </row>
    <row r="745" spans="2:15" ht="15.75" customHeight="1">
      <c r="B745" s="62"/>
      <c r="F745" s="14"/>
      <c r="G745" s="14"/>
      <c r="H745" s="14"/>
      <c r="O745" s="115"/>
    </row>
    <row r="746" spans="2:15" ht="15.75" customHeight="1">
      <c r="B746" s="62"/>
      <c r="F746" s="14"/>
      <c r="G746" s="14"/>
      <c r="H746" s="14"/>
      <c r="O746" s="115"/>
    </row>
    <row r="747" spans="2:15" ht="15.75" customHeight="1">
      <c r="B747" s="62"/>
      <c r="F747" s="14"/>
      <c r="G747" s="14"/>
      <c r="H747" s="14"/>
      <c r="O747" s="115"/>
    </row>
    <row r="748" spans="2:15" ht="15.75" customHeight="1">
      <c r="B748" s="62"/>
      <c r="F748" s="14"/>
      <c r="G748" s="14"/>
      <c r="H748" s="14"/>
      <c r="O748" s="115"/>
    </row>
    <row r="749" spans="2:15" ht="15.75" customHeight="1">
      <c r="B749" s="62"/>
      <c r="F749" s="14"/>
      <c r="G749" s="14"/>
      <c r="H749" s="14"/>
      <c r="O749" s="115"/>
    </row>
    <row r="750" spans="2:15" ht="15.75" customHeight="1">
      <c r="B750" s="62"/>
      <c r="F750" s="14"/>
      <c r="G750" s="14"/>
      <c r="H750" s="14"/>
      <c r="O750" s="115"/>
    </row>
    <row r="751" spans="2:15" ht="15.75" customHeight="1">
      <c r="B751" s="62"/>
      <c r="F751" s="14"/>
      <c r="G751" s="14"/>
      <c r="H751" s="14"/>
      <c r="O751" s="115"/>
    </row>
    <row r="752" spans="2:15" ht="15.75" customHeight="1">
      <c r="B752" s="62"/>
      <c r="F752" s="14"/>
      <c r="G752" s="14"/>
      <c r="H752" s="14"/>
      <c r="O752" s="115"/>
    </row>
    <row r="753" spans="2:15" ht="15.75" customHeight="1">
      <c r="B753" s="62"/>
      <c r="F753" s="14"/>
      <c r="G753" s="14"/>
      <c r="H753" s="14"/>
      <c r="O753" s="115"/>
    </row>
    <row r="754" spans="2:15" ht="15.75" customHeight="1">
      <c r="B754" s="62"/>
      <c r="F754" s="14"/>
      <c r="G754" s="14"/>
      <c r="H754" s="14"/>
      <c r="O754" s="115"/>
    </row>
    <row r="755" spans="2:15" ht="15.75" customHeight="1">
      <c r="B755" s="62"/>
      <c r="F755" s="14"/>
      <c r="G755" s="14"/>
      <c r="H755" s="14"/>
      <c r="O755" s="115"/>
    </row>
    <row r="756" spans="2:15" ht="15.75" customHeight="1">
      <c r="B756" s="62"/>
      <c r="F756" s="14"/>
      <c r="G756" s="14"/>
      <c r="H756" s="14"/>
      <c r="O756" s="115"/>
    </row>
    <row r="757" spans="2:15" ht="15.75" customHeight="1">
      <c r="B757" s="62"/>
      <c r="F757" s="14"/>
      <c r="G757" s="14"/>
      <c r="H757" s="14"/>
      <c r="O757" s="115"/>
    </row>
    <row r="758" spans="2:15" ht="15.75" customHeight="1">
      <c r="B758" s="62"/>
      <c r="F758" s="14"/>
      <c r="G758" s="14"/>
      <c r="H758" s="14"/>
      <c r="O758" s="115"/>
    </row>
    <row r="759" spans="2:15" ht="15.75" customHeight="1">
      <c r="B759" s="62"/>
      <c r="F759" s="14"/>
      <c r="G759" s="14"/>
      <c r="H759" s="14"/>
      <c r="O759" s="115"/>
    </row>
    <row r="760" spans="2:15" ht="15.75" customHeight="1">
      <c r="B760" s="62"/>
      <c r="F760" s="14"/>
      <c r="G760" s="14"/>
      <c r="H760" s="14"/>
      <c r="O760" s="115"/>
    </row>
    <row r="761" spans="2:15" ht="15.75" customHeight="1">
      <c r="B761" s="62"/>
      <c r="F761" s="14"/>
      <c r="G761" s="14"/>
      <c r="H761" s="14"/>
      <c r="O761" s="115"/>
    </row>
    <row r="762" spans="2:15" ht="15.75" customHeight="1">
      <c r="B762" s="62"/>
      <c r="F762" s="14"/>
      <c r="G762" s="14"/>
      <c r="H762" s="14"/>
      <c r="O762" s="115"/>
    </row>
    <row r="763" spans="2:15" ht="15.75" customHeight="1">
      <c r="B763" s="62"/>
      <c r="F763" s="14"/>
      <c r="G763" s="14"/>
      <c r="H763" s="14"/>
      <c r="O763" s="115"/>
    </row>
    <row r="764" spans="2:15" ht="15.75" customHeight="1">
      <c r="B764" s="62"/>
      <c r="F764" s="14"/>
      <c r="G764" s="14"/>
      <c r="H764" s="14"/>
      <c r="O764" s="115"/>
    </row>
    <row r="765" spans="2:15" ht="15.75" customHeight="1">
      <c r="B765" s="62"/>
      <c r="F765" s="14"/>
      <c r="G765" s="14"/>
      <c r="H765" s="14"/>
      <c r="O765" s="115"/>
    </row>
    <row r="766" spans="2:15" ht="15.75" customHeight="1">
      <c r="B766" s="62"/>
      <c r="F766" s="14"/>
      <c r="G766" s="14"/>
      <c r="H766" s="14"/>
      <c r="O766" s="115"/>
    </row>
    <row r="767" spans="2:15" ht="15.75" customHeight="1">
      <c r="B767" s="62"/>
      <c r="F767" s="14"/>
      <c r="G767" s="14"/>
      <c r="H767" s="14"/>
      <c r="O767" s="115"/>
    </row>
    <row r="768" spans="2:15" ht="15.75" customHeight="1">
      <c r="B768" s="62"/>
      <c r="F768" s="14"/>
      <c r="G768" s="14"/>
      <c r="H768" s="14"/>
      <c r="O768" s="115"/>
    </row>
    <row r="769" spans="2:15" ht="15.75" customHeight="1">
      <c r="B769" s="62"/>
      <c r="F769" s="14"/>
      <c r="G769" s="14"/>
      <c r="H769" s="14"/>
      <c r="O769" s="115"/>
    </row>
    <row r="770" spans="2:15" ht="15.75" customHeight="1">
      <c r="B770" s="62"/>
      <c r="F770" s="14"/>
      <c r="G770" s="14"/>
      <c r="H770" s="14"/>
      <c r="O770" s="115"/>
    </row>
    <row r="771" spans="2:15" ht="15.75" customHeight="1">
      <c r="B771" s="62"/>
      <c r="F771" s="14"/>
      <c r="G771" s="14"/>
      <c r="H771" s="14"/>
      <c r="O771" s="115"/>
    </row>
    <row r="772" spans="2:15" ht="15.75" customHeight="1">
      <c r="B772" s="62"/>
      <c r="F772" s="14"/>
      <c r="G772" s="14"/>
      <c r="H772" s="14"/>
      <c r="O772" s="115"/>
    </row>
    <row r="773" spans="2:15" ht="15.75" customHeight="1">
      <c r="B773" s="62"/>
      <c r="F773" s="14"/>
      <c r="G773" s="14"/>
      <c r="H773" s="14"/>
      <c r="O773" s="115"/>
    </row>
    <row r="774" spans="2:15" ht="15.75" customHeight="1">
      <c r="B774" s="62"/>
      <c r="F774" s="14"/>
      <c r="G774" s="14"/>
      <c r="H774" s="14"/>
      <c r="O774" s="115"/>
    </row>
    <row r="775" spans="2:15" ht="15.75" customHeight="1">
      <c r="B775" s="62"/>
      <c r="F775" s="14"/>
      <c r="G775" s="14"/>
      <c r="H775" s="14"/>
      <c r="O775" s="115"/>
    </row>
    <row r="776" spans="2:15" ht="15.75" customHeight="1">
      <c r="B776" s="62"/>
      <c r="F776" s="14"/>
      <c r="G776" s="14"/>
      <c r="H776" s="14"/>
      <c r="O776" s="115"/>
    </row>
    <row r="777" spans="2:15" ht="15.75" customHeight="1">
      <c r="B777" s="62"/>
      <c r="F777" s="14"/>
      <c r="G777" s="14"/>
      <c r="H777" s="14"/>
      <c r="O777" s="115"/>
    </row>
    <row r="778" spans="2:15" ht="15.75" customHeight="1">
      <c r="B778" s="62"/>
      <c r="F778" s="14"/>
      <c r="G778" s="14"/>
      <c r="H778" s="14"/>
      <c r="O778" s="115"/>
    </row>
    <row r="779" spans="2:15" ht="15.75" customHeight="1">
      <c r="B779" s="62"/>
      <c r="F779" s="14"/>
      <c r="G779" s="14"/>
      <c r="H779" s="14"/>
      <c r="O779" s="115"/>
    </row>
    <row r="780" spans="2:15" ht="15.75" customHeight="1">
      <c r="B780" s="62"/>
      <c r="F780" s="14"/>
      <c r="G780" s="14"/>
      <c r="H780" s="14"/>
      <c r="O780" s="115"/>
    </row>
    <row r="781" spans="2:15" ht="15.75" customHeight="1">
      <c r="B781" s="62"/>
      <c r="F781" s="14"/>
      <c r="G781" s="14"/>
      <c r="H781" s="14"/>
      <c r="O781" s="115"/>
    </row>
    <row r="782" spans="2:15" ht="15.75" customHeight="1">
      <c r="B782" s="62"/>
      <c r="F782" s="14"/>
      <c r="G782" s="14"/>
      <c r="H782" s="14"/>
      <c r="O782" s="115"/>
    </row>
    <row r="783" spans="2:15" ht="15.75" customHeight="1">
      <c r="B783" s="62"/>
      <c r="F783" s="14"/>
      <c r="G783" s="14"/>
      <c r="H783" s="14"/>
      <c r="O783" s="115"/>
    </row>
    <row r="784" spans="2:15" ht="15.75" customHeight="1">
      <c r="B784" s="62"/>
      <c r="F784" s="14"/>
      <c r="G784" s="14"/>
      <c r="H784" s="14"/>
      <c r="O784" s="115"/>
    </row>
    <row r="785" spans="2:15" ht="15.75" customHeight="1">
      <c r="B785" s="62"/>
      <c r="F785" s="14"/>
      <c r="G785" s="14"/>
      <c r="H785" s="14"/>
      <c r="O785" s="115"/>
    </row>
    <row r="786" spans="2:15" ht="15.75" customHeight="1">
      <c r="B786" s="62"/>
      <c r="F786" s="14"/>
      <c r="G786" s="14"/>
      <c r="H786" s="14"/>
      <c r="O786" s="115"/>
    </row>
    <row r="787" spans="2:15" ht="15.75" customHeight="1">
      <c r="B787" s="62"/>
      <c r="F787" s="14"/>
      <c r="G787" s="14"/>
      <c r="H787" s="14"/>
      <c r="O787" s="115"/>
    </row>
    <row r="788" spans="2:15" ht="15.75" customHeight="1">
      <c r="B788" s="62"/>
      <c r="F788" s="14"/>
      <c r="G788" s="14"/>
      <c r="H788" s="14"/>
      <c r="O788" s="115"/>
    </row>
    <row r="789" spans="2:15" ht="15.75" customHeight="1">
      <c r="B789" s="62"/>
      <c r="F789" s="14"/>
      <c r="G789" s="14"/>
      <c r="H789" s="14"/>
      <c r="O789" s="115"/>
    </row>
    <row r="790" spans="2:15" ht="15.75" customHeight="1">
      <c r="B790" s="62"/>
      <c r="F790" s="14"/>
      <c r="G790" s="14"/>
      <c r="H790" s="14"/>
      <c r="O790" s="115"/>
    </row>
    <row r="791" spans="2:15" ht="15.75" customHeight="1">
      <c r="B791" s="62"/>
      <c r="F791" s="14"/>
      <c r="G791" s="14"/>
      <c r="H791" s="14"/>
      <c r="O791" s="115"/>
    </row>
    <row r="792" spans="2:15" ht="15.75" customHeight="1">
      <c r="B792" s="62"/>
      <c r="F792" s="14"/>
      <c r="G792" s="14"/>
      <c r="H792" s="14"/>
      <c r="O792" s="115"/>
    </row>
    <row r="793" spans="2:15" ht="15.75" customHeight="1">
      <c r="B793" s="62"/>
      <c r="F793" s="14"/>
      <c r="G793" s="14"/>
      <c r="H793" s="14"/>
      <c r="O793" s="115"/>
    </row>
    <row r="794" spans="2:15" ht="15.75" customHeight="1">
      <c r="B794" s="62"/>
      <c r="F794" s="14"/>
      <c r="G794" s="14"/>
      <c r="H794" s="14"/>
      <c r="O794" s="115"/>
    </row>
    <row r="795" spans="2:15" ht="15.75" customHeight="1">
      <c r="B795" s="62"/>
      <c r="F795" s="14"/>
      <c r="G795" s="14"/>
      <c r="H795" s="14"/>
      <c r="O795" s="115"/>
    </row>
    <row r="796" spans="2:15" ht="15.75" customHeight="1">
      <c r="B796" s="62"/>
      <c r="F796" s="14"/>
      <c r="G796" s="14"/>
      <c r="H796" s="14"/>
      <c r="O796" s="115"/>
    </row>
    <row r="797" spans="2:15" ht="15.75" customHeight="1">
      <c r="B797" s="62"/>
      <c r="F797" s="14"/>
      <c r="G797" s="14"/>
      <c r="H797" s="14"/>
      <c r="O797" s="115"/>
    </row>
    <row r="798" spans="2:15" ht="15.75" customHeight="1">
      <c r="B798" s="62"/>
      <c r="F798" s="14"/>
      <c r="G798" s="14"/>
      <c r="H798" s="14"/>
      <c r="O798" s="115"/>
    </row>
    <row r="799" spans="2:15" ht="15.75" customHeight="1">
      <c r="B799" s="62"/>
      <c r="F799" s="14"/>
      <c r="G799" s="14"/>
      <c r="H799" s="14"/>
      <c r="O799" s="115"/>
    </row>
    <row r="800" spans="2:15" ht="15.75" customHeight="1">
      <c r="B800" s="62"/>
      <c r="F800" s="14"/>
      <c r="G800" s="14"/>
      <c r="H800" s="14"/>
      <c r="O800" s="115"/>
    </row>
    <row r="801" spans="2:15" ht="15.75" customHeight="1">
      <c r="B801" s="62"/>
      <c r="F801" s="14"/>
      <c r="G801" s="14"/>
      <c r="H801" s="14"/>
      <c r="O801" s="115"/>
    </row>
    <row r="802" spans="2:15" ht="15.75" customHeight="1">
      <c r="B802" s="62"/>
      <c r="F802" s="14"/>
      <c r="G802" s="14"/>
      <c r="H802" s="14"/>
      <c r="O802" s="115"/>
    </row>
    <row r="803" spans="2:15" ht="15.75" customHeight="1">
      <c r="B803" s="62"/>
      <c r="F803" s="14"/>
      <c r="G803" s="14"/>
      <c r="H803" s="14"/>
      <c r="O803" s="115"/>
    </row>
    <row r="804" spans="2:15" ht="15.75" customHeight="1">
      <c r="B804" s="62"/>
      <c r="F804" s="14"/>
      <c r="G804" s="14"/>
      <c r="H804" s="14"/>
      <c r="O804" s="115"/>
    </row>
    <row r="805" spans="2:15" ht="15.75" customHeight="1">
      <c r="B805" s="62"/>
      <c r="F805" s="14"/>
      <c r="G805" s="14"/>
      <c r="H805" s="14"/>
      <c r="O805" s="115"/>
    </row>
    <row r="806" spans="2:15" ht="15.75" customHeight="1">
      <c r="B806" s="62"/>
      <c r="F806" s="14"/>
      <c r="G806" s="14"/>
      <c r="H806" s="14"/>
      <c r="O806" s="115"/>
    </row>
    <row r="807" spans="2:15" ht="15.75" customHeight="1">
      <c r="B807" s="62"/>
      <c r="F807" s="14"/>
      <c r="G807" s="14"/>
      <c r="H807" s="14"/>
      <c r="O807" s="115"/>
    </row>
    <row r="808" spans="2:15" ht="15.75" customHeight="1">
      <c r="B808" s="62"/>
      <c r="F808" s="14"/>
      <c r="G808" s="14"/>
      <c r="H808" s="14"/>
      <c r="O808" s="115"/>
    </row>
    <row r="809" spans="2:15" ht="15.75" customHeight="1">
      <c r="B809" s="62"/>
      <c r="F809" s="14"/>
      <c r="G809" s="14"/>
      <c r="H809" s="14"/>
      <c r="O809" s="115"/>
    </row>
    <row r="810" spans="2:15" ht="15.75" customHeight="1">
      <c r="B810" s="62"/>
      <c r="F810" s="14"/>
      <c r="G810" s="14"/>
      <c r="H810" s="14"/>
      <c r="O810" s="115"/>
    </row>
    <row r="811" spans="2:15" ht="15.75" customHeight="1">
      <c r="B811" s="62"/>
      <c r="F811" s="14"/>
      <c r="G811" s="14"/>
      <c r="H811" s="14"/>
      <c r="O811" s="115"/>
    </row>
    <row r="812" spans="2:15" ht="15.75" customHeight="1">
      <c r="B812" s="62"/>
      <c r="F812" s="14"/>
      <c r="G812" s="14"/>
      <c r="H812" s="14"/>
      <c r="O812" s="115"/>
    </row>
    <row r="813" spans="2:15" ht="15.75" customHeight="1">
      <c r="B813" s="62"/>
      <c r="F813" s="14"/>
      <c r="G813" s="14"/>
      <c r="H813" s="14"/>
      <c r="O813" s="115"/>
    </row>
    <row r="814" spans="2:15" ht="15.75" customHeight="1">
      <c r="B814" s="62"/>
      <c r="F814" s="14"/>
      <c r="G814" s="14"/>
      <c r="H814" s="14"/>
      <c r="O814" s="115"/>
    </row>
    <row r="815" spans="2:15" ht="15.75" customHeight="1">
      <c r="B815" s="62"/>
      <c r="F815" s="14"/>
      <c r="G815" s="14"/>
      <c r="H815" s="14"/>
      <c r="O815" s="115"/>
    </row>
    <row r="816" spans="2:15" ht="15.75" customHeight="1">
      <c r="B816" s="62"/>
      <c r="F816" s="14"/>
      <c r="G816" s="14"/>
      <c r="H816" s="14"/>
      <c r="O816" s="115"/>
    </row>
    <row r="817" spans="2:15" ht="15.75" customHeight="1">
      <c r="B817" s="62"/>
      <c r="F817" s="14"/>
      <c r="G817" s="14"/>
      <c r="H817" s="14"/>
      <c r="O817" s="115"/>
    </row>
    <row r="818" spans="2:15" ht="15.75" customHeight="1">
      <c r="B818" s="62"/>
      <c r="F818" s="14"/>
      <c r="G818" s="14"/>
      <c r="H818" s="14"/>
      <c r="O818" s="115"/>
    </row>
    <row r="819" spans="2:15" ht="15.75" customHeight="1">
      <c r="B819" s="62"/>
      <c r="F819" s="14"/>
      <c r="G819" s="14"/>
      <c r="H819" s="14"/>
      <c r="O819" s="115"/>
    </row>
    <row r="820" spans="2:15" ht="15.75" customHeight="1">
      <c r="B820" s="62"/>
      <c r="F820" s="14"/>
      <c r="G820" s="14"/>
      <c r="H820" s="14"/>
      <c r="O820" s="115"/>
    </row>
    <row r="821" spans="2:15" ht="15.75" customHeight="1">
      <c r="B821" s="62"/>
      <c r="F821" s="14"/>
      <c r="G821" s="14"/>
      <c r="H821" s="14"/>
      <c r="O821" s="115"/>
    </row>
    <row r="822" spans="2:15" ht="15.75" customHeight="1">
      <c r="B822" s="62"/>
      <c r="F822" s="14"/>
      <c r="G822" s="14"/>
      <c r="H822" s="14"/>
      <c r="O822" s="115"/>
    </row>
    <row r="823" spans="2:15" ht="15.75" customHeight="1">
      <c r="B823" s="62"/>
      <c r="F823" s="14"/>
      <c r="G823" s="14"/>
      <c r="H823" s="14"/>
      <c r="O823" s="115"/>
    </row>
    <row r="824" spans="2:15" ht="15.75" customHeight="1">
      <c r="B824" s="62"/>
      <c r="F824" s="14"/>
      <c r="G824" s="14"/>
      <c r="H824" s="14"/>
      <c r="O824" s="115"/>
    </row>
    <row r="825" spans="2:15" ht="15.75" customHeight="1">
      <c r="B825" s="62"/>
      <c r="F825" s="14"/>
      <c r="G825" s="14"/>
      <c r="H825" s="14"/>
      <c r="O825" s="115"/>
    </row>
    <row r="826" spans="2:15" ht="15.75" customHeight="1">
      <c r="B826" s="62"/>
      <c r="F826" s="14"/>
      <c r="G826" s="14"/>
      <c r="H826" s="14"/>
      <c r="O826" s="115"/>
    </row>
    <row r="827" spans="2:15" ht="15.75" customHeight="1">
      <c r="B827" s="62"/>
      <c r="F827" s="14"/>
      <c r="G827" s="14"/>
      <c r="H827" s="14"/>
      <c r="O827" s="115"/>
    </row>
    <row r="828" spans="2:15" ht="15.75" customHeight="1">
      <c r="B828" s="62"/>
      <c r="F828" s="14"/>
      <c r="G828" s="14"/>
      <c r="H828" s="14"/>
      <c r="O828" s="115"/>
    </row>
    <row r="829" spans="2:15" ht="15.75" customHeight="1">
      <c r="B829" s="62"/>
      <c r="F829" s="14"/>
      <c r="G829" s="14"/>
      <c r="H829" s="14"/>
      <c r="O829" s="115"/>
    </row>
    <row r="830" spans="2:15" ht="15.75" customHeight="1">
      <c r="B830" s="62"/>
      <c r="F830" s="14"/>
      <c r="G830" s="14"/>
      <c r="H830" s="14"/>
      <c r="O830" s="115"/>
    </row>
    <row r="831" spans="2:15" ht="15.75" customHeight="1">
      <c r="B831" s="62"/>
      <c r="F831" s="14"/>
      <c r="G831" s="14"/>
      <c r="H831" s="14"/>
      <c r="O831" s="115"/>
    </row>
    <row r="832" spans="2:15" ht="15.75" customHeight="1">
      <c r="B832" s="62"/>
      <c r="F832" s="14"/>
      <c r="G832" s="14"/>
      <c r="H832" s="14"/>
      <c r="O832" s="115"/>
    </row>
    <row r="833" spans="2:15" ht="15.75" customHeight="1">
      <c r="B833" s="62"/>
      <c r="F833" s="14"/>
      <c r="G833" s="14"/>
      <c r="H833" s="14"/>
      <c r="O833" s="115"/>
    </row>
    <row r="834" spans="2:15" ht="15.75" customHeight="1">
      <c r="B834" s="62"/>
      <c r="F834" s="14"/>
      <c r="G834" s="14"/>
      <c r="H834" s="14"/>
      <c r="O834" s="115"/>
    </row>
    <row r="835" spans="2:15" ht="15.75" customHeight="1">
      <c r="B835" s="62"/>
      <c r="F835" s="14"/>
      <c r="G835" s="14"/>
      <c r="H835" s="14"/>
      <c r="O835" s="115"/>
    </row>
    <row r="836" spans="2:15" ht="15.75" customHeight="1">
      <c r="B836" s="62"/>
      <c r="F836" s="14"/>
      <c r="G836" s="14"/>
      <c r="H836" s="14"/>
      <c r="O836" s="115"/>
    </row>
    <row r="837" spans="2:15" ht="15.75" customHeight="1">
      <c r="B837" s="62"/>
      <c r="F837" s="14"/>
      <c r="G837" s="14"/>
      <c r="H837" s="14"/>
      <c r="O837" s="115"/>
    </row>
    <row r="838" spans="2:15" ht="15.75" customHeight="1">
      <c r="B838" s="62"/>
      <c r="F838" s="14"/>
      <c r="G838" s="14"/>
      <c r="H838" s="14"/>
      <c r="O838" s="115"/>
    </row>
    <row r="839" spans="2:15" ht="15.75" customHeight="1">
      <c r="B839" s="62"/>
      <c r="F839" s="14"/>
      <c r="G839" s="14"/>
      <c r="H839" s="14"/>
      <c r="O839" s="115"/>
    </row>
    <row r="840" spans="2:15" ht="15.75" customHeight="1">
      <c r="B840" s="62"/>
      <c r="F840" s="14"/>
      <c r="G840" s="14"/>
      <c r="H840" s="14"/>
      <c r="O840" s="115"/>
    </row>
    <row r="841" spans="2:15" ht="15.75" customHeight="1">
      <c r="B841" s="62"/>
      <c r="F841" s="14"/>
      <c r="G841" s="14"/>
      <c r="H841" s="14"/>
      <c r="O841" s="115"/>
    </row>
    <row r="842" spans="2:15" ht="15.75" customHeight="1">
      <c r="B842" s="62"/>
      <c r="F842" s="14"/>
      <c r="G842" s="14"/>
      <c r="H842" s="14"/>
      <c r="O842" s="115"/>
    </row>
    <row r="843" spans="2:15" ht="15.75" customHeight="1">
      <c r="B843" s="62"/>
      <c r="F843" s="14"/>
      <c r="G843" s="14"/>
      <c r="H843" s="14"/>
      <c r="O843" s="115"/>
    </row>
    <row r="844" spans="2:15" ht="15.75" customHeight="1">
      <c r="B844" s="62"/>
      <c r="F844" s="14"/>
      <c r="G844" s="14"/>
      <c r="H844" s="14"/>
      <c r="O844" s="115"/>
    </row>
    <row r="845" spans="2:15" ht="15.75" customHeight="1">
      <c r="B845" s="62"/>
      <c r="F845" s="14"/>
      <c r="G845" s="14"/>
      <c r="H845" s="14"/>
      <c r="O845" s="115"/>
    </row>
    <row r="846" spans="2:15" ht="15.75" customHeight="1">
      <c r="B846" s="62"/>
      <c r="F846" s="14"/>
      <c r="G846" s="14"/>
      <c r="H846" s="14"/>
      <c r="O846" s="115"/>
    </row>
    <row r="847" spans="2:15" ht="15.75" customHeight="1">
      <c r="B847" s="62"/>
      <c r="F847" s="14"/>
      <c r="G847" s="14"/>
      <c r="H847" s="14"/>
      <c r="O847" s="115"/>
    </row>
    <row r="848" spans="2:15" ht="15.75" customHeight="1">
      <c r="B848" s="62"/>
      <c r="F848" s="14"/>
      <c r="G848" s="14"/>
      <c r="H848" s="14"/>
      <c r="O848" s="115"/>
    </row>
    <row r="849" spans="2:15" ht="15.75" customHeight="1">
      <c r="B849" s="62"/>
      <c r="F849" s="14"/>
      <c r="G849" s="14"/>
      <c r="H849" s="14"/>
      <c r="O849" s="115"/>
    </row>
    <row r="850" spans="2:15" ht="15.75" customHeight="1">
      <c r="B850" s="62"/>
      <c r="F850" s="14"/>
      <c r="G850" s="14"/>
      <c r="H850" s="14"/>
      <c r="O850" s="115"/>
    </row>
    <row r="851" spans="2:15" ht="15.75" customHeight="1">
      <c r="B851" s="62"/>
      <c r="F851" s="14"/>
      <c r="G851" s="14"/>
      <c r="H851" s="14"/>
      <c r="O851" s="115"/>
    </row>
    <row r="852" spans="2:15" ht="15.75" customHeight="1">
      <c r="B852" s="62"/>
      <c r="F852" s="14"/>
      <c r="G852" s="14"/>
      <c r="H852" s="14"/>
      <c r="O852" s="115"/>
    </row>
    <row r="853" spans="2:15" ht="15.75" customHeight="1">
      <c r="B853" s="62"/>
      <c r="F853" s="14"/>
      <c r="G853" s="14"/>
      <c r="H853" s="14"/>
      <c r="O853" s="115"/>
    </row>
    <row r="854" spans="2:15" ht="15.75" customHeight="1">
      <c r="B854" s="62"/>
      <c r="F854" s="14"/>
      <c r="G854" s="14"/>
      <c r="H854" s="14"/>
      <c r="O854" s="115"/>
    </row>
    <row r="855" spans="2:15" ht="15.75" customHeight="1">
      <c r="B855" s="62"/>
      <c r="F855" s="14"/>
      <c r="G855" s="14"/>
      <c r="H855" s="14"/>
      <c r="O855" s="115"/>
    </row>
    <row r="856" spans="2:15" ht="15.75" customHeight="1">
      <c r="B856" s="62"/>
      <c r="F856" s="14"/>
      <c r="G856" s="14"/>
      <c r="H856" s="14"/>
      <c r="O856" s="115"/>
    </row>
    <row r="857" spans="2:15" ht="15.75" customHeight="1">
      <c r="B857" s="62"/>
      <c r="F857" s="14"/>
      <c r="G857" s="14"/>
      <c r="H857" s="14"/>
      <c r="O857" s="115"/>
    </row>
    <row r="858" spans="2:15" ht="15.75" customHeight="1">
      <c r="B858" s="62"/>
      <c r="F858" s="14"/>
      <c r="G858" s="14"/>
      <c r="H858" s="14"/>
      <c r="O858" s="115"/>
    </row>
    <row r="859" spans="2:15" ht="15.75" customHeight="1">
      <c r="B859" s="62"/>
      <c r="F859" s="14"/>
      <c r="G859" s="14"/>
      <c r="H859" s="14"/>
      <c r="O859" s="115"/>
    </row>
    <row r="860" spans="2:15" ht="15.75" customHeight="1">
      <c r="B860" s="62"/>
      <c r="F860" s="14"/>
      <c r="G860" s="14"/>
      <c r="H860" s="14"/>
      <c r="O860" s="115"/>
    </row>
    <row r="861" spans="2:15" ht="15.75" customHeight="1">
      <c r="B861" s="62"/>
      <c r="F861" s="14"/>
      <c r="G861" s="14"/>
      <c r="H861" s="14"/>
      <c r="O861" s="115"/>
    </row>
    <row r="862" spans="2:15" ht="15.75" customHeight="1">
      <c r="B862" s="62"/>
      <c r="F862" s="14"/>
      <c r="G862" s="14"/>
      <c r="H862" s="14"/>
      <c r="O862" s="115"/>
    </row>
    <row r="863" spans="2:15" ht="15.75" customHeight="1">
      <c r="B863" s="62"/>
      <c r="F863" s="14"/>
      <c r="G863" s="14"/>
      <c r="H863" s="14"/>
      <c r="O863" s="115"/>
    </row>
    <row r="864" spans="2:15" ht="15.75" customHeight="1">
      <c r="B864" s="62"/>
      <c r="F864" s="14"/>
      <c r="G864" s="14"/>
      <c r="H864" s="14"/>
      <c r="O864" s="115"/>
    </row>
    <row r="865" spans="2:15" ht="15.75" customHeight="1">
      <c r="B865" s="62"/>
      <c r="F865" s="14"/>
      <c r="G865" s="14"/>
      <c r="H865" s="14"/>
      <c r="O865" s="115"/>
    </row>
    <row r="866" spans="2:15" ht="15.75" customHeight="1">
      <c r="B866" s="62"/>
      <c r="F866" s="14"/>
      <c r="G866" s="14"/>
      <c r="H866" s="14"/>
      <c r="O866" s="115"/>
    </row>
    <row r="867" spans="2:15" ht="15.75" customHeight="1">
      <c r="B867" s="62"/>
      <c r="F867" s="14"/>
      <c r="G867" s="14"/>
      <c r="H867" s="14"/>
      <c r="O867" s="115"/>
    </row>
    <row r="868" spans="2:15" ht="15.75" customHeight="1">
      <c r="B868" s="62"/>
      <c r="F868" s="14"/>
      <c r="G868" s="14"/>
      <c r="H868" s="14"/>
      <c r="O868" s="115"/>
    </row>
    <row r="869" spans="2:15" ht="15.75" customHeight="1">
      <c r="B869" s="62"/>
      <c r="F869" s="14"/>
      <c r="G869" s="14"/>
      <c r="H869" s="14"/>
      <c r="O869" s="115"/>
    </row>
    <row r="870" spans="2:15" ht="15.75" customHeight="1">
      <c r="B870" s="62"/>
      <c r="F870" s="14"/>
      <c r="G870" s="14"/>
      <c r="H870" s="14"/>
      <c r="O870" s="115"/>
    </row>
    <row r="871" spans="2:15" ht="15.75" customHeight="1">
      <c r="B871" s="62"/>
      <c r="F871" s="14"/>
      <c r="G871" s="14"/>
      <c r="H871" s="14"/>
      <c r="O871" s="115"/>
    </row>
    <row r="872" spans="2:15" ht="15.75" customHeight="1">
      <c r="B872" s="62"/>
      <c r="F872" s="14"/>
      <c r="G872" s="14"/>
      <c r="H872" s="14"/>
      <c r="O872" s="115"/>
    </row>
    <row r="873" spans="2:15" ht="15.75" customHeight="1">
      <c r="B873" s="62"/>
      <c r="F873" s="14"/>
      <c r="G873" s="14"/>
      <c r="H873" s="14"/>
      <c r="O873" s="115"/>
    </row>
    <row r="874" spans="2:15" ht="15.75" customHeight="1">
      <c r="B874" s="62"/>
      <c r="F874" s="14"/>
      <c r="G874" s="14"/>
      <c r="H874" s="14"/>
      <c r="O874" s="115"/>
    </row>
    <row r="875" spans="2:15" ht="15.75" customHeight="1">
      <c r="B875" s="62"/>
      <c r="F875" s="14"/>
      <c r="G875" s="14"/>
      <c r="H875" s="14"/>
      <c r="O875" s="115"/>
    </row>
    <row r="876" spans="2:15" ht="15.75" customHeight="1">
      <c r="B876" s="62"/>
      <c r="F876" s="14"/>
      <c r="G876" s="14"/>
      <c r="H876" s="14"/>
      <c r="O876" s="115"/>
    </row>
    <row r="877" spans="2:15" ht="15.75" customHeight="1">
      <c r="B877" s="62"/>
      <c r="F877" s="14"/>
      <c r="G877" s="14"/>
      <c r="H877" s="14"/>
      <c r="O877" s="115"/>
    </row>
    <row r="878" spans="2:15" ht="15.75" customHeight="1">
      <c r="B878" s="62"/>
      <c r="F878" s="14"/>
      <c r="G878" s="14"/>
      <c r="H878" s="14"/>
      <c r="O878" s="115"/>
    </row>
    <row r="879" spans="2:15" ht="15.75" customHeight="1">
      <c r="B879" s="62"/>
      <c r="F879" s="14"/>
      <c r="G879" s="14"/>
      <c r="H879" s="14"/>
      <c r="O879" s="115"/>
    </row>
    <row r="880" spans="2:15" ht="15.75" customHeight="1">
      <c r="B880" s="62"/>
      <c r="F880" s="14"/>
      <c r="G880" s="14"/>
      <c r="H880" s="14"/>
      <c r="O880" s="115"/>
    </row>
    <row r="881" spans="2:15" ht="15.75" customHeight="1">
      <c r="B881" s="62"/>
      <c r="F881" s="14"/>
      <c r="G881" s="14"/>
      <c r="H881" s="14"/>
      <c r="O881" s="115"/>
    </row>
    <row r="882" spans="2:15" ht="15.75" customHeight="1">
      <c r="B882" s="62"/>
      <c r="F882" s="14"/>
      <c r="G882" s="14"/>
      <c r="H882" s="14"/>
      <c r="O882" s="115"/>
    </row>
    <row r="883" spans="2:15" ht="15.75" customHeight="1">
      <c r="B883" s="62"/>
      <c r="F883" s="14"/>
      <c r="G883" s="14"/>
      <c r="H883" s="14"/>
      <c r="O883" s="115"/>
    </row>
    <row r="884" spans="2:15" ht="15.75" customHeight="1">
      <c r="B884" s="62"/>
      <c r="F884" s="14"/>
      <c r="G884" s="14"/>
      <c r="H884" s="14"/>
      <c r="O884" s="115"/>
    </row>
    <row r="885" spans="2:15" ht="15.75" customHeight="1">
      <c r="B885" s="62"/>
      <c r="F885" s="14"/>
      <c r="G885" s="14"/>
      <c r="H885" s="14"/>
      <c r="O885" s="115"/>
    </row>
    <row r="886" spans="2:15" ht="15.75" customHeight="1">
      <c r="B886" s="62"/>
      <c r="F886" s="14"/>
      <c r="G886" s="14"/>
      <c r="H886" s="14"/>
      <c r="O886" s="115"/>
    </row>
    <row r="887" spans="2:15" ht="15.75" customHeight="1">
      <c r="B887" s="62"/>
      <c r="F887" s="14"/>
      <c r="G887" s="14"/>
      <c r="H887" s="14"/>
      <c r="O887" s="115"/>
    </row>
    <row r="888" spans="2:15" ht="15.75" customHeight="1">
      <c r="B888" s="62"/>
      <c r="F888" s="14"/>
      <c r="G888" s="14"/>
      <c r="H888" s="14"/>
      <c r="O888" s="115"/>
    </row>
    <row r="889" spans="2:15" ht="15.75" customHeight="1">
      <c r="B889" s="62"/>
      <c r="F889" s="14"/>
      <c r="G889" s="14"/>
      <c r="H889" s="14"/>
      <c r="O889" s="115"/>
    </row>
    <row r="890" spans="2:15" ht="15.75" customHeight="1">
      <c r="B890" s="62"/>
      <c r="F890" s="14"/>
      <c r="G890" s="14"/>
      <c r="H890" s="14"/>
      <c r="O890" s="115"/>
    </row>
    <row r="891" spans="2:15" ht="15.75" customHeight="1">
      <c r="B891" s="62"/>
      <c r="F891" s="14"/>
      <c r="G891" s="14"/>
      <c r="H891" s="14"/>
      <c r="O891" s="115"/>
    </row>
    <row r="892" spans="2:15" ht="15.75" customHeight="1">
      <c r="B892" s="62"/>
      <c r="F892" s="14"/>
      <c r="G892" s="14"/>
      <c r="H892" s="14"/>
      <c r="O892" s="115"/>
    </row>
    <row r="893" spans="2:15" ht="15.75" customHeight="1">
      <c r="B893" s="62"/>
      <c r="F893" s="14"/>
      <c r="G893" s="14"/>
      <c r="H893" s="14"/>
      <c r="O893" s="115"/>
    </row>
    <row r="894" spans="2:15" ht="15.75" customHeight="1">
      <c r="B894" s="62"/>
      <c r="F894" s="14"/>
      <c r="G894" s="14"/>
      <c r="H894" s="14"/>
      <c r="O894" s="115"/>
    </row>
    <row r="895" spans="2:15" ht="15.75" customHeight="1">
      <c r="B895" s="62"/>
      <c r="F895" s="14"/>
      <c r="G895" s="14"/>
      <c r="H895" s="14"/>
      <c r="O895" s="115"/>
    </row>
    <row r="896" spans="2:15" ht="15.75" customHeight="1">
      <c r="B896" s="62"/>
      <c r="F896" s="14"/>
      <c r="G896" s="14"/>
      <c r="H896" s="14"/>
      <c r="O896" s="115"/>
    </row>
    <row r="897" spans="2:15" ht="15.75" customHeight="1">
      <c r="B897" s="62"/>
      <c r="F897" s="14"/>
      <c r="G897" s="14"/>
      <c r="H897" s="14"/>
      <c r="O897" s="115"/>
    </row>
    <row r="898" spans="2:15" ht="15.75" customHeight="1">
      <c r="B898" s="62"/>
      <c r="F898" s="14"/>
      <c r="G898" s="14"/>
      <c r="H898" s="14"/>
      <c r="O898" s="115"/>
    </row>
    <row r="899" spans="2:15" ht="15.75" customHeight="1">
      <c r="B899" s="62"/>
      <c r="F899" s="14"/>
      <c r="G899" s="14"/>
      <c r="H899" s="14"/>
      <c r="O899" s="115"/>
    </row>
    <row r="900" spans="2:15" ht="15.75" customHeight="1">
      <c r="B900" s="62"/>
      <c r="F900" s="14"/>
      <c r="G900" s="14"/>
      <c r="H900" s="14"/>
      <c r="O900" s="115"/>
    </row>
    <row r="901" spans="2:15" ht="15.75" customHeight="1">
      <c r="B901" s="62"/>
      <c r="F901" s="14"/>
      <c r="G901" s="14"/>
      <c r="H901" s="14"/>
      <c r="O901" s="115"/>
    </row>
    <row r="902" spans="2:15" ht="15.75" customHeight="1">
      <c r="B902" s="62"/>
      <c r="F902" s="14"/>
      <c r="G902" s="14"/>
      <c r="H902" s="14"/>
      <c r="O902" s="115"/>
    </row>
    <row r="903" spans="2:15" ht="15.75" customHeight="1">
      <c r="B903" s="62"/>
      <c r="F903" s="14"/>
      <c r="G903" s="14"/>
      <c r="H903" s="14"/>
      <c r="O903" s="115"/>
    </row>
    <row r="904" spans="2:15" ht="15.75" customHeight="1">
      <c r="B904" s="62"/>
      <c r="F904" s="14"/>
      <c r="G904" s="14"/>
      <c r="H904" s="14"/>
      <c r="O904" s="115"/>
    </row>
    <row r="905" spans="2:15" ht="15.75" customHeight="1">
      <c r="B905" s="62"/>
      <c r="F905" s="14"/>
      <c r="G905" s="14"/>
      <c r="H905" s="14"/>
      <c r="O905" s="115"/>
    </row>
    <row r="906" spans="2:15" ht="15.75" customHeight="1">
      <c r="B906" s="62"/>
      <c r="F906" s="14"/>
      <c r="G906" s="14"/>
      <c r="H906" s="14"/>
      <c r="O906" s="115"/>
    </row>
    <row r="907" spans="2:15" ht="15.75" customHeight="1">
      <c r="B907" s="62"/>
      <c r="F907" s="14"/>
      <c r="G907" s="14"/>
      <c r="H907" s="14"/>
      <c r="O907" s="115"/>
    </row>
    <row r="908" spans="2:15" ht="15.75" customHeight="1">
      <c r="B908" s="62"/>
      <c r="F908" s="14"/>
      <c r="G908" s="14"/>
      <c r="H908" s="14"/>
      <c r="O908" s="115"/>
    </row>
    <row r="909" spans="2:15" ht="15.75" customHeight="1">
      <c r="B909" s="62"/>
      <c r="F909" s="14"/>
      <c r="G909" s="14"/>
      <c r="H909" s="14"/>
      <c r="O909" s="115"/>
    </row>
    <row r="910" spans="2:15" ht="15.75" customHeight="1">
      <c r="B910" s="62"/>
      <c r="F910" s="14"/>
      <c r="G910" s="14"/>
      <c r="H910" s="14"/>
      <c r="O910" s="115"/>
    </row>
    <row r="911" spans="2:15" ht="15.75" customHeight="1">
      <c r="B911" s="62"/>
      <c r="F911" s="14"/>
      <c r="G911" s="14"/>
      <c r="H911" s="14"/>
      <c r="O911" s="115"/>
    </row>
    <row r="912" spans="2:15" ht="15.75" customHeight="1">
      <c r="B912" s="62"/>
      <c r="F912" s="14"/>
      <c r="G912" s="14"/>
      <c r="H912" s="14"/>
      <c r="O912" s="115"/>
    </row>
    <row r="913" spans="2:15" ht="15.75" customHeight="1">
      <c r="B913" s="62"/>
      <c r="F913" s="14"/>
      <c r="G913" s="14"/>
      <c r="H913" s="14"/>
      <c r="O913" s="115"/>
    </row>
    <row r="914" spans="2:15" ht="15.75" customHeight="1">
      <c r="B914" s="62"/>
      <c r="F914" s="14"/>
      <c r="G914" s="14"/>
      <c r="H914" s="14"/>
      <c r="O914" s="115"/>
    </row>
    <row r="915" spans="2:15" ht="15.75" customHeight="1">
      <c r="B915" s="62"/>
      <c r="F915" s="14"/>
      <c r="G915" s="14"/>
      <c r="H915" s="14"/>
      <c r="O915" s="115"/>
    </row>
    <row r="916" spans="2:15" ht="15.75" customHeight="1">
      <c r="B916" s="62"/>
      <c r="F916" s="14"/>
      <c r="G916" s="14"/>
      <c r="H916" s="14"/>
      <c r="O916" s="115"/>
    </row>
    <row r="917" spans="2:15" ht="15.75" customHeight="1">
      <c r="B917" s="62"/>
      <c r="F917" s="14"/>
      <c r="G917" s="14"/>
      <c r="H917" s="14"/>
      <c r="O917" s="115"/>
    </row>
    <row r="918" spans="2:15" ht="15.75" customHeight="1">
      <c r="B918" s="62"/>
      <c r="F918" s="14"/>
      <c r="G918" s="14"/>
      <c r="H918" s="14"/>
      <c r="O918" s="115"/>
    </row>
    <row r="919" spans="2:15" ht="15.75" customHeight="1">
      <c r="B919" s="62"/>
      <c r="F919" s="14"/>
      <c r="G919" s="14"/>
      <c r="H919" s="14"/>
      <c r="O919" s="115"/>
    </row>
    <row r="920" spans="2:15" ht="15.75" customHeight="1">
      <c r="B920" s="62"/>
      <c r="F920" s="14"/>
      <c r="G920" s="14"/>
      <c r="H920" s="14"/>
      <c r="O920" s="115"/>
    </row>
    <row r="921" spans="2:15" ht="15.75" customHeight="1">
      <c r="B921" s="62"/>
      <c r="F921" s="14"/>
      <c r="G921" s="14"/>
      <c r="H921" s="14"/>
      <c r="O921" s="115"/>
    </row>
    <row r="922" spans="2:15" ht="15.75" customHeight="1">
      <c r="B922" s="62"/>
      <c r="F922" s="14"/>
      <c r="G922" s="14"/>
      <c r="H922" s="14"/>
      <c r="O922" s="115"/>
    </row>
    <row r="923" spans="2:15" ht="15.75" customHeight="1">
      <c r="B923" s="62"/>
      <c r="F923" s="14"/>
      <c r="G923" s="14"/>
      <c r="H923" s="14"/>
      <c r="O923" s="115"/>
    </row>
    <row r="924" spans="2:15" ht="15.75" customHeight="1">
      <c r="B924" s="62"/>
      <c r="F924" s="14"/>
      <c r="G924" s="14"/>
      <c r="H924" s="14"/>
      <c r="O924" s="115"/>
    </row>
    <row r="925" spans="2:15" ht="15.75" customHeight="1">
      <c r="B925" s="62"/>
      <c r="F925" s="14"/>
      <c r="G925" s="14"/>
      <c r="H925" s="14"/>
      <c r="O925" s="115"/>
    </row>
    <row r="926" spans="2:15" ht="15.75" customHeight="1">
      <c r="B926" s="62"/>
      <c r="F926" s="14"/>
      <c r="G926" s="14"/>
      <c r="H926" s="14"/>
      <c r="O926" s="115"/>
    </row>
    <row r="927" spans="2:15" ht="15.75" customHeight="1">
      <c r="B927" s="62"/>
      <c r="F927" s="14"/>
      <c r="G927" s="14"/>
      <c r="H927" s="14"/>
      <c r="O927" s="115"/>
    </row>
    <row r="928" spans="2:15" ht="15.75" customHeight="1">
      <c r="B928" s="62"/>
      <c r="F928" s="14"/>
      <c r="G928" s="14"/>
      <c r="H928" s="14"/>
      <c r="O928" s="115"/>
    </row>
    <row r="929" spans="2:15" ht="15.75" customHeight="1">
      <c r="B929" s="62"/>
      <c r="F929" s="14"/>
      <c r="G929" s="14"/>
      <c r="H929" s="14"/>
      <c r="O929" s="115"/>
    </row>
    <row r="930" spans="2:15" ht="15.75" customHeight="1">
      <c r="B930" s="62"/>
      <c r="F930" s="14"/>
      <c r="G930" s="14"/>
      <c r="H930" s="14"/>
      <c r="O930" s="115"/>
    </row>
    <row r="931" spans="2:15" ht="15.75" customHeight="1">
      <c r="B931" s="62"/>
      <c r="F931" s="14"/>
      <c r="G931" s="14"/>
      <c r="H931" s="14"/>
      <c r="O931" s="115"/>
    </row>
    <row r="932" spans="2:15" ht="15.75" customHeight="1">
      <c r="B932" s="62"/>
      <c r="F932" s="14"/>
      <c r="G932" s="14"/>
      <c r="H932" s="14"/>
      <c r="O932" s="115"/>
    </row>
    <row r="933" spans="2:15" ht="15.75" customHeight="1">
      <c r="B933" s="62"/>
      <c r="F933" s="14"/>
      <c r="G933" s="14"/>
      <c r="H933" s="14"/>
      <c r="O933" s="115"/>
    </row>
    <row r="934" spans="2:15" ht="15.75" customHeight="1">
      <c r="B934" s="62"/>
      <c r="F934" s="14"/>
      <c r="G934" s="14"/>
      <c r="H934" s="14"/>
      <c r="O934" s="115"/>
    </row>
    <row r="935" spans="2:15" ht="15.75" customHeight="1">
      <c r="B935" s="62"/>
      <c r="F935" s="14"/>
      <c r="G935" s="14"/>
      <c r="H935" s="14"/>
      <c r="O935" s="115"/>
    </row>
    <row r="936" spans="2:15" ht="15.75" customHeight="1">
      <c r="B936" s="62"/>
      <c r="F936" s="14"/>
      <c r="G936" s="14"/>
      <c r="H936" s="14"/>
      <c r="O936" s="115"/>
    </row>
    <row r="937" spans="2:15" ht="15.75" customHeight="1">
      <c r="B937" s="62"/>
      <c r="F937" s="14"/>
      <c r="G937" s="14"/>
      <c r="H937" s="14"/>
      <c r="O937" s="115"/>
    </row>
    <row r="938" spans="2:15" ht="15.75" customHeight="1">
      <c r="B938" s="62"/>
      <c r="F938" s="14"/>
      <c r="G938" s="14"/>
      <c r="H938" s="14"/>
      <c r="O938" s="115"/>
    </row>
    <row r="939" spans="2:15" ht="15.75" customHeight="1">
      <c r="B939" s="62"/>
      <c r="F939" s="14"/>
      <c r="G939" s="14"/>
      <c r="H939" s="14"/>
      <c r="O939" s="115"/>
    </row>
    <row r="940" spans="2:15" ht="15.75" customHeight="1">
      <c r="B940" s="62"/>
      <c r="F940" s="14"/>
      <c r="G940" s="14"/>
      <c r="H940" s="14"/>
      <c r="O940" s="115"/>
    </row>
    <row r="941" spans="2:15" ht="15.75" customHeight="1">
      <c r="B941" s="62"/>
      <c r="F941" s="14"/>
      <c r="G941" s="14"/>
      <c r="H941" s="14"/>
      <c r="O941" s="115"/>
    </row>
    <row r="942" spans="2:15" ht="15.75" customHeight="1">
      <c r="B942" s="62"/>
      <c r="F942" s="14"/>
      <c r="G942" s="14"/>
      <c r="H942" s="14"/>
      <c r="O942" s="115"/>
    </row>
    <row r="943" spans="2:15" ht="15.75" customHeight="1">
      <c r="B943" s="62"/>
      <c r="F943" s="14"/>
      <c r="G943" s="14"/>
      <c r="H943" s="14"/>
      <c r="O943" s="115"/>
    </row>
    <row r="944" spans="2:15" ht="15.75" customHeight="1">
      <c r="B944" s="62"/>
      <c r="F944" s="14"/>
      <c r="G944" s="14"/>
      <c r="H944" s="14"/>
      <c r="O944" s="115"/>
    </row>
    <row r="945" spans="2:15" ht="15.75" customHeight="1">
      <c r="B945" s="62"/>
      <c r="F945" s="14"/>
      <c r="G945" s="14"/>
      <c r="H945" s="14"/>
      <c r="O945" s="115"/>
    </row>
    <row r="946" spans="2:15" ht="15.75" customHeight="1">
      <c r="B946" s="62"/>
      <c r="F946" s="14"/>
      <c r="G946" s="14"/>
      <c r="H946" s="14"/>
      <c r="O946" s="115"/>
    </row>
    <row r="947" spans="2:15" ht="15.75" customHeight="1">
      <c r="B947" s="62"/>
      <c r="F947" s="14"/>
      <c r="G947" s="14"/>
      <c r="H947" s="14"/>
      <c r="O947" s="115"/>
    </row>
    <row r="948" spans="2:15" ht="15.75" customHeight="1">
      <c r="B948" s="62"/>
      <c r="F948" s="14"/>
      <c r="G948" s="14"/>
      <c r="H948" s="14"/>
      <c r="O948" s="115"/>
    </row>
    <row r="949" spans="2:15" ht="15.75" customHeight="1">
      <c r="B949" s="62"/>
      <c r="F949" s="14"/>
      <c r="G949" s="14"/>
      <c r="H949" s="14"/>
      <c r="O949" s="115"/>
    </row>
    <row r="950" spans="2:15" ht="15.75" customHeight="1">
      <c r="B950" s="62"/>
      <c r="F950" s="14"/>
      <c r="G950" s="14"/>
      <c r="H950" s="14"/>
      <c r="O950" s="115"/>
    </row>
    <row r="951" spans="2:15" ht="15.75" customHeight="1">
      <c r="B951" s="62"/>
      <c r="F951" s="14"/>
      <c r="G951" s="14"/>
      <c r="H951" s="14"/>
      <c r="O951" s="115"/>
    </row>
    <row r="952" spans="2:15" ht="15.75" customHeight="1">
      <c r="B952" s="62"/>
      <c r="F952" s="14"/>
      <c r="G952" s="14"/>
      <c r="H952" s="14"/>
      <c r="O952" s="115"/>
    </row>
    <row r="953" spans="2:15" ht="15.75" customHeight="1">
      <c r="B953" s="62"/>
      <c r="F953" s="14"/>
      <c r="G953" s="14"/>
      <c r="H953" s="14"/>
      <c r="O953" s="115"/>
    </row>
    <row r="954" spans="2:15" ht="15.75" customHeight="1">
      <c r="B954" s="62"/>
      <c r="F954" s="14"/>
      <c r="G954" s="14"/>
      <c r="H954" s="14"/>
      <c r="O954" s="115"/>
    </row>
    <row r="955" spans="2:15" ht="15.75" customHeight="1">
      <c r="B955" s="62"/>
      <c r="F955" s="14"/>
      <c r="G955" s="14"/>
      <c r="H955" s="14"/>
      <c r="O955" s="115"/>
    </row>
    <row r="956" spans="2:15" ht="15.75" customHeight="1">
      <c r="B956" s="62"/>
      <c r="F956" s="14"/>
      <c r="G956" s="14"/>
      <c r="H956" s="14"/>
      <c r="O956" s="115"/>
    </row>
    <row r="957" spans="2:15" ht="15.75" customHeight="1">
      <c r="B957" s="62"/>
      <c r="F957" s="14"/>
      <c r="G957" s="14"/>
      <c r="H957" s="14"/>
      <c r="O957" s="115"/>
    </row>
    <row r="958" spans="2:15" ht="15.75" customHeight="1">
      <c r="B958" s="62"/>
      <c r="F958" s="14"/>
      <c r="G958" s="14"/>
      <c r="H958" s="14"/>
      <c r="O958" s="115"/>
    </row>
    <row r="959" spans="2:15" ht="15.75" customHeight="1">
      <c r="B959" s="62"/>
      <c r="F959" s="14"/>
      <c r="G959" s="14"/>
      <c r="H959" s="14"/>
      <c r="O959" s="115"/>
    </row>
    <row r="960" spans="2:15" ht="15.75" customHeight="1">
      <c r="B960" s="62"/>
      <c r="F960" s="14"/>
      <c r="G960" s="14"/>
      <c r="H960" s="14"/>
      <c r="O960" s="115"/>
    </row>
    <row r="961" spans="2:15" ht="15.75" customHeight="1">
      <c r="B961" s="62"/>
      <c r="F961" s="14"/>
      <c r="G961" s="14"/>
      <c r="H961" s="14"/>
      <c r="O961" s="115"/>
    </row>
    <row r="962" spans="2:15" ht="15.75" customHeight="1">
      <c r="B962" s="62"/>
      <c r="F962" s="14"/>
      <c r="G962" s="14"/>
      <c r="H962" s="14"/>
      <c r="O962" s="115"/>
    </row>
    <row r="963" spans="2:15" ht="15.75" customHeight="1">
      <c r="B963" s="62"/>
      <c r="F963" s="14"/>
      <c r="G963" s="14"/>
      <c r="H963" s="14"/>
      <c r="O963" s="115"/>
    </row>
    <row r="964" spans="2:15" ht="15.75" customHeight="1">
      <c r="B964" s="62"/>
      <c r="F964" s="14"/>
      <c r="G964" s="14"/>
      <c r="H964" s="14"/>
      <c r="O964" s="115"/>
    </row>
    <row r="965" spans="2:15" ht="15.75" customHeight="1">
      <c r="B965" s="62"/>
      <c r="F965" s="14"/>
      <c r="G965" s="14"/>
      <c r="H965" s="14"/>
      <c r="O965" s="115"/>
    </row>
    <row r="966" spans="2:15" ht="15.75" customHeight="1">
      <c r="B966" s="62"/>
      <c r="F966" s="14"/>
      <c r="G966" s="14"/>
      <c r="H966" s="14"/>
      <c r="O966" s="115"/>
    </row>
    <row r="967" spans="2:15" ht="15.75" customHeight="1">
      <c r="B967" s="62"/>
      <c r="F967" s="14"/>
      <c r="G967" s="14"/>
      <c r="H967" s="14"/>
      <c r="O967" s="115"/>
    </row>
    <row r="968" spans="2:15" ht="15.75" customHeight="1">
      <c r="B968" s="62"/>
      <c r="F968" s="14"/>
      <c r="G968" s="14"/>
      <c r="H968" s="14"/>
      <c r="O968" s="115"/>
    </row>
    <row r="969" spans="2:15" ht="15.75" customHeight="1">
      <c r="B969" s="62"/>
      <c r="F969" s="14"/>
      <c r="G969" s="14"/>
      <c r="H969" s="14"/>
      <c r="O969" s="115"/>
    </row>
    <row r="970" spans="2:15" ht="15.75" customHeight="1">
      <c r="B970" s="62"/>
      <c r="F970" s="14"/>
      <c r="G970" s="14"/>
      <c r="H970" s="14"/>
      <c r="O970" s="115"/>
    </row>
    <row r="971" spans="2:15" ht="15.75" customHeight="1">
      <c r="B971" s="62"/>
      <c r="F971" s="14"/>
      <c r="G971" s="14"/>
      <c r="H971" s="14"/>
      <c r="O971" s="115"/>
    </row>
    <row r="972" spans="2:15" ht="15.75" customHeight="1">
      <c r="B972" s="62"/>
      <c r="F972" s="14"/>
      <c r="G972" s="14"/>
      <c r="H972" s="14"/>
      <c r="O972" s="115"/>
    </row>
    <row r="973" spans="2:15" ht="15.75" customHeight="1">
      <c r="B973" s="62"/>
      <c r="F973" s="14"/>
      <c r="G973" s="14"/>
      <c r="H973" s="14"/>
      <c r="O973" s="115"/>
    </row>
    <row r="974" spans="2:15" ht="15.75" customHeight="1">
      <c r="B974" s="62"/>
      <c r="F974" s="14"/>
      <c r="G974" s="14"/>
      <c r="H974" s="14"/>
      <c r="O974" s="115"/>
    </row>
    <row r="975" spans="2:15" ht="15.75" customHeight="1">
      <c r="B975" s="62"/>
      <c r="F975" s="14"/>
      <c r="G975" s="14"/>
      <c r="H975" s="14"/>
      <c r="O975" s="115"/>
    </row>
    <row r="976" spans="2:15" ht="15.75" customHeight="1">
      <c r="B976" s="62"/>
      <c r="F976" s="14"/>
      <c r="G976" s="14"/>
      <c r="H976" s="14"/>
      <c r="O976" s="115"/>
    </row>
    <row r="977" spans="2:15" ht="15.75" customHeight="1">
      <c r="B977" s="62"/>
      <c r="F977" s="14"/>
      <c r="G977" s="14"/>
      <c r="H977" s="14"/>
      <c r="O977" s="115"/>
    </row>
    <row r="978" spans="2:15" ht="15.75" customHeight="1">
      <c r="B978" s="62"/>
      <c r="F978" s="14"/>
      <c r="G978" s="14"/>
      <c r="H978" s="14"/>
      <c r="O978" s="115"/>
    </row>
    <row r="979" spans="2:15" ht="15.75" customHeight="1">
      <c r="B979" s="62"/>
      <c r="F979" s="14"/>
      <c r="G979" s="14"/>
      <c r="H979" s="14"/>
      <c r="O979" s="115"/>
    </row>
    <row r="980" spans="2:15" ht="15.75" customHeight="1">
      <c r="B980" s="62"/>
      <c r="F980" s="14"/>
      <c r="G980" s="14"/>
      <c r="H980" s="14"/>
      <c r="O980" s="115"/>
    </row>
    <row r="981" spans="2:15" ht="15.75" customHeight="1">
      <c r="B981" s="62"/>
      <c r="F981" s="14"/>
      <c r="G981" s="14"/>
      <c r="H981" s="14"/>
      <c r="O981" s="115"/>
    </row>
    <row r="982" spans="2:15" ht="15.75" customHeight="1">
      <c r="B982" s="62"/>
      <c r="F982" s="14"/>
      <c r="G982" s="14"/>
      <c r="H982" s="14"/>
      <c r="O982" s="115"/>
    </row>
    <row r="983" spans="2:15" ht="15.75" customHeight="1">
      <c r="B983" s="62"/>
      <c r="F983" s="14"/>
      <c r="G983" s="14"/>
      <c r="H983" s="14"/>
      <c r="O983" s="115"/>
    </row>
    <row r="984" spans="2:15" ht="15.75" customHeight="1">
      <c r="B984" s="62"/>
      <c r="F984" s="14"/>
      <c r="G984" s="14"/>
      <c r="H984" s="14"/>
      <c r="O984" s="115"/>
    </row>
    <row r="985" spans="2:15" ht="15.75" customHeight="1">
      <c r="B985" s="62"/>
      <c r="F985" s="14"/>
      <c r="G985" s="14"/>
      <c r="H985" s="14"/>
      <c r="O985" s="115"/>
    </row>
    <row r="986" spans="2:15" ht="15.75" customHeight="1">
      <c r="B986" s="62"/>
      <c r="F986" s="14"/>
      <c r="G986" s="14"/>
      <c r="H986" s="14"/>
      <c r="O986" s="115"/>
    </row>
    <row r="987" spans="2:15" ht="15.75" customHeight="1">
      <c r="B987" s="62"/>
      <c r="F987" s="14"/>
      <c r="G987" s="14"/>
      <c r="H987" s="14"/>
      <c r="O987" s="115"/>
    </row>
    <row r="988" spans="2:15" ht="15.75" customHeight="1">
      <c r="B988" s="62"/>
      <c r="F988" s="14"/>
      <c r="G988" s="14"/>
      <c r="H988" s="14"/>
      <c r="O988" s="115"/>
    </row>
    <row r="989" spans="2:15" ht="15.75" customHeight="1">
      <c r="B989" s="62"/>
      <c r="F989" s="14"/>
      <c r="G989" s="14"/>
      <c r="H989" s="14"/>
      <c r="O989" s="115"/>
    </row>
    <row r="990" spans="2:15" ht="15.75" customHeight="1">
      <c r="B990" s="62"/>
      <c r="F990" s="14"/>
      <c r="G990" s="14"/>
      <c r="H990" s="14"/>
      <c r="O990" s="115"/>
    </row>
    <row r="991" spans="2:15" ht="15.75" customHeight="1">
      <c r="B991" s="62"/>
      <c r="F991" s="14"/>
      <c r="G991" s="14"/>
      <c r="H991" s="14"/>
      <c r="O991" s="115"/>
    </row>
    <row r="992" spans="2:15" ht="15.75" customHeight="1">
      <c r="B992" s="62"/>
      <c r="F992" s="14"/>
      <c r="G992" s="14"/>
      <c r="H992" s="14"/>
      <c r="O992" s="115"/>
    </row>
    <row r="993" spans="2:15" ht="15.75" customHeight="1">
      <c r="B993" s="62"/>
      <c r="F993" s="14"/>
      <c r="G993" s="14"/>
      <c r="H993" s="14"/>
      <c r="O993" s="115"/>
    </row>
    <row r="994" spans="2:15" ht="15.75" customHeight="1">
      <c r="B994" s="62"/>
      <c r="F994" s="14"/>
      <c r="G994" s="14"/>
      <c r="H994" s="14"/>
      <c r="O994" s="115"/>
    </row>
    <row r="995" spans="2:15" ht="15.75" customHeight="1">
      <c r="B995" s="62"/>
      <c r="F995" s="14"/>
      <c r="G995" s="14"/>
      <c r="H995" s="14"/>
      <c r="O995" s="115"/>
    </row>
    <row r="996" spans="2:15" ht="15.75" customHeight="1">
      <c r="B996" s="62"/>
      <c r="F996" s="14"/>
      <c r="G996" s="14"/>
      <c r="H996" s="14"/>
      <c r="O996" s="115"/>
    </row>
    <row r="997" spans="2:15" ht="15.75" customHeight="1">
      <c r="B997" s="62"/>
      <c r="F997" s="14"/>
      <c r="G997" s="14"/>
      <c r="H997" s="14"/>
      <c r="O997" s="115"/>
    </row>
    <row r="998" spans="2:15" ht="15.75" customHeight="1">
      <c r="B998" s="62"/>
      <c r="F998" s="14"/>
      <c r="G998" s="14"/>
      <c r="H998" s="14"/>
      <c r="O998" s="115"/>
    </row>
    <row r="999" spans="2:15" ht="15.75" customHeight="1">
      <c r="B999" s="62"/>
      <c r="F999" s="14"/>
      <c r="G999" s="14"/>
      <c r="H999" s="14"/>
      <c r="O999" s="115"/>
    </row>
    <row r="1000" spans="2:15" ht="15.75" customHeight="1">
      <c r="B1000" s="62"/>
      <c r="F1000" s="14"/>
      <c r="G1000" s="14"/>
      <c r="H1000" s="14"/>
      <c r="O1000" s="115"/>
    </row>
  </sheetData>
  <autoFilter ref="A1:R213" xr:uid="{00000000-0009-0000-0000-00000A000000}">
    <sortState xmlns:xlrd2="http://schemas.microsoft.com/office/spreadsheetml/2017/richdata2" ref="A2:R316">
      <sortCondition ref="B1:B213"/>
    </sortState>
  </autoFilter>
  <phoneticPr fontId="97" type="noConversion"/>
  <conditionalFormatting sqref="P2:P341">
    <cfRule type="expression" dxfId="83" priority="1" stopIfTrue="1">
      <formula>"&gt;0"</formula>
    </cfRule>
    <cfRule type="cellIs" dxfId="82" priority="2" operator="lessThan">
      <formula>0</formula>
    </cfRule>
  </conditionalFormatting>
  <pageMargins left="0.7" right="0.7" top="0.75" bottom="0.75" header="0" footer="0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outlinePr summaryBelow="0" summaryRight="0"/>
  </sheetPr>
  <dimension ref="A1:Q1000"/>
  <sheetViews>
    <sheetView workbookViewId="0"/>
  </sheetViews>
  <sheetFormatPr defaultColWidth="12.625" defaultRowHeight="15" customHeight="1"/>
  <cols>
    <col min="1" max="1" width="10.875" customWidth="1"/>
    <col min="2" max="2" width="8.875" customWidth="1"/>
    <col min="3" max="3" width="10" customWidth="1"/>
    <col min="4" max="4" width="8.875" customWidth="1"/>
    <col min="5" max="5" width="10" customWidth="1"/>
    <col min="6" max="6" width="16.875" customWidth="1"/>
    <col min="7" max="7" width="20.125" customWidth="1"/>
    <col min="8" max="15" width="8.875" customWidth="1"/>
    <col min="16" max="16" width="12.125" customWidth="1"/>
    <col min="17" max="17" width="8.875" customWidth="1"/>
  </cols>
  <sheetData>
    <row r="1" spans="1:17" ht="14.25" customHeight="1">
      <c r="A1" s="1" t="s">
        <v>59</v>
      </c>
      <c r="B1" s="1" t="s">
        <v>1855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1859</v>
      </c>
      <c r="I1" s="1" t="s">
        <v>1860</v>
      </c>
      <c r="J1" s="1" t="s">
        <v>1861</v>
      </c>
      <c r="L1" s="1" t="s">
        <v>1862</v>
      </c>
      <c r="M1" s="1" t="s">
        <v>1863</v>
      </c>
      <c r="P1" s="1" t="s">
        <v>1864</v>
      </c>
      <c r="Q1" s="1" t="s">
        <v>1865</v>
      </c>
    </row>
    <row r="2" spans="1:17" ht="14.25" customHeight="1">
      <c r="A2" s="1" t="s">
        <v>1866</v>
      </c>
      <c r="B2" s="1" t="s">
        <v>1867</v>
      </c>
      <c r="E2" s="1" t="s">
        <v>1868</v>
      </c>
    </row>
    <row r="3" spans="1:17" ht="14.25" customHeight="1">
      <c r="A3" s="1" t="s">
        <v>1866</v>
      </c>
      <c r="B3" s="1" t="s">
        <v>1869</v>
      </c>
      <c r="C3" s="1">
        <v>544872318</v>
      </c>
    </row>
    <row r="4" spans="1:17" ht="14.25" customHeight="1">
      <c r="A4" s="1" t="s">
        <v>1866</v>
      </c>
      <c r="B4" s="1" t="s">
        <v>1870</v>
      </c>
    </row>
    <row r="5" spans="1:17" ht="14.25" customHeight="1"/>
    <row r="6" spans="1:17" ht="14.25" customHeight="1"/>
    <row r="7" spans="1:17" ht="14.25" customHeight="1"/>
    <row r="8" spans="1:17" ht="14.25" customHeight="1">
      <c r="A8" s="1" t="s">
        <v>1871</v>
      </c>
      <c r="B8" s="1" t="s">
        <v>1872</v>
      </c>
      <c r="C8" s="1" t="s">
        <v>1873</v>
      </c>
      <c r="D8" s="1" t="s">
        <v>1874</v>
      </c>
      <c r="F8" s="1">
        <v>722400466</v>
      </c>
      <c r="G8" s="1" t="s">
        <v>1875</v>
      </c>
    </row>
    <row r="9" spans="1:17" ht="14.25" customHeight="1">
      <c r="A9" s="1" t="s">
        <v>1871</v>
      </c>
      <c r="B9" s="1" t="s">
        <v>1876</v>
      </c>
      <c r="C9" s="1" t="s">
        <v>1877</v>
      </c>
      <c r="F9" s="1" t="s">
        <v>1878</v>
      </c>
    </row>
    <row r="10" spans="1:17" ht="14.25" customHeight="1">
      <c r="A10" s="1" t="s">
        <v>1871</v>
      </c>
      <c r="B10" s="1" t="s">
        <v>1876</v>
      </c>
      <c r="C10" s="1" t="s">
        <v>1879</v>
      </c>
      <c r="F10" s="1" t="s">
        <v>1880</v>
      </c>
    </row>
    <row r="11" spans="1:17" ht="14.25" customHeight="1">
      <c r="A11" s="1" t="s">
        <v>1871</v>
      </c>
      <c r="B11" s="1" t="s">
        <v>1086</v>
      </c>
      <c r="C11" s="1" t="s">
        <v>1881</v>
      </c>
      <c r="F11" s="1" t="s">
        <v>1882</v>
      </c>
    </row>
    <row r="12" spans="1:17" ht="14.25" customHeight="1">
      <c r="A12" s="1" t="s">
        <v>1883</v>
      </c>
      <c r="B12" s="1" t="s">
        <v>1884</v>
      </c>
      <c r="D12" s="1" t="s">
        <v>1885</v>
      </c>
      <c r="F12" s="1" t="s">
        <v>1886</v>
      </c>
      <c r="M12" s="1" t="s">
        <v>1887</v>
      </c>
      <c r="O12" s="115">
        <v>42977</v>
      </c>
      <c r="P12" s="1" t="s">
        <v>1888</v>
      </c>
      <c r="Q12" s="113"/>
    </row>
    <row r="13" spans="1:17" ht="14.25" customHeight="1">
      <c r="A13" s="1" t="s">
        <v>1883</v>
      </c>
      <c r="B13" s="1" t="s">
        <v>1889</v>
      </c>
      <c r="D13" s="1" t="s">
        <v>1890</v>
      </c>
      <c r="F13" s="1" t="s">
        <v>1891</v>
      </c>
    </row>
    <row r="14" spans="1:17" ht="14.25" customHeight="1"/>
    <row r="15" spans="1:17" ht="14.25" customHeight="1"/>
    <row r="16" spans="1:1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99FF"/>
  </sheetPr>
  <dimension ref="A1:R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25" defaultRowHeight="15" customHeight="1"/>
  <cols>
    <col min="1" max="1" width="8.625" customWidth="1"/>
    <col min="2" max="4" width="23.25" customWidth="1"/>
    <col min="5" max="5" width="27.25" customWidth="1"/>
    <col min="6" max="6" width="22.5" customWidth="1"/>
    <col min="7" max="13" width="8.625" customWidth="1"/>
    <col min="14" max="14" width="10.25" customWidth="1"/>
    <col min="15" max="15" width="9.875" customWidth="1"/>
    <col min="16" max="16" width="9.75" customWidth="1"/>
    <col min="17" max="17" width="13.5" customWidth="1"/>
    <col min="18" max="18" width="12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50" t="s">
        <v>10</v>
      </c>
      <c r="B2" s="28">
        <v>43671</v>
      </c>
      <c r="C2" s="3" t="s">
        <v>1028</v>
      </c>
      <c r="D2" s="52"/>
      <c r="F2" s="14"/>
      <c r="G2" s="2">
        <v>1000</v>
      </c>
      <c r="H2" s="14"/>
      <c r="I2" s="1" t="s">
        <v>266</v>
      </c>
      <c r="J2" s="1" t="s">
        <v>87</v>
      </c>
      <c r="N2" s="13"/>
      <c r="P2" s="31">
        <f t="shared" ref="P2:P19" si="0">R2-Q2</f>
        <v>1000</v>
      </c>
      <c r="Q2" s="31">
        <f t="shared" ref="Q2:Q19" si="1">SUBTOTAL(9,$F$2:F2)</f>
        <v>0</v>
      </c>
      <c r="R2" s="31">
        <f t="shared" ref="R2:R19" si="2">SUBTOTAL(9,$G$2:G2)</f>
        <v>1000</v>
      </c>
    </row>
    <row r="3" spans="1:18" ht="14.25" customHeight="1">
      <c r="A3" s="150" t="s">
        <v>10</v>
      </c>
      <c r="B3" s="28">
        <v>43724</v>
      </c>
      <c r="C3" s="3" t="s">
        <v>705</v>
      </c>
      <c r="D3" s="52"/>
      <c r="F3" s="190">
        <v>125.79</v>
      </c>
      <c r="G3" s="14"/>
      <c r="H3" s="14"/>
      <c r="I3" s="1" t="s">
        <v>89</v>
      </c>
      <c r="J3" s="1" t="s">
        <v>87</v>
      </c>
      <c r="K3" s="1" t="s">
        <v>633</v>
      </c>
      <c r="L3" s="1">
        <v>11</v>
      </c>
      <c r="N3" s="13"/>
      <c r="P3" s="31">
        <f t="shared" si="0"/>
        <v>874.21</v>
      </c>
      <c r="Q3" s="31">
        <f t="shared" si="1"/>
        <v>125.79</v>
      </c>
      <c r="R3" s="31">
        <f t="shared" si="2"/>
        <v>1000</v>
      </c>
    </row>
    <row r="4" spans="1:18" ht="14.25" customHeight="1">
      <c r="A4" s="150" t="s">
        <v>10</v>
      </c>
      <c r="B4" s="28">
        <v>43741</v>
      </c>
      <c r="C4" s="27" t="s">
        <v>1900</v>
      </c>
      <c r="D4" s="52"/>
      <c r="F4" s="14">
        <v>113.79</v>
      </c>
      <c r="G4" s="14"/>
      <c r="H4" s="14"/>
      <c r="I4" s="1" t="s">
        <v>91</v>
      </c>
      <c r="J4" s="1" t="s">
        <v>91</v>
      </c>
      <c r="N4" s="13"/>
      <c r="P4" s="31">
        <f t="shared" si="0"/>
        <v>760.42</v>
      </c>
      <c r="Q4" s="31">
        <f t="shared" si="1"/>
        <v>239.58</v>
      </c>
      <c r="R4" s="31">
        <f t="shared" si="2"/>
        <v>1000</v>
      </c>
    </row>
    <row r="5" spans="1:18" ht="14.25" customHeight="1">
      <c r="A5" s="150" t="s">
        <v>10</v>
      </c>
      <c r="B5" s="28">
        <v>43744</v>
      </c>
      <c r="C5" s="27" t="s">
        <v>1901</v>
      </c>
      <c r="D5" s="52"/>
      <c r="F5" s="190">
        <v>19.149999999999999</v>
      </c>
      <c r="G5" s="14"/>
      <c r="H5" s="14"/>
      <c r="I5" s="1" t="s">
        <v>91</v>
      </c>
      <c r="J5" s="1" t="s">
        <v>87</v>
      </c>
      <c r="N5" s="13"/>
      <c r="P5" s="31">
        <f t="shared" si="0"/>
        <v>741.27</v>
      </c>
      <c r="Q5" s="31">
        <f t="shared" si="1"/>
        <v>258.73</v>
      </c>
      <c r="R5" s="31">
        <f t="shared" si="2"/>
        <v>1000</v>
      </c>
    </row>
    <row r="6" spans="1:18" ht="14.25" customHeight="1">
      <c r="A6" s="150" t="s">
        <v>10</v>
      </c>
      <c r="B6" s="28">
        <v>43758</v>
      </c>
      <c r="C6" s="27" t="s">
        <v>1902</v>
      </c>
      <c r="D6" s="52"/>
      <c r="F6" s="190">
        <v>7.8</v>
      </c>
      <c r="G6" s="14"/>
      <c r="H6" s="14"/>
      <c r="I6" s="1" t="s">
        <v>91</v>
      </c>
      <c r="J6" s="1" t="s">
        <v>87</v>
      </c>
      <c r="N6" s="13"/>
      <c r="P6" s="31">
        <f t="shared" si="0"/>
        <v>733.47</v>
      </c>
      <c r="Q6" s="31">
        <f t="shared" si="1"/>
        <v>266.53000000000003</v>
      </c>
      <c r="R6" s="31">
        <f t="shared" si="2"/>
        <v>1000</v>
      </c>
    </row>
    <row r="7" spans="1:18" ht="14.25" customHeight="1">
      <c r="A7" s="150" t="s">
        <v>10</v>
      </c>
      <c r="B7" s="28">
        <v>43850</v>
      </c>
      <c r="C7" s="27" t="s">
        <v>1300</v>
      </c>
      <c r="D7" s="52"/>
      <c r="F7" s="14">
        <v>35.24</v>
      </c>
      <c r="G7" s="14"/>
      <c r="H7" s="14"/>
      <c r="I7" s="9" t="s">
        <v>89</v>
      </c>
      <c r="J7" s="9" t="s">
        <v>87</v>
      </c>
      <c r="N7" s="13"/>
      <c r="P7" s="31">
        <f t="shared" si="0"/>
        <v>698.23</v>
      </c>
      <c r="Q7" s="31">
        <f t="shared" si="1"/>
        <v>301.77000000000004</v>
      </c>
      <c r="R7" s="31">
        <f t="shared" si="2"/>
        <v>1000</v>
      </c>
    </row>
    <row r="8" spans="1:18" ht="14.25" customHeight="1">
      <c r="A8" s="150" t="s">
        <v>10</v>
      </c>
      <c r="B8" s="28">
        <v>43867</v>
      </c>
      <c r="C8" s="27" t="s">
        <v>1903</v>
      </c>
      <c r="D8" s="52" t="s">
        <v>1100</v>
      </c>
      <c r="F8" s="14">
        <v>207.54</v>
      </c>
      <c r="G8" s="14"/>
      <c r="H8" s="14"/>
      <c r="I8" s="9" t="s">
        <v>91</v>
      </c>
      <c r="J8" s="9" t="s">
        <v>87</v>
      </c>
      <c r="N8" s="13"/>
      <c r="P8" s="31">
        <f t="shared" si="0"/>
        <v>490.68999999999994</v>
      </c>
      <c r="Q8" s="31">
        <f t="shared" si="1"/>
        <v>509.31000000000006</v>
      </c>
      <c r="R8" s="31">
        <f t="shared" si="2"/>
        <v>1000</v>
      </c>
    </row>
    <row r="9" spans="1:18" ht="14.25" customHeight="1">
      <c r="A9" s="150" t="s">
        <v>10</v>
      </c>
      <c r="B9" s="28">
        <v>43867</v>
      </c>
      <c r="C9" s="27" t="s">
        <v>1904</v>
      </c>
      <c r="D9" s="52" t="s">
        <v>1100</v>
      </c>
      <c r="F9" s="14">
        <v>38.380000000000003</v>
      </c>
      <c r="G9" s="14"/>
      <c r="H9" s="14"/>
      <c r="I9" s="9" t="s">
        <v>91</v>
      </c>
      <c r="J9" s="9" t="s">
        <v>87</v>
      </c>
      <c r="N9" s="13"/>
      <c r="P9" s="31">
        <f t="shared" si="0"/>
        <v>452.30999999999995</v>
      </c>
      <c r="Q9" s="31">
        <f t="shared" si="1"/>
        <v>547.69000000000005</v>
      </c>
      <c r="R9" s="31">
        <f t="shared" si="2"/>
        <v>1000</v>
      </c>
    </row>
    <row r="10" spans="1:18" ht="14.25" customHeight="1">
      <c r="A10" s="150" t="s">
        <v>10</v>
      </c>
      <c r="B10" s="28">
        <v>43870</v>
      </c>
      <c r="C10" s="153" t="s">
        <v>1019</v>
      </c>
      <c r="D10" s="52"/>
      <c r="F10" s="14">
        <v>200</v>
      </c>
      <c r="G10" s="14"/>
      <c r="H10" s="14"/>
      <c r="I10" s="9" t="s">
        <v>91</v>
      </c>
      <c r="J10" s="1" t="s">
        <v>87</v>
      </c>
      <c r="K10" s="1" t="s">
        <v>832</v>
      </c>
      <c r="L10" s="113"/>
      <c r="N10" s="13"/>
      <c r="P10" s="31">
        <f t="shared" si="0"/>
        <v>252.30999999999995</v>
      </c>
      <c r="Q10" s="31">
        <f t="shared" si="1"/>
        <v>747.69</v>
      </c>
      <c r="R10" s="31">
        <f t="shared" si="2"/>
        <v>1000</v>
      </c>
    </row>
    <row r="11" spans="1:18" ht="14.25" customHeight="1">
      <c r="A11" s="150" t="s">
        <v>10</v>
      </c>
      <c r="B11" s="28">
        <v>43881</v>
      </c>
      <c r="C11" s="27" t="s">
        <v>1905</v>
      </c>
      <c r="D11" s="52" t="s">
        <v>1100</v>
      </c>
      <c r="F11" s="190">
        <v>15.71</v>
      </c>
      <c r="G11" s="14"/>
      <c r="H11" s="14"/>
      <c r="I11" s="9" t="s">
        <v>91</v>
      </c>
      <c r="J11" s="9" t="s">
        <v>87</v>
      </c>
      <c r="N11" s="13"/>
      <c r="P11" s="31">
        <f t="shared" si="0"/>
        <v>236.59999999999991</v>
      </c>
      <c r="Q11" s="31">
        <f t="shared" si="1"/>
        <v>763.40000000000009</v>
      </c>
      <c r="R11" s="31">
        <f t="shared" si="2"/>
        <v>1000</v>
      </c>
    </row>
    <row r="12" spans="1:18" ht="14.25" customHeight="1">
      <c r="A12" s="150" t="s">
        <v>10</v>
      </c>
      <c r="B12" s="28">
        <v>44259</v>
      </c>
      <c r="C12" s="27" t="s">
        <v>1906</v>
      </c>
      <c r="D12" s="52" t="s">
        <v>1100</v>
      </c>
      <c r="F12" s="190">
        <v>160.68</v>
      </c>
      <c r="G12" s="14"/>
      <c r="H12" s="14"/>
      <c r="I12" s="9" t="s">
        <v>91</v>
      </c>
      <c r="J12" s="1" t="s">
        <v>87</v>
      </c>
      <c r="N12" s="13"/>
      <c r="P12" s="31">
        <f t="shared" si="0"/>
        <v>75.919999999999845</v>
      </c>
      <c r="Q12" s="31">
        <f t="shared" si="1"/>
        <v>924.08000000000015</v>
      </c>
      <c r="R12" s="31">
        <f t="shared" si="2"/>
        <v>1000</v>
      </c>
    </row>
    <row r="13" spans="1:18" ht="14.25" customHeight="1">
      <c r="A13" s="150" t="s">
        <v>10</v>
      </c>
      <c r="B13" s="28">
        <v>44275</v>
      </c>
      <c r="C13" s="27" t="s">
        <v>1907</v>
      </c>
      <c r="D13" s="52" t="s">
        <v>1100</v>
      </c>
      <c r="F13" s="190">
        <v>11.8</v>
      </c>
      <c r="G13" s="14"/>
      <c r="H13" s="14"/>
      <c r="I13" s="9" t="s">
        <v>91</v>
      </c>
      <c r="J13" s="9" t="s">
        <v>87</v>
      </c>
      <c r="N13" s="13"/>
      <c r="P13" s="31">
        <f t="shared" si="0"/>
        <v>64.119999999999891</v>
      </c>
      <c r="Q13" s="31">
        <f t="shared" si="1"/>
        <v>935.88000000000011</v>
      </c>
      <c r="R13" s="31">
        <f t="shared" si="2"/>
        <v>1000</v>
      </c>
    </row>
    <row r="14" spans="1:18" ht="14.25" customHeight="1">
      <c r="A14" s="150" t="s">
        <v>10</v>
      </c>
      <c r="B14" s="28">
        <v>44298</v>
      </c>
      <c r="C14" s="27" t="s">
        <v>1908</v>
      </c>
      <c r="D14" s="52" t="s">
        <v>1100</v>
      </c>
      <c r="F14" s="190">
        <v>28.76</v>
      </c>
      <c r="G14" s="14"/>
      <c r="H14" s="14"/>
      <c r="I14" s="9" t="s">
        <v>91</v>
      </c>
      <c r="J14" s="1" t="s">
        <v>87</v>
      </c>
      <c r="N14" s="13"/>
      <c r="P14" s="31">
        <f t="shared" si="0"/>
        <v>35.3599999999999</v>
      </c>
      <c r="Q14" s="31">
        <f t="shared" si="1"/>
        <v>964.6400000000001</v>
      </c>
      <c r="R14" s="31">
        <f t="shared" si="2"/>
        <v>1000</v>
      </c>
    </row>
    <row r="15" spans="1:18" ht="14.25" customHeight="1">
      <c r="A15" s="150" t="s">
        <v>10</v>
      </c>
      <c r="B15" s="28">
        <v>44419</v>
      </c>
      <c r="C15" s="27" t="s">
        <v>1909</v>
      </c>
      <c r="D15" s="52" t="s">
        <v>1100</v>
      </c>
      <c r="F15" s="14">
        <v>528.65</v>
      </c>
      <c r="G15" s="14"/>
      <c r="H15" s="14"/>
      <c r="N15" s="13"/>
      <c r="P15" s="31">
        <f t="shared" si="0"/>
        <v>-493.28999999999996</v>
      </c>
      <c r="Q15" s="31">
        <f t="shared" si="1"/>
        <v>1493.29</v>
      </c>
      <c r="R15" s="31">
        <f t="shared" si="2"/>
        <v>1000</v>
      </c>
    </row>
    <row r="16" spans="1:18" ht="14.25" customHeight="1">
      <c r="A16" s="150" t="s">
        <v>10</v>
      </c>
      <c r="B16" s="28">
        <v>44420</v>
      </c>
      <c r="C16" s="27" t="s">
        <v>1910</v>
      </c>
      <c r="D16" s="52" t="s">
        <v>1100</v>
      </c>
      <c r="F16" s="14">
        <v>96.65</v>
      </c>
      <c r="G16" s="14"/>
      <c r="H16" s="14"/>
      <c r="N16" s="13"/>
      <c r="P16" s="31">
        <f t="shared" si="0"/>
        <v>-589.94000000000005</v>
      </c>
      <c r="Q16" s="31">
        <f t="shared" si="1"/>
        <v>1589.94</v>
      </c>
      <c r="R16" s="31">
        <f t="shared" si="2"/>
        <v>1000</v>
      </c>
    </row>
    <row r="17" spans="1:18" ht="14.25" customHeight="1">
      <c r="A17" s="150" t="s">
        <v>10</v>
      </c>
      <c r="B17" s="28">
        <v>44428</v>
      </c>
      <c r="C17" s="27" t="s">
        <v>1911</v>
      </c>
      <c r="D17" s="52" t="s">
        <v>1100</v>
      </c>
      <c r="F17" s="14">
        <v>45.8</v>
      </c>
      <c r="G17" s="14"/>
      <c r="H17" s="14"/>
      <c r="N17" s="13"/>
      <c r="P17" s="31">
        <f t="shared" si="0"/>
        <v>-635.74</v>
      </c>
      <c r="Q17" s="31">
        <f t="shared" si="1"/>
        <v>1635.74</v>
      </c>
      <c r="R17" s="31">
        <f t="shared" si="2"/>
        <v>1000</v>
      </c>
    </row>
    <row r="18" spans="1:18" ht="14.25" customHeight="1">
      <c r="A18" s="150" t="s">
        <v>10</v>
      </c>
      <c r="B18" s="28">
        <v>44456</v>
      </c>
      <c r="C18" s="3" t="s">
        <v>1912</v>
      </c>
      <c r="D18" s="52"/>
      <c r="F18" s="14">
        <v>585</v>
      </c>
      <c r="G18" s="14"/>
      <c r="H18" s="14"/>
      <c r="K18" s="9" t="s">
        <v>953</v>
      </c>
      <c r="L18" s="1">
        <v>975</v>
      </c>
      <c r="N18" s="13"/>
      <c r="P18" s="31">
        <f t="shared" si="0"/>
        <v>-1220.7399999999998</v>
      </c>
      <c r="Q18" s="31">
        <f t="shared" si="1"/>
        <v>2220.7399999999998</v>
      </c>
      <c r="R18" s="31">
        <f t="shared" si="2"/>
        <v>1000</v>
      </c>
    </row>
    <row r="19" spans="1:18" ht="14.25" customHeight="1">
      <c r="A19" s="150" t="s">
        <v>10</v>
      </c>
      <c r="B19" s="28">
        <v>44468</v>
      </c>
      <c r="C19" s="27" t="s">
        <v>1913</v>
      </c>
      <c r="D19" s="52"/>
      <c r="F19" s="14">
        <v>32.6</v>
      </c>
      <c r="G19" s="14"/>
      <c r="H19" s="14"/>
      <c r="I19" s="9" t="s">
        <v>89</v>
      </c>
      <c r="J19" s="9" t="s">
        <v>87</v>
      </c>
      <c r="N19" s="13"/>
      <c r="P19" s="31">
        <f t="shared" si="0"/>
        <v>-1253.3399999999997</v>
      </c>
      <c r="Q19" s="31">
        <f t="shared" si="1"/>
        <v>2253.3399999999997</v>
      </c>
      <c r="R19" s="31">
        <f t="shared" si="2"/>
        <v>1000</v>
      </c>
    </row>
    <row r="20" spans="1:18" ht="14.25" customHeight="1">
      <c r="A20" s="150" t="s">
        <v>10</v>
      </c>
      <c r="B20" s="28">
        <v>44563</v>
      </c>
      <c r="C20" s="111" t="s">
        <v>1914</v>
      </c>
      <c r="D20" s="111"/>
      <c r="F20" s="14"/>
      <c r="G20" s="14">
        <v>1253.3399999999999</v>
      </c>
      <c r="H20" s="14"/>
    </row>
    <row r="21" spans="1:18" ht="14.25" customHeight="1">
      <c r="B21" s="61"/>
      <c r="C21" s="111"/>
      <c r="D21" s="111"/>
      <c r="F21" s="14"/>
      <c r="G21" s="14"/>
      <c r="H21" s="14"/>
    </row>
    <row r="22" spans="1:18" ht="14.25" customHeight="1">
      <c r="B22" s="61"/>
      <c r="C22" s="111"/>
      <c r="D22" s="111"/>
      <c r="F22" s="14"/>
      <c r="G22" s="14"/>
      <c r="H22" s="14"/>
    </row>
    <row r="23" spans="1:18" ht="14.25" customHeight="1">
      <c r="B23" s="61"/>
      <c r="C23" s="111"/>
      <c r="D23" s="111"/>
      <c r="F23" s="14"/>
      <c r="G23" s="14"/>
      <c r="H23" s="14"/>
    </row>
    <row r="24" spans="1:18" ht="14.25" customHeight="1">
      <c r="B24" s="61"/>
      <c r="C24" s="111"/>
      <c r="D24" s="111"/>
      <c r="F24" s="14"/>
      <c r="G24" s="14"/>
      <c r="H24" s="14"/>
    </row>
    <row r="25" spans="1:18" ht="14.25" customHeight="1">
      <c r="B25" s="61"/>
      <c r="C25" s="111"/>
      <c r="D25" s="111"/>
      <c r="F25" s="14"/>
      <c r="G25" s="14"/>
      <c r="H25" s="14"/>
    </row>
    <row r="26" spans="1:18" ht="14.25" customHeight="1">
      <c r="B26" s="61"/>
      <c r="C26" s="111"/>
      <c r="D26" s="111"/>
      <c r="F26" s="14"/>
      <c r="G26" s="14"/>
      <c r="H26" s="14"/>
    </row>
    <row r="27" spans="1:18" ht="14.25" customHeight="1">
      <c r="B27" s="61"/>
      <c r="C27" s="111"/>
      <c r="D27" s="111"/>
      <c r="F27" s="14"/>
      <c r="G27" s="14"/>
      <c r="H27" s="14"/>
    </row>
    <row r="28" spans="1:18" ht="14.25" customHeight="1">
      <c r="B28" s="61"/>
      <c r="C28" s="111"/>
      <c r="D28" s="111"/>
      <c r="F28" s="14"/>
      <c r="G28" s="14"/>
      <c r="H28" s="14"/>
    </row>
    <row r="29" spans="1:18" ht="14.25" customHeight="1">
      <c r="B29" s="61"/>
      <c r="C29" s="111"/>
      <c r="D29" s="111"/>
      <c r="F29" s="14"/>
      <c r="G29" s="14"/>
      <c r="H29" s="14"/>
    </row>
    <row r="30" spans="1:18" ht="14.25" customHeight="1">
      <c r="B30" s="61"/>
      <c r="C30" s="111"/>
      <c r="D30" s="111"/>
      <c r="F30" s="14"/>
      <c r="G30" s="14"/>
      <c r="H30" s="14"/>
    </row>
    <row r="31" spans="1:18" ht="14.25" customHeight="1">
      <c r="B31" s="61"/>
      <c r="C31" s="111"/>
      <c r="D31" s="111"/>
      <c r="F31" s="14"/>
      <c r="G31" s="14"/>
      <c r="H31" s="14"/>
    </row>
    <row r="32" spans="1:18" ht="14.25" customHeight="1">
      <c r="B32" s="61"/>
      <c r="C32" s="111"/>
      <c r="D32" s="111"/>
      <c r="F32" s="14"/>
      <c r="G32" s="14"/>
      <c r="H32" s="14"/>
    </row>
    <row r="33" spans="2:8" ht="14.25" customHeight="1">
      <c r="B33" s="61"/>
      <c r="C33" s="111"/>
      <c r="D33" s="111"/>
      <c r="F33" s="14"/>
      <c r="G33" s="14"/>
      <c r="H33" s="14"/>
    </row>
    <row r="34" spans="2:8" ht="14.25" customHeight="1">
      <c r="B34" s="61"/>
      <c r="C34" s="111"/>
      <c r="D34" s="111"/>
      <c r="F34" s="14"/>
      <c r="G34" s="14"/>
      <c r="H34" s="14"/>
    </row>
    <row r="35" spans="2:8" ht="14.25" customHeight="1">
      <c r="B35" s="61"/>
      <c r="C35" s="111"/>
      <c r="D35" s="111"/>
      <c r="F35" s="14"/>
      <c r="G35" s="14"/>
      <c r="H35" s="14"/>
    </row>
    <row r="36" spans="2:8" ht="14.25" customHeight="1">
      <c r="B36" s="61"/>
      <c r="C36" s="111"/>
      <c r="D36" s="111"/>
      <c r="F36" s="14"/>
      <c r="G36" s="14"/>
      <c r="H36" s="14"/>
    </row>
    <row r="37" spans="2:8" ht="14.25" customHeight="1">
      <c r="B37" s="61"/>
      <c r="C37" s="111"/>
      <c r="D37" s="111"/>
      <c r="F37" s="14"/>
      <c r="G37" s="14"/>
      <c r="H37" s="14"/>
    </row>
    <row r="38" spans="2:8" ht="14.25" customHeight="1">
      <c r="B38" s="61"/>
      <c r="C38" s="111"/>
      <c r="D38" s="111"/>
      <c r="F38" s="14"/>
      <c r="G38" s="14"/>
      <c r="H38" s="14"/>
    </row>
    <row r="39" spans="2:8" ht="14.25" customHeight="1">
      <c r="B39" s="61"/>
      <c r="C39" s="111"/>
      <c r="D39" s="111"/>
      <c r="F39" s="14"/>
      <c r="G39" s="14"/>
      <c r="H39" s="14"/>
    </row>
    <row r="40" spans="2:8" ht="14.25" customHeight="1">
      <c r="B40" s="61"/>
      <c r="C40" s="111"/>
      <c r="D40" s="111"/>
      <c r="F40" s="14"/>
      <c r="G40" s="14"/>
      <c r="H40" s="14"/>
    </row>
    <row r="41" spans="2:8" ht="14.25" customHeight="1">
      <c r="B41" s="61"/>
      <c r="C41" s="111"/>
      <c r="D41" s="111"/>
      <c r="F41" s="14"/>
      <c r="G41" s="14"/>
      <c r="H41" s="14"/>
    </row>
    <row r="42" spans="2:8" ht="14.25" customHeight="1">
      <c r="B42" s="61"/>
      <c r="C42" s="111"/>
      <c r="D42" s="111"/>
      <c r="F42" s="14"/>
      <c r="G42" s="14"/>
      <c r="H42" s="14"/>
    </row>
    <row r="43" spans="2:8" ht="14.25" customHeight="1">
      <c r="B43" s="61"/>
      <c r="C43" s="111"/>
      <c r="D43" s="111"/>
      <c r="F43" s="14"/>
      <c r="G43" s="14"/>
      <c r="H43" s="14"/>
    </row>
    <row r="44" spans="2:8" ht="14.25" customHeight="1">
      <c r="B44" s="61"/>
      <c r="C44" s="111"/>
      <c r="D44" s="111"/>
      <c r="F44" s="14"/>
      <c r="G44" s="14"/>
      <c r="H44" s="14"/>
    </row>
    <row r="45" spans="2:8" ht="14.25" customHeight="1">
      <c r="B45" s="61"/>
      <c r="C45" s="111"/>
      <c r="D45" s="111"/>
      <c r="F45" s="14"/>
      <c r="G45" s="14"/>
      <c r="H45" s="14"/>
    </row>
    <row r="46" spans="2:8" ht="14.25" customHeight="1">
      <c r="B46" s="61"/>
      <c r="C46" s="111"/>
      <c r="D46" s="111"/>
      <c r="F46" s="14"/>
      <c r="G46" s="14"/>
      <c r="H46" s="14"/>
    </row>
    <row r="47" spans="2:8" ht="14.25" customHeight="1">
      <c r="B47" s="61"/>
      <c r="C47" s="111"/>
      <c r="D47" s="111"/>
      <c r="F47" s="14"/>
      <c r="G47" s="14"/>
      <c r="H47" s="14"/>
    </row>
    <row r="48" spans="2:8" ht="14.25" customHeight="1">
      <c r="B48" s="61"/>
      <c r="C48" s="111"/>
      <c r="D48" s="111"/>
      <c r="F48" s="14"/>
      <c r="G48" s="14"/>
      <c r="H48" s="14"/>
    </row>
    <row r="49" spans="2:8" ht="14.25" customHeight="1">
      <c r="B49" s="61"/>
      <c r="C49" s="111"/>
      <c r="D49" s="111"/>
      <c r="F49" s="14"/>
      <c r="G49" s="14"/>
      <c r="H49" s="14"/>
    </row>
    <row r="50" spans="2:8" ht="14.25" customHeight="1">
      <c r="B50" s="61"/>
      <c r="C50" s="111"/>
      <c r="D50" s="111"/>
      <c r="F50" s="14"/>
      <c r="G50" s="14"/>
      <c r="H50" s="14"/>
    </row>
    <row r="51" spans="2:8" ht="14.25" customHeight="1">
      <c r="B51" s="61"/>
      <c r="C51" s="111"/>
      <c r="D51" s="111"/>
      <c r="F51" s="14"/>
      <c r="G51" s="14"/>
      <c r="H51" s="14"/>
    </row>
    <row r="52" spans="2:8" ht="14.25" customHeight="1">
      <c r="B52" s="61"/>
      <c r="C52" s="111"/>
      <c r="D52" s="111"/>
      <c r="F52" s="14"/>
      <c r="G52" s="14"/>
      <c r="H52" s="14"/>
    </row>
    <row r="53" spans="2:8" ht="14.25" customHeight="1">
      <c r="B53" s="61"/>
      <c r="C53" s="111"/>
      <c r="D53" s="111"/>
      <c r="F53" s="14"/>
      <c r="G53" s="14"/>
      <c r="H53" s="14"/>
    </row>
    <row r="54" spans="2:8" ht="14.25" customHeight="1">
      <c r="B54" s="61"/>
      <c r="C54" s="111"/>
      <c r="D54" s="111"/>
      <c r="F54" s="14"/>
      <c r="G54" s="14"/>
      <c r="H54" s="14"/>
    </row>
    <row r="55" spans="2:8" ht="14.25" customHeight="1">
      <c r="B55" s="61"/>
      <c r="C55" s="111"/>
      <c r="D55" s="111"/>
      <c r="F55" s="14"/>
      <c r="G55" s="14"/>
      <c r="H55" s="14"/>
    </row>
    <row r="56" spans="2:8" ht="14.25" customHeight="1">
      <c r="B56" s="61"/>
      <c r="C56" s="111"/>
      <c r="D56" s="111"/>
      <c r="F56" s="14"/>
      <c r="G56" s="14"/>
      <c r="H56" s="14"/>
    </row>
    <row r="57" spans="2:8" ht="14.25" customHeight="1">
      <c r="B57" s="61"/>
      <c r="C57" s="111"/>
      <c r="D57" s="111"/>
      <c r="F57" s="14"/>
      <c r="G57" s="14"/>
      <c r="H57" s="14"/>
    </row>
    <row r="58" spans="2:8" ht="14.25" customHeight="1">
      <c r="B58" s="61"/>
      <c r="C58" s="111"/>
      <c r="D58" s="111"/>
      <c r="F58" s="14"/>
      <c r="G58" s="14"/>
      <c r="H58" s="14"/>
    </row>
    <row r="59" spans="2:8" ht="14.25" customHeight="1">
      <c r="B59" s="61"/>
      <c r="C59" s="111"/>
      <c r="D59" s="111"/>
      <c r="F59" s="14"/>
      <c r="G59" s="14"/>
      <c r="H59" s="14"/>
    </row>
    <row r="60" spans="2:8" ht="14.25" customHeight="1">
      <c r="B60" s="61"/>
      <c r="C60" s="111"/>
      <c r="D60" s="111"/>
      <c r="F60" s="14"/>
      <c r="G60" s="14"/>
      <c r="H60" s="14"/>
    </row>
    <row r="61" spans="2:8" ht="14.25" customHeight="1">
      <c r="B61" s="61"/>
      <c r="C61" s="111"/>
      <c r="D61" s="111"/>
      <c r="F61" s="14"/>
      <c r="G61" s="14"/>
      <c r="H61" s="14"/>
    </row>
    <row r="62" spans="2:8" ht="14.25" customHeight="1">
      <c r="B62" s="61"/>
      <c r="C62" s="111"/>
      <c r="D62" s="111"/>
      <c r="F62" s="14"/>
      <c r="G62" s="14"/>
      <c r="H62" s="14"/>
    </row>
    <row r="63" spans="2:8" ht="14.25" customHeight="1">
      <c r="B63" s="61"/>
      <c r="C63" s="111"/>
      <c r="D63" s="111"/>
      <c r="F63" s="14"/>
      <c r="G63" s="14"/>
      <c r="H63" s="14"/>
    </row>
    <row r="64" spans="2:8" ht="14.25" customHeight="1">
      <c r="B64" s="61"/>
      <c r="C64" s="111"/>
      <c r="D64" s="111"/>
      <c r="F64" s="14"/>
      <c r="G64" s="14"/>
      <c r="H64" s="14"/>
    </row>
    <row r="65" spans="2:8" ht="14.25" customHeight="1">
      <c r="B65" s="61"/>
      <c r="C65" s="111"/>
      <c r="D65" s="111"/>
      <c r="F65" s="14"/>
      <c r="G65" s="14"/>
      <c r="H65" s="14"/>
    </row>
    <row r="66" spans="2:8" ht="14.25" customHeight="1">
      <c r="B66" s="61"/>
      <c r="C66" s="111"/>
      <c r="D66" s="111"/>
      <c r="F66" s="14"/>
      <c r="G66" s="14"/>
      <c r="H66" s="14"/>
    </row>
    <row r="67" spans="2:8" ht="14.25" customHeight="1">
      <c r="B67" s="61"/>
      <c r="C67" s="111"/>
      <c r="D67" s="111"/>
      <c r="F67" s="14"/>
      <c r="G67" s="14"/>
      <c r="H67" s="14"/>
    </row>
    <row r="68" spans="2:8" ht="14.25" customHeight="1">
      <c r="B68" s="61"/>
      <c r="C68" s="111"/>
      <c r="D68" s="111"/>
      <c r="F68" s="14"/>
      <c r="G68" s="14"/>
      <c r="H68" s="14"/>
    </row>
    <row r="69" spans="2:8" ht="14.25" customHeight="1">
      <c r="B69" s="61"/>
      <c r="C69" s="111"/>
      <c r="D69" s="111"/>
      <c r="F69" s="14"/>
      <c r="G69" s="14"/>
      <c r="H69" s="14"/>
    </row>
    <row r="70" spans="2:8" ht="14.25" customHeight="1">
      <c r="B70" s="61"/>
      <c r="C70" s="111"/>
      <c r="D70" s="111"/>
      <c r="F70" s="14"/>
      <c r="G70" s="14"/>
      <c r="H70" s="14"/>
    </row>
    <row r="71" spans="2:8" ht="14.25" customHeight="1">
      <c r="B71" s="61"/>
      <c r="C71" s="111"/>
      <c r="D71" s="111"/>
      <c r="F71" s="14"/>
      <c r="G71" s="14"/>
      <c r="H71" s="14"/>
    </row>
    <row r="72" spans="2:8" ht="14.25" customHeight="1">
      <c r="B72" s="61"/>
      <c r="C72" s="111"/>
      <c r="D72" s="111"/>
      <c r="F72" s="14"/>
      <c r="G72" s="14"/>
      <c r="H72" s="14"/>
    </row>
    <row r="73" spans="2:8" ht="14.25" customHeight="1">
      <c r="B73" s="61"/>
      <c r="C73" s="111"/>
      <c r="D73" s="111"/>
      <c r="F73" s="14"/>
      <c r="G73" s="14"/>
      <c r="H73" s="14"/>
    </row>
    <row r="74" spans="2:8" ht="14.25" customHeight="1">
      <c r="B74" s="61"/>
      <c r="C74" s="111"/>
      <c r="D74" s="111"/>
      <c r="F74" s="14"/>
      <c r="G74" s="14"/>
      <c r="H74" s="14"/>
    </row>
    <row r="75" spans="2:8" ht="14.25" customHeight="1">
      <c r="B75" s="61"/>
      <c r="C75" s="111"/>
      <c r="D75" s="111"/>
      <c r="F75" s="14"/>
      <c r="G75" s="14"/>
      <c r="H75" s="14"/>
    </row>
    <row r="76" spans="2:8" ht="14.25" customHeight="1">
      <c r="B76" s="61"/>
      <c r="C76" s="111"/>
      <c r="D76" s="111"/>
      <c r="F76" s="14"/>
      <c r="G76" s="14"/>
      <c r="H76" s="14"/>
    </row>
    <row r="77" spans="2:8" ht="14.25" customHeight="1">
      <c r="B77" s="61"/>
      <c r="C77" s="111"/>
      <c r="D77" s="111"/>
      <c r="F77" s="14"/>
      <c r="G77" s="14"/>
      <c r="H77" s="14"/>
    </row>
    <row r="78" spans="2:8" ht="14.25" customHeight="1">
      <c r="B78" s="61"/>
      <c r="C78" s="111"/>
      <c r="D78" s="111"/>
      <c r="F78" s="14"/>
      <c r="G78" s="14"/>
      <c r="H78" s="14"/>
    </row>
    <row r="79" spans="2:8" ht="14.25" customHeight="1">
      <c r="B79" s="61"/>
      <c r="C79" s="111"/>
      <c r="D79" s="111"/>
      <c r="F79" s="14"/>
      <c r="G79" s="14"/>
      <c r="H79" s="14"/>
    </row>
    <row r="80" spans="2:8" ht="14.25" customHeight="1">
      <c r="B80" s="61"/>
      <c r="C80" s="111"/>
      <c r="D80" s="111"/>
      <c r="F80" s="14"/>
      <c r="G80" s="14"/>
      <c r="H80" s="14"/>
    </row>
    <row r="81" spans="2:8" ht="14.25" customHeight="1">
      <c r="B81" s="61"/>
      <c r="C81" s="111"/>
      <c r="D81" s="111"/>
      <c r="F81" s="14"/>
      <c r="G81" s="14"/>
      <c r="H81" s="14"/>
    </row>
    <row r="82" spans="2:8" ht="14.25" customHeight="1">
      <c r="B82" s="61"/>
      <c r="C82" s="111"/>
      <c r="D82" s="111"/>
      <c r="F82" s="14"/>
      <c r="G82" s="14"/>
      <c r="H82" s="14"/>
    </row>
    <row r="83" spans="2:8" ht="14.25" customHeight="1">
      <c r="B83" s="61"/>
      <c r="C83" s="111"/>
      <c r="D83" s="111"/>
      <c r="F83" s="14"/>
      <c r="G83" s="14"/>
      <c r="H83" s="14"/>
    </row>
    <row r="84" spans="2:8" ht="14.25" customHeight="1">
      <c r="B84" s="61"/>
      <c r="C84" s="111"/>
      <c r="D84" s="111"/>
      <c r="F84" s="14"/>
      <c r="G84" s="14"/>
      <c r="H84" s="14"/>
    </row>
    <row r="85" spans="2:8" ht="14.25" customHeight="1">
      <c r="B85" s="61"/>
      <c r="C85" s="111"/>
      <c r="D85" s="111"/>
      <c r="F85" s="14"/>
      <c r="G85" s="14"/>
      <c r="H85" s="14"/>
    </row>
    <row r="86" spans="2:8" ht="14.25" customHeight="1">
      <c r="B86" s="61"/>
      <c r="C86" s="111"/>
      <c r="D86" s="111"/>
      <c r="F86" s="14"/>
      <c r="G86" s="14"/>
      <c r="H86" s="14"/>
    </row>
    <row r="87" spans="2:8" ht="14.25" customHeight="1">
      <c r="B87" s="61"/>
      <c r="C87" s="111"/>
      <c r="D87" s="111"/>
      <c r="F87" s="14"/>
      <c r="G87" s="14"/>
      <c r="H87" s="14"/>
    </row>
    <row r="88" spans="2:8" ht="14.25" customHeight="1">
      <c r="B88" s="61"/>
      <c r="C88" s="111"/>
      <c r="D88" s="111"/>
      <c r="F88" s="14"/>
      <c r="G88" s="14"/>
      <c r="H88" s="14"/>
    </row>
    <row r="89" spans="2:8" ht="14.25" customHeight="1">
      <c r="B89" s="61"/>
      <c r="C89" s="111"/>
      <c r="D89" s="111"/>
      <c r="F89" s="14"/>
      <c r="G89" s="14"/>
      <c r="H89" s="14"/>
    </row>
    <row r="90" spans="2:8" ht="14.25" customHeight="1">
      <c r="B90" s="61"/>
      <c r="C90" s="111"/>
      <c r="D90" s="111"/>
      <c r="F90" s="14"/>
      <c r="G90" s="14"/>
      <c r="H90" s="14"/>
    </row>
    <row r="91" spans="2:8" ht="14.25" customHeight="1">
      <c r="B91" s="61"/>
      <c r="C91" s="111"/>
      <c r="D91" s="111"/>
      <c r="F91" s="14"/>
      <c r="G91" s="14"/>
      <c r="H91" s="14"/>
    </row>
    <row r="92" spans="2:8" ht="14.25" customHeight="1">
      <c r="B92" s="61"/>
      <c r="C92" s="111"/>
      <c r="D92" s="111"/>
      <c r="F92" s="14"/>
      <c r="G92" s="14"/>
      <c r="H92" s="14"/>
    </row>
    <row r="93" spans="2:8" ht="14.25" customHeight="1">
      <c r="B93" s="61"/>
      <c r="C93" s="111"/>
      <c r="D93" s="111"/>
      <c r="F93" s="14"/>
      <c r="G93" s="14"/>
      <c r="H93" s="14"/>
    </row>
    <row r="94" spans="2:8" ht="14.25" customHeight="1">
      <c r="B94" s="61"/>
      <c r="C94" s="111"/>
      <c r="D94" s="111"/>
      <c r="F94" s="14"/>
      <c r="G94" s="14"/>
      <c r="H94" s="14"/>
    </row>
    <row r="95" spans="2:8" ht="14.25" customHeight="1">
      <c r="B95" s="61"/>
      <c r="C95" s="111"/>
      <c r="D95" s="111"/>
      <c r="F95" s="14"/>
      <c r="G95" s="14"/>
      <c r="H95" s="14"/>
    </row>
    <row r="96" spans="2:8" ht="14.25" customHeight="1">
      <c r="B96" s="61"/>
      <c r="C96" s="111"/>
      <c r="D96" s="111"/>
      <c r="F96" s="14"/>
      <c r="G96" s="14"/>
      <c r="H96" s="14"/>
    </row>
    <row r="97" spans="2:8" ht="14.25" customHeight="1">
      <c r="B97" s="61"/>
      <c r="C97" s="111"/>
      <c r="D97" s="111"/>
      <c r="F97" s="14"/>
      <c r="G97" s="14"/>
      <c r="H97" s="14"/>
    </row>
    <row r="98" spans="2:8" ht="14.25" customHeight="1">
      <c r="B98" s="61"/>
      <c r="C98" s="111"/>
      <c r="D98" s="111"/>
      <c r="F98" s="14"/>
      <c r="G98" s="14"/>
      <c r="H98" s="14"/>
    </row>
    <row r="99" spans="2:8" ht="14.25" customHeight="1">
      <c r="B99" s="61"/>
      <c r="C99" s="111"/>
      <c r="D99" s="111"/>
      <c r="F99" s="14"/>
      <c r="G99" s="14"/>
      <c r="H99" s="14"/>
    </row>
    <row r="100" spans="2:8" ht="14.25" customHeight="1">
      <c r="B100" s="61"/>
      <c r="C100" s="111"/>
      <c r="D100" s="111"/>
      <c r="F100" s="14"/>
      <c r="G100" s="14"/>
      <c r="H100" s="14"/>
    </row>
    <row r="101" spans="2:8" ht="14.25" customHeight="1">
      <c r="B101" s="61"/>
      <c r="C101" s="111"/>
      <c r="D101" s="111"/>
      <c r="F101" s="14"/>
      <c r="G101" s="14"/>
      <c r="H101" s="14"/>
    </row>
    <row r="102" spans="2:8" ht="14.25" customHeight="1">
      <c r="B102" s="61"/>
      <c r="C102" s="111"/>
      <c r="D102" s="111"/>
      <c r="F102" s="14"/>
      <c r="G102" s="14"/>
      <c r="H102" s="14"/>
    </row>
    <row r="103" spans="2:8" ht="14.25" customHeight="1">
      <c r="B103" s="61"/>
      <c r="C103" s="111"/>
      <c r="D103" s="111"/>
      <c r="F103" s="14"/>
      <c r="G103" s="14"/>
      <c r="H103" s="14"/>
    </row>
    <row r="104" spans="2:8" ht="14.25" customHeight="1">
      <c r="B104" s="61"/>
      <c r="C104" s="111"/>
      <c r="D104" s="111"/>
      <c r="F104" s="14"/>
      <c r="G104" s="14"/>
      <c r="H104" s="14"/>
    </row>
    <row r="105" spans="2:8" ht="14.25" customHeight="1">
      <c r="B105" s="61"/>
      <c r="C105" s="111"/>
      <c r="D105" s="111"/>
      <c r="F105" s="14"/>
      <c r="G105" s="14"/>
      <c r="H105" s="14"/>
    </row>
    <row r="106" spans="2:8" ht="14.25" customHeight="1">
      <c r="B106" s="61"/>
      <c r="C106" s="111"/>
      <c r="D106" s="111"/>
      <c r="F106" s="14"/>
      <c r="G106" s="14"/>
      <c r="H106" s="14"/>
    </row>
    <row r="107" spans="2:8" ht="14.25" customHeight="1">
      <c r="B107" s="61"/>
      <c r="C107" s="111"/>
      <c r="D107" s="111"/>
      <c r="F107" s="14"/>
      <c r="G107" s="14"/>
      <c r="H107" s="14"/>
    </row>
    <row r="108" spans="2:8" ht="14.25" customHeight="1">
      <c r="B108" s="61"/>
      <c r="C108" s="111"/>
      <c r="D108" s="111"/>
      <c r="F108" s="14"/>
      <c r="G108" s="14"/>
      <c r="H108" s="14"/>
    </row>
    <row r="109" spans="2:8" ht="14.25" customHeight="1">
      <c r="B109" s="61"/>
      <c r="C109" s="111"/>
      <c r="D109" s="111"/>
      <c r="F109" s="14"/>
      <c r="G109" s="14"/>
      <c r="H109" s="14"/>
    </row>
    <row r="110" spans="2:8" ht="14.25" customHeight="1">
      <c r="B110" s="61"/>
      <c r="C110" s="111"/>
      <c r="D110" s="111"/>
      <c r="F110" s="14"/>
      <c r="G110" s="14"/>
      <c r="H110" s="14"/>
    </row>
    <row r="111" spans="2:8" ht="14.25" customHeight="1">
      <c r="B111" s="61"/>
      <c r="C111" s="111"/>
      <c r="D111" s="111"/>
      <c r="F111" s="14"/>
      <c r="G111" s="14"/>
      <c r="H111" s="14"/>
    </row>
    <row r="112" spans="2:8" ht="14.25" customHeight="1">
      <c r="B112" s="61"/>
      <c r="C112" s="111"/>
      <c r="D112" s="111"/>
      <c r="F112" s="14"/>
      <c r="G112" s="14"/>
      <c r="H112" s="14"/>
    </row>
    <row r="113" spans="2:8" ht="14.25" customHeight="1">
      <c r="B113" s="61"/>
      <c r="C113" s="111"/>
      <c r="D113" s="111"/>
      <c r="F113" s="14"/>
      <c r="G113" s="14"/>
      <c r="H113" s="14"/>
    </row>
    <row r="114" spans="2:8" ht="14.25" customHeight="1">
      <c r="B114" s="61"/>
      <c r="C114" s="111"/>
      <c r="D114" s="111"/>
      <c r="F114" s="14"/>
      <c r="G114" s="14"/>
      <c r="H114" s="14"/>
    </row>
    <row r="115" spans="2:8" ht="14.25" customHeight="1">
      <c r="B115" s="61"/>
      <c r="C115" s="111"/>
      <c r="D115" s="111"/>
      <c r="F115" s="14"/>
      <c r="G115" s="14"/>
      <c r="H115" s="14"/>
    </row>
    <row r="116" spans="2:8" ht="14.25" customHeight="1">
      <c r="B116" s="61"/>
      <c r="C116" s="111"/>
      <c r="D116" s="111"/>
      <c r="F116" s="14"/>
      <c r="G116" s="14"/>
      <c r="H116" s="14"/>
    </row>
    <row r="117" spans="2:8" ht="14.25" customHeight="1">
      <c r="B117" s="61"/>
      <c r="C117" s="111"/>
      <c r="D117" s="111"/>
      <c r="F117" s="14"/>
      <c r="G117" s="14"/>
      <c r="H117" s="14"/>
    </row>
    <row r="118" spans="2:8" ht="14.25" customHeight="1">
      <c r="B118" s="61"/>
      <c r="C118" s="111"/>
      <c r="D118" s="111"/>
      <c r="F118" s="14"/>
      <c r="G118" s="14"/>
      <c r="H118" s="14"/>
    </row>
    <row r="119" spans="2:8" ht="14.25" customHeight="1">
      <c r="B119" s="61"/>
      <c r="C119" s="111"/>
      <c r="D119" s="111"/>
      <c r="F119" s="14"/>
      <c r="G119" s="14"/>
      <c r="H119" s="14"/>
    </row>
    <row r="120" spans="2:8" ht="14.25" customHeight="1">
      <c r="B120" s="61"/>
      <c r="C120" s="111"/>
      <c r="D120" s="111"/>
      <c r="F120" s="14"/>
      <c r="G120" s="14"/>
      <c r="H120" s="14"/>
    </row>
    <row r="121" spans="2:8" ht="14.25" customHeight="1">
      <c r="B121" s="61"/>
      <c r="C121" s="111"/>
      <c r="D121" s="111"/>
      <c r="F121" s="14"/>
      <c r="G121" s="14"/>
      <c r="H121" s="14"/>
    </row>
    <row r="122" spans="2:8" ht="14.25" customHeight="1">
      <c r="B122" s="61"/>
      <c r="C122" s="111"/>
      <c r="D122" s="111"/>
      <c r="F122" s="14"/>
      <c r="G122" s="14"/>
      <c r="H122" s="14"/>
    </row>
    <row r="123" spans="2:8" ht="14.25" customHeight="1">
      <c r="B123" s="61"/>
      <c r="C123" s="111"/>
      <c r="D123" s="111"/>
      <c r="F123" s="14"/>
      <c r="G123" s="14"/>
      <c r="H123" s="14"/>
    </row>
    <row r="124" spans="2:8" ht="14.25" customHeight="1">
      <c r="B124" s="61"/>
      <c r="C124" s="111"/>
      <c r="D124" s="111"/>
      <c r="F124" s="14"/>
      <c r="G124" s="14"/>
      <c r="H124" s="14"/>
    </row>
    <row r="125" spans="2:8" ht="14.25" customHeight="1">
      <c r="B125" s="61"/>
      <c r="C125" s="111"/>
      <c r="D125" s="111"/>
      <c r="F125" s="14"/>
      <c r="G125" s="14"/>
      <c r="H125" s="14"/>
    </row>
    <row r="126" spans="2:8" ht="14.25" customHeight="1">
      <c r="B126" s="61"/>
      <c r="C126" s="111"/>
      <c r="D126" s="111"/>
      <c r="F126" s="14"/>
      <c r="G126" s="14"/>
      <c r="H126" s="14"/>
    </row>
    <row r="127" spans="2:8" ht="14.25" customHeight="1">
      <c r="B127" s="61"/>
      <c r="C127" s="111"/>
      <c r="D127" s="111"/>
      <c r="F127" s="14"/>
      <c r="G127" s="14"/>
      <c r="H127" s="14"/>
    </row>
    <row r="128" spans="2:8" ht="14.25" customHeight="1">
      <c r="B128" s="61"/>
      <c r="C128" s="111"/>
      <c r="D128" s="111"/>
      <c r="F128" s="14"/>
      <c r="G128" s="14"/>
      <c r="H128" s="14"/>
    </row>
    <row r="129" spans="2:8" ht="14.25" customHeight="1">
      <c r="B129" s="61"/>
      <c r="C129" s="111"/>
      <c r="D129" s="111"/>
      <c r="F129" s="14"/>
      <c r="G129" s="14"/>
      <c r="H129" s="14"/>
    </row>
    <row r="130" spans="2:8" ht="14.25" customHeight="1">
      <c r="B130" s="61"/>
      <c r="C130" s="111"/>
      <c r="D130" s="111"/>
      <c r="F130" s="14"/>
      <c r="G130" s="14"/>
      <c r="H130" s="14"/>
    </row>
    <row r="131" spans="2:8" ht="14.25" customHeight="1">
      <c r="B131" s="61"/>
      <c r="C131" s="111"/>
      <c r="D131" s="111"/>
      <c r="F131" s="14"/>
      <c r="G131" s="14"/>
      <c r="H131" s="14"/>
    </row>
    <row r="132" spans="2:8" ht="14.25" customHeight="1">
      <c r="B132" s="61"/>
      <c r="C132" s="111"/>
      <c r="D132" s="111"/>
      <c r="F132" s="14"/>
      <c r="G132" s="14"/>
      <c r="H132" s="14"/>
    </row>
    <row r="133" spans="2:8" ht="14.25" customHeight="1">
      <c r="B133" s="61"/>
      <c r="C133" s="111"/>
      <c r="D133" s="111"/>
      <c r="F133" s="14"/>
      <c r="G133" s="14"/>
      <c r="H133" s="14"/>
    </row>
    <row r="134" spans="2:8" ht="14.25" customHeight="1">
      <c r="B134" s="61"/>
      <c r="C134" s="111"/>
      <c r="D134" s="111"/>
      <c r="F134" s="14"/>
      <c r="G134" s="14"/>
      <c r="H134" s="14"/>
    </row>
    <row r="135" spans="2:8" ht="14.25" customHeight="1">
      <c r="B135" s="61"/>
      <c r="C135" s="111"/>
      <c r="D135" s="111"/>
      <c r="F135" s="14"/>
      <c r="G135" s="14"/>
      <c r="H135" s="14"/>
    </row>
    <row r="136" spans="2:8" ht="14.25" customHeight="1">
      <c r="B136" s="61"/>
      <c r="C136" s="111"/>
      <c r="D136" s="111"/>
      <c r="F136" s="14"/>
      <c r="G136" s="14"/>
      <c r="H136" s="14"/>
    </row>
    <row r="137" spans="2:8" ht="14.25" customHeight="1">
      <c r="B137" s="61"/>
      <c r="C137" s="111"/>
      <c r="D137" s="111"/>
      <c r="F137" s="14"/>
      <c r="G137" s="14"/>
      <c r="H137" s="14"/>
    </row>
    <row r="138" spans="2:8" ht="14.25" customHeight="1">
      <c r="B138" s="61"/>
      <c r="C138" s="111"/>
      <c r="D138" s="111"/>
      <c r="F138" s="14"/>
      <c r="G138" s="14"/>
      <c r="H138" s="14"/>
    </row>
    <row r="139" spans="2:8" ht="14.25" customHeight="1">
      <c r="B139" s="61"/>
      <c r="C139" s="111"/>
      <c r="D139" s="111"/>
      <c r="F139" s="14"/>
      <c r="G139" s="14"/>
      <c r="H139" s="14"/>
    </row>
    <row r="140" spans="2:8" ht="14.25" customHeight="1">
      <c r="B140" s="61"/>
      <c r="C140" s="111"/>
      <c r="D140" s="111"/>
      <c r="F140" s="14"/>
      <c r="G140" s="14"/>
      <c r="H140" s="14"/>
    </row>
    <row r="141" spans="2:8" ht="14.25" customHeight="1">
      <c r="B141" s="61"/>
      <c r="C141" s="111"/>
      <c r="D141" s="111"/>
      <c r="F141" s="14"/>
      <c r="G141" s="14"/>
      <c r="H141" s="14"/>
    </row>
    <row r="142" spans="2:8" ht="14.25" customHeight="1">
      <c r="B142" s="61"/>
      <c r="C142" s="111"/>
      <c r="D142" s="111"/>
      <c r="F142" s="14"/>
      <c r="G142" s="14"/>
      <c r="H142" s="14"/>
    </row>
    <row r="143" spans="2:8" ht="14.25" customHeight="1">
      <c r="B143" s="61"/>
      <c r="C143" s="111"/>
      <c r="D143" s="111"/>
      <c r="F143" s="14"/>
      <c r="G143" s="14"/>
      <c r="H143" s="14"/>
    </row>
    <row r="144" spans="2:8" ht="14.25" customHeight="1">
      <c r="B144" s="61"/>
      <c r="C144" s="111"/>
      <c r="D144" s="111"/>
      <c r="F144" s="14"/>
      <c r="G144" s="14"/>
      <c r="H144" s="14"/>
    </row>
    <row r="145" spans="2:8" ht="14.25" customHeight="1">
      <c r="B145" s="61"/>
      <c r="C145" s="111"/>
      <c r="D145" s="111"/>
      <c r="F145" s="14"/>
      <c r="G145" s="14"/>
      <c r="H145" s="14"/>
    </row>
    <row r="146" spans="2:8" ht="14.25" customHeight="1">
      <c r="B146" s="61"/>
      <c r="C146" s="111"/>
      <c r="D146" s="111"/>
      <c r="F146" s="14"/>
      <c r="G146" s="14"/>
      <c r="H146" s="14"/>
    </row>
    <row r="147" spans="2:8" ht="14.25" customHeight="1">
      <c r="B147" s="61"/>
      <c r="C147" s="111"/>
      <c r="D147" s="111"/>
      <c r="F147" s="14"/>
      <c r="G147" s="14"/>
      <c r="H147" s="14"/>
    </row>
    <row r="148" spans="2:8" ht="14.25" customHeight="1">
      <c r="B148" s="61"/>
      <c r="C148" s="111"/>
      <c r="D148" s="111"/>
      <c r="F148" s="14"/>
      <c r="G148" s="14"/>
      <c r="H148" s="14"/>
    </row>
    <row r="149" spans="2:8" ht="14.25" customHeight="1">
      <c r="B149" s="61"/>
      <c r="C149" s="111"/>
      <c r="D149" s="111"/>
      <c r="F149" s="14"/>
      <c r="G149" s="14"/>
      <c r="H149" s="14"/>
    </row>
    <row r="150" spans="2:8" ht="14.25" customHeight="1">
      <c r="B150" s="61"/>
      <c r="C150" s="111"/>
      <c r="D150" s="111"/>
      <c r="F150" s="14"/>
      <c r="G150" s="14"/>
      <c r="H150" s="14"/>
    </row>
    <row r="151" spans="2:8" ht="14.25" customHeight="1">
      <c r="B151" s="61"/>
      <c r="C151" s="111"/>
      <c r="D151" s="111"/>
      <c r="F151" s="14"/>
      <c r="G151" s="14"/>
      <c r="H151" s="14"/>
    </row>
    <row r="152" spans="2:8" ht="14.25" customHeight="1">
      <c r="B152" s="61"/>
      <c r="C152" s="111"/>
      <c r="D152" s="111"/>
      <c r="F152" s="14"/>
      <c r="G152" s="14"/>
      <c r="H152" s="14"/>
    </row>
    <row r="153" spans="2:8" ht="14.25" customHeight="1">
      <c r="B153" s="61"/>
      <c r="C153" s="111"/>
      <c r="D153" s="111"/>
      <c r="F153" s="14"/>
      <c r="G153" s="14"/>
      <c r="H153" s="14"/>
    </row>
    <row r="154" spans="2:8" ht="14.25" customHeight="1">
      <c r="B154" s="61"/>
      <c r="C154" s="111"/>
      <c r="D154" s="111"/>
      <c r="F154" s="14"/>
      <c r="G154" s="14"/>
      <c r="H154" s="14"/>
    </row>
    <row r="155" spans="2:8" ht="14.25" customHeight="1">
      <c r="B155" s="61"/>
      <c r="C155" s="111"/>
      <c r="D155" s="111"/>
      <c r="F155" s="14"/>
      <c r="G155" s="14"/>
      <c r="H155" s="14"/>
    </row>
    <row r="156" spans="2:8" ht="14.25" customHeight="1">
      <c r="B156" s="61"/>
      <c r="C156" s="111"/>
      <c r="D156" s="111"/>
      <c r="F156" s="14"/>
      <c r="G156" s="14"/>
      <c r="H156" s="14"/>
    </row>
    <row r="157" spans="2:8" ht="14.25" customHeight="1">
      <c r="B157" s="61"/>
      <c r="C157" s="111"/>
      <c r="D157" s="111"/>
      <c r="F157" s="14"/>
      <c r="G157" s="14"/>
      <c r="H157" s="14"/>
    </row>
    <row r="158" spans="2:8" ht="14.25" customHeight="1">
      <c r="B158" s="61"/>
      <c r="C158" s="111"/>
      <c r="D158" s="111"/>
      <c r="F158" s="14"/>
      <c r="G158" s="14"/>
      <c r="H158" s="14"/>
    </row>
    <row r="159" spans="2:8" ht="14.25" customHeight="1">
      <c r="B159" s="61"/>
      <c r="C159" s="111"/>
      <c r="D159" s="111"/>
      <c r="F159" s="14"/>
      <c r="G159" s="14"/>
      <c r="H159" s="14"/>
    </row>
    <row r="160" spans="2:8" ht="14.25" customHeight="1">
      <c r="B160" s="61"/>
      <c r="C160" s="111"/>
      <c r="D160" s="111"/>
      <c r="F160" s="14"/>
      <c r="G160" s="14"/>
      <c r="H160" s="14"/>
    </row>
    <row r="161" spans="2:8" ht="14.25" customHeight="1">
      <c r="B161" s="61"/>
      <c r="C161" s="111"/>
      <c r="D161" s="111"/>
      <c r="F161" s="14"/>
      <c r="G161" s="14"/>
      <c r="H161" s="14"/>
    </row>
    <row r="162" spans="2:8" ht="14.25" customHeight="1">
      <c r="B162" s="61"/>
      <c r="C162" s="111"/>
      <c r="D162" s="111"/>
      <c r="F162" s="14"/>
      <c r="G162" s="14"/>
      <c r="H162" s="14"/>
    </row>
    <row r="163" spans="2:8" ht="14.25" customHeight="1">
      <c r="B163" s="61"/>
      <c r="C163" s="111"/>
      <c r="D163" s="111"/>
      <c r="F163" s="14"/>
      <c r="G163" s="14"/>
      <c r="H163" s="14"/>
    </row>
    <row r="164" spans="2:8" ht="14.25" customHeight="1">
      <c r="B164" s="61"/>
      <c r="C164" s="111"/>
      <c r="D164" s="111"/>
      <c r="F164" s="14"/>
      <c r="G164" s="14"/>
      <c r="H164" s="14"/>
    </row>
    <row r="165" spans="2:8" ht="14.25" customHeight="1">
      <c r="B165" s="61"/>
      <c r="C165" s="111"/>
      <c r="D165" s="111"/>
      <c r="F165" s="14"/>
      <c r="G165" s="14"/>
      <c r="H165" s="14"/>
    </row>
    <row r="166" spans="2:8" ht="14.25" customHeight="1">
      <c r="B166" s="61"/>
      <c r="C166" s="111"/>
      <c r="D166" s="111"/>
      <c r="F166" s="14"/>
      <c r="G166" s="14"/>
      <c r="H166" s="14"/>
    </row>
    <row r="167" spans="2:8" ht="14.25" customHeight="1">
      <c r="B167" s="61"/>
      <c r="C167" s="111"/>
      <c r="D167" s="111"/>
      <c r="F167" s="14"/>
      <c r="G167" s="14"/>
      <c r="H167" s="14"/>
    </row>
    <row r="168" spans="2:8" ht="14.25" customHeight="1">
      <c r="B168" s="61"/>
      <c r="C168" s="111"/>
      <c r="D168" s="111"/>
      <c r="F168" s="14"/>
      <c r="G168" s="14"/>
      <c r="H168" s="14"/>
    </row>
    <row r="169" spans="2:8" ht="14.25" customHeight="1">
      <c r="B169" s="61"/>
      <c r="C169" s="111"/>
      <c r="D169" s="111"/>
      <c r="F169" s="14"/>
      <c r="G169" s="14"/>
      <c r="H169" s="14"/>
    </row>
    <row r="170" spans="2:8" ht="14.25" customHeight="1">
      <c r="B170" s="61"/>
      <c r="C170" s="111"/>
      <c r="D170" s="111"/>
      <c r="F170" s="14"/>
      <c r="G170" s="14"/>
      <c r="H170" s="14"/>
    </row>
    <row r="171" spans="2:8" ht="14.25" customHeight="1">
      <c r="B171" s="61"/>
      <c r="C171" s="111"/>
      <c r="D171" s="111"/>
      <c r="F171" s="14"/>
      <c r="G171" s="14"/>
      <c r="H171" s="14"/>
    </row>
    <row r="172" spans="2:8" ht="14.25" customHeight="1">
      <c r="B172" s="61"/>
      <c r="C172" s="111"/>
      <c r="D172" s="111"/>
      <c r="F172" s="14"/>
      <c r="G172" s="14"/>
      <c r="H172" s="14"/>
    </row>
    <row r="173" spans="2:8" ht="14.25" customHeight="1">
      <c r="B173" s="61"/>
      <c r="C173" s="111"/>
      <c r="D173" s="111"/>
      <c r="F173" s="14"/>
      <c r="G173" s="14"/>
      <c r="H173" s="14"/>
    </row>
    <row r="174" spans="2:8" ht="14.25" customHeight="1">
      <c r="B174" s="61"/>
      <c r="C174" s="111"/>
      <c r="D174" s="111"/>
      <c r="F174" s="14"/>
      <c r="G174" s="14"/>
      <c r="H174" s="14"/>
    </row>
    <row r="175" spans="2:8" ht="14.25" customHeight="1">
      <c r="B175" s="61"/>
      <c r="C175" s="111"/>
      <c r="D175" s="111"/>
      <c r="F175" s="14"/>
      <c r="G175" s="14"/>
      <c r="H175" s="14"/>
    </row>
    <row r="176" spans="2:8" ht="14.25" customHeight="1">
      <c r="B176" s="61"/>
      <c r="C176" s="111"/>
      <c r="D176" s="111"/>
      <c r="F176" s="14"/>
      <c r="G176" s="14"/>
      <c r="H176" s="14"/>
    </row>
    <row r="177" spans="2:8" ht="14.25" customHeight="1">
      <c r="B177" s="61"/>
      <c r="C177" s="111"/>
      <c r="D177" s="111"/>
      <c r="F177" s="14"/>
      <c r="G177" s="14"/>
      <c r="H177" s="14"/>
    </row>
    <row r="178" spans="2:8" ht="14.25" customHeight="1">
      <c r="B178" s="61"/>
      <c r="C178" s="111"/>
      <c r="D178" s="111"/>
      <c r="F178" s="14"/>
      <c r="G178" s="14"/>
      <c r="H178" s="14"/>
    </row>
    <row r="179" spans="2:8" ht="14.25" customHeight="1">
      <c r="B179" s="61"/>
      <c r="C179" s="111"/>
      <c r="D179" s="111"/>
      <c r="F179" s="14"/>
      <c r="G179" s="14"/>
      <c r="H179" s="14"/>
    </row>
    <row r="180" spans="2:8" ht="14.25" customHeight="1">
      <c r="B180" s="61"/>
      <c r="C180" s="111"/>
      <c r="D180" s="111"/>
      <c r="F180" s="14"/>
      <c r="G180" s="14"/>
      <c r="H180" s="14"/>
    </row>
    <row r="181" spans="2:8" ht="14.25" customHeight="1">
      <c r="B181" s="61"/>
      <c r="C181" s="111"/>
      <c r="D181" s="111"/>
      <c r="F181" s="14"/>
      <c r="G181" s="14"/>
      <c r="H181" s="14"/>
    </row>
    <row r="182" spans="2:8" ht="14.25" customHeight="1">
      <c r="B182" s="61"/>
      <c r="C182" s="111"/>
      <c r="D182" s="111"/>
      <c r="F182" s="14"/>
      <c r="G182" s="14"/>
      <c r="H182" s="14"/>
    </row>
    <row r="183" spans="2:8" ht="14.25" customHeight="1">
      <c r="B183" s="61"/>
      <c r="C183" s="111"/>
      <c r="D183" s="111"/>
      <c r="F183" s="14"/>
      <c r="G183" s="14"/>
      <c r="H183" s="14"/>
    </row>
    <row r="184" spans="2:8" ht="14.25" customHeight="1">
      <c r="B184" s="61"/>
      <c r="C184" s="111"/>
      <c r="D184" s="111"/>
      <c r="F184" s="14"/>
      <c r="G184" s="14"/>
      <c r="H184" s="14"/>
    </row>
    <row r="185" spans="2:8" ht="14.25" customHeight="1">
      <c r="B185" s="61"/>
      <c r="C185" s="111"/>
      <c r="D185" s="111"/>
      <c r="F185" s="14"/>
      <c r="G185" s="14"/>
      <c r="H185" s="14"/>
    </row>
    <row r="186" spans="2:8" ht="14.25" customHeight="1">
      <c r="B186" s="61"/>
      <c r="C186" s="111"/>
      <c r="D186" s="111"/>
      <c r="F186" s="14"/>
      <c r="G186" s="14"/>
      <c r="H186" s="14"/>
    </row>
    <row r="187" spans="2:8" ht="14.25" customHeight="1">
      <c r="B187" s="61"/>
      <c r="C187" s="111"/>
      <c r="D187" s="111"/>
      <c r="F187" s="14"/>
      <c r="G187" s="14"/>
      <c r="H187" s="14"/>
    </row>
    <row r="188" spans="2:8" ht="14.25" customHeight="1">
      <c r="B188" s="61"/>
      <c r="C188" s="111"/>
      <c r="D188" s="111"/>
      <c r="F188" s="14"/>
      <c r="G188" s="14"/>
      <c r="H188" s="14"/>
    </row>
    <row r="189" spans="2:8" ht="14.25" customHeight="1">
      <c r="B189" s="61"/>
      <c r="C189" s="111"/>
      <c r="D189" s="111"/>
      <c r="F189" s="14"/>
      <c r="G189" s="14"/>
      <c r="H189" s="14"/>
    </row>
    <row r="190" spans="2:8" ht="14.25" customHeight="1">
      <c r="B190" s="61"/>
      <c r="C190" s="111"/>
      <c r="D190" s="111"/>
      <c r="F190" s="14"/>
      <c r="G190" s="14"/>
      <c r="H190" s="14"/>
    </row>
    <row r="191" spans="2:8" ht="14.25" customHeight="1">
      <c r="B191" s="61"/>
      <c r="C191" s="111"/>
      <c r="D191" s="111"/>
      <c r="F191" s="14"/>
      <c r="G191" s="14"/>
      <c r="H191" s="14"/>
    </row>
    <row r="192" spans="2:8" ht="14.25" customHeight="1">
      <c r="B192" s="61"/>
      <c r="C192" s="111"/>
      <c r="D192" s="111"/>
      <c r="F192" s="14"/>
      <c r="G192" s="14"/>
      <c r="H192" s="14"/>
    </row>
    <row r="193" spans="2:8" ht="14.25" customHeight="1">
      <c r="B193" s="61"/>
      <c r="C193" s="111"/>
      <c r="D193" s="111"/>
      <c r="F193" s="14"/>
      <c r="G193" s="14"/>
      <c r="H193" s="14"/>
    </row>
    <row r="194" spans="2:8" ht="14.25" customHeight="1">
      <c r="B194" s="61"/>
      <c r="C194" s="111"/>
      <c r="D194" s="111"/>
      <c r="F194" s="14"/>
      <c r="G194" s="14"/>
      <c r="H194" s="14"/>
    </row>
    <row r="195" spans="2:8" ht="14.25" customHeight="1">
      <c r="B195" s="61"/>
      <c r="C195" s="111"/>
      <c r="D195" s="111"/>
      <c r="F195" s="14"/>
      <c r="G195" s="14"/>
      <c r="H195" s="14"/>
    </row>
    <row r="196" spans="2:8" ht="14.25" customHeight="1">
      <c r="B196" s="61"/>
      <c r="C196" s="111"/>
      <c r="D196" s="111"/>
      <c r="F196" s="14"/>
      <c r="G196" s="14"/>
      <c r="H196" s="14"/>
    </row>
    <row r="197" spans="2:8" ht="14.25" customHeight="1">
      <c r="B197" s="61"/>
      <c r="C197" s="111"/>
      <c r="D197" s="111"/>
      <c r="F197" s="14"/>
      <c r="G197" s="14"/>
      <c r="H197" s="14"/>
    </row>
    <row r="198" spans="2:8" ht="14.25" customHeight="1">
      <c r="B198" s="61"/>
      <c r="C198" s="111"/>
      <c r="D198" s="111"/>
      <c r="F198" s="14"/>
      <c r="G198" s="14"/>
      <c r="H198" s="14"/>
    </row>
    <row r="199" spans="2:8" ht="14.25" customHeight="1">
      <c r="B199" s="61"/>
      <c r="C199" s="111"/>
      <c r="D199" s="111"/>
      <c r="F199" s="14"/>
      <c r="G199" s="14"/>
      <c r="H199" s="14"/>
    </row>
    <row r="200" spans="2:8" ht="14.25" customHeight="1">
      <c r="B200" s="61"/>
      <c r="C200" s="111"/>
      <c r="D200" s="111"/>
      <c r="F200" s="14"/>
      <c r="G200" s="14"/>
      <c r="H200" s="14"/>
    </row>
    <row r="201" spans="2:8" ht="14.25" customHeight="1">
      <c r="B201" s="61"/>
      <c r="C201" s="111"/>
      <c r="D201" s="111"/>
      <c r="F201" s="14"/>
      <c r="G201" s="14"/>
      <c r="H201" s="14"/>
    </row>
    <row r="202" spans="2:8" ht="14.25" customHeight="1">
      <c r="B202" s="61"/>
      <c r="C202" s="111"/>
      <c r="D202" s="111"/>
      <c r="F202" s="14"/>
      <c r="G202" s="14"/>
      <c r="H202" s="14"/>
    </row>
    <row r="203" spans="2:8" ht="14.25" customHeight="1">
      <c r="B203" s="61"/>
      <c r="C203" s="111"/>
      <c r="D203" s="111"/>
      <c r="F203" s="14"/>
      <c r="G203" s="14"/>
      <c r="H203" s="14"/>
    </row>
    <row r="204" spans="2:8" ht="14.25" customHeight="1">
      <c r="B204" s="61"/>
      <c r="C204" s="111"/>
      <c r="D204" s="111"/>
      <c r="F204" s="14"/>
      <c r="G204" s="14"/>
      <c r="H204" s="14"/>
    </row>
    <row r="205" spans="2:8" ht="14.25" customHeight="1">
      <c r="B205" s="61"/>
      <c r="C205" s="111"/>
      <c r="D205" s="111"/>
      <c r="F205" s="14"/>
      <c r="G205" s="14"/>
      <c r="H205" s="14"/>
    </row>
    <row r="206" spans="2:8" ht="14.25" customHeight="1">
      <c r="B206" s="61"/>
      <c r="C206" s="111"/>
      <c r="D206" s="111"/>
      <c r="F206" s="14"/>
      <c r="G206" s="14"/>
      <c r="H206" s="14"/>
    </row>
    <row r="207" spans="2:8" ht="14.25" customHeight="1">
      <c r="B207" s="61"/>
      <c r="C207" s="111"/>
      <c r="D207" s="111"/>
      <c r="F207" s="14"/>
      <c r="G207" s="14"/>
      <c r="H207" s="14"/>
    </row>
    <row r="208" spans="2:8" ht="14.25" customHeight="1">
      <c r="B208" s="61"/>
      <c r="C208" s="111"/>
      <c r="D208" s="111"/>
      <c r="F208" s="14"/>
      <c r="G208" s="14"/>
      <c r="H208" s="14"/>
    </row>
    <row r="209" spans="2:8" ht="14.25" customHeight="1">
      <c r="B209" s="61"/>
      <c r="C209" s="111"/>
      <c r="D209" s="111"/>
      <c r="F209" s="14"/>
      <c r="G209" s="14"/>
      <c r="H209" s="14"/>
    </row>
    <row r="210" spans="2:8" ht="14.25" customHeight="1">
      <c r="B210" s="61"/>
      <c r="C210" s="111"/>
      <c r="D210" s="111"/>
      <c r="F210" s="14"/>
      <c r="G210" s="14"/>
      <c r="H210" s="14"/>
    </row>
    <row r="211" spans="2:8" ht="14.25" customHeight="1">
      <c r="B211" s="61"/>
      <c r="C211" s="111"/>
      <c r="D211" s="111"/>
      <c r="F211" s="14"/>
      <c r="G211" s="14"/>
      <c r="H211" s="14"/>
    </row>
    <row r="212" spans="2:8" ht="14.25" customHeight="1">
      <c r="B212" s="61"/>
      <c r="C212" s="111"/>
      <c r="D212" s="111"/>
      <c r="F212" s="14"/>
      <c r="G212" s="14"/>
      <c r="H212" s="14"/>
    </row>
    <row r="213" spans="2:8" ht="14.25" customHeight="1">
      <c r="B213" s="61"/>
      <c r="C213" s="111"/>
      <c r="D213" s="111"/>
      <c r="F213" s="14"/>
      <c r="G213" s="14"/>
      <c r="H213" s="14"/>
    </row>
    <row r="214" spans="2:8" ht="14.25" customHeight="1">
      <c r="B214" s="61"/>
      <c r="C214" s="111"/>
      <c r="D214" s="111"/>
      <c r="F214" s="14"/>
      <c r="G214" s="14"/>
      <c r="H214" s="14"/>
    </row>
    <row r="215" spans="2:8" ht="14.25" customHeight="1">
      <c r="B215" s="61"/>
      <c r="C215" s="111"/>
      <c r="D215" s="111"/>
      <c r="F215" s="14"/>
      <c r="G215" s="14"/>
      <c r="H215" s="14"/>
    </row>
    <row r="216" spans="2:8" ht="14.25" customHeight="1">
      <c r="B216" s="61"/>
      <c r="C216" s="111"/>
      <c r="D216" s="111"/>
      <c r="F216" s="14"/>
      <c r="G216" s="14"/>
      <c r="H216" s="14"/>
    </row>
    <row r="217" spans="2:8" ht="14.25" customHeight="1">
      <c r="B217" s="61"/>
      <c r="C217" s="111"/>
      <c r="D217" s="111"/>
      <c r="F217" s="14"/>
      <c r="G217" s="14"/>
      <c r="H217" s="14"/>
    </row>
    <row r="218" spans="2:8" ht="14.25" customHeight="1">
      <c r="B218" s="61"/>
      <c r="C218" s="111"/>
      <c r="D218" s="111"/>
      <c r="F218" s="14"/>
      <c r="G218" s="14"/>
      <c r="H218" s="14"/>
    </row>
    <row r="219" spans="2:8" ht="14.25" customHeight="1">
      <c r="B219" s="61"/>
      <c r="C219" s="111"/>
      <c r="D219" s="111"/>
      <c r="F219" s="14"/>
      <c r="G219" s="14"/>
      <c r="H219" s="14"/>
    </row>
    <row r="220" spans="2:8" ht="14.25" customHeight="1">
      <c r="B220" s="61"/>
      <c r="C220" s="111"/>
      <c r="D220" s="111"/>
      <c r="F220" s="14"/>
      <c r="G220" s="14"/>
      <c r="H220" s="14"/>
    </row>
    <row r="221" spans="2:8" ht="15.75" customHeight="1">
      <c r="B221" s="61"/>
      <c r="F221" s="14"/>
      <c r="G221" s="14"/>
      <c r="H221" s="14"/>
    </row>
    <row r="222" spans="2:8" ht="15.75" customHeight="1">
      <c r="B222" s="61"/>
      <c r="F222" s="14"/>
      <c r="G222" s="14"/>
      <c r="H222" s="14"/>
    </row>
    <row r="223" spans="2:8" ht="15.75" customHeight="1">
      <c r="B223" s="61"/>
      <c r="F223" s="14"/>
      <c r="G223" s="14"/>
      <c r="H223" s="14"/>
    </row>
    <row r="224" spans="2:8" ht="15.75" customHeight="1">
      <c r="B224" s="61"/>
      <c r="F224" s="14"/>
      <c r="G224" s="14"/>
      <c r="H224" s="14"/>
    </row>
    <row r="225" spans="2:8" ht="15.75" customHeight="1">
      <c r="B225" s="61"/>
      <c r="F225" s="14"/>
      <c r="G225" s="14"/>
      <c r="H225" s="14"/>
    </row>
    <row r="226" spans="2:8" ht="15.75" customHeight="1">
      <c r="B226" s="61"/>
      <c r="F226" s="14"/>
      <c r="G226" s="14"/>
      <c r="H226" s="14"/>
    </row>
    <row r="227" spans="2:8" ht="15.75" customHeight="1">
      <c r="B227" s="61"/>
      <c r="F227" s="14"/>
      <c r="G227" s="14"/>
      <c r="H227" s="14"/>
    </row>
    <row r="228" spans="2:8" ht="15.75" customHeight="1">
      <c r="B228" s="61"/>
      <c r="F228" s="14"/>
      <c r="G228" s="14"/>
      <c r="H228" s="14"/>
    </row>
    <row r="229" spans="2:8" ht="15.75" customHeight="1">
      <c r="B229" s="61"/>
      <c r="F229" s="14"/>
      <c r="G229" s="14"/>
      <c r="H229" s="14"/>
    </row>
    <row r="230" spans="2:8" ht="15.75" customHeight="1">
      <c r="B230" s="61"/>
      <c r="F230" s="14"/>
      <c r="G230" s="14"/>
      <c r="H230" s="14"/>
    </row>
    <row r="231" spans="2:8" ht="15.75" customHeight="1">
      <c r="B231" s="61"/>
      <c r="F231" s="14"/>
      <c r="G231" s="14"/>
      <c r="H231" s="14"/>
    </row>
    <row r="232" spans="2:8" ht="15.75" customHeight="1">
      <c r="B232" s="61"/>
      <c r="F232" s="14"/>
      <c r="G232" s="14"/>
      <c r="H232" s="14"/>
    </row>
    <row r="233" spans="2:8" ht="15.75" customHeight="1">
      <c r="B233" s="61"/>
      <c r="F233" s="14"/>
      <c r="G233" s="14"/>
      <c r="H233" s="14"/>
    </row>
    <row r="234" spans="2:8" ht="15.75" customHeight="1">
      <c r="B234" s="61"/>
      <c r="F234" s="14"/>
      <c r="G234" s="14"/>
      <c r="H234" s="14"/>
    </row>
    <row r="235" spans="2:8" ht="15.75" customHeight="1">
      <c r="B235" s="61"/>
      <c r="F235" s="14"/>
      <c r="G235" s="14"/>
      <c r="H235" s="14"/>
    </row>
    <row r="236" spans="2:8" ht="15.75" customHeight="1">
      <c r="B236" s="61"/>
      <c r="F236" s="14"/>
      <c r="G236" s="14"/>
      <c r="H236" s="14"/>
    </row>
    <row r="237" spans="2:8" ht="15.75" customHeight="1">
      <c r="B237" s="61"/>
      <c r="F237" s="14"/>
      <c r="G237" s="14"/>
      <c r="H237" s="14"/>
    </row>
    <row r="238" spans="2:8" ht="15.75" customHeight="1">
      <c r="B238" s="61"/>
      <c r="F238" s="14"/>
      <c r="G238" s="14"/>
      <c r="H238" s="14"/>
    </row>
    <row r="239" spans="2:8" ht="15.75" customHeight="1">
      <c r="B239" s="61"/>
      <c r="F239" s="14"/>
      <c r="G239" s="14"/>
      <c r="H239" s="14"/>
    </row>
    <row r="240" spans="2:8" ht="15.75" customHeight="1">
      <c r="B240" s="61"/>
      <c r="F240" s="14"/>
      <c r="G240" s="14"/>
      <c r="H240" s="14"/>
    </row>
    <row r="241" spans="2:8" ht="15.75" customHeight="1">
      <c r="B241" s="61"/>
      <c r="F241" s="14"/>
      <c r="G241" s="14"/>
      <c r="H241" s="14"/>
    </row>
    <row r="242" spans="2:8" ht="15.75" customHeight="1">
      <c r="B242" s="61"/>
      <c r="F242" s="14"/>
      <c r="G242" s="14"/>
      <c r="H242" s="14"/>
    </row>
    <row r="243" spans="2:8" ht="15.75" customHeight="1">
      <c r="B243" s="61"/>
      <c r="F243" s="14"/>
      <c r="G243" s="14"/>
      <c r="H243" s="14"/>
    </row>
    <row r="244" spans="2:8" ht="15.75" customHeight="1">
      <c r="B244" s="61"/>
      <c r="F244" s="14"/>
      <c r="G244" s="14"/>
      <c r="H244" s="14"/>
    </row>
    <row r="245" spans="2:8" ht="15.75" customHeight="1">
      <c r="B245" s="61"/>
      <c r="F245" s="14"/>
      <c r="G245" s="14"/>
      <c r="H245" s="14"/>
    </row>
    <row r="246" spans="2:8" ht="15.75" customHeight="1">
      <c r="B246" s="61"/>
      <c r="F246" s="14"/>
      <c r="G246" s="14"/>
      <c r="H246" s="14"/>
    </row>
    <row r="247" spans="2:8" ht="15.75" customHeight="1">
      <c r="B247" s="61"/>
      <c r="F247" s="14"/>
      <c r="G247" s="14"/>
      <c r="H247" s="14"/>
    </row>
    <row r="248" spans="2:8" ht="15.75" customHeight="1">
      <c r="B248" s="61"/>
      <c r="F248" s="14"/>
      <c r="G248" s="14"/>
      <c r="H248" s="14"/>
    </row>
    <row r="249" spans="2:8" ht="15.75" customHeight="1">
      <c r="B249" s="61"/>
      <c r="F249" s="14"/>
      <c r="G249" s="14"/>
      <c r="H249" s="14"/>
    </row>
    <row r="250" spans="2:8" ht="15.75" customHeight="1">
      <c r="B250" s="61"/>
      <c r="F250" s="14"/>
      <c r="G250" s="14"/>
      <c r="H250" s="14"/>
    </row>
    <row r="251" spans="2:8" ht="15.75" customHeight="1">
      <c r="B251" s="61"/>
      <c r="F251" s="14"/>
      <c r="G251" s="14"/>
      <c r="H251" s="14"/>
    </row>
    <row r="252" spans="2:8" ht="15.75" customHeight="1">
      <c r="B252" s="61"/>
      <c r="F252" s="14"/>
      <c r="G252" s="14"/>
      <c r="H252" s="14"/>
    </row>
    <row r="253" spans="2:8" ht="15.75" customHeight="1">
      <c r="B253" s="61"/>
      <c r="F253" s="14"/>
      <c r="G253" s="14"/>
      <c r="H253" s="14"/>
    </row>
    <row r="254" spans="2:8" ht="15.75" customHeight="1">
      <c r="B254" s="61"/>
      <c r="F254" s="14"/>
      <c r="G254" s="14"/>
      <c r="H254" s="14"/>
    </row>
    <row r="255" spans="2:8" ht="15.75" customHeight="1">
      <c r="B255" s="61"/>
      <c r="F255" s="14"/>
      <c r="G255" s="14"/>
      <c r="H255" s="14"/>
    </row>
    <row r="256" spans="2:8" ht="15.75" customHeight="1">
      <c r="B256" s="61"/>
      <c r="F256" s="14"/>
      <c r="G256" s="14"/>
      <c r="H256" s="14"/>
    </row>
    <row r="257" spans="2:8" ht="15.75" customHeight="1">
      <c r="B257" s="61"/>
      <c r="F257" s="14"/>
      <c r="G257" s="14"/>
      <c r="H257" s="14"/>
    </row>
    <row r="258" spans="2:8" ht="15.75" customHeight="1">
      <c r="B258" s="61"/>
      <c r="F258" s="14"/>
      <c r="G258" s="14"/>
      <c r="H258" s="14"/>
    </row>
    <row r="259" spans="2:8" ht="15.75" customHeight="1">
      <c r="B259" s="61"/>
      <c r="F259" s="14"/>
      <c r="G259" s="14"/>
      <c r="H259" s="14"/>
    </row>
    <row r="260" spans="2:8" ht="15.75" customHeight="1">
      <c r="B260" s="61"/>
      <c r="F260" s="14"/>
      <c r="G260" s="14"/>
      <c r="H260" s="14"/>
    </row>
    <row r="261" spans="2:8" ht="15.75" customHeight="1">
      <c r="B261" s="61"/>
      <c r="F261" s="14"/>
      <c r="G261" s="14"/>
      <c r="H261" s="14"/>
    </row>
    <row r="262" spans="2:8" ht="15.75" customHeight="1">
      <c r="B262" s="61"/>
      <c r="F262" s="14"/>
      <c r="G262" s="14"/>
      <c r="H262" s="14"/>
    </row>
    <row r="263" spans="2:8" ht="15.75" customHeight="1">
      <c r="B263" s="61"/>
      <c r="F263" s="14"/>
      <c r="G263" s="14"/>
      <c r="H263" s="14"/>
    </row>
    <row r="264" spans="2:8" ht="15.75" customHeight="1">
      <c r="B264" s="61"/>
      <c r="F264" s="14"/>
      <c r="G264" s="14"/>
      <c r="H264" s="14"/>
    </row>
    <row r="265" spans="2:8" ht="15.75" customHeight="1">
      <c r="B265" s="61"/>
      <c r="F265" s="14"/>
      <c r="G265" s="14"/>
      <c r="H265" s="14"/>
    </row>
    <row r="266" spans="2:8" ht="15.75" customHeight="1">
      <c r="B266" s="61"/>
      <c r="F266" s="14"/>
      <c r="G266" s="14"/>
      <c r="H266" s="14"/>
    </row>
    <row r="267" spans="2:8" ht="15.75" customHeight="1">
      <c r="B267" s="61"/>
      <c r="F267" s="14"/>
      <c r="G267" s="14"/>
      <c r="H267" s="14"/>
    </row>
    <row r="268" spans="2:8" ht="15.75" customHeight="1">
      <c r="B268" s="61"/>
      <c r="F268" s="14"/>
      <c r="G268" s="14"/>
      <c r="H268" s="14"/>
    </row>
    <row r="269" spans="2:8" ht="15.75" customHeight="1">
      <c r="B269" s="61"/>
      <c r="F269" s="14"/>
      <c r="G269" s="14"/>
      <c r="H269" s="14"/>
    </row>
    <row r="270" spans="2:8" ht="15.75" customHeight="1">
      <c r="B270" s="61"/>
      <c r="F270" s="14"/>
      <c r="G270" s="14"/>
      <c r="H270" s="14"/>
    </row>
    <row r="271" spans="2:8" ht="15.75" customHeight="1">
      <c r="B271" s="61"/>
      <c r="F271" s="14"/>
      <c r="G271" s="14"/>
      <c r="H271" s="14"/>
    </row>
    <row r="272" spans="2:8" ht="15.75" customHeight="1">
      <c r="B272" s="61"/>
      <c r="F272" s="14"/>
      <c r="G272" s="14"/>
      <c r="H272" s="14"/>
    </row>
    <row r="273" spans="2:8" ht="15.75" customHeight="1">
      <c r="B273" s="61"/>
      <c r="F273" s="14"/>
      <c r="G273" s="14"/>
      <c r="H273" s="14"/>
    </row>
    <row r="274" spans="2:8" ht="15.75" customHeight="1">
      <c r="B274" s="61"/>
      <c r="F274" s="14"/>
      <c r="G274" s="14"/>
      <c r="H274" s="14"/>
    </row>
    <row r="275" spans="2:8" ht="15.75" customHeight="1">
      <c r="B275" s="61"/>
      <c r="F275" s="14"/>
      <c r="G275" s="14"/>
      <c r="H275" s="14"/>
    </row>
    <row r="276" spans="2:8" ht="15.75" customHeight="1">
      <c r="B276" s="61"/>
      <c r="F276" s="14"/>
      <c r="G276" s="14"/>
      <c r="H276" s="14"/>
    </row>
    <row r="277" spans="2:8" ht="15.75" customHeight="1">
      <c r="B277" s="61"/>
      <c r="F277" s="14"/>
      <c r="G277" s="14"/>
      <c r="H277" s="14"/>
    </row>
    <row r="278" spans="2:8" ht="15.75" customHeight="1">
      <c r="B278" s="61"/>
      <c r="F278" s="14"/>
      <c r="G278" s="14"/>
      <c r="H278" s="14"/>
    </row>
    <row r="279" spans="2:8" ht="15.75" customHeight="1">
      <c r="B279" s="61"/>
      <c r="F279" s="14"/>
      <c r="G279" s="14"/>
      <c r="H279" s="14"/>
    </row>
    <row r="280" spans="2:8" ht="15.75" customHeight="1">
      <c r="B280" s="61"/>
      <c r="F280" s="14"/>
      <c r="G280" s="14"/>
      <c r="H280" s="14"/>
    </row>
    <row r="281" spans="2:8" ht="15.75" customHeight="1">
      <c r="B281" s="61"/>
      <c r="F281" s="14"/>
      <c r="G281" s="14"/>
      <c r="H281" s="14"/>
    </row>
    <row r="282" spans="2:8" ht="15.75" customHeight="1">
      <c r="B282" s="61"/>
      <c r="F282" s="14"/>
      <c r="G282" s="14"/>
      <c r="H282" s="14"/>
    </row>
    <row r="283" spans="2:8" ht="15.75" customHeight="1">
      <c r="B283" s="61"/>
      <c r="F283" s="14"/>
      <c r="G283" s="14"/>
      <c r="H283" s="14"/>
    </row>
    <row r="284" spans="2:8" ht="15.75" customHeight="1">
      <c r="B284" s="61"/>
      <c r="F284" s="14"/>
      <c r="G284" s="14"/>
      <c r="H284" s="14"/>
    </row>
    <row r="285" spans="2:8" ht="15.75" customHeight="1">
      <c r="B285" s="61"/>
      <c r="F285" s="14"/>
      <c r="G285" s="14"/>
      <c r="H285" s="14"/>
    </row>
    <row r="286" spans="2:8" ht="15.75" customHeight="1">
      <c r="B286" s="61"/>
      <c r="F286" s="14"/>
      <c r="G286" s="14"/>
      <c r="H286" s="14"/>
    </row>
    <row r="287" spans="2:8" ht="15.75" customHeight="1">
      <c r="B287" s="61"/>
      <c r="F287" s="14"/>
      <c r="G287" s="14"/>
      <c r="H287" s="14"/>
    </row>
    <row r="288" spans="2:8" ht="15.75" customHeight="1">
      <c r="B288" s="61"/>
      <c r="F288" s="14"/>
      <c r="G288" s="14"/>
      <c r="H288" s="14"/>
    </row>
    <row r="289" spans="2:8" ht="15.75" customHeight="1">
      <c r="B289" s="61"/>
      <c r="F289" s="14"/>
      <c r="G289" s="14"/>
      <c r="H289" s="14"/>
    </row>
    <row r="290" spans="2:8" ht="15.75" customHeight="1">
      <c r="B290" s="61"/>
      <c r="F290" s="14"/>
      <c r="G290" s="14"/>
      <c r="H290" s="14"/>
    </row>
    <row r="291" spans="2:8" ht="15.75" customHeight="1">
      <c r="B291" s="61"/>
      <c r="F291" s="14"/>
      <c r="G291" s="14"/>
      <c r="H291" s="14"/>
    </row>
    <row r="292" spans="2:8" ht="15.75" customHeight="1">
      <c r="B292" s="61"/>
      <c r="F292" s="14"/>
      <c r="G292" s="14"/>
      <c r="H292" s="14"/>
    </row>
    <row r="293" spans="2:8" ht="15.75" customHeight="1">
      <c r="B293" s="61"/>
      <c r="F293" s="14"/>
      <c r="G293" s="14"/>
      <c r="H293" s="14"/>
    </row>
    <row r="294" spans="2:8" ht="15.75" customHeight="1">
      <c r="B294" s="61"/>
      <c r="F294" s="14"/>
      <c r="G294" s="14"/>
      <c r="H294" s="14"/>
    </row>
    <row r="295" spans="2:8" ht="15.75" customHeight="1">
      <c r="B295" s="61"/>
      <c r="F295" s="14"/>
      <c r="G295" s="14"/>
      <c r="H295" s="14"/>
    </row>
    <row r="296" spans="2:8" ht="15.75" customHeight="1">
      <c r="B296" s="61"/>
      <c r="F296" s="14"/>
      <c r="G296" s="14"/>
      <c r="H296" s="14"/>
    </row>
    <row r="297" spans="2:8" ht="15.75" customHeight="1">
      <c r="B297" s="61"/>
      <c r="F297" s="14"/>
      <c r="G297" s="14"/>
      <c r="H297" s="14"/>
    </row>
    <row r="298" spans="2:8" ht="15.75" customHeight="1">
      <c r="B298" s="61"/>
      <c r="F298" s="14"/>
      <c r="G298" s="14"/>
      <c r="H298" s="14"/>
    </row>
    <row r="299" spans="2:8" ht="15.75" customHeight="1">
      <c r="B299" s="61"/>
      <c r="F299" s="14"/>
      <c r="G299" s="14"/>
      <c r="H299" s="14"/>
    </row>
    <row r="300" spans="2:8" ht="15.75" customHeight="1">
      <c r="B300" s="61"/>
      <c r="F300" s="14"/>
      <c r="G300" s="14"/>
      <c r="H300" s="14"/>
    </row>
    <row r="301" spans="2:8" ht="15.75" customHeight="1">
      <c r="B301" s="61"/>
      <c r="F301" s="14"/>
      <c r="G301" s="14"/>
      <c r="H301" s="14"/>
    </row>
    <row r="302" spans="2:8" ht="15.75" customHeight="1">
      <c r="B302" s="61"/>
      <c r="F302" s="14"/>
      <c r="G302" s="14"/>
      <c r="H302" s="14"/>
    </row>
    <row r="303" spans="2:8" ht="15.75" customHeight="1">
      <c r="B303" s="61"/>
      <c r="F303" s="14"/>
      <c r="G303" s="14"/>
      <c r="H303" s="14"/>
    </row>
    <row r="304" spans="2:8" ht="15.75" customHeight="1">
      <c r="B304" s="61"/>
      <c r="F304" s="14"/>
      <c r="G304" s="14"/>
      <c r="H304" s="14"/>
    </row>
    <row r="305" spans="2:8" ht="15.75" customHeight="1">
      <c r="B305" s="61"/>
      <c r="F305" s="14"/>
      <c r="G305" s="14"/>
      <c r="H305" s="14"/>
    </row>
    <row r="306" spans="2:8" ht="15.75" customHeight="1">
      <c r="B306" s="61"/>
      <c r="F306" s="14"/>
      <c r="G306" s="14"/>
      <c r="H306" s="14"/>
    </row>
    <row r="307" spans="2:8" ht="15.75" customHeight="1">
      <c r="B307" s="61"/>
      <c r="F307" s="14"/>
      <c r="G307" s="14"/>
      <c r="H307" s="14"/>
    </row>
    <row r="308" spans="2:8" ht="15.75" customHeight="1">
      <c r="B308" s="61"/>
      <c r="F308" s="14"/>
      <c r="G308" s="14"/>
      <c r="H308" s="14"/>
    </row>
    <row r="309" spans="2:8" ht="15.75" customHeight="1">
      <c r="B309" s="61"/>
      <c r="F309" s="14"/>
      <c r="G309" s="14"/>
      <c r="H309" s="14"/>
    </row>
    <row r="310" spans="2:8" ht="15.75" customHeight="1">
      <c r="B310" s="61"/>
      <c r="F310" s="14"/>
      <c r="G310" s="14"/>
      <c r="H310" s="14"/>
    </row>
    <row r="311" spans="2:8" ht="15.75" customHeight="1">
      <c r="B311" s="61"/>
      <c r="F311" s="14"/>
      <c r="G311" s="14"/>
      <c r="H311" s="14"/>
    </row>
    <row r="312" spans="2:8" ht="15.75" customHeight="1">
      <c r="B312" s="61"/>
      <c r="F312" s="14"/>
      <c r="G312" s="14"/>
      <c r="H312" s="14"/>
    </row>
    <row r="313" spans="2:8" ht="15.75" customHeight="1">
      <c r="B313" s="61"/>
      <c r="F313" s="14"/>
      <c r="G313" s="14"/>
      <c r="H313" s="14"/>
    </row>
    <row r="314" spans="2:8" ht="15.75" customHeight="1">
      <c r="B314" s="61"/>
      <c r="F314" s="14"/>
      <c r="G314" s="14"/>
      <c r="H314" s="14"/>
    </row>
    <row r="315" spans="2:8" ht="15.75" customHeight="1">
      <c r="B315" s="61"/>
      <c r="F315" s="14"/>
      <c r="G315" s="14"/>
      <c r="H315" s="14"/>
    </row>
    <row r="316" spans="2:8" ht="15.75" customHeight="1">
      <c r="B316" s="61"/>
      <c r="F316" s="14"/>
      <c r="G316" s="14"/>
      <c r="H316" s="14"/>
    </row>
    <row r="317" spans="2:8" ht="15.75" customHeight="1">
      <c r="B317" s="61"/>
      <c r="F317" s="14"/>
      <c r="G317" s="14"/>
      <c r="H317" s="14"/>
    </row>
    <row r="318" spans="2:8" ht="15.75" customHeight="1">
      <c r="B318" s="61"/>
      <c r="F318" s="14"/>
      <c r="G318" s="14"/>
      <c r="H318" s="14"/>
    </row>
    <row r="319" spans="2:8" ht="15.75" customHeight="1">
      <c r="B319" s="61"/>
      <c r="F319" s="14"/>
      <c r="G319" s="14"/>
      <c r="H319" s="14"/>
    </row>
    <row r="320" spans="2:8" ht="15.75" customHeight="1">
      <c r="B320" s="61"/>
      <c r="F320" s="14"/>
      <c r="G320" s="14"/>
      <c r="H320" s="14"/>
    </row>
    <row r="321" spans="2:8" ht="15.75" customHeight="1">
      <c r="B321" s="61"/>
      <c r="F321" s="14"/>
      <c r="G321" s="14"/>
      <c r="H321" s="14"/>
    </row>
    <row r="322" spans="2:8" ht="15.75" customHeight="1">
      <c r="B322" s="61"/>
      <c r="F322" s="14"/>
      <c r="G322" s="14"/>
      <c r="H322" s="14"/>
    </row>
    <row r="323" spans="2:8" ht="15.75" customHeight="1">
      <c r="B323" s="61"/>
      <c r="F323" s="14"/>
      <c r="G323" s="14"/>
      <c r="H323" s="14"/>
    </row>
    <row r="324" spans="2:8" ht="15.75" customHeight="1">
      <c r="B324" s="61"/>
      <c r="F324" s="14"/>
      <c r="G324" s="14"/>
      <c r="H324" s="14"/>
    </row>
    <row r="325" spans="2:8" ht="15.75" customHeight="1">
      <c r="B325" s="61"/>
      <c r="F325" s="14"/>
      <c r="G325" s="14"/>
      <c r="H325" s="14"/>
    </row>
    <row r="326" spans="2:8" ht="15.75" customHeight="1">
      <c r="B326" s="61"/>
      <c r="F326" s="14"/>
      <c r="G326" s="14"/>
      <c r="H326" s="14"/>
    </row>
    <row r="327" spans="2:8" ht="15.75" customHeight="1">
      <c r="B327" s="61"/>
      <c r="F327" s="14"/>
      <c r="G327" s="14"/>
      <c r="H327" s="14"/>
    </row>
    <row r="328" spans="2:8" ht="15.75" customHeight="1">
      <c r="B328" s="61"/>
      <c r="F328" s="14"/>
      <c r="G328" s="14"/>
      <c r="H328" s="14"/>
    </row>
    <row r="329" spans="2:8" ht="15.75" customHeight="1">
      <c r="B329" s="61"/>
      <c r="F329" s="14"/>
      <c r="G329" s="14"/>
      <c r="H329" s="14"/>
    </row>
    <row r="330" spans="2:8" ht="15.75" customHeight="1">
      <c r="B330" s="61"/>
      <c r="F330" s="14"/>
      <c r="G330" s="14"/>
      <c r="H330" s="14"/>
    </row>
    <row r="331" spans="2:8" ht="15.75" customHeight="1">
      <c r="B331" s="61"/>
      <c r="F331" s="14"/>
      <c r="G331" s="14"/>
      <c r="H331" s="14"/>
    </row>
    <row r="332" spans="2:8" ht="15.75" customHeight="1">
      <c r="B332" s="61"/>
      <c r="F332" s="14"/>
      <c r="G332" s="14"/>
      <c r="H332" s="14"/>
    </row>
    <row r="333" spans="2:8" ht="15.75" customHeight="1">
      <c r="B333" s="61"/>
      <c r="F333" s="14"/>
      <c r="G333" s="14"/>
      <c r="H333" s="14"/>
    </row>
    <row r="334" spans="2:8" ht="15.75" customHeight="1">
      <c r="B334" s="61"/>
      <c r="F334" s="14"/>
      <c r="G334" s="14"/>
      <c r="H334" s="14"/>
    </row>
    <row r="335" spans="2:8" ht="15.75" customHeight="1">
      <c r="B335" s="61"/>
      <c r="F335" s="14"/>
      <c r="G335" s="14"/>
      <c r="H335" s="14"/>
    </row>
    <row r="336" spans="2:8" ht="15.75" customHeight="1">
      <c r="B336" s="61"/>
      <c r="F336" s="14"/>
      <c r="G336" s="14"/>
      <c r="H336" s="14"/>
    </row>
    <row r="337" spans="2:8" ht="15.75" customHeight="1">
      <c r="B337" s="61"/>
      <c r="F337" s="14"/>
      <c r="G337" s="14"/>
      <c r="H337" s="14"/>
    </row>
    <row r="338" spans="2:8" ht="15.75" customHeight="1">
      <c r="B338" s="61"/>
      <c r="F338" s="14"/>
      <c r="G338" s="14"/>
      <c r="H338" s="14"/>
    </row>
    <row r="339" spans="2:8" ht="15.75" customHeight="1">
      <c r="B339" s="61"/>
      <c r="F339" s="14"/>
      <c r="G339" s="14"/>
      <c r="H339" s="14"/>
    </row>
    <row r="340" spans="2:8" ht="15.75" customHeight="1">
      <c r="B340" s="61"/>
      <c r="F340" s="14"/>
      <c r="G340" s="14"/>
      <c r="H340" s="14"/>
    </row>
    <row r="341" spans="2:8" ht="15.75" customHeight="1">
      <c r="B341" s="61"/>
      <c r="F341" s="14"/>
      <c r="G341" s="14"/>
      <c r="H341" s="14"/>
    </row>
    <row r="342" spans="2:8" ht="15.75" customHeight="1">
      <c r="B342" s="61"/>
      <c r="F342" s="14"/>
      <c r="G342" s="14"/>
      <c r="H342" s="14"/>
    </row>
    <row r="343" spans="2:8" ht="15.75" customHeight="1">
      <c r="B343" s="61"/>
      <c r="F343" s="14"/>
      <c r="G343" s="14"/>
      <c r="H343" s="14"/>
    </row>
    <row r="344" spans="2:8" ht="15.75" customHeight="1">
      <c r="B344" s="61"/>
      <c r="F344" s="14"/>
      <c r="G344" s="14"/>
      <c r="H344" s="14"/>
    </row>
    <row r="345" spans="2:8" ht="15.75" customHeight="1">
      <c r="B345" s="61"/>
      <c r="F345" s="14"/>
      <c r="G345" s="14"/>
      <c r="H345" s="14"/>
    </row>
    <row r="346" spans="2:8" ht="15.75" customHeight="1">
      <c r="B346" s="61"/>
      <c r="F346" s="14"/>
      <c r="G346" s="14"/>
      <c r="H346" s="14"/>
    </row>
    <row r="347" spans="2:8" ht="15.75" customHeight="1">
      <c r="B347" s="61"/>
      <c r="F347" s="14"/>
      <c r="G347" s="14"/>
      <c r="H347" s="14"/>
    </row>
    <row r="348" spans="2:8" ht="15.75" customHeight="1">
      <c r="B348" s="61"/>
      <c r="F348" s="14"/>
      <c r="G348" s="14"/>
      <c r="H348" s="14"/>
    </row>
    <row r="349" spans="2:8" ht="15.75" customHeight="1">
      <c r="B349" s="61"/>
      <c r="F349" s="14"/>
      <c r="G349" s="14"/>
      <c r="H349" s="14"/>
    </row>
    <row r="350" spans="2:8" ht="15.75" customHeight="1">
      <c r="B350" s="61"/>
      <c r="F350" s="14"/>
      <c r="G350" s="14"/>
      <c r="H350" s="14"/>
    </row>
    <row r="351" spans="2:8" ht="15.75" customHeight="1">
      <c r="B351" s="61"/>
      <c r="F351" s="14"/>
      <c r="G351" s="14"/>
      <c r="H351" s="14"/>
    </row>
    <row r="352" spans="2:8" ht="15.75" customHeight="1">
      <c r="B352" s="61"/>
      <c r="F352" s="14"/>
      <c r="G352" s="14"/>
      <c r="H352" s="14"/>
    </row>
    <row r="353" spans="2:8" ht="15.75" customHeight="1">
      <c r="B353" s="61"/>
      <c r="F353" s="14"/>
      <c r="G353" s="14"/>
      <c r="H353" s="14"/>
    </row>
    <row r="354" spans="2:8" ht="15.75" customHeight="1">
      <c r="B354" s="61"/>
      <c r="F354" s="14"/>
      <c r="G354" s="14"/>
      <c r="H354" s="14"/>
    </row>
    <row r="355" spans="2:8" ht="15.75" customHeight="1">
      <c r="B355" s="61"/>
      <c r="F355" s="14"/>
      <c r="G355" s="14"/>
      <c r="H355" s="14"/>
    </row>
    <row r="356" spans="2:8" ht="15.75" customHeight="1">
      <c r="B356" s="61"/>
      <c r="F356" s="14"/>
      <c r="G356" s="14"/>
      <c r="H356" s="14"/>
    </row>
    <row r="357" spans="2:8" ht="15.75" customHeight="1">
      <c r="B357" s="61"/>
      <c r="F357" s="14"/>
      <c r="G357" s="14"/>
      <c r="H357" s="14"/>
    </row>
    <row r="358" spans="2:8" ht="15.75" customHeight="1">
      <c r="B358" s="61"/>
      <c r="F358" s="14"/>
      <c r="G358" s="14"/>
      <c r="H358" s="14"/>
    </row>
    <row r="359" spans="2:8" ht="15.75" customHeight="1">
      <c r="B359" s="61"/>
      <c r="F359" s="14"/>
      <c r="G359" s="14"/>
      <c r="H359" s="14"/>
    </row>
    <row r="360" spans="2:8" ht="15.75" customHeight="1">
      <c r="B360" s="61"/>
      <c r="F360" s="14"/>
      <c r="G360" s="14"/>
      <c r="H360" s="14"/>
    </row>
    <row r="361" spans="2:8" ht="15.75" customHeight="1">
      <c r="B361" s="61"/>
      <c r="F361" s="14"/>
      <c r="G361" s="14"/>
      <c r="H361" s="14"/>
    </row>
    <row r="362" spans="2:8" ht="15.75" customHeight="1">
      <c r="B362" s="61"/>
      <c r="F362" s="14"/>
      <c r="G362" s="14"/>
      <c r="H362" s="14"/>
    </row>
    <row r="363" spans="2:8" ht="15.75" customHeight="1">
      <c r="B363" s="61"/>
      <c r="F363" s="14"/>
      <c r="G363" s="14"/>
      <c r="H363" s="14"/>
    </row>
    <row r="364" spans="2:8" ht="15.75" customHeight="1">
      <c r="B364" s="61"/>
      <c r="F364" s="14"/>
      <c r="G364" s="14"/>
      <c r="H364" s="14"/>
    </row>
    <row r="365" spans="2:8" ht="15.75" customHeight="1">
      <c r="B365" s="61"/>
      <c r="F365" s="14"/>
      <c r="G365" s="14"/>
      <c r="H365" s="14"/>
    </row>
    <row r="366" spans="2:8" ht="15.75" customHeight="1">
      <c r="B366" s="61"/>
      <c r="F366" s="14"/>
      <c r="G366" s="14"/>
      <c r="H366" s="14"/>
    </row>
    <row r="367" spans="2:8" ht="15.75" customHeight="1">
      <c r="B367" s="61"/>
      <c r="F367" s="14"/>
      <c r="G367" s="14"/>
      <c r="H367" s="14"/>
    </row>
    <row r="368" spans="2:8" ht="15.75" customHeight="1">
      <c r="B368" s="61"/>
      <c r="F368" s="14"/>
      <c r="G368" s="14"/>
      <c r="H368" s="14"/>
    </row>
    <row r="369" spans="2:8" ht="15.75" customHeight="1">
      <c r="B369" s="61"/>
      <c r="F369" s="14"/>
      <c r="G369" s="14"/>
      <c r="H369" s="14"/>
    </row>
    <row r="370" spans="2:8" ht="15.75" customHeight="1">
      <c r="B370" s="61"/>
      <c r="F370" s="14"/>
      <c r="G370" s="14"/>
      <c r="H370" s="14"/>
    </row>
    <row r="371" spans="2:8" ht="15.75" customHeight="1">
      <c r="B371" s="61"/>
      <c r="F371" s="14"/>
      <c r="G371" s="14"/>
      <c r="H371" s="14"/>
    </row>
    <row r="372" spans="2:8" ht="15.75" customHeight="1">
      <c r="B372" s="61"/>
      <c r="F372" s="14"/>
      <c r="G372" s="14"/>
      <c r="H372" s="14"/>
    </row>
    <row r="373" spans="2:8" ht="15.75" customHeight="1">
      <c r="B373" s="61"/>
      <c r="F373" s="14"/>
      <c r="G373" s="14"/>
      <c r="H373" s="14"/>
    </row>
    <row r="374" spans="2:8" ht="15.75" customHeight="1">
      <c r="B374" s="61"/>
      <c r="F374" s="14"/>
      <c r="G374" s="14"/>
      <c r="H374" s="14"/>
    </row>
    <row r="375" spans="2:8" ht="15.75" customHeight="1">
      <c r="B375" s="61"/>
      <c r="F375" s="14"/>
      <c r="G375" s="14"/>
      <c r="H375" s="14"/>
    </row>
    <row r="376" spans="2:8" ht="15.75" customHeight="1">
      <c r="B376" s="61"/>
      <c r="F376" s="14"/>
      <c r="G376" s="14"/>
      <c r="H376" s="14"/>
    </row>
    <row r="377" spans="2:8" ht="15.75" customHeight="1">
      <c r="B377" s="61"/>
      <c r="F377" s="14"/>
      <c r="G377" s="14"/>
      <c r="H377" s="14"/>
    </row>
    <row r="378" spans="2:8" ht="15.75" customHeight="1">
      <c r="B378" s="61"/>
      <c r="F378" s="14"/>
      <c r="G378" s="14"/>
      <c r="H378" s="14"/>
    </row>
    <row r="379" spans="2:8" ht="15.75" customHeight="1">
      <c r="B379" s="61"/>
      <c r="F379" s="14"/>
      <c r="G379" s="14"/>
      <c r="H379" s="14"/>
    </row>
    <row r="380" spans="2:8" ht="15.75" customHeight="1">
      <c r="B380" s="61"/>
      <c r="F380" s="14"/>
      <c r="G380" s="14"/>
      <c r="H380" s="14"/>
    </row>
    <row r="381" spans="2:8" ht="15.75" customHeight="1">
      <c r="B381" s="61"/>
      <c r="F381" s="14"/>
      <c r="G381" s="14"/>
      <c r="H381" s="14"/>
    </row>
    <row r="382" spans="2:8" ht="15.75" customHeight="1">
      <c r="B382" s="61"/>
      <c r="F382" s="14"/>
      <c r="G382" s="14"/>
      <c r="H382" s="14"/>
    </row>
    <row r="383" spans="2:8" ht="15.75" customHeight="1">
      <c r="B383" s="61"/>
      <c r="F383" s="14"/>
      <c r="G383" s="14"/>
      <c r="H383" s="14"/>
    </row>
    <row r="384" spans="2:8" ht="15.75" customHeight="1">
      <c r="B384" s="61"/>
      <c r="F384" s="14"/>
      <c r="G384" s="14"/>
      <c r="H384" s="14"/>
    </row>
    <row r="385" spans="2:8" ht="15.75" customHeight="1">
      <c r="B385" s="61"/>
      <c r="F385" s="14"/>
      <c r="G385" s="14"/>
      <c r="H385" s="14"/>
    </row>
    <row r="386" spans="2:8" ht="15.75" customHeight="1">
      <c r="B386" s="61"/>
      <c r="F386" s="14"/>
      <c r="G386" s="14"/>
      <c r="H386" s="14"/>
    </row>
    <row r="387" spans="2:8" ht="15.75" customHeight="1">
      <c r="B387" s="61"/>
      <c r="F387" s="14"/>
      <c r="G387" s="14"/>
      <c r="H387" s="14"/>
    </row>
    <row r="388" spans="2:8" ht="15.75" customHeight="1">
      <c r="B388" s="61"/>
      <c r="F388" s="14"/>
      <c r="G388" s="14"/>
      <c r="H388" s="14"/>
    </row>
    <row r="389" spans="2:8" ht="15.75" customHeight="1">
      <c r="B389" s="61"/>
      <c r="F389" s="14"/>
      <c r="G389" s="14"/>
      <c r="H389" s="14"/>
    </row>
    <row r="390" spans="2:8" ht="15.75" customHeight="1">
      <c r="B390" s="61"/>
      <c r="F390" s="14"/>
      <c r="G390" s="14"/>
      <c r="H390" s="14"/>
    </row>
    <row r="391" spans="2:8" ht="15.75" customHeight="1">
      <c r="B391" s="61"/>
      <c r="F391" s="14"/>
      <c r="G391" s="14"/>
      <c r="H391" s="14"/>
    </row>
    <row r="392" spans="2:8" ht="15.75" customHeight="1">
      <c r="B392" s="61"/>
      <c r="F392" s="14"/>
      <c r="G392" s="14"/>
      <c r="H392" s="14"/>
    </row>
    <row r="393" spans="2:8" ht="15.75" customHeight="1">
      <c r="B393" s="61"/>
      <c r="F393" s="14"/>
      <c r="G393" s="14"/>
      <c r="H393" s="14"/>
    </row>
    <row r="394" spans="2:8" ht="15.75" customHeight="1">
      <c r="B394" s="61"/>
      <c r="F394" s="14"/>
      <c r="G394" s="14"/>
      <c r="H394" s="14"/>
    </row>
    <row r="395" spans="2:8" ht="15.75" customHeight="1">
      <c r="B395" s="61"/>
      <c r="F395" s="14"/>
      <c r="G395" s="14"/>
      <c r="H395" s="14"/>
    </row>
    <row r="396" spans="2:8" ht="15.75" customHeight="1">
      <c r="B396" s="61"/>
      <c r="F396" s="14"/>
      <c r="G396" s="14"/>
      <c r="H396" s="14"/>
    </row>
    <row r="397" spans="2:8" ht="15.75" customHeight="1">
      <c r="B397" s="61"/>
      <c r="F397" s="14"/>
      <c r="G397" s="14"/>
      <c r="H397" s="14"/>
    </row>
    <row r="398" spans="2:8" ht="15.75" customHeight="1">
      <c r="B398" s="61"/>
      <c r="F398" s="14"/>
      <c r="G398" s="14"/>
      <c r="H398" s="14"/>
    </row>
    <row r="399" spans="2:8" ht="15.75" customHeight="1">
      <c r="B399" s="61"/>
      <c r="F399" s="14"/>
      <c r="G399" s="14"/>
      <c r="H399" s="14"/>
    </row>
    <row r="400" spans="2:8" ht="15.75" customHeight="1">
      <c r="B400" s="61"/>
      <c r="F400" s="14"/>
      <c r="G400" s="14"/>
      <c r="H400" s="14"/>
    </row>
    <row r="401" spans="2:8" ht="15.75" customHeight="1">
      <c r="B401" s="61"/>
      <c r="F401" s="14"/>
      <c r="G401" s="14"/>
      <c r="H401" s="14"/>
    </row>
    <row r="402" spans="2:8" ht="15.75" customHeight="1">
      <c r="B402" s="61"/>
      <c r="F402" s="14"/>
      <c r="G402" s="14"/>
      <c r="H402" s="14"/>
    </row>
    <row r="403" spans="2:8" ht="15.75" customHeight="1">
      <c r="B403" s="61"/>
      <c r="F403" s="14"/>
      <c r="G403" s="14"/>
      <c r="H403" s="14"/>
    </row>
    <row r="404" spans="2:8" ht="15.75" customHeight="1">
      <c r="B404" s="61"/>
      <c r="F404" s="14"/>
      <c r="G404" s="14"/>
      <c r="H404" s="14"/>
    </row>
    <row r="405" spans="2:8" ht="15.75" customHeight="1">
      <c r="B405" s="61"/>
      <c r="F405" s="14"/>
      <c r="G405" s="14"/>
      <c r="H405" s="14"/>
    </row>
    <row r="406" spans="2:8" ht="15.75" customHeight="1">
      <c r="B406" s="61"/>
      <c r="F406" s="14"/>
      <c r="G406" s="14"/>
      <c r="H406" s="14"/>
    </row>
    <row r="407" spans="2:8" ht="15.75" customHeight="1">
      <c r="B407" s="61"/>
      <c r="F407" s="14"/>
      <c r="G407" s="14"/>
      <c r="H407" s="14"/>
    </row>
    <row r="408" spans="2:8" ht="15.75" customHeight="1">
      <c r="B408" s="61"/>
      <c r="F408" s="14"/>
      <c r="G408" s="14"/>
      <c r="H408" s="14"/>
    </row>
    <row r="409" spans="2:8" ht="15.75" customHeight="1">
      <c r="B409" s="61"/>
      <c r="F409" s="14"/>
      <c r="G409" s="14"/>
      <c r="H409" s="14"/>
    </row>
    <row r="410" spans="2:8" ht="15.75" customHeight="1">
      <c r="B410" s="61"/>
      <c r="F410" s="14"/>
      <c r="G410" s="14"/>
      <c r="H410" s="14"/>
    </row>
    <row r="411" spans="2:8" ht="15.75" customHeight="1">
      <c r="B411" s="61"/>
      <c r="F411" s="14"/>
      <c r="G411" s="14"/>
      <c r="H411" s="14"/>
    </row>
    <row r="412" spans="2:8" ht="15.75" customHeight="1">
      <c r="B412" s="61"/>
      <c r="F412" s="14"/>
      <c r="G412" s="14"/>
      <c r="H412" s="14"/>
    </row>
    <row r="413" spans="2:8" ht="15.75" customHeight="1">
      <c r="B413" s="61"/>
      <c r="F413" s="14"/>
      <c r="G413" s="14"/>
      <c r="H413" s="14"/>
    </row>
    <row r="414" spans="2:8" ht="15.75" customHeight="1">
      <c r="B414" s="61"/>
      <c r="F414" s="14"/>
      <c r="G414" s="14"/>
      <c r="H414" s="14"/>
    </row>
    <row r="415" spans="2:8" ht="15.75" customHeight="1">
      <c r="B415" s="61"/>
      <c r="F415" s="14"/>
      <c r="G415" s="14"/>
      <c r="H415" s="14"/>
    </row>
    <row r="416" spans="2:8" ht="15.75" customHeight="1">
      <c r="B416" s="61"/>
      <c r="F416" s="14"/>
      <c r="G416" s="14"/>
      <c r="H416" s="14"/>
    </row>
    <row r="417" spans="2:8" ht="15.75" customHeight="1">
      <c r="B417" s="61"/>
      <c r="F417" s="14"/>
      <c r="G417" s="14"/>
      <c r="H417" s="14"/>
    </row>
    <row r="418" spans="2:8" ht="15.75" customHeight="1">
      <c r="B418" s="61"/>
      <c r="F418" s="14"/>
      <c r="G418" s="14"/>
      <c r="H418" s="14"/>
    </row>
    <row r="419" spans="2:8" ht="15.75" customHeight="1">
      <c r="B419" s="61"/>
      <c r="F419" s="14"/>
      <c r="G419" s="14"/>
      <c r="H419" s="14"/>
    </row>
    <row r="420" spans="2:8" ht="15.75" customHeight="1">
      <c r="B420" s="61"/>
      <c r="F420" s="14"/>
      <c r="G420" s="14"/>
      <c r="H420" s="14"/>
    </row>
    <row r="421" spans="2:8" ht="15.75" customHeight="1">
      <c r="B421" s="61"/>
      <c r="F421" s="14"/>
      <c r="G421" s="14"/>
      <c r="H421" s="14"/>
    </row>
    <row r="422" spans="2:8" ht="15.75" customHeight="1">
      <c r="B422" s="61"/>
      <c r="F422" s="14"/>
      <c r="G422" s="14"/>
      <c r="H422" s="14"/>
    </row>
    <row r="423" spans="2:8" ht="15.75" customHeight="1">
      <c r="B423" s="61"/>
      <c r="F423" s="14"/>
      <c r="G423" s="14"/>
      <c r="H423" s="14"/>
    </row>
    <row r="424" spans="2:8" ht="15.75" customHeight="1">
      <c r="B424" s="61"/>
      <c r="F424" s="14"/>
      <c r="G424" s="14"/>
      <c r="H424" s="14"/>
    </row>
    <row r="425" spans="2:8" ht="15.75" customHeight="1">
      <c r="B425" s="61"/>
      <c r="F425" s="14"/>
      <c r="G425" s="14"/>
      <c r="H425" s="14"/>
    </row>
    <row r="426" spans="2:8" ht="15.75" customHeight="1">
      <c r="B426" s="61"/>
      <c r="F426" s="14"/>
      <c r="G426" s="14"/>
      <c r="H426" s="14"/>
    </row>
    <row r="427" spans="2:8" ht="15.75" customHeight="1">
      <c r="B427" s="61"/>
      <c r="F427" s="14"/>
      <c r="G427" s="14"/>
      <c r="H427" s="14"/>
    </row>
    <row r="428" spans="2:8" ht="15.75" customHeight="1">
      <c r="B428" s="61"/>
      <c r="F428" s="14"/>
      <c r="G428" s="14"/>
      <c r="H428" s="14"/>
    </row>
    <row r="429" spans="2:8" ht="15.75" customHeight="1">
      <c r="B429" s="61"/>
      <c r="F429" s="14"/>
      <c r="G429" s="14"/>
      <c r="H429" s="14"/>
    </row>
    <row r="430" spans="2:8" ht="15.75" customHeight="1">
      <c r="B430" s="61"/>
      <c r="F430" s="14"/>
      <c r="G430" s="14"/>
      <c r="H430" s="14"/>
    </row>
    <row r="431" spans="2:8" ht="15.75" customHeight="1">
      <c r="B431" s="61"/>
      <c r="F431" s="14"/>
      <c r="G431" s="14"/>
      <c r="H431" s="14"/>
    </row>
    <row r="432" spans="2:8" ht="15.75" customHeight="1">
      <c r="B432" s="61"/>
      <c r="F432" s="14"/>
      <c r="G432" s="14"/>
      <c r="H432" s="14"/>
    </row>
    <row r="433" spans="2:8" ht="15.75" customHeight="1">
      <c r="B433" s="61"/>
      <c r="F433" s="14"/>
      <c r="G433" s="14"/>
      <c r="H433" s="14"/>
    </row>
    <row r="434" spans="2:8" ht="15.75" customHeight="1">
      <c r="B434" s="61"/>
      <c r="F434" s="14"/>
      <c r="G434" s="14"/>
      <c r="H434" s="14"/>
    </row>
    <row r="435" spans="2:8" ht="15.75" customHeight="1">
      <c r="B435" s="61"/>
      <c r="F435" s="14"/>
      <c r="G435" s="14"/>
      <c r="H435" s="14"/>
    </row>
    <row r="436" spans="2:8" ht="15.75" customHeight="1">
      <c r="B436" s="61"/>
      <c r="F436" s="14"/>
      <c r="G436" s="14"/>
      <c r="H436" s="14"/>
    </row>
    <row r="437" spans="2:8" ht="15.75" customHeight="1">
      <c r="B437" s="61"/>
      <c r="F437" s="14"/>
      <c r="G437" s="14"/>
      <c r="H437" s="14"/>
    </row>
    <row r="438" spans="2:8" ht="15.75" customHeight="1">
      <c r="B438" s="61"/>
      <c r="F438" s="14"/>
      <c r="G438" s="14"/>
      <c r="H438" s="14"/>
    </row>
    <row r="439" spans="2:8" ht="15.75" customHeight="1">
      <c r="B439" s="61"/>
      <c r="F439" s="14"/>
      <c r="G439" s="14"/>
      <c r="H439" s="14"/>
    </row>
    <row r="440" spans="2:8" ht="15.75" customHeight="1">
      <c r="B440" s="61"/>
      <c r="F440" s="14"/>
      <c r="G440" s="14"/>
      <c r="H440" s="14"/>
    </row>
    <row r="441" spans="2:8" ht="15.75" customHeight="1">
      <c r="B441" s="61"/>
      <c r="F441" s="14"/>
      <c r="G441" s="14"/>
      <c r="H441" s="14"/>
    </row>
    <row r="442" spans="2:8" ht="15.75" customHeight="1">
      <c r="B442" s="61"/>
      <c r="F442" s="14"/>
      <c r="G442" s="14"/>
      <c r="H442" s="14"/>
    </row>
    <row r="443" spans="2:8" ht="15.75" customHeight="1">
      <c r="B443" s="61"/>
      <c r="F443" s="14"/>
      <c r="G443" s="14"/>
      <c r="H443" s="14"/>
    </row>
    <row r="444" spans="2:8" ht="15.75" customHeight="1">
      <c r="B444" s="61"/>
      <c r="F444" s="14"/>
      <c r="G444" s="14"/>
      <c r="H444" s="14"/>
    </row>
    <row r="445" spans="2:8" ht="15.75" customHeight="1">
      <c r="B445" s="61"/>
      <c r="F445" s="14"/>
      <c r="G445" s="14"/>
      <c r="H445" s="14"/>
    </row>
    <row r="446" spans="2:8" ht="15.75" customHeight="1">
      <c r="B446" s="61"/>
      <c r="F446" s="14"/>
      <c r="G446" s="14"/>
      <c r="H446" s="14"/>
    </row>
    <row r="447" spans="2:8" ht="15.75" customHeight="1">
      <c r="B447" s="61"/>
      <c r="F447" s="14"/>
      <c r="G447" s="14"/>
      <c r="H447" s="14"/>
    </row>
    <row r="448" spans="2:8" ht="15.75" customHeight="1">
      <c r="B448" s="61"/>
      <c r="F448" s="14"/>
      <c r="G448" s="14"/>
      <c r="H448" s="14"/>
    </row>
    <row r="449" spans="2:8" ht="15.75" customHeight="1">
      <c r="B449" s="61"/>
      <c r="F449" s="14"/>
      <c r="G449" s="14"/>
      <c r="H449" s="14"/>
    </row>
    <row r="450" spans="2:8" ht="15.75" customHeight="1">
      <c r="B450" s="61"/>
      <c r="F450" s="14"/>
      <c r="G450" s="14"/>
      <c r="H450" s="14"/>
    </row>
    <row r="451" spans="2:8" ht="15.75" customHeight="1">
      <c r="B451" s="61"/>
      <c r="F451" s="14"/>
      <c r="G451" s="14"/>
      <c r="H451" s="14"/>
    </row>
    <row r="452" spans="2:8" ht="15.75" customHeight="1">
      <c r="B452" s="61"/>
      <c r="F452" s="14"/>
      <c r="G452" s="14"/>
      <c r="H452" s="14"/>
    </row>
    <row r="453" spans="2:8" ht="15.75" customHeight="1">
      <c r="B453" s="61"/>
      <c r="F453" s="14"/>
      <c r="G453" s="14"/>
      <c r="H453" s="14"/>
    </row>
    <row r="454" spans="2:8" ht="15.75" customHeight="1">
      <c r="B454" s="61"/>
      <c r="F454" s="14"/>
      <c r="G454" s="14"/>
      <c r="H454" s="14"/>
    </row>
    <row r="455" spans="2:8" ht="15.75" customHeight="1">
      <c r="B455" s="61"/>
      <c r="F455" s="14"/>
      <c r="G455" s="14"/>
      <c r="H455" s="14"/>
    </row>
    <row r="456" spans="2:8" ht="15.75" customHeight="1">
      <c r="B456" s="61"/>
      <c r="F456" s="14"/>
      <c r="G456" s="14"/>
      <c r="H456" s="14"/>
    </row>
    <row r="457" spans="2:8" ht="15.75" customHeight="1">
      <c r="B457" s="61"/>
      <c r="F457" s="14"/>
      <c r="G457" s="14"/>
      <c r="H457" s="14"/>
    </row>
    <row r="458" spans="2:8" ht="15.75" customHeight="1">
      <c r="B458" s="61"/>
      <c r="F458" s="14"/>
      <c r="G458" s="14"/>
      <c r="H458" s="14"/>
    </row>
    <row r="459" spans="2:8" ht="15.75" customHeight="1">
      <c r="B459" s="61"/>
      <c r="F459" s="14"/>
      <c r="G459" s="14"/>
      <c r="H459" s="14"/>
    </row>
    <row r="460" spans="2:8" ht="15.75" customHeight="1">
      <c r="B460" s="61"/>
      <c r="F460" s="14"/>
      <c r="G460" s="14"/>
      <c r="H460" s="14"/>
    </row>
    <row r="461" spans="2:8" ht="15.75" customHeight="1">
      <c r="B461" s="61"/>
      <c r="F461" s="14"/>
      <c r="G461" s="14"/>
      <c r="H461" s="14"/>
    </row>
    <row r="462" spans="2:8" ht="15.75" customHeight="1">
      <c r="B462" s="61"/>
      <c r="F462" s="14"/>
      <c r="G462" s="14"/>
      <c r="H462" s="14"/>
    </row>
    <row r="463" spans="2:8" ht="15.75" customHeight="1">
      <c r="B463" s="61"/>
      <c r="F463" s="14"/>
      <c r="G463" s="14"/>
      <c r="H463" s="14"/>
    </row>
    <row r="464" spans="2:8" ht="15.75" customHeight="1">
      <c r="B464" s="61"/>
      <c r="F464" s="14"/>
      <c r="G464" s="14"/>
      <c r="H464" s="14"/>
    </row>
    <row r="465" spans="2:8" ht="15.75" customHeight="1">
      <c r="B465" s="61"/>
      <c r="F465" s="14"/>
      <c r="G465" s="14"/>
      <c r="H465" s="14"/>
    </row>
    <row r="466" spans="2:8" ht="15.75" customHeight="1">
      <c r="B466" s="61"/>
      <c r="F466" s="14"/>
      <c r="G466" s="14"/>
      <c r="H466" s="14"/>
    </row>
    <row r="467" spans="2:8" ht="15.75" customHeight="1">
      <c r="B467" s="61"/>
      <c r="F467" s="14"/>
      <c r="G467" s="14"/>
      <c r="H467" s="14"/>
    </row>
    <row r="468" spans="2:8" ht="15.75" customHeight="1">
      <c r="B468" s="61"/>
      <c r="F468" s="14"/>
      <c r="G468" s="14"/>
      <c r="H468" s="14"/>
    </row>
    <row r="469" spans="2:8" ht="15.75" customHeight="1">
      <c r="B469" s="61"/>
      <c r="F469" s="14"/>
      <c r="G469" s="14"/>
      <c r="H469" s="14"/>
    </row>
    <row r="470" spans="2:8" ht="15.75" customHeight="1">
      <c r="B470" s="61"/>
      <c r="F470" s="14"/>
      <c r="G470" s="14"/>
      <c r="H470" s="14"/>
    </row>
    <row r="471" spans="2:8" ht="15.75" customHeight="1">
      <c r="B471" s="61"/>
      <c r="F471" s="14"/>
      <c r="G471" s="14"/>
      <c r="H471" s="14"/>
    </row>
    <row r="472" spans="2:8" ht="15.75" customHeight="1">
      <c r="B472" s="61"/>
      <c r="F472" s="14"/>
      <c r="G472" s="14"/>
      <c r="H472" s="14"/>
    </row>
    <row r="473" spans="2:8" ht="15.75" customHeight="1">
      <c r="B473" s="61"/>
      <c r="F473" s="14"/>
      <c r="G473" s="14"/>
      <c r="H473" s="14"/>
    </row>
    <row r="474" spans="2:8" ht="15.75" customHeight="1">
      <c r="B474" s="61"/>
      <c r="F474" s="14"/>
      <c r="G474" s="14"/>
      <c r="H474" s="14"/>
    </row>
    <row r="475" spans="2:8" ht="15.75" customHeight="1">
      <c r="B475" s="61"/>
      <c r="F475" s="14"/>
      <c r="G475" s="14"/>
      <c r="H475" s="14"/>
    </row>
    <row r="476" spans="2:8" ht="15.75" customHeight="1">
      <c r="B476" s="61"/>
      <c r="F476" s="14"/>
      <c r="G476" s="14"/>
      <c r="H476" s="14"/>
    </row>
    <row r="477" spans="2:8" ht="15.75" customHeight="1">
      <c r="B477" s="61"/>
      <c r="F477" s="14"/>
      <c r="G477" s="14"/>
      <c r="H477" s="14"/>
    </row>
    <row r="478" spans="2:8" ht="15.75" customHeight="1">
      <c r="B478" s="61"/>
      <c r="F478" s="14"/>
      <c r="G478" s="14"/>
      <c r="H478" s="14"/>
    </row>
    <row r="479" spans="2:8" ht="15.75" customHeight="1">
      <c r="B479" s="61"/>
      <c r="F479" s="14"/>
      <c r="G479" s="14"/>
      <c r="H479" s="14"/>
    </row>
    <row r="480" spans="2:8" ht="15.75" customHeight="1">
      <c r="B480" s="61"/>
      <c r="F480" s="14"/>
      <c r="G480" s="14"/>
      <c r="H480" s="14"/>
    </row>
    <row r="481" spans="2:8" ht="15.75" customHeight="1">
      <c r="B481" s="61"/>
      <c r="F481" s="14"/>
      <c r="G481" s="14"/>
      <c r="H481" s="14"/>
    </row>
    <row r="482" spans="2:8" ht="15.75" customHeight="1">
      <c r="B482" s="61"/>
      <c r="F482" s="14"/>
      <c r="G482" s="14"/>
      <c r="H482" s="14"/>
    </row>
    <row r="483" spans="2:8" ht="15.75" customHeight="1">
      <c r="B483" s="61"/>
      <c r="F483" s="14"/>
      <c r="G483" s="14"/>
      <c r="H483" s="14"/>
    </row>
    <row r="484" spans="2:8" ht="15.75" customHeight="1">
      <c r="B484" s="61"/>
      <c r="F484" s="14"/>
      <c r="G484" s="14"/>
      <c r="H484" s="14"/>
    </row>
    <row r="485" spans="2:8" ht="15.75" customHeight="1">
      <c r="B485" s="61"/>
      <c r="F485" s="14"/>
      <c r="G485" s="14"/>
      <c r="H485" s="14"/>
    </row>
    <row r="486" spans="2:8" ht="15.75" customHeight="1">
      <c r="B486" s="61"/>
      <c r="F486" s="14"/>
      <c r="G486" s="14"/>
      <c r="H486" s="14"/>
    </row>
    <row r="487" spans="2:8" ht="15.75" customHeight="1">
      <c r="B487" s="61"/>
      <c r="F487" s="14"/>
      <c r="G487" s="14"/>
      <c r="H487" s="14"/>
    </row>
    <row r="488" spans="2:8" ht="15.75" customHeight="1">
      <c r="B488" s="61"/>
      <c r="F488" s="14"/>
      <c r="G488" s="14"/>
      <c r="H488" s="14"/>
    </row>
    <row r="489" spans="2:8" ht="15.75" customHeight="1">
      <c r="B489" s="61"/>
      <c r="F489" s="14"/>
      <c r="G489" s="14"/>
      <c r="H489" s="14"/>
    </row>
    <row r="490" spans="2:8" ht="15.75" customHeight="1">
      <c r="B490" s="61"/>
      <c r="F490" s="14"/>
      <c r="G490" s="14"/>
      <c r="H490" s="14"/>
    </row>
    <row r="491" spans="2:8" ht="15.75" customHeight="1">
      <c r="B491" s="61"/>
      <c r="F491" s="14"/>
      <c r="G491" s="14"/>
      <c r="H491" s="14"/>
    </row>
    <row r="492" spans="2:8" ht="15.75" customHeight="1">
      <c r="B492" s="61"/>
      <c r="F492" s="14"/>
      <c r="G492" s="14"/>
      <c r="H492" s="14"/>
    </row>
    <row r="493" spans="2:8" ht="15.75" customHeight="1">
      <c r="B493" s="61"/>
      <c r="F493" s="14"/>
      <c r="G493" s="14"/>
      <c r="H493" s="14"/>
    </row>
    <row r="494" spans="2:8" ht="15.75" customHeight="1">
      <c r="B494" s="61"/>
      <c r="F494" s="14"/>
      <c r="G494" s="14"/>
      <c r="H494" s="14"/>
    </row>
    <row r="495" spans="2:8" ht="15.75" customHeight="1">
      <c r="B495" s="61"/>
      <c r="F495" s="14"/>
      <c r="G495" s="14"/>
      <c r="H495" s="14"/>
    </row>
    <row r="496" spans="2:8" ht="15.75" customHeight="1">
      <c r="B496" s="61"/>
      <c r="F496" s="14"/>
      <c r="G496" s="14"/>
      <c r="H496" s="14"/>
    </row>
    <row r="497" spans="2:8" ht="15.75" customHeight="1">
      <c r="B497" s="61"/>
      <c r="F497" s="14"/>
      <c r="G497" s="14"/>
      <c r="H497" s="14"/>
    </row>
    <row r="498" spans="2:8" ht="15.75" customHeight="1">
      <c r="B498" s="61"/>
      <c r="F498" s="14"/>
      <c r="G498" s="14"/>
      <c r="H498" s="14"/>
    </row>
    <row r="499" spans="2:8" ht="15.75" customHeight="1">
      <c r="B499" s="61"/>
      <c r="F499" s="14"/>
      <c r="G499" s="14"/>
      <c r="H499" s="14"/>
    </row>
    <row r="500" spans="2:8" ht="15.75" customHeight="1">
      <c r="B500" s="61"/>
      <c r="F500" s="14"/>
      <c r="G500" s="14"/>
      <c r="H500" s="14"/>
    </row>
    <row r="501" spans="2:8" ht="15.75" customHeight="1">
      <c r="B501" s="61"/>
      <c r="F501" s="14"/>
      <c r="G501" s="14"/>
      <c r="H501" s="14"/>
    </row>
    <row r="502" spans="2:8" ht="15.75" customHeight="1">
      <c r="B502" s="61"/>
      <c r="F502" s="14"/>
      <c r="G502" s="14"/>
      <c r="H502" s="14"/>
    </row>
    <row r="503" spans="2:8" ht="15.75" customHeight="1">
      <c r="B503" s="61"/>
      <c r="F503" s="14"/>
      <c r="G503" s="14"/>
      <c r="H503" s="14"/>
    </row>
    <row r="504" spans="2:8" ht="15.75" customHeight="1">
      <c r="B504" s="61"/>
      <c r="F504" s="14"/>
      <c r="G504" s="14"/>
      <c r="H504" s="14"/>
    </row>
    <row r="505" spans="2:8" ht="15.75" customHeight="1">
      <c r="B505" s="61"/>
      <c r="F505" s="14"/>
      <c r="G505" s="14"/>
      <c r="H505" s="14"/>
    </row>
    <row r="506" spans="2:8" ht="15.75" customHeight="1">
      <c r="B506" s="61"/>
      <c r="F506" s="14"/>
      <c r="G506" s="14"/>
      <c r="H506" s="14"/>
    </row>
    <row r="507" spans="2:8" ht="15.75" customHeight="1">
      <c r="B507" s="61"/>
      <c r="F507" s="14"/>
      <c r="G507" s="14"/>
      <c r="H507" s="14"/>
    </row>
    <row r="508" spans="2:8" ht="15.75" customHeight="1">
      <c r="B508" s="61"/>
      <c r="F508" s="14"/>
      <c r="G508" s="14"/>
      <c r="H508" s="14"/>
    </row>
    <row r="509" spans="2:8" ht="15.75" customHeight="1">
      <c r="B509" s="61"/>
      <c r="F509" s="14"/>
      <c r="G509" s="14"/>
      <c r="H509" s="14"/>
    </row>
    <row r="510" spans="2:8" ht="15.75" customHeight="1">
      <c r="B510" s="61"/>
      <c r="F510" s="14"/>
      <c r="G510" s="14"/>
      <c r="H510" s="14"/>
    </row>
    <row r="511" spans="2:8" ht="15.75" customHeight="1">
      <c r="B511" s="61"/>
      <c r="F511" s="14"/>
      <c r="G511" s="14"/>
      <c r="H511" s="14"/>
    </row>
    <row r="512" spans="2:8" ht="15.75" customHeight="1">
      <c r="B512" s="61"/>
      <c r="F512" s="14"/>
      <c r="G512" s="14"/>
      <c r="H512" s="14"/>
    </row>
    <row r="513" spans="2:8" ht="15.75" customHeight="1">
      <c r="B513" s="61"/>
      <c r="F513" s="14"/>
      <c r="G513" s="14"/>
      <c r="H513" s="14"/>
    </row>
    <row r="514" spans="2:8" ht="15.75" customHeight="1">
      <c r="B514" s="61"/>
      <c r="F514" s="14"/>
      <c r="G514" s="14"/>
      <c r="H514" s="14"/>
    </row>
    <row r="515" spans="2:8" ht="15.75" customHeight="1">
      <c r="B515" s="61"/>
      <c r="F515" s="14"/>
      <c r="G515" s="14"/>
      <c r="H515" s="14"/>
    </row>
    <row r="516" spans="2:8" ht="15.75" customHeight="1">
      <c r="B516" s="61"/>
      <c r="F516" s="14"/>
      <c r="G516" s="14"/>
      <c r="H516" s="14"/>
    </row>
    <row r="517" spans="2:8" ht="15.75" customHeight="1">
      <c r="B517" s="61"/>
      <c r="F517" s="14"/>
      <c r="G517" s="14"/>
      <c r="H517" s="14"/>
    </row>
    <row r="518" spans="2:8" ht="15.75" customHeight="1">
      <c r="B518" s="61"/>
      <c r="F518" s="14"/>
      <c r="G518" s="14"/>
      <c r="H518" s="14"/>
    </row>
    <row r="519" spans="2:8" ht="15.75" customHeight="1">
      <c r="B519" s="61"/>
      <c r="F519" s="14"/>
      <c r="G519" s="14"/>
      <c r="H519" s="14"/>
    </row>
    <row r="520" spans="2:8" ht="15.75" customHeight="1">
      <c r="B520" s="61"/>
      <c r="F520" s="14"/>
      <c r="G520" s="14"/>
      <c r="H520" s="14"/>
    </row>
    <row r="521" spans="2:8" ht="15.75" customHeight="1">
      <c r="B521" s="61"/>
      <c r="F521" s="14"/>
      <c r="G521" s="14"/>
      <c r="H521" s="14"/>
    </row>
    <row r="522" spans="2:8" ht="15.75" customHeight="1">
      <c r="B522" s="61"/>
      <c r="F522" s="14"/>
      <c r="G522" s="14"/>
      <c r="H522" s="14"/>
    </row>
    <row r="523" spans="2:8" ht="15.75" customHeight="1">
      <c r="B523" s="61"/>
      <c r="F523" s="14"/>
      <c r="G523" s="14"/>
      <c r="H523" s="14"/>
    </row>
    <row r="524" spans="2:8" ht="15.75" customHeight="1">
      <c r="B524" s="61"/>
      <c r="F524" s="14"/>
      <c r="G524" s="14"/>
      <c r="H524" s="14"/>
    </row>
    <row r="525" spans="2:8" ht="15.75" customHeight="1">
      <c r="B525" s="61"/>
      <c r="F525" s="14"/>
      <c r="G525" s="14"/>
      <c r="H525" s="14"/>
    </row>
    <row r="526" spans="2:8" ht="15.75" customHeight="1">
      <c r="B526" s="61"/>
      <c r="F526" s="14"/>
      <c r="G526" s="14"/>
      <c r="H526" s="14"/>
    </row>
    <row r="527" spans="2:8" ht="15.75" customHeight="1">
      <c r="B527" s="61"/>
      <c r="F527" s="14"/>
      <c r="G527" s="14"/>
      <c r="H527" s="14"/>
    </row>
    <row r="528" spans="2:8" ht="15.75" customHeight="1">
      <c r="B528" s="61"/>
      <c r="F528" s="14"/>
      <c r="G528" s="14"/>
      <c r="H528" s="14"/>
    </row>
    <row r="529" spans="2:8" ht="15.75" customHeight="1">
      <c r="B529" s="61"/>
      <c r="F529" s="14"/>
      <c r="G529" s="14"/>
      <c r="H529" s="14"/>
    </row>
    <row r="530" spans="2:8" ht="15.75" customHeight="1">
      <c r="B530" s="61"/>
      <c r="F530" s="14"/>
      <c r="G530" s="14"/>
      <c r="H530" s="14"/>
    </row>
    <row r="531" spans="2:8" ht="15.75" customHeight="1">
      <c r="B531" s="61"/>
      <c r="F531" s="14"/>
      <c r="G531" s="14"/>
      <c r="H531" s="14"/>
    </row>
    <row r="532" spans="2:8" ht="15.75" customHeight="1">
      <c r="B532" s="61"/>
      <c r="F532" s="14"/>
      <c r="G532" s="14"/>
      <c r="H532" s="14"/>
    </row>
    <row r="533" spans="2:8" ht="15.75" customHeight="1">
      <c r="B533" s="61"/>
      <c r="F533" s="14"/>
      <c r="G533" s="14"/>
      <c r="H533" s="14"/>
    </row>
    <row r="534" spans="2:8" ht="15.75" customHeight="1">
      <c r="B534" s="61"/>
      <c r="F534" s="14"/>
      <c r="G534" s="14"/>
      <c r="H534" s="14"/>
    </row>
    <row r="535" spans="2:8" ht="15.75" customHeight="1">
      <c r="B535" s="61"/>
      <c r="F535" s="14"/>
      <c r="G535" s="14"/>
      <c r="H535" s="14"/>
    </row>
    <row r="536" spans="2:8" ht="15.75" customHeight="1">
      <c r="B536" s="61"/>
      <c r="F536" s="14"/>
      <c r="G536" s="14"/>
      <c r="H536" s="14"/>
    </row>
    <row r="537" spans="2:8" ht="15.75" customHeight="1">
      <c r="B537" s="61"/>
      <c r="F537" s="14"/>
      <c r="G537" s="14"/>
      <c r="H537" s="14"/>
    </row>
    <row r="538" spans="2:8" ht="15.75" customHeight="1">
      <c r="B538" s="61"/>
      <c r="F538" s="14"/>
      <c r="G538" s="14"/>
      <c r="H538" s="14"/>
    </row>
    <row r="539" spans="2:8" ht="15.75" customHeight="1">
      <c r="B539" s="61"/>
      <c r="F539" s="14"/>
      <c r="G539" s="14"/>
      <c r="H539" s="14"/>
    </row>
    <row r="540" spans="2:8" ht="15.75" customHeight="1">
      <c r="B540" s="61"/>
      <c r="F540" s="14"/>
      <c r="G540" s="14"/>
      <c r="H540" s="14"/>
    </row>
    <row r="541" spans="2:8" ht="15.75" customHeight="1">
      <c r="B541" s="61"/>
      <c r="F541" s="14"/>
      <c r="G541" s="14"/>
      <c r="H541" s="14"/>
    </row>
    <row r="542" spans="2:8" ht="15.75" customHeight="1">
      <c r="B542" s="61"/>
      <c r="F542" s="14"/>
      <c r="G542" s="14"/>
      <c r="H542" s="14"/>
    </row>
    <row r="543" spans="2:8" ht="15.75" customHeight="1">
      <c r="B543" s="61"/>
      <c r="F543" s="14"/>
      <c r="G543" s="14"/>
      <c r="H543" s="14"/>
    </row>
    <row r="544" spans="2:8" ht="15.75" customHeight="1">
      <c r="B544" s="61"/>
      <c r="F544" s="14"/>
      <c r="G544" s="14"/>
      <c r="H544" s="14"/>
    </row>
    <row r="545" spans="2:8" ht="15.75" customHeight="1">
      <c r="B545" s="61"/>
      <c r="F545" s="14"/>
      <c r="G545" s="14"/>
      <c r="H545" s="14"/>
    </row>
    <row r="546" spans="2:8" ht="15.75" customHeight="1">
      <c r="B546" s="61"/>
      <c r="F546" s="14"/>
      <c r="G546" s="14"/>
      <c r="H546" s="14"/>
    </row>
    <row r="547" spans="2:8" ht="15.75" customHeight="1">
      <c r="B547" s="61"/>
      <c r="F547" s="14"/>
      <c r="G547" s="14"/>
      <c r="H547" s="14"/>
    </row>
    <row r="548" spans="2:8" ht="15.75" customHeight="1">
      <c r="B548" s="61"/>
      <c r="F548" s="14"/>
      <c r="G548" s="14"/>
      <c r="H548" s="14"/>
    </row>
    <row r="549" spans="2:8" ht="15.75" customHeight="1">
      <c r="B549" s="61"/>
      <c r="F549" s="14"/>
      <c r="G549" s="14"/>
      <c r="H549" s="14"/>
    </row>
    <row r="550" spans="2:8" ht="15.75" customHeight="1">
      <c r="B550" s="61"/>
      <c r="F550" s="14"/>
      <c r="G550" s="14"/>
      <c r="H550" s="14"/>
    </row>
    <row r="551" spans="2:8" ht="15.75" customHeight="1">
      <c r="B551" s="61"/>
      <c r="F551" s="14"/>
      <c r="G551" s="14"/>
      <c r="H551" s="14"/>
    </row>
    <row r="552" spans="2:8" ht="15.75" customHeight="1">
      <c r="B552" s="61"/>
      <c r="F552" s="14"/>
      <c r="G552" s="14"/>
      <c r="H552" s="14"/>
    </row>
    <row r="553" spans="2:8" ht="15.75" customHeight="1">
      <c r="B553" s="61"/>
      <c r="F553" s="14"/>
      <c r="G553" s="14"/>
      <c r="H553" s="14"/>
    </row>
    <row r="554" spans="2:8" ht="15.75" customHeight="1">
      <c r="B554" s="61"/>
      <c r="F554" s="14"/>
      <c r="G554" s="14"/>
      <c r="H554" s="14"/>
    </row>
    <row r="555" spans="2:8" ht="15.75" customHeight="1">
      <c r="B555" s="61"/>
      <c r="F555" s="14"/>
      <c r="G555" s="14"/>
      <c r="H555" s="14"/>
    </row>
    <row r="556" spans="2:8" ht="15.75" customHeight="1">
      <c r="B556" s="61"/>
      <c r="F556" s="14"/>
      <c r="G556" s="14"/>
      <c r="H556" s="14"/>
    </row>
    <row r="557" spans="2:8" ht="15.75" customHeight="1">
      <c r="B557" s="61"/>
      <c r="F557" s="14"/>
      <c r="G557" s="14"/>
      <c r="H557" s="14"/>
    </row>
    <row r="558" spans="2:8" ht="15.75" customHeight="1">
      <c r="B558" s="61"/>
      <c r="F558" s="14"/>
      <c r="G558" s="14"/>
      <c r="H558" s="14"/>
    </row>
    <row r="559" spans="2:8" ht="15.75" customHeight="1">
      <c r="B559" s="61"/>
      <c r="F559" s="14"/>
      <c r="G559" s="14"/>
      <c r="H559" s="14"/>
    </row>
    <row r="560" spans="2:8" ht="15.75" customHeight="1">
      <c r="B560" s="61"/>
      <c r="F560" s="14"/>
      <c r="G560" s="14"/>
      <c r="H560" s="14"/>
    </row>
    <row r="561" spans="2:8" ht="15.75" customHeight="1">
      <c r="B561" s="61"/>
      <c r="F561" s="14"/>
      <c r="G561" s="14"/>
      <c r="H561" s="14"/>
    </row>
    <row r="562" spans="2:8" ht="15.75" customHeight="1">
      <c r="B562" s="61"/>
      <c r="F562" s="14"/>
      <c r="G562" s="14"/>
      <c r="H562" s="14"/>
    </row>
    <row r="563" spans="2:8" ht="15.75" customHeight="1">
      <c r="B563" s="61"/>
      <c r="F563" s="14"/>
      <c r="G563" s="14"/>
      <c r="H563" s="14"/>
    </row>
    <row r="564" spans="2:8" ht="15.75" customHeight="1">
      <c r="B564" s="61"/>
      <c r="F564" s="14"/>
      <c r="G564" s="14"/>
      <c r="H564" s="14"/>
    </row>
    <row r="565" spans="2:8" ht="15.75" customHeight="1">
      <c r="B565" s="61"/>
      <c r="F565" s="14"/>
      <c r="G565" s="14"/>
      <c r="H565" s="14"/>
    </row>
    <row r="566" spans="2:8" ht="15.75" customHeight="1">
      <c r="B566" s="61"/>
      <c r="F566" s="14"/>
      <c r="G566" s="14"/>
      <c r="H566" s="14"/>
    </row>
    <row r="567" spans="2:8" ht="15.75" customHeight="1">
      <c r="B567" s="61"/>
      <c r="F567" s="14"/>
      <c r="G567" s="14"/>
      <c r="H567" s="14"/>
    </row>
    <row r="568" spans="2:8" ht="15.75" customHeight="1">
      <c r="B568" s="61"/>
      <c r="F568" s="14"/>
      <c r="G568" s="14"/>
      <c r="H568" s="14"/>
    </row>
    <row r="569" spans="2:8" ht="15.75" customHeight="1">
      <c r="B569" s="61"/>
      <c r="F569" s="14"/>
      <c r="G569" s="14"/>
      <c r="H569" s="14"/>
    </row>
    <row r="570" spans="2:8" ht="15.75" customHeight="1">
      <c r="B570" s="61"/>
      <c r="F570" s="14"/>
      <c r="G570" s="14"/>
      <c r="H570" s="14"/>
    </row>
    <row r="571" spans="2:8" ht="15.75" customHeight="1">
      <c r="B571" s="61"/>
      <c r="F571" s="14"/>
      <c r="G571" s="14"/>
      <c r="H571" s="14"/>
    </row>
    <row r="572" spans="2:8" ht="15.75" customHeight="1">
      <c r="B572" s="61"/>
      <c r="F572" s="14"/>
      <c r="G572" s="14"/>
      <c r="H572" s="14"/>
    </row>
    <row r="573" spans="2:8" ht="15.75" customHeight="1">
      <c r="B573" s="61"/>
      <c r="F573" s="14"/>
      <c r="G573" s="14"/>
      <c r="H573" s="14"/>
    </row>
    <row r="574" spans="2:8" ht="15.75" customHeight="1">
      <c r="B574" s="61"/>
      <c r="F574" s="14"/>
      <c r="G574" s="14"/>
      <c r="H574" s="14"/>
    </row>
    <row r="575" spans="2:8" ht="15.75" customHeight="1">
      <c r="B575" s="61"/>
      <c r="F575" s="14"/>
      <c r="G575" s="14"/>
      <c r="H575" s="14"/>
    </row>
    <row r="576" spans="2:8" ht="15.75" customHeight="1">
      <c r="B576" s="61"/>
      <c r="F576" s="14"/>
      <c r="G576" s="14"/>
      <c r="H576" s="14"/>
    </row>
    <row r="577" spans="2:8" ht="15.75" customHeight="1">
      <c r="B577" s="61"/>
      <c r="F577" s="14"/>
      <c r="G577" s="14"/>
      <c r="H577" s="14"/>
    </row>
    <row r="578" spans="2:8" ht="15.75" customHeight="1">
      <c r="B578" s="61"/>
      <c r="F578" s="14"/>
      <c r="G578" s="14"/>
      <c r="H578" s="14"/>
    </row>
    <row r="579" spans="2:8" ht="15.75" customHeight="1">
      <c r="B579" s="61"/>
      <c r="F579" s="14"/>
      <c r="G579" s="14"/>
      <c r="H579" s="14"/>
    </row>
    <row r="580" spans="2:8" ht="15.75" customHeight="1">
      <c r="B580" s="61"/>
      <c r="F580" s="14"/>
      <c r="G580" s="14"/>
      <c r="H580" s="14"/>
    </row>
    <row r="581" spans="2:8" ht="15.75" customHeight="1">
      <c r="B581" s="61"/>
      <c r="F581" s="14"/>
      <c r="G581" s="14"/>
      <c r="H581" s="14"/>
    </row>
    <row r="582" spans="2:8" ht="15.75" customHeight="1">
      <c r="B582" s="61"/>
      <c r="F582" s="14"/>
      <c r="G582" s="14"/>
      <c r="H582" s="14"/>
    </row>
    <row r="583" spans="2:8" ht="15.75" customHeight="1">
      <c r="B583" s="61"/>
      <c r="F583" s="14"/>
      <c r="G583" s="14"/>
      <c r="H583" s="14"/>
    </row>
    <row r="584" spans="2:8" ht="15.75" customHeight="1">
      <c r="B584" s="61"/>
      <c r="F584" s="14"/>
      <c r="G584" s="14"/>
      <c r="H584" s="14"/>
    </row>
    <row r="585" spans="2:8" ht="15.75" customHeight="1">
      <c r="B585" s="61"/>
      <c r="F585" s="14"/>
      <c r="G585" s="14"/>
      <c r="H585" s="14"/>
    </row>
    <row r="586" spans="2:8" ht="15.75" customHeight="1">
      <c r="B586" s="61"/>
      <c r="F586" s="14"/>
      <c r="G586" s="14"/>
      <c r="H586" s="14"/>
    </row>
    <row r="587" spans="2:8" ht="15.75" customHeight="1">
      <c r="B587" s="61"/>
      <c r="F587" s="14"/>
      <c r="G587" s="14"/>
      <c r="H587" s="14"/>
    </row>
    <row r="588" spans="2:8" ht="15.75" customHeight="1">
      <c r="B588" s="61"/>
      <c r="F588" s="14"/>
      <c r="G588" s="14"/>
      <c r="H588" s="14"/>
    </row>
    <row r="589" spans="2:8" ht="15.75" customHeight="1">
      <c r="B589" s="61"/>
      <c r="F589" s="14"/>
      <c r="G589" s="14"/>
      <c r="H589" s="14"/>
    </row>
    <row r="590" spans="2:8" ht="15.75" customHeight="1">
      <c r="B590" s="61"/>
      <c r="F590" s="14"/>
      <c r="G590" s="14"/>
      <c r="H590" s="14"/>
    </row>
    <row r="591" spans="2:8" ht="15.75" customHeight="1">
      <c r="B591" s="61"/>
      <c r="F591" s="14"/>
      <c r="G591" s="14"/>
      <c r="H591" s="14"/>
    </row>
    <row r="592" spans="2:8" ht="15.75" customHeight="1">
      <c r="B592" s="61"/>
      <c r="F592" s="14"/>
      <c r="G592" s="14"/>
      <c r="H592" s="14"/>
    </row>
    <row r="593" spans="2:8" ht="15.75" customHeight="1">
      <c r="B593" s="61"/>
      <c r="F593" s="14"/>
      <c r="G593" s="14"/>
      <c r="H593" s="14"/>
    </row>
    <row r="594" spans="2:8" ht="15.75" customHeight="1">
      <c r="B594" s="61"/>
      <c r="F594" s="14"/>
      <c r="G594" s="14"/>
      <c r="H594" s="14"/>
    </row>
    <row r="595" spans="2:8" ht="15.75" customHeight="1">
      <c r="B595" s="61"/>
      <c r="F595" s="14"/>
      <c r="G595" s="14"/>
      <c r="H595" s="14"/>
    </row>
    <row r="596" spans="2:8" ht="15.75" customHeight="1">
      <c r="B596" s="61"/>
      <c r="F596" s="14"/>
      <c r="G596" s="14"/>
      <c r="H596" s="14"/>
    </row>
    <row r="597" spans="2:8" ht="15.75" customHeight="1">
      <c r="B597" s="61"/>
      <c r="F597" s="14"/>
      <c r="G597" s="14"/>
      <c r="H597" s="14"/>
    </row>
    <row r="598" spans="2:8" ht="15.75" customHeight="1">
      <c r="B598" s="61"/>
      <c r="F598" s="14"/>
      <c r="G598" s="14"/>
      <c r="H598" s="14"/>
    </row>
    <row r="599" spans="2:8" ht="15.75" customHeight="1">
      <c r="B599" s="61"/>
      <c r="F599" s="14"/>
      <c r="G599" s="14"/>
      <c r="H599" s="14"/>
    </row>
    <row r="600" spans="2:8" ht="15.75" customHeight="1">
      <c r="B600" s="61"/>
      <c r="F600" s="14"/>
      <c r="G600" s="14"/>
      <c r="H600" s="14"/>
    </row>
    <row r="601" spans="2:8" ht="15.75" customHeight="1">
      <c r="B601" s="61"/>
      <c r="F601" s="14"/>
      <c r="G601" s="14"/>
      <c r="H601" s="14"/>
    </row>
    <row r="602" spans="2:8" ht="15.75" customHeight="1">
      <c r="B602" s="61"/>
      <c r="F602" s="14"/>
      <c r="G602" s="14"/>
      <c r="H602" s="14"/>
    </row>
    <row r="603" spans="2:8" ht="15.75" customHeight="1">
      <c r="B603" s="61"/>
      <c r="F603" s="14"/>
      <c r="G603" s="14"/>
      <c r="H603" s="14"/>
    </row>
    <row r="604" spans="2:8" ht="15.75" customHeight="1">
      <c r="B604" s="61"/>
      <c r="F604" s="14"/>
      <c r="G604" s="14"/>
      <c r="H604" s="14"/>
    </row>
    <row r="605" spans="2:8" ht="15.75" customHeight="1">
      <c r="B605" s="61"/>
      <c r="F605" s="14"/>
      <c r="G605" s="14"/>
      <c r="H605" s="14"/>
    </row>
    <row r="606" spans="2:8" ht="15.75" customHeight="1">
      <c r="B606" s="61"/>
      <c r="F606" s="14"/>
      <c r="G606" s="14"/>
      <c r="H606" s="14"/>
    </row>
    <row r="607" spans="2:8" ht="15.75" customHeight="1">
      <c r="B607" s="61"/>
      <c r="F607" s="14"/>
      <c r="G607" s="14"/>
      <c r="H607" s="14"/>
    </row>
    <row r="608" spans="2:8" ht="15.75" customHeight="1">
      <c r="B608" s="61"/>
      <c r="F608" s="14"/>
      <c r="G608" s="14"/>
      <c r="H608" s="14"/>
    </row>
    <row r="609" spans="2:8" ht="15.75" customHeight="1">
      <c r="B609" s="61"/>
      <c r="F609" s="14"/>
      <c r="G609" s="14"/>
      <c r="H609" s="14"/>
    </row>
    <row r="610" spans="2:8" ht="15.75" customHeight="1">
      <c r="B610" s="61"/>
      <c r="F610" s="14"/>
      <c r="G610" s="14"/>
      <c r="H610" s="14"/>
    </row>
    <row r="611" spans="2:8" ht="15.75" customHeight="1">
      <c r="B611" s="61"/>
      <c r="F611" s="14"/>
      <c r="G611" s="14"/>
      <c r="H611" s="14"/>
    </row>
    <row r="612" spans="2:8" ht="15.75" customHeight="1">
      <c r="B612" s="61"/>
      <c r="F612" s="14"/>
      <c r="G612" s="14"/>
      <c r="H612" s="14"/>
    </row>
    <row r="613" spans="2:8" ht="15.75" customHeight="1">
      <c r="B613" s="61"/>
      <c r="F613" s="14"/>
      <c r="G613" s="14"/>
      <c r="H613" s="14"/>
    </row>
    <row r="614" spans="2:8" ht="15.75" customHeight="1">
      <c r="B614" s="61"/>
      <c r="F614" s="14"/>
      <c r="G614" s="14"/>
      <c r="H614" s="14"/>
    </row>
    <row r="615" spans="2:8" ht="15.75" customHeight="1">
      <c r="B615" s="61"/>
      <c r="F615" s="14"/>
      <c r="G615" s="14"/>
      <c r="H615" s="14"/>
    </row>
    <row r="616" spans="2:8" ht="15.75" customHeight="1">
      <c r="B616" s="61"/>
      <c r="F616" s="14"/>
      <c r="G616" s="14"/>
      <c r="H616" s="14"/>
    </row>
    <row r="617" spans="2:8" ht="15.75" customHeight="1">
      <c r="B617" s="61"/>
      <c r="F617" s="14"/>
      <c r="G617" s="14"/>
      <c r="H617" s="14"/>
    </row>
    <row r="618" spans="2:8" ht="15.75" customHeight="1">
      <c r="B618" s="61"/>
      <c r="F618" s="14"/>
      <c r="G618" s="14"/>
      <c r="H618" s="14"/>
    </row>
    <row r="619" spans="2:8" ht="15.75" customHeight="1">
      <c r="B619" s="61"/>
      <c r="F619" s="14"/>
      <c r="G619" s="14"/>
      <c r="H619" s="14"/>
    </row>
    <row r="620" spans="2:8" ht="15.75" customHeight="1">
      <c r="B620" s="61"/>
      <c r="F620" s="14"/>
      <c r="G620" s="14"/>
      <c r="H620" s="14"/>
    </row>
    <row r="621" spans="2:8" ht="15.75" customHeight="1">
      <c r="B621" s="61"/>
      <c r="F621" s="14"/>
      <c r="G621" s="14"/>
      <c r="H621" s="14"/>
    </row>
    <row r="622" spans="2:8" ht="15.75" customHeight="1">
      <c r="B622" s="61"/>
      <c r="F622" s="14"/>
      <c r="G622" s="14"/>
      <c r="H622" s="14"/>
    </row>
    <row r="623" spans="2:8" ht="15.75" customHeight="1">
      <c r="B623" s="61"/>
      <c r="F623" s="14"/>
      <c r="G623" s="14"/>
      <c r="H623" s="14"/>
    </row>
    <row r="624" spans="2:8" ht="15.75" customHeight="1">
      <c r="B624" s="61"/>
      <c r="F624" s="14"/>
      <c r="G624" s="14"/>
      <c r="H624" s="14"/>
    </row>
    <row r="625" spans="2:8" ht="15.75" customHeight="1">
      <c r="B625" s="61"/>
      <c r="F625" s="14"/>
      <c r="G625" s="14"/>
      <c r="H625" s="14"/>
    </row>
    <row r="626" spans="2:8" ht="15.75" customHeight="1">
      <c r="B626" s="61"/>
      <c r="F626" s="14"/>
      <c r="G626" s="14"/>
      <c r="H626" s="14"/>
    </row>
    <row r="627" spans="2:8" ht="15.75" customHeight="1">
      <c r="B627" s="61"/>
      <c r="F627" s="14"/>
      <c r="G627" s="14"/>
      <c r="H627" s="14"/>
    </row>
    <row r="628" spans="2:8" ht="15.75" customHeight="1">
      <c r="B628" s="61"/>
      <c r="F628" s="14"/>
      <c r="G628" s="14"/>
      <c r="H628" s="14"/>
    </row>
    <row r="629" spans="2:8" ht="15.75" customHeight="1">
      <c r="B629" s="61"/>
      <c r="F629" s="14"/>
      <c r="G629" s="14"/>
      <c r="H629" s="14"/>
    </row>
    <row r="630" spans="2:8" ht="15.75" customHeight="1">
      <c r="B630" s="61"/>
      <c r="F630" s="14"/>
      <c r="G630" s="14"/>
      <c r="H630" s="14"/>
    </row>
    <row r="631" spans="2:8" ht="15.75" customHeight="1">
      <c r="B631" s="61"/>
      <c r="F631" s="14"/>
      <c r="G631" s="14"/>
      <c r="H631" s="14"/>
    </row>
    <row r="632" spans="2:8" ht="15.75" customHeight="1">
      <c r="B632" s="61"/>
      <c r="F632" s="14"/>
      <c r="G632" s="14"/>
      <c r="H632" s="14"/>
    </row>
    <row r="633" spans="2:8" ht="15.75" customHeight="1">
      <c r="B633" s="61"/>
      <c r="F633" s="14"/>
      <c r="G633" s="14"/>
      <c r="H633" s="14"/>
    </row>
    <row r="634" spans="2:8" ht="15.75" customHeight="1">
      <c r="B634" s="61"/>
      <c r="F634" s="14"/>
      <c r="G634" s="14"/>
      <c r="H634" s="14"/>
    </row>
    <row r="635" spans="2:8" ht="15.75" customHeight="1">
      <c r="B635" s="61"/>
      <c r="F635" s="14"/>
      <c r="G635" s="14"/>
      <c r="H635" s="14"/>
    </row>
    <row r="636" spans="2:8" ht="15.75" customHeight="1">
      <c r="B636" s="61"/>
      <c r="F636" s="14"/>
      <c r="G636" s="14"/>
      <c r="H636" s="14"/>
    </row>
    <row r="637" spans="2:8" ht="15.75" customHeight="1">
      <c r="B637" s="61"/>
      <c r="F637" s="14"/>
      <c r="G637" s="14"/>
      <c r="H637" s="14"/>
    </row>
    <row r="638" spans="2:8" ht="15.75" customHeight="1">
      <c r="B638" s="61"/>
      <c r="F638" s="14"/>
      <c r="G638" s="14"/>
      <c r="H638" s="14"/>
    </row>
    <row r="639" spans="2:8" ht="15.75" customHeight="1">
      <c r="B639" s="61"/>
      <c r="F639" s="14"/>
      <c r="G639" s="14"/>
      <c r="H639" s="14"/>
    </row>
    <row r="640" spans="2:8" ht="15.75" customHeight="1">
      <c r="B640" s="61"/>
      <c r="F640" s="14"/>
      <c r="G640" s="14"/>
      <c r="H640" s="14"/>
    </row>
    <row r="641" spans="2:8" ht="15.75" customHeight="1">
      <c r="B641" s="61"/>
      <c r="F641" s="14"/>
      <c r="G641" s="14"/>
      <c r="H641" s="14"/>
    </row>
    <row r="642" spans="2:8" ht="15.75" customHeight="1">
      <c r="B642" s="61"/>
      <c r="F642" s="14"/>
      <c r="G642" s="14"/>
      <c r="H642" s="14"/>
    </row>
    <row r="643" spans="2:8" ht="15.75" customHeight="1">
      <c r="B643" s="61"/>
      <c r="F643" s="14"/>
      <c r="G643" s="14"/>
      <c r="H643" s="14"/>
    </row>
    <row r="644" spans="2:8" ht="15.75" customHeight="1">
      <c r="B644" s="61"/>
      <c r="F644" s="14"/>
      <c r="G644" s="14"/>
      <c r="H644" s="14"/>
    </row>
    <row r="645" spans="2:8" ht="15.75" customHeight="1">
      <c r="B645" s="61"/>
      <c r="F645" s="14"/>
      <c r="G645" s="14"/>
      <c r="H645" s="14"/>
    </row>
    <row r="646" spans="2:8" ht="15.75" customHeight="1">
      <c r="B646" s="61"/>
      <c r="F646" s="14"/>
      <c r="G646" s="14"/>
      <c r="H646" s="14"/>
    </row>
    <row r="647" spans="2:8" ht="15.75" customHeight="1">
      <c r="B647" s="61"/>
      <c r="F647" s="14"/>
      <c r="G647" s="14"/>
      <c r="H647" s="14"/>
    </row>
    <row r="648" spans="2:8" ht="15.75" customHeight="1">
      <c r="B648" s="61"/>
      <c r="F648" s="14"/>
      <c r="G648" s="14"/>
      <c r="H648" s="14"/>
    </row>
    <row r="649" spans="2:8" ht="15.75" customHeight="1">
      <c r="B649" s="61"/>
      <c r="F649" s="14"/>
      <c r="G649" s="14"/>
      <c r="H649" s="14"/>
    </row>
    <row r="650" spans="2:8" ht="15.75" customHeight="1">
      <c r="B650" s="61"/>
      <c r="F650" s="14"/>
      <c r="G650" s="14"/>
      <c r="H650" s="14"/>
    </row>
    <row r="651" spans="2:8" ht="15.75" customHeight="1">
      <c r="B651" s="61"/>
      <c r="F651" s="14"/>
      <c r="G651" s="14"/>
      <c r="H651" s="14"/>
    </row>
    <row r="652" spans="2:8" ht="15.75" customHeight="1">
      <c r="B652" s="61"/>
      <c r="F652" s="14"/>
      <c r="G652" s="14"/>
      <c r="H652" s="14"/>
    </row>
    <row r="653" spans="2:8" ht="15.75" customHeight="1">
      <c r="B653" s="61"/>
      <c r="F653" s="14"/>
      <c r="G653" s="14"/>
      <c r="H653" s="14"/>
    </row>
    <row r="654" spans="2:8" ht="15.75" customHeight="1">
      <c r="B654" s="61"/>
      <c r="F654" s="14"/>
      <c r="G654" s="14"/>
      <c r="H654" s="14"/>
    </row>
    <row r="655" spans="2:8" ht="15.75" customHeight="1">
      <c r="B655" s="61"/>
      <c r="F655" s="14"/>
      <c r="G655" s="14"/>
      <c r="H655" s="14"/>
    </row>
    <row r="656" spans="2:8" ht="15.75" customHeight="1">
      <c r="B656" s="61"/>
      <c r="F656" s="14"/>
      <c r="G656" s="14"/>
      <c r="H656" s="14"/>
    </row>
    <row r="657" spans="2:8" ht="15.75" customHeight="1">
      <c r="B657" s="61"/>
      <c r="F657" s="14"/>
      <c r="G657" s="14"/>
      <c r="H657" s="14"/>
    </row>
    <row r="658" spans="2:8" ht="15.75" customHeight="1">
      <c r="B658" s="61"/>
      <c r="F658" s="14"/>
      <c r="G658" s="14"/>
      <c r="H658" s="14"/>
    </row>
    <row r="659" spans="2:8" ht="15.75" customHeight="1">
      <c r="B659" s="61"/>
      <c r="F659" s="14"/>
      <c r="G659" s="14"/>
      <c r="H659" s="14"/>
    </row>
    <row r="660" spans="2:8" ht="15.75" customHeight="1">
      <c r="B660" s="61"/>
      <c r="F660" s="14"/>
      <c r="G660" s="14"/>
      <c r="H660" s="14"/>
    </row>
    <row r="661" spans="2:8" ht="15.75" customHeight="1">
      <c r="B661" s="61"/>
      <c r="F661" s="14"/>
      <c r="G661" s="14"/>
      <c r="H661" s="14"/>
    </row>
    <row r="662" spans="2:8" ht="15.75" customHeight="1">
      <c r="B662" s="61"/>
      <c r="F662" s="14"/>
      <c r="G662" s="14"/>
      <c r="H662" s="14"/>
    </row>
    <row r="663" spans="2:8" ht="15.75" customHeight="1">
      <c r="B663" s="61"/>
      <c r="F663" s="14"/>
      <c r="G663" s="14"/>
      <c r="H663" s="14"/>
    </row>
    <row r="664" spans="2:8" ht="15.75" customHeight="1">
      <c r="B664" s="61"/>
      <c r="F664" s="14"/>
      <c r="G664" s="14"/>
      <c r="H664" s="14"/>
    </row>
    <row r="665" spans="2:8" ht="15.75" customHeight="1">
      <c r="B665" s="61"/>
      <c r="F665" s="14"/>
      <c r="G665" s="14"/>
      <c r="H665" s="14"/>
    </row>
    <row r="666" spans="2:8" ht="15.75" customHeight="1">
      <c r="B666" s="61"/>
      <c r="F666" s="14"/>
      <c r="G666" s="14"/>
      <c r="H666" s="14"/>
    </row>
    <row r="667" spans="2:8" ht="15.75" customHeight="1">
      <c r="B667" s="61"/>
      <c r="F667" s="14"/>
      <c r="G667" s="14"/>
      <c r="H667" s="14"/>
    </row>
    <row r="668" spans="2:8" ht="15.75" customHeight="1">
      <c r="B668" s="61"/>
      <c r="F668" s="14"/>
      <c r="G668" s="14"/>
      <c r="H668" s="14"/>
    </row>
    <row r="669" spans="2:8" ht="15.75" customHeight="1">
      <c r="B669" s="61"/>
      <c r="F669" s="14"/>
      <c r="G669" s="14"/>
      <c r="H669" s="14"/>
    </row>
    <row r="670" spans="2:8" ht="15.75" customHeight="1">
      <c r="B670" s="61"/>
      <c r="F670" s="14"/>
      <c r="G670" s="14"/>
      <c r="H670" s="14"/>
    </row>
    <row r="671" spans="2:8" ht="15.75" customHeight="1">
      <c r="B671" s="61"/>
      <c r="F671" s="14"/>
      <c r="G671" s="14"/>
      <c r="H671" s="14"/>
    </row>
    <row r="672" spans="2:8" ht="15.75" customHeight="1">
      <c r="B672" s="61"/>
      <c r="F672" s="14"/>
      <c r="G672" s="14"/>
      <c r="H672" s="14"/>
    </row>
    <row r="673" spans="2:8" ht="15.75" customHeight="1">
      <c r="B673" s="61"/>
      <c r="F673" s="14"/>
      <c r="G673" s="14"/>
      <c r="H673" s="14"/>
    </row>
    <row r="674" spans="2:8" ht="15.75" customHeight="1">
      <c r="B674" s="61"/>
      <c r="F674" s="14"/>
      <c r="G674" s="14"/>
      <c r="H674" s="14"/>
    </row>
    <row r="675" spans="2:8" ht="15.75" customHeight="1">
      <c r="B675" s="61"/>
      <c r="F675" s="14"/>
      <c r="G675" s="14"/>
      <c r="H675" s="14"/>
    </row>
    <row r="676" spans="2:8" ht="15.75" customHeight="1">
      <c r="B676" s="61"/>
      <c r="F676" s="14"/>
      <c r="G676" s="14"/>
      <c r="H676" s="14"/>
    </row>
    <row r="677" spans="2:8" ht="15.75" customHeight="1">
      <c r="B677" s="61"/>
      <c r="F677" s="14"/>
      <c r="G677" s="14"/>
      <c r="H677" s="14"/>
    </row>
    <row r="678" spans="2:8" ht="15.75" customHeight="1">
      <c r="B678" s="61"/>
      <c r="F678" s="14"/>
      <c r="G678" s="14"/>
      <c r="H678" s="14"/>
    </row>
    <row r="679" spans="2:8" ht="15.75" customHeight="1">
      <c r="B679" s="61"/>
      <c r="F679" s="14"/>
      <c r="G679" s="14"/>
      <c r="H679" s="14"/>
    </row>
    <row r="680" spans="2:8" ht="15.75" customHeight="1">
      <c r="B680" s="61"/>
      <c r="F680" s="14"/>
      <c r="G680" s="14"/>
      <c r="H680" s="14"/>
    </row>
    <row r="681" spans="2:8" ht="15.75" customHeight="1">
      <c r="B681" s="61"/>
      <c r="F681" s="14"/>
      <c r="G681" s="14"/>
      <c r="H681" s="14"/>
    </row>
    <row r="682" spans="2:8" ht="15.75" customHeight="1">
      <c r="B682" s="61"/>
      <c r="F682" s="14"/>
      <c r="G682" s="14"/>
      <c r="H682" s="14"/>
    </row>
    <row r="683" spans="2:8" ht="15.75" customHeight="1">
      <c r="B683" s="61"/>
      <c r="F683" s="14"/>
      <c r="G683" s="14"/>
      <c r="H683" s="14"/>
    </row>
    <row r="684" spans="2:8" ht="15.75" customHeight="1">
      <c r="B684" s="61"/>
      <c r="F684" s="14"/>
      <c r="G684" s="14"/>
      <c r="H684" s="14"/>
    </row>
    <row r="685" spans="2:8" ht="15.75" customHeight="1">
      <c r="B685" s="61"/>
      <c r="F685" s="14"/>
      <c r="G685" s="14"/>
      <c r="H685" s="14"/>
    </row>
    <row r="686" spans="2:8" ht="15.75" customHeight="1">
      <c r="B686" s="61"/>
      <c r="F686" s="14"/>
      <c r="G686" s="14"/>
      <c r="H686" s="14"/>
    </row>
    <row r="687" spans="2:8" ht="15.75" customHeight="1">
      <c r="B687" s="61"/>
      <c r="F687" s="14"/>
      <c r="G687" s="14"/>
      <c r="H687" s="14"/>
    </row>
    <row r="688" spans="2:8" ht="15.75" customHeight="1">
      <c r="B688" s="61"/>
      <c r="F688" s="14"/>
      <c r="G688" s="14"/>
      <c r="H688" s="14"/>
    </row>
    <row r="689" spans="2:8" ht="15.75" customHeight="1">
      <c r="B689" s="61"/>
      <c r="F689" s="14"/>
      <c r="G689" s="14"/>
      <c r="H689" s="14"/>
    </row>
    <row r="690" spans="2:8" ht="15.75" customHeight="1">
      <c r="B690" s="61"/>
      <c r="F690" s="14"/>
      <c r="G690" s="14"/>
      <c r="H690" s="14"/>
    </row>
    <row r="691" spans="2:8" ht="15.75" customHeight="1">
      <c r="B691" s="61"/>
      <c r="F691" s="14"/>
      <c r="G691" s="14"/>
      <c r="H691" s="14"/>
    </row>
    <row r="692" spans="2:8" ht="15.75" customHeight="1">
      <c r="B692" s="61"/>
      <c r="F692" s="14"/>
      <c r="G692" s="14"/>
      <c r="H692" s="14"/>
    </row>
    <row r="693" spans="2:8" ht="15.75" customHeight="1">
      <c r="B693" s="61"/>
      <c r="F693" s="14"/>
      <c r="G693" s="14"/>
      <c r="H693" s="14"/>
    </row>
    <row r="694" spans="2:8" ht="15.75" customHeight="1">
      <c r="B694" s="61"/>
      <c r="F694" s="14"/>
      <c r="G694" s="14"/>
      <c r="H694" s="14"/>
    </row>
    <row r="695" spans="2:8" ht="15.75" customHeight="1">
      <c r="B695" s="61"/>
      <c r="F695" s="14"/>
      <c r="G695" s="14"/>
      <c r="H695" s="14"/>
    </row>
    <row r="696" spans="2:8" ht="15.75" customHeight="1">
      <c r="B696" s="61"/>
      <c r="F696" s="14"/>
      <c r="G696" s="14"/>
      <c r="H696" s="14"/>
    </row>
    <row r="697" spans="2:8" ht="15.75" customHeight="1">
      <c r="B697" s="61"/>
      <c r="F697" s="14"/>
      <c r="G697" s="14"/>
      <c r="H697" s="14"/>
    </row>
    <row r="698" spans="2:8" ht="15.75" customHeight="1">
      <c r="B698" s="61"/>
      <c r="F698" s="14"/>
      <c r="G698" s="14"/>
      <c r="H698" s="14"/>
    </row>
    <row r="699" spans="2:8" ht="15.75" customHeight="1">
      <c r="B699" s="61"/>
      <c r="F699" s="14"/>
      <c r="G699" s="14"/>
      <c r="H699" s="14"/>
    </row>
    <row r="700" spans="2:8" ht="15.75" customHeight="1">
      <c r="B700" s="61"/>
      <c r="F700" s="14"/>
      <c r="G700" s="14"/>
      <c r="H700" s="14"/>
    </row>
    <row r="701" spans="2:8" ht="15.75" customHeight="1">
      <c r="B701" s="61"/>
      <c r="F701" s="14"/>
      <c r="G701" s="14"/>
      <c r="H701" s="14"/>
    </row>
    <row r="702" spans="2:8" ht="15.75" customHeight="1">
      <c r="B702" s="61"/>
      <c r="F702" s="14"/>
      <c r="G702" s="14"/>
      <c r="H702" s="14"/>
    </row>
    <row r="703" spans="2:8" ht="15.75" customHeight="1">
      <c r="B703" s="61"/>
      <c r="F703" s="14"/>
      <c r="G703" s="14"/>
      <c r="H703" s="14"/>
    </row>
    <row r="704" spans="2:8" ht="15.75" customHeight="1">
      <c r="B704" s="61"/>
      <c r="F704" s="14"/>
      <c r="G704" s="14"/>
      <c r="H704" s="14"/>
    </row>
    <row r="705" spans="2:8" ht="15.75" customHeight="1">
      <c r="B705" s="61"/>
      <c r="F705" s="14"/>
      <c r="G705" s="14"/>
      <c r="H705" s="14"/>
    </row>
    <row r="706" spans="2:8" ht="15.75" customHeight="1">
      <c r="B706" s="61"/>
      <c r="F706" s="14"/>
      <c r="G706" s="14"/>
      <c r="H706" s="14"/>
    </row>
    <row r="707" spans="2:8" ht="15.75" customHeight="1">
      <c r="B707" s="61"/>
      <c r="F707" s="14"/>
      <c r="G707" s="14"/>
      <c r="H707" s="14"/>
    </row>
    <row r="708" spans="2:8" ht="15.75" customHeight="1">
      <c r="B708" s="61"/>
      <c r="F708" s="14"/>
      <c r="G708" s="14"/>
      <c r="H708" s="14"/>
    </row>
    <row r="709" spans="2:8" ht="15.75" customHeight="1">
      <c r="B709" s="61"/>
      <c r="F709" s="14"/>
      <c r="G709" s="14"/>
      <c r="H709" s="14"/>
    </row>
    <row r="710" spans="2:8" ht="15.75" customHeight="1">
      <c r="B710" s="61"/>
      <c r="F710" s="14"/>
      <c r="G710" s="14"/>
      <c r="H710" s="14"/>
    </row>
    <row r="711" spans="2:8" ht="15.75" customHeight="1">
      <c r="B711" s="61"/>
      <c r="F711" s="14"/>
      <c r="G711" s="14"/>
      <c r="H711" s="14"/>
    </row>
    <row r="712" spans="2:8" ht="15.75" customHeight="1">
      <c r="B712" s="61"/>
      <c r="F712" s="14"/>
      <c r="G712" s="14"/>
      <c r="H712" s="14"/>
    </row>
    <row r="713" spans="2:8" ht="15.75" customHeight="1">
      <c r="B713" s="61"/>
      <c r="F713" s="14"/>
      <c r="G713" s="14"/>
      <c r="H713" s="14"/>
    </row>
    <row r="714" spans="2:8" ht="15.75" customHeight="1">
      <c r="B714" s="61"/>
      <c r="F714" s="14"/>
      <c r="G714" s="14"/>
      <c r="H714" s="14"/>
    </row>
    <row r="715" spans="2:8" ht="15.75" customHeight="1">
      <c r="B715" s="61"/>
      <c r="F715" s="14"/>
      <c r="G715" s="14"/>
      <c r="H715" s="14"/>
    </row>
    <row r="716" spans="2:8" ht="15.75" customHeight="1">
      <c r="B716" s="61"/>
      <c r="F716" s="14"/>
      <c r="G716" s="14"/>
      <c r="H716" s="14"/>
    </row>
    <row r="717" spans="2:8" ht="15.75" customHeight="1">
      <c r="B717" s="61"/>
      <c r="F717" s="14"/>
      <c r="G717" s="14"/>
      <c r="H717" s="14"/>
    </row>
    <row r="718" spans="2:8" ht="15.75" customHeight="1">
      <c r="B718" s="61"/>
      <c r="F718" s="14"/>
      <c r="G718" s="14"/>
      <c r="H718" s="14"/>
    </row>
    <row r="719" spans="2:8" ht="15.75" customHeight="1">
      <c r="B719" s="61"/>
      <c r="F719" s="14"/>
      <c r="G719" s="14"/>
      <c r="H719" s="14"/>
    </row>
    <row r="720" spans="2:8" ht="15.75" customHeight="1">
      <c r="B720" s="61"/>
      <c r="F720" s="14"/>
      <c r="G720" s="14"/>
      <c r="H720" s="14"/>
    </row>
    <row r="721" spans="2:8" ht="15.75" customHeight="1">
      <c r="B721" s="61"/>
      <c r="F721" s="14"/>
      <c r="G721" s="14"/>
      <c r="H721" s="14"/>
    </row>
    <row r="722" spans="2:8" ht="15.75" customHeight="1">
      <c r="B722" s="61"/>
      <c r="F722" s="14"/>
      <c r="G722" s="14"/>
      <c r="H722" s="14"/>
    </row>
    <row r="723" spans="2:8" ht="15.75" customHeight="1">
      <c r="B723" s="61"/>
      <c r="F723" s="14"/>
      <c r="G723" s="14"/>
      <c r="H723" s="14"/>
    </row>
    <row r="724" spans="2:8" ht="15.75" customHeight="1">
      <c r="B724" s="61"/>
      <c r="F724" s="14"/>
      <c r="G724" s="14"/>
      <c r="H724" s="14"/>
    </row>
    <row r="725" spans="2:8" ht="15.75" customHeight="1">
      <c r="B725" s="61"/>
      <c r="F725" s="14"/>
      <c r="G725" s="14"/>
      <c r="H725" s="14"/>
    </row>
    <row r="726" spans="2:8" ht="15.75" customHeight="1">
      <c r="B726" s="61"/>
      <c r="F726" s="14"/>
      <c r="G726" s="14"/>
      <c r="H726" s="14"/>
    </row>
    <row r="727" spans="2:8" ht="15.75" customHeight="1">
      <c r="B727" s="61"/>
      <c r="F727" s="14"/>
      <c r="G727" s="14"/>
      <c r="H727" s="14"/>
    </row>
    <row r="728" spans="2:8" ht="15.75" customHeight="1">
      <c r="B728" s="61"/>
      <c r="F728" s="14"/>
      <c r="G728" s="14"/>
      <c r="H728" s="14"/>
    </row>
    <row r="729" spans="2:8" ht="15.75" customHeight="1">
      <c r="B729" s="61"/>
      <c r="F729" s="14"/>
      <c r="G729" s="14"/>
      <c r="H729" s="14"/>
    </row>
    <row r="730" spans="2:8" ht="15.75" customHeight="1">
      <c r="B730" s="61"/>
      <c r="F730" s="14"/>
      <c r="G730" s="14"/>
      <c r="H730" s="14"/>
    </row>
    <row r="731" spans="2:8" ht="15.75" customHeight="1">
      <c r="B731" s="61"/>
      <c r="F731" s="14"/>
      <c r="G731" s="14"/>
      <c r="H731" s="14"/>
    </row>
    <row r="732" spans="2:8" ht="15.75" customHeight="1">
      <c r="B732" s="61"/>
      <c r="F732" s="14"/>
      <c r="G732" s="14"/>
      <c r="H732" s="14"/>
    </row>
    <row r="733" spans="2:8" ht="15.75" customHeight="1">
      <c r="B733" s="61"/>
      <c r="F733" s="14"/>
      <c r="G733" s="14"/>
      <c r="H733" s="14"/>
    </row>
    <row r="734" spans="2:8" ht="15.75" customHeight="1">
      <c r="B734" s="61"/>
      <c r="F734" s="14"/>
      <c r="G734" s="14"/>
      <c r="H734" s="14"/>
    </row>
    <row r="735" spans="2:8" ht="15.75" customHeight="1">
      <c r="B735" s="61"/>
      <c r="F735" s="14"/>
      <c r="G735" s="14"/>
      <c r="H735" s="14"/>
    </row>
    <row r="736" spans="2:8" ht="15.75" customHeight="1">
      <c r="B736" s="61"/>
      <c r="F736" s="14"/>
      <c r="G736" s="14"/>
      <c r="H736" s="14"/>
    </row>
    <row r="737" spans="2:8" ht="15.75" customHeight="1">
      <c r="B737" s="61"/>
      <c r="F737" s="14"/>
      <c r="G737" s="14"/>
      <c r="H737" s="14"/>
    </row>
    <row r="738" spans="2:8" ht="15.75" customHeight="1">
      <c r="B738" s="61"/>
      <c r="F738" s="14"/>
      <c r="G738" s="14"/>
      <c r="H738" s="14"/>
    </row>
    <row r="739" spans="2:8" ht="15.75" customHeight="1">
      <c r="B739" s="61"/>
      <c r="F739" s="14"/>
      <c r="G739" s="14"/>
      <c r="H739" s="14"/>
    </row>
    <row r="740" spans="2:8" ht="15.75" customHeight="1">
      <c r="B740" s="61"/>
      <c r="F740" s="14"/>
      <c r="G740" s="14"/>
      <c r="H740" s="14"/>
    </row>
    <row r="741" spans="2:8" ht="15.75" customHeight="1">
      <c r="B741" s="61"/>
      <c r="F741" s="14"/>
      <c r="G741" s="14"/>
      <c r="H741" s="14"/>
    </row>
    <row r="742" spans="2:8" ht="15.75" customHeight="1">
      <c r="B742" s="61"/>
      <c r="F742" s="14"/>
      <c r="G742" s="14"/>
      <c r="H742" s="14"/>
    </row>
    <row r="743" spans="2:8" ht="15.75" customHeight="1">
      <c r="B743" s="61"/>
      <c r="F743" s="14"/>
      <c r="G743" s="14"/>
      <c r="H743" s="14"/>
    </row>
    <row r="744" spans="2:8" ht="15.75" customHeight="1">
      <c r="B744" s="61"/>
      <c r="F744" s="14"/>
      <c r="G744" s="14"/>
      <c r="H744" s="14"/>
    </row>
    <row r="745" spans="2:8" ht="15.75" customHeight="1">
      <c r="B745" s="61"/>
      <c r="F745" s="14"/>
      <c r="G745" s="14"/>
      <c r="H745" s="14"/>
    </row>
    <row r="746" spans="2:8" ht="15.75" customHeight="1">
      <c r="B746" s="61"/>
      <c r="F746" s="14"/>
      <c r="G746" s="14"/>
      <c r="H746" s="14"/>
    </row>
    <row r="747" spans="2:8" ht="15.75" customHeight="1">
      <c r="B747" s="61"/>
      <c r="F747" s="14"/>
      <c r="G747" s="14"/>
      <c r="H747" s="14"/>
    </row>
    <row r="748" spans="2:8" ht="15.75" customHeight="1">
      <c r="B748" s="61"/>
      <c r="F748" s="14"/>
      <c r="G748" s="14"/>
      <c r="H748" s="14"/>
    </row>
    <row r="749" spans="2:8" ht="15.75" customHeight="1">
      <c r="B749" s="61"/>
      <c r="F749" s="14"/>
      <c r="G749" s="14"/>
      <c r="H749" s="14"/>
    </row>
    <row r="750" spans="2:8" ht="15.75" customHeight="1">
      <c r="B750" s="61"/>
      <c r="F750" s="14"/>
      <c r="G750" s="14"/>
      <c r="H750" s="14"/>
    </row>
    <row r="751" spans="2:8" ht="15.75" customHeight="1">
      <c r="B751" s="61"/>
      <c r="F751" s="14"/>
      <c r="G751" s="14"/>
      <c r="H751" s="14"/>
    </row>
    <row r="752" spans="2:8" ht="15.75" customHeight="1">
      <c r="B752" s="61"/>
      <c r="F752" s="14"/>
      <c r="G752" s="14"/>
      <c r="H752" s="14"/>
    </row>
    <row r="753" spans="2:8" ht="15.75" customHeight="1">
      <c r="B753" s="61"/>
      <c r="F753" s="14"/>
      <c r="G753" s="14"/>
      <c r="H753" s="14"/>
    </row>
    <row r="754" spans="2:8" ht="15.75" customHeight="1">
      <c r="B754" s="61"/>
      <c r="F754" s="14"/>
      <c r="G754" s="14"/>
      <c r="H754" s="14"/>
    </row>
    <row r="755" spans="2:8" ht="15.75" customHeight="1">
      <c r="B755" s="61"/>
      <c r="F755" s="14"/>
      <c r="G755" s="14"/>
      <c r="H755" s="14"/>
    </row>
    <row r="756" spans="2:8" ht="15.75" customHeight="1">
      <c r="B756" s="61"/>
      <c r="F756" s="14"/>
      <c r="G756" s="14"/>
      <c r="H756" s="14"/>
    </row>
    <row r="757" spans="2:8" ht="15.75" customHeight="1">
      <c r="B757" s="61"/>
      <c r="F757" s="14"/>
      <c r="G757" s="14"/>
      <c r="H757" s="14"/>
    </row>
    <row r="758" spans="2:8" ht="15.75" customHeight="1">
      <c r="B758" s="61"/>
      <c r="F758" s="14"/>
      <c r="G758" s="14"/>
      <c r="H758" s="14"/>
    </row>
    <row r="759" spans="2:8" ht="15.75" customHeight="1">
      <c r="B759" s="61"/>
      <c r="F759" s="14"/>
      <c r="G759" s="14"/>
      <c r="H759" s="14"/>
    </row>
    <row r="760" spans="2:8" ht="15.75" customHeight="1">
      <c r="B760" s="61"/>
      <c r="F760" s="14"/>
      <c r="G760" s="14"/>
      <c r="H760" s="14"/>
    </row>
    <row r="761" spans="2:8" ht="15.75" customHeight="1">
      <c r="B761" s="61"/>
      <c r="F761" s="14"/>
      <c r="G761" s="14"/>
      <c r="H761" s="14"/>
    </row>
    <row r="762" spans="2:8" ht="15.75" customHeight="1">
      <c r="B762" s="61"/>
      <c r="F762" s="14"/>
      <c r="G762" s="14"/>
      <c r="H762" s="14"/>
    </row>
    <row r="763" spans="2:8" ht="15.75" customHeight="1">
      <c r="B763" s="61"/>
      <c r="F763" s="14"/>
      <c r="G763" s="14"/>
      <c r="H763" s="14"/>
    </row>
    <row r="764" spans="2:8" ht="15.75" customHeight="1">
      <c r="B764" s="61"/>
      <c r="F764" s="14"/>
      <c r="G764" s="14"/>
      <c r="H764" s="14"/>
    </row>
    <row r="765" spans="2:8" ht="15.75" customHeight="1">
      <c r="B765" s="61"/>
      <c r="F765" s="14"/>
      <c r="G765" s="14"/>
      <c r="H765" s="14"/>
    </row>
    <row r="766" spans="2:8" ht="15.75" customHeight="1">
      <c r="B766" s="61"/>
      <c r="F766" s="14"/>
      <c r="G766" s="14"/>
      <c r="H766" s="14"/>
    </row>
    <row r="767" spans="2:8" ht="15.75" customHeight="1">
      <c r="B767" s="61"/>
      <c r="F767" s="14"/>
      <c r="G767" s="14"/>
      <c r="H767" s="14"/>
    </row>
    <row r="768" spans="2:8" ht="15.75" customHeight="1">
      <c r="B768" s="61"/>
      <c r="F768" s="14"/>
      <c r="G768" s="14"/>
      <c r="H768" s="14"/>
    </row>
    <row r="769" spans="2:8" ht="15.75" customHeight="1">
      <c r="B769" s="61"/>
      <c r="F769" s="14"/>
      <c r="G769" s="14"/>
      <c r="H769" s="14"/>
    </row>
    <row r="770" spans="2:8" ht="15.75" customHeight="1">
      <c r="B770" s="61"/>
      <c r="F770" s="14"/>
      <c r="G770" s="14"/>
      <c r="H770" s="14"/>
    </row>
    <row r="771" spans="2:8" ht="15.75" customHeight="1">
      <c r="B771" s="61"/>
      <c r="F771" s="14"/>
      <c r="G771" s="14"/>
      <c r="H771" s="14"/>
    </row>
    <row r="772" spans="2:8" ht="15.75" customHeight="1">
      <c r="B772" s="61"/>
      <c r="F772" s="14"/>
      <c r="G772" s="14"/>
      <c r="H772" s="14"/>
    </row>
    <row r="773" spans="2:8" ht="15.75" customHeight="1">
      <c r="B773" s="61"/>
      <c r="F773" s="14"/>
      <c r="G773" s="14"/>
      <c r="H773" s="14"/>
    </row>
    <row r="774" spans="2:8" ht="15.75" customHeight="1">
      <c r="B774" s="61"/>
      <c r="F774" s="14"/>
      <c r="G774" s="14"/>
      <c r="H774" s="14"/>
    </row>
    <row r="775" spans="2:8" ht="15.75" customHeight="1">
      <c r="B775" s="61"/>
      <c r="F775" s="14"/>
      <c r="G775" s="14"/>
      <c r="H775" s="14"/>
    </row>
    <row r="776" spans="2:8" ht="15.75" customHeight="1">
      <c r="B776" s="61"/>
      <c r="F776" s="14"/>
      <c r="G776" s="14"/>
      <c r="H776" s="14"/>
    </row>
    <row r="777" spans="2:8" ht="15.75" customHeight="1">
      <c r="B777" s="61"/>
      <c r="F777" s="14"/>
      <c r="G777" s="14"/>
      <c r="H777" s="14"/>
    </row>
    <row r="778" spans="2:8" ht="15.75" customHeight="1">
      <c r="B778" s="61"/>
      <c r="F778" s="14"/>
      <c r="G778" s="14"/>
      <c r="H778" s="14"/>
    </row>
    <row r="779" spans="2:8" ht="15.75" customHeight="1">
      <c r="B779" s="61"/>
      <c r="F779" s="14"/>
      <c r="G779" s="14"/>
      <c r="H779" s="14"/>
    </row>
    <row r="780" spans="2:8" ht="15.75" customHeight="1">
      <c r="B780" s="61"/>
      <c r="F780" s="14"/>
      <c r="G780" s="14"/>
      <c r="H780" s="14"/>
    </row>
    <row r="781" spans="2:8" ht="15.75" customHeight="1">
      <c r="B781" s="61"/>
      <c r="F781" s="14"/>
      <c r="G781" s="14"/>
      <c r="H781" s="14"/>
    </row>
    <row r="782" spans="2:8" ht="15.75" customHeight="1">
      <c r="B782" s="61"/>
      <c r="F782" s="14"/>
      <c r="G782" s="14"/>
      <c r="H782" s="14"/>
    </row>
    <row r="783" spans="2:8" ht="15.75" customHeight="1">
      <c r="B783" s="61"/>
      <c r="F783" s="14"/>
      <c r="G783" s="14"/>
      <c r="H783" s="14"/>
    </row>
    <row r="784" spans="2:8" ht="15.75" customHeight="1">
      <c r="B784" s="61"/>
      <c r="F784" s="14"/>
      <c r="G784" s="14"/>
      <c r="H784" s="14"/>
    </row>
    <row r="785" spans="2:8" ht="15.75" customHeight="1">
      <c r="B785" s="61"/>
      <c r="F785" s="14"/>
      <c r="G785" s="14"/>
      <c r="H785" s="14"/>
    </row>
    <row r="786" spans="2:8" ht="15.75" customHeight="1">
      <c r="B786" s="61"/>
      <c r="F786" s="14"/>
      <c r="G786" s="14"/>
      <c r="H786" s="14"/>
    </row>
    <row r="787" spans="2:8" ht="15.75" customHeight="1">
      <c r="B787" s="61"/>
      <c r="F787" s="14"/>
      <c r="G787" s="14"/>
      <c r="H787" s="14"/>
    </row>
    <row r="788" spans="2:8" ht="15.75" customHeight="1">
      <c r="B788" s="61"/>
      <c r="F788" s="14"/>
      <c r="G788" s="14"/>
      <c r="H788" s="14"/>
    </row>
    <row r="789" spans="2:8" ht="15.75" customHeight="1">
      <c r="B789" s="61"/>
      <c r="F789" s="14"/>
      <c r="G789" s="14"/>
      <c r="H789" s="14"/>
    </row>
    <row r="790" spans="2:8" ht="15.75" customHeight="1">
      <c r="B790" s="61"/>
      <c r="F790" s="14"/>
      <c r="G790" s="14"/>
      <c r="H790" s="14"/>
    </row>
    <row r="791" spans="2:8" ht="15.75" customHeight="1">
      <c r="B791" s="61"/>
      <c r="F791" s="14"/>
      <c r="G791" s="14"/>
      <c r="H791" s="14"/>
    </row>
    <row r="792" spans="2:8" ht="15.75" customHeight="1">
      <c r="B792" s="61"/>
      <c r="F792" s="14"/>
      <c r="G792" s="14"/>
      <c r="H792" s="14"/>
    </row>
    <row r="793" spans="2:8" ht="15.75" customHeight="1">
      <c r="B793" s="61"/>
      <c r="F793" s="14"/>
      <c r="G793" s="14"/>
      <c r="H793" s="14"/>
    </row>
    <row r="794" spans="2:8" ht="15.75" customHeight="1">
      <c r="B794" s="61"/>
      <c r="F794" s="14"/>
      <c r="G794" s="14"/>
      <c r="H794" s="14"/>
    </row>
    <row r="795" spans="2:8" ht="15.75" customHeight="1">
      <c r="B795" s="61"/>
      <c r="F795" s="14"/>
      <c r="G795" s="14"/>
      <c r="H795" s="14"/>
    </row>
    <row r="796" spans="2:8" ht="15.75" customHeight="1">
      <c r="B796" s="61"/>
      <c r="F796" s="14"/>
      <c r="G796" s="14"/>
      <c r="H796" s="14"/>
    </row>
    <row r="797" spans="2:8" ht="15.75" customHeight="1">
      <c r="B797" s="61"/>
      <c r="F797" s="14"/>
      <c r="G797" s="14"/>
      <c r="H797" s="14"/>
    </row>
    <row r="798" spans="2:8" ht="15.75" customHeight="1">
      <c r="B798" s="61"/>
      <c r="F798" s="14"/>
      <c r="G798" s="14"/>
      <c r="H798" s="14"/>
    </row>
    <row r="799" spans="2:8" ht="15.75" customHeight="1">
      <c r="B799" s="61"/>
      <c r="F799" s="14"/>
      <c r="G799" s="14"/>
      <c r="H799" s="14"/>
    </row>
    <row r="800" spans="2:8" ht="15.75" customHeight="1">
      <c r="B800" s="61"/>
      <c r="F800" s="14"/>
      <c r="G800" s="14"/>
      <c r="H800" s="14"/>
    </row>
    <row r="801" spans="2:8" ht="15.75" customHeight="1">
      <c r="B801" s="61"/>
      <c r="F801" s="14"/>
      <c r="G801" s="14"/>
      <c r="H801" s="14"/>
    </row>
    <row r="802" spans="2:8" ht="15.75" customHeight="1">
      <c r="B802" s="61"/>
      <c r="F802" s="14"/>
      <c r="G802" s="14"/>
      <c r="H802" s="14"/>
    </row>
    <row r="803" spans="2:8" ht="15.75" customHeight="1">
      <c r="B803" s="61"/>
      <c r="F803" s="14"/>
      <c r="G803" s="14"/>
      <c r="H803" s="14"/>
    </row>
    <row r="804" spans="2:8" ht="15.75" customHeight="1">
      <c r="B804" s="61"/>
      <c r="F804" s="14"/>
      <c r="G804" s="14"/>
      <c r="H804" s="14"/>
    </row>
    <row r="805" spans="2:8" ht="15.75" customHeight="1">
      <c r="B805" s="61"/>
      <c r="F805" s="14"/>
      <c r="G805" s="14"/>
      <c r="H805" s="14"/>
    </row>
    <row r="806" spans="2:8" ht="15.75" customHeight="1">
      <c r="B806" s="61"/>
      <c r="F806" s="14"/>
      <c r="G806" s="14"/>
      <c r="H806" s="14"/>
    </row>
    <row r="807" spans="2:8" ht="15.75" customHeight="1">
      <c r="B807" s="61"/>
      <c r="F807" s="14"/>
      <c r="G807" s="14"/>
      <c r="H807" s="14"/>
    </row>
    <row r="808" spans="2:8" ht="15.75" customHeight="1">
      <c r="B808" s="61"/>
      <c r="F808" s="14"/>
      <c r="G808" s="14"/>
      <c r="H808" s="14"/>
    </row>
    <row r="809" spans="2:8" ht="15.75" customHeight="1">
      <c r="B809" s="61"/>
      <c r="F809" s="14"/>
      <c r="G809" s="14"/>
      <c r="H809" s="14"/>
    </row>
    <row r="810" spans="2:8" ht="15.75" customHeight="1">
      <c r="B810" s="61"/>
      <c r="F810" s="14"/>
      <c r="G810" s="14"/>
      <c r="H810" s="14"/>
    </row>
    <row r="811" spans="2:8" ht="15.75" customHeight="1">
      <c r="B811" s="61"/>
      <c r="F811" s="14"/>
      <c r="G811" s="14"/>
      <c r="H811" s="14"/>
    </row>
    <row r="812" spans="2:8" ht="15.75" customHeight="1">
      <c r="B812" s="61"/>
      <c r="F812" s="14"/>
      <c r="G812" s="14"/>
      <c r="H812" s="14"/>
    </row>
    <row r="813" spans="2:8" ht="15.75" customHeight="1">
      <c r="B813" s="61"/>
      <c r="F813" s="14"/>
      <c r="G813" s="14"/>
      <c r="H813" s="14"/>
    </row>
    <row r="814" spans="2:8" ht="15.75" customHeight="1">
      <c r="B814" s="61"/>
      <c r="F814" s="14"/>
      <c r="G814" s="14"/>
      <c r="H814" s="14"/>
    </row>
    <row r="815" spans="2:8" ht="15.75" customHeight="1">
      <c r="B815" s="61"/>
      <c r="F815" s="14"/>
      <c r="G815" s="14"/>
      <c r="H815" s="14"/>
    </row>
    <row r="816" spans="2:8" ht="15.75" customHeight="1">
      <c r="B816" s="61"/>
      <c r="F816" s="14"/>
      <c r="G816" s="14"/>
      <c r="H816" s="14"/>
    </row>
    <row r="817" spans="2:8" ht="15.75" customHeight="1">
      <c r="B817" s="61"/>
      <c r="F817" s="14"/>
      <c r="G817" s="14"/>
      <c r="H817" s="14"/>
    </row>
    <row r="818" spans="2:8" ht="15.75" customHeight="1">
      <c r="B818" s="61"/>
      <c r="F818" s="14"/>
      <c r="G818" s="14"/>
      <c r="H818" s="14"/>
    </row>
    <row r="819" spans="2:8" ht="15.75" customHeight="1">
      <c r="B819" s="61"/>
      <c r="F819" s="14"/>
      <c r="G819" s="14"/>
      <c r="H819" s="14"/>
    </row>
    <row r="820" spans="2:8" ht="15.75" customHeight="1">
      <c r="B820" s="61"/>
      <c r="F820" s="14"/>
      <c r="G820" s="14"/>
      <c r="H820" s="14"/>
    </row>
    <row r="821" spans="2:8" ht="15.75" customHeight="1">
      <c r="B821" s="61"/>
      <c r="F821" s="14"/>
      <c r="G821" s="14"/>
      <c r="H821" s="14"/>
    </row>
    <row r="822" spans="2:8" ht="15.75" customHeight="1">
      <c r="B822" s="61"/>
      <c r="F822" s="14"/>
      <c r="G822" s="14"/>
      <c r="H822" s="14"/>
    </row>
    <row r="823" spans="2:8" ht="15.75" customHeight="1">
      <c r="B823" s="61"/>
      <c r="F823" s="14"/>
      <c r="G823" s="14"/>
      <c r="H823" s="14"/>
    </row>
    <row r="824" spans="2:8" ht="15.75" customHeight="1">
      <c r="B824" s="61"/>
      <c r="F824" s="14"/>
      <c r="G824" s="14"/>
      <c r="H824" s="14"/>
    </row>
    <row r="825" spans="2:8" ht="15.75" customHeight="1">
      <c r="B825" s="61"/>
      <c r="F825" s="14"/>
      <c r="G825" s="14"/>
      <c r="H825" s="14"/>
    </row>
    <row r="826" spans="2:8" ht="15.75" customHeight="1">
      <c r="B826" s="61"/>
      <c r="F826" s="14"/>
      <c r="G826" s="14"/>
      <c r="H826" s="14"/>
    </row>
    <row r="827" spans="2:8" ht="15.75" customHeight="1">
      <c r="B827" s="61"/>
      <c r="F827" s="14"/>
      <c r="G827" s="14"/>
      <c r="H827" s="14"/>
    </row>
    <row r="828" spans="2:8" ht="15.75" customHeight="1">
      <c r="B828" s="61"/>
      <c r="F828" s="14"/>
      <c r="G828" s="14"/>
      <c r="H828" s="14"/>
    </row>
    <row r="829" spans="2:8" ht="15.75" customHeight="1">
      <c r="B829" s="61"/>
      <c r="F829" s="14"/>
      <c r="G829" s="14"/>
      <c r="H829" s="14"/>
    </row>
    <row r="830" spans="2:8" ht="15.75" customHeight="1">
      <c r="B830" s="61"/>
      <c r="F830" s="14"/>
      <c r="G830" s="14"/>
      <c r="H830" s="14"/>
    </row>
    <row r="831" spans="2:8" ht="15.75" customHeight="1">
      <c r="B831" s="61"/>
      <c r="F831" s="14"/>
      <c r="G831" s="14"/>
      <c r="H831" s="14"/>
    </row>
    <row r="832" spans="2:8" ht="15.75" customHeight="1">
      <c r="B832" s="61"/>
      <c r="F832" s="14"/>
      <c r="G832" s="14"/>
      <c r="H832" s="14"/>
    </row>
    <row r="833" spans="2:8" ht="15.75" customHeight="1">
      <c r="B833" s="61"/>
      <c r="F833" s="14"/>
      <c r="G833" s="14"/>
      <c r="H833" s="14"/>
    </row>
    <row r="834" spans="2:8" ht="15.75" customHeight="1">
      <c r="B834" s="61"/>
      <c r="F834" s="14"/>
      <c r="G834" s="14"/>
      <c r="H834" s="14"/>
    </row>
    <row r="835" spans="2:8" ht="15.75" customHeight="1">
      <c r="B835" s="61"/>
      <c r="F835" s="14"/>
      <c r="G835" s="14"/>
      <c r="H835" s="14"/>
    </row>
    <row r="836" spans="2:8" ht="15.75" customHeight="1">
      <c r="B836" s="61"/>
      <c r="F836" s="14"/>
      <c r="G836" s="14"/>
      <c r="H836" s="14"/>
    </row>
    <row r="837" spans="2:8" ht="15.75" customHeight="1">
      <c r="B837" s="61"/>
      <c r="F837" s="14"/>
      <c r="G837" s="14"/>
      <c r="H837" s="14"/>
    </row>
    <row r="838" spans="2:8" ht="15.75" customHeight="1">
      <c r="B838" s="61"/>
      <c r="F838" s="14"/>
      <c r="G838" s="14"/>
      <c r="H838" s="14"/>
    </row>
    <row r="839" spans="2:8" ht="15.75" customHeight="1">
      <c r="B839" s="61"/>
      <c r="F839" s="14"/>
      <c r="G839" s="14"/>
      <c r="H839" s="14"/>
    </row>
    <row r="840" spans="2:8" ht="15.75" customHeight="1">
      <c r="B840" s="61"/>
      <c r="F840" s="14"/>
      <c r="G840" s="14"/>
      <c r="H840" s="14"/>
    </row>
    <row r="841" spans="2:8" ht="15.75" customHeight="1">
      <c r="B841" s="61"/>
      <c r="F841" s="14"/>
      <c r="G841" s="14"/>
      <c r="H841" s="14"/>
    </row>
    <row r="842" spans="2:8" ht="15.75" customHeight="1">
      <c r="B842" s="61"/>
      <c r="F842" s="14"/>
      <c r="G842" s="14"/>
      <c r="H842" s="14"/>
    </row>
    <row r="843" spans="2:8" ht="15.75" customHeight="1">
      <c r="B843" s="61"/>
      <c r="F843" s="14"/>
      <c r="G843" s="14"/>
      <c r="H843" s="14"/>
    </row>
    <row r="844" spans="2:8" ht="15.75" customHeight="1">
      <c r="B844" s="61"/>
      <c r="F844" s="14"/>
      <c r="G844" s="14"/>
      <c r="H844" s="14"/>
    </row>
    <row r="845" spans="2:8" ht="15.75" customHeight="1">
      <c r="B845" s="61"/>
      <c r="F845" s="14"/>
      <c r="G845" s="14"/>
      <c r="H845" s="14"/>
    </row>
    <row r="846" spans="2:8" ht="15.75" customHeight="1">
      <c r="B846" s="61"/>
      <c r="F846" s="14"/>
      <c r="G846" s="14"/>
      <c r="H846" s="14"/>
    </row>
    <row r="847" spans="2:8" ht="15.75" customHeight="1">
      <c r="B847" s="61"/>
      <c r="F847" s="14"/>
      <c r="G847" s="14"/>
      <c r="H847" s="14"/>
    </row>
    <row r="848" spans="2:8" ht="15.75" customHeight="1">
      <c r="B848" s="61"/>
      <c r="F848" s="14"/>
      <c r="G848" s="14"/>
      <c r="H848" s="14"/>
    </row>
    <row r="849" spans="2:8" ht="15.75" customHeight="1">
      <c r="B849" s="61"/>
      <c r="F849" s="14"/>
      <c r="G849" s="14"/>
      <c r="H849" s="14"/>
    </row>
    <row r="850" spans="2:8" ht="15.75" customHeight="1">
      <c r="B850" s="61"/>
      <c r="F850" s="14"/>
      <c r="G850" s="14"/>
      <c r="H850" s="14"/>
    </row>
    <row r="851" spans="2:8" ht="15.75" customHeight="1">
      <c r="B851" s="61"/>
      <c r="F851" s="14"/>
      <c r="G851" s="14"/>
      <c r="H851" s="14"/>
    </row>
    <row r="852" spans="2:8" ht="15.75" customHeight="1">
      <c r="B852" s="61"/>
      <c r="F852" s="14"/>
      <c r="G852" s="14"/>
      <c r="H852" s="14"/>
    </row>
    <row r="853" spans="2:8" ht="15.75" customHeight="1">
      <c r="B853" s="61"/>
      <c r="F853" s="14"/>
      <c r="G853" s="14"/>
      <c r="H853" s="14"/>
    </row>
    <row r="854" spans="2:8" ht="15.75" customHeight="1">
      <c r="B854" s="61"/>
      <c r="F854" s="14"/>
      <c r="G854" s="14"/>
      <c r="H854" s="14"/>
    </row>
    <row r="855" spans="2:8" ht="15.75" customHeight="1">
      <c r="B855" s="61"/>
      <c r="F855" s="14"/>
      <c r="G855" s="14"/>
      <c r="H855" s="14"/>
    </row>
    <row r="856" spans="2:8" ht="15.75" customHeight="1">
      <c r="B856" s="61"/>
      <c r="F856" s="14"/>
      <c r="G856" s="14"/>
      <c r="H856" s="14"/>
    </row>
    <row r="857" spans="2:8" ht="15.75" customHeight="1">
      <c r="B857" s="61"/>
      <c r="F857" s="14"/>
      <c r="G857" s="14"/>
      <c r="H857" s="14"/>
    </row>
    <row r="858" spans="2:8" ht="15.75" customHeight="1">
      <c r="B858" s="61"/>
      <c r="F858" s="14"/>
      <c r="G858" s="14"/>
      <c r="H858" s="14"/>
    </row>
    <row r="859" spans="2:8" ht="15.75" customHeight="1">
      <c r="B859" s="61"/>
      <c r="F859" s="14"/>
      <c r="G859" s="14"/>
      <c r="H859" s="14"/>
    </row>
    <row r="860" spans="2:8" ht="15.75" customHeight="1">
      <c r="B860" s="61"/>
      <c r="F860" s="14"/>
      <c r="G860" s="14"/>
      <c r="H860" s="14"/>
    </row>
    <row r="861" spans="2:8" ht="15.75" customHeight="1">
      <c r="B861" s="61"/>
      <c r="F861" s="14"/>
      <c r="G861" s="14"/>
      <c r="H861" s="14"/>
    </row>
    <row r="862" spans="2:8" ht="15.75" customHeight="1">
      <c r="B862" s="61"/>
      <c r="F862" s="14"/>
      <c r="G862" s="14"/>
      <c r="H862" s="14"/>
    </row>
    <row r="863" spans="2:8" ht="15.75" customHeight="1">
      <c r="B863" s="61"/>
      <c r="F863" s="14"/>
      <c r="G863" s="14"/>
      <c r="H863" s="14"/>
    </row>
    <row r="864" spans="2:8" ht="15.75" customHeight="1">
      <c r="B864" s="61"/>
      <c r="F864" s="14"/>
      <c r="G864" s="14"/>
      <c r="H864" s="14"/>
    </row>
    <row r="865" spans="2:8" ht="15.75" customHeight="1">
      <c r="B865" s="61"/>
      <c r="F865" s="14"/>
      <c r="G865" s="14"/>
      <c r="H865" s="14"/>
    </row>
    <row r="866" spans="2:8" ht="15.75" customHeight="1">
      <c r="B866" s="61"/>
      <c r="F866" s="14"/>
      <c r="G866" s="14"/>
      <c r="H866" s="14"/>
    </row>
    <row r="867" spans="2:8" ht="15.75" customHeight="1">
      <c r="B867" s="61"/>
      <c r="F867" s="14"/>
      <c r="G867" s="14"/>
      <c r="H867" s="14"/>
    </row>
    <row r="868" spans="2:8" ht="15.75" customHeight="1">
      <c r="B868" s="61"/>
      <c r="F868" s="14"/>
      <c r="G868" s="14"/>
      <c r="H868" s="14"/>
    </row>
    <row r="869" spans="2:8" ht="15.75" customHeight="1">
      <c r="B869" s="61"/>
      <c r="F869" s="14"/>
      <c r="G869" s="14"/>
      <c r="H869" s="14"/>
    </row>
    <row r="870" spans="2:8" ht="15.75" customHeight="1">
      <c r="B870" s="61"/>
      <c r="F870" s="14"/>
      <c r="G870" s="14"/>
      <c r="H870" s="14"/>
    </row>
    <row r="871" spans="2:8" ht="15.75" customHeight="1">
      <c r="B871" s="61"/>
      <c r="F871" s="14"/>
      <c r="G871" s="14"/>
      <c r="H871" s="14"/>
    </row>
    <row r="872" spans="2:8" ht="15.75" customHeight="1">
      <c r="B872" s="61"/>
      <c r="F872" s="14"/>
      <c r="G872" s="14"/>
      <c r="H872" s="14"/>
    </row>
    <row r="873" spans="2:8" ht="15.75" customHeight="1">
      <c r="B873" s="61"/>
      <c r="F873" s="14"/>
      <c r="G873" s="14"/>
      <c r="H873" s="14"/>
    </row>
    <row r="874" spans="2:8" ht="15.75" customHeight="1">
      <c r="B874" s="61"/>
      <c r="F874" s="14"/>
      <c r="G874" s="14"/>
      <c r="H874" s="14"/>
    </row>
    <row r="875" spans="2:8" ht="15.75" customHeight="1">
      <c r="B875" s="61"/>
      <c r="F875" s="14"/>
      <c r="G875" s="14"/>
      <c r="H875" s="14"/>
    </row>
    <row r="876" spans="2:8" ht="15.75" customHeight="1">
      <c r="B876" s="61"/>
      <c r="F876" s="14"/>
      <c r="G876" s="14"/>
      <c r="H876" s="14"/>
    </row>
    <row r="877" spans="2:8" ht="15.75" customHeight="1">
      <c r="B877" s="61"/>
      <c r="F877" s="14"/>
      <c r="G877" s="14"/>
      <c r="H877" s="14"/>
    </row>
    <row r="878" spans="2:8" ht="15.75" customHeight="1">
      <c r="B878" s="61"/>
      <c r="F878" s="14"/>
      <c r="G878" s="14"/>
      <c r="H878" s="14"/>
    </row>
    <row r="879" spans="2:8" ht="15.75" customHeight="1">
      <c r="B879" s="61"/>
      <c r="F879" s="14"/>
      <c r="G879" s="14"/>
      <c r="H879" s="14"/>
    </row>
    <row r="880" spans="2:8" ht="15.75" customHeight="1">
      <c r="B880" s="61"/>
      <c r="F880" s="14"/>
      <c r="G880" s="14"/>
      <c r="H880" s="14"/>
    </row>
    <row r="881" spans="2:8" ht="15.75" customHeight="1">
      <c r="B881" s="61"/>
      <c r="F881" s="14"/>
      <c r="G881" s="14"/>
      <c r="H881" s="14"/>
    </row>
    <row r="882" spans="2:8" ht="15.75" customHeight="1">
      <c r="B882" s="61"/>
      <c r="F882" s="14"/>
      <c r="G882" s="14"/>
      <c r="H882" s="14"/>
    </row>
    <row r="883" spans="2:8" ht="15.75" customHeight="1">
      <c r="B883" s="61"/>
      <c r="F883" s="14"/>
      <c r="G883" s="14"/>
      <c r="H883" s="14"/>
    </row>
    <row r="884" spans="2:8" ht="15.75" customHeight="1">
      <c r="B884" s="61"/>
      <c r="F884" s="14"/>
      <c r="G884" s="14"/>
      <c r="H884" s="14"/>
    </row>
    <row r="885" spans="2:8" ht="15.75" customHeight="1">
      <c r="B885" s="61"/>
      <c r="F885" s="14"/>
      <c r="G885" s="14"/>
      <c r="H885" s="14"/>
    </row>
    <row r="886" spans="2:8" ht="15.75" customHeight="1">
      <c r="B886" s="61"/>
      <c r="F886" s="14"/>
      <c r="G886" s="14"/>
      <c r="H886" s="14"/>
    </row>
    <row r="887" spans="2:8" ht="15.75" customHeight="1">
      <c r="B887" s="61"/>
      <c r="F887" s="14"/>
      <c r="G887" s="14"/>
      <c r="H887" s="14"/>
    </row>
    <row r="888" spans="2:8" ht="15.75" customHeight="1">
      <c r="B888" s="61"/>
      <c r="F888" s="14"/>
      <c r="G888" s="14"/>
      <c r="H888" s="14"/>
    </row>
    <row r="889" spans="2:8" ht="15.75" customHeight="1">
      <c r="B889" s="61"/>
      <c r="F889" s="14"/>
      <c r="G889" s="14"/>
      <c r="H889" s="14"/>
    </row>
    <row r="890" spans="2:8" ht="15.75" customHeight="1">
      <c r="B890" s="61"/>
      <c r="F890" s="14"/>
      <c r="G890" s="14"/>
      <c r="H890" s="14"/>
    </row>
    <row r="891" spans="2:8" ht="15.75" customHeight="1">
      <c r="B891" s="61"/>
      <c r="F891" s="14"/>
      <c r="G891" s="14"/>
      <c r="H891" s="14"/>
    </row>
    <row r="892" spans="2:8" ht="15.75" customHeight="1">
      <c r="B892" s="61"/>
      <c r="F892" s="14"/>
      <c r="G892" s="14"/>
      <c r="H892" s="14"/>
    </row>
    <row r="893" spans="2:8" ht="15.75" customHeight="1">
      <c r="B893" s="61"/>
      <c r="F893" s="14"/>
      <c r="G893" s="14"/>
      <c r="H893" s="14"/>
    </row>
    <row r="894" spans="2:8" ht="15.75" customHeight="1">
      <c r="B894" s="61"/>
      <c r="F894" s="14"/>
      <c r="G894" s="14"/>
      <c r="H894" s="14"/>
    </row>
    <row r="895" spans="2:8" ht="15.75" customHeight="1">
      <c r="B895" s="61"/>
      <c r="F895" s="14"/>
      <c r="G895" s="14"/>
      <c r="H895" s="14"/>
    </row>
    <row r="896" spans="2:8" ht="15.75" customHeight="1">
      <c r="B896" s="61"/>
      <c r="F896" s="14"/>
      <c r="G896" s="14"/>
      <c r="H896" s="14"/>
    </row>
    <row r="897" spans="2:8" ht="15.75" customHeight="1">
      <c r="B897" s="61"/>
      <c r="F897" s="14"/>
      <c r="G897" s="14"/>
      <c r="H897" s="14"/>
    </row>
    <row r="898" spans="2:8" ht="15.75" customHeight="1">
      <c r="B898" s="61"/>
      <c r="F898" s="14"/>
      <c r="G898" s="14"/>
      <c r="H898" s="14"/>
    </row>
    <row r="899" spans="2:8" ht="15.75" customHeight="1">
      <c r="B899" s="61"/>
      <c r="F899" s="14"/>
      <c r="G899" s="14"/>
      <c r="H899" s="14"/>
    </row>
    <row r="900" spans="2:8" ht="15.75" customHeight="1">
      <c r="B900" s="61"/>
      <c r="F900" s="14"/>
      <c r="G900" s="14"/>
      <c r="H900" s="14"/>
    </row>
    <row r="901" spans="2:8" ht="15.75" customHeight="1">
      <c r="B901" s="61"/>
      <c r="F901" s="14"/>
      <c r="G901" s="14"/>
      <c r="H901" s="14"/>
    </row>
    <row r="902" spans="2:8" ht="15.75" customHeight="1">
      <c r="B902" s="61"/>
      <c r="F902" s="14"/>
      <c r="G902" s="14"/>
      <c r="H902" s="14"/>
    </row>
    <row r="903" spans="2:8" ht="15.75" customHeight="1">
      <c r="B903" s="61"/>
      <c r="F903" s="14"/>
      <c r="G903" s="14"/>
      <c r="H903" s="14"/>
    </row>
    <row r="904" spans="2:8" ht="15.75" customHeight="1">
      <c r="B904" s="61"/>
      <c r="F904" s="14"/>
      <c r="G904" s="14"/>
      <c r="H904" s="14"/>
    </row>
    <row r="905" spans="2:8" ht="15.75" customHeight="1">
      <c r="B905" s="61"/>
      <c r="F905" s="14"/>
      <c r="G905" s="14"/>
      <c r="H905" s="14"/>
    </row>
    <row r="906" spans="2:8" ht="15.75" customHeight="1">
      <c r="B906" s="61"/>
      <c r="F906" s="14"/>
      <c r="G906" s="14"/>
      <c r="H906" s="14"/>
    </row>
    <row r="907" spans="2:8" ht="15.75" customHeight="1">
      <c r="B907" s="61"/>
      <c r="F907" s="14"/>
      <c r="G907" s="14"/>
      <c r="H907" s="14"/>
    </row>
    <row r="908" spans="2:8" ht="15.75" customHeight="1">
      <c r="B908" s="61"/>
      <c r="F908" s="14"/>
      <c r="G908" s="14"/>
      <c r="H908" s="14"/>
    </row>
    <row r="909" spans="2:8" ht="15.75" customHeight="1">
      <c r="B909" s="61"/>
      <c r="F909" s="14"/>
      <c r="G909" s="14"/>
      <c r="H909" s="14"/>
    </row>
    <row r="910" spans="2:8" ht="15.75" customHeight="1">
      <c r="B910" s="61"/>
      <c r="F910" s="14"/>
      <c r="G910" s="14"/>
      <c r="H910" s="14"/>
    </row>
    <row r="911" spans="2:8" ht="15.75" customHeight="1">
      <c r="B911" s="61"/>
      <c r="F911" s="14"/>
      <c r="G911" s="14"/>
      <c r="H911" s="14"/>
    </row>
    <row r="912" spans="2:8" ht="15.75" customHeight="1">
      <c r="B912" s="61"/>
      <c r="F912" s="14"/>
      <c r="G912" s="14"/>
      <c r="H912" s="14"/>
    </row>
    <row r="913" spans="2:8" ht="15.75" customHeight="1">
      <c r="B913" s="61"/>
      <c r="F913" s="14"/>
      <c r="G913" s="14"/>
      <c r="H913" s="14"/>
    </row>
    <row r="914" spans="2:8" ht="15.75" customHeight="1">
      <c r="B914" s="61"/>
      <c r="F914" s="14"/>
      <c r="G914" s="14"/>
      <c r="H914" s="14"/>
    </row>
    <row r="915" spans="2:8" ht="15.75" customHeight="1">
      <c r="B915" s="61"/>
      <c r="F915" s="14"/>
      <c r="G915" s="14"/>
      <c r="H915" s="14"/>
    </row>
    <row r="916" spans="2:8" ht="15.75" customHeight="1">
      <c r="B916" s="61"/>
      <c r="F916" s="14"/>
      <c r="G916" s="14"/>
      <c r="H916" s="14"/>
    </row>
    <row r="917" spans="2:8" ht="15.75" customHeight="1">
      <c r="B917" s="61"/>
      <c r="F917" s="14"/>
      <c r="G917" s="14"/>
      <c r="H917" s="14"/>
    </row>
    <row r="918" spans="2:8" ht="15.75" customHeight="1">
      <c r="B918" s="61"/>
      <c r="F918" s="14"/>
      <c r="G918" s="14"/>
      <c r="H918" s="14"/>
    </row>
    <row r="919" spans="2:8" ht="15.75" customHeight="1">
      <c r="B919" s="61"/>
      <c r="F919" s="14"/>
      <c r="G919" s="14"/>
      <c r="H919" s="14"/>
    </row>
    <row r="920" spans="2:8" ht="15.75" customHeight="1">
      <c r="B920" s="61"/>
      <c r="F920" s="14"/>
      <c r="G920" s="14"/>
      <c r="H920" s="14"/>
    </row>
    <row r="921" spans="2:8" ht="15.75" customHeight="1">
      <c r="B921" s="61"/>
      <c r="F921" s="14"/>
      <c r="G921" s="14"/>
      <c r="H921" s="14"/>
    </row>
    <row r="922" spans="2:8" ht="15.75" customHeight="1">
      <c r="B922" s="61"/>
      <c r="F922" s="14"/>
      <c r="G922" s="14"/>
      <c r="H922" s="14"/>
    </row>
    <row r="923" spans="2:8" ht="15.75" customHeight="1">
      <c r="B923" s="61"/>
      <c r="F923" s="14"/>
      <c r="G923" s="14"/>
      <c r="H923" s="14"/>
    </row>
    <row r="924" spans="2:8" ht="15.75" customHeight="1">
      <c r="B924" s="61"/>
      <c r="F924" s="14"/>
      <c r="G924" s="14"/>
      <c r="H924" s="14"/>
    </row>
    <row r="925" spans="2:8" ht="15.75" customHeight="1">
      <c r="B925" s="61"/>
      <c r="F925" s="14"/>
      <c r="G925" s="14"/>
      <c r="H925" s="14"/>
    </row>
    <row r="926" spans="2:8" ht="15.75" customHeight="1">
      <c r="B926" s="61"/>
      <c r="F926" s="14"/>
      <c r="G926" s="14"/>
      <c r="H926" s="14"/>
    </row>
    <row r="927" spans="2:8" ht="15.75" customHeight="1">
      <c r="B927" s="61"/>
      <c r="F927" s="14"/>
      <c r="G927" s="14"/>
      <c r="H927" s="14"/>
    </row>
    <row r="928" spans="2:8" ht="15.75" customHeight="1">
      <c r="B928" s="61"/>
      <c r="F928" s="14"/>
      <c r="G928" s="14"/>
      <c r="H928" s="14"/>
    </row>
    <row r="929" spans="2:8" ht="15.75" customHeight="1">
      <c r="B929" s="61"/>
      <c r="F929" s="14"/>
      <c r="G929" s="14"/>
      <c r="H929" s="14"/>
    </row>
    <row r="930" spans="2:8" ht="15.75" customHeight="1">
      <c r="B930" s="61"/>
      <c r="F930" s="14"/>
      <c r="G930" s="14"/>
      <c r="H930" s="14"/>
    </row>
    <row r="931" spans="2:8" ht="15.75" customHeight="1">
      <c r="B931" s="61"/>
      <c r="F931" s="14"/>
      <c r="G931" s="14"/>
      <c r="H931" s="14"/>
    </row>
    <row r="932" spans="2:8" ht="15.75" customHeight="1">
      <c r="B932" s="61"/>
      <c r="F932" s="14"/>
      <c r="G932" s="14"/>
      <c r="H932" s="14"/>
    </row>
    <row r="933" spans="2:8" ht="15.75" customHeight="1">
      <c r="B933" s="61"/>
      <c r="F933" s="14"/>
      <c r="G933" s="14"/>
      <c r="H933" s="14"/>
    </row>
    <row r="934" spans="2:8" ht="15.75" customHeight="1">
      <c r="B934" s="61"/>
      <c r="F934" s="14"/>
      <c r="G934" s="14"/>
      <c r="H934" s="14"/>
    </row>
    <row r="935" spans="2:8" ht="15.75" customHeight="1">
      <c r="B935" s="61"/>
      <c r="F935" s="14"/>
      <c r="G935" s="14"/>
      <c r="H935" s="14"/>
    </row>
    <row r="936" spans="2:8" ht="15.75" customHeight="1">
      <c r="B936" s="61"/>
      <c r="F936" s="14"/>
      <c r="G936" s="14"/>
      <c r="H936" s="14"/>
    </row>
    <row r="937" spans="2:8" ht="15.75" customHeight="1">
      <c r="B937" s="61"/>
      <c r="F937" s="14"/>
      <c r="G937" s="14"/>
      <c r="H937" s="14"/>
    </row>
    <row r="938" spans="2:8" ht="15.75" customHeight="1">
      <c r="B938" s="61"/>
      <c r="F938" s="14"/>
      <c r="G938" s="14"/>
      <c r="H938" s="14"/>
    </row>
    <row r="939" spans="2:8" ht="15.75" customHeight="1">
      <c r="B939" s="61"/>
      <c r="F939" s="14"/>
      <c r="G939" s="14"/>
      <c r="H939" s="14"/>
    </row>
    <row r="940" spans="2:8" ht="15.75" customHeight="1">
      <c r="B940" s="61"/>
      <c r="F940" s="14"/>
      <c r="G940" s="14"/>
      <c r="H940" s="14"/>
    </row>
    <row r="941" spans="2:8" ht="15.75" customHeight="1">
      <c r="B941" s="61"/>
      <c r="F941" s="14"/>
      <c r="G941" s="14"/>
      <c r="H941" s="14"/>
    </row>
    <row r="942" spans="2:8" ht="15.75" customHeight="1">
      <c r="B942" s="61"/>
      <c r="F942" s="14"/>
      <c r="G942" s="14"/>
      <c r="H942" s="14"/>
    </row>
    <row r="943" spans="2:8" ht="15.75" customHeight="1">
      <c r="B943" s="61"/>
      <c r="F943" s="14"/>
      <c r="G943" s="14"/>
      <c r="H943" s="14"/>
    </row>
    <row r="944" spans="2:8" ht="15.75" customHeight="1">
      <c r="B944" s="61"/>
      <c r="F944" s="14"/>
      <c r="G944" s="14"/>
      <c r="H944" s="14"/>
    </row>
    <row r="945" spans="2:8" ht="15.75" customHeight="1">
      <c r="B945" s="61"/>
      <c r="F945" s="14"/>
      <c r="G945" s="14"/>
      <c r="H945" s="14"/>
    </row>
    <row r="946" spans="2:8" ht="15.75" customHeight="1">
      <c r="B946" s="61"/>
      <c r="F946" s="14"/>
      <c r="G946" s="14"/>
      <c r="H946" s="14"/>
    </row>
    <row r="947" spans="2:8" ht="15.75" customHeight="1">
      <c r="B947" s="61"/>
      <c r="F947" s="14"/>
      <c r="G947" s="14"/>
      <c r="H947" s="14"/>
    </row>
    <row r="948" spans="2:8" ht="15.75" customHeight="1">
      <c r="B948" s="61"/>
      <c r="F948" s="14"/>
      <c r="G948" s="14"/>
      <c r="H948" s="14"/>
    </row>
    <row r="949" spans="2:8" ht="15.75" customHeight="1">
      <c r="B949" s="61"/>
      <c r="F949" s="14"/>
      <c r="G949" s="14"/>
      <c r="H949" s="14"/>
    </row>
    <row r="950" spans="2:8" ht="15.75" customHeight="1">
      <c r="B950" s="61"/>
      <c r="F950" s="14"/>
      <c r="G950" s="14"/>
      <c r="H950" s="14"/>
    </row>
    <row r="951" spans="2:8" ht="15.75" customHeight="1">
      <c r="B951" s="61"/>
      <c r="F951" s="14"/>
      <c r="G951" s="14"/>
      <c r="H951" s="14"/>
    </row>
    <row r="952" spans="2:8" ht="15.75" customHeight="1">
      <c r="B952" s="61"/>
      <c r="F952" s="14"/>
      <c r="G952" s="14"/>
      <c r="H952" s="14"/>
    </row>
    <row r="953" spans="2:8" ht="15.75" customHeight="1">
      <c r="B953" s="61"/>
      <c r="F953" s="14"/>
      <c r="G953" s="14"/>
      <c r="H953" s="14"/>
    </row>
    <row r="954" spans="2:8" ht="15.75" customHeight="1">
      <c r="B954" s="61"/>
      <c r="F954" s="14"/>
      <c r="G954" s="14"/>
      <c r="H954" s="14"/>
    </row>
    <row r="955" spans="2:8" ht="15.75" customHeight="1">
      <c r="B955" s="61"/>
      <c r="F955" s="14"/>
      <c r="G955" s="14"/>
      <c r="H955" s="14"/>
    </row>
    <row r="956" spans="2:8" ht="15.75" customHeight="1">
      <c r="B956" s="61"/>
      <c r="F956" s="14"/>
      <c r="G956" s="14"/>
      <c r="H956" s="14"/>
    </row>
    <row r="957" spans="2:8" ht="15.75" customHeight="1">
      <c r="B957" s="61"/>
      <c r="F957" s="14"/>
      <c r="G957" s="14"/>
      <c r="H957" s="14"/>
    </row>
    <row r="958" spans="2:8" ht="15.75" customHeight="1">
      <c r="B958" s="61"/>
      <c r="F958" s="14"/>
      <c r="G958" s="14"/>
      <c r="H958" s="14"/>
    </row>
    <row r="959" spans="2:8" ht="15.75" customHeight="1">
      <c r="B959" s="61"/>
      <c r="F959" s="14"/>
      <c r="G959" s="14"/>
      <c r="H959" s="14"/>
    </row>
    <row r="960" spans="2:8" ht="15.75" customHeight="1">
      <c r="B960" s="61"/>
      <c r="F960" s="14"/>
      <c r="G960" s="14"/>
      <c r="H960" s="14"/>
    </row>
    <row r="961" spans="2:8" ht="15.75" customHeight="1">
      <c r="B961" s="61"/>
      <c r="F961" s="14"/>
      <c r="G961" s="14"/>
      <c r="H961" s="14"/>
    </row>
    <row r="962" spans="2:8" ht="15.75" customHeight="1">
      <c r="B962" s="61"/>
      <c r="F962" s="14"/>
      <c r="G962" s="14"/>
      <c r="H962" s="14"/>
    </row>
    <row r="963" spans="2:8" ht="15.75" customHeight="1">
      <c r="B963" s="61"/>
      <c r="F963" s="14"/>
      <c r="G963" s="14"/>
      <c r="H963" s="14"/>
    </row>
    <row r="964" spans="2:8" ht="15.75" customHeight="1">
      <c r="B964" s="61"/>
      <c r="F964" s="14"/>
      <c r="G964" s="14"/>
      <c r="H964" s="14"/>
    </row>
    <row r="965" spans="2:8" ht="15.75" customHeight="1">
      <c r="B965" s="61"/>
      <c r="F965" s="14"/>
      <c r="G965" s="14"/>
      <c r="H965" s="14"/>
    </row>
    <row r="966" spans="2:8" ht="15.75" customHeight="1">
      <c r="B966" s="61"/>
      <c r="F966" s="14"/>
      <c r="G966" s="14"/>
      <c r="H966" s="14"/>
    </row>
    <row r="967" spans="2:8" ht="15.75" customHeight="1">
      <c r="B967" s="61"/>
      <c r="F967" s="14"/>
      <c r="G967" s="14"/>
      <c r="H967" s="14"/>
    </row>
    <row r="968" spans="2:8" ht="15.75" customHeight="1">
      <c r="B968" s="61"/>
      <c r="F968" s="14"/>
      <c r="G968" s="14"/>
      <c r="H968" s="14"/>
    </row>
    <row r="969" spans="2:8" ht="15.75" customHeight="1">
      <c r="B969" s="61"/>
      <c r="F969" s="14"/>
      <c r="G969" s="14"/>
      <c r="H969" s="14"/>
    </row>
    <row r="970" spans="2:8" ht="15.75" customHeight="1">
      <c r="B970" s="61"/>
      <c r="F970" s="14"/>
      <c r="G970" s="14"/>
      <c r="H970" s="14"/>
    </row>
    <row r="971" spans="2:8" ht="15.75" customHeight="1">
      <c r="B971" s="61"/>
      <c r="F971" s="14"/>
      <c r="G971" s="14"/>
      <c r="H971" s="14"/>
    </row>
    <row r="972" spans="2:8" ht="15.75" customHeight="1">
      <c r="B972" s="61"/>
      <c r="F972" s="14"/>
      <c r="G972" s="14"/>
      <c r="H972" s="14"/>
    </row>
    <row r="973" spans="2:8" ht="15.75" customHeight="1">
      <c r="B973" s="61"/>
      <c r="F973" s="14"/>
      <c r="G973" s="14"/>
      <c r="H973" s="14"/>
    </row>
    <row r="974" spans="2:8" ht="15.75" customHeight="1">
      <c r="B974" s="61"/>
      <c r="F974" s="14"/>
      <c r="G974" s="14"/>
      <c r="H974" s="14"/>
    </row>
    <row r="975" spans="2:8" ht="15.75" customHeight="1">
      <c r="B975" s="61"/>
      <c r="F975" s="14"/>
      <c r="G975" s="14"/>
      <c r="H975" s="14"/>
    </row>
    <row r="976" spans="2:8" ht="15.75" customHeight="1">
      <c r="B976" s="61"/>
      <c r="F976" s="14"/>
      <c r="G976" s="14"/>
      <c r="H976" s="14"/>
    </row>
    <row r="977" spans="2:8" ht="15.75" customHeight="1">
      <c r="B977" s="61"/>
      <c r="F977" s="14"/>
      <c r="G977" s="14"/>
      <c r="H977" s="14"/>
    </row>
    <row r="978" spans="2:8" ht="15.75" customHeight="1">
      <c r="B978" s="61"/>
      <c r="F978" s="14"/>
      <c r="G978" s="14"/>
      <c r="H978" s="14"/>
    </row>
    <row r="979" spans="2:8" ht="15.75" customHeight="1">
      <c r="B979" s="61"/>
      <c r="F979" s="14"/>
      <c r="G979" s="14"/>
      <c r="H979" s="14"/>
    </row>
    <row r="980" spans="2:8" ht="15.75" customHeight="1">
      <c r="B980" s="61"/>
      <c r="F980" s="14"/>
      <c r="G980" s="14"/>
      <c r="H980" s="14"/>
    </row>
    <row r="981" spans="2:8" ht="15.75" customHeight="1">
      <c r="B981" s="61"/>
      <c r="F981" s="14"/>
      <c r="G981" s="14"/>
      <c r="H981" s="14"/>
    </row>
    <row r="982" spans="2:8" ht="15.75" customHeight="1">
      <c r="B982" s="61"/>
      <c r="F982" s="14"/>
      <c r="G982" s="14"/>
      <c r="H982" s="14"/>
    </row>
    <row r="983" spans="2:8" ht="15.75" customHeight="1">
      <c r="B983" s="61"/>
      <c r="F983" s="14"/>
      <c r="G983" s="14"/>
      <c r="H983" s="14"/>
    </row>
    <row r="984" spans="2:8" ht="15.75" customHeight="1">
      <c r="B984" s="61"/>
      <c r="F984" s="14"/>
      <c r="G984" s="14"/>
      <c r="H984" s="14"/>
    </row>
    <row r="985" spans="2:8" ht="15.75" customHeight="1">
      <c r="B985" s="61"/>
      <c r="F985" s="14"/>
      <c r="G985" s="14"/>
      <c r="H985" s="14"/>
    </row>
    <row r="986" spans="2:8" ht="15.75" customHeight="1">
      <c r="B986" s="61"/>
      <c r="F986" s="14"/>
      <c r="G986" s="14"/>
      <c r="H986" s="14"/>
    </row>
    <row r="987" spans="2:8" ht="15.75" customHeight="1">
      <c r="B987" s="61"/>
      <c r="F987" s="14"/>
      <c r="G987" s="14"/>
      <c r="H987" s="14"/>
    </row>
    <row r="988" spans="2:8" ht="15.75" customHeight="1">
      <c r="B988" s="61"/>
      <c r="F988" s="14"/>
      <c r="G988" s="14"/>
      <c r="H988" s="14"/>
    </row>
    <row r="989" spans="2:8" ht="15.75" customHeight="1">
      <c r="B989" s="61"/>
      <c r="F989" s="14"/>
      <c r="G989" s="14"/>
      <c r="H989" s="14"/>
    </row>
    <row r="990" spans="2:8" ht="15.75" customHeight="1">
      <c r="B990" s="61"/>
      <c r="F990" s="14"/>
      <c r="G990" s="14"/>
      <c r="H990" s="14"/>
    </row>
    <row r="991" spans="2:8" ht="15.75" customHeight="1">
      <c r="B991" s="61"/>
      <c r="F991" s="14"/>
      <c r="G991" s="14"/>
      <c r="H991" s="14"/>
    </row>
    <row r="992" spans="2:8" ht="15.75" customHeight="1">
      <c r="B992" s="61"/>
      <c r="F992" s="14"/>
      <c r="G992" s="14"/>
      <c r="H992" s="14"/>
    </row>
    <row r="993" spans="2:8" ht="15.75" customHeight="1">
      <c r="B993" s="61"/>
      <c r="F993" s="14"/>
      <c r="G993" s="14"/>
      <c r="H993" s="14"/>
    </row>
    <row r="994" spans="2:8" ht="15.75" customHeight="1">
      <c r="B994" s="61"/>
      <c r="F994" s="14"/>
      <c r="G994" s="14"/>
      <c r="H994" s="14"/>
    </row>
    <row r="995" spans="2:8" ht="15.75" customHeight="1">
      <c r="B995" s="61"/>
      <c r="F995" s="14"/>
      <c r="G995" s="14"/>
      <c r="H995" s="14"/>
    </row>
    <row r="996" spans="2:8" ht="15.75" customHeight="1">
      <c r="B996" s="61"/>
      <c r="F996" s="14"/>
      <c r="G996" s="14"/>
      <c r="H996" s="14"/>
    </row>
    <row r="997" spans="2:8" ht="15.75" customHeight="1">
      <c r="B997" s="61"/>
      <c r="F997" s="14"/>
      <c r="G997" s="14"/>
      <c r="H997" s="14"/>
    </row>
    <row r="998" spans="2:8" ht="15.75" customHeight="1">
      <c r="B998" s="61"/>
      <c r="F998" s="14"/>
      <c r="G998" s="14"/>
      <c r="H998" s="14"/>
    </row>
    <row r="999" spans="2:8" ht="15.75" customHeight="1">
      <c r="B999" s="61"/>
      <c r="F999" s="14"/>
      <c r="G999" s="14"/>
      <c r="H999" s="14"/>
    </row>
    <row r="1000" spans="2:8" ht="15.75" customHeight="1">
      <c r="B1000" s="61"/>
      <c r="F1000" s="14"/>
      <c r="G1000" s="14"/>
      <c r="H1000" s="14"/>
    </row>
  </sheetData>
  <autoFilter ref="A1:R18" xr:uid="{00000000-0009-0000-0000-00000F000000}"/>
  <conditionalFormatting sqref="P2:P19">
    <cfRule type="expression" dxfId="81" priority="1" stopIfTrue="1">
      <formula>"&gt;0"</formula>
    </cfRule>
    <cfRule type="cellIs" dxfId="8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B0F0"/>
    <outlinePr summaryBelow="0" summaryRight="0"/>
  </sheetPr>
  <dimension ref="A1:R1000"/>
  <sheetViews>
    <sheetView zoomScaleNormal="100" workbookViewId="0">
      <pane xSplit="3" ySplit="1" topLeftCell="M426" activePane="bottomRight" state="frozen"/>
      <selection pane="topRight" activeCell="D1" sqref="D1"/>
      <selection pane="bottomLeft" activeCell="A2" sqref="A2"/>
      <selection pane="bottomRight" activeCell="R447" sqref="R447"/>
    </sheetView>
  </sheetViews>
  <sheetFormatPr defaultColWidth="12.625" defaultRowHeight="15" customHeight="1"/>
  <cols>
    <col min="1" max="1" width="11.25" customWidth="1"/>
    <col min="2" max="2" width="17.125" bestFit="1" customWidth="1"/>
    <col min="3" max="3" width="54.75" customWidth="1"/>
    <col min="4" max="4" width="30.75" customWidth="1"/>
    <col min="5" max="5" width="21" customWidth="1"/>
    <col min="6" max="7" width="10.5" customWidth="1"/>
    <col min="8" max="8" width="9.125" customWidth="1"/>
    <col min="9" max="9" width="10.5" customWidth="1"/>
    <col min="10" max="10" width="11.5" customWidth="1"/>
    <col min="11" max="11" width="19.625" customWidth="1"/>
    <col min="12" max="12" width="14.5" customWidth="1"/>
    <col min="13" max="13" width="10.25" customWidth="1"/>
    <col min="14" max="14" width="9.75" customWidth="1"/>
    <col min="15" max="15" width="12.25" customWidth="1"/>
  </cols>
  <sheetData>
    <row r="1" spans="1:18" ht="13.5" customHeight="1">
      <c r="A1" s="129" t="s">
        <v>0</v>
      </c>
      <c r="B1" s="130" t="s">
        <v>58</v>
      </c>
      <c r="C1" s="25" t="s">
        <v>680</v>
      </c>
      <c r="D1" s="173" t="s">
        <v>681</v>
      </c>
      <c r="E1" s="25" t="s">
        <v>59</v>
      </c>
      <c r="F1" s="174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132" t="s">
        <v>65</v>
      </c>
      <c r="L1" s="132" t="s">
        <v>683</v>
      </c>
      <c r="M1" s="25" t="s">
        <v>684</v>
      </c>
      <c r="N1" s="25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3.5" customHeight="1">
      <c r="A2" s="145" t="s">
        <v>7</v>
      </c>
      <c r="B2" s="62">
        <v>42936</v>
      </c>
      <c r="C2" s="27" t="s">
        <v>1589</v>
      </c>
      <c r="D2" s="175"/>
      <c r="F2" s="30"/>
      <c r="G2" s="120">
        <v>2000</v>
      </c>
      <c r="H2" s="120"/>
      <c r="I2" s="43" t="s">
        <v>594</v>
      </c>
      <c r="J2" s="43" t="s">
        <v>87</v>
      </c>
      <c r="K2" s="43" t="s">
        <v>62</v>
      </c>
      <c r="L2" s="43">
        <v>95</v>
      </c>
      <c r="N2" s="43" t="s">
        <v>688</v>
      </c>
      <c r="O2" s="140"/>
      <c r="P2" s="31">
        <f t="shared" ref="P2:P65" si="0">R2-Q2</f>
        <v>2000</v>
      </c>
      <c r="Q2" s="31">
        <f>SUBTOTAL(9,$F$2:F2)</f>
        <v>0</v>
      </c>
      <c r="R2" s="31">
        <f>SUBTOTAL(9,$G$2:G2)</f>
        <v>2000</v>
      </c>
    </row>
    <row r="3" spans="1:18" ht="13.5" customHeight="1">
      <c r="A3" s="145" t="s">
        <v>7</v>
      </c>
      <c r="B3" s="62">
        <v>42941</v>
      </c>
      <c r="C3" s="27" t="s">
        <v>1590</v>
      </c>
      <c r="D3" s="175"/>
      <c r="F3" s="30">
        <v>34.9</v>
      </c>
      <c r="G3" s="120"/>
      <c r="H3" s="120"/>
      <c r="I3" s="43" t="s">
        <v>89</v>
      </c>
      <c r="J3" s="43" t="s">
        <v>87</v>
      </c>
      <c r="K3" s="43" t="s">
        <v>1591</v>
      </c>
      <c r="L3" s="43">
        <v>163454</v>
      </c>
      <c r="N3" s="43" t="s">
        <v>688</v>
      </c>
      <c r="O3" s="140"/>
      <c r="P3" s="31">
        <f t="shared" si="0"/>
        <v>1965.1</v>
      </c>
      <c r="Q3" s="31">
        <f>SUBTOTAL(9,$F$2:F3)</f>
        <v>34.9</v>
      </c>
      <c r="R3" s="31">
        <f>SUBTOTAL(9,$G$2:G3)</f>
        <v>2000</v>
      </c>
    </row>
    <row r="4" spans="1:18" ht="13.5" customHeight="1">
      <c r="A4" s="145" t="s">
        <v>7</v>
      </c>
      <c r="B4" s="62">
        <v>42941</v>
      </c>
      <c r="C4" s="27" t="s">
        <v>1592</v>
      </c>
      <c r="D4" s="175"/>
      <c r="F4" s="30">
        <v>400</v>
      </c>
      <c r="G4" s="120"/>
      <c r="H4" s="120"/>
      <c r="I4" s="43">
        <v>5000094</v>
      </c>
      <c r="J4" s="43" t="s">
        <v>87</v>
      </c>
      <c r="K4" s="43" t="s">
        <v>1593</v>
      </c>
      <c r="L4" s="43"/>
      <c r="N4" s="43" t="s">
        <v>688</v>
      </c>
      <c r="O4" s="140"/>
      <c r="P4" s="31">
        <f t="shared" si="0"/>
        <v>1565.1</v>
      </c>
      <c r="Q4" s="31">
        <f>SUBTOTAL(9,$F$2:F4)</f>
        <v>434.9</v>
      </c>
      <c r="R4" s="31">
        <f>SUBTOTAL(9,$G$2:G4)</f>
        <v>2000</v>
      </c>
    </row>
    <row r="5" spans="1:18" ht="13.5" customHeight="1">
      <c r="A5" s="145" t="s">
        <v>7</v>
      </c>
      <c r="B5" s="62">
        <v>42946</v>
      </c>
      <c r="C5" s="27" t="s">
        <v>610</v>
      </c>
      <c r="D5" s="175"/>
      <c r="F5" s="30">
        <v>20</v>
      </c>
      <c r="G5" s="120"/>
      <c r="H5" s="120"/>
      <c r="I5" s="43"/>
      <c r="J5" s="43" t="s">
        <v>87</v>
      </c>
      <c r="K5" s="43" t="s">
        <v>720</v>
      </c>
      <c r="L5" s="43"/>
      <c r="N5" s="43" t="s">
        <v>688</v>
      </c>
      <c r="O5" s="140"/>
      <c r="P5" s="31">
        <f t="shared" si="0"/>
        <v>1545.1</v>
      </c>
      <c r="Q5" s="31">
        <f>SUBTOTAL(9,$F$2:F5)</f>
        <v>454.9</v>
      </c>
      <c r="R5" s="31">
        <f>SUBTOTAL(9,$G$2:G5)</f>
        <v>2000</v>
      </c>
    </row>
    <row r="6" spans="1:18" ht="13.5" customHeight="1">
      <c r="A6" s="145" t="s">
        <v>7</v>
      </c>
      <c r="B6" s="62">
        <v>42947</v>
      </c>
      <c r="C6" s="27" t="s">
        <v>1594</v>
      </c>
      <c r="D6" s="175"/>
      <c r="F6" s="30">
        <v>700</v>
      </c>
      <c r="G6" s="120"/>
      <c r="H6" s="120"/>
      <c r="I6" s="43" t="s">
        <v>594</v>
      </c>
      <c r="J6" s="43" t="s">
        <v>87</v>
      </c>
      <c r="K6" s="43" t="s">
        <v>1595</v>
      </c>
      <c r="L6" s="43">
        <v>2492</v>
      </c>
      <c r="N6" s="43" t="s">
        <v>688</v>
      </c>
      <c r="O6" s="140"/>
      <c r="P6" s="31">
        <f t="shared" si="0"/>
        <v>845.09999999999991</v>
      </c>
      <c r="Q6" s="31">
        <f>SUBTOTAL(9,$F$2:F6)</f>
        <v>1154.9000000000001</v>
      </c>
      <c r="R6" s="31">
        <f>SUBTOTAL(9,$G$2:G6)</f>
        <v>2000</v>
      </c>
    </row>
    <row r="7" spans="1:18" ht="13.5" customHeight="1">
      <c r="A7" s="145" t="s">
        <v>7</v>
      </c>
      <c r="B7" s="62">
        <v>42950</v>
      </c>
      <c r="C7" s="27" t="s">
        <v>1596</v>
      </c>
      <c r="D7" s="175"/>
      <c r="F7" s="30">
        <v>351</v>
      </c>
      <c r="G7" s="120"/>
      <c r="H7" s="120"/>
      <c r="I7" s="43" t="s">
        <v>594</v>
      </c>
      <c r="J7" s="43" t="s">
        <v>87</v>
      </c>
      <c r="K7" s="43" t="s">
        <v>1597</v>
      </c>
      <c r="L7" s="43">
        <v>40005</v>
      </c>
      <c r="N7" s="43" t="s">
        <v>688</v>
      </c>
      <c r="O7" s="140"/>
      <c r="P7" s="31">
        <f t="shared" si="0"/>
        <v>494.09999999999991</v>
      </c>
      <c r="Q7" s="31">
        <f>SUBTOTAL(9,$F$2:F7)</f>
        <v>1505.9</v>
      </c>
      <c r="R7" s="31">
        <f>SUBTOTAL(9,$G$2:G7)</f>
        <v>2000</v>
      </c>
    </row>
    <row r="8" spans="1:18" ht="13.5" customHeight="1">
      <c r="A8" s="145" t="s">
        <v>7</v>
      </c>
      <c r="B8" s="62">
        <v>42956</v>
      </c>
      <c r="C8" s="27" t="s">
        <v>1598</v>
      </c>
      <c r="D8" s="175"/>
      <c r="F8" s="30"/>
      <c r="G8" s="120"/>
      <c r="H8" s="120">
        <v>5000</v>
      </c>
      <c r="I8" s="43"/>
      <c r="J8" s="43" t="s">
        <v>87</v>
      </c>
      <c r="K8" s="43" t="s">
        <v>1599</v>
      </c>
      <c r="L8" s="43">
        <v>223</v>
      </c>
      <c r="N8" s="43" t="s">
        <v>688</v>
      </c>
      <c r="O8" s="140"/>
      <c r="P8" s="31">
        <f t="shared" si="0"/>
        <v>494.09999999999991</v>
      </c>
      <c r="Q8" s="31">
        <f>SUBTOTAL(9,$F$2:F8)</f>
        <v>1505.9</v>
      </c>
      <c r="R8" s="31">
        <f>SUBTOTAL(9,$G$2:G8)</f>
        <v>2000</v>
      </c>
    </row>
    <row r="9" spans="1:18" ht="13.5" customHeight="1">
      <c r="A9" s="145" t="s">
        <v>7</v>
      </c>
      <c r="B9" s="62">
        <v>42977</v>
      </c>
      <c r="C9" s="27" t="s">
        <v>1600</v>
      </c>
      <c r="D9" s="175"/>
      <c r="F9" s="30">
        <v>480</v>
      </c>
      <c r="G9" s="120"/>
      <c r="H9" s="120"/>
      <c r="I9" s="43" t="s">
        <v>89</v>
      </c>
      <c r="J9" s="43" t="s">
        <v>87</v>
      </c>
      <c r="K9" s="43" t="s">
        <v>1601</v>
      </c>
      <c r="L9" s="43">
        <v>271047</v>
      </c>
      <c r="N9" s="43" t="s">
        <v>688</v>
      </c>
      <c r="O9" s="140"/>
      <c r="P9" s="31">
        <f t="shared" si="0"/>
        <v>14.099999999999909</v>
      </c>
      <c r="Q9" s="31">
        <f>SUBTOTAL(9,$F$2:F9)</f>
        <v>1985.9</v>
      </c>
      <c r="R9" s="31">
        <f>SUBTOTAL(9,$G$2:G9)</f>
        <v>2000</v>
      </c>
    </row>
    <row r="10" spans="1:18" ht="13.5" customHeight="1">
      <c r="A10" s="145" t="s">
        <v>7</v>
      </c>
      <c r="B10" s="62">
        <v>42989</v>
      </c>
      <c r="C10" s="27" t="s">
        <v>1602</v>
      </c>
      <c r="D10" s="175"/>
      <c r="F10" s="30">
        <v>71</v>
      </c>
      <c r="G10" s="120"/>
      <c r="H10" s="120"/>
      <c r="I10" s="43"/>
      <c r="J10" s="43" t="s">
        <v>87</v>
      </c>
      <c r="K10" s="43" t="s">
        <v>1603</v>
      </c>
      <c r="L10" s="43" t="s">
        <v>1604</v>
      </c>
      <c r="N10" s="43" t="s">
        <v>688</v>
      </c>
      <c r="O10" s="140"/>
      <c r="P10" s="31">
        <f t="shared" si="0"/>
        <v>-56.900000000000091</v>
      </c>
      <c r="Q10" s="31">
        <f>SUBTOTAL(9,$F$2:F10)</f>
        <v>2056.9</v>
      </c>
      <c r="R10" s="31">
        <f>SUBTOTAL(9,$G$2:G10)</f>
        <v>2000</v>
      </c>
    </row>
    <row r="11" spans="1:18" ht="13.5" customHeight="1">
      <c r="A11" s="145" t="s">
        <v>7</v>
      </c>
      <c r="B11" s="62">
        <v>42990</v>
      </c>
      <c r="C11" s="27" t="s">
        <v>1589</v>
      </c>
      <c r="D11" s="175"/>
      <c r="F11" s="30"/>
      <c r="G11" s="120">
        <v>5000</v>
      </c>
      <c r="H11" s="120"/>
      <c r="I11" s="43"/>
      <c r="J11" s="43" t="s">
        <v>87</v>
      </c>
      <c r="K11" s="43" t="s">
        <v>170</v>
      </c>
      <c r="L11" s="43">
        <v>108</v>
      </c>
      <c r="N11" s="43" t="s">
        <v>688</v>
      </c>
      <c r="O11" s="140"/>
      <c r="P11" s="31">
        <f t="shared" si="0"/>
        <v>4943.1000000000004</v>
      </c>
      <c r="Q11" s="31">
        <f>SUBTOTAL(9,$F$2:F11)</f>
        <v>2056.9</v>
      </c>
      <c r="R11" s="31">
        <f>SUBTOTAL(9,$G$2:G11)</f>
        <v>7000</v>
      </c>
    </row>
    <row r="12" spans="1:18" ht="13.5" customHeight="1">
      <c r="A12" s="145" t="s">
        <v>7</v>
      </c>
      <c r="B12" s="62">
        <v>42997</v>
      </c>
      <c r="C12" s="27" t="s">
        <v>1605</v>
      </c>
      <c r="D12" s="175"/>
      <c r="F12" s="30">
        <v>900</v>
      </c>
      <c r="G12" s="120"/>
      <c r="H12" s="120"/>
      <c r="I12" s="43" t="s">
        <v>594</v>
      </c>
      <c r="J12" s="43" t="s">
        <v>87</v>
      </c>
      <c r="K12" s="43" t="s">
        <v>1606</v>
      </c>
      <c r="L12" s="43">
        <v>50016</v>
      </c>
      <c r="N12" s="43" t="s">
        <v>688</v>
      </c>
      <c r="O12" s="140"/>
      <c r="P12" s="31">
        <f t="shared" si="0"/>
        <v>4043.1</v>
      </c>
      <c r="Q12" s="31">
        <f>SUBTOTAL(9,$F$2:F12)</f>
        <v>2956.9</v>
      </c>
      <c r="R12" s="31">
        <f>SUBTOTAL(9,$G$2:G12)</f>
        <v>7000</v>
      </c>
    </row>
    <row r="13" spans="1:18" ht="13.5" customHeight="1">
      <c r="A13" s="145" t="s">
        <v>7</v>
      </c>
      <c r="B13" s="62">
        <v>42997</v>
      </c>
      <c r="C13" s="27" t="s">
        <v>1607</v>
      </c>
      <c r="D13" s="175"/>
      <c r="F13" s="30">
        <v>960</v>
      </c>
      <c r="G13" s="120"/>
      <c r="H13" s="120"/>
      <c r="I13" s="43" t="s">
        <v>594</v>
      </c>
      <c r="J13" s="43" t="s">
        <v>87</v>
      </c>
      <c r="K13" s="43" t="s">
        <v>1608</v>
      </c>
      <c r="L13" s="43"/>
      <c r="N13" s="43" t="s">
        <v>688</v>
      </c>
      <c r="O13" s="140"/>
      <c r="P13" s="31">
        <f t="shared" si="0"/>
        <v>3083.1</v>
      </c>
      <c r="Q13" s="31">
        <f>SUBTOTAL(9,$F$2:F13)</f>
        <v>3916.9</v>
      </c>
      <c r="R13" s="31">
        <f>SUBTOTAL(9,$G$2:G13)</f>
        <v>7000</v>
      </c>
    </row>
    <row r="14" spans="1:18" ht="13.5" customHeight="1">
      <c r="A14" s="145" t="s">
        <v>7</v>
      </c>
      <c r="B14" s="62">
        <v>43009</v>
      </c>
      <c r="C14" s="27" t="s">
        <v>610</v>
      </c>
      <c r="D14" s="175"/>
      <c r="F14" s="30">
        <v>250</v>
      </c>
      <c r="G14" s="120"/>
      <c r="H14" s="120"/>
      <c r="I14" s="43" t="s">
        <v>622</v>
      </c>
      <c r="J14" s="43" t="s">
        <v>87</v>
      </c>
      <c r="K14" s="43" t="s">
        <v>1609</v>
      </c>
      <c r="L14" s="43"/>
      <c r="N14" s="43" t="s">
        <v>688</v>
      </c>
      <c r="O14" s="140"/>
      <c r="P14" s="31">
        <f t="shared" si="0"/>
        <v>2833.1000000000004</v>
      </c>
      <c r="Q14" s="31">
        <f>SUBTOTAL(9,$F$2:F14)</f>
        <v>4166.8999999999996</v>
      </c>
      <c r="R14" s="31">
        <f>SUBTOTAL(9,$G$2:G14)</f>
        <v>7000</v>
      </c>
    </row>
    <row r="15" spans="1:18" ht="13.5" customHeight="1">
      <c r="A15" s="145" t="s">
        <v>7</v>
      </c>
      <c r="B15" s="62">
        <v>43018</v>
      </c>
      <c r="C15" s="27" t="s">
        <v>1610</v>
      </c>
      <c r="D15" s="175"/>
      <c r="F15" s="30">
        <v>702</v>
      </c>
      <c r="G15" s="120"/>
      <c r="H15" s="120"/>
      <c r="I15" s="43" t="s">
        <v>594</v>
      </c>
      <c r="J15" s="43" t="s">
        <v>87</v>
      </c>
      <c r="K15" s="43" t="s">
        <v>1611</v>
      </c>
      <c r="L15" s="43">
        <v>640</v>
      </c>
      <c r="N15" s="43" t="s">
        <v>688</v>
      </c>
      <c r="O15" s="140"/>
      <c r="P15" s="31">
        <f t="shared" si="0"/>
        <v>2131.1000000000004</v>
      </c>
      <c r="Q15" s="31">
        <f>SUBTOTAL(9,$F$2:F15)</f>
        <v>4868.8999999999996</v>
      </c>
      <c r="R15" s="31">
        <f>SUBTOTAL(9,$G$2:G15)</f>
        <v>7000</v>
      </c>
    </row>
    <row r="16" spans="1:18" ht="13.5" customHeight="1">
      <c r="A16" s="145" t="s">
        <v>7</v>
      </c>
      <c r="B16" s="62">
        <v>43031</v>
      </c>
      <c r="C16" s="27" t="s">
        <v>1612</v>
      </c>
      <c r="D16" s="175"/>
      <c r="F16" s="30">
        <v>549.9</v>
      </c>
      <c r="G16" s="120"/>
      <c r="H16" s="120"/>
      <c r="I16" s="43" t="s">
        <v>594</v>
      </c>
      <c r="J16" s="43" t="s">
        <v>87</v>
      </c>
      <c r="K16" s="43" t="s">
        <v>1613</v>
      </c>
      <c r="L16" s="43">
        <v>50022</v>
      </c>
      <c r="N16" s="43" t="s">
        <v>688</v>
      </c>
      <c r="O16" s="140"/>
      <c r="P16" s="31">
        <f t="shared" si="0"/>
        <v>1581.2000000000007</v>
      </c>
      <c r="Q16" s="31">
        <f>SUBTOTAL(9,$F$2:F16)</f>
        <v>5418.7999999999993</v>
      </c>
      <c r="R16" s="31">
        <f>SUBTOTAL(9,$G$2:G16)</f>
        <v>7000</v>
      </c>
    </row>
    <row r="17" spans="1:18" ht="13.5" customHeight="1">
      <c r="A17" s="145" t="s">
        <v>7</v>
      </c>
      <c r="B17" s="62">
        <v>43042</v>
      </c>
      <c r="C17" s="27" t="s">
        <v>1614</v>
      </c>
      <c r="D17" s="175"/>
      <c r="F17" s="30">
        <v>125</v>
      </c>
      <c r="G17" s="120"/>
      <c r="H17" s="120"/>
      <c r="I17" s="43" t="s">
        <v>594</v>
      </c>
      <c r="J17" s="43" t="s">
        <v>87</v>
      </c>
      <c r="K17" s="43" t="s">
        <v>769</v>
      </c>
      <c r="L17" s="43">
        <v>81</v>
      </c>
      <c r="N17" s="43" t="s">
        <v>688</v>
      </c>
      <c r="O17" s="140"/>
      <c r="P17" s="31">
        <f t="shared" si="0"/>
        <v>1456.2000000000007</v>
      </c>
      <c r="Q17" s="31">
        <f>SUBTOTAL(9,$F$2:F17)</f>
        <v>5543.7999999999993</v>
      </c>
      <c r="R17" s="31">
        <f>SUBTOTAL(9,$G$2:G17)</f>
        <v>7000</v>
      </c>
    </row>
    <row r="18" spans="1:18" ht="13.5" customHeight="1">
      <c r="A18" s="145" t="s">
        <v>7</v>
      </c>
      <c r="B18" s="62">
        <v>43044</v>
      </c>
      <c r="C18" s="27" t="s">
        <v>1615</v>
      </c>
      <c r="D18" s="175"/>
      <c r="F18" s="30">
        <v>130</v>
      </c>
      <c r="G18" s="120"/>
      <c r="H18" s="120"/>
      <c r="I18" s="43" t="s">
        <v>89</v>
      </c>
      <c r="J18" s="43" t="s">
        <v>87</v>
      </c>
      <c r="K18" s="43" t="s">
        <v>1616</v>
      </c>
      <c r="L18" s="43"/>
      <c r="N18" s="43" t="s">
        <v>688</v>
      </c>
      <c r="O18" s="140"/>
      <c r="P18" s="31">
        <f t="shared" si="0"/>
        <v>1326.2000000000007</v>
      </c>
      <c r="Q18" s="31">
        <f>SUBTOTAL(9,$F$2:F18)</f>
        <v>5673.7999999999993</v>
      </c>
      <c r="R18" s="31">
        <f>SUBTOTAL(9,$G$2:G18)</f>
        <v>7000</v>
      </c>
    </row>
    <row r="19" spans="1:18" ht="13.5" customHeight="1">
      <c r="A19" s="145" t="s">
        <v>7</v>
      </c>
      <c r="B19" s="62">
        <v>43044</v>
      </c>
      <c r="C19" s="27" t="s">
        <v>1617</v>
      </c>
      <c r="D19" s="175"/>
      <c r="F19" s="30">
        <v>250</v>
      </c>
      <c r="G19" s="120"/>
      <c r="H19" s="120"/>
      <c r="I19" s="43" t="s">
        <v>622</v>
      </c>
      <c r="J19" s="43" t="s">
        <v>87</v>
      </c>
      <c r="K19" s="43" t="s">
        <v>1609</v>
      </c>
      <c r="L19" s="43"/>
      <c r="N19" s="43" t="s">
        <v>688</v>
      </c>
      <c r="O19" s="140"/>
      <c r="P19" s="31">
        <f t="shared" si="0"/>
        <v>1076.2000000000007</v>
      </c>
      <c r="Q19" s="31">
        <f>SUBTOTAL(9,$F$2:F19)</f>
        <v>5923.7999999999993</v>
      </c>
      <c r="R19" s="31">
        <f>SUBTOTAL(9,$G$2:G19)</f>
        <v>7000</v>
      </c>
    </row>
    <row r="20" spans="1:18" ht="13.5" customHeight="1">
      <c r="A20" s="145" t="s">
        <v>7</v>
      </c>
      <c r="B20" s="62">
        <v>43063</v>
      </c>
      <c r="C20" s="27" t="s">
        <v>1618</v>
      </c>
      <c r="D20" s="175"/>
      <c r="F20" s="30">
        <v>800</v>
      </c>
      <c r="G20" s="120"/>
      <c r="H20" s="120"/>
      <c r="I20" s="43" t="s">
        <v>622</v>
      </c>
      <c r="J20" s="43" t="s">
        <v>87</v>
      </c>
      <c r="K20" s="43" t="s">
        <v>1619</v>
      </c>
      <c r="L20" s="43"/>
      <c r="N20" s="43" t="s">
        <v>688</v>
      </c>
      <c r="O20" s="140"/>
      <c r="P20" s="31">
        <f t="shared" si="0"/>
        <v>276.20000000000073</v>
      </c>
      <c r="Q20" s="31">
        <f>SUBTOTAL(9,$F$2:F20)</f>
        <v>6723.7999999999993</v>
      </c>
      <c r="R20" s="31">
        <f>SUBTOTAL(9,$G$2:G20)</f>
        <v>7000</v>
      </c>
    </row>
    <row r="21" spans="1:18" ht="13.5" customHeight="1">
      <c r="A21" s="145" t="s">
        <v>7</v>
      </c>
      <c r="B21" s="62">
        <v>43066</v>
      </c>
      <c r="C21" s="27" t="s">
        <v>1589</v>
      </c>
      <c r="D21" s="175"/>
      <c r="F21" s="30"/>
      <c r="G21" s="120">
        <v>4000</v>
      </c>
      <c r="H21" s="120"/>
      <c r="I21" s="43" t="s">
        <v>594</v>
      </c>
      <c r="J21" s="43" t="s">
        <v>87</v>
      </c>
      <c r="K21" s="43"/>
      <c r="L21" s="43">
        <v>126</v>
      </c>
      <c r="N21" s="43" t="s">
        <v>688</v>
      </c>
      <c r="O21" s="140"/>
      <c r="P21" s="31">
        <f t="shared" si="0"/>
        <v>4276.2000000000007</v>
      </c>
      <c r="Q21" s="31">
        <f>SUBTOTAL(9,$F$2:F21)</f>
        <v>6723.7999999999993</v>
      </c>
      <c r="R21" s="31">
        <f>SUBTOTAL(9,$G$2:G21)</f>
        <v>11000</v>
      </c>
    </row>
    <row r="22" spans="1:18" ht="13.5" customHeight="1">
      <c r="A22" s="145" t="s">
        <v>7</v>
      </c>
      <c r="B22" s="62">
        <v>43073</v>
      </c>
      <c r="C22" s="27" t="s">
        <v>1598</v>
      </c>
      <c r="D22" s="175"/>
      <c r="F22" s="30">
        <v>4000</v>
      </c>
      <c r="G22" s="120"/>
      <c r="H22" s="120"/>
      <c r="I22" s="43" t="s">
        <v>594</v>
      </c>
      <c r="J22" s="43" t="s">
        <v>87</v>
      </c>
      <c r="K22" s="43" t="s">
        <v>1620</v>
      </c>
      <c r="L22" s="43"/>
      <c r="N22" s="43" t="s">
        <v>688</v>
      </c>
      <c r="O22" s="140"/>
      <c r="P22" s="31">
        <f t="shared" si="0"/>
        <v>276.20000000000073</v>
      </c>
      <c r="Q22" s="31">
        <f>SUBTOTAL(9,$F$2:F22)</f>
        <v>10723.8</v>
      </c>
      <c r="R22" s="31">
        <f>SUBTOTAL(9,$G$2:G22)</f>
        <v>11000</v>
      </c>
    </row>
    <row r="23" spans="1:18" ht="13.5" customHeight="1">
      <c r="A23" s="145" t="s">
        <v>7</v>
      </c>
      <c r="B23" s="62">
        <v>43109</v>
      </c>
      <c r="C23" s="27" t="s">
        <v>1589</v>
      </c>
      <c r="D23" s="175"/>
      <c r="F23" s="30"/>
      <c r="G23" s="120">
        <v>4212</v>
      </c>
      <c r="H23" s="120"/>
      <c r="I23" s="43" t="s">
        <v>594</v>
      </c>
      <c r="J23" s="43" t="s">
        <v>87</v>
      </c>
      <c r="K23" s="43" t="s">
        <v>170</v>
      </c>
      <c r="L23" s="43">
        <v>148</v>
      </c>
      <c r="N23" s="43" t="s">
        <v>688</v>
      </c>
      <c r="O23" s="140"/>
      <c r="P23" s="31">
        <f t="shared" si="0"/>
        <v>4488.2000000000007</v>
      </c>
      <c r="Q23" s="31">
        <f>SUBTOTAL(9,$F$2:F23)</f>
        <v>10723.8</v>
      </c>
      <c r="R23" s="31">
        <f>SUBTOTAL(9,$G$2:G23)</f>
        <v>15212</v>
      </c>
    </row>
    <row r="24" spans="1:18" ht="13.5" customHeight="1">
      <c r="A24" s="145" t="s">
        <v>7</v>
      </c>
      <c r="B24" s="62">
        <v>43137</v>
      </c>
      <c r="C24" s="27" t="s">
        <v>1621</v>
      </c>
      <c r="D24" s="175"/>
      <c r="F24" s="30">
        <v>320</v>
      </c>
      <c r="G24" s="120"/>
      <c r="H24" s="120"/>
      <c r="I24" s="43" t="s">
        <v>594</v>
      </c>
      <c r="J24" s="43" t="s">
        <v>87</v>
      </c>
      <c r="K24" s="43" t="s">
        <v>754</v>
      </c>
      <c r="L24" s="43"/>
      <c r="N24" s="43" t="s">
        <v>688</v>
      </c>
      <c r="O24" s="140"/>
      <c r="P24" s="31">
        <f t="shared" si="0"/>
        <v>4168.2000000000007</v>
      </c>
      <c r="Q24" s="31">
        <f>SUBTOTAL(9,$F$2:F24)</f>
        <v>11043.8</v>
      </c>
      <c r="R24" s="31">
        <f>SUBTOTAL(9,$G$2:G24)</f>
        <v>15212</v>
      </c>
    </row>
    <row r="25" spans="1:18" ht="13.5" customHeight="1">
      <c r="A25" s="145" t="s">
        <v>7</v>
      </c>
      <c r="B25" s="62">
        <v>43137</v>
      </c>
      <c r="C25" s="27" t="s">
        <v>1622</v>
      </c>
      <c r="D25" s="175"/>
      <c r="F25" s="30">
        <v>22.4</v>
      </c>
      <c r="G25" s="120"/>
      <c r="H25" s="120"/>
      <c r="I25" s="43"/>
      <c r="J25" s="43" t="s">
        <v>87</v>
      </c>
      <c r="K25" s="43"/>
      <c r="L25" s="43"/>
      <c r="N25" s="43" t="s">
        <v>688</v>
      </c>
      <c r="O25" s="140"/>
      <c r="P25" s="31">
        <f t="shared" si="0"/>
        <v>4145.8000000000011</v>
      </c>
      <c r="Q25" s="31">
        <f>SUBTOTAL(9,$F$2:F25)</f>
        <v>11066.199999999999</v>
      </c>
      <c r="R25" s="31">
        <f>SUBTOTAL(9,$G$2:G25)</f>
        <v>15212</v>
      </c>
    </row>
    <row r="26" spans="1:18" ht="13.5" customHeight="1">
      <c r="A26" s="145" t="s">
        <v>7</v>
      </c>
      <c r="B26" s="62">
        <v>43137</v>
      </c>
      <c r="C26" s="27" t="s">
        <v>1623</v>
      </c>
      <c r="D26" s="175"/>
      <c r="F26" s="30">
        <v>340</v>
      </c>
      <c r="G26" s="120"/>
      <c r="H26" s="120"/>
      <c r="I26" s="43" t="s">
        <v>89</v>
      </c>
      <c r="J26" s="43" t="s">
        <v>87</v>
      </c>
      <c r="K26" s="43" t="s">
        <v>1624</v>
      </c>
      <c r="L26" s="43"/>
      <c r="N26" s="43" t="s">
        <v>688</v>
      </c>
      <c r="O26" s="140"/>
      <c r="P26" s="31">
        <f t="shared" si="0"/>
        <v>3805.8000000000011</v>
      </c>
      <c r="Q26" s="31">
        <f>SUBTOTAL(9,$F$2:F26)</f>
        <v>11406.199999999999</v>
      </c>
      <c r="R26" s="31">
        <f>SUBTOTAL(9,$G$2:G26)</f>
        <v>15212</v>
      </c>
    </row>
    <row r="27" spans="1:18" ht="13.5" customHeight="1">
      <c r="A27" s="145" t="s">
        <v>7</v>
      </c>
      <c r="B27" s="62">
        <v>43144</v>
      </c>
      <c r="C27" s="27" t="s">
        <v>1625</v>
      </c>
      <c r="D27" s="175"/>
      <c r="F27" s="30">
        <v>4212</v>
      </c>
      <c r="G27" s="120"/>
      <c r="H27" s="120"/>
      <c r="I27" s="43"/>
      <c r="J27" s="43" t="s">
        <v>87</v>
      </c>
      <c r="K27" s="43"/>
      <c r="L27" s="43"/>
      <c r="N27" s="43" t="s">
        <v>688</v>
      </c>
      <c r="O27" s="140"/>
      <c r="P27" s="31">
        <f t="shared" si="0"/>
        <v>-406.19999999999891</v>
      </c>
      <c r="Q27" s="31">
        <f>SUBTOTAL(9,$F$2:F27)</f>
        <v>15618.199999999999</v>
      </c>
      <c r="R27" s="31">
        <f>SUBTOTAL(9,$G$2:G27)</f>
        <v>15212</v>
      </c>
    </row>
    <row r="28" spans="1:18" ht="13.5" customHeight="1">
      <c r="A28" s="145" t="s">
        <v>7</v>
      </c>
      <c r="B28" s="62">
        <v>43150</v>
      </c>
      <c r="C28" s="27" t="s">
        <v>1626</v>
      </c>
      <c r="D28" s="175"/>
      <c r="F28" s="30">
        <v>409.5</v>
      </c>
      <c r="G28" s="120"/>
      <c r="H28" s="120"/>
      <c r="I28" s="43" t="s">
        <v>594</v>
      </c>
      <c r="J28" s="43" t="s">
        <v>87</v>
      </c>
      <c r="K28" s="43" t="s">
        <v>1627</v>
      </c>
      <c r="L28" s="43">
        <v>126</v>
      </c>
      <c r="N28" s="43" t="s">
        <v>688</v>
      </c>
      <c r="O28" s="140"/>
      <c r="P28" s="31">
        <f t="shared" si="0"/>
        <v>-815.69999999999891</v>
      </c>
      <c r="Q28" s="31">
        <f>SUBTOTAL(9,$F$2:F28)</f>
        <v>16027.699999999999</v>
      </c>
      <c r="R28" s="31">
        <f>SUBTOTAL(9,$G$2:G28)</f>
        <v>15212</v>
      </c>
    </row>
    <row r="29" spans="1:18" ht="13.5" customHeight="1">
      <c r="A29" s="145" t="s">
        <v>7</v>
      </c>
      <c r="B29" s="62">
        <v>43150</v>
      </c>
      <c r="C29" s="27" t="s">
        <v>1598</v>
      </c>
      <c r="D29" s="175"/>
      <c r="F29" s="30">
        <v>2150</v>
      </c>
      <c r="G29" s="120"/>
      <c r="H29" s="120"/>
      <c r="I29" s="43" t="s">
        <v>594</v>
      </c>
      <c r="J29" s="43" t="s">
        <v>87</v>
      </c>
      <c r="K29" s="43" t="s">
        <v>1628</v>
      </c>
      <c r="L29" s="176"/>
      <c r="N29" s="43" t="s">
        <v>688</v>
      </c>
      <c r="O29" s="140"/>
      <c r="P29" s="31">
        <f t="shared" si="0"/>
        <v>-2965.6999999999971</v>
      </c>
      <c r="Q29" s="31">
        <f>SUBTOTAL(9,$F$2:F29)</f>
        <v>18177.699999999997</v>
      </c>
      <c r="R29" s="31">
        <f>SUBTOTAL(9,$G$2:G29)</f>
        <v>15212</v>
      </c>
    </row>
    <row r="30" spans="1:18" ht="13.5" customHeight="1">
      <c r="A30" s="145" t="s">
        <v>7</v>
      </c>
      <c r="B30" s="62">
        <v>43158</v>
      </c>
      <c r="C30" s="27" t="s">
        <v>1629</v>
      </c>
      <c r="D30" s="175"/>
      <c r="F30" s="30"/>
      <c r="G30" s="120">
        <v>5000</v>
      </c>
      <c r="H30" s="120"/>
      <c r="I30" s="43" t="s">
        <v>594</v>
      </c>
      <c r="J30" s="43" t="s">
        <v>87</v>
      </c>
      <c r="K30" s="43" t="s">
        <v>170</v>
      </c>
      <c r="L30" s="43">
        <v>157</v>
      </c>
      <c r="N30" s="43" t="s">
        <v>688</v>
      </c>
      <c r="O30" s="140"/>
      <c r="P30" s="31">
        <f t="shared" si="0"/>
        <v>2034.3000000000029</v>
      </c>
      <c r="Q30" s="31">
        <f>SUBTOTAL(9,$F$2:F30)</f>
        <v>18177.699999999997</v>
      </c>
      <c r="R30" s="31">
        <f>SUBTOTAL(9,$G$2:G30)</f>
        <v>20212</v>
      </c>
    </row>
    <row r="31" spans="1:18" ht="13.5" customHeight="1">
      <c r="A31" s="145" t="s">
        <v>7</v>
      </c>
      <c r="B31" s="62">
        <v>43172</v>
      </c>
      <c r="C31" s="27" t="s">
        <v>705</v>
      </c>
      <c r="D31" s="175"/>
      <c r="F31" s="30">
        <v>44.7</v>
      </c>
      <c r="G31" s="120"/>
      <c r="H31" s="120"/>
      <c r="I31" s="43" t="s">
        <v>89</v>
      </c>
      <c r="J31" s="43" t="s">
        <v>87</v>
      </c>
      <c r="K31" s="43" t="s">
        <v>1630</v>
      </c>
      <c r="L31" s="43">
        <v>2095</v>
      </c>
      <c r="N31" s="43" t="s">
        <v>688</v>
      </c>
      <c r="O31" s="140"/>
      <c r="P31" s="31">
        <f t="shared" si="0"/>
        <v>1989.6000000000022</v>
      </c>
      <c r="Q31" s="31">
        <f>SUBTOTAL(9,$F$2:F31)</f>
        <v>18222.399999999998</v>
      </c>
      <c r="R31" s="31">
        <f>SUBTOTAL(9,$G$2:G31)</f>
        <v>20212</v>
      </c>
    </row>
    <row r="32" spans="1:18" ht="13.5" customHeight="1">
      <c r="A32" s="145" t="s">
        <v>7</v>
      </c>
      <c r="B32" s="62">
        <v>43172</v>
      </c>
      <c r="C32" s="27" t="s">
        <v>705</v>
      </c>
      <c r="D32" s="175"/>
      <c r="F32" s="30">
        <v>28</v>
      </c>
      <c r="G32" s="120"/>
      <c r="H32" s="120"/>
      <c r="I32" s="43" t="s">
        <v>89</v>
      </c>
      <c r="J32" s="43" t="s">
        <v>87</v>
      </c>
      <c r="K32" s="43" t="s">
        <v>166</v>
      </c>
      <c r="L32" s="43">
        <v>91722</v>
      </c>
      <c r="N32" s="43" t="s">
        <v>688</v>
      </c>
      <c r="O32" s="140"/>
      <c r="P32" s="31">
        <f t="shared" si="0"/>
        <v>1961.6000000000022</v>
      </c>
      <c r="Q32" s="31">
        <f>SUBTOTAL(9,$F$2:F32)</f>
        <v>18250.399999999998</v>
      </c>
      <c r="R32" s="31">
        <f>SUBTOTAL(9,$G$2:G32)</f>
        <v>20212</v>
      </c>
    </row>
    <row r="33" spans="1:18" ht="13.5" customHeight="1">
      <c r="A33" s="145" t="s">
        <v>7</v>
      </c>
      <c r="B33" s="62">
        <v>43177</v>
      </c>
      <c r="C33" s="27" t="s">
        <v>1631</v>
      </c>
      <c r="D33" s="175"/>
      <c r="F33" s="30">
        <v>79</v>
      </c>
      <c r="G33" s="120"/>
      <c r="H33" s="120"/>
      <c r="I33" s="43" t="s">
        <v>89</v>
      </c>
      <c r="J33" s="43" t="s">
        <v>87</v>
      </c>
      <c r="K33" s="43"/>
      <c r="L33" s="43"/>
      <c r="N33" s="43" t="s">
        <v>688</v>
      </c>
      <c r="O33" s="140"/>
      <c r="P33" s="31">
        <f t="shared" si="0"/>
        <v>1882.6000000000022</v>
      </c>
      <c r="Q33" s="31">
        <f>SUBTOTAL(9,$F$2:F33)</f>
        <v>18329.399999999998</v>
      </c>
      <c r="R33" s="31">
        <f>SUBTOTAL(9,$G$2:G33)</f>
        <v>20212</v>
      </c>
    </row>
    <row r="34" spans="1:18" ht="13.5" customHeight="1">
      <c r="A34" s="145" t="s">
        <v>7</v>
      </c>
      <c r="B34" s="62">
        <v>43185</v>
      </c>
      <c r="C34" s="27" t="s">
        <v>1086</v>
      </c>
      <c r="D34" s="175"/>
      <c r="F34" s="30">
        <v>8300</v>
      </c>
      <c r="G34" s="120"/>
      <c r="H34" s="120"/>
      <c r="I34" s="43">
        <v>5000179</v>
      </c>
      <c r="J34" s="43" t="s">
        <v>87</v>
      </c>
      <c r="K34" s="43" t="s">
        <v>1632</v>
      </c>
      <c r="L34" s="43"/>
      <c r="N34" s="43" t="s">
        <v>688</v>
      </c>
      <c r="O34" s="140"/>
      <c r="P34" s="31">
        <f t="shared" si="0"/>
        <v>-6417.3999999999978</v>
      </c>
      <c r="Q34" s="31">
        <f>SUBTOTAL(9,$F$2:F34)</f>
        <v>26629.399999999998</v>
      </c>
      <c r="R34" s="31">
        <f>SUBTOTAL(9,$G$2:G34)</f>
        <v>20212</v>
      </c>
    </row>
    <row r="35" spans="1:18" ht="13.5" customHeight="1">
      <c r="A35" s="145" t="s">
        <v>7</v>
      </c>
      <c r="B35" s="62">
        <v>43186</v>
      </c>
      <c r="C35" s="27" t="s">
        <v>1629</v>
      </c>
      <c r="D35" s="175"/>
      <c r="F35" s="30"/>
      <c r="G35" s="120">
        <v>10000</v>
      </c>
      <c r="H35" s="120"/>
      <c r="I35" s="43"/>
      <c r="J35" s="43" t="s">
        <v>87</v>
      </c>
      <c r="K35" s="43" t="s">
        <v>170</v>
      </c>
      <c r="L35" s="43">
        <v>169</v>
      </c>
      <c r="N35" s="43" t="s">
        <v>688</v>
      </c>
      <c r="O35" s="140"/>
      <c r="P35" s="31">
        <f t="shared" si="0"/>
        <v>3582.6000000000022</v>
      </c>
      <c r="Q35" s="31">
        <f>SUBTOTAL(9,$F$2:F35)</f>
        <v>26629.399999999998</v>
      </c>
      <c r="R35" s="31">
        <f>SUBTOTAL(9,$G$2:G35)</f>
        <v>30212</v>
      </c>
    </row>
    <row r="36" spans="1:18" ht="13.5" customHeight="1">
      <c r="A36" s="145" t="s">
        <v>7</v>
      </c>
      <c r="B36" s="62">
        <v>43191</v>
      </c>
      <c r="C36" s="27" t="s">
        <v>1633</v>
      </c>
      <c r="D36" s="175"/>
      <c r="F36" s="30">
        <v>640</v>
      </c>
      <c r="G36" s="120"/>
      <c r="H36" s="120"/>
      <c r="I36" s="43"/>
      <c r="J36" s="43" t="s">
        <v>87</v>
      </c>
      <c r="K36" s="43"/>
      <c r="L36" s="43"/>
      <c r="N36" s="43" t="s">
        <v>688</v>
      </c>
      <c r="O36" s="140"/>
      <c r="P36" s="31">
        <f t="shared" si="0"/>
        <v>2942.6000000000022</v>
      </c>
      <c r="Q36" s="31">
        <f>SUBTOTAL(9,$F$2:F36)</f>
        <v>27269.399999999998</v>
      </c>
      <c r="R36" s="31">
        <f>SUBTOTAL(9,$G$2:G36)</f>
        <v>30212</v>
      </c>
    </row>
    <row r="37" spans="1:18" ht="13.5" customHeight="1">
      <c r="A37" s="145" t="s">
        <v>7</v>
      </c>
      <c r="B37" s="62">
        <v>43191</v>
      </c>
      <c r="C37" s="27" t="s">
        <v>1634</v>
      </c>
      <c r="D37" s="175"/>
      <c r="F37" s="30">
        <v>45.78</v>
      </c>
      <c r="G37" s="120"/>
      <c r="H37" s="120"/>
      <c r="I37" s="43"/>
      <c r="J37" s="43" t="s">
        <v>87</v>
      </c>
      <c r="K37" s="43"/>
      <c r="L37" s="43"/>
      <c r="N37" s="43" t="s">
        <v>688</v>
      </c>
      <c r="O37" s="140"/>
      <c r="P37" s="31">
        <f t="shared" si="0"/>
        <v>2896.8200000000033</v>
      </c>
      <c r="Q37" s="31">
        <f>SUBTOTAL(9,$F$2:F37)</f>
        <v>27315.179999999997</v>
      </c>
      <c r="R37" s="31">
        <f>SUBTOTAL(9,$G$2:G37)</f>
        <v>30212</v>
      </c>
    </row>
    <row r="38" spans="1:18" ht="13.5" customHeight="1">
      <c r="A38" s="145" t="s">
        <v>7</v>
      </c>
      <c r="B38" s="62">
        <v>43200</v>
      </c>
      <c r="C38" s="27" t="s">
        <v>1635</v>
      </c>
      <c r="D38" s="175"/>
      <c r="F38" s="30">
        <v>602.73</v>
      </c>
      <c r="G38" s="120"/>
      <c r="H38" s="120"/>
      <c r="I38" s="43" t="s">
        <v>594</v>
      </c>
      <c r="J38" s="43" t="s">
        <v>87</v>
      </c>
      <c r="K38" s="43"/>
      <c r="L38" s="43"/>
      <c r="N38" s="43" t="s">
        <v>688</v>
      </c>
      <c r="O38" s="140"/>
      <c r="P38" s="31">
        <f t="shared" si="0"/>
        <v>2294.0900000000038</v>
      </c>
      <c r="Q38" s="31">
        <f>SUBTOTAL(9,$F$2:F38)</f>
        <v>27917.909999999996</v>
      </c>
      <c r="R38" s="31">
        <f>SUBTOTAL(9,$G$2:G38)</f>
        <v>30212</v>
      </c>
    </row>
    <row r="39" spans="1:18" ht="13.5" customHeight="1">
      <c r="A39" s="145" t="s">
        <v>7</v>
      </c>
      <c r="B39" s="62">
        <v>43200</v>
      </c>
      <c r="C39" s="27" t="s">
        <v>825</v>
      </c>
      <c r="D39" s="175"/>
      <c r="F39" s="30">
        <v>114.93</v>
      </c>
      <c r="G39" s="120"/>
      <c r="H39" s="120"/>
      <c r="I39" s="43" t="s">
        <v>594</v>
      </c>
      <c r="J39" s="43" t="s">
        <v>87</v>
      </c>
      <c r="K39" s="43"/>
      <c r="L39" s="43"/>
      <c r="N39" s="43" t="s">
        <v>688</v>
      </c>
      <c r="O39" s="140"/>
      <c r="P39" s="31">
        <f t="shared" si="0"/>
        <v>2179.1600000000035</v>
      </c>
      <c r="Q39" s="31">
        <f>SUBTOTAL(9,$F$2:F39)</f>
        <v>28032.839999999997</v>
      </c>
      <c r="R39" s="31">
        <f>SUBTOTAL(9,$G$2:G39)</f>
        <v>30212</v>
      </c>
    </row>
    <row r="40" spans="1:18" ht="13.5" customHeight="1">
      <c r="A40" s="145" t="s">
        <v>7</v>
      </c>
      <c r="B40" s="62">
        <v>43202</v>
      </c>
      <c r="C40" s="27" t="s">
        <v>1636</v>
      </c>
      <c r="D40" s="175"/>
      <c r="F40" s="30">
        <v>200</v>
      </c>
      <c r="G40" s="120"/>
      <c r="H40" s="120"/>
      <c r="I40" s="43" t="s">
        <v>594</v>
      </c>
      <c r="J40" s="43" t="s">
        <v>87</v>
      </c>
      <c r="K40" s="43" t="s">
        <v>758</v>
      </c>
      <c r="L40" s="43"/>
      <c r="N40" s="43" t="s">
        <v>688</v>
      </c>
      <c r="O40" s="140"/>
      <c r="P40" s="31">
        <f t="shared" si="0"/>
        <v>1979.1600000000035</v>
      </c>
      <c r="Q40" s="31">
        <f>SUBTOTAL(9,$F$2:F40)</f>
        <v>28232.839999999997</v>
      </c>
      <c r="R40" s="31">
        <f>SUBTOTAL(9,$G$2:G40)</f>
        <v>30212</v>
      </c>
    </row>
    <row r="41" spans="1:18" ht="13.5" customHeight="1">
      <c r="A41" s="145" t="s">
        <v>7</v>
      </c>
      <c r="B41" s="62">
        <v>43206</v>
      </c>
      <c r="C41" s="27" t="s">
        <v>705</v>
      </c>
      <c r="D41" s="175"/>
      <c r="F41" s="30">
        <v>7.9</v>
      </c>
      <c r="G41" s="120"/>
      <c r="H41" s="120"/>
      <c r="I41" s="43" t="s">
        <v>89</v>
      </c>
      <c r="J41" s="43" t="s">
        <v>87</v>
      </c>
      <c r="K41" s="43" t="s">
        <v>1637</v>
      </c>
      <c r="L41" s="43">
        <v>2753</v>
      </c>
      <c r="N41" s="43" t="s">
        <v>688</v>
      </c>
      <c r="O41" s="140"/>
      <c r="P41" s="31">
        <f t="shared" si="0"/>
        <v>1971.260000000002</v>
      </c>
      <c r="Q41" s="31">
        <f>SUBTOTAL(9,$F$2:F41)</f>
        <v>28240.739999999998</v>
      </c>
      <c r="R41" s="31">
        <f>SUBTOTAL(9,$G$2:G41)</f>
        <v>30212</v>
      </c>
    </row>
    <row r="42" spans="1:18" ht="13.5" customHeight="1">
      <c r="A42" s="145" t="s">
        <v>7</v>
      </c>
      <c r="B42" s="62">
        <v>43220</v>
      </c>
      <c r="C42" s="27" t="s">
        <v>1638</v>
      </c>
      <c r="D42" s="175"/>
      <c r="F42" s="30">
        <v>58</v>
      </c>
      <c r="G42" s="120"/>
      <c r="H42" s="120"/>
      <c r="I42" s="43" t="s">
        <v>89</v>
      </c>
      <c r="J42" s="43" t="s">
        <v>87</v>
      </c>
      <c r="K42" s="43" t="s">
        <v>1639</v>
      </c>
      <c r="L42" s="43"/>
      <c r="N42" s="43" t="s">
        <v>688</v>
      </c>
      <c r="O42" s="140"/>
      <c r="P42" s="31">
        <f t="shared" si="0"/>
        <v>1913.260000000002</v>
      </c>
      <c r="Q42" s="31">
        <f>SUBTOTAL(9,$F$2:F42)</f>
        <v>28298.739999999998</v>
      </c>
      <c r="R42" s="31">
        <f>SUBTOTAL(9,$G$2:G42)</f>
        <v>30212</v>
      </c>
    </row>
    <row r="43" spans="1:18" ht="13.5" customHeight="1">
      <c r="A43" s="145" t="s">
        <v>7</v>
      </c>
      <c r="B43" s="62">
        <v>43223</v>
      </c>
      <c r="C43" s="27" t="s">
        <v>796</v>
      </c>
      <c r="D43" s="175"/>
      <c r="F43" s="30">
        <v>350</v>
      </c>
      <c r="G43" s="120"/>
      <c r="H43" s="120"/>
      <c r="I43" s="43" t="s">
        <v>89</v>
      </c>
      <c r="J43" s="43" t="s">
        <v>87</v>
      </c>
      <c r="K43" s="43" t="s">
        <v>1640</v>
      </c>
      <c r="L43" s="43"/>
      <c r="N43" s="43" t="s">
        <v>688</v>
      </c>
      <c r="O43" s="140"/>
      <c r="P43" s="31">
        <f t="shared" si="0"/>
        <v>1563.260000000002</v>
      </c>
      <c r="Q43" s="31">
        <f>SUBTOTAL(9,$F$2:F43)</f>
        <v>28648.739999999998</v>
      </c>
      <c r="R43" s="31">
        <f>SUBTOTAL(9,$G$2:G43)</f>
        <v>30212</v>
      </c>
    </row>
    <row r="44" spans="1:18" ht="13.5" customHeight="1">
      <c r="A44" s="145" t="s">
        <v>7</v>
      </c>
      <c r="B44" s="62">
        <v>43226</v>
      </c>
      <c r="C44" s="27" t="s">
        <v>1641</v>
      </c>
      <c r="D44" s="175"/>
      <c r="F44" s="30">
        <v>100</v>
      </c>
      <c r="G44" s="120"/>
      <c r="H44" s="120"/>
      <c r="I44" s="43" t="s">
        <v>622</v>
      </c>
      <c r="J44" s="43" t="s">
        <v>87</v>
      </c>
      <c r="K44" s="43"/>
      <c r="L44" s="43"/>
      <c r="N44" s="43" t="s">
        <v>688</v>
      </c>
      <c r="O44" s="140"/>
      <c r="P44" s="31">
        <f t="shared" si="0"/>
        <v>1463.260000000002</v>
      </c>
      <c r="Q44" s="31">
        <f>SUBTOTAL(9,$F$2:F44)</f>
        <v>28748.739999999998</v>
      </c>
      <c r="R44" s="31">
        <f>SUBTOTAL(9,$G$2:G44)</f>
        <v>30212</v>
      </c>
    </row>
    <row r="45" spans="1:18" ht="13.5" customHeight="1">
      <c r="A45" s="145" t="s">
        <v>7</v>
      </c>
      <c r="B45" s="62">
        <v>43229</v>
      </c>
      <c r="C45" s="27" t="s">
        <v>610</v>
      </c>
      <c r="D45" s="175"/>
      <c r="F45" s="30">
        <v>505</v>
      </c>
      <c r="G45" s="120"/>
      <c r="H45" s="120"/>
      <c r="I45" s="43" t="s">
        <v>594</v>
      </c>
      <c r="J45" s="43" t="s">
        <v>87</v>
      </c>
      <c r="K45" s="43"/>
      <c r="L45" s="43"/>
      <c r="N45" s="43" t="s">
        <v>688</v>
      </c>
      <c r="O45" s="140"/>
      <c r="P45" s="31">
        <f t="shared" si="0"/>
        <v>958.26000000000204</v>
      </c>
      <c r="Q45" s="31">
        <f>SUBTOTAL(9,$F$2:F45)</f>
        <v>29253.739999999998</v>
      </c>
      <c r="R45" s="31">
        <f>SUBTOTAL(9,$G$2:G45)</f>
        <v>30212</v>
      </c>
    </row>
    <row r="46" spans="1:18" ht="13.5" customHeight="1">
      <c r="A46" s="145" t="s">
        <v>7</v>
      </c>
      <c r="B46" s="62">
        <v>43230</v>
      </c>
      <c r="C46" s="27" t="s">
        <v>786</v>
      </c>
      <c r="D46" s="175"/>
      <c r="F46" s="30">
        <v>97</v>
      </c>
      <c r="G46" s="120"/>
      <c r="H46" s="120"/>
      <c r="I46" s="43" t="s">
        <v>594</v>
      </c>
      <c r="J46" s="43" t="s">
        <v>87</v>
      </c>
      <c r="K46" s="43"/>
      <c r="L46" s="43"/>
      <c r="N46" s="43" t="s">
        <v>688</v>
      </c>
      <c r="O46" s="140"/>
      <c r="P46" s="31">
        <f t="shared" si="0"/>
        <v>861.26000000000204</v>
      </c>
      <c r="Q46" s="31">
        <f>SUBTOTAL(9,$F$2:F46)</f>
        <v>29350.739999999998</v>
      </c>
      <c r="R46" s="31">
        <f>SUBTOTAL(9,$G$2:G46)</f>
        <v>30212</v>
      </c>
    </row>
    <row r="47" spans="1:18" ht="13.5" customHeight="1">
      <c r="A47" s="145" t="s">
        <v>7</v>
      </c>
      <c r="B47" s="62">
        <v>43240</v>
      </c>
      <c r="C47" s="27" t="s">
        <v>1634</v>
      </c>
      <c r="D47" s="175"/>
      <c r="F47" s="30">
        <v>39</v>
      </c>
      <c r="G47" s="120"/>
      <c r="H47" s="120"/>
      <c r="I47" s="43"/>
      <c r="J47" s="43" t="s">
        <v>87</v>
      </c>
      <c r="K47" s="43"/>
      <c r="L47" s="43"/>
      <c r="N47" s="43" t="s">
        <v>688</v>
      </c>
      <c r="O47" s="140"/>
      <c r="P47" s="31">
        <f t="shared" si="0"/>
        <v>822.26000000000204</v>
      </c>
      <c r="Q47" s="31">
        <f>SUBTOTAL(9,$F$2:F47)</f>
        <v>29389.739999999998</v>
      </c>
      <c r="R47" s="31">
        <f>SUBTOTAL(9,$G$2:G47)</f>
        <v>30212</v>
      </c>
    </row>
    <row r="48" spans="1:18" ht="13.5" customHeight="1">
      <c r="A48" s="145" t="s">
        <v>7</v>
      </c>
      <c r="B48" s="62">
        <v>43241</v>
      </c>
      <c r="C48" s="27" t="s">
        <v>796</v>
      </c>
      <c r="D48" s="175"/>
      <c r="F48" s="30">
        <v>1838</v>
      </c>
      <c r="G48" s="120"/>
      <c r="H48" s="120"/>
      <c r="I48" s="43" t="s">
        <v>89</v>
      </c>
      <c r="J48" s="43" t="s">
        <v>87</v>
      </c>
      <c r="K48" s="43" t="s">
        <v>1642</v>
      </c>
      <c r="L48" s="43"/>
      <c r="N48" s="43" t="s">
        <v>688</v>
      </c>
      <c r="O48" s="140"/>
      <c r="P48" s="31">
        <f t="shared" si="0"/>
        <v>-1015.739999999998</v>
      </c>
      <c r="Q48" s="31">
        <f>SUBTOTAL(9,$F$2:F48)</f>
        <v>31227.739999999998</v>
      </c>
      <c r="R48" s="31">
        <f>SUBTOTAL(9,$G$2:G48)</f>
        <v>30212</v>
      </c>
    </row>
    <row r="49" spans="1:18" ht="13.5" customHeight="1">
      <c r="A49" s="145" t="s">
        <v>7</v>
      </c>
      <c r="B49" s="62">
        <v>43242</v>
      </c>
      <c r="C49" s="27" t="s">
        <v>1643</v>
      </c>
      <c r="D49" s="175"/>
      <c r="F49" s="30">
        <v>2187</v>
      </c>
      <c r="G49" s="120"/>
      <c r="H49" s="120"/>
      <c r="I49" s="43" t="s">
        <v>89</v>
      </c>
      <c r="J49" s="43" t="s">
        <v>87</v>
      </c>
      <c r="K49" s="43" t="s">
        <v>1644</v>
      </c>
      <c r="L49" s="43">
        <v>7718</v>
      </c>
      <c r="N49" s="43" t="s">
        <v>688</v>
      </c>
      <c r="O49" s="140"/>
      <c r="P49" s="31">
        <f t="shared" si="0"/>
        <v>-3202.739999999998</v>
      </c>
      <c r="Q49" s="31">
        <f>SUBTOTAL(9,$F$2:F49)</f>
        <v>33414.74</v>
      </c>
      <c r="R49" s="31">
        <f>SUBTOTAL(9,$G$2:G49)</f>
        <v>30212</v>
      </c>
    </row>
    <row r="50" spans="1:18" ht="13.5" customHeight="1">
      <c r="A50" s="145" t="s">
        <v>7</v>
      </c>
      <c r="B50" s="62">
        <v>43248</v>
      </c>
      <c r="C50" s="27" t="s">
        <v>1645</v>
      </c>
      <c r="D50" s="175"/>
      <c r="F50" s="30">
        <v>49</v>
      </c>
      <c r="G50" s="120"/>
      <c r="H50" s="120"/>
      <c r="I50" s="43" t="s">
        <v>89</v>
      </c>
      <c r="J50" s="43" t="s">
        <v>87</v>
      </c>
      <c r="K50" s="43" t="s">
        <v>1056</v>
      </c>
      <c r="L50" s="43">
        <v>172512</v>
      </c>
      <c r="N50" s="43" t="s">
        <v>688</v>
      </c>
      <c r="O50" s="140"/>
      <c r="P50" s="31">
        <f t="shared" si="0"/>
        <v>-3251.739999999998</v>
      </c>
      <c r="Q50" s="31">
        <f>SUBTOTAL(9,$F$2:F50)</f>
        <v>33463.74</v>
      </c>
      <c r="R50" s="31">
        <f>SUBTOTAL(9,$G$2:G50)</f>
        <v>30212</v>
      </c>
    </row>
    <row r="51" spans="1:18" ht="13.5" customHeight="1">
      <c r="A51" s="145" t="s">
        <v>7</v>
      </c>
      <c r="B51" s="62">
        <v>43257</v>
      </c>
      <c r="C51" s="27" t="s">
        <v>1646</v>
      </c>
      <c r="D51" s="175"/>
      <c r="F51" s="30">
        <v>293</v>
      </c>
      <c r="G51" s="120"/>
      <c r="H51" s="120"/>
      <c r="I51" s="43" t="s">
        <v>594</v>
      </c>
      <c r="J51" s="43" t="s">
        <v>87</v>
      </c>
      <c r="K51" s="43" t="s">
        <v>1647</v>
      </c>
      <c r="L51" s="43">
        <v>50046</v>
      </c>
      <c r="N51" s="43" t="s">
        <v>688</v>
      </c>
      <c r="O51" s="140"/>
      <c r="P51" s="31">
        <f t="shared" si="0"/>
        <v>-3544.739999999998</v>
      </c>
      <c r="Q51" s="31">
        <f>SUBTOTAL(9,$F$2:F51)</f>
        <v>33756.74</v>
      </c>
      <c r="R51" s="31">
        <f>SUBTOTAL(9,$G$2:G51)</f>
        <v>30212</v>
      </c>
    </row>
    <row r="52" spans="1:18" ht="13.5" customHeight="1">
      <c r="A52" s="145" t="s">
        <v>7</v>
      </c>
      <c r="B52" s="62">
        <v>43258</v>
      </c>
      <c r="C52" s="27" t="s">
        <v>1648</v>
      </c>
      <c r="D52" s="175"/>
      <c r="F52" s="30">
        <v>340</v>
      </c>
      <c r="G52" s="120"/>
      <c r="H52" s="120"/>
      <c r="I52" s="43" t="s">
        <v>594</v>
      </c>
      <c r="J52" s="43" t="s">
        <v>87</v>
      </c>
      <c r="K52" s="43"/>
      <c r="L52" s="43"/>
      <c r="N52" s="43" t="s">
        <v>688</v>
      </c>
      <c r="O52" s="140"/>
      <c r="P52" s="31">
        <f t="shared" si="0"/>
        <v>-3884.739999999998</v>
      </c>
      <c r="Q52" s="31">
        <f>SUBTOTAL(9,$F$2:F52)</f>
        <v>34096.74</v>
      </c>
      <c r="R52" s="31">
        <f>SUBTOTAL(9,$G$2:G52)</f>
        <v>30212</v>
      </c>
    </row>
    <row r="53" spans="1:18" ht="13.5" customHeight="1">
      <c r="A53" s="145" t="s">
        <v>7</v>
      </c>
      <c r="B53" s="62">
        <v>43264</v>
      </c>
      <c r="C53" s="27" t="s">
        <v>797</v>
      </c>
      <c r="D53" s="175"/>
      <c r="F53" s="30">
        <v>57.58</v>
      </c>
      <c r="G53" s="120"/>
      <c r="H53" s="120"/>
      <c r="I53" s="43" t="s">
        <v>594</v>
      </c>
      <c r="J53" s="43" t="s">
        <v>87</v>
      </c>
      <c r="K53" s="43"/>
      <c r="L53" s="43"/>
      <c r="N53" s="43" t="s">
        <v>688</v>
      </c>
      <c r="O53" s="140"/>
      <c r="P53" s="31">
        <f t="shared" si="0"/>
        <v>-3942.3199999999997</v>
      </c>
      <c r="Q53" s="31">
        <f>SUBTOTAL(9,$F$2:F53)</f>
        <v>34154.32</v>
      </c>
      <c r="R53" s="31">
        <f>SUBTOTAL(9,$G$2:G53)</f>
        <v>30212</v>
      </c>
    </row>
    <row r="54" spans="1:18" ht="13.5" customHeight="1">
      <c r="A54" s="145" t="s">
        <v>7</v>
      </c>
      <c r="B54" s="62">
        <v>43271</v>
      </c>
      <c r="C54" s="27" t="s">
        <v>1649</v>
      </c>
      <c r="D54" s="175"/>
      <c r="F54" s="30">
        <v>23.07</v>
      </c>
      <c r="G54" s="120"/>
      <c r="H54" s="120"/>
      <c r="I54" s="43" t="s">
        <v>594</v>
      </c>
      <c r="J54" s="43" t="s">
        <v>87</v>
      </c>
      <c r="K54" s="43"/>
      <c r="L54" s="43"/>
      <c r="N54" s="43" t="s">
        <v>688</v>
      </c>
      <c r="O54" s="140"/>
      <c r="P54" s="31">
        <f t="shared" si="0"/>
        <v>-3965.3899999999994</v>
      </c>
      <c r="Q54" s="31">
        <f>SUBTOTAL(9,$F$2:F54)</f>
        <v>34177.39</v>
      </c>
      <c r="R54" s="31">
        <f>SUBTOTAL(9,$G$2:G54)</f>
        <v>30212</v>
      </c>
    </row>
    <row r="55" spans="1:18" ht="13.5" customHeight="1">
      <c r="A55" s="145" t="s">
        <v>7</v>
      </c>
      <c r="B55" s="62">
        <v>43272</v>
      </c>
      <c r="C55" s="27" t="s">
        <v>1086</v>
      </c>
      <c r="D55" s="175"/>
      <c r="F55" s="30">
        <v>1300</v>
      </c>
      <c r="G55" s="120"/>
      <c r="H55" s="120"/>
      <c r="I55" s="43">
        <v>500190</v>
      </c>
      <c r="J55" s="43" t="s">
        <v>87</v>
      </c>
      <c r="K55" s="43" t="s">
        <v>1650</v>
      </c>
      <c r="L55" s="43"/>
      <c r="N55" s="43" t="s">
        <v>688</v>
      </c>
      <c r="O55" s="140"/>
      <c r="P55" s="31">
        <f t="shared" si="0"/>
        <v>-5265.3899999999994</v>
      </c>
      <c r="Q55" s="31">
        <f>SUBTOTAL(9,$F$2:F55)</f>
        <v>35477.39</v>
      </c>
      <c r="R55" s="31">
        <f>SUBTOTAL(9,$G$2:G55)</f>
        <v>30212</v>
      </c>
    </row>
    <row r="56" spans="1:18" ht="13.5" customHeight="1">
      <c r="A56" s="145" t="s">
        <v>7</v>
      </c>
      <c r="B56" s="62">
        <v>43276</v>
      </c>
      <c r="C56" s="27" t="s">
        <v>1651</v>
      </c>
      <c r="D56" s="175"/>
      <c r="F56" s="30"/>
      <c r="G56" s="120">
        <v>15000</v>
      </c>
      <c r="H56" s="120"/>
      <c r="I56" s="43" t="s">
        <v>594</v>
      </c>
      <c r="J56" s="43" t="s">
        <v>87</v>
      </c>
      <c r="K56" s="43"/>
      <c r="L56" s="43"/>
      <c r="N56" s="43" t="s">
        <v>688</v>
      </c>
      <c r="O56" s="140"/>
      <c r="P56" s="31">
        <f t="shared" si="0"/>
        <v>9734.61</v>
      </c>
      <c r="Q56" s="31">
        <f>SUBTOTAL(9,$F$2:F56)</f>
        <v>35477.39</v>
      </c>
      <c r="R56" s="31">
        <f>SUBTOTAL(9,$G$2:G56)</f>
        <v>45212</v>
      </c>
    </row>
    <row r="57" spans="1:18" ht="13.5" customHeight="1">
      <c r="A57" s="145" t="s">
        <v>7</v>
      </c>
      <c r="B57" s="62">
        <v>43282</v>
      </c>
      <c r="C57" s="27" t="s">
        <v>1089</v>
      </c>
      <c r="D57" s="175"/>
      <c r="F57" s="30">
        <v>250</v>
      </c>
      <c r="G57" s="120"/>
      <c r="H57" s="120"/>
      <c r="I57" s="43" t="s">
        <v>1652</v>
      </c>
      <c r="J57" s="43" t="s">
        <v>87</v>
      </c>
      <c r="K57" s="43"/>
      <c r="L57" s="43"/>
      <c r="N57" s="43" t="s">
        <v>688</v>
      </c>
      <c r="O57" s="140"/>
      <c r="P57" s="31">
        <f t="shared" si="0"/>
        <v>9484.61</v>
      </c>
      <c r="Q57" s="31">
        <f>SUBTOTAL(9,$F$2:F57)</f>
        <v>35727.39</v>
      </c>
      <c r="R57" s="31">
        <f>SUBTOTAL(9,$G$2:G57)</f>
        <v>45212</v>
      </c>
    </row>
    <row r="58" spans="1:18" ht="13.5" customHeight="1">
      <c r="A58" s="145" t="s">
        <v>7</v>
      </c>
      <c r="B58" s="62">
        <v>43284</v>
      </c>
      <c r="C58" s="27" t="s">
        <v>796</v>
      </c>
      <c r="D58" s="175"/>
      <c r="F58" s="30">
        <v>500</v>
      </c>
      <c r="G58" s="120"/>
      <c r="H58" s="120"/>
      <c r="I58" s="43" t="s">
        <v>594</v>
      </c>
      <c r="J58" s="43" t="s">
        <v>87</v>
      </c>
      <c r="K58" s="43" t="s">
        <v>699</v>
      </c>
      <c r="L58" s="43">
        <v>2973</v>
      </c>
      <c r="N58" s="43" t="s">
        <v>688</v>
      </c>
      <c r="O58" s="140"/>
      <c r="P58" s="31">
        <f t="shared" si="0"/>
        <v>8984.61</v>
      </c>
      <c r="Q58" s="31">
        <f>SUBTOTAL(9,$F$2:F58)</f>
        <v>36227.39</v>
      </c>
      <c r="R58" s="31">
        <f>SUBTOTAL(9,$G$2:G58)</f>
        <v>45212</v>
      </c>
    </row>
    <row r="59" spans="1:18" ht="13.5" customHeight="1">
      <c r="A59" s="145" t="s">
        <v>7</v>
      </c>
      <c r="B59" s="62">
        <v>43307</v>
      </c>
      <c r="C59" s="27" t="s">
        <v>1653</v>
      </c>
      <c r="D59" s="175"/>
      <c r="F59" s="30"/>
      <c r="G59" s="120">
        <v>2187</v>
      </c>
      <c r="H59" s="120"/>
      <c r="I59" s="43"/>
      <c r="J59" s="43" t="s">
        <v>87</v>
      </c>
      <c r="K59" s="43"/>
      <c r="L59" s="43"/>
      <c r="N59" s="43" t="s">
        <v>688</v>
      </c>
      <c r="O59" s="140"/>
      <c r="P59" s="31">
        <f t="shared" si="0"/>
        <v>11171.61</v>
      </c>
      <c r="Q59" s="31">
        <f>SUBTOTAL(9,$F$2:F59)</f>
        <v>36227.39</v>
      </c>
      <c r="R59" s="31">
        <f>SUBTOTAL(9,$G$2:G59)</f>
        <v>47399</v>
      </c>
    </row>
    <row r="60" spans="1:18" ht="13.5" customHeight="1">
      <c r="A60" s="145" t="s">
        <v>7</v>
      </c>
      <c r="B60" s="62">
        <v>43331</v>
      </c>
      <c r="C60" s="27" t="s">
        <v>1086</v>
      </c>
      <c r="D60" s="175"/>
      <c r="F60" s="30">
        <v>2600</v>
      </c>
      <c r="G60" s="120"/>
      <c r="H60" s="120"/>
      <c r="I60" s="43">
        <v>5000195</v>
      </c>
      <c r="J60" s="43" t="s">
        <v>87</v>
      </c>
      <c r="K60" s="43"/>
      <c r="L60" s="43"/>
      <c r="N60" s="43" t="s">
        <v>688</v>
      </c>
      <c r="O60" s="140"/>
      <c r="P60" s="31">
        <f t="shared" si="0"/>
        <v>8571.61</v>
      </c>
      <c r="Q60" s="31">
        <f>SUBTOTAL(9,$F$2:F60)</f>
        <v>38827.39</v>
      </c>
      <c r="R60" s="31">
        <f>SUBTOTAL(9,$G$2:G60)</f>
        <v>47399</v>
      </c>
    </row>
    <row r="61" spans="1:18" ht="13.5" customHeight="1">
      <c r="A61" s="145" t="s">
        <v>7</v>
      </c>
      <c r="B61" s="62">
        <v>43333</v>
      </c>
      <c r="C61" s="27" t="s">
        <v>806</v>
      </c>
      <c r="D61" s="175"/>
      <c r="F61" s="30">
        <v>358</v>
      </c>
      <c r="G61" s="120"/>
      <c r="H61" s="120"/>
      <c r="I61" s="43" t="s">
        <v>594</v>
      </c>
      <c r="J61" s="43" t="s">
        <v>87</v>
      </c>
      <c r="K61" s="43"/>
      <c r="L61" s="43"/>
      <c r="N61" s="43" t="s">
        <v>688</v>
      </c>
      <c r="O61" s="140"/>
      <c r="P61" s="31">
        <f t="shared" si="0"/>
        <v>8213.61</v>
      </c>
      <c r="Q61" s="31">
        <f>SUBTOTAL(9,$F$2:F61)</f>
        <v>39185.39</v>
      </c>
      <c r="R61" s="31">
        <f>SUBTOTAL(9,$G$2:G61)</f>
        <v>47399</v>
      </c>
    </row>
    <row r="62" spans="1:18" ht="13.5" customHeight="1">
      <c r="A62" s="145" t="s">
        <v>7</v>
      </c>
      <c r="B62" s="62">
        <v>43341</v>
      </c>
      <c r="C62" s="27" t="s">
        <v>1017</v>
      </c>
      <c r="D62" s="175"/>
      <c r="F62" s="30">
        <v>34</v>
      </c>
      <c r="G62" s="120"/>
      <c r="H62" s="120"/>
      <c r="I62" s="43" t="s">
        <v>89</v>
      </c>
      <c r="J62" s="43" t="s">
        <v>87</v>
      </c>
      <c r="K62" s="43"/>
      <c r="L62" s="43"/>
      <c r="N62" s="43" t="s">
        <v>688</v>
      </c>
      <c r="O62" s="140"/>
      <c r="P62" s="31">
        <f t="shared" si="0"/>
        <v>8179.6100000000006</v>
      </c>
      <c r="Q62" s="31">
        <f>SUBTOTAL(9,$F$2:F62)</f>
        <v>39219.39</v>
      </c>
      <c r="R62" s="31">
        <f>SUBTOTAL(9,$G$2:G62)</f>
        <v>47399</v>
      </c>
    </row>
    <row r="63" spans="1:18" ht="13.5" customHeight="1">
      <c r="A63" s="145" t="s">
        <v>7</v>
      </c>
      <c r="B63" s="62">
        <v>43345</v>
      </c>
      <c r="C63" s="27" t="s">
        <v>1086</v>
      </c>
      <c r="D63" s="175"/>
      <c r="F63" s="30">
        <v>1300</v>
      </c>
      <c r="G63" s="120"/>
      <c r="H63" s="120"/>
      <c r="I63" s="43">
        <v>5000197</v>
      </c>
      <c r="J63" s="43" t="s">
        <v>87</v>
      </c>
      <c r="K63" s="43" t="s">
        <v>1654</v>
      </c>
      <c r="L63" s="176" t="s">
        <v>1655</v>
      </c>
      <c r="N63" s="43" t="s">
        <v>688</v>
      </c>
      <c r="O63" s="140"/>
      <c r="P63" s="31">
        <f t="shared" si="0"/>
        <v>6879.6100000000006</v>
      </c>
      <c r="Q63" s="31">
        <f>SUBTOTAL(9,$F$2:F63)</f>
        <v>40519.39</v>
      </c>
      <c r="R63" s="31">
        <f>SUBTOTAL(9,$G$2:G63)</f>
        <v>47399</v>
      </c>
    </row>
    <row r="64" spans="1:18" ht="13.5" customHeight="1">
      <c r="A64" s="145" t="s">
        <v>7</v>
      </c>
      <c r="B64" s="62">
        <v>43345</v>
      </c>
      <c r="C64" s="27" t="s">
        <v>1656</v>
      </c>
      <c r="D64" s="175"/>
      <c r="F64" s="30">
        <v>500</v>
      </c>
      <c r="G64" s="120"/>
      <c r="H64" s="120"/>
      <c r="I64" s="43">
        <v>5000198</v>
      </c>
      <c r="J64" s="43" t="s">
        <v>87</v>
      </c>
      <c r="K64" s="43" t="s">
        <v>1657</v>
      </c>
      <c r="L64" s="43" t="s">
        <v>1655</v>
      </c>
      <c r="N64" s="43" t="s">
        <v>688</v>
      </c>
      <c r="O64" s="140"/>
      <c r="P64" s="31">
        <f t="shared" si="0"/>
        <v>6379.6100000000006</v>
      </c>
      <c r="Q64" s="31">
        <f>SUBTOTAL(9,$F$2:F64)</f>
        <v>41019.39</v>
      </c>
      <c r="R64" s="31">
        <f>SUBTOTAL(9,$G$2:G64)</f>
        <v>47399</v>
      </c>
    </row>
    <row r="65" spans="1:18" ht="13.5" customHeight="1">
      <c r="A65" s="145" t="s">
        <v>7</v>
      </c>
      <c r="B65" s="62">
        <v>43348</v>
      </c>
      <c r="C65" s="27" t="s">
        <v>1658</v>
      </c>
      <c r="D65" s="175"/>
      <c r="F65" s="30">
        <v>602.72</v>
      </c>
      <c r="G65" s="120"/>
      <c r="H65" s="120"/>
      <c r="I65" s="43" t="s">
        <v>594</v>
      </c>
      <c r="J65" s="43" t="s">
        <v>87</v>
      </c>
      <c r="K65" s="43"/>
      <c r="L65" s="43"/>
      <c r="N65" s="43" t="s">
        <v>688</v>
      </c>
      <c r="O65" s="140"/>
      <c r="P65" s="31">
        <f t="shared" si="0"/>
        <v>5776.8899999999994</v>
      </c>
      <c r="Q65" s="31">
        <f>SUBTOTAL(9,$F$2:F65)</f>
        <v>41622.11</v>
      </c>
      <c r="R65" s="31">
        <f>SUBTOTAL(9,$G$2:G65)</f>
        <v>47399</v>
      </c>
    </row>
    <row r="66" spans="1:18" ht="13.5" customHeight="1">
      <c r="A66" s="145" t="s">
        <v>7</v>
      </c>
      <c r="B66" s="62">
        <v>43349</v>
      </c>
      <c r="C66" s="27" t="s">
        <v>1659</v>
      </c>
      <c r="D66" s="175"/>
      <c r="F66" s="30">
        <v>114.9</v>
      </c>
      <c r="G66" s="120"/>
      <c r="H66" s="120"/>
      <c r="I66" s="43" t="s">
        <v>594</v>
      </c>
      <c r="J66" s="43" t="s">
        <v>87</v>
      </c>
      <c r="K66" s="43"/>
      <c r="L66" s="43"/>
      <c r="N66" s="43" t="s">
        <v>688</v>
      </c>
      <c r="O66" s="140"/>
      <c r="P66" s="31">
        <f t="shared" ref="P66:P129" si="1">R66-Q66</f>
        <v>5661.989999999998</v>
      </c>
      <c r="Q66" s="31">
        <f>SUBTOTAL(9,$F$2:F66)</f>
        <v>41737.01</v>
      </c>
      <c r="R66" s="31">
        <f>SUBTOTAL(9,$G$2:G66)</f>
        <v>47399</v>
      </c>
    </row>
    <row r="67" spans="1:18" ht="13.5" customHeight="1">
      <c r="A67" s="145" t="s">
        <v>7</v>
      </c>
      <c r="B67" s="62">
        <v>43359</v>
      </c>
      <c r="C67" s="27" t="s">
        <v>1660</v>
      </c>
      <c r="D67" s="175"/>
      <c r="F67" s="30">
        <v>350</v>
      </c>
      <c r="G67" s="120"/>
      <c r="H67" s="120"/>
      <c r="I67" s="43" t="s">
        <v>89</v>
      </c>
      <c r="J67" s="43" t="s">
        <v>87</v>
      </c>
      <c r="K67" s="43" t="s">
        <v>1661</v>
      </c>
      <c r="L67" s="43"/>
      <c r="N67" s="43" t="s">
        <v>688</v>
      </c>
      <c r="O67" s="140"/>
      <c r="P67" s="31">
        <f t="shared" si="1"/>
        <v>5311.989999999998</v>
      </c>
      <c r="Q67" s="31">
        <f>SUBTOTAL(9,$F$2:F67)</f>
        <v>42087.01</v>
      </c>
      <c r="R67" s="31">
        <f>SUBTOTAL(9,$G$2:G67)</f>
        <v>47399</v>
      </c>
    </row>
    <row r="68" spans="1:18" ht="13.5" customHeight="1">
      <c r="A68" s="145" t="s">
        <v>7</v>
      </c>
      <c r="B68" s="62">
        <v>43360</v>
      </c>
      <c r="C68" s="27" t="s">
        <v>1662</v>
      </c>
      <c r="D68" s="175"/>
      <c r="F68" s="30">
        <v>345</v>
      </c>
      <c r="G68" s="120"/>
      <c r="H68" s="120"/>
      <c r="I68" s="43" t="s">
        <v>89</v>
      </c>
      <c r="J68" s="43" t="s">
        <v>87</v>
      </c>
      <c r="K68" s="43" t="s">
        <v>1663</v>
      </c>
      <c r="L68" s="43"/>
      <c r="N68" s="43" t="s">
        <v>688</v>
      </c>
      <c r="O68" s="140"/>
      <c r="P68" s="31">
        <f t="shared" si="1"/>
        <v>4966.989999999998</v>
      </c>
      <c r="Q68" s="31">
        <f>SUBTOTAL(9,$F$2:F68)</f>
        <v>42432.01</v>
      </c>
      <c r="R68" s="31">
        <f>SUBTOTAL(9,$G$2:G68)</f>
        <v>47399</v>
      </c>
    </row>
    <row r="69" spans="1:18" ht="13.5" customHeight="1">
      <c r="A69" s="145" t="s">
        <v>7</v>
      </c>
      <c r="B69" s="62">
        <v>43363</v>
      </c>
      <c r="C69" s="27" t="s">
        <v>1664</v>
      </c>
      <c r="D69" s="175"/>
      <c r="F69" s="30">
        <v>46.3</v>
      </c>
      <c r="G69" s="120"/>
      <c r="H69" s="120"/>
      <c r="I69" s="43" t="s">
        <v>594</v>
      </c>
      <c r="J69" s="43" t="s">
        <v>87</v>
      </c>
      <c r="K69" s="43"/>
      <c r="L69" s="43"/>
      <c r="N69" s="43" t="s">
        <v>688</v>
      </c>
      <c r="O69" s="140"/>
      <c r="P69" s="31">
        <f t="shared" si="1"/>
        <v>4920.6899999999951</v>
      </c>
      <c r="Q69" s="31">
        <f>SUBTOTAL(9,$F$2:F69)</f>
        <v>42478.310000000005</v>
      </c>
      <c r="R69" s="31">
        <f>SUBTOTAL(9,$G$2:G69)</f>
        <v>47399</v>
      </c>
    </row>
    <row r="70" spans="1:18" ht="13.5" customHeight="1">
      <c r="A70" s="145" t="s">
        <v>7</v>
      </c>
      <c r="B70" s="62">
        <v>43370</v>
      </c>
      <c r="C70" s="27" t="s">
        <v>1665</v>
      </c>
      <c r="D70" s="175"/>
      <c r="F70" s="30">
        <v>250</v>
      </c>
      <c r="G70" s="120"/>
      <c r="H70" s="120"/>
      <c r="I70" s="43" t="s">
        <v>1666</v>
      </c>
      <c r="J70" s="43" t="s">
        <v>87</v>
      </c>
      <c r="K70" s="43" t="s">
        <v>1667</v>
      </c>
      <c r="L70" s="43"/>
      <c r="N70" s="43" t="s">
        <v>688</v>
      </c>
      <c r="O70" s="140"/>
      <c r="P70" s="31">
        <f t="shared" si="1"/>
        <v>4670.6899999999951</v>
      </c>
      <c r="Q70" s="31">
        <f>SUBTOTAL(9,$F$2:F70)</f>
        <v>42728.310000000005</v>
      </c>
      <c r="R70" s="31">
        <f>SUBTOTAL(9,$G$2:G70)</f>
        <v>47399</v>
      </c>
    </row>
    <row r="71" spans="1:18" ht="13.5" customHeight="1">
      <c r="A71" s="145" t="s">
        <v>7</v>
      </c>
      <c r="B71" s="62">
        <v>43380</v>
      </c>
      <c r="C71" s="27" t="s">
        <v>1668</v>
      </c>
      <c r="D71" s="175"/>
      <c r="F71" s="30">
        <v>400</v>
      </c>
      <c r="G71" s="120"/>
      <c r="H71" s="120"/>
      <c r="I71" s="43" t="s">
        <v>594</v>
      </c>
      <c r="J71" s="43" t="s">
        <v>87</v>
      </c>
      <c r="K71" s="43" t="s">
        <v>827</v>
      </c>
      <c r="L71" s="43"/>
      <c r="N71" s="43" t="s">
        <v>688</v>
      </c>
      <c r="O71" s="140"/>
      <c r="P71" s="31">
        <f t="shared" si="1"/>
        <v>4270.6899999999951</v>
      </c>
      <c r="Q71" s="31">
        <f>SUBTOTAL(9,$F$2:F71)</f>
        <v>43128.310000000005</v>
      </c>
      <c r="R71" s="31">
        <f>SUBTOTAL(9,$G$2:G71)</f>
        <v>47399</v>
      </c>
    </row>
    <row r="72" spans="1:18" ht="13.5" customHeight="1">
      <c r="A72" s="145" t="s">
        <v>7</v>
      </c>
      <c r="B72" s="62">
        <v>43380</v>
      </c>
      <c r="C72" s="27" t="s">
        <v>1669</v>
      </c>
      <c r="D72" s="175"/>
      <c r="F72" s="30">
        <v>500</v>
      </c>
      <c r="G72" s="120"/>
      <c r="H72" s="120"/>
      <c r="I72" s="43" t="s">
        <v>594</v>
      </c>
      <c r="J72" s="43" t="s">
        <v>87</v>
      </c>
      <c r="K72" s="43" t="s">
        <v>832</v>
      </c>
      <c r="L72" s="43"/>
      <c r="N72" s="43" t="s">
        <v>688</v>
      </c>
      <c r="O72" s="140"/>
      <c r="P72" s="31">
        <f t="shared" si="1"/>
        <v>3770.6899999999951</v>
      </c>
      <c r="Q72" s="31">
        <f>SUBTOTAL(9,$F$2:F72)</f>
        <v>43628.310000000005</v>
      </c>
      <c r="R72" s="31">
        <f>SUBTOTAL(9,$G$2:G72)</f>
        <v>47399</v>
      </c>
    </row>
    <row r="73" spans="1:18" ht="13.5" customHeight="1">
      <c r="A73" s="145" t="s">
        <v>7</v>
      </c>
      <c r="B73" s="62">
        <v>43383</v>
      </c>
      <c r="C73" s="27" t="s">
        <v>1670</v>
      </c>
      <c r="D73" s="175"/>
      <c r="F73" s="30">
        <v>400</v>
      </c>
      <c r="G73" s="120"/>
      <c r="H73" s="120"/>
      <c r="I73" s="43" t="s">
        <v>89</v>
      </c>
      <c r="J73" s="43" t="s">
        <v>87</v>
      </c>
      <c r="K73" s="43" t="s">
        <v>1671</v>
      </c>
      <c r="L73" s="43">
        <v>929</v>
      </c>
      <c r="N73" s="43" t="s">
        <v>688</v>
      </c>
      <c r="O73" s="140"/>
      <c r="P73" s="31">
        <f t="shared" si="1"/>
        <v>3370.6899999999951</v>
      </c>
      <c r="Q73" s="31">
        <f>SUBTOTAL(9,$F$2:F73)</f>
        <v>44028.310000000005</v>
      </c>
      <c r="R73" s="31">
        <f>SUBTOTAL(9,$G$2:G73)</f>
        <v>47399</v>
      </c>
    </row>
    <row r="74" spans="1:18" ht="13.5" customHeight="1">
      <c r="A74" s="145" t="s">
        <v>7</v>
      </c>
      <c r="B74" s="62">
        <v>43393</v>
      </c>
      <c r="C74" s="27" t="s">
        <v>1672</v>
      </c>
      <c r="D74" s="175"/>
      <c r="F74" s="30">
        <v>46.81</v>
      </c>
      <c r="G74" s="120"/>
      <c r="H74" s="120"/>
      <c r="I74" s="43" t="s">
        <v>594</v>
      </c>
      <c r="J74" s="43" t="s">
        <v>87</v>
      </c>
      <c r="K74" s="43"/>
      <c r="L74" s="43"/>
      <c r="N74" s="43" t="s">
        <v>688</v>
      </c>
      <c r="O74" s="140"/>
      <c r="P74" s="31">
        <f t="shared" si="1"/>
        <v>3323.8799999999974</v>
      </c>
      <c r="Q74" s="31">
        <f>SUBTOTAL(9,$F$2:F74)</f>
        <v>44075.12</v>
      </c>
      <c r="R74" s="31">
        <f>SUBTOTAL(9,$G$2:G74)</f>
        <v>47399</v>
      </c>
    </row>
    <row r="75" spans="1:18" ht="13.5" customHeight="1">
      <c r="A75" s="145" t="s">
        <v>7</v>
      </c>
      <c r="B75" s="62">
        <v>43396</v>
      </c>
      <c r="C75" s="27" t="s">
        <v>1673</v>
      </c>
      <c r="D75" s="175"/>
      <c r="F75" s="30">
        <v>3510</v>
      </c>
      <c r="G75" s="120"/>
      <c r="H75" s="120"/>
      <c r="I75" s="43" t="s">
        <v>594</v>
      </c>
      <c r="J75" s="43" t="s">
        <v>87</v>
      </c>
      <c r="K75" s="43" t="s">
        <v>1674</v>
      </c>
      <c r="L75" s="43">
        <v>690</v>
      </c>
      <c r="N75" s="43" t="s">
        <v>688</v>
      </c>
      <c r="O75" s="140"/>
      <c r="P75" s="31">
        <f t="shared" si="1"/>
        <v>-186.12000000000262</v>
      </c>
      <c r="Q75" s="31">
        <f>SUBTOTAL(9,$F$2:F75)</f>
        <v>47585.120000000003</v>
      </c>
      <c r="R75" s="31">
        <f>SUBTOTAL(9,$G$2:G75)</f>
        <v>47399</v>
      </c>
    </row>
    <row r="76" spans="1:18" ht="13.5" customHeight="1">
      <c r="A76" s="145" t="s">
        <v>7</v>
      </c>
      <c r="B76" s="62">
        <v>43410</v>
      </c>
      <c r="C76" s="27" t="s">
        <v>1675</v>
      </c>
      <c r="D76" s="175"/>
      <c r="F76" s="30">
        <v>301.35000000000002</v>
      </c>
      <c r="G76" s="120"/>
      <c r="H76" s="120"/>
      <c r="I76" s="43"/>
      <c r="J76" s="43" t="s">
        <v>87</v>
      </c>
      <c r="K76" s="43"/>
      <c r="L76" s="43"/>
      <c r="N76" s="43" t="s">
        <v>688</v>
      </c>
      <c r="O76" s="140"/>
      <c r="P76" s="31">
        <f t="shared" si="1"/>
        <v>-487.47000000000116</v>
      </c>
      <c r="Q76" s="31">
        <f>SUBTOTAL(9,$F$2:F76)</f>
        <v>47886.47</v>
      </c>
      <c r="R76" s="31">
        <f>SUBTOTAL(9,$G$2:G76)</f>
        <v>47399</v>
      </c>
    </row>
    <row r="77" spans="1:18" ht="13.5" customHeight="1">
      <c r="A77" s="145" t="s">
        <v>7</v>
      </c>
      <c r="B77" s="62">
        <v>43410</v>
      </c>
      <c r="C77" s="27" t="s">
        <v>795</v>
      </c>
      <c r="D77" s="175"/>
      <c r="F77" s="30">
        <v>57.57</v>
      </c>
      <c r="G77" s="120"/>
      <c r="H77" s="120"/>
      <c r="I77" s="43"/>
      <c r="J77" s="43" t="s">
        <v>87</v>
      </c>
      <c r="K77" s="43"/>
      <c r="L77" s="43"/>
      <c r="N77" s="43" t="s">
        <v>688</v>
      </c>
      <c r="O77" s="140"/>
      <c r="P77" s="31">
        <f t="shared" si="1"/>
        <v>-545.04000000000087</v>
      </c>
      <c r="Q77" s="31">
        <f>SUBTOTAL(9,$F$2:F77)</f>
        <v>47944.04</v>
      </c>
      <c r="R77" s="31">
        <f>SUBTOTAL(9,$G$2:G77)</f>
        <v>47399</v>
      </c>
    </row>
    <row r="78" spans="1:18" ht="13.5" customHeight="1">
      <c r="A78" s="145" t="s">
        <v>7</v>
      </c>
      <c r="B78" s="62">
        <v>43424</v>
      </c>
      <c r="C78" s="27" t="s">
        <v>839</v>
      </c>
      <c r="D78" s="175"/>
      <c r="F78" s="30">
        <v>23.19</v>
      </c>
      <c r="G78" s="120"/>
      <c r="H78" s="120"/>
      <c r="I78" s="43"/>
      <c r="J78" s="43" t="s">
        <v>87</v>
      </c>
      <c r="K78" s="43"/>
      <c r="L78" s="43"/>
      <c r="N78" s="43" t="s">
        <v>688</v>
      </c>
      <c r="O78" s="140"/>
      <c r="P78" s="31">
        <f t="shared" si="1"/>
        <v>-568.2300000000032</v>
      </c>
      <c r="Q78" s="31">
        <f>SUBTOTAL(9,$F$2:F78)</f>
        <v>47967.23</v>
      </c>
      <c r="R78" s="31">
        <f>SUBTOTAL(9,$G$2:G78)</f>
        <v>47399</v>
      </c>
    </row>
    <row r="79" spans="1:18" ht="13.5" customHeight="1">
      <c r="A79" s="145" t="s">
        <v>7</v>
      </c>
      <c r="B79" s="62">
        <v>43429</v>
      </c>
      <c r="C79" s="27" t="s">
        <v>1676</v>
      </c>
      <c r="D79" s="175"/>
      <c r="F79" s="30"/>
      <c r="G79" s="120"/>
      <c r="H79" s="120"/>
      <c r="I79" s="44"/>
      <c r="J79" s="44"/>
      <c r="K79" s="43" t="s">
        <v>1677</v>
      </c>
      <c r="L79" s="43">
        <v>208</v>
      </c>
      <c r="N79" s="43" t="s">
        <v>688</v>
      </c>
      <c r="O79" s="140"/>
      <c r="P79" s="31">
        <f t="shared" si="1"/>
        <v>-568.2300000000032</v>
      </c>
      <c r="Q79" s="31">
        <f>SUBTOTAL(9,$F$2:F79)</f>
        <v>47967.23</v>
      </c>
      <c r="R79" s="31">
        <f>SUBTOTAL(9,$G$2:G79)</f>
        <v>47399</v>
      </c>
    </row>
    <row r="80" spans="1:18" ht="13.5" customHeight="1">
      <c r="A80" s="145" t="s">
        <v>7</v>
      </c>
      <c r="B80" s="62">
        <v>43437</v>
      </c>
      <c r="C80" s="27" t="s">
        <v>162</v>
      </c>
      <c r="D80" s="175"/>
      <c r="F80" s="30">
        <v>63.8</v>
      </c>
      <c r="G80" s="120"/>
      <c r="H80" s="120"/>
      <c r="I80" s="43" t="s">
        <v>594</v>
      </c>
      <c r="J80" s="43" t="s">
        <v>87</v>
      </c>
      <c r="K80" s="43"/>
      <c r="L80" s="43"/>
      <c r="N80" s="43" t="s">
        <v>688</v>
      </c>
      <c r="O80" s="140"/>
      <c r="P80" s="31">
        <f t="shared" si="1"/>
        <v>-632.03000000000611</v>
      </c>
      <c r="Q80" s="31">
        <f>SUBTOTAL(9,$F$2:F80)</f>
        <v>48031.030000000006</v>
      </c>
      <c r="R80" s="31">
        <f>SUBTOTAL(9,$G$2:G80)</f>
        <v>47399</v>
      </c>
    </row>
    <row r="81" spans="1:18" ht="13.5" customHeight="1">
      <c r="A81" s="145" t="s">
        <v>7</v>
      </c>
      <c r="B81" s="62">
        <v>43438</v>
      </c>
      <c r="C81" s="27" t="s">
        <v>1678</v>
      </c>
      <c r="D81" s="175"/>
      <c r="F81" s="30">
        <v>601</v>
      </c>
      <c r="G81" s="120"/>
      <c r="H81" s="120"/>
      <c r="I81" s="44" t="s">
        <v>594</v>
      </c>
      <c r="J81" s="44" t="s">
        <v>87</v>
      </c>
      <c r="K81" s="43" t="s">
        <v>1677</v>
      </c>
      <c r="L81" s="43">
        <v>212</v>
      </c>
      <c r="N81" s="43" t="s">
        <v>688</v>
      </c>
      <c r="O81" s="140"/>
      <c r="P81" s="31">
        <f t="shared" si="1"/>
        <v>-1233.0300000000061</v>
      </c>
      <c r="Q81" s="31">
        <f>SUBTOTAL(9,$F$2:F81)</f>
        <v>48632.030000000006</v>
      </c>
      <c r="R81" s="31">
        <f>SUBTOTAL(9,$G$2:G81)</f>
        <v>47399</v>
      </c>
    </row>
    <row r="82" spans="1:18" ht="13.5" customHeight="1">
      <c r="A82" s="145" t="s">
        <v>7</v>
      </c>
      <c r="B82" s="62">
        <v>43471</v>
      </c>
      <c r="C82" s="27" t="s">
        <v>855</v>
      </c>
      <c r="D82" s="175"/>
      <c r="F82" s="30"/>
      <c r="G82" s="120">
        <v>10000</v>
      </c>
      <c r="H82" s="120"/>
      <c r="I82" s="43" t="s">
        <v>594</v>
      </c>
      <c r="J82" s="43" t="s">
        <v>87</v>
      </c>
      <c r="K82" s="43"/>
      <c r="L82" s="43"/>
      <c r="N82" s="43" t="s">
        <v>688</v>
      </c>
      <c r="O82" s="140"/>
      <c r="P82" s="31">
        <f t="shared" si="1"/>
        <v>8766.9699999999939</v>
      </c>
      <c r="Q82" s="31">
        <f>SUBTOTAL(9,$F$2:F82)</f>
        <v>48632.030000000006</v>
      </c>
      <c r="R82" s="31">
        <f>SUBTOTAL(9,$G$2:G82)</f>
        <v>57399</v>
      </c>
    </row>
    <row r="83" spans="1:18" ht="13.5" customHeight="1">
      <c r="A83" s="145" t="s">
        <v>7</v>
      </c>
      <c r="B83" s="62">
        <v>43478</v>
      </c>
      <c r="C83" s="27" t="s">
        <v>1679</v>
      </c>
      <c r="D83" s="175"/>
      <c r="F83" s="30">
        <v>3900</v>
      </c>
      <c r="G83" s="120"/>
      <c r="H83" s="120"/>
      <c r="I83" s="43">
        <v>5000239</v>
      </c>
      <c r="J83" s="43" t="s">
        <v>87</v>
      </c>
      <c r="K83" s="43" t="s">
        <v>1654</v>
      </c>
      <c r="L83" s="43"/>
      <c r="N83" s="43" t="s">
        <v>688</v>
      </c>
      <c r="O83" s="140"/>
      <c r="P83" s="31">
        <f t="shared" si="1"/>
        <v>4866.9699999999939</v>
      </c>
      <c r="Q83" s="31">
        <f>SUBTOTAL(9,$F$2:F83)</f>
        <v>52532.030000000006</v>
      </c>
      <c r="R83" s="31">
        <f>SUBTOTAL(9,$G$2:G83)</f>
        <v>57399</v>
      </c>
    </row>
    <row r="84" spans="1:18" ht="13.5" customHeight="1">
      <c r="A84" s="145" t="s">
        <v>7</v>
      </c>
      <c r="B84" s="62">
        <v>43492</v>
      </c>
      <c r="C84" s="27" t="s">
        <v>1680</v>
      </c>
      <c r="D84" s="175"/>
      <c r="F84" s="30">
        <v>200</v>
      </c>
      <c r="G84" s="120"/>
      <c r="H84" s="120"/>
      <c r="I84" s="43" t="s">
        <v>594</v>
      </c>
      <c r="J84" s="43" t="s">
        <v>87</v>
      </c>
      <c r="K84" s="43"/>
      <c r="L84" s="43"/>
      <c r="N84" s="43" t="s">
        <v>688</v>
      </c>
      <c r="O84" s="140"/>
      <c r="P84" s="31">
        <f t="shared" si="1"/>
        <v>4666.9699999999939</v>
      </c>
      <c r="Q84" s="31">
        <f>SUBTOTAL(9,$F$2:F84)</f>
        <v>52732.030000000006</v>
      </c>
      <c r="R84" s="31">
        <f>SUBTOTAL(9,$G$2:G84)</f>
        <v>57399</v>
      </c>
    </row>
    <row r="85" spans="1:18" ht="13.5" customHeight="1">
      <c r="A85" s="145" t="s">
        <v>7</v>
      </c>
      <c r="B85" s="62">
        <v>43494</v>
      </c>
      <c r="C85" s="27" t="s">
        <v>1680</v>
      </c>
      <c r="D85" s="175"/>
      <c r="F85" s="30">
        <v>100</v>
      </c>
      <c r="G85" s="120"/>
      <c r="H85" s="120"/>
      <c r="I85" s="43" t="s">
        <v>594</v>
      </c>
      <c r="J85" s="43" t="s">
        <v>87</v>
      </c>
      <c r="K85" s="43"/>
      <c r="L85" s="43"/>
      <c r="N85" s="43" t="s">
        <v>688</v>
      </c>
      <c r="O85" s="140"/>
      <c r="P85" s="31">
        <f t="shared" si="1"/>
        <v>4566.9699999999939</v>
      </c>
      <c r="Q85" s="31">
        <f>SUBTOTAL(9,$F$2:F85)</f>
        <v>52832.030000000006</v>
      </c>
      <c r="R85" s="31">
        <f>SUBTOTAL(9,$G$2:G85)</f>
        <v>57399</v>
      </c>
    </row>
    <row r="86" spans="1:18" ht="13.5" customHeight="1">
      <c r="A86" s="145" t="s">
        <v>7</v>
      </c>
      <c r="B86" s="62">
        <v>43500</v>
      </c>
      <c r="C86" s="27" t="s">
        <v>1049</v>
      </c>
      <c r="D86" s="175"/>
      <c r="F86" s="30">
        <v>800</v>
      </c>
      <c r="G86" s="120"/>
      <c r="H86" s="120"/>
      <c r="I86" s="43">
        <v>5000242</v>
      </c>
      <c r="J86" s="43" t="s">
        <v>87</v>
      </c>
      <c r="K86" s="43" t="s">
        <v>1391</v>
      </c>
      <c r="L86" s="43">
        <v>14</v>
      </c>
      <c r="N86" s="43" t="s">
        <v>688</v>
      </c>
      <c r="O86" s="140"/>
      <c r="P86" s="31">
        <f t="shared" si="1"/>
        <v>3766.9699999999939</v>
      </c>
      <c r="Q86" s="31">
        <f>SUBTOTAL(9,$F$2:F86)</f>
        <v>53632.030000000006</v>
      </c>
      <c r="R86" s="31">
        <f>SUBTOTAL(9,$G$2:G86)</f>
        <v>57399</v>
      </c>
    </row>
    <row r="87" spans="1:18" ht="13.5" customHeight="1">
      <c r="A87" s="145" t="s">
        <v>7</v>
      </c>
      <c r="B87" s="62">
        <v>43503</v>
      </c>
      <c r="C87" s="27" t="s">
        <v>590</v>
      </c>
      <c r="D87" s="175"/>
      <c r="F87" s="30">
        <v>348.19</v>
      </c>
      <c r="G87" s="120"/>
      <c r="H87" s="120"/>
      <c r="I87" s="43"/>
      <c r="J87" s="43" t="s">
        <v>87</v>
      </c>
      <c r="K87" s="43"/>
      <c r="L87" s="43"/>
      <c r="N87" s="43" t="s">
        <v>688</v>
      </c>
      <c r="O87" s="140"/>
      <c r="P87" s="31">
        <f t="shared" si="1"/>
        <v>3418.7799999999916</v>
      </c>
      <c r="Q87" s="31">
        <f>SUBTOTAL(9,$F$2:F87)</f>
        <v>53980.220000000008</v>
      </c>
      <c r="R87" s="31">
        <f>SUBTOTAL(9,$G$2:G87)</f>
        <v>57399</v>
      </c>
    </row>
    <row r="88" spans="1:18" ht="13.5" customHeight="1">
      <c r="A88" s="145" t="s">
        <v>7</v>
      </c>
      <c r="B88" s="62">
        <v>43503</v>
      </c>
      <c r="C88" s="27" t="s">
        <v>858</v>
      </c>
      <c r="D88" s="175"/>
      <c r="F88" s="30">
        <v>67.17</v>
      </c>
      <c r="G88" s="120"/>
      <c r="H88" s="120"/>
      <c r="I88" s="43"/>
      <c r="J88" s="43" t="s">
        <v>87</v>
      </c>
      <c r="K88" s="43"/>
      <c r="L88" s="43"/>
      <c r="N88" s="43" t="s">
        <v>688</v>
      </c>
      <c r="O88" s="140"/>
      <c r="P88" s="31">
        <f t="shared" si="1"/>
        <v>3351.6099999999933</v>
      </c>
      <c r="Q88" s="31">
        <f>SUBTOTAL(9,$F$2:F88)</f>
        <v>54047.390000000007</v>
      </c>
      <c r="R88" s="31">
        <f>SUBTOTAL(9,$G$2:G88)</f>
        <v>57399</v>
      </c>
    </row>
    <row r="89" spans="1:18" ht="13.5" customHeight="1">
      <c r="A89" s="145" t="s">
        <v>7</v>
      </c>
      <c r="B89" s="62">
        <v>43516</v>
      </c>
      <c r="C89" s="27" t="s">
        <v>1344</v>
      </c>
      <c r="D89" s="175"/>
      <c r="F89" s="30">
        <v>27.6</v>
      </c>
      <c r="G89" s="120"/>
      <c r="H89" s="120"/>
      <c r="I89" s="43"/>
      <c r="J89" s="43" t="s">
        <v>87</v>
      </c>
      <c r="K89" s="43"/>
      <c r="L89" s="43"/>
      <c r="N89" s="43" t="s">
        <v>688</v>
      </c>
      <c r="O89" s="140"/>
      <c r="P89" s="31">
        <f t="shared" si="1"/>
        <v>3324.0099999999948</v>
      </c>
      <c r="Q89" s="31">
        <f>SUBTOTAL(9,$F$2:F89)</f>
        <v>54074.990000000005</v>
      </c>
      <c r="R89" s="31">
        <f>SUBTOTAL(9,$G$2:G89)</f>
        <v>57399</v>
      </c>
    </row>
    <row r="90" spans="1:18" ht="13.5" customHeight="1">
      <c r="A90" s="145" t="s">
        <v>7</v>
      </c>
      <c r="B90" s="62">
        <v>43549</v>
      </c>
      <c r="C90" s="27" t="s">
        <v>1681</v>
      </c>
      <c r="D90" s="175"/>
      <c r="F90" s="30">
        <v>3077</v>
      </c>
      <c r="G90" s="120"/>
      <c r="H90" s="120"/>
      <c r="I90" s="43" t="s">
        <v>594</v>
      </c>
      <c r="J90" s="43" t="s">
        <v>87</v>
      </c>
      <c r="K90" s="43" t="s">
        <v>1682</v>
      </c>
      <c r="L90" s="43">
        <v>277</v>
      </c>
      <c r="N90" s="43" t="s">
        <v>688</v>
      </c>
      <c r="O90" s="140"/>
      <c r="P90" s="31">
        <f t="shared" si="1"/>
        <v>247.00999999999476</v>
      </c>
      <c r="Q90" s="31">
        <f>SUBTOTAL(9,$F$2:F90)</f>
        <v>57151.990000000005</v>
      </c>
      <c r="R90" s="31">
        <f>SUBTOTAL(9,$G$2:G90)</f>
        <v>57399</v>
      </c>
    </row>
    <row r="91" spans="1:18" ht="13.5" customHeight="1">
      <c r="A91" s="145" t="s">
        <v>7</v>
      </c>
      <c r="B91" s="62">
        <v>43549</v>
      </c>
      <c r="C91" s="27" t="s">
        <v>1683</v>
      </c>
      <c r="D91" s="175"/>
      <c r="F91" s="30">
        <v>1950</v>
      </c>
      <c r="G91" s="120"/>
      <c r="H91" s="120"/>
      <c r="I91" s="43" t="s">
        <v>594</v>
      </c>
      <c r="J91" s="43" t="s">
        <v>87</v>
      </c>
      <c r="K91" s="43" t="s">
        <v>1684</v>
      </c>
      <c r="L91" s="43">
        <v>693</v>
      </c>
      <c r="N91" s="43" t="s">
        <v>688</v>
      </c>
      <c r="O91" s="140"/>
      <c r="P91" s="31">
        <f t="shared" si="1"/>
        <v>-1702.9900000000052</v>
      </c>
      <c r="Q91" s="31">
        <f>SUBTOTAL(9,$F$2:F91)</f>
        <v>59101.990000000005</v>
      </c>
      <c r="R91" s="31">
        <f>SUBTOTAL(9,$G$2:G91)</f>
        <v>57399</v>
      </c>
    </row>
    <row r="92" spans="1:18" ht="13.5" customHeight="1">
      <c r="A92" s="145" t="s">
        <v>7</v>
      </c>
      <c r="B92" s="62">
        <v>43552</v>
      </c>
      <c r="C92" s="27" t="s">
        <v>1320</v>
      </c>
      <c r="D92" s="175"/>
      <c r="F92" s="30">
        <v>118.7</v>
      </c>
      <c r="G92" s="120"/>
      <c r="H92" s="120"/>
      <c r="I92" s="43" t="s">
        <v>89</v>
      </c>
      <c r="J92" s="43" t="s">
        <v>87</v>
      </c>
      <c r="K92" s="43" t="s">
        <v>1066</v>
      </c>
      <c r="L92" s="43">
        <v>7490</v>
      </c>
      <c r="N92" s="43" t="s">
        <v>688</v>
      </c>
      <c r="O92" s="140"/>
      <c r="P92" s="31">
        <f t="shared" si="1"/>
        <v>-1821.6900000000023</v>
      </c>
      <c r="Q92" s="31">
        <f>SUBTOTAL(9,$F$2:F92)</f>
        <v>59220.69</v>
      </c>
      <c r="R92" s="31">
        <f>SUBTOTAL(9,$G$2:G92)</f>
        <v>57399</v>
      </c>
    </row>
    <row r="93" spans="1:18" ht="13.5" customHeight="1">
      <c r="A93" s="145" t="s">
        <v>7</v>
      </c>
      <c r="B93" s="62">
        <v>43558</v>
      </c>
      <c r="C93" s="27" t="s">
        <v>876</v>
      </c>
      <c r="D93" s="175"/>
      <c r="F93" s="38">
        <v>833.64</v>
      </c>
      <c r="G93" s="120"/>
      <c r="H93" s="120"/>
      <c r="I93" s="43" t="s">
        <v>594</v>
      </c>
      <c r="J93" s="43" t="s">
        <v>87</v>
      </c>
      <c r="K93" s="43"/>
      <c r="L93" s="43"/>
      <c r="N93" s="43" t="s">
        <v>688</v>
      </c>
      <c r="O93" s="140"/>
      <c r="P93" s="31">
        <f t="shared" si="1"/>
        <v>-2655.3300000000017</v>
      </c>
      <c r="Q93" s="31">
        <f>SUBTOTAL(9,$F$2:F93)</f>
        <v>60054.33</v>
      </c>
      <c r="R93" s="31">
        <f>SUBTOTAL(9,$G$2:G93)</f>
        <v>57399</v>
      </c>
    </row>
    <row r="94" spans="1:18" ht="13.5" customHeight="1">
      <c r="A94" s="145" t="s">
        <v>7</v>
      </c>
      <c r="B94" s="62">
        <v>43558</v>
      </c>
      <c r="C94" s="27" t="s">
        <v>877</v>
      </c>
      <c r="D94" s="175"/>
      <c r="F94" s="38">
        <v>158.26</v>
      </c>
      <c r="G94" s="120"/>
      <c r="H94" s="120"/>
      <c r="I94" s="43" t="s">
        <v>594</v>
      </c>
      <c r="J94" s="43" t="s">
        <v>87</v>
      </c>
      <c r="K94" s="43"/>
      <c r="L94" s="43"/>
      <c r="N94" s="43" t="s">
        <v>688</v>
      </c>
      <c r="O94" s="140"/>
      <c r="P94" s="31">
        <f t="shared" si="1"/>
        <v>-2813.5900000000038</v>
      </c>
      <c r="Q94" s="31">
        <f>SUBTOTAL(9,$F$2:F94)</f>
        <v>60212.590000000004</v>
      </c>
      <c r="R94" s="31">
        <f>SUBTOTAL(9,$G$2:G94)</f>
        <v>57399</v>
      </c>
    </row>
    <row r="95" spans="1:18" ht="13.5" customHeight="1">
      <c r="A95" s="145" t="s">
        <v>7</v>
      </c>
      <c r="B95" s="62">
        <v>43559</v>
      </c>
      <c r="C95" s="27" t="s">
        <v>1086</v>
      </c>
      <c r="D95" s="175"/>
      <c r="F95" s="30">
        <v>3900</v>
      </c>
      <c r="G95" s="120"/>
      <c r="H95" s="120"/>
      <c r="I95" s="43" t="s">
        <v>1685</v>
      </c>
      <c r="J95" s="43" t="s">
        <v>87</v>
      </c>
      <c r="K95" s="43"/>
      <c r="L95" s="43"/>
      <c r="N95" s="43" t="s">
        <v>688</v>
      </c>
      <c r="O95" s="140"/>
      <c r="P95" s="31">
        <f t="shared" si="1"/>
        <v>-6713.5900000000038</v>
      </c>
      <c r="Q95" s="31">
        <f>SUBTOTAL(9,$F$2:F95)</f>
        <v>64112.590000000004</v>
      </c>
      <c r="R95" s="31">
        <f>SUBTOTAL(9,$G$2:G95)</f>
        <v>57399</v>
      </c>
    </row>
    <row r="96" spans="1:18" ht="13.5" customHeight="1">
      <c r="A96" s="145" t="s">
        <v>7</v>
      </c>
      <c r="B96" s="62">
        <v>43565</v>
      </c>
      <c r="C96" s="27" t="s">
        <v>1686</v>
      </c>
      <c r="D96" s="175"/>
      <c r="F96" s="38">
        <v>585</v>
      </c>
      <c r="G96" s="120"/>
      <c r="H96" s="120"/>
      <c r="I96" s="43" t="s">
        <v>1687</v>
      </c>
      <c r="J96" s="43" t="s">
        <v>87</v>
      </c>
      <c r="K96" s="43" t="s">
        <v>1688</v>
      </c>
      <c r="L96" s="43">
        <v>3016</v>
      </c>
      <c r="N96" s="43" t="s">
        <v>688</v>
      </c>
      <c r="O96" s="140"/>
      <c r="P96" s="31">
        <f t="shared" si="1"/>
        <v>-7298.5900000000038</v>
      </c>
      <c r="Q96" s="31">
        <f>SUBTOTAL(9,$F$2:F96)</f>
        <v>64697.590000000004</v>
      </c>
      <c r="R96" s="31">
        <f>SUBTOTAL(9,$G$2:G96)</f>
        <v>57399</v>
      </c>
    </row>
    <row r="97" spans="1:18" ht="13.5" customHeight="1">
      <c r="A97" s="145" t="s">
        <v>7</v>
      </c>
      <c r="B97" s="62">
        <v>43565</v>
      </c>
      <c r="C97" s="27" t="s">
        <v>1066</v>
      </c>
      <c r="D97" s="175"/>
      <c r="F97" s="30">
        <v>27.9</v>
      </c>
      <c r="G97" s="120"/>
      <c r="H97" s="120"/>
      <c r="I97" s="43" t="s">
        <v>89</v>
      </c>
      <c r="J97" s="43" t="s">
        <v>87</v>
      </c>
      <c r="K97" s="43"/>
      <c r="L97" s="43"/>
      <c r="N97" s="43" t="s">
        <v>688</v>
      </c>
      <c r="O97" s="140"/>
      <c r="P97" s="31">
        <f t="shared" si="1"/>
        <v>-7326.4900000000052</v>
      </c>
      <c r="Q97" s="31">
        <f>SUBTOTAL(9,$F$2:F97)</f>
        <v>64725.490000000005</v>
      </c>
      <c r="R97" s="31">
        <f>SUBTOTAL(9,$G$2:G97)</f>
        <v>57399</v>
      </c>
    </row>
    <row r="98" spans="1:18" ht="13.5" customHeight="1">
      <c r="A98" s="145" t="s">
        <v>7</v>
      </c>
      <c r="B98" s="62">
        <v>43570</v>
      </c>
      <c r="C98" s="27" t="s">
        <v>1320</v>
      </c>
      <c r="D98" s="175"/>
      <c r="F98" s="38">
        <v>22.5</v>
      </c>
      <c r="G98" s="120"/>
      <c r="H98" s="120"/>
      <c r="I98" s="43" t="s">
        <v>89</v>
      </c>
      <c r="J98" s="43" t="s">
        <v>87</v>
      </c>
      <c r="K98" s="43" t="s">
        <v>1066</v>
      </c>
      <c r="L98" s="43"/>
      <c r="N98" s="43" t="s">
        <v>688</v>
      </c>
      <c r="O98" s="140"/>
      <c r="P98" s="31">
        <f t="shared" si="1"/>
        <v>-7348.9900000000052</v>
      </c>
      <c r="Q98" s="31">
        <f>SUBTOTAL(9,$F$2:F98)</f>
        <v>64747.990000000005</v>
      </c>
      <c r="R98" s="31">
        <f>SUBTOTAL(9,$G$2:G98)</f>
        <v>57399</v>
      </c>
    </row>
    <row r="99" spans="1:18" ht="13.5" customHeight="1">
      <c r="A99" s="145" t="s">
        <v>7</v>
      </c>
      <c r="B99" s="62">
        <v>43572</v>
      </c>
      <c r="C99" s="27" t="s">
        <v>1689</v>
      </c>
      <c r="D99" s="175"/>
      <c r="F99" s="30">
        <v>100</v>
      </c>
      <c r="G99" s="120"/>
      <c r="H99" s="120"/>
      <c r="I99" s="43" t="s">
        <v>622</v>
      </c>
      <c r="J99" s="43" t="s">
        <v>87</v>
      </c>
      <c r="K99" s="43"/>
      <c r="L99" s="43"/>
      <c r="N99" s="43" t="s">
        <v>688</v>
      </c>
      <c r="O99" s="140"/>
      <c r="P99" s="31">
        <f t="shared" si="1"/>
        <v>-7448.9900000000052</v>
      </c>
      <c r="Q99" s="31">
        <f>SUBTOTAL(9,$F$2:F99)</f>
        <v>64847.990000000005</v>
      </c>
      <c r="R99" s="31">
        <f>SUBTOTAL(9,$G$2:G99)</f>
        <v>57399</v>
      </c>
    </row>
    <row r="100" spans="1:18" ht="13.5" customHeight="1">
      <c r="A100" s="145" t="s">
        <v>7</v>
      </c>
      <c r="B100" s="62">
        <v>43572</v>
      </c>
      <c r="C100" s="27" t="s">
        <v>1690</v>
      </c>
      <c r="D100" s="175"/>
      <c r="F100" s="30">
        <v>280</v>
      </c>
      <c r="G100" s="120"/>
      <c r="H100" s="120"/>
      <c r="I100" s="43" t="s">
        <v>89</v>
      </c>
      <c r="J100" s="43" t="s">
        <v>87</v>
      </c>
      <c r="K100" s="43"/>
      <c r="L100" s="43"/>
      <c r="N100" s="43" t="s">
        <v>688</v>
      </c>
      <c r="O100" s="140"/>
      <c r="P100" s="31">
        <f t="shared" si="1"/>
        <v>-7728.9900000000052</v>
      </c>
      <c r="Q100" s="31">
        <f>SUBTOTAL(9,$F$2:F100)</f>
        <v>65127.990000000005</v>
      </c>
      <c r="R100" s="31">
        <f>SUBTOTAL(9,$G$2:G100)</f>
        <v>57399</v>
      </c>
    </row>
    <row r="101" spans="1:18" ht="13.5" customHeight="1">
      <c r="A101" s="145" t="s">
        <v>7</v>
      </c>
      <c r="B101" s="62">
        <v>43575</v>
      </c>
      <c r="C101" s="27" t="s">
        <v>882</v>
      </c>
      <c r="D101" s="175"/>
      <c r="F101" s="38">
        <v>64.599999999999994</v>
      </c>
      <c r="G101" s="120"/>
      <c r="H101" s="120"/>
      <c r="I101" s="43" t="s">
        <v>594</v>
      </c>
      <c r="J101" s="43" t="s">
        <v>87</v>
      </c>
      <c r="K101" s="43"/>
      <c r="L101" s="43"/>
      <c r="N101" s="43" t="s">
        <v>688</v>
      </c>
      <c r="O101" s="140"/>
      <c r="P101" s="31">
        <f t="shared" si="1"/>
        <v>-7793.5900000000038</v>
      </c>
      <c r="Q101" s="31">
        <f>SUBTOTAL(9,$F$2:F101)</f>
        <v>65192.590000000004</v>
      </c>
      <c r="R101" s="31">
        <f>SUBTOTAL(9,$G$2:G101)</f>
        <v>57399</v>
      </c>
    </row>
    <row r="102" spans="1:18" ht="13.5" customHeight="1">
      <c r="A102" s="145" t="s">
        <v>7</v>
      </c>
      <c r="B102" s="62">
        <v>43588</v>
      </c>
      <c r="C102" s="27" t="s">
        <v>887</v>
      </c>
      <c r="D102" s="175"/>
      <c r="F102" s="30">
        <v>301.36</v>
      </c>
      <c r="G102" s="120"/>
      <c r="H102" s="120"/>
      <c r="I102" s="43" t="s">
        <v>594</v>
      </c>
      <c r="J102" s="43" t="s">
        <v>87</v>
      </c>
      <c r="K102" s="43"/>
      <c r="L102" s="43"/>
      <c r="N102" s="43" t="s">
        <v>688</v>
      </c>
      <c r="O102" s="140"/>
      <c r="P102" s="31">
        <f t="shared" si="1"/>
        <v>-8094.9500000000044</v>
      </c>
      <c r="Q102" s="31">
        <f>SUBTOTAL(9,$F$2:F102)</f>
        <v>65493.950000000004</v>
      </c>
      <c r="R102" s="31">
        <f>SUBTOTAL(9,$G$2:G102)</f>
        <v>57399</v>
      </c>
    </row>
    <row r="103" spans="1:18" ht="13.5" customHeight="1">
      <c r="A103" s="145" t="s">
        <v>7</v>
      </c>
      <c r="B103" s="62">
        <v>43588</v>
      </c>
      <c r="C103" s="27" t="s">
        <v>888</v>
      </c>
      <c r="D103" s="175"/>
      <c r="F103" s="30">
        <v>57.52</v>
      </c>
      <c r="G103" s="120"/>
      <c r="H103" s="120"/>
      <c r="I103" s="43" t="s">
        <v>594</v>
      </c>
      <c r="J103" s="43" t="s">
        <v>87</v>
      </c>
      <c r="K103" s="43"/>
      <c r="L103" s="43"/>
      <c r="N103" s="43" t="s">
        <v>688</v>
      </c>
      <c r="O103" s="140"/>
      <c r="P103" s="31">
        <f t="shared" si="1"/>
        <v>-8152.4700000000012</v>
      </c>
      <c r="Q103" s="31">
        <f>SUBTOTAL(9,$F$2:F103)</f>
        <v>65551.47</v>
      </c>
      <c r="R103" s="31">
        <f>SUBTOTAL(9,$G$2:G103)</f>
        <v>57399</v>
      </c>
    </row>
    <row r="104" spans="1:18" ht="13.5" customHeight="1">
      <c r="A104" s="145" t="s">
        <v>7</v>
      </c>
      <c r="B104" s="62">
        <v>43588</v>
      </c>
      <c r="C104" s="27" t="s">
        <v>889</v>
      </c>
      <c r="D104" s="175"/>
      <c r="F104" s="38">
        <v>23.52</v>
      </c>
      <c r="G104" s="120"/>
      <c r="H104" s="120"/>
      <c r="I104" s="43" t="s">
        <v>91</v>
      </c>
      <c r="J104" s="43" t="s">
        <v>87</v>
      </c>
      <c r="K104" s="43"/>
      <c r="L104" s="43"/>
      <c r="N104" s="43" t="s">
        <v>688</v>
      </c>
      <c r="O104" s="140"/>
      <c r="P104" s="31">
        <f t="shared" si="1"/>
        <v>-8175.9900000000052</v>
      </c>
      <c r="Q104" s="31">
        <f>SUBTOTAL(9,$F$2:F104)</f>
        <v>65574.990000000005</v>
      </c>
      <c r="R104" s="31">
        <f>SUBTOTAL(9,$G$2:G104)</f>
        <v>57399</v>
      </c>
    </row>
    <row r="105" spans="1:18" ht="13.5" customHeight="1">
      <c r="A105" s="145" t="s">
        <v>7</v>
      </c>
      <c r="B105" s="62">
        <v>43600</v>
      </c>
      <c r="C105" s="27" t="s">
        <v>855</v>
      </c>
      <c r="D105" s="175"/>
      <c r="F105" s="30"/>
      <c r="G105" s="120">
        <v>15000</v>
      </c>
      <c r="H105" s="120"/>
      <c r="I105" s="43" t="s">
        <v>91</v>
      </c>
      <c r="J105" s="43" t="s">
        <v>87</v>
      </c>
      <c r="K105" s="43"/>
      <c r="L105" s="43"/>
      <c r="N105" s="43" t="s">
        <v>688</v>
      </c>
      <c r="O105" s="140"/>
      <c r="P105" s="31">
        <f t="shared" si="1"/>
        <v>6824.0099999999948</v>
      </c>
      <c r="Q105" s="31">
        <f>SUBTOTAL(9,$F$2:F105)</f>
        <v>65574.990000000005</v>
      </c>
      <c r="R105" s="31">
        <f>SUBTOTAL(9,$G$2:G105)</f>
        <v>72399</v>
      </c>
    </row>
    <row r="106" spans="1:18" ht="13.5" customHeight="1">
      <c r="A106" s="145" t="s">
        <v>7</v>
      </c>
      <c r="B106" s="62">
        <v>43604</v>
      </c>
      <c r="C106" s="27" t="s">
        <v>1691</v>
      </c>
      <c r="D106" s="175"/>
      <c r="F106" s="30">
        <v>239</v>
      </c>
      <c r="G106" s="120"/>
      <c r="H106" s="120"/>
      <c r="I106" s="43" t="s">
        <v>91</v>
      </c>
      <c r="J106" s="43" t="s">
        <v>87</v>
      </c>
      <c r="K106" s="43" t="s">
        <v>1349</v>
      </c>
      <c r="L106" s="43">
        <v>50089</v>
      </c>
      <c r="N106" s="43" t="s">
        <v>688</v>
      </c>
      <c r="O106" s="140"/>
      <c r="P106" s="31">
        <f t="shared" si="1"/>
        <v>6585.0099999999948</v>
      </c>
      <c r="Q106" s="31">
        <f>SUBTOTAL(9,$F$2:F106)</f>
        <v>65813.990000000005</v>
      </c>
      <c r="R106" s="31">
        <f>SUBTOTAL(9,$G$2:G106)</f>
        <v>72399</v>
      </c>
    </row>
    <row r="107" spans="1:18" ht="13.5" customHeight="1">
      <c r="A107" s="145" t="s">
        <v>7</v>
      </c>
      <c r="B107" s="62">
        <v>43604</v>
      </c>
      <c r="C107" s="27" t="s">
        <v>1692</v>
      </c>
      <c r="D107" s="175"/>
      <c r="F107" s="30">
        <v>3276</v>
      </c>
      <c r="G107" s="120"/>
      <c r="H107" s="120"/>
      <c r="I107" s="43" t="s">
        <v>91</v>
      </c>
      <c r="J107" s="43" t="s">
        <v>87</v>
      </c>
      <c r="K107" s="43" t="s">
        <v>1693</v>
      </c>
      <c r="L107" s="43"/>
      <c r="N107" s="43" t="s">
        <v>688</v>
      </c>
      <c r="O107" s="140"/>
      <c r="P107" s="31">
        <f t="shared" si="1"/>
        <v>3309.0099999999948</v>
      </c>
      <c r="Q107" s="31">
        <f>SUBTOTAL(9,$F$2:F107)</f>
        <v>69089.990000000005</v>
      </c>
      <c r="R107" s="31">
        <f>SUBTOTAL(9,$G$2:G107)</f>
        <v>72399</v>
      </c>
    </row>
    <row r="108" spans="1:18" ht="13.5" customHeight="1">
      <c r="A108" s="145" t="s">
        <v>7</v>
      </c>
      <c r="B108" s="62">
        <v>43606</v>
      </c>
      <c r="C108" s="27" t="s">
        <v>1694</v>
      </c>
      <c r="D108" s="175"/>
      <c r="F108" s="30">
        <v>54</v>
      </c>
      <c r="G108" s="120"/>
      <c r="H108" s="120"/>
      <c r="I108" s="43" t="s">
        <v>91</v>
      </c>
      <c r="J108" s="43" t="s">
        <v>87</v>
      </c>
      <c r="K108" s="43" t="s">
        <v>1349</v>
      </c>
      <c r="L108" s="43">
        <v>50089</v>
      </c>
      <c r="N108" s="43" t="s">
        <v>688</v>
      </c>
      <c r="O108" s="140"/>
      <c r="P108" s="31">
        <f t="shared" si="1"/>
        <v>3255.0099999999948</v>
      </c>
      <c r="Q108" s="31">
        <f>SUBTOTAL(9,$F$2:F108)</f>
        <v>69143.990000000005</v>
      </c>
      <c r="R108" s="31">
        <f>SUBTOTAL(9,$G$2:G108)</f>
        <v>72399</v>
      </c>
    </row>
    <row r="109" spans="1:18" ht="13.5" customHeight="1">
      <c r="A109" s="145" t="s">
        <v>7</v>
      </c>
      <c r="B109" s="62">
        <v>43615</v>
      </c>
      <c r="C109" s="27" t="s">
        <v>1695</v>
      </c>
      <c r="D109" s="175"/>
      <c r="F109" s="30">
        <v>3100</v>
      </c>
      <c r="G109" s="120"/>
      <c r="H109" s="120"/>
      <c r="I109" s="43">
        <v>5000251</v>
      </c>
      <c r="J109" s="43" t="s">
        <v>87</v>
      </c>
      <c r="K109" s="43" t="s">
        <v>1654</v>
      </c>
      <c r="L109" s="43"/>
      <c r="N109" s="43" t="s">
        <v>688</v>
      </c>
      <c r="O109" s="140"/>
      <c r="P109" s="31">
        <f t="shared" si="1"/>
        <v>155.00999999999476</v>
      </c>
      <c r="Q109" s="31">
        <f>SUBTOTAL(9,$F$2:F109)</f>
        <v>72243.990000000005</v>
      </c>
      <c r="R109" s="31">
        <f>SUBTOTAL(9,$G$2:G109)</f>
        <v>72399</v>
      </c>
    </row>
    <row r="110" spans="1:18" ht="13.5" customHeight="1">
      <c r="A110" s="145" t="s">
        <v>7</v>
      </c>
      <c r="B110" s="62">
        <v>43622</v>
      </c>
      <c r="C110" s="27" t="s">
        <v>896</v>
      </c>
      <c r="D110" s="175"/>
      <c r="F110" s="30">
        <v>739.91</v>
      </c>
      <c r="G110" s="120"/>
      <c r="H110" s="120"/>
      <c r="I110" s="43" t="s">
        <v>91</v>
      </c>
      <c r="J110" s="43" t="s">
        <v>87</v>
      </c>
      <c r="K110" s="43"/>
      <c r="L110" s="43"/>
      <c r="N110" s="43" t="s">
        <v>688</v>
      </c>
      <c r="O110" s="140"/>
      <c r="P110" s="31">
        <f t="shared" si="1"/>
        <v>-584.90000000000873</v>
      </c>
      <c r="Q110" s="31">
        <f>SUBTOTAL(9,$F$2:F110)</f>
        <v>72983.900000000009</v>
      </c>
      <c r="R110" s="31">
        <f>SUBTOTAL(9,$G$2:G110)</f>
        <v>72399</v>
      </c>
    </row>
    <row r="111" spans="1:18" ht="13.5" customHeight="1">
      <c r="A111" s="145" t="s">
        <v>7</v>
      </c>
      <c r="B111" s="62">
        <v>43622</v>
      </c>
      <c r="C111" s="27" t="s">
        <v>897</v>
      </c>
      <c r="D111" s="175"/>
      <c r="F111" s="30">
        <v>139.01</v>
      </c>
      <c r="G111" s="120"/>
      <c r="H111" s="120"/>
      <c r="I111" s="43" t="s">
        <v>91</v>
      </c>
      <c r="J111" s="43" t="s">
        <v>87</v>
      </c>
      <c r="K111" s="43"/>
      <c r="L111" s="43"/>
      <c r="N111" s="43" t="s">
        <v>688</v>
      </c>
      <c r="O111" s="140"/>
      <c r="P111" s="31">
        <f t="shared" si="1"/>
        <v>-723.91000000000349</v>
      </c>
      <c r="Q111" s="31">
        <f>SUBTOTAL(9,$F$2:F111)</f>
        <v>73122.91</v>
      </c>
      <c r="R111" s="31">
        <f>SUBTOTAL(9,$G$2:G111)</f>
        <v>72399</v>
      </c>
    </row>
    <row r="112" spans="1:18" ht="13.5" customHeight="1">
      <c r="A112" s="145" t="s">
        <v>7</v>
      </c>
      <c r="B112" s="62">
        <v>43622</v>
      </c>
      <c r="C112" s="27" t="s">
        <v>1696</v>
      </c>
      <c r="D112" s="175"/>
      <c r="F112" s="30">
        <v>500</v>
      </c>
      <c r="G112" s="120"/>
      <c r="H112" s="120"/>
      <c r="I112" s="43" t="s">
        <v>91</v>
      </c>
      <c r="J112" s="43" t="s">
        <v>87</v>
      </c>
      <c r="K112" s="43" t="s">
        <v>699</v>
      </c>
      <c r="L112" s="43">
        <v>3364</v>
      </c>
      <c r="N112" s="43" t="s">
        <v>688</v>
      </c>
      <c r="O112" s="140"/>
      <c r="P112" s="31">
        <f t="shared" si="1"/>
        <v>-1223.9100000000035</v>
      </c>
      <c r="Q112" s="31">
        <f>SUBTOTAL(9,$F$2:F112)</f>
        <v>73622.91</v>
      </c>
      <c r="R112" s="31">
        <f>SUBTOTAL(9,$G$2:G112)</f>
        <v>72399</v>
      </c>
    </row>
    <row r="113" spans="1:18" ht="13.5" customHeight="1">
      <c r="A113" s="145" t="s">
        <v>7</v>
      </c>
      <c r="B113" s="62">
        <v>43628</v>
      </c>
      <c r="C113" s="27" t="s">
        <v>855</v>
      </c>
      <c r="D113" s="175"/>
      <c r="F113" s="30"/>
      <c r="G113" s="120">
        <v>7500</v>
      </c>
      <c r="H113" s="120"/>
      <c r="I113" s="43" t="s">
        <v>91</v>
      </c>
      <c r="J113" s="43" t="s">
        <v>87</v>
      </c>
      <c r="K113" s="43"/>
      <c r="L113" s="43"/>
      <c r="N113" s="43" t="s">
        <v>688</v>
      </c>
      <c r="O113" s="140"/>
      <c r="P113" s="31">
        <f t="shared" si="1"/>
        <v>6276.0899999999965</v>
      </c>
      <c r="Q113" s="31">
        <f>SUBTOTAL(9,$F$2:F113)</f>
        <v>73622.91</v>
      </c>
      <c r="R113" s="31">
        <f>SUBTOTAL(9,$G$2:G113)</f>
        <v>79899</v>
      </c>
    </row>
    <row r="114" spans="1:18" ht="13.5" customHeight="1">
      <c r="A114" s="145" t="s">
        <v>7</v>
      </c>
      <c r="B114" s="62">
        <v>43636</v>
      </c>
      <c r="C114" s="27" t="s">
        <v>898</v>
      </c>
      <c r="D114" s="175"/>
      <c r="F114" s="38">
        <v>57.52</v>
      </c>
      <c r="G114" s="120"/>
      <c r="H114" s="120"/>
      <c r="I114" s="43" t="s">
        <v>91</v>
      </c>
      <c r="J114" s="43" t="s">
        <v>87</v>
      </c>
      <c r="K114" s="43"/>
      <c r="L114" s="43"/>
      <c r="N114" s="43" t="s">
        <v>688</v>
      </c>
      <c r="O114" s="140"/>
      <c r="P114" s="31">
        <f t="shared" si="1"/>
        <v>6218.5699999999924</v>
      </c>
      <c r="Q114" s="31">
        <f>SUBTOTAL(9,$F$2:F114)</f>
        <v>73680.430000000008</v>
      </c>
      <c r="R114" s="31">
        <f>SUBTOTAL(9,$G$2:G114)</f>
        <v>79899</v>
      </c>
    </row>
    <row r="115" spans="1:18" ht="13.5" customHeight="1">
      <c r="A115" s="145" t="s">
        <v>7</v>
      </c>
      <c r="B115" s="62">
        <v>43669</v>
      </c>
      <c r="C115" s="27" t="s">
        <v>1697</v>
      </c>
      <c r="D115" s="175"/>
      <c r="F115" s="30">
        <v>5100</v>
      </c>
      <c r="G115" s="120"/>
      <c r="H115" s="120"/>
      <c r="I115" s="43">
        <v>5000263</v>
      </c>
      <c r="J115" s="43" t="s">
        <v>87</v>
      </c>
      <c r="K115" s="43" t="s">
        <v>1654</v>
      </c>
      <c r="L115" s="43"/>
      <c r="N115" s="43" t="s">
        <v>688</v>
      </c>
      <c r="O115" s="140"/>
      <c r="P115" s="31">
        <f t="shared" si="1"/>
        <v>1118.5699999999924</v>
      </c>
      <c r="Q115" s="31">
        <f>SUBTOTAL(9,$F$2:F115)</f>
        <v>78780.430000000008</v>
      </c>
      <c r="R115" s="31">
        <f>SUBTOTAL(9,$G$2:G115)</f>
        <v>79899</v>
      </c>
    </row>
    <row r="116" spans="1:18" ht="13.5" customHeight="1">
      <c r="A116" s="145" t="s">
        <v>7</v>
      </c>
      <c r="B116" s="62">
        <v>43677</v>
      </c>
      <c r="C116" s="27" t="s">
        <v>248</v>
      </c>
      <c r="D116" s="175"/>
      <c r="F116" s="30">
        <v>24.67</v>
      </c>
      <c r="G116" s="120"/>
      <c r="H116" s="120"/>
      <c r="I116" s="43" t="s">
        <v>89</v>
      </c>
      <c r="J116" s="43" t="s">
        <v>87</v>
      </c>
      <c r="K116" s="43"/>
      <c r="L116" s="43"/>
      <c r="N116" s="43" t="s">
        <v>688</v>
      </c>
      <c r="O116" s="140"/>
      <c r="P116" s="31">
        <f t="shared" si="1"/>
        <v>1093.8999999999942</v>
      </c>
      <c r="Q116" s="31">
        <f>SUBTOTAL(9,$F$2:F116)</f>
        <v>78805.100000000006</v>
      </c>
      <c r="R116" s="31">
        <f>SUBTOTAL(9,$G$2:G116)</f>
        <v>79899</v>
      </c>
    </row>
    <row r="117" spans="1:18" ht="13.5" customHeight="1">
      <c r="A117" s="145" t="s">
        <v>7</v>
      </c>
      <c r="B117" s="62">
        <v>43678</v>
      </c>
      <c r="C117" s="27" t="s">
        <v>1698</v>
      </c>
      <c r="D117" s="175"/>
      <c r="F117" s="38">
        <v>324.81</v>
      </c>
      <c r="G117" s="120"/>
      <c r="H117" s="120"/>
      <c r="I117" s="43" t="s">
        <v>91</v>
      </c>
      <c r="J117" s="43" t="s">
        <v>87</v>
      </c>
      <c r="K117" s="43"/>
      <c r="L117" s="43"/>
      <c r="N117" s="43" t="s">
        <v>688</v>
      </c>
      <c r="O117" s="140"/>
      <c r="P117" s="31">
        <f t="shared" si="1"/>
        <v>769.08999999999651</v>
      </c>
      <c r="Q117" s="31">
        <f>SUBTOTAL(9,$F$2:F117)</f>
        <v>79129.91</v>
      </c>
      <c r="R117" s="31">
        <f>SUBTOTAL(9,$G$2:G117)</f>
        <v>79899</v>
      </c>
    </row>
    <row r="118" spans="1:18" ht="13.5" customHeight="1">
      <c r="A118" s="145" t="s">
        <v>7</v>
      </c>
      <c r="B118" s="62">
        <v>43678</v>
      </c>
      <c r="C118" s="27" t="s">
        <v>1699</v>
      </c>
      <c r="D118" s="175"/>
      <c r="F118" s="38">
        <v>62.25</v>
      </c>
      <c r="G118" s="120"/>
      <c r="H118" s="120"/>
      <c r="I118" s="43" t="s">
        <v>91</v>
      </c>
      <c r="J118" s="43" t="s">
        <v>87</v>
      </c>
      <c r="K118" s="43"/>
      <c r="L118" s="43"/>
      <c r="N118" s="43" t="s">
        <v>688</v>
      </c>
      <c r="O118" s="140"/>
      <c r="P118" s="31">
        <f t="shared" si="1"/>
        <v>706.83999999999651</v>
      </c>
      <c r="Q118" s="31">
        <f>SUBTOTAL(9,$F$2:F118)</f>
        <v>79192.160000000003</v>
      </c>
      <c r="R118" s="31">
        <f>SUBTOTAL(9,$G$2:G118)</f>
        <v>79899</v>
      </c>
    </row>
    <row r="119" spans="1:18" ht="13.5" customHeight="1">
      <c r="A119" s="145" t="s">
        <v>7</v>
      </c>
      <c r="B119" s="62">
        <v>43682</v>
      </c>
      <c r="C119" s="27" t="s">
        <v>1700</v>
      </c>
      <c r="D119" s="175"/>
      <c r="F119" s="30">
        <v>702</v>
      </c>
      <c r="G119" s="120"/>
      <c r="H119" s="120"/>
      <c r="I119" s="43" t="s">
        <v>91</v>
      </c>
      <c r="J119" s="43" t="s">
        <v>87</v>
      </c>
      <c r="K119" s="43" t="s">
        <v>1064</v>
      </c>
      <c r="L119" s="43">
        <v>653</v>
      </c>
      <c r="N119" s="43" t="s">
        <v>688</v>
      </c>
      <c r="O119" s="140"/>
      <c r="P119" s="31">
        <f t="shared" si="1"/>
        <v>4.8399999999965075</v>
      </c>
      <c r="Q119" s="31">
        <f>SUBTOTAL(9,$F$2:F119)</f>
        <v>79894.16</v>
      </c>
      <c r="R119" s="31">
        <f>SUBTOTAL(9,$G$2:G119)</f>
        <v>79899</v>
      </c>
    </row>
    <row r="120" spans="1:18" ht="13.5" customHeight="1">
      <c r="A120" s="145" t="s">
        <v>7</v>
      </c>
      <c r="B120" s="62">
        <v>43690</v>
      </c>
      <c r="C120" s="27" t="s">
        <v>855</v>
      </c>
      <c r="D120" s="175"/>
      <c r="F120" s="30"/>
      <c r="G120" s="120">
        <v>5000</v>
      </c>
      <c r="H120" s="120"/>
      <c r="I120" s="43" t="s">
        <v>91</v>
      </c>
      <c r="J120" s="43" t="s">
        <v>87</v>
      </c>
      <c r="K120" s="43"/>
      <c r="L120" s="43"/>
      <c r="N120" s="43" t="s">
        <v>688</v>
      </c>
      <c r="O120" s="140"/>
      <c r="P120" s="31">
        <f t="shared" si="1"/>
        <v>5004.8399999999965</v>
      </c>
      <c r="Q120" s="31">
        <f>SUBTOTAL(9,$F$2:F120)</f>
        <v>79894.16</v>
      </c>
      <c r="R120" s="31">
        <f>SUBTOTAL(9,$G$2:G120)</f>
        <v>84899</v>
      </c>
    </row>
    <row r="121" spans="1:18" ht="13.5" customHeight="1">
      <c r="A121" s="145" t="s">
        <v>7</v>
      </c>
      <c r="B121" s="62">
        <v>43697</v>
      </c>
      <c r="C121" s="27" t="s">
        <v>1701</v>
      </c>
      <c r="D121" s="175"/>
      <c r="F121" s="38">
        <v>25.62</v>
      </c>
      <c r="G121" s="120"/>
      <c r="H121" s="120"/>
      <c r="I121" s="43" t="s">
        <v>91</v>
      </c>
      <c r="J121" s="43" t="s">
        <v>87</v>
      </c>
      <c r="K121" s="43"/>
      <c r="L121" s="43"/>
      <c r="N121" s="43" t="s">
        <v>688</v>
      </c>
      <c r="O121" s="140"/>
      <c r="P121" s="31">
        <f t="shared" si="1"/>
        <v>4979.2200000000012</v>
      </c>
      <c r="Q121" s="31">
        <f>SUBTOTAL(9,$F$2:F121)</f>
        <v>79919.78</v>
      </c>
      <c r="R121" s="31">
        <f>SUBTOTAL(9,$G$2:G121)</f>
        <v>84899</v>
      </c>
    </row>
    <row r="122" spans="1:18" ht="13.5" customHeight="1">
      <c r="A122" s="145" t="s">
        <v>7</v>
      </c>
      <c r="B122" s="62">
        <v>43711</v>
      </c>
      <c r="C122" s="27" t="s">
        <v>905</v>
      </c>
      <c r="D122" s="175"/>
      <c r="F122" s="38">
        <v>903.43</v>
      </c>
      <c r="G122" s="120"/>
      <c r="H122" s="120"/>
      <c r="I122" s="43" t="s">
        <v>91</v>
      </c>
      <c r="J122" s="43" t="s">
        <v>87</v>
      </c>
      <c r="K122" s="43"/>
      <c r="L122" s="43"/>
      <c r="N122" s="43" t="s">
        <v>688</v>
      </c>
      <c r="O122" s="140"/>
      <c r="P122" s="31">
        <f t="shared" si="1"/>
        <v>4075.7900000000081</v>
      </c>
      <c r="Q122" s="31">
        <f>SUBTOTAL(9,$F$2:F122)</f>
        <v>80823.209999999992</v>
      </c>
      <c r="R122" s="31">
        <f>SUBTOTAL(9,$G$2:G122)</f>
        <v>84899</v>
      </c>
    </row>
    <row r="123" spans="1:18" ht="13.5" customHeight="1">
      <c r="A123" s="145" t="s">
        <v>7</v>
      </c>
      <c r="B123" s="62">
        <v>43711</v>
      </c>
      <c r="C123" s="27" t="s">
        <v>906</v>
      </c>
      <c r="D123" s="175"/>
      <c r="F123" s="38">
        <v>174.43</v>
      </c>
      <c r="G123" s="120"/>
      <c r="H123" s="120"/>
      <c r="I123" s="43" t="s">
        <v>91</v>
      </c>
      <c r="J123" s="43" t="s">
        <v>87</v>
      </c>
      <c r="K123" s="43"/>
      <c r="L123" s="43"/>
      <c r="N123" s="43" t="s">
        <v>688</v>
      </c>
      <c r="O123" s="140"/>
      <c r="P123" s="31">
        <f t="shared" si="1"/>
        <v>3901.3600000000151</v>
      </c>
      <c r="Q123" s="31">
        <f>SUBTOTAL(9,$F$2:F123)</f>
        <v>80997.639999999985</v>
      </c>
      <c r="R123" s="31">
        <f>SUBTOTAL(9,$G$2:G123)</f>
        <v>84899</v>
      </c>
    </row>
    <row r="124" spans="1:18" ht="13.5" customHeight="1">
      <c r="A124" s="145" t="s">
        <v>7</v>
      </c>
      <c r="B124" s="62">
        <v>43728</v>
      </c>
      <c r="C124" s="27" t="s">
        <v>907</v>
      </c>
      <c r="D124" s="175"/>
      <c r="F124" s="38">
        <v>87.29</v>
      </c>
      <c r="G124" s="120"/>
      <c r="H124" s="120"/>
      <c r="I124" s="43" t="s">
        <v>91</v>
      </c>
      <c r="J124" s="43" t="s">
        <v>87</v>
      </c>
      <c r="K124" s="43"/>
      <c r="L124" s="43"/>
      <c r="N124" s="43" t="s">
        <v>688</v>
      </c>
      <c r="O124" s="140"/>
      <c r="P124" s="31">
        <f t="shared" si="1"/>
        <v>3814.0700000000215</v>
      </c>
      <c r="Q124" s="31">
        <f>SUBTOTAL(9,$F$2:F124)</f>
        <v>81084.929999999978</v>
      </c>
      <c r="R124" s="31">
        <f>SUBTOTAL(9,$G$2:G124)</f>
        <v>84899</v>
      </c>
    </row>
    <row r="125" spans="1:18" ht="13.5" customHeight="1">
      <c r="A125" s="145" t="s">
        <v>7</v>
      </c>
      <c r="B125" s="62">
        <v>43734</v>
      </c>
      <c r="C125" s="27" t="s">
        <v>1702</v>
      </c>
      <c r="D125" s="175"/>
      <c r="F125" s="30">
        <v>2600</v>
      </c>
      <c r="G125" s="120"/>
      <c r="H125" s="120"/>
      <c r="I125" s="43">
        <v>5000270</v>
      </c>
      <c r="J125" s="43" t="s">
        <v>87</v>
      </c>
      <c r="K125" s="43"/>
      <c r="L125" s="43"/>
      <c r="N125" s="43" t="s">
        <v>688</v>
      </c>
      <c r="O125" s="140"/>
      <c r="P125" s="31">
        <f t="shared" si="1"/>
        <v>1214.0700000000215</v>
      </c>
      <c r="Q125" s="31">
        <f>SUBTOTAL(9,$F$2:F125)</f>
        <v>83684.929999999978</v>
      </c>
      <c r="R125" s="31">
        <f>SUBTOTAL(9,$G$2:G125)</f>
        <v>84899</v>
      </c>
    </row>
    <row r="126" spans="1:18" ht="13.5" customHeight="1">
      <c r="A126" s="145" t="s">
        <v>7</v>
      </c>
      <c r="B126" s="62">
        <v>43741</v>
      </c>
      <c r="C126" s="27" t="s">
        <v>910</v>
      </c>
      <c r="D126" s="175"/>
      <c r="F126" s="30">
        <v>696.52</v>
      </c>
      <c r="G126" s="120"/>
      <c r="H126" s="120"/>
      <c r="I126" s="43" t="s">
        <v>91</v>
      </c>
      <c r="J126" s="43" t="s">
        <v>87</v>
      </c>
      <c r="K126" s="43"/>
      <c r="L126" s="43"/>
      <c r="N126" s="43" t="s">
        <v>688</v>
      </c>
      <c r="O126" s="140"/>
      <c r="P126" s="31">
        <f t="shared" si="1"/>
        <v>517.55000000001746</v>
      </c>
      <c r="Q126" s="31">
        <f>SUBTOTAL(9,$F$2:F126)</f>
        <v>84381.449999999983</v>
      </c>
      <c r="R126" s="31">
        <f>SUBTOTAL(9,$G$2:G126)</f>
        <v>84899</v>
      </c>
    </row>
    <row r="127" spans="1:18" ht="13.5" customHeight="1">
      <c r="A127" s="145" t="s">
        <v>7</v>
      </c>
      <c r="B127" s="62">
        <v>43744</v>
      </c>
      <c r="C127" s="27" t="s">
        <v>911</v>
      </c>
      <c r="D127" s="175"/>
      <c r="F127" s="38">
        <v>134.08000000000001</v>
      </c>
      <c r="G127" s="120"/>
      <c r="H127" s="120"/>
      <c r="I127" s="43" t="s">
        <v>91</v>
      </c>
      <c r="J127" s="43" t="s">
        <v>87</v>
      </c>
      <c r="K127" s="43"/>
      <c r="L127" s="43"/>
      <c r="N127" s="43" t="s">
        <v>688</v>
      </c>
      <c r="O127" s="140"/>
      <c r="P127" s="31">
        <f t="shared" si="1"/>
        <v>383.47000000001572</v>
      </c>
      <c r="Q127" s="31">
        <f>SUBTOTAL(9,$F$2:F127)</f>
        <v>84515.529999999984</v>
      </c>
      <c r="R127" s="31">
        <f>SUBTOTAL(9,$G$2:G127)</f>
        <v>84899</v>
      </c>
    </row>
    <row r="128" spans="1:18" ht="13.5" customHeight="1">
      <c r="A128" s="145" t="s">
        <v>7</v>
      </c>
      <c r="B128" s="62">
        <v>43758</v>
      </c>
      <c r="C128" s="27" t="s">
        <v>914</v>
      </c>
      <c r="D128" s="175"/>
      <c r="F128" s="38">
        <v>54.63</v>
      </c>
      <c r="G128" s="120"/>
      <c r="H128" s="120"/>
      <c r="I128" s="43" t="s">
        <v>91</v>
      </c>
      <c r="J128" s="43" t="s">
        <v>87</v>
      </c>
      <c r="K128" s="43"/>
      <c r="L128" s="43"/>
      <c r="N128" s="43" t="s">
        <v>688</v>
      </c>
      <c r="O128" s="140"/>
      <c r="P128" s="31">
        <f t="shared" si="1"/>
        <v>328.84000000001106</v>
      </c>
      <c r="Q128" s="31">
        <f>SUBTOTAL(9,$F$2:F128)</f>
        <v>84570.159999999989</v>
      </c>
      <c r="R128" s="31">
        <f>SUBTOTAL(9,$G$2:G128)</f>
        <v>84899</v>
      </c>
    </row>
    <row r="129" spans="1:18" ht="13.5" customHeight="1">
      <c r="A129" s="145" t="s">
        <v>7</v>
      </c>
      <c r="B129" s="62">
        <v>43772</v>
      </c>
      <c r="C129" s="27" t="s">
        <v>915</v>
      </c>
      <c r="D129" s="175"/>
      <c r="F129" s="30">
        <v>813.69</v>
      </c>
      <c r="G129" s="120"/>
      <c r="H129" s="120"/>
      <c r="I129" s="43" t="s">
        <v>91</v>
      </c>
      <c r="J129" s="43" t="s">
        <v>87</v>
      </c>
      <c r="K129" s="43"/>
      <c r="L129" s="43"/>
      <c r="N129" s="43" t="s">
        <v>688</v>
      </c>
      <c r="O129" s="140"/>
      <c r="P129" s="31">
        <f t="shared" si="1"/>
        <v>-484.84999999999127</v>
      </c>
      <c r="Q129" s="31">
        <f>SUBTOTAL(9,$F$2:F129)</f>
        <v>85383.849999999991</v>
      </c>
      <c r="R129" s="31">
        <f>SUBTOTAL(9,$G$2:G129)</f>
        <v>84899</v>
      </c>
    </row>
    <row r="130" spans="1:18" ht="13.5" customHeight="1">
      <c r="A130" s="145" t="s">
        <v>7</v>
      </c>
      <c r="B130" s="62">
        <v>43772</v>
      </c>
      <c r="C130" s="27" t="s">
        <v>795</v>
      </c>
      <c r="D130" s="175"/>
      <c r="F130" s="30">
        <v>158.26</v>
      </c>
      <c r="G130" s="120"/>
      <c r="H130" s="120"/>
      <c r="I130" s="43" t="s">
        <v>91</v>
      </c>
      <c r="J130" s="43" t="s">
        <v>87</v>
      </c>
      <c r="K130" s="43"/>
      <c r="L130" s="43"/>
      <c r="N130" s="43" t="s">
        <v>688</v>
      </c>
      <c r="O130" s="140"/>
      <c r="P130" s="31">
        <f t="shared" ref="P130:P193" si="2">R130-Q130</f>
        <v>-643.10999999998603</v>
      </c>
      <c r="Q130" s="31">
        <f>SUBTOTAL(9,$F$2:F130)</f>
        <v>85542.109999999986</v>
      </c>
      <c r="R130" s="31">
        <f>SUBTOTAL(9,$G$2:G130)</f>
        <v>84899</v>
      </c>
    </row>
    <row r="131" spans="1:18" ht="13.5" customHeight="1">
      <c r="A131" s="145" t="s">
        <v>7</v>
      </c>
      <c r="B131" s="62">
        <v>43772</v>
      </c>
      <c r="C131" s="27" t="s">
        <v>916</v>
      </c>
      <c r="D131" s="175"/>
      <c r="F131" s="30">
        <v>98.62</v>
      </c>
      <c r="G131" s="120"/>
      <c r="H131" s="120"/>
      <c r="I131" s="43" t="s">
        <v>91</v>
      </c>
      <c r="J131" s="43" t="s">
        <v>87</v>
      </c>
      <c r="K131" s="43"/>
      <c r="L131" s="43"/>
      <c r="N131" s="43" t="s">
        <v>688</v>
      </c>
      <c r="O131" s="140"/>
      <c r="P131" s="31">
        <f t="shared" si="2"/>
        <v>-741.72999999998137</v>
      </c>
      <c r="Q131" s="31">
        <f>SUBTOTAL(9,$F$2:F131)</f>
        <v>85640.729999999981</v>
      </c>
      <c r="R131" s="31">
        <f>SUBTOTAL(9,$G$2:G131)</f>
        <v>84899</v>
      </c>
    </row>
    <row r="132" spans="1:18" ht="13.5" customHeight="1">
      <c r="A132" s="145" t="s">
        <v>7</v>
      </c>
      <c r="B132" s="62">
        <v>43787</v>
      </c>
      <c r="C132" s="27" t="s">
        <v>1017</v>
      </c>
      <c r="D132" s="175"/>
      <c r="F132" s="38">
        <v>110</v>
      </c>
      <c r="G132" s="120"/>
      <c r="H132" s="120"/>
      <c r="I132" s="43" t="s">
        <v>89</v>
      </c>
      <c r="J132" s="43" t="s">
        <v>87</v>
      </c>
      <c r="K132" s="43"/>
      <c r="L132" s="43"/>
      <c r="N132" s="43" t="s">
        <v>688</v>
      </c>
      <c r="O132" s="140"/>
      <c r="P132" s="31">
        <f t="shared" si="2"/>
        <v>-851.72999999998137</v>
      </c>
      <c r="Q132" s="31">
        <f>SUBTOTAL(9,$F$2:F132)</f>
        <v>85750.729999999981</v>
      </c>
      <c r="R132" s="31">
        <f>SUBTOTAL(9,$G$2:G132)</f>
        <v>84899</v>
      </c>
    </row>
    <row r="133" spans="1:18" ht="13.5" customHeight="1">
      <c r="A133" s="145" t="s">
        <v>7</v>
      </c>
      <c r="B133" s="62">
        <v>43789</v>
      </c>
      <c r="C133" s="27" t="s">
        <v>917</v>
      </c>
      <c r="D133" s="175"/>
      <c r="F133" s="30">
        <v>93.47</v>
      </c>
      <c r="G133" s="120"/>
      <c r="H133" s="120"/>
      <c r="I133" s="43" t="s">
        <v>91</v>
      </c>
      <c r="J133" s="43" t="s">
        <v>87</v>
      </c>
      <c r="K133" s="43"/>
      <c r="L133" s="43"/>
      <c r="N133" s="43" t="s">
        <v>688</v>
      </c>
      <c r="O133" s="140"/>
      <c r="P133" s="31">
        <f t="shared" si="2"/>
        <v>-945.19999999998254</v>
      </c>
      <c r="Q133" s="31">
        <f>SUBTOTAL(9,$F$2:F133)</f>
        <v>85844.199999999983</v>
      </c>
      <c r="R133" s="31">
        <f>SUBTOTAL(9,$G$2:G133)</f>
        <v>84899</v>
      </c>
    </row>
    <row r="134" spans="1:18" ht="13.5" customHeight="1">
      <c r="A134" s="145" t="s">
        <v>7</v>
      </c>
      <c r="B134" s="62">
        <v>43789</v>
      </c>
      <c r="C134" s="27" t="s">
        <v>1703</v>
      </c>
      <c r="D134" s="175"/>
      <c r="F134" s="30">
        <v>73</v>
      </c>
      <c r="G134" s="120"/>
      <c r="H134" s="120"/>
      <c r="I134" s="43" t="s">
        <v>91</v>
      </c>
      <c r="J134" s="43" t="s">
        <v>87</v>
      </c>
      <c r="K134" s="43" t="s">
        <v>1050</v>
      </c>
      <c r="L134" s="43">
        <v>3508</v>
      </c>
      <c r="N134" s="43" t="s">
        <v>688</v>
      </c>
      <c r="O134" s="140"/>
      <c r="P134" s="31">
        <f t="shared" si="2"/>
        <v>-1018.1999999999825</v>
      </c>
      <c r="Q134" s="31">
        <f>SUBTOTAL(9,$F$2:F134)</f>
        <v>85917.199999999983</v>
      </c>
      <c r="R134" s="31">
        <f>SUBTOTAL(9,$G$2:G134)</f>
        <v>84899</v>
      </c>
    </row>
    <row r="135" spans="1:18" ht="13.5" customHeight="1">
      <c r="A135" s="145" t="s">
        <v>7</v>
      </c>
      <c r="B135" s="62">
        <v>43789</v>
      </c>
      <c r="C135" s="27" t="s">
        <v>855</v>
      </c>
      <c r="D135" s="175"/>
      <c r="F135" s="30"/>
      <c r="G135" s="120">
        <v>5000</v>
      </c>
      <c r="H135" s="120"/>
      <c r="I135" s="43" t="s">
        <v>91</v>
      </c>
      <c r="J135" s="43" t="s">
        <v>87</v>
      </c>
      <c r="K135" s="43"/>
      <c r="L135" s="43"/>
      <c r="N135" s="43" t="s">
        <v>688</v>
      </c>
      <c r="O135" s="140"/>
      <c r="P135" s="31">
        <f t="shared" si="2"/>
        <v>3981.8000000000175</v>
      </c>
      <c r="Q135" s="31">
        <f>SUBTOTAL(9,$F$2:F135)</f>
        <v>85917.199999999983</v>
      </c>
      <c r="R135" s="31">
        <f>SUBTOTAL(9,$G$2:G135)</f>
        <v>89899</v>
      </c>
    </row>
    <row r="136" spans="1:18" ht="13.5" customHeight="1">
      <c r="A136" s="145" t="s">
        <v>7</v>
      </c>
      <c r="B136" s="62">
        <v>43810</v>
      </c>
      <c r="C136" s="27" t="s">
        <v>1049</v>
      </c>
      <c r="D136" s="175"/>
      <c r="F136" s="30">
        <v>293</v>
      </c>
      <c r="G136" s="120"/>
      <c r="H136" s="120"/>
      <c r="I136" s="43" t="s">
        <v>91</v>
      </c>
      <c r="J136" s="43" t="s">
        <v>87</v>
      </c>
      <c r="K136" s="43" t="s">
        <v>1050</v>
      </c>
      <c r="L136" s="43">
        <v>3527</v>
      </c>
      <c r="N136" s="43" t="s">
        <v>688</v>
      </c>
      <c r="O136" s="140"/>
      <c r="P136" s="31">
        <f t="shared" si="2"/>
        <v>3688.8000000000175</v>
      </c>
      <c r="Q136" s="31">
        <f>SUBTOTAL(9,$F$2:F136)</f>
        <v>86210.199999999983</v>
      </c>
      <c r="R136" s="31">
        <f>SUBTOTAL(9,$G$2:G136)</f>
        <v>89899</v>
      </c>
    </row>
    <row r="137" spans="1:18" ht="13.5" customHeight="1">
      <c r="A137" s="145" t="s">
        <v>7</v>
      </c>
      <c r="B137" s="62">
        <v>43810</v>
      </c>
      <c r="C137" s="27" t="s">
        <v>1704</v>
      </c>
      <c r="D137" s="175"/>
      <c r="F137" s="30">
        <v>1053</v>
      </c>
      <c r="G137" s="120"/>
      <c r="H137" s="120"/>
      <c r="I137" s="43" t="s">
        <v>91</v>
      </c>
      <c r="J137" s="43" t="s">
        <v>87</v>
      </c>
      <c r="K137" s="43" t="s">
        <v>966</v>
      </c>
      <c r="L137" s="43">
        <v>7262</v>
      </c>
      <c r="N137" s="43" t="s">
        <v>688</v>
      </c>
      <c r="O137" s="140"/>
      <c r="P137" s="31">
        <f t="shared" si="2"/>
        <v>2635.8000000000175</v>
      </c>
      <c r="Q137" s="31">
        <f>SUBTOTAL(9,$F$2:F137)</f>
        <v>87263.199999999983</v>
      </c>
      <c r="R137" s="31">
        <f>SUBTOTAL(9,$G$2:G137)</f>
        <v>89899</v>
      </c>
    </row>
    <row r="138" spans="1:18" ht="13.5" customHeight="1">
      <c r="A138" s="145" t="s">
        <v>7</v>
      </c>
      <c r="B138" s="62">
        <v>43814</v>
      </c>
      <c r="C138" s="27" t="s">
        <v>1705</v>
      </c>
      <c r="D138" s="175"/>
      <c r="F138" s="30">
        <v>4400</v>
      </c>
      <c r="G138" s="120"/>
      <c r="H138" s="120"/>
      <c r="I138" s="43">
        <v>5000275</v>
      </c>
      <c r="J138" s="43" t="s">
        <v>87</v>
      </c>
      <c r="K138" s="43"/>
      <c r="L138" s="43"/>
      <c r="N138" s="43" t="s">
        <v>688</v>
      </c>
      <c r="O138" s="140"/>
      <c r="P138" s="31">
        <f t="shared" si="2"/>
        <v>-1764.1999999999825</v>
      </c>
      <c r="Q138" s="31">
        <f>SUBTOTAL(9,$F$2:F138)</f>
        <v>91663.199999999983</v>
      </c>
      <c r="R138" s="31">
        <f>SUBTOTAL(9,$G$2:G138)</f>
        <v>89899</v>
      </c>
    </row>
    <row r="139" spans="1:18" ht="13.5" customHeight="1">
      <c r="A139" s="145" t="s">
        <v>7</v>
      </c>
      <c r="B139" s="62">
        <v>43832</v>
      </c>
      <c r="C139" s="27" t="s">
        <v>1706</v>
      </c>
      <c r="D139" s="175"/>
      <c r="F139" s="38">
        <v>1170</v>
      </c>
      <c r="G139" s="120"/>
      <c r="H139" s="120"/>
      <c r="I139" s="43">
        <v>500203</v>
      </c>
      <c r="J139" s="43" t="s">
        <v>87</v>
      </c>
      <c r="K139" s="43" t="s">
        <v>1707</v>
      </c>
      <c r="L139" s="43" t="s">
        <v>1708</v>
      </c>
      <c r="N139" s="43" t="s">
        <v>688</v>
      </c>
      <c r="O139" s="140"/>
      <c r="P139" s="31">
        <f t="shared" si="2"/>
        <v>-2934.1999999999825</v>
      </c>
      <c r="Q139" s="31">
        <f>SUBTOTAL(9,$F$2:F139)</f>
        <v>92833.199999999983</v>
      </c>
      <c r="R139" s="31">
        <f>SUBTOTAL(9,$G$2:G139)</f>
        <v>89899</v>
      </c>
    </row>
    <row r="140" spans="1:18" ht="13.5" customHeight="1">
      <c r="A140" s="145" t="s">
        <v>7</v>
      </c>
      <c r="B140" s="62">
        <v>43837</v>
      </c>
      <c r="C140" s="27" t="s">
        <v>928</v>
      </c>
      <c r="D140" s="175"/>
      <c r="F140" s="30">
        <v>67.48</v>
      </c>
      <c r="G140" s="120"/>
      <c r="H140" s="120"/>
      <c r="I140" s="43" t="s">
        <v>91</v>
      </c>
      <c r="J140" s="43" t="s">
        <v>87</v>
      </c>
      <c r="K140" s="43"/>
      <c r="L140" s="43"/>
      <c r="N140" s="43" t="s">
        <v>688</v>
      </c>
      <c r="O140" s="140"/>
      <c r="P140" s="31">
        <f t="shared" si="2"/>
        <v>-3001.6799999999785</v>
      </c>
      <c r="Q140" s="31">
        <f>SUBTOTAL(9,$F$2:F140)</f>
        <v>92900.679999999978</v>
      </c>
      <c r="R140" s="31">
        <f>SUBTOTAL(9,$G$2:G140)</f>
        <v>89899</v>
      </c>
    </row>
    <row r="141" spans="1:18" ht="13.5" customHeight="1">
      <c r="A141" s="145" t="s">
        <v>7</v>
      </c>
      <c r="B141" s="62">
        <v>43837</v>
      </c>
      <c r="C141" s="27" t="s">
        <v>929</v>
      </c>
      <c r="D141" s="175"/>
      <c r="F141" s="30">
        <v>837.17</v>
      </c>
      <c r="G141" s="120"/>
      <c r="H141" s="120"/>
      <c r="I141" s="43" t="s">
        <v>91</v>
      </c>
      <c r="J141" s="43" t="s">
        <v>87</v>
      </c>
      <c r="K141" s="43"/>
      <c r="L141" s="43"/>
      <c r="N141" s="43" t="s">
        <v>688</v>
      </c>
      <c r="O141" s="140"/>
      <c r="P141" s="31">
        <f t="shared" si="2"/>
        <v>-3838.8499999999767</v>
      </c>
      <c r="Q141" s="31">
        <f>SUBTOTAL(9,$F$2:F141)</f>
        <v>93737.849999999977</v>
      </c>
      <c r="R141" s="31">
        <f>SUBTOTAL(9,$G$2:G141)</f>
        <v>89899</v>
      </c>
    </row>
    <row r="142" spans="1:18" ht="13.5" customHeight="1">
      <c r="A142" s="145" t="s">
        <v>7</v>
      </c>
      <c r="B142" s="62">
        <v>43837</v>
      </c>
      <c r="C142" s="27" t="s">
        <v>273</v>
      </c>
      <c r="D142" s="175"/>
      <c r="F142" s="30">
        <v>162.94</v>
      </c>
      <c r="G142" s="120"/>
      <c r="H142" s="120"/>
      <c r="I142" s="43" t="s">
        <v>91</v>
      </c>
      <c r="J142" s="43" t="s">
        <v>87</v>
      </c>
      <c r="K142" s="43"/>
      <c r="L142" s="43"/>
      <c r="N142" s="43" t="s">
        <v>688</v>
      </c>
      <c r="O142" s="140"/>
      <c r="P142" s="31">
        <f t="shared" si="2"/>
        <v>-4001.789999999979</v>
      </c>
      <c r="Q142" s="31">
        <f>SUBTOTAL(9,$F$2:F142)</f>
        <v>93900.789999999979</v>
      </c>
      <c r="R142" s="31">
        <f>SUBTOTAL(9,$G$2:G142)</f>
        <v>89899</v>
      </c>
    </row>
    <row r="143" spans="1:18" ht="13.5" customHeight="1">
      <c r="A143" s="145" t="s">
        <v>7</v>
      </c>
      <c r="B143" s="62">
        <v>43850</v>
      </c>
      <c r="C143" s="27" t="s">
        <v>932</v>
      </c>
      <c r="D143" s="175"/>
      <c r="F143" s="38">
        <v>5.0199999999999996</v>
      </c>
      <c r="G143" s="120"/>
      <c r="H143" s="120"/>
      <c r="I143" s="43"/>
      <c r="J143" s="43" t="s">
        <v>87</v>
      </c>
      <c r="K143" s="43"/>
      <c r="L143" s="43"/>
      <c r="N143" s="43" t="s">
        <v>688</v>
      </c>
      <c r="O143" s="140"/>
      <c r="P143" s="31">
        <f t="shared" si="2"/>
        <v>-4006.8099999999831</v>
      </c>
      <c r="Q143" s="31">
        <f>SUBTOTAL(9,$F$2:F143)</f>
        <v>93905.809999999983</v>
      </c>
      <c r="R143" s="31">
        <f>SUBTOTAL(9,$G$2:G143)</f>
        <v>89899</v>
      </c>
    </row>
    <row r="144" spans="1:18" ht="13.5" customHeight="1">
      <c r="A144" s="145" t="s">
        <v>7</v>
      </c>
      <c r="B144" s="62">
        <v>43850</v>
      </c>
      <c r="C144" s="27" t="s">
        <v>276</v>
      </c>
      <c r="D144" s="175"/>
      <c r="F144" s="30">
        <v>64.34</v>
      </c>
      <c r="G144" s="120"/>
      <c r="H144" s="120"/>
      <c r="I144" s="43"/>
      <c r="J144" s="43" t="s">
        <v>87</v>
      </c>
      <c r="K144" s="43"/>
      <c r="L144" s="43"/>
      <c r="N144" s="43" t="s">
        <v>688</v>
      </c>
      <c r="O144" s="140"/>
      <c r="P144" s="31">
        <f t="shared" si="2"/>
        <v>-4071.1499999999796</v>
      </c>
      <c r="Q144" s="31">
        <f>SUBTOTAL(9,$F$2:F144)</f>
        <v>93970.14999999998</v>
      </c>
      <c r="R144" s="31">
        <f>SUBTOTAL(9,$G$2:G144)</f>
        <v>89899</v>
      </c>
    </row>
    <row r="145" spans="1:18" ht="13.5" customHeight="1">
      <c r="A145" s="145" t="s">
        <v>7</v>
      </c>
      <c r="B145" s="62">
        <v>43850</v>
      </c>
      <c r="C145" s="27" t="s">
        <v>633</v>
      </c>
      <c r="D145" s="175"/>
      <c r="F145" s="30">
        <v>14.8</v>
      </c>
      <c r="G145" s="120"/>
      <c r="H145" s="120"/>
      <c r="I145" s="43" t="s">
        <v>89</v>
      </c>
      <c r="J145" s="43" t="s">
        <v>87</v>
      </c>
      <c r="K145" s="43" t="s">
        <v>633</v>
      </c>
      <c r="L145" s="43"/>
      <c r="N145" s="43" t="s">
        <v>688</v>
      </c>
      <c r="O145" s="140"/>
      <c r="P145" s="31">
        <f t="shared" si="2"/>
        <v>-4085.9499999999825</v>
      </c>
      <c r="Q145" s="31">
        <f>SUBTOTAL(9,$F$2:F145)</f>
        <v>93984.949999999983</v>
      </c>
      <c r="R145" s="31">
        <f>SUBTOTAL(9,$G$2:G145)</f>
        <v>89899</v>
      </c>
    </row>
    <row r="146" spans="1:18" ht="13.5" customHeight="1">
      <c r="A146" s="145" t="s">
        <v>7</v>
      </c>
      <c r="B146" s="62">
        <v>43874</v>
      </c>
      <c r="C146" s="27" t="s">
        <v>855</v>
      </c>
      <c r="D146" s="175"/>
      <c r="F146" s="30"/>
      <c r="G146" s="120">
        <v>10000</v>
      </c>
      <c r="H146" s="120"/>
      <c r="I146" s="43" t="s">
        <v>91</v>
      </c>
      <c r="J146" s="43" t="s">
        <v>87</v>
      </c>
      <c r="K146" s="43"/>
      <c r="L146" s="43"/>
      <c r="N146" s="43" t="s">
        <v>688</v>
      </c>
      <c r="O146" s="140"/>
      <c r="P146" s="31">
        <f t="shared" si="2"/>
        <v>5914.0500000000175</v>
      </c>
      <c r="Q146" s="31">
        <f>SUBTOTAL(9,$F$2:F146)</f>
        <v>93984.949999999983</v>
      </c>
      <c r="R146" s="31">
        <f>SUBTOTAL(9,$G$2:G146)</f>
        <v>99899</v>
      </c>
    </row>
    <row r="147" spans="1:18" ht="13.5" customHeight="1">
      <c r="A147" s="145" t="s">
        <v>7</v>
      </c>
      <c r="B147" s="62">
        <v>43894</v>
      </c>
      <c r="C147" s="27" t="s">
        <v>936</v>
      </c>
      <c r="D147" s="175"/>
      <c r="F147" s="30">
        <v>837.18</v>
      </c>
      <c r="G147" s="120"/>
      <c r="H147" s="120"/>
      <c r="I147" s="43" t="s">
        <v>91</v>
      </c>
      <c r="J147" s="43" t="s">
        <v>87</v>
      </c>
      <c r="K147" s="43"/>
      <c r="L147" s="43"/>
      <c r="N147" s="43" t="s">
        <v>688</v>
      </c>
      <c r="O147" s="140"/>
      <c r="P147" s="31">
        <f t="shared" si="2"/>
        <v>5076.8700000000244</v>
      </c>
      <c r="Q147" s="31">
        <f>SUBTOTAL(9,$F$2:F147)</f>
        <v>94822.129999999976</v>
      </c>
      <c r="R147" s="31">
        <f>SUBTOTAL(9,$G$2:G147)</f>
        <v>99899</v>
      </c>
    </row>
    <row r="148" spans="1:18" ht="13.5" customHeight="1">
      <c r="A148" s="145" t="s">
        <v>7</v>
      </c>
      <c r="B148" s="62">
        <v>43894</v>
      </c>
      <c r="C148" s="27" t="s">
        <v>937</v>
      </c>
      <c r="D148" s="175"/>
      <c r="F148" s="30">
        <v>163.02000000000001</v>
      </c>
      <c r="G148" s="120"/>
      <c r="H148" s="120"/>
      <c r="I148" s="43" t="s">
        <v>91</v>
      </c>
      <c r="J148" s="43" t="s">
        <v>87</v>
      </c>
      <c r="K148" s="43"/>
      <c r="L148" s="43"/>
      <c r="N148" s="43" t="s">
        <v>688</v>
      </c>
      <c r="O148" s="140"/>
      <c r="P148" s="31">
        <f t="shared" si="2"/>
        <v>4913.8500000000204</v>
      </c>
      <c r="Q148" s="31">
        <f>SUBTOTAL(9,$F$2:F148)</f>
        <v>94985.14999999998</v>
      </c>
      <c r="R148" s="31">
        <f>SUBTOTAL(9,$G$2:G148)</f>
        <v>99899</v>
      </c>
    </row>
    <row r="149" spans="1:18" ht="13.5" customHeight="1">
      <c r="A149" s="145" t="s">
        <v>7</v>
      </c>
      <c r="B149" s="62">
        <v>43899</v>
      </c>
      <c r="C149" s="27" t="s">
        <v>1709</v>
      </c>
      <c r="D149" s="175"/>
      <c r="F149" s="30">
        <v>200</v>
      </c>
      <c r="G149" s="120"/>
      <c r="H149" s="120"/>
      <c r="I149" s="43" t="s">
        <v>89</v>
      </c>
      <c r="J149" s="43" t="s">
        <v>87</v>
      </c>
      <c r="K149" s="43"/>
      <c r="L149" s="43"/>
      <c r="N149" s="43" t="s">
        <v>688</v>
      </c>
      <c r="O149" s="140"/>
      <c r="P149" s="31">
        <f t="shared" si="2"/>
        <v>4713.8500000000204</v>
      </c>
      <c r="Q149" s="31">
        <f>SUBTOTAL(9,$F$2:F149)</f>
        <v>95185.14999999998</v>
      </c>
      <c r="R149" s="31">
        <f>SUBTOTAL(9,$G$2:G149)</f>
        <v>99899</v>
      </c>
    </row>
    <row r="150" spans="1:18" ht="13.5" customHeight="1">
      <c r="A150" s="145" t="s">
        <v>7</v>
      </c>
      <c r="B150" s="62">
        <v>43910</v>
      </c>
      <c r="C150" s="27" t="s">
        <v>939</v>
      </c>
      <c r="D150" s="175"/>
      <c r="F150" s="30">
        <v>66.48</v>
      </c>
      <c r="G150" s="120"/>
      <c r="H150" s="120"/>
      <c r="I150" s="43" t="s">
        <v>91</v>
      </c>
      <c r="J150" s="43" t="s">
        <v>87</v>
      </c>
      <c r="K150" s="43"/>
      <c r="L150" s="43"/>
      <c r="N150" s="43" t="s">
        <v>688</v>
      </c>
      <c r="O150" s="140"/>
      <c r="P150" s="31">
        <f t="shared" si="2"/>
        <v>4647.3700000000244</v>
      </c>
      <c r="Q150" s="31">
        <f>SUBTOTAL(9,$F$2:F150)</f>
        <v>95251.629999999976</v>
      </c>
      <c r="R150" s="31">
        <f>SUBTOTAL(9,$G$2:G150)</f>
        <v>99899</v>
      </c>
    </row>
    <row r="151" spans="1:18" ht="13.5" customHeight="1">
      <c r="A151" s="145" t="s">
        <v>7</v>
      </c>
      <c r="B151" s="62">
        <v>43913</v>
      </c>
      <c r="C151" s="27" t="s">
        <v>1710</v>
      </c>
      <c r="D151" s="175"/>
      <c r="F151" s="30">
        <v>4200</v>
      </c>
      <c r="G151" s="120"/>
      <c r="H151" s="120"/>
      <c r="I151" s="43" t="s">
        <v>91</v>
      </c>
      <c r="J151" s="43" t="s">
        <v>87</v>
      </c>
      <c r="K151" s="43"/>
      <c r="L151" s="43"/>
      <c r="N151" s="43" t="s">
        <v>688</v>
      </c>
      <c r="O151" s="140"/>
      <c r="P151" s="31">
        <f t="shared" si="2"/>
        <v>447.37000000002445</v>
      </c>
      <c r="Q151" s="31">
        <f>SUBTOTAL(9,$F$2:F151)</f>
        <v>99451.629999999976</v>
      </c>
      <c r="R151" s="31">
        <f>SUBTOTAL(9,$G$2:G151)</f>
        <v>99899</v>
      </c>
    </row>
    <row r="152" spans="1:18" ht="13.5" customHeight="1">
      <c r="A152" s="145" t="s">
        <v>7</v>
      </c>
      <c r="B152" s="62">
        <v>43956</v>
      </c>
      <c r="C152" s="27" t="s">
        <v>966</v>
      </c>
      <c r="D152" s="175"/>
      <c r="F152" s="30">
        <v>1050</v>
      </c>
      <c r="G152" s="120"/>
      <c r="H152" s="120"/>
      <c r="I152" s="43" t="s">
        <v>91</v>
      </c>
      <c r="J152" s="43" t="s">
        <v>87</v>
      </c>
      <c r="K152" s="43" t="s">
        <v>1427</v>
      </c>
      <c r="L152" s="43">
        <v>7532</v>
      </c>
      <c r="N152" s="43" t="s">
        <v>688</v>
      </c>
      <c r="O152" s="140"/>
      <c r="P152" s="31">
        <f t="shared" si="2"/>
        <v>-602.62999999997555</v>
      </c>
      <c r="Q152" s="31">
        <f>SUBTOTAL(9,$F$2:F152)</f>
        <v>100501.62999999998</v>
      </c>
      <c r="R152" s="31">
        <f>SUBTOTAL(9,$G$2:G152)</f>
        <v>99899</v>
      </c>
    </row>
    <row r="153" spans="1:18" ht="13.5" customHeight="1">
      <c r="A153" s="145" t="s">
        <v>7</v>
      </c>
      <c r="B153" s="62">
        <v>43972</v>
      </c>
      <c r="C153" s="27" t="s">
        <v>1323</v>
      </c>
      <c r="D153" s="175"/>
      <c r="F153" s="30">
        <v>400</v>
      </c>
      <c r="G153" s="120"/>
      <c r="H153" s="120"/>
      <c r="I153" s="43" t="s">
        <v>91</v>
      </c>
      <c r="J153" s="43" t="s">
        <v>87</v>
      </c>
      <c r="K153" s="43" t="s">
        <v>1711</v>
      </c>
      <c r="L153" s="43"/>
      <c r="N153" s="43" t="s">
        <v>688</v>
      </c>
      <c r="O153" s="140"/>
      <c r="P153" s="31">
        <f t="shared" si="2"/>
        <v>-1002.6299999999756</v>
      </c>
      <c r="Q153" s="31">
        <f>SUBTOTAL(9,$F$2:F153)</f>
        <v>100901.62999999998</v>
      </c>
      <c r="R153" s="31">
        <f>SUBTOTAL(9,$G$2:G153)</f>
        <v>99899</v>
      </c>
    </row>
    <row r="154" spans="1:18" ht="13.5" customHeight="1">
      <c r="A154" s="145" t="s">
        <v>7</v>
      </c>
      <c r="B154" s="62">
        <v>43978</v>
      </c>
      <c r="C154" s="27" t="s">
        <v>855</v>
      </c>
      <c r="D154" s="175"/>
      <c r="F154" s="30"/>
      <c r="G154" s="120">
        <v>10000</v>
      </c>
      <c r="H154" s="120"/>
      <c r="I154" s="43" t="s">
        <v>91</v>
      </c>
      <c r="J154" s="43" t="s">
        <v>87</v>
      </c>
      <c r="K154" s="43"/>
      <c r="L154" s="43"/>
      <c r="N154" s="43" t="s">
        <v>688</v>
      </c>
      <c r="O154" s="140"/>
      <c r="P154" s="31">
        <f t="shared" si="2"/>
        <v>8997.3700000000244</v>
      </c>
      <c r="Q154" s="31">
        <f>SUBTOTAL(9,$F$2:F154)</f>
        <v>100901.62999999998</v>
      </c>
      <c r="R154" s="31">
        <f>SUBTOTAL(9,$G$2:G154)</f>
        <v>109899</v>
      </c>
    </row>
    <row r="155" spans="1:18" ht="13.5" customHeight="1">
      <c r="A155" s="145" t="s">
        <v>7</v>
      </c>
      <c r="B155" s="62">
        <v>43986</v>
      </c>
      <c r="C155" s="27" t="s">
        <v>896</v>
      </c>
      <c r="D155" s="175"/>
      <c r="F155" s="30">
        <v>1955.83</v>
      </c>
      <c r="G155" s="120"/>
      <c r="H155" s="120"/>
      <c r="I155" s="43" t="s">
        <v>91</v>
      </c>
      <c r="J155" s="43" t="s">
        <v>87</v>
      </c>
      <c r="K155" s="43"/>
      <c r="L155" s="43"/>
      <c r="N155" s="43" t="s">
        <v>688</v>
      </c>
      <c r="O155" s="140"/>
      <c r="P155" s="31">
        <f t="shared" si="2"/>
        <v>7041.5400000000227</v>
      </c>
      <c r="Q155" s="31">
        <f>SUBTOTAL(9,$F$2:F155)</f>
        <v>102857.45999999998</v>
      </c>
      <c r="R155" s="31">
        <f>SUBTOTAL(9,$G$2:G155)</f>
        <v>109899</v>
      </c>
    </row>
    <row r="156" spans="1:18" ht="13.5" customHeight="1">
      <c r="A156" s="145" t="s">
        <v>7</v>
      </c>
      <c r="B156" s="62">
        <v>43986</v>
      </c>
      <c r="C156" s="27" t="s">
        <v>944</v>
      </c>
      <c r="D156" s="175"/>
      <c r="F156" s="30">
        <v>382.92</v>
      </c>
      <c r="G156" s="120"/>
      <c r="H156" s="120"/>
      <c r="I156" s="43" t="s">
        <v>91</v>
      </c>
      <c r="J156" s="43" t="s">
        <v>87</v>
      </c>
      <c r="K156" s="43"/>
      <c r="L156" s="43"/>
      <c r="N156" s="43" t="s">
        <v>688</v>
      </c>
      <c r="O156" s="140"/>
      <c r="P156" s="31">
        <f t="shared" si="2"/>
        <v>6658.6200000000244</v>
      </c>
      <c r="Q156" s="31">
        <f>SUBTOTAL(9,$F$2:F156)</f>
        <v>103240.37999999998</v>
      </c>
      <c r="R156" s="31">
        <f>SUBTOTAL(9,$G$2:G156)</f>
        <v>109899</v>
      </c>
    </row>
    <row r="157" spans="1:18" ht="13.5" customHeight="1">
      <c r="A157" s="145" t="s">
        <v>7</v>
      </c>
      <c r="B157" s="62">
        <v>43991</v>
      </c>
      <c r="C157" s="27" t="s">
        <v>1712</v>
      </c>
      <c r="D157" s="175"/>
      <c r="F157" s="30">
        <v>3900</v>
      </c>
      <c r="G157" s="120"/>
      <c r="H157" s="120"/>
      <c r="I157" s="43" t="s">
        <v>91</v>
      </c>
      <c r="J157" s="43" t="s">
        <v>87</v>
      </c>
      <c r="K157" s="43"/>
      <c r="L157" s="43"/>
      <c r="N157" s="43" t="s">
        <v>688</v>
      </c>
      <c r="O157" s="140"/>
      <c r="P157" s="31">
        <f t="shared" si="2"/>
        <v>2758.6200000000244</v>
      </c>
      <c r="Q157" s="31">
        <f>SUBTOTAL(9,$F$2:F157)</f>
        <v>107140.37999999998</v>
      </c>
      <c r="R157" s="31">
        <f>SUBTOTAL(9,$G$2:G157)</f>
        <v>109899</v>
      </c>
    </row>
    <row r="158" spans="1:18" ht="13.5" customHeight="1">
      <c r="A158" s="145" t="s">
        <v>7</v>
      </c>
      <c r="B158" s="62">
        <v>43992</v>
      </c>
      <c r="C158" s="27" t="s">
        <v>1713</v>
      </c>
      <c r="D158" s="175"/>
      <c r="F158" s="30"/>
      <c r="G158" s="120">
        <v>3900</v>
      </c>
      <c r="H158" s="120"/>
      <c r="I158" s="43" t="s">
        <v>91</v>
      </c>
      <c r="J158" s="43" t="s">
        <v>87</v>
      </c>
      <c r="K158" s="43"/>
      <c r="L158" s="43"/>
      <c r="N158" s="43" t="s">
        <v>688</v>
      </c>
      <c r="O158" s="140"/>
      <c r="P158" s="31">
        <f t="shared" si="2"/>
        <v>6658.6200000000244</v>
      </c>
      <c r="Q158" s="31">
        <f>SUBTOTAL(9,$F$2:F158)</f>
        <v>107140.37999999998</v>
      </c>
      <c r="R158" s="31">
        <f>SUBTOTAL(9,$G$2:G158)</f>
        <v>113799</v>
      </c>
    </row>
    <row r="159" spans="1:18" ht="13.5" customHeight="1">
      <c r="A159" s="145" t="s">
        <v>7</v>
      </c>
      <c r="B159" s="62">
        <v>43997</v>
      </c>
      <c r="C159" s="27" t="s">
        <v>1712</v>
      </c>
      <c r="D159" s="175"/>
      <c r="F159" s="30">
        <v>3900</v>
      </c>
      <c r="G159" s="120"/>
      <c r="H159" s="120"/>
      <c r="I159" s="43" t="s">
        <v>91</v>
      </c>
      <c r="J159" s="43" t="s">
        <v>87</v>
      </c>
      <c r="K159" s="43"/>
      <c r="L159" s="43"/>
      <c r="N159" s="43" t="s">
        <v>688</v>
      </c>
      <c r="O159" s="140"/>
      <c r="P159" s="31">
        <f t="shared" si="2"/>
        <v>2758.6200000000244</v>
      </c>
      <c r="Q159" s="31">
        <f>SUBTOTAL(9,$F$2:F159)</f>
        <v>111040.37999999998</v>
      </c>
      <c r="R159" s="31">
        <f>SUBTOTAL(9,$G$2:G159)</f>
        <v>113799</v>
      </c>
    </row>
    <row r="160" spans="1:18" ht="13.5" customHeight="1">
      <c r="A160" s="145" t="s">
        <v>7</v>
      </c>
      <c r="B160" s="62">
        <v>43999</v>
      </c>
      <c r="C160" s="27" t="s">
        <v>1714</v>
      </c>
      <c r="D160" s="175"/>
      <c r="F160" s="30">
        <v>520</v>
      </c>
      <c r="G160" s="120"/>
      <c r="H160" s="120"/>
      <c r="I160" s="43">
        <v>500213</v>
      </c>
      <c r="J160" s="43" t="s">
        <v>87</v>
      </c>
      <c r="K160" s="43" t="s">
        <v>1715</v>
      </c>
      <c r="L160" s="43">
        <v>3978</v>
      </c>
      <c r="N160" s="43" t="s">
        <v>688</v>
      </c>
      <c r="O160" s="140"/>
      <c r="P160" s="31">
        <f t="shared" si="2"/>
        <v>2238.6200000000244</v>
      </c>
      <c r="Q160" s="31">
        <f>SUBTOTAL(9,$F$2:F160)</f>
        <v>111560.37999999998</v>
      </c>
      <c r="R160" s="31">
        <f>SUBTOTAL(9,$G$2:G160)</f>
        <v>113799</v>
      </c>
    </row>
    <row r="161" spans="1:18" ht="13.5" customHeight="1">
      <c r="A161" s="145" t="s">
        <v>7</v>
      </c>
      <c r="B161" s="62">
        <v>44002</v>
      </c>
      <c r="C161" s="27" t="s">
        <v>945</v>
      </c>
      <c r="D161" s="175"/>
      <c r="F161" s="30">
        <v>152.91999999999999</v>
      </c>
      <c r="G161" s="120"/>
      <c r="H161" s="120"/>
      <c r="I161" s="43" t="s">
        <v>91</v>
      </c>
      <c r="J161" s="43" t="s">
        <v>87</v>
      </c>
      <c r="K161" s="43"/>
      <c r="L161" s="43"/>
      <c r="N161" s="43" t="s">
        <v>688</v>
      </c>
      <c r="O161" s="140"/>
      <c r="P161" s="31">
        <f t="shared" si="2"/>
        <v>2085.7000000000262</v>
      </c>
      <c r="Q161" s="31">
        <f>SUBTOTAL(9,$F$2:F161)</f>
        <v>111713.29999999997</v>
      </c>
      <c r="R161" s="31">
        <f>SUBTOTAL(9,$G$2:G161)</f>
        <v>113799</v>
      </c>
    </row>
    <row r="162" spans="1:18" ht="13.5" customHeight="1">
      <c r="A162" s="145" t="s">
        <v>7</v>
      </c>
      <c r="B162" s="62">
        <v>44020</v>
      </c>
      <c r="C162" s="27" t="s">
        <v>933</v>
      </c>
      <c r="D162" s="175"/>
      <c r="F162" s="30">
        <v>441.97</v>
      </c>
      <c r="G162" s="120"/>
      <c r="H162" s="120"/>
      <c r="I162" s="43"/>
      <c r="J162" s="43"/>
      <c r="K162" s="43"/>
      <c r="L162" s="43"/>
      <c r="N162" s="43" t="s">
        <v>688</v>
      </c>
      <c r="O162" s="140"/>
      <c r="P162" s="31">
        <f t="shared" si="2"/>
        <v>1643.730000000025</v>
      </c>
      <c r="Q162" s="31">
        <f>SUBTOTAL(9,$F$2:F162)</f>
        <v>112155.26999999997</v>
      </c>
      <c r="R162" s="31">
        <f>SUBTOTAL(9,$G$2:G162)</f>
        <v>113799</v>
      </c>
    </row>
    <row r="163" spans="1:18" ht="13.5" customHeight="1">
      <c r="A163" s="145" t="s">
        <v>7</v>
      </c>
      <c r="B163" s="62">
        <v>44020</v>
      </c>
      <c r="C163" s="27" t="s">
        <v>295</v>
      </c>
      <c r="D163" s="175"/>
      <c r="F163" s="30">
        <v>86.36</v>
      </c>
      <c r="G163" s="120"/>
      <c r="H163" s="120"/>
      <c r="I163" s="43"/>
      <c r="J163" s="43"/>
      <c r="K163" s="43"/>
      <c r="L163" s="43"/>
      <c r="N163" s="43" t="s">
        <v>688</v>
      </c>
      <c r="O163" s="140"/>
      <c r="P163" s="31">
        <f t="shared" si="2"/>
        <v>1557.3700000000244</v>
      </c>
      <c r="Q163" s="31">
        <f>SUBTOTAL(9,$F$2:F163)</f>
        <v>112241.62999999998</v>
      </c>
      <c r="R163" s="31">
        <f>SUBTOTAL(9,$G$2:G163)</f>
        <v>113799</v>
      </c>
    </row>
    <row r="164" spans="1:18" ht="13.5" customHeight="1">
      <c r="A164" s="145" t="s">
        <v>7</v>
      </c>
      <c r="B164" s="62">
        <v>44020</v>
      </c>
      <c r="C164" s="27" t="s">
        <v>1323</v>
      </c>
      <c r="D164" s="175"/>
      <c r="F164" s="30">
        <v>936</v>
      </c>
      <c r="G164" s="120"/>
      <c r="H164" s="120"/>
      <c r="I164" s="43" t="s">
        <v>91</v>
      </c>
      <c r="J164" s="43" t="s">
        <v>87</v>
      </c>
      <c r="K164" s="43" t="s">
        <v>953</v>
      </c>
      <c r="L164" s="43">
        <v>761</v>
      </c>
      <c r="N164" s="43" t="s">
        <v>688</v>
      </c>
      <c r="O164" s="140"/>
      <c r="P164" s="31">
        <f t="shared" si="2"/>
        <v>621.37000000002445</v>
      </c>
      <c r="Q164" s="31">
        <f>SUBTOTAL(9,$F$2:F164)</f>
        <v>113177.62999999998</v>
      </c>
      <c r="R164" s="31">
        <f>SUBTOTAL(9,$G$2:G164)</f>
        <v>113799</v>
      </c>
    </row>
    <row r="165" spans="1:18" ht="13.5" customHeight="1">
      <c r="A165" s="145" t="s">
        <v>7</v>
      </c>
      <c r="B165" s="62">
        <v>44032</v>
      </c>
      <c r="C165" s="27" t="s">
        <v>299</v>
      </c>
      <c r="D165" s="175"/>
      <c r="F165" s="30">
        <v>34.4</v>
      </c>
      <c r="G165" s="120"/>
      <c r="H165" s="120"/>
      <c r="I165" s="43" t="s">
        <v>91</v>
      </c>
      <c r="J165" s="43" t="s">
        <v>87</v>
      </c>
      <c r="K165" s="43"/>
      <c r="L165" s="43"/>
      <c r="N165" s="43" t="s">
        <v>688</v>
      </c>
      <c r="O165" s="140"/>
      <c r="P165" s="31">
        <f t="shared" si="2"/>
        <v>586.97000000003027</v>
      </c>
      <c r="Q165" s="31">
        <f>SUBTOTAL(9,$F$2:F165)</f>
        <v>113212.02999999997</v>
      </c>
      <c r="R165" s="31">
        <f>SUBTOTAL(9,$G$2:G165)</f>
        <v>113799</v>
      </c>
    </row>
    <row r="166" spans="1:18" ht="13.5" customHeight="1">
      <c r="A166" s="145" t="s">
        <v>7</v>
      </c>
      <c r="B166" s="62">
        <v>44049</v>
      </c>
      <c r="C166" s="27" t="s">
        <v>954</v>
      </c>
      <c r="D166" s="175"/>
      <c r="F166" s="30">
        <v>327.60000000000002</v>
      </c>
      <c r="G166" s="120"/>
      <c r="H166" s="120"/>
      <c r="I166" s="43" t="s">
        <v>91</v>
      </c>
      <c r="J166" s="43" t="s">
        <v>87</v>
      </c>
      <c r="K166" s="43" t="s">
        <v>1207</v>
      </c>
      <c r="L166" s="43">
        <v>1104</v>
      </c>
      <c r="N166" s="43" t="s">
        <v>688</v>
      </c>
      <c r="O166" s="140"/>
      <c r="P166" s="31">
        <f t="shared" si="2"/>
        <v>259.37000000002445</v>
      </c>
      <c r="Q166" s="31">
        <f>SUBTOTAL(9,$F$2:F166)</f>
        <v>113539.62999999998</v>
      </c>
      <c r="R166" s="31">
        <f>SUBTOTAL(9,$G$2:G166)</f>
        <v>113799</v>
      </c>
    </row>
    <row r="167" spans="1:18" ht="13.5" customHeight="1">
      <c r="A167" s="145" t="s">
        <v>7</v>
      </c>
      <c r="B167" s="62">
        <v>44050</v>
      </c>
      <c r="C167" s="27" t="s">
        <v>1696</v>
      </c>
      <c r="D167" s="175"/>
      <c r="F167" s="30">
        <v>702</v>
      </c>
      <c r="G167" s="120"/>
      <c r="H167" s="120"/>
      <c r="I167" s="43" t="s">
        <v>91</v>
      </c>
      <c r="J167" s="43" t="s">
        <v>87</v>
      </c>
      <c r="K167" s="43" t="s">
        <v>699</v>
      </c>
      <c r="L167" s="43">
        <v>3889</v>
      </c>
      <c r="N167" s="43" t="s">
        <v>688</v>
      </c>
      <c r="O167" s="140"/>
      <c r="P167" s="31">
        <f t="shared" si="2"/>
        <v>-442.62999999997555</v>
      </c>
      <c r="Q167" s="31">
        <f>SUBTOTAL(9,$F$2:F167)</f>
        <v>114241.62999999998</v>
      </c>
      <c r="R167" s="31">
        <f>SUBTOTAL(9,$G$2:G167)</f>
        <v>113799</v>
      </c>
    </row>
    <row r="168" spans="1:18" ht="13.5" customHeight="1">
      <c r="A168" s="145" t="s">
        <v>7</v>
      </c>
      <c r="B168" s="62">
        <v>44052</v>
      </c>
      <c r="C168" s="27" t="s">
        <v>1076</v>
      </c>
      <c r="D168" s="175"/>
      <c r="F168" s="30">
        <v>766.71</v>
      </c>
      <c r="G168" s="120"/>
      <c r="H168" s="120"/>
      <c r="I168" s="43" t="s">
        <v>91</v>
      </c>
      <c r="J168" s="43" t="s">
        <v>87</v>
      </c>
      <c r="K168" s="43"/>
      <c r="L168" s="43"/>
      <c r="N168" s="43" t="s">
        <v>688</v>
      </c>
      <c r="O168" s="140"/>
      <c r="P168" s="31">
        <f t="shared" si="2"/>
        <v>-1209.339999999982</v>
      </c>
      <c r="Q168" s="31">
        <f>SUBTOTAL(9,$F$2:F168)</f>
        <v>115008.33999999998</v>
      </c>
      <c r="R168" s="31">
        <f>SUBTOTAL(9,$G$2:G168)</f>
        <v>113799</v>
      </c>
    </row>
    <row r="169" spans="1:18" ht="13.5" customHeight="1">
      <c r="A169" s="145" t="s">
        <v>7</v>
      </c>
      <c r="B169" s="62">
        <v>44052</v>
      </c>
      <c r="C169" s="27" t="s">
        <v>1078</v>
      </c>
      <c r="D169" s="175"/>
      <c r="F169" s="30">
        <v>148.88</v>
      </c>
      <c r="G169" s="120"/>
      <c r="H169" s="120"/>
      <c r="I169" s="43" t="s">
        <v>91</v>
      </c>
      <c r="J169" s="43" t="s">
        <v>87</v>
      </c>
      <c r="K169" s="43"/>
      <c r="L169" s="43"/>
      <c r="N169" s="43" t="s">
        <v>688</v>
      </c>
      <c r="O169" s="140"/>
      <c r="P169" s="31">
        <f t="shared" si="2"/>
        <v>-1358.2199999999866</v>
      </c>
      <c r="Q169" s="31">
        <f>SUBTOTAL(9,$F$2:F169)</f>
        <v>115157.21999999999</v>
      </c>
      <c r="R169" s="31">
        <f>SUBTOTAL(9,$G$2:G169)</f>
        <v>113799</v>
      </c>
    </row>
    <row r="170" spans="1:18" ht="13.5" customHeight="1">
      <c r="A170" s="145" t="s">
        <v>7</v>
      </c>
      <c r="B170" s="62">
        <v>44063</v>
      </c>
      <c r="C170" s="27" t="s">
        <v>1716</v>
      </c>
      <c r="D170" s="175"/>
      <c r="F170" s="30">
        <v>59.73</v>
      </c>
      <c r="G170" s="120"/>
      <c r="H170" s="120"/>
      <c r="I170" s="43" t="s">
        <v>91</v>
      </c>
      <c r="J170" s="43" t="s">
        <v>87</v>
      </c>
      <c r="K170" s="43"/>
      <c r="L170" s="43"/>
      <c r="N170" s="43" t="s">
        <v>688</v>
      </c>
      <c r="O170" s="140"/>
      <c r="P170" s="31">
        <f t="shared" si="2"/>
        <v>-1417.9499999999825</v>
      </c>
      <c r="Q170" s="31">
        <f>SUBTOTAL(9,$F$2:F170)</f>
        <v>115216.94999999998</v>
      </c>
      <c r="R170" s="31">
        <f>SUBTOTAL(9,$G$2:G170)</f>
        <v>113799</v>
      </c>
    </row>
    <row r="171" spans="1:18" ht="13.5" customHeight="1">
      <c r="A171" s="145" t="s">
        <v>7</v>
      </c>
      <c r="B171" s="62">
        <v>44063</v>
      </c>
      <c r="C171" s="27" t="s">
        <v>1717</v>
      </c>
      <c r="D171" s="175"/>
      <c r="F171" s="30">
        <v>39.799999999999997</v>
      </c>
      <c r="G171" s="120"/>
      <c r="H171" s="120"/>
      <c r="I171" s="43" t="s">
        <v>89</v>
      </c>
      <c r="J171" s="43" t="s">
        <v>87</v>
      </c>
      <c r="K171" s="43" t="s">
        <v>1718</v>
      </c>
      <c r="L171" s="43">
        <v>958</v>
      </c>
      <c r="N171" s="43" t="s">
        <v>688</v>
      </c>
      <c r="O171" s="140"/>
      <c r="P171" s="31">
        <f t="shared" si="2"/>
        <v>-1457.7499999999854</v>
      </c>
      <c r="Q171" s="31">
        <f>SUBTOTAL(9,$F$2:F171)</f>
        <v>115256.74999999999</v>
      </c>
      <c r="R171" s="31">
        <f>SUBTOTAL(9,$G$2:G171)</f>
        <v>113799</v>
      </c>
    </row>
    <row r="172" spans="1:18" ht="13.5" customHeight="1">
      <c r="A172" s="145" t="s">
        <v>7</v>
      </c>
      <c r="B172" s="62">
        <v>44081</v>
      </c>
      <c r="C172" s="27" t="s">
        <v>905</v>
      </c>
      <c r="D172" s="175"/>
      <c r="F172" s="30">
        <v>1021.38</v>
      </c>
      <c r="G172" s="120"/>
      <c r="H172" s="120"/>
      <c r="I172" s="43" t="s">
        <v>91</v>
      </c>
      <c r="J172" s="43" t="s">
        <v>87</v>
      </c>
      <c r="K172" s="43"/>
      <c r="L172" s="43"/>
      <c r="N172" s="43" t="s">
        <v>688</v>
      </c>
      <c r="O172" s="140"/>
      <c r="P172" s="31">
        <f t="shared" si="2"/>
        <v>-2479.1299999999901</v>
      </c>
      <c r="Q172" s="31">
        <f>SUBTOTAL(9,$F$2:F172)</f>
        <v>116278.12999999999</v>
      </c>
      <c r="R172" s="31">
        <f>SUBTOTAL(9,$G$2:G172)</f>
        <v>113799</v>
      </c>
    </row>
    <row r="173" spans="1:18" ht="13.5" customHeight="1">
      <c r="A173" s="145" t="s">
        <v>7</v>
      </c>
      <c r="B173" s="62">
        <v>44081</v>
      </c>
      <c r="C173" s="27" t="s">
        <v>906</v>
      </c>
      <c r="D173" s="175"/>
      <c r="F173" s="30">
        <v>196.16</v>
      </c>
      <c r="G173" s="120"/>
      <c r="H173" s="120"/>
      <c r="I173" s="43" t="s">
        <v>91</v>
      </c>
      <c r="J173" s="43" t="s">
        <v>87</v>
      </c>
      <c r="K173" s="43"/>
      <c r="L173" s="43"/>
      <c r="N173" s="43" t="s">
        <v>688</v>
      </c>
      <c r="O173" s="140"/>
      <c r="P173" s="31">
        <f t="shared" si="2"/>
        <v>-2675.2899999999936</v>
      </c>
      <c r="Q173" s="31">
        <f>SUBTOTAL(9,$F$2:F173)</f>
        <v>116474.29</v>
      </c>
      <c r="R173" s="31">
        <f>SUBTOTAL(9,$G$2:G173)</f>
        <v>113799</v>
      </c>
    </row>
    <row r="174" spans="1:18" ht="13.5" customHeight="1">
      <c r="A174" s="145" t="s">
        <v>7</v>
      </c>
      <c r="B174" s="62">
        <v>44084</v>
      </c>
      <c r="C174" s="27" t="s">
        <v>954</v>
      </c>
      <c r="D174" s="175"/>
      <c r="F174" s="30">
        <v>400</v>
      </c>
      <c r="G174" s="120"/>
      <c r="H174" s="120"/>
      <c r="I174" s="43" t="s">
        <v>91</v>
      </c>
      <c r="J174" s="43" t="s">
        <v>87</v>
      </c>
      <c r="K174" s="43" t="s">
        <v>1719</v>
      </c>
      <c r="L174" s="43"/>
      <c r="N174" s="43" t="s">
        <v>688</v>
      </c>
      <c r="O174" s="140"/>
      <c r="P174" s="31">
        <f t="shared" si="2"/>
        <v>-3075.2899999999936</v>
      </c>
      <c r="Q174" s="31">
        <f>SUBTOTAL(9,$F$2:F174)</f>
        <v>116874.29</v>
      </c>
      <c r="R174" s="31">
        <f>SUBTOTAL(9,$G$2:G174)</f>
        <v>113799</v>
      </c>
    </row>
    <row r="175" spans="1:18" ht="13.5" customHeight="1">
      <c r="A175" s="145" t="s">
        <v>7</v>
      </c>
      <c r="B175" s="62">
        <v>44091</v>
      </c>
      <c r="C175" s="27" t="s">
        <v>1669</v>
      </c>
      <c r="D175" s="175"/>
      <c r="F175" s="30">
        <v>500</v>
      </c>
      <c r="G175" s="120"/>
      <c r="H175" s="120"/>
      <c r="I175" s="43" t="s">
        <v>91</v>
      </c>
      <c r="J175" s="43" t="s">
        <v>87</v>
      </c>
      <c r="K175" s="43" t="s">
        <v>832</v>
      </c>
      <c r="L175" s="43"/>
      <c r="N175" s="43" t="s">
        <v>688</v>
      </c>
      <c r="O175" s="140"/>
      <c r="P175" s="31">
        <f t="shared" si="2"/>
        <v>-3575.2899999999936</v>
      </c>
      <c r="Q175" s="31">
        <f>SUBTOTAL(9,$F$2:F175)</f>
        <v>117374.29</v>
      </c>
      <c r="R175" s="31">
        <f>SUBTOTAL(9,$G$2:G175)</f>
        <v>113799</v>
      </c>
    </row>
    <row r="176" spans="1:18" ht="13.5" customHeight="1">
      <c r="A176" s="145" t="s">
        <v>7</v>
      </c>
      <c r="B176" s="62">
        <v>44094</v>
      </c>
      <c r="C176" s="27" t="s">
        <v>907</v>
      </c>
      <c r="D176" s="175"/>
      <c r="F176" s="30">
        <v>80.59</v>
      </c>
      <c r="G176" s="120"/>
      <c r="H176" s="120"/>
      <c r="I176" s="43" t="s">
        <v>91</v>
      </c>
      <c r="J176" s="43" t="s">
        <v>87</v>
      </c>
      <c r="K176" s="43"/>
      <c r="L176" s="43"/>
      <c r="N176" s="43" t="s">
        <v>688</v>
      </c>
      <c r="O176" s="140"/>
      <c r="P176" s="31">
        <f t="shared" si="2"/>
        <v>-3655.8799999999901</v>
      </c>
      <c r="Q176" s="31">
        <f>SUBTOTAL(9,$F$2:F176)</f>
        <v>117454.87999999999</v>
      </c>
      <c r="R176" s="31">
        <f>SUBTOTAL(9,$G$2:G176)</f>
        <v>113799</v>
      </c>
    </row>
    <row r="177" spans="1:18" ht="13.5" customHeight="1">
      <c r="A177" s="145" t="s">
        <v>7</v>
      </c>
      <c r="B177" s="62">
        <v>44104</v>
      </c>
      <c r="C177" s="27" t="s">
        <v>855</v>
      </c>
      <c r="D177" s="175"/>
      <c r="F177" s="30"/>
      <c r="G177" s="120">
        <v>10000</v>
      </c>
      <c r="H177" s="120"/>
      <c r="I177" s="43" t="s">
        <v>91</v>
      </c>
      <c r="J177" s="43" t="s">
        <v>87</v>
      </c>
      <c r="K177" s="43"/>
      <c r="L177" s="43"/>
      <c r="N177" s="43" t="s">
        <v>688</v>
      </c>
      <c r="O177" s="140"/>
      <c r="P177" s="31">
        <f t="shared" si="2"/>
        <v>6344.1200000000099</v>
      </c>
      <c r="Q177" s="31">
        <f>SUBTOTAL(9,$F$2:F177)</f>
        <v>117454.87999999999</v>
      </c>
      <c r="R177" s="31">
        <f>SUBTOTAL(9,$G$2:G177)</f>
        <v>123799</v>
      </c>
    </row>
    <row r="178" spans="1:18" ht="13.5" customHeight="1">
      <c r="A178" s="145" t="s">
        <v>7</v>
      </c>
      <c r="B178" s="62">
        <v>44105</v>
      </c>
      <c r="C178" s="27" t="s">
        <v>1086</v>
      </c>
      <c r="D178" s="175"/>
      <c r="F178" s="30">
        <v>3900</v>
      </c>
      <c r="G178" s="120"/>
      <c r="H178" s="120"/>
      <c r="I178" s="43" t="s">
        <v>91</v>
      </c>
      <c r="J178" s="43" t="s">
        <v>87</v>
      </c>
      <c r="K178" s="43" t="s">
        <v>1720</v>
      </c>
      <c r="L178" s="43"/>
      <c r="N178" s="43" t="s">
        <v>688</v>
      </c>
      <c r="O178" s="140"/>
      <c r="P178" s="31">
        <f t="shared" si="2"/>
        <v>2444.1200000000099</v>
      </c>
      <c r="Q178" s="31">
        <f>SUBTOTAL(9,$F$2:F178)</f>
        <v>121354.87999999999</v>
      </c>
      <c r="R178" s="31">
        <f>SUBTOTAL(9,$G$2:G178)</f>
        <v>123799</v>
      </c>
    </row>
    <row r="179" spans="1:18" ht="13.5" customHeight="1">
      <c r="A179" s="145" t="s">
        <v>7</v>
      </c>
      <c r="B179" s="62">
        <v>44137</v>
      </c>
      <c r="C179" s="27" t="s">
        <v>1449</v>
      </c>
      <c r="D179" s="175"/>
      <c r="F179" s="30">
        <v>837.11</v>
      </c>
      <c r="G179" s="120"/>
      <c r="H179" s="120"/>
      <c r="I179" s="43" t="s">
        <v>91</v>
      </c>
      <c r="J179" s="43" t="s">
        <v>87</v>
      </c>
      <c r="K179" s="43"/>
      <c r="L179" s="43"/>
      <c r="N179" s="43" t="s">
        <v>688</v>
      </c>
      <c r="O179" s="140"/>
      <c r="P179" s="31">
        <f t="shared" si="2"/>
        <v>1607.0100000000093</v>
      </c>
      <c r="Q179" s="31">
        <f>SUBTOTAL(9,$F$2:F179)</f>
        <v>122191.98999999999</v>
      </c>
      <c r="R179" s="31">
        <f>SUBTOTAL(9,$G$2:G179)</f>
        <v>123799</v>
      </c>
    </row>
    <row r="180" spans="1:18" ht="13.5" customHeight="1">
      <c r="A180" s="145" t="s">
        <v>7</v>
      </c>
      <c r="B180" s="62">
        <v>44139</v>
      </c>
      <c r="C180" s="27" t="s">
        <v>1450</v>
      </c>
      <c r="D180" s="175"/>
      <c r="F180" s="30">
        <v>162.86000000000001</v>
      </c>
      <c r="G180" s="120"/>
      <c r="H180" s="120"/>
      <c r="I180" s="43" t="s">
        <v>91</v>
      </c>
      <c r="J180" s="43" t="s">
        <v>87</v>
      </c>
      <c r="K180" s="43"/>
      <c r="L180" s="43"/>
      <c r="N180" s="43" t="s">
        <v>688</v>
      </c>
      <c r="O180" s="140"/>
      <c r="P180" s="31">
        <f t="shared" si="2"/>
        <v>1444.1500000000087</v>
      </c>
      <c r="Q180" s="31">
        <f>SUBTOTAL(9,$F$2:F180)</f>
        <v>122354.84999999999</v>
      </c>
      <c r="R180" s="31">
        <f>SUBTOTAL(9,$G$2:G180)</f>
        <v>123799</v>
      </c>
    </row>
    <row r="181" spans="1:18" ht="13.5" customHeight="1">
      <c r="A181" s="145" t="s">
        <v>7</v>
      </c>
      <c r="B181" s="62">
        <v>44155</v>
      </c>
      <c r="C181" s="27" t="s">
        <v>1451</v>
      </c>
      <c r="D181" s="175"/>
      <c r="F181" s="30">
        <v>66.739999999999995</v>
      </c>
      <c r="G181" s="120"/>
      <c r="H181" s="120"/>
      <c r="I181" s="43" t="s">
        <v>91</v>
      </c>
      <c r="J181" s="43" t="s">
        <v>87</v>
      </c>
      <c r="K181" s="43"/>
      <c r="L181" s="43"/>
      <c r="N181" s="43" t="s">
        <v>688</v>
      </c>
      <c r="O181" s="140"/>
      <c r="P181" s="31">
        <f t="shared" si="2"/>
        <v>1377.4100000000035</v>
      </c>
      <c r="Q181" s="31">
        <f>SUBTOTAL(9,$F$2:F181)</f>
        <v>122421.59</v>
      </c>
      <c r="R181" s="31">
        <f>SUBTOTAL(9,$G$2:G181)</f>
        <v>123799</v>
      </c>
    </row>
    <row r="182" spans="1:18" ht="13.5" customHeight="1">
      <c r="A182" s="145" t="s">
        <v>7</v>
      </c>
      <c r="B182" s="62">
        <v>44159</v>
      </c>
      <c r="C182" s="27" t="s">
        <v>1447</v>
      </c>
      <c r="D182" s="175"/>
      <c r="F182" s="30">
        <v>1638</v>
      </c>
      <c r="G182" s="120"/>
      <c r="H182" s="120"/>
      <c r="I182" s="43" t="s">
        <v>91</v>
      </c>
      <c r="J182" s="43" t="s">
        <v>87</v>
      </c>
      <c r="K182" s="43" t="s">
        <v>1064</v>
      </c>
      <c r="L182" s="43">
        <v>825</v>
      </c>
      <c r="N182" s="43" t="s">
        <v>688</v>
      </c>
      <c r="O182" s="140"/>
      <c r="P182" s="31">
        <f t="shared" si="2"/>
        <v>-260.58999999999651</v>
      </c>
      <c r="Q182" s="31">
        <f>SUBTOTAL(9,$F$2:F182)</f>
        <v>124059.59</v>
      </c>
      <c r="R182" s="31">
        <f>SUBTOTAL(9,$G$2:G182)</f>
        <v>123799</v>
      </c>
    </row>
    <row r="183" spans="1:18" ht="13.5" customHeight="1">
      <c r="A183" s="145" t="s">
        <v>7</v>
      </c>
      <c r="B183" s="62">
        <v>44161</v>
      </c>
      <c r="C183" s="27" t="s">
        <v>1721</v>
      </c>
      <c r="D183" s="175"/>
      <c r="F183" s="30">
        <v>1521</v>
      </c>
      <c r="G183" s="120"/>
      <c r="H183" s="120"/>
      <c r="I183" s="43" t="s">
        <v>91</v>
      </c>
      <c r="J183" s="43" t="s">
        <v>87</v>
      </c>
      <c r="K183" s="43" t="s">
        <v>1349</v>
      </c>
      <c r="L183" s="43">
        <v>40050</v>
      </c>
      <c r="N183" s="43" t="s">
        <v>688</v>
      </c>
      <c r="O183" s="140"/>
      <c r="P183" s="31">
        <f t="shared" si="2"/>
        <v>-1781.5899999999965</v>
      </c>
      <c r="Q183" s="31">
        <f>SUBTOTAL(9,$F$2:F183)</f>
        <v>125580.59</v>
      </c>
      <c r="R183" s="31">
        <f>SUBTOTAL(9,$G$2:G183)</f>
        <v>123799</v>
      </c>
    </row>
    <row r="184" spans="1:18" ht="13.5" customHeight="1">
      <c r="A184" s="145" t="s">
        <v>7</v>
      </c>
      <c r="B184" s="62">
        <v>44201</v>
      </c>
      <c r="C184" s="27" t="s">
        <v>855</v>
      </c>
      <c r="D184" s="175"/>
      <c r="F184" s="30"/>
      <c r="G184" s="120">
        <v>10000</v>
      </c>
      <c r="H184" s="120"/>
      <c r="I184" s="43" t="s">
        <v>91</v>
      </c>
      <c r="J184" s="43" t="s">
        <v>87</v>
      </c>
      <c r="K184" s="43"/>
      <c r="L184" s="43"/>
      <c r="N184" s="43" t="s">
        <v>688</v>
      </c>
      <c r="O184" s="140"/>
      <c r="P184" s="31">
        <f t="shared" si="2"/>
        <v>8218.4100000000035</v>
      </c>
      <c r="Q184" s="31">
        <f>SUBTOTAL(9,$F$2:F184)</f>
        <v>125580.59</v>
      </c>
      <c r="R184" s="31">
        <f>SUBTOTAL(9,$G$2:G184)</f>
        <v>133799</v>
      </c>
    </row>
    <row r="185" spans="1:18" ht="13.5" customHeight="1">
      <c r="A185" s="145" t="s">
        <v>7</v>
      </c>
      <c r="B185" s="62">
        <v>44202</v>
      </c>
      <c r="C185" s="27" t="s">
        <v>1722</v>
      </c>
      <c r="D185" s="175"/>
      <c r="F185" s="30">
        <v>3900</v>
      </c>
      <c r="G185" s="120"/>
      <c r="H185" s="120"/>
      <c r="I185" s="43" t="s">
        <v>91</v>
      </c>
      <c r="J185" s="43" t="s">
        <v>87</v>
      </c>
      <c r="K185" s="43" t="s">
        <v>1723</v>
      </c>
      <c r="L185" s="43"/>
      <c r="N185" s="43" t="s">
        <v>688</v>
      </c>
      <c r="O185" s="140"/>
      <c r="P185" s="31">
        <f t="shared" si="2"/>
        <v>4318.4100000000035</v>
      </c>
      <c r="Q185" s="31">
        <f>SUBTOTAL(9,$F$2:F185)</f>
        <v>129480.59</v>
      </c>
      <c r="R185" s="31">
        <f>SUBTOTAL(9,$G$2:G185)</f>
        <v>133799</v>
      </c>
    </row>
    <row r="186" spans="1:18" ht="13.5" customHeight="1">
      <c r="A186" s="145" t="s">
        <v>7</v>
      </c>
      <c r="B186" s="62">
        <v>44234</v>
      </c>
      <c r="C186" s="27" t="s">
        <v>1041</v>
      </c>
      <c r="D186" s="175"/>
      <c r="F186" s="30">
        <v>837.05</v>
      </c>
      <c r="G186" s="120"/>
      <c r="H186" s="120"/>
      <c r="I186" s="43" t="s">
        <v>91</v>
      </c>
      <c r="J186" s="43" t="s">
        <v>87</v>
      </c>
      <c r="K186" s="43"/>
      <c r="L186" s="43"/>
      <c r="N186" s="43" t="s">
        <v>688</v>
      </c>
      <c r="O186" s="140"/>
      <c r="P186" s="31">
        <f t="shared" si="2"/>
        <v>3481.3600000000006</v>
      </c>
      <c r="Q186" s="31">
        <f>SUBTOTAL(9,$F$2:F186)</f>
        <v>130317.64</v>
      </c>
      <c r="R186" s="31">
        <f>SUBTOTAL(9,$G$2:G186)</f>
        <v>133799</v>
      </c>
    </row>
    <row r="187" spans="1:18" ht="13.5" customHeight="1">
      <c r="A187" s="145" t="s">
        <v>7</v>
      </c>
      <c r="B187" s="62">
        <v>44234</v>
      </c>
      <c r="C187" s="27" t="s">
        <v>1042</v>
      </c>
      <c r="D187" s="175"/>
      <c r="F187" s="30">
        <v>163.03</v>
      </c>
      <c r="G187" s="120"/>
      <c r="H187" s="120"/>
      <c r="I187" s="43" t="s">
        <v>91</v>
      </c>
      <c r="J187" s="43" t="s">
        <v>87</v>
      </c>
      <c r="K187" s="43"/>
      <c r="L187" s="43"/>
      <c r="N187" s="43" t="s">
        <v>688</v>
      </c>
      <c r="O187" s="140"/>
      <c r="P187" s="31">
        <f t="shared" si="2"/>
        <v>3318.3300000000017</v>
      </c>
      <c r="Q187" s="31">
        <f>SUBTOTAL(9,$F$2:F187)</f>
        <v>130480.67</v>
      </c>
      <c r="R187" s="31">
        <f>SUBTOTAL(9,$G$2:G187)</f>
        <v>133799</v>
      </c>
    </row>
    <row r="188" spans="1:18" ht="13.5" customHeight="1">
      <c r="A188" s="145" t="s">
        <v>7</v>
      </c>
      <c r="B188" s="62">
        <v>44244</v>
      </c>
      <c r="C188" s="27" t="s">
        <v>918</v>
      </c>
      <c r="D188" s="175"/>
      <c r="F188" s="30">
        <v>527</v>
      </c>
      <c r="G188" s="120"/>
      <c r="H188" s="120"/>
      <c r="I188" s="43" t="s">
        <v>89</v>
      </c>
      <c r="J188" s="43" t="s">
        <v>87</v>
      </c>
      <c r="K188" s="43" t="s">
        <v>919</v>
      </c>
      <c r="L188" s="43">
        <v>2289</v>
      </c>
      <c r="N188" s="43" t="s">
        <v>688</v>
      </c>
      <c r="O188" s="140"/>
      <c r="P188" s="31">
        <f t="shared" si="2"/>
        <v>2791.3300000000017</v>
      </c>
      <c r="Q188" s="31">
        <f>SUBTOTAL(9,$F$2:F188)</f>
        <v>131007.67</v>
      </c>
      <c r="R188" s="31">
        <f>SUBTOTAL(9,$G$2:G188)</f>
        <v>133799</v>
      </c>
    </row>
    <row r="189" spans="1:18" ht="13.5" customHeight="1">
      <c r="A189" s="145" t="s">
        <v>7</v>
      </c>
      <c r="B189" s="62">
        <v>44245</v>
      </c>
      <c r="C189" s="27" t="s">
        <v>918</v>
      </c>
      <c r="D189" s="175"/>
      <c r="F189" s="30">
        <v>430</v>
      </c>
      <c r="G189" s="120"/>
      <c r="H189" s="120"/>
      <c r="I189" s="43" t="s">
        <v>91</v>
      </c>
      <c r="J189" s="43" t="s">
        <v>87</v>
      </c>
      <c r="K189" s="43" t="s">
        <v>1724</v>
      </c>
      <c r="L189" s="43">
        <v>6698</v>
      </c>
      <c r="N189" s="43" t="s">
        <v>688</v>
      </c>
      <c r="O189" s="140"/>
      <c r="P189" s="31">
        <f t="shared" si="2"/>
        <v>2361.3300000000163</v>
      </c>
      <c r="Q189" s="31">
        <f>SUBTOTAL(9,$F$2:F189)</f>
        <v>131437.66999999998</v>
      </c>
      <c r="R189" s="31">
        <f>SUBTOTAL(9,$G$2:G189)</f>
        <v>133799</v>
      </c>
    </row>
    <row r="190" spans="1:18" ht="13.5" customHeight="1">
      <c r="A190" s="145" t="s">
        <v>7</v>
      </c>
      <c r="B190" s="62">
        <v>44245</v>
      </c>
      <c r="C190" s="27" t="s">
        <v>918</v>
      </c>
      <c r="D190" s="175"/>
      <c r="F190" s="30">
        <v>10</v>
      </c>
      <c r="G190" s="120"/>
      <c r="H190" s="120"/>
      <c r="I190" s="43" t="s">
        <v>89</v>
      </c>
      <c r="J190" s="43" t="s">
        <v>87</v>
      </c>
      <c r="K190" s="43" t="s">
        <v>919</v>
      </c>
      <c r="L190" s="43">
        <v>2397</v>
      </c>
      <c r="N190" s="43" t="s">
        <v>688</v>
      </c>
      <c r="O190" s="140"/>
      <c r="P190" s="31">
        <f t="shared" si="2"/>
        <v>2351.3300000000163</v>
      </c>
      <c r="Q190" s="31">
        <f>SUBTOTAL(9,$F$2:F190)</f>
        <v>131447.66999999998</v>
      </c>
      <c r="R190" s="31">
        <f>SUBTOTAL(9,$G$2:G190)</f>
        <v>133799</v>
      </c>
    </row>
    <row r="191" spans="1:18" ht="13.5" customHeight="1">
      <c r="A191" s="145" t="s">
        <v>7</v>
      </c>
      <c r="B191" s="62">
        <v>44246</v>
      </c>
      <c r="C191" s="27" t="s">
        <v>1320</v>
      </c>
      <c r="D191" s="175"/>
      <c r="F191" s="30">
        <v>144.4</v>
      </c>
      <c r="G191" s="120"/>
      <c r="H191" s="120"/>
      <c r="I191" s="43" t="s">
        <v>291</v>
      </c>
      <c r="J191" s="43"/>
      <c r="K191" s="43" t="s">
        <v>166</v>
      </c>
      <c r="L191" s="43">
        <v>7585</v>
      </c>
      <c r="N191" s="43" t="s">
        <v>688</v>
      </c>
      <c r="O191" s="140"/>
      <c r="P191" s="31">
        <f t="shared" si="2"/>
        <v>2206.9300000000221</v>
      </c>
      <c r="Q191" s="31">
        <f>SUBTOTAL(9,$F$2:F191)</f>
        <v>131592.06999999998</v>
      </c>
      <c r="R191" s="31">
        <f>SUBTOTAL(9,$G$2:G191)</f>
        <v>133799</v>
      </c>
    </row>
    <row r="192" spans="1:18" ht="13.5" customHeight="1">
      <c r="A192" s="145" t="s">
        <v>7</v>
      </c>
      <c r="B192" s="62">
        <v>44247</v>
      </c>
      <c r="C192" s="27" t="s">
        <v>1459</v>
      </c>
      <c r="D192" s="175"/>
      <c r="F192" s="30">
        <v>66.61</v>
      </c>
      <c r="G192" s="120"/>
      <c r="H192" s="120"/>
      <c r="I192" s="43" t="s">
        <v>91</v>
      </c>
      <c r="J192" s="43" t="s">
        <v>87</v>
      </c>
      <c r="K192" s="43"/>
      <c r="L192" s="43"/>
      <c r="N192" s="43" t="s">
        <v>688</v>
      </c>
      <c r="O192" s="140"/>
      <c r="P192" s="31">
        <f t="shared" si="2"/>
        <v>2140.3200000000361</v>
      </c>
      <c r="Q192" s="31">
        <f>SUBTOTAL(9,$F$2:F192)</f>
        <v>131658.67999999996</v>
      </c>
      <c r="R192" s="31">
        <f>SUBTOTAL(9,$G$2:G192)</f>
        <v>133799</v>
      </c>
    </row>
    <row r="193" spans="1:18" ht="13.5" customHeight="1">
      <c r="A193" s="145" t="s">
        <v>7</v>
      </c>
      <c r="B193" s="62">
        <v>44259</v>
      </c>
      <c r="C193" s="27" t="s">
        <v>936</v>
      </c>
      <c r="D193" s="175"/>
      <c r="F193" s="30">
        <v>395.14</v>
      </c>
      <c r="G193" s="120"/>
      <c r="H193" s="120"/>
      <c r="I193" s="43" t="s">
        <v>91</v>
      </c>
      <c r="J193" s="43" t="s">
        <v>87</v>
      </c>
      <c r="K193" s="43"/>
      <c r="L193" s="43"/>
      <c r="N193" s="43" t="s">
        <v>688</v>
      </c>
      <c r="O193" s="140"/>
      <c r="P193" s="31">
        <f t="shared" si="2"/>
        <v>1745.1800000000221</v>
      </c>
      <c r="Q193" s="31">
        <f>SUBTOTAL(9,$F$2:F193)</f>
        <v>132053.81999999998</v>
      </c>
      <c r="R193" s="31">
        <f>SUBTOTAL(9,$G$2:G193)</f>
        <v>133799</v>
      </c>
    </row>
    <row r="194" spans="1:18" ht="13.5" customHeight="1">
      <c r="A194" s="145" t="s">
        <v>7</v>
      </c>
      <c r="B194" s="62">
        <v>44259</v>
      </c>
      <c r="C194" s="27" t="s">
        <v>937</v>
      </c>
      <c r="D194" s="175"/>
      <c r="F194" s="30">
        <v>76.69</v>
      </c>
      <c r="G194" s="120"/>
      <c r="H194" s="120"/>
      <c r="I194" s="43" t="s">
        <v>91</v>
      </c>
      <c r="J194" s="43" t="s">
        <v>87</v>
      </c>
      <c r="K194" s="43"/>
      <c r="L194" s="43"/>
      <c r="N194" s="43" t="s">
        <v>688</v>
      </c>
      <c r="O194" s="140"/>
      <c r="P194" s="31">
        <f t="shared" ref="P194:P257" si="3">R194-Q194</f>
        <v>1668.4900000000198</v>
      </c>
      <c r="Q194" s="31">
        <f>SUBTOTAL(9,$F$2:F194)</f>
        <v>132130.50999999998</v>
      </c>
      <c r="R194" s="31">
        <f>SUBTOTAL(9,$G$2:G194)</f>
        <v>133799</v>
      </c>
    </row>
    <row r="195" spans="1:18" ht="13.5" customHeight="1">
      <c r="A195" s="145" t="s">
        <v>7</v>
      </c>
      <c r="B195" s="62">
        <v>44274</v>
      </c>
      <c r="C195" s="27" t="s">
        <v>1725</v>
      </c>
      <c r="D195" s="175"/>
      <c r="F195" s="30">
        <v>89</v>
      </c>
      <c r="G195" s="120"/>
      <c r="H195" s="120"/>
      <c r="I195" s="43" t="s">
        <v>1726</v>
      </c>
      <c r="J195" s="43" t="s">
        <v>87</v>
      </c>
      <c r="K195" s="43"/>
      <c r="L195" s="43">
        <v>635</v>
      </c>
      <c r="N195" s="43" t="s">
        <v>688</v>
      </c>
      <c r="O195" s="140"/>
      <c r="P195" s="31">
        <f t="shared" si="3"/>
        <v>1579.4900000000198</v>
      </c>
      <c r="Q195" s="31">
        <f>SUBTOTAL(9,$F$2:F195)</f>
        <v>132219.50999999998</v>
      </c>
      <c r="R195" s="31">
        <f>SUBTOTAL(9,$G$2:G195)</f>
        <v>133799</v>
      </c>
    </row>
    <row r="196" spans="1:18" ht="13.5" customHeight="1">
      <c r="A196" s="145" t="s">
        <v>7</v>
      </c>
      <c r="B196" s="62">
        <v>44274</v>
      </c>
      <c r="C196" s="27" t="s">
        <v>1727</v>
      </c>
      <c r="D196" s="175"/>
      <c r="F196" s="30">
        <v>19.95</v>
      </c>
      <c r="G196" s="120"/>
      <c r="H196" s="120"/>
      <c r="I196" s="43" t="s">
        <v>91</v>
      </c>
      <c r="J196" s="43" t="s">
        <v>87</v>
      </c>
      <c r="K196" s="43"/>
      <c r="L196" s="43"/>
      <c r="N196" s="43" t="s">
        <v>688</v>
      </c>
      <c r="O196" s="140"/>
      <c r="P196" s="31">
        <f t="shared" si="3"/>
        <v>1559.5400000000081</v>
      </c>
      <c r="Q196" s="31">
        <f>SUBTOTAL(9,$F$2:F196)</f>
        <v>132239.46</v>
      </c>
      <c r="R196" s="31">
        <f>SUBTOTAL(9,$G$2:G196)</f>
        <v>133799</v>
      </c>
    </row>
    <row r="197" spans="1:18" ht="13.5" customHeight="1">
      <c r="A197" s="145" t="s">
        <v>7</v>
      </c>
      <c r="B197" s="62">
        <v>44275</v>
      </c>
      <c r="C197" s="27" t="s">
        <v>1464</v>
      </c>
      <c r="D197" s="175"/>
      <c r="F197" s="30">
        <v>31.47</v>
      </c>
      <c r="G197" s="120"/>
      <c r="H197" s="120"/>
      <c r="I197" s="43" t="s">
        <v>91</v>
      </c>
      <c r="J197" s="43" t="s">
        <v>87</v>
      </c>
      <c r="K197" s="43"/>
      <c r="L197" s="43"/>
      <c r="N197" s="43" t="s">
        <v>688</v>
      </c>
      <c r="O197" s="140"/>
      <c r="P197" s="31">
        <f t="shared" si="3"/>
        <v>1528.070000000007</v>
      </c>
      <c r="Q197" s="31">
        <f>SUBTOTAL(9,$F$2:F197)</f>
        <v>132270.93</v>
      </c>
      <c r="R197" s="31">
        <f>SUBTOTAL(9,$G$2:G197)</f>
        <v>133799</v>
      </c>
    </row>
    <row r="198" spans="1:18" ht="13.5" customHeight="1">
      <c r="A198" s="145" t="s">
        <v>7</v>
      </c>
      <c r="B198" s="62">
        <v>44291</v>
      </c>
      <c r="C198" s="27" t="s">
        <v>958</v>
      </c>
      <c r="D198" s="175"/>
      <c r="F198" s="30">
        <v>260</v>
      </c>
      <c r="G198" s="120"/>
      <c r="H198" s="120"/>
      <c r="I198" s="43" t="s">
        <v>91</v>
      </c>
      <c r="J198" s="43" t="s">
        <v>87</v>
      </c>
      <c r="K198" s="43"/>
      <c r="L198" s="43"/>
      <c r="N198" s="43" t="s">
        <v>688</v>
      </c>
      <c r="O198" s="140"/>
      <c r="P198" s="31">
        <f t="shared" si="3"/>
        <v>1268.070000000007</v>
      </c>
      <c r="Q198" s="31">
        <f>SUBTOTAL(9,$F$2:F198)</f>
        <v>132530.93</v>
      </c>
      <c r="R198" s="31">
        <f>SUBTOTAL(9,$G$2:G198)</f>
        <v>133799</v>
      </c>
    </row>
    <row r="199" spans="1:18" ht="13.5" customHeight="1">
      <c r="A199" s="145" t="s">
        <v>7</v>
      </c>
      <c r="B199" s="62">
        <v>44293</v>
      </c>
      <c r="C199" s="27" t="s">
        <v>1052</v>
      </c>
      <c r="D199" s="175"/>
      <c r="F199" s="30">
        <v>1404</v>
      </c>
      <c r="G199" s="120"/>
      <c r="H199" s="120"/>
      <c r="I199" s="43" t="s">
        <v>91</v>
      </c>
      <c r="J199" s="43" t="s">
        <v>87</v>
      </c>
      <c r="K199" s="43"/>
      <c r="L199" s="43"/>
      <c r="N199" s="43" t="s">
        <v>688</v>
      </c>
      <c r="O199" s="140"/>
      <c r="P199" s="31">
        <f t="shared" si="3"/>
        <v>-135.92999999999302</v>
      </c>
      <c r="Q199" s="31">
        <f>SUBTOTAL(9,$F$2:F199)</f>
        <v>133934.93</v>
      </c>
      <c r="R199" s="31">
        <f>SUBTOTAL(9,$G$2:G199)</f>
        <v>133799</v>
      </c>
    </row>
    <row r="200" spans="1:18" ht="13.5" customHeight="1">
      <c r="A200" s="145" t="s">
        <v>7</v>
      </c>
      <c r="B200" s="62">
        <v>44298</v>
      </c>
      <c r="C200" s="27" t="s">
        <v>1053</v>
      </c>
      <c r="D200" s="175"/>
      <c r="F200" s="30">
        <v>296.14</v>
      </c>
      <c r="G200" s="120"/>
      <c r="H200" s="120"/>
      <c r="I200" s="43" t="s">
        <v>91</v>
      </c>
      <c r="J200" s="43" t="s">
        <v>87</v>
      </c>
      <c r="K200" s="43"/>
      <c r="L200" s="43"/>
      <c r="N200" s="43" t="s">
        <v>688</v>
      </c>
      <c r="O200" s="140"/>
      <c r="P200" s="31">
        <f t="shared" si="3"/>
        <v>-432.07000000000698</v>
      </c>
      <c r="Q200" s="31">
        <f>SUBTOTAL(9,$F$2:F200)</f>
        <v>134231.07</v>
      </c>
      <c r="R200" s="31">
        <f>SUBTOTAL(9,$G$2:G200)</f>
        <v>133799</v>
      </c>
    </row>
    <row r="201" spans="1:18" ht="13.5" customHeight="1">
      <c r="A201" s="145" t="s">
        <v>7</v>
      </c>
      <c r="B201" s="62">
        <v>44306</v>
      </c>
      <c r="C201" s="27" t="s">
        <v>1728</v>
      </c>
      <c r="D201" s="175"/>
      <c r="F201" s="30">
        <v>166.12</v>
      </c>
      <c r="G201" s="120"/>
      <c r="H201" s="120"/>
      <c r="I201" s="43"/>
      <c r="J201" s="43"/>
      <c r="K201" s="43"/>
      <c r="L201" s="43"/>
      <c r="N201" s="43" t="s">
        <v>688</v>
      </c>
      <c r="O201" s="140"/>
      <c r="P201" s="31">
        <f t="shared" si="3"/>
        <v>-598.19000000000233</v>
      </c>
      <c r="Q201" s="31">
        <f>SUBTOTAL(9,$F$2:F201)</f>
        <v>134397.19</v>
      </c>
      <c r="R201" s="31">
        <f>SUBTOTAL(9,$G$2:G201)</f>
        <v>133799</v>
      </c>
    </row>
    <row r="202" spans="1:18" ht="13.5" customHeight="1">
      <c r="A202" s="145" t="s">
        <v>7</v>
      </c>
      <c r="B202" s="62">
        <v>44322</v>
      </c>
      <c r="C202" s="27" t="s">
        <v>1057</v>
      </c>
      <c r="D202" s="175"/>
      <c r="F202" s="30">
        <v>649.54</v>
      </c>
      <c r="G202" s="120"/>
      <c r="H202" s="120"/>
      <c r="I202" s="43"/>
      <c r="J202" s="43"/>
      <c r="K202" s="43"/>
      <c r="L202" s="43"/>
      <c r="N202" s="43" t="s">
        <v>688</v>
      </c>
      <c r="O202" s="140"/>
      <c r="P202" s="31">
        <f t="shared" si="3"/>
        <v>-1247.7300000000105</v>
      </c>
      <c r="Q202" s="31">
        <f>SUBTOTAL(9,$F$2:F202)</f>
        <v>135046.73000000001</v>
      </c>
      <c r="R202" s="31">
        <f>SUBTOTAL(9,$G$2:G202)</f>
        <v>133799</v>
      </c>
    </row>
    <row r="203" spans="1:18" ht="13.5" customHeight="1">
      <c r="A203" s="145" t="s">
        <v>7</v>
      </c>
      <c r="B203" s="62">
        <v>44322</v>
      </c>
      <c r="C203" s="27" t="s">
        <v>1058</v>
      </c>
      <c r="D203" s="175"/>
      <c r="F203" s="30">
        <v>124.72</v>
      </c>
      <c r="G203" s="120"/>
      <c r="H203" s="120"/>
      <c r="I203" s="43"/>
      <c r="J203" s="43"/>
      <c r="K203" s="43"/>
      <c r="L203" s="43"/>
      <c r="N203" s="43" t="s">
        <v>688</v>
      </c>
      <c r="O203" s="140"/>
      <c r="P203" s="31">
        <f t="shared" si="3"/>
        <v>-1372.4500000000116</v>
      </c>
      <c r="Q203" s="31">
        <f>SUBTOTAL(9,$F$2:F203)</f>
        <v>135171.45000000001</v>
      </c>
      <c r="R203" s="31">
        <f>SUBTOTAL(9,$G$2:G203)</f>
        <v>133799</v>
      </c>
    </row>
    <row r="204" spans="1:18" ht="13.5" customHeight="1">
      <c r="A204" s="145" t="s">
        <v>7</v>
      </c>
      <c r="B204" s="62">
        <v>44325</v>
      </c>
      <c r="C204" s="27" t="s">
        <v>962</v>
      </c>
      <c r="D204" s="175"/>
      <c r="F204" s="30"/>
      <c r="G204" s="120">
        <v>10000</v>
      </c>
      <c r="H204" s="120"/>
      <c r="I204" s="43" t="s">
        <v>91</v>
      </c>
      <c r="J204" s="43" t="s">
        <v>87</v>
      </c>
      <c r="K204" s="43"/>
      <c r="L204" s="43"/>
      <c r="N204" s="43" t="s">
        <v>688</v>
      </c>
      <c r="O204" s="140"/>
      <c r="P204" s="31">
        <f t="shared" si="3"/>
        <v>8627.5499999999884</v>
      </c>
      <c r="Q204" s="31">
        <f>SUBTOTAL(9,$F$2:F204)</f>
        <v>135171.45000000001</v>
      </c>
      <c r="R204" s="31">
        <f>SUBTOTAL(9,$G$2:G204)</f>
        <v>143799</v>
      </c>
    </row>
    <row r="205" spans="1:18" ht="13.5" customHeight="1">
      <c r="A205" s="145" t="s">
        <v>7</v>
      </c>
      <c r="B205" s="62">
        <v>44326</v>
      </c>
      <c r="C205" s="27" t="s">
        <v>1049</v>
      </c>
      <c r="D205" s="175"/>
      <c r="F205" s="30">
        <v>450</v>
      </c>
      <c r="G205" s="120"/>
      <c r="H205" s="120"/>
      <c r="I205" s="43" t="s">
        <v>91</v>
      </c>
      <c r="J205" s="43" t="s">
        <v>87</v>
      </c>
      <c r="K205" s="43" t="s">
        <v>1416</v>
      </c>
      <c r="L205" s="43"/>
      <c r="N205" s="43" t="s">
        <v>688</v>
      </c>
      <c r="O205" s="140"/>
      <c r="P205" s="31">
        <f t="shared" si="3"/>
        <v>8177.5499999999884</v>
      </c>
      <c r="Q205" s="31">
        <f>SUBTOTAL(9,$F$2:F205)</f>
        <v>135621.45000000001</v>
      </c>
      <c r="R205" s="31">
        <f>SUBTOTAL(9,$G$2:G205)</f>
        <v>143799</v>
      </c>
    </row>
    <row r="206" spans="1:18" ht="13.5" customHeight="1">
      <c r="A206" s="145" t="s">
        <v>7</v>
      </c>
      <c r="B206" s="62">
        <v>44327</v>
      </c>
      <c r="C206" s="27" t="s">
        <v>1729</v>
      </c>
      <c r="D206" s="175"/>
      <c r="F206" s="30">
        <v>5200</v>
      </c>
      <c r="G206" s="120"/>
      <c r="H206" s="120"/>
      <c r="I206" s="43" t="s">
        <v>91</v>
      </c>
      <c r="J206" s="43" t="s">
        <v>87</v>
      </c>
      <c r="K206" s="43"/>
      <c r="L206" s="43"/>
      <c r="N206" s="43" t="s">
        <v>688</v>
      </c>
      <c r="O206" s="140"/>
      <c r="P206" s="31">
        <f t="shared" si="3"/>
        <v>2977.5499999999884</v>
      </c>
      <c r="Q206" s="31">
        <f>SUBTOTAL(9,$F$2:F206)</f>
        <v>140821.45000000001</v>
      </c>
      <c r="R206" s="31">
        <f>SUBTOTAL(9,$G$2:G206)</f>
        <v>143799</v>
      </c>
    </row>
    <row r="207" spans="1:18" ht="13.5" customHeight="1">
      <c r="A207" s="145" t="s">
        <v>7</v>
      </c>
      <c r="B207" s="62">
        <v>44328</v>
      </c>
      <c r="C207" s="27" t="s">
        <v>1730</v>
      </c>
      <c r="D207" s="175"/>
      <c r="F207" s="30"/>
      <c r="G207" s="120">
        <v>5200</v>
      </c>
      <c r="H207" s="120"/>
      <c r="I207" s="43" t="s">
        <v>91</v>
      </c>
      <c r="J207" s="43" t="s">
        <v>87</v>
      </c>
      <c r="K207" s="43"/>
      <c r="L207" s="43"/>
      <c r="N207" s="43" t="s">
        <v>688</v>
      </c>
      <c r="O207" s="140"/>
      <c r="P207" s="31">
        <f t="shared" si="3"/>
        <v>8177.5499999999884</v>
      </c>
      <c r="Q207" s="31">
        <f>SUBTOTAL(9,$F$2:F207)</f>
        <v>140821.45000000001</v>
      </c>
      <c r="R207" s="31">
        <f>SUBTOTAL(9,$G$2:G207)</f>
        <v>148999</v>
      </c>
    </row>
    <row r="208" spans="1:18" ht="13.5" customHeight="1">
      <c r="A208" s="145" t="s">
        <v>7</v>
      </c>
      <c r="B208" s="62">
        <v>44329</v>
      </c>
      <c r="C208" s="27" t="s">
        <v>1731</v>
      </c>
      <c r="D208" s="175"/>
      <c r="F208" s="30">
        <v>5200</v>
      </c>
      <c r="G208" s="120"/>
      <c r="H208" s="120"/>
      <c r="I208" s="43" t="s">
        <v>91</v>
      </c>
      <c r="J208" s="43" t="s">
        <v>87</v>
      </c>
      <c r="K208" s="43"/>
      <c r="L208" s="43"/>
      <c r="N208" s="43" t="s">
        <v>688</v>
      </c>
      <c r="O208" s="140"/>
      <c r="P208" s="31">
        <f t="shared" si="3"/>
        <v>2977.5499999999884</v>
      </c>
      <c r="Q208" s="31">
        <f>SUBTOTAL(9,$F$2:F208)</f>
        <v>146021.45000000001</v>
      </c>
      <c r="R208" s="31">
        <f>SUBTOTAL(9,$G$2:G208)</f>
        <v>148999</v>
      </c>
    </row>
    <row r="209" spans="1:18" ht="13.5" customHeight="1">
      <c r="A209" s="145" t="s">
        <v>7</v>
      </c>
      <c r="B209" s="62">
        <v>44336</v>
      </c>
      <c r="C209" s="27" t="s">
        <v>1732</v>
      </c>
      <c r="D209" s="175"/>
      <c r="F209" s="30">
        <v>50.89</v>
      </c>
      <c r="G209" s="120"/>
      <c r="H209" s="120"/>
      <c r="I209" s="43"/>
      <c r="J209" s="43"/>
      <c r="K209" s="43"/>
      <c r="L209" s="43"/>
      <c r="N209" s="43" t="s">
        <v>688</v>
      </c>
      <c r="O209" s="140"/>
      <c r="P209" s="31">
        <f t="shared" si="3"/>
        <v>2926.6599999999744</v>
      </c>
      <c r="Q209" s="31">
        <f>SUBTOTAL(9,$F$2:F209)</f>
        <v>146072.34000000003</v>
      </c>
      <c r="R209" s="31">
        <f>SUBTOTAL(9,$G$2:G209)</f>
        <v>148999</v>
      </c>
    </row>
    <row r="210" spans="1:18" ht="13.5" customHeight="1">
      <c r="A210" s="145" t="s">
        <v>7</v>
      </c>
      <c r="B210" s="62">
        <v>44336</v>
      </c>
      <c r="C210" s="27" t="s">
        <v>1733</v>
      </c>
      <c r="D210" s="175"/>
      <c r="F210" s="30">
        <v>526</v>
      </c>
      <c r="G210" s="120"/>
      <c r="H210" s="120"/>
      <c r="I210" s="43" t="s">
        <v>91</v>
      </c>
      <c r="J210" s="43" t="s">
        <v>87</v>
      </c>
      <c r="K210" s="43" t="s">
        <v>953</v>
      </c>
      <c r="L210" s="43">
        <v>912</v>
      </c>
      <c r="N210" s="43" t="s">
        <v>688</v>
      </c>
      <c r="O210" s="140"/>
      <c r="P210" s="31">
        <f t="shared" si="3"/>
        <v>2400.6599999999744</v>
      </c>
      <c r="Q210" s="31">
        <f>SUBTOTAL(9,$F$2:F210)</f>
        <v>146598.34000000003</v>
      </c>
      <c r="R210" s="31">
        <f>SUBTOTAL(9,$G$2:G210)</f>
        <v>148999</v>
      </c>
    </row>
    <row r="211" spans="1:18" ht="13.5" customHeight="1">
      <c r="A211" s="145" t="s">
        <v>7</v>
      </c>
      <c r="B211" s="62">
        <v>44339</v>
      </c>
      <c r="C211" s="27" t="s">
        <v>166</v>
      </c>
      <c r="D211" s="175"/>
      <c r="F211" s="30">
        <v>51.5</v>
      </c>
      <c r="G211" s="120"/>
      <c r="H211" s="120"/>
      <c r="I211" s="43" t="s">
        <v>89</v>
      </c>
      <c r="J211" s="43" t="s">
        <v>87</v>
      </c>
      <c r="K211" s="43"/>
      <c r="L211" s="43"/>
      <c r="N211" s="43" t="s">
        <v>688</v>
      </c>
      <c r="O211" s="140"/>
      <c r="P211" s="31">
        <f t="shared" si="3"/>
        <v>2349.1599999999744</v>
      </c>
      <c r="Q211" s="31">
        <f>SUBTOTAL(9,$F$2:F211)</f>
        <v>146649.84000000003</v>
      </c>
      <c r="R211" s="31">
        <f>SUBTOTAL(9,$G$2:G211)</f>
        <v>148999</v>
      </c>
    </row>
    <row r="212" spans="1:18" ht="13.5" customHeight="1">
      <c r="A212" s="145" t="s">
        <v>7</v>
      </c>
      <c r="B212" s="62">
        <v>44349</v>
      </c>
      <c r="C212" s="27" t="s">
        <v>1734</v>
      </c>
      <c r="D212" s="175"/>
      <c r="F212" s="30">
        <v>12</v>
      </c>
      <c r="G212" s="120"/>
      <c r="H212" s="120"/>
      <c r="I212" s="43" t="s">
        <v>89</v>
      </c>
      <c r="J212" s="43" t="s">
        <v>87</v>
      </c>
      <c r="K212" s="43" t="s">
        <v>1056</v>
      </c>
      <c r="L212" s="43">
        <v>5543</v>
      </c>
      <c r="N212" s="43" t="s">
        <v>688</v>
      </c>
      <c r="O212" s="140"/>
      <c r="P212" s="31">
        <f t="shared" si="3"/>
        <v>2337.1599999999744</v>
      </c>
      <c r="Q212" s="31">
        <f>SUBTOTAL(9,$F$2:F212)</f>
        <v>146661.84000000003</v>
      </c>
      <c r="R212" s="31">
        <f>SUBTOTAL(9,$G$2:G212)</f>
        <v>148999</v>
      </c>
    </row>
    <row r="213" spans="1:18" ht="13.5" customHeight="1">
      <c r="A213" s="145" t="s">
        <v>7</v>
      </c>
      <c r="B213" s="62">
        <v>44355</v>
      </c>
      <c r="C213" s="27" t="s">
        <v>896</v>
      </c>
      <c r="D213" s="175"/>
      <c r="F213" s="30">
        <v>1208.71</v>
      </c>
      <c r="G213" s="120"/>
      <c r="H213" s="120"/>
      <c r="I213" s="43" t="s">
        <v>91</v>
      </c>
      <c r="J213" s="43" t="s">
        <v>87</v>
      </c>
      <c r="K213" s="43"/>
      <c r="L213" s="43"/>
      <c r="N213" s="43" t="s">
        <v>688</v>
      </c>
      <c r="O213" s="140"/>
      <c r="P213" s="31">
        <f t="shared" si="3"/>
        <v>1128.4499999999825</v>
      </c>
      <c r="Q213" s="31">
        <f>SUBTOTAL(9,$F$2:F213)</f>
        <v>147870.55000000002</v>
      </c>
      <c r="R213" s="31">
        <f>SUBTOTAL(9,$G$2:G213)</f>
        <v>148999</v>
      </c>
    </row>
    <row r="214" spans="1:18" ht="13.5" customHeight="1">
      <c r="A214" s="145" t="s">
        <v>7</v>
      </c>
      <c r="B214" s="62">
        <v>44355</v>
      </c>
      <c r="C214" s="27" t="s">
        <v>897</v>
      </c>
      <c r="D214" s="175"/>
      <c r="F214" s="30">
        <v>235.08</v>
      </c>
      <c r="G214" s="120"/>
      <c r="H214" s="120"/>
      <c r="I214" s="43" t="s">
        <v>91</v>
      </c>
      <c r="J214" s="43" t="s">
        <v>87</v>
      </c>
      <c r="K214" s="43"/>
      <c r="L214" s="43"/>
      <c r="N214" s="43" t="s">
        <v>688</v>
      </c>
      <c r="O214" s="140"/>
      <c r="P214" s="31">
        <f t="shared" si="3"/>
        <v>893.36999999999534</v>
      </c>
      <c r="Q214" s="31">
        <f>SUBTOTAL(9,$F$2:F214)</f>
        <v>148105.63</v>
      </c>
      <c r="R214" s="31">
        <f>SUBTOTAL(9,$G$2:G214)</f>
        <v>148999</v>
      </c>
    </row>
    <row r="215" spans="1:18" ht="13.5" customHeight="1">
      <c r="A215" s="145" t="s">
        <v>7</v>
      </c>
      <c r="B215" s="62">
        <v>44357</v>
      </c>
      <c r="C215" s="27" t="s">
        <v>909</v>
      </c>
      <c r="D215" s="175"/>
      <c r="F215" s="30">
        <v>600</v>
      </c>
      <c r="G215" s="120"/>
      <c r="H215" s="120"/>
      <c r="I215" s="43" t="s">
        <v>91</v>
      </c>
      <c r="J215" s="43" t="s">
        <v>87</v>
      </c>
      <c r="K215" s="43" t="s">
        <v>699</v>
      </c>
      <c r="L215" s="43">
        <v>4057</v>
      </c>
      <c r="N215" s="43" t="s">
        <v>688</v>
      </c>
      <c r="O215" s="140"/>
      <c r="P215" s="31">
        <f t="shared" si="3"/>
        <v>293.36999999999534</v>
      </c>
      <c r="Q215" s="31">
        <f>SUBTOTAL(9,$F$2:F215)</f>
        <v>148705.63</v>
      </c>
      <c r="R215" s="31">
        <f>SUBTOTAL(9,$G$2:G215)</f>
        <v>148999</v>
      </c>
    </row>
    <row r="216" spans="1:18" ht="13.5" customHeight="1">
      <c r="A216" s="145" t="s">
        <v>7</v>
      </c>
      <c r="B216" s="62">
        <v>44362</v>
      </c>
      <c r="C216" s="27" t="s">
        <v>1370</v>
      </c>
      <c r="D216" s="175"/>
      <c r="F216" s="30">
        <v>800</v>
      </c>
      <c r="G216" s="120"/>
      <c r="H216" s="120"/>
      <c r="I216" s="43" t="s">
        <v>89</v>
      </c>
      <c r="J216" s="43" t="s">
        <v>87</v>
      </c>
      <c r="K216" s="43"/>
      <c r="L216" s="43"/>
      <c r="N216" s="43" t="s">
        <v>688</v>
      </c>
      <c r="O216" s="140"/>
      <c r="P216" s="31">
        <f t="shared" si="3"/>
        <v>-506.63000000000466</v>
      </c>
      <c r="Q216" s="31">
        <f>SUBTOTAL(9,$F$2:F216)</f>
        <v>149505.63</v>
      </c>
      <c r="R216" s="31">
        <f>SUBTOTAL(9,$G$2:G216)</f>
        <v>148999</v>
      </c>
    </row>
    <row r="217" spans="1:18" ht="13.5" customHeight="1">
      <c r="A217" s="145" t="s">
        <v>7</v>
      </c>
      <c r="B217" s="62">
        <v>44367</v>
      </c>
      <c r="C217" s="27" t="s">
        <v>898</v>
      </c>
      <c r="D217" s="175"/>
      <c r="F217" s="30">
        <v>95.83</v>
      </c>
      <c r="G217" s="120"/>
      <c r="H217" s="120"/>
      <c r="I217" s="43" t="s">
        <v>91</v>
      </c>
      <c r="J217" s="43" t="s">
        <v>87</v>
      </c>
      <c r="K217" s="43"/>
      <c r="L217" s="43"/>
      <c r="N217" s="43" t="s">
        <v>688</v>
      </c>
      <c r="O217" s="140"/>
      <c r="P217" s="31">
        <f t="shared" si="3"/>
        <v>-602.45999999999185</v>
      </c>
      <c r="Q217" s="31">
        <f>SUBTOTAL(9,$F$2:F217)</f>
        <v>149601.46</v>
      </c>
      <c r="R217" s="31">
        <f>SUBTOTAL(9,$G$2:G217)</f>
        <v>148999</v>
      </c>
    </row>
    <row r="218" spans="1:18" ht="13.5" customHeight="1">
      <c r="A218" s="145" t="s">
        <v>7</v>
      </c>
      <c r="B218" s="62">
        <v>44385</v>
      </c>
      <c r="C218" s="27" t="s">
        <v>1735</v>
      </c>
      <c r="D218" s="175"/>
      <c r="F218" s="30">
        <v>100</v>
      </c>
      <c r="G218" s="120"/>
      <c r="H218" s="120"/>
      <c r="I218" s="43" t="s">
        <v>1736</v>
      </c>
      <c r="J218" s="43" t="s">
        <v>87</v>
      </c>
      <c r="K218" s="43" t="s">
        <v>1737</v>
      </c>
      <c r="L218" s="43">
        <v>661</v>
      </c>
      <c r="N218" s="43" t="s">
        <v>688</v>
      </c>
      <c r="O218" s="140">
        <v>44397</v>
      </c>
      <c r="P218" s="31">
        <f t="shared" si="3"/>
        <v>-702.45999999999185</v>
      </c>
      <c r="Q218" s="31">
        <f>SUBTOTAL(9,$F$2:F218)</f>
        <v>149701.46</v>
      </c>
      <c r="R218" s="31">
        <f>SUBTOTAL(9,$G$2:G218)</f>
        <v>148999</v>
      </c>
    </row>
    <row r="219" spans="1:18" ht="13.5" customHeight="1">
      <c r="A219" s="145" t="s">
        <v>7</v>
      </c>
      <c r="B219" s="62">
        <v>44405</v>
      </c>
      <c r="C219" s="27" t="s">
        <v>1738</v>
      </c>
      <c r="D219" s="175"/>
      <c r="F219" s="30">
        <v>1228</v>
      </c>
      <c r="G219" s="120"/>
      <c r="H219" s="120"/>
      <c r="I219" s="43" t="s">
        <v>91</v>
      </c>
      <c r="J219" s="43" t="s">
        <v>87</v>
      </c>
      <c r="K219" s="43" t="s">
        <v>953</v>
      </c>
      <c r="L219" s="43">
        <v>935</v>
      </c>
      <c r="N219" s="43" t="s">
        <v>688</v>
      </c>
      <c r="O219" s="140"/>
      <c r="P219" s="31">
        <f t="shared" si="3"/>
        <v>-1930.4599999999919</v>
      </c>
      <c r="Q219" s="31">
        <f>SUBTOTAL(9,$F$2:F219)</f>
        <v>150929.46</v>
      </c>
      <c r="R219" s="31">
        <f>SUBTOTAL(9,$G$2:G219)</f>
        <v>148999</v>
      </c>
    </row>
    <row r="220" spans="1:18" ht="13.5" customHeight="1">
      <c r="A220" s="145" t="s">
        <v>7</v>
      </c>
      <c r="B220" s="62">
        <v>44419</v>
      </c>
      <c r="C220" s="27" t="s">
        <v>1739</v>
      </c>
      <c r="D220" s="175" t="s">
        <v>1100</v>
      </c>
      <c r="E220" s="177"/>
      <c r="F220" s="30">
        <v>1390.21</v>
      </c>
      <c r="G220" s="120"/>
      <c r="H220" s="120"/>
      <c r="I220" s="43"/>
      <c r="J220" s="43"/>
      <c r="K220" s="43"/>
      <c r="L220" s="43"/>
      <c r="N220" s="43" t="s">
        <v>688</v>
      </c>
      <c r="O220" s="140"/>
      <c r="P220" s="31">
        <f t="shared" si="3"/>
        <v>-3320.6699999999837</v>
      </c>
      <c r="Q220" s="31">
        <f>SUBTOTAL(9,$F$2:F220)</f>
        <v>152319.66999999998</v>
      </c>
      <c r="R220" s="31">
        <f>SUBTOTAL(9,$G$2:G220)</f>
        <v>148999</v>
      </c>
    </row>
    <row r="221" spans="1:18" ht="13.5" customHeight="1">
      <c r="A221" s="145" t="s">
        <v>7</v>
      </c>
      <c r="B221" s="62">
        <v>44420</v>
      </c>
      <c r="C221" s="27" t="s">
        <v>1740</v>
      </c>
      <c r="D221" s="175" t="s">
        <v>1100</v>
      </c>
      <c r="F221" s="30">
        <v>251.3</v>
      </c>
      <c r="G221" s="120"/>
      <c r="H221" s="120"/>
      <c r="I221" s="43"/>
      <c r="J221" s="43"/>
      <c r="K221" s="43"/>
      <c r="L221" s="43"/>
      <c r="N221" s="43" t="s">
        <v>688</v>
      </c>
      <c r="O221" s="140"/>
      <c r="P221" s="31">
        <f t="shared" si="3"/>
        <v>-3571.9699999999721</v>
      </c>
      <c r="Q221" s="31">
        <f>SUBTOTAL(9,$F$2:F221)</f>
        <v>152570.96999999997</v>
      </c>
      <c r="R221" s="31">
        <f>SUBTOTAL(9,$G$2:G221)</f>
        <v>148999</v>
      </c>
    </row>
    <row r="222" spans="1:18" ht="13.5" customHeight="1">
      <c r="A222" s="145" t="s">
        <v>7</v>
      </c>
      <c r="B222" s="62">
        <v>44423</v>
      </c>
      <c r="C222" s="27" t="s">
        <v>962</v>
      </c>
      <c r="D222" s="175"/>
      <c r="F222" s="30"/>
      <c r="G222" s="120">
        <v>10000</v>
      </c>
      <c r="H222" s="120"/>
      <c r="I222" s="43"/>
      <c r="J222" s="43"/>
      <c r="K222" s="43"/>
      <c r="L222" s="43"/>
      <c r="N222" s="43" t="s">
        <v>688</v>
      </c>
      <c r="O222" s="140"/>
      <c r="P222" s="31">
        <f t="shared" si="3"/>
        <v>6428.0300000000279</v>
      </c>
      <c r="Q222" s="31">
        <f>SUBTOTAL(9,$F$2:F222)</f>
        <v>152570.96999999997</v>
      </c>
      <c r="R222" s="31">
        <f>SUBTOTAL(9,$G$2:G222)</f>
        <v>158999</v>
      </c>
    </row>
    <row r="223" spans="1:18" ht="13.5" customHeight="1">
      <c r="A223" s="145" t="s">
        <v>7</v>
      </c>
      <c r="B223" s="62">
        <v>44428</v>
      </c>
      <c r="C223" s="27" t="s">
        <v>1741</v>
      </c>
      <c r="D223" s="175" t="s">
        <v>1100</v>
      </c>
      <c r="E223" s="177"/>
      <c r="F223" s="30">
        <v>139.49</v>
      </c>
      <c r="G223" s="120"/>
      <c r="H223" s="120"/>
      <c r="I223" s="43"/>
      <c r="J223" s="43"/>
      <c r="K223" s="43"/>
      <c r="L223" s="43"/>
      <c r="N223" s="43" t="s">
        <v>688</v>
      </c>
      <c r="O223" s="140"/>
      <c r="P223" s="31">
        <f t="shared" si="3"/>
        <v>6288.5400000000373</v>
      </c>
      <c r="Q223" s="31">
        <f>SUBTOTAL(9,$F$2:F223)</f>
        <v>152710.45999999996</v>
      </c>
      <c r="R223" s="31">
        <f>SUBTOTAL(9,$G$2:G223)</f>
        <v>158999</v>
      </c>
    </row>
    <row r="224" spans="1:18" ht="13.5" customHeight="1">
      <c r="A224" s="145" t="s">
        <v>7</v>
      </c>
      <c r="B224" s="62">
        <v>44431</v>
      </c>
      <c r="C224" s="153" t="s">
        <v>1742</v>
      </c>
      <c r="D224" s="175"/>
      <c r="F224" s="30">
        <v>5200</v>
      </c>
      <c r="G224" s="120"/>
      <c r="H224" s="120"/>
      <c r="I224" s="43" t="s">
        <v>91</v>
      </c>
      <c r="J224" s="43" t="s">
        <v>87</v>
      </c>
      <c r="K224" s="43" t="s">
        <v>1743</v>
      </c>
      <c r="L224" s="43"/>
      <c r="N224" s="43" t="s">
        <v>688</v>
      </c>
      <c r="O224" s="140"/>
      <c r="P224" s="31">
        <f t="shared" si="3"/>
        <v>1088.5400000000373</v>
      </c>
      <c r="Q224" s="31">
        <f>SUBTOTAL(9,$F$2:F224)</f>
        <v>157910.45999999996</v>
      </c>
      <c r="R224" s="31">
        <f>SUBTOTAL(9,$G$2:G224)</f>
        <v>158999</v>
      </c>
    </row>
    <row r="225" spans="1:18" ht="13.5" customHeight="1">
      <c r="A225" s="145" t="s">
        <v>7</v>
      </c>
      <c r="B225" s="62">
        <v>44449</v>
      </c>
      <c r="C225" s="27" t="s">
        <v>1744</v>
      </c>
      <c r="D225" s="175" t="s">
        <v>1100</v>
      </c>
      <c r="F225" s="30">
        <v>836.14</v>
      </c>
      <c r="G225" s="120"/>
      <c r="H225" s="120"/>
      <c r="I225" s="43"/>
      <c r="J225" s="43"/>
      <c r="K225" s="43"/>
      <c r="L225" s="43"/>
      <c r="N225" s="43" t="s">
        <v>688</v>
      </c>
      <c r="O225" s="140"/>
      <c r="P225" s="31">
        <f t="shared" si="3"/>
        <v>252.40000000002328</v>
      </c>
      <c r="Q225" s="31">
        <f>SUBTOTAL(9,$F$2:F225)</f>
        <v>158746.59999999998</v>
      </c>
      <c r="R225" s="31">
        <f>SUBTOTAL(9,$G$2:G225)</f>
        <v>158999</v>
      </c>
    </row>
    <row r="226" spans="1:18" ht="13.5" customHeight="1">
      <c r="A226" s="145" t="s">
        <v>7</v>
      </c>
      <c r="B226" s="62">
        <v>44452</v>
      </c>
      <c r="C226" s="27" t="s">
        <v>705</v>
      </c>
      <c r="D226" s="175"/>
      <c r="F226" s="30">
        <v>196.5</v>
      </c>
      <c r="G226" s="120"/>
      <c r="H226" s="120"/>
      <c r="I226" s="43" t="s">
        <v>1745</v>
      </c>
      <c r="J226" s="43"/>
      <c r="K226" s="43"/>
      <c r="L226" s="43"/>
      <c r="N226" s="43" t="s">
        <v>688</v>
      </c>
      <c r="O226" s="140"/>
      <c r="P226" s="31">
        <f t="shared" si="3"/>
        <v>55.900000000023283</v>
      </c>
      <c r="Q226" s="31">
        <f>SUBTOTAL(9,$F$2:F226)</f>
        <v>158943.09999999998</v>
      </c>
      <c r="R226" s="31">
        <f>SUBTOTAL(9,$G$2:G226)</f>
        <v>158999</v>
      </c>
    </row>
    <row r="227" spans="1:18" ht="13.5" customHeight="1">
      <c r="A227" s="145" t="s">
        <v>7</v>
      </c>
      <c r="B227" s="62">
        <v>44454</v>
      </c>
      <c r="C227" s="27" t="s">
        <v>1746</v>
      </c>
      <c r="D227" s="175" t="s">
        <v>1100</v>
      </c>
      <c r="F227" s="30">
        <v>166.14</v>
      </c>
      <c r="G227" s="120"/>
      <c r="H227" s="120"/>
      <c r="I227" s="43"/>
      <c r="J227" s="43"/>
      <c r="K227" s="43"/>
      <c r="L227" s="43"/>
      <c r="N227" s="43" t="s">
        <v>688</v>
      </c>
      <c r="O227" s="140"/>
      <c r="P227" s="31">
        <f t="shared" si="3"/>
        <v>-110.23999999999069</v>
      </c>
      <c r="Q227" s="31">
        <f>SUBTOTAL(9,$F$2:F227)</f>
        <v>159109.24</v>
      </c>
      <c r="R227" s="31">
        <f>SUBTOTAL(9,$G$2:G227)</f>
        <v>158999</v>
      </c>
    </row>
    <row r="228" spans="1:18" ht="13.5" customHeight="1">
      <c r="A228" s="145" t="s">
        <v>7</v>
      </c>
      <c r="B228" s="62">
        <v>44456</v>
      </c>
      <c r="C228" s="153" t="s">
        <v>1747</v>
      </c>
      <c r="D228" s="175"/>
      <c r="F228" s="30">
        <v>400</v>
      </c>
      <c r="G228" s="120"/>
      <c r="H228" s="120"/>
      <c r="I228" s="43"/>
      <c r="J228" s="43"/>
      <c r="K228" s="43" t="s">
        <v>1416</v>
      </c>
      <c r="L228" s="43"/>
      <c r="N228" s="43" t="s">
        <v>688</v>
      </c>
      <c r="O228" s="140"/>
      <c r="P228" s="31">
        <f t="shared" si="3"/>
        <v>-510.23999999999069</v>
      </c>
      <c r="Q228" s="31">
        <f>SUBTOTAL(9,$F$2:F228)</f>
        <v>159509.24</v>
      </c>
      <c r="R228" s="31">
        <f>SUBTOTAL(9,$G$2:G228)</f>
        <v>158999</v>
      </c>
    </row>
    <row r="229" spans="1:18" ht="13.5" customHeight="1">
      <c r="A229" s="145" t="s">
        <v>7</v>
      </c>
      <c r="B229" s="62">
        <v>44456</v>
      </c>
      <c r="C229" s="27" t="s">
        <v>1748</v>
      </c>
      <c r="D229" s="175"/>
      <c r="F229" s="30">
        <v>444</v>
      </c>
      <c r="G229" s="120"/>
      <c r="H229" s="120"/>
      <c r="I229" s="43"/>
      <c r="J229" s="43"/>
      <c r="K229" s="43" t="s">
        <v>953</v>
      </c>
      <c r="L229" s="43">
        <v>970</v>
      </c>
      <c r="N229" s="43" t="s">
        <v>688</v>
      </c>
      <c r="O229" s="140"/>
      <c r="P229" s="31">
        <f t="shared" si="3"/>
        <v>-954.23999999999069</v>
      </c>
      <c r="Q229" s="31">
        <f>SUBTOTAL(9,$F$2:F229)</f>
        <v>159953.24</v>
      </c>
      <c r="R229" s="31">
        <f>SUBTOTAL(9,$G$2:G229)</f>
        <v>158999</v>
      </c>
    </row>
    <row r="230" spans="1:18" ht="13.5" customHeight="1">
      <c r="A230" s="145" t="s">
        <v>7</v>
      </c>
      <c r="B230" s="62">
        <v>44459</v>
      </c>
      <c r="C230" s="27" t="s">
        <v>1749</v>
      </c>
      <c r="D230" s="175" t="s">
        <v>1100</v>
      </c>
      <c r="F230" s="30">
        <v>93.82</v>
      </c>
      <c r="G230" s="120"/>
      <c r="H230" s="120"/>
      <c r="I230" s="43"/>
      <c r="J230" s="43"/>
      <c r="K230" s="43"/>
      <c r="L230" s="43"/>
      <c r="N230" s="43" t="s">
        <v>688</v>
      </c>
      <c r="O230" s="140"/>
      <c r="P230" s="31">
        <f t="shared" si="3"/>
        <v>-1048.0599999999977</v>
      </c>
      <c r="Q230" s="31">
        <f>SUBTOTAL(9,$F$2:F230)</f>
        <v>160047.06</v>
      </c>
      <c r="R230" s="31">
        <f>SUBTOTAL(9,$G$2:G230)</f>
        <v>158999</v>
      </c>
    </row>
    <row r="231" spans="1:18" ht="13.5" customHeight="1">
      <c r="A231" s="145" t="s">
        <v>7</v>
      </c>
      <c r="B231" s="62">
        <v>44480</v>
      </c>
      <c r="C231" s="27" t="s">
        <v>1750</v>
      </c>
      <c r="D231" s="175" t="s">
        <v>1100</v>
      </c>
      <c r="F231" s="30">
        <v>743.22</v>
      </c>
      <c r="G231" s="120"/>
      <c r="H231" s="120"/>
      <c r="I231" s="43" t="s">
        <v>91</v>
      </c>
      <c r="J231" s="43" t="s">
        <v>87</v>
      </c>
      <c r="K231" s="43"/>
      <c r="L231" s="43"/>
      <c r="N231" s="43" t="s">
        <v>688</v>
      </c>
      <c r="O231" s="140"/>
      <c r="P231" s="31">
        <f t="shared" si="3"/>
        <v>-1791.2799999999988</v>
      </c>
      <c r="Q231" s="31">
        <f>SUBTOTAL(9,$F$2:F231)</f>
        <v>160790.28</v>
      </c>
      <c r="R231" s="31">
        <f>SUBTOTAL(9,$G$2:G231)</f>
        <v>158999</v>
      </c>
    </row>
    <row r="232" spans="1:18" ht="13.5" customHeight="1">
      <c r="A232" s="145" t="s">
        <v>7</v>
      </c>
      <c r="B232" s="62">
        <v>44482</v>
      </c>
      <c r="C232" s="27" t="s">
        <v>1751</v>
      </c>
      <c r="D232" s="175" t="s">
        <v>1100</v>
      </c>
      <c r="F232" s="30">
        <v>144.28</v>
      </c>
      <c r="G232" s="120"/>
      <c r="H232" s="120"/>
      <c r="I232" s="43" t="s">
        <v>91</v>
      </c>
      <c r="J232" s="43" t="s">
        <v>87</v>
      </c>
      <c r="K232" s="43"/>
      <c r="L232" s="43"/>
      <c r="N232" s="43" t="s">
        <v>688</v>
      </c>
      <c r="O232" s="140"/>
      <c r="P232" s="31">
        <f t="shared" si="3"/>
        <v>-1935.5599999999977</v>
      </c>
      <c r="Q232" s="31">
        <f>SUBTOTAL(9,$F$2:F232)</f>
        <v>160934.56</v>
      </c>
      <c r="R232" s="31">
        <f>SUBTOTAL(9,$G$2:G232)</f>
        <v>158999</v>
      </c>
    </row>
    <row r="233" spans="1:18" ht="13.5" customHeight="1">
      <c r="A233" s="145" t="s">
        <v>7</v>
      </c>
      <c r="B233" s="62">
        <v>44488</v>
      </c>
      <c r="C233" s="27" t="s">
        <v>1750</v>
      </c>
      <c r="D233" s="175" t="s">
        <v>1752</v>
      </c>
      <c r="F233" s="30">
        <v>363</v>
      </c>
      <c r="G233" s="120"/>
      <c r="H233" s="120"/>
      <c r="I233" s="43" t="s">
        <v>91</v>
      </c>
      <c r="J233" s="43" t="s">
        <v>87</v>
      </c>
      <c r="K233" s="43" t="s">
        <v>1753</v>
      </c>
      <c r="L233" s="43">
        <v>1323</v>
      </c>
      <c r="N233" s="43" t="s">
        <v>688</v>
      </c>
      <c r="O233" s="140"/>
      <c r="P233" s="31">
        <f t="shared" si="3"/>
        <v>-2298.5599999999977</v>
      </c>
      <c r="Q233" s="31">
        <f>SUBTOTAL(9,$F$2:F233)</f>
        <v>161297.56</v>
      </c>
      <c r="R233" s="31">
        <f>SUBTOTAL(9,$G$2:G233)</f>
        <v>158999</v>
      </c>
    </row>
    <row r="234" spans="1:18" ht="13.5" customHeight="1">
      <c r="A234" s="145" t="s">
        <v>7</v>
      </c>
      <c r="B234" s="62">
        <v>44489</v>
      </c>
      <c r="C234" s="27" t="s">
        <v>391</v>
      </c>
      <c r="D234" s="175" t="s">
        <v>1100</v>
      </c>
      <c r="F234" s="30">
        <v>62.16</v>
      </c>
      <c r="G234" s="120"/>
      <c r="H234" s="120"/>
      <c r="I234" s="43"/>
      <c r="J234" s="43"/>
      <c r="K234" s="43"/>
      <c r="L234" s="43"/>
      <c r="N234" s="43" t="s">
        <v>688</v>
      </c>
      <c r="O234" s="140"/>
      <c r="P234" s="31">
        <f t="shared" si="3"/>
        <v>-2360.7200000000012</v>
      </c>
      <c r="Q234" s="31">
        <f>SUBTOTAL(9,$F$2:F234)</f>
        <v>161359.72</v>
      </c>
      <c r="R234" s="31">
        <f>SUBTOTAL(9,$G$2:G234)</f>
        <v>158999</v>
      </c>
    </row>
    <row r="235" spans="1:18" ht="13.5" customHeight="1">
      <c r="A235" s="145" t="s">
        <v>7</v>
      </c>
      <c r="B235" s="62">
        <v>44503</v>
      </c>
      <c r="C235" s="27" t="s">
        <v>1754</v>
      </c>
      <c r="D235" s="178"/>
      <c r="E235" s="27"/>
      <c r="F235" s="30">
        <v>41.4</v>
      </c>
      <c r="G235" s="120"/>
      <c r="H235" s="120"/>
      <c r="I235" s="43" t="s">
        <v>89</v>
      </c>
      <c r="J235" s="43" t="s">
        <v>87</v>
      </c>
      <c r="K235" s="43" t="s">
        <v>1755</v>
      </c>
      <c r="L235" s="43">
        <v>341185392</v>
      </c>
      <c r="M235" s="27"/>
      <c r="N235" s="43" t="s">
        <v>688</v>
      </c>
      <c r="O235" s="140"/>
      <c r="P235" s="31">
        <f t="shared" si="3"/>
        <v>-2402.1199999999953</v>
      </c>
      <c r="Q235" s="31">
        <f>SUBTOTAL(9,$F$2:F235)</f>
        <v>161401.12</v>
      </c>
      <c r="R235" s="31">
        <f>SUBTOTAL(9,$G$2:G235)</f>
        <v>158999</v>
      </c>
    </row>
    <row r="236" spans="1:18" ht="13.5" customHeight="1">
      <c r="A236" s="145" t="s">
        <v>7</v>
      </c>
      <c r="B236" s="62">
        <v>44509</v>
      </c>
      <c r="C236" s="179" t="s">
        <v>1091</v>
      </c>
      <c r="D236" s="175"/>
      <c r="E236" s="27"/>
      <c r="F236" s="30">
        <v>33</v>
      </c>
      <c r="G236" s="120"/>
      <c r="H236" s="120"/>
      <c r="I236" s="43" t="s">
        <v>89</v>
      </c>
      <c r="J236" s="43"/>
      <c r="K236" s="43" t="s">
        <v>919</v>
      </c>
      <c r="L236" s="43">
        <v>13283</v>
      </c>
      <c r="M236" s="27"/>
      <c r="N236" s="43" t="s">
        <v>688</v>
      </c>
      <c r="O236" s="140"/>
      <c r="P236" s="31">
        <f t="shared" si="3"/>
        <v>-2435.1199999999953</v>
      </c>
      <c r="Q236" s="31">
        <f>SUBTOTAL(9,$F$2:F236)</f>
        <v>161434.12</v>
      </c>
      <c r="R236" s="31">
        <f>SUBTOTAL(9,$G$2:G236)</f>
        <v>158999</v>
      </c>
    </row>
    <row r="237" spans="1:18" ht="13.5" customHeight="1">
      <c r="A237" s="145" t="s">
        <v>7</v>
      </c>
      <c r="B237" s="62">
        <v>44509</v>
      </c>
      <c r="C237" s="52" t="s">
        <v>1091</v>
      </c>
      <c r="D237" s="175"/>
      <c r="E237" s="27"/>
      <c r="F237" s="30">
        <v>19.8</v>
      </c>
      <c r="G237" s="120"/>
      <c r="H237" s="120"/>
      <c r="I237" s="43" t="s">
        <v>89</v>
      </c>
      <c r="J237" s="43"/>
      <c r="K237" s="43" t="s">
        <v>1756</v>
      </c>
      <c r="L237" s="43">
        <v>14383</v>
      </c>
      <c r="M237" s="27"/>
      <c r="N237" s="43" t="s">
        <v>688</v>
      </c>
      <c r="O237" s="140"/>
      <c r="P237" s="31">
        <f t="shared" si="3"/>
        <v>-2454.9199999999837</v>
      </c>
      <c r="Q237" s="31">
        <f>SUBTOTAL(9,$F$2:F237)</f>
        <v>161453.91999999998</v>
      </c>
      <c r="R237" s="31">
        <f>SUBTOTAL(9,$G$2:G237)</f>
        <v>158999</v>
      </c>
    </row>
    <row r="238" spans="1:18" ht="13.5" customHeight="1">
      <c r="A238" s="145" t="s">
        <v>7</v>
      </c>
      <c r="B238" s="62">
        <v>44514</v>
      </c>
      <c r="C238" s="180" t="s">
        <v>1757</v>
      </c>
      <c r="D238" s="175"/>
      <c r="E238" s="27"/>
      <c r="F238" s="30">
        <v>343.8</v>
      </c>
      <c r="G238" s="120"/>
      <c r="H238" s="120"/>
      <c r="I238" s="43" t="s">
        <v>89</v>
      </c>
      <c r="J238" s="43" t="s">
        <v>87</v>
      </c>
      <c r="K238" s="43" t="s">
        <v>1758</v>
      </c>
      <c r="L238" s="43">
        <v>826462</v>
      </c>
      <c r="M238" s="27"/>
      <c r="N238" s="43" t="s">
        <v>688</v>
      </c>
      <c r="O238" s="140"/>
      <c r="P238" s="31">
        <f t="shared" si="3"/>
        <v>-2798.7199999999721</v>
      </c>
      <c r="Q238" s="31">
        <f>SUBTOTAL(9,$F$2:F238)</f>
        <v>161797.71999999997</v>
      </c>
      <c r="R238" s="31">
        <f>SUBTOTAL(9,$G$2:G238)</f>
        <v>158999</v>
      </c>
    </row>
    <row r="239" spans="1:18" ht="13.5" customHeight="1">
      <c r="A239" s="145" t="s">
        <v>7</v>
      </c>
      <c r="B239" s="62">
        <v>44517</v>
      </c>
      <c r="C239" s="180" t="s">
        <v>1759</v>
      </c>
      <c r="D239" s="175"/>
      <c r="E239" s="27"/>
      <c r="F239" s="30">
        <v>76</v>
      </c>
      <c r="G239" s="120"/>
      <c r="H239" s="120"/>
      <c r="I239" s="43" t="s">
        <v>89</v>
      </c>
      <c r="J239" s="43" t="s">
        <v>87</v>
      </c>
      <c r="K239" s="43" t="s">
        <v>919</v>
      </c>
      <c r="L239" s="43">
        <v>13589</v>
      </c>
      <c r="M239" s="27"/>
      <c r="N239" s="43" t="s">
        <v>688</v>
      </c>
      <c r="O239" s="140">
        <v>44536</v>
      </c>
      <c r="P239" s="31">
        <f t="shared" si="3"/>
        <v>-2874.7199999999721</v>
      </c>
      <c r="Q239" s="31">
        <f>SUBTOTAL(9,$F$2:F239)</f>
        <v>161873.71999999997</v>
      </c>
      <c r="R239" s="31">
        <f>SUBTOTAL(9,$G$2:G239)</f>
        <v>158999</v>
      </c>
    </row>
    <row r="240" spans="1:18" ht="13.5" customHeight="1">
      <c r="A240" s="145" t="s">
        <v>7</v>
      </c>
      <c r="B240" s="62">
        <v>44540</v>
      </c>
      <c r="C240" s="153" t="s">
        <v>1762</v>
      </c>
      <c r="D240" s="175"/>
      <c r="E240" s="27"/>
      <c r="F240" s="30">
        <v>877</v>
      </c>
      <c r="G240" s="120"/>
      <c r="H240" s="120"/>
      <c r="I240" s="43" t="s">
        <v>91</v>
      </c>
      <c r="J240" s="43"/>
      <c r="K240" s="43" t="s">
        <v>1064</v>
      </c>
      <c r="L240" s="43">
        <v>1026</v>
      </c>
      <c r="M240" s="27"/>
      <c r="N240" s="43" t="s">
        <v>688</v>
      </c>
      <c r="O240" s="140"/>
      <c r="P240" s="31">
        <f t="shared" si="3"/>
        <v>-3751.7199999999721</v>
      </c>
      <c r="Q240" s="31">
        <f>SUBTOTAL(9,$F$2:F240)</f>
        <v>162750.71999999997</v>
      </c>
      <c r="R240" s="31">
        <f>SUBTOTAL(9,$G$2:G240)</f>
        <v>158999</v>
      </c>
    </row>
    <row r="241" spans="1:18" ht="13.5" customHeight="1">
      <c r="A241" s="145" t="s">
        <v>7</v>
      </c>
      <c r="B241" s="62">
        <v>44546</v>
      </c>
      <c r="C241" s="153" t="s">
        <v>1760</v>
      </c>
      <c r="D241" s="159"/>
      <c r="F241" s="30">
        <v>60</v>
      </c>
      <c r="G241" s="14"/>
      <c r="H241" s="14"/>
      <c r="I241" s="43" t="s">
        <v>89</v>
      </c>
      <c r="J241" s="43" t="s">
        <v>87</v>
      </c>
      <c r="K241" s="43" t="s">
        <v>1761</v>
      </c>
      <c r="L241" s="43">
        <v>1025688</v>
      </c>
      <c r="N241" s="43" t="s">
        <v>688</v>
      </c>
      <c r="O241" s="140"/>
      <c r="P241" s="31">
        <f t="shared" si="3"/>
        <v>-3811.7199999999721</v>
      </c>
      <c r="Q241" s="31">
        <f>SUBTOTAL(9,$F$2:F241)</f>
        <v>162810.71999999997</v>
      </c>
      <c r="R241" s="31">
        <f>SUBTOTAL(9,$G$2:G241)</f>
        <v>158999</v>
      </c>
    </row>
    <row r="242" spans="1:18" ht="13.5" customHeight="1">
      <c r="A242" s="145" t="s">
        <v>7</v>
      </c>
      <c r="B242" s="62">
        <v>44552</v>
      </c>
      <c r="C242" s="27" t="s">
        <v>962</v>
      </c>
      <c r="D242" s="175"/>
      <c r="E242" s="27"/>
      <c r="F242" s="30"/>
      <c r="G242" s="120">
        <v>10000</v>
      </c>
      <c r="H242" s="120"/>
      <c r="I242" s="43"/>
      <c r="J242" s="43"/>
      <c r="K242" s="43"/>
      <c r="L242" s="43"/>
      <c r="M242" s="27"/>
      <c r="N242" s="43" t="s">
        <v>688</v>
      </c>
      <c r="O242" s="140"/>
      <c r="P242" s="31">
        <f t="shared" si="3"/>
        <v>6188.2800000000279</v>
      </c>
      <c r="Q242" s="31">
        <f>SUBTOTAL(9,$F$2:F242)</f>
        <v>162810.71999999997</v>
      </c>
      <c r="R242" s="31">
        <f>SUBTOTAL(9,$G$2:G242)</f>
        <v>168999</v>
      </c>
    </row>
    <row r="243" spans="1:18" ht="13.5" customHeight="1">
      <c r="A243" s="145" t="s">
        <v>7</v>
      </c>
      <c r="B243" s="62">
        <v>44578</v>
      </c>
      <c r="C243" s="52" t="s">
        <v>1765</v>
      </c>
      <c r="D243" s="175"/>
      <c r="E243" s="27"/>
      <c r="F243" s="30">
        <v>9</v>
      </c>
      <c r="G243" s="120"/>
      <c r="H243" s="120"/>
      <c r="I243" s="43" t="s">
        <v>89</v>
      </c>
      <c r="J243" s="43"/>
      <c r="K243" s="43" t="s">
        <v>919</v>
      </c>
      <c r="L243" s="43">
        <v>807</v>
      </c>
      <c r="M243" s="27"/>
      <c r="N243" s="43" t="s">
        <v>688</v>
      </c>
      <c r="O243" s="140"/>
      <c r="P243" s="31">
        <f t="shared" si="3"/>
        <v>6179.2800000000279</v>
      </c>
      <c r="Q243" s="31">
        <f>SUBTOTAL(9,$F$2:F243)</f>
        <v>162819.71999999997</v>
      </c>
      <c r="R243" s="31">
        <f>SUBTOTAL(9,$G$2:G243)</f>
        <v>168999</v>
      </c>
    </row>
    <row r="244" spans="1:18" ht="13.5" customHeight="1">
      <c r="A244" s="145" t="s">
        <v>7</v>
      </c>
      <c r="B244" s="62">
        <v>44584</v>
      </c>
      <c r="C244" s="52" t="s">
        <v>1763</v>
      </c>
      <c r="D244" s="175"/>
      <c r="E244" s="27"/>
      <c r="F244" s="30">
        <v>53.4</v>
      </c>
      <c r="G244" s="120"/>
      <c r="H244" s="120"/>
      <c r="I244" s="43" t="s">
        <v>89</v>
      </c>
      <c r="J244" s="43"/>
      <c r="K244" s="43" t="s">
        <v>1764</v>
      </c>
      <c r="L244" s="43">
        <v>1090997</v>
      </c>
      <c r="M244" s="27"/>
      <c r="N244" s="43" t="s">
        <v>688</v>
      </c>
      <c r="O244" s="140"/>
      <c r="P244" s="31">
        <f t="shared" si="3"/>
        <v>6125.8800000000338</v>
      </c>
      <c r="Q244" s="31">
        <f>SUBTOTAL(9,$F$2:F244)</f>
        <v>162873.11999999997</v>
      </c>
      <c r="R244" s="31">
        <f>SUBTOTAL(9,$G$2:G244)</f>
        <v>168999</v>
      </c>
    </row>
    <row r="245" spans="1:18" ht="13.5" customHeight="1">
      <c r="A245" s="145" t="s">
        <v>7</v>
      </c>
      <c r="B245" s="62">
        <v>44584</v>
      </c>
      <c r="C245" s="52" t="s">
        <v>1766</v>
      </c>
      <c r="D245" s="175"/>
      <c r="E245" s="27"/>
      <c r="F245" s="30">
        <v>300</v>
      </c>
      <c r="G245" s="120"/>
      <c r="H245" s="120"/>
      <c r="I245" s="43"/>
      <c r="J245" s="43"/>
      <c r="K245" s="43"/>
      <c r="L245" s="43"/>
      <c r="M245" s="27"/>
      <c r="N245" s="43" t="s">
        <v>688</v>
      </c>
      <c r="O245" s="140"/>
      <c r="P245" s="31">
        <f t="shared" si="3"/>
        <v>5825.8800000000338</v>
      </c>
      <c r="Q245" s="31">
        <f>SUBTOTAL(9,$F$2:F245)</f>
        <v>163173.11999999997</v>
      </c>
      <c r="R245" s="31">
        <f>SUBTOTAL(9,$G$2:G245)</f>
        <v>168999</v>
      </c>
    </row>
    <row r="246" spans="1:18" ht="13.5" customHeight="1">
      <c r="A246" s="145" t="s">
        <v>7</v>
      </c>
      <c r="B246" s="62">
        <v>44586</v>
      </c>
      <c r="C246" s="52" t="s">
        <v>1769</v>
      </c>
      <c r="D246" s="175"/>
      <c r="E246" s="27"/>
      <c r="F246" s="30">
        <v>18</v>
      </c>
      <c r="G246" s="120"/>
      <c r="H246" s="120"/>
      <c r="I246" s="43" t="s">
        <v>89</v>
      </c>
      <c r="J246" s="43"/>
      <c r="K246" s="43" t="s">
        <v>1770</v>
      </c>
      <c r="L246" s="43">
        <v>1146</v>
      </c>
      <c r="M246" s="27"/>
      <c r="N246" s="43" t="s">
        <v>688</v>
      </c>
      <c r="O246" s="140"/>
      <c r="P246" s="31">
        <f t="shared" si="3"/>
        <v>5807.8800000000338</v>
      </c>
      <c r="Q246" s="31">
        <f>SUBTOTAL(9,$F$2:F246)</f>
        <v>163191.11999999997</v>
      </c>
      <c r="R246" s="31">
        <f>SUBTOTAL(9,$G$2:G246)</f>
        <v>168999</v>
      </c>
    </row>
    <row r="247" spans="1:18" ht="13.5" customHeight="1">
      <c r="A247" s="145" t="s">
        <v>7</v>
      </c>
      <c r="B247" s="62">
        <v>44587</v>
      </c>
      <c r="C247" s="52" t="s">
        <v>1767</v>
      </c>
      <c r="D247" s="175"/>
      <c r="E247" s="27"/>
      <c r="F247" s="30">
        <v>239</v>
      </c>
      <c r="G247" s="120"/>
      <c r="H247" s="120"/>
      <c r="I247" s="43" t="s">
        <v>89</v>
      </c>
      <c r="J247" s="43"/>
      <c r="K247" s="43" t="s">
        <v>1768</v>
      </c>
      <c r="L247" s="43">
        <v>14856</v>
      </c>
      <c r="M247" s="27"/>
      <c r="N247" s="43" t="s">
        <v>688</v>
      </c>
      <c r="O247" s="140"/>
      <c r="P247" s="31">
        <f t="shared" si="3"/>
        <v>5568.8800000000338</v>
      </c>
      <c r="Q247" s="31">
        <f>SUBTOTAL(9,$F$2:F247)</f>
        <v>163430.11999999997</v>
      </c>
      <c r="R247" s="31">
        <f>SUBTOTAL(9,$G$2:G247)</f>
        <v>168999</v>
      </c>
    </row>
    <row r="248" spans="1:18" ht="13.5" customHeight="1">
      <c r="A248" s="145" t="s">
        <v>7</v>
      </c>
      <c r="B248" s="62">
        <v>44594</v>
      </c>
      <c r="C248" s="48" t="s">
        <v>1108</v>
      </c>
      <c r="D248" s="175"/>
      <c r="E248" s="27"/>
      <c r="F248" s="30">
        <v>562</v>
      </c>
      <c r="G248" s="120"/>
      <c r="H248" s="120"/>
      <c r="I248" s="43"/>
      <c r="J248" s="43"/>
      <c r="K248" s="43" t="s">
        <v>1753</v>
      </c>
      <c r="L248" s="43">
        <v>1810</v>
      </c>
      <c r="M248" s="27"/>
      <c r="N248" s="43" t="s">
        <v>688</v>
      </c>
      <c r="O248" s="140"/>
      <c r="P248" s="31">
        <f t="shared" si="3"/>
        <v>5006.8800000000338</v>
      </c>
      <c r="Q248" s="31">
        <f>SUBTOTAL(9,$F$2:F248)</f>
        <v>163992.11999999997</v>
      </c>
      <c r="R248" s="31">
        <f>SUBTOTAL(9,$G$2:G248)</f>
        <v>168999</v>
      </c>
    </row>
    <row r="249" spans="1:18" ht="13.5" customHeight="1">
      <c r="A249" s="145" t="s">
        <v>7</v>
      </c>
      <c r="B249" s="62">
        <v>44620</v>
      </c>
      <c r="C249" s="52" t="s">
        <v>1771</v>
      </c>
      <c r="D249" s="175"/>
      <c r="E249" s="27"/>
      <c r="F249" s="30">
        <v>4400</v>
      </c>
      <c r="G249" s="120"/>
      <c r="H249" s="120"/>
      <c r="I249" s="43"/>
      <c r="J249" s="43"/>
      <c r="K249" s="43"/>
      <c r="L249" s="43"/>
      <c r="M249" s="27"/>
      <c r="N249" s="43" t="s">
        <v>688</v>
      </c>
      <c r="O249" s="140"/>
      <c r="P249" s="31">
        <f t="shared" si="3"/>
        <v>606.88000000003376</v>
      </c>
      <c r="Q249" s="31">
        <f>SUBTOTAL(9,$F$2:F249)</f>
        <v>168392.11999999997</v>
      </c>
      <c r="R249" s="31">
        <f>SUBTOTAL(9,$G$2:G249)</f>
        <v>168999</v>
      </c>
    </row>
    <row r="250" spans="1:18" ht="13.5" customHeight="1">
      <c r="A250" s="145" t="s">
        <v>7</v>
      </c>
      <c r="B250" s="62">
        <v>44628</v>
      </c>
      <c r="C250" s="52" t="s">
        <v>705</v>
      </c>
      <c r="D250" s="175"/>
      <c r="E250" s="27"/>
      <c r="F250" s="30">
        <v>91.4</v>
      </c>
      <c r="G250" s="120"/>
      <c r="H250" s="120"/>
      <c r="I250" s="43"/>
      <c r="J250" s="43"/>
      <c r="K250" s="43" t="s">
        <v>1066</v>
      </c>
      <c r="L250" s="43">
        <v>22301214831</v>
      </c>
      <c r="M250" s="27"/>
      <c r="N250" s="43" t="s">
        <v>688</v>
      </c>
      <c r="O250" s="140"/>
      <c r="P250" s="31">
        <f t="shared" si="3"/>
        <v>515.48000000003958</v>
      </c>
      <c r="Q250" s="31">
        <f>SUBTOTAL(9,$F$2:F250)</f>
        <v>168483.51999999996</v>
      </c>
      <c r="R250" s="31">
        <f>SUBTOTAL(9,$G$2:G250)</f>
        <v>168999</v>
      </c>
    </row>
    <row r="251" spans="1:18" ht="13.5" customHeight="1">
      <c r="A251" s="145" t="s">
        <v>7</v>
      </c>
      <c r="B251" s="62">
        <v>44636</v>
      </c>
      <c r="C251" s="52" t="s">
        <v>1772</v>
      </c>
      <c r="D251" s="175"/>
      <c r="E251" s="27"/>
      <c r="F251" s="32"/>
      <c r="G251" s="120">
        <v>4400</v>
      </c>
      <c r="H251" s="120"/>
      <c r="I251" s="43"/>
      <c r="J251" s="43"/>
      <c r="K251" s="43"/>
      <c r="L251" s="43"/>
      <c r="M251" s="27"/>
      <c r="N251" s="43" t="s">
        <v>688</v>
      </c>
      <c r="O251" s="140"/>
      <c r="P251" s="31">
        <f t="shared" si="3"/>
        <v>4915.4800000000396</v>
      </c>
      <c r="Q251" s="31">
        <f>SUBTOTAL(9,$F$2:F251)</f>
        <v>168483.51999999996</v>
      </c>
      <c r="R251" s="31">
        <f>SUBTOTAL(9,$G$2:G251)</f>
        <v>173399</v>
      </c>
    </row>
    <row r="252" spans="1:18" ht="13.5" customHeight="1">
      <c r="A252" s="145" t="s">
        <v>7</v>
      </c>
      <c r="B252" s="62">
        <v>44654</v>
      </c>
      <c r="C252" s="52" t="s">
        <v>1111</v>
      </c>
      <c r="D252" s="175"/>
      <c r="E252" s="29"/>
      <c r="F252" s="30">
        <v>562</v>
      </c>
      <c r="G252" s="120"/>
      <c r="H252" s="120"/>
      <c r="I252" s="42" t="s">
        <v>91</v>
      </c>
      <c r="J252" s="128"/>
      <c r="K252" s="43" t="s">
        <v>1074</v>
      </c>
      <c r="L252" s="43">
        <v>2063</v>
      </c>
      <c r="M252" s="29"/>
      <c r="N252" s="43" t="s">
        <v>688</v>
      </c>
      <c r="O252" s="140"/>
      <c r="P252" s="31">
        <f t="shared" si="3"/>
        <v>4353.4800000000396</v>
      </c>
      <c r="Q252" s="31">
        <f>SUBTOTAL(9,$F$2:F252)</f>
        <v>169045.51999999996</v>
      </c>
      <c r="R252" s="31">
        <f>SUBTOTAL(9,$G$2:G252)</f>
        <v>173399</v>
      </c>
    </row>
    <row r="253" spans="1:18" ht="13.5" customHeight="1">
      <c r="A253" s="145" t="s">
        <v>7</v>
      </c>
      <c r="B253" s="62">
        <v>44661</v>
      </c>
      <c r="C253" s="52" t="s">
        <v>1111</v>
      </c>
      <c r="D253" s="175" t="s">
        <v>1100</v>
      </c>
      <c r="E253" s="27"/>
      <c r="F253" s="30">
        <v>271</v>
      </c>
      <c r="G253" s="120"/>
      <c r="H253" s="120"/>
      <c r="I253" s="43"/>
      <c r="J253" s="43"/>
      <c r="K253" s="43"/>
      <c r="L253" s="43"/>
      <c r="M253" s="27"/>
      <c r="N253" s="43" t="s">
        <v>688</v>
      </c>
      <c r="O253" s="140"/>
      <c r="P253" s="31">
        <f t="shared" si="3"/>
        <v>4082.4800000000396</v>
      </c>
      <c r="Q253" s="31">
        <f>SUBTOTAL(9,$F$2:F253)</f>
        <v>169316.51999999996</v>
      </c>
      <c r="R253" s="31">
        <f>SUBTOTAL(9,$G$2:G253)</f>
        <v>173399</v>
      </c>
    </row>
    <row r="254" spans="1:18" ht="13.5" customHeight="1">
      <c r="A254" s="145" t="s">
        <v>7</v>
      </c>
      <c r="B254" s="62">
        <v>44661</v>
      </c>
      <c r="C254" s="51" t="s">
        <v>1114</v>
      </c>
      <c r="D254" s="175" t="s">
        <v>1100</v>
      </c>
      <c r="E254" s="27"/>
      <c r="F254" s="30">
        <v>55</v>
      </c>
      <c r="G254" s="120"/>
      <c r="H254" s="120"/>
      <c r="I254" s="43"/>
      <c r="J254" s="43"/>
      <c r="K254" s="43"/>
      <c r="L254" s="43"/>
      <c r="M254" s="27"/>
      <c r="N254" s="43" t="s">
        <v>688</v>
      </c>
      <c r="O254" s="140"/>
      <c r="P254" s="31">
        <f t="shared" si="3"/>
        <v>4027.4800000000396</v>
      </c>
      <c r="Q254" s="31">
        <f>SUBTOTAL(9,$F$2:F254)</f>
        <v>169371.51999999996</v>
      </c>
      <c r="R254" s="31">
        <f>SUBTOTAL(9,$G$2:G254)</f>
        <v>173399</v>
      </c>
    </row>
    <row r="255" spans="1:18" ht="13.5" customHeight="1">
      <c r="A255" s="145" t="s">
        <v>7</v>
      </c>
      <c r="B255" s="62">
        <v>44661</v>
      </c>
      <c r="C255" s="51" t="s">
        <v>1110</v>
      </c>
      <c r="D255" s="175" t="s">
        <v>1100</v>
      </c>
      <c r="E255" s="27"/>
      <c r="F255" s="30">
        <v>22</v>
      </c>
      <c r="G255" s="120"/>
      <c r="H255" s="120"/>
      <c r="I255" s="43"/>
      <c r="J255" s="43"/>
      <c r="K255" s="43"/>
      <c r="L255" s="43"/>
      <c r="M255" s="27"/>
      <c r="N255" s="43" t="s">
        <v>688</v>
      </c>
      <c r="O255" s="140"/>
      <c r="P255" s="31">
        <f t="shared" si="3"/>
        <v>4005.4800000000396</v>
      </c>
      <c r="Q255" s="31">
        <f>SUBTOTAL(9,$F$2:F255)</f>
        <v>169393.51999999996</v>
      </c>
      <c r="R255" s="31">
        <f>SUBTOTAL(9,$G$2:G255)</f>
        <v>173399</v>
      </c>
    </row>
    <row r="256" spans="1:18" ht="13.5" customHeight="1">
      <c r="A256" s="145" t="s">
        <v>7</v>
      </c>
      <c r="B256" s="62">
        <v>44677</v>
      </c>
      <c r="C256" s="52" t="s">
        <v>705</v>
      </c>
      <c r="D256" s="175"/>
      <c r="E256" s="27"/>
      <c r="F256" s="30">
        <v>24.9</v>
      </c>
      <c r="G256" s="120"/>
      <c r="H256" s="120"/>
      <c r="I256" s="43" t="s">
        <v>89</v>
      </c>
      <c r="J256" s="43"/>
      <c r="K256" s="43" t="s">
        <v>1066</v>
      </c>
      <c r="L256" s="43">
        <v>1228303</v>
      </c>
      <c r="M256" s="27"/>
      <c r="N256" s="43" t="s">
        <v>688</v>
      </c>
      <c r="O256" s="140"/>
      <c r="P256" s="31">
        <f t="shared" si="3"/>
        <v>3980.5800000000454</v>
      </c>
      <c r="Q256" s="31">
        <f>SUBTOTAL(9,$F$2:F256)</f>
        <v>169418.41999999995</v>
      </c>
      <c r="R256" s="31">
        <f>SUBTOTAL(9,$G$2:G256)</f>
        <v>173399</v>
      </c>
    </row>
    <row r="257" spans="1:18" ht="13.5" customHeight="1">
      <c r="A257" s="145" t="s">
        <v>7</v>
      </c>
      <c r="B257" s="62">
        <v>44677</v>
      </c>
      <c r="C257" s="111" t="s">
        <v>1776</v>
      </c>
      <c r="D257" s="183"/>
      <c r="E257" s="27"/>
      <c r="F257" s="30">
        <v>304</v>
      </c>
      <c r="G257" s="120"/>
      <c r="H257" s="120"/>
      <c r="I257" s="43"/>
      <c r="J257" s="43"/>
      <c r="K257" s="43" t="s">
        <v>1478</v>
      </c>
      <c r="L257" s="43"/>
      <c r="M257" s="27"/>
      <c r="N257" s="43" t="s">
        <v>688</v>
      </c>
      <c r="O257" s="140"/>
      <c r="P257" s="31">
        <f t="shared" si="3"/>
        <v>3676.5800000000454</v>
      </c>
      <c r="Q257" s="31">
        <f>SUBTOTAL(9,$F$2:F257)</f>
        <v>169722.41999999995</v>
      </c>
      <c r="R257" s="31">
        <f>SUBTOTAL(9,$G$2:G257)</f>
        <v>173399</v>
      </c>
    </row>
    <row r="258" spans="1:18" ht="13.5" customHeight="1">
      <c r="A258" s="145" t="s">
        <v>7</v>
      </c>
      <c r="B258" s="62">
        <v>44683</v>
      </c>
      <c r="C258" s="52" t="s">
        <v>1117</v>
      </c>
      <c r="D258" s="175" t="s">
        <v>1100</v>
      </c>
      <c r="E258" s="29"/>
      <c r="F258" s="30">
        <v>994</v>
      </c>
      <c r="G258" s="120"/>
      <c r="H258" s="120"/>
      <c r="I258" s="43"/>
      <c r="J258" s="43"/>
      <c r="K258" s="43"/>
      <c r="L258" s="43"/>
      <c r="M258" s="27"/>
      <c r="N258" s="43" t="s">
        <v>688</v>
      </c>
      <c r="O258" s="140"/>
      <c r="P258" s="31">
        <f t="shared" ref="P258:P321" si="4">R258-Q258</f>
        <v>2682.5800000000454</v>
      </c>
      <c r="Q258" s="31">
        <f>SUBTOTAL(9,$F$2:F258)</f>
        <v>170716.41999999995</v>
      </c>
      <c r="R258" s="31">
        <f>SUBTOTAL(9,$G$2:G258)</f>
        <v>173399</v>
      </c>
    </row>
    <row r="259" spans="1:18" ht="13.5" customHeight="1">
      <c r="A259" s="145" t="s">
        <v>7</v>
      </c>
      <c r="B259" s="62">
        <v>44683</v>
      </c>
      <c r="C259" s="51" t="s">
        <v>1773</v>
      </c>
      <c r="D259" s="175" t="s">
        <v>1100</v>
      </c>
      <c r="E259" s="29"/>
      <c r="F259" s="30">
        <v>204</v>
      </c>
      <c r="G259" s="120"/>
      <c r="H259" s="120"/>
      <c r="I259" s="43"/>
      <c r="J259" s="43"/>
      <c r="K259" s="43"/>
      <c r="L259" s="43"/>
      <c r="M259" s="27"/>
      <c r="N259" s="43" t="s">
        <v>688</v>
      </c>
      <c r="O259" s="140"/>
      <c r="P259" s="31">
        <f t="shared" si="4"/>
        <v>2478.5800000000454</v>
      </c>
      <c r="Q259" s="31">
        <f>SUBTOTAL(9,$F$2:F259)</f>
        <v>170920.41999999995</v>
      </c>
      <c r="R259" s="31">
        <f>SUBTOTAL(9,$G$2:G259)</f>
        <v>173399</v>
      </c>
    </row>
    <row r="260" spans="1:18" ht="13.5" customHeight="1">
      <c r="A260" s="145" t="s">
        <v>7</v>
      </c>
      <c r="B260" s="62">
        <v>44683</v>
      </c>
      <c r="C260" s="51" t="s">
        <v>1774</v>
      </c>
      <c r="D260" s="175" t="s">
        <v>1100</v>
      </c>
      <c r="E260" s="29"/>
      <c r="F260" s="30">
        <v>81</v>
      </c>
      <c r="G260" s="120"/>
      <c r="H260" s="120"/>
      <c r="I260" s="43"/>
      <c r="J260" s="43"/>
      <c r="K260" s="43"/>
      <c r="L260" s="43"/>
      <c r="M260" s="27"/>
      <c r="N260" s="43" t="s">
        <v>688</v>
      </c>
      <c r="O260" s="140"/>
      <c r="P260" s="31">
        <f t="shared" si="4"/>
        <v>2397.5800000000454</v>
      </c>
      <c r="Q260" s="31">
        <f>SUBTOTAL(9,$F$2:F260)</f>
        <v>171001.41999999995</v>
      </c>
      <c r="R260" s="31">
        <f>SUBTOTAL(9,$G$2:G260)</f>
        <v>173399</v>
      </c>
    </row>
    <row r="261" spans="1:18" ht="13.5" customHeight="1">
      <c r="A261" s="145" t="s">
        <v>7</v>
      </c>
      <c r="B261" s="62">
        <v>44683</v>
      </c>
      <c r="C261" s="48" t="s">
        <v>1775</v>
      </c>
      <c r="D261" s="181" t="s">
        <v>575</v>
      </c>
      <c r="E261" s="29"/>
      <c r="F261" s="30">
        <v>225</v>
      </c>
      <c r="G261" s="120"/>
      <c r="H261" s="120"/>
      <c r="I261" s="43"/>
      <c r="J261" s="43"/>
      <c r="K261" s="43"/>
      <c r="L261" s="43"/>
      <c r="M261" s="27"/>
      <c r="N261" s="43" t="s">
        <v>688</v>
      </c>
      <c r="O261" s="140"/>
      <c r="P261" s="31">
        <f t="shared" si="4"/>
        <v>2172.5800000000454</v>
      </c>
      <c r="Q261" s="31">
        <f>SUBTOTAL(9,$F$2:F261)</f>
        <v>171226.41999999995</v>
      </c>
      <c r="R261" s="31">
        <f>SUBTOTAL(9,$G$2:G261)</f>
        <v>173399</v>
      </c>
    </row>
    <row r="262" spans="1:18" ht="13.5" customHeight="1">
      <c r="A262" s="145" t="s">
        <v>7</v>
      </c>
      <c r="B262" s="62">
        <v>44683</v>
      </c>
      <c r="C262" s="48" t="s">
        <v>1775</v>
      </c>
      <c r="D262" s="181" t="s">
        <v>1113</v>
      </c>
      <c r="E262" s="29"/>
      <c r="F262" s="30">
        <v>226</v>
      </c>
      <c r="G262" s="120"/>
      <c r="H262" s="120"/>
      <c r="I262" s="43"/>
      <c r="J262" s="43"/>
      <c r="K262" s="43"/>
      <c r="L262" s="43"/>
      <c r="M262" s="27"/>
      <c r="N262" s="43" t="s">
        <v>688</v>
      </c>
      <c r="O262" s="140"/>
      <c r="P262" s="31">
        <f t="shared" si="4"/>
        <v>1946.5800000000454</v>
      </c>
      <c r="Q262" s="31">
        <f>SUBTOTAL(9,$F$2:F262)</f>
        <v>171452.41999999995</v>
      </c>
      <c r="R262" s="31">
        <f>SUBTOTAL(9,$G$2:G262)</f>
        <v>173399</v>
      </c>
    </row>
    <row r="263" spans="1:18" ht="13.5" customHeight="1">
      <c r="A263" s="145" t="s">
        <v>7</v>
      </c>
      <c r="B263" s="62">
        <v>44683</v>
      </c>
      <c r="C263" s="111" t="s">
        <v>1546</v>
      </c>
      <c r="D263" s="182"/>
      <c r="F263" s="32">
        <v>95</v>
      </c>
      <c r="G263" s="14"/>
      <c r="H263" s="14"/>
      <c r="I263" s="13" t="s">
        <v>89</v>
      </c>
      <c r="J263" s="13"/>
      <c r="K263" s="13" t="s">
        <v>459</v>
      </c>
      <c r="L263" s="13">
        <v>18124111</v>
      </c>
      <c r="M263" s="27"/>
      <c r="N263" s="43" t="s">
        <v>688</v>
      </c>
      <c r="O263" s="140"/>
      <c r="P263" s="31">
        <f t="shared" si="4"/>
        <v>1851.5800000000454</v>
      </c>
      <c r="Q263" s="31">
        <f>SUBTOTAL(9,$F$2:F263)</f>
        <v>171547.41999999995</v>
      </c>
      <c r="R263" s="31">
        <f>SUBTOTAL(9,$G$2:G263)</f>
        <v>173399</v>
      </c>
    </row>
    <row r="264" spans="1:18" ht="13.5" customHeight="1">
      <c r="A264" s="145" t="s">
        <v>7</v>
      </c>
      <c r="B264" s="62">
        <v>44720</v>
      </c>
      <c r="C264" s="52" t="s">
        <v>1121</v>
      </c>
      <c r="D264" s="159" t="s">
        <v>1777</v>
      </c>
      <c r="E264" s="27" t="s">
        <v>1778</v>
      </c>
      <c r="F264" s="30">
        <v>511</v>
      </c>
      <c r="G264" s="120"/>
      <c r="H264" s="120"/>
      <c r="I264" s="43"/>
      <c r="J264" s="43"/>
      <c r="K264" s="43" t="s">
        <v>575</v>
      </c>
      <c r="L264" s="43"/>
      <c r="M264" s="27"/>
      <c r="N264" s="43" t="s">
        <v>688</v>
      </c>
      <c r="O264" s="140"/>
      <c r="P264" s="31">
        <f t="shared" si="4"/>
        <v>1340.5800000000454</v>
      </c>
      <c r="Q264" s="31">
        <f>SUBTOTAL(9,$F$2:F264)</f>
        <v>172058.41999999995</v>
      </c>
      <c r="R264" s="31">
        <f>SUBTOTAL(9,$G$2:G264)</f>
        <v>173399</v>
      </c>
    </row>
    <row r="265" spans="1:18" ht="13.5" customHeight="1">
      <c r="A265" s="145" t="s">
        <v>7</v>
      </c>
      <c r="B265" s="62">
        <v>44720</v>
      </c>
      <c r="C265" s="52" t="s">
        <v>724</v>
      </c>
      <c r="D265" s="159" t="s">
        <v>1779</v>
      </c>
      <c r="E265" s="27" t="s">
        <v>1780</v>
      </c>
      <c r="F265" s="30">
        <v>284</v>
      </c>
      <c r="G265" s="120"/>
      <c r="H265" s="120"/>
      <c r="I265" s="43"/>
      <c r="J265" s="43"/>
      <c r="K265" s="43" t="s">
        <v>575</v>
      </c>
      <c r="L265" s="43"/>
      <c r="M265" s="27"/>
      <c r="N265" s="43" t="s">
        <v>688</v>
      </c>
      <c r="O265" s="140"/>
      <c r="P265" s="31">
        <f t="shared" si="4"/>
        <v>1056.5800000000454</v>
      </c>
      <c r="Q265" s="31">
        <f>SUBTOTAL(9,$F$2:F265)</f>
        <v>172342.41999999995</v>
      </c>
      <c r="R265" s="31">
        <f>SUBTOTAL(9,$G$2:G265)</f>
        <v>173399</v>
      </c>
    </row>
    <row r="266" spans="1:18" ht="13.5" customHeight="1">
      <c r="A266" s="145" t="s">
        <v>7</v>
      </c>
      <c r="B266" s="62">
        <v>44731</v>
      </c>
      <c r="C266" s="52" t="s">
        <v>1781</v>
      </c>
      <c r="D266" s="175" t="s">
        <v>1782</v>
      </c>
      <c r="E266" s="27"/>
      <c r="F266" s="30">
        <v>936</v>
      </c>
      <c r="G266" s="120"/>
      <c r="H266" s="120"/>
      <c r="I266" s="43" t="s">
        <v>91</v>
      </c>
      <c r="J266" s="43"/>
      <c r="K266" s="43" t="s">
        <v>1064</v>
      </c>
      <c r="L266" s="43">
        <v>1113</v>
      </c>
      <c r="M266" s="27"/>
      <c r="N266" s="43" t="s">
        <v>688</v>
      </c>
      <c r="O266" s="140"/>
      <c r="P266" s="31">
        <f t="shared" si="4"/>
        <v>120.5800000000454</v>
      </c>
      <c r="Q266" s="31">
        <f>SUBTOTAL(9,$F$2:F266)</f>
        <v>173278.41999999995</v>
      </c>
      <c r="R266" s="31">
        <f>SUBTOTAL(9,$G$2:G266)</f>
        <v>173399</v>
      </c>
    </row>
    <row r="267" spans="1:18" ht="13.5" customHeight="1">
      <c r="A267" s="145" t="s">
        <v>7</v>
      </c>
      <c r="B267" s="62">
        <v>44731</v>
      </c>
      <c r="C267" s="52" t="s">
        <v>1000</v>
      </c>
      <c r="D267" s="175"/>
      <c r="E267" s="27"/>
      <c r="F267" s="30">
        <v>702</v>
      </c>
      <c r="G267" s="120"/>
      <c r="H267" s="120"/>
      <c r="I267" s="43" t="s">
        <v>91</v>
      </c>
      <c r="J267" s="43"/>
      <c r="K267" s="43" t="s">
        <v>699</v>
      </c>
      <c r="L267" s="43">
        <v>4334</v>
      </c>
      <c r="M267" s="27"/>
      <c r="N267" s="43" t="s">
        <v>688</v>
      </c>
      <c r="O267" s="140">
        <v>44738</v>
      </c>
      <c r="P267" s="31">
        <f t="shared" si="4"/>
        <v>-581.4199999999546</v>
      </c>
      <c r="Q267" s="31">
        <f>SUBTOTAL(9,$F$2:F267)</f>
        <v>173980.41999999995</v>
      </c>
      <c r="R267" s="31">
        <f>SUBTOTAL(9,$G$2:G267)</f>
        <v>173399</v>
      </c>
    </row>
    <row r="268" spans="1:18" ht="13.5" customHeight="1">
      <c r="A268" s="145" t="s">
        <v>7</v>
      </c>
      <c r="B268" s="62">
        <v>44747</v>
      </c>
      <c r="C268" s="175" t="s">
        <v>1783</v>
      </c>
      <c r="D268" s="159" t="s">
        <v>1784</v>
      </c>
      <c r="E268" s="27"/>
      <c r="F268" s="30">
        <v>2700</v>
      </c>
      <c r="G268" s="120"/>
      <c r="H268" s="120"/>
      <c r="I268" s="43"/>
      <c r="J268" s="43"/>
      <c r="K268" s="43"/>
      <c r="L268" s="43"/>
      <c r="M268" s="27"/>
      <c r="N268" s="43" t="s">
        <v>688</v>
      </c>
      <c r="O268" s="140"/>
      <c r="P268" s="31">
        <f t="shared" si="4"/>
        <v>-3281.4199999999546</v>
      </c>
      <c r="Q268" s="31">
        <f>SUBTOTAL(9,$F$2:F268)</f>
        <v>176680.41999999995</v>
      </c>
      <c r="R268" s="31">
        <f>SUBTOTAL(9,$G$2:G268)</f>
        <v>173399</v>
      </c>
    </row>
    <row r="269" spans="1:18" ht="13.5" customHeight="1">
      <c r="A269" s="145" t="s">
        <v>7</v>
      </c>
      <c r="B269" s="62">
        <v>44761</v>
      </c>
      <c r="C269" s="52" t="s">
        <v>1785</v>
      </c>
      <c r="D269" s="175"/>
      <c r="E269" s="27"/>
      <c r="F269" s="30">
        <v>139</v>
      </c>
      <c r="G269" s="120"/>
      <c r="H269" s="120"/>
      <c r="I269" s="43" t="s">
        <v>89</v>
      </c>
      <c r="J269" s="43"/>
      <c r="K269" s="43" t="s">
        <v>459</v>
      </c>
      <c r="L269" s="43">
        <v>18138079</v>
      </c>
      <c r="M269" s="27"/>
      <c r="N269" s="43" t="s">
        <v>688</v>
      </c>
      <c r="O269" s="140"/>
      <c r="P269" s="31">
        <f t="shared" si="4"/>
        <v>-3420.4199999999546</v>
      </c>
      <c r="Q269" s="31">
        <f>SUBTOTAL(9,$F$2:F269)</f>
        <v>176819.41999999995</v>
      </c>
      <c r="R269" s="31">
        <f>SUBTOTAL(9,$G$2:G269)</f>
        <v>173399</v>
      </c>
    </row>
    <row r="270" spans="1:18" ht="13.5" customHeight="1">
      <c r="A270" s="145" t="s">
        <v>7</v>
      </c>
      <c r="B270" s="62">
        <v>44768</v>
      </c>
      <c r="C270" s="52" t="s">
        <v>1016</v>
      </c>
      <c r="D270" s="471"/>
      <c r="E270" s="27"/>
      <c r="F270" s="30">
        <v>120</v>
      </c>
      <c r="G270" s="120"/>
      <c r="H270" s="120"/>
      <c r="I270" s="43" t="s">
        <v>89</v>
      </c>
      <c r="J270" s="43"/>
      <c r="K270" s="43" t="s">
        <v>1017</v>
      </c>
      <c r="L270" s="43" t="s">
        <v>1790</v>
      </c>
      <c r="M270" s="27"/>
      <c r="N270" s="43" t="s">
        <v>688</v>
      </c>
      <c r="O270" s="140">
        <v>44783</v>
      </c>
      <c r="P270" s="31">
        <f t="shared" si="4"/>
        <v>-3540.4199999999546</v>
      </c>
      <c r="Q270" s="31">
        <f>SUBTOTAL(9,$F$2:F270)</f>
        <v>176939.41999999995</v>
      </c>
      <c r="R270" s="31">
        <f>SUBTOTAL(9,$G$2:G270)</f>
        <v>173399</v>
      </c>
    </row>
    <row r="271" spans="1:18" ht="13.5" customHeight="1">
      <c r="A271" s="145" t="s">
        <v>7</v>
      </c>
      <c r="B271" s="62">
        <v>44775</v>
      </c>
      <c r="C271" s="153" t="s">
        <v>1786</v>
      </c>
      <c r="D271" s="184" t="s">
        <v>1787</v>
      </c>
      <c r="E271" s="27"/>
      <c r="F271" s="30">
        <v>363</v>
      </c>
      <c r="G271" s="120"/>
      <c r="H271" s="120"/>
      <c r="I271" s="43"/>
      <c r="J271" s="43"/>
      <c r="K271" s="43"/>
      <c r="L271" s="43"/>
      <c r="M271" s="27"/>
      <c r="N271" s="43" t="s">
        <v>688</v>
      </c>
      <c r="O271" s="140"/>
      <c r="P271" s="31">
        <f t="shared" si="4"/>
        <v>-3903.4199999999546</v>
      </c>
      <c r="Q271" s="31">
        <f>SUBTOTAL(9,$F$2:F271)</f>
        <v>177302.41999999995</v>
      </c>
      <c r="R271" s="31">
        <f>SUBTOTAL(9,$G$2:G271)</f>
        <v>173399</v>
      </c>
    </row>
    <row r="272" spans="1:18" ht="13.5" customHeight="1">
      <c r="A272" s="145" t="s">
        <v>7</v>
      </c>
      <c r="B272" s="62">
        <v>44778</v>
      </c>
      <c r="C272" s="153" t="s">
        <v>1788</v>
      </c>
      <c r="D272" s="472" t="s">
        <v>1789</v>
      </c>
      <c r="E272" s="27"/>
      <c r="F272" s="30">
        <v>363</v>
      </c>
      <c r="G272" s="120"/>
      <c r="H272" s="120"/>
      <c r="I272" s="43"/>
      <c r="J272" s="43"/>
      <c r="K272" s="43"/>
      <c r="L272" s="43"/>
      <c r="M272" s="27"/>
      <c r="N272" s="43" t="s">
        <v>688</v>
      </c>
      <c r="O272" s="140"/>
      <c r="P272" s="31">
        <f t="shared" si="4"/>
        <v>-4266.4199999999546</v>
      </c>
      <c r="Q272" s="31">
        <f>SUBTOTAL(9,$F$2:F272)</f>
        <v>177665.41999999995</v>
      </c>
      <c r="R272" s="31">
        <f>SUBTOTAL(9,$G$2:G272)</f>
        <v>173399</v>
      </c>
    </row>
    <row r="273" spans="1:18" ht="13.5" customHeight="1">
      <c r="A273" s="145" t="s">
        <v>7</v>
      </c>
      <c r="B273" s="62">
        <v>44780</v>
      </c>
      <c r="C273" s="52" t="s">
        <v>1133</v>
      </c>
      <c r="D273" s="175"/>
      <c r="E273" s="27"/>
      <c r="F273" s="30">
        <v>1591</v>
      </c>
      <c r="G273" s="120"/>
      <c r="H273" s="120"/>
      <c r="I273" s="43" t="s">
        <v>91</v>
      </c>
      <c r="J273" s="43"/>
      <c r="K273" s="43" t="s">
        <v>1074</v>
      </c>
      <c r="L273" s="43">
        <v>2585</v>
      </c>
      <c r="M273" s="27"/>
      <c r="N273" s="43" t="s">
        <v>688</v>
      </c>
      <c r="O273" s="140"/>
      <c r="P273" s="31">
        <f t="shared" si="4"/>
        <v>-5857.4199999999546</v>
      </c>
      <c r="Q273" s="31">
        <f>SUBTOTAL(9,$F$2:F273)</f>
        <v>179256.41999999995</v>
      </c>
      <c r="R273" s="31">
        <f>SUBTOTAL(9,$G$2:G273)</f>
        <v>173399</v>
      </c>
    </row>
    <row r="274" spans="1:18" ht="13.5" customHeight="1">
      <c r="A274" s="145" t="s">
        <v>7</v>
      </c>
      <c r="B274" s="62">
        <v>44789</v>
      </c>
      <c r="C274" s="52" t="s">
        <v>1791</v>
      </c>
      <c r="D274" s="175"/>
      <c r="E274" s="27"/>
      <c r="F274" s="30">
        <v>129.9</v>
      </c>
      <c r="G274" s="120"/>
      <c r="H274" s="120"/>
      <c r="I274" s="43" t="s">
        <v>89</v>
      </c>
      <c r="J274" s="43"/>
      <c r="K274" s="43" t="s">
        <v>1792</v>
      </c>
      <c r="L274" s="43">
        <v>1125563</v>
      </c>
      <c r="M274" s="27"/>
      <c r="N274" s="43" t="s">
        <v>688</v>
      </c>
      <c r="O274" s="140"/>
      <c r="P274" s="31">
        <f t="shared" si="4"/>
        <v>-5987.3199999999488</v>
      </c>
      <c r="Q274" s="31">
        <f>SUBTOTAL(9,$F$2:F274)</f>
        <v>179386.31999999995</v>
      </c>
      <c r="R274" s="31">
        <f>SUBTOTAL(9,$G$2:G274)</f>
        <v>173399</v>
      </c>
    </row>
    <row r="275" spans="1:18" ht="13.5" customHeight="1">
      <c r="A275" s="145" t="s">
        <v>7</v>
      </c>
      <c r="B275" s="62">
        <v>44789</v>
      </c>
      <c r="C275" s="52" t="s">
        <v>705</v>
      </c>
      <c r="D275" s="175"/>
      <c r="E275" s="27"/>
      <c r="F275" s="30">
        <v>110.1</v>
      </c>
      <c r="G275" s="120"/>
      <c r="H275" s="120"/>
      <c r="I275" s="43" t="s">
        <v>89</v>
      </c>
      <c r="J275" s="43"/>
      <c r="K275" s="43" t="s">
        <v>1066</v>
      </c>
      <c r="L275" s="43">
        <v>262639</v>
      </c>
      <c r="M275" s="27"/>
      <c r="N275" s="43" t="s">
        <v>688</v>
      </c>
      <c r="O275" s="140"/>
      <c r="P275" s="31">
        <f t="shared" si="4"/>
        <v>-6097.4199999999546</v>
      </c>
      <c r="Q275" s="31">
        <f>SUBTOTAL(9,$F$2:F275)</f>
        <v>179496.41999999995</v>
      </c>
      <c r="R275" s="31">
        <f>SUBTOTAL(9,$G$2:G275)</f>
        <v>173399</v>
      </c>
    </row>
    <row r="276" spans="1:18" ht="13.5" customHeight="1">
      <c r="A276" s="145" t="s">
        <v>7</v>
      </c>
      <c r="B276" s="62">
        <v>44810</v>
      </c>
      <c r="C276" s="48" t="s">
        <v>1136</v>
      </c>
      <c r="D276" s="138"/>
      <c r="E276" s="155"/>
      <c r="F276" s="30">
        <v>1498</v>
      </c>
      <c r="G276" s="157"/>
      <c r="H276" s="32"/>
      <c r="I276" s="13" t="s">
        <v>91</v>
      </c>
      <c r="K276" s="13" t="s">
        <v>1074</v>
      </c>
      <c r="L276" s="43">
        <v>2718</v>
      </c>
      <c r="M276" s="27"/>
      <c r="N276" s="43" t="s">
        <v>688</v>
      </c>
      <c r="O276" s="140"/>
      <c r="P276" s="31">
        <f t="shared" si="4"/>
        <v>-7595.4199999999546</v>
      </c>
      <c r="Q276" s="31">
        <f>SUBTOTAL(9,$F$2:F276)</f>
        <v>180994.41999999995</v>
      </c>
      <c r="R276" s="31">
        <f>SUBTOTAL(9,$G$2:G276)</f>
        <v>173399</v>
      </c>
    </row>
    <row r="277" spans="1:18" ht="13.5" customHeight="1">
      <c r="A277" s="145" t="s">
        <v>7</v>
      </c>
      <c r="B277" s="62">
        <v>44812</v>
      </c>
      <c r="C277" s="48" t="s">
        <v>1793</v>
      </c>
      <c r="D277" s="9" t="s">
        <v>1794</v>
      </c>
      <c r="F277" s="30">
        <v>250</v>
      </c>
      <c r="G277" s="120"/>
      <c r="H277" s="120"/>
      <c r="I277" s="43"/>
      <c r="J277" s="43"/>
      <c r="K277" s="43"/>
      <c r="L277" s="43"/>
      <c r="M277" s="27"/>
      <c r="N277" s="43" t="s">
        <v>688</v>
      </c>
      <c r="O277" s="140"/>
      <c r="P277" s="31">
        <f t="shared" si="4"/>
        <v>-7845.4199999999546</v>
      </c>
      <c r="Q277" s="31">
        <f>SUBTOTAL(9,$F$2:F277)</f>
        <v>181244.41999999995</v>
      </c>
      <c r="R277" s="31">
        <f>SUBTOTAL(9,$G$2:G277)</f>
        <v>173399</v>
      </c>
    </row>
    <row r="278" spans="1:18" ht="13.5" customHeight="1">
      <c r="A278" s="145" t="s">
        <v>7</v>
      </c>
      <c r="B278" s="62">
        <v>44840</v>
      </c>
      <c r="C278" s="52" t="s">
        <v>705</v>
      </c>
      <c r="D278" s="175"/>
      <c r="E278" s="27"/>
      <c r="F278" s="30">
        <v>113.1</v>
      </c>
      <c r="G278" s="120"/>
      <c r="H278" s="120"/>
      <c r="I278" s="43" t="s">
        <v>89</v>
      </c>
      <c r="J278" s="43"/>
      <c r="K278" s="43" t="s">
        <v>1066</v>
      </c>
      <c r="L278" s="43">
        <v>277103</v>
      </c>
      <c r="M278" s="27"/>
      <c r="N278" s="43" t="s">
        <v>688</v>
      </c>
      <c r="O278" s="140"/>
      <c r="P278" s="31">
        <f t="shared" si="4"/>
        <v>-7958.5199999999604</v>
      </c>
      <c r="Q278" s="31">
        <f>SUBTOTAL(9,$F$2:F278)</f>
        <v>181357.51999999996</v>
      </c>
      <c r="R278" s="31">
        <f>SUBTOTAL(9,$G$2:G278)</f>
        <v>173399</v>
      </c>
    </row>
    <row r="279" spans="1:18" ht="13.5" customHeight="1">
      <c r="A279" s="145" t="s">
        <v>7</v>
      </c>
      <c r="B279" s="62">
        <v>44855</v>
      </c>
      <c r="C279" s="52" t="s">
        <v>1795</v>
      </c>
      <c r="D279" s="175"/>
      <c r="E279" s="27"/>
      <c r="F279" s="30">
        <v>69</v>
      </c>
      <c r="G279" s="120"/>
      <c r="H279" s="120"/>
      <c r="I279" s="43"/>
      <c r="J279" s="43"/>
      <c r="K279" s="43" t="s">
        <v>459</v>
      </c>
      <c r="L279" s="43">
        <v>18155993</v>
      </c>
      <c r="M279" s="27"/>
      <c r="N279" s="43" t="s">
        <v>688</v>
      </c>
      <c r="O279" s="140"/>
      <c r="P279" s="31">
        <f t="shared" si="4"/>
        <v>-8027.5199999999604</v>
      </c>
      <c r="Q279" s="31">
        <f>SUBTOTAL(9,$F$2:F279)</f>
        <v>181426.51999999996</v>
      </c>
      <c r="R279" s="31">
        <f>SUBTOTAL(9,$G$2:G279)</f>
        <v>173399</v>
      </c>
    </row>
    <row r="280" spans="1:18" ht="13.5" customHeight="1">
      <c r="A280" s="145" t="s">
        <v>7</v>
      </c>
      <c r="B280" s="62">
        <v>44868</v>
      </c>
      <c r="C280" s="52" t="s">
        <v>1153</v>
      </c>
      <c r="D280" s="52" t="s">
        <v>1100</v>
      </c>
      <c r="E280" s="29"/>
      <c r="F280" s="30">
        <v>384</v>
      </c>
      <c r="G280" s="120"/>
      <c r="H280" s="120"/>
      <c r="I280" s="43"/>
      <c r="J280" s="43"/>
      <c r="K280" s="43"/>
      <c r="L280" s="43"/>
      <c r="M280" s="27"/>
      <c r="N280" s="43" t="s">
        <v>688</v>
      </c>
      <c r="O280" s="140"/>
      <c r="P280" s="31">
        <f t="shared" si="4"/>
        <v>-8411.5199999999604</v>
      </c>
      <c r="Q280" s="31">
        <f>SUBTOTAL(9,$F$2:F280)</f>
        <v>181810.51999999996</v>
      </c>
      <c r="R280" s="31">
        <f>SUBTOTAL(9,$G$2:G280)</f>
        <v>173399</v>
      </c>
    </row>
    <row r="281" spans="1:18" ht="13.5" customHeight="1">
      <c r="A281" s="145" t="s">
        <v>7</v>
      </c>
      <c r="B281" s="62">
        <v>44868</v>
      </c>
      <c r="C281" s="51" t="s">
        <v>1521</v>
      </c>
      <c r="D281" s="52" t="s">
        <v>1100</v>
      </c>
      <c r="E281" s="29"/>
      <c r="F281" s="30">
        <v>79</v>
      </c>
      <c r="G281" s="120"/>
      <c r="H281" s="120"/>
      <c r="I281" s="43"/>
      <c r="J281" s="43"/>
      <c r="K281" s="43"/>
      <c r="L281" s="43"/>
      <c r="M281" s="27"/>
      <c r="N281" s="43" t="s">
        <v>688</v>
      </c>
      <c r="O281" s="140"/>
      <c r="P281" s="31">
        <f t="shared" si="4"/>
        <v>-8490.5199999999604</v>
      </c>
      <c r="Q281" s="31">
        <f>SUBTOTAL(9,$F$2:F281)</f>
        <v>181889.51999999996</v>
      </c>
      <c r="R281" s="31">
        <f>SUBTOTAL(9,$G$2:G281)</f>
        <v>173399</v>
      </c>
    </row>
    <row r="282" spans="1:18" ht="13.5" customHeight="1">
      <c r="A282" s="145" t="s">
        <v>7</v>
      </c>
      <c r="B282" s="62">
        <v>44868</v>
      </c>
      <c r="C282" s="51" t="s">
        <v>1522</v>
      </c>
      <c r="D282" s="52" t="s">
        <v>1100</v>
      </c>
      <c r="E282" s="29"/>
      <c r="F282" s="30">
        <v>32</v>
      </c>
      <c r="G282" s="120"/>
      <c r="H282" s="120"/>
      <c r="I282" s="43"/>
      <c r="J282" s="43"/>
      <c r="K282" s="43"/>
      <c r="L282" s="43"/>
      <c r="M282" s="27"/>
      <c r="N282" s="43" t="s">
        <v>688</v>
      </c>
      <c r="O282" s="140"/>
      <c r="P282" s="31">
        <f t="shared" si="4"/>
        <v>-8522.5199999999604</v>
      </c>
      <c r="Q282" s="31">
        <f>SUBTOTAL(9,$F$2:F282)</f>
        <v>181921.51999999996</v>
      </c>
      <c r="R282" s="31">
        <f>SUBTOTAL(9,$G$2:G282)</f>
        <v>173399</v>
      </c>
    </row>
    <row r="283" spans="1:18" ht="13.5" customHeight="1">
      <c r="A283" s="145" t="s">
        <v>7</v>
      </c>
      <c r="B283" s="62">
        <v>44868</v>
      </c>
      <c r="C283" s="52" t="s">
        <v>1798</v>
      </c>
      <c r="D283" s="175"/>
      <c r="E283" s="27"/>
      <c r="F283" s="30">
        <v>37.25</v>
      </c>
      <c r="G283" s="120"/>
      <c r="H283" s="120"/>
      <c r="I283" s="43" t="s">
        <v>89</v>
      </c>
      <c r="J283" s="43"/>
      <c r="K283" s="43" t="s">
        <v>459</v>
      </c>
      <c r="L283" s="43">
        <v>18158212</v>
      </c>
      <c r="M283" s="27"/>
      <c r="N283" s="43" t="s">
        <v>688</v>
      </c>
      <c r="O283" s="140"/>
      <c r="P283" s="31">
        <f t="shared" si="4"/>
        <v>-8559.7699999999604</v>
      </c>
      <c r="Q283" s="31">
        <f>SUBTOTAL(9,$F$2:F283)</f>
        <v>181958.76999999996</v>
      </c>
      <c r="R283" s="31">
        <f>SUBTOTAL(9,$G$2:G283)</f>
        <v>173399</v>
      </c>
    </row>
    <row r="284" spans="1:18" ht="13.5" customHeight="1">
      <c r="A284" s="145" t="s">
        <v>7</v>
      </c>
      <c r="B284" s="62">
        <v>44869</v>
      </c>
      <c r="C284" s="48" t="s">
        <v>1153</v>
      </c>
      <c r="D284" s="138"/>
      <c r="E284" s="155"/>
      <c r="F284" s="30">
        <v>1404</v>
      </c>
      <c r="G284" s="157"/>
      <c r="H284" s="12"/>
      <c r="I284" s="13" t="s">
        <v>91</v>
      </c>
      <c r="K284" s="13" t="s">
        <v>1074</v>
      </c>
      <c r="L284" s="13">
        <v>3032</v>
      </c>
      <c r="M284" s="27"/>
      <c r="N284" s="43" t="s">
        <v>688</v>
      </c>
      <c r="O284" s="140"/>
      <c r="P284" s="31">
        <f t="shared" si="4"/>
        <v>-9963.7699999999604</v>
      </c>
      <c r="Q284" s="31">
        <f>SUBTOTAL(9,$F$2:F284)</f>
        <v>183362.76999999996</v>
      </c>
      <c r="R284" s="31">
        <f>SUBTOTAL(9,$G$2:G284)</f>
        <v>173399</v>
      </c>
    </row>
    <row r="285" spans="1:18" ht="13.5" customHeight="1">
      <c r="A285" s="145" t="s">
        <v>7</v>
      </c>
      <c r="B285" s="62">
        <v>44869</v>
      </c>
      <c r="C285" s="153" t="s">
        <v>1796</v>
      </c>
      <c r="D285" s="9" t="s">
        <v>1797</v>
      </c>
      <c r="E285" s="27" t="s">
        <v>575</v>
      </c>
      <c r="F285" s="30">
        <v>450</v>
      </c>
      <c r="G285" s="120"/>
      <c r="H285" s="120"/>
      <c r="I285" s="43"/>
      <c r="J285" s="43"/>
      <c r="K285" s="43"/>
      <c r="L285" s="43"/>
      <c r="M285" s="27"/>
      <c r="N285" s="43" t="s">
        <v>688</v>
      </c>
      <c r="O285" s="140"/>
      <c r="P285" s="31">
        <f t="shared" si="4"/>
        <v>-10413.76999999996</v>
      </c>
      <c r="Q285" s="31">
        <f>SUBTOTAL(9,$F$2:F285)</f>
        <v>183812.76999999996</v>
      </c>
      <c r="R285" s="31">
        <f>SUBTOTAL(9,$G$2:G285)</f>
        <v>173399</v>
      </c>
    </row>
    <row r="286" spans="1:18" ht="13.5" customHeight="1">
      <c r="A286" s="145" t="s">
        <v>7</v>
      </c>
      <c r="B286" s="62">
        <v>44880</v>
      </c>
      <c r="C286" s="27" t="s">
        <v>962</v>
      </c>
      <c r="D286" s="175"/>
      <c r="E286" s="27"/>
      <c r="F286" s="30"/>
      <c r="G286" s="120">
        <v>10000</v>
      </c>
      <c r="H286" s="120"/>
      <c r="I286" s="43"/>
      <c r="J286" s="43"/>
      <c r="K286" s="43"/>
      <c r="L286" s="43"/>
      <c r="M286" s="27"/>
      <c r="N286" s="43" t="s">
        <v>688</v>
      </c>
      <c r="O286" s="140">
        <v>44882</v>
      </c>
      <c r="P286" s="31">
        <f t="shared" si="4"/>
        <v>-413.76999999996042</v>
      </c>
      <c r="Q286" s="31">
        <f>SUBTOTAL(9,$F$2:F286)</f>
        <v>183812.76999999996</v>
      </c>
      <c r="R286" s="31">
        <f>SUBTOTAL(9,$G$2:G286)</f>
        <v>183399</v>
      </c>
    </row>
    <row r="287" spans="1:18" ht="13.5" customHeight="1">
      <c r="A287" s="145" t="s">
        <v>7</v>
      </c>
      <c r="B287" s="62">
        <v>44900</v>
      </c>
      <c r="C287" s="52" t="s">
        <v>1799</v>
      </c>
      <c r="D287" s="115" t="s">
        <v>1800</v>
      </c>
      <c r="E287" s="27" t="s">
        <v>575</v>
      </c>
      <c r="F287" s="32">
        <v>150</v>
      </c>
      <c r="G287" s="120"/>
      <c r="H287" s="120"/>
      <c r="I287" s="43"/>
      <c r="J287" s="43"/>
      <c r="K287" s="43"/>
      <c r="L287" s="43"/>
      <c r="M287" s="27"/>
      <c r="N287" s="43" t="s">
        <v>688</v>
      </c>
      <c r="O287" s="140">
        <v>44900</v>
      </c>
      <c r="P287" s="31">
        <f t="shared" si="4"/>
        <v>-563.76999999996042</v>
      </c>
      <c r="Q287" s="31">
        <f>SUBTOTAL(9,$F$2:F287)</f>
        <v>183962.76999999996</v>
      </c>
      <c r="R287" s="31">
        <f>SUBTOTAL(9,$G$2:G287)</f>
        <v>183399</v>
      </c>
    </row>
    <row r="288" spans="1:18" ht="13.5" customHeight="1">
      <c r="A288" s="43" t="s">
        <v>7</v>
      </c>
      <c r="B288" s="62">
        <v>44922</v>
      </c>
      <c r="C288" s="158" t="s">
        <v>1801</v>
      </c>
      <c r="D288" s="13"/>
      <c r="E288" s="115"/>
      <c r="F288" s="185">
        <v>210</v>
      </c>
      <c r="G288" s="120"/>
      <c r="H288" s="120"/>
      <c r="I288" s="43"/>
      <c r="J288" s="43"/>
      <c r="K288" s="43" t="s">
        <v>459</v>
      </c>
      <c r="L288" s="43" t="s">
        <v>1802</v>
      </c>
      <c r="M288" s="27"/>
      <c r="N288" s="43" t="s">
        <v>688</v>
      </c>
      <c r="O288" s="140"/>
      <c r="P288" s="31">
        <f t="shared" si="4"/>
        <v>-773.76999999996042</v>
      </c>
      <c r="Q288" s="31">
        <f>SUBTOTAL(9,$F$2:F288)</f>
        <v>184172.76999999996</v>
      </c>
      <c r="R288" s="31">
        <f>SUBTOTAL(9,$G$2:G288)</f>
        <v>183399</v>
      </c>
    </row>
    <row r="289" spans="1:18" ht="13.5" customHeight="1">
      <c r="A289" s="43" t="s">
        <v>7</v>
      </c>
      <c r="B289" s="62">
        <v>44930</v>
      </c>
      <c r="C289" s="180" t="s">
        <v>1803</v>
      </c>
      <c r="D289" s="9" t="s">
        <v>1804</v>
      </c>
      <c r="F289" s="185">
        <v>450</v>
      </c>
      <c r="G289" s="120"/>
      <c r="H289" s="120"/>
      <c r="I289" s="13" t="s">
        <v>91</v>
      </c>
      <c r="J289" s="43"/>
      <c r="K289" s="43"/>
      <c r="L289" s="43"/>
      <c r="M289" s="27"/>
      <c r="N289" s="43" t="s">
        <v>688</v>
      </c>
      <c r="O289" s="140"/>
      <c r="P289" s="31">
        <f t="shared" si="4"/>
        <v>-1223.7699999999604</v>
      </c>
      <c r="Q289" s="31">
        <f>SUBTOTAL(9,$F$2:F289)</f>
        <v>184622.76999999996</v>
      </c>
      <c r="R289" s="31">
        <f>SUBTOTAL(9,$G$2:G289)</f>
        <v>183399</v>
      </c>
    </row>
    <row r="290" spans="1:18" ht="13.5" customHeight="1">
      <c r="A290" s="43" t="s">
        <v>7</v>
      </c>
      <c r="B290" s="62">
        <v>44930</v>
      </c>
      <c r="C290" s="54" t="s">
        <v>1805</v>
      </c>
      <c r="D290" s="115" t="s">
        <v>1806</v>
      </c>
      <c r="F290" s="185">
        <v>100</v>
      </c>
      <c r="G290" s="120"/>
      <c r="H290" s="120"/>
      <c r="I290" s="13" t="s">
        <v>91</v>
      </c>
      <c r="J290" s="43"/>
      <c r="K290" s="43"/>
      <c r="L290" s="43"/>
      <c r="M290" s="27"/>
      <c r="N290" s="43" t="s">
        <v>688</v>
      </c>
      <c r="O290" s="140"/>
      <c r="P290" s="31">
        <f t="shared" si="4"/>
        <v>-1323.7699999999604</v>
      </c>
      <c r="Q290" s="31">
        <f>SUBTOTAL(9,$F$2:F290)</f>
        <v>184722.76999999996</v>
      </c>
      <c r="R290" s="31">
        <f>SUBTOTAL(9,$G$2:G290)</f>
        <v>183399</v>
      </c>
    </row>
    <row r="291" spans="1:18" ht="13.5" customHeight="1">
      <c r="A291" s="43" t="s">
        <v>7</v>
      </c>
      <c r="B291" s="62">
        <v>44930</v>
      </c>
      <c r="C291" s="54" t="s">
        <v>1807</v>
      </c>
      <c r="D291" s="51" t="s">
        <v>1808</v>
      </c>
      <c r="F291" s="185">
        <v>300</v>
      </c>
      <c r="G291" s="120"/>
      <c r="H291" s="120"/>
      <c r="I291" s="13" t="s">
        <v>91</v>
      </c>
      <c r="J291" s="43"/>
      <c r="K291" s="43"/>
      <c r="L291" s="43"/>
      <c r="M291" s="27"/>
      <c r="N291" s="43" t="s">
        <v>688</v>
      </c>
      <c r="O291" s="140">
        <v>44935</v>
      </c>
      <c r="P291" s="31">
        <f t="shared" si="4"/>
        <v>-1623.7699999999604</v>
      </c>
      <c r="Q291" s="31">
        <f>SUBTOTAL(9,$F$2:F291)</f>
        <v>185022.76999999996</v>
      </c>
      <c r="R291" s="31">
        <f>SUBTOTAL(9,$G$2:G291)</f>
        <v>183399</v>
      </c>
    </row>
    <row r="292" spans="1:18" ht="13.5" customHeight="1">
      <c r="A292" s="43" t="s">
        <v>7</v>
      </c>
      <c r="B292" s="62">
        <v>44934</v>
      </c>
      <c r="C292" s="158" t="s">
        <v>1537</v>
      </c>
      <c r="D292" s="138"/>
      <c r="E292" s="155"/>
      <c r="F292" s="185">
        <v>936</v>
      </c>
      <c r="G292" s="157"/>
      <c r="H292" s="12"/>
      <c r="I292" s="13" t="s">
        <v>91</v>
      </c>
      <c r="K292" s="13" t="s">
        <v>1074</v>
      </c>
      <c r="L292" s="43">
        <v>3306</v>
      </c>
      <c r="M292" s="27"/>
      <c r="N292" s="43" t="s">
        <v>688</v>
      </c>
      <c r="O292" s="140"/>
      <c r="P292" s="31">
        <f t="shared" si="4"/>
        <v>-2559.7699999999604</v>
      </c>
      <c r="Q292" s="31">
        <f>SUBTOTAL(9,$F$2:F292)</f>
        <v>185958.76999999996</v>
      </c>
      <c r="R292" s="31">
        <f>SUBTOTAL(9,$G$2:G292)</f>
        <v>183399</v>
      </c>
    </row>
    <row r="293" spans="1:18" ht="13.5" customHeight="1">
      <c r="A293" s="43" t="s">
        <v>7</v>
      </c>
      <c r="B293" s="62">
        <v>44936</v>
      </c>
      <c r="C293" s="15" t="s">
        <v>1809</v>
      </c>
      <c r="D293" s="159"/>
      <c r="F293" s="32">
        <v>300</v>
      </c>
      <c r="G293" s="120"/>
      <c r="H293" s="120"/>
      <c r="I293" s="13" t="s">
        <v>91</v>
      </c>
      <c r="J293" s="43"/>
      <c r="K293" s="43" t="s">
        <v>1810</v>
      </c>
      <c r="L293" s="43">
        <v>6056</v>
      </c>
      <c r="M293" s="27"/>
      <c r="N293" s="43" t="s">
        <v>688</v>
      </c>
      <c r="O293" s="140"/>
      <c r="P293" s="31">
        <f t="shared" si="4"/>
        <v>-2859.7699999999604</v>
      </c>
      <c r="Q293" s="31">
        <f>SUBTOTAL(9,$F$2:F293)</f>
        <v>186258.76999999996</v>
      </c>
      <c r="R293" s="31">
        <f>SUBTOTAL(9,$G$2:G293)</f>
        <v>183399</v>
      </c>
    </row>
    <row r="294" spans="1:18" ht="13.5" customHeight="1">
      <c r="A294" s="43" t="s">
        <v>7</v>
      </c>
      <c r="B294" s="62">
        <v>44950</v>
      </c>
      <c r="C294" s="27" t="s">
        <v>962</v>
      </c>
      <c r="D294" s="175"/>
      <c r="E294" s="27"/>
      <c r="F294" s="32"/>
      <c r="G294" s="120">
        <v>10000</v>
      </c>
      <c r="H294" s="120"/>
      <c r="I294" s="43"/>
      <c r="J294" s="43"/>
      <c r="K294" s="43"/>
      <c r="L294" s="43"/>
      <c r="M294" s="27"/>
      <c r="N294" s="43" t="s">
        <v>688</v>
      </c>
      <c r="O294" s="140"/>
      <c r="P294" s="31">
        <f t="shared" si="4"/>
        <v>7140.2300000000396</v>
      </c>
      <c r="Q294" s="31">
        <f>SUBTOTAL(9,$F$2:F294)</f>
        <v>186258.76999999996</v>
      </c>
      <c r="R294" s="31">
        <f>SUBTOTAL(9,$G$2:G294)</f>
        <v>193399</v>
      </c>
    </row>
    <row r="295" spans="1:18" ht="13.5" customHeight="1">
      <c r="A295" s="43" t="s">
        <v>7</v>
      </c>
      <c r="B295" s="62">
        <v>44959</v>
      </c>
      <c r="C295" s="153" t="s">
        <v>1811</v>
      </c>
      <c r="D295" s="159"/>
      <c r="F295" s="32">
        <v>978</v>
      </c>
      <c r="G295" s="120"/>
      <c r="H295" s="120"/>
      <c r="I295" s="43" t="s">
        <v>89</v>
      </c>
      <c r="J295" s="43"/>
      <c r="K295" s="43" t="s">
        <v>1812</v>
      </c>
      <c r="L295" s="43"/>
      <c r="M295" s="27"/>
      <c r="N295" s="43" t="s">
        <v>688</v>
      </c>
      <c r="O295" s="140"/>
      <c r="P295" s="31">
        <f t="shared" si="4"/>
        <v>6162.2300000000396</v>
      </c>
      <c r="Q295" s="31">
        <f>SUBTOTAL(9,$F$2:F295)</f>
        <v>187236.76999999996</v>
      </c>
      <c r="R295" s="31">
        <f>SUBTOTAL(9,$G$2:G295)</f>
        <v>193399</v>
      </c>
    </row>
    <row r="296" spans="1:18" ht="13.5" customHeight="1">
      <c r="A296" s="43" t="s">
        <v>7</v>
      </c>
      <c r="B296" s="62">
        <v>44962</v>
      </c>
      <c r="C296" s="158" t="s">
        <v>1163</v>
      </c>
      <c r="D296" s="159"/>
      <c r="F296" s="32">
        <v>468</v>
      </c>
      <c r="G296" s="120"/>
      <c r="H296" s="120"/>
      <c r="I296" s="13" t="s">
        <v>91</v>
      </c>
      <c r="J296" s="43"/>
      <c r="K296" s="13" t="s">
        <v>1074</v>
      </c>
      <c r="L296" s="43">
        <v>3452</v>
      </c>
      <c r="M296" s="27"/>
      <c r="N296" s="43" t="s">
        <v>688</v>
      </c>
      <c r="O296" s="140"/>
      <c r="P296" s="31">
        <f t="shared" si="4"/>
        <v>5694.2300000000396</v>
      </c>
      <c r="Q296" s="31">
        <f>SUBTOTAL(9,$F$2:F296)</f>
        <v>187704.76999999996</v>
      </c>
      <c r="R296" s="31">
        <f>SUBTOTAL(9,$G$2:G296)</f>
        <v>193399</v>
      </c>
    </row>
    <row r="297" spans="1:18" ht="13.5" customHeight="1">
      <c r="A297" s="43" t="s">
        <v>7</v>
      </c>
      <c r="B297" s="62">
        <v>44962</v>
      </c>
      <c r="C297" s="15" t="s">
        <v>1813</v>
      </c>
      <c r="D297" s="159"/>
      <c r="F297" s="32">
        <v>52.25</v>
      </c>
      <c r="G297" s="120"/>
      <c r="H297" s="120"/>
      <c r="I297" s="43" t="s">
        <v>89</v>
      </c>
      <c r="J297" s="43"/>
      <c r="K297" s="43" t="s">
        <v>1814</v>
      </c>
      <c r="L297" s="43">
        <v>3121</v>
      </c>
      <c r="M297" s="27"/>
      <c r="N297" s="43" t="s">
        <v>688</v>
      </c>
      <c r="O297" s="140"/>
      <c r="P297" s="31">
        <f t="shared" si="4"/>
        <v>5641.9800000000396</v>
      </c>
      <c r="Q297" s="31">
        <f>SUBTOTAL(9,$F$2:F297)</f>
        <v>187757.01999999996</v>
      </c>
      <c r="R297" s="31">
        <f>SUBTOTAL(9,$G$2:G297)</f>
        <v>193399</v>
      </c>
    </row>
    <row r="298" spans="1:18" ht="13.5" customHeight="1">
      <c r="A298" s="43" t="s">
        <v>7</v>
      </c>
      <c r="B298" s="62">
        <v>44963</v>
      </c>
      <c r="C298" s="54" t="s">
        <v>1815</v>
      </c>
      <c r="D298" s="13" t="s">
        <v>575</v>
      </c>
      <c r="E298" s="9" t="s">
        <v>1816</v>
      </c>
      <c r="F298" s="32">
        <v>600</v>
      </c>
      <c r="G298" s="120"/>
      <c r="H298" s="120"/>
      <c r="I298" s="13" t="s">
        <v>91</v>
      </c>
      <c r="J298" s="43"/>
      <c r="K298" s="43"/>
      <c r="L298" s="43"/>
      <c r="M298" s="27"/>
      <c r="N298" s="43" t="s">
        <v>688</v>
      </c>
      <c r="O298" s="140"/>
      <c r="P298" s="31">
        <f t="shared" si="4"/>
        <v>5041.9800000000396</v>
      </c>
      <c r="Q298" s="31">
        <f>SUBTOTAL(9,$F$2:F298)</f>
        <v>188357.01999999996</v>
      </c>
      <c r="R298" s="31">
        <f>SUBTOTAL(9,$G$2:G298)</f>
        <v>193399</v>
      </c>
    </row>
    <row r="299" spans="1:18" ht="13.5" customHeight="1">
      <c r="A299" s="43" t="s">
        <v>7</v>
      </c>
      <c r="B299" s="62">
        <v>44963</v>
      </c>
      <c r="C299" s="54" t="s">
        <v>1817</v>
      </c>
      <c r="D299" s="13" t="s">
        <v>575</v>
      </c>
      <c r="E299" s="9" t="s">
        <v>1818</v>
      </c>
      <c r="F299" s="32">
        <v>400</v>
      </c>
      <c r="G299" s="120"/>
      <c r="H299" s="120"/>
      <c r="I299" s="13" t="s">
        <v>91</v>
      </c>
      <c r="J299" s="43"/>
      <c r="K299" s="43"/>
      <c r="L299" s="43"/>
      <c r="M299" s="27"/>
      <c r="N299" s="43" t="s">
        <v>688</v>
      </c>
      <c r="O299" s="140"/>
      <c r="P299" s="31">
        <f t="shared" si="4"/>
        <v>4641.9800000000396</v>
      </c>
      <c r="Q299" s="31">
        <f>SUBTOTAL(9,$F$2:F299)</f>
        <v>188757.01999999996</v>
      </c>
      <c r="R299" s="31">
        <f>SUBTOTAL(9,$G$2:G299)</f>
        <v>193399</v>
      </c>
    </row>
    <row r="300" spans="1:18" ht="13.5" customHeight="1">
      <c r="A300" s="43" t="s">
        <v>7</v>
      </c>
      <c r="B300" s="62">
        <v>44984</v>
      </c>
      <c r="C300" s="15" t="s">
        <v>1012</v>
      </c>
      <c r="D300" s="159"/>
      <c r="F300" s="32">
        <f>1800*1.17</f>
        <v>2106</v>
      </c>
      <c r="G300" s="120"/>
      <c r="H300" s="120"/>
      <c r="I300" s="13" t="s">
        <v>91</v>
      </c>
      <c r="J300" s="43"/>
      <c r="K300" s="43" t="s">
        <v>1013</v>
      </c>
      <c r="L300" s="43">
        <v>10049</v>
      </c>
      <c r="M300" s="27"/>
      <c r="N300" s="43" t="s">
        <v>688</v>
      </c>
      <c r="O300" s="140"/>
      <c r="P300" s="31">
        <f t="shared" si="4"/>
        <v>2535.9800000000396</v>
      </c>
      <c r="Q300" s="31">
        <f>SUBTOTAL(9,$F$2:F300)</f>
        <v>190863.01999999996</v>
      </c>
      <c r="R300" s="31">
        <f>SUBTOTAL(9,$G$2:G300)</f>
        <v>193399</v>
      </c>
    </row>
    <row r="301" spans="1:18" ht="13.5" customHeight="1">
      <c r="A301" s="13" t="s">
        <v>7</v>
      </c>
      <c r="B301" s="62">
        <v>44992</v>
      </c>
      <c r="C301" s="54" t="s">
        <v>1819</v>
      </c>
      <c r="D301" s="138" t="s">
        <v>575</v>
      </c>
      <c r="E301" s="9" t="s">
        <v>1820</v>
      </c>
      <c r="F301" s="186">
        <v>1800</v>
      </c>
      <c r="G301" s="120"/>
      <c r="H301" s="120"/>
      <c r="I301" s="13" t="s">
        <v>91</v>
      </c>
      <c r="J301" s="43"/>
      <c r="K301" s="43"/>
      <c r="L301" s="43"/>
      <c r="M301" s="27"/>
      <c r="N301" s="43" t="s">
        <v>688</v>
      </c>
      <c r="O301" s="140"/>
      <c r="P301" s="31">
        <f t="shared" si="4"/>
        <v>735.98000000003958</v>
      </c>
      <c r="Q301" s="31">
        <f>SUBTOTAL(9,$F$2:F301)</f>
        <v>192663.01999999996</v>
      </c>
      <c r="R301" s="31">
        <f>SUBTOTAL(9,$G$2:G301)</f>
        <v>193399</v>
      </c>
    </row>
    <row r="302" spans="1:18" ht="13.5" customHeight="1">
      <c r="A302" s="43" t="s">
        <v>7</v>
      </c>
      <c r="B302" s="62">
        <v>45005</v>
      </c>
      <c r="C302" s="52" t="s">
        <v>705</v>
      </c>
      <c r="D302" s="159"/>
      <c r="F302" s="32">
        <v>100.75</v>
      </c>
      <c r="G302" s="120"/>
      <c r="H302" s="120"/>
      <c r="I302" s="43" t="s">
        <v>89</v>
      </c>
      <c r="J302" s="43"/>
      <c r="K302" s="43" t="s">
        <v>1823</v>
      </c>
      <c r="L302" s="43">
        <v>5003989</v>
      </c>
      <c r="M302" s="27"/>
      <c r="N302" s="43" t="s">
        <v>688</v>
      </c>
      <c r="O302" s="140"/>
      <c r="P302" s="31">
        <f t="shared" si="4"/>
        <v>635.23000000003958</v>
      </c>
      <c r="Q302" s="31">
        <f>SUBTOTAL(9,$F$2:F302)</f>
        <v>192763.76999999996</v>
      </c>
      <c r="R302" s="31">
        <f>SUBTOTAL(9,$G$2:G302)</f>
        <v>193399</v>
      </c>
    </row>
    <row r="303" spans="1:18" ht="13.5" customHeight="1">
      <c r="A303" s="43" t="s">
        <v>7</v>
      </c>
      <c r="B303" s="62">
        <v>45006</v>
      </c>
      <c r="C303" s="15" t="s">
        <v>1821</v>
      </c>
      <c r="D303" s="159"/>
      <c r="F303" s="32">
        <v>250</v>
      </c>
      <c r="G303" s="120"/>
      <c r="H303" s="120"/>
      <c r="I303" s="13" t="s">
        <v>91</v>
      </c>
      <c r="J303" s="43"/>
      <c r="K303" s="43" t="s">
        <v>1822</v>
      </c>
      <c r="L303" s="43">
        <v>396</v>
      </c>
      <c r="M303" s="27"/>
      <c r="N303" s="43" t="s">
        <v>688</v>
      </c>
      <c r="O303" s="140"/>
      <c r="P303" s="31">
        <f t="shared" si="4"/>
        <v>385.23000000003958</v>
      </c>
      <c r="Q303" s="31">
        <f>SUBTOTAL(9,$F$2:F303)</f>
        <v>193013.76999999996</v>
      </c>
      <c r="R303" s="31">
        <f>SUBTOTAL(9,$G$2:G303)</f>
        <v>193399</v>
      </c>
    </row>
    <row r="304" spans="1:18" ht="13.5" customHeight="1">
      <c r="A304" s="13" t="s">
        <v>7</v>
      </c>
      <c r="B304" s="62">
        <v>45019</v>
      </c>
      <c r="C304" s="153" t="s">
        <v>1824</v>
      </c>
      <c r="D304" s="13" t="s">
        <v>575</v>
      </c>
      <c r="E304" s="9" t="s">
        <v>1825</v>
      </c>
      <c r="F304" s="32">
        <v>150</v>
      </c>
      <c r="G304" s="120"/>
      <c r="H304" s="120"/>
      <c r="I304" s="43" t="s">
        <v>91</v>
      </c>
      <c r="J304" s="43"/>
      <c r="K304" s="43"/>
      <c r="L304" s="43"/>
      <c r="M304" s="27"/>
      <c r="N304" s="43" t="s">
        <v>688</v>
      </c>
      <c r="O304" s="140"/>
      <c r="P304" s="31">
        <f t="shared" si="4"/>
        <v>235.23000000003958</v>
      </c>
      <c r="Q304" s="31">
        <f>SUBTOTAL(9,$F$2:F304)</f>
        <v>193163.76999999996</v>
      </c>
      <c r="R304" s="31">
        <f>SUBTOTAL(9,$G$2:G304)</f>
        <v>193399</v>
      </c>
    </row>
    <row r="305" spans="1:18" ht="15.75" customHeight="1">
      <c r="A305" s="13" t="s">
        <v>7</v>
      </c>
      <c r="B305" s="62">
        <v>45029</v>
      </c>
      <c r="C305" s="111" t="s">
        <v>1171</v>
      </c>
      <c r="D305" s="111"/>
      <c r="F305" s="32">
        <v>374</v>
      </c>
      <c r="G305" s="14"/>
      <c r="H305" s="14"/>
      <c r="I305" s="13" t="s">
        <v>91</v>
      </c>
      <c r="K305" s="13" t="s">
        <v>1074</v>
      </c>
      <c r="L305" s="13">
        <v>3715</v>
      </c>
      <c r="M305" s="29"/>
      <c r="N305" s="43" t="s">
        <v>688</v>
      </c>
      <c r="O305" s="140">
        <v>45046</v>
      </c>
      <c r="P305" s="31">
        <f t="shared" si="4"/>
        <v>-138.76999999996042</v>
      </c>
      <c r="Q305" s="31">
        <f>SUBTOTAL(9,$F$2:F305)</f>
        <v>193537.76999999996</v>
      </c>
      <c r="R305" s="31">
        <f>SUBTOTAL(9,$G$2:G305)</f>
        <v>193399</v>
      </c>
    </row>
    <row r="306" spans="1:18" ht="15" customHeight="1">
      <c r="A306" s="13" t="s">
        <v>7</v>
      </c>
      <c r="B306" s="62">
        <v>45056</v>
      </c>
      <c r="C306" s="111" t="s">
        <v>1040</v>
      </c>
      <c r="F306" s="32"/>
      <c r="G306" s="14">
        <v>10000</v>
      </c>
      <c r="H306" s="14"/>
      <c r="I306" s="13"/>
      <c r="K306" s="13"/>
      <c r="L306" s="13"/>
      <c r="N306" s="43" t="s">
        <v>688</v>
      </c>
      <c r="O306" s="140"/>
      <c r="P306" s="31">
        <f t="shared" si="4"/>
        <v>9861.2300000000396</v>
      </c>
      <c r="Q306" s="31">
        <f>SUBTOTAL(9,$F$2:F306)</f>
        <v>193537.76999999996</v>
      </c>
      <c r="R306" s="31">
        <f>SUBTOTAL(9,$G$2:G306)</f>
        <v>203399</v>
      </c>
    </row>
    <row r="307" spans="1:18" ht="13.5" customHeight="1">
      <c r="A307" s="43" t="s">
        <v>7</v>
      </c>
      <c r="B307" s="62">
        <v>45088</v>
      </c>
      <c r="C307" s="52" t="s">
        <v>705</v>
      </c>
      <c r="D307" s="159"/>
      <c r="F307" s="32">
        <v>42.3</v>
      </c>
      <c r="G307" s="120"/>
      <c r="H307" s="120"/>
      <c r="I307" s="43" t="s">
        <v>89</v>
      </c>
      <c r="J307" s="43"/>
      <c r="K307" s="43" t="s">
        <v>1823</v>
      </c>
      <c r="L307" s="43">
        <v>5194521</v>
      </c>
      <c r="M307" s="27"/>
      <c r="N307" s="43" t="s">
        <v>688</v>
      </c>
      <c r="O307" s="140"/>
      <c r="P307" s="31">
        <f t="shared" si="4"/>
        <v>9818.9300000000512</v>
      </c>
      <c r="Q307" s="31">
        <f>SUBTOTAL(9,$F$2:F307)</f>
        <v>193580.06999999995</v>
      </c>
      <c r="R307" s="31">
        <f>SUBTOTAL(9,$G$2:G307)</f>
        <v>203399</v>
      </c>
    </row>
    <row r="308" spans="1:18" ht="13.5" customHeight="1">
      <c r="A308" s="13" t="s">
        <v>7</v>
      </c>
      <c r="B308" s="62">
        <v>45112</v>
      </c>
      <c r="C308" s="111" t="s">
        <v>1826</v>
      </c>
      <c r="F308" s="32">
        <v>1228</v>
      </c>
      <c r="G308" s="14"/>
      <c r="H308" s="14"/>
      <c r="I308" s="13" t="s">
        <v>91</v>
      </c>
      <c r="J308" s="13"/>
      <c r="K308" s="13" t="s">
        <v>1827</v>
      </c>
      <c r="L308" s="13">
        <v>6557</v>
      </c>
      <c r="M308" s="27"/>
      <c r="N308" s="43" t="s">
        <v>688</v>
      </c>
      <c r="O308" s="140"/>
      <c r="P308" s="31">
        <f t="shared" si="4"/>
        <v>8590.9300000000512</v>
      </c>
      <c r="Q308" s="31">
        <f>SUBTOTAL(9,$F$2:F308)</f>
        <v>194808.06999999995</v>
      </c>
      <c r="R308" s="31">
        <f>SUBTOTAL(9,$G$2:G308)</f>
        <v>203399</v>
      </c>
    </row>
    <row r="309" spans="1:18" ht="13.5" customHeight="1">
      <c r="A309" s="43" t="s">
        <v>7</v>
      </c>
      <c r="B309" s="62">
        <v>45113</v>
      </c>
      <c r="C309" s="111" t="s">
        <v>1186</v>
      </c>
      <c r="D309" s="111"/>
      <c r="F309" s="30">
        <v>468</v>
      </c>
      <c r="G309" s="14"/>
      <c r="H309" s="14"/>
      <c r="I309" s="42" t="s">
        <v>91</v>
      </c>
      <c r="K309" s="13" t="s">
        <v>1074</v>
      </c>
      <c r="L309" s="43">
        <v>4200</v>
      </c>
      <c r="M309" s="27"/>
      <c r="N309" s="43" t="s">
        <v>688</v>
      </c>
      <c r="O309" s="140"/>
      <c r="P309" s="31">
        <f t="shared" si="4"/>
        <v>8122.9300000000512</v>
      </c>
      <c r="Q309" s="31">
        <f>SUBTOTAL(9,$F$2:F309)</f>
        <v>195276.06999999995</v>
      </c>
      <c r="R309" s="31">
        <f>SUBTOTAL(9,$G$2:G309)</f>
        <v>203399</v>
      </c>
    </row>
    <row r="310" spans="1:18" ht="13.5" customHeight="1">
      <c r="A310" s="43" t="s">
        <v>7</v>
      </c>
      <c r="B310" s="62">
        <v>45116</v>
      </c>
      <c r="C310" s="51" t="s">
        <v>1828</v>
      </c>
      <c r="D310" s="162" t="s">
        <v>575</v>
      </c>
      <c r="E310" s="9" t="s">
        <v>1829</v>
      </c>
      <c r="F310" s="30">
        <v>950</v>
      </c>
      <c r="G310" s="30"/>
      <c r="H310" s="120"/>
      <c r="I310" s="42" t="s">
        <v>91</v>
      </c>
      <c r="J310" s="43"/>
      <c r="K310" s="43"/>
      <c r="L310" s="43"/>
      <c r="M310" s="27"/>
      <c r="N310" s="43" t="s">
        <v>688</v>
      </c>
      <c r="O310" s="140"/>
      <c r="P310" s="31">
        <f t="shared" si="4"/>
        <v>7172.9300000000512</v>
      </c>
      <c r="Q310" s="31">
        <f>SUBTOTAL(9,$F$2:F310)</f>
        <v>196226.06999999995</v>
      </c>
      <c r="R310" s="31">
        <f>SUBTOTAL(9,$G$2:G310)</f>
        <v>203399</v>
      </c>
    </row>
    <row r="311" spans="1:18" ht="13.5" customHeight="1">
      <c r="A311" s="43" t="s">
        <v>7</v>
      </c>
      <c r="B311" s="62">
        <v>45131</v>
      </c>
      <c r="C311" s="187" t="s">
        <v>1831</v>
      </c>
      <c r="D311" s="159"/>
      <c r="F311" s="32">
        <v>1404</v>
      </c>
      <c r="G311" s="14"/>
      <c r="H311" s="14"/>
      <c r="I311" s="13" t="s">
        <v>91</v>
      </c>
      <c r="J311" s="43"/>
      <c r="K311" s="43" t="s">
        <v>1832</v>
      </c>
      <c r="L311" s="43">
        <v>417</v>
      </c>
      <c r="M311" s="27"/>
      <c r="N311" s="43" t="s">
        <v>688</v>
      </c>
      <c r="O311" s="140"/>
      <c r="P311" s="31">
        <f t="shared" si="4"/>
        <v>5768.9300000000512</v>
      </c>
      <c r="Q311" s="31">
        <f>SUBTOTAL(9,$F$2:F311)</f>
        <v>197630.06999999995</v>
      </c>
      <c r="R311" s="31">
        <f>SUBTOTAL(9,$G$2:G311)</f>
        <v>203399</v>
      </c>
    </row>
    <row r="312" spans="1:18" ht="13.5" customHeight="1">
      <c r="A312" s="43" t="s">
        <v>7</v>
      </c>
      <c r="B312" s="62">
        <v>45132</v>
      </c>
      <c r="C312" s="15" t="s">
        <v>1830</v>
      </c>
      <c r="D312" s="159"/>
      <c r="F312" s="32">
        <v>6025</v>
      </c>
      <c r="G312" s="14"/>
      <c r="H312" s="14"/>
      <c r="I312" s="13" t="s">
        <v>91</v>
      </c>
      <c r="J312" s="43"/>
      <c r="K312" s="43" t="s">
        <v>1827</v>
      </c>
      <c r="L312" s="43">
        <v>6600</v>
      </c>
      <c r="M312" s="27"/>
      <c r="N312" s="43" t="s">
        <v>688</v>
      </c>
      <c r="O312" s="140"/>
      <c r="P312" s="31">
        <f t="shared" si="4"/>
        <v>-256.06999999994878</v>
      </c>
      <c r="Q312" s="31">
        <f>SUBTOTAL(9,$F$2:F312)</f>
        <v>203655.06999999995</v>
      </c>
      <c r="R312" s="31">
        <f>SUBTOTAL(9,$G$2:G312)</f>
        <v>203399</v>
      </c>
    </row>
    <row r="313" spans="1:18" ht="13.5" customHeight="1">
      <c r="A313" s="13" t="s">
        <v>7</v>
      </c>
      <c r="B313" s="62">
        <v>45140</v>
      </c>
      <c r="C313" s="111" t="s">
        <v>1193</v>
      </c>
      <c r="D313" s="111"/>
      <c r="F313" s="30">
        <v>749</v>
      </c>
      <c r="G313" s="14"/>
      <c r="H313" s="14"/>
      <c r="I313" s="42" t="s">
        <v>91</v>
      </c>
      <c r="K313" s="13" t="s">
        <v>1074</v>
      </c>
      <c r="L313" s="43">
        <v>4359</v>
      </c>
      <c r="M313" s="27"/>
      <c r="N313" s="43" t="s">
        <v>688</v>
      </c>
      <c r="O313" s="140"/>
      <c r="P313" s="31">
        <f t="shared" si="4"/>
        <v>-1005.0699999999488</v>
      </c>
      <c r="Q313" s="31">
        <f>SUBTOTAL(9,$F$2:F313)</f>
        <v>204404.06999999995</v>
      </c>
      <c r="R313" s="31">
        <f>SUBTOTAL(9,$G$2:G313)</f>
        <v>203399</v>
      </c>
    </row>
    <row r="314" spans="1:18" ht="13.5" customHeight="1">
      <c r="A314" s="43" t="s">
        <v>7</v>
      </c>
      <c r="B314" s="62">
        <v>45154</v>
      </c>
      <c r="C314" s="52" t="s">
        <v>1834</v>
      </c>
      <c r="D314" s="175"/>
      <c r="E314" s="27"/>
      <c r="F314" s="30">
        <v>15</v>
      </c>
      <c r="G314" s="120"/>
      <c r="H314" s="120"/>
      <c r="I314" s="43" t="s">
        <v>89</v>
      </c>
      <c r="J314" s="43"/>
      <c r="K314" s="43" t="s">
        <v>1835</v>
      </c>
      <c r="L314" s="43">
        <v>22995</v>
      </c>
      <c r="M314" s="27"/>
      <c r="N314" s="43" t="s">
        <v>688</v>
      </c>
      <c r="O314" s="140"/>
      <c r="P314" s="31">
        <f t="shared" si="4"/>
        <v>-1020.0699999999488</v>
      </c>
      <c r="Q314" s="31">
        <f>SUBTOTAL(9,$F$2:F314)</f>
        <v>204419.06999999995</v>
      </c>
      <c r="R314" s="31">
        <f>SUBTOTAL(9,$G$2:G314)</f>
        <v>203399</v>
      </c>
    </row>
    <row r="315" spans="1:18" ht="13.5" customHeight="1">
      <c r="A315" s="43" t="s">
        <v>7</v>
      </c>
      <c r="B315" s="62">
        <v>45156</v>
      </c>
      <c r="C315" s="52" t="s">
        <v>1833</v>
      </c>
      <c r="D315" s="175"/>
      <c r="E315" s="27"/>
      <c r="F315" s="30">
        <v>13.9</v>
      </c>
      <c r="G315" s="120"/>
      <c r="H315" s="120"/>
      <c r="I315" s="43" t="s">
        <v>89</v>
      </c>
      <c r="J315" s="43"/>
      <c r="K315" s="43" t="s">
        <v>1116</v>
      </c>
      <c r="L315" s="43">
        <v>166961</v>
      </c>
      <c r="M315" s="27"/>
      <c r="N315" s="43" t="s">
        <v>688</v>
      </c>
      <c r="O315" s="140"/>
      <c r="P315" s="31">
        <f t="shared" si="4"/>
        <v>-1033.969999999943</v>
      </c>
      <c r="Q315" s="31">
        <f>SUBTOTAL(9,$F$2:F315)</f>
        <v>204432.96999999994</v>
      </c>
      <c r="R315" s="31">
        <f>SUBTOTAL(9,$G$2:G315)</f>
        <v>203399</v>
      </c>
    </row>
    <row r="316" spans="1:18" ht="13.5" customHeight="1">
      <c r="A316" s="43" t="s">
        <v>7</v>
      </c>
      <c r="B316" s="62">
        <v>45169</v>
      </c>
      <c r="C316" s="9" t="s">
        <v>1836</v>
      </c>
      <c r="D316" s="175"/>
      <c r="E316" s="27"/>
      <c r="F316" s="30">
        <v>2106</v>
      </c>
      <c r="G316" s="120"/>
      <c r="H316" s="120"/>
      <c r="I316" s="43" t="s">
        <v>91</v>
      </c>
      <c r="J316" s="43"/>
      <c r="K316" s="29" t="s">
        <v>1827</v>
      </c>
      <c r="L316" s="43">
        <v>6646</v>
      </c>
      <c r="M316" s="27"/>
      <c r="N316" s="43" t="s">
        <v>688</v>
      </c>
      <c r="O316" s="140"/>
      <c r="P316" s="31">
        <f t="shared" si="4"/>
        <v>-3139.969999999943</v>
      </c>
      <c r="Q316" s="31">
        <f>SUBTOTAL(9,$F$2:F316)</f>
        <v>206538.96999999994</v>
      </c>
      <c r="R316" s="31">
        <f>SUBTOTAL(9,$G$2:G316)</f>
        <v>203399</v>
      </c>
    </row>
    <row r="317" spans="1:18" ht="13.5" customHeight="1">
      <c r="A317" s="44" t="s">
        <v>7</v>
      </c>
      <c r="B317" s="62">
        <v>45173</v>
      </c>
      <c r="C317" s="153" t="s">
        <v>1837</v>
      </c>
      <c r="D317" s="52" t="s">
        <v>1838</v>
      </c>
      <c r="E317" s="29"/>
      <c r="F317" s="35">
        <v>150</v>
      </c>
      <c r="G317" s="120"/>
      <c r="H317" s="120"/>
      <c r="I317" s="42" t="s">
        <v>91</v>
      </c>
      <c r="J317" s="43"/>
      <c r="K317" s="43"/>
      <c r="L317" s="43"/>
      <c r="M317" s="27"/>
      <c r="N317" s="43" t="s">
        <v>688</v>
      </c>
      <c r="O317" s="140"/>
      <c r="P317" s="31">
        <f t="shared" si="4"/>
        <v>-3289.969999999943</v>
      </c>
      <c r="Q317" s="31">
        <f>SUBTOTAL(9,$F$2:F317)</f>
        <v>206688.96999999994</v>
      </c>
      <c r="R317" s="31">
        <f>SUBTOTAL(9,$G$2:G317)</f>
        <v>203399</v>
      </c>
    </row>
    <row r="318" spans="1:18" ht="13.5" customHeight="1">
      <c r="A318" s="44" t="s">
        <v>7</v>
      </c>
      <c r="B318" s="62">
        <v>45173</v>
      </c>
      <c r="C318" s="153" t="s">
        <v>1839</v>
      </c>
      <c r="D318" s="52" t="s">
        <v>1840</v>
      </c>
      <c r="E318" s="29"/>
      <c r="F318" s="35">
        <v>650</v>
      </c>
      <c r="G318" s="120"/>
      <c r="H318" s="120"/>
      <c r="I318" s="42" t="s">
        <v>91</v>
      </c>
      <c r="J318" s="43"/>
      <c r="K318" s="43"/>
      <c r="L318" s="43"/>
      <c r="M318" s="27"/>
      <c r="N318" s="43" t="s">
        <v>688</v>
      </c>
      <c r="O318" s="140"/>
      <c r="P318" s="31">
        <f t="shared" si="4"/>
        <v>-3939.969999999943</v>
      </c>
      <c r="Q318" s="31">
        <f>SUBTOTAL(9,$F$2:F318)</f>
        <v>207338.96999999994</v>
      </c>
      <c r="R318" s="31">
        <f>SUBTOTAL(9,$G$2:G318)</f>
        <v>203399</v>
      </c>
    </row>
    <row r="319" spans="1:18" ht="13.5" customHeight="1">
      <c r="A319" s="13" t="s">
        <v>7</v>
      </c>
      <c r="B319" s="62">
        <v>45174</v>
      </c>
      <c r="C319" s="111" t="s">
        <v>1040</v>
      </c>
      <c r="F319" s="32"/>
      <c r="G319" s="14">
        <v>15000</v>
      </c>
      <c r="H319" s="14"/>
      <c r="I319" s="13"/>
      <c r="K319" s="13"/>
      <c r="L319" s="13"/>
      <c r="M319" s="27"/>
      <c r="N319" s="43" t="s">
        <v>688</v>
      </c>
      <c r="O319" s="140"/>
      <c r="P319" s="31">
        <f t="shared" si="4"/>
        <v>11060.030000000057</v>
      </c>
      <c r="Q319" s="31">
        <f>SUBTOTAL(9,$F$2:F319)</f>
        <v>207338.96999999994</v>
      </c>
      <c r="R319" s="31">
        <f>SUBTOTAL(9,$G$2:G319)</f>
        <v>218399</v>
      </c>
    </row>
    <row r="320" spans="1:18" ht="13.5" customHeight="1">
      <c r="A320" s="13" t="s">
        <v>7</v>
      </c>
      <c r="B320" s="62">
        <v>45179</v>
      </c>
      <c r="C320" s="111" t="s">
        <v>1198</v>
      </c>
      <c r="D320" s="51"/>
      <c r="F320" s="14">
        <v>936</v>
      </c>
      <c r="G320" s="13"/>
      <c r="H320" s="62"/>
      <c r="I320" s="13" t="s">
        <v>91</v>
      </c>
      <c r="K320" s="9" t="s">
        <v>1074</v>
      </c>
      <c r="L320" s="9">
        <v>4525</v>
      </c>
      <c r="M320" s="27"/>
      <c r="N320" s="43" t="s">
        <v>688</v>
      </c>
      <c r="O320" s="140">
        <v>45173</v>
      </c>
      <c r="P320" s="31">
        <f t="shared" si="4"/>
        <v>10124.030000000057</v>
      </c>
      <c r="Q320" s="31">
        <f>SUBTOTAL(9,$F$2:F320)</f>
        <v>208274.96999999994</v>
      </c>
      <c r="R320" s="31">
        <f>SUBTOTAL(9,$G$2:G320)</f>
        <v>218399</v>
      </c>
    </row>
    <row r="321" spans="1:18" ht="13.5" customHeight="1">
      <c r="A321" s="13" t="s">
        <v>7</v>
      </c>
      <c r="B321" s="62">
        <v>45179</v>
      </c>
      <c r="C321" s="15" t="s">
        <v>1841</v>
      </c>
      <c r="D321" s="159"/>
      <c r="F321" s="32">
        <v>4270.5</v>
      </c>
      <c r="G321" s="14"/>
      <c r="H321" s="14"/>
      <c r="I321" s="13" t="s">
        <v>91</v>
      </c>
      <c r="K321" s="13" t="s">
        <v>1211</v>
      </c>
      <c r="L321" s="13">
        <v>524</v>
      </c>
      <c r="M321" s="27"/>
      <c r="N321" s="43" t="s">
        <v>688</v>
      </c>
      <c r="O321" s="140"/>
      <c r="P321" s="31">
        <f t="shared" si="4"/>
        <v>5853.530000000057</v>
      </c>
      <c r="Q321" s="31">
        <f>SUBTOTAL(9,$F$2:F321)</f>
        <v>212545.46999999994</v>
      </c>
      <c r="R321" s="31">
        <f>SUBTOTAL(9,$G$2:G321)</f>
        <v>218399</v>
      </c>
    </row>
    <row r="322" spans="1:18" ht="13.5" customHeight="1">
      <c r="A322" s="13" t="s">
        <v>7</v>
      </c>
      <c r="B322" s="62">
        <v>45202</v>
      </c>
      <c r="C322" s="153" t="s">
        <v>1843</v>
      </c>
      <c r="D322" s="13" t="s">
        <v>575</v>
      </c>
      <c r="E322" s="9" t="s">
        <v>1844</v>
      </c>
      <c r="F322" s="30">
        <v>250</v>
      </c>
      <c r="G322" s="30"/>
      <c r="H322" s="120"/>
      <c r="I322" s="13" t="s">
        <v>91</v>
      </c>
      <c r="J322" s="43"/>
      <c r="K322" s="43"/>
      <c r="L322" s="43"/>
      <c r="M322" s="27"/>
      <c r="N322" s="43" t="s">
        <v>688</v>
      </c>
      <c r="O322" s="140"/>
      <c r="P322" s="31">
        <f t="shared" ref="P322:P385" si="5">R322-Q322</f>
        <v>5603.530000000057</v>
      </c>
      <c r="Q322" s="31">
        <f>SUBTOTAL(9,$F$2:F322)</f>
        <v>212795.46999999994</v>
      </c>
      <c r="R322" s="31">
        <f>SUBTOTAL(9,$G$2:G322)</f>
        <v>218399</v>
      </c>
    </row>
    <row r="323" spans="1:18" ht="13.5" customHeight="1">
      <c r="A323" s="13" t="s">
        <v>7</v>
      </c>
      <c r="B323" s="62">
        <v>45214</v>
      </c>
      <c r="C323" s="9" t="s">
        <v>1842</v>
      </c>
      <c r="F323" s="32">
        <v>2340</v>
      </c>
      <c r="G323" s="14"/>
      <c r="I323" s="13" t="s">
        <v>91</v>
      </c>
      <c r="K323" s="29" t="s">
        <v>1827</v>
      </c>
      <c r="L323" s="29">
        <v>6682</v>
      </c>
      <c r="M323" s="27"/>
      <c r="N323" s="43" t="s">
        <v>688</v>
      </c>
      <c r="O323" s="140"/>
      <c r="P323" s="31">
        <f t="shared" si="5"/>
        <v>3263.530000000057</v>
      </c>
      <c r="Q323" s="31">
        <f>SUBTOTAL(9,$F$2:F323)</f>
        <v>215135.46999999994</v>
      </c>
      <c r="R323" s="31">
        <f>SUBTOTAL(9,$G$2:G323)</f>
        <v>218399</v>
      </c>
    </row>
    <row r="324" spans="1:18" ht="13.5" customHeight="1">
      <c r="A324" s="13" t="s">
        <v>7</v>
      </c>
      <c r="B324" s="62">
        <v>45236</v>
      </c>
      <c r="C324" s="9" t="s">
        <v>1836</v>
      </c>
      <c r="F324" s="32">
        <v>5990</v>
      </c>
      <c r="G324" s="14"/>
      <c r="I324" s="13" t="s">
        <v>91</v>
      </c>
      <c r="K324" s="29" t="s">
        <v>1827</v>
      </c>
      <c r="L324" s="29">
        <v>6728</v>
      </c>
      <c r="M324" s="27"/>
      <c r="N324" s="43" t="s">
        <v>688</v>
      </c>
      <c r="O324" s="140">
        <v>45224</v>
      </c>
      <c r="P324" s="31">
        <f t="shared" si="5"/>
        <v>-2726.469999999943</v>
      </c>
      <c r="Q324" s="31">
        <f>SUBTOTAL(9,$F$2:F324)</f>
        <v>221125.46999999994</v>
      </c>
      <c r="R324" s="31">
        <f>SUBTOTAL(9,$G$2:G324)</f>
        <v>218399</v>
      </c>
    </row>
    <row r="325" spans="1:18" ht="13.5" customHeight="1">
      <c r="A325" s="13" t="s">
        <v>7</v>
      </c>
      <c r="B325" s="62">
        <v>45237</v>
      </c>
      <c r="C325" s="111" t="s">
        <v>1205</v>
      </c>
      <c r="D325" s="111"/>
      <c r="F325" s="30">
        <v>1685</v>
      </c>
      <c r="G325" s="14"/>
      <c r="H325" s="14"/>
      <c r="I325" s="42" t="s">
        <v>91</v>
      </c>
      <c r="K325" s="9" t="s">
        <v>576</v>
      </c>
      <c r="L325" s="29">
        <v>170</v>
      </c>
      <c r="M325" s="27"/>
      <c r="N325" s="43" t="s">
        <v>688</v>
      </c>
      <c r="O325" s="140"/>
      <c r="P325" s="31">
        <f t="shared" si="5"/>
        <v>-4411.469999999943</v>
      </c>
      <c r="Q325" s="31">
        <f>SUBTOTAL(9,$F$2:F325)</f>
        <v>222810.46999999994</v>
      </c>
      <c r="R325" s="31">
        <f>SUBTOTAL(9,$G$2:G325)</f>
        <v>218399</v>
      </c>
    </row>
    <row r="326" spans="1:18" ht="13.5" customHeight="1">
      <c r="A326" s="13" t="s">
        <v>7</v>
      </c>
      <c r="B326" s="62">
        <v>45238</v>
      </c>
      <c r="C326" s="111" t="s">
        <v>1040</v>
      </c>
      <c r="F326" s="32"/>
      <c r="G326" s="14">
        <v>10000</v>
      </c>
      <c r="H326" s="120"/>
      <c r="I326" s="43"/>
      <c r="J326" s="43"/>
      <c r="K326" s="43"/>
      <c r="L326" s="43"/>
      <c r="M326" s="27"/>
      <c r="N326" s="43" t="s">
        <v>688</v>
      </c>
      <c r="O326" s="140"/>
      <c r="P326" s="31">
        <f t="shared" si="5"/>
        <v>5588.530000000057</v>
      </c>
      <c r="Q326" s="31">
        <f>SUBTOTAL(9,$F$2:F326)</f>
        <v>222810.46999999994</v>
      </c>
      <c r="R326" s="31">
        <f>SUBTOTAL(9,$G$2:G326)</f>
        <v>228399</v>
      </c>
    </row>
    <row r="327" spans="1:18" ht="13.5" customHeight="1">
      <c r="A327" s="43" t="s">
        <v>7</v>
      </c>
      <c r="B327" s="62">
        <v>45253</v>
      </c>
      <c r="C327" s="153" t="s">
        <v>1845</v>
      </c>
      <c r="D327" s="175"/>
      <c r="E327" s="27"/>
      <c r="F327" s="30">
        <v>25</v>
      </c>
      <c r="G327" s="120"/>
      <c r="H327" s="120"/>
      <c r="I327" s="43" t="s">
        <v>89</v>
      </c>
      <c r="J327" s="43"/>
      <c r="K327" s="43" t="s">
        <v>1835</v>
      </c>
      <c r="L327" s="43">
        <v>35710</v>
      </c>
      <c r="M327" s="27"/>
      <c r="N327" s="43" t="s">
        <v>688</v>
      </c>
      <c r="O327" s="140"/>
      <c r="P327" s="31">
        <f t="shared" si="5"/>
        <v>5563.530000000057</v>
      </c>
      <c r="Q327" s="31">
        <f>SUBTOTAL(9,$F$2:F327)</f>
        <v>222835.46999999994</v>
      </c>
      <c r="R327" s="31">
        <f>SUBTOTAL(9,$G$2:G327)</f>
        <v>228399</v>
      </c>
    </row>
    <row r="328" spans="1:18" ht="13.5" customHeight="1">
      <c r="A328" s="43" t="s">
        <v>7</v>
      </c>
      <c r="B328" s="62">
        <v>45259</v>
      </c>
      <c r="C328" s="153" t="s">
        <v>1845</v>
      </c>
      <c r="D328" s="175"/>
      <c r="E328" s="27"/>
      <c r="F328" s="30">
        <v>70</v>
      </c>
      <c r="G328" s="120"/>
      <c r="H328" s="120"/>
      <c r="I328" s="43" t="s">
        <v>89</v>
      </c>
      <c r="J328" s="43"/>
      <c r="K328" s="43" t="s">
        <v>1846</v>
      </c>
      <c r="L328" s="43">
        <v>250532</v>
      </c>
      <c r="M328" s="27"/>
      <c r="N328" s="43" t="s">
        <v>688</v>
      </c>
      <c r="O328" s="140"/>
      <c r="P328" s="31">
        <f t="shared" si="5"/>
        <v>5493.530000000057</v>
      </c>
      <c r="Q328" s="31">
        <f>SUBTOTAL(9,$F$2:F328)</f>
        <v>222905.46999999994</v>
      </c>
      <c r="R328" s="31">
        <f>SUBTOTAL(9,$G$2:G328)</f>
        <v>228399</v>
      </c>
    </row>
    <row r="329" spans="1:18" ht="13.5" customHeight="1">
      <c r="A329" s="13" t="s">
        <v>7</v>
      </c>
      <c r="B329" s="62">
        <v>45267</v>
      </c>
      <c r="C329" s="9" t="s">
        <v>971</v>
      </c>
      <c r="F329" s="32">
        <v>1053</v>
      </c>
      <c r="G329" s="14"/>
      <c r="I329" s="13" t="s">
        <v>91</v>
      </c>
      <c r="K329" s="29" t="s">
        <v>1827</v>
      </c>
      <c r="L329" s="29">
        <v>6773</v>
      </c>
      <c r="M329" s="27"/>
      <c r="N329" s="43" t="s">
        <v>688</v>
      </c>
      <c r="O329" s="140"/>
      <c r="P329" s="31">
        <f t="shared" si="5"/>
        <v>4440.530000000057</v>
      </c>
      <c r="Q329" s="31">
        <f>SUBTOTAL(9,$F$2:F329)</f>
        <v>223958.46999999994</v>
      </c>
      <c r="R329" s="31">
        <f>SUBTOTAL(9,$G$2:G329)</f>
        <v>228399</v>
      </c>
    </row>
    <row r="330" spans="1:18" ht="13.5" customHeight="1">
      <c r="A330" s="43" t="s">
        <v>7</v>
      </c>
      <c r="B330" s="62">
        <v>45270</v>
      </c>
      <c r="C330" s="52" t="s">
        <v>1121</v>
      </c>
      <c r="D330" s="175"/>
      <c r="E330" s="27"/>
      <c r="F330" s="30">
        <v>1095</v>
      </c>
      <c r="G330" s="120"/>
      <c r="H330" s="120"/>
      <c r="I330" s="43" t="s">
        <v>91</v>
      </c>
      <c r="J330" s="43"/>
      <c r="K330" s="43" t="s">
        <v>1847</v>
      </c>
      <c r="L330" s="43">
        <v>1108</v>
      </c>
      <c r="M330" s="27"/>
      <c r="N330" s="43" t="s">
        <v>688</v>
      </c>
      <c r="O330" s="140"/>
      <c r="P330" s="31">
        <f t="shared" si="5"/>
        <v>3345.530000000057</v>
      </c>
      <c r="Q330" s="31">
        <f>SUBTOTAL(9,$F$2:F330)</f>
        <v>225053.46999999994</v>
      </c>
      <c r="R330" s="31">
        <f>SUBTOTAL(9,$G$2:G330)</f>
        <v>228399</v>
      </c>
    </row>
    <row r="331" spans="1:18" ht="13.5" customHeight="1">
      <c r="A331" s="43" t="s">
        <v>7</v>
      </c>
      <c r="B331" s="62">
        <v>45292</v>
      </c>
      <c r="C331" s="9" t="s">
        <v>1848</v>
      </c>
      <c r="D331" s="175"/>
      <c r="E331" s="27"/>
      <c r="F331" s="30">
        <f>1800*1.17</f>
        <v>2106</v>
      </c>
      <c r="G331" s="120"/>
      <c r="H331" s="120"/>
      <c r="I331" s="43" t="s">
        <v>91</v>
      </c>
      <c r="J331" s="43"/>
      <c r="K331" s="29" t="s">
        <v>1827</v>
      </c>
      <c r="L331" s="43">
        <v>6817</v>
      </c>
      <c r="M331" s="27"/>
      <c r="N331" s="43" t="s">
        <v>688</v>
      </c>
      <c r="O331" s="140"/>
      <c r="P331" s="31">
        <f t="shared" si="5"/>
        <v>1239.530000000057</v>
      </c>
      <c r="Q331" s="31">
        <f>SUBTOTAL(9,$F$2:F331)</f>
        <v>227159.46999999994</v>
      </c>
      <c r="R331" s="31">
        <f>SUBTOTAL(9,$G$2:G331)</f>
        <v>228399</v>
      </c>
    </row>
    <row r="332" spans="1:18" ht="13.5" customHeight="1">
      <c r="A332" s="43" t="s">
        <v>7</v>
      </c>
      <c r="B332" s="62">
        <v>45326</v>
      </c>
      <c r="C332" s="111" t="s">
        <v>1577</v>
      </c>
      <c r="D332" s="111"/>
      <c r="F332" s="30">
        <v>936</v>
      </c>
      <c r="G332" s="14"/>
      <c r="H332" s="14"/>
      <c r="I332" s="42" t="s">
        <v>91</v>
      </c>
      <c r="K332" s="9" t="s">
        <v>576</v>
      </c>
      <c r="L332" s="9">
        <v>623</v>
      </c>
      <c r="M332" s="27"/>
      <c r="N332" s="43" t="s">
        <v>688</v>
      </c>
      <c r="O332" s="140"/>
      <c r="P332" s="31">
        <f t="shared" si="5"/>
        <v>303.53000000005704</v>
      </c>
      <c r="Q332" s="31">
        <f>SUBTOTAL(9,$F$2:F332)</f>
        <v>228095.46999999994</v>
      </c>
      <c r="R332" s="31">
        <f>SUBTOTAL(9,$G$2:G332)</f>
        <v>228399</v>
      </c>
    </row>
    <row r="333" spans="1:18" ht="13.5" customHeight="1">
      <c r="A333" s="43" t="s">
        <v>7</v>
      </c>
      <c r="B333" s="62">
        <v>45330</v>
      </c>
      <c r="C333" s="9" t="s">
        <v>1849</v>
      </c>
      <c r="D333" s="175"/>
      <c r="E333" s="27"/>
      <c r="F333" s="30">
        <v>1544</v>
      </c>
      <c r="G333" s="120"/>
      <c r="H333" s="120"/>
      <c r="I333" s="43" t="s">
        <v>91</v>
      </c>
      <c r="J333" s="43"/>
      <c r="K333" s="29" t="s">
        <v>1827</v>
      </c>
      <c r="L333" s="43">
        <v>6845</v>
      </c>
      <c r="M333" s="27"/>
      <c r="N333" s="43" t="s">
        <v>688</v>
      </c>
      <c r="O333" s="140">
        <v>45335</v>
      </c>
      <c r="P333" s="31">
        <f t="shared" si="5"/>
        <v>-1240.469999999943</v>
      </c>
      <c r="Q333" s="31">
        <f>SUBTOTAL(9,$F$2:F333)</f>
        <v>229639.46999999994</v>
      </c>
      <c r="R333" s="31">
        <f>SUBTOTAL(9,$G$2:G333)</f>
        <v>228399</v>
      </c>
    </row>
    <row r="334" spans="1:18" ht="13.5" customHeight="1">
      <c r="A334" s="13" t="s">
        <v>7</v>
      </c>
      <c r="B334" s="62">
        <v>45351</v>
      </c>
      <c r="C334" s="390" t="s">
        <v>1040</v>
      </c>
      <c r="D334" s="391"/>
      <c r="F334" s="32"/>
      <c r="G334" s="14">
        <v>10000</v>
      </c>
      <c r="H334" s="120"/>
      <c r="I334" s="43"/>
      <c r="J334" s="43"/>
      <c r="K334" s="43"/>
      <c r="L334" s="43"/>
      <c r="M334" s="27"/>
      <c r="N334" s="43" t="s">
        <v>688</v>
      </c>
      <c r="O334" s="140"/>
      <c r="P334" s="31">
        <f t="shared" si="5"/>
        <v>8759.530000000057</v>
      </c>
      <c r="Q334" s="31">
        <f>SUBTOTAL(9,$F$2:F334)</f>
        <v>229639.46999999994</v>
      </c>
      <c r="R334" s="31">
        <f>SUBTOTAL(9,$G$2:G334)</f>
        <v>238399</v>
      </c>
    </row>
    <row r="335" spans="1:18" ht="13.5" customHeight="1">
      <c r="A335" s="43" t="s">
        <v>7</v>
      </c>
      <c r="B335" s="62">
        <v>45361</v>
      </c>
      <c r="C335" s="392" t="s">
        <v>1850</v>
      </c>
      <c r="D335" s="392" t="s">
        <v>575</v>
      </c>
      <c r="E335" s="29" t="s">
        <v>1851</v>
      </c>
      <c r="F335" s="35">
        <v>250</v>
      </c>
      <c r="G335" s="120"/>
      <c r="H335" s="120"/>
      <c r="I335" s="43" t="s">
        <v>91</v>
      </c>
      <c r="J335" s="43"/>
      <c r="K335" s="43"/>
      <c r="L335" s="43"/>
      <c r="M335" s="27"/>
      <c r="N335" s="43" t="s">
        <v>688</v>
      </c>
      <c r="O335" s="140"/>
      <c r="P335" s="31">
        <f t="shared" si="5"/>
        <v>8509.530000000057</v>
      </c>
      <c r="Q335" s="31">
        <f>SUBTOTAL(9,$F$2:F335)</f>
        <v>229889.46999999994</v>
      </c>
      <c r="R335" s="31">
        <f>SUBTOTAL(9,$G$2:G335)</f>
        <v>238399</v>
      </c>
    </row>
    <row r="336" spans="1:18" ht="13.5" customHeight="1">
      <c r="A336" s="43" t="s">
        <v>7</v>
      </c>
      <c r="B336" s="62">
        <v>45363</v>
      </c>
      <c r="C336" s="392" t="s">
        <v>1852</v>
      </c>
      <c r="D336" s="392"/>
      <c r="E336" s="29"/>
      <c r="F336" s="35">
        <v>1544</v>
      </c>
      <c r="G336" s="120"/>
      <c r="H336" s="120"/>
      <c r="I336" s="43" t="s">
        <v>91</v>
      </c>
      <c r="J336" s="43"/>
      <c r="K336" s="43" t="s">
        <v>1827</v>
      </c>
      <c r="L336" s="43">
        <v>6845</v>
      </c>
      <c r="M336" s="27"/>
      <c r="N336" s="43" t="s">
        <v>688</v>
      </c>
      <c r="O336" s="140"/>
      <c r="P336" s="31">
        <f t="shared" si="5"/>
        <v>6965.530000000057</v>
      </c>
      <c r="Q336" s="31">
        <f>SUBTOTAL(9,$F$2:F336)</f>
        <v>231433.46999999994</v>
      </c>
      <c r="R336" s="31">
        <f>SUBTOTAL(9,$G$2:G336)</f>
        <v>238399</v>
      </c>
    </row>
    <row r="337" spans="1:18" ht="13.5" customHeight="1">
      <c r="A337" s="43" t="s">
        <v>7</v>
      </c>
      <c r="B337" s="62">
        <v>45363</v>
      </c>
      <c r="C337" s="393" t="s">
        <v>1853</v>
      </c>
      <c r="D337" s="394"/>
      <c r="F337" s="32">
        <v>1750</v>
      </c>
      <c r="G337" s="14"/>
      <c r="H337" s="14"/>
      <c r="I337" s="13" t="s">
        <v>91</v>
      </c>
      <c r="J337" s="43"/>
      <c r="K337" s="29" t="s">
        <v>1827</v>
      </c>
      <c r="L337" s="43">
        <v>6881</v>
      </c>
      <c r="M337" s="27"/>
      <c r="N337" s="43" t="s">
        <v>688</v>
      </c>
      <c r="O337" s="140"/>
      <c r="P337" s="31">
        <f t="shared" si="5"/>
        <v>5215.530000000057</v>
      </c>
      <c r="Q337" s="31">
        <f>SUBTOTAL(9,$F$2:F337)</f>
        <v>233183.46999999994</v>
      </c>
      <c r="R337" s="31">
        <f>SUBTOTAL(9,$G$2:G337)</f>
        <v>238399</v>
      </c>
    </row>
    <row r="338" spans="1:18" ht="13.5" customHeight="1">
      <c r="A338" s="43" t="s">
        <v>7</v>
      </c>
      <c r="B338" s="62">
        <v>45384</v>
      </c>
      <c r="C338" s="15" t="s">
        <v>1747</v>
      </c>
      <c r="D338" s="159"/>
      <c r="F338" s="32">
        <v>1170</v>
      </c>
      <c r="G338" s="14"/>
      <c r="H338" s="14"/>
      <c r="I338" s="13" t="s">
        <v>91</v>
      </c>
      <c r="J338" s="43"/>
      <c r="K338" s="43" t="s">
        <v>1854</v>
      </c>
      <c r="L338" s="43"/>
      <c r="M338" s="27"/>
      <c r="N338" s="43" t="s">
        <v>688</v>
      </c>
      <c r="O338" s="140"/>
      <c r="P338" s="31">
        <f t="shared" si="5"/>
        <v>4045.530000000057</v>
      </c>
      <c r="Q338" s="31">
        <f>SUBTOTAL(9,$F$2:F338)</f>
        <v>234353.46999999994</v>
      </c>
      <c r="R338" s="31">
        <f>SUBTOTAL(9,$G$2:G338)</f>
        <v>238399</v>
      </c>
    </row>
    <row r="339" spans="1:18" ht="13.5" customHeight="1">
      <c r="A339" s="43" t="s">
        <v>7</v>
      </c>
      <c r="B339" s="62">
        <v>45391</v>
      </c>
      <c r="C339" s="52" t="s">
        <v>5766</v>
      </c>
      <c r="D339" s="175"/>
      <c r="E339" s="27"/>
      <c r="F339" s="30">
        <v>337</v>
      </c>
      <c r="G339" s="120"/>
      <c r="H339" s="120"/>
      <c r="I339" s="43" t="s">
        <v>89</v>
      </c>
      <c r="J339" s="43"/>
      <c r="K339" s="43" t="s">
        <v>5767</v>
      </c>
      <c r="L339" s="43"/>
      <c r="M339" s="27"/>
      <c r="N339" s="43" t="s">
        <v>688</v>
      </c>
      <c r="O339" s="140"/>
      <c r="P339" s="31">
        <f t="shared" si="5"/>
        <v>3708.530000000057</v>
      </c>
      <c r="Q339" s="31">
        <f>SUBTOTAL(9,$F$2:F339)</f>
        <v>234690.46999999994</v>
      </c>
      <c r="R339" s="31">
        <f>SUBTOTAL(9,$G$2:G339)</f>
        <v>238399</v>
      </c>
    </row>
    <row r="340" spans="1:18" ht="13.5" customHeight="1">
      <c r="A340" s="44" t="s">
        <v>7</v>
      </c>
      <c r="B340" s="62">
        <v>45397</v>
      </c>
      <c r="C340" s="52" t="s">
        <v>705</v>
      </c>
      <c r="D340" s="52"/>
      <c r="E340" s="29"/>
      <c r="F340" s="35">
        <v>9.9</v>
      </c>
      <c r="G340" s="35"/>
      <c r="H340" s="30"/>
      <c r="I340" s="42" t="s">
        <v>89</v>
      </c>
      <c r="J340" s="147"/>
      <c r="K340" s="147" t="s">
        <v>4093</v>
      </c>
      <c r="L340" s="29">
        <v>2317926</v>
      </c>
      <c r="M340" s="27"/>
      <c r="N340" s="43" t="s">
        <v>688</v>
      </c>
      <c r="O340" s="140"/>
      <c r="P340" s="31">
        <f t="shared" si="5"/>
        <v>3698.6300000000629</v>
      </c>
      <c r="Q340" s="31">
        <f>SUBTOTAL(9,$F$2:F340)</f>
        <v>234700.36999999994</v>
      </c>
      <c r="R340" s="31">
        <f>SUBTOTAL(9,$G$2:G340)</f>
        <v>238399</v>
      </c>
    </row>
    <row r="341" spans="1:18" ht="13.5" customHeight="1">
      <c r="A341" s="44" t="s">
        <v>7</v>
      </c>
      <c r="B341" s="62">
        <v>45397</v>
      </c>
      <c r="C341" s="52" t="s">
        <v>705</v>
      </c>
      <c r="D341" s="52"/>
      <c r="E341" s="29"/>
      <c r="F341" s="35">
        <v>25.8</v>
      </c>
      <c r="G341" s="35"/>
      <c r="H341" s="30"/>
      <c r="I341" s="42" t="s">
        <v>89</v>
      </c>
      <c r="J341" s="147"/>
      <c r="K341" s="147" t="s">
        <v>4093</v>
      </c>
      <c r="L341" s="29">
        <v>3032886</v>
      </c>
      <c r="M341" s="27"/>
      <c r="N341" s="43" t="s">
        <v>688</v>
      </c>
      <c r="O341" s="140"/>
      <c r="P341" s="31">
        <f t="shared" si="5"/>
        <v>3672.8300000000745</v>
      </c>
      <c r="Q341" s="31">
        <f>SUBTOTAL(9,$F$2:F341)</f>
        <v>234726.16999999993</v>
      </c>
      <c r="R341" s="31">
        <f>SUBTOTAL(9,$G$2:G341)</f>
        <v>238399</v>
      </c>
    </row>
    <row r="342" spans="1:18" ht="13.5" customHeight="1">
      <c r="A342" s="44" t="s">
        <v>7</v>
      </c>
      <c r="B342" s="62">
        <v>45398</v>
      </c>
      <c r="C342" s="52" t="s">
        <v>705</v>
      </c>
      <c r="D342" s="52"/>
      <c r="E342" s="29"/>
      <c r="F342" s="35">
        <v>27.9</v>
      </c>
      <c r="G342" s="35"/>
      <c r="H342" s="30"/>
      <c r="I342" s="42" t="s">
        <v>89</v>
      </c>
      <c r="J342" s="147"/>
      <c r="K342" s="147" t="s">
        <v>4093</v>
      </c>
      <c r="L342" s="29">
        <v>2029398</v>
      </c>
      <c r="M342" s="27"/>
      <c r="N342" s="43" t="s">
        <v>688</v>
      </c>
      <c r="O342" s="140"/>
      <c r="P342" s="31">
        <f t="shared" si="5"/>
        <v>3644.9300000000803</v>
      </c>
      <c r="Q342" s="31">
        <f>SUBTOTAL(9,$F$2:F342)</f>
        <v>234754.06999999992</v>
      </c>
      <c r="R342" s="31">
        <f>SUBTOTAL(9,$G$2:G342)</f>
        <v>238399</v>
      </c>
    </row>
    <row r="343" spans="1:18" ht="13.5" customHeight="1">
      <c r="A343" s="44" t="s">
        <v>7</v>
      </c>
      <c r="B343" s="62">
        <v>45398</v>
      </c>
      <c r="C343" s="52" t="s">
        <v>705</v>
      </c>
      <c r="D343" s="111"/>
      <c r="F343" s="14">
        <v>17</v>
      </c>
      <c r="G343" s="14"/>
      <c r="H343" s="14"/>
      <c r="I343" s="13" t="s">
        <v>89</v>
      </c>
      <c r="K343" t="s">
        <v>1056</v>
      </c>
      <c r="L343" s="9">
        <v>242412321</v>
      </c>
      <c r="M343" s="27"/>
      <c r="N343" s="43" t="s">
        <v>688</v>
      </c>
      <c r="O343" s="140"/>
      <c r="P343" s="31">
        <f t="shared" si="5"/>
        <v>3627.9300000000803</v>
      </c>
      <c r="Q343" s="31">
        <f>SUBTOTAL(9,$F$2:F343)</f>
        <v>234771.06999999992</v>
      </c>
      <c r="R343" s="31">
        <f>SUBTOTAL(9,$G$2:G343)</f>
        <v>238399</v>
      </c>
    </row>
    <row r="344" spans="1:18" ht="13.5" customHeight="1">
      <c r="A344" s="43" t="s">
        <v>7</v>
      </c>
      <c r="B344" s="62">
        <v>45412</v>
      </c>
      <c r="C344" s="52" t="s">
        <v>5788</v>
      </c>
      <c r="D344" s="175" t="s">
        <v>5844</v>
      </c>
      <c r="E344" s="27" t="s">
        <v>5789</v>
      </c>
      <c r="F344" s="30">
        <v>800</v>
      </c>
      <c r="G344" s="120"/>
      <c r="H344" s="120"/>
      <c r="I344" s="43" t="s">
        <v>91</v>
      </c>
      <c r="J344" s="43"/>
      <c r="K344" s="43" t="s">
        <v>5845</v>
      </c>
      <c r="L344" s="43"/>
      <c r="M344" s="27"/>
      <c r="N344" s="43" t="s">
        <v>688</v>
      </c>
      <c r="O344" s="140">
        <v>45441</v>
      </c>
      <c r="P344" s="31">
        <f t="shared" si="5"/>
        <v>2827.9300000000803</v>
      </c>
      <c r="Q344" s="31">
        <f>SUBTOTAL(9,$F$2:F344)</f>
        <v>235571.06999999992</v>
      </c>
      <c r="R344" s="31">
        <f>SUBTOTAL(9,$G$2:G344)</f>
        <v>238399</v>
      </c>
    </row>
    <row r="345" spans="1:18" ht="13.5" customHeight="1">
      <c r="A345" s="43" t="s">
        <v>7</v>
      </c>
      <c r="B345" s="62">
        <v>45418</v>
      </c>
      <c r="C345" s="15" t="s">
        <v>5738</v>
      </c>
      <c r="D345" s="159" t="s">
        <v>1827</v>
      </c>
      <c r="F345" s="32">
        <v>3545</v>
      </c>
      <c r="G345" s="14"/>
      <c r="H345" s="14"/>
      <c r="I345" s="13" t="s">
        <v>91</v>
      </c>
      <c r="J345" s="43"/>
      <c r="K345" s="43" t="s">
        <v>1827</v>
      </c>
      <c r="L345" s="43">
        <v>6941</v>
      </c>
      <c r="M345" s="27"/>
      <c r="N345" s="43" t="s">
        <v>688</v>
      </c>
      <c r="O345" s="140"/>
      <c r="P345" s="31">
        <f t="shared" si="5"/>
        <v>-717.06999999991967</v>
      </c>
      <c r="Q345" s="31">
        <f>SUBTOTAL(9,$F$2:F345)</f>
        <v>239116.06999999992</v>
      </c>
      <c r="R345" s="31">
        <f>SUBTOTAL(9,$G$2:G345)</f>
        <v>238399</v>
      </c>
    </row>
    <row r="346" spans="1:18" ht="13.5" customHeight="1">
      <c r="A346" s="44" t="s">
        <v>7</v>
      </c>
      <c r="B346" s="62">
        <v>45427</v>
      </c>
      <c r="C346" s="52" t="s">
        <v>1016</v>
      </c>
      <c r="D346" s="175"/>
      <c r="E346" s="27"/>
      <c r="F346" s="30">
        <v>60</v>
      </c>
      <c r="G346" s="120"/>
      <c r="H346" s="120"/>
      <c r="I346" s="43" t="s">
        <v>5778</v>
      </c>
      <c r="J346" s="43"/>
      <c r="K346" s="43" t="s">
        <v>1017</v>
      </c>
      <c r="L346" s="43">
        <v>125325</v>
      </c>
      <c r="M346" s="27"/>
      <c r="N346" s="43" t="s">
        <v>688</v>
      </c>
      <c r="O346" s="140"/>
      <c r="P346" s="31">
        <f t="shared" si="5"/>
        <v>-777.06999999991967</v>
      </c>
      <c r="Q346" s="31">
        <f>SUBTOTAL(9,$F$2:F346)</f>
        <v>239176.06999999992</v>
      </c>
      <c r="R346" s="31">
        <f>SUBTOTAL(9,$G$2:G346)</f>
        <v>238399</v>
      </c>
    </row>
    <row r="347" spans="1:18" s="389" customFormat="1" ht="13.5" customHeight="1">
      <c r="A347" s="43" t="s">
        <v>7</v>
      </c>
      <c r="B347" s="62">
        <v>45428</v>
      </c>
      <c r="C347" s="52" t="s">
        <v>5750</v>
      </c>
      <c r="D347" s="175"/>
      <c r="E347" s="27"/>
      <c r="F347" s="30">
        <v>1211</v>
      </c>
      <c r="G347" s="120"/>
      <c r="H347" s="120"/>
      <c r="I347" s="43" t="s">
        <v>91</v>
      </c>
      <c r="J347" s="43"/>
      <c r="K347" s="9" t="s">
        <v>576</v>
      </c>
      <c r="L347" s="43">
        <v>1169</v>
      </c>
      <c r="M347" s="27"/>
      <c r="N347" s="43" t="s">
        <v>688</v>
      </c>
      <c r="O347" s="140"/>
      <c r="P347" s="31">
        <f t="shared" si="5"/>
        <v>-1988.0699999999197</v>
      </c>
      <c r="Q347" s="31">
        <f>SUBTOTAL(9,$F$2:F347)</f>
        <v>240387.06999999992</v>
      </c>
      <c r="R347" s="31">
        <f>SUBTOTAL(9,$G$2:G347)</f>
        <v>238399</v>
      </c>
    </row>
    <row r="348" spans="1:18" ht="13.5" customHeight="1">
      <c r="A348" s="43" t="s">
        <v>7</v>
      </c>
      <c r="B348" s="62">
        <v>45446</v>
      </c>
      <c r="C348" s="52" t="s">
        <v>1845</v>
      </c>
      <c r="D348" s="175"/>
      <c r="E348" s="27"/>
      <c r="F348" s="30">
        <v>51</v>
      </c>
      <c r="G348" s="120"/>
      <c r="H348" s="120"/>
      <c r="I348" s="43" t="s">
        <v>89</v>
      </c>
      <c r="J348" s="43"/>
      <c r="K348" s="43" t="s">
        <v>1835</v>
      </c>
      <c r="L348" s="43"/>
      <c r="M348" s="27"/>
      <c r="N348" s="43" t="s">
        <v>688</v>
      </c>
      <c r="O348" s="140"/>
      <c r="P348" s="31">
        <f t="shared" si="5"/>
        <v>-2039.0699999999197</v>
      </c>
      <c r="Q348" s="31">
        <f>SUBTOTAL(9,$F$2:F348)</f>
        <v>240438.06999999992</v>
      </c>
      <c r="R348" s="31">
        <f>SUBTOTAL(9,$G$2:G348)</f>
        <v>238399</v>
      </c>
    </row>
    <row r="349" spans="1:18" ht="13.5" customHeight="1">
      <c r="A349" s="43" t="s">
        <v>7</v>
      </c>
      <c r="B349" s="62">
        <v>45447</v>
      </c>
      <c r="C349" s="52" t="s">
        <v>962</v>
      </c>
      <c r="D349" s="175"/>
      <c r="E349" s="27"/>
      <c r="F349" s="30"/>
      <c r="G349" s="120">
        <v>10000</v>
      </c>
      <c r="H349" s="120"/>
      <c r="I349" s="43"/>
      <c r="J349" s="43"/>
      <c r="K349" s="43"/>
      <c r="L349" s="43"/>
      <c r="M349" s="27"/>
      <c r="N349" s="43" t="s">
        <v>688</v>
      </c>
      <c r="O349" s="140"/>
      <c r="P349" s="31">
        <f t="shared" si="5"/>
        <v>7960.9300000000803</v>
      </c>
      <c r="Q349" s="31">
        <f>SUBTOTAL(9,$F$2:F349)</f>
        <v>240438.06999999992</v>
      </c>
      <c r="R349" s="31">
        <f>SUBTOTAL(9,$G$2:G349)</f>
        <v>248399</v>
      </c>
    </row>
    <row r="350" spans="1:18" ht="13.5" customHeight="1">
      <c r="A350" s="43" t="s">
        <v>7</v>
      </c>
      <c r="B350" s="62">
        <v>45452</v>
      </c>
      <c r="C350" s="52" t="s">
        <v>5818</v>
      </c>
      <c r="D350" s="175"/>
      <c r="E350" s="27"/>
      <c r="F350" s="30">
        <v>1800</v>
      </c>
      <c r="G350" s="120"/>
      <c r="H350" s="120"/>
      <c r="I350" s="43" t="s">
        <v>91</v>
      </c>
      <c r="J350" s="43"/>
      <c r="K350" s="43" t="s">
        <v>1827</v>
      </c>
      <c r="L350" s="43">
        <v>6987</v>
      </c>
      <c r="M350" s="27"/>
      <c r="N350" s="43" t="s">
        <v>688</v>
      </c>
      <c r="O350" s="140"/>
      <c r="P350" s="31">
        <f t="shared" si="5"/>
        <v>6160.9300000000803</v>
      </c>
      <c r="Q350" s="31">
        <f>SUBTOTAL(9,$F$2:F350)</f>
        <v>242238.06999999992</v>
      </c>
      <c r="R350" s="31">
        <f>SUBTOTAL(9,$G$2:G350)</f>
        <v>248399</v>
      </c>
    </row>
    <row r="351" spans="1:18" ht="13.5" customHeight="1">
      <c r="A351" s="43" t="s">
        <v>7</v>
      </c>
      <c r="B351" s="62">
        <v>45456</v>
      </c>
      <c r="C351" s="111" t="s">
        <v>5824</v>
      </c>
      <c r="D351" s="111"/>
      <c r="F351" s="14">
        <v>421</v>
      </c>
      <c r="G351" s="14"/>
      <c r="H351" s="14"/>
      <c r="I351" s="13" t="s">
        <v>91</v>
      </c>
      <c r="K351" s="9" t="s">
        <v>576</v>
      </c>
      <c r="L351" s="43">
        <v>1341</v>
      </c>
      <c r="M351" s="27"/>
      <c r="N351" s="43" t="s">
        <v>688</v>
      </c>
      <c r="O351" s="140"/>
      <c r="P351" s="31">
        <f t="shared" si="5"/>
        <v>5739.9300000000803</v>
      </c>
      <c r="Q351" s="31">
        <f>SUBTOTAL(9,$F$2:F351)</f>
        <v>242659.06999999992</v>
      </c>
      <c r="R351" s="31">
        <f>SUBTOTAL(9,$G$2:G351)</f>
        <v>248399</v>
      </c>
    </row>
    <row r="352" spans="1:18" ht="13.5" customHeight="1">
      <c r="A352" s="43" t="s">
        <v>7</v>
      </c>
      <c r="B352" s="62">
        <v>45467</v>
      </c>
      <c r="C352" s="52" t="s">
        <v>5886</v>
      </c>
      <c r="D352" s="175"/>
      <c r="E352" s="27"/>
      <c r="F352" s="30">
        <v>44.8</v>
      </c>
      <c r="G352" s="120"/>
      <c r="H352" s="120"/>
      <c r="I352" s="43" t="s">
        <v>89</v>
      </c>
      <c r="J352" s="43"/>
      <c r="K352" s="147" t="s">
        <v>4093</v>
      </c>
      <c r="L352" s="43">
        <v>22301424337</v>
      </c>
      <c r="M352" s="27"/>
      <c r="N352" s="43" t="s">
        <v>688</v>
      </c>
      <c r="O352" s="140"/>
      <c r="P352" s="31">
        <f t="shared" si="5"/>
        <v>5695.130000000092</v>
      </c>
      <c r="Q352" s="31">
        <f>SUBTOTAL(9,$F$2:F352)</f>
        <v>242703.86999999991</v>
      </c>
      <c r="R352" s="31">
        <f>SUBTOTAL(9,$G$2:G352)</f>
        <v>248399</v>
      </c>
    </row>
    <row r="353" spans="1:18" ht="13.5" customHeight="1">
      <c r="A353" s="43" t="s">
        <v>7</v>
      </c>
      <c r="B353" s="62">
        <v>45469</v>
      </c>
      <c r="C353" s="52" t="s">
        <v>5884</v>
      </c>
      <c r="D353" s="175"/>
      <c r="E353" s="27"/>
      <c r="F353" s="30">
        <v>19.18</v>
      </c>
      <c r="G353" s="120"/>
      <c r="H353" s="120"/>
      <c r="I353" s="43" t="s">
        <v>89</v>
      </c>
      <c r="J353" s="43"/>
      <c r="K353" s="43" t="s">
        <v>5885</v>
      </c>
      <c r="L353" s="43"/>
      <c r="M353" s="27"/>
      <c r="N353" s="43" t="s">
        <v>688</v>
      </c>
      <c r="O353" s="140"/>
      <c r="P353" s="31">
        <f t="shared" si="5"/>
        <v>5675.950000000099</v>
      </c>
      <c r="Q353" s="31">
        <f>SUBTOTAL(9,$F$2:F353)</f>
        <v>242723.0499999999</v>
      </c>
      <c r="R353" s="31">
        <f>SUBTOTAL(9,$G$2:G353)</f>
        <v>248399</v>
      </c>
    </row>
    <row r="354" spans="1:18" ht="13.5" customHeight="1">
      <c r="A354" s="43" t="s">
        <v>7</v>
      </c>
      <c r="B354" s="62">
        <v>45481</v>
      </c>
      <c r="C354" s="52" t="s">
        <v>1830</v>
      </c>
      <c r="D354" s="175"/>
      <c r="E354" s="27"/>
      <c r="F354" s="30">
        <v>2199</v>
      </c>
      <c r="G354" s="120"/>
      <c r="H354" s="120"/>
      <c r="I354" s="43" t="s">
        <v>91</v>
      </c>
      <c r="J354" s="43"/>
      <c r="K354" s="43" t="s">
        <v>1827</v>
      </c>
      <c r="L354" s="43">
        <v>7012</v>
      </c>
      <c r="M354" s="27"/>
      <c r="N354" s="43" t="s">
        <v>688</v>
      </c>
      <c r="O354" s="140"/>
      <c r="P354" s="31">
        <f t="shared" si="5"/>
        <v>3476.950000000099</v>
      </c>
      <c r="Q354" s="31">
        <f>SUBTOTAL(9,$F$2:F354)</f>
        <v>244922.0499999999</v>
      </c>
      <c r="R354" s="31">
        <f>SUBTOTAL(9,$G$2:G354)</f>
        <v>248399</v>
      </c>
    </row>
    <row r="355" spans="1:18" ht="13.5" customHeight="1">
      <c r="A355" s="43" t="s">
        <v>7</v>
      </c>
      <c r="B355" s="62">
        <v>45486</v>
      </c>
      <c r="C355" s="52" t="s">
        <v>5884</v>
      </c>
      <c r="D355" s="175" t="s">
        <v>5896</v>
      </c>
      <c r="E355" s="27"/>
      <c r="F355" s="30">
        <v>137.52000000000001</v>
      </c>
      <c r="G355" s="120"/>
      <c r="H355" s="120"/>
      <c r="I355" s="43" t="s">
        <v>89</v>
      </c>
      <c r="J355" s="43"/>
      <c r="K355" s="43" t="s">
        <v>5885</v>
      </c>
      <c r="L355" s="43">
        <v>25035602</v>
      </c>
      <c r="M355" s="27"/>
      <c r="N355" s="43" t="s">
        <v>688</v>
      </c>
      <c r="O355" s="140"/>
      <c r="P355" s="31">
        <f t="shared" si="5"/>
        <v>3339.4300000001094</v>
      </c>
      <c r="Q355" s="31">
        <f>SUBTOTAL(9,$F$2:F355)</f>
        <v>245059.56999999989</v>
      </c>
      <c r="R355" s="31">
        <f>SUBTOTAL(9,$G$2:G355)</f>
        <v>248399</v>
      </c>
    </row>
    <row r="356" spans="1:18" ht="13.5" customHeight="1">
      <c r="A356" s="43" t="s">
        <v>7</v>
      </c>
      <c r="B356" s="62">
        <v>45487</v>
      </c>
      <c r="C356" s="52" t="s">
        <v>1598</v>
      </c>
      <c r="D356" s="175"/>
      <c r="E356" s="27"/>
      <c r="F356" s="30">
        <v>1018</v>
      </c>
      <c r="G356" s="120"/>
      <c r="H356" s="120"/>
      <c r="I356" s="43" t="s">
        <v>91</v>
      </c>
      <c r="J356" s="43"/>
      <c r="K356" s="43" t="s">
        <v>1126</v>
      </c>
      <c r="L356" s="43">
        <v>454</v>
      </c>
      <c r="M356" s="27"/>
      <c r="N356" s="43" t="s">
        <v>688</v>
      </c>
      <c r="O356" s="140"/>
      <c r="P356" s="31">
        <f t="shared" si="5"/>
        <v>2321.4300000001094</v>
      </c>
      <c r="Q356" s="31">
        <f>SUBTOTAL(9,$F$2:F356)</f>
        <v>246077.56999999989</v>
      </c>
      <c r="R356" s="31">
        <f>SUBTOTAL(9,$G$2:G356)</f>
        <v>248399</v>
      </c>
    </row>
    <row r="357" spans="1:18" ht="13.5" customHeight="1">
      <c r="A357" s="43" t="s">
        <v>7</v>
      </c>
      <c r="B357" s="62">
        <v>45487</v>
      </c>
      <c r="C357" s="158" t="s">
        <v>5883</v>
      </c>
      <c r="D357" s="138"/>
      <c r="E357" s="155"/>
      <c r="F357" s="157">
        <v>1264</v>
      </c>
      <c r="G357" s="157"/>
      <c r="H357" s="12"/>
      <c r="I357" s="13" t="s">
        <v>91</v>
      </c>
      <c r="K357" t="s">
        <v>576</v>
      </c>
      <c r="L357" s="43">
        <v>1710</v>
      </c>
      <c r="M357" s="27"/>
      <c r="N357" s="43" t="s">
        <v>688</v>
      </c>
      <c r="O357" s="140"/>
      <c r="P357" s="31">
        <f t="shared" si="5"/>
        <v>1057.4300000001094</v>
      </c>
      <c r="Q357" s="31">
        <f>SUBTOTAL(9,$F$2:F357)</f>
        <v>247341.56999999989</v>
      </c>
      <c r="R357" s="31">
        <f>SUBTOTAL(9,$G$2:G357)</f>
        <v>248399</v>
      </c>
    </row>
    <row r="358" spans="1:18" ht="13.5" customHeight="1">
      <c r="A358" s="43" t="s">
        <v>7</v>
      </c>
      <c r="B358" s="62">
        <v>45487</v>
      </c>
      <c r="C358" s="52" t="s">
        <v>5897</v>
      </c>
      <c r="D358" s="175"/>
      <c r="E358" s="27"/>
      <c r="F358" s="30">
        <v>4.12</v>
      </c>
      <c r="G358" s="120"/>
      <c r="H358" s="120"/>
      <c r="I358" s="43" t="s">
        <v>89</v>
      </c>
      <c r="J358" s="43"/>
      <c r="K358" s="43"/>
      <c r="L358" s="43"/>
      <c r="M358" s="27"/>
      <c r="N358" s="43" t="s">
        <v>688</v>
      </c>
      <c r="O358" s="140"/>
      <c r="P358" s="31">
        <f t="shared" si="5"/>
        <v>1053.3100000001141</v>
      </c>
      <c r="Q358" s="31">
        <f>SUBTOTAL(9,$F$2:F358)</f>
        <v>247345.68999999989</v>
      </c>
      <c r="R358" s="31">
        <f>SUBTOTAL(9,$G$2:G358)</f>
        <v>248399</v>
      </c>
    </row>
    <row r="359" spans="1:18" ht="13.5" customHeight="1">
      <c r="A359" s="43" t="s">
        <v>7</v>
      </c>
      <c r="B359" s="62">
        <v>45502</v>
      </c>
      <c r="C359" s="158" t="s">
        <v>698</v>
      </c>
      <c r="D359" s="138"/>
      <c r="E359" s="155"/>
      <c r="F359" s="157">
        <v>600</v>
      </c>
      <c r="G359" s="157"/>
      <c r="H359" s="12"/>
      <c r="I359" s="13" t="s">
        <v>91</v>
      </c>
      <c r="K359" s="395" t="s">
        <v>2098</v>
      </c>
      <c r="L359" s="43">
        <v>554</v>
      </c>
      <c r="M359" s="27"/>
      <c r="N359" s="43" t="s">
        <v>688</v>
      </c>
      <c r="O359" s="140"/>
      <c r="P359" s="31">
        <f t="shared" si="5"/>
        <v>453.31000000011409</v>
      </c>
      <c r="Q359" s="31">
        <f>SUBTOTAL(9,$F$2:F359)</f>
        <v>247945.68999999989</v>
      </c>
      <c r="R359" s="31">
        <f>SUBTOTAL(9,$G$2:G359)</f>
        <v>248399</v>
      </c>
    </row>
    <row r="360" spans="1:18" ht="13.5" customHeight="1">
      <c r="A360" s="43" t="s">
        <v>7</v>
      </c>
      <c r="B360" s="62">
        <v>45508</v>
      </c>
      <c r="C360" s="52" t="s">
        <v>5930</v>
      </c>
      <c r="D360" s="175"/>
      <c r="E360" s="27"/>
      <c r="F360" s="30">
        <v>1521</v>
      </c>
      <c r="G360" s="120"/>
      <c r="H360" s="120"/>
      <c r="I360" s="43" t="s">
        <v>91</v>
      </c>
      <c r="J360" s="43"/>
      <c r="K360" s="43" t="s">
        <v>5931</v>
      </c>
      <c r="L360" s="43">
        <v>7031</v>
      </c>
      <c r="M360" s="27"/>
      <c r="N360" s="43" t="s">
        <v>688</v>
      </c>
      <c r="O360" s="140">
        <v>45509</v>
      </c>
      <c r="P360" s="31">
        <f t="shared" si="5"/>
        <v>-1067.6899999998859</v>
      </c>
      <c r="Q360" s="31">
        <f>SUBTOTAL(9,$F$2:F360)</f>
        <v>249466.68999999989</v>
      </c>
      <c r="R360" s="31">
        <f>SUBTOTAL(9,$G$2:G360)</f>
        <v>248399</v>
      </c>
    </row>
    <row r="361" spans="1:18" ht="13.5" customHeight="1">
      <c r="A361" s="43" t="s">
        <v>7</v>
      </c>
      <c r="B361" s="62">
        <v>45510</v>
      </c>
      <c r="C361" s="52" t="s">
        <v>6026</v>
      </c>
      <c r="D361" s="175" t="s">
        <v>5812</v>
      </c>
      <c r="E361" s="27"/>
      <c r="F361" s="30">
        <v>450</v>
      </c>
      <c r="G361" s="120"/>
      <c r="H361" s="120"/>
      <c r="I361" s="43" t="s">
        <v>91</v>
      </c>
      <c r="J361" s="43"/>
      <c r="K361" s="43"/>
      <c r="L361" s="43"/>
      <c r="M361" s="27"/>
      <c r="N361" s="43" t="s">
        <v>688</v>
      </c>
      <c r="O361" s="140"/>
      <c r="P361" s="31">
        <f t="shared" si="5"/>
        <v>-1517.6899999998859</v>
      </c>
      <c r="Q361" s="31">
        <f>SUBTOTAL(9,$F$2:F361)</f>
        <v>249916.68999999989</v>
      </c>
      <c r="R361" s="31">
        <f>SUBTOTAL(9,$G$2:G361)</f>
        <v>248399</v>
      </c>
    </row>
    <row r="362" spans="1:18" ht="13.5" customHeight="1">
      <c r="A362" s="43" t="s">
        <v>7</v>
      </c>
      <c r="B362" s="62">
        <v>45512</v>
      </c>
      <c r="C362" s="52" t="s">
        <v>6027</v>
      </c>
      <c r="D362" s="175" t="s">
        <v>5812</v>
      </c>
      <c r="E362" s="27"/>
      <c r="F362" s="30">
        <v>150</v>
      </c>
      <c r="G362" s="120"/>
      <c r="H362" s="120"/>
      <c r="I362" s="43" t="s">
        <v>91</v>
      </c>
      <c r="J362" s="43"/>
      <c r="K362" s="43"/>
      <c r="L362" s="43"/>
      <c r="M362" s="27"/>
      <c r="N362" s="43" t="s">
        <v>688</v>
      </c>
      <c r="O362" s="140"/>
      <c r="P362" s="31">
        <f t="shared" si="5"/>
        <v>-1667.6899999998859</v>
      </c>
      <c r="Q362" s="31">
        <f>SUBTOTAL(9,$F$2:F362)</f>
        <v>250066.68999999989</v>
      </c>
      <c r="R362" s="31">
        <f>SUBTOTAL(9,$G$2:G362)</f>
        <v>248399</v>
      </c>
    </row>
    <row r="363" spans="1:18" ht="13.5" customHeight="1">
      <c r="A363" s="43" t="s">
        <v>7</v>
      </c>
      <c r="B363" s="62">
        <v>45535</v>
      </c>
      <c r="C363" s="158" t="s">
        <v>6029</v>
      </c>
      <c r="D363" s="138" t="s">
        <v>6038</v>
      </c>
      <c r="E363" s="27"/>
      <c r="F363" s="30">
        <v>529</v>
      </c>
      <c r="G363" s="120"/>
      <c r="H363" s="120"/>
      <c r="I363" s="43" t="s">
        <v>91</v>
      </c>
      <c r="J363" s="43"/>
      <c r="K363" s="43"/>
      <c r="L363" s="43"/>
      <c r="M363" s="27"/>
      <c r="N363" s="43" t="s">
        <v>688</v>
      </c>
      <c r="O363" s="140"/>
      <c r="P363" s="31">
        <f t="shared" si="5"/>
        <v>-2196.6899999998859</v>
      </c>
      <c r="Q363" s="31">
        <f>SUBTOTAL(9,$F$2:F363)</f>
        <v>250595.68999999989</v>
      </c>
      <c r="R363" s="31">
        <f>SUBTOTAL(9,$G$2:G363)</f>
        <v>248399</v>
      </c>
    </row>
    <row r="364" spans="1:18" ht="13.5" customHeight="1">
      <c r="A364" s="43" t="s">
        <v>7</v>
      </c>
      <c r="B364" s="62">
        <v>45535</v>
      </c>
      <c r="C364" s="158" t="s">
        <v>6033</v>
      </c>
      <c r="D364" s="138" t="s">
        <v>6031</v>
      </c>
      <c r="E364" s="27"/>
      <c r="F364" s="30">
        <v>39</v>
      </c>
      <c r="G364" s="120"/>
      <c r="H364" s="120"/>
      <c r="I364" s="43" t="s">
        <v>91</v>
      </c>
      <c r="J364" s="43"/>
      <c r="K364" s="43"/>
      <c r="L364" s="43"/>
      <c r="M364" s="27"/>
      <c r="N364" s="43" t="s">
        <v>688</v>
      </c>
      <c r="O364" s="140">
        <v>45564</v>
      </c>
      <c r="P364" s="31">
        <f t="shared" si="5"/>
        <v>-2235.6899999998859</v>
      </c>
      <c r="Q364" s="31">
        <f>SUBTOTAL(9,$F$2:F364)</f>
        <v>250634.68999999989</v>
      </c>
      <c r="R364" s="31">
        <f>SUBTOTAL(9,$G$2:G364)</f>
        <v>248399</v>
      </c>
    </row>
    <row r="365" spans="1:18" ht="13.5" customHeight="1">
      <c r="A365" s="43" t="s">
        <v>7</v>
      </c>
      <c r="B365" s="62">
        <v>45539</v>
      </c>
      <c r="C365" s="158" t="s">
        <v>6013</v>
      </c>
      <c r="D365" s="138"/>
      <c r="E365" s="155"/>
      <c r="F365" s="157">
        <v>632</v>
      </c>
      <c r="G365" s="157"/>
      <c r="H365" s="12"/>
      <c r="I365" s="13" t="s">
        <v>91</v>
      </c>
      <c r="K365" s="395" t="s">
        <v>576</v>
      </c>
      <c r="L365">
        <v>1923</v>
      </c>
      <c r="M365" s="27"/>
      <c r="N365" s="43" t="s">
        <v>688</v>
      </c>
      <c r="O365" s="140"/>
      <c r="P365" s="31">
        <f t="shared" si="5"/>
        <v>-2867.6899999998859</v>
      </c>
      <c r="Q365" s="31">
        <f>SUBTOTAL(9,$F$2:F365)</f>
        <v>251266.68999999989</v>
      </c>
      <c r="R365" s="31">
        <f>SUBTOTAL(9,$G$2:G365)</f>
        <v>248399</v>
      </c>
    </row>
    <row r="366" spans="1:18" ht="13.5" customHeight="1">
      <c r="A366" s="43" t="s">
        <v>7</v>
      </c>
      <c r="B366" s="62">
        <v>45539</v>
      </c>
      <c r="C366" s="52" t="s">
        <v>6014</v>
      </c>
      <c r="D366" s="175"/>
      <c r="E366" s="27"/>
      <c r="F366" s="30">
        <v>2106</v>
      </c>
      <c r="G366" s="120"/>
      <c r="H366" s="120"/>
      <c r="I366" s="43" t="s">
        <v>91</v>
      </c>
      <c r="J366" s="43"/>
      <c r="K366" s="43" t="s">
        <v>5931</v>
      </c>
      <c r="L366" s="43">
        <v>7075</v>
      </c>
      <c r="M366" s="27"/>
      <c r="N366" s="43" t="s">
        <v>688</v>
      </c>
      <c r="O366" s="140"/>
      <c r="P366" s="31">
        <f t="shared" si="5"/>
        <v>-4973.6899999998859</v>
      </c>
      <c r="Q366" s="31">
        <f>SUBTOTAL(9,$F$2:F366)</f>
        <v>253372.68999999989</v>
      </c>
      <c r="R366" s="31">
        <f>SUBTOTAL(9,$G$2:G366)</f>
        <v>248399</v>
      </c>
    </row>
    <row r="367" spans="1:18" ht="13.5" customHeight="1">
      <c r="A367" s="43" t="s">
        <v>7</v>
      </c>
      <c r="B367" s="62">
        <v>45540</v>
      </c>
      <c r="C367" s="52" t="s">
        <v>724</v>
      </c>
      <c r="D367" s="175"/>
      <c r="E367" s="27"/>
      <c r="F367" s="30">
        <v>3744</v>
      </c>
      <c r="G367" s="120"/>
      <c r="H367" s="120"/>
      <c r="I367" s="43" t="s">
        <v>91</v>
      </c>
      <c r="J367" s="43"/>
      <c r="K367" s="43" t="s">
        <v>1157</v>
      </c>
      <c r="L367" s="43">
        <v>40304</v>
      </c>
      <c r="M367" s="27"/>
      <c r="N367" s="43" t="s">
        <v>688</v>
      </c>
      <c r="O367" s="140"/>
      <c r="P367" s="31">
        <f t="shared" si="5"/>
        <v>-8717.6899999998859</v>
      </c>
      <c r="Q367" s="31">
        <f>SUBTOTAL(9,$F$2:F367)</f>
        <v>257116.68999999989</v>
      </c>
      <c r="R367" s="31">
        <f>SUBTOTAL(9,$G$2:G367)</f>
        <v>248399</v>
      </c>
    </row>
    <row r="368" spans="1:18" ht="13.5" customHeight="1">
      <c r="A368" s="43" t="s">
        <v>7</v>
      </c>
      <c r="B368" s="62">
        <v>45566</v>
      </c>
      <c r="C368" s="111" t="s">
        <v>962</v>
      </c>
      <c r="D368" s="111"/>
      <c r="E368" s="27"/>
      <c r="F368" s="30"/>
      <c r="G368" s="120">
        <v>20000</v>
      </c>
      <c r="H368" s="120"/>
      <c r="I368" s="43"/>
      <c r="J368" s="43"/>
      <c r="K368" s="43"/>
      <c r="L368" s="43"/>
      <c r="M368" s="27"/>
      <c r="N368" s="43" t="s">
        <v>688</v>
      </c>
      <c r="O368" s="140"/>
      <c r="P368" s="31">
        <f t="shared" si="5"/>
        <v>11282.310000000114</v>
      </c>
      <c r="Q368" s="31">
        <f>SUBTOTAL(9,$F$2:F368)</f>
        <v>257116.68999999989</v>
      </c>
      <c r="R368" s="31">
        <f>SUBTOTAL(9,$G$2:G368)</f>
        <v>268399</v>
      </c>
    </row>
    <row r="369" spans="1:18" ht="13.5" customHeight="1">
      <c r="A369" s="43" t="s">
        <v>7</v>
      </c>
      <c r="B369" s="62">
        <v>45567</v>
      </c>
      <c r="C369" s="52" t="s">
        <v>6078</v>
      </c>
      <c r="D369" s="175"/>
      <c r="E369" s="27"/>
      <c r="F369" s="30">
        <v>22</v>
      </c>
      <c r="G369" s="120"/>
      <c r="H369" s="120"/>
      <c r="I369" s="43" t="s">
        <v>89</v>
      </c>
      <c r="J369" s="43"/>
      <c r="K369" s="43" t="s">
        <v>2824</v>
      </c>
      <c r="L369" s="263">
        <v>29600105078671</v>
      </c>
      <c r="M369" s="27"/>
      <c r="N369" s="43" t="s">
        <v>688</v>
      </c>
      <c r="O369" s="140"/>
      <c r="P369" s="31">
        <f t="shared" si="5"/>
        <v>11260.310000000114</v>
      </c>
      <c r="Q369" s="31">
        <f>SUBTOTAL(9,$F$2:F369)</f>
        <v>257138.68999999989</v>
      </c>
      <c r="R369" s="31">
        <f>SUBTOTAL(9,$G$2:G369)</f>
        <v>268399</v>
      </c>
    </row>
    <row r="370" spans="1:18" ht="13.5" customHeight="1">
      <c r="A370" s="43" t="s">
        <v>7</v>
      </c>
      <c r="B370" s="62">
        <v>45571</v>
      </c>
      <c r="C370" s="52" t="s">
        <v>5775</v>
      </c>
      <c r="D370" s="175"/>
      <c r="E370" s="27"/>
      <c r="F370" s="30">
        <v>7020</v>
      </c>
      <c r="G370" s="120"/>
      <c r="H370" s="120"/>
      <c r="I370" s="43" t="s">
        <v>91</v>
      </c>
      <c r="J370" s="43"/>
      <c r="K370" s="43" t="s">
        <v>1827</v>
      </c>
      <c r="L370" s="43">
        <v>7101</v>
      </c>
      <c r="M370" s="27"/>
      <c r="N370" s="43" t="s">
        <v>688</v>
      </c>
      <c r="O370" s="140"/>
      <c r="P370" s="31">
        <f t="shared" si="5"/>
        <v>4240.3100000001141</v>
      </c>
      <c r="Q370" s="31">
        <f>SUBTOTAL(9,$F$2:F370)</f>
        <v>264158.68999999989</v>
      </c>
      <c r="R370" s="31">
        <f>SUBTOTAL(9,$G$2:G370)</f>
        <v>268399</v>
      </c>
    </row>
    <row r="371" spans="1:18" ht="13.5" customHeight="1">
      <c r="A371" s="43" t="s">
        <v>7</v>
      </c>
      <c r="B371" s="62">
        <v>45571</v>
      </c>
      <c r="C371" s="52" t="s">
        <v>6061</v>
      </c>
      <c r="D371" s="175"/>
      <c r="E371" s="27"/>
      <c r="F371" s="30">
        <v>2363</v>
      </c>
      <c r="G371" s="120"/>
      <c r="H371" s="120"/>
      <c r="I371" s="43" t="s">
        <v>91</v>
      </c>
      <c r="J371" s="43"/>
      <c r="K371" s="43" t="s">
        <v>1827</v>
      </c>
      <c r="L371" s="43">
        <v>7102</v>
      </c>
      <c r="M371" s="27"/>
      <c r="N371" s="43" t="s">
        <v>688</v>
      </c>
      <c r="O371" s="140"/>
      <c r="P371" s="31">
        <f t="shared" si="5"/>
        <v>1877.3100000001141</v>
      </c>
      <c r="Q371" s="31">
        <f>SUBTOTAL(9,$F$2:F371)</f>
        <v>266521.68999999989</v>
      </c>
      <c r="R371" s="31">
        <f>SUBTOTAL(9,$G$2:G371)</f>
        <v>268399</v>
      </c>
    </row>
    <row r="372" spans="1:18" ht="13.5" customHeight="1">
      <c r="A372" s="43" t="s">
        <v>7</v>
      </c>
      <c r="B372" s="62">
        <v>45600</v>
      </c>
      <c r="C372" s="111" t="s">
        <v>6109</v>
      </c>
      <c r="D372" s="111" t="s">
        <v>6115</v>
      </c>
      <c r="E372" s="409"/>
      <c r="F372" s="35">
        <v>562</v>
      </c>
      <c r="G372" s="35"/>
      <c r="H372" s="35"/>
      <c r="I372" s="147" t="s">
        <v>91</v>
      </c>
      <c r="J372" s="43"/>
      <c r="K372" s="43"/>
      <c r="L372" s="43"/>
      <c r="M372" s="27"/>
      <c r="N372" s="43" t="s">
        <v>688</v>
      </c>
      <c r="O372" s="140"/>
      <c r="P372" s="31">
        <f t="shared" si="5"/>
        <v>1315.3100000001141</v>
      </c>
      <c r="Q372" s="31">
        <f>SUBTOTAL(9,$F$2:F372)</f>
        <v>267083.68999999989</v>
      </c>
      <c r="R372" s="31">
        <f>SUBTOTAL(9,$G$2:G372)</f>
        <v>268399</v>
      </c>
    </row>
    <row r="373" spans="1:18" ht="13.5" customHeight="1">
      <c r="A373" s="43" t="s">
        <v>7</v>
      </c>
      <c r="B373" s="62">
        <v>45600</v>
      </c>
      <c r="C373" s="158" t="s">
        <v>6111</v>
      </c>
      <c r="D373" s="111" t="s">
        <v>6112</v>
      </c>
      <c r="E373" s="409"/>
      <c r="F373" s="35">
        <v>41</v>
      </c>
      <c r="G373" s="35"/>
      <c r="H373" s="35"/>
      <c r="I373" s="147" t="s">
        <v>91</v>
      </c>
      <c r="J373" s="43"/>
      <c r="K373" s="43"/>
      <c r="L373" s="43"/>
      <c r="M373" s="27"/>
      <c r="N373" s="43" t="s">
        <v>688</v>
      </c>
      <c r="O373" s="140"/>
      <c r="P373" s="31">
        <f t="shared" si="5"/>
        <v>1274.3100000001141</v>
      </c>
      <c r="Q373" s="31">
        <f>SUBTOTAL(9,$F$2:F373)</f>
        <v>267124.68999999989</v>
      </c>
      <c r="R373" s="31">
        <f>SUBTOTAL(9,$G$2:G373)</f>
        <v>268399</v>
      </c>
    </row>
    <row r="374" spans="1:18" ht="13.5" customHeight="1">
      <c r="A374" s="43" t="s">
        <v>7</v>
      </c>
      <c r="B374" s="62">
        <v>45602</v>
      </c>
      <c r="C374" s="52" t="s">
        <v>6097</v>
      </c>
      <c r="D374" s="432"/>
      <c r="E374" s="27"/>
      <c r="F374" s="30">
        <v>1614</v>
      </c>
      <c r="G374" s="120"/>
      <c r="H374" s="120"/>
      <c r="I374" s="43" t="s">
        <v>91</v>
      </c>
      <c r="J374" s="43"/>
      <c r="K374" s="43" t="s">
        <v>1827</v>
      </c>
      <c r="L374" s="43">
        <v>7134</v>
      </c>
      <c r="M374" s="27"/>
      <c r="N374" s="43" t="s">
        <v>688</v>
      </c>
      <c r="O374" s="140">
        <v>45614</v>
      </c>
      <c r="P374" s="31">
        <f t="shared" si="5"/>
        <v>-339.68999999988591</v>
      </c>
      <c r="Q374" s="31">
        <f>SUBTOTAL(9,$F$2:F374)</f>
        <v>268738.68999999989</v>
      </c>
      <c r="R374" s="31">
        <f>SUBTOTAL(9,$G$2:G374)</f>
        <v>268399</v>
      </c>
    </row>
    <row r="375" spans="1:18" ht="13.5" customHeight="1">
      <c r="A375" s="43" t="s">
        <v>7</v>
      </c>
      <c r="B375" s="62">
        <v>45638</v>
      </c>
      <c r="C375" s="52" t="s">
        <v>705</v>
      </c>
      <c r="D375" s="175"/>
      <c r="E375" s="27"/>
      <c r="F375" s="30">
        <v>78.5</v>
      </c>
      <c r="G375" s="120"/>
      <c r="H375" s="120"/>
      <c r="I375" s="43" t="s">
        <v>89</v>
      </c>
      <c r="J375" s="43"/>
      <c r="K375" s="43" t="s">
        <v>363</v>
      </c>
      <c r="L375" s="43">
        <v>10205095126</v>
      </c>
      <c r="M375" s="27"/>
      <c r="N375" s="43" t="s">
        <v>688</v>
      </c>
      <c r="O375" s="140">
        <v>45648</v>
      </c>
      <c r="P375" s="31">
        <f t="shared" si="5"/>
        <v>-418.18999999988591</v>
      </c>
      <c r="Q375" s="31">
        <f>SUBTOTAL(9,$F$2:F375)</f>
        <v>268817.18999999989</v>
      </c>
      <c r="R375" s="31">
        <f>SUBTOTAL(9,$G$2:G375)</f>
        <v>268399</v>
      </c>
    </row>
    <row r="376" spans="1:18" ht="13.5" customHeight="1">
      <c r="A376" s="43" t="s">
        <v>7</v>
      </c>
      <c r="B376" s="62">
        <v>45641</v>
      </c>
      <c r="C376" s="52" t="s">
        <v>6121</v>
      </c>
      <c r="D376" s="432"/>
      <c r="E376" s="27"/>
      <c r="F376" s="30">
        <v>1614</v>
      </c>
      <c r="G376" s="120"/>
      <c r="H376" s="120"/>
      <c r="I376" s="43"/>
      <c r="J376" s="43"/>
      <c r="K376" s="43"/>
      <c r="L376" s="43"/>
      <c r="M376" s="27"/>
      <c r="N376" s="43" t="s">
        <v>688</v>
      </c>
      <c r="O376" s="140"/>
      <c r="P376" s="31">
        <f t="shared" si="5"/>
        <v>-2032.1899999998859</v>
      </c>
      <c r="Q376" s="31">
        <f>SUBTOTAL(9,$F$2:F376)</f>
        <v>270431.18999999989</v>
      </c>
      <c r="R376" s="31">
        <f>SUBTOTAL(9,$G$2:G376)</f>
        <v>268399</v>
      </c>
    </row>
    <row r="377" spans="1:18" ht="13.5" customHeight="1">
      <c r="A377" s="43" t="s">
        <v>7</v>
      </c>
      <c r="B377" s="62">
        <v>45656</v>
      </c>
      <c r="C377" s="52" t="s">
        <v>962</v>
      </c>
      <c r="D377" s="175"/>
      <c r="E377" s="27"/>
      <c r="F377" s="30"/>
      <c r="G377" s="120">
        <v>10000</v>
      </c>
      <c r="H377" s="120"/>
      <c r="I377" s="43"/>
      <c r="J377" s="43"/>
      <c r="K377" s="43"/>
      <c r="L377" s="43"/>
      <c r="M377" s="27"/>
      <c r="N377" s="43" t="s">
        <v>688</v>
      </c>
      <c r="O377" s="140"/>
      <c r="P377" s="31">
        <f t="shared" si="5"/>
        <v>7967.8100000001141</v>
      </c>
      <c r="Q377" s="31">
        <f>SUBTOTAL(9,$F$2:F377)</f>
        <v>270431.18999999989</v>
      </c>
      <c r="R377" s="31">
        <f>SUBTOTAL(9,$G$2:G377)</f>
        <v>278399</v>
      </c>
    </row>
    <row r="378" spans="1:18" ht="13.5" customHeight="1">
      <c r="A378" s="43" t="s">
        <v>7</v>
      </c>
      <c r="B378" s="62">
        <v>45661</v>
      </c>
      <c r="C378" s="111" t="s">
        <v>6228</v>
      </c>
      <c r="D378" s="111"/>
      <c r="F378" s="14">
        <v>450</v>
      </c>
      <c r="G378" s="14"/>
      <c r="H378" s="14"/>
      <c r="I378" s="13" t="s">
        <v>91</v>
      </c>
      <c r="J378" s="43"/>
      <c r="K378" s="43"/>
      <c r="L378" s="43"/>
      <c r="M378" s="27"/>
      <c r="N378" s="43" t="s">
        <v>688</v>
      </c>
      <c r="O378" s="140"/>
      <c r="P378" s="31">
        <f t="shared" si="5"/>
        <v>7517.8100000001141</v>
      </c>
      <c r="Q378" s="31">
        <f>SUBTOTAL(9,$F$2:F378)</f>
        <v>270881.18999999989</v>
      </c>
      <c r="R378" s="31">
        <f>SUBTOTAL(9,$G$2:G378)</f>
        <v>278399</v>
      </c>
    </row>
    <row r="379" spans="1:18" ht="13.5" customHeight="1">
      <c r="A379" s="43" t="s">
        <v>7</v>
      </c>
      <c r="B379" s="62">
        <v>45662</v>
      </c>
      <c r="C379" s="111" t="s">
        <v>6210</v>
      </c>
      <c r="D379" s="111" t="s">
        <v>6220</v>
      </c>
      <c r="F379" s="14">
        <v>427</v>
      </c>
      <c r="G379" s="14"/>
      <c r="H379" s="14"/>
      <c r="I379" s="13" t="s">
        <v>91</v>
      </c>
      <c r="J379" s="43"/>
      <c r="K379" s="43"/>
      <c r="L379" s="43"/>
      <c r="M379" s="27"/>
      <c r="N379" s="43" t="s">
        <v>688</v>
      </c>
      <c r="O379" s="140"/>
      <c r="P379" s="31">
        <f t="shared" si="5"/>
        <v>7090.8100000001141</v>
      </c>
      <c r="Q379" s="31">
        <f>SUBTOTAL(9,$F$2:F379)</f>
        <v>271308.18999999989</v>
      </c>
      <c r="R379" s="31">
        <f>SUBTOTAL(9,$G$2:G379)</f>
        <v>278399</v>
      </c>
    </row>
    <row r="380" spans="1:18" ht="13.5" customHeight="1">
      <c r="A380" s="43" t="s">
        <v>7</v>
      </c>
      <c r="B380" s="62">
        <v>45662</v>
      </c>
      <c r="C380" s="111" t="s">
        <v>6212</v>
      </c>
      <c r="D380" s="111" t="s">
        <v>6031</v>
      </c>
      <c r="F380" s="14">
        <v>31</v>
      </c>
      <c r="G380" s="14"/>
      <c r="H380" s="14"/>
      <c r="I380" s="13" t="s">
        <v>91</v>
      </c>
      <c r="J380" s="43"/>
      <c r="K380" s="43"/>
      <c r="L380" s="43"/>
      <c r="M380" s="27"/>
      <c r="N380" s="43" t="s">
        <v>688</v>
      </c>
      <c r="O380" s="140"/>
      <c r="P380" s="31">
        <f t="shared" si="5"/>
        <v>7059.8100000001141</v>
      </c>
      <c r="Q380" s="31">
        <f>SUBTOTAL(9,$F$2:F380)</f>
        <v>271339.18999999989</v>
      </c>
      <c r="R380" s="31">
        <f>SUBTOTAL(9,$G$2:G380)</f>
        <v>278399</v>
      </c>
    </row>
    <row r="381" spans="1:18" ht="13.5" customHeight="1">
      <c r="A381" s="43" t="s">
        <v>7</v>
      </c>
      <c r="B381" s="62">
        <v>45663</v>
      </c>
      <c r="C381" s="111" t="s">
        <v>5830</v>
      </c>
      <c r="D381" s="111"/>
      <c r="F381" s="14">
        <v>60</v>
      </c>
      <c r="G381" s="14"/>
      <c r="H381" s="14"/>
      <c r="I381" s="13" t="s">
        <v>89</v>
      </c>
      <c r="J381" s="43"/>
      <c r="K381" s="43" t="s">
        <v>2841</v>
      </c>
      <c r="L381" s="43">
        <v>112307</v>
      </c>
      <c r="M381" s="27"/>
      <c r="N381" s="43" t="s">
        <v>688</v>
      </c>
      <c r="O381" s="140"/>
      <c r="P381" s="31">
        <f t="shared" si="5"/>
        <v>6999.8100000001141</v>
      </c>
      <c r="Q381" s="31">
        <f>SUBTOTAL(9,$F$2:F381)</f>
        <v>271399.18999999989</v>
      </c>
      <c r="R381" s="31">
        <f>SUBTOTAL(9,$G$2:G381)</f>
        <v>278399</v>
      </c>
    </row>
    <row r="382" spans="1:18" ht="13.5" customHeight="1">
      <c r="A382" s="43" t="s">
        <v>7</v>
      </c>
      <c r="B382" s="62">
        <v>45666</v>
      </c>
      <c r="C382" s="111" t="s">
        <v>1016</v>
      </c>
      <c r="D382" s="111"/>
      <c r="F382" s="14">
        <v>370</v>
      </c>
      <c r="G382" s="14"/>
      <c r="H382" s="14"/>
      <c r="I382" s="13" t="s">
        <v>89</v>
      </c>
      <c r="J382" s="43"/>
      <c r="K382" s="43" t="s">
        <v>1017</v>
      </c>
      <c r="L382" s="43">
        <v>12970</v>
      </c>
      <c r="M382" s="27"/>
      <c r="N382" s="43" t="s">
        <v>688</v>
      </c>
      <c r="O382" s="140"/>
      <c r="P382" s="31">
        <f t="shared" si="5"/>
        <v>6629.8100000001141</v>
      </c>
      <c r="Q382" s="31">
        <f>SUBTOTAL(9,$F$2:F382)</f>
        <v>271769.18999999989</v>
      </c>
      <c r="R382" s="31">
        <f>SUBTOTAL(9,$G$2:G382)</f>
        <v>278399</v>
      </c>
    </row>
    <row r="383" spans="1:18" ht="13.5" customHeight="1">
      <c r="A383" s="43" t="s">
        <v>7</v>
      </c>
      <c r="B383" s="62">
        <v>45666</v>
      </c>
      <c r="C383" s="111" t="s">
        <v>6187</v>
      </c>
      <c r="D383" s="111"/>
      <c r="F383" s="14">
        <v>1942</v>
      </c>
      <c r="G383" s="14"/>
      <c r="H383" s="14"/>
      <c r="I383" s="13" t="s">
        <v>91</v>
      </c>
      <c r="J383" s="43"/>
      <c r="K383" s="43" t="s">
        <v>6250</v>
      </c>
      <c r="L383" s="43">
        <v>7193</v>
      </c>
      <c r="M383" s="27"/>
      <c r="N383" s="43" t="s">
        <v>688</v>
      </c>
      <c r="O383" s="140"/>
      <c r="P383" s="31">
        <f t="shared" si="5"/>
        <v>4687.8100000001141</v>
      </c>
      <c r="Q383" s="31">
        <f>SUBTOTAL(9,$F$2:F383)</f>
        <v>273711.18999999989</v>
      </c>
      <c r="R383" s="31">
        <f>SUBTOTAL(9,$G$2:G383)</f>
        <v>278399</v>
      </c>
    </row>
    <row r="384" spans="1:18" ht="13.5" customHeight="1">
      <c r="A384" s="43" t="s">
        <v>7</v>
      </c>
      <c r="B384" s="62">
        <v>45684</v>
      </c>
      <c r="C384" s="111" t="s">
        <v>768</v>
      </c>
      <c r="D384" s="111"/>
      <c r="F384" s="14">
        <v>1298</v>
      </c>
      <c r="G384" s="14"/>
      <c r="H384" s="14"/>
      <c r="I384" s="13" t="s">
        <v>91</v>
      </c>
      <c r="J384" s="43"/>
      <c r="K384" s="43" t="s">
        <v>1427</v>
      </c>
      <c r="L384" s="43">
        <v>20061</v>
      </c>
      <c r="M384" s="27"/>
      <c r="N384" s="43" t="s">
        <v>688</v>
      </c>
      <c r="O384" s="140"/>
      <c r="P384" s="31">
        <f t="shared" si="5"/>
        <v>3389.8100000001141</v>
      </c>
      <c r="Q384" s="31">
        <f>SUBTOTAL(9,$F$2:F384)</f>
        <v>275009.18999999989</v>
      </c>
      <c r="R384" s="31">
        <f>SUBTOTAL(9,$G$2:G384)</f>
        <v>278399</v>
      </c>
    </row>
    <row r="385" spans="1:18" ht="13.5" customHeight="1">
      <c r="A385" s="43" t="s">
        <v>7</v>
      </c>
      <c r="B385" s="62">
        <v>45693</v>
      </c>
      <c r="C385" s="111" t="s">
        <v>6279</v>
      </c>
      <c r="D385" s="111" t="s">
        <v>5799</v>
      </c>
      <c r="F385" s="14">
        <v>900</v>
      </c>
      <c r="G385" s="14"/>
      <c r="H385" s="14"/>
      <c r="I385" s="13" t="s">
        <v>91</v>
      </c>
      <c r="J385" s="43"/>
      <c r="K385" s="43"/>
      <c r="L385" s="43"/>
      <c r="M385" s="27"/>
      <c r="N385" s="43" t="s">
        <v>688</v>
      </c>
      <c r="O385" s="140"/>
      <c r="P385" s="31">
        <f t="shared" si="5"/>
        <v>2489.8100000001141</v>
      </c>
      <c r="Q385" s="31">
        <f>SUBTOTAL(9,$F$2:F385)</f>
        <v>275909.18999999989</v>
      </c>
      <c r="R385" s="31">
        <f>SUBTOTAL(9,$G$2:G385)</f>
        <v>278399</v>
      </c>
    </row>
    <row r="386" spans="1:18" ht="13.5" customHeight="1">
      <c r="A386" s="43" t="s">
        <v>7</v>
      </c>
      <c r="B386" s="62">
        <v>45694</v>
      </c>
      <c r="C386" s="111" t="s">
        <v>6268</v>
      </c>
      <c r="D386" s="111" t="s">
        <v>6275</v>
      </c>
      <c r="E386" s="29"/>
      <c r="F386" s="35">
        <v>517</v>
      </c>
      <c r="G386" s="35"/>
      <c r="H386" s="35"/>
      <c r="I386" s="42" t="s">
        <v>91</v>
      </c>
      <c r="J386" s="43"/>
      <c r="K386" s="43"/>
      <c r="L386" s="43"/>
      <c r="M386" s="27"/>
      <c r="N386" s="43" t="s">
        <v>688</v>
      </c>
      <c r="O386" s="140"/>
      <c r="P386" s="31">
        <f t="shared" ref="P386:P433" si="6">R386-Q386</f>
        <v>1972.8100000001141</v>
      </c>
      <c r="Q386" s="31">
        <f>SUBTOTAL(9,$F$2:F386)</f>
        <v>276426.18999999989</v>
      </c>
      <c r="R386" s="31">
        <f>SUBTOTAL(9,$G$2:G386)</f>
        <v>278399</v>
      </c>
    </row>
    <row r="387" spans="1:18" ht="13.5" customHeight="1">
      <c r="A387" s="43" t="s">
        <v>7</v>
      </c>
      <c r="B387" s="62">
        <v>45694</v>
      </c>
      <c r="C387" s="111" t="s">
        <v>6270</v>
      </c>
      <c r="D387" s="111" t="s">
        <v>6031</v>
      </c>
      <c r="E387" s="29"/>
      <c r="F387" s="35">
        <v>38</v>
      </c>
      <c r="G387" s="35"/>
      <c r="H387" s="35"/>
      <c r="I387" s="42" t="s">
        <v>91</v>
      </c>
      <c r="J387" s="43"/>
      <c r="K387" s="43"/>
      <c r="L387" s="43"/>
      <c r="M387" s="27"/>
      <c r="N387" s="43" t="s">
        <v>688</v>
      </c>
      <c r="O387" s="140"/>
      <c r="P387" s="31">
        <f t="shared" si="6"/>
        <v>1934.8100000001141</v>
      </c>
      <c r="Q387" s="31">
        <f>SUBTOTAL(9,$F$2:F387)</f>
        <v>276464.18999999989</v>
      </c>
      <c r="R387" s="31">
        <f>SUBTOTAL(9,$G$2:G387)</f>
        <v>278399</v>
      </c>
    </row>
    <row r="388" spans="1:18" ht="13.5" customHeight="1">
      <c r="A388" s="43" t="s">
        <v>7</v>
      </c>
      <c r="B388" s="62">
        <v>45697</v>
      </c>
      <c r="C388" s="111" t="s">
        <v>6259</v>
      </c>
      <c r="D388" s="111"/>
      <c r="F388" s="14">
        <v>5227</v>
      </c>
      <c r="G388" s="14"/>
      <c r="H388" s="14"/>
      <c r="I388" s="13" t="s">
        <v>91</v>
      </c>
      <c r="J388" s="43"/>
      <c r="K388" s="43" t="s">
        <v>6250</v>
      </c>
      <c r="L388" s="43">
        <v>7235</v>
      </c>
      <c r="M388" s="27"/>
      <c r="N388" s="43" t="s">
        <v>688</v>
      </c>
      <c r="O388" s="140">
        <v>45714</v>
      </c>
      <c r="P388" s="31">
        <f t="shared" si="6"/>
        <v>-3292.1899999998859</v>
      </c>
      <c r="Q388" s="31">
        <f>SUBTOTAL(9,$F$2:F388)</f>
        <v>281691.18999999989</v>
      </c>
      <c r="R388" s="31">
        <f>SUBTOTAL(9,$G$2:G388)</f>
        <v>278399</v>
      </c>
    </row>
    <row r="389" spans="1:18" ht="13.5" customHeight="1">
      <c r="A389" s="43" t="s">
        <v>7</v>
      </c>
      <c r="B389" s="62">
        <v>45715</v>
      </c>
      <c r="C389" s="111" t="s">
        <v>705</v>
      </c>
      <c r="D389" s="111" t="s">
        <v>6303</v>
      </c>
      <c r="F389" s="14">
        <v>30</v>
      </c>
      <c r="G389" s="14"/>
      <c r="H389" s="14"/>
      <c r="I389" s="13" t="s">
        <v>91</v>
      </c>
      <c r="J389" s="43"/>
      <c r="K389" s="43" t="s">
        <v>1066</v>
      </c>
      <c r="L389" s="43"/>
      <c r="M389" s="27"/>
      <c r="N389" s="43" t="s">
        <v>688</v>
      </c>
      <c r="O389" s="140"/>
      <c r="P389" s="31">
        <f t="shared" si="6"/>
        <v>-3322.1899999998859</v>
      </c>
      <c r="Q389" s="31">
        <f>SUBTOTAL(9,$F$2:F389)</f>
        <v>281721.18999999989</v>
      </c>
      <c r="R389" s="31">
        <f>SUBTOTAL(9,$G$2:G389)</f>
        <v>278399</v>
      </c>
    </row>
    <row r="390" spans="1:18" ht="13.5" customHeight="1">
      <c r="A390" s="43" t="s">
        <v>7</v>
      </c>
      <c r="B390" s="62">
        <v>45721</v>
      </c>
      <c r="C390" s="52" t="s">
        <v>6324</v>
      </c>
      <c r="D390" s="175" t="s">
        <v>5812</v>
      </c>
      <c r="E390" s="27"/>
      <c r="F390" s="30">
        <v>1100</v>
      </c>
      <c r="G390" s="120"/>
      <c r="H390" s="120"/>
      <c r="I390" s="13" t="s">
        <v>91</v>
      </c>
      <c r="J390" s="43"/>
      <c r="K390" s="43"/>
      <c r="L390" s="43"/>
      <c r="M390" s="27"/>
      <c r="N390" s="43" t="s">
        <v>688</v>
      </c>
      <c r="O390" s="140"/>
      <c r="P390" s="31">
        <f t="shared" si="6"/>
        <v>-4422.1899999998859</v>
      </c>
      <c r="Q390" s="31">
        <f>SUBTOTAL(9,$F$2:F390)</f>
        <v>282821.18999999989</v>
      </c>
      <c r="R390" s="31">
        <f>SUBTOTAL(9,$G$2:G390)</f>
        <v>278399</v>
      </c>
    </row>
    <row r="391" spans="1:18" ht="13.5" customHeight="1">
      <c r="A391" s="43" t="s">
        <v>7</v>
      </c>
      <c r="B391" s="62">
        <v>45722</v>
      </c>
      <c r="C391" s="111" t="s">
        <v>6315</v>
      </c>
      <c r="D391" s="111" t="s">
        <v>6031</v>
      </c>
      <c r="F391" s="14">
        <v>370</v>
      </c>
      <c r="G391" s="14"/>
      <c r="H391" s="14"/>
      <c r="I391" s="13" t="s">
        <v>91</v>
      </c>
      <c r="J391" s="43"/>
      <c r="K391" s="43"/>
      <c r="L391" s="43"/>
      <c r="M391" s="27"/>
      <c r="N391" s="43" t="s">
        <v>688</v>
      </c>
      <c r="O391" s="140"/>
      <c r="P391" s="31">
        <f t="shared" si="6"/>
        <v>-4792.1899999998859</v>
      </c>
      <c r="Q391" s="31">
        <f>SUBTOTAL(9,$F$2:F391)</f>
        <v>283191.18999999989</v>
      </c>
      <c r="R391" s="31">
        <f>SUBTOTAL(9,$G$2:G391)</f>
        <v>278399</v>
      </c>
    </row>
    <row r="392" spans="1:18" ht="13.5" customHeight="1">
      <c r="A392" s="43" t="s">
        <v>7</v>
      </c>
      <c r="B392" s="62">
        <v>45722</v>
      </c>
      <c r="C392" s="111" t="s">
        <v>6319</v>
      </c>
      <c r="D392" s="111" t="s">
        <v>6031</v>
      </c>
      <c r="E392" s="27"/>
      <c r="F392" s="30">
        <v>29</v>
      </c>
      <c r="G392" s="120"/>
      <c r="H392" s="120"/>
      <c r="I392" s="13" t="s">
        <v>91</v>
      </c>
      <c r="J392" s="43"/>
      <c r="K392" s="43"/>
      <c r="L392" s="43"/>
      <c r="M392" s="27"/>
      <c r="N392" s="43" t="s">
        <v>688</v>
      </c>
      <c r="O392" s="140"/>
      <c r="P392" s="31">
        <f t="shared" si="6"/>
        <v>-4821.1899999998859</v>
      </c>
      <c r="Q392" s="31">
        <f>SUBTOTAL(9,$F$2:F392)</f>
        <v>283220.18999999989</v>
      </c>
      <c r="R392" s="31">
        <f>SUBTOTAL(9,$G$2:G392)</f>
        <v>278399</v>
      </c>
    </row>
    <row r="393" spans="1:18" ht="13.5" customHeight="1">
      <c r="A393" s="43" t="s">
        <v>7</v>
      </c>
      <c r="B393" s="62">
        <v>45722</v>
      </c>
      <c r="C393" s="111" t="s">
        <v>6320</v>
      </c>
      <c r="D393" s="111" t="s">
        <v>6031</v>
      </c>
      <c r="E393" s="27"/>
      <c r="F393" s="30">
        <v>71</v>
      </c>
      <c r="G393" s="120"/>
      <c r="H393" s="120"/>
      <c r="I393" s="13" t="s">
        <v>91</v>
      </c>
      <c r="J393" s="43"/>
      <c r="K393" s="43"/>
      <c r="L393" s="43"/>
      <c r="M393" s="27"/>
      <c r="N393" s="43" t="s">
        <v>688</v>
      </c>
      <c r="O393" s="140"/>
      <c r="P393" s="31">
        <f t="shared" si="6"/>
        <v>-4892.1899999998859</v>
      </c>
      <c r="Q393" s="31">
        <f>SUBTOTAL(9,$F$2:F393)</f>
        <v>283291.18999999989</v>
      </c>
      <c r="R393" s="31">
        <f>SUBTOTAL(9,$G$2:G393)</f>
        <v>278399</v>
      </c>
    </row>
    <row r="394" spans="1:18" ht="13.5" customHeight="1">
      <c r="A394" s="43" t="s">
        <v>7</v>
      </c>
      <c r="B394" s="62">
        <v>45722</v>
      </c>
      <c r="C394" s="111" t="s">
        <v>6321</v>
      </c>
      <c r="D394" s="111" t="s">
        <v>6031</v>
      </c>
      <c r="E394" s="27"/>
      <c r="F394" s="30">
        <v>95</v>
      </c>
      <c r="G394" s="120"/>
      <c r="H394" s="120"/>
      <c r="I394" s="13" t="s">
        <v>91</v>
      </c>
      <c r="J394" s="43"/>
      <c r="K394" s="43"/>
      <c r="L394" s="43"/>
      <c r="M394" s="27"/>
      <c r="N394" s="43" t="s">
        <v>688</v>
      </c>
      <c r="O394" s="140"/>
      <c r="P394" s="31">
        <f t="shared" si="6"/>
        <v>-4987.1899999998859</v>
      </c>
      <c r="Q394" s="31">
        <f>SUBTOTAL(9,$F$2:F394)</f>
        <v>283386.18999999989</v>
      </c>
      <c r="R394" s="31">
        <f>SUBTOTAL(9,$G$2:G394)</f>
        <v>278399</v>
      </c>
    </row>
    <row r="395" spans="1:18" ht="13.5" customHeight="1">
      <c r="A395" s="43" t="s">
        <v>7</v>
      </c>
      <c r="B395" s="62">
        <v>45726</v>
      </c>
      <c r="C395" s="52" t="s">
        <v>1754</v>
      </c>
      <c r="D395" s="175"/>
      <c r="E395" s="27"/>
      <c r="F395" s="30">
        <v>170</v>
      </c>
      <c r="G395" s="120"/>
      <c r="H395" s="120"/>
      <c r="I395" s="43" t="s">
        <v>89</v>
      </c>
      <c r="J395" s="43"/>
      <c r="K395" s="43" t="s">
        <v>2532</v>
      </c>
      <c r="L395" s="43">
        <v>341232881</v>
      </c>
      <c r="M395" s="27"/>
      <c r="N395" s="43" t="s">
        <v>688</v>
      </c>
      <c r="O395" s="140"/>
      <c r="P395" s="31">
        <f t="shared" si="6"/>
        <v>-5157.1899999998859</v>
      </c>
      <c r="Q395" s="31">
        <f>SUBTOTAL(9,$F$2:F395)</f>
        <v>283556.18999999989</v>
      </c>
      <c r="R395" s="31">
        <f>SUBTOTAL(9,$G$2:G395)</f>
        <v>278399</v>
      </c>
    </row>
    <row r="396" spans="1:18" ht="13.5" customHeight="1">
      <c r="A396" s="43" t="s">
        <v>7</v>
      </c>
      <c r="B396" s="62">
        <v>45727</v>
      </c>
      <c r="C396" s="52" t="s">
        <v>962</v>
      </c>
      <c r="D396" s="175"/>
      <c r="E396" s="27"/>
      <c r="F396" s="30"/>
      <c r="G396" s="120">
        <v>15000</v>
      </c>
      <c r="H396" s="120"/>
      <c r="I396" s="43"/>
      <c r="J396" s="43"/>
      <c r="K396" s="43"/>
      <c r="L396" s="43"/>
      <c r="M396" s="27"/>
      <c r="N396" s="43" t="s">
        <v>688</v>
      </c>
      <c r="O396" s="140"/>
      <c r="P396" s="31">
        <f t="shared" si="6"/>
        <v>9842.8100000001141</v>
      </c>
      <c r="Q396" s="31">
        <f>SUBTOTAL(9,$F$2:F396)</f>
        <v>283556.18999999989</v>
      </c>
      <c r="R396" s="31">
        <f>SUBTOTAL(9,$G$2:G396)</f>
        <v>293399</v>
      </c>
    </row>
    <row r="397" spans="1:18" ht="13.5" customHeight="1">
      <c r="A397" s="43" t="s">
        <v>7</v>
      </c>
      <c r="B397" s="62">
        <v>45727</v>
      </c>
      <c r="C397" s="52" t="s">
        <v>6331</v>
      </c>
      <c r="D397" s="175"/>
      <c r="E397" s="27"/>
      <c r="F397" s="30">
        <v>7316</v>
      </c>
      <c r="G397" s="120"/>
      <c r="H397" s="120"/>
      <c r="I397" s="43" t="s">
        <v>91</v>
      </c>
      <c r="J397" s="43"/>
      <c r="K397" s="43" t="s">
        <v>6250</v>
      </c>
      <c r="L397" s="43">
        <v>7267</v>
      </c>
      <c r="M397" s="27"/>
      <c r="N397" s="43" t="s">
        <v>688</v>
      </c>
      <c r="O397" s="140"/>
      <c r="P397" s="31">
        <f t="shared" si="6"/>
        <v>2526.8100000001141</v>
      </c>
      <c r="Q397" s="31">
        <f>SUBTOTAL(9,$F$2:F397)</f>
        <v>290872.18999999989</v>
      </c>
      <c r="R397" s="31">
        <f>SUBTOTAL(9,$G$2:G397)</f>
        <v>293399</v>
      </c>
    </row>
    <row r="398" spans="1:18" ht="13.5" customHeight="1">
      <c r="A398" s="43" t="s">
        <v>7</v>
      </c>
      <c r="B398" s="62">
        <v>45733</v>
      </c>
      <c r="C398" s="52" t="s">
        <v>6337</v>
      </c>
      <c r="D398" s="175"/>
      <c r="E398" s="27"/>
      <c r="F398" s="30">
        <v>1149.5</v>
      </c>
      <c r="G398" s="120"/>
      <c r="H398" s="120"/>
      <c r="I398" s="43" t="s">
        <v>89</v>
      </c>
      <c r="J398" s="43"/>
      <c r="K398" s="43" t="s">
        <v>6338</v>
      </c>
      <c r="L398" s="43">
        <v>1303</v>
      </c>
      <c r="M398" s="27"/>
      <c r="N398" s="43" t="s">
        <v>688</v>
      </c>
      <c r="O398" s="140"/>
      <c r="P398" s="31">
        <f t="shared" si="6"/>
        <v>1377.3100000001141</v>
      </c>
      <c r="Q398" s="31">
        <f>SUBTOTAL(9,$F$2:F398)</f>
        <v>292021.68999999989</v>
      </c>
      <c r="R398" s="31">
        <f>SUBTOTAL(9,$G$2:G398)</f>
        <v>293399</v>
      </c>
    </row>
    <row r="399" spans="1:18" ht="13.5" customHeight="1">
      <c r="A399" s="43" t="s">
        <v>7</v>
      </c>
      <c r="B399" s="62">
        <v>45735</v>
      </c>
      <c r="C399" s="52" t="s">
        <v>1754</v>
      </c>
      <c r="D399" s="175"/>
      <c r="E399" s="27"/>
      <c r="F399" s="30">
        <v>23.6</v>
      </c>
      <c r="G399" s="120"/>
      <c r="H399" s="120"/>
      <c r="I399" s="43" t="s">
        <v>89</v>
      </c>
      <c r="J399" s="43"/>
      <c r="K399" s="43" t="s">
        <v>2532</v>
      </c>
      <c r="L399" s="43"/>
      <c r="M399" s="27"/>
      <c r="N399" s="43" t="s">
        <v>688</v>
      </c>
      <c r="O399" s="140"/>
      <c r="P399" s="31">
        <f t="shared" si="6"/>
        <v>1353.7100000001374</v>
      </c>
      <c r="Q399" s="31">
        <f>SUBTOTAL(9,$F$2:F399)</f>
        <v>292045.28999999986</v>
      </c>
      <c r="R399" s="31">
        <f>SUBTOTAL(9,$G$2:G399)</f>
        <v>293399</v>
      </c>
    </row>
    <row r="400" spans="1:18" ht="13.5" customHeight="1">
      <c r="A400" s="43" t="s">
        <v>7</v>
      </c>
      <c r="B400" s="62">
        <v>45740</v>
      </c>
      <c r="C400" s="52" t="s">
        <v>1754</v>
      </c>
      <c r="D400" s="175"/>
      <c r="E400" s="27"/>
      <c r="F400" s="30">
        <v>610</v>
      </c>
      <c r="G400" s="120"/>
      <c r="H400" s="120"/>
      <c r="I400" s="43" t="s">
        <v>89</v>
      </c>
      <c r="J400" s="43"/>
      <c r="K400" s="43" t="s">
        <v>2532</v>
      </c>
      <c r="L400" s="43"/>
      <c r="M400" s="27"/>
      <c r="N400" s="43" t="s">
        <v>688</v>
      </c>
      <c r="O400" s="140"/>
      <c r="P400" s="31">
        <f t="shared" si="6"/>
        <v>743.71000000013737</v>
      </c>
      <c r="Q400" s="31">
        <f>SUBTOTAL(9,$F$2:F400)</f>
        <v>292655.28999999986</v>
      </c>
      <c r="R400" s="31">
        <f>SUBTOTAL(9,$G$2:G400)</f>
        <v>293399</v>
      </c>
    </row>
    <row r="401" spans="1:18" ht="13.5" customHeight="1">
      <c r="A401" s="43" t="s">
        <v>7</v>
      </c>
      <c r="B401" s="62">
        <v>45749</v>
      </c>
      <c r="C401" s="52" t="s">
        <v>724</v>
      </c>
      <c r="D401" s="175"/>
      <c r="E401" s="27"/>
      <c r="F401" s="30">
        <v>1180</v>
      </c>
      <c r="G401" s="120"/>
      <c r="H401" s="120"/>
      <c r="I401" s="43" t="s">
        <v>89</v>
      </c>
      <c r="J401" s="43"/>
      <c r="K401" s="43" t="s">
        <v>6351</v>
      </c>
      <c r="L401" s="43"/>
      <c r="M401" s="27"/>
      <c r="N401" s="43" t="s">
        <v>688</v>
      </c>
      <c r="O401" s="140"/>
      <c r="P401" s="31">
        <f t="shared" si="6"/>
        <v>-436.28999999986263</v>
      </c>
      <c r="Q401" s="31">
        <f>SUBTOTAL(9,$F$2:F401)</f>
        <v>293835.28999999986</v>
      </c>
      <c r="R401" s="31">
        <f>SUBTOTAL(9,$G$2:G401)</f>
        <v>293399</v>
      </c>
    </row>
    <row r="402" spans="1:18" ht="13.5" customHeight="1">
      <c r="A402" s="43" t="s">
        <v>7</v>
      </c>
      <c r="B402" s="62">
        <v>45750</v>
      </c>
      <c r="C402" s="52" t="s">
        <v>6385</v>
      </c>
      <c r="D402" s="175"/>
      <c r="E402" s="27"/>
      <c r="F402" s="30">
        <v>2900</v>
      </c>
      <c r="G402" s="120"/>
      <c r="H402" s="120"/>
      <c r="I402" s="43" t="s">
        <v>91</v>
      </c>
      <c r="J402" s="43"/>
      <c r="K402" s="43" t="s">
        <v>6250</v>
      </c>
      <c r="L402" s="43">
        <v>7308</v>
      </c>
      <c r="M402" s="27"/>
      <c r="N402" s="43" t="s">
        <v>688</v>
      </c>
      <c r="O402" s="140"/>
      <c r="P402" s="31">
        <f t="shared" si="6"/>
        <v>-3336.2899999998626</v>
      </c>
      <c r="Q402" s="31">
        <f>SUBTOTAL(9,$F$2:F402)</f>
        <v>296735.28999999986</v>
      </c>
      <c r="R402" s="31">
        <f>SUBTOTAL(9,$G$2:G402)</f>
        <v>293399</v>
      </c>
    </row>
    <row r="403" spans="1:18" ht="13.5" customHeight="1">
      <c r="A403" s="43" t="s">
        <v>7</v>
      </c>
      <c r="B403" s="62">
        <v>45755</v>
      </c>
      <c r="C403" s="52" t="s">
        <v>6362</v>
      </c>
      <c r="D403" s="175" t="s">
        <v>5799</v>
      </c>
      <c r="E403" s="27"/>
      <c r="F403" s="30">
        <v>800</v>
      </c>
      <c r="G403" s="120"/>
      <c r="H403" s="120"/>
      <c r="I403" s="43" t="s">
        <v>91</v>
      </c>
      <c r="J403" s="43"/>
      <c r="K403" s="43"/>
      <c r="L403" s="43"/>
      <c r="M403" s="27"/>
      <c r="N403" s="43" t="s">
        <v>688</v>
      </c>
      <c r="O403" s="140"/>
      <c r="P403" s="31">
        <f t="shared" si="6"/>
        <v>-4136.2899999998626</v>
      </c>
      <c r="Q403" s="31">
        <f>SUBTOTAL(9,$F$2:F403)</f>
        <v>297535.28999999986</v>
      </c>
      <c r="R403" s="31">
        <f>SUBTOTAL(9,$G$2:G403)</f>
        <v>293399</v>
      </c>
    </row>
    <row r="404" spans="1:18" ht="13.5" customHeight="1">
      <c r="A404" s="43" t="s">
        <v>7</v>
      </c>
      <c r="B404" s="62">
        <v>45756</v>
      </c>
      <c r="C404" s="111" t="s">
        <v>1754</v>
      </c>
      <c r="D404" s="111"/>
      <c r="F404" s="30">
        <v>316</v>
      </c>
      <c r="G404" s="14"/>
      <c r="H404" s="14"/>
      <c r="I404" s="13" t="s">
        <v>89</v>
      </c>
      <c r="K404" s="51" t="s">
        <v>6368</v>
      </c>
      <c r="L404" s="43">
        <v>92211</v>
      </c>
      <c r="M404" s="27"/>
      <c r="N404" s="43" t="s">
        <v>688</v>
      </c>
      <c r="O404" s="140">
        <v>45774</v>
      </c>
      <c r="P404" s="31">
        <f t="shared" si="6"/>
        <v>-4452.2899999998626</v>
      </c>
      <c r="Q404" s="31">
        <f>SUBTOTAL(9,$F$2:F404)</f>
        <v>297851.28999999986</v>
      </c>
      <c r="R404" s="31">
        <f>SUBTOTAL(9,$G$2:G404)</f>
        <v>293399</v>
      </c>
    </row>
    <row r="405" spans="1:18" ht="13.5" customHeight="1">
      <c r="A405" s="43" t="s">
        <v>7</v>
      </c>
      <c r="B405" s="62">
        <v>45784</v>
      </c>
      <c r="C405" s="52" t="s">
        <v>6376</v>
      </c>
      <c r="D405" s="175"/>
      <c r="E405" s="27"/>
      <c r="F405" s="30">
        <v>6301</v>
      </c>
      <c r="G405" s="120"/>
      <c r="H405" s="120"/>
      <c r="I405" s="43" t="s">
        <v>91</v>
      </c>
      <c r="J405" s="43"/>
      <c r="K405" s="43" t="s">
        <v>6250</v>
      </c>
      <c r="L405" s="43">
        <v>7376</v>
      </c>
      <c r="M405" s="27"/>
      <c r="N405" s="43" t="s">
        <v>688</v>
      </c>
      <c r="O405" s="140"/>
      <c r="P405" s="31">
        <f t="shared" si="6"/>
        <v>-10753.289999999863</v>
      </c>
      <c r="Q405" s="31">
        <f>SUBTOTAL(9,$F$2:F405)</f>
        <v>304152.28999999986</v>
      </c>
      <c r="R405" s="31">
        <f>SUBTOTAL(9,$G$2:G405)</f>
        <v>293399</v>
      </c>
    </row>
    <row r="406" spans="1:18" ht="13.5" customHeight="1">
      <c r="A406" s="43" t="s">
        <v>7</v>
      </c>
      <c r="B406" s="62">
        <v>45788</v>
      </c>
      <c r="C406" s="111" t="s">
        <v>6399</v>
      </c>
      <c r="D406" s="52" t="s">
        <v>5812</v>
      </c>
      <c r="E406" s="27"/>
      <c r="F406" s="30">
        <v>1100</v>
      </c>
      <c r="G406" s="120"/>
      <c r="H406" s="120"/>
      <c r="I406" s="43" t="s">
        <v>91</v>
      </c>
      <c r="J406" s="43"/>
      <c r="K406" s="43"/>
      <c r="L406" s="43"/>
      <c r="M406" s="27"/>
      <c r="N406" s="43" t="s">
        <v>688</v>
      </c>
      <c r="O406" s="140"/>
      <c r="P406" s="31">
        <f t="shared" si="6"/>
        <v>-11853.289999999863</v>
      </c>
      <c r="Q406" s="31">
        <f>SUBTOTAL(9,$F$2:F406)</f>
        <v>305252.28999999986</v>
      </c>
      <c r="R406" s="31">
        <f>SUBTOTAL(9,$G$2:G406)</f>
        <v>293399</v>
      </c>
    </row>
    <row r="407" spans="1:18" ht="13.5" customHeight="1">
      <c r="A407" s="43" t="s">
        <v>7</v>
      </c>
      <c r="B407" s="62">
        <v>45788</v>
      </c>
      <c r="C407" s="111" t="s">
        <v>6467</v>
      </c>
      <c r="D407" s="52" t="s">
        <v>6031</v>
      </c>
      <c r="E407" s="27"/>
      <c r="F407" s="30">
        <v>1203</v>
      </c>
      <c r="G407" s="120"/>
      <c r="H407" s="120"/>
      <c r="I407" s="43"/>
      <c r="J407" s="43"/>
      <c r="K407" s="43"/>
      <c r="L407" s="43"/>
      <c r="M407" s="27"/>
      <c r="N407" s="43" t="s">
        <v>688</v>
      </c>
      <c r="O407" s="140"/>
      <c r="P407" s="31">
        <f t="shared" si="6"/>
        <v>-13056.289999999863</v>
      </c>
      <c r="Q407" s="31">
        <f>SUBTOTAL(9,$F$2:F407)</f>
        <v>306455.28999999986</v>
      </c>
      <c r="R407" s="31">
        <f>SUBTOTAL(9,$G$2:G407)</f>
        <v>293399</v>
      </c>
    </row>
    <row r="408" spans="1:18" ht="13.5" customHeight="1">
      <c r="A408" s="43" t="s">
        <v>7</v>
      </c>
      <c r="B408" s="62">
        <v>45816</v>
      </c>
      <c r="C408" s="52" t="s">
        <v>5830</v>
      </c>
      <c r="D408" s="175"/>
      <c r="E408" s="27"/>
      <c r="F408" s="30">
        <v>120</v>
      </c>
      <c r="G408" s="120"/>
      <c r="H408" s="120"/>
      <c r="I408" s="43"/>
      <c r="J408" s="43"/>
      <c r="K408" s="43"/>
      <c r="L408" s="43"/>
      <c r="M408" s="27"/>
      <c r="N408" s="43" t="s">
        <v>688</v>
      </c>
      <c r="O408" s="140"/>
      <c r="P408" s="31">
        <f t="shared" si="6"/>
        <v>-13176.289999999863</v>
      </c>
      <c r="Q408" s="31">
        <f>SUBTOTAL(9,$F$2:F408)</f>
        <v>306575.28999999986</v>
      </c>
      <c r="R408" s="31">
        <f>SUBTOTAL(9,$G$2:G408)</f>
        <v>293399</v>
      </c>
    </row>
    <row r="409" spans="1:18" ht="13.5" customHeight="1">
      <c r="A409" s="43" t="s">
        <v>7</v>
      </c>
      <c r="B409" s="62">
        <v>45818</v>
      </c>
      <c r="C409" s="395" t="s">
        <v>6454</v>
      </c>
      <c r="D409" s="52" t="s">
        <v>5812</v>
      </c>
      <c r="E409" s="27"/>
      <c r="F409" s="30">
        <v>1400</v>
      </c>
      <c r="G409" s="120"/>
      <c r="H409" s="120"/>
      <c r="I409" s="43"/>
      <c r="J409" s="43"/>
      <c r="K409" s="43"/>
      <c r="L409" s="43"/>
      <c r="M409" s="27"/>
      <c r="N409" s="43" t="s">
        <v>688</v>
      </c>
      <c r="O409" s="140">
        <v>45819</v>
      </c>
      <c r="P409" s="31">
        <f t="shared" si="6"/>
        <v>-14576.289999999863</v>
      </c>
      <c r="Q409" s="31">
        <f>SUBTOTAL(9,$F$2:F409)</f>
        <v>307975.28999999986</v>
      </c>
      <c r="R409" s="31">
        <f>SUBTOTAL(9,$G$2:G409)</f>
        <v>293399</v>
      </c>
    </row>
    <row r="410" spans="1:18" ht="13.5" customHeight="1">
      <c r="A410" s="43" t="s">
        <v>7</v>
      </c>
      <c r="B410" s="62">
        <v>45823</v>
      </c>
      <c r="C410" s="52" t="s">
        <v>6484</v>
      </c>
      <c r="D410" s="175"/>
      <c r="E410" s="27"/>
      <c r="F410" s="30">
        <v>4861</v>
      </c>
      <c r="G410" s="120"/>
      <c r="H410" s="120"/>
      <c r="I410" s="43" t="s">
        <v>91</v>
      </c>
      <c r="J410" s="43"/>
      <c r="K410" s="43" t="s">
        <v>5931</v>
      </c>
      <c r="L410" s="43">
        <v>7415</v>
      </c>
      <c r="M410" s="27"/>
      <c r="N410" s="43" t="s">
        <v>688</v>
      </c>
      <c r="O410" s="140"/>
      <c r="P410" s="31">
        <f t="shared" si="6"/>
        <v>-19437.289999999863</v>
      </c>
      <c r="Q410" s="31">
        <f>SUBTOTAL(9,$F$2:F410)</f>
        <v>312836.28999999986</v>
      </c>
      <c r="R410" s="31">
        <f>SUBTOTAL(9,$G$2:G410)</f>
        <v>293399</v>
      </c>
    </row>
    <row r="411" spans="1:18" ht="13.5" customHeight="1">
      <c r="A411" s="43" t="s">
        <v>7</v>
      </c>
      <c r="B411" s="62">
        <v>45834</v>
      </c>
      <c r="C411" s="52" t="s">
        <v>962</v>
      </c>
      <c r="D411" s="175"/>
      <c r="E411" s="27"/>
      <c r="F411" s="30"/>
      <c r="G411" s="120">
        <v>30000</v>
      </c>
      <c r="H411" s="120"/>
      <c r="I411" s="43"/>
      <c r="J411" s="43"/>
      <c r="K411" s="43"/>
      <c r="L411" s="43"/>
      <c r="M411" s="27"/>
      <c r="N411" s="43" t="s">
        <v>688</v>
      </c>
      <c r="O411" s="140"/>
      <c r="P411" s="31">
        <f t="shared" si="6"/>
        <v>10562.710000000137</v>
      </c>
      <c r="Q411" s="31">
        <f>SUBTOTAL(9,$F$2:F411)</f>
        <v>312836.28999999986</v>
      </c>
      <c r="R411" s="31">
        <f>SUBTOTAL(9,$G$2:G411)</f>
        <v>323399</v>
      </c>
    </row>
    <row r="412" spans="1:18" ht="13.5" customHeight="1">
      <c r="A412" s="43" t="s">
        <v>7</v>
      </c>
      <c r="B412" s="62">
        <v>45834</v>
      </c>
      <c r="C412" s="52" t="s">
        <v>6496</v>
      </c>
      <c r="D412" s="175"/>
      <c r="E412" s="27"/>
      <c r="F412" s="30">
        <v>600</v>
      </c>
      <c r="G412" s="120"/>
      <c r="H412" s="120"/>
      <c r="I412" s="43" t="s">
        <v>91</v>
      </c>
      <c r="J412" s="43"/>
      <c r="K412" s="43" t="s">
        <v>2098</v>
      </c>
      <c r="L412" s="43">
        <v>897</v>
      </c>
      <c r="M412" s="27"/>
      <c r="N412" s="43" t="s">
        <v>688</v>
      </c>
      <c r="O412" s="140"/>
      <c r="P412" s="31">
        <f t="shared" si="6"/>
        <v>9962.7100000001374</v>
      </c>
      <c r="Q412" s="31">
        <f>SUBTOTAL(9,$F$2:F412)</f>
        <v>313436.28999999986</v>
      </c>
      <c r="R412" s="31">
        <f>SUBTOTAL(9,$G$2:G412)</f>
        <v>323399</v>
      </c>
    </row>
    <row r="413" spans="1:18" ht="13.5" customHeight="1">
      <c r="A413" s="43" t="s">
        <v>7</v>
      </c>
      <c r="B413" s="62">
        <v>45848</v>
      </c>
      <c r="C413" s="52" t="s">
        <v>6538</v>
      </c>
      <c r="D413" s="175" t="s">
        <v>5812</v>
      </c>
      <c r="E413" s="27"/>
      <c r="F413" s="30">
        <v>300</v>
      </c>
      <c r="G413" s="120"/>
      <c r="H413" s="120"/>
      <c r="I413" s="43"/>
      <c r="J413" s="43"/>
      <c r="K413" s="43"/>
      <c r="L413" s="43"/>
      <c r="M413" s="27"/>
      <c r="N413" s="43" t="s">
        <v>688</v>
      </c>
      <c r="O413" s="140"/>
      <c r="P413" s="31">
        <f t="shared" si="6"/>
        <v>9662.7100000001374</v>
      </c>
      <c r="Q413" s="31">
        <f>SUBTOTAL(9,$F$2:F413)</f>
        <v>313736.28999999986</v>
      </c>
      <c r="R413" s="31">
        <f>SUBTOTAL(9,$G$2:G413)</f>
        <v>323399</v>
      </c>
    </row>
    <row r="414" spans="1:18" ht="13.5" customHeight="1">
      <c r="A414" s="43" t="s">
        <v>7</v>
      </c>
      <c r="B414" s="62">
        <v>45859</v>
      </c>
      <c r="C414" s="52" t="s">
        <v>705</v>
      </c>
      <c r="D414" s="175"/>
      <c r="E414" s="27"/>
      <c r="F414" s="30">
        <v>44.9</v>
      </c>
      <c r="G414" s="120"/>
      <c r="H414" s="120"/>
      <c r="I414" s="43" t="s">
        <v>89</v>
      </c>
      <c r="J414" s="43"/>
      <c r="K414" s="43" t="s">
        <v>5404</v>
      </c>
      <c r="L414" s="43">
        <v>16946</v>
      </c>
      <c r="M414" s="27"/>
      <c r="N414" s="43" t="s">
        <v>688</v>
      </c>
      <c r="O414" s="140"/>
      <c r="P414" s="31">
        <f t="shared" si="6"/>
        <v>9617.8100000001141</v>
      </c>
      <c r="Q414" s="31">
        <f>SUBTOTAL(9,$F$2:F414)</f>
        <v>313781.18999999989</v>
      </c>
      <c r="R414" s="31">
        <f>SUBTOTAL(9,$G$2:G414)</f>
        <v>323399</v>
      </c>
    </row>
    <row r="415" spans="1:18" ht="13.5" customHeight="1">
      <c r="A415" s="43" t="s">
        <v>7</v>
      </c>
      <c r="B415" s="62">
        <v>45868</v>
      </c>
      <c r="C415" s="562" t="s">
        <v>6602</v>
      </c>
      <c r="D415" s="175"/>
      <c r="E415" s="27"/>
      <c r="F415" s="30">
        <v>350</v>
      </c>
      <c r="G415" s="120"/>
      <c r="H415" s="120"/>
      <c r="I415" s="43" t="s">
        <v>91</v>
      </c>
      <c r="J415" s="43"/>
      <c r="K415" s="43" t="s">
        <v>6603</v>
      </c>
      <c r="L415" s="43">
        <v>5</v>
      </c>
      <c r="M415" s="27"/>
      <c r="N415" s="43" t="s">
        <v>688</v>
      </c>
      <c r="O415" s="140"/>
      <c r="P415" s="31">
        <f t="shared" si="6"/>
        <v>9267.8100000001141</v>
      </c>
      <c r="Q415" s="31">
        <f>SUBTOTAL(9,$F$2:F415)</f>
        <v>314131.18999999989</v>
      </c>
      <c r="R415" s="31">
        <f>SUBTOTAL(9,$G$2:G415)</f>
        <v>323399</v>
      </c>
    </row>
    <row r="416" spans="1:18" ht="13.5" customHeight="1">
      <c r="A416" s="43" t="s">
        <v>7</v>
      </c>
      <c r="B416" s="62">
        <v>45873</v>
      </c>
      <c r="C416" s="52" t="s">
        <v>6614</v>
      </c>
      <c r="D416" s="175"/>
      <c r="E416" s="27"/>
      <c r="F416" s="30">
        <v>9440</v>
      </c>
      <c r="G416" s="120"/>
      <c r="H416" s="120"/>
      <c r="I416" s="43" t="s">
        <v>91</v>
      </c>
      <c r="J416" s="43"/>
      <c r="K416" s="43" t="s">
        <v>1157</v>
      </c>
      <c r="L416" s="43">
        <v>40136</v>
      </c>
      <c r="M416" s="27"/>
      <c r="N416" s="43" t="s">
        <v>688</v>
      </c>
      <c r="O416" s="140"/>
      <c r="P416" s="31">
        <f t="shared" si="6"/>
        <v>-172.18999999988591</v>
      </c>
      <c r="Q416" s="31">
        <f>SUBTOTAL(9,$F$2:F416)</f>
        <v>323571.18999999989</v>
      </c>
      <c r="R416" s="31">
        <f>SUBTOTAL(9,$G$2:G416)</f>
        <v>323399</v>
      </c>
    </row>
    <row r="417" spans="1:18" ht="13.5" customHeight="1">
      <c r="A417" s="43" t="s">
        <v>7</v>
      </c>
      <c r="B417" s="62">
        <v>45875</v>
      </c>
      <c r="C417" s="52" t="s">
        <v>6467</v>
      </c>
      <c r="D417" s="175" t="s">
        <v>6031</v>
      </c>
      <c r="E417" s="27"/>
      <c r="F417" s="30">
        <v>682</v>
      </c>
      <c r="G417" s="120"/>
      <c r="H417" s="120"/>
      <c r="I417" s="43"/>
      <c r="J417" s="43"/>
      <c r="K417" s="43"/>
      <c r="L417" s="43"/>
      <c r="M417" s="27"/>
      <c r="N417" s="43" t="s">
        <v>688</v>
      </c>
      <c r="O417" s="140">
        <v>45894</v>
      </c>
      <c r="P417" s="31">
        <f t="shared" si="6"/>
        <v>-854.18999999988591</v>
      </c>
      <c r="Q417" s="31">
        <f>SUBTOTAL(9,$F$2:F417)</f>
        <v>324253.18999999989</v>
      </c>
      <c r="R417" s="31">
        <f>SUBTOTAL(9,$G$2:G417)</f>
        <v>323399</v>
      </c>
    </row>
    <row r="418" spans="1:18" ht="13.5" customHeight="1">
      <c r="A418" s="43" t="s">
        <v>7</v>
      </c>
      <c r="B418" s="62">
        <v>45888</v>
      </c>
      <c r="C418" s="52" t="s">
        <v>6657</v>
      </c>
      <c r="D418" s="175"/>
      <c r="E418" s="27"/>
      <c r="F418" s="30">
        <v>10</v>
      </c>
      <c r="G418" s="120"/>
      <c r="H418" s="120"/>
      <c r="I418" s="43" t="s">
        <v>89</v>
      </c>
      <c r="J418" s="43"/>
      <c r="K418" s="43" t="s">
        <v>6629</v>
      </c>
      <c r="L418" s="43">
        <v>76276</v>
      </c>
      <c r="M418" s="27"/>
      <c r="N418" s="43" t="s">
        <v>688</v>
      </c>
      <c r="O418" s="140"/>
      <c r="P418" s="31">
        <f t="shared" si="6"/>
        <v>-864.18999999988591</v>
      </c>
      <c r="Q418" s="31">
        <f>SUBTOTAL(9,$F$2:F418)</f>
        <v>324263.18999999989</v>
      </c>
      <c r="R418" s="31">
        <f>SUBTOTAL(9,$G$2:G418)</f>
        <v>323399</v>
      </c>
    </row>
    <row r="419" spans="1:18" ht="13.5" customHeight="1">
      <c r="A419" s="43" t="s">
        <v>7</v>
      </c>
      <c r="B419" s="62">
        <v>45888</v>
      </c>
      <c r="C419" s="52" t="s">
        <v>6658</v>
      </c>
      <c r="D419" s="175"/>
      <c r="E419" s="27"/>
      <c r="F419" s="30">
        <v>-0.35</v>
      </c>
      <c r="G419" s="120"/>
      <c r="H419" s="120"/>
      <c r="I419" s="43" t="s">
        <v>89</v>
      </c>
      <c r="J419" s="43"/>
      <c r="K419" s="43" t="s">
        <v>6629</v>
      </c>
      <c r="L419" s="43">
        <v>76276</v>
      </c>
      <c r="M419" s="27"/>
      <c r="N419" s="43" t="s">
        <v>688</v>
      </c>
      <c r="O419" s="140"/>
      <c r="P419" s="31">
        <f t="shared" si="6"/>
        <v>-863.8399999999092</v>
      </c>
      <c r="Q419" s="31">
        <f>SUBTOTAL(9,$F$2:F419)</f>
        <v>324262.83999999991</v>
      </c>
      <c r="R419" s="31">
        <f>SUBTOTAL(9,$G$2:G419)</f>
        <v>323399</v>
      </c>
    </row>
    <row r="420" spans="1:18" ht="13.5" customHeight="1">
      <c r="A420" s="43" t="s">
        <v>7</v>
      </c>
      <c r="B420" s="62">
        <v>45908</v>
      </c>
      <c r="C420" s="52" t="s">
        <v>6693</v>
      </c>
      <c r="D420" s="175"/>
      <c r="E420" s="27"/>
      <c r="F420" s="30">
        <v>64.900000000000006</v>
      </c>
      <c r="G420" s="120"/>
      <c r="H420" s="120"/>
      <c r="I420" s="43" t="s">
        <v>91</v>
      </c>
      <c r="J420" s="43"/>
      <c r="K420" s="43" t="s">
        <v>6694</v>
      </c>
      <c r="L420" s="43">
        <v>6859</v>
      </c>
      <c r="M420" s="27"/>
      <c r="N420" s="43" t="s">
        <v>688</v>
      </c>
      <c r="O420" s="140"/>
      <c r="P420" s="31">
        <f t="shared" si="6"/>
        <v>-928.73999999993248</v>
      </c>
      <c r="Q420" s="31">
        <f>SUBTOTAL(9,$F$2:F420)</f>
        <v>324327.73999999993</v>
      </c>
      <c r="R420" s="31">
        <f>SUBTOTAL(9,$G$2:G420)</f>
        <v>323399</v>
      </c>
    </row>
    <row r="421" spans="1:18" ht="13.5" customHeight="1">
      <c r="A421" s="43" t="s">
        <v>7</v>
      </c>
      <c r="B421" s="62">
        <v>45909</v>
      </c>
      <c r="C421" s="52" t="s">
        <v>6697</v>
      </c>
      <c r="D421" s="175" t="s">
        <v>6112</v>
      </c>
      <c r="E421" s="27"/>
      <c r="F421" s="30">
        <v>798</v>
      </c>
      <c r="G421" s="120"/>
      <c r="H421" s="120"/>
      <c r="I421" s="43" t="s">
        <v>91</v>
      </c>
      <c r="J421" s="43"/>
      <c r="K421" s="43"/>
      <c r="L421" s="43"/>
      <c r="M421" s="27"/>
      <c r="N421" s="43" t="s">
        <v>688</v>
      </c>
      <c r="O421" s="140"/>
      <c r="P421" s="31">
        <f t="shared" si="6"/>
        <v>-1726.7399999999325</v>
      </c>
      <c r="Q421" s="31">
        <f>SUBTOTAL(9,$F$2:F421)</f>
        <v>325125.73999999993</v>
      </c>
      <c r="R421" s="31">
        <f>SUBTOTAL(9,$G$2:G421)</f>
        <v>323399</v>
      </c>
    </row>
    <row r="422" spans="1:18" ht="13.5" customHeight="1">
      <c r="A422" s="43" t="s">
        <v>7</v>
      </c>
      <c r="B422" s="62">
        <v>45922</v>
      </c>
      <c r="C422" s="52" t="s">
        <v>6811</v>
      </c>
      <c r="D422" s="175"/>
      <c r="E422" s="27"/>
      <c r="F422" s="30"/>
      <c r="G422" s="120"/>
      <c r="H422" s="120">
        <v>13688</v>
      </c>
      <c r="I422" s="43"/>
      <c r="J422" s="43"/>
      <c r="K422" s="43" t="s">
        <v>6790</v>
      </c>
      <c r="L422" s="43">
        <v>50773</v>
      </c>
      <c r="M422" s="27"/>
      <c r="N422" s="43" t="s">
        <v>688</v>
      </c>
      <c r="O422" s="140"/>
      <c r="P422" s="31">
        <f t="shared" si="6"/>
        <v>-1726.7399999999325</v>
      </c>
      <c r="Q422" s="31">
        <f>SUBTOTAL(9,$F$2:F422)</f>
        <v>325125.73999999993</v>
      </c>
      <c r="R422" s="31">
        <f>SUBTOTAL(9,$G$2:G422)</f>
        <v>323399</v>
      </c>
    </row>
    <row r="423" spans="1:18" ht="13.5" customHeight="1">
      <c r="A423" s="43" t="s">
        <v>7</v>
      </c>
      <c r="B423" s="62">
        <v>45925</v>
      </c>
      <c r="C423" s="52" t="s">
        <v>6810</v>
      </c>
      <c r="D423" s="175"/>
      <c r="E423" s="27"/>
      <c r="F423" s="30"/>
      <c r="G423" s="120"/>
      <c r="H423" s="120">
        <v>6077</v>
      </c>
      <c r="I423" s="43"/>
      <c r="J423" s="43"/>
      <c r="K423" s="43" t="s">
        <v>6790</v>
      </c>
      <c r="L423" s="43">
        <v>50798</v>
      </c>
      <c r="M423" s="27"/>
      <c r="N423" s="43" t="s">
        <v>688</v>
      </c>
      <c r="O423" s="140"/>
      <c r="P423" s="31">
        <f t="shared" si="6"/>
        <v>-1726.7399999999325</v>
      </c>
      <c r="Q423" s="31">
        <f>SUBTOTAL(9,$F$2:F423)</f>
        <v>325125.73999999993</v>
      </c>
      <c r="R423" s="31">
        <f>SUBTOTAL(9,$G$2:G423)</f>
        <v>323399</v>
      </c>
    </row>
    <row r="424" spans="1:18" ht="13.5" customHeight="1">
      <c r="A424" s="43" t="s">
        <v>7</v>
      </c>
      <c r="B424" s="62">
        <v>45928</v>
      </c>
      <c r="C424" s="52" t="s">
        <v>962</v>
      </c>
      <c r="D424" s="175"/>
      <c r="E424" s="27"/>
      <c r="F424" s="30"/>
      <c r="G424" s="120">
        <v>15000</v>
      </c>
      <c r="H424" s="120"/>
      <c r="I424" s="43"/>
      <c r="J424" s="43"/>
      <c r="K424" s="43"/>
      <c r="L424" s="43"/>
      <c r="M424" s="27"/>
      <c r="N424" s="43" t="s">
        <v>688</v>
      </c>
      <c r="O424" s="140"/>
      <c r="P424" s="31">
        <f t="shared" si="6"/>
        <v>13273.260000000068</v>
      </c>
      <c r="Q424" s="31">
        <f>SUBTOTAL(9,$F$2:F424)</f>
        <v>325125.73999999993</v>
      </c>
      <c r="R424" s="31">
        <f>SUBTOTAL(9,$G$2:G424)</f>
        <v>338399</v>
      </c>
    </row>
    <row r="425" spans="1:18" ht="13.5" customHeight="1">
      <c r="A425" s="43" t="s">
        <v>7</v>
      </c>
      <c r="B425" s="62">
        <v>45939</v>
      </c>
      <c r="C425" s="52" t="s">
        <v>6724</v>
      </c>
      <c r="D425" s="175"/>
      <c r="E425" s="27"/>
      <c r="F425" s="30">
        <v>650</v>
      </c>
      <c r="G425" s="120"/>
      <c r="H425" s="120"/>
      <c r="I425" s="43" t="s">
        <v>91</v>
      </c>
      <c r="J425" s="43"/>
      <c r="K425" s="43" t="s">
        <v>6530</v>
      </c>
      <c r="L425" s="43">
        <v>21</v>
      </c>
      <c r="M425" s="27"/>
      <c r="N425" s="43" t="s">
        <v>688</v>
      </c>
      <c r="O425" s="140"/>
      <c r="P425" s="31">
        <f t="shared" si="6"/>
        <v>12623.260000000068</v>
      </c>
      <c r="Q425" s="31">
        <f>SUBTOTAL(9,$F$2:F425)</f>
        <v>325775.73999999993</v>
      </c>
      <c r="R425" s="31">
        <f>SUBTOTAL(9,$G$2:G425)</f>
        <v>338399</v>
      </c>
    </row>
    <row r="426" spans="1:18" ht="13.5" customHeight="1">
      <c r="A426" s="43" t="s">
        <v>7</v>
      </c>
      <c r="B426" s="62">
        <v>45939</v>
      </c>
      <c r="C426" s="52" t="s">
        <v>6735</v>
      </c>
      <c r="D426" s="175" t="s">
        <v>6112</v>
      </c>
      <c r="E426" s="27"/>
      <c r="F426" s="30">
        <v>626</v>
      </c>
      <c r="G426" s="120"/>
      <c r="H426" s="120"/>
      <c r="I426" s="43" t="s">
        <v>91</v>
      </c>
      <c r="J426" s="43"/>
      <c r="K426" s="43"/>
      <c r="L426" s="43"/>
      <c r="M426" s="27"/>
      <c r="N426" s="43" t="s">
        <v>688</v>
      </c>
      <c r="O426" s="140"/>
      <c r="P426" s="31">
        <f t="shared" si="6"/>
        <v>11997.260000000068</v>
      </c>
      <c r="Q426" s="31">
        <f>SUBTOTAL(9,$F$2:F426)</f>
        <v>326401.73999999993</v>
      </c>
      <c r="R426" s="31">
        <f>SUBTOTAL(9,$G$2:G426)</f>
        <v>338399</v>
      </c>
    </row>
    <row r="427" spans="1:18" ht="13.5" customHeight="1">
      <c r="A427" s="43" t="s">
        <v>7</v>
      </c>
      <c r="B427" s="62">
        <v>45939</v>
      </c>
      <c r="C427" s="52" t="s">
        <v>6740</v>
      </c>
      <c r="D427" s="175"/>
      <c r="E427" s="27"/>
      <c r="F427" s="30">
        <v>140</v>
      </c>
      <c r="G427" s="120"/>
      <c r="H427" s="120"/>
      <c r="I427" s="43" t="s">
        <v>89</v>
      </c>
      <c r="J427" s="43"/>
      <c r="K427" s="43" t="s">
        <v>6472</v>
      </c>
      <c r="L427" s="43">
        <v>9253</v>
      </c>
      <c r="M427" s="27"/>
      <c r="N427" s="43" t="s">
        <v>688</v>
      </c>
      <c r="O427" s="140"/>
      <c r="P427" s="31">
        <f t="shared" si="6"/>
        <v>11857.260000000068</v>
      </c>
      <c r="Q427" s="31">
        <f>SUBTOTAL(9,$F$2:F427)</f>
        <v>326541.73999999993</v>
      </c>
      <c r="R427" s="31">
        <f>SUBTOTAL(9,$G$2:G427)</f>
        <v>338399</v>
      </c>
    </row>
    <row r="428" spans="1:18" ht="13.5" customHeight="1">
      <c r="A428" s="43" t="s">
        <v>7</v>
      </c>
      <c r="B428" s="62">
        <v>45963</v>
      </c>
      <c r="C428" s="52" t="s">
        <v>6809</v>
      </c>
      <c r="D428" s="175"/>
      <c r="E428" s="27"/>
      <c r="F428" s="30">
        <v>3599</v>
      </c>
      <c r="G428" s="120"/>
      <c r="H428" s="120"/>
      <c r="I428" s="43" t="s">
        <v>91</v>
      </c>
      <c r="J428" s="43"/>
      <c r="K428" s="43" t="s">
        <v>6790</v>
      </c>
      <c r="L428" s="43">
        <v>50820</v>
      </c>
      <c r="M428" s="27"/>
      <c r="N428" s="43" t="s">
        <v>688</v>
      </c>
      <c r="O428" s="140"/>
      <c r="P428" s="31">
        <f t="shared" si="6"/>
        <v>8258.2600000000675</v>
      </c>
      <c r="Q428" s="31">
        <f>SUBTOTAL(9,$F$2:F428)</f>
        <v>330140.73999999993</v>
      </c>
      <c r="R428" s="31">
        <f>SUBTOTAL(9,$G$2:G428)</f>
        <v>338399</v>
      </c>
    </row>
    <row r="429" spans="1:18" ht="13.5" customHeight="1">
      <c r="A429" s="43" t="s">
        <v>7</v>
      </c>
      <c r="B429" s="28">
        <v>45987</v>
      </c>
      <c r="C429" s="52" t="s">
        <v>6865</v>
      </c>
      <c r="D429" s="175"/>
      <c r="E429" s="27"/>
      <c r="F429" s="30">
        <v>3870.4</v>
      </c>
      <c r="G429" s="120"/>
      <c r="H429" s="120"/>
      <c r="I429" s="43" t="s">
        <v>91</v>
      </c>
      <c r="J429" s="43"/>
      <c r="K429" s="43" t="s">
        <v>6790</v>
      </c>
      <c r="L429" s="43">
        <v>50844</v>
      </c>
      <c r="M429" s="27"/>
      <c r="N429" s="43" t="s">
        <v>688</v>
      </c>
      <c r="O429" s="140"/>
      <c r="P429" s="31">
        <f t="shared" si="6"/>
        <v>4387.8600000000442</v>
      </c>
      <c r="Q429" s="31">
        <f>SUBTOTAL(9,$F$2:F429)</f>
        <v>334011.13999999996</v>
      </c>
      <c r="R429" s="31">
        <f>SUBTOTAL(9,$G$2:G429)</f>
        <v>338399</v>
      </c>
    </row>
    <row r="430" spans="1:18" ht="13.5" customHeight="1">
      <c r="A430" s="43" t="s">
        <v>7</v>
      </c>
      <c r="B430" s="28">
        <v>45987</v>
      </c>
      <c r="C430" s="52" t="s">
        <v>6879</v>
      </c>
      <c r="D430" s="175"/>
      <c r="E430" s="27"/>
      <c r="F430" s="30">
        <v>590</v>
      </c>
      <c r="G430" s="120"/>
      <c r="H430" s="120"/>
      <c r="I430" s="43" t="s">
        <v>91</v>
      </c>
      <c r="J430" s="43"/>
      <c r="K430" s="43" t="s">
        <v>6881</v>
      </c>
      <c r="L430" s="43">
        <v>50036</v>
      </c>
      <c r="M430" s="27"/>
      <c r="N430" s="43" t="s">
        <v>688</v>
      </c>
      <c r="O430" s="140"/>
      <c r="P430" s="31">
        <f t="shared" si="6"/>
        <v>3797.8600000000442</v>
      </c>
      <c r="Q430" s="31">
        <f>SUBTOTAL(9,$F$2:F430)</f>
        <v>334601.13999999996</v>
      </c>
      <c r="R430" s="31">
        <f>SUBTOTAL(9,$G$2:G430)</f>
        <v>338399</v>
      </c>
    </row>
    <row r="431" spans="1:18" ht="13.5" customHeight="1">
      <c r="A431" s="43" t="s">
        <v>7</v>
      </c>
      <c r="B431" s="28">
        <v>46015</v>
      </c>
      <c r="C431" s="52" t="s">
        <v>6954</v>
      </c>
      <c r="D431" s="175" t="s">
        <v>6955</v>
      </c>
      <c r="E431" s="27"/>
      <c r="F431" s="30">
        <v>350</v>
      </c>
      <c r="G431" s="120"/>
      <c r="H431" s="120"/>
      <c r="I431" s="43" t="s">
        <v>91</v>
      </c>
      <c r="J431" s="43"/>
      <c r="K431" s="43" t="s">
        <v>6530</v>
      </c>
      <c r="L431" s="43">
        <v>43</v>
      </c>
      <c r="M431" s="27"/>
      <c r="N431" s="43" t="s">
        <v>688</v>
      </c>
      <c r="O431" s="140"/>
      <c r="P431" s="31">
        <f t="shared" si="6"/>
        <v>3447.8600000000442</v>
      </c>
      <c r="Q431" s="31">
        <f>SUBTOTAL(9,$F$2:F431)</f>
        <v>334951.13999999996</v>
      </c>
      <c r="R431" s="31">
        <f>SUBTOTAL(9,$G$2:G431)</f>
        <v>338399</v>
      </c>
    </row>
    <row r="432" spans="1:18" ht="13.5" customHeight="1">
      <c r="A432" s="43" t="s">
        <v>7</v>
      </c>
      <c r="B432" s="28">
        <v>46027</v>
      </c>
      <c r="C432" s="52" t="s">
        <v>6989</v>
      </c>
      <c r="D432" s="175"/>
      <c r="E432" s="27"/>
      <c r="F432" s="30">
        <v>3457.4</v>
      </c>
      <c r="G432" s="120"/>
      <c r="H432" s="120"/>
      <c r="I432" s="43" t="s">
        <v>91</v>
      </c>
      <c r="J432" s="43"/>
      <c r="K432" s="43" t="s">
        <v>6790</v>
      </c>
      <c r="L432" s="43">
        <v>50866</v>
      </c>
      <c r="M432" s="27"/>
      <c r="N432" s="43" t="s">
        <v>688</v>
      </c>
      <c r="O432" s="140"/>
      <c r="P432" s="31">
        <f t="shared" si="6"/>
        <v>-9.5399999999790452</v>
      </c>
      <c r="Q432" s="31">
        <f>SUBTOTAL(9,$F$2:F432)</f>
        <v>338408.54</v>
      </c>
      <c r="R432" s="31">
        <f>SUBTOTAL(9,$G$2:G432)</f>
        <v>338399</v>
      </c>
    </row>
    <row r="433" spans="1:18" ht="13.5" customHeight="1">
      <c r="A433" s="43" t="s">
        <v>7</v>
      </c>
      <c r="B433" s="28">
        <v>46049</v>
      </c>
      <c r="C433" s="52" t="s">
        <v>7010</v>
      </c>
      <c r="D433" s="175"/>
      <c r="E433" s="27"/>
      <c r="F433" s="30">
        <v>5327.7</v>
      </c>
      <c r="G433" s="120"/>
      <c r="H433" s="120"/>
      <c r="I433" s="43" t="s">
        <v>91</v>
      </c>
      <c r="J433" s="43"/>
      <c r="K433" s="43" t="s">
        <v>6790</v>
      </c>
      <c r="L433" s="43">
        <v>50880</v>
      </c>
      <c r="M433" s="27"/>
      <c r="N433" s="43" t="s">
        <v>688</v>
      </c>
      <c r="O433" s="140"/>
      <c r="P433" s="31">
        <f t="shared" si="6"/>
        <v>-5337.2399999999907</v>
      </c>
      <c r="Q433" s="31">
        <f>SUBTOTAL(9,$F$2:F433)</f>
        <v>343736.24</v>
      </c>
      <c r="R433" s="31">
        <f>SUBTOTAL(9,$G$2:G433)</f>
        <v>338399</v>
      </c>
    </row>
    <row r="434" spans="1:18" ht="13.5" customHeight="1">
      <c r="A434" s="43" t="s">
        <v>7</v>
      </c>
      <c r="B434" s="28">
        <v>46062</v>
      </c>
      <c r="C434" s="52" t="s">
        <v>7037</v>
      </c>
      <c r="D434" s="175" t="s">
        <v>6031</v>
      </c>
      <c r="E434" s="27"/>
      <c r="F434" s="30">
        <v>477</v>
      </c>
      <c r="G434" s="120"/>
      <c r="H434" s="120"/>
      <c r="I434" s="43"/>
      <c r="J434" s="43"/>
      <c r="K434" s="43"/>
      <c r="L434" s="43"/>
      <c r="M434" s="27"/>
      <c r="N434" s="43" t="s">
        <v>688</v>
      </c>
      <c r="O434" s="140">
        <v>46062</v>
      </c>
      <c r="P434" s="31">
        <f t="shared" ref="P434" si="7">R434-Q434</f>
        <v>-5814.2399999999907</v>
      </c>
      <c r="Q434" s="31">
        <f>SUBTOTAL(9,$F$2:F434)</f>
        <v>344213.24</v>
      </c>
      <c r="R434" s="31">
        <f>SUBTOTAL(9,$G$2:G434)</f>
        <v>338399</v>
      </c>
    </row>
    <row r="435" spans="1:18" ht="13.5" customHeight="1">
      <c r="A435" s="43">
        <v>0</v>
      </c>
      <c r="B435" s="28">
        <v>46055</v>
      </c>
      <c r="C435" s="52" t="s">
        <v>7085</v>
      </c>
      <c r="D435" s="175"/>
      <c r="E435" s="27"/>
      <c r="F435" s="30">
        <v>49.2</v>
      </c>
      <c r="G435" s="120"/>
      <c r="H435" s="120"/>
      <c r="I435" s="43" t="s">
        <v>89</v>
      </c>
      <c r="J435" s="43"/>
      <c r="K435" s="43" t="s">
        <v>7083</v>
      </c>
      <c r="L435" s="43">
        <v>63502</v>
      </c>
      <c r="M435" s="27"/>
      <c r="N435" s="27"/>
      <c r="O435" s="146"/>
      <c r="P435" s="31">
        <f t="shared" ref="P435:P437" si="8">R435-Q435</f>
        <v>-5863.4400000000023</v>
      </c>
      <c r="Q435" s="31">
        <f>SUBTOTAL(9,$F$2:F435)</f>
        <v>344262.44</v>
      </c>
      <c r="R435" s="31">
        <f>SUBTOTAL(9,$G$2:G435)</f>
        <v>338399</v>
      </c>
    </row>
    <row r="436" spans="1:18" ht="13.5" customHeight="1">
      <c r="A436" s="43" t="s">
        <v>7</v>
      </c>
      <c r="B436" s="28">
        <v>46075</v>
      </c>
      <c r="C436" s="52" t="s">
        <v>7086</v>
      </c>
      <c r="D436" s="175"/>
      <c r="E436" s="27"/>
      <c r="F436" s="30">
        <v>15</v>
      </c>
      <c r="G436" s="120"/>
      <c r="H436" s="120"/>
      <c r="I436" s="43" t="s">
        <v>89</v>
      </c>
      <c r="J436" s="43"/>
      <c r="K436" s="43" t="s">
        <v>459</v>
      </c>
      <c r="L436" s="43">
        <v>110640</v>
      </c>
      <c r="M436" s="27"/>
      <c r="N436" s="27"/>
      <c r="O436" s="146"/>
      <c r="P436" s="31">
        <f t="shared" si="8"/>
        <v>-5878.4400000000023</v>
      </c>
      <c r="Q436" s="31">
        <f>SUBTOTAL(9,$F$2:F436)</f>
        <v>344277.44</v>
      </c>
      <c r="R436" s="31">
        <f>SUBTOTAL(9,$G$2:G436)</f>
        <v>338399</v>
      </c>
    </row>
    <row r="437" spans="1:18" ht="13.5" customHeight="1">
      <c r="A437" s="43" t="s">
        <v>7</v>
      </c>
      <c r="B437" s="28">
        <v>46086</v>
      </c>
      <c r="C437" s="52" t="s">
        <v>962</v>
      </c>
      <c r="D437" s="175"/>
      <c r="E437" s="624"/>
      <c r="F437" s="625"/>
      <c r="G437" s="626">
        <v>15000</v>
      </c>
      <c r="H437" s="120"/>
      <c r="I437" s="43" t="s">
        <v>91</v>
      </c>
      <c r="J437" s="43"/>
      <c r="K437" s="43" t="s">
        <v>7309</v>
      </c>
      <c r="L437" s="43">
        <v>130342</v>
      </c>
      <c r="M437" s="27"/>
      <c r="N437" s="27"/>
      <c r="O437" s="146"/>
      <c r="P437" s="31">
        <f t="shared" si="8"/>
        <v>9121.5599999999977</v>
      </c>
      <c r="Q437" s="31">
        <f>SUBTOTAL(9,$F$2:F437)</f>
        <v>344277.44</v>
      </c>
      <c r="R437" s="31">
        <f>SUBTOTAL(9,$G$2:G437)</f>
        <v>353399</v>
      </c>
    </row>
    <row r="438" spans="1:18" ht="13.5" customHeight="1">
      <c r="A438" s="43" t="s">
        <v>7</v>
      </c>
      <c r="B438" s="28">
        <v>46091</v>
      </c>
      <c r="C438" s="52" t="s">
        <v>7089</v>
      </c>
      <c r="D438" s="175"/>
      <c r="E438" s="624"/>
      <c r="F438" s="625">
        <v>413</v>
      </c>
      <c r="G438" s="626"/>
      <c r="H438" s="120"/>
      <c r="I438" s="43" t="s">
        <v>91</v>
      </c>
      <c r="J438" s="43"/>
      <c r="K438" s="43" t="s">
        <v>7090</v>
      </c>
      <c r="L438" s="43">
        <v>2651</v>
      </c>
      <c r="M438" s="27"/>
      <c r="N438" s="27"/>
      <c r="O438" s="146"/>
      <c r="P438" s="31">
        <f t="shared" ref="P438" si="9">R438-Q438</f>
        <v>8708.5599999999977</v>
      </c>
      <c r="Q438" s="31">
        <f>SUBTOTAL(9,$F$2:F438)</f>
        <v>344690.44</v>
      </c>
      <c r="R438" s="31">
        <f>SUBTOTAL(9,$G$2:G438)</f>
        <v>353399</v>
      </c>
    </row>
    <row r="439" spans="1:18" ht="13.5" customHeight="1">
      <c r="A439" s="43" t="s">
        <v>7</v>
      </c>
      <c r="B439" s="28">
        <v>46091</v>
      </c>
      <c r="C439" s="52" t="s">
        <v>7093</v>
      </c>
      <c r="D439" s="175"/>
      <c r="E439" s="624"/>
      <c r="F439" s="625">
        <v>3186</v>
      </c>
      <c r="G439" s="626"/>
      <c r="H439" s="120"/>
      <c r="I439" s="43" t="s">
        <v>91</v>
      </c>
      <c r="J439" s="43"/>
      <c r="K439" s="43" t="s">
        <v>6790</v>
      </c>
      <c r="L439" s="43">
        <v>50896</v>
      </c>
      <c r="M439" s="27"/>
      <c r="N439" s="27"/>
      <c r="O439" s="146"/>
      <c r="P439" s="31">
        <f t="shared" ref="P439" si="10">R439-Q439</f>
        <v>5522.5599999999977</v>
      </c>
      <c r="Q439" s="31">
        <f>SUBTOTAL(9,$F$2:F439)</f>
        <v>347876.44</v>
      </c>
      <c r="R439" s="31">
        <f>SUBTOTAL(9,$G$2:G439)</f>
        <v>353399</v>
      </c>
    </row>
    <row r="440" spans="1:18" ht="13.5" customHeight="1">
      <c r="A440" s="43" t="s">
        <v>7</v>
      </c>
      <c r="B440" s="28">
        <v>46103</v>
      </c>
      <c r="C440" s="52" t="s">
        <v>7179</v>
      </c>
      <c r="D440" s="175"/>
      <c r="E440" s="624"/>
      <c r="F440" s="625">
        <v>230</v>
      </c>
      <c r="G440" s="626"/>
      <c r="H440" s="120"/>
      <c r="I440" s="43" t="s">
        <v>89</v>
      </c>
      <c r="J440" s="43"/>
      <c r="K440" s="43" t="s">
        <v>1066</v>
      </c>
      <c r="L440" s="43">
        <v>4689</v>
      </c>
      <c r="M440" s="27"/>
      <c r="N440" s="27"/>
      <c r="O440" s="146"/>
      <c r="P440" s="31">
        <f t="shared" ref="P440:P442" si="11">R440-Q440</f>
        <v>5292.5599999999977</v>
      </c>
      <c r="Q440" s="31">
        <f>SUBTOTAL(9,$F$2:F440)</f>
        <v>348106.44</v>
      </c>
      <c r="R440" s="31">
        <f>SUBTOTAL(9,$G$2:G440)</f>
        <v>353399</v>
      </c>
    </row>
    <row r="441" spans="1:18" ht="13.5" customHeight="1">
      <c r="A441" s="43" t="s">
        <v>7</v>
      </c>
      <c r="B441" s="28">
        <v>46103</v>
      </c>
      <c r="C441" s="52" t="s">
        <v>7179</v>
      </c>
      <c r="D441" s="175"/>
      <c r="E441" s="27"/>
      <c r="F441" s="30">
        <v>163.5</v>
      </c>
      <c r="G441" s="120"/>
      <c r="H441" s="120"/>
      <c r="I441" s="43" t="s">
        <v>89</v>
      </c>
      <c r="J441" s="43"/>
      <c r="K441" s="43" t="s">
        <v>1066</v>
      </c>
      <c r="L441" s="43">
        <v>443174</v>
      </c>
      <c r="M441" s="27"/>
      <c r="N441" s="27"/>
      <c r="O441" s="146"/>
      <c r="P441" s="31">
        <f t="shared" si="11"/>
        <v>5129.0599999999977</v>
      </c>
      <c r="Q441" s="31">
        <f>SUBTOTAL(9,$F$2:F441)</f>
        <v>348269.94</v>
      </c>
      <c r="R441" s="31">
        <f>SUBTOTAL(9,$G$2:G441)</f>
        <v>353399</v>
      </c>
    </row>
    <row r="442" spans="1:18" ht="13.5" customHeight="1">
      <c r="A442" s="43" t="s">
        <v>7</v>
      </c>
      <c r="B442" s="28">
        <v>46103</v>
      </c>
      <c r="C442" s="52" t="s">
        <v>7179</v>
      </c>
      <c r="D442" s="175"/>
      <c r="E442" s="27"/>
      <c r="F442" s="30">
        <v>55</v>
      </c>
      <c r="G442" s="120"/>
      <c r="H442" s="120"/>
      <c r="I442" s="43" t="s">
        <v>89</v>
      </c>
      <c r="J442" s="43"/>
      <c r="K442" s="43" t="s">
        <v>7202</v>
      </c>
      <c r="L442" s="43">
        <v>126336</v>
      </c>
      <c r="M442" s="27"/>
      <c r="N442" s="27"/>
      <c r="O442" s="146"/>
      <c r="P442" s="31">
        <f t="shared" si="11"/>
        <v>5074.0599999999977</v>
      </c>
      <c r="Q442" s="31">
        <f>SUBTOTAL(9,$F$2:F442)</f>
        <v>348324.94</v>
      </c>
      <c r="R442" s="31">
        <f>SUBTOTAL(9,$G$2:G442)</f>
        <v>353399</v>
      </c>
    </row>
    <row r="443" spans="1:18" ht="13.5" customHeight="1">
      <c r="A443" s="43" t="s">
        <v>7</v>
      </c>
      <c r="B443" s="28">
        <v>46184</v>
      </c>
      <c r="C443" s="52" t="s">
        <v>7339</v>
      </c>
      <c r="D443" s="52"/>
      <c r="E443" s="27"/>
      <c r="F443" s="30">
        <v>3457.4</v>
      </c>
      <c r="G443" s="120"/>
      <c r="H443" s="120"/>
      <c r="I443" s="43" t="s">
        <v>91</v>
      </c>
      <c r="J443" s="43"/>
      <c r="K443" s="43" t="s">
        <v>6790</v>
      </c>
      <c r="L443" s="43">
        <v>50963</v>
      </c>
      <c r="M443" s="27"/>
      <c r="N443" s="27"/>
      <c r="O443" s="146"/>
      <c r="P443" s="31">
        <f t="shared" ref="P443" si="12">R443-Q443</f>
        <v>1616.6599999999744</v>
      </c>
      <c r="Q443" s="31">
        <f>SUBTOTAL(9,$F$2:F443)</f>
        <v>351782.34</v>
      </c>
      <c r="R443" s="31">
        <f>SUBTOTAL(9,$G$2:G443)</f>
        <v>353399</v>
      </c>
    </row>
    <row r="444" spans="1:18" ht="13.5" customHeight="1">
      <c r="A444" s="43" t="s">
        <v>7</v>
      </c>
      <c r="B444" s="28">
        <v>46203</v>
      </c>
      <c r="C444" s="52" t="s">
        <v>7353</v>
      </c>
      <c r="D444" s="175"/>
      <c r="E444" s="27"/>
      <c r="F444" s="30">
        <v>4619.7</v>
      </c>
      <c r="G444" s="120"/>
      <c r="H444" s="120"/>
      <c r="I444" s="43" t="s">
        <v>91</v>
      </c>
      <c r="J444" s="43"/>
      <c r="K444" s="43" t="s">
        <v>6790</v>
      </c>
      <c r="L444" s="43">
        <v>50976</v>
      </c>
      <c r="M444" s="27"/>
      <c r="N444" s="27"/>
      <c r="O444" s="146"/>
      <c r="P444" s="31">
        <f t="shared" ref="P444" si="13">R444-Q444</f>
        <v>-3003.0400000000373</v>
      </c>
      <c r="Q444" s="31">
        <f>SUBTOTAL(9,$F$2:F444)</f>
        <v>356402.04000000004</v>
      </c>
      <c r="R444" s="31">
        <f>SUBTOTAL(9,$G$2:G444)</f>
        <v>353399</v>
      </c>
    </row>
    <row r="445" spans="1:18" ht="13.5" customHeight="1">
      <c r="A445" s="43"/>
      <c r="B445" s="28"/>
      <c r="C445" s="52"/>
      <c r="D445" s="175"/>
      <c r="E445" s="27"/>
      <c r="F445" s="30"/>
      <c r="G445" s="120"/>
      <c r="H445" s="120"/>
      <c r="I445" s="43"/>
      <c r="J445" s="43"/>
      <c r="K445" s="43"/>
      <c r="L445" s="43"/>
      <c r="M445" s="27"/>
      <c r="N445" s="27"/>
      <c r="O445" s="146"/>
      <c r="P445" s="27"/>
      <c r="Q445" s="27"/>
      <c r="R445" s="27"/>
    </row>
    <row r="446" spans="1:18" ht="13.5" customHeight="1">
      <c r="A446" s="43"/>
      <c r="B446" s="28"/>
      <c r="C446" s="52"/>
      <c r="D446" s="175"/>
      <c r="E446" s="27"/>
      <c r="F446" s="30"/>
      <c r="G446" s="120"/>
      <c r="H446" s="120"/>
      <c r="I446" s="43"/>
      <c r="J446" s="43"/>
      <c r="K446" s="43"/>
      <c r="L446" s="43"/>
      <c r="M446" s="27"/>
      <c r="N446" s="27"/>
      <c r="O446" s="146"/>
      <c r="P446" s="27"/>
      <c r="Q446" s="27"/>
      <c r="R446" s="27"/>
    </row>
    <row r="447" spans="1:18" ht="13.5" customHeight="1">
      <c r="A447" s="43"/>
      <c r="B447" s="28"/>
      <c r="C447" s="52"/>
      <c r="D447" s="175"/>
      <c r="E447" s="27"/>
      <c r="F447" s="30"/>
      <c r="G447" s="120"/>
      <c r="H447" s="120"/>
      <c r="I447" s="43"/>
      <c r="J447" s="43"/>
      <c r="K447" s="43"/>
      <c r="L447" s="43"/>
      <c r="M447" s="27"/>
      <c r="N447" s="27"/>
      <c r="O447" s="146"/>
      <c r="P447" s="27"/>
      <c r="Q447" s="27"/>
      <c r="R447" s="27"/>
    </row>
    <row r="448" spans="1:18" ht="13.5" customHeight="1">
      <c r="A448" s="43"/>
      <c r="B448" s="28"/>
      <c r="C448" s="52"/>
      <c r="D448" s="175"/>
      <c r="E448" s="27"/>
      <c r="F448" s="30"/>
      <c r="G448" s="120"/>
      <c r="H448" s="120"/>
      <c r="I448" s="43"/>
      <c r="J448" s="43"/>
      <c r="K448" s="43"/>
      <c r="L448" s="43"/>
      <c r="M448" s="27"/>
      <c r="N448" s="27"/>
      <c r="O448" s="146"/>
      <c r="P448" s="27"/>
      <c r="Q448" s="27"/>
      <c r="R448" s="27"/>
    </row>
    <row r="449" spans="1:18" ht="13.5" customHeight="1">
      <c r="A449" s="43"/>
      <c r="B449" s="28"/>
      <c r="C449" s="52"/>
      <c r="D449" s="175"/>
      <c r="E449" s="27"/>
      <c r="F449" s="30"/>
      <c r="G449" s="120"/>
      <c r="H449" s="120"/>
      <c r="I449" s="43"/>
      <c r="J449" s="43"/>
      <c r="K449" s="43"/>
      <c r="L449" s="43"/>
      <c r="M449" s="27"/>
      <c r="N449" s="27"/>
      <c r="O449" s="146"/>
      <c r="P449" s="27"/>
      <c r="Q449" s="27"/>
      <c r="R449" s="27"/>
    </row>
    <row r="450" spans="1:18" ht="13.5" customHeight="1">
      <c r="A450" s="43"/>
      <c r="B450" s="28"/>
      <c r="C450" s="52"/>
      <c r="D450" s="175"/>
      <c r="E450" s="27"/>
      <c r="F450" s="30"/>
      <c r="G450" s="120"/>
      <c r="H450" s="120"/>
      <c r="I450" s="43"/>
      <c r="J450" s="43"/>
      <c r="K450" s="43"/>
      <c r="L450" s="43"/>
      <c r="M450" s="27"/>
      <c r="N450" s="27"/>
      <c r="O450" s="146"/>
      <c r="P450" s="27"/>
      <c r="Q450" s="27"/>
      <c r="R450" s="27"/>
    </row>
    <row r="451" spans="1:18" ht="13.5" customHeight="1">
      <c r="A451" s="43"/>
      <c r="B451" s="28"/>
      <c r="C451" s="52"/>
      <c r="D451" s="175"/>
      <c r="E451" s="27"/>
      <c r="F451" s="30"/>
      <c r="G451" s="120"/>
      <c r="H451" s="120"/>
      <c r="I451" s="43"/>
      <c r="J451" s="43"/>
      <c r="K451" s="43"/>
      <c r="L451" s="43"/>
      <c r="M451" s="27"/>
      <c r="N451" s="27"/>
      <c r="O451" s="146"/>
      <c r="P451" s="27"/>
      <c r="Q451" s="27"/>
      <c r="R451" s="27"/>
    </row>
    <row r="452" spans="1:18" ht="13.5" customHeight="1">
      <c r="A452" s="43"/>
      <c r="B452" s="28"/>
      <c r="C452" s="52"/>
      <c r="D452" s="175"/>
      <c r="E452" s="27"/>
      <c r="F452" s="30"/>
      <c r="G452" s="120"/>
      <c r="H452" s="120"/>
      <c r="I452" s="43"/>
      <c r="J452" s="43"/>
      <c r="K452" s="43"/>
      <c r="L452" s="43"/>
      <c r="M452" s="27"/>
      <c r="N452" s="27"/>
      <c r="O452" s="146"/>
      <c r="P452" s="27"/>
      <c r="Q452" s="27"/>
      <c r="R452" s="27"/>
    </row>
    <row r="453" spans="1:18" ht="13.5" customHeight="1">
      <c r="A453" s="43"/>
      <c r="B453" s="28"/>
      <c r="C453" s="52"/>
      <c r="D453" s="175"/>
      <c r="E453" s="27"/>
      <c r="F453" s="30"/>
      <c r="G453" s="120"/>
      <c r="H453" s="120"/>
      <c r="I453" s="43"/>
      <c r="J453" s="43"/>
      <c r="K453" s="43"/>
      <c r="L453" s="43"/>
      <c r="M453" s="27"/>
      <c r="N453" s="27"/>
      <c r="O453" s="146"/>
      <c r="P453" s="27"/>
      <c r="Q453" s="27"/>
      <c r="R453" s="27"/>
    </row>
    <row r="454" spans="1:18" ht="13.5" customHeight="1">
      <c r="A454" s="43"/>
      <c r="B454" s="28"/>
      <c r="C454" s="52"/>
      <c r="D454" s="175"/>
      <c r="E454" s="27"/>
      <c r="F454" s="30"/>
      <c r="G454" s="120"/>
      <c r="H454" s="120"/>
      <c r="I454" s="43"/>
      <c r="J454" s="43"/>
      <c r="K454" s="43"/>
      <c r="L454" s="43"/>
      <c r="M454" s="27"/>
      <c r="N454" s="27"/>
      <c r="O454" s="146"/>
      <c r="P454" s="27"/>
      <c r="Q454" s="27"/>
      <c r="R454" s="27"/>
    </row>
    <row r="455" spans="1:18" ht="13.5" customHeight="1">
      <c r="A455" s="43"/>
      <c r="B455" s="28"/>
      <c r="C455" s="52"/>
      <c r="D455" s="175"/>
      <c r="E455" s="27"/>
      <c r="F455" s="30"/>
      <c r="G455" s="120"/>
      <c r="H455" s="120"/>
      <c r="I455" s="43"/>
      <c r="J455" s="43"/>
      <c r="K455" s="43"/>
      <c r="L455" s="43"/>
      <c r="M455" s="27"/>
      <c r="N455" s="27"/>
      <c r="O455" s="146"/>
      <c r="P455" s="27"/>
      <c r="Q455" s="27"/>
      <c r="R455" s="27"/>
    </row>
    <row r="456" spans="1:18" ht="13.5" customHeight="1">
      <c r="A456" s="43"/>
      <c r="B456" s="28"/>
      <c r="C456" s="52"/>
      <c r="D456" s="175"/>
      <c r="E456" s="27"/>
      <c r="F456" s="30"/>
      <c r="G456" s="120"/>
      <c r="H456" s="120"/>
      <c r="I456" s="43"/>
      <c r="J456" s="43"/>
      <c r="K456" s="43"/>
      <c r="L456" s="43"/>
      <c r="M456" s="27"/>
      <c r="N456" s="27"/>
      <c r="O456" s="146"/>
      <c r="P456" s="27"/>
      <c r="Q456" s="27"/>
      <c r="R456" s="27"/>
    </row>
    <row r="457" spans="1:18" ht="13.5" customHeight="1">
      <c r="A457" s="43"/>
      <c r="B457" s="28"/>
      <c r="C457" s="52"/>
      <c r="D457" s="175"/>
      <c r="E457" s="27"/>
      <c r="F457" s="30"/>
      <c r="G457" s="120"/>
      <c r="H457" s="120"/>
      <c r="I457" s="43"/>
      <c r="J457" s="43"/>
      <c r="K457" s="43"/>
      <c r="L457" s="43"/>
      <c r="M457" s="27"/>
      <c r="N457" s="27"/>
      <c r="O457" s="146"/>
      <c r="P457" s="27"/>
      <c r="Q457" s="27"/>
      <c r="R457" s="27"/>
    </row>
    <row r="458" spans="1:18" ht="13.5" customHeight="1">
      <c r="A458" s="43"/>
      <c r="B458" s="28"/>
      <c r="C458" s="52"/>
      <c r="D458" s="175"/>
      <c r="E458" s="27"/>
      <c r="F458" s="30"/>
      <c r="G458" s="120"/>
      <c r="H458" s="120"/>
      <c r="I458" s="43"/>
      <c r="J458" s="43"/>
      <c r="K458" s="43"/>
      <c r="L458" s="43"/>
      <c r="M458" s="27"/>
      <c r="N458" s="27"/>
      <c r="O458" s="146"/>
      <c r="P458" s="27"/>
      <c r="Q458" s="27"/>
      <c r="R458" s="27"/>
    </row>
    <row r="459" spans="1:18" ht="13.5" customHeight="1">
      <c r="A459" s="43"/>
      <c r="B459" s="28"/>
      <c r="C459" s="52"/>
      <c r="D459" s="175"/>
      <c r="E459" s="27"/>
      <c r="F459" s="30"/>
      <c r="G459" s="120"/>
      <c r="H459" s="120"/>
      <c r="I459" s="43"/>
      <c r="J459" s="43"/>
      <c r="K459" s="43"/>
      <c r="L459" s="43"/>
      <c r="M459" s="27"/>
      <c r="N459" s="27"/>
      <c r="O459" s="146"/>
      <c r="P459" s="27"/>
      <c r="Q459" s="27"/>
      <c r="R459" s="27"/>
    </row>
    <row r="460" spans="1:18" ht="13.5" customHeight="1">
      <c r="A460" s="43"/>
      <c r="B460" s="28"/>
      <c r="C460" s="52"/>
      <c r="D460" s="175"/>
      <c r="E460" s="27"/>
      <c r="F460" s="30"/>
      <c r="G460" s="120"/>
      <c r="H460" s="120"/>
      <c r="I460" s="43"/>
      <c r="J460" s="43"/>
      <c r="K460" s="43"/>
      <c r="L460" s="43"/>
      <c r="M460" s="27"/>
      <c r="N460" s="27"/>
      <c r="O460" s="146"/>
      <c r="P460" s="27"/>
      <c r="Q460" s="27"/>
      <c r="R460" s="27"/>
    </row>
    <row r="461" spans="1:18" ht="13.5" customHeight="1">
      <c r="A461" s="43"/>
      <c r="B461" s="28"/>
      <c r="C461" s="52"/>
      <c r="D461" s="175"/>
      <c r="E461" s="27"/>
      <c r="F461" s="30"/>
      <c r="G461" s="120"/>
      <c r="H461" s="120"/>
      <c r="I461" s="43"/>
      <c r="J461" s="43"/>
      <c r="K461" s="43"/>
      <c r="L461" s="43"/>
      <c r="M461" s="27"/>
      <c r="N461" s="27"/>
      <c r="O461" s="146"/>
      <c r="P461" s="27"/>
      <c r="Q461" s="27"/>
      <c r="R461" s="27"/>
    </row>
    <row r="462" spans="1:18" ht="13.5" customHeight="1">
      <c r="A462" s="43"/>
      <c r="B462" s="28"/>
      <c r="C462" s="52"/>
      <c r="D462" s="175"/>
      <c r="E462" s="27"/>
      <c r="F462" s="30"/>
      <c r="G462" s="120"/>
      <c r="H462" s="120"/>
      <c r="I462" s="43"/>
      <c r="J462" s="43"/>
      <c r="K462" s="43"/>
      <c r="L462" s="43"/>
      <c r="M462" s="27"/>
      <c r="N462" s="27"/>
      <c r="O462" s="146"/>
      <c r="P462" s="27"/>
      <c r="Q462" s="27"/>
      <c r="R462" s="27"/>
    </row>
    <row r="463" spans="1:18" ht="13.5" customHeight="1">
      <c r="A463" s="43"/>
      <c r="B463" s="28"/>
      <c r="C463" s="52"/>
      <c r="D463" s="175"/>
      <c r="E463" s="27"/>
      <c r="F463" s="30"/>
      <c r="G463" s="120"/>
      <c r="H463" s="120"/>
      <c r="I463" s="43"/>
      <c r="J463" s="43"/>
      <c r="K463" s="43"/>
      <c r="L463" s="43"/>
      <c r="M463" s="27"/>
      <c r="N463" s="27"/>
      <c r="O463" s="146"/>
      <c r="P463" s="27"/>
      <c r="Q463" s="27"/>
      <c r="R463" s="27"/>
    </row>
    <row r="464" spans="1:18" ht="13.5" customHeight="1">
      <c r="A464" s="43"/>
      <c r="B464" s="28"/>
      <c r="C464" s="52"/>
      <c r="D464" s="175"/>
      <c r="E464" s="27"/>
      <c r="F464" s="30"/>
      <c r="G464" s="120"/>
      <c r="H464" s="120"/>
      <c r="I464" s="43"/>
      <c r="J464" s="43"/>
      <c r="K464" s="43"/>
      <c r="L464" s="43"/>
      <c r="M464" s="27"/>
      <c r="N464" s="27"/>
      <c r="O464" s="146"/>
      <c r="P464" s="27"/>
      <c r="Q464" s="27"/>
      <c r="R464" s="27"/>
    </row>
    <row r="465" spans="1:18" ht="13.5" customHeight="1">
      <c r="A465" s="43"/>
      <c r="B465" s="28"/>
      <c r="C465" s="52"/>
      <c r="D465" s="175"/>
      <c r="E465" s="27"/>
      <c r="F465" s="30"/>
      <c r="G465" s="120"/>
      <c r="H465" s="120"/>
      <c r="I465" s="43"/>
      <c r="J465" s="43"/>
      <c r="K465" s="43"/>
      <c r="L465" s="43"/>
      <c r="M465" s="27"/>
      <c r="N465" s="27"/>
      <c r="O465" s="146"/>
      <c r="P465" s="27"/>
      <c r="Q465" s="27"/>
      <c r="R465" s="27"/>
    </row>
    <row r="466" spans="1:18" ht="13.5" customHeight="1">
      <c r="A466" s="43"/>
      <c r="B466" s="28"/>
      <c r="C466" s="52"/>
      <c r="D466" s="175"/>
      <c r="E466" s="27"/>
      <c r="F466" s="30"/>
      <c r="G466" s="120"/>
      <c r="H466" s="120"/>
      <c r="I466" s="43"/>
      <c r="J466" s="43"/>
      <c r="K466" s="43"/>
      <c r="L466" s="43"/>
      <c r="M466" s="27"/>
      <c r="N466" s="27"/>
      <c r="O466" s="146"/>
      <c r="P466" s="27"/>
      <c r="Q466" s="27"/>
      <c r="R466" s="27"/>
    </row>
    <row r="467" spans="1:18" ht="13.5" customHeight="1">
      <c r="A467" s="43"/>
      <c r="B467" s="28"/>
      <c r="C467" s="52"/>
      <c r="D467" s="175"/>
      <c r="E467" s="27"/>
      <c r="F467" s="30"/>
      <c r="G467" s="120"/>
      <c r="H467" s="120"/>
      <c r="I467" s="43"/>
      <c r="J467" s="43"/>
      <c r="K467" s="43"/>
      <c r="L467" s="43"/>
      <c r="M467" s="27"/>
      <c r="N467" s="27"/>
      <c r="O467" s="146"/>
      <c r="P467" s="27"/>
      <c r="Q467" s="27"/>
      <c r="R467" s="27"/>
    </row>
    <row r="468" spans="1:18" ht="13.5" customHeight="1">
      <c r="A468" s="43"/>
      <c r="B468" s="28"/>
      <c r="C468" s="52"/>
      <c r="D468" s="175"/>
      <c r="E468" s="27"/>
      <c r="F468" s="30"/>
      <c r="G468" s="120"/>
      <c r="H468" s="120"/>
      <c r="I468" s="43"/>
      <c r="J468" s="43"/>
      <c r="K468" s="43"/>
      <c r="L468" s="43"/>
      <c r="M468" s="27"/>
      <c r="N468" s="27"/>
      <c r="O468" s="146"/>
      <c r="P468" s="27"/>
      <c r="Q468" s="27"/>
      <c r="R468" s="27"/>
    </row>
    <row r="469" spans="1:18" ht="13.5" customHeight="1">
      <c r="A469" s="43"/>
      <c r="B469" s="28"/>
      <c r="C469" s="52"/>
      <c r="D469" s="175"/>
      <c r="E469" s="27"/>
      <c r="F469" s="30"/>
      <c r="G469" s="120"/>
      <c r="H469" s="120"/>
      <c r="I469" s="43"/>
      <c r="J469" s="43"/>
      <c r="K469" s="43"/>
      <c r="L469" s="43"/>
      <c r="M469" s="27"/>
      <c r="N469" s="27"/>
      <c r="O469" s="146"/>
      <c r="P469" s="27"/>
      <c r="Q469" s="27"/>
      <c r="R469" s="27"/>
    </row>
    <row r="470" spans="1:18" ht="13.5" customHeight="1">
      <c r="A470" s="43"/>
      <c r="B470" s="28"/>
      <c r="C470" s="52"/>
      <c r="D470" s="175"/>
      <c r="E470" s="27"/>
      <c r="F470" s="30"/>
      <c r="G470" s="120"/>
      <c r="H470" s="120"/>
      <c r="I470" s="43"/>
      <c r="J470" s="43"/>
      <c r="K470" s="43"/>
      <c r="L470" s="43"/>
      <c r="M470" s="27"/>
      <c r="N470" s="27"/>
      <c r="O470" s="146"/>
      <c r="P470" s="27"/>
      <c r="Q470" s="27"/>
      <c r="R470" s="27"/>
    </row>
    <row r="471" spans="1:18" ht="13.5" customHeight="1">
      <c r="A471" s="43"/>
      <c r="B471" s="28"/>
      <c r="C471" s="52"/>
      <c r="D471" s="175"/>
      <c r="E471" s="27"/>
      <c r="F471" s="30"/>
      <c r="G471" s="120"/>
      <c r="H471" s="120"/>
      <c r="I471" s="43"/>
      <c r="J471" s="43"/>
      <c r="K471" s="43"/>
      <c r="L471" s="43"/>
      <c r="M471" s="27"/>
      <c r="N471" s="27"/>
      <c r="O471" s="146"/>
      <c r="P471" s="27"/>
      <c r="Q471" s="27"/>
      <c r="R471" s="27"/>
    </row>
    <row r="472" spans="1:18" ht="13.5" customHeight="1">
      <c r="A472" s="43"/>
      <c r="B472" s="28"/>
      <c r="C472" s="52"/>
      <c r="D472" s="175"/>
      <c r="E472" s="27"/>
      <c r="F472" s="30"/>
      <c r="G472" s="120"/>
      <c r="H472" s="120"/>
      <c r="I472" s="43"/>
      <c r="J472" s="43"/>
      <c r="K472" s="43"/>
      <c r="L472" s="43"/>
      <c r="M472" s="27"/>
      <c r="N472" s="27"/>
      <c r="O472" s="146"/>
      <c r="P472" s="27"/>
      <c r="Q472" s="27"/>
      <c r="R472" s="27"/>
    </row>
    <row r="473" spans="1:18" ht="13.5" customHeight="1">
      <c r="A473" s="43"/>
      <c r="B473" s="28"/>
      <c r="C473" s="52"/>
      <c r="D473" s="175"/>
      <c r="E473" s="27"/>
      <c r="F473" s="30"/>
      <c r="G473" s="120"/>
      <c r="H473" s="120"/>
      <c r="I473" s="43"/>
      <c r="J473" s="43"/>
      <c r="K473" s="43"/>
      <c r="L473" s="43"/>
      <c r="M473" s="27"/>
      <c r="N473" s="27"/>
      <c r="O473" s="146"/>
      <c r="P473" s="27"/>
      <c r="Q473" s="27"/>
      <c r="R473" s="27"/>
    </row>
    <row r="474" spans="1:18" ht="13.5" customHeight="1">
      <c r="A474" s="43"/>
      <c r="B474" s="28"/>
      <c r="C474" s="52"/>
      <c r="D474" s="175"/>
      <c r="E474" s="27"/>
      <c r="F474" s="30"/>
      <c r="G474" s="120"/>
      <c r="H474" s="120"/>
      <c r="I474" s="43"/>
      <c r="J474" s="43"/>
      <c r="K474" s="43"/>
      <c r="L474" s="43"/>
      <c r="M474" s="27"/>
      <c r="N474" s="27"/>
      <c r="O474" s="146"/>
      <c r="P474" s="27"/>
      <c r="Q474" s="27"/>
      <c r="R474" s="27"/>
    </row>
    <row r="475" spans="1:18" ht="13.5" customHeight="1">
      <c r="A475" s="43"/>
      <c r="B475" s="28"/>
      <c r="C475" s="52"/>
      <c r="D475" s="175"/>
      <c r="E475" s="27"/>
      <c r="F475" s="30"/>
      <c r="G475" s="120"/>
      <c r="H475" s="120"/>
      <c r="I475" s="43"/>
      <c r="J475" s="43"/>
      <c r="K475" s="43"/>
      <c r="L475" s="43"/>
      <c r="M475" s="27"/>
      <c r="N475" s="27"/>
      <c r="O475" s="146"/>
      <c r="P475" s="27"/>
      <c r="Q475" s="27"/>
      <c r="R475" s="27"/>
    </row>
    <row r="476" spans="1:18" ht="13.5" customHeight="1">
      <c r="A476" s="43"/>
      <c r="B476" s="28"/>
      <c r="C476" s="52"/>
      <c r="D476" s="175"/>
      <c r="E476" s="27"/>
      <c r="F476" s="30"/>
      <c r="G476" s="120"/>
      <c r="H476" s="120"/>
      <c r="I476" s="43"/>
      <c r="J476" s="43"/>
      <c r="K476" s="43"/>
      <c r="L476" s="43"/>
      <c r="M476" s="27"/>
      <c r="N476" s="27"/>
      <c r="O476" s="146"/>
      <c r="P476" s="27"/>
      <c r="Q476" s="27"/>
      <c r="R476" s="27"/>
    </row>
    <row r="477" spans="1:18" ht="13.5" customHeight="1">
      <c r="A477" s="43"/>
      <c r="B477" s="28"/>
      <c r="C477" s="52"/>
      <c r="D477" s="175"/>
      <c r="E477" s="27"/>
      <c r="F477" s="30"/>
      <c r="G477" s="120"/>
      <c r="H477" s="120"/>
      <c r="I477" s="43"/>
      <c r="J477" s="43"/>
      <c r="K477" s="43"/>
      <c r="L477" s="43"/>
      <c r="M477" s="27"/>
      <c r="N477" s="27"/>
      <c r="O477" s="146"/>
      <c r="P477" s="27"/>
      <c r="Q477" s="27"/>
      <c r="R477" s="27"/>
    </row>
    <row r="478" spans="1:18" ht="13.5" customHeight="1">
      <c r="A478" s="43"/>
      <c r="B478" s="28"/>
      <c r="C478" s="52"/>
      <c r="D478" s="175"/>
      <c r="E478" s="27"/>
      <c r="F478" s="30"/>
      <c r="G478" s="120"/>
      <c r="H478" s="120"/>
      <c r="I478" s="43"/>
      <c r="J478" s="43"/>
      <c r="K478" s="43"/>
      <c r="L478" s="43"/>
      <c r="M478" s="27"/>
      <c r="N478" s="27"/>
      <c r="O478" s="146"/>
      <c r="P478" s="27"/>
      <c r="Q478" s="27"/>
      <c r="R478" s="27"/>
    </row>
    <row r="479" spans="1:18" ht="13.5" customHeight="1">
      <c r="A479" s="43"/>
      <c r="B479" s="28"/>
      <c r="C479" s="52"/>
      <c r="D479" s="175"/>
      <c r="E479" s="27"/>
      <c r="F479" s="30"/>
      <c r="G479" s="120"/>
      <c r="H479" s="120"/>
      <c r="I479" s="43"/>
      <c r="J479" s="43"/>
      <c r="K479" s="43"/>
      <c r="L479" s="43"/>
      <c r="M479" s="27"/>
      <c r="N479" s="27"/>
      <c r="O479" s="146"/>
      <c r="P479" s="27"/>
      <c r="Q479" s="27"/>
      <c r="R479" s="27"/>
    </row>
    <row r="480" spans="1:18" ht="13.5" customHeight="1">
      <c r="A480" s="43"/>
      <c r="B480" s="28"/>
      <c r="C480" s="52"/>
      <c r="D480" s="175"/>
      <c r="E480" s="27"/>
      <c r="F480" s="30"/>
      <c r="G480" s="120"/>
      <c r="H480" s="120"/>
      <c r="I480" s="43"/>
      <c r="J480" s="43"/>
      <c r="K480" s="43"/>
      <c r="L480" s="43"/>
      <c r="M480" s="27"/>
      <c r="N480" s="27"/>
      <c r="O480" s="146"/>
      <c r="P480" s="27"/>
      <c r="Q480" s="27"/>
      <c r="R480" s="27"/>
    </row>
    <row r="481" spans="1:18" ht="13.5" customHeight="1">
      <c r="A481" s="43"/>
      <c r="B481" s="28"/>
      <c r="C481" s="52"/>
      <c r="D481" s="175"/>
      <c r="E481" s="27"/>
      <c r="F481" s="30"/>
      <c r="G481" s="120"/>
      <c r="H481" s="120"/>
      <c r="I481" s="43"/>
      <c r="J481" s="43"/>
      <c r="K481" s="43"/>
      <c r="L481" s="43"/>
      <c r="M481" s="27"/>
      <c r="N481" s="27"/>
      <c r="O481" s="146"/>
      <c r="P481" s="27"/>
      <c r="Q481" s="27"/>
      <c r="R481" s="27"/>
    </row>
    <row r="482" spans="1:18" ht="13.5" customHeight="1">
      <c r="A482" s="43"/>
      <c r="B482" s="28"/>
      <c r="C482" s="52"/>
      <c r="D482" s="175"/>
      <c r="E482" s="27"/>
      <c r="F482" s="30"/>
      <c r="G482" s="120"/>
      <c r="H482" s="120"/>
      <c r="I482" s="43"/>
      <c r="J482" s="43"/>
      <c r="K482" s="43"/>
      <c r="L482" s="43"/>
      <c r="M482" s="27"/>
      <c r="N482" s="27"/>
      <c r="O482" s="146"/>
      <c r="P482" s="27"/>
      <c r="Q482" s="27"/>
      <c r="R482" s="27"/>
    </row>
    <row r="483" spans="1:18" ht="13.5" customHeight="1">
      <c r="A483" s="43"/>
      <c r="B483" s="28"/>
      <c r="C483" s="52"/>
      <c r="D483" s="175"/>
      <c r="E483" s="27"/>
      <c r="F483" s="30"/>
      <c r="G483" s="120"/>
      <c r="H483" s="120"/>
      <c r="I483" s="43"/>
      <c r="J483" s="43"/>
      <c r="K483" s="43"/>
      <c r="L483" s="43"/>
      <c r="M483" s="27"/>
      <c r="N483" s="27"/>
      <c r="O483" s="146"/>
      <c r="P483" s="27"/>
      <c r="Q483" s="27"/>
      <c r="R483" s="27"/>
    </row>
    <row r="484" spans="1:18" ht="13.5" customHeight="1">
      <c r="A484" s="43"/>
      <c r="B484" s="28"/>
      <c r="C484" s="52"/>
      <c r="D484" s="175"/>
      <c r="E484" s="27"/>
      <c r="F484" s="30"/>
      <c r="G484" s="120"/>
      <c r="H484" s="120"/>
      <c r="I484" s="43"/>
      <c r="J484" s="43"/>
      <c r="K484" s="43"/>
      <c r="L484" s="43"/>
      <c r="M484" s="27"/>
      <c r="N484" s="27"/>
      <c r="O484" s="146"/>
      <c r="P484" s="27"/>
      <c r="Q484" s="27"/>
      <c r="R484" s="27"/>
    </row>
    <row r="485" spans="1:18" ht="13.5" customHeight="1">
      <c r="A485" s="43"/>
      <c r="B485" s="28"/>
      <c r="C485" s="52"/>
      <c r="D485" s="175"/>
      <c r="E485" s="27"/>
      <c r="F485" s="30"/>
      <c r="G485" s="120"/>
      <c r="H485" s="120"/>
      <c r="I485" s="43"/>
      <c r="J485" s="43"/>
      <c r="K485" s="43"/>
      <c r="L485" s="43"/>
      <c r="M485" s="27"/>
      <c r="N485" s="27"/>
      <c r="O485" s="146"/>
      <c r="P485" s="27"/>
      <c r="Q485" s="27"/>
      <c r="R485" s="27"/>
    </row>
    <row r="486" spans="1:18" ht="13.5" customHeight="1">
      <c r="A486" s="43"/>
      <c r="B486" s="28"/>
      <c r="C486" s="52"/>
      <c r="D486" s="175"/>
      <c r="E486" s="27"/>
      <c r="F486" s="30"/>
      <c r="G486" s="120"/>
      <c r="H486" s="120"/>
      <c r="I486" s="43"/>
      <c r="J486" s="43"/>
      <c r="K486" s="43"/>
      <c r="L486" s="43"/>
      <c r="M486" s="27"/>
      <c r="N486" s="27"/>
      <c r="O486" s="146"/>
      <c r="P486" s="27"/>
      <c r="Q486" s="27"/>
      <c r="R486" s="27"/>
    </row>
    <row r="487" spans="1:18" ht="13.5" customHeight="1">
      <c r="A487" s="43"/>
      <c r="B487" s="28"/>
      <c r="C487" s="52"/>
      <c r="D487" s="175"/>
      <c r="E487" s="27"/>
      <c r="F487" s="30"/>
      <c r="G487" s="120"/>
      <c r="H487" s="120"/>
      <c r="I487" s="43"/>
      <c r="J487" s="43"/>
      <c r="K487" s="43"/>
      <c r="L487" s="43"/>
      <c r="M487" s="27"/>
      <c r="N487" s="27"/>
      <c r="O487" s="146"/>
      <c r="P487" s="27"/>
      <c r="Q487" s="27"/>
      <c r="R487" s="27"/>
    </row>
    <row r="488" spans="1:18" ht="13.5" customHeight="1">
      <c r="A488" s="43"/>
      <c r="B488" s="28"/>
      <c r="C488" s="52"/>
      <c r="D488" s="175"/>
      <c r="E488" s="27"/>
      <c r="F488" s="30"/>
      <c r="G488" s="120"/>
      <c r="H488" s="120"/>
      <c r="I488" s="43"/>
      <c r="J488" s="43"/>
      <c r="K488" s="43"/>
      <c r="L488" s="43"/>
      <c r="M488" s="27"/>
      <c r="N488" s="27"/>
      <c r="O488" s="146"/>
      <c r="P488" s="27"/>
      <c r="Q488" s="27"/>
      <c r="R488" s="27"/>
    </row>
    <row r="489" spans="1:18" ht="13.5" customHeight="1">
      <c r="A489" s="43"/>
      <c r="B489" s="28"/>
      <c r="C489" s="52"/>
      <c r="D489" s="175"/>
      <c r="E489" s="27"/>
      <c r="F489" s="30"/>
      <c r="G489" s="120"/>
      <c r="H489" s="120"/>
      <c r="I489" s="43"/>
      <c r="J489" s="43"/>
      <c r="K489" s="43"/>
      <c r="L489" s="43"/>
      <c r="M489" s="27"/>
      <c r="N489" s="27"/>
      <c r="O489" s="146"/>
      <c r="P489" s="27"/>
      <c r="Q489" s="27"/>
      <c r="R489" s="27"/>
    </row>
    <row r="490" spans="1:18" ht="13.5" customHeight="1">
      <c r="A490" s="43"/>
      <c r="B490" s="28"/>
      <c r="C490" s="52"/>
      <c r="D490" s="175"/>
      <c r="E490" s="27"/>
      <c r="F490" s="30"/>
      <c r="G490" s="120"/>
      <c r="H490" s="120"/>
      <c r="I490" s="43"/>
      <c r="J490" s="43"/>
      <c r="K490" s="43"/>
      <c r="L490" s="43"/>
      <c r="M490" s="27"/>
      <c r="N490" s="27"/>
      <c r="O490" s="146"/>
      <c r="P490" s="27"/>
      <c r="Q490" s="27"/>
      <c r="R490" s="27"/>
    </row>
    <row r="491" spans="1:18" ht="13.5" customHeight="1">
      <c r="A491" s="43"/>
      <c r="B491" s="28"/>
      <c r="C491" s="52"/>
      <c r="D491" s="175"/>
      <c r="E491" s="27"/>
      <c r="F491" s="30"/>
      <c r="G491" s="120"/>
      <c r="H491" s="120"/>
      <c r="I491" s="43"/>
      <c r="J491" s="43"/>
      <c r="K491" s="43"/>
      <c r="L491" s="43"/>
      <c r="M491" s="27"/>
      <c r="N491" s="27"/>
      <c r="O491" s="146"/>
      <c r="P491" s="27"/>
      <c r="Q491" s="27"/>
      <c r="R491" s="27"/>
    </row>
    <row r="492" spans="1:18" ht="13.5" customHeight="1">
      <c r="A492" s="43"/>
      <c r="B492" s="28"/>
      <c r="C492" s="52"/>
      <c r="D492" s="175"/>
      <c r="E492" s="27"/>
      <c r="F492" s="30"/>
      <c r="G492" s="120"/>
      <c r="H492" s="120"/>
      <c r="I492" s="43"/>
      <c r="J492" s="43"/>
      <c r="K492" s="43"/>
      <c r="L492" s="43"/>
      <c r="M492" s="27"/>
      <c r="N492" s="27"/>
      <c r="O492" s="146"/>
      <c r="P492" s="27"/>
      <c r="Q492" s="27"/>
      <c r="R492" s="27"/>
    </row>
    <row r="493" spans="1:18" ht="13.5" customHeight="1">
      <c r="A493" s="43"/>
      <c r="B493" s="28"/>
      <c r="C493" s="52"/>
      <c r="D493" s="175"/>
      <c r="E493" s="27"/>
      <c r="F493" s="30"/>
      <c r="G493" s="120"/>
      <c r="H493" s="120"/>
      <c r="I493" s="43"/>
      <c r="J493" s="43"/>
      <c r="K493" s="43"/>
      <c r="L493" s="43"/>
      <c r="M493" s="27"/>
      <c r="N493" s="27"/>
      <c r="O493" s="146"/>
      <c r="P493" s="27"/>
      <c r="Q493" s="27"/>
      <c r="R493" s="27"/>
    </row>
    <row r="494" spans="1:18" ht="13.5" customHeight="1">
      <c r="A494" s="43"/>
      <c r="B494" s="28"/>
      <c r="C494" s="52"/>
      <c r="D494" s="175"/>
      <c r="E494" s="27"/>
      <c r="F494" s="30"/>
      <c r="G494" s="120"/>
      <c r="H494" s="120"/>
      <c r="I494" s="43"/>
      <c r="J494" s="43"/>
      <c r="K494" s="43"/>
      <c r="L494" s="43"/>
      <c r="M494" s="27"/>
      <c r="N494" s="27"/>
      <c r="O494" s="146"/>
      <c r="P494" s="27"/>
      <c r="Q494" s="27"/>
      <c r="R494" s="27"/>
    </row>
    <row r="495" spans="1:18" ht="13.5" customHeight="1">
      <c r="A495" s="43"/>
      <c r="B495" s="28"/>
      <c r="C495" s="52"/>
      <c r="D495" s="175"/>
      <c r="E495" s="27"/>
      <c r="F495" s="30"/>
      <c r="G495" s="120"/>
      <c r="H495" s="120"/>
      <c r="I495" s="43"/>
      <c r="J495" s="43"/>
      <c r="K495" s="43"/>
      <c r="L495" s="43"/>
      <c r="M495" s="27"/>
      <c r="N495" s="27"/>
      <c r="O495" s="146"/>
      <c r="P495" s="27"/>
      <c r="Q495" s="27"/>
      <c r="R495" s="27"/>
    </row>
    <row r="496" spans="1:18" ht="13.5" customHeight="1">
      <c r="A496" s="43"/>
      <c r="B496" s="28"/>
      <c r="C496" s="52"/>
      <c r="D496" s="175"/>
      <c r="E496" s="27"/>
      <c r="F496" s="30"/>
      <c r="G496" s="120"/>
      <c r="H496" s="120"/>
      <c r="I496" s="43"/>
      <c r="J496" s="43"/>
      <c r="K496" s="43"/>
      <c r="L496" s="43"/>
      <c r="M496" s="27"/>
      <c r="N496" s="27"/>
      <c r="O496" s="146"/>
      <c r="P496" s="27"/>
      <c r="Q496" s="27"/>
      <c r="R496" s="27"/>
    </row>
    <row r="497" spans="1:18" ht="13.5" customHeight="1">
      <c r="A497" s="43"/>
      <c r="B497" s="28"/>
      <c r="C497" s="52"/>
      <c r="D497" s="175"/>
      <c r="E497" s="27"/>
      <c r="F497" s="30"/>
      <c r="G497" s="120"/>
      <c r="H497" s="120"/>
      <c r="I497" s="43"/>
      <c r="J497" s="43"/>
      <c r="K497" s="43"/>
      <c r="L497" s="43"/>
      <c r="M497" s="27"/>
      <c r="N497" s="27"/>
      <c r="O497" s="146"/>
      <c r="P497" s="27"/>
      <c r="Q497" s="27"/>
      <c r="R497" s="27"/>
    </row>
    <row r="498" spans="1:18" ht="13.5" customHeight="1">
      <c r="A498" s="43"/>
      <c r="B498" s="28"/>
      <c r="C498" s="52"/>
      <c r="D498" s="175"/>
      <c r="E498" s="27"/>
      <c r="F498" s="30"/>
      <c r="G498" s="120"/>
      <c r="H498" s="120"/>
      <c r="I498" s="43"/>
      <c r="J498" s="43"/>
      <c r="K498" s="43"/>
      <c r="L498" s="43"/>
      <c r="M498" s="27"/>
      <c r="N498" s="27"/>
      <c r="O498" s="146"/>
      <c r="P498" s="27"/>
      <c r="Q498" s="27"/>
      <c r="R498" s="27"/>
    </row>
    <row r="499" spans="1:18" ht="13.5" customHeight="1">
      <c r="A499" s="43"/>
      <c r="B499" s="28"/>
      <c r="C499" s="52"/>
      <c r="D499" s="175"/>
      <c r="E499" s="27"/>
      <c r="F499" s="30"/>
      <c r="G499" s="120"/>
      <c r="H499" s="120"/>
      <c r="I499" s="43"/>
      <c r="J499" s="43"/>
      <c r="K499" s="43"/>
      <c r="L499" s="43"/>
      <c r="M499" s="27"/>
      <c r="N499" s="27"/>
      <c r="O499" s="146"/>
      <c r="P499" s="27"/>
      <c r="Q499" s="27"/>
      <c r="R499" s="27"/>
    </row>
    <row r="500" spans="1:18" ht="13.5" customHeight="1">
      <c r="A500" s="43"/>
      <c r="B500" s="28"/>
      <c r="C500" s="52"/>
      <c r="D500" s="175"/>
      <c r="E500" s="27"/>
      <c r="F500" s="30"/>
      <c r="G500" s="120"/>
      <c r="H500" s="120"/>
      <c r="I500" s="43"/>
      <c r="J500" s="43"/>
      <c r="K500" s="43"/>
      <c r="L500" s="43"/>
      <c r="M500" s="27"/>
      <c r="N500" s="27"/>
      <c r="O500" s="146"/>
      <c r="P500" s="27"/>
      <c r="Q500" s="27"/>
      <c r="R500" s="27"/>
    </row>
    <row r="501" spans="1:18" ht="13.5" customHeight="1">
      <c r="A501" s="43"/>
      <c r="B501" s="28"/>
      <c r="C501" s="52"/>
      <c r="D501" s="175"/>
      <c r="E501" s="27"/>
      <c r="F501" s="30"/>
      <c r="G501" s="120"/>
      <c r="H501" s="120"/>
      <c r="I501" s="43"/>
      <c r="J501" s="43"/>
      <c r="K501" s="43"/>
      <c r="L501" s="43"/>
      <c r="M501" s="27"/>
      <c r="N501" s="27"/>
      <c r="O501" s="146"/>
      <c r="P501" s="27"/>
      <c r="Q501" s="27"/>
      <c r="R501" s="27"/>
    </row>
    <row r="502" spans="1:18" ht="13.5" customHeight="1">
      <c r="A502" s="43"/>
      <c r="B502" s="28"/>
      <c r="C502" s="52"/>
      <c r="D502" s="175"/>
      <c r="E502" s="27"/>
      <c r="F502" s="30"/>
      <c r="G502" s="120"/>
      <c r="H502" s="120"/>
      <c r="I502" s="43"/>
      <c r="J502" s="43"/>
      <c r="K502" s="43"/>
      <c r="L502" s="43"/>
      <c r="M502" s="27"/>
      <c r="N502" s="27"/>
      <c r="O502" s="146"/>
      <c r="P502" s="27"/>
      <c r="Q502" s="27"/>
      <c r="R502" s="27"/>
    </row>
    <row r="503" spans="1:18" ht="13.5" customHeight="1">
      <c r="A503" s="43"/>
      <c r="B503" s="28"/>
      <c r="C503" s="52"/>
      <c r="D503" s="175"/>
      <c r="E503" s="27"/>
      <c r="F503" s="30"/>
      <c r="G503" s="120"/>
      <c r="H503" s="120"/>
      <c r="I503" s="43"/>
      <c r="J503" s="43"/>
      <c r="K503" s="43"/>
      <c r="L503" s="43"/>
      <c r="M503" s="27"/>
      <c r="N503" s="27"/>
      <c r="O503" s="146"/>
      <c r="P503" s="27"/>
      <c r="Q503" s="27"/>
      <c r="R503" s="27"/>
    </row>
    <row r="504" spans="1:18" ht="13.5" customHeight="1">
      <c r="A504" s="43"/>
      <c r="B504" s="28"/>
      <c r="C504" s="52"/>
      <c r="D504" s="175"/>
      <c r="E504" s="27"/>
      <c r="F504" s="30"/>
      <c r="G504" s="120"/>
      <c r="H504" s="120"/>
      <c r="I504" s="43"/>
      <c r="J504" s="43"/>
      <c r="K504" s="43"/>
      <c r="L504" s="43"/>
      <c r="M504" s="27"/>
      <c r="N504" s="27"/>
      <c r="O504" s="146"/>
      <c r="P504" s="27"/>
      <c r="Q504" s="27"/>
      <c r="R504" s="27"/>
    </row>
    <row r="505" spans="1:18" ht="13.5" customHeight="1">
      <c r="A505" s="43"/>
      <c r="B505" s="28"/>
      <c r="C505" s="52"/>
      <c r="D505" s="175"/>
      <c r="E505" s="27"/>
      <c r="F505" s="30"/>
      <c r="G505" s="120"/>
      <c r="H505" s="120"/>
      <c r="I505" s="43"/>
      <c r="J505" s="43"/>
      <c r="K505" s="43"/>
      <c r="L505" s="43"/>
      <c r="M505" s="27"/>
      <c r="N505" s="27"/>
      <c r="O505" s="146"/>
      <c r="P505" s="27"/>
      <c r="Q505" s="27"/>
      <c r="R505" s="27"/>
    </row>
    <row r="506" spans="1:18" ht="13.5" customHeight="1">
      <c r="A506" s="43"/>
      <c r="B506" s="28"/>
      <c r="C506" s="52"/>
      <c r="D506" s="175"/>
      <c r="E506" s="27"/>
      <c r="F506" s="30"/>
      <c r="G506" s="120"/>
      <c r="H506" s="120"/>
      <c r="I506" s="43"/>
      <c r="J506" s="43"/>
      <c r="K506" s="43"/>
      <c r="L506" s="43"/>
      <c r="M506" s="27"/>
      <c r="N506" s="27"/>
      <c r="O506" s="146"/>
      <c r="P506" s="27"/>
      <c r="Q506" s="27"/>
      <c r="R506" s="27"/>
    </row>
    <row r="507" spans="1:18" ht="13.5" customHeight="1">
      <c r="A507" s="43"/>
      <c r="B507" s="28"/>
      <c r="C507" s="52"/>
      <c r="D507" s="175"/>
      <c r="E507" s="27"/>
      <c r="F507" s="30"/>
      <c r="G507" s="120"/>
      <c r="H507" s="120"/>
      <c r="I507" s="43"/>
      <c r="J507" s="43"/>
      <c r="K507" s="43"/>
      <c r="L507" s="43"/>
      <c r="M507" s="27"/>
      <c r="N507" s="27"/>
      <c r="O507" s="146"/>
      <c r="P507" s="27"/>
      <c r="Q507" s="27"/>
      <c r="R507" s="27"/>
    </row>
    <row r="508" spans="1:18" ht="13.5" customHeight="1">
      <c r="A508" s="43"/>
      <c r="B508" s="28"/>
      <c r="C508" s="52"/>
      <c r="D508" s="175"/>
      <c r="E508" s="27"/>
      <c r="F508" s="30"/>
      <c r="G508" s="120"/>
      <c r="H508" s="120"/>
      <c r="I508" s="43"/>
      <c r="J508" s="43"/>
      <c r="K508" s="43"/>
      <c r="L508" s="43"/>
      <c r="M508" s="27"/>
      <c r="N508" s="27"/>
      <c r="O508" s="146"/>
      <c r="P508" s="27"/>
      <c r="Q508" s="27"/>
      <c r="R508" s="27"/>
    </row>
    <row r="509" spans="1:18" ht="13.5" customHeight="1">
      <c r="A509" s="43"/>
      <c r="B509" s="28"/>
      <c r="C509" s="52"/>
      <c r="D509" s="175"/>
      <c r="E509" s="27"/>
      <c r="F509" s="30"/>
      <c r="G509" s="120"/>
      <c r="H509" s="120"/>
      <c r="I509" s="43"/>
      <c r="J509" s="43"/>
      <c r="K509" s="43"/>
      <c r="L509" s="43"/>
      <c r="M509" s="27"/>
      <c r="N509" s="27"/>
      <c r="O509" s="146"/>
      <c r="P509" s="27"/>
      <c r="Q509" s="27"/>
      <c r="R509" s="27"/>
    </row>
    <row r="510" spans="1:18" ht="13.5" customHeight="1">
      <c r="A510" s="43"/>
      <c r="B510" s="28"/>
      <c r="C510" s="52"/>
      <c r="D510" s="175"/>
      <c r="E510" s="27"/>
      <c r="F510" s="30"/>
      <c r="G510" s="120"/>
      <c r="H510" s="120"/>
      <c r="I510" s="43"/>
      <c r="J510" s="43"/>
      <c r="K510" s="43"/>
      <c r="L510" s="43"/>
      <c r="M510" s="27"/>
      <c r="N510" s="27"/>
      <c r="O510" s="146"/>
      <c r="P510" s="27"/>
      <c r="Q510" s="27"/>
      <c r="R510" s="27"/>
    </row>
    <row r="511" spans="1:18" ht="13.5" customHeight="1">
      <c r="A511" s="43"/>
      <c r="B511" s="28"/>
      <c r="C511" s="52"/>
      <c r="D511" s="175"/>
      <c r="E511" s="27"/>
      <c r="F511" s="30"/>
      <c r="G511" s="120"/>
      <c r="H511" s="120"/>
      <c r="I511" s="43"/>
      <c r="J511" s="43"/>
      <c r="K511" s="43"/>
      <c r="L511" s="43"/>
      <c r="M511" s="27"/>
      <c r="N511" s="27"/>
      <c r="O511" s="146"/>
      <c r="P511" s="27"/>
      <c r="Q511" s="27"/>
      <c r="R511" s="27"/>
    </row>
    <row r="512" spans="1:18" ht="13.5" customHeight="1">
      <c r="A512" s="43"/>
      <c r="B512" s="28"/>
      <c r="C512" s="52"/>
      <c r="D512" s="175"/>
      <c r="E512" s="27"/>
      <c r="F512" s="30"/>
      <c r="G512" s="120"/>
      <c r="H512" s="120"/>
      <c r="I512" s="43"/>
      <c r="J512" s="43"/>
      <c r="K512" s="43"/>
      <c r="L512" s="43"/>
      <c r="M512" s="27"/>
      <c r="N512" s="27"/>
      <c r="O512" s="146"/>
      <c r="P512" s="27"/>
      <c r="Q512" s="27"/>
      <c r="R512" s="27"/>
    </row>
    <row r="513" spans="1:18" ht="13.5" customHeight="1">
      <c r="A513" s="43"/>
      <c r="B513" s="28"/>
      <c r="C513" s="52"/>
      <c r="D513" s="175"/>
      <c r="E513" s="27"/>
      <c r="F513" s="30"/>
      <c r="G513" s="120"/>
      <c r="H513" s="120"/>
      <c r="I513" s="43"/>
      <c r="J513" s="43"/>
      <c r="K513" s="43"/>
      <c r="L513" s="43"/>
      <c r="M513" s="27"/>
      <c r="N513" s="27"/>
      <c r="O513" s="146"/>
      <c r="P513" s="27"/>
      <c r="Q513" s="27"/>
      <c r="R513" s="27"/>
    </row>
    <row r="514" spans="1:18" ht="13.5" customHeight="1">
      <c r="A514" s="43"/>
      <c r="B514" s="28"/>
      <c r="C514" s="52"/>
      <c r="D514" s="175"/>
      <c r="E514" s="27"/>
      <c r="F514" s="30"/>
      <c r="G514" s="120"/>
      <c r="H514" s="120"/>
      <c r="I514" s="43"/>
      <c r="J514" s="43"/>
      <c r="K514" s="43"/>
      <c r="L514" s="43"/>
      <c r="M514" s="27"/>
      <c r="N514" s="27"/>
      <c r="O514" s="146"/>
      <c r="P514" s="27"/>
      <c r="Q514" s="27"/>
      <c r="R514" s="27"/>
    </row>
    <row r="515" spans="1:18" ht="13.5" customHeight="1">
      <c r="A515" s="43"/>
      <c r="B515" s="28"/>
      <c r="C515" s="52"/>
      <c r="D515" s="175"/>
      <c r="E515" s="27"/>
      <c r="F515" s="30"/>
      <c r="G515" s="120"/>
      <c r="H515" s="120"/>
      <c r="I515" s="43"/>
      <c r="J515" s="43"/>
      <c r="K515" s="43"/>
      <c r="L515" s="43"/>
      <c r="M515" s="27"/>
      <c r="N515" s="27"/>
      <c r="O515" s="146"/>
      <c r="P515" s="27"/>
      <c r="Q515" s="27"/>
      <c r="R515" s="27"/>
    </row>
    <row r="516" spans="1:18" ht="13.5" customHeight="1">
      <c r="A516" s="43"/>
      <c r="B516" s="28"/>
      <c r="C516" s="52"/>
      <c r="D516" s="175"/>
      <c r="E516" s="27"/>
      <c r="F516" s="30"/>
      <c r="G516" s="120"/>
      <c r="H516" s="120"/>
      <c r="I516" s="43"/>
      <c r="J516" s="43"/>
      <c r="K516" s="43"/>
      <c r="L516" s="43"/>
      <c r="M516" s="27"/>
      <c r="N516" s="27"/>
      <c r="O516" s="146"/>
      <c r="P516" s="27"/>
      <c r="Q516" s="27"/>
      <c r="R516" s="27"/>
    </row>
    <row r="517" spans="1:18" ht="13.5" customHeight="1">
      <c r="A517" s="43"/>
      <c r="B517" s="28"/>
      <c r="C517" s="52"/>
      <c r="D517" s="175"/>
      <c r="E517" s="27"/>
      <c r="F517" s="30"/>
      <c r="G517" s="120"/>
      <c r="H517" s="120"/>
      <c r="I517" s="43"/>
      <c r="J517" s="43"/>
      <c r="K517" s="43"/>
      <c r="L517" s="43"/>
      <c r="M517" s="27"/>
      <c r="N517" s="27"/>
      <c r="O517" s="146"/>
      <c r="P517" s="27"/>
      <c r="Q517" s="27"/>
      <c r="R517" s="27"/>
    </row>
    <row r="518" spans="1:18" ht="13.5" customHeight="1">
      <c r="A518" s="43"/>
      <c r="B518" s="28"/>
      <c r="C518" s="52"/>
      <c r="D518" s="175"/>
      <c r="E518" s="27"/>
      <c r="F518" s="30"/>
      <c r="G518" s="120"/>
      <c r="H518" s="120"/>
      <c r="I518" s="43"/>
      <c r="J518" s="43"/>
      <c r="K518" s="43"/>
      <c r="L518" s="43"/>
      <c r="M518" s="27"/>
      <c r="N518" s="27"/>
      <c r="O518" s="146"/>
      <c r="P518" s="27"/>
      <c r="Q518" s="27"/>
      <c r="R518" s="27"/>
    </row>
    <row r="519" spans="1:18" ht="13.5" customHeight="1">
      <c r="A519" s="43"/>
      <c r="B519" s="28"/>
      <c r="C519" s="52"/>
      <c r="D519" s="175"/>
      <c r="E519" s="27"/>
      <c r="F519" s="30"/>
      <c r="G519" s="120"/>
      <c r="H519" s="120"/>
      <c r="I519" s="43"/>
      <c r="J519" s="43"/>
      <c r="K519" s="43"/>
      <c r="L519" s="43"/>
      <c r="M519" s="27"/>
      <c r="N519" s="27"/>
      <c r="O519" s="146"/>
      <c r="P519" s="27"/>
      <c r="Q519" s="27"/>
      <c r="R519" s="27"/>
    </row>
    <row r="520" spans="1:18" ht="13.5" customHeight="1">
      <c r="A520" s="43"/>
      <c r="B520" s="28"/>
      <c r="C520" s="52"/>
      <c r="D520" s="175"/>
      <c r="E520" s="27"/>
      <c r="F520" s="30"/>
      <c r="G520" s="120"/>
      <c r="H520" s="120"/>
      <c r="I520" s="43"/>
      <c r="J520" s="43"/>
      <c r="K520" s="43"/>
      <c r="L520" s="43"/>
      <c r="M520" s="27"/>
      <c r="N520" s="27"/>
      <c r="O520" s="146"/>
      <c r="P520" s="27"/>
      <c r="Q520" s="27"/>
      <c r="R520" s="27"/>
    </row>
    <row r="521" spans="1:18" ht="13.5" customHeight="1">
      <c r="A521" s="43"/>
      <c r="B521" s="28"/>
      <c r="C521" s="52"/>
      <c r="D521" s="175"/>
      <c r="E521" s="27"/>
      <c r="F521" s="30"/>
      <c r="G521" s="120"/>
      <c r="H521" s="120"/>
      <c r="I521" s="43"/>
      <c r="J521" s="43"/>
      <c r="K521" s="43"/>
      <c r="L521" s="43"/>
      <c r="M521" s="27"/>
      <c r="N521" s="27"/>
      <c r="O521" s="146"/>
      <c r="P521" s="27"/>
      <c r="Q521" s="27"/>
      <c r="R521" s="27"/>
    </row>
    <row r="522" spans="1:18" ht="13.5" customHeight="1">
      <c r="A522" s="43"/>
      <c r="B522" s="28"/>
      <c r="C522" s="52"/>
      <c r="D522" s="175"/>
      <c r="E522" s="27"/>
      <c r="F522" s="30"/>
      <c r="G522" s="120"/>
      <c r="H522" s="120"/>
      <c r="I522" s="43"/>
      <c r="J522" s="43"/>
      <c r="K522" s="43"/>
      <c r="L522" s="43"/>
      <c r="M522" s="27"/>
      <c r="N522" s="27"/>
      <c r="O522" s="146"/>
      <c r="P522" s="27"/>
      <c r="Q522" s="27"/>
      <c r="R522" s="27"/>
    </row>
    <row r="523" spans="1:18" ht="13.5" customHeight="1">
      <c r="A523" s="43"/>
      <c r="B523" s="28"/>
      <c r="C523" s="52"/>
      <c r="D523" s="175"/>
      <c r="E523" s="27"/>
      <c r="F523" s="30"/>
      <c r="G523" s="120"/>
      <c r="H523" s="120"/>
      <c r="I523" s="43"/>
      <c r="J523" s="43"/>
      <c r="K523" s="43"/>
      <c r="L523" s="43"/>
      <c r="M523" s="27"/>
      <c r="N523" s="27"/>
      <c r="O523" s="146"/>
      <c r="P523" s="27"/>
      <c r="Q523" s="27"/>
      <c r="R523" s="27"/>
    </row>
    <row r="524" spans="1:18" ht="13.5" customHeight="1">
      <c r="A524" s="43"/>
      <c r="B524" s="28"/>
      <c r="C524" s="52"/>
      <c r="D524" s="175"/>
      <c r="E524" s="27"/>
      <c r="F524" s="30"/>
      <c r="G524" s="120"/>
      <c r="H524" s="120"/>
      <c r="I524" s="43"/>
      <c r="J524" s="43"/>
      <c r="K524" s="43"/>
      <c r="L524" s="43"/>
      <c r="M524" s="27"/>
      <c r="N524" s="27"/>
      <c r="O524" s="146"/>
      <c r="P524" s="27"/>
      <c r="Q524" s="27"/>
      <c r="R524" s="27"/>
    </row>
    <row r="525" spans="1:18" ht="13.5" customHeight="1">
      <c r="A525" s="43"/>
      <c r="B525" s="28"/>
      <c r="C525" s="52"/>
      <c r="D525" s="175"/>
      <c r="E525" s="27"/>
      <c r="F525" s="30"/>
      <c r="G525" s="120"/>
      <c r="H525" s="120"/>
      <c r="I525" s="43"/>
      <c r="J525" s="43"/>
      <c r="K525" s="43"/>
      <c r="L525" s="43"/>
      <c r="M525" s="27"/>
      <c r="N525" s="27"/>
      <c r="O525" s="146"/>
      <c r="P525" s="27"/>
      <c r="Q525" s="27"/>
      <c r="R525" s="27"/>
    </row>
    <row r="526" spans="1:18" ht="13.5" customHeight="1">
      <c r="A526" s="43"/>
      <c r="B526" s="28"/>
      <c r="C526" s="52"/>
      <c r="D526" s="175"/>
      <c r="E526" s="27"/>
      <c r="F526" s="30"/>
      <c r="G526" s="120"/>
      <c r="H526" s="120"/>
      <c r="I526" s="43"/>
      <c r="J526" s="43"/>
      <c r="K526" s="43"/>
      <c r="L526" s="43"/>
      <c r="M526" s="27"/>
      <c r="N526" s="27"/>
      <c r="O526" s="146"/>
      <c r="P526" s="27"/>
      <c r="Q526" s="27"/>
      <c r="R526" s="27"/>
    </row>
    <row r="527" spans="1:18" ht="13.5" customHeight="1">
      <c r="A527" s="43"/>
      <c r="B527" s="28"/>
      <c r="C527" s="52"/>
      <c r="D527" s="175"/>
      <c r="E527" s="27"/>
      <c r="F527" s="30"/>
      <c r="G527" s="120"/>
      <c r="H527" s="120"/>
      <c r="I527" s="43"/>
      <c r="J527" s="43"/>
      <c r="K527" s="43"/>
      <c r="L527" s="43"/>
      <c r="M527" s="27"/>
      <c r="N527" s="27"/>
      <c r="O527" s="146"/>
      <c r="P527" s="27"/>
      <c r="Q527" s="27"/>
      <c r="R527" s="27"/>
    </row>
    <row r="528" spans="1:18" ht="13.5" customHeight="1">
      <c r="A528" s="43"/>
      <c r="B528" s="28"/>
      <c r="C528" s="52"/>
      <c r="D528" s="175"/>
      <c r="E528" s="27"/>
      <c r="F528" s="30"/>
      <c r="G528" s="120"/>
      <c r="H528" s="120"/>
      <c r="I528" s="43"/>
      <c r="J528" s="43"/>
      <c r="K528" s="43"/>
      <c r="L528" s="43"/>
      <c r="M528" s="27"/>
      <c r="N528" s="27"/>
      <c r="O528" s="146"/>
      <c r="P528" s="27"/>
      <c r="Q528" s="27"/>
      <c r="R528" s="27"/>
    </row>
    <row r="529" spans="1:18" ht="13.5" customHeight="1">
      <c r="A529" s="43"/>
      <c r="B529" s="28"/>
      <c r="C529" s="52"/>
      <c r="D529" s="175"/>
      <c r="E529" s="27"/>
      <c r="F529" s="30"/>
      <c r="G529" s="120"/>
      <c r="H529" s="120"/>
      <c r="I529" s="43"/>
      <c r="J529" s="43"/>
      <c r="K529" s="43"/>
      <c r="L529" s="43"/>
      <c r="M529" s="27"/>
      <c r="N529" s="27"/>
      <c r="O529" s="146"/>
      <c r="P529" s="27"/>
      <c r="Q529" s="27"/>
      <c r="R529" s="27"/>
    </row>
    <row r="530" spans="1:18" ht="13.5" customHeight="1">
      <c r="A530" s="43"/>
      <c r="B530" s="28"/>
      <c r="C530" s="52"/>
      <c r="D530" s="175"/>
      <c r="E530" s="27"/>
      <c r="F530" s="30"/>
      <c r="G530" s="120"/>
      <c r="H530" s="120"/>
      <c r="I530" s="43"/>
      <c r="J530" s="43"/>
      <c r="K530" s="43"/>
      <c r="L530" s="43"/>
      <c r="M530" s="27"/>
      <c r="N530" s="27"/>
      <c r="O530" s="146"/>
      <c r="P530" s="27"/>
      <c r="Q530" s="27"/>
      <c r="R530" s="27"/>
    </row>
    <row r="531" spans="1:18" ht="13.5" customHeight="1">
      <c r="A531" s="43"/>
      <c r="B531" s="28"/>
      <c r="C531" s="52"/>
      <c r="D531" s="175"/>
      <c r="E531" s="27"/>
      <c r="F531" s="30"/>
      <c r="G531" s="120"/>
      <c r="H531" s="120"/>
      <c r="I531" s="43"/>
      <c r="J531" s="43"/>
      <c r="K531" s="43"/>
      <c r="L531" s="43"/>
      <c r="M531" s="27"/>
      <c r="N531" s="27"/>
      <c r="O531" s="146"/>
      <c r="P531" s="27"/>
      <c r="Q531" s="27"/>
      <c r="R531" s="27"/>
    </row>
    <row r="532" spans="1:18" ht="13.5" customHeight="1">
      <c r="A532" s="43"/>
      <c r="B532" s="28"/>
      <c r="C532" s="52"/>
      <c r="D532" s="175"/>
      <c r="E532" s="27"/>
      <c r="F532" s="30"/>
      <c r="G532" s="120"/>
      <c r="H532" s="120"/>
      <c r="I532" s="43"/>
      <c r="J532" s="43"/>
      <c r="K532" s="43"/>
      <c r="L532" s="43"/>
      <c r="M532" s="27"/>
      <c r="N532" s="27"/>
      <c r="O532" s="146"/>
      <c r="P532" s="27"/>
      <c r="Q532" s="27"/>
      <c r="R532" s="27"/>
    </row>
    <row r="533" spans="1:18" ht="13.5" customHeight="1">
      <c r="A533" s="43"/>
      <c r="B533" s="28"/>
      <c r="C533" s="52"/>
      <c r="D533" s="175"/>
      <c r="E533" s="27"/>
      <c r="F533" s="30"/>
      <c r="G533" s="120"/>
      <c r="H533" s="120"/>
      <c r="I533" s="43"/>
      <c r="J533" s="43"/>
      <c r="K533" s="43"/>
      <c r="L533" s="43"/>
      <c r="M533" s="27"/>
      <c r="N533" s="27"/>
      <c r="O533" s="146"/>
      <c r="P533" s="27"/>
      <c r="Q533" s="27"/>
      <c r="R533" s="27"/>
    </row>
    <row r="534" spans="1:18" ht="13.5" customHeight="1">
      <c r="A534" s="43"/>
      <c r="B534" s="28"/>
      <c r="C534" s="52"/>
      <c r="D534" s="175"/>
      <c r="E534" s="27"/>
      <c r="F534" s="30"/>
      <c r="G534" s="120"/>
      <c r="H534" s="120"/>
      <c r="I534" s="43"/>
      <c r="J534" s="43"/>
      <c r="K534" s="43"/>
      <c r="L534" s="43"/>
      <c r="M534" s="27"/>
      <c r="N534" s="27"/>
      <c r="O534" s="146"/>
      <c r="P534" s="27"/>
      <c r="Q534" s="27"/>
      <c r="R534" s="27"/>
    </row>
    <row r="535" spans="1:18" ht="13.5" customHeight="1">
      <c r="A535" s="43"/>
      <c r="B535" s="28"/>
      <c r="C535" s="52"/>
      <c r="D535" s="175"/>
      <c r="E535" s="27"/>
      <c r="F535" s="30"/>
      <c r="G535" s="120"/>
      <c r="H535" s="120"/>
      <c r="I535" s="43"/>
      <c r="J535" s="43"/>
      <c r="K535" s="43"/>
      <c r="L535" s="43"/>
      <c r="M535" s="27"/>
      <c r="N535" s="27"/>
      <c r="O535" s="146"/>
      <c r="P535" s="27"/>
      <c r="Q535" s="27"/>
      <c r="R535" s="27"/>
    </row>
    <row r="536" spans="1:18" ht="13.5" customHeight="1">
      <c r="A536" s="43"/>
      <c r="B536" s="28"/>
      <c r="C536" s="52"/>
      <c r="D536" s="175"/>
      <c r="E536" s="27"/>
      <c r="F536" s="30"/>
      <c r="G536" s="120"/>
      <c r="H536" s="120"/>
      <c r="I536" s="43"/>
      <c r="J536" s="43"/>
      <c r="K536" s="43"/>
      <c r="L536" s="43"/>
      <c r="M536" s="27"/>
      <c r="N536" s="27"/>
      <c r="O536" s="146"/>
      <c r="P536" s="27"/>
      <c r="Q536" s="27"/>
      <c r="R536" s="27"/>
    </row>
    <row r="537" spans="1:18" ht="13.5" customHeight="1">
      <c r="A537" s="43"/>
      <c r="B537" s="28"/>
      <c r="C537" s="52"/>
      <c r="D537" s="175"/>
      <c r="E537" s="27"/>
      <c r="F537" s="30"/>
      <c r="G537" s="120"/>
      <c r="H537" s="120"/>
      <c r="I537" s="43"/>
      <c r="J537" s="43"/>
      <c r="K537" s="43"/>
      <c r="L537" s="43"/>
      <c r="M537" s="27"/>
      <c r="N537" s="27"/>
      <c r="O537" s="146"/>
      <c r="P537" s="27"/>
      <c r="Q537" s="27"/>
      <c r="R537" s="27"/>
    </row>
    <row r="538" spans="1:18" ht="13.5" customHeight="1">
      <c r="A538" s="43"/>
      <c r="B538" s="28"/>
      <c r="C538" s="52"/>
      <c r="D538" s="175"/>
      <c r="E538" s="27"/>
      <c r="F538" s="30"/>
      <c r="G538" s="120"/>
      <c r="H538" s="120"/>
      <c r="I538" s="43"/>
      <c r="J538" s="43"/>
      <c r="K538" s="43"/>
      <c r="L538" s="43"/>
      <c r="M538" s="27"/>
      <c r="N538" s="27"/>
      <c r="O538" s="146"/>
      <c r="P538" s="27"/>
      <c r="Q538" s="27"/>
      <c r="R538" s="27"/>
    </row>
    <row r="539" spans="1:18" ht="13.5" customHeight="1">
      <c r="B539" s="62"/>
      <c r="C539" s="15"/>
      <c r="D539" s="159"/>
      <c r="F539" s="32"/>
      <c r="G539" s="14"/>
      <c r="H539" s="14"/>
      <c r="I539" s="13"/>
      <c r="K539" s="13"/>
      <c r="L539" s="13"/>
      <c r="O539" s="152"/>
    </row>
    <row r="540" spans="1:18" ht="13.5" customHeight="1">
      <c r="B540" s="62"/>
      <c r="C540" s="15"/>
      <c r="D540" s="159"/>
      <c r="F540" s="32"/>
      <c r="G540" s="14"/>
      <c r="H540" s="14"/>
      <c r="I540" s="13"/>
      <c r="K540" s="13"/>
      <c r="L540" s="13"/>
      <c r="O540" s="152"/>
    </row>
    <row r="541" spans="1:18" ht="13.5" customHeight="1">
      <c r="B541" s="62"/>
      <c r="C541" s="15"/>
      <c r="D541" s="159"/>
      <c r="F541" s="32"/>
      <c r="G541" s="14"/>
      <c r="H541" s="14"/>
      <c r="I541" s="13"/>
      <c r="K541" s="13"/>
      <c r="L541" s="13"/>
      <c r="O541" s="152"/>
    </row>
    <row r="542" spans="1:18" ht="13.5" customHeight="1">
      <c r="B542" s="62"/>
      <c r="C542" s="15"/>
      <c r="D542" s="159"/>
      <c r="F542" s="32"/>
      <c r="G542" s="14"/>
      <c r="H542" s="14"/>
      <c r="I542" s="13"/>
      <c r="K542" s="13"/>
      <c r="L542" s="13"/>
      <c r="O542" s="152"/>
    </row>
    <row r="543" spans="1:18" ht="13.5" customHeight="1">
      <c r="B543" s="62"/>
      <c r="C543" s="15"/>
      <c r="D543" s="159"/>
      <c r="F543" s="32"/>
      <c r="G543" s="14"/>
      <c r="H543" s="14"/>
      <c r="I543" s="13"/>
      <c r="K543" s="13"/>
      <c r="L543" s="13"/>
      <c r="O543" s="152"/>
    </row>
    <row r="544" spans="1:18" ht="13.5" customHeight="1">
      <c r="B544" s="62"/>
      <c r="C544" s="15"/>
      <c r="D544" s="159"/>
      <c r="F544" s="32"/>
      <c r="G544" s="14"/>
      <c r="H544" s="14"/>
      <c r="I544" s="13"/>
      <c r="K544" s="13"/>
      <c r="L544" s="13"/>
      <c r="O544" s="152"/>
    </row>
    <row r="545" spans="2:15" ht="13.5" customHeight="1">
      <c r="B545" s="62"/>
      <c r="C545" s="15"/>
      <c r="D545" s="159"/>
      <c r="F545" s="32"/>
      <c r="G545" s="14"/>
      <c r="H545" s="14"/>
      <c r="I545" s="13"/>
      <c r="K545" s="13"/>
      <c r="L545" s="13"/>
      <c r="O545" s="152"/>
    </row>
    <row r="546" spans="2:15" ht="13.5" customHeight="1">
      <c r="B546" s="62"/>
      <c r="C546" s="15"/>
      <c r="D546" s="159"/>
      <c r="F546" s="32"/>
      <c r="G546" s="14"/>
      <c r="H546" s="14"/>
      <c r="I546" s="13"/>
      <c r="K546" s="13"/>
      <c r="L546" s="13"/>
      <c r="O546" s="152"/>
    </row>
    <row r="547" spans="2:15" ht="13.5" customHeight="1">
      <c r="B547" s="62"/>
      <c r="C547" s="15"/>
      <c r="D547" s="159"/>
      <c r="F547" s="32"/>
      <c r="G547" s="14"/>
      <c r="H547" s="14"/>
      <c r="I547" s="13"/>
      <c r="K547" s="13"/>
      <c r="L547" s="13"/>
      <c r="O547" s="152"/>
    </row>
    <row r="548" spans="2:15" ht="13.5" customHeight="1">
      <c r="B548" s="62"/>
      <c r="C548" s="15"/>
      <c r="D548" s="159"/>
      <c r="F548" s="32"/>
      <c r="G548" s="14"/>
      <c r="H548" s="14"/>
      <c r="I548" s="13"/>
      <c r="K548" s="13"/>
      <c r="L548" s="13"/>
      <c r="O548" s="152"/>
    </row>
    <row r="549" spans="2:15" ht="13.5" customHeight="1">
      <c r="B549" s="62"/>
      <c r="C549" s="15"/>
      <c r="D549" s="159"/>
      <c r="F549" s="32"/>
      <c r="G549" s="14"/>
      <c r="H549" s="14"/>
      <c r="I549" s="13"/>
      <c r="K549" s="13"/>
      <c r="L549" s="13"/>
      <c r="O549" s="152"/>
    </row>
    <row r="550" spans="2:15" ht="13.5" customHeight="1">
      <c r="B550" s="62"/>
      <c r="C550" s="15"/>
      <c r="D550" s="159"/>
      <c r="F550" s="32"/>
      <c r="G550" s="14"/>
      <c r="H550" s="14"/>
      <c r="I550" s="13"/>
      <c r="K550" s="13"/>
      <c r="L550" s="13"/>
      <c r="O550" s="152"/>
    </row>
    <row r="551" spans="2:15" ht="13.5" customHeight="1">
      <c r="B551" s="62"/>
      <c r="C551" s="15"/>
      <c r="D551" s="159"/>
      <c r="F551" s="32"/>
      <c r="G551" s="14"/>
      <c r="H551" s="14"/>
      <c r="I551" s="13"/>
      <c r="K551" s="13"/>
      <c r="L551" s="13"/>
      <c r="O551" s="152"/>
    </row>
    <row r="552" spans="2:15" ht="13.5" customHeight="1">
      <c r="B552" s="62"/>
      <c r="C552" s="15"/>
      <c r="D552" s="159"/>
      <c r="F552" s="32"/>
      <c r="G552" s="14"/>
      <c r="H552" s="14"/>
      <c r="I552" s="13"/>
      <c r="K552" s="13"/>
      <c r="L552" s="13"/>
      <c r="O552" s="152"/>
    </row>
    <row r="553" spans="2:15" ht="13.5" customHeight="1">
      <c r="B553" s="62"/>
      <c r="C553" s="15"/>
      <c r="D553" s="159"/>
      <c r="F553" s="32"/>
      <c r="G553" s="14"/>
      <c r="H553" s="14"/>
      <c r="I553" s="13"/>
      <c r="K553" s="13"/>
      <c r="L553" s="13"/>
      <c r="O553" s="152"/>
    </row>
    <row r="554" spans="2:15" ht="13.5" customHeight="1">
      <c r="B554" s="62"/>
      <c r="C554" s="15"/>
      <c r="D554" s="159"/>
      <c r="F554" s="32"/>
      <c r="G554" s="14"/>
      <c r="H554" s="14"/>
      <c r="I554" s="13"/>
      <c r="K554" s="13"/>
      <c r="L554" s="13"/>
      <c r="O554" s="152"/>
    </row>
    <row r="555" spans="2:15" ht="13.5" customHeight="1">
      <c r="B555" s="62"/>
      <c r="C555" s="15"/>
      <c r="D555" s="159"/>
      <c r="F555" s="32"/>
      <c r="G555" s="14"/>
      <c r="H555" s="14"/>
      <c r="I555" s="13"/>
      <c r="K555" s="13"/>
      <c r="L555" s="13"/>
      <c r="O555" s="152"/>
    </row>
    <row r="556" spans="2:15" ht="13.5" customHeight="1">
      <c r="B556" s="62"/>
      <c r="C556" s="15"/>
      <c r="D556" s="159"/>
      <c r="F556" s="32"/>
      <c r="G556" s="14"/>
      <c r="H556" s="14"/>
      <c r="I556" s="13"/>
      <c r="K556" s="13"/>
      <c r="L556" s="13"/>
      <c r="O556" s="152"/>
    </row>
    <row r="557" spans="2:15" ht="13.5" customHeight="1">
      <c r="B557" s="62"/>
      <c r="C557" s="15"/>
      <c r="D557" s="159"/>
      <c r="F557" s="32"/>
      <c r="G557" s="14"/>
      <c r="H557" s="14"/>
      <c r="I557" s="13"/>
      <c r="K557" s="13"/>
      <c r="L557" s="13"/>
      <c r="O557" s="152"/>
    </row>
    <row r="558" spans="2:15" ht="13.5" customHeight="1">
      <c r="B558" s="62"/>
      <c r="C558" s="15"/>
      <c r="D558" s="159"/>
      <c r="F558" s="32"/>
      <c r="G558" s="14"/>
      <c r="H558" s="14"/>
      <c r="I558" s="13"/>
      <c r="K558" s="13"/>
      <c r="L558" s="13"/>
      <c r="O558" s="152"/>
    </row>
    <row r="559" spans="2:15" ht="13.5" customHeight="1">
      <c r="B559" s="62"/>
      <c r="C559" s="15"/>
      <c r="D559" s="159"/>
      <c r="F559" s="32"/>
      <c r="G559" s="14"/>
      <c r="H559" s="14"/>
      <c r="I559" s="13"/>
      <c r="K559" s="13"/>
      <c r="L559" s="13"/>
      <c r="O559" s="152"/>
    </row>
    <row r="560" spans="2:15" ht="13.5" customHeight="1">
      <c r="B560" s="62"/>
      <c r="C560" s="15"/>
      <c r="D560" s="159"/>
      <c r="F560" s="32"/>
      <c r="G560" s="14"/>
      <c r="H560" s="14"/>
      <c r="I560" s="13"/>
      <c r="K560" s="13"/>
      <c r="L560" s="13"/>
      <c r="O560" s="152"/>
    </row>
    <row r="561" spans="2:15" ht="13.5" customHeight="1">
      <c r="B561" s="62"/>
      <c r="C561" s="15"/>
      <c r="D561" s="159"/>
      <c r="F561" s="32"/>
      <c r="G561" s="14"/>
      <c r="H561" s="14"/>
      <c r="I561" s="13"/>
      <c r="K561" s="13"/>
      <c r="L561" s="13"/>
      <c r="O561" s="152"/>
    </row>
    <row r="562" spans="2:15" ht="13.5" customHeight="1">
      <c r="B562" s="62"/>
      <c r="C562" s="15"/>
      <c r="D562" s="159"/>
      <c r="F562" s="32"/>
      <c r="G562" s="14"/>
      <c r="H562" s="14"/>
      <c r="I562" s="13"/>
      <c r="K562" s="13"/>
      <c r="L562" s="13"/>
      <c r="O562" s="152"/>
    </row>
    <row r="563" spans="2:15" ht="13.5" customHeight="1">
      <c r="B563" s="62"/>
      <c r="C563" s="15"/>
      <c r="D563" s="159"/>
      <c r="F563" s="32"/>
      <c r="G563" s="14"/>
      <c r="H563" s="14"/>
      <c r="I563" s="13"/>
      <c r="K563" s="13"/>
      <c r="L563" s="13"/>
      <c r="O563" s="152"/>
    </row>
    <row r="564" spans="2:15" ht="13.5" customHeight="1">
      <c r="B564" s="62"/>
      <c r="C564" s="15"/>
      <c r="D564" s="159"/>
      <c r="F564" s="32"/>
      <c r="G564" s="14"/>
      <c r="H564" s="14"/>
      <c r="I564" s="13"/>
      <c r="K564" s="13"/>
      <c r="L564" s="13"/>
      <c r="O564" s="152"/>
    </row>
    <row r="565" spans="2:15" ht="13.5" customHeight="1">
      <c r="B565" s="62"/>
      <c r="C565" s="15"/>
      <c r="D565" s="159"/>
      <c r="F565" s="32"/>
      <c r="G565" s="14"/>
      <c r="H565" s="14"/>
      <c r="I565" s="13"/>
      <c r="K565" s="13"/>
      <c r="L565" s="13"/>
      <c r="O565" s="152"/>
    </row>
    <row r="566" spans="2:15" ht="13.5" customHeight="1">
      <c r="B566" s="62"/>
      <c r="C566" s="15"/>
      <c r="D566" s="159"/>
      <c r="F566" s="32"/>
      <c r="G566" s="14"/>
      <c r="H566" s="14"/>
      <c r="I566" s="13"/>
      <c r="K566" s="13"/>
      <c r="L566" s="13"/>
      <c r="O566" s="152"/>
    </row>
    <row r="567" spans="2:15" ht="13.5" customHeight="1">
      <c r="B567" s="62"/>
      <c r="C567" s="15"/>
      <c r="D567" s="159"/>
      <c r="F567" s="32"/>
      <c r="G567" s="14"/>
      <c r="H567" s="14"/>
      <c r="I567" s="13"/>
      <c r="K567" s="13"/>
      <c r="L567" s="13"/>
      <c r="O567" s="152"/>
    </row>
    <row r="568" spans="2:15" ht="13.5" customHeight="1">
      <c r="B568" s="62"/>
      <c r="C568" s="15"/>
      <c r="D568" s="159"/>
      <c r="F568" s="32"/>
      <c r="G568" s="14"/>
      <c r="H568" s="14"/>
      <c r="I568" s="13"/>
      <c r="K568" s="13"/>
      <c r="L568" s="13"/>
      <c r="O568" s="152"/>
    </row>
    <row r="569" spans="2:15" ht="13.5" customHeight="1">
      <c r="B569" s="62"/>
      <c r="C569" s="15"/>
      <c r="D569" s="159"/>
      <c r="F569" s="32"/>
      <c r="G569" s="14"/>
      <c r="H569" s="14"/>
      <c r="I569" s="13"/>
      <c r="K569" s="13"/>
      <c r="L569" s="13"/>
      <c r="O569" s="152"/>
    </row>
    <row r="570" spans="2:15" ht="13.5" customHeight="1">
      <c r="B570" s="62"/>
      <c r="C570" s="15"/>
      <c r="D570" s="159"/>
      <c r="F570" s="32"/>
      <c r="G570" s="14"/>
      <c r="H570" s="14"/>
      <c r="I570" s="13"/>
      <c r="K570" s="13"/>
      <c r="L570" s="13"/>
      <c r="O570" s="152"/>
    </row>
    <row r="571" spans="2:15" ht="13.5" customHeight="1">
      <c r="B571" s="62"/>
      <c r="C571" s="15"/>
      <c r="D571" s="159"/>
      <c r="F571" s="32"/>
      <c r="G571" s="14"/>
      <c r="H571" s="14"/>
      <c r="I571" s="13"/>
      <c r="K571" s="13"/>
      <c r="L571" s="13"/>
      <c r="O571" s="152"/>
    </row>
    <row r="572" spans="2:15" ht="13.5" customHeight="1">
      <c r="B572" s="62"/>
      <c r="C572" s="15"/>
      <c r="D572" s="159"/>
      <c r="F572" s="32"/>
      <c r="G572" s="14"/>
      <c r="H572" s="14"/>
      <c r="I572" s="13"/>
      <c r="K572" s="13"/>
      <c r="L572" s="13"/>
      <c r="O572" s="152"/>
    </row>
    <row r="573" spans="2:15" ht="13.5" customHeight="1">
      <c r="B573" s="62"/>
      <c r="C573" s="15"/>
      <c r="D573" s="159"/>
      <c r="F573" s="32"/>
      <c r="G573" s="14"/>
      <c r="H573" s="14"/>
      <c r="I573" s="13"/>
      <c r="K573" s="13"/>
      <c r="L573" s="13"/>
      <c r="O573" s="152"/>
    </row>
    <row r="574" spans="2:15" ht="13.5" customHeight="1">
      <c r="B574" s="62"/>
      <c r="C574" s="15"/>
      <c r="D574" s="159"/>
      <c r="F574" s="32"/>
      <c r="G574" s="14"/>
      <c r="H574" s="14"/>
      <c r="I574" s="13"/>
      <c r="K574" s="13"/>
      <c r="L574" s="13"/>
      <c r="O574" s="152"/>
    </row>
    <row r="575" spans="2:15" ht="13.5" customHeight="1">
      <c r="B575" s="62"/>
      <c r="C575" s="15"/>
      <c r="D575" s="159"/>
      <c r="F575" s="32"/>
      <c r="G575" s="14"/>
      <c r="H575" s="14"/>
      <c r="I575" s="13"/>
      <c r="K575" s="13"/>
      <c r="L575" s="13"/>
      <c r="O575" s="152"/>
    </row>
    <row r="576" spans="2:15" ht="13.5" customHeight="1">
      <c r="B576" s="62"/>
      <c r="C576" s="15"/>
      <c r="D576" s="159"/>
      <c r="F576" s="32"/>
      <c r="G576" s="14"/>
      <c r="H576" s="14"/>
      <c r="I576" s="13"/>
      <c r="K576" s="13"/>
      <c r="L576" s="13"/>
      <c r="O576" s="152"/>
    </row>
    <row r="577" spans="2:15" ht="13.5" customHeight="1">
      <c r="B577" s="62"/>
      <c r="C577" s="15"/>
      <c r="D577" s="159"/>
      <c r="F577" s="32"/>
      <c r="G577" s="14"/>
      <c r="H577" s="14"/>
      <c r="I577" s="13"/>
      <c r="K577" s="13"/>
      <c r="L577" s="13"/>
      <c r="O577" s="152"/>
    </row>
    <row r="578" spans="2:15" ht="13.5" customHeight="1">
      <c r="B578" s="62"/>
      <c r="C578" s="15"/>
      <c r="D578" s="159"/>
      <c r="F578" s="32"/>
      <c r="G578" s="14"/>
      <c r="H578" s="14"/>
      <c r="I578" s="13"/>
      <c r="K578" s="13"/>
      <c r="L578" s="13"/>
      <c r="O578" s="152"/>
    </row>
    <row r="579" spans="2:15" ht="13.5" customHeight="1">
      <c r="B579" s="62"/>
      <c r="C579" s="15"/>
      <c r="D579" s="159"/>
      <c r="F579" s="32"/>
      <c r="G579" s="14"/>
      <c r="H579" s="14"/>
      <c r="I579" s="13"/>
      <c r="K579" s="13"/>
      <c r="L579" s="13"/>
      <c r="O579" s="152"/>
    </row>
    <row r="580" spans="2:15" ht="13.5" customHeight="1">
      <c r="B580" s="62"/>
      <c r="C580" s="15"/>
      <c r="D580" s="159"/>
      <c r="F580" s="32"/>
      <c r="G580" s="14"/>
      <c r="H580" s="14"/>
      <c r="I580" s="13"/>
      <c r="K580" s="13"/>
      <c r="L580" s="13"/>
      <c r="O580" s="152"/>
    </row>
    <row r="581" spans="2:15" ht="13.5" customHeight="1">
      <c r="B581" s="62"/>
      <c r="C581" s="15"/>
      <c r="D581" s="159"/>
      <c r="F581" s="32"/>
      <c r="G581" s="14"/>
      <c r="H581" s="14"/>
      <c r="I581" s="13"/>
      <c r="K581" s="13"/>
      <c r="L581" s="13"/>
      <c r="O581" s="152"/>
    </row>
    <row r="582" spans="2:15" ht="13.5" customHeight="1">
      <c r="B582" s="62"/>
      <c r="C582" s="15"/>
      <c r="D582" s="159"/>
      <c r="F582" s="32"/>
      <c r="G582" s="14"/>
      <c r="H582" s="14"/>
      <c r="I582" s="13"/>
      <c r="K582" s="13"/>
      <c r="L582" s="13"/>
      <c r="O582" s="152"/>
    </row>
    <row r="583" spans="2:15" ht="13.5" customHeight="1">
      <c r="B583" s="62"/>
      <c r="C583" s="15"/>
      <c r="D583" s="159"/>
      <c r="F583" s="32"/>
      <c r="G583" s="14"/>
      <c r="H583" s="14"/>
      <c r="I583" s="13"/>
      <c r="K583" s="13"/>
      <c r="L583" s="13"/>
      <c r="O583" s="152"/>
    </row>
    <row r="584" spans="2:15" ht="13.5" customHeight="1">
      <c r="B584" s="62"/>
      <c r="C584" s="15"/>
      <c r="D584" s="159"/>
      <c r="F584" s="32"/>
      <c r="G584" s="14"/>
      <c r="H584" s="14"/>
      <c r="I584" s="13"/>
      <c r="K584" s="13"/>
      <c r="L584" s="13"/>
      <c r="O584" s="152"/>
    </row>
    <row r="585" spans="2:15" ht="13.5" customHeight="1">
      <c r="B585" s="62"/>
      <c r="C585" s="15"/>
      <c r="D585" s="159"/>
      <c r="F585" s="32"/>
      <c r="G585" s="14"/>
      <c r="H585" s="14"/>
      <c r="I585" s="13"/>
      <c r="K585" s="13"/>
      <c r="L585" s="13"/>
      <c r="O585" s="152"/>
    </row>
    <row r="586" spans="2:15" ht="13.5" customHeight="1">
      <c r="B586" s="62"/>
      <c r="C586" s="15"/>
      <c r="D586" s="159"/>
      <c r="F586" s="32"/>
      <c r="G586" s="14"/>
      <c r="H586" s="14"/>
      <c r="I586" s="13"/>
      <c r="K586" s="13"/>
      <c r="L586" s="13"/>
      <c r="O586" s="152"/>
    </row>
    <row r="587" spans="2:15" ht="13.5" customHeight="1">
      <c r="B587" s="62"/>
      <c r="C587" s="15"/>
      <c r="D587" s="159"/>
      <c r="F587" s="32"/>
      <c r="G587" s="14"/>
      <c r="H587" s="14"/>
      <c r="I587" s="13"/>
      <c r="K587" s="13"/>
      <c r="L587" s="13"/>
      <c r="O587" s="152"/>
    </row>
    <row r="588" spans="2:15" ht="13.5" customHeight="1">
      <c r="B588" s="62"/>
      <c r="C588" s="15"/>
      <c r="D588" s="159"/>
      <c r="F588" s="32"/>
      <c r="G588" s="14"/>
      <c r="H588" s="14"/>
      <c r="I588" s="13"/>
      <c r="K588" s="13"/>
      <c r="L588" s="13"/>
      <c r="O588" s="152"/>
    </row>
    <row r="589" spans="2:15" ht="13.5" customHeight="1">
      <c r="B589" s="62"/>
      <c r="C589" s="15"/>
      <c r="D589" s="159"/>
      <c r="F589" s="32"/>
      <c r="G589" s="14"/>
      <c r="H589" s="14"/>
      <c r="I589" s="13"/>
      <c r="K589" s="13"/>
      <c r="L589" s="13"/>
      <c r="O589" s="152"/>
    </row>
    <row r="590" spans="2:15" ht="13.5" customHeight="1">
      <c r="B590" s="62"/>
      <c r="C590" s="15"/>
      <c r="D590" s="159"/>
      <c r="F590" s="32"/>
      <c r="G590" s="14"/>
      <c r="H590" s="14"/>
      <c r="I590" s="13"/>
      <c r="K590" s="13"/>
      <c r="L590" s="13"/>
      <c r="O590" s="152"/>
    </row>
    <row r="591" spans="2:15" ht="13.5" customHeight="1">
      <c r="B591" s="62"/>
      <c r="C591" s="15"/>
      <c r="D591" s="159"/>
      <c r="F591" s="32"/>
      <c r="G591" s="14"/>
      <c r="H591" s="14"/>
      <c r="I591" s="13"/>
      <c r="K591" s="13"/>
      <c r="L591" s="13"/>
      <c r="O591" s="152"/>
    </row>
    <row r="592" spans="2:15" ht="13.5" customHeight="1">
      <c r="B592" s="62"/>
      <c r="C592" s="15"/>
      <c r="D592" s="159"/>
      <c r="F592" s="32"/>
      <c r="G592" s="14"/>
      <c r="H592" s="14"/>
      <c r="I592" s="13"/>
      <c r="K592" s="13"/>
      <c r="L592" s="13"/>
      <c r="O592" s="152"/>
    </row>
    <row r="593" spans="2:15" ht="13.5" customHeight="1">
      <c r="B593" s="62"/>
      <c r="C593" s="15"/>
      <c r="D593" s="159"/>
      <c r="F593" s="32"/>
      <c r="G593" s="14"/>
      <c r="H593" s="14"/>
      <c r="I593" s="13"/>
      <c r="K593" s="13"/>
      <c r="L593" s="13"/>
      <c r="O593" s="152"/>
    </row>
    <row r="594" spans="2:15" ht="13.5" customHeight="1">
      <c r="B594" s="62"/>
      <c r="C594" s="15"/>
      <c r="D594" s="159"/>
      <c r="F594" s="32"/>
      <c r="G594" s="14"/>
      <c r="H594" s="14"/>
      <c r="I594" s="13"/>
      <c r="K594" s="13"/>
      <c r="L594" s="13"/>
      <c r="O594" s="152"/>
    </row>
    <row r="595" spans="2:15" ht="13.5" customHeight="1">
      <c r="B595" s="62"/>
      <c r="C595" s="15"/>
      <c r="D595" s="159"/>
      <c r="F595" s="32"/>
      <c r="G595" s="14"/>
      <c r="H595" s="14"/>
      <c r="I595" s="13"/>
      <c r="K595" s="13"/>
      <c r="L595" s="13"/>
      <c r="O595" s="152"/>
    </row>
    <row r="596" spans="2:15" ht="13.5" customHeight="1">
      <c r="B596" s="62"/>
      <c r="C596" s="15"/>
      <c r="D596" s="159"/>
      <c r="F596" s="32"/>
      <c r="G596" s="14"/>
      <c r="H596" s="14"/>
      <c r="I596" s="13"/>
      <c r="K596" s="13"/>
      <c r="L596" s="13"/>
      <c r="O596" s="152"/>
    </row>
    <row r="597" spans="2:15" ht="13.5" customHeight="1">
      <c r="B597" s="62"/>
      <c r="C597" s="15"/>
      <c r="D597" s="159"/>
      <c r="F597" s="32"/>
      <c r="G597" s="14"/>
      <c r="H597" s="14"/>
      <c r="I597" s="13"/>
      <c r="K597" s="13"/>
      <c r="L597" s="13"/>
      <c r="O597" s="152"/>
    </row>
    <row r="598" spans="2:15" ht="13.5" customHeight="1">
      <c r="B598" s="62"/>
      <c r="C598" s="15"/>
      <c r="D598" s="159"/>
      <c r="F598" s="32"/>
      <c r="G598" s="14"/>
      <c r="H598" s="14"/>
      <c r="I598" s="13"/>
      <c r="K598" s="13"/>
      <c r="L598" s="13"/>
      <c r="O598" s="152"/>
    </row>
    <row r="599" spans="2:15" ht="13.5" customHeight="1">
      <c r="B599" s="62"/>
      <c r="C599" s="15"/>
      <c r="D599" s="159"/>
      <c r="F599" s="32"/>
      <c r="G599" s="14"/>
      <c r="H599" s="14"/>
      <c r="I599" s="13"/>
      <c r="K599" s="13"/>
      <c r="L599" s="13"/>
      <c r="O599" s="152"/>
    </row>
    <row r="600" spans="2:15" ht="13.5" customHeight="1">
      <c r="B600" s="62"/>
      <c r="C600" s="15"/>
      <c r="D600" s="159"/>
      <c r="F600" s="32"/>
      <c r="G600" s="14"/>
      <c r="H600" s="14"/>
      <c r="I600" s="13"/>
      <c r="K600" s="13"/>
      <c r="L600" s="13"/>
      <c r="O600" s="152"/>
    </row>
    <row r="601" spans="2:15" ht="13.5" customHeight="1">
      <c r="B601" s="62"/>
      <c r="C601" s="15"/>
      <c r="D601" s="159"/>
      <c r="F601" s="32"/>
      <c r="G601" s="14"/>
      <c r="H601" s="14"/>
      <c r="I601" s="13"/>
      <c r="K601" s="13"/>
      <c r="L601" s="13"/>
      <c r="O601" s="152"/>
    </row>
    <row r="602" spans="2:15" ht="13.5" customHeight="1">
      <c r="B602" s="62"/>
      <c r="C602" s="15"/>
      <c r="D602" s="159"/>
      <c r="F602" s="32"/>
      <c r="G602" s="14"/>
      <c r="H602" s="14"/>
      <c r="I602" s="13"/>
      <c r="K602" s="13"/>
      <c r="L602" s="13"/>
      <c r="O602" s="152"/>
    </row>
    <row r="603" spans="2:15" ht="13.5" customHeight="1">
      <c r="B603" s="62"/>
      <c r="C603" s="15"/>
      <c r="D603" s="159"/>
      <c r="F603" s="32"/>
      <c r="G603" s="14"/>
      <c r="H603" s="14"/>
      <c r="I603" s="13"/>
      <c r="K603" s="13"/>
      <c r="L603" s="13"/>
      <c r="O603" s="152"/>
    </row>
    <row r="604" spans="2:15" ht="13.5" customHeight="1">
      <c r="B604" s="62"/>
      <c r="C604" s="15"/>
      <c r="D604" s="159"/>
      <c r="F604" s="32"/>
      <c r="G604" s="14"/>
      <c r="H604" s="14"/>
      <c r="I604" s="13"/>
      <c r="K604" s="13"/>
      <c r="L604" s="13"/>
      <c r="O604" s="152"/>
    </row>
    <row r="605" spans="2:15" ht="13.5" customHeight="1">
      <c r="B605" s="62"/>
      <c r="C605" s="15"/>
      <c r="D605" s="159"/>
      <c r="F605" s="32"/>
      <c r="G605" s="14"/>
      <c r="H605" s="14"/>
      <c r="I605" s="13"/>
      <c r="K605" s="13"/>
      <c r="L605" s="13"/>
      <c r="O605" s="152"/>
    </row>
    <row r="606" spans="2:15" ht="13.5" customHeight="1">
      <c r="B606" s="62"/>
      <c r="C606" s="15"/>
      <c r="D606" s="159"/>
      <c r="F606" s="32"/>
      <c r="G606" s="14"/>
      <c r="H606" s="14"/>
      <c r="I606" s="13"/>
      <c r="K606" s="13"/>
      <c r="L606" s="13"/>
      <c r="O606" s="152"/>
    </row>
    <row r="607" spans="2:15" ht="13.5" customHeight="1">
      <c r="B607" s="62"/>
      <c r="C607" s="15"/>
      <c r="D607" s="159"/>
      <c r="F607" s="32"/>
      <c r="G607" s="14"/>
      <c r="H607" s="14"/>
      <c r="I607" s="13"/>
      <c r="K607" s="13"/>
      <c r="L607" s="13"/>
      <c r="O607" s="152"/>
    </row>
    <row r="608" spans="2:15" ht="13.5" customHeight="1">
      <c r="B608" s="62"/>
      <c r="C608" s="15"/>
      <c r="D608" s="159"/>
      <c r="F608" s="32"/>
      <c r="G608" s="14"/>
      <c r="H608" s="14"/>
      <c r="I608" s="13"/>
      <c r="K608" s="13"/>
      <c r="L608" s="13"/>
      <c r="O608" s="152"/>
    </row>
    <row r="609" spans="2:15" ht="13.5" customHeight="1">
      <c r="B609" s="62"/>
      <c r="C609" s="15"/>
      <c r="D609" s="159"/>
      <c r="F609" s="32"/>
      <c r="G609" s="14"/>
      <c r="H609" s="14"/>
      <c r="I609" s="13"/>
      <c r="K609" s="13"/>
      <c r="L609" s="13"/>
      <c r="O609" s="152"/>
    </row>
    <row r="610" spans="2:15" ht="13.5" customHeight="1">
      <c r="B610" s="62"/>
      <c r="C610" s="15"/>
      <c r="D610" s="159"/>
      <c r="F610" s="32"/>
      <c r="G610" s="14"/>
      <c r="H610" s="14"/>
      <c r="I610" s="13"/>
      <c r="K610" s="13"/>
      <c r="L610" s="13"/>
      <c r="O610" s="152"/>
    </row>
    <row r="611" spans="2:15" ht="13.5" customHeight="1">
      <c r="B611" s="62"/>
      <c r="C611" s="15"/>
      <c r="D611" s="159"/>
      <c r="F611" s="32"/>
      <c r="G611" s="14"/>
      <c r="H611" s="14"/>
      <c r="I611" s="13"/>
      <c r="K611" s="13"/>
      <c r="L611" s="13"/>
      <c r="O611" s="152"/>
    </row>
    <row r="612" spans="2:15" ht="13.5" customHeight="1">
      <c r="B612" s="62"/>
      <c r="C612" s="15"/>
      <c r="D612" s="159"/>
      <c r="F612" s="32"/>
      <c r="G612" s="14"/>
      <c r="H612" s="14"/>
      <c r="I612" s="13"/>
      <c r="K612" s="13"/>
      <c r="L612" s="13"/>
      <c r="O612" s="152"/>
    </row>
    <row r="613" spans="2:15" ht="13.5" customHeight="1">
      <c r="B613" s="62"/>
      <c r="C613" s="15"/>
      <c r="D613" s="159"/>
      <c r="F613" s="32"/>
      <c r="G613" s="14"/>
      <c r="H613" s="14"/>
      <c r="I613" s="13"/>
      <c r="K613" s="13"/>
      <c r="L613" s="13"/>
      <c r="O613" s="152"/>
    </row>
    <row r="614" spans="2:15" ht="13.5" customHeight="1">
      <c r="B614" s="62"/>
      <c r="C614" s="15"/>
      <c r="D614" s="159"/>
      <c r="F614" s="32"/>
      <c r="G614" s="14"/>
      <c r="H614" s="14"/>
      <c r="I614" s="13"/>
      <c r="K614" s="13"/>
      <c r="L614" s="13"/>
      <c r="O614" s="152"/>
    </row>
    <row r="615" spans="2:15" ht="13.5" customHeight="1">
      <c r="B615" s="62"/>
      <c r="C615" s="15"/>
      <c r="D615" s="159"/>
      <c r="F615" s="32"/>
      <c r="G615" s="14"/>
      <c r="H615" s="14"/>
      <c r="I615" s="13"/>
      <c r="K615" s="13"/>
      <c r="L615" s="13"/>
      <c r="O615" s="152"/>
    </row>
    <row r="616" spans="2:15" ht="13.5" customHeight="1">
      <c r="B616" s="62"/>
      <c r="C616" s="15"/>
      <c r="D616" s="159"/>
      <c r="F616" s="32"/>
      <c r="G616" s="14"/>
      <c r="H616" s="14"/>
      <c r="I616" s="13"/>
      <c r="K616" s="13"/>
      <c r="L616" s="13"/>
      <c r="O616" s="152"/>
    </row>
    <row r="617" spans="2:15" ht="13.5" customHeight="1">
      <c r="B617" s="62"/>
      <c r="C617" s="15"/>
      <c r="D617" s="159"/>
      <c r="F617" s="32"/>
      <c r="G617" s="14"/>
      <c r="H617" s="14"/>
      <c r="I617" s="13"/>
      <c r="K617" s="13"/>
      <c r="L617" s="13"/>
      <c r="O617" s="152"/>
    </row>
    <row r="618" spans="2:15" ht="13.5" customHeight="1">
      <c r="B618" s="62"/>
      <c r="C618" s="15"/>
      <c r="D618" s="159"/>
      <c r="F618" s="32"/>
      <c r="G618" s="14"/>
      <c r="H618" s="14"/>
      <c r="I618" s="13"/>
      <c r="K618" s="13"/>
      <c r="L618" s="13"/>
      <c r="O618" s="152"/>
    </row>
    <row r="619" spans="2:15" ht="13.5" customHeight="1">
      <c r="B619" s="62"/>
      <c r="C619" s="15"/>
      <c r="D619" s="159"/>
      <c r="F619" s="32"/>
      <c r="G619" s="14"/>
      <c r="H619" s="14"/>
      <c r="I619" s="13"/>
      <c r="K619" s="13"/>
      <c r="L619" s="13"/>
      <c r="O619" s="152"/>
    </row>
    <row r="620" spans="2:15" ht="13.5" customHeight="1">
      <c r="B620" s="62"/>
      <c r="C620" s="15"/>
      <c r="D620" s="159"/>
      <c r="F620" s="32"/>
      <c r="G620" s="14"/>
      <c r="H620" s="14"/>
      <c r="I620" s="13"/>
      <c r="K620" s="13"/>
      <c r="L620" s="13"/>
      <c r="O620" s="152"/>
    </row>
    <row r="621" spans="2:15" ht="13.5" customHeight="1">
      <c r="B621" s="62"/>
      <c r="C621" s="15"/>
      <c r="D621" s="159"/>
      <c r="F621" s="32"/>
      <c r="G621" s="14"/>
      <c r="H621" s="14"/>
      <c r="I621" s="13"/>
      <c r="K621" s="13"/>
      <c r="L621" s="13"/>
      <c r="O621" s="152"/>
    </row>
    <row r="622" spans="2:15" ht="13.5" customHeight="1">
      <c r="B622" s="62"/>
      <c r="C622" s="15"/>
      <c r="D622" s="159"/>
      <c r="F622" s="32"/>
      <c r="G622" s="14"/>
      <c r="H622" s="14"/>
      <c r="I622" s="13"/>
      <c r="K622" s="13"/>
      <c r="L622" s="13"/>
      <c r="O622" s="152"/>
    </row>
    <row r="623" spans="2:15" ht="13.5" customHeight="1">
      <c r="B623" s="62"/>
      <c r="C623" s="15"/>
      <c r="D623" s="159"/>
      <c r="F623" s="32"/>
      <c r="G623" s="14"/>
      <c r="H623" s="14"/>
      <c r="I623" s="13"/>
      <c r="K623" s="13"/>
      <c r="L623" s="13"/>
      <c r="O623" s="152"/>
    </row>
    <row r="624" spans="2:15" ht="13.5" customHeight="1">
      <c r="B624" s="62"/>
      <c r="C624" s="15"/>
      <c r="D624" s="159"/>
      <c r="F624" s="32"/>
      <c r="G624" s="14"/>
      <c r="H624" s="14"/>
      <c r="I624" s="13"/>
      <c r="K624" s="13"/>
      <c r="L624" s="13"/>
      <c r="O624" s="152"/>
    </row>
    <row r="625" spans="2:15" ht="13.5" customHeight="1">
      <c r="B625" s="62"/>
      <c r="C625" s="15"/>
      <c r="D625" s="159"/>
      <c r="F625" s="32"/>
      <c r="G625" s="14"/>
      <c r="H625" s="14"/>
      <c r="I625" s="13"/>
      <c r="K625" s="13"/>
      <c r="L625" s="13"/>
      <c r="O625" s="152"/>
    </row>
    <row r="626" spans="2:15" ht="13.5" customHeight="1">
      <c r="B626" s="62"/>
      <c r="C626" s="15"/>
      <c r="D626" s="159"/>
      <c r="F626" s="32"/>
      <c r="G626" s="14"/>
      <c r="H626" s="14"/>
      <c r="I626" s="13"/>
      <c r="K626" s="13"/>
      <c r="L626" s="13"/>
      <c r="O626" s="152"/>
    </row>
    <row r="627" spans="2:15" ht="13.5" customHeight="1">
      <c r="B627" s="62"/>
      <c r="C627" s="15"/>
      <c r="D627" s="159"/>
      <c r="F627" s="32"/>
      <c r="G627" s="14"/>
      <c r="H627" s="14"/>
      <c r="I627" s="13"/>
      <c r="K627" s="13"/>
      <c r="L627" s="13"/>
      <c r="O627" s="152"/>
    </row>
    <row r="628" spans="2:15" ht="13.5" customHeight="1">
      <c r="B628" s="62"/>
      <c r="C628" s="15"/>
      <c r="D628" s="159"/>
      <c r="F628" s="32"/>
      <c r="G628" s="14"/>
      <c r="H628" s="14"/>
      <c r="I628" s="13"/>
      <c r="K628" s="13"/>
      <c r="L628" s="13"/>
      <c r="O628" s="152"/>
    </row>
    <row r="629" spans="2:15" ht="13.5" customHeight="1">
      <c r="B629" s="62"/>
      <c r="C629" s="15"/>
      <c r="D629" s="159"/>
      <c r="F629" s="32"/>
      <c r="G629" s="14"/>
      <c r="H629" s="14"/>
      <c r="I629" s="13"/>
      <c r="K629" s="13"/>
      <c r="L629" s="13"/>
      <c r="O629" s="152"/>
    </row>
    <row r="630" spans="2:15" ht="13.5" customHeight="1">
      <c r="B630" s="62"/>
      <c r="C630" s="15"/>
      <c r="D630" s="159"/>
      <c r="F630" s="32"/>
      <c r="G630" s="14"/>
      <c r="H630" s="14"/>
      <c r="I630" s="13"/>
      <c r="K630" s="13"/>
      <c r="L630" s="13"/>
      <c r="O630" s="152"/>
    </row>
    <row r="631" spans="2:15" ht="13.5" customHeight="1">
      <c r="B631" s="62"/>
      <c r="C631" s="15"/>
      <c r="D631" s="159"/>
      <c r="F631" s="32"/>
      <c r="G631" s="14"/>
      <c r="H631" s="14"/>
      <c r="I631" s="13"/>
      <c r="K631" s="13"/>
      <c r="L631" s="13"/>
      <c r="O631" s="152"/>
    </row>
    <row r="632" spans="2:15" ht="13.5" customHeight="1">
      <c r="B632" s="62"/>
      <c r="C632" s="15"/>
      <c r="D632" s="159"/>
      <c r="F632" s="32"/>
      <c r="G632" s="14"/>
      <c r="H632" s="14"/>
      <c r="I632" s="13"/>
      <c r="K632" s="13"/>
      <c r="L632" s="13"/>
      <c r="O632" s="152"/>
    </row>
    <row r="633" spans="2:15" ht="13.5" customHeight="1">
      <c r="B633" s="62"/>
      <c r="C633" s="15"/>
      <c r="D633" s="159"/>
      <c r="F633" s="32"/>
      <c r="G633" s="14"/>
      <c r="H633" s="14"/>
      <c r="I633" s="13"/>
      <c r="K633" s="13"/>
      <c r="L633" s="13"/>
      <c r="O633" s="152"/>
    </row>
    <row r="634" spans="2:15" ht="13.5" customHeight="1">
      <c r="B634" s="62"/>
      <c r="C634" s="15"/>
      <c r="D634" s="159"/>
      <c r="F634" s="32"/>
      <c r="G634" s="14"/>
      <c r="H634" s="14"/>
      <c r="I634" s="13"/>
      <c r="K634" s="13"/>
      <c r="L634" s="13"/>
      <c r="O634" s="152"/>
    </row>
    <row r="635" spans="2:15" ht="13.5" customHeight="1">
      <c r="B635" s="62"/>
      <c r="C635" s="15"/>
      <c r="D635" s="159"/>
      <c r="F635" s="32"/>
      <c r="G635" s="14"/>
      <c r="H635" s="14"/>
      <c r="I635" s="13"/>
      <c r="K635" s="13"/>
      <c r="L635" s="13"/>
      <c r="O635" s="152"/>
    </row>
    <row r="636" spans="2:15" ht="13.5" customHeight="1">
      <c r="B636" s="62"/>
      <c r="C636" s="15"/>
      <c r="D636" s="159"/>
      <c r="F636" s="32"/>
      <c r="G636" s="14"/>
      <c r="H636" s="14"/>
      <c r="I636" s="13"/>
      <c r="K636" s="13"/>
      <c r="L636" s="13"/>
      <c r="O636" s="152"/>
    </row>
    <row r="637" spans="2:15" ht="13.5" customHeight="1">
      <c r="B637" s="62"/>
      <c r="C637" s="15"/>
      <c r="D637" s="159"/>
      <c r="F637" s="32"/>
      <c r="G637" s="14"/>
      <c r="H637" s="14"/>
      <c r="I637" s="13"/>
      <c r="K637" s="13"/>
      <c r="L637" s="13"/>
      <c r="O637" s="152"/>
    </row>
    <row r="638" spans="2:15" ht="13.5" customHeight="1">
      <c r="B638" s="62"/>
      <c r="C638" s="15"/>
      <c r="D638" s="159"/>
      <c r="F638" s="32"/>
      <c r="G638" s="14"/>
      <c r="H638" s="14"/>
      <c r="I638" s="13"/>
      <c r="K638" s="13"/>
      <c r="L638" s="13"/>
      <c r="O638" s="152"/>
    </row>
    <row r="639" spans="2:15" ht="13.5" customHeight="1">
      <c r="B639" s="62"/>
      <c r="C639" s="15"/>
      <c r="D639" s="159"/>
      <c r="F639" s="32"/>
      <c r="G639" s="14"/>
      <c r="H639" s="14"/>
      <c r="I639" s="13"/>
      <c r="K639" s="13"/>
      <c r="L639" s="13"/>
      <c r="O639" s="152"/>
    </row>
    <row r="640" spans="2:15" ht="13.5" customHeight="1">
      <c r="B640" s="62"/>
      <c r="C640" s="15"/>
      <c r="D640" s="159"/>
      <c r="F640" s="32"/>
      <c r="G640" s="14"/>
      <c r="H640" s="14"/>
      <c r="I640" s="13"/>
      <c r="K640" s="13"/>
      <c r="L640" s="13"/>
      <c r="O640" s="152"/>
    </row>
    <row r="641" spans="2:15" ht="13.5" customHeight="1">
      <c r="B641" s="62"/>
      <c r="C641" s="15"/>
      <c r="D641" s="159"/>
      <c r="F641" s="32"/>
      <c r="G641" s="14"/>
      <c r="H641" s="14"/>
      <c r="I641" s="13"/>
      <c r="K641" s="13"/>
      <c r="L641" s="13"/>
      <c r="O641" s="152"/>
    </row>
    <row r="642" spans="2:15" ht="13.5" customHeight="1">
      <c r="B642" s="62"/>
      <c r="C642" s="15"/>
      <c r="D642" s="159"/>
      <c r="F642" s="32"/>
      <c r="G642" s="14"/>
      <c r="H642" s="14"/>
      <c r="I642" s="13"/>
      <c r="K642" s="13"/>
      <c r="L642" s="13"/>
      <c r="O642" s="152"/>
    </row>
    <row r="643" spans="2:15" ht="13.5" customHeight="1">
      <c r="B643" s="62"/>
      <c r="C643" s="15"/>
      <c r="D643" s="159"/>
      <c r="F643" s="32"/>
      <c r="G643" s="14"/>
      <c r="H643" s="14"/>
      <c r="I643" s="13"/>
      <c r="K643" s="13"/>
      <c r="L643" s="13"/>
      <c r="O643" s="152"/>
    </row>
    <row r="644" spans="2:15" ht="13.5" customHeight="1">
      <c r="B644" s="62"/>
      <c r="C644" s="15"/>
      <c r="D644" s="159"/>
      <c r="F644" s="32"/>
      <c r="G644" s="14"/>
      <c r="H644" s="14"/>
      <c r="I644" s="13"/>
      <c r="K644" s="13"/>
      <c r="L644" s="13"/>
      <c r="O644" s="152"/>
    </row>
    <row r="645" spans="2:15" ht="13.5" customHeight="1">
      <c r="B645" s="62"/>
      <c r="C645" s="15"/>
      <c r="D645" s="159"/>
      <c r="F645" s="32"/>
      <c r="G645" s="14"/>
      <c r="H645" s="14"/>
      <c r="I645" s="13"/>
      <c r="K645" s="13"/>
      <c r="L645" s="13"/>
      <c r="O645" s="152"/>
    </row>
    <row r="646" spans="2:15" ht="13.5" customHeight="1">
      <c r="B646" s="62"/>
      <c r="C646" s="15"/>
      <c r="D646" s="159"/>
      <c r="F646" s="32"/>
      <c r="G646" s="14"/>
      <c r="H646" s="14"/>
      <c r="I646" s="13"/>
      <c r="K646" s="13"/>
      <c r="L646" s="13"/>
      <c r="O646" s="152"/>
    </row>
    <row r="647" spans="2:15" ht="13.5" customHeight="1">
      <c r="B647" s="62"/>
      <c r="C647" s="15"/>
      <c r="D647" s="159"/>
      <c r="F647" s="32"/>
      <c r="G647" s="14"/>
      <c r="H647" s="14"/>
      <c r="I647" s="13"/>
      <c r="K647" s="13"/>
      <c r="L647" s="13"/>
      <c r="O647" s="152"/>
    </row>
    <row r="648" spans="2:15" ht="13.5" customHeight="1">
      <c r="B648" s="62"/>
      <c r="C648" s="15"/>
      <c r="D648" s="159"/>
      <c r="F648" s="32"/>
      <c r="G648" s="14"/>
      <c r="H648" s="14"/>
      <c r="I648" s="13"/>
      <c r="K648" s="13"/>
      <c r="L648" s="13"/>
      <c r="O648" s="152"/>
    </row>
    <row r="649" spans="2:15" ht="13.5" customHeight="1">
      <c r="B649" s="62"/>
      <c r="C649" s="15"/>
      <c r="D649" s="159"/>
      <c r="F649" s="32"/>
      <c r="G649" s="14"/>
      <c r="H649" s="14"/>
      <c r="I649" s="13"/>
      <c r="K649" s="13"/>
      <c r="L649" s="13"/>
      <c r="O649" s="152"/>
    </row>
    <row r="650" spans="2:15" ht="13.5" customHeight="1">
      <c r="B650" s="62"/>
      <c r="C650" s="15"/>
      <c r="D650" s="159"/>
      <c r="F650" s="32"/>
      <c r="G650" s="14"/>
      <c r="H650" s="14"/>
      <c r="I650" s="13"/>
      <c r="K650" s="13"/>
      <c r="L650" s="13"/>
      <c r="O650" s="152"/>
    </row>
    <row r="651" spans="2:15" ht="13.5" customHeight="1">
      <c r="B651" s="62"/>
      <c r="C651" s="15"/>
      <c r="D651" s="159"/>
      <c r="F651" s="32"/>
      <c r="G651" s="14"/>
      <c r="H651" s="14"/>
      <c r="I651" s="13"/>
      <c r="K651" s="13"/>
      <c r="L651" s="13"/>
      <c r="O651" s="152"/>
    </row>
    <row r="652" spans="2:15" ht="13.5" customHeight="1">
      <c r="B652" s="62"/>
      <c r="C652" s="15"/>
      <c r="D652" s="159"/>
      <c r="F652" s="32"/>
      <c r="G652" s="14"/>
      <c r="H652" s="14"/>
      <c r="I652" s="13"/>
      <c r="K652" s="13"/>
      <c r="L652" s="13"/>
      <c r="O652" s="152"/>
    </row>
    <row r="653" spans="2:15" ht="13.5" customHeight="1">
      <c r="B653" s="62"/>
      <c r="C653" s="15"/>
      <c r="D653" s="159"/>
      <c r="F653" s="32"/>
      <c r="G653" s="14"/>
      <c r="H653" s="14"/>
      <c r="I653" s="13"/>
      <c r="K653" s="13"/>
      <c r="L653" s="13"/>
      <c r="O653" s="152"/>
    </row>
    <row r="654" spans="2:15" ht="13.5" customHeight="1">
      <c r="B654" s="62"/>
      <c r="C654" s="15"/>
      <c r="D654" s="159"/>
      <c r="F654" s="32"/>
      <c r="G654" s="14"/>
      <c r="H654" s="14"/>
      <c r="I654" s="13"/>
      <c r="K654" s="13"/>
      <c r="L654" s="13"/>
      <c r="O654" s="152"/>
    </row>
    <row r="655" spans="2:15" ht="13.5" customHeight="1">
      <c r="B655" s="62"/>
      <c r="C655" s="15"/>
      <c r="D655" s="159"/>
      <c r="F655" s="32"/>
      <c r="G655" s="14"/>
      <c r="H655" s="14"/>
      <c r="I655" s="13"/>
      <c r="K655" s="13"/>
      <c r="L655" s="13"/>
      <c r="O655" s="152"/>
    </row>
    <row r="656" spans="2:15" ht="13.5" customHeight="1">
      <c r="B656" s="62"/>
      <c r="C656" s="15"/>
      <c r="D656" s="159"/>
      <c r="F656" s="32"/>
      <c r="G656" s="14"/>
      <c r="H656" s="14"/>
      <c r="I656" s="13"/>
      <c r="K656" s="13"/>
      <c r="L656" s="13"/>
      <c r="O656" s="152"/>
    </row>
    <row r="657" spans="2:15" ht="13.5" customHeight="1">
      <c r="B657" s="62"/>
      <c r="C657" s="15"/>
      <c r="D657" s="159"/>
      <c r="F657" s="32"/>
      <c r="G657" s="14"/>
      <c r="H657" s="14"/>
      <c r="I657" s="13"/>
      <c r="K657" s="13"/>
      <c r="L657" s="13"/>
      <c r="O657" s="152"/>
    </row>
    <row r="658" spans="2:15" ht="13.5" customHeight="1">
      <c r="B658" s="62"/>
      <c r="C658" s="15"/>
      <c r="D658" s="159"/>
      <c r="F658" s="32"/>
      <c r="G658" s="14"/>
      <c r="H658" s="14"/>
      <c r="I658" s="13"/>
      <c r="K658" s="13"/>
      <c r="L658" s="13"/>
      <c r="O658" s="152"/>
    </row>
    <row r="659" spans="2:15" ht="13.5" customHeight="1">
      <c r="B659" s="62"/>
      <c r="C659" s="15"/>
      <c r="D659" s="159"/>
      <c r="F659" s="32"/>
      <c r="G659" s="14"/>
      <c r="H659" s="14"/>
      <c r="I659" s="13"/>
      <c r="K659" s="13"/>
      <c r="L659" s="13"/>
      <c r="O659" s="152"/>
    </row>
    <row r="660" spans="2:15" ht="13.5" customHeight="1">
      <c r="B660" s="62"/>
      <c r="C660" s="15"/>
      <c r="D660" s="159"/>
      <c r="F660" s="32"/>
      <c r="G660" s="14"/>
      <c r="H660" s="14"/>
      <c r="I660" s="13"/>
      <c r="K660" s="13"/>
      <c r="L660" s="13"/>
      <c r="O660" s="152"/>
    </row>
    <row r="661" spans="2:15" ht="13.5" customHeight="1">
      <c r="B661" s="62"/>
      <c r="C661" s="15"/>
      <c r="D661" s="159"/>
      <c r="F661" s="32"/>
      <c r="G661" s="14"/>
      <c r="H661" s="14"/>
      <c r="I661" s="13"/>
      <c r="K661" s="13"/>
      <c r="L661" s="13"/>
      <c r="O661" s="152"/>
    </row>
    <row r="662" spans="2:15" ht="13.5" customHeight="1">
      <c r="B662" s="62"/>
      <c r="C662" s="15"/>
      <c r="D662" s="159"/>
      <c r="F662" s="32"/>
      <c r="G662" s="14"/>
      <c r="H662" s="14"/>
      <c r="I662" s="13"/>
      <c r="K662" s="13"/>
      <c r="L662" s="13"/>
      <c r="O662" s="152"/>
    </row>
    <row r="663" spans="2:15" ht="13.5" customHeight="1">
      <c r="B663" s="62"/>
      <c r="C663" s="15"/>
      <c r="D663" s="159"/>
      <c r="F663" s="32"/>
      <c r="G663" s="14"/>
      <c r="H663" s="14"/>
      <c r="I663" s="13"/>
      <c r="K663" s="13"/>
      <c r="L663" s="13"/>
      <c r="O663" s="152"/>
    </row>
    <row r="664" spans="2:15" ht="13.5" customHeight="1">
      <c r="B664" s="62"/>
      <c r="C664" s="15"/>
      <c r="D664" s="159"/>
      <c r="F664" s="32"/>
      <c r="G664" s="14"/>
      <c r="H664" s="14"/>
      <c r="I664" s="13"/>
      <c r="K664" s="13"/>
      <c r="L664" s="13"/>
      <c r="O664" s="152"/>
    </row>
    <row r="665" spans="2:15" ht="13.5" customHeight="1">
      <c r="B665" s="62"/>
      <c r="C665" s="15"/>
      <c r="D665" s="159"/>
      <c r="F665" s="32"/>
      <c r="G665" s="14"/>
      <c r="H665" s="14"/>
      <c r="I665" s="13"/>
      <c r="K665" s="13"/>
      <c r="L665" s="13"/>
      <c r="O665" s="152"/>
    </row>
    <row r="666" spans="2:15" ht="13.5" customHeight="1">
      <c r="B666" s="62"/>
      <c r="C666" s="15"/>
      <c r="D666" s="159"/>
      <c r="F666" s="32"/>
      <c r="G666" s="14"/>
      <c r="H666" s="14"/>
      <c r="I666" s="13"/>
      <c r="K666" s="13"/>
      <c r="L666" s="13"/>
      <c r="O666" s="152"/>
    </row>
    <row r="667" spans="2:15" ht="13.5" customHeight="1">
      <c r="B667" s="62"/>
      <c r="C667" s="15"/>
      <c r="D667" s="159"/>
      <c r="F667" s="32"/>
      <c r="G667" s="14"/>
      <c r="H667" s="14"/>
      <c r="I667" s="13"/>
      <c r="K667" s="13"/>
      <c r="L667" s="13"/>
      <c r="O667" s="152"/>
    </row>
    <row r="668" spans="2:15" ht="13.5" customHeight="1">
      <c r="B668" s="62"/>
      <c r="C668" s="15"/>
      <c r="D668" s="159"/>
      <c r="F668" s="32"/>
      <c r="G668" s="14"/>
      <c r="H668" s="14"/>
      <c r="I668" s="13"/>
      <c r="K668" s="13"/>
      <c r="L668" s="13"/>
      <c r="O668" s="152"/>
    </row>
    <row r="669" spans="2:15" ht="13.5" customHeight="1">
      <c r="B669" s="62"/>
      <c r="C669" s="15"/>
      <c r="D669" s="159"/>
      <c r="F669" s="32"/>
      <c r="G669" s="14"/>
      <c r="H669" s="14"/>
      <c r="I669" s="13"/>
      <c r="K669" s="13"/>
      <c r="L669" s="13"/>
      <c r="O669" s="152"/>
    </row>
    <row r="670" spans="2:15" ht="13.5" customHeight="1">
      <c r="B670" s="62"/>
      <c r="C670" s="15"/>
      <c r="D670" s="159"/>
      <c r="F670" s="32"/>
      <c r="G670" s="14"/>
      <c r="H670" s="14"/>
      <c r="I670" s="13"/>
      <c r="K670" s="13"/>
      <c r="L670" s="13"/>
      <c r="O670" s="152"/>
    </row>
    <row r="671" spans="2:15" ht="13.5" customHeight="1">
      <c r="B671" s="62"/>
      <c r="C671" s="15"/>
      <c r="D671" s="159"/>
      <c r="F671" s="32"/>
      <c r="G671" s="14"/>
      <c r="H671" s="14"/>
      <c r="I671" s="13"/>
      <c r="K671" s="13"/>
      <c r="L671" s="13"/>
      <c r="O671" s="152"/>
    </row>
    <row r="672" spans="2:15" ht="13.5" customHeight="1">
      <c r="B672" s="62"/>
      <c r="C672" s="15"/>
      <c r="D672" s="159"/>
      <c r="F672" s="32"/>
      <c r="G672" s="14"/>
      <c r="H672" s="14"/>
      <c r="I672" s="13"/>
      <c r="K672" s="13"/>
      <c r="L672" s="13"/>
      <c r="O672" s="152"/>
    </row>
    <row r="673" spans="2:15" ht="13.5" customHeight="1">
      <c r="B673" s="62"/>
      <c r="C673" s="15"/>
      <c r="D673" s="159"/>
      <c r="F673" s="32"/>
      <c r="G673" s="14"/>
      <c r="H673" s="14"/>
      <c r="I673" s="13"/>
      <c r="K673" s="13"/>
      <c r="L673" s="13"/>
      <c r="O673" s="152"/>
    </row>
    <row r="674" spans="2:15" ht="13.5" customHeight="1">
      <c r="B674" s="62"/>
      <c r="C674" s="15"/>
      <c r="D674" s="159"/>
      <c r="F674" s="32"/>
      <c r="G674" s="14"/>
      <c r="H674" s="14"/>
      <c r="I674" s="13"/>
      <c r="K674" s="13"/>
      <c r="L674" s="13"/>
      <c r="O674" s="152"/>
    </row>
    <row r="675" spans="2:15" ht="13.5" customHeight="1">
      <c r="B675" s="62"/>
      <c r="C675" s="15"/>
      <c r="D675" s="159"/>
      <c r="F675" s="32"/>
      <c r="G675" s="14"/>
      <c r="H675" s="14"/>
      <c r="I675" s="13"/>
      <c r="K675" s="13"/>
      <c r="L675" s="13"/>
      <c r="O675" s="152"/>
    </row>
    <row r="676" spans="2:15" ht="13.5" customHeight="1">
      <c r="B676" s="62"/>
      <c r="C676" s="15"/>
      <c r="D676" s="159"/>
      <c r="F676" s="32"/>
      <c r="G676" s="14"/>
      <c r="H676" s="14"/>
      <c r="I676" s="13"/>
      <c r="K676" s="13"/>
      <c r="L676" s="13"/>
      <c r="O676" s="152"/>
    </row>
    <row r="677" spans="2:15" ht="13.5" customHeight="1">
      <c r="B677" s="62"/>
      <c r="C677" s="15"/>
      <c r="D677" s="159"/>
      <c r="F677" s="32"/>
      <c r="G677" s="14"/>
      <c r="H677" s="14"/>
      <c r="I677" s="13"/>
      <c r="K677" s="13"/>
      <c r="L677" s="13"/>
      <c r="O677" s="152"/>
    </row>
    <row r="678" spans="2:15" ht="13.5" customHeight="1">
      <c r="B678" s="62"/>
      <c r="C678" s="15"/>
      <c r="D678" s="159"/>
      <c r="F678" s="32"/>
      <c r="G678" s="14"/>
      <c r="H678" s="14"/>
      <c r="I678" s="13"/>
      <c r="K678" s="13"/>
      <c r="L678" s="13"/>
      <c r="O678" s="152"/>
    </row>
    <row r="679" spans="2:15" ht="13.5" customHeight="1">
      <c r="B679" s="62"/>
      <c r="C679" s="15"/>
      <c r="D679" s="159"/>
      <c r="F679" s="32"/>
      <c r="G679" s="14"/>
      <c r="H679" s="14"/>
      <c r="I679" s="13"/>
      <c r="K679" s="13"/>
      <c r="L679" s="13"/>
      <c r="O679" s="152"/>
    </row>
    <row r="680" spans="2:15" ht="13.5" customHeight="1">
      <c r="B680" s="62"/>
      <c r="C680" s="15"/>
      <c r="D680" s="159"/>
      <c r="F680" s="32"/>
      <c r="G680" s="14"/>
      <c r="H680" s="14"/>
      <c r="I680" s="13"/>
      <c r="K680" s="13"/>
      <c r="L680" s="13"/>
      <c r="O680" s="152"/>
    </row>
    <row r="681" spans="2:15" ht="13.5" customHeight="1">
      <c r="B681" s="62"/>
      <c r="C681" s="15"/>
      <c r="D681" s="159"/>
      <c r="F681" s="32"/>
      <c r="G681" s="14"/>
      <c r="H681" s="14"/>
      <c r="I681" s="13"/>
      <c r="K681" s="13"/>
      <c r="L681" s="13"/>
      <c r="O681" s="152"/>
    </row>
    <row r="682" spans="2:15" ht="13.5" customHeight="1">
      <c r="B682" s="62"/>
      <c r="C682" s="15"/>
      <c r="D682" s="159"/>
      <c r="F682" s="32"/>
      <c r="G682" s="14"/>
      <c r="H682" s="14"/>
      <c r="I682" s="13"/>
      <c r="K682" s="13"/>
      <c r="L682" s="13"/>
      <c r="O682" s="152"/>
    </row>
    <row r="683" spans="2:15" ht="13.5" customHeight="1">
      <c r="B683" s="62"/>
      <c r="C683" s="15"/>
      <c r="D683" s="159"/>
      <c r="F683" s="32"/>
      <c r="G683" s="14"/>
      <c r="H683" s="14"/>
      <c r="I683" s="13"/>
      <c r="K683" s="13"/>
      <c r="L683" s="13"/>
      <c r="O683" s="152"/>
    </row>
    <row r="684" spans="2:15" ht="13.5" customHeight="1">
      <c r="B684" s="62"/>
      <c r="C684" s="15"/>
      <c r="D684" s="159"/>
      <c r="F684" s="32"/>
      <c r="G684" s="14"/>
      <c r="H684" s="14"/>
      <c r="I684" s="13"/>
      <c r="K684" s="13"/>
      <c r="L684" s="13"/>
      <c r="O684" s="152"/>
    </row>
    <row r="685" spans="2:15" ht="13.5" customHeight="1">
      <c r="B685" s="62"/>
      <c r="C685" s="15"/>
      <c r="D685" s="159"/>
      <c r="F685" s="32"/>
      <c r="G685" s="14"/>
      <c r="H685" s="14"/>
      <c r="I685" s="13"/>
      <c r="K685" s="13"/>
      <c r="L685" s="13"/>
      <c r="O685" s="152"/>
    </row>
    <row r="686" spans="2:15" ht="13.5" customHeight="1">
      <c r="B686" s="62"/>
      <c r="C686" s="15"/>
      <c r="D686" s="159"/>
      <c r="F686" s="32"/>
      <c r="G686" s="14"/>
      <c r="H686" s="14"/>
      <c r="I686" s="13"/>
      <c r="K686" s="13"/>
      <c r="L686" s="13"/>
      <c r="O686" s="152"/>
    </row>
    <row r="687" spans="2:15" ht="13.5" customHeight="1">
      <c r="B687" s="62"/>
      <c r="C687" s="15"/>
      <c r="D687" s="159"/>
      <c r="F687" s="32"/>
      <c r="G687" s="14"/>
      <c r="H687" s="14"/>
      <c r="I687" s="13"/>
      <c r="K687" s="13"/>
      <c r="L687" s="13"/>
      <c r="O687" s="152"/>
    </row>
    <row r="688" spans="2:15" ht="13.5" customHeight="1">
      <c r="B688" s="62"/>
      <c r="C688" s="15"/>
      <c r="D688" s="159"/>
      <c r="F688" s="32"/>
      <c r="G688" s="14"/>
      <c r="H688" s="14"/>
      <c r="I688" s="13"/>
      <c r="K688" s="13"/>
      <c r="L688" s="13"/>
      <c r="O688" s="152"/>
    </row>
    <row r="689" spans="2:15" ht="13.5" customHeight="1">
      <c r="B689" s="62"/>
      <c r="C689" s="15"/>
      <c r="D689" s="159"/>
      <c r="F689" s="32"/>
      <c r="G689" s="14"/>
      <c r="H689" s="14"/>
      <c r="I689" s="13"/>
      <c r="K689" s="13"/>
      <c r="L689" s="13"/>
      <c r="O689" s="152"/>
    </row>
    <row r="690" spans="2:15" ht="13.5" customHeight="1">
      <c r="B690" s="62"/>
      <c r="C690" s="15"/>
      <c r="D690" s="159"/>
      <c r="F690" s="32"/>
      <c r="G690" s="14"/>
      <c r="H690" s="14"/>
      <c r="I690" s="13"/>
      <c r="K690" s="13"/>
      <c r="L690" s="13"/>
      <c r="O690" s="152"/>
    </row>
    <row r="691" spans="2:15" ht="13.5" customHeight="1">
      <c r="B691" s="62"/>
      <c r="C691" s="15"/>
      <c r="D691" s="159"/>
      <c r="F691" s="32"/>
      <c r="G691" s="14"/>
      <c r="H691" s="14"/>
      <c r="I691" s="13"/>
      <c r="K691" s="13"/>
      <c r="L691" s="13"/>
      <c r="O691" s="152"/>
    </row>
    <row r="692" spans="2:15" ht="13.5" customHeight="1">
      <c r="B692" s="62"/>
      <c r="C692" s="15"/>
      <c r="D692" s="159"/>
      <c r="F692" s="32"/>
      <c r="G692" s="14"/>
      <c r="H692" s="14"/>
      <c r="I692" s="13"/>
      <c r="K692" s="13"/>
      <c r="L692" s="13"/>
      <c r="O692" s="152"/>
    </row>
    <row r="693" spans="2:15" ht="13.5" customHeight="1">
      <c r="B693" s="62"/>
      <c r="C693" s="15"/>
      <c r="D693" s="159"/>
      <c r="F693" s="32"/>
      <c r="G693" s="14"/>
      <c r="H693" s="14"/>
      <c r="I693" s="13"/>
      <c r="K693" s="13"/>
      <c r="L693" s="13"/>
      <c r="O693" s="152"/>
    </row>
    <row r="694" spans="2:15" ht="13.5" customHeight="1">
      <c r="B694" s="62"/>
      <c r="C694" s="15"/>
      <c r="D694" s="159"/>
      <c r="F694" s="32"/>
      <c r="G694" s="14"/>
      <c r="H694" s="14"/>
      <c r="I694" s="13"/>
      <c r="K694" s="13"/>
      <c r="L694" s="13"/>
      <c r="O694" s="152"/>
    </row>
    <row r="695" spans="2:15" ht="13.5" customHeight="1">
      <c r="B695" s="62"/>
      <c r="C695" s="15"/>
      <c r="D695" s="159"/>
      <c r="F695" s="32"/>
      <c r="G695" s="14"/>
      <c r="H695" s="14"/>
      <c r="I695" s="13"/>
      <c r="K695" s="13"/>
      <c r="L695" s="13"/>
      <c r="O695" s="152"/>
    </row>
    <row r="696" spans="2:15" ht="13.5" customHeight="1">
      <c r="B696" s="62"/>
      <c r="C696" s="15"/>
      <c r="D696" s="159"/>
      <c r="F696" s="32"/>
      <c r="G696" s="14"/>
      <c r="H696" s="14"/>
      <c r="I696" s="13"/>
      <c r="K696" s="13"/>
      <c r="L696" s="13"/>
      <c r="O696" s="152"/>
    </row>
    <row r="697" spans="2:15" ht="13.5" customHeight="1">
      <c r="B697" s="62"/>
      <c r="C697" s="15"/>
      <c r="D697" s="159"/>
      <c r="F697" s="32"/>
      <c r="G697" s="14"/>
      <c r="H697" s="14"/>
      <c r="I697" s="13"/>
      <c r="K697" s="13"/>
      <c r="L697" s="13"/>
      <c r="O697" s="152"/>
    </row>
    <row r="698" spans="2:15" ht="13.5" customHeight="1">
      <c r="B698" s="62"/>
      <c r="C698" s="15"/>
      <c r="D698" s="159"/>
      <c r="F698" s="32"/>
      <c r="G698" s="14"/>
      <c r="H698" s="14"/>
      <c r="I698" s="13"/>
      <c r="K698" s="13"/>
      <c r="L698" s="13"/>
      <c r="O698" s="152"/>
    </row>
    <row r="699" spans="2:15" ht="13.5" customHeight="1">
      <c r="B699" s="62"/>
      <c r="C699" s="15"/>
      <c r="D699" s="159"/>
      <c r="F699" s="32"/>
      <c r="G699" s="14"/>
      <c r="H699" s="14"/>
      <c r="I699" s="13"/>
      <c r="K699" s="13"/>
      <c r="L699" s="13"/>
      <c r="O699" s="152"/>
    </row>
    <row r="700" spans="2:15" ht="13.5" customHeight="1">
      <c r="B700" s="62"/>
      <c r="C700" s="15"/>
      <c r="D700" s="159"/>
      <c r="F700" s="32"/>
      <c r="G700" s="14"/>
      <c r="H700" s="14"/>
      <c r="I700" s="13"/>
      <c r="K700" s="13"/>
      <c r="L700" s="13"/>
      <c r="O700" s="152"/>
    </row>
    <row r="701" spans="2:15" ht="13.5" customHeight="1">
      <c r="B701" s="62"/>
      <c r="C701" s="15"/>
      <c r="D701" s="159"/>
      <c r="F701" s="32"/>
      <c r="G701" s="14"/>
      <c r="H701" s="14"/>
      <c r="I701" s="13"/>
      <c r="K701" s="13"/>
      <c r="L701" s="13"/>
      <c r="O701" s="152"/>
    </row>
    <row r="702" spans="2:15" ht="13.5" customHeight="1">
      <c r="B702" s="62"/>
      <c r="C702" s="15"/>
      <c r="D702" s="159"/>
      <c r="F702" s="32"/>
      <c r="G702" s="14"/>
      <c r="H702" s="14"/>
      <c r="I702" s="13"/>
      <c r="K702" s="13"/>
      <c r="L702" s="13"/>
      <c r="O702" s="152"/>
    </row>
    <row r="703" spans="2:15" ht="13.5" customHeight="1">
      <c r="B703" s="62"/>
      <c r="C703" s="15"/>
      <c r="D703" s="159"/>
      <c r="F703" s="32"/>
      <c r="G703" s="14"/>
      <c r="H703" s="14"/>
      <c r="I703" s="13"/>
      <c r="K703" s="13"/>
      <c r="L703" s="13"/>
      <c r="O703" s="152"/>
    </row>
    <row r="704" spans="2:15" ht="13.5" customHeight="1">
      <c r="B704" s="62"/>
      <c r="C704" s="15"/>
      <c r="D704" s="159"/>
      <c r="F704" s="32"/>
      <c r="G704" s="14"/>
      <c r="H704" s="14"/>
      <c r="I704" s="13"/>
      <c r="K704" s="13"/>
      <c r="L704" s="13"/>
      <c r="O704" s="152"/>
    </row>
    <row r="705" spans="2:15" ht="13.5" customHeight="1">
      <c r="B705" s="62"/>
      <c r="C705" s="15"/>
      <c r="D705" s="159"/>
      <c r="F705" s="32"/>
      <c r="G705" s="14"/>
      <c r="H705" s="14"/>
      <c r="I705" s="13"/>
      <c r="K705" s="13"/>
      <c r="L705" s="13"/>
      <c r="O705" s="152"/>
    </row>
    <row r="706" spans="2:15" ht="13.5" customHeight="1">
      <c r="B706" s="62"/>
      <c r="C706" s="15"/>
      <c r="D706" s="159"/>
      <c r="F706" s="32"/>
      <c r="G706" s="14"/>
      <c r="H706" s="14"/>
      <c r="I706" s="13"/>
      <c r="K706" s="13"/>
      <c r="L706" s="13"/>
      <c r="O706" s="152"/>
    </row>
    <row r="707" spans="2:15" ht="13.5" customHeight="1">
      <c r="B707" s="62"/>
      <c r="C707" s="15"/>
      <c r="D707" s="159"/>
      <c r="F707" s="32"/>
      <c r="G707" s="14"/>
      <c r="H707" s="14"/>
      <c r="I707" s="13"/>
      <c r="K707" s="13"/>
      <c r="L707" s="13"/>
      <c r="O707" s="152"/>
    </row>
    <row r="708" spans="2:15" ht="13.5" customHeight="1">
      <c r="B708" s="62"/>
      <c r="C708" s="15"/>
      <c r="D708" s="159"/>
      <c r="F708" s="32"/>
      <c r="G708" s="14"/>
      <c r="H708" s="14"/>
      <c r="I708" s="13"/>
      <c r="K708" s="13"/>
      <c r="L708" s="13"/>
      <c r="O708" s="152"/>
    </row>
    <row r="709" spans="2:15" ht="13.5" customHeight="1">
      <c r="B709" s="62"/>
      <c r="C709" s="15"/>
      <c r="D709" s="159"/>
      <c r="F709" s="32"/>
      <c r="G709" s="14"/>
      <c r="H709" s="14"/>
      <c r="I709" s="13"/>
      <c r="K709" s="13"/>
      <c r="L709" s="13"/>
      <c r="O709" s="152"/>
    </row>
    <row r="710" spans="2:15" ht="13.5" customHeight="1">
      <c r="B710" s="62"/>
      <c r="C710" s="15"/>
      <c r="D710" s="159"/>
      <c r="F710" s="32"/>
      <c r="G710" s="14"/>
      <c r="H710" s="14"/>
      <c r="I710" s="13"/>
      <c r="K710" s="13"/>
      <c r="L710" s="13"/>
      <c r="O710" s="152"/>
    </row>
    <row r="711" spans="2:15" ht="13.5" customHeight="1">
      <c r="B711" s="62"/>
      <c r="C711" s="15"/>
      <c r="D711" s="159"/>
      <c r="F711" s="32"/>
      <c r="G711" s="14"/>
      <c r="H711" s="14"/>
      <c r="I711" s="13"/>
      <c r="K711" s="13"/>
      <c r="L711" s="13"/>
      <c r="O711" s="152"/>
    </row>
    <row r="712" spans="2:15" ht="13.5" customHeight="1">
      <c r="B712" s="62"/>
      <c r="C712" s="15"/>
      <c r="D712" s="159"/>
      <c r="F712" s="32"/>
      <c r="G712" s="14"/>
      <c r="H712" s="14"/>
      <c r="I712" s="13"/>
      <c r="K712" s="13"/>
      <c r="L712" s="13"/>
      <c r="O712" s="152"/>
    </row>
    <row r="713" spans="2:15" ht="13.5" customHeight="1">
      <c r="B713" s="62"/>
      <c r="C713" s="15"/>
      <c r="D713" s="159"/>
      <c r="F713" s="32"/>
      <c r="G713" s="14"/>
      <c r="H713" s="14"/>
      <c r="I713" s="13"/>
      <c r="K713" s="13"/>
      <c r="L713" s="13"/>
      <c r="O713" s="152"/>
    </row>
    <row r="714" spans="2:15" ht="13.5" customHeight="1">
      <c r="B714" s="62"/>
      <c r="C714" s="15"/>
      <c r="D714" s="159"/>
      <c r="F714" s="32"/>
      <c r="G714" s="14"/>
      <c r="H714" s="14"/>
      <c r="I714" s="13"/>
      <c r="K714" s="13"/>
      <c r="L714" s="13"/>
      <c r="O714" s="152"/>
    </row>
    <row r="715" spans="2:15" ht="13.5" customHeight="1">
      <c r="B715" s="62"/>
      <c r="C715" s="15"/>
      <c r="D715" s="159"/>
      <c r="F715" s="32"/>
      <c r="G715" s="14"/>
      <c r="H715" s="14"/>
      <c r="I715" s="13"/>
      <c r="K715" s="13"/>
      <c r="L715" s="13"/>
      <c r="O715" s="152"/>
    </row>
    <row r="716" spans="2:15" ht="13.5" customHeight="1">
      <c r="B716" s="62"/>
      <c r="C716" s="15"/>
      <c r="D716" s="159"/>
      <c r="F716" s="32"/>
      <c r="G716" s="14"/>
      <c r="H716" s="14"/>
      <c r="I716" s="13"/>
      <c r="K716" s="13"/>
      <c r="L716" s="13"/>
      <c r="O716" s="152"/>
    </row>
    <row r="717" spans="2:15" ht="13.5" customHeight="1">
      <c r="B717" s="62"/>
      <c r="C717" s="15"/>
      <c r="D717" s="159"/>
      <c r="F717" s="32"/>
      <c r="G717" s="14"/>
      <c r="H717" s="14"/>
      <c r="I717" s="13"/>
      <c r="K717" s="13"/>
      <c r="L717" s="13"/>
      <c r="O717" s="152"/>
    </row>
    <row r="718" spans="2:15" ht="13.5" customHeight="1">
      <c r="B718" s="62"/>
      <c r="C718" s="15"/>
      <c r="D718" s="159"/>
      <c r="F718" s="32"/>
      <c r="G718" s="14"/>
      <c r="H718" s="14"/>
      <c r="I718" s="13"/>
      <c r="K718" s="13"/>
      <c r="L718" s="13"/>
      <c r="O718" s="152"/>
    </row>
    <row r="719" spans="2:15" ht="13.5" customHeight="1">
      <c r="B719" s="62"/>
      <c r="C719" s="15"/>
      <c r="D719" s="159"/>
      <c r="F719" s="32"/>
      <c r="G719" s="14"/>
      <c r="H719" s="14"/>
      <c r="I719" s="13"/>
      <c r="K719" s="13"/>
      <c r="L719" s="13"/>
      <c r="O719" s="152"/>
    </row>
    <row r="720" spans="2:15" ht="13.5" customHeight="1">
      <c r="B720" s="62"/>
      <c r="C720" s="15"/>
      <c r="D720" s="159"/>
      <c r="F720" s="32"/>
      <c r="G720" s="14"/>
      <c r="H720" s="14"/>
      <c r="I720" s="13"/>
      <c r="K720" s="13"/>
      <c r="L720" s="13"/>
      <c r="O720" s="152"/>
    </row>
    <row r="721" spans="2:15" ht="13.5" customHeight="1">
      <c r="B721" s="62"/>
      <c r="C721" s="15"/>
      <c r="D721" s="159"/>
      <c r="F721" s="32"/>
      <c r="G721" s="14"/>
      <c r="H721" s="14"/>
      <c r="I721" s="13"/>
      <c r="K721" s="13"/>
      <c r="L721" s="13"/>
      <c r="O721" s="152"/>
    </row>
    <row r="722" spans="2:15" ht="13.5" customHeight="1">
      <c r="B722" s="62"/>
      <c r="C722" s="15"/>
      <c r="D722" s="159"/>
      <c r="F722" s="32"/>
      <c r="G722" s="14"/>
      <c r="H722" s="14"/>
      <c r="I722" s="13"/>
      <c r="K722" s="13"/>
      <c r="L722" s="13"/>
      <c r="O722" s="152"/>
    </row>
    <row r="723" spans="2:15" ht="13.5" customHeight="1">
      <c r="B723" s="62"/>
      <c r="C723" s="15"/>
      <c r="D723" s="159"/>
      <c r="F723" s="32"/>
      <c r="G723" s="14"/>
      <c r="H723" s="14"/>
      <c r="I723" s="13"/>
      <c r="K723" s="13"/>
      <c r="L723" s="13"/>
      <c r="O723" s="152"/>
    </row>
    <row r="724" spans="2:15" ht="13.5" customHeight="1">
      <c r="B724" s="62"/>
      <c r="C724" s="15"/>
      <c r="D724" s="159"/>
      <c r="F724" s="32"/>
      <c r="G724" s="14"/>
      <c r="H724" s="14"/>
      <c r="I724" s="13"/>
      <c r="K724" s="13"/>
      <c r="L724" s="13"/>
      <c r="O724" s="152"/>
    </row>
    <row r="725" spans="2:15" ht="13.5" customHeight="1">
      <c r="B725" s="62"/>
      <c r="C725" s="15"/>
      <c r="D725" s="159"/>
      <c r="F725" s="32"/>
      <c r="G725" s="14"/>
      <c r="H725" s="14"/>
      <c r="I725" s="13"/>
      <c r="K725" s="13"/>
      <c r="L725" s="13"/>
      <c r="O725" s="152"/>
    </row>
    <row r="726" spans="2:15" ht="13.5" customHeight="1">
      <c r="B726" s="62"/>
      <c r="C726" s="15"/>
      <c r="D726" s="159"/>
      <c r="F726" s="32"/>
      <c r="G726" s="14"/>
      <c r="H726" s="14"/>
      <c r="I726" s="13"/>
      <c r="K726" s="13"/>
      <c r="L726" s="13"/>
      <c r="O726" s="152"/>
    </row>
    <row r="727" spans="2:15" ht="13.5" customHeight="1">
      <c r="B727" s="62"/>
      <c r="C727" s="15"/>
      <c r="D727" s="159"/>
      <c r="F727" s="32"/>
      <c r="G727" s="14"/>
      <c r="H727" s="14"/>
      <c r="I727" s="13"/>
      <c r="K727" s="13"/>
      <c r="L727" s="13"/>
      <c r="O727" s="152"/>
    </row>
    <row r="728" spans="2:15" ht="13.5" customHeight="1">
      <c r="B728" s="62"/>
      <c r="C728" s="15"/>
      <c r="D728" s="159"/>
      <c r="F728" s="32"/>
      <c r="G728" s="14"/>
      <c r="H728" s="14"/>
      <c r="I728" s="13"/>
      <c r="K728" s="13"/>
      <c r="L728" s="13"/>
      <c r="O728" s="152"/>
    </row>
    <row r="729" spans="2:15" ht="13.5" customHeight="1">
      <c r="B729" s="62"/>
      <c r="C729" s="15"/>
      <c r="D729" s="159"/>
      <c r="F729" s="32"/>
      <c r="G729" s="14"/>
      <c r="H729" s="14"/>
      <c r="I729" s="13"/>
      <c r="K729" s="13"/>
      <c r="L729" s="13"/>
      <c r="O729" s="152"/>
    </row>
    <row r="730" spans="2:15" ht="13.5" customHeight="1">
      <c r="B730" s="62"/>
      <c r="C730" s="15"/>
      <c r="D730" s="159"/>
      <c r="F730" s="32"/>
      <c r="G730" s="14"/>
      <c r="H730" s="14"/>
      <c r="I730" s="13"/>
      <c r="K730" s="13"/>
      <c r="L730" s="13"/>
      <c r="O730" s="152"/>
    </row>
    <row r="731" spans="2:15" ht="13.5" customHeight="1">
      <c r="B731" s="62"/>
      <c r="C731" s="15"/>
      <c r="D731" s="159"/>
      <c r="F731" s="32"/>
      <c r="G731" s="14"/>
      <c r="H731" s="14"/>
      <c r="I731" s="13"/>
      <c r="K731" s="13"/>
      <c r="L731" s="13"/>
      <c r="O731" s="152"/>
    </row>
    <row r="732" spans="2:15" ht="13.5" customHeight="1">
      <c r="B732" s="62"/>
      <c r="C732" s="15"/>
      <c r="D732" s="159"/>
      <c r="F732" s="32"/>
      <c r="G732" s="14"/>
      <c r="H732" s="14"/>
      <c r="I732" s="13"/>
      <c r="K732" s="13"/>
      <c r="L732" s="13"/>
      <c r="O732" s="152"/>
    </row>
    <row r="733" spans="2:15" ht="13.5" customHeight="1">
      <c r="B733" s="62"/>
      <c r="C733" s="15"/>
      <c r="D733" s="159"/>
      <c r="F733" s="32"/>
      <c r="G733" s="14"/>
      <c r="H733" s="14"/>
      <c r="I733" s="13"/>
      <c r="K733" s="13"/>
      <c r="L733" s="13"/>
      <c r="O733" s="152"/>
    </row>
    <row r="734" spans="2:15" ht="13.5" customHeight="1">
      <c r="B734" s="62"/>
      <c r="C734" s="15"/>
      <c r="D734" s="159"/>
      <c r="F734" s="32"/>
      <c r="G734" s="14"/>
      <c r="H734" s="14"/>
      <c r="I734" s="13"/>
      <c r="K734" s="13"/>
      <c r="L734" s="13"/>
      <c r="O734" s="152"/>
    </row>
    <row r="735" spans="2:15" ht="13.5" customHeight="1">
      <c r="B735" s="62"/>
      <c r="C735" s="15"/>
      <c r="D735" s="159"/>
      <c r="F735" s="32"/>
      <c r="G735" s="14"/>
      <c r="H735" s="14"/>
      <c r="I735" s="13"/>
      <c r="K735" s="13"/>
      <c r="L735" s="13"/>
      <c r="O735" s="152"/>
    </row>
    <row r="736" spans="2:15" ht="13.5" customHeight="1">
      <c r="B736" s="62"/>
      <c r="C736" s="15"/>
      <c r="D736" s="159"/>
      <c r="F736" s="32"/>
      <c r="G736" s="14"/>
      <c r="H736" s="14"/>
      <c r="I736" s="13"/>
      <c r="K736" s="13"/>
      <c r="L736" s="13"/>
      <c r="O736" s="152"/>
    </row>
    <row r="737" spans="2:15" ht="13.5" customHeight="1">
      <c r="B737" s="62"/>
      <c r="C737" s="15"/>
      <c r="D737" s="159"/>
      <c r="F737" s="32"/>
      <c r="G737" s="14"/>
      <c r="H737" s="14"/>
      <c r="I737" s="13"/>
      <c r="K737" s="13"/>
      <c r="L737" s="13"/>
      <c r="O737" s="152"/>
    </row>
    <row r="738" spans="2:15" ht="13.5" customHeight="1">
      <c r="B738" s="62"/>
      <c r="C738" s="15"/>
      <c r="D738" s="159"/>
      <c r="F738" s="32"/>
      <c r="G738" s="14"/>
      <c r="H738" s="14"/>
      <c r="I738" s="13"/>
      <c r="K738" s="13"/>
      <c r="L738" s="13"/>
      <c r="O738" s="152"/>
    </row>
    <row r="739" spans="2:15" ht="13.5" customHeight="1">
      <c r="B739" s="62"/>
      <c r="C739" s="15"/>
      <c r="D739" s="159"/>
      <c r="F739" s="32"/>
      <c r="G739" s="14"/>
      <c r="H739" s="14"/>
      <c r="I739" s="13"/>
      <c r="K739" s="13"/>
      <c r="L739" s="13"/>
      <c r="O739" s="152"/>
    </row>
    <row r="740" spans="2:15" ht="13.5" customHeight="1">
      <c r="B740" s="62"/>
      <c r="C740" s="15"/>
      <c r="D740" s="159"/>
      <c r="F740" s="32"/>
      <c r="G740" s="14"/>
      <c r="H740" s="14"/>
      <c r="I740" s="13"/>
      <c r="K740" s="13"/>
      <c r="L740" s="13"/>
      <c r="O740" s="152"/>
    </row>
    <row r="741" spans="2:15" ht="13.5" customHeight="1">
      <c r="B741" s="62"/>
      <c r="C741" s="15"/>
      <c r="D741" s="159"/>
      <c r="F741" s="32"/>
      <c r="G741" s="14"/>
      <c r="H741" s="14"/>
      <c r="I741" s="13"/>
      <c r="K741" s="13"/>
      <c r="L741" s="13"/>
      <c r="O741" s="152"/>
    </row>
    <row r="742" spans="2:15" ht="13.5" customHeight="1">
      <c r="B742" s="62"/>
      <c r="C742" s="15"/>
      <c r="D742" s="159"/>
      <c r="F742" s="32"/>
      <c r="G742" s="14"/>
      <c r="H742" s="14"/>
      <c r="I742" s="13"/>
      <c r="K742" s="13"/>
      <c r="L742" s="13"/>
      <c r="O742" s="152"/>
    </row>
    <row r="743" spans="2:15" ht="13.5" customHeight="1">
      <c r="B743" s="62"/>
      <c r="C743" s="15"/>
      <c r="D743" s="159"/>
      <c r="F743" s="32"/>
      <c r="G743" s="14"/>
      <c r="H743" s="14"/>
      <c r="I743" s="13"/>
      <c r="K743" s="13"/>
      <c r="L743" s="13"/>
      <c r="O743" s="152"/>
    </row>
    <row r="744" spans="2:15" ht="13.5" customHeight="1">
      <c r="B744" s="62"/>
      <c r="C744" s="15"/>
      <c r="D744" s="159"/>
      <c r="F744" s="32"/>
      <c r="G744" s="14"/>
      <c r="H744" s="14"/>
      <c r="I744" s="13"/>
      <c r="K744" s="13"/>
      <c r="L744" s="13"/>
      <c r="O744" s="152"/>
    </row>
    <row r="745" spans="2:15" ht="13.5" customHeight="1">
      <c r="B745" s="62"/>
      <c r="C745" s="15"/>
      <c r="D745" s="159"/>
      <c r="F745" s="32"/>
      <c r="G745" s="14"/>
      <c r="H745" s="14"/>
      <c r="I745" s="13"/>
      <c r="K745" s="13"/>
      <c r="L745" s="13"/>
      <c r="O745" s="152"/>
    </row>
    <row r="746" spans="2:15" ht="13.5" customHeight="1">
      <c r="B746" s="62"/>
      <c r="C746" s="15"/>
      <c r="D746" s="159"/>
      <c r="F746" s="32"/>
      <c r="G746" s="14"/>
      <c r="H746" s="14"/>
      <c r="I746" s="13"/>
      <c r="K746" s="13"/>
      <c r="L746" s="13"/>
      <c r="O746" s="152"/>
    </row>
    <row r="747" spans="2:15" ht="13.5" customHeight="1">
      <c r="B747" s="62"/>
      <c r="C747" s="15"/>
      <c r="D747" s="159"/>
      <c r="F747" s="32"/>
      <c r="G747" s="14"/>
      <c r="H747" s="14"/>
      <c r="I747" s="13"/>
      <c r="K747" s="13"/>
      <c r="L747" s="13"/>
      <c r="O747" s="152"/>
    </row>
    <row r="748" spans="2:15" ht="13.5" customHeight="1">
      <c r="B748" s="62"/>
      <c r="C748" s="15"/>
      <c r="D748" s="159"/>
      <c r="F748" s="32"/>
      <c r="G748" s="14"/>
      <c r="H748" s="14"/>
      <c r="I748" s="13"/>
      <c r="K748" s="13"/>
      <c r="L748" s="13"/>
      <c r="O748" s="152"/>
    </row>
    <row r="749" spans="2:15" ht="13.5" customHeight="1">
      <c r="B749" s="62"/>
      <c r="C749" s="15"/>
      <c r="D749" s="159"/>
      <c r="F749" s="32"/>
      <c r="G749" s="14"/>
      <c r="H749" s="14"/>
      <c r="I749" s="13"/>
      <c r="K749" s="13"/>
      <c r="L749" s="13"/>
      <c r="O749" s="152"/>
    </row>
    <row r="750" spans="2:15" ht="13.5" customHeight="1">
      <c r="B750" s="62"/>
      <c r="C750" s="15"/>
      <c r="D750" s="159"/>
      <c r="F750" s="32"/>
      <c r="G750" s="14"/>
      <c r="H750" s="14"/>
      <c r="I750" s="13"/>
      <c r="K750" s="13"/>
      <c r="L750" s="13"/>
      <c r="O750" s="152"/>
    </row>
    <row r="751" spans="2:15" ht="13.5" customHeight="1">
      <c r="B751" s="62"/>
      <c r="C751" s="15"/>
      <c r="D751" s="159"/>
      <c r="F751" s="32"/>
      <c r="G751" s="14"/>
      <c r="H751" s="14"/>
      <c r="I751" s="13"/>
      <c r="K751" s="13"/>
      <c r="L751" s="13"/>
      <c r="O751" s="152"/>
    </row>
    <row r="752" spans="2:15" ht="13.5" customHeight="1">
      <c r="B752" s="62"/>
      <c r="C752" s="15"/>
      <c r="D752" s="159"/>
      <c r="F752" s="32"/>
      <c r="G752" s="14"/>
      <c r="H752" s="14"/>
      <c r="I752" s="13"/>
      <c r="K752" s="13"/>
      <c r="L752" s="13"/>
      <c r="O752" s="152"/>
    </row>
    <row r="753" spans="2:15" ht="13.5" customHeight="1">
      <c r="B753" s="62"/>
      <c r="C753" s="15"/>
      <c r="D753" s="159"/>
      <c r="F753" s="32"/>
      <c r="G753" s="14"/>
      <c r="H753" s="14"/>
      <c r="I753" s="13"/>
      <c r="K753" s="13"/>
      <c r="L753" s="13"/>
      <c r="O753" s="152"/>
    </row>
    <row r="754" spans="2:15" ht="13.5" customHeight="1">
      <c r="B754" s="62"/>
      <c r="C754" s="15"/>
      <c r="D754" s="159"/>
      <c r="F754" s="32"/>
      <c r="G754" s="14"/>
      <c r="H754" s="14"/>
      <c r="I754" s="13"/>
      <c r="K754" s="13"/>
      <c r="L754" s="13"/>
      <c r="O754" s="152"/>
    </row>
    <row r="755" spans="2:15" ht="13.5" customHeight="1">
      <c r="B755" s="62"/>
      <c r="C755" s="15"/>
      <c r="D755" s="159"/>
      <c r="F755" s="32"/>
      <c r="G755" s="14"/>
      <c r="H755" s="14"/>
      <c r="I755" s="13"/>
      <c r="K755" s="13"/>
      <c r="L755" s="13"/>
      <c r="O755" s="152"/>
    </row>
    <row r="756" spans="2:15" ht="13.5" customHeight="1">
      <c r="B756" s="62"/>
      <c r="C756" s="15"/>
      <c r="D756" s="159"/>
      <c r="F756" s="32"/>
      <c r="G756" s="14"/>
      <c r="H756" s="14"/>
      <c r="I756" s="13"/>
      <c r="K756" s="13"/>
      <c r="L756" s="13"/>
      <c r="O756" s="152"/>
    </row>
    <row r="757" spans="2:15" ht="13.5" customHeight="1">
      <c r="B757" s="62"/>
      <c r="C757" s="15"/>
      <c r="D757" s="159"/>
      <c r="F757" s="32"/>
      <c r="G757" s="14"/>
      <c r="H757" s="14"/>
      <c r="I757" s="13"/>
      <c r="K757" s="13"/>
      <c r="L757" s="13"/>
      <c r="O757" s="152"/>
    </row>
    <row r="758" spans="2:15" ht="13.5" customHeight="1">
      <c r="B758" s="62"/>
      <c r="C758" s="15"/>
      <c r="D758" s="159"/>
      <c r="F758" s="32"/>
      <c r="G758" s="14"/>
      <c r="H758" s="14"/>
      <c r="I758" s="13"/>
      <c r="K758" s="13"/>
      <c r="L758" s="13"/>
      <c r="O758" s="152"/>
    </row>
    <row r="759" spans="2:15" ht="13.5" customHeight="1">
      <c r="B759" s="62"/>
      <c r="C759" s="15"/>
      <c r="D759" s="159"/>
      <c r="F759" s="32"/>
      <c r="G759" s="14"/>
      <c r="H759" s="14"/>
      <c r="I759" s="13"/>
      <c r="K759" s="13"/>
      <c r="L759" s="13"/>
      <c r="O759" s="152"/>
    </row>
    <row r="760" spans="2:15" ht="13.5" customHeight="1">
      <c r="B760" s="62"/>
      <c r="C760" s="15"/>
      <c r="D760" s="159"/>
      <c r="F760" s="32"/>
      <c r="G760" s="14"/>
      <c r="H760" s="14"/>
      <c r="I760" s="13"/>
      <c r="K760" s="13"/>
      <c r="L760" s="13"/>
      <c r="O760" s="152"/>
    </row>
    <row r="761" spans="2:15" ht="13.5" customHeight="1">
      <c r="B761" s="62"/>
      <c r="C761" s="15"/>
      <c r="D761" s="159"/>
      <c r="F761" s="32"/>
      <c r="G761" s="14"/>
      <c r="H761" s="14"/>
      <c r="I761" s="13"/>
      <c r="K761" s="13"/>
      <c r="L761" s="13"/>
      <c r="O761" s="152"/>
    </row>
    <row r="762" spans="2:15" ht="13.5" customHeight="1">
      <c r="B762" s="62"/>
      <c r="C762" s="15"/>
      <c r="D762" s="159"/>
      <c r="F762" s="32"/>
      <c r="G762" s="14"/>
      <c r="H762" s="14"/>
      <c r="I762" s="13"/>
      <c r="K762" s="13"/>
      <c r="L762" s="13"/>
      <c r="O762" s="152"/>
    </row>
    <row r="763" spans="2:15" ht="13.5" customHeight="1">
      <c r="B763" s="62"/>
      <c r="C763" s="15"/>
      <c r="D763" s="159"/>
      <c r="F763" s="32"/>
      <c r="G763" s="14"/>
      <c r="H763" s="14"/>
      <c r="I763" s="13"/>
      <c r="K763" s="13"/>
      <c r="L763" s="13"/>
      <c r="O763" s="152"/>
    </row>
    <row r="764" spans="2:15" ht="13.5" customHeight="1">
      <c r="B764" s="62"/>
      <c r="C764" s="15"/>
      <c r="D764" s="159"/>
      <c r="F764" s="32"/>
      <c r="G764" s="14"/>
      <c r="H764" s="14"/>
      <c r="I764" s="13"/>
      <c r="K764" s="13"/>
      <c r="L764" s="13"/>
      <c r="O764" s="152"/>
    </row>
    <row r="765" spans="2:15" ht="13.5" customHeight="1">
      <c r="B765" s="62"/>
      <c r="C765" s="15"/>
      <c r="D765" s="159"/>
      <c r="F765" s="32"/>
      <c r="G765" s="14"/>
      <c r="H765" s="14"/>
      <c r="I765" s="13"/>
      <c r="K765" s="13"/>
      <c r="L765" s="13"/>
      <c r="O765" s="152"/>
    </row>
    <row r="766" spans="2:15" ht="13.5" customHeight="1">
      <c r="B766" s="62"/>
      <c r="C766" s="15"/>
      <c r="D766" s="159"/>
      <c r="F766" s="32"/>
      <c r="G766" s="14"/>
      <c r="H766" s="14"/>
      <c r="I766" s="13"/>
      <c r="K766" s="13"/>
      <c r="L766" s="13"/>
      <c r="O766" s="152"/>
    </row>
    <row r="767" spans="2:15" ht="13.5" customHeight="1">
      <c r="B767" s="62"/>
      <c r="C767" s="15"/>
      <c r="D767" s="159"/>
      <c r="F767" s="32"/>
      <c r="G767" s="14"/>
      <c r="H767" s="14"/>
      <c r="I767" s="13"/>
      <c r="K767" s="13"/>
      <c r="L767" s="13"/>
      <c r="O767" s="152"/>
    </row>
    <row r="768" spans="2:15" ht="13.5" customHeight="1">
      <c r="B768" s="62"/>
      <c r="C768" s="15"/>
      <c r="D768" s="159"/>
      <c r="F768" s="32"/>
      <c r="G768" s="14"/>
      <c r="H768" s="14"/>
      <c r="I768" s="13"/>
      <c r="K768" s="13"/>
      <c r="L768" s="13"/>
      <c r="O768" s="152"/>
    </row>
    <row r="769" spans="2:15" ht="13.5" customHeight="1">
      <c r="B769" s="62"/>
      <c r="C769" s="15"/>
      <c r="D769" s="159"/>
      <c r="F769" s="32"/>
      <c r="G769" s="14"/>
      <c r="H769" s="14"/>
      <c r="I769" s="13"/>
      <c r="K769" s="13"/>
      <c r="L769" s="13"/>
      <c r="O769" s="152"/>
    </row>
    <row r="770" spans="2:15" ht="13.5" customHeight="1">
      <c r="B770" s="62"/>
      <c r="C770" s="15"/>
      <c r="D770" s="159"/>
      <c r="F770" s="32"/>
      <c r="G770" s="14"/>
      <c r="H770" s="14"/>
      <c r="I770" s="13"/>
      <c r="K770" s="13"/>
      <c r="L770" s="13"/>
      <c r="O770" s="152"/>
    </row>
    <row r="771" spans="2:15" ht="13.5" customHeight="1">
      <c r="B771" s="62"/>
      <c r="C771" s="15"/>
      <c r="D771" s="159"/>
      <c r="F771" s="32"/>
      <c r="G771" s="14"/>
      <c r="H771" s="14"/>
      <c r="I771" s="13"/>
      <c r="K771" s="13"/>
      <c r="L771" s="13"/>
      <c r="O771" s="152"/>
    </row>
    <row r="772" spans="2:15" ht="13.5" customHeight="1">
      <c r="B772" s="62"/>
      <c r="C772" s="15"/>
      <c r="D772" s="159"/>
      <c r="F772" s="32"/>
      <c r="G772" s="14"/>
      <c r="H772" s="14"/>
      <c r="I772" s="13"/>
      <c r="K772" s="13"/>
      <c r="L772" s="13"/>
      <c r="O772" s="152"/>
    </row>
    <row r="773" spans="2:15" ht="13.5" customHeight="1">
      <c r="B773" s="62"/>
      <c r="C773" s="15"/>
      <c r="D773" s="159"/>
      <c r="F773" s="32"/>
      <c r="G773" s="14"/>
      <c r="H773" s="14"/>
      <c r="I773" s="13"/>
      <c r="K773" s="13"/>
      <c r="L773" s="13"/>
      <c r="O773" s="152"/>
    </row>
    <row r="774" spans="2:15" ht="13.5" customHeight="1">
      <c r="B774" s="62"/>
      <c r="C774" s="15"/>
      <c r="D774" s="159"/>
      <c r="F774" s="32"/>
      <c r="G774" s="14"/>
      <c r="H774" s="14"/>
      <c r="I774" s="13"/>
      <c r="K774" s="13"/>
      <c r="L774" s="13"/>
      <c r="O774" s="152"/>
    </row>
    <row r="775" spans="2:15" ht="13.5" customHeight="1">
      <c r="B775" s="62"/>
      <c r="C775" s="15"/>
      <c r="D775" s="159"/>
      <c r="F775" s="32"/>
      <c r="G775" s="14"/>
      <c r="H775" s="14"/>
      <c r="I775" s="13"/>
      <c r="K775" s="13"/>
      <c r="L775" s="13"/>
      <c r="O775" s="152"/>
    </row>
    <row r="776" spans="2:15" ht="13.5" customHeight="1">
      <c r="B776" s="62"/>
      <c r="C776" s="15"/>
      <c r="D776" s="159"/>
      <c r="F776" s="32"/>
      <c r="G776" s="14"/>
      <c r="H776" s="14"/>
      <c r="I776" s="13"/>
      <c r="K776" s="13"/>
      <c r="L776" s="13"/>
      <c r="O776" s="152"/>
    </row>
    <row r="777" spans="2:15" ht="13.5" customHeight="1">
      <c r="B777" s="62"/>
      <c r="C777" s="15"/>
      <c r="D777" s="159"/>
      <c r="F777" s="32"/>
      <c r="G777" s="14"/>
      <c r="H777" s="14"/>
      <c r="I777" s="13"/>
      <c r="K777" s="13"/>
      <c r="L777" s="13"/>
      <c r="O777" s="152"/>
    </row>
    <row r="778" spans="2:15" ht="13.5" customHeight="1">
      <c r="B778" s="62"/>
      <c r="C778" s="15"/>
      <c r="D778" s="159"/>
      <c r="F778" s="32"/>
      <c r="G778" s="14"/>
      <c r="H778" s="14"/>
      <c r="I778" s="13"/>
      <c r="K778" s="13"/>
      <c r="L778" s="13"/>
      <c r="O778" s="152"/>
    </row>
    <row r="779" spans="2:15" ht="13.5" customHeight="1">
      <c r="B779" s="62"/>
      <c r="C779" s="15"/>
      <c r="D779" s="159"/>
      <c r="F779" s="32"/>
      <c r="G779" s="14"/>
      <c r="H779" s="14"/>
      <c r="I779" s="13"/>
      <c r="K779" s="13"/>
      <c r="L779" s="13"/>
      <c r="O779" s="152"/>
    </row>
    <row r="780" spans="2:15" ht="13.5" customHeight="1">
      <c r="B780" s="62"/>
      <c r="C780" s="15"/>
      <c r="D780" s="159"/>
      <c r="F780" s="32"/>
      <c r="G780" s="14"/>
      <c r="H780" s="14"/>
      <c r="I780" s="13"/>
      <c r="K780" s="13"/>
      <c r="L780" s="13"/>
      <c r="O780" s="152"/>
    </row>
    <row r="781" spans="2:15" ht="13.5" customHeight="1">
      <c r="B781" s="62"/>
      <c r="C781" s="15"/>
      <c r="D781" s="159"/>
      <c r="F781" s="32"/>
      <c r="G781" s="14"/>
      <c r="H781" s="14"/>
      <c r="I781" s="13"/>
      <c r="K781" s="13"/>
      <c r="L781" s="13"/>
      <c r="O781" s="152"/>
    </row>
    <row r="782" spans="2:15" ht="13.5" customHeight="1">
      <c r="B782" s="62"/>
      <c r="C782" s="15"/>
      <c r="D782" s="159"/>
      <c r="F782" s="32"/>
      <c r="G782" s="14"/>
      <c r="H782" s="14"/>
      <c r="I782" s="13"/>
      <c r="K782" s="13"/>
      <c r="L782" s="13"/>
      <c r="O782" s="152"/>
    </row>
    <row r="783" spans="2:15" ht="13.5" customHeight="1">
      <c r="B783" s="62"/>
      <c r="C783" s="15"/>
      <c r="D783" s="159"/>
      <c r="F783" s="32"/>
      <c r="G783" s="14"/>
      <c r="H783" s="14"/>
      <c r="I783" s="13"/>
      <c r="K783" s="13"/>
      <c r="L783" s="13"/>
      <c r="O783" s="152"/>
    </row>
    <row r="784" spans="2:15" ht="13.5" customHeight="1">
      <c r="B784" s="62"/>
      <c r="C784" s="15"/>
      <c r="D784" s="159"/>
      <c r="F784" s="32"/>
      <c r="G784" s="14"/>
      <c r="H784" s="14"/>
      <c r="I784" s="13"/>
      <c r="K784" s="13"/>
      <c r="L784" s="13"/>
      <c r="O784" s="152"/>
    </row>
    <row r="785" spans="2:15" ht="13.5" customHeight="1">
      <c r="B785" s="62"/>
      <c r="C785" s="15"/>
      <c r="D785" s="159"/>
      <c r="F785" s="32"/>
      <c r="G785" s="14"/>
      <c r="H785" s="14"/>
      <c r="I785" s="13"/>
      <c r="K785" s="13"/>
      <c r="L785" s="13"/>
      <c r="O785" s="152"/>
    </row>
    <row r="786" spans="2:15" ht="13.5" customHeight="1">
      <c r="B786" s="62"/>
      <c r="C786" s="15"/>
      <c r="D786" s="159"/>
      <c r="F786" s="32"/>
      <c r="G786" s="14"/>
      <c r="H786" s="14"/>
      <c r="I786" s="13"/>
      <c r="K786" s="13"/>
      <c r="L786" s="13"/>
      <c r="O786" s="152"/>
    </row>
    <row r="787" spans="2:15" ht="13.5" customHeight="1">
      <c r="B787" s="62"/>
      <c r="C787" s="15"/>
      <c r="D787" s="159"/>
      <c r="F787" s="32"/>
      <c r="G787" s="14"/>
      <c r="H787" s="14"/>
      <c r="I787" s="13"/>
      <c r="K787" s="13"/>
      <c r="L787" s="13"/>
      <c r="O787" s="152"/>
    </row>
    <row r="788" spans="2:15" ht="13.5" customHeight="1">
      <c r="B788" s="62"/>
      <c r="C788" s="15"/>
      <c r="D788" s="159"/>
      <c r="F788" s="32"/>
      <c r="G788" s="14"/>
      <c r="H788" s="14"/>
      <c r="I788" s="13"/>
      <c r="K788" s="13"/>
      <c r="L788" s="13"/>
      <c r="O788" s="152"/>
    </row>
    <row r="789" spans="2:15" ht="13.5" customHeight="1">
      <c r="B789" s="62"/>
      <c r="C789" s="15"/>
      <c r="D789" s="159"/>
      <c r="F789" s="32"/>
      <c r="G789" s="14"/>
      <c r="H789" s="14"/>
      <c r="I789" s="13"/>
      <c r="K789" s="13"/>
      <c r="L789" s="13"/>
      <c r="O789" s="152"/>
    </row>
    <row r="790" spans="2:15" ht="13.5" customHeight="1">
      <c r="B790" s="62"/>
      <c r="C790" s="15"/>
      <c r="D790" s="159"/>
      <c r="F790" s="32"/>
      <c r="G790" s="14"/>
      <c r="H790" s="14"/>
      <c r="I790" s="13"/>
      <c r="K790" s="13"/>
      <c r="L790" s="13"/>
      <c r="O790" s="152"/>
    </row>
    <row r="791" spans="2:15" ht="13.5" customHeight="1">
      <c r="B791" s="62"/>
      <c r="C791" s="15"/>
      <c r="D791" s="159"/>
      <c r="F791" s="32"/>
      <c r="G791" s="14"/>
      <c r="H791" s="14"/>
      <c r="I791" s="13"/>
      <c r="K791" s="13"/>
      <c r="L791" s="13"/>
      <c r="O791" s="152"/>
    </row>
    <row r="792" spans="2:15" ht="13.5" customHeight="1">
      <c r="B792" s="62"/>
      <c r="C792" s="15"/>
      <c r="D792" s="159"/>
      <c r="F792" s="32"/>
      <c r="G792" s="14"/>
      <c r="H792" s="14"/>
      <c r="I792" s="13"/>
      <c r="K792" s="13"/>
      <c r="L792" s="13"/>
      <c r="O792" s="152"/>
    </row>
    <row r="793" spans="2:15" ht="13.5" customHeight="1">
      <c r="B793" s="62"/>
      <c r="C793" s="15"/>
      <c r="D793" s="159"/>
      <c r="F793" s="32"/>
      <c r="G793" s="14"/>
      <c r="H793" s="14"/>
      <c r="I793" s="13"/>
      <c r="K793" s="13"/>
      <c r="L793" s="13"/>
      <c r="O793" s="152"/>
    </row>
    <row r="794" spans="2:15" ht="13.5" customHeight="1">
      <c r="B794" s="62"/>
      <c r="C794" s="15"/>
      <c r="D794" s="159"/>
      <c r="F794" s="32"/>
      <c r="G794" s="14"/>
      <c r="H794" s="14"/>
      <c r="I794" s="13"/>
      <c r="K794" s="13"/>
      <c r="L794" s="13"/>
      <c r="O794" s="152"/>
    </row>
    <row r="795" spans="2:15" ht="13.5" customHeight="1">
      <c r="B795" s="62"/>
      <c r="C795" s="15"/>
      <c r="D795" s="159"/>
      <c r="F795" s="32"/>
      <c r="G795" s="14"/>
      <c r="H795" s="14"/>
      <c r="I795" s="13"/>
      <c r="K795" s="13"/>
      <c r="L795" s="13"/>
      <c r="O795" s="152"/>
    </row>
    <row r="796" spans="2:15" ht="13.5" customHeight="1">
      <c r="B796" s="62"/>
      <c r="C796" s="15"/>
      <c r="D796" s="159"/>
      <c r="F796" s="32"/>
      <c r="G796" s="14"/>
      <c r="H796" s="14"/>
      <c r="I796" s="13"/>
      <c r="K796" s="13"/>
      <c r="L796" s="13"/>
      <c r="O796" s="152"/>
    </row>
    <row r="797" spans="2:15" ht="13.5" customHeight="1">
      <c r="B797" s="62"/>
      <c r="C797" s="15"/>
      <c r="D797" s="159"/>
      <c r="F797" s="32"/>
      <c r="G797" s="14"/>
      <c r="H797" s="14"/>
      <c r="I797" s="13"/>
      <c r="K797" s="13"/>
      <c r="L797" s="13"/>
      <c r="O797" s="152"/>
    </row>
    <row r="798" spans="2:15" ht="13.5" customHeight="1">
      <c r="B798" s="62"/>
      <c r="C798" s="15"/>
      <c r="D798" s="159"/>
      <c r="F798" s="32"/>
      <c r="G798" s="14"/>
      <c r="H798" s="14"/>
      <c r="I798" s="13"/>
      <c r="K798" s="13"/>
      <c r="L798" s="13"/>
      <c r="O798" s="152"/>
    </row>
    <row r="799" spans="2:15" ht="13.5" customHeight="1">
      <c r="B799" s="62"/>
      <c r="C799" s="15"/>
      <c r="D799" s="159"/>
      <c r="F799" s="32"/>
      <c r="G799" s="14"/>
      <c r="H799" s="14"/>
      <c r="I799" s="13"/>
      <c r="K799" s="13"/>
      <c r="L799" s="13"/>
      <c r="O799" s="152"/>
    </row>
    <row r="800" spans="2:15" ht="13.5" customHeight="1">
      <c r="B800" s="62"/>
      <c r="C800" s="15"/>
      <c r="D800" s="159"/>
      <c r="F800" s="32"/>
      <c r="G800" s="14"/>
      <c r="H800" s="14"/>
      <c r="I800" s="13"/>
      <c r="K800" s="13"/>
      <c r="L800" s="13"/>
      <c r="O800" s="152"/>
    </row>
    <row r="801" spans="2:15" ht="13.5" customHeight="1">
      <c r="B801" s="62"/>
      <c r="C801" s="15"/>
      <c r="D801" s="159"/>
      <c r="F801" s="32"/>
      <c r="G801" s="14"/>
      <c r="H801" s="14"/>
      <c r="I801" s="13"/>
      <c r="K801" s="13"/>
      <c r="L801" s="13"/>
      <c r="O801" s="152"/>
    </row>
    <row r="802" spans="2:15" ht="13.5" customHeight="1">
      <c r="B802" s="62"/>
      <c r="C802" s="15"/>
      <c r="D802" s="159"/>
      <c r="F802" s="32"/>
      <c r="G802" s="14"/>
      <c r="H802" s="14"/>
      <c r="I802" s="13"/>
      <c r="K802" s="13"/>
      <c r="L802" s="13"/>
      <c r="O802" s="152"/>
    </row>
    <row r="803" spans="2:15" ht="13.5" customHeight="1">
      <c r="B803" s="62"/>
      <c r="C803" s="15"/>
      <c r="D803" s="159"/>
      <c r="F803" s="32"/>
      <c r="G803" s="14"/>
      <c r="H803" s="14"/>
      <c r="I803" s="13"/>
      <c r="K803" s="13"/>
      <c r="L803" s="13"/>
      <c r="O803" s="152"/>
    </row>
    <row r="804" spans="2:15" ht="13.5" customHeight="1">
      <c r="B804" s="62"/>
      <c r="C804" s="15"/>
      <c r="D804" s="159"/>
      <c r="F804" s="32"/>
      <c r="G804" s="14"/>
      <c r="H804" s="14"/>
      <c r="I804" s="13"/>
      <c r="K804" s="13"/>
      <c r="L804" s="13"/>
      <c r="O804" s="152"/>
    </row>
    <row r="805" spans="2:15" ht="13.5" customHeight="1">
      <c r="B805" s="62"/>
      <c r="C805" s="15"/>
      <c r="D805" s="159"/>
      <c r="F805" s="32"/>
      <c r="G805" s="14"/>
      <c r="H805" s="14"/>
      <c r="I805" s="13"/>
      <c r="K805" s="13"/>
      <c r="L805" s="13"/>
      <c r="O805" s="152"/>
    </row>
    <row r="806" spans="2:15" ht="13.5" customHeight="1">
      <c r="B806" s="62"/>
      <c r="C806" s="15"/>
      <c r="D806" s="159"/>
      <c r="F806" s="32"/>
      <c r="G806" s="14"/>
      <c r="H806" s="14"/>
      <c r="I806" s="13"/>
      <c r="K806" s="13"/>
      <c r="L806" s="13"/>
      <c r="O806" s="152"/>
    </row>
    <row r="807" spans="2:15" ht="13.5" customHeight="1">
      <c r="B807" s="62"/>
      <c r="C807" s="15"/>
      <c r="D807" s="159"/>
      <c r="F807" s="32"/>
      <c r="G807" s="14"/>
      <c r="H807" s="14"/>
      <c r="I807" s="13"/>
      <c r="K807" s="13"/>
      <c r="L807" s="13"/>
      <c r="O807" s="152"/>
    </row>
    <row r="808" spans="2:15" ht="13.5" customHeight="1">
      <c r="B808" s="62"/>
      <c r="C808" s="15"/>
      <c r="D808" s="159"/>
      <c r="F808" s="32"/>
      <c r="G808" s="14"/>
      <c r="H808" s="14"/>
      <c r="I808" s="13"/>
      <c r="K808" s="13"/>
      <c r="L808" s="13"/>
      <c r="O808" s="152"/>
    </row>
    <row r="809" spans="2:15" ht="13.5" customHeight="1">
      <c r="B809" s="62"/>
      <c r="C809" s="15"/>
      <c r="D809" s="159"/>
      <c r="F809" s="32"/>
      <c r="G809" s="14"/>
      <c r="H809" s="14"/>
      <c r="I809" s="13"/>
      <c r="K809" s="13"/>
      <c r="L809" s="13"/>
      <c r="O809" s="152"/>
    </row>
    <row r="810" spans="2:15" ht="13.5" customHeight="1">
      <c r="B810" s="62"/>
      <c r="C810" s="15"/>
      <c r="D810" s="159"/>
      <c r="F810" s="32"/>
      <c r="G810" s="14"/>
      <c r="H810" s="14"/>
      <c r="I810" s="13"/>
      <c r="K810" s="13"/>
      <c r="L810" s="13"/>
      <c r="O810" s="152"/>
    </row>
    <row r="811" spans="2:15" ht="13.5" customHeight="1">
      <c r="B811" s="62"/>
      <c r="C811" s="15"/>
      <c r="D811" s="159"/>
      <c r="F811" s="32"/>
      <c r="G811" s="14"/>
      <c r="H811" s="14"/>
      <c r="I811" s="13"/>
      <c r="K811" s="13"/>
      <c r="L811" s="13"/>
      <c r="O811" s="152"/>
    </row>
    <row r="812" spans="2:15" ht="13.5" customHeight="1">
      <c r="B812" s="62"/>
      <c r="C812" s="15"/>
      <c r="D812" s="159"/>
      <c r="F812" s="32"/>
      <c r="G812" s="14"/>
      <c r="H812" s="14"/>
      <c r="I812" s="13"/>
      <c r="K812" s="13"/>
      <c r="L812" s="13"/>
      <c r="O812" s="152"/>
    </row>
    <row r="813" spans="2:15" ht="13.5" customHeight="1">
      <c r="B813" s="62"/>
      <c r="C813" s="15"/>
      <c r="D813" s="159"/>
      <c r="F813" s="32"/>
      <c r="G813" s="14"/>
      <c r="H813" s="14"/>
      <c r="I813" s="13"/>
      <c r="K813" s="13"/>
      <c r="L813" s="13"/>
      <c r="O813" s="152"/>
    </row>
    <row r="814" spans="2:15" ht="13.5" customHeight="1">
      <c r="B814" s="62"/>
      <c r="C814" s="15"/>
      <c r="D814" s="159"/>
      <c r="F814" s="32"/>
      <c r="G814" s="14"/>
      <c r="H814" s="14"/>
      <c r="I814" s="13"/>
      <c r="K814" s="13"/>
      <c r="L814" s="13"/>
      <c r="O814" s="152"/>
    </row>
    <row r="815" spans="2:15" ht="13.5" customHeight="1">
      <c r="B815" s="62"/>
      <c r="C815" s="15"/>
      <c r="D815" s="159"/>
      <c r="F815" s="32"/>
      <c r="G815" s="14"/>
      <c r="H815" s="14"/>
      <c r="I815" s="13"/>
      <c r="K815" s="13"/>
      <c r="L815" s="13"/>
      <c r="O815" s="152"/>
    </row>
    <row r="816" spans="2:15" ht="13.5" customHeight="1">
      <c r="B816" s="62"/>
      <c r="C816" s="15"/>
      <c r="D816" s="159"/>
      <c r="F816" s="32"/>
      <c r="G816" s="14"/>
      <c r="H816" s="14"/>
      <c r="I816" s="13"/>
      <c r="K816" s="13"/>
      <c r="L816" s="13"/>
      <c r="O816" s="152"/>
    </row>
    <row r="817" spans="2:15" ht="13.5" customHeight="1">
      <c r="B817" s="62"/>
      <c r="C817" s="15"/>
      <c r="D817" s="159"/>
      <c r="F817" s="32"/>
      <c r="G817" s="14"/>
      <c r="H817" s="14"/>
      <c r="I817" s="13"/>
      <c r="K817" s="13"/>
      <c r="L817" s="13"/>
      <c r="O817" s="152"/>
    </row>
    <row r="818" spans="2:15" ht="13.5" customHeight="1">
      <c r="B818" s="62"/>
      <c r="C818" s="15"/>
      <c r="D818" s="159"/>
      <c r="F818" s="32"/>
      <c r="G818" s="14"/>
      <c r="H818" s="14"/>
      <c r="I818" s="13"/>
      <c r="K818" s="13"/>
      <c r="L818" s="13"/>
      <c r="O818" s="152"/>
    </row>
    <row r="819" spans="2:15" ht="13.5" customHeight="1">
      <c r="B819" s="62"/>
      <c r="C819" s="15"/>
      <c r="D819" s="159"/>
      <c r="F819" s="32"/>
      <c r="G819" s="14"/>
      <c r="H819" s="14"/>
      <c r="I819" s="13"/>
      <c r="K819" s="13"/>
      <c r="L819" s="13"/>
      <c r="O819" s="152"/>
    </row>
    <row r="820" spans="2:15" ht="13.5" customHeight="1">
      <c r="B820" s="62"/>
      <c r="C820" s="15"/>
      <c r="D820" s="159"/>
      <c r="F820" s="32"/>
      <c r="G820" s="14"/>
      <c r="H820" s="14"/>
      <c r="I820" s="13"/>
      <c r="K820" s="13"/>
      <c r="L820" s="13"/>
      <c r="O820" s="152"/>
    </row>
    <row r="821" spans="2:15" ht="13.5" customHeight="1">
      <c r="B821" s="62"/>
      <c r="C821" s="15"/>
      <c r="D821" s="159"/>
      <c r="F821" s="32"/>
      <c r="G821" s="14"/>
      <c r="H821" s="14"/>
      <c r="I821" s="13"/>
      <c r="K821" s="13"/>
      <c r="L821" s="13"/>
      <c r="O821" s="152"/>
    </row>
    <row r="822" spans="2:15" ht="13.5" customHeight="1">
      <c r="B822" s="62"/>
      <c r="C822" s="15"/>
      <c r="D822" s="159"/>
      <c r="F822" s="32"/>
      <c r="G822" s="14"/>
      <c r="H822" s="14"/>
      <c r="I822" s="13"/>
      <c r="K822" s="13"/>
      <c r="L822" s="13"/>
      <c r="O822" s="152"/>
    </row>
    <row r="823" spans="2:15" ht="13.5" customHeight="1">
      <c r="B823" s="62"/>
      <c r="C823" s="15"/>
      <c r="D823" s="159"/>
      <c r="F823" s="32"/>
      <c r="G823" s="14"/>
      <c r="H823" s="14"/>
      <c r="I823" s="13"/>
      <c r="K823" s="13"/>
      <c r="L823" s="13"/>
      <c r="O823" s="152"/>
    </row>
    <row r="824" spans="2:15" ht="13.5" customHeight="1">
      <c r="B824" s="62"/>
      <c r="C824" s="15"/>
      <c r="D824" s="159"/>
      <c r="F824" s="32"/>
      <c r="G824" s="14"/>
      <c r="H824" s="14"/>
      <c r="I824" s="13"/>
      <c r="K824" s="13"/>
      <c r="L824" s="13"/>
      <c r="O824" s="152"/>
    </row>
    <row r="825" spans="2:15" ht="13.5" customHeight="1">
      <c r="B825" s="62"/>
      <c r="C825" s="15"/>
      <c r="D825" s="159"/>
      <c r="F825" s="32"/>
      <c r="G825" s="14"/>
      <c r="H825" s="14"/>
      <c r="I825" s="13"/>
      <c r="K825" s="13"/>
      <c r="L825" s="13"/>
      <c r="O825" s="152"/>
    </row>
    <row r="826" spans="2:15" ht="13.5" customHeight="1">
      <c r="B826" s="62"/>
      <c r="C826" s="15"/>
      <c r="D826" s="159"/>
      <c r="F826" s="32"/>
      <c r="G826" s="14"/>
      <c r="H826" s="14"/>
      <c r="I826" s="13"/>
      <c r="K826" s="13"/>
      <c r="L826" s="13"/>
      <c r="O826" s="152"/>
    </row>
    <row r="827" spans="2:15" ht="13.5" customHeight="1">
      <c r="B827" s="62"/>
      <c r="C827" s="15"/>
      <c r="D827" s="159"/>
      <c r="F827" s="32"/>
      <c r="G827" s="14"/>
      <c r="H827" s="14"/>
      <c r="I827" s="13"/>
      <c r="K827" s="13"/>
      <c r="L827" s="13"/>
      <c r="O827" s="152"/>
    </row>
    <row r="828" spans="2:15" ht="13.5" customHeight="1">
      <c r="B828" s="62"/>
      <c r="C828" s="15"/>
      <c r="D828" s="159"/>
      <c r="F828" s="32"/>
      <c r="G828" s="14"/>
      <c r="H828" s="14"/>
      <c r="I828" s="13"/>
      <c r="K828" s="13"/>
      <c r="L828" s="13"/>
      <c r="O828" s="152"/>
    </row>
    <row r="829" spans="2:15" ht="13.5" customHeight="1">
      <c r="B829" s="62"/>
      <c r="C829" s="15"/>
      <c r="D829" s="159"/>
      <c r="F829" s="32"/>
      <c r="G829" s="14"/>
      <c r="H829" s="14"/>
      <c r="I829" s="13"/>
      <c r="K829" s="13"/>
      <c r="L829" s="13"/>
      <c r="O829" s="152"/>
    </row>
    <row r="830" spans="2:15" ht="13.5" customHeight="1">
      <c r="B830" s="62"/>
      <c r="C830" s="15"/>
      <c r="D830" s="159"/>
      <c r="F830" s="32"/>
      <c r="G830" s="14"/>
      <c r="H830" s="14"/>
      <c r="I830" s="13"/>
      <c r="K830" s="13"/>
      <c r="L830" s="13"/>
      <c r="O830" s="152"/>
    </row>
    <row r="831" spans="2:15" ht="13.5" customHeight="1">
      <c r="B831" s="62"/>
      <c r="C831" s="15"/>
      <c r="D831" s="159"/>
      <c r="F831" s="32"/>
      <c r="G831" s="14"/>
      <c r="H831" s="14"/>
      <c r="I831" s="13"/>
      <c r="K831" s="13"/>
      <c r="L831" s="13"/>
      <c r="O831" s="152"/>
    </row>
    <row r="832" spans="2:15" ht="13.5" customHeight="1">
      <c r="B832" s="62"/>
      <c r="C832" s="15"/>
      <c r="D832" s="159"/>
      <c r="F832" s="32"/>
      <c r="G832" s="14"/>
      <c r="H832" s="14"/>
      <c r="I832" s="13"/>
      <c r="K832" s="13"/>
      <c r="L832" s="13"/>
      <c r="O832" s="152"/>
    </row>
    <row r="833" spans="2:15" ht="13.5" customHeight="1">
      <c r="B833" s="62"/>
      <c r="C833" s="15"/>
      <c r="D833" s="159"/>
      <c r="F833" s="32"/>
      <c r="G833" s="14"/>
      <c r="H833" s="14"/>
      <c r="I833" s="13"/>
      <c r="K833" s="13"/>
      <c r="L833" s="13"/>
      <c r="O833" s="152"/>
    </row>
    <row r="834" spans="2:15" ht="13.5" customHeight="1">
      <c r="B834" s="62"/>
      <c r="C834" s="15"/>
      <c r="D834" s="159"/>
      <c r="F834" s="32"/>
      <c r="G834" s="14"/>
      <c r="H834" s="14"/>
      <c r="I834" s="13"/>
      <c r="K834" s="13"/>
      <c r="L834" s="13"/>
      <c r="O834" s="152"/>
    </row>
    <row r="835" spans="2:15" ht="13.5" customHeight="1">
      <c r="B835" s="62"/>
      <c r="C835" s="15"/>
      <c r="D835" s="159"/>
      <c r="F835" s="32"/>
      <c r="G835" s="14"/>
      <c r="H835" s="14"/>
      <c r="I835" s="13"/>
      <c r="K835" s="13"/>
      <c r="L835" s="13"/>
      <c r="O835" s="152"/>
    </row>
    <row r="836" spans="2:15" ht="13.5" customHeight="1">
      <c r="B836" s="62"/>
      <c r="C836" s="15"/>
      <c r="D836" s="159"/>
      <c r="F836" s="32"/>
      <c r="G836" s="14"/>
      <c r="H836" s="14"/>
      <c r="I836" s="13"/>
      <c r="K836" s="13"/>
      <c r="L836" s="13"/>
      <c r="O836" s="152"/>
    </row>
    <row r="837" spans="2:15" ht="13.5" customHeight="1">
      <c r="B837" s="62"/>
      <c r="C837" s="15"/>
      <c r="D837" s="159"/>
      <c r="F837" s="32"/>
      <c r="G837" s="14"/>
      <c r="H837" s="14"/>
      <c r="I837" s="13"/>
      <c r="K837" s="13"/>
      <c r="L837" s="13"/>
      <c r="O837" s="152"/>
    </row>
    <row r="838" spans="2:15" ht="13.5" customHeight="1">
      <c r="B838" s="62"/>
      <c r="C838" s="15"/>
      <c r="D838" s="159"/>
      <c r="F838" s="32"/>
      <c r="G838" s="14"/>
      <c r="H838" s="14"/>
      <c r="I838" s="13"/>
      <c r="K838" s="13"/>
      <c r="L838" s="13"/>
      <c r="O838" s="152"/>
    </row>
    <row r="839" spans="2:15" ht="13.5" customHeight="1">
      <c r="B839" s="62"/>
      <c r="C839" s="15"/>
      <c r="D839" s="159"/>
      <c r="F839" s="32"/>
      <c r="G839" s="14"/>
      <c r="H839" s="14"/>
      <c r="I839" s="13"/>
      <c r="K839" s="13"/>
      <c r="L839" s="13"/>
      <c r="O839" s="152"/>
    </row>
    <row r="840" spans="2:15" ht="13.5" customHeight="1">
      <c r="B840" s="62"/>
      <c r="C840" s="15"/>
      <c r="D840" s="159"/>
      <c r="F840" s="32"/>
      <c r="G840" s="14"/>
      <c r="H840" s="14"/>
      <c r="I840" s="13"/>
      <c r="K840" s="13"/>
      <c r="L840" s="13"/>
      <c r="O840" s="152"/>
    </row>
    <row r="841" spans="2:15" ht="13.5" customHeight="1">
      <c r="B841" s="62"/>
      <c r="C841" s="15"/>
      <c r="D841" s="159"/>
      <c r="F841" s="32"/>
      <c r="G841" s="14"/>
      <c r="H841" s="14"/>
      <c r="I841" s="13"/>
      <c r="K841" s="13"/>
      <c r="L841" s="13"/>
      <c r="O841" s="152"/>
    </row>
    <row r="842" spans="2:15" ht="13.5" customHeight="1">
      <c r="B842" s="62"/>
      <c r="C842" s="15"/>
      <c r="D842" s="159"/>
      <c r="F842" s="32"/>
      <c r="G842" s="14"/>
      <c r="H842" s="14"/>
      <c r="I842" s="13"/>
      <c r="K842" s="13"/>
      <c r="L842" s="13"/>
      <c r="O842" s="152"/>
    </row>
    <row r="843" spans="2:15" ht="13.5" customHeight="1">
      <c r="B843" s="62"/>
      <c r="C843" s="15"/>
      <c r="D843" s="159"/>
      <c r="F843" s="32"/>
      <c r="G843" s="14"/>
      <c r="H843" s="14"/>
      <c r="I843" s="13"/>
      <c r="K843" s="13"/>
      <c r="L843" s="13"/>
      <c r="O843" s="152"/>
    </row>
    <row r="844" spans="2:15" ht="13.5" customHeight="1">
      <c r="B844" s="62"/>
      <c r="C844" s="15"/>
      <c r="D844" s="159"/>
      <c r="F844" s="32"/>
      <c r="G844" s="14"/>
      <c r="H844" s="14"/>
      <c r="I844" s="13"/>
      <c r="K844" s="13"/>
      <c r="L844" s="13"/>
      <c r="O844" s="152"/>
    </row>
    <row r="845" spans="2:15" ht="13.5" customHeight="1">
      <c r="B845" s="62"/>
      <c r="C845" s="15"/>
      <c r="D845" s="159"/>
      <c r="F845" s="32"/>
      <c r="G845" s="14"/>
      <c r="H845" s="14"/>
      <c r="I845" s="13"/>
      <c r="K845" s="13"/>
      <c r="L845" s="13"/>
      <c r="O845" s="152"/>
    </row>
    <row r="846" spans="2:15" ht="13.5" customHeight="1">
      <c r="B846" s="62"/>
      <c r="C846" s="15"/>
      <c r="D846" s="159"/>
      <c r="F846" s="32"/>
      <c r="G846" s="14"/>
      <c r="H846" s="14"/>
      <c r="I846" s="13"/>
      <c r="K846" s="13"/>
      <c r="L846" s="13"/>
      <c r="O846" s="152"/>
    </row>
    <row r="847" spans="2:15" ht="13.5" customHeight="1">
      <c r="B847" s="62"/>
      <c r="C847" s="15"/>
      <c r="D847" s="159"/>
      <c r="F847" s="32"/>
      <c r="G847" s="14"/>
      <c r="H847" s="14"/>
      <c r="I847" s="13"/>
      <c r="K847" s="13"/>
      <c r="L847" s="13"/>
      <c r="O847" s="152"/>
    </row>
    <row r="848" spans="2:15" ht="13.5" customHeight="1">
      <c r="B848" s="62"/>
      <c r="C848" s="15"/>
      <c r="D848" s="159"/>
      <c r="F848" s="32"/>
      <c r="G848" s="14"/>
      <c r="H848" s="14"/>
      <c r="I848" s="13"/>
      <c r="K848" s="13"/>
      <c r="L848" s="13"/>
      <c r="O848" s="152"/>
    </row>
    <row r="849" spans="2:15" ht="13.5" customHeight="1">
      <c r="B849" s="62"/>
      <c r="C849" s="15"/>
      <c r="D849" s="159"/>
      <c r="F849" s="32"/>
      <c r="G849" s="14"/>
      <c r="H849" s="14"/>
      <c r="I849" s="13"/>
      <c r="K849" s="13"/>
      <c r="L849" s="13"/>
      <c r="O849" s="152"/>
    </row>
    <row r="850" spans="2:15" ht="13.5" customHeight="1">
      <c r="B850" s="62"/>
      <c r="C850" s="15"/>
      <c r="D850" s="159"/>
      <c r="F850" s="32"/>
      <c r="G850" s="14"/>
      <c r="H850" s="14"/>
      <c r="I850" s="13"/>
      <c r="K850" s="13"/>
      <c r="L850" s="13"/>
      <c r="O850" s="152"/>
    </row>
    <row r="851" spans="2:15" ht="13.5" customHeight="1">
      <c r="B851" s="62"/>
      <c r="C851" s="15"/>
      <c r="D851" s="159"/>
      <c r="F851" s="32"/>
      <c r="G851" s="14"/>
      <c r="H851" s="14"/>
      <c r="I851" s="13"/>
      <c r="K851" s="13"/>
      <c r="L851" s="13"/>
      <c r="O851" s="152"/>
    </row>
    <row r="852" spans="2:15" ht="13.5" customHeight="1">
      <c r="B852" s="62"/>
      <c r="C852" s="15"/>
      <c r="D852" s="159"/>
      <c r="F852" s="32"/>
      <c r="G852" s="14"/>
      <c r="H852" s="14"/>
      <c r="I852" s="13"/>
      <c r="K852" s="13"/>
      <c r="L852" s="13"/>
      <c r="O852" s="152"/>
    </row>
    <row r="853" spans="2:15" ht="13.5" customHeight="1">
      <c r="B853" s="62"/>
      <c r="C853" s="15"/>
      <c r="D853" s="159"/>
      <c r="F853" s="32"/>
      <c r="G853" s="14"/>
      <c r="H853" s="14"/>
      <c r="I853" s="13"/>
      <c r="K853" s="13"/>
      <c r="L853" s="13"/>
      <c r="O853" s="152"/>
    </row>
    <row r="854" spans="2:15" ht="13.5" customHeight="1">
      <c r="B854" s="62"/>
      <c r="C854" s="15"/>
      <c r="D854" s="159"/>
      <c r="F854" s="32"/>
      <c r="G854" s="14"/>
      <c r="H854" s="14"/>
      <c r="I854" s="13"/>
      <c r="K854" s="13"/>
      <c r="L854" s="13"/>
      <c r="O854" s="152"/>
    </row>
    <row r="855" spans="2:15" ht="13.5" customHeight="1">
      <c r="B855" s="62"/>
      <c r="C855" s="15"/>
      <c r="D855" s="159"/>
      <c r="F855" s="32"/>
      <c r="G855" s="14"/>
      <c r="H855" s="14"/>
      <c r="I855" s="13"/>
      <c r="K855" s="13"/>
      <c r="L855" s="13"/>
      <c r="O855" s="152"/>
    </row>
    <row r="856" spans="2:15" ht="13.5" customHeight="1">
      <c r="B856" s="62"/>
      <c r="C856" s="15"/>
      <c r="D856" s="159"/>
      <c r="F856" s="32"/>
      <c r="G856" s="14"/>
      <c r="H856" s="14"/>
      <c r="I856" s="13"/>
      <c r="K856" s="13"/>
      <c r="L856" s="13"/>
      <c r="O856" s="152"/>
    </row>
    <row r="857" spans="2:15" ht="13.5" customHeight="1">
      <c r="B857" s="62"/>
      <c r="C857" s="15"/>
      <c r="D857" s="159"/>
      <c r="F857" s="32"/>
      <c r="G857" s="14"/>
      <c r="H857" s="14"/>
      <c r="I857" s="13"/>
      <c r="K857" s="13"/>
      <c r="L857" s="13"/>
      <c r="O857" s="152"/>
    </row>
    <row r="858" spans="2:15" ht="13.5" customHeight="1">
      <c r="B858" s="62"/>
      <c r="C858" s="15"/>
      <c r="D858" s="159"/>
      <c r="F858" s="32"/>
      <c r="G858" s="14"/>
      <c r="H858" s="14"/>
      <c r="I858" s="13"/>
      <c r="K858" s="13"/>
      <c r="L858" s="13"/>
      <c r="O858" s="152"/>
    </row>
    <row r="859" spans="2:15" ht="13.5" customHeight="1">
      <c r="B859" s="62"/>
      <c r="C859" s="15"/>
      <c r="D859" s="159"/>
      <c r="F859" s="32"/>
      <c r="G859" s="14"/>
      <c r="H859" s="14"/>
      <c r="I859" s="13"/>
      <c r="K859" s="13"/>
      <c r="L859" s="13"/>
      <c r="O859" s="152"/>
    </row>
    <row r="860" spans="2:15" ht="13.5" customHeight="1">
      <c r="B860" s="62"/>
      <c r="C860" s="15"/>
      <c r="D860" s="159"/>
      <c r="F860" s="32"/>
      <c r="G860" s="14"/>
      <c r="H860" s="14"/>
      <c r="I860" s="13"/>
      <c r="K860" s="13"/>
      <c r="L860" s="13"/>
      <c r="O860" s="152"/>
    </row>
    <row r="861" spans="2:15" ht="13.5" customHeight="1">
      <c r="B861" s="62"/>
      <c r="C861" s="15"/>
      <c r="D861" s="159"/>
      <c r="F861" s="32"/>
      <c r="G861" s="14"/>
      <c r="H861" s="14"/>
      <c r="I861" s="13"/>
      <c r="K861" s="13"/>
      <c r="L861" s="13"/>
      <c r="O861" s="152"/>
    </row>
    <row r="862" spans="2:15" ht="13.5" customHeight="1">
      <c r="B862" s="62"/>
      <c r="C862" s="15"/>
      <c r="D862" s="159"/>
      <c r="F862" s="32"/>
      <c r="G862" s="14"/>
      <c r="H862" s="14"/>
      <c r="I862" s="13"/>
      <c r="K862" s="13"/>
      <c r="L862" s="13"/>
      <c r="O862" s="152"/>
    </row>
    <row r="863" spans="2:15" ht="13.5" customHeight="1">
      <c r="B863" s="62"/>
      <c r="C863" s="15"/>
      <c r="D863" s="159"/>
      <c r="F863" s="32"/>
      <c r="G863" s="14"/>
      <c r="H863" s="14"/>
      <c r="I863" s="13"/>
      <c r="K863" s="13"/>
      <c r="L863" s="13"/>
      <c r="O863" s="152"/>
    </row>
    <row r="864" spans="2:15" ht="13.5" customHeight="1">
      <c r="B864" s="62"/>
      <c r="C864" s="15"/>
      <c r="D864" s="159"/>
      <c r="F864" s="32"/>
      <c r="G864" s="14"/>
      <c r="H864" s="14"/>
      <c r="I864" s="13"/>
      <c r="K864" s="13"/>
      <c r="L864" s="13"/>
      <c r="O864" s="152"/>
    </row>
    <row r="865" spans="2:15" ht="13.5" customHeight="1">
      <c r="B865" s="62"/>
      <c r="C865" s="15"/>
      <c r="D865" s="159"/>
      <c r="F865" s="32"/>
      <c r="G865" s="14"/>
      <c r="H865" s="14"/>
      <c r="I865" s="13"/>
      <c r="K865" s="13"/>
      <c r="L865" s="13"/>
      <c r="O865" s="152"/>
    </row>
    <row r="866" spans="2:15" ht="13.5" customHeight="1">
      <c r="B866" s="62"/>
      <c r="C866" s="15"/>
      <c r="D866" s="159"/>
      <c r="F866" s="32"/>
      <c r="G866" s="14"/>
      <c r="H866" s="14"/>
      <c r="I866" s="13"/>
      <c r="K866" s="13"/>
      <c r="L866" s="13"/>
      <c r="O866" s="152"/>
    </row>
    <row r="867" spans="2:15" ht="13.5" customHeight="1">
      <c r="B867" s="62"/>
      <c r="C867" s="15"/>
      <c r="D867" s="159"/>
      <c r="F867" s="32"/>
      <c r="G867" s="14"/>
      <c r="H867" s="14"/>
      <c r="I867" s="13"/>
      <c r="K867" s="13"/>
      <c r="L867" s="13"/>
      <c r="O867" s="152"/>
    </row>
    <row r="868" spans="2:15" ht="13.5" customHeight="1">
      <c r="B868" s="62"/>
      <c r="C868" s="15"/>
      <c r="D868" s="159"/>
      <c r="F868" s="32"/>
      <c r="G868" s="14"/>
      <c r="H868" s="14"/>
      <c r="I868" s="13"/>
      <c r="K868" s="13"/>
      <c r="L868" s="13"/>
      <c r="O868" s="152"/>
    </row>
    <row r="869" spans="2:15" ht="13.5" customHeight="1">
      <c r="B869" s="62"/>
      <c r="C869" s="15"/>
      <c r="D869" s="159"/>
      <c r="F869" s="32"/>
      <c r="G869" s="14"/>
      <c r="H869" s="14"/>
      <c r="I869" s="13"/>
      <c r="K869" s="13"/>
      <c r="L869" s="13"/>
      <c r="O869" s="152"/>
    </row>
    <row r="870" spans="2:15" ht="13.5" customHeight="1">
      <c r="B870" s="62"/>
      <c r="C870" s="15"/>
      <c r="D870" s="159"/>
      <c r="F870" s="32"/>
      <c r="G870" s="14"/>
      <c r="H870" s="14"/>
      <c r="I870" s="13"/>
      <c r="K870" s="13"/>
      <c r="L870" s="13"/>
      <c r="O870" s="152"/>
    </row>
    <row r="871" spans="2:15" ht="13.5" customHeight="1">
      <c r="B871" s="62"/>
      <c r="C871" s="15"/>
      <c r="D871" s="159"/>
      <c r="F871" s="32"/>
      <c r="G871" s="14"/>
      <c r="H871" s="14"/>
      <c r="I871" s="13"/>
      <c r="K871" s="13"/>
      <c r="L871" s="13"/>
      <c r="O871" s="152"/>
    </row>
    <row r="872" spans="2:15" ht="13.5" customHeight="1">
      <c r="B872" s="62"/>
      <c r="C872" s="15"/>
      <c r="D872" s="159"/>
      <c r="F872" s="32"/>
      <c r="G872" s="14"/>
      <c r="H872" s="14"/>
      <c r="I872" s="13"/>
      <c r="K872" s="13"/>
      <c r="L872" s="13"/>
      <c r="O872" s="152"/>
    </row>
    <row r="873" spans="2:15" ht="13.5" customHeight="1">
      <c r="B873" s="62"/>
      <c r="C873" s="15"/>
      <c r="D873" s="159"/>
      <c r="F873" s="32"/>
      <c r="G873" s="14"/>
      <c r="H873" s="14"/>
      <c r="I873" s="13"/>
      <c r="K873" s="13"/>
      <c r="L873" s="13"/>
      <c r="O873" s="152"/>
    </row>
    <row r="874" spans="2:15" ht="13.5" customHeight="1">
      <c r="B874" s="62"/>
      <c r="C874" s="15"/>
      <c r="D874" s="159"/>
      <c r="F874" s="32"/>
      <c r="G874" s="14"/>
      <c r="H874" s="14"/>
      <c r="I874" s="13"/>
      <c r="K874" s="13"/>
      <c r="L874" s="13"/>
      <c r="O874" s="152"/>
    </row>
    <row r="875" spans="2:15" ht="13.5" customHeight="1">
      <c r="B875" s="62"/>
      <c r="C875" s="15"/>
      <c r="D875" s="159"/>
      <c r="F875" s="32"/>
      <c r="G875" s="14"/>
      <c r="H875" s="14"/>
      <c r="I875" s="13"/>
      <c r="K875" s="13"/>
      <c r="L875" s="13"/>
      <c r="O875" s="152"/>
    </row>
    <row r="876" spans="2:15" ht="13.5" customHeight="1">
      <c r="B876" s="62"/>
      <c r="C876" s="15"/>
      <c r="D876" s="159"/>
      <c r="F876" s="32"/>
      <c r="G876" s="14"/>
      <c r="H876" s="14"/>
      <c r="I876" s="13"/>
      <c r="K876" s="13"/>
      <c r="L876" s="13"/>
      <c r="O876" s="152"/>
    </row>
    <row r="877" spans="2:15" ht="13.5" customHeight="1">
      <c r="B877" s="62"/>
      <c r="C877" s="15"/>
      <c r="D877" s="159"/>
      <c r="F877" s="32"/>
      <c r="G877" s="14"/>
      <c r="H877" s="14"/>
      <c r="I877" s="13"/>
      <c r="K877" s="13"/>
      <c r="L877" s="13"/>
      <c r="O877" s="152"/>
    </row>
    <row r="878" spans="2:15" ht="13.5" customHeight="1">
      <c r="B878" s="62"/>
      <c r="C878" s="15"/>
      <c r="D878" s="159"/>
      <c r="F878" s="32"/>
      <c r="G878" s="14"/>
      <c r="H878" s="14"/>
      <c r="I878" s="13"/>
      <c r="K878" s="13"/>
      <c r="L878" s="13"/>
      <c r="O878" s="152"/>
    </row>
    <row r="879" spans="2:15" ht="13.5" customHeight="1">
      <c r="B879" s="62"/>
      <c r="C879" s="15"/>
      <c r="D879" s="159"/>
      <c r="F879" s="32"/>
      <c r="G879" s="14"/>
      <c r="H879" s="14"/>
      <c r="I879" s="13"/>
      <c r="K879" s="13"/>
      <c r="L879" s="13"/>
      <c r="O879" s="152"/>
    </row>
    <row r="880" spans="2:15" ht="13.5" customHeight="1">
      <c r="B880" s="62"/>
      <c r="C880" s="15"/>
      <c r="D880" s="159"/>
      <c r="F880" s="32"/>
      <c r="G880" s="14"/>
      <c r="H880" s="14"/>
      <c r="I880" s="13"/>
      <c r="K880" s="13"/>
      <c r="L880" s="13"/>
      <c r="O880" s="152"/>
    </row>
    <row r="881" spans="2:15" ht="13.5" customHeight="1">
      <c r="B881" s="62"/>
      <c r="C881" s="15"/>
      <c r="D881" s="159"/>
      <c r="F881" s="32"/>
      <c r="G881" s="14"/>
      <c r="H881" s="14"/>
      <c r="I881" s="13"/>
      <c r="K881" s="13"/>
      <c r="L881" s="13"/>
      <c r="O881" s="152"/>
    </row>
    <row r="882" spans="2:15" ht="13.5" customHeight="1">
      <c r="B882" s="62"/>
      <c r="C882" s="15"/>
      <c r="D882" s="159"/>
      <c r="F882" s="32"/>
      <c r="G882" s="14"/>
      <c r="H882" s="14"/>
      <c r="I882" s="13"/>
      <c r="K882" s="13"/>
      <c r="L882" s="13"/>
      <c r="O882" s="152"/>
    </row>
    <row r="883" spans="2:15" ht="13.5" customHeight="1">
      <c r="B883" s="62"/>
      <c r="C883" s="15"/>
      <c r="D883" s="159"/>
      <c r="F883" s="32"/>
      <c r="G883" s="14"/>
      <c r="H883" s="14"/>
      <c r="I883" s="13"/>
      <c r="K883" s="13"/>
      <c r="L883" s="13"/>
      <c r="O883" s="152"/>
    </row>
    <row r="884" spans="2:15" ht="13.5" customHeight="1">
      <c r="B884" s="62"/>
      <c r="C884" s="15"/>
      <c r="D884" s="159"/>
      <c r="F884" s="32"/>
      <c r="G884" s="14"/>
      <c r="H884" s="14"/>
      <c r="I884" s="13"/>
      <c r="K884" s="13"/>
      <c r="L884" s="13"/>
      <c r="O884" s="152"/>
    </row>
    <row r="885" spans="2:15" ht="13.5" customHeight="1">
      <c r="B885" s="62"/>
      <c r="C885" s="15"/>
      <c r="D885" s="159"/>
      <c r="F885" s="32"/>
      <c r="G885" s="14"/>
      <c r="H885" s="14"/>
      <c r="I885" s="13"/>
      <c r="K885" s="13"/>
      <c r="L885" s="13"/>
      <c r="O885" s="152"/>
    </row>
    <row r="886" spans="2:15" ht="13.5" customHeight="1">
      <c r="B886" s="62"/>
      <c r="C886" s="15"/>
      <c r="D886" s="159"/>
      <c r="F886" s="32"/>
      <c r="G886" s="14"/>
      <c r="H886" s="14"/>
      <c r="I886" s="13"/>
      <c r="K886" s="13"/>
      <c r="L886" s="13"/>
      <c r="O886" s="152"/>
    </row>
    <row r="887" spans="2:15" ht="13.5" customHeight="1">
      <c r="B887" s="62"/>
      <c r="C887" s="15"/>
      <c r="D887" s="159"/>
      <c r="F887" s="32"/>
      <c r="G887" s="14"/>
      <c r="H887" s="14"/>
      <c r="I887" s="13"/>
      <c r="K887" s="13"/>
      <c r="L887" s="13"/>
      <c r="O887" s="152"/>
    </row>
    <row r="888" spans="2:15" ht="13.5" customHeight="1">
      <c r="B888" s="62"/>
      <c r="C888" s="15"/>
      <c r="D888" s="159"/>
      <c r="F888" s="32"/>
      <c r="G888" s="14"/>
      <c r="H888" s="14"/>
      <c r="I888" s="13"/>
      <c r="K888" s="13"/>
      <c r="L888" s="13"/>
      <c r="O888" s="152"/>
    </row>
    <row r="889" spans="2:15" ht="13.5" customHeight="1">
      <c r="B889" s="62"/>
      <c r="C889" s="15"/>
      <c r="D889" s="159"/>
      <c r="F889" s="32"/>
      <c r="G889" s="14"/>
      <c r="H889" s="14"/>
      <c r="I889" s="13"/>
      <c r="K889" s="13"/>
      <c r="L889" s="13"/>
      <c r="O889" s="152"/>
    </row>
    <row r="890" spans="2:15" ht="13.5" customHeight="1">
      <c r="B890" s="62"/>
      <c r="C890" s="15"/>
      <c r="D890" s="159"/>
      <c r="F890" s="32"/>
      <c r="G890" s="14"/>
      <c r="H890" s="14"/>
      <c r="I890" s="13"/>
      <c r="K890" s="13"/>
      <c r="L890" s="13"/>
      <c r="O890" s="152"/>
    </row>
    <row r="891" spans="2:15" ht="13.5" customHeight="1">
      <c r="B891" s="62"/>
      <c r="C891" s="15"/>
      <c r="D891" s="159"/>
      <c r="F891" s="32"/>
      <c r="G891" s="14"/>
      <c r="H891" s="14"/>
      <c r="I891" s="13"/>
      <c r="K891" s="13"/>
      <c r="L891" s="13"/>
      <c r="O891" s="152"/>
    </row>
    <row r="892" spans="2:15" ht="13.5" customHeight="1">
      <c r="B892" s="62"/>
      <c r="C892" s="15"/>
      <c r="D892" s="159"/>
      <c r="F892" s="32"/>
      <c r="G892" s="14"/>
      <c r="H892" s="14"/>
      <c r="I892" s="13"/>
      <c r="K892" s="13"/>
      <c r="L892" s="13"/>
      <c r="O892" s="152"/>
    </row>
    <row r="893" spans="2:15" ht="13.5" customHeight="1">
      <c r="B893" s="62"/>
      <c r="C893" s="15"/>
      <c r="D893" s="159"/>
      <c r="F893" s="32"/>
      <c r="G893" s="14"/>
      <c r="H893" s="14"/>
      <c r="I893" s="13"/>
      <c r="K893" s="13"/>
      <c r="L893" s="13"/>
      <c r="O893" s="152"/>
    </row>
    <row r="894" spans="2:15" ht="13.5" customHeight="1">
      <c r="B894" s="62"/>
      <c r="C894" s="15"/>
      <c r="D894" s="159"/>
      <c r="F894" s="32"/>
      <c r="G894" s="14"/>
      <c r="H894" s="14"/>
      <c r="I894" s="13"/>
      <c r="K894" s="13"/>
      <c r="L894" s="13"/>
      <c r="O894" s="152"/>
    </row>
    <row r="895" spans="2:15" ht="13.5" customHeight="1">
      <c r="B895" s="62"/>
      <c r="C895" s="15"/>
      <c r="D895" s="159"/>
      <c r="F895" s="32"/>
      <c r="G895" s="14"/>
      <c r="H895" s="14"/>
      <c r="I895" s="13"/>
      <c r="K895" s="13"/>
      <c r="L895" s="13"/>
      <c r="O895" s="152"/>
    </row>
    <row r="896" spans="2:15" ht="13.5" customHeight="1">
      <c r="B896" s="62"/>
      <c r="C896" s="15"/>
      <c r="D896" s="159"/>
      <c r="F896" s="32"/>
      <c r="G896" s="14"/>
      <c r="H896" s="14"/>
      <c r="I896" s="13"/>
      <c r="K896" s="13"/>
      <c r="L896" s="13"/>
      <c r="O896" s="152"/>
    </row>
    <row r="897" spans="2:15" ht="13.5" customHeight="1">
      <c r="B897" s="62"/>
      <c r="C897" s="15"/>
      <c r="D897" s="159"/>
      <c r="F897" s="32"/>
      <c r="G897" s="14"/>
      <c r="H897" s="14"/>
      <c r="I897" s="13"/>
      <c r="K897" s="13"/>
      <c r="L897" s="13"/>
      <c r="O897" s="152"/>
    </row>
    <row r="898" spans="2:15" ht="13.5" customHeight="1">
      <c r="B898" s="62"/>
      <c r="C898" s="15"/>
      <c r="D898" s="159"/>
      <c r="F898" s="32"/>
      <c r="G898" s="14"/>
      <c r="H898" s="14"/>
      <c r="I898" s="13"/>
      <c r="K898" s="13"/>
      <c r="L898" s="13"/>
      <c r="O898" s="152"/>
    </row>
    <row r="899" spans="2:15" ht="13.5" customHeight="1">
      <c r="B899" s="62"/>
      <c r="C899" s="15"/>
      <c r="D899" s="159"/>
      <c r="F899" s="32"/>
      <c r="G899" s="14"/>
      <c r="H899" s="14"/>
      <c r="I899" s="13"/>
      <c r="K899" s="13"/>
      <c r="L899" s="13"/>
      <c r="O899" s="152"/>
    </row>
    <row r="900" spans="2:15" ht="13.5" customHeight="1">
      <c r="B900" s="62"/>
      <c r="C900" s="15"/>
      <c r="D900" s="159"/>
      <c r="F900" s="32"/>
      <c r="G900" s="14"/>
      <c r="H900" s="14"/>
      <c r="I900" s="13"/>
      <c r="K900" s="13"/>
      <c r="L900" s="13"/>
      <c r="O900" s="152"/>
    </row>
    <row r="901" spans="2:15" ht="13.5" customHeight="1">
      <c r="B901" s="62"/>
      <c r="C901" s="15"/>
      <c r="D901" s="159"/>
      <c r="F901" s="32"/>
      <c r="G901" s="14"/>
      <c r="H901" s="14"/>
      <c r="I901" s="13"/>
      <c r="K901" s="13"/>
      <c r="L901" s="13"/>
      <c r="O901" s="152"/>
    </row>
    <row r="902" spans="2:15" ht="13.5" customHeight="1">
      <c r="B902" s="62"/>
      <c r="C902" s="15"/>
      <c r="D902" s="159"/>
      <c r="F902" s="32"/>
      <c r="G902" s="14"/>
      <c r="H902" s="14"/>
      <c r="I902" s="13"/>
      <c r="K902" s="13"/>
      <c r="L902" s="13"/>
      <c r="O902" s="152"/>
    </row>
    <row r="903" spans="2:15" ht="13.5" customHeight="1">
      <c r="B903" s="62"/>
      <c r="C903" s="15"/>
      <c r="D903" s="159"/>
      <c r="F903" s="32"/>
      <c r="G903" s="14"/>
      <c r="H903" s="14"/>
      <c r="I903" s="13"/>
      <c r="K903" s="13"/>
      <c r="L903" s="13"/>
      <c r="O903" s="152"/>
    </row>
    <row r="904" spans="2:15" ht="13.5" customHeight="1">
      <c r="B904" s="62"/>
      <c r="C904" s="15"/>
      <c r="D904" s="159"/>
      <c r="F904" s="32"/>
      <c r="G904" s="14"/>
      <c r="H904" s="14"/>
      <c r="I904" s="13"/>
      <c r="K904" s="13"/>
      <c r="L904" s="13"/>
      <c r="O904" s="152"/>
    </row>
    <row r="905" spans="2:15" ht="13.5" customHeight="1">
      <c r="B905" s="62"/>
      <c r="C905" s="15"/>
      <c r="D905" s="159"/>
      <c r="F905" s="32"/>
      <c r="G905" s="14"/>
      <c r="H905" s="14"/>
      <c r="I905" s="13"/>
      <c r="K905" s="13"/>
      <c r="L905" s="13"/>
      <c r="O905" s="152"/>
    </row>
    <row r="906" spans="2:15" ht="13.5" customHeight="1">
      <c r="B906" s="62"/>
      <c r="C906" s="15"/>
      <c r="D906" s="159"/>
      <c r="F906" s="32"/>
      <c r="G906" s="14"/>
      <c r="H906" s="14"/>
      <c r="I906" s="13"/>
      <c r="K906" s="13"/>
      <c r="L906" s="13"/>
      <c r="O906" s="152"/>
    </row>
    <row r="907" spans="2:15" ht="13.5" customHeight="1">
      <c r="B907" s="62"/>
      <c r="C907" s="15"/>
      <c r="D907" s="159"/>
      <c r="F907" s="32"/>
      <c r="G907" s="14"/>
      <c r="H907" s="14"/>
      <c r="I907" s="13"/>
      <c r="K907" s="13"/>
      <c r="L907" s="13"/>
      <c r="O907" s="152"/>
    </row>
    <row r="908" spans="2:15" ht="13.5" customHeight="1">
      <c r="B908" s="62"/>
      <c r="C908" s="15"/>
      <c r="D908" s="159"/>
      <c r="F908" s="32"/>
      <c r="G908" s="14"/>
      <c r="H908" s="14"/>
      <c r="I908" s="13"/>
      <c r="K908" s="13"/>
      <c r="L908" s="13"/>
      <c r="O908" s="152"/>
    </row>
    <row r="909" spans="2:15" ht="13.5" customHeight="1">
      <c r="B909" s="62"/>
      <c r="C909" s="15"/>
      <c r="D909" s="159"/>
      <c r="F909" s="32"/>
      <c r="G909" s="14"/>
      <c r="H909" s="14"/>
      <c r="I909" s="13"/>
      <c r="K909" s="13"/>
      <c r="L909" s="13"/>
      <c r="O909" s="152"/>
    </row>
    <row r="910" spans="2:15" ht="13.5" customHeight="1">
      <c r="B910" s="62"/>
      <c r="C910" s="15"/>
      <c r="D910" s="159"/>
      <c r="F910" s="32"/>
      <c r="G910" s="14"/>
      <c r="H910" s="14"/>
      <c r="I910" s="13"/>
      <c r="K910" s="13"/>
      <c r="L910" s="13"/>
      <c r="O910" s="152"/>
    </row>
    <row r="911" spans="2:15" ht="13.5" customHeight="1">
      <c r="B911" s="62"/>
      <c r="C911" s="15"/>
      <c r="D911" s="159"/>
      <c r="F911" s="32"/>
      <c r="G911" s="14"/>
      <c r="H911" s="14"/>
      <c r="I911" s="13"/>
      <c r="K911" s="13"/>
      <c r="L911" s="13"/>
      <c r="O911" s="152"/>
    </row>
    <row r="912" spans="2:15" ht="13.5" customHeight="1">
      <c r="B912" s="62"/>
      <c r="C912" s="15"/>
      <c r="D912" s="159"/>
      <c r="F912" s="32"/>
      <c r="G912" s="14"/>
      <c r="H912" s="14"/>
      <c r="I912" s="13"/>
      <c r="K912" s="13"/>
      <c r="L912" s="13"/>
      <c r="O912" s="152"/>
    </row>
    <row r="913" spans="2:15" ht="13.5" customHeight="1">
      <c r="B913" s="62"/>
      <c r="C913" s="15"/>
      <c r="D913" s="159"/>
      <c r="F913" s="32"/>
      <c r="G913" s="14"/>
      <c r="H913" s="14"/>
      <c r="I913" s="13"/>
      <c r="K913" s="13"/>
      <c r="L913" s="13"/>
      <c r="O913" s="152"/>
    </row>
    <row r="914" spans="2:15" ht="13.5" customHeight="1">
      <c r="B914" s="62"/>
      <c r="C914" s="15"/>
      <c r="D914" s="159"/>
      <c r="F914" s="32"/>
      <c r="G914" s="14"/>
      <c r="H914" s="14"/>
      <c r="I914" s="13"/>
      <c r="K914" s="13"/>
      <c r="L914" s="13"/>
      <c r="O914" s="152"/>
    </row>
    <row r="915" spans="2:15" ht="13.5" customHeight="1">
      <c r="B915" s="62"/>
      <c r="C915" s="15"/>
      <c r="D915" s="159"/>
      <c r="F915" s="32"/>
      <c r="G915" s="14"/>
      <c r="H915" s="14"/>
      <c r="I915" s="13"/>
      <c r="K915" s="13"/>
      <c r="L915" s="13"/>
      <c r="O915" s="152"/>
    </row>
    <row r="916" spans="2:15" ht="13.5" customHeight="1">
      <c r="B916" s="62"/>
      <c r="C916" s="15"/>
      <c r="D916" s="159"/>
      <c r="F916" s="32"/>
      <c r="G916" s="14"/>
      <c r="H916" s="14"/>
      <c r="I916" s="13"/>
      <c r="K916" s="13"/>
      <c r="L916" s="13"/>
      <c r="O916" s="152"/>
    </row>
    <row r="917" spans="2:15" ht="13.5" customHeight="1">
      <c r="B917" s="62"/>
      <c r="C917" s="15"/>
      <c r="D917" s="159"/>
      <c r="F917" s="32"/>
      <c r="G917" s="14"/>
      <c r="H917" s="14"/>
      <c r="I917" s="13"/>
      <c r="K917" s="13"/>
      <c r="L917" s="13"/>
      <c r="O917" s="152"/>
    </row>
    <row r="918" spans="2:15" ht="13.5" customHeight="1">
      <c r="B918" s="62"/>
      <c r="C918" s="15"/>
      <c r="D918" s="159"/>
      <c r="F918" s="32"/>
      <c r="G918" s="14"/>
      <c r="H918" s="14"/>
      <c r="I918" s="13"/>
      <c r="K918" s="13"/>
      <c r="L918" s="13"/>
      <c r="O918" s="152"/>
    </row>
    <row r="919" spans="2:15" ht="13.5" customHeight="1">
      <c r="B919" s="62"/>
      <c r="C919" s="15"/>
      <c r="D919" s="159"/>
      <c r="F919" s="32"/>
      <c r="G919" s="14"/>
      <c r="H919" s="14"/>
      <c r="I919" s="13"/>
      <c r="K919" s="13"/>
      <c r="L919" s="13"/>
      <c r="O919" s="152"/>
    </row>
    <row r="920" spans="2:15" ht="13.5" customHeight="1">
      <c r="B920" s="62"/>
      <c r="C920" s="15"/>
      <c r="D920" s="159"/>
      <c r="F920" s="32"/>
      <c r="G920" s="14"/>
      <c r="H920" s="14"/>
      <c r="I920" s="13"/>
      <c r="K920" s="13"/>
      <c r="L920" s="13"/>
      <c r="O920" s="152"/>
    </row>
    <row r="921" spans="2:15" ht="13.5" customHeight="1">
      <c r="B921" s="62"/>
      <c r="C921" s="15"/>
      <c r="D921" s="159"/>
      <c r="F921" s="32"/>
      <c r="G921" s="14"/>
      <c r="H921" s="14"/>
      <c r="I921" s="13"/>
      <c r="K921" s="13"/>
      <c r="L921" s="13"/>
      <c r="O921" s="152"/>
    </row>
    <row r="922" spans="2:15" ht="13.5" customHeight="1">
      <c r="B922" s="62"/>
      <c r="C922" s="15"/>
      <c r="D922" s="159"/>
      <c r="F922" s="32"/>
      <c r="G922" s="14"/>
      <c r="H922" s="14"/>
      <c r="I922" s="13"/>
      <c r="K922" s="13"/>
      <c r="L922" s="13"/>
      <c r="O922" s="152"/>
    </row>
    <row r="923" spans="2:15" ht="13.5" customHeight="1">
      <c r="B923" s="62"/>
      <c r="C923" s="15"/>
      <c r="D923" s="159"/>
      <c r="F923" s="32"/>
      <c r="G923" s="14"/>
      <c r="H923" s="14"/>
      <c r="I923" s="13"/>
      <c r="K923" s="13"/>
      <c r="L923" s="13"/>
      <c r="O923" s="152"/>
    </row>
    <row r="924" spans="2:15" ht="13.5" customHeight="1">
      <c r="B924" s="62"/>
      <c r="C924" s="15"/>
      <c r="D924" s="159"/>
      <c r="F924" s="32"/>
      <c r="G924" s="14"/>
      <c r="H924" s="14"/>
      <c r="I924" s="13"/>
      <c r="K924" s="13"/>
      <c r="L924" s="13"/>
      <c r="O924" s="152"/>
    </row>
    <row r="925" spans="2:15" ht="13.5" customHeight="1">
      <c r="B925" s="62"/>
      <c r="C925" s="15"/>
      <c r="D925" s="159"/>
      <c r="F925" s="32"/>
      <c r="G925" s="14"/>
      <c r="H925" s="14"/>
      <c r="I925" s="13"/>
      <c r="K925" s="13"/>
      <c r="L925" s="13"/>
      <c r="O925" s="152"/>
    </row>
    <row r="926" spans="2:15" ht="13.5" customHeight="1">
      <c r="B926" s="62"/>
      <c r="C926" s="15"/>
      <c r="D926" s="159"/>
      <c r="F926" s="32"/>
      <c r="G926" s="14"/>
      <c r="H926" s="14"/>
      <c r="I926" s="13"/>
      <c r="K926" s="13"/>
      <c r="L926" s="13"/>
      <c r="O926" s="152"/>
    </row>
    <row r="927" spans="2:15" ht="13.5" customHeight="1">
      <c r="B927" s="62"/>
      <c r="C927" s="15"/>
      <c r="D927" s="159"/>
      <c r="F927" s="32"/>
      <c r="G927" s="14"/>
      <c r="H927" s="14"/>
      <c r="I927" s="13"/>
      <c r="K927" s="13"/>
      <c r="L927" s="13"/>
      <c r="O927" s="152"/>
    </row>
    <row r="928" spans="2:15" ht="13.5" customHeight="1">
      <c r="B928" s="62"/>
      <c r="C928" s="15"/>
      <c r="D928" s="159"/>
      <c r="F928" s="32"/>
      <c r="G928" s="14"/>
      <c r="H928" s="14"/>
      <c r="I928" s="13"/>
      <c r="K928" s="13"/>
      <c r="L928" s="13"/>
      <c r="O928" s="152"/>
    </row>
    <row r="929" spans="2:15" ht="13.5" customHeight="1">
      <c r="B929" s="62"/>
      <c r="C929" s="15"/>
      <c r="D929" s="159"/>
      <c r="F929" s="32"/>
      <c r="G929" s="14"/>
      <c r="H929" s="14"/>
      <c r="I929" s="13"/>
      <c r="K929" s="13"/>
      <c r="L929" s="13"/>
      <c r="O929" s="152"/>
    </row>
    <row r="930" spans="2:15" ht="13.5" customHeight="1">
      <c r="B930" s="62"/>
      <c r="C930" s="15"/>
      <c r="D930" s="159"/>
      <c r="F930" s="32"/>
      <c r="G930" s="14"/>
      <c r="H930" s="14"/>
      <c r="I930" s="13"/>
      <c r="K930" s="13"/>
      <c r="L930" s="13"/>
      <c r="O930" s="152"/>
    </row>
    <row r="931" spans="2:15" ht="13.5" customHeight="1">
      <c r="B931" s="62"/>
      <c r="C931" s="15"/>
      <c r="D931" s="159"/>
      <c r="F931" s="32"/>
      <c r="G931" s="14"/>
      <c r="H931" s="14"/>
      <c r="I931" s="13"/>
      <c r="K931" s="13"/>
      <c r="L931" s="13"/>
      <c r="O931" s="152"/>
    </row>
    <row r="932" spans="2:15" ht="13.5" customHeight="1">
      <c r="B932" s="62"/>
      <c r="C932" s="15"/>
      <c r="D932" s="159"/>
      <c r="F932" s="32"/>
      <c r="G932" s="14"/>
      <c r="H932" s="14"/>
      <c r="I932" s="13"/>
      <c r="K932" s="13"/>
      <c r="L932" s="13"/>
      <c r="O932" s="152"/>
    </row>
    <row r="933" spans="2:15" ht="13.5" customHeight="1">
      <c r="B933" s="62"/>
      <c r="C933" s="15"/>
      <c r="D933" s="159"/>
      <c r="F933" s="32"/>
      <c r="G933" s="14"/>
      <c r="H933" s="14"/>
      <c r="I933" s="13"/>
      <c r="K933" s="13"/>
      <c r="L933" s="13"/>
      <c r="O933" s="152"/>
    </row>
    <row r="934" spans="2:15" ht="13.5" customHeight="1">
      <c r="B934" s="62"/>
      <c r="C934" s="15"/>
      <c r="D934" s="159"/>
      <c r="F934" s="32"/>
      <c r="G934" s="14"/>
      <c r="H934" s="14"/>
      <c r="I934" s="13"/>
      <c r="K934" s="13"/>
      <c r="L934" s="13"/>
      <c r="O934" s="152"/>
    </row>
    <row r="935" spans="2:15" ht="13.5" customHeight="1">
      <c r="B935" s="62"/>
      <c r="C935" s="15"/>
      <c r="D935" s="159"/>
      <c r="F935" s="32"/>
      <c r="G935" s="14"/>
      <c r="H935" s="14"/>
      <c r="I935" s="13"/>
      <c r="K935" s="13"/>
      <c r="L935" s="13"/>
      <c r="O935" s="152"/>
    </row>
    <row r="936" spans="2:15" ht="13.5" customHeight="1">
      <c r="B936" s="62"/>
      <c r="C936" s="15"/>
      <c r="D936" s="159"/>
      <c r="F936" s="32"/>
      <c r="G936" s="14"/>
      <c r="H936" s="14"/>
      <c r="I936" s="13"/>
      <c r="K936" s="13"/>
      <c r="L936" s="13"/>
      <c r="O936" s="152"/>
    </row>
    <row r="937" spans="2:15" ht="13.5" customHeight="1">
      <c r="B937" s="62"/>
      <c r="C937" s="15"/>
      <c r="D937" s="159"/>
      <c r="F937" s="32"/>
      <c r="G937" s="14"/>
      <c r="H937" s="14"/>
      <c r="I937" s="13"/>
      <c r="K937" s="13"/>
      <c r="L937" s="13"/>
      <c r="O937" s="152"/>
    </row>
    <row r="938" spans="2:15" ht="13.5" customHeight="1">
      <c r="B938" s="62"/>
      <c r="C938" s="15"/>
      <c r="D938" s="159"/>
      <c r="F938" s="32"/>
      <c r="G938" s="14"/>
      <c r="H938" s="14"/>
      <c r="I938" s="13"/>
      <c r="K938" s="13"/>
      <c r="L938" s="13"/>
      <c r="O938" s="152"/>
    </row>
    <row r="939" spans="2:15" ht="13.5" customHeight="1">
      <c r="B939" s="62"/>
      <c r="C939" s="15"/>
      <c r="D939" s="159"/>
      <c r="F939" s="32"/>
      <c r="G939" s="14"/>
      <c r="H939" s="14"/>
      <c r="I939" s="13"/>
      <c r="K939" s="13"/>
      <c r="L939" s="13"/>
      <c r="O939" s="152"/>
    </row>
    <row r="940" spans="2:15" ht="13.5" customHeight="1">
      <c r="B940" s="62"/>
      <c r="C940" s="15"/>
      <c r="D940" s="159"/>
      <c r="F940" s="32"/>
      <c r="G940" s="14"/>
      <c r="H940" s="14"/>
      <c r="I940" s="13"/>
      <c r="K940" s="13"/>
      <c r="L940" s="13"/>
      <c r="O940" s="152"/>
    </row>
    <row r="941" spans="2:15" ht="13.5" customHeight="1">
      <c r="B941" s="62"/>
      <c r="C941" s="15"/>
      <c r="D941" s="159"/>
      <c r="F941" s="32"/>
      <c r="G941" s="14"/>
      <c r="H941" s="14"/>
      <c r="I941" s="13"/>
      <c r="K941" s="13"/>
      <c r="L941" s="13"/>
      <c r="O941" s="152"/>
    </row>
    <row r="942" spans="2:15" ht="13.5" customHeight="1">
      <c r="B942" s="62"/>
      <c r="C942" s="15"/>
      <c r="D942" s="159"/>
      <c r="F942" s="32"/>
      <c r="G942" s="14"/>
      <c r="H942" s="14"/>
      <c r="I942" s="13"/>
      <c r="K942" s="13"/>
      <c r="L942" s="13"/>
      <c r="O942" s="152"/>
    </row>
    <row r="943" spans="2:15" ht="13.5" customHeight="1">
      <c r="B943" s="62"/>
      <c r="C943" s="15"/>
      <c r="D943" s="159"/>
      <c r="F943" s="32"/>
      <c r="G943" s="14"/>
      <c r="H943" s="14"/>
      <c r="I943" s="13"/>
      <c r="K943" s="13"/>
      <c r="L943" s="13"/>
      <c r="O943" s="152"/>
    </row>
    <row r="944" spans="2:15" ht="13.5" customHeight="1">
      <c r="B944" s="62"/>
      <c r="C944" s="15"/>
      <c r="D944" s="159"/>
      <c r="F944" s="32"/>
      <c r="G944" s="14"/>
      <c r="H944" s="14"/>
      <c r="I944" s="13"/>
      <c r="K944" s="13"/>
      <c r="L944" s="13"/>
      <c r="O944" s="152"/>
    </row>
    <row r="945" spans="2:15" ht="13.5" customHeight="1">
      <c r="B945" s="62"/>
      <c r="C945" s="15"/>
      <c r="D945" s="159"/>
      <c r="F945" s="32"/>
      <c r="G945" s="14"/>
      <c r="H945" s="14"/>
      <c r="I945" s="13"/>
      <c r="K945" s="13"/>
      <c r="L945" s="13"/>
      <c r="O945" s="152"/>
    </row>
    <row r="946" spans="2:15" ht="13.5" customHeight="1">
      <c r="B946" s="62"/>
      <c r="C946" s="15"/>
      <c r="D946" s="159"/>
      <c r="F946" s="32"/>
      <c r="G946" s="14"/>
      <c r="H946" s="14"/>
      <c r="I946" s="13"/>
      <c r="K946" s="13"/>
      <c r="L946" s="13"/>
      <c r="O946" s="152"/>
    </row>
    <row r="947" spans="2:15" ht="13.5" customHeight="1">
      <c r="B947" s="62"/>
      <c r="C947" s="15"/>
      <c r="D947" s="159"/>
      <c r="F947" s="32"/>
      <c r="G947" s="14"/>
      <c r="H947" s="14"/>
      <c r="I947" s="13"/>
      <c r="K947" s="13"/>
      <c r="L947" s="13"/>
      <c r="O947" s="152"/>
    </row>
    <row r="948" spans="2:15" ht="13.5" customHeight="1">
      <c r="B948" s="62"/>
      <c r="C948" s="15"/>
      <c r="D948" s="159"/>
      <c r="F948" s="32"/>
      <c r="G948" s="14"/>
      <c r="H948" s="14"/>
      <c r="I948" s="13"/>
      <c r="K948" s="13"/>
      <c r="L948" s="13"/>
      <c r="O948" s="152"/>
    </row>
    <row r="949" spans="2:15" ht="13.5" customHeight="1">
      <c r="B949" s="62"/>
      <c r="C949" s="15"/>
      <c r="D949" s="159"/>
      <c r="F949" s="32"/>
      <c r="G949" s="14"/>
      <c r="H949" s="14"/>
      <c r="I949" s="13"/>
      <c r="K949" s="13"/>
      <c r="L949" s="13"/>
      <c r="O949" s="152"/>
    </row>
    <row r="950" spans="2:15" ht="13.5" customHeight="1">
      <c r="B950" s="62"/>
      <c r="C950" s="15"/>
      <c r="D950" s="159"/>
      <c r="F950" s="32"/>
      <c r="G950" s="14"/>
      <c r="H950" s="14"/>
      <c r="I950" s="13"/>
      <c r="K950" s="13"/>
      <c r="L950" s="13"/>
      <c r="O950" s="152"/>
    </row>
    <row r="951" spans="2:15" ht="13.5" customHeight="1">
      <c r="B951" s="62"/>
      <c r="C951" s="15"/>
      <c r="D951" s="159"/>
      <c r="F951" s="32"/>
      <c r="G951" s="14"/>
      <c r="H951" s="14"/>
      <c r="I951" s="13"/>
      <c r="K951" s="13"/>
      <c r="L951" s="13"/>
      <c r="O951" s="152"/>
    </row>
    <row r="952" spans="2:15" ht="13.5" customHeight="1">
      <c r="B952" s="62"/>
      <c r="C952" s="15"/>
      <c r="D952" s="159"/>
      <c r="F952" s="32"/>
      <c r="G952" s="14"/>
      <c r="H952" s="14"/>
      <c r="I952" s="13"/>
      <c r="K952" s="13"/>
      <c r="L952" s="13"/>
      <c r="O952" s="152"/>
    </row>
    <row r="953" spans="2:15" ht="13.5" customHeight="1">
      <c r="B953" s="62"/>
      <c r="C953" s="15"/>
      <c r="D953" s="159"/>
      <c r="F953" s="32"/>
      <c r="G953" s="14"/>
      <c r="H953" s="14"/>
      <c r="I953" s="13"/>
      <c r="K953" s="13"/>
      <c r="L953" s="13"/>
      <c r="O953" s="152"/>
    </row>
    <row r="954" spans="2:15" ht="13.5" customHeight="1">
      <c r="B954" s="62"/>
      <c r="C954" s="15"/>
      <c r="D954" s="159"/>
      <c r="F954" s="32"/>
      <c r="G954" s="14"/>
      <c r="H954" s="14"/>
      <c r="I954" s="13"/>
      <c r="K954" s="13"/>
      <c r="L954" s="13"/>
      <c r="O954" s="152"/>
    </row>
    <row r="955" spans="2:15" ht="13.5" customHeight="1">
      <c r="B955" s="62"/>
      <c r="C955" s="15"/>
      <c r="D955" s="159"/>
      <c r="F955" s="32"/>
      <c r="G955" s="14"/>
      <c r="H955" s="14"/>
      <c r="I955" s="13"/>
      <c r="K955" s="13"/>
      <c r="L955" s="13"/>
      <c r="O955" s="152"/>
    </row>
    <row r="956" spans="2:15" ht="13.5" customHeight="1">
      <c r="B956" s="62"/>
      <c r="C956" s="15"/>
      <c r="D956" s="159"/>
      <c r="F956" s="32"/>
      <c r="G956" s="14"/>
      <c r="H956" s="14"/>
      <c r="I956" s="13"/>
      <c r="K956" s="13"/>
      <c r="L956" s="13"/>
      <c r="O956" s="152"/>
    </row>
    <row r="957" spans="2:15" ht="13.5" customHeight="1">
      <c r="B957" s="62"/>
      <c r="C957" s="15"/>
      <c r="D957" s="159"/>
      <c r="F957" s="32"/>
      <c r="G957" s="14"/>
      <c r="H957" s="14"/>
      <c r="I957" s="13"/>
      <c r="K957" s="13"/>
      <c r="L957" s="13"/>
      <c r="O957" s="152"/>
    </row>
    <row r="958" spans="2:15" ht="13.5" customHeight="1">
      <c r="B958" s="62"/>
      <c r="C958" s="15"/>
      <c r="D958" s="159"/>
      <c r="F958" s="32"/>
      <c r="G958" s="14"/>
      <c r="H958" s="14"/>
      <c r="I958" s="13"/>
      <c r="K958" s="13"/>
      <c r="L958" s="13"/>
      <c r="O958" s="152"/>
    </row>
    <row r="959" spans="2:15" ht="13.5" customHeight="1">
      <c r="B959" s="62"/>
      <c r="C959" s="15"/>
      <c r="D959" s="159"/>
      <c r="F959" s="32"/>
      <c r="G959" s="14"/>
      <c r="H959" s="14"/>
      <c r="I959" s="13"/>
      <c r="K959" s="13"/>
      <c r="L959" s="13"/>
      <c r="O959" s="152"/>
    </row>
    <row r="960" spans="2:15" ht="13.5" customHeight="1">
      <c r="B960" s="62"/>
      <c r="C960" s="15"/>
      <c r="D960" s="159"/>
      <c r="F960" s="32"/>
      <c r="G960" s="14"/>
      <c r="H960" s="14"/>
      <c r="I960" s="13"/>
      <c r="K960" s="13"/>
      <c r="L960" s="13"/>
      <c r="O960" s="152"/>
    </row>
    <row r="961" spans="2:15" ht="13.5" customHeight="1">
      <c r="B961" s="62"/>
      <c r="C961" s="15"/>
      <c r="D961" s="159"/>
      <c r="F961" s="32"/>
      <c r="G961" s="14"/>
      <c r="H961" s="14"/>
      <c r="I961" s="13"/>
      <c r="K961" s="13"/>
      <c r="L961" s="13"/>
      <c r="O961" s="152"/>
    </row>
    <row r="962" spans="2:15" ht="13.5" customHeight="1">
      <c r="B962" s="62"/>
      <c r="C962" s="15"/>
      <c r="D962" s="159"/>
      <c r="F962" s="32"/>
      <c r="G962" s="14"/>
      <c r="H962" s="14"/>
      <c r="I962" s="13"/>
      <c r="K962" s="13"/>
      <c r="L962" s="13"/>
      <c r="O962" s="152"/>
    </row>
    <row r="963" spans="2:15" ht="13.5" customHeight="1">
      <c r="B963" s="62"/>
      <c r="C963" s="15"/>
      <c r="D963" s="159"/>
      <c r="F963" s="32"/>
      <c r="G963" s="14"/>
      <c r="H963" s="14"/>
      <c r="I963" s="13"/>
      <c r="K963" s="13"/>
      <c r="L963" s="13"/>
      <c r="O963" s="152"/>
    </row>
    <row r="964" spans="2:15" ht="13.5" customHeight="1">
      <c r="B964" s="62"/>
      <c r="C964" s="15"/>
      <c r="D964" s="159"/>
      <c r="F964" s="32"/>
      <c r="G964" s="14"/>
      <c r="H964" s="14"/>
      <c r="I964" s="13"/>
      <c r="K964" s="13"/>
      <c r="L964" s="13"/>
      <c r="O964" s="152"/>
    </row>
    <row r="965" spans="2:15" ht="13.5" customHeight="1">
      <c r="B965" s="62"/>
      <c r="C965" s="15"/>
      <c r="D965" s="159"/>
      <c r="F965" s="32"/>
      <c r="G965" s="14"/>
      <c r="H965" s="14"/>
      <c r="I965" s="13"/>
      <c r="K965" s="13"/>
      <c r="L965" s="13"/>
      <c r="O965" s="152"/>
    </row>
    <row r="966" spans="2:15" ht="13.5" customHeight="1">
      <c r="B966" s="62"/>
      <c r="C966" s="15"/>
      <c r="D966" s="159"/>
      <c r="F966" s="32"/>
      <c r="G966" s="14"/>
      <c r="H966" s="14"/>
      <c r="I966" s="13"/>
      <c r="K966" s="13"/>
      <c r="L966" s="13"/>
      <c r="O966" s="152"/>
    </row>
    <row r="967" spans="2:15" ht="13.5" customHeight="1">
      <c r="B967" s="62"/>
      <c r="C967" s="15"/>
      <c r="D967" s="159"/>
      <c r="F967" s="32"/>
      <c r="G967" s="14"/>
      <c r="H967" s="14"/>
      <c r="I967" s="13"/>
      <c r="K967" s="13"/>
      <c r="L967" s="13"/>
      <c r="O967" s="152"/>
    </row>
    <row r="968" spans="2:15" ht="13.5" customHeight="1">
      <c r="B968" s="62"/>
      <c r="C968" s="15"/>
      <c r="D968" s="159"/>
      <c r="F968" s="32"/>
      <c r="G968" s="14"/>
      <c r="H968" s="14"/>
      <c r="I968" s="13"/>
      <c r="K968" s="13"/>
      <c r="L968" s="13"/>
      <c r="O968" s="152"/>
    </row>
    <row r="969" spans="2:15" ht="13.5" customHeight="1">
      <c r="B969" s="62"/>
      <c r="C969" s="15"/>
      <c r="D969" s="159"/>
      <c r="F969" s="32"/>
      <c r="G969" s="14"/>
      <c r="H969" s="14"/>
      <c r="I969" s="13"/>
      <c r="K969" s="13"/>
      <c r="L969" s="13"/>
      <c r="O969" s="152"/>
    </row>
    <row r="970" spans="2:15" ht="13.5" customHeight="1">
      <c r="B970" s="62"/>
      <c r="C970" s="15"/>
      <c r="D970" s="159"/>
      <c r="F970" s="32"/>
      <c r="G970" s="14"/>
      <c r="H970" s="14"/>
      <c r="I970" s="13"/>
      <c r="K970" s="13"/>
      <c r="L970" s="13"/>
      <c r="O970" s="152"/>
    </row>
    <row r="971" spans="2:15" ht="13.5" customHeight="1">
      <c r="B971" s="62"/>
      <c r="C971" s="15"/>
      <c r="D971" s="159"/>
      <c r="F971" s="32"/>
      <c r="G971" s="14"/>
      <c r="H971" s="14"/>
      <c r="I971" s="13"/>
      <c r="K971" s="13"/>
      <c r="L971" s="13"/>
      <c r="O971" s="152"/>
    </row>
    <row r="972" spans="2:15" ht="13.5" customHeight="1">
      <c r="B972" s="62"/>
      <c r="C972" s="15"/>
      <c r="D972" s="159"/>
      <c r="F972" s="32"/>
      <c r="G972" s="14"/>
      <c r="H972" s="14"/>
      <c r="I972" s="13"/>
      <c r="K972" s="13"/>
      <c r="L972" s="13"/>
      <c r="O972" s="152"/>
    </row>
    <row r="973" spans="2:15" ht="13.5" customHeight="1">
      <c r="B973" s="62"/>
      <c r="C973" s="15"/>
      <c r="D973" s="159"/>
      <c r="F973" s="32"/>
      <c r="G973" s="14"/>
      <c r="H973" s="14"/>
      <c r="I973" s="13"/>
      <c r="K973" s="13"/>
      <c r="L973" s="13"/>
      <c r="O973" s="152"/>
    </row>
    <row r="974" spans="2:15" ht="13.5" customHeight="1">
      <c r="B974" s="62"/>
      <c r="C974" s="15"/>
      <c r="D974" s="159"/>
      <c r="F974" s="32"/>
      <c r="G974" s="14"/>
      <c r="H974" s="14"/>
      <c r="I974" s="13"/>
      <c r="K974" s="13"/>
      <c r="L974" s="13"/>
      <c r="O974" s="152"/>
    </row>
    <row r="975" spans="2:15" ht="13.5" customHeight="1">
      <c r="B975" s="62"/>
      <c r="C975" s="15"/>
      <c r="D975" s="159"/>
      <c r="F975" s="32"/>
      <c r="G975" s="14"/>
      <c r="H975" s="14"/>
      <c r="I975" s="13"/>
      <c r="K975" s="13"/>
      <c r="L975" s="13"/>
      <c r="O975" s="152"/>
    </row>
    <row r="976" spans="2:15" ht="13.5" customHeight="1">
      <c r="B976" s="62"/>
      <c r="C976" s="15"/>
      <c r="D976" s="159"/>
      <c r="F976" s="32"/>
      <c r="G976" s="14"/>
      <c r="H976" s="14"/>
      <c r="I976" s="13"/>
      <c r="K976" s="13"/>
      <c r="L976" s="13"/>
      <c r="O976" s="152"/>
    </row>
    <row r="977" spans="2:15" ht="13.5" customHeight="1">
      <c r="B977" s="62"/>
      <c r="C977" s="15"/>
      <c r="D977" s="159"/>
      <c r="F977" s="32"/>
      <c r="G977" s="14"/>
      <c r="H977" s="14"/>
      <c r="I977" s="13"/>
      <c r="K977" s="13"/>
      <c r="L977" s="13"/>
      <c r="O977" s="152"/>
    </row>
    <row r="978" spans="2:15" ht="13.5" customHeight="1">
      <c r="B978" s="62"/>
      <c r="C978" s="15"/>
      <c r="D978" s="159"/>
      <c r="F978" s="32"/>
      <c r="G978" s="14"/>
      <c r="H978" s="14"/>
      <c r="I978" s="13"/>
      <c r="K978" s="13"/>
      <c r="L978" s="13"/>
      <c r="O978" s="152"/>
    </row>
    <row r="979" spans="2:15" ht="13.5" customHeight="1">
      <c r="B979" s="62"/>
      <c r="C979" s="15"/>
      <c r="D979" s="159"/>
      <c r="F979" s="32"/>
      <c r="G979" s="14"/>
      <c r="H979" s="14"/>
      <c r="I979" s="13"/>
      <c r="K979" s="13"/>
      <c r="L979" s="13"/>
      <c r="O979" s="152"/>
    </row>
    <row r="980" spans="2:15" ht="13.5" customHeight="1">
      <c r="B980" s="62"/>
      <c r="C980" s="15"/>
      <c r="D980" s="159"/>
      <c r="F980" s="32"/>
      <c r="G980" s="14"/>
      <c r="H980" s="14"/>
      <c r="I980" s="13"/>
      <c r="K980" s="13"/>
      <c r="L980" s="13"/>
      <c r="O980" s="152"/>
    </row>
    <row r="981" spans="2:15" ht="13.5" customHeight="1">
      <c r="B981" s="62"/>
      <c r="C981" s="15"/>
      <c r="D981" s="159"/>
      <c r="F981" s="32"/>
      <c r="G981" s="14"/>
      <c r="H981" s="14"/>
      <c r="I981" s="13"/>
      <c r="K981" s="13"/>
      <c r="L981" s="13"/>
      <c r="O981" s="152"/>
    </row>
    <row r="982" spans="2:15" ht="13.5" customHeight="1">
      <c r="B982" s="62"/>
      <c r="C982" s="15"/>
      <c r="D982" s="159"/>
      <c r="F982" s="32"/>
      <c r="G982" s="14"/>
      <c r="H982" s="14"/>
      <c r="I982" s="13"/>
      <c r="K982" s="13"/>
      <c r="L982" s="13"/>
      <c r="O982" s="152"/>
    </row>
    <row r="983" spans="2:15" ht="13.5" customHeight="1">
      <c r="B983" s="62"/>
      <c r="C983" s="15"/>
      <c r="D983" s="159"/>
      <c r="F983" s="32"/>
      <c r="G983" s="14"/>
      <c r="H983" s="14"/>
      <c r="I983" s="13"/>
      <c r="K983" s="13"/>
      <c r="L983" s="13"/>
      <c r="O983" s="152"/>
    </row>
    <row r="984" spans="2:15" ht="13.5" customHeight="1">
      <c r="B984" s="62"/>
      <c r="C984" s="15"/>
      <c r="D984" s="159"/>
      <c r="F984" s="32"/>
      <c r="G984" s="14"/>
      <c r="H984" s="14"/>
      <c r="I984" s="13"/>
      <c r="K984" s="13"/>
      <c r="L984" s="13"/>
      <c r="O984" s="152"/>
    </row>
    <row r="985" spans="2:15" ht="13.5" customHeight="1">
      <c r="B985" s="62"/>
      <c r="C985" s="15"/>
      <c r="D985" s="159"/>
      <c r="F985" s="32"/>
      <c r="G985" s="14"/>
      <c r="H985" s="14"/>
      <c r="I985" s="13"/>
      <c r="K985" s="13"/>
      <c r="L985" s="13"/>
      <c r="O985" s="152"/>
    </row>
    <row r="986" spans="2:15" ht="13.5" customHeight="1">
      <c r="B986" s="62"/>
      <c r="C986" s="15"/>
      <c r="D986" s="159"/>
      <c r="F986" s="32"/>
      <c r="G986" s="14"/>
      <c r="H986" s="14"/>
      <c r="I986" s="13"/>
      <c r="K986" s="13"/>
      <c r="L986" s="13"/>
      <c r="O986" s="152"/>
    </row>
    <row r="987" spans="2:15" ht="13.5" customHeight="1">
      <c r="B987" s="62"/>
      <c r="C987" s="15"/>
      <c r="D987" s="159"/>
      <c r="F987" s="32"/>
      <c r="G987" s="14"/>
      <c r="H987" s="14"/>
      <c r="I987" s="13"/>
      <c r="K987" s="13"/>
      <c r="L987" s="13"/>
      <c r="O987" s="152"/>
    </row>
    <row r="988" spans="2:15" ht="13.5" customHeight="1">
      <c r="B988" s="62"/>
      <c r="C988" s="15"/>
      <c r="D988" s="159"/>
      <c r="F988" s="32"/>
      <c r="G988" s="14"/>
      <c r="H988" s="14"/>
      <c r="I988" s="13"/>
      <c r="K988" s="13"/>
      <c r="L988" s="13"/>
      <c r="O988" s="152"/>
    </row>
    <row r="989" spans="2:15" ht="13.5" customHeight="1">
      <c r="B989" s="62"/>
      <c r="C989" s="15"/>
      <c r="D989" s="159"/>
      <c r="F989" s="32"/>
      <c r="G989" s="14"/>
      <c r="H989" s="14"/>
      <c r="I989" s="13"/>
      <c r="K989" s="13"/>
      <c r="L989" s="13"/>
      <c r="O989" s="152"/>
    </row>
    <row r="990" spans="2:15" ht="13.5" customHeight="1">
      <c r="B990" s="62"/>
      <c r="C990" s="15"/>
      <c r="D990" s="159"/>
      <c r="F990" s="32"/>
      <c r="G990" s="14"/>
      <c r="H990" s="14"/>
      <c r="I990" s="13"/>
      <c r="K990" s="13"/>
      <c r="L990" s="13"/>
      <c r="O990" s="152"/>
    </row>
    <row r="991" spans="2:15" ht="13.5" customHeight="1">
      <c r="B991" s="62"/>
      <c r="C991" s="15"/>
      <c r="D991" s="159"/>
      <c r="F991" s="32"/>
      <c r="G991" s="14"/>
      <c r="H991" s="14"/>
      <c r="I991" s="13"/>
      <c r="K991" s="13"/>
      <c r="L991" s="13"/>
      <c r="O991" s="152"/>
    </row>
    <row r="992" spans="2:15" ht="13.5" customHeight="1">
      <c r="B992" s="62"/>
      <c r="C992" s="15"/>
      <c r="D992" s="159"/>
      <c r="F992" s="32"/>
      <c r="G992" s="14"/>
      <c r="H992" s="14"/>
      <c r="I992" s="13"/>
      <c r="K992" s="13"/>
      <c r="L992" s="13"/>
      <c r="O992" s="152"/>
    </row>
    <row r="993" spans="2:15" ht="13.5" customHeight="1">
      <c r="B993" s="62"/>
      <c r="C993" s="15"/>
      <c r="D993" s="159"/>
      <c r="F993" s="32"/>
      <c r="G993" s="14"/>
      <c r="H993" s="14"/>
      <c r="I993" s="13"/>
      <c r="K993" s="13"/>
      <c r="L993" s="13"/>
      <c r="O993" s="152"/>
    </row>
    <row r="994" spans="2:15" ht="13.5" customHeight="1">
      <c r="B994" s="62"/>
      <c r="C994" s="15"/>
      <c r="D994" s="159"/>
      <c r="F994" s="32"/>
      <c r="G994" s="14"/>
      <c r="H994" s="14"/>
      <c r="I994" s="13"/>
      <c r="K994" s="13"/>
      <c r="L994" s="13"/>
      <c r="O994" s="152"/>
    </row>
    <row r="995" spans="2:15" ht="13.5" customHeight="1">
      <c r="B995" s="62"/>
      <c r="C995" s="15"/>
      <c r="D995" s="159"/>
      <c r="F995" s="32"/>
      <c r="G995" s="14"/>
      <c r="H995" s="14"/>
      <c r="I995" s="13"/>
      <c r="K995" s="13"/>
      <c r="L995" s="13"/>
      <c r="O995" s="152"/>
    </row>
    <row r="996" spans="2:15" ht="13.5" customHeight="1">
      <c r="B996" s="62"/>
      <c r="C996" s="15"/>
      <c r="D996" s="159"/>
      <c r="F996" s="32"/>
      <c r="G996" s="14"/>
      <c r="H996" s="14"/>
      <c r="I996" s="13"/>
      <c r="K996" s="13"/>
      <c r="L996" s="13"/>
      <c r="O996" s="152"/>
    </row>
    <row r="997" spans="2:15" ht="13.5" customHeight="1">
      <c r="B997" s="62"/>
      <c r="C997" s="15"/>
      <c r="D997" s="159"/>
      <c r="F997" s="32"/>
      <c r="G997" s="14"/>
      <c r="H997" s="14"/>
      <c r="I997" s="13"/>
      <c r="K997" s="13"/>
      <c r="L997" s="13"/>
      <c r="O997" s="152"/>
    </row>
    <row r="998" spans="2:15" ht="13.5" customHeight="1">
      <c r="B998" s="62"/>
      <c r="C998" s="15"/>
      <c r="D998" s="159"/>
      <c r="F998" s="32"/>
      <c r="G998" s="14"/>
      <c r="H998" s="14"/>
      <c r="I998" s="13"/>
      <c r="K998" s="13"/>
      <c r="L998" s="13"/>
      <c r="O998" s="152"/>
    </row>
    <row r="999" spans="2:15" ht="13.5" customHeight="1">
      <c r="B999" s="62"/>
      <c r="C999" s="15"/>
      <c r="D999" s="159"/>
      <c r="F999" s="32"/>
      <c r="G999" s="14"/>
      <c r="H999" s="14"/>
      <c r="I999" s="13"/>
      <c r="K999" s="13"/>
      <c r="L999" s="13"/>
      <c r="O999" s="152"/>
    </row>
    <row r="1000" spans="2:15" ht="13.5" customHeight="1">
      <c r="B1000" s="62"/>
      <c r="C1000" s="15"/>
      <c r="D1000" s="159"/>
      <c r="F1000" s="32"/>
      <c r="G1000" s="14"/>
      <c r="H1000" s="14"/>
      <c r="I1000" s="13"/>
      <c r="K1000" s="13"/>
      <c r="L1000" s="13"/>
      <c r="O1000" s="152"/>
    </row>
  </sheetData>
  <autoFilter ref="A1:R441" xr:uid="{00000000-0009-0000-0000-00000C000000}">
    <sortState xmlns:xlrd2="http://schemas.microsoft.com/office/spreadsheetml/2017/richdata2" ref="A2:R433">
      <sortCondition ref="B1:B332"/>
    </sortState>
  </autoFilter>
  <phoneticPr fontId="97" type="noConversion"/>
  <conditionalFormatting sqref="P2:P444">
    <cfRule type="cellIs" dxfId="79" priority="1" operator="lessThan">
      <formula>0</formula>
    </cfRule>
    <cfRule type="expression" dxfId="78" priority="2" stopIfTrue="1">
      <formula>"&gt;0"</formula>
    </cfRule>
  </conditionalFormatting>
  <pageMargins left="0.7" right="0.7" top="0.75" bottom="0.75" header="0" footer="0"/>
  <pageSetup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7030A0"/>
  </sheetPr>
  <dimension ref="A1:R1000"/>
  <sheetViews>
    <sheetView workbookViewId="0">
      <pane xSplit="3" ySplit="1" topLeftCell="L94" activePane="bottomRight" state="frozen"/>
      <selection pane="topRight" activeCell="D1" sqref="D1"/>
      <selection pane="bottomLeft" activeCell="A2" sqref="A2"/>
      <selection pane="bottomRight" activeCell="A69" sqref="A69"/>
    </sheetView>
  </sheetViews>
  <sheetFormatPr defaultColWidth="12.625" defaultRowHeight="15" customHeight="1"/>
  <cols>
    <col min="1" max="1" width="8" customWidth="1"/>
    <col min="2" max="2" width="21.625" customWidth="1"/>
    <col min="3" max="3" width="31" customWidth="1"/>
    <col min="4" max="4" width="8" customWidth="1"/>
    <col min="5" max="5" width="31.875" customWidth="1"/>
    <col min="6" max="6" width="7.5" customWidth="1"/>
    <col min="7" max="7" width="8.25" customWidth="1"/>
    <col min="8" max="8" width="11.625" customWidth="1"/>
    <col min="9" max="9" width="7.625" customWidth="1"/>
    <col min="10" max="10" width="10.875" customWidth="1"/>
    <col min="11" max="11" width="20.75" customWidth="1"/>
    <col min="12" max="12" width="7.75" customWidth="1"/>
    <col min="13" max="13" width="13.625" customWidth="1"/>
    <col min="14" max="14" width="9.25" customWidth="1"/>
    <col min="15" max="15" width="11.375" customWidth="1"/>
    <col min="16" max="16" width="9.5" customWidth="1"/>
    <col min="17" max="17" width="12.5" customWidth="1"/>
    <col min="18" max="18" width="11.125" customWidth="1"/>
  </cols>
  <sheetData>
    <row r="1" spans="1:18">
      <c r="A1" s="191" t="s">
        <v>0</v>
      </c>
      <c r="B1" s="192" t="s">
        <v>58</v>
      </c>
      <c r="C1" s="193" t="s">
        <v>680</v>
      </c>
      <c r="D1" s="193" t="s">
        <v>681</v>
      </c>
      <c r="E1" s="193" t="s">
        <v>59</v>
      </c>
      <c r="F1" s="194" t="s">
        <v>60</v>
      </c>
      <c r="G1" s="194" t="s">
        <v>61</v>
      </c>
      <c r="H1" s="194" t="s">
        <v>682</v>
      </c>
      <c r="I1" s="193" t="s">
        <v>63</v>
      </c>
      <c r="J1" s="195" t="s">
        <v>64</v>
      </c>
      <c r="K1" s="193" t="s">
        <v>65</v>
      </c>
      <c r="L1" s="193" t="s">
        <v>683</v>
      </c>
      <c r="M1" s="193" t="s">
        <v>684</v>
      </c>
      <c r="N1" s="193" t="s">
        <v>685</v>
      </c>
      <c r="O1" s="193" t="s">
        <v>686</v>
      </c>
      <c r="P1" s="193" t="s">
        <v>68</v>
      </c>
      <c r="Q1" s="196" t="s">
        <v>69</v>
      </c>
      <c r="R1" s="196" t="s">
        <v>70</v>
      </c>
    </row>
    <row r="2" spans="1:18" ht="14.25" customHeight="1">
      <c r="A2" s="13">
        <v>12</v>
      </c>
      <c r="B2" s="62">
        <v>43643</v>
      </c>
      <c r="C2" s="1" t="s">
        <v>855</v>
      </c>
      <c r="D2" s="111"/>
      <c r="F2" s="14"/>
      <c r="G2" s="2">
        <v>3000</v>
      </c>
      <c r="H2" s="14"/>
      <c r="I2" s="9" t="s">
        <v>91</v>
      </c>
      <c r="J2" s="9" t="s">
        <v>87</v>
      </c>
      <c r="N2" s="13" t="s">
        <v>688</v>
      </c>
      <c r="O2" s="197"/>
      <c r="P2" s="31">
        <f t="shared" ref="P2:P106" si="0">R2-Q2</f>
        <v>3000</v>
      </c>
      <c r="Q2" s="31">
        <f t="shared" ref="Q2:Q106" si="1">SUBTOTAL(9,$F$2:F2)</f>
        <v>0</v>
      </c>
      <c r="R2" s="31">
        <f t="shared" ref="R2:R106" si="2">SUBTOTAL(9,$G$2:G2)</f>
        <v>3000</v>
      </c>
    </row>
    <row r="3" spans="1:18" ht="14.25" customHeight="1">
      <c r="A3" s="13">
        <v>12</v>
      </c>
      <c r="B3" s="62">
        <v>43643</v>
      </c>
      <c r="C3" s="9" t="s">
        <v>1915</v>
      </c>
      <c r="D3" s="111"/>
      <c r="F3" s="2">
        <v>8.9</v>
      </c>
      <c r="G3" s="14"/>
      <c r="H3" s="14"/>
      <c r="I3" s="9" t="s">
        <v>89</v>
      </c>
      <c r="J3" s="9" t="s">
        <v>87</v>
      </c>
      <c r="N3" s="13" t="s">
        <v>688</v>
      </c>
      <c r="O3" s="197"/>
      <c r="P3" s="31">
        <f t="shared" si="0"/>
        <v>2991.1</v>
      </c>
      <c r="Q3" s="31">
        <f t="shared" si="1"/>
        <v>8.9</v>
      </c>
      <c r="R3" s="31">
        <f t="shared" si="2"/>
        <v>3000</v>
      </c>
    </row>
    <row r="4" spans="1:18" ht="14.25" customHeight="1">
      <c r="A4" s="13">
        <v>12</v>
      </c>
      <c r="B4" s="62">
        <v>43648</v>
      </c>
      <c r="C4" s="9" t="s">
        <v>1385</v>
      </c>
      <c r="D4" s="111"/>
      <c r="F4" s="14"/>
      <c r="G4" s="14"/>
      <c r="H4" s="14"/>
      <c r="J4" s="9" t="s">
        <v>87</v>
      </c>
      <c r="M4" s="1">
        <v>6000</v>
      </c>
      <c r="N4" s="13" t="s">
        <v>688</v>
      </c>
      <c r="O4" s="197"/>
      <c r="P4" s="31">
        <f t="shared" si="0"/>
        <v>2991.1</v>
      </c>
      <c r="Q4" s="31">
        <f t="shared" si="1"/>
        <v>8.9</v>
      </c>
      <c r="R4" s="31">
        <f t="shared" si="2"/>
        <v>3000</v>
      </c>
    </row>
    <row r="5" spans="1:18" ht="14.25" customHeight="1">
      <c r="A5" s="13">
        <v>12</v>
      </c>
      <c r="B5" s="62">
        <v>43649</v>
      </c>
      <c r="C5" s="15" t="s">
        <v>899</v>
      </c>
      <c r="D5" s="179"/>
      <c r="F5" s="190">
        <v>903.21</v>
      </c>
      <c r="G5" s="14"/>
      <c r="H5" s="14"/>
      <c r="I5" s="1" t="s">
        <v>91</v>
      </c>
      <c r="J5" s="9" t="s">
        <v>87</v>
      </c>
      <c r="N5" s="13" t="s">
        <v>688</v>
      </c>
      <c r="O5" s="197"/>
      <c r="P5" s="31">
        <f t="shared" si="0"/>
        <v>2087.89</v>
      </c>
      <c r="Q5" s="31">
        <f t="shared" si="1"/>
        <v>912.11</v>
      </c>
      <c r="R5" s="31">
        <f t="shared" si="2"/>
        <v>3000</v>
      </c>
    </row>
    <row r="6" spans="1:18" ht="14.25" customHeight="1">
      <c r="A6" s="13">
        <v>12</v>
      </c>
      <c r="B6" s="62">
        <v>43649</v>
      </c>
      <c r="C6" s="15" t="s">
        <v>900</v>
      </c>
      <c r="D6" s="179"/>
      <c r="F6" s="190">
        <v>144.22999999999999</v>
      </c>
      <c r="G6" s="14"/>
      <c r="H6" s="14"/>
      <c r="I6" s="1" t="s">
        <v>91</v>
      </c>
      <c r="J6" s="9" t="s">
        <v>87</v>
      </c>
      <c r="N6" s="13" t="s">
        <v>688</v>
      </c>
      <c r="O6" s="197"/>
      <c r="P6" s="31">
        <f t="shared" si="0"/>
        <v>1943.66</v>
      </c>
      <c r="Q6" s="31">
        <f t="shared" si="1"/>
        <v>1056.3399999999999</v>
      </c>
      <c r="R6" s="31">
        <f t="shared" si="2"/>
        <v>3000</v>
      </c>
    </row>
    <row r="7" spans="1:18" ht="14.25" customHeight="1">
      <c r="A7" s="13">
        <v>12</v>
      </c>
      <c r="B7" s="62">
        <v>43666</v>
      </c>
      <c r="C7" s="15" t="s">
        <v>901</v>
      </c>
      <c r="D7" s="179"/>
      <c r="F7" s="190">
        <v>59.16</v>
      </c>
      <c r="G7" s="14"/>
      <c r="H7" s="14"/>
      <c r="I7" s="1" t="s">
        <v>91</v>
      </c>
      <c r="J7" s="9" t="s">
        <v>87</v>
      </c>
      <c r="N7" s="13" t="s">
        <v>688</v>
      </c>
      <c r="O7" s="197"/>
      <c r="P7" s="31">
        <f t="shared" si="0"/>
        <v>1884.5</v>
      </c>
      <c r="Q7" s="31">
        <f t="shared" si="1"/>
        <v>1115.5</v>
      </c>
      <c r="R7" s="31">
        <f t="shared" si="2"/>
        <v>3000</v>
      </c>
    </row>
    <row r="8" spans="1:18" ht="14.25" customHeight="1">
      <c r="A8" s="13">
        <v>12</v>
      </c>
      <c r="B8" s="62">
        <v>43653</v>
      </c>
      <c r="C8" s="15" t="s">
        <v>1916</v>
      </c>
      <c r="D8" s="111"/>
      <c r="F8" s="14"/>
      <c r="G8" s="2">
        <v>1930.5</v>
      </c>
      <c r="H8" s="14"/>
      <c r="N8" s="13" t="s">
        <v>688</v>
      </c>
      <c r="O8" s="197"/>
      <c r="P8" s="31">
        <f t="shared" si="0"/>
        <v>3815</v>
      </c>
      <c r="Q8" s="31">
        <f t="shared" si="1"/>
        <v>1115.5</v>
      </c>
      <c r="R8" s="31">
        <f t="shared" si="2"/>
        <v>4930.5</v>
      </c>
    </row>
    <row r="9" spans="1:18" ht="14.25" customHeight="1">
      <c r="A9" s="13">
        <v>12</v>
      </c>
      <c r="B9" s="62">
        <v>43655</v>
      </c>
      <c r="C9" s="15" t="s">
        <v>1917</v>
      </c>
      <c r="D9" s="111"/>
      <c r="F9" s="2">
        <v>1930.5</v>
      </c>
      <c r="G9" s="14"/>
      <c r="H9" s="14"/>
      <c r="N9" s="13" t="s">
        <v>688</v>
      </c>
      <c r="O9" s="197"/>
      <c r="P9" s="31">
        <f t="shared" si="0"/>
        <v>1884.5</v>
      </c>
      <c r="Q9" s="31">
        <f t="shared" si="1"/>
        <v>3046</v>
      </c>
      <c r="R9" s="31">
        <f t="shared" si="2"/>
        <v>4930.5</v>
      </c>
    </row>
    <row r="10" spans="1:18" ht="14.25" customHeight="1">
      <c r="A10" s="13">
        <v>12</v>
      </c>
      <c r="B10" s="62">
        <v>43656</v>
      </c>
      <c r="C10" s="15" t="s">
        <v>1892</v>
      </c>
      <c r="D10" s="111"/>
      <c r="F10" s="2">
        <v>1465.7</v>
      </c>
      <c r="G10" s="14"/>
      <c r="H10" s="14"/>
      <c r="I10" s="9" t="s">
        <v>89</v>
      </c>
      <c r="J10" s="9" t="s">
        <v>87</v>
      </c>
      <c r="N10" s="13" t="s">
        <v>688</v>
      </c>
      <c r="O10" s="197"/>
      <c r="P10" s="31">
        <f t="shared" si="0"/>
        <v>418.80000000000018</v>
      </c>
      <c r="Q10" s="31">
        <f t="shared" si="1"/>
        <v>4511.7</v>
      </c>
      <c r="R10" s="31">
        <f t="shared" si="2"/>
        <v>4930.5</v>
      </c>
    </row>
    <row r="11" spans="1:18" ht="14.25" customHeight="1">
      <c r="A11" s="13">
        <v>12</v>
      </c>
      <c r="B11" s="62">
        <v>43656</v>
      </c>
      <c r="C11" s="15" t="s">
        <v>1918</v>
      </c>
      <c r="D11" s="111"/>
      <c r="F11" s="2">
        <v>351.8</v>
      </c>
      <c r="G11" s="14"/>
      <c r="H11" s="14"/>
      <c r="I11" s="9" t="s">
        <v>89</v>
      </c>
      <c r="J11" s="9" t="s">
        <v>87</v>
      </c>
      <c r="N11" s="13" t="s">
        <v>688</v>
      </c>
      <c r="O11" s="197"/>
      <c r="P11" s="31">
        <f t="shared" si="0"/>
        <v>67</v>
      </c>
      <c r="Q11" s="31">
        <f t="shared" si="1"/>
        <v>4863.5</v>
      </c>
      <c r="R11" s="31">
        <f t="shared" si="2"/>
        <v>4930.5</v>
      </c>
    </row>
    <row r="12" spans="1:18" ht="14.25" customHeight="1">
      <c r="A12" s="13">
        <v>12</v>
      </c>
      <c r="B12" s="62">
        <v>43657</v>
      </c>
      <c r="C12" s="15" t="s">
        <v>1439</v>
      </c>
      <c r="D12" s="111"/>
      <c r="F12" s="2">
        <v>154.88</v>
      </c>
      <c r="G12" s="14"/>
      <c r="H12" s="14"/>
      <c r="I12" s="9" t="s">
        <v>89</v>
      </c>
      <c r="J12" s="9" t="s">
        <v>87</v>
      </c>
      <c r="N12" s="13" t="s">
        <v>688</v>
      </c>
      <c r="O12" s="197"/>
      <c r="P12" s="31">
        <f t="shared" si="0"/>
        <v>-87.880000000000109</v>
      </c>
      <c r="Q12" s="31">
        <f t="shared" si="1"/>
        <v>5018.38</v>
      </c>
      <c r="R12" s="31">
        <f t="shared" si="2"/>
        <v>4930.5</v>
      </c>
    </row>
    <row r="13" spans="1:18" ht="14.25" customHeight="1">
      <c r="A13" s="13">
        <v>12</v>
      </c>
      <c r="B13" s="62">
        <v>43657</v>
      </c>
      <c r="C13" s="15" t="s">
        <v>1375</v>
      </c>
      <c r="D13" s="111"/>
      <c r="F13" s="2">
        <v>819</v>
      </c>
      <c r="G13" s="14"/>
      <c r="H13" s="14"/>
      <c r="I13" s="1">
        <v>5000260</v>
      </c>
      <c r="J13" s="9" t="s">
        <v>87</v>
      </c>
      <c r="K13" s="9" t="s">
        <v>1376</v>
      </c>
      <c r="L13" s="1">
        <v>41</v>
      </c>
      <c r="N13" s="13" t="s">
        <v>688</v>
      </c>
      <c r="O13" s="197"/>
      <c r="P13" s="31">
        <f t="shared" si="0"/>
        <v>-906.88000000000011</v>
      </c>
      <c r="Q13" s="31">
        <f t="shared" si="1"/>
        <v>5837.38</v>
      </c>
      <c r="R13" s="31">
        <f t="shared" si="2"/>
        <v>4930.5</v>
      </c>
    </row>
    <row r="14" spans="1:18" ht="14.25" customHeight="1">
      <c r="A14" s="13">
        <v>12</v>
      </c>
      <c r="B14" s="62">
        <v>43663</v>
      </c>
      <c r="C14" s="15" t="s">
        <v>1365</v>
      </c>
      <c r="D14" s="111"/>
      <c r="F14" s="2">
        <v>600</v>
      </c>
      <c r="G14" s="14"/>
      <c r="H14" s="14"/>
      <c r="I14" s="1" t="s">
        <v>91</v>
      </c>
      <c r="J14" s="9" t="s">
        <v>87</v>
      </c>
      <c r="K14" s="1" t="s">
        <v>1365</v>
      </c>
      <c r="N14" s="13" t="s">
        <v>688</v>
      </c>
      <c r="O14" s="197"/>
      <c r="P14" s="31">
        <f t="shared" si="0"/>
        <v>-1506.88</v>
      </c>
      <c r="Q14" s="31">
        <f t="shared" si="1"/>
        <v>6437.38</v>
      </c>
      <c r="R14" s="31">
        <f t="shared" si="2"/>
        <v>4930.5</v>
      </c>
    </row>
    <row r="15" spans="1:18" ht="14.25" customHeight="1">
      <c r="A15" s="13">
        <v>12</v>
      </c>
      <c r="B15" s="62">
        <v>43678</v>
      </c>
      <c r="C15" s="15" t="s">
        <v>1385</v>
      </c>
      <c r="D15" s="111"/>
      <c r="F15" s="14"/>
      <c r="G15" s="14"/>
      <c r="H15" s="14"/>
      <c r="J15" s="9" t="s">
        <v>87</v>
      </c>
      <c r="M15" s="1">
        <v>6000</v>
      </c>
      <c r="N15" s="13" t="s">
        <v>688</v>
      </c>
      <c r="O15" s="197"/>
      <c r="P15" s="31">
        <f t="shared" si="0"/>
        <v>-1506.88</v>
      </c>
      <c r="Q15" s="31">
        <f t="shared" si="1"/>
        <v>6437.38</v>
      </c>
      <c r="R15" s="31">
        <f t="shared" si="2"/>
        <v>4930.5</v>
      </c>
    </row>
    <row r="16" spans="1:18" ht="14.25" customHeight="1">
      <c r="A16" s="13">
        <v>12</v>
      </c>
      <c r="B16" s="62">
        <v>43685</v>
      </c>
      <c r="C16" s="15" t="s">
        <v>855</v>
      </c>
      <c r="D16" s="111"/>
      <c r="F16" s="14"/>
      <c r="G16" s="2">
        <v>2500</v>
      </c>
      <c r="H16" s="14"/>
      <c r="I16" s="9" t="s">
        <v>91</v>
      </c>
      <c r="J16" s="9" t="s">
        <v>87</v>
      </c>
      <c r="N16" s="13" t="s">
        <v>688</v>
      </c>
      <c r="O16" s="197"/>
      <c r="P16" s="31">
        <f t="shared" si="0"/>
        <v>993.11999999999989</v>
      </c>
      <c r="Q16" s="31">
        <f t="shared" si="1"/>
        <v>6437.38</v>
      </c>
      <c r="R16" s="31">
        <f t="shared" si="2"/>
        <v>7430.5</v>
      </c>
    </row>
    <row r="17" spans="1:18" ht="14.25" customHeight="1">
      <c r="A17" s="13">
        <v>12</v>
      </c>
      <c r="B17" s="62">
        <v>43710</v>
      </c>
      <c r="C17" s="15" t="s">
        <v>1385</v>
      </c>
      <c r="D17" s="111"/>
      <c r="F17" s="14"/>
      <c r="G17" s="14"/>
      <c r="H17" s="14"/>
      <c r="J17" s="9" t="s">
        <v>87</v>
      </c>
      <c r="M17" s="1">
        <v>6000</v>
      </c>
      <c r="N17" s="13" t="s">
        <v>688</v>
      </c>
      <c r="O17" s="197"/>
      <c r="P17" s="31">
        <f t="shared" si="0"/>
        <v>993.11999999999989</v>
      </c>
      <c r="Q17" s="31">
        <f t="shared" si="1"/>
        <v>6437.38</v>
      </c>
      <c r="R17" s="31">
        <f t="shared" si="2"/>
        <v>7430.5</v>
      </c>
    </row>
    <row r="18" spans="1:18" ht="14.25" customHeight="1">
      <c r="A18" s="13">
        <v>12</v>
      </c>
      <c r="B18" s="62">
        <v>43723</v>
      </c>
      <c r="C18" s="15" t="s">
        <v>1919</v>
      </c>
      <c r="D18" s="111"/>
      <c r="F18" s="190">
        <v>102.96</v>
      </c>
      <c r="G18" s="14"/>
      <c r="H18" s="14"/>
      <c r="I18" s="1" t="s">
        <v>89</v>
      </c>
      <c r="J18" s="9" t="s">
        <v>87</v>
      </c>
      <c r="K18" s="1" t="s">
        <v>1920</v>
      </c>
      <c r="L18" s="1">
        <v>4109</v>
      </c>
      <c r="N18" s="13" t="s">
        <v>688</v>
      </c>
      <c r="O18" s="197"/>
      <c r="P18" s="31">
        <f t="shared" si="0"/>
        <v>890.15999999999985</v>
      </c>
      <c r="Q18" s="31">
        <f t="shared" si="1"/>
        <v>6540.34</v>
      </c>
      <c r="R18" s="31">
        <f t="shared" si="2"/>
        <v>7430.5</v>
      </c>
    </row>
    <row r="19" spans="1:18" ht="14.25" customHeight="1">
      <c r="A19" s="13">
        <v>12</v>
      </c>
      <c r="B19" s="62">
        <v>43749</v>
      </c>
      <c r="C19" s="15" t="s">
        <v>1921</v>
      </c>
      <c r="D19" s="111"/>
      <c r="F19" s="2">
        <v>1930.5</v>
      </c>
      <c r="G19" s="14"/>
      <c r="H19" s="14"/>
      <c r="I19" s="1" t="s">
        <v>91</v>
      </c>
      <c r="J19" s="9" t="s">
        <v>87</v>
      </c>
      <c r="N19" s="13" t="s">
        <v>688</v>
      </c>
      <c r="O19" s="197"/>
      <c r="P19" s="31">
        <f t="shared" si="0"/>
        <v>-1040.3400000000001</v>
      </c>
      <c r="Q19" s="31">
        <f t="shared" si="1"/>
        <v>8470.84</v>
      </c>
      <c r="R19" s="31">
        <f t="shared" si="2"/>
        <v>7430.5</v>
      </c>
    </row>
    <row r="20" spans="1:18" ht="14.25" customHeight="1">
      <c r="A20" s="13">
        <v>12</v>
      </c>
      <c r="B20" s="62">
        <v>43755</v>
      </c>
      <c r="C20" s="15" t="s">
        <v>1922</v>
      </c>
      <c r="D20" s="111"/>
      <c r="F20" s="14"/>
      <c r="G20" s="2">
        <v>1930.5</v>
      </c>
      <c r="H20" s="14"/>
      <c r="I20" s="1" t="s">
        <v>91</v>
      </c>
      <c r="J20" s="9" t="s">
        <v>87</v>
      </c>
      <c r="N20" s="13" t="s">
        <v>688</v>
      </c>
      <c r="O20" s="197"/>
      <c r="P20" s="31">
        <f t="shared" si="0"/>
        <v>890.15999999999985</v>
      </c>
      <c r="Q20" s="31">
        <f t="shared" si="1"/>
        <v>8470.84</v>
      </c>
      <c r="R20" s="31">
        <f t="shared" si="2"/>
        <v>9361</v>
      </c>
    </row>
    <row r="21" spans="1:18" ht="14.25" customHeight="1">
      <c r="A21" s="13">
        <v>12</v>
      </c>
      <c r="B21" s="62">
        <v>43769</v>
      </c>
      <c r="C21" s="15" t="s">
        <v>1397</v>
      </c>
      <c r="D21" s="111"/>
      <c r="F21" s="14"/>
      <c r="G21" s="14"/>
      <c r="H21" s="2">
        <v>4854.8900000000003</v>
      </c>
      <c r="N21" s="13" t="s">
        <v>688</v>
      </c>
      <c r="O21" s="197"/>
      <c r="P21" s="31">
        <f t="shared" si="0"/>
        <v>890.15999999999985</v>
      </c>
      <c r="Q21" s="31">
        <f t="shared" si="1"/>
        <v>8470.84</v>
      </c>
      <c r="R21" s="31">
        <f t="shared" si="2"/>
        <v>9361</v>
      </c>
    </row>
    <row r="22" spans="1:18" ht="14.25" customHeight="1">
      <c r="A22" s="13">
        <v>12</v>
      </c>
      <c r="B22" s="62">
        <v>43772</v>
      </c>
      <c r="C22" s="15" t="s">
        <v>1385</v>
      </c>
      <c r="D22" s="111"/>
      <c r="F22" s="14"/>
      <c r="G22" s="14"/>
      <c r="H22" s="14"/>
      <c r="M22" s="1">
        <v>6000</v>
      </c>
      <c r="N22" s="13" t="s">
        <v>688</v>
      </c>
      <c r="O22" s="197"/>
      <c r="P22" s="31">
        <f t="shared" si="0"/>
        <v>890.15999999999985</v>
      </c>
      <c r="Q22" s="31">
        <f t="shared" si="1"/>
        <v>8470.84</v>
      </c>
      <c r="R22" s="31">
        <f t="shared" si="2"/>
        <v>9361</v>
      </c>
    </row>
    <row r="23" spans="1:18" ht="14.25" customHeight="1">
      <c r="A23" s="13">
        <v>12</v>
      </c>
      <c r="B23" s="62">
        <v>43800</v>
      </c>
      <c r="C23" s="15" t="s">
        <v>834</v>
      </c>
      <c r="D23" s="111"/>
      <c r="F23" s="2">
        <v>79.8</v>
      </c>
      <c r="G23" s="14"/>
      <c r="H23" s="14"/>
      <c r="I23" s="1" t="s">
        <v>89</v>
      </c>
      <c r="J23" s="1" t="s">
        <v>87</v>
      </c>
      <c r="K23" s="1" t="s">
        <v>834</v>
      </c>
      <c r="L23" s="1">
        <v>875</v>
      </c>
      <c r="N23" s="13" t="s">
        <v>688</v>
      </c>
      <c r="O23" s="197"/>
      <c r="P23" s="31">
        <f t="shared" si="0"/>
        <v>810.36000000000058</v>
      </c>
      <c r="Q23" s="31">
        <f t="shared" si="1"/>
        <v>8550.64</v>
      </c>
      <c r="R23" s="31">
        <f t="shared" si="2"/>
        <v>9361</v>
      </c>
    </row>
    <row r="24" spans="1:18" ht="14.25" customHeight="1">
      <c r="A24" s="13">
        <v>12</v>
      </c>
      <c r="B24" s="62">
        <v>43801</v>
      </c>
      <c r="C24" s="15" t="s">
        <v>1385</v>
      </c>
      <c r="D24" s="111"/>
      <c r="F24" s="14"/>
      <c r="G24" s="14"/>
      <c r="H24" s="14"/>
      <c r="M24" s="1">
        <v>6000</v>
      </c>
      <c r="N24" s="13" t="s">
        <v>688</v>
      </c>
      <c r="O24" s="197"/>
      <c r="P24" s="31">
        <f t="shared" si="0"/>
        <v>810.36000000000058</v>
      </c>
      <c r="Q24" s="31">
        <f t="shared" si="1"/>
        <v>8550.64</v>
      </c>
      <c r="R24" s="31">
        <f t="shared" si="2"/>
        <v>9361</v>
      </c>
    </row>
    <row r="25" spans="1:18" ht="14.25" customHeight="1">
      <c r="A25" s="13">
        <v>12</v>
      </c>
      <c r="B25" s="62">
        <v>43831</v>
      </c>
      <c r="C25" s="15" t="s">
        <v>1385</v>
      </c>
      <c r="D25" s="111"/>
      <c r="F25" s="14"/>
      <c r="G25" s="14"/>
      <c r="H25" s="14"/>
      <c r="M25" s="1">
        <v>6000</v>
      </c>
      <c r="N25" s="13" t="s">
        <v>688</v>
      </c>
      <c r="O25" s="197"/>
      <c r="P25" s="31">
        <f t="shared" si="0"/>
        <v>810.36000000000058</v>
      </c>
      <c r="Q25" s="31">
        <f t="shared" si="1"/>
        <v>8550.64</v>
      </c>
      <c r="R25" s="31">
        <f t="shared" si="2"/>
        <v>9361</v>
      </c>
    </row>
    <row r="26" spans="1:18" ht="14.25" customHeight="1">
      <c r="A26" s="13">
        <v>12</v>
      </c>
      <c r="B26" s="62">
        <v>43832</v>
      </c>
      <c r="C26" s="15" t="s">
        <v>1923</v>
      </c>
      <c r="D26" s="111"/>
      <c r="F26" s="190">
        <v>585</v>
      </c>
      <c r="G26" s="14"/>
      <c r="H26" s="14"/>
      <c r="I26" s="1">
        <v>5000208</v>
      </c>
      <c r="J26" s="1" t="s">
        <v>87</v>
      </c>
      <c r="K26" s="9" t="s">
        <v>926</v>
      </c>
      <c r="L26" s="1" t="s">
        <v>1924</v>
      </c>
      <c r="N26" s="13" t="s">
        <v>688</v>
      </c>
      <c r="O26" s="197"/>
      <c r="P26" s="31">
        <f t="shared" si="0"/>
        <v>225.36000000000058</v>
      </c>
      <c r="Q26" s="31">
        <f t="shared" si="1"/>
        <v>9135.64</v>
      </c>
      <c r="R26" s="31">
        <f t="shared" si="2"/>
        <v>9361</v>
      </c>
    </row>
    <row r="27" spans="1:18" ht="14.25" customHeight="1">
      <c r="A27" s="13">
        <v>12</v>
      </c>
      <c r="B27" s="62">
        <v>43839</v>
      </c>
      <c r="C27" s="15" t="s">
        <v>1717</v>
      </c>
      <c r="D27" s="111"/>
      <c r="F27" s="190">
        <v>57</v>
      </c>
      <c r="G27" s="14"/>
      <c r="H27" s="14"/>
      <c r="I27" s="1" t="s">
        <v>89</v>
      </c>
      <c r="J27" s="1" t="s">
        <v>87</v>
      </c>
      <c r="K27" s="1" t="s">
        <v>919</v>
      </c>
      <c r="L27" s="1">
        <v>433</v>
      </c>
      <c r="N27" s="13" t="s">
        <v>688</v>
      </c>
      <c r="O27" s="197"/>
      <c r="P27" s="31">
        <f t="shared" si="0"/>
        <v>168.36000000000058</v>
      </c>
      <c r="Q27" s="31">
        <f t="shared" si="1"/>
        <v>9192.64</v>
      </c>
      <c r="R27" s="31">
        <f t="shared" si="2"/>
        <v>9361</v>
      </c>
    </row>
    <row r="28" spans="1:18" ht="14.25" customHeight="1">
      <c r="A28" s="13">
        <v>12</v>
      </c>
      <c r="B28" s="62">
        <v>43800</v>
      </c>
      <c r="C28" s="15" t="s">
        <v>1925</v>
      </c>
      <c r="D28" s="111"/>
      <c r="F28" s="14"/>
      <c r="G28" s="2">
        <v>79.8</v>
      </c>
      <c r="H28" s="14"/>
      <c r="I28" s="9" t="s">
        <v>89</v>
      </c>
      <c r="J28" s="9" t="s">
        <v>87</v>
      </c>
      <c r="N28" s="13" t="s">
        <v>688</v>
      </c>
      <c r="O28" s="197"/>
      <c r="P28" s="31">
        <f t="shared" si="0"/>
        <v>248.15999999999985</v>
      </c>
      <c r="Q28" s="31">
        <f t="shared" si="1"/>
        <v>9192.64</v>
      </c>
      <c r="R28" s="31">
        <f t="shared" si="2"/>
        <v>9440.7999999999993</v>
      </c>
    </row>
    <row r="29" spans="1:18" ht="14.25" customHeight="1">
      <c r="A29" s="13">
        <v>12</v>
      </c>
      <c r="B29" s="62">
        <v>43864</v>
      </c>
      <c r="C29" s="15" t="s">
        <v>1926</v>
      </c>
      <c r="D29" s="111"/>
      <c r="F29" s="14"/>
      <c r="G29" s="2">
        <v>1931</v>
      </c>
      <c r="H29" s="14"/>
      <c r="I29" s="1" t="s">
        <v>91</v>
      </c>
      <c r="J29" s="9" t="s">
        <v>87</v>
      </c>
      <c r="N29" s="13" t="s">
        <v>688</v>
      </c>
      <c r="O29" s="197"/>
      <c r="P29" s="31">
        <f t="shared" si="0"/>
        <v>2179.16</v>
      </c>
      <c r="Q29" s="31">
        <f t="shared" si="1"/>
        <v>9192.64</v>
      </c>
      <c r="R29" s="31">
        <f t="shared" si="2"/>
        <v>11371.8</v>
      </c>
    </row>
    <row r="30" spans="1:18" ht="14.25" customHeight="1">
      <c r="A30" s="13">
        <v>12</v>
      </c>
      <c r="B30" s="62">
        <v>43865</v>
      </c>
      <c r="C30" s="15" t="s">
        <v>1927</v>
      </c>
      <c r="D30" s="111"/>
      <c r="F30" s="2">
        <v>1931</v>
      </c>
      <c r="G30" s="14"/>
      <c r="H30" s="14"/>
      <c r="I30" s="1" t="s">
        <v>91</v>
      </c>
      <c r="J30" s="9" t="s">
        <v>87</v>
      </c>
      <c r="N30" s="13" t="s">
        <v>688</v>
      </c>
      <c r="O30" s="197"/>
      <c r="P30" s="31">
        <f t="shared" si="0"/>
        <v>248.15999999999985</v>
      </c>
      <c r="Q30" s="31">
        <f t="shared" si="1"/>
        <v>11123.64</v>
      </c>
      <c r="R30" s="31">
        <f t="shared" si="2"/>
        <v>11371.8</v>
      </c>
    </row>
    <row r="31" spans="1:18" ht="14.25" customHeight="1">
      <c r="A31" s="13">
        <v>12</v>
      </c>
      <c r="B31" s="62">
        <v>43863</v>
      </c>
      <c r="C31" s="15" t="s">
        <v>1385</v>
      </c>
      <c r="D31" s="111"/>
      <c r="F31" s="14"/>
      <c r="G31" s="14"/>
      <c r="H31" s="14"/>
      <c r="M31" s="1">
        <v>6000</v>
      </c>
      <c r="N31" s="13" t="s">
        <v>688</v>
      </c>
      <c r="O31" s="197"/>
      <c r="P31" s="31">
        <f t="shared" si="0"/>
        <v>248.15999999999985</v>
      </c>
      <c r="Q31" s="31">
        <f t="shared" si="1"/>
        <v>11123.64</v>
      </c>
      <c r="R31" s="31">
        <f t="shared" si="2"/>
        <v>11371.8</v>
      </c>
    </row>
    <row r="32" spans="1:18" ht="14.25" customHeight="1">
      <c r="A32" s="13">
        <v>12</v>
      </c>
      <c r="B32" s="62">
        <v>43893</v>
      </c>
      <c r="C32" s="15" t="s">
        <v>1385</v>
      </c>
      <c r="D32" s="111"/>
      <c r="F32" s="14"/>
      <c r="G32" s="14"/>
      <c r="H32" s="14"/>
      <c r="M32" s="1">
        <v>6000</v>
      </c>
      <c r="N32" s="13" t="s">
        <v>688</v>
      </c>
      <c r="O32" s="197"/>
      <c r="P32" s="31">
        <f t="shared" si="0"/>
        <v>248.15999999999985</v>
      </c>
      <c r="Q32" s="31">
        <f t="shared" si="1"/>
        <v>11123.64</v>
      </c>
      <c r="R32" s="31">
        <f t="shared" si="2"/>
        <v>11371.8</v>
      </c>
    </row>
    <row r="33" spans="1:18" ht="14.25" customHeight="1">
      <c r="A33" s="13">
        <v>12</v>
      </c>
      <c r="B33" s="62">
        <v>43923</v>
      </c>
      <c r="C33" s="15" t="s">
        <v>1928</v>
      </c>
      <c r="D33" s="111"/>
      <c r="F33" s="14"/>
      <c r="G33" s="2">
        <v>1930.5</v>
      </c>
      <c r="H33" s="14"/>
      <c r="I33" s="1" t="s">
        <v>91</v>
      </c>
      <c r="J33" s="1" t="s">
        <v>87</v>
      </c>
      <c r="N33" s="13" t="s">
        <v>688</v>
      </c>
      <c r="O33" s="197"/>
      <c r="P33" s="31">
        <f t="shared" si="0"/>
        <v>2178.66</v>
      </c>
      <c r="Q33" s="31">
        <f t="shared" si="1"/>
        <v>11123.64</v>
      </c>
      <c r="R33" s="31">
        <f t="shared" si="2"/>
        <v>13302.3</v>
      </c>
    </row>
    <row r="34" spans="1:18" ht="14.25" customHeight="1">
      <c r="A34" s="13">
        <v>12</v>
      </c>
      <c r="B34" s="62">
        <v>43927</v>
      </c>
      <c r="C34" s="15" t="s">
        <v>1929</v>
      </c>
      <c r="D34" s="111"/>
      <c r="F34" s="2">
        <v>1930.5</v>
      </c>
      <c r="G34" s="14"/>
      <c r="H34" s="14"/>
      <c r="I34" s="1" t="s">
        <v>91</v>
      </c>
      <c r="J34" s="1" t="s">
        <v>87</v>
      </c>
      <c r="N34" s="13" t="s">
        <v>688</v>
      </c>
      <c r="O34" s="197"/>
      <c r="P34" s="31">
        <f t="shared" si="0"/>
        <v>248.15999999999985</v>
      </c>
      <c r="Q34" s="31">
        <f t="shared" si="1"/>
        <v>13054.14</v>
      </c>
      <c r="R34" s="31">
        <f t="shared" si="2"/>
        <v>13302.3</v>
      </c>
    </row>
    <row r="35" spans="1:18" ht="14.25" customHeight="1">
      <c r="A35" s="13">
        <v>12</v>
      </c>
      <c r="B35" s="62">
        <v>43922</v>
      </c>
      <c r="C35" s="15" t="s">
        <v>1385</v>
      </c>
      <c r="D35" s="111"/>
      <c r="F35" s="14"/>
      <c r="G35" s="14"/>
      <c r="H35" s="14"/>
      <c r="M35" s="1">
        <v>6000</v>
      </c>
      <c r="N35" s="13" t="s">
        <v>688</v>
      </c>
      <c r="O35" s="197"/>
      <c r="P35" s="31">
        <f t="shared" si="0"/>
        <v>248.15999999999985</v>
      </c>
      <c r="Q35" s="31">
        <f t="shared" si="1"/>
        <v>13054.14</v>
      </c>
      <c r="R35" s="31">
        <f t="shared" si="2"/>
        <v>13302.3</v>
      </c>
    </row>
    <row r="36" spans="1:18" ht="14.25" customHeight="1">
      <c r="A36" s="13">
        <v>12</v>
      </c>
      <c r="B36" s="62">
        <v>43956</v>
      </c>
      <c r="C36" s="15" t="s">
        <v>1385</v>
      </c>
      <c r="D36" s="111"/>
      <c r="F36" s="14"/>
      <c r="G36" s="14"/>
      <c r="H36" s="14"/>
      <c r="M36" s="1">
        <v>6000</v>
      </c>
      <c r="N36" s="13" t="s">
        <v>688</v>
      </c>
      <c r="O36" s="197"/>
      <c r="P36" s="31">
        <f t="shared" si="0"/>
        <v>248.15999999999985</v>
      </c>
      <c r="Q36" s="31">
        <f t="shared" si="1"/>
        <v>13054.14</v>
      </c>
      <c r="R36" s="31">
        <f t="shared" si="2"/>
        <v>13302.3</v>
      </c>
    </row>
    <row r="37" spans="1:18" ht="14.25" customHeight="1">
      <c r="A37" s="13">
        <v>12</v>
      </c>
      <c r="B37" s="62">
        <v>43977</v>
      </c>
      <c r="C37" s="15" t="s">
        <v>1930</v>
      </c>
      <c r="D37" s="111"/>
      <c r="F37" s="2">
        <v>410</v>
      </c>
      <c r="G37" s="14"/>
      <c r="H37" s="14"/>
      <c r="I37" s="1" t="s">
        <v>91</v>
      </c>
      <c r="J37" s="1" t="s">
        <v>87</v>
      </c>
      <c r="K37" s="1" t="s">
        <v>1931</v>
      </c>
      <c r="L37" s="1">
        <v>16</v>
      </c>
      <c r="N37" s="13" t="s">
        <v>688</v>
      </c>
      <c r="O37" s="197"/>
      <c r="P37" s="31">
        <f t="shared" si="0"/>
        <v>-161.84000000000015</v>
      </c>
      <c r="Q37" s="31">
        <f t="shared" si="1"/>
        <v>13464.14</v>
      </c>
      <c r="R37" s="31">
        <f t="shared" si="2"/>
        <v>13302.3</v>
      </c>
    </row>
    <row r="38" spans="1:18" ht="14.25" customHeight="1">
      <c r="A38" s="13">
        <v>12</v>
      </c>
      <c r="B38" s="62">
        <v>43983</v>
      </c>
      <c r="C38" s="15" t="s">
        <v>1385</v>
      </c>
      <c r="D38" s="111"/>
      <c r="F38" s="14"/>
      <c r="G38" s="14"/>
      <c r="H38" s="14"/>
      <c r="M38" s="1">
        <v>6000</v>
      </c>
      <c r="N38" s="13" t="s">
        <v>688</v>
      </c>
      <c r="O38" s="197"/>
      <c r="P38" s="31">
        <f t="shared" si="0"/>
        <v>-161.84000000000015</v>
      </c>
      <c r="Q38" s="31">
        <f t="shared" si="1"/>
        <v>13464.14</v>
      </c>
      <c r="R38" s="31">
        <f t="shared" si="2"/>
        <v>13302.3</v>
      </c>
    </row>
    <row r="39" spans="1:18" ht="14.25" customHeight="1">
      <c r="A39" s="13">
        <v>12</v>
      </c>
      <c r="B39" s="62">
        <v>44013</v>
      </c>
      <c r="C39" s="15" t="s">
        <v>1385</v>
      </c>
      <c r="D39" s="111"/>
      <c r="F39" s="14"/>
      <c r="G39" s="14"/>
      <c r="H39" s="14"/>
      <c r="M39" s="1">
        <v>6000</v>
      </c>
      <c r="N39" s="13" t="s">
        <v>688</v>
      </c>
      <c r="O39" s="197"/>
      <c r="P39" s="31">
        <f t="shared" si="0"/>
        <v>-161.84000000000015</v>
      </c>
      <c r="Q39" s="31">
        <f t="shared" si="1"/>
        <v>13464.14</v>
      </c>
      <c r="R39" s="31">
        <f t="shared" si="2"/>
        <v>13302.3</v>
      </c>
    </row>
    <row r="40" spans="1:18" ht="14.25" customHeight="1">
      <c r="A40" s="13">
        <v>12</v>
      </c>
      <c r="B40" s="62">
        <v>44020</v>
      </c>
      <c r="C40" s="15" t="s">
        <v>1932</v>
      </c>
      <c r="D40" s="111"/>
      <c r="F40" s="14"/>
      <c r="G40" s="2">
        <v>1930.5</v>
      </c>
      <c r="H40" s="14"/>
      <c r="I40" s="1" t="s">
        <v>91</v>
      </c>
      <c r="J40" s="1" t="s">
        <v>87</v>
      </c>
      <c r="N40" s="13" t="s">
        <v>688</v>
      </c>
      <c r="O40" s="197"/>
      <c r="P40" s="31">
        <f t="shared" si="0"/>
        <v>1768.6599999999999</v>
      </c>
      <c r="Q40" s="31">
        <f t="shared" si="1"/>
        <v>13464.14</v>
      </c>
      <c r="R40" s="31">
        <f t="shared" si="2"/>
        <v>15232.8</v>
      </c>
    </row>
    <row r="41" spans="1:18" ht="14.25" customHeight="1">
      <c r="A41" s="13">
        <v>12</v>
      </c>
      <c r="B41" s="62">
        <v>44027</v>
      </c>
      <c r="C41" s="15" t="s">
        <v>1933</v>
      </c>
      <c r="D41" s="111"/>
      <c r="F41" s="2">
        <v>1930.5</v>
      </c>
      <c r="G41" s="14"/>
      <c r="H41" s="14"/>
      <c r="I41" s="1" t="s">
        <v>91</v>
      </c>
      <c r="J41" s="1" t="s">
        <v>87</v>
      </c>
      <c r="N41" s="13" t="s">
        <v>688</v>
      </c>
      <c r="O41" s="197"/>
      <c r="P41" s="31">
        <f t="shared" si="0"/>
        <v>-161.84000000000015</v>
      </c>
      <c r="Q41" s="31">
        <f t="shared" si="1"/>
        <v>15394.64</v>
      </c>
      <c r="R41" s="31">
        <f t="shared" si="2"/>
        <v>15232.8</v>
      </c>
    </row>
    <row r="42" spans="1:18" ht="14.25" customHeight="1">
      <c r="A42" s="13">
        <v>12</v>
      </c>
      <c r="B42" s="62">
        <v>44075</v>
      </c>
      <c r="C42" s="15" t="s">
        <v>1385</v>
      </c>
      <c r="D42" s="111"/>
      <c r="F42" s="14"/>
      <c r="G42" s="14"/>
      <c r="H42" s="14"/>
      <c r="M42" s="1">
        <v>5500</v>
      </c>
      <c r="N42" s="13" t="s">
        <v>688</v>
      </c>
      <c r="O42" s="197"/>
      <c r="P42" s="31">
        <f t="shared" si="0"/>
        <v>-161.84000000000015</v>
      </c>
      <c r="Q42" s="31">
        <f t="shared" si="1"/>
        <v>15394.64</v>
      </c>
      <c r="R42" s="31">
        <f t="shared" si="2"/>
        <v>15232.8</v>
      </c>
    </row>
    <row r="43" spans="1:18" ht="14.25" customHeight="1">
      <c r="A43" s="13">
        <v>12</v>
      </c>
      <c r="B43" s="62">
        <v>44105</v>
      </c>
      <c r="C43" s="15" t="s">
        <v>1385</v>
      </c>
      <c r="D43" s="111"/>
      <c r="F43" s="14"/>
      <c r="G43" s="14"/>
      <c r="H43" s="14"/>
      <c r="M43" s="1">
        <v>5500</v>
      </c>
      <c r="N43" s="13" t="s">
        <v>688</v>
      </c>
      <c r="O43" s="197"/>
      <c r="P43" s="31">
        <f t="shared" si="0"/>
        <v>-161.84000000000015</v>
      </c>
      <c r="Q43" s="31">
        <f t="shared" si="1"/>
        <v>15394.64</v>
      </c>
      <c r="R43" s="31">
        <f t="shared" si="2"/>
        <v>15232.8</v>
      </c>
    </row>
    <row r="44" spans="1:18" ht="14.25" customHeight="1">
      <c r="A44" s="13">
        <v>12</v>
      </c>
      <c r="B44" s="62">
        <v>44140</v>
      </c>
      <c r="C44" s="15" t="s">
        <v>1385</v>
      </c>
      <c r="D44" s="111"/>
      <c r="F44" s="14"/>
      <c r="G44" s="14"/>
      <c r="H44" s="14"/>
      <c r="M44" s="1">
        <v>6000</v>
      </c>
      <c r="N44" s="13" t="s">
        <v>688</v>
      </c>
      <c r="O44" s="197"/>
      <c r="P44" s="31">
        <f t="shared" si="0"/>
        <v>-161.84000000000015</v>
      </c>
      <c r="Q44" s="31">
        <f t="shared" si="1"/>
        <v>15394.64</v>
      </c>
      <c r="R44" s="31">
        <f t="shared" si="2"/>
        <v>15232.8</v>
      </c>
    </row>
    <row r="45" spans="1:18" ht="14.25" customHeight="1">
      <c r="A45" s="13">
        <v>12</v>
      </c>
      <c r="B45" s="62">
        <v>44153</v>
      </c>
      <c r="C45" s="15" t="s">
        <v>1928</v>
      </c>
      <c r="D45" s="111"/>
      <c r="F45" s="14"/>
      <c r="G45" s="2">
        <v>1930.5</v>
      </c>
      <c r="H45" s="14"/>
      <c r="I45" s="1" t="s">
        <v>91</v>
      </c>
      <c r="J45" s="1" t="s">
        <v>87</v>
      </c>
      <c r="N45" s="13" t="s">
        <v>688</v>
      </c>
      <c r="O45" s="197"/>
      <c r="P45" s="31">
        <f t="shared" si="0"/>
        <v>1768.6599999999999</v>
      </c>
      <c r="Q45" s="31">
        <f t="shared" si="1"/>
        <v>15394.64</v>
      </c>
      <c r="R45" s="31">
        <f t="shared" si="2"/>
        <v>17163.3</v>
      </c>
    </row>
    <row r="46" spans="1:18" ht="14.25" customHeight="1">
      <c r="A46" s="13">
        <v>12</v>
      </c>
      <c r="B46" s="62">
        <v>44155</v>
      </c>
      <c r="C46" s="15" t="s">
        <v>1933</v>
      </c>
      <c r="D46" s="111"/>
      <c r="F46" s="2">
        <v>1930.5</v>
      </c>
      <c r="G46" s="14"/>
      <c r="H46" s="14"/>
      <c r="I46" s="1" t="s">
        <v>91</v>
      </c>
      <c r="J46" s="1" t="s">
        <v>87</v>
      </c>
      <c r="N46" s="13" t="s">
        <v>688</v>
      </c>
      <c r="O46" s="197"/>
      <c r="P46" s="31">
        <f t="shared" si="0"/>
        <v>-161.84000000000015</v>
      </c>
      <c r="Q46" s="31">
        <f t="shared" si="1"/>
        <v>17325.14</v>
      </c>
      <c r="R46" s="31">
        <f t="shared" si="2"/>
        <v>17163.3</v>
      </c>
    </row>
    <row r="47" spans="1:18" ht="14.25" customHeight="1">
      <c r="A47" s="13">
        <v>12</v>
      </c>
      <c r="B47" s="62">
        <v>44168</v>
      </c>
      <c r="C47" s="15" t="s">
        <v>1385</v>
      </c>
      <c r="D47" s="111"/>
      <c r="F47" s="14"/>
      <c r="G47" s="14"/>
      <c r="H47" s="14"/>
      <c r="M47" s="1">
        <v>6000</v>
      </c>
      <c r="N47" s="13" t="s">
        <v>688</v>
      </c>
      <c r="O47" s="197"/>
      <c r="P47" s="31">
        <f t="shared" si="0"/>
        <v>-161.84000000000015</v>
      </c>
      <c r="Q47" s="31">
        <f t="shared" si="1"/>
        <v>17325.14</v>
      </c>
      <c r="R47" s="31">
        <f t="shared" si="2"/>
        <v>17163.3</v>
      </c>
    </row>
    <row r="48" spans="1:18" ht="14.25" customHeight="1">
      <c r="A48" s="13">
        <v>12</v>
      </c>
      <c r="B48" s="62">
        <v>44200</v>
      </c>
      <c r="C48" s="15" t="s">
        <v>1928</v>
      </c>
      <c r="D48" s="111"/>
      <c r="F48" s="14"/>
      <c r="G48" s="2">
        <v>1930.5</v>
      </c>
      <c r="H48" s="14"/>
      <c r="I48" s="9" t="s">
        <v>91</v>
      </c>
      <c r="J48" s="9" t="s">
        <v>87</v>
      </c>
      <c r="N48" s="13" t="s">
        <v>688</v>
      </c>
      <c r="O48" s="197"/>
      <c r="P48" s="31">
        <f t="shared" si="0"/>
        <v>1768.6599999999999</v>
      </c>
      <c r="Q48" s="31">
        <f t="shared" si="1"/>
        <v>17325.14</v>
      </c>
      <c r="R48" s="31">
        <f t="shared" si="2"/>
        <v>19093.8</v>
      </c>
    </row>
    <row r="49" spans="1:18" ht="14.25" customHeight="1">
      <c r="A49" s="13">
        <v>12</v>
      </c>
      <c r="B49" s="62">
        <v>44201</v>
      </c>
      <c r="C49" s="15" t="s">
        <v>1933</v>
      </c>
      <c r="D49" s="111"/>
      <c r="F49" s="2">
        <v>1930.5</v>
      </c>
      <c r="G49" s="14"/>
      <c r="H49" s="14"/>
      <c r="I49" s="9" t="s">
        <v>91</v>
      </c>
      <c r="J49" s="9" t="s">
        <v>87</v>
      </c>
      <c r="N49" s="13" t="s">
        <v>688</v>
      </c>
      <c r="O49" s="197"/>
      <c r="P49" s="31">
        <f t="shared" si="0"/>
        <v>-161.84000000000015</v>
      </c>
      <c r="Q49" s="31">
        <f t="shared" si="1"/>
        <v>19255.64</v>
      </c>
      <c r="R49" s="31">
        <f t="shared" si="2"/>
        <v>19093.8</v>
      </c>
    </row>
    <row r="50" spans="1:18" ht="14.25" customHeight="1">
      <c r="A50" s="13">
        <v>12</v>
      </c>
      <c r="B50" s="62">
        <v>44200</v>
      </c>
      <c r="C50" s="15" t="s">
        <v>1385</v>
      </c>
      <c r="D50" s="111"/>
      <c r="F50" s="14"/>
      <c r="G50" s="14"/>
      <c r="H50" s="14"/>
      <c r="M50" s="1">
        <v>6000</v>
      </c>
      <c r="N50" s="13" t="s">
        <v>688</v>
      </c>
      <c r="O50" s="197"/>
      <c r="P50" s="31">
        <f t="shared" si="0"/>
        <v>-161.84000000000015</v>
      </c>
      <c r="Q50" s="31">
        <f t="shared" si="1"/>
        <v>19255.64</v>
      </c>
      <c r="R50" s="31">
        <f t="shared" si="2"/>
        <v>19093.8</v>
      </c>
    </row>
    <row r="51" spans="1:18" ht="14.25" customHeight="1">
      <c r="A51" s="13">
        <v>12</v>
      </c>
      <c r="B51" s="62">
        <v>44228</v>
      </c>
      <c r="C51" s="15" t="s">
        <v>1385</v>
      </c>
      <c r="D51" s="111"/>
      <c r="F51" s="14"/>
      <c r="G51" s="14"/>
      <c r="H51" s="14"/>
      <c r="M51" s="1">
        <v>6000</v>
      </c>
      <c r="N51" s="13" t="s">
        <v>688</v>
      </c>
      <c r="O51" s="197"/>
      <c r="P51" s="31">
        <f t="shared" si="0"/>
        <v>-161.84000000000015</v>
      </c>
      <c r="Q51" s="31">
        <f t="shared" si="1"/>
        <v>19255.64</v>
      </c>
      <c r="R51" s="31">
        <f t="shared" si="2"/>
        <v>19093.8</v>
      </c>
    </row>
    <row r="52" spans="1:18" ht="14.25" customHeight="1">
      <c r="A52" s="13">
        <v>12</v>
      </c>
      <c r="B52" s="62">
        <v>44255</v>
      </c>
      <c r="C52" s="15" t="s">
        <v>1934</v>
      </c>
      <c r="D52" s="111"/>
      <c r="F52" s="14"/>
      <c r="G52" s="2">
        <v>1000</v>
      </c>
      <c r="H52" s="14"/>
      <c r="I52" s="9" t="s">
        <v>91</v>
      </c>
      <c r="J52" s="9" t="s">
        <v>87</v>
      </c>
      <c r="N52" s="13" t="s">
        <v>688</v>
      </c>
      <c r="O52" s="197"/>
      <c r="P52" s="31">
        <f t="shared" si="0"/>
        <v>838.15999999999985</v>
      </c>
      <c r="Q52" s="31">
        <f t="shared" si="1"/>
        <v>19255.64</v>
      </c>
      <c r="R52" s="31">
        <f t="shared" si="2"/>
        <v>20093.8</v>
      </c>
    </row>
    <row r="53" spans="1:18" ht="14.25" customHeight="1">
      <c r="A53" s="13">
        <v>12</v>
      </c>
      <c r="B53" s="62">
        <v>44256</v>
      </c>
      <c r="C53" s="15" t="s">
        <v>1385</v>
      </c>
      <c r="D53" s="111"/>
      <c r="F53" s="14"/>
      <c r="G53" s="14"/>
      <c r="H53" s="14"/>
      <c r="M53" s="1">
        <v>6000</v>
      </c>
      <c r="N53" s="13" t="s">
        <v>688</v>
      </c>
      <c r="O53" s="197"/>
      <c r="P53" s="31">
        <f t="shared" si="0"/>
        <v>838.15999999999985</v>
      </c>
      <c r="Q53" s="31">
        <f t="shared" si="1"/>
        <v>19255.64</v>
      </c>
      <c r="R53" s="31">
        <f t="shared" si="2"/>
        <v>20093.8</v>
      </c>
    </row>
    <row r="54" spans="1:18" ht="14.25" customHeight="1">
      <c r="A54" s="13">
        <v>12</v>
      </c>
      <c r="B54" s="62">
        <v>44292</v>
      </c>
      <c r="C54" s="15" t="s">
        <v>1928</v>
      </c>
      <c r="D54" s="111"/>
      <c r="F54" s="14"/>
      <c r="G54" s="2">
        <v>1930.5</v>
      </c>
      <c r="H54" s="14"/>
      <c r="I54" s="1" t="s">
        <v>91</v>
      </c>
      <c r="J54" s="1" t="s">
        <v>87</v>
      </c>
      <c r="N54" s="13" t="s">
        <v>688</v>
      </c>
      <c r="O54" s="197"/>
      <c r="P54" s="31">
        <f t="shared" si="0"/>
        <v>2768.66</v>
      </c>
      <c r="Q54" s="31">
        <f t="shared" si="1"/>
        <v>19255.64</v>
      </c>
      <c r="R54" s="31">
        <f t="shared" si="2"/>
        <v>22024.3</v>
      </c>
    </row>
    <row r="55" spans="1:18" ht="14.25" customHeight="1">
      <c r="A55" s="13">
        <v>12</v>
      </c>
      <c r="B55" s="62">
        <v>44294</v>
      </c>
      <c r="C55" s="15" t="s">
        <v>1933</v>
      </c>
      <c r="D55" s="111"/>
      <c r="F55" s="2">
        <v>1930.5</v>
      </c>
      <c r="G55" s="14"/>
      <c r="H55" s="14"/>
      <c r="I55" s="1" t="s">
        <v>91</v>
      </c>
      <c r="J55" s="1" t="s">
        <v>87</v>
      </c>
      <c r="N55" s="13" t="s">
        <v>688</v>
      </c>
      <c r="O55" s="197"/>
      <c r="P55" s="31">
        <f t="shared" si="0"/>
        <v>838.15999999999985</v>
      </c>
      <c r="Q55" s="31">
        <f t="shared" si="1"/>
        <v>21186.14</v>
      </c>
      <c r="R55" s="31">
        <f t="shared" si="2"/>
        <v>22024.3</v>
      </c>
    </row>
    <row r="56" spans="1:18" ht="14.25" customHeight="1">
      <c r="A56" s="13">
        <v>12</v>
      </c>
      <c r="B56" s="62">
        <v>44291</v>
      </c>
      <c r="C56" s="15" t="s">
        <v>1385</v>
      </c>
      <c r="D56" s="111"/>
      <c r="F56" s="14"/>
      <c r="G56" s="14"/>
      <c r="H56" s="14"/>
      <c r="M56" s="1">
        <v>6000</v>
      </c>
      <c r="N56" s="13" t="s">
        <v>688</v>
      </c>
      <c r="O56" s="197"/>
      <c r="P56" s="31">
        <f t="shared" si="0"/>
        <v>838.15999999999985</v>
      </c>
      <c r="Q56" s="31">
        <f t="shared" si="1"/>
        <v>21186.14</v>
      </c>
      <c r="R56" s="31">
        <f t="shared" si="2"/>
        <v>22024.3</v>
      </c>
    </row>
    <row r="57" spans="1:18" ht="14.25" customHeight="1">
      <c r="A57" s="13">
        <v>12</v>
      </c>
      <c r="B57" s="62">
        <v>44318</v>
      </c>
      <c r="C57" s="15" t="s">
        <v>1385</v>
      </c>
      <c r="D57" s="111"/>
      <c r="F57" s="14"/>
      <c r="G57" s="14"/>
      <c r="H57" s="14"/>
      <c r="M57" s="1">
        <v>6000</v>
      </c>
      <c r="N57" s="13" t="s">
        <v>688</v>
      </c>
      <c r="O57" s="197"/>
      <c r="P57" s="31">
        <f t="shared" si="0"/>
        <v>838.15999999999985</v>
      </c>
      <c r="Q57" s="31">
        <f t="shared" si="1"/>
        <v>21186.14</v>
      </c>
      <c r="R57" s="31">
        <f t="shared" si="2"/>
        <v>22024.3</v>
      </c>
    </row>
    <row r="58" spans="1:18" ht="14.25" customHeight="1">
      <c r="A58" s="13">
        <v>12</v>
      </c>
      <c r="B58" s="62">
        <v>44327</v>
      </c>
      <c r="C58" s="15" t="s">
        <v>1935</v>
      </c>
      <c r="D58" s="111"/>
      <c r="F58" s="2">
        <v>350</v>
      </c>
      <c r="G58" s="14"/>
      <c r="H58" s="14"/>
      <c r="I58" s="9" t="s">
        <v>91</v>
      </c>
      <c r="J58" s="9" t="s">
        <v>87</v>
      </c>
      <c r="K58" s="9" t="s">
        <v>832</v>
      </c>
      <c r="L58" s="1">
        <v>528</v>
      </c>
      <c r="N58" s="13" t="s">
        <v>688</v>
      </c>
      <c r="O58" s="197"/>
      <c r="P58" s="31">
        <f t="shared" si="0"/>
        <v>488.15999999999985</v>
      </c>
      <c r="Q58" s="31">
        <f t="shared" si="1"/>
        <v>21536.14</v>
      </c>
      <c r="R58" s="31">
        <f t="shared" si="2"/>
        <v>22024.3</v>
      </c>
    </row>
    <row r="59" spans="1:18" ht="14.25" customHeight="1">
      <c r="A59" s="13">
        <v>12</v>
      </c>
      <c r="B59" s="62">
        <v>44355</v>
      </c>
      <c r="C59" s="15" t="s">
        <v>980</v>
      </c>
      <c r="D59" s="111"/>
      <c r="F59" s="2">
        <v>800</v>
      </c>
      <c r="G59" s="14"/>
      <c r="H59" s="14"/>
      <c r="I59" s="9" t="s">
        <v>91</v>
      </c>
      <c r="J59" s="9" t="s">
        <v>87</v>
      </c>
      <c r="L59" s="1">
        <v>4413</v>
      </c>
      <c r="N59" s="13" t="s">
        <v>688</v>
      </c>
      <c r="O59" s="151">
        <v>44397</v>
      </c>
      <c r="P59" s="31">
        <f t="shared" si="0"/>
        <v>-311.84000000000015</v>
      </c>
      <c r="Q59" s="31">
        <f t="shared" si="1"/>
        <v>22336.14</v>
      </c>
      <c r="R59" s="31">
        <f t="shared" si="2"/>
        <v>22024.3</v>
      </c>
    </row>
    <row r="60" spans="1:18" ht="14.25" customHeight="1">
      <c r="A60" s="13">
        <v>12</v>
      </c>
      <c r="B60" s="62">
        <v>44403</v>
      </c>
      <c r="C60" s="15" t="s">
        <v>962</v>
      </c>
      <c r="D60" s="111"/>
      <c r="E60" s="15"/>
      <c r="F60" s="14"/>
      <c r="G60" s="2">
        <v>1300</v>
      </c>
      <c r="H60" s="14"/>
      <c r="I60" s="9" t="s">
        <v>91</v>
      </c>
      <c r="J60" s="9" t="s">
        <v>87</v>
      </c>
      <c r="N60" s="13" t="s">
        <v>688</v>
      </c>
      <c r="O60" s="197"/>
      <c r="P60" s="31">
        <f t="shared" si="0"/>
        <v>988.15999999999985</v>
      </c>
      <c r="Q60" s="31">
        <f t="shared" si="1"/>
        <v>22336.14</v>
      </c>
      <c r="R60" s="31">
        <f t="shared" si="2"/>
        <v>23324.3</v>
      </c>
    </row>
    <row r="61" spans="1:18" ht="14.25" customHeight="1">
      <c r="A61" s="13">
        <v>12</v>
      </c>
      <c r="B61" s="62">
        <v>44417</v>
      </c>
      <c r="C61" s="111" t="s">
        <v>1898</v>
      </c>
      <c r="D61" s="111"/>
      <c r="E61" s="15"/>
      <c r="F61" s="14"/>
      <c r="G61" s="14"/>
      <c r="H61" s="14"/>
      <c r="M61" s="1">
        <v>6000</v>
      </c>
      <c r="N61" s="13" t="s">
        <v>688</v>
      </c>
      <c r="O61" s="197"/>
      <c r="P61" s="31">
        <f t="shared" si="0"/>
        <v>988.15999999999985</v>
      </c>
      <c r="Q61" s="31">
        <f t="shared" si="1"/>
        <v>22336.14</v>
      </c>
      <c r="R61" s="31">
        <f t="shared" si="2"/>
        <v>23324.3</v>
      </c>
    </row>
    <row r="62" spans="1:18" ht="14.25" customHeight="1">
      <c r="A62" s="13">
        <v>12</v>
      </c>
      <c r="B62" s="62">
        <v>44440</v>
      </c>
      <c r="C62" s="111" t="s">
        <v>1898</v>
      </c>
      <c r="D62" s="111"/>
      <c r="E62" s="15"/>
      <c r="F62" s="14"/>
      <c r="G62" s="14"/>
      <c r="H62" s="14"/>
      <c r="M62" s="1">
        <v>6000</v>
      </c>
      <c r="N62" s="13" t="s">
        <v>688</v>
      </c>
      <c r="O62" s="197"/>
      <c r="P62" s="31">
        <f t="shared" si="0"/>
        <v>988.15999999999985</v>
      </c>
      <c r="Q62" s="31">
        <f t="shared" si="1"/>
        <v>22336.14</v>
      </c>
      <c r="R62" s="31">
        <f t="shared" si="2"/>
        <v>23324.3</v>
      </c>
    </row>
    <row r="63" spans="1:18" ht="14.25" customHeight="1">
      <c r="A63" s="13">
        <v>12</v>
      </c>
      <c r="B63" s="62">
        <v>44470</v>
      </c>
      <c r="C63" s="111" t="s">
        <v>1898</v>
      </c>
      <c r="D63" s="111"/>
      <c r="E63" s="15"/>
      <c r="F63" s="14"/>
      <c r="G63" s="14"/>
      <c r="H63" s="14"/>
      <c r="M63" s="1">
        <v>6000</v>
      </c>
      <c r="N63" s="13" t="s">
        <v>688</v>
      </c>
      <c r="O63" s="197"/>
      <c r="P63" s="31">
        <f t="shared" si="0"/>
        <v>988.15999999999985</v>
      </c>
      <c r="Q63" s="31">
        <f t="shared" si="1"/>
        <v>22336.14</v>
      </c>
      <c r="R63" s="31">
        <f t="shared" si="2"/>
        <v>23324.3</v>
      </c>
    </row>
    <row r="64" spans="1:18" ht="14.25" customHeight="1">
      <c r="A64" s="13">
        <v>12</v>
      </c>
      <c r="B64" s="62">
        <v>44472</v>
      </c>
      <c r="C64" s="15" t="s">
        <v>1104</v>
      </c>
      <c r="D64" s="111"/>
      <c r="E64" s="15"/>
      <c r="F64" s="14"/>
      <c r="G64" s="2">
        <v>1930.5</v>
      </c>
      <c r="H64" s="14"/>
      <c r="N64" s="13" t="s">
        <v>688</v>
      </c>
      <c r="O64" s="197"/>
      <c r="P64" s="31">
        <f t="shared" si="0"/>
        <v>2918.66</v>
      </c>
      <c r="Q64" s="31">
        <f t="shared" si="1"/>
        <v>22336.14</v>
      </c>
      <c r="R64" s="31">
        <f t="shared" si="2"/>
        <v>25254.799999999999</v>
      </c>
    </row>
    <row r="65" spans="1:18" ht="14.25" customHeight="1">
      <c r="A65" s="13">
        <v>12</v>
      </c>
      <c r="B65" s="62">
        <v>44475</v>
      </c>
      <c r="C65" s="15" t="s">
        <v>1936</v>
      </c>
      <c r="D65" s="111"/>
      <c r="E65" s="15"/>
      <c r="F65" s="2">
        <v>1930.5</v>
      </c>
      <c r="G65" s="14"/>
      <c r="H65" s="14"/>
      <c r="I65" s="9" t="s">
        <v>91</v>
      </c>
      <c r="N65" s="13" t="s">
        <v>688</v>
      </c>
      <c r="O65" s="197"/>
      <c r="P65" s="31">
        <f t="shared" si="0"/>
        <v>988.15999999999985</v>
      </c>
      <c r="Q65" s="31">
        <f t="shared" si="1"/>
        <v>24266.639999999999</v>
      </c>
      <c r="R65" s="31">
        <f t="shared" si="2"/>
        <v>25254.799999999999</v>
      </c>
    </row>
    <row r="66" spans="1:18" ht="14.25" customHeight="1">
      <c r="A66" s="13">
        <v>12</v>
      </c>
      <c r="B66" s="62">
        <v>44502</v>
      </c>
      <c r="C66" s="111" t="s">
        <v>1898</v>
      </c>
      <c r="D66" s="111"/>
      <c r="E66" s="15"/>
      <c r="F66" s="14"/>
      <c r="G66" s="14"/>
      <c r="H66" s="14"/>
      <c r="M66" s="1">
        <v>6000</v>
      </c>
      <c r="N66" s="13" t="s">
        <v>688</v>
      </c>
      <c r="O66" s="197"/>
      <c r="P66" s="31">
        <f t="shared" si="0"/>
        <v>988.15999999999985</v>
      </c>
      <c r="Q66" s="31">
        <f t="shared" si="1"/>
        <v>24266.639999999999</v>
      </c>
      <c r="R66" s="31">
        <f t="shared" si="2"/>
        <v>25254.799999999999</v>
      </c>
    </row>
    <row r="67" spans="1:18" ht="14.25" customHeight="1">
      <c r="A67" s="13">
        <v>12</v>
      </c>
      <c r="B67" s="62">
        <v>44566</v>
      </c>
      <c r="C67" s="15" t="s">
        <v>1104</v>
      </c>
      <c r="D67" s="111"/>
      <c r="E67" s="15"/>
      <c r="F67" s="14"/>
      <c r="G67" s="2">
        <v>1930.5</v>
      </c>
      <c r="H67" s="14"/>
      <c r="N67" s="13" t="s">
        <v>688</v>
      </c>
      <c r="O67" s="197"/>
      <c r="P67" s="31">
        <f t="shared" si="0"/>
        <v>2918.66</v>
      </c>
      <c r="Q67" s="31">
        <f t="shared" si="1"/>
        <v>24266.639999999999</v>
      </c>
      <c r="R67" s="31">
        <f t="shared" si="2"/>
        <v>27185.3</v>
      </c>
    </row>
    <row r="68" spans="1:18" ht="14.25" customHeight="1">
      <c r="A68" s="13">
        <v>12</v>
      </c>
      <c r="B68" s="62">
        <v>44567</v>
      </c>
      <c r="C68" s="15" t="s">
        <v>1936</v>
      </c>
      <c r="D68" s="111"/>
      <c r="E68" s="15"/>
      <c r="F68" s="2">
        <v>1930.5</v>
      </c>
      <c r="G68" s="14"/>
      <c r="H68" s="14"/>
      <c r="I68" s="9" t="s">
        <v>91</v>
      </c>
      <c r="N68" s="13" t="s">
        <v>688</v>
      </c>
      <c r="O68" s="197"/>
      <c r="P68" s="31">
        <f t="shared" si="0"/>
        <v>988.15999999999985</v>
      </c>
      <c r="Q68" s="31">
        <f t="shared" si="1"/>
        <v>26197.14</v>
      </c>
      <c r="R68" s="31">
        <f t="shared" si="2"/>
        <v>27185.3</v>
      </c>
    </row>
    <row r="69" spans="1:18" ht="14.25" customHeight="1">
      <c r="A69" s="13">
        <v>12</v>
      </c>
      <c r="B69" s="62">
        <v>44654</v>
      </c>
      <c r="C69" s="15" t="s">
        <v>1196</v>
      </c>
      <c r="D69" s="111"/>
      <c r="E69" s="15"/>
      <c r="F69" s="14"/>
      <c r="G69" s="2">
        <v>1930.5</v>
      </c>
      <c r="H69" s="14"/>
      <c r="N69" s="13" t="s">
        <v>688</v>
      </c>
      <c r="O69" s="197"/>
      <c r="P69" s="31">
        <f t="shared" si="0"/>
        <v>2918.66</v>
      </c>
      <c r="Q69" s="31">
        <f t="shared" si="1"/>
        <v>26197.14</v>
      </c>
      <c r="R69" s="31">
        <f t="shared" si="2"/>
        <v>29115.8</v>
      </c>
    </row>
    <row r="70" spans="1:18" ht="14.25" customHeight="1">
      <c r="A70" s="13">
        <v>12</v>
      </c>
      <c r="B70" s="62">
        <v>44656</v>
      </c>
      <c r="C70" s="15" t="s">
        <v>1197</v>
      </c>
      <c r="D70" s="111"/>
      <c r="E70" s="15"/>
      <c r="F70" s="2">
        <v>1930.5</v>
      </c>
      <c r="G70" s="14"/>
      <c r="H70" s="14"/>
      <c r="I70" s="9" t="s">
        <v>91</v>
      </c>
      <c r="N70" s="13" t="s">
        <v>688</v>
      </c>
      <c r="O70" s="197"/>
      <c r="P70" s="31">
        <f t="shared" si="0"/>
        <v>988.15999999999985</v>
      </c>
      <c r="Q70" s="31">
        <f t="shared" si="1"/>
        <v>28127.64</v>
      </c>
      <c r="R70" s="31">
        <f t="shared" si="2"/>
        <v>29115.8</v>
      </c>
    </row>
    <row r="71" spans="1:18" ht="14.25" customHeight="1">
      <c r="A71" s="13">
        <v>12</v>
      </c>
      <c r="B71" s="62">
        <v>44746</v>
      </c>
      <c r="C71" s="15" t="s">
        <v>1196</v>
      </c>
      <c r="D71" s="111"/>
      <c r="E71" s="15"/>
      <c r="F71" s="14"/>
      <c r="G71" s="2">
        <v>1930.5</v>
      </c>
      <c r="H71" s="14"/>
      <c r="N71" s="13" t="s">
        <v>688</v>
      </c>
      <c r="O71" s="197"/>
      <c r="P71" s="31">
        <f t="shared" si="0"/>
        <v>2918.66</v>
      </c>
      <c r="Q71" s="31">
        <f t="shared" si="1"/>
        <v>28127.64</v>
      </c>
      <c r="R71" s="31">
        <f t="shared" si="2"/>
        <v>31046.3</v>
      </c>
    </row>
    <row r="72" spans="1:18" ht="14.25" customHeight="1">
      <c r="A72" s="13">
        <v>12</v>
      </c>
      <c r="B72" s="62">
        <v>44749</v>
      </c>
      <c r="C72" s="15" t="s">
        <v>1197</v>
      </c>
      <c r="D72" s="111"/>
      <c r="E72" s="15"/>
      <c r="F72" s="2">
        <v>1930.5</v>
      </c>
      <c r="G72" s="14"/>
      <c r="H72" s="14"/>
      <c r="I72" s="9" t="s">
        <v>91</v>
      </c>
      <c r="N72" s="13" t="s">
        <v>688</v>
      </c>
      <c r="O72" s="197"/>
      <c r="P72" s="31">
        <f t="shared" si="0"/>
        <v>988.15999999999985</v>
      </c>
      <c r="Q72" s="31">
        <f t="shared" si="1"/>
        <v>30058.14</v>
      </c>
      <c r="R72" s="31">
        <f t="shared" si="2"/>
        <v>31046.3</v>
      </c>
    </row>
    <row r="73" spans="1:18" ht="14.25" customHeight="1">
      <c r="A73" s="13">
        <v>12</v>
      </c>
      <c r="B73" s="62">
        <v>44784</v>
      </c>
      <c r="C73" s="111" t="s">
        <v>1898</v>
      </c>
      <c r="D73" s="111"/>
      <c r="F73" s="14"/>
      <c r="G73" s="14"/>
      <c r="H73" s="14"/>
      <c r="M73" s="9">
        <v>6500</v>
      </c>
      <c r="N73" s="13" t="s">
        <v>688</v>
      </c>
      <c r="O73" s="197"/>
      <c r="P73" s="31">
        <f t="shared" si="0"/>
        <v>988.15999999999985</v>
      </c>
      <c r="Q73" s="31">
        <f t="shared" si="1"/>
        <v>30058.14</v>
      </c>
      <c r="R73" s="31">
        <f t="shared" si="2"/>
        <v>31046.3</v>
      </c>
    </row>
    <row r="74" spans="1:18" ht="14.25" customHeight="1">
      <c r="A74" s="13">
        <v>12</v>
      </c>
      <c r="B74" s="62">
        <v>44840</v>
      </c>
      <c r="C74" s="15" t="s">
        <v>1196</v>
      </c>
      <c r="D74" s="111"/>
      <c r="E74" s="15"/>
      <c r="F74" s="14"/>
      <c r="G74" s="2">
        <v>1930.5</v>
      </c>
      <c r="H74" s="14"/>
      <c r="N74" s="13" t="s">
        <v>688</v>
      </c>
      <c r="O74" s="197"/>
      <c r="P74" s="31">
        <f t="shared" si="0"/>
        <v>2918.6600000000035</v>
      </c>
      <c r="Q74" s="31">
        <f t="shared" si="1"/>
        <v>30058.14</v>
      </c>
      <c r="R74" s="31">
        <f t="shared" si="2"/>
        <v>32976.800000000003</v>
      </c>
    </row>
    <row r="75" spans="1:18" ht="14.25" customHeight="1">
      <c r="A75" s="13">
        <v>12</v>
      </c>
      <c r="B75" s="62">
        <v>44852</v>
      </c>
      <c r="C75" s="15" t="s">
        <v>1197</v>
      </c>
      <c r="D75" s="111"/>
      <c r="E75" s="15"/>
      <c r="F75" s="2">
        <v>1930.5</v>
      </c>
      <c r="G75" s="14"/>
      <c r="H75" s="14"/>
      <c r="I75" s="9" t="s">
        <v>91</v>
      </c>
      <c r="N75" s="13" t="s">
        <v>688</v>
      </c>
      <c r="O75" s="197"/>
      <c r="P75" s="31">
        <f t="shared" si="0"/>
        <v>988.16000000000349</v>
      </c>
      <c r="Q75" s="31">
        <f t="shared" si="1"/>
        <v>31988.639999999999</v>
      </c>
      <c r="R75" s="31">
        <f t="shared" si="2"/>
        <v>32976.800000000003</v>
      </c>
    </row>
    <row r="76" spans="1:18" ht="14.25" customHeight="1">
      <c r="A76" s="13">
        <v>12</v>
      </c>
      <c r="B76" s="62">
        <v>44867</v>
      </c>
      <c r="C76" s="111" t="s">
        <v>1898</v>
      </c>
      <c r="D76" s="111"/>
      <c r="F76" s="14"/>
      <c r="G76" s="14"/>
      <c r="H76" s="14"/>
      <c r="M76" s="9">
        <v>6500</v>
      </c>
      <c r="N76" s="13" t="s">
        <v>688</v>
      </c>
      <c r="O76" s="197"/>
      <c r="P76" s="31">
        <f t="shared" si="0"/>
        <v>988.16000000000349</v>
      </c>
      <c r="Q76" s="31">
        <f t="shared" si="1"/>
        <v>31988.639999999999</v>
      </c>
      <c r="R76" s="31">
        <f t="shared" si="2"/>
        <v>32976.800000000003</v>
      </c>
    </row>
    <row r="77" spans="1:18" ht="14.25" customHeight="1">
      <c r="A77" s="13">
        <v>12</v>
      </c>
      <c r="B77" s="62">
        <v>44900</v>
      </c>
      <c r="C77" s="111" t="s">
        <v>1898</v>
      </c>
      <c r="D77" s="111"/>
      <c r="F77" s="14"/>
      <c r="G77" s="14"/>
      <c r="H77" s="14"/>
      <c r="M77" s="9">
        <v>6500</v>
      </c>
      <c r="N77" s="13" t="s">
        <v>688</v>
      </c>
      <c r="O77" s="197"/>
      <c r="P77" s="31">
        <f t="shared" si="0"/>
        <v>988.16000000000349</v>
      </c>
      <c r="Q77" s="31">
        <f t="shared" si="1"/>
        <v>31988.639999999999</v>
      </c>
      <c r="R77" s="31">
        <f t="shared" si="2"/>
        <v>32976.800000000003</v>
      </c>
    </row>
    <row r="78" spans="1:18" ht="14.25" customHeight="1">
      <c r="A78" s="13">
        <v>12</v>
      </c>
      <c r="B78" s="62">
        <v>44934</v>
      </c>
      <c r="C78" s="111" t="s">
        <v>1937</v>
      </c>
      <c r="D78" s="111"/>
      <c r="F78" s="14">
        <v>1755</v>
      </c>
      <c r="G78" s="14"/>
      <c r="H78" s="14"/>
      <c r="I78" s="9" t="s">
        <v>91</v>
      </c>
      <c r="K78" s="9" t="s">
        <v>1938</v>
      </c>
      <c r="L78" s="9">
        <v>421</v>
      </c>
      <c r="N78" s="13" t="s">
        <v>688</v>
      </c>
      <c r="O78" s="197"/>
      <c r="P78" s="31">
        <f t="shared" si="0"/>
        <v>-766.83999999999651</v>
      </c>
      <c r="Q78" s="31">
        <f t="shared" si="1"/>
        <v>33743.64</v>
      </c>
      <c r="R78" s="31">
        <f t="shared" si="2"/>
        <v>32976.800000000003</v>
      </c>
    </row>
    <row r="79" spans="1:18" ht="14.25" customHeight="1">
      <c r="A79" s="13">
        <v>12</v>
      </c>
      <c r="B79" s="62">
        <v>44928</v>
      </c>
      <c r="C79" s="15" t="s">
        <v>1196</v>
      </c>
      <c r="D79" s="111"/>
      <c r="E79" s="15"/>
      <c r="F79" s="14"/>
      <c r="G79" s="2">
        <v>1930.5</v>
      </c>
      <c r="H79" s="14"/>
      <c r="N79" s="13" t="s">
        <v>688</v>
      </c>
      <c r="O79" s="197"/>
      <c r="P79" s="31">
        <f t="shared" si="0"/>
        <v>1163.6600000000035</v>
      </c>
      <c r="Q79" s="31">
        <f t="shared" si="1"/>
        <v>33743.64</v>
      </c>
      <c r="R79" s="31">
        <f t="shared" si="2"/>
        <v>34907.300000000003</v>
      </c>
    </row>
    <row r="80" spans="1:18" ht="14.25" customHeight="1">
      <c r="A80" s="13">
        <v>12</v>
      </c>
      <c r="B80" s="62">
        <v>44934</v>
      </c>
      <c r="C80" s="15" t="s">
        <v>1197</v>
      </c>
      <c r="D80" s="111"/>
      <c r="E80" s="15"/>
      <c r="F80" s="2">
        <v>1930.5</v>
      </c>
      <c r="G80" s="14"/>
      <c r="H80" s="14"/>
      <c r="I80" s="9" t="s">
        <v>91</v>
      </c>
      <c r="N80" s="13" t="s">
        <v>688</v>
      </c>
      <c r="O80" s="151">
        <v>44935</v>
      </c>
      <c r="P80" s="31">
        <f t="shared" si="0"/>
        <v>-766.83999999999651</v>
      </c>
      <c r="Q80" s="31">
        <f t="shared" si="1"/>
        <v>35674.14</v>
      </c>
      <c r="R80" s="31">
        <f t="shared" si="2"/>
        <v>34907.300000000003</v>
      </c>
    </row>
    <row r="81" spans="1:18" ht="14.25" customHeight="1">
      <c r="A81" s="13">
        <v>12</v>
      </c>
      <c r="B81" s="62">
        <v>44937</v>
      </c>
      <c r="C81" s="15" t="s">
        <v>962</v>
      </c>
      <c r="D81" s="111"/>
      <c r="F81" s="14"/>
      <c r="G81" s="14">
        <v>1500</v>
      </c>
      <c r="H81" s="14"/>
      <c r="N81" s="13" t="s">
        <v>688</v>
      </c>
      <c r="O81" s="197"/>
      <c r="P81" s="31">
        <f t="shared" si="0"/>
        <v>733.16000000000349</v>
      </c>
      <c r="Q81" s="31">
        <f t="shared" si="1"/>
        <v>35674.14</v>
      </c>
      <c r="R81" s="31">
        <f t="shared" si="2"/>
        <v>36407.300000000003</v>
      </c>
    </row>
    <row r="82" spans="1:18" ht="14.25" customHeight="1">
      <c r="A82" s="13">
        <v>12</v>
      </c>
      <c r="B82" s="62">
        <v>44970</v>
      </c>
      <c r="C82" s="111" t="s">
        <v>1898</v>
      </c>
      <c r="D82" s="111"/>
      <c r="F82" s="14"/>
      <c r="G82" s="14"/>
      <c r="H82" s="14"/>
      <c r="M82" s="9">
        <v>6500</v>
      </c>
      <c r="N82" s="13" t="s">
        <v>688</v>
      </c>
      <c r="O82" s="197"/>
      <c r="P82" s="31">
        <f t="shared" si="0"/>
        <v>733.16000000000349</v>
      </c>
      <c r="Q82" s="31">
        <f t="shared" si="1"/>
        <v>35674.14</v>
      </c>
      <c r="R82" s="31">
        <f t="shared" si="2"/>
        <v>36407.300000000003</v>
      </c>
    </row>
    <row r="83" spans="1:18" ht="14.25" customHeight="1">
      <c r="A83" s="13">
        <v>12</v>
      </c>
      <c r="B83" s="62">
        <v>44986</v>
      </c>
      <c r="C83" s="111" t="s">
        <v>1898</v>
      </c>
      <c r="D83" s="111"/>
      <c r="F83" s="14"/>
      <c r="G83" s="14"/>
      <c r="H83" s="14"/>
      <c r="M83" s="9">
        <v>6500</v>
      </c>
      <c r="N83" s="13" t="s">
        <v>688</v>
      </c>
      <c r="O83" s="197"/>
      <c r="P83" s="31">
        <f t="shared" si="0"/>
        <v>733.16000000000349</v>
      </c>
      <c r="Q83" s="31">
        <f t="shared" si="1"/>
        <v>35674.14</v>
      </c>
      <c r="R83" s="31">
        <f t="shared" si="2"/>
        <v>36407.300000000003</v>
      </c>
    </row>
    <row r="84" spans="1:18" ht="14.25" customHeight="1">
      <c r="A84" s="13">
        <v>12</v>
      </c>
      <c r="B84" s="62">
        <v>45019</v>
      </c>
      <c r="C84" s="111" t="s">
        <v>1898</v>
      </c>
      <c r="D84" s="111"/>
      <c r="F84" s="14"/>
      <c r="G84" s="14"/>
      <c r="H84" s="14"/>
      <c r="M84" s="9">
        <v>6500</v>
      </c>
      <c r="N84" s="13" t="s">
        <v>688</v>
      </c>
      <c r="O84" s="197"/>
      <c r="P84" s="31">
        <f t="shared" si="0"/>
        <v>733.16000000000349</v>
      </c>
      <c r="Q84" s="31">
        <f t="shared" si="1"/>
        <v>35674.14</v>
      </c>
      <c r="R84" s="31">
        <f t="shared" si="2"/>
        <v>36407.300000000003</v>
      </c>
    </row>
    <row r="85" spans="1:18" ht="14.25" customHeight="1">
      <c r="A85" s="13">
        <v>12</v>
      </c>
      <c r="B85" s="62">
        <v>45019</v>
      </c>
      <c r="C85" s="15" t="s">
        <v>1196</v>
      </c>
      <c r="D85" s="111"/>
      <c r="E85" s="15"/>
      <c r="F85" s="14"/>
      <c r="G85" s="2">
        <v>1930.5</v>
      </c>
      <c r="H85" s="14"/>
      <c r="N85" s="13" t="s">
        <v>688</v>
      </c>
      <c r="O85" s="197"/>
      <c r="P85" s="31">
        <f t="shared" si="0"/>
        <v>2663.6600000000035</v>
      </c>
      <c r="Q85" s="31">
        <f t="shared" si="1"/>
        <v>35674.14</v>
      </c>
      <c r="R85" s="31">
        <f t="shared" si="2"/>
        <v>38337.800000000003</v>
      </c>
    </row>
    <row r="86" spans="1:18" ht="14.25" customHeight="1">
      <c r="A86" s="13">
        <v>12</v>
      </c>
      <c r="B86" s="62">
        <v>45025</v>
      </c>
      <c r="C86" s="15" t="s">
        <v>1197</v>
      </c>
      <c r="D86" s="111"/>
      <c r="E86" s="15"/>
      <c r="F86" s="2">
        <v>1930.5</v>
      </c>
      <c r="G86" s="14"/>
      <c r="H86" s="14"/>
      <c r="I86" s="9" t="s">
        <v>91</v>
      </c>
      <c r="N86" s="13" t="s">
        <v>688</v>
      </c>
      <c r="O86" s="197"/>
      <c r="P86" s="31">
        <f t="shared" si="0"/>
        <v>733.16000000000349</v>
      </c>
      <c r="Q86" s="31">
        <f t="shared" si="1"/>
        <v>37604.639999999999</v>
      </c>
      <c r="R86" s="31">
        <f t="shared" si="2"/>
        <v>38337.800000000003</v>
      </c>
    </row>
    <row r="87" spans="1:18" ht="14.25" customHeight="1">
      <c r="A87" s="13">
        <v>12</v>
      </c>
      <c r="B87" s="62">
        <v>45048</v>
      </c>
      <c r="C87" s="111" t="s">
        <v>1898</v>
      </c>
      <c r="D87" s="111"/>
      <c r="F87" s="14"/>
      <c r="G87" s="14"/>
      <c r="H87" s="14"/>
      <c r="M87" s="9">
        <v>6500</v>
      </c>
      <c r="N87" s="13" t="s">
        <v>688</v>
      </c>
      <c r="O87" s="197"/>
      <c r="P87" s="31">
        <f t="shared" si="0"/>
        <v>733.16000000000349</v>
      </c>
      <c r="Q87" s="31">
        <f t="shared" si="1"/>
        <v>37604.639999999999</v>
      </c>
      <c r="R87" s="31">
        <f t="shared" si="2"/>
        <v>38337.800000000003</v>
      </c>
    </row>
    <row r="88" spans="1:18" ht="14.25" customHeight="1">
      <c r="A88" s="13">
        <v>12</v>
      </c>
      <c r="B88" s="62">
        <v>45078</v>
      </c>
      <c r="C88" s="111" t="s">
        <v>1898</v>
      </c>
      <c r="D88" s="111"/>
      <c r="F88" s="14"/>
      <c r="G88" s="14"/>
      <c r="H88" s="14"/>
      <c r="M88" s="9">
        <v>6500</v>
      </c>
      <c r="N88" s="13" t="s">
        <v>688</v>
      </c>
      <c r="O88" s="197"/>
      <c r="P88" s="31">
        <f t="shared" si="0"/>
        <v>733.16000000000349</v>
      </c>
      <c r="Q88" s="31">
        <f t="shared" si="1"/>
        <v>37604.639999999999</v>
      </c>
      <c r="R88" s="31">
        <f t="shared" si="2"/>
        <v>38337.800000000003</v>
      </c>
    </row>
    <row r="89" spans="1:18" ht="14.25" customHeight="1">
      <c r="A89" s="13">
        <v>12</v>
      </c>
      <c r="B89" s="62">
        <v>45116</v>
      </c>
      <c r="C89" s="15" t="s">
        <v>1196</v>
      </c>
      <c r="D89" s="111"/>
      <c r="E89" s="15"/>
      <c r="F89" s="14"/>
      <c r="G89" s="2">
        <v>1930.5</v>
      </c>
      <c r="H89" s="14"/>
      <c r="N89" s="13" t="s">
        <v>688</v>
      </c>
      <c r="O89" s="197"/>
      <c r="P89" s="31">
        <f t="shared" si="0"/>
        <v>2663.6600000000035</v>
      </c>
      <c r="Q89" s="31">
        <f t="shared" si="1"/>
        <v>37604.639999999999</v>
      </c>
      <c r="R89" s="31">
        <f t="shared" si="2"/>
        <v>40268.300000000003</v>
      </c>
    </row>
    <row r="90" spans="1:18" ht="14.25" customHeight="1">
      <c r="A90" s="13">
        <v>12</v>
      </c>
      <c r="B90" s="62">
        <v>45117</v>
      </c>
      <c r="C90" s="15" t="s">
        <v>1197</v>
      </c>
      <c r="D90" s="111"/>
      <c r="E90" s="15"/>
      <c r="F90" s="2">
        <v>1930.5</v>
      </c>
      <c r="G90" s="14"/>
      <c r="H90" s="14"/>
      <c r="I90" s="9" t="s">
        <v>91</v>
      </c>
      <c r="N90" s="13" t="s">
        <v>688</v>
      </c>
      <c r="O90" s="197"/>
      <c r="P90" s="31">
        <f t="shared" si="0"/>
        <v>733.16000000000349</v>
      </c>
      <c r="Q90" s="31">
        <f t="shared" si="1"/>
        <v>39535.14</v>
      </c>
      <c r="R90" s="31">
        <f t="shared" si="2"/>
        <v>40268.300000000003</v>
      </c>
    </row>
    <row r="91" spans="1:18" ht="14.25" customHeight="1">
      <c r="A91" s="13">
        <v>12</v>
      </c>
      <c r="B91" s="62">
        <v>45117</v>
      </c>
      <c r="C91" s="111" t="s">
        <v>1898</v>
      </c>
      <c r="D91" s="111"/>
      <c r="F91" s="14"/>
      <c r="G91" s="14"/>
      <c r="H91" s="14"/>
      <c r="M91" s="9">
        <v>6500</v>
      </c>
      <c r="N91" s="13" t="s">
        <v>688</v>
      </c>
      <c r="O91" s="197"/>
      <c r="P91" s="31">
        <f t="shared" si="0"/>
        <v>733.16000000000349</v>
      </c>
      <c r="Q91" s="31">
        <f t="shared" si="1"/>
        <v>39535.14</v>
      </c>
      <c r="R91" s="31">
        <f t="shared" si="2"/>
        <v>40268.300000000003</v>
      </c>
    </row>
    <row r="92" spans="1:18" ht="14.25" customHeight="1">
      <c r="A92" s="13">
        <v>12</v>
      </c>
      <c r="B92" s="62">
        <v>45148</v>
      </c>
      <c r="C92" s="111" t="s">
        <v>1939</v>
      </c>
      <c r="D92" s="111"/>
      <c r="F92" s="14">
        <v>300</v>
      </c>
      <c r="G92" s="14"/>
      <c r="H92" s="14"/>
      <c r="I92" s="9" t="s">
        <v>91</v>
      </c>
      <c r="K92" s="9" t="s">
        <v>1152</v>
      </c>
      <c r="L92" s="9">
        <v>32174</v>
      </c>
      <c r="N92" s="13" t="s">
        <v>688</v>
      </c>
      <c r="O92" s="197"/>
      <c r="P92" s="31">
        <f t="shared" si="0"/>
        <v>433.16000000000349</v>
      </c>
      <c r="Q92" s="31">
        <f t="shared" si="1"/>
        <v>39835.14</v>
      </c>
      <c r="R92" s="31">
        <f t="shared" si="2"/>
        <v>40268.300000000003</v>
      </c>
    </row>
    <row r="93" spans="1:18" ht="14.25" customHeight="1">
      <c r="A93" s="13">
        <v>12</v>
      </c>
      <c r="B93" s="62">
        <v>45117</v>
      </c>
      <c r="C93" s="111" t="s">
        <v>1898</v>
      </c>
      <c r="D93" s="111"/>
      <c r="F93" s="14"/>
      <c r="G93" s="14"/>
      <c r="H93" s="14"/>
      <c r="M93" s="9">
        <v>6700</v>
      </c>
      <c r="N93" s="13" t="s">
        <v>688</v>
      </c>
      <c r="O93" s="197"/>
      <c r="P93" s="31">
        <f t="shared" si="0"/>
        <v>433.16000000000349</v>
      </c>
      <c r="Q93" s="31">
        <f t="shared" si="1"/>
        <v>39835.14</v>
      </c>
      <c r="R93" s="31">
        <f t="shared" si="2"/>
        <v>40268.300000000003</v>
      </c>
    </row>
    <row r="94" spans="1:18" ht="14.25" customHeight="1">
      <c r="A94" s="13">
        <v>12</v>
      </c>
      <c r="B94" s="62">
        <v>45163</v>
      </c>
      <c r="C94" s="111" t="s">
        <v>1898</v>
      </c>
      <c r="D94" s="111"/>
      <c r="F94" s="14"/>
      <c r="G94" s="14"/>
      <c r="H94" s="14"/>
      <c r="M94" s="9">
        <v>7700</v>
      </c>
      <c r="N94" s="13" t="s">
        <v>688</v>
      </c>
      <c r="O94" s="197"/>
      <c r="P94" s="31">
        <f t="shared" si="0"/>
        <v>433.16000000000349</v>
      </c>
      <c r="Q94" s="31">
        <f t="shared" si="1"/>
        <v>39835.14</v>
      </c>
      <c r="R94" s="31">
        <f t="shared" si="2"/>
        <v>40268.300000000003</v>
      </c>
    </row>
    <row r="95" spans="1:18" ht="14.25" customHeight="1">
      <c r="A95" s="44">
        <v>12</v>
      </c>
      <c r="B95" s="28">
        <v>45173</v>
      </c>
      <c r="C95" s="52" t="s">
        <v>1940</v>
      </c>
      <c r="D95" s="52" t="s">
        <v>1941</v>
      </c>
      <c r="E95" s="29"/>
      <c r="F95" s="35">
        <v>250</v>
      </c>
      <c r="G95" s="35"/>
      <c r="H95" s="35"/>
      <c r="I95" s="27" t="s">
        <v>91</v>
      </c>
      <c r="N95" s="13" t="s">
        <v>688</v>
      </c>
      <c r="O95" s="197"/>
      <c r="P95" s="31">
        <f t="shared" si="0"/>
        <v>183.16000000000349</v>
      </c>
      <c r="Q95" s="31">
        <f t="shared" si="1"/>
        <v>40085.14</v>
      </c>
      <c r="R95" s="31">
        <f t="shared" si="2"/>
        <v>40268.300000000003</v>
      </c>
    </row>
    <row r="96" spans="1:18" ht="14.25" customHeight="1">
      <c r="A96" s="13">
        <v>12</v>
      </c>
      <c r="B96" s="62">
        <v>45202</v>
      </c>
      <c r="C96" s="111" t="s">
        <v>1898</v>
      </c>
      <c r="D96" s="111"/>
      <c r="F96" s="14"/>
      <c r="G96" s="14"/>
      <c r="H96" s="14"/>
      <c r="M96" s="9">
        <v>6700</v>
      </c>
      <c r="N96" s="13" t="s">
        <v>688</v>
      </c>
      <c r="O96" s="197"/>
      <c r="P96" s="31">
        <f t="shared" si="0"/>
        <v>183.16000000000349</v>
      </c>
      <c r="Q96" s="31">
        <f t="shared" si="1"/>
        <v>40085.14</v>
      </c>
      <c r="R96" s="31">
        <f t="shared" si="2"/>
        <v>40268.300000000003</v>
      </c>
    </row>
    <row r="97" spans="1:18" ht="14.25" customHeight="1">
      <c r="A97" s="13">
        <v>12</v>
      </c>
      <c r="B97" s="62">
        <v>45205</v>
      </c>
      <c r="C97" s="15" t="s">
        <v>1196</v>
      </c>
      <c r="D97" s="111"/>
      <c r="E97" s="15"/>
      <c r="F97" s="14"/>
      <c r="G97" s="2">
        <v>1930.5</v>
      </c>
      <c r="H97" s="14"/>
      <c r="N97" s="13" t="s">
        <v>688</v>
      </c>
      <c r="O97" s="197"/>
      <c r="P97" s="31">
        <f t="shared" si="0"/>
        <v>2113.6600000000035</v>
      </c>
      <c r="Q97" s="31">
        <f t="shared" si="1"/>
        <v>40085.14</v>
      </c>
      <c r="R97" s="31">
        <f t="shared" si="2"/>
        <v>42198.8</v>
      </c>
    </row>
    <row r="98" spans="1:18" ht="14.25" customHeight="1">
      <c r="A98" s="13">
        <v>12</v>
      </c>
      <c r="B98" s="62">
        <v>45214</v>
      </c>
      <c r="C98" s="15" t="s">
        <v>1197</v>
      </c>
      <c r="D98" s="111"/>
      <c r="E98" s="15"/>
      <c r="F98" s="2">
        <v>1930.5</v>
      </c>
      <c r="G98" s="14"/>
      <c r="H98" s="14"/>
      <c r="I98" s="9" t="s">
        <v>91</v>
      </c>
      <c r="N98" s="13" t="s">
        <v>688</v>
      </c>
      <c r="O98" s="197"/>
      <c r="P98" s="31">
        <f t="shared" si="0"/>
        <v>183.16000000000349</v>
      </c>
      <c r="Q98" s="31">
        <f t="shared" si="1"/>
        <v>42015.64</v>
      </c>
      <c r="R98" s="31">
        <f t="shared" si="2"/>
        <v>42198.8</v>
      </c>
    </row>
    <row r="99" spans="1:18" ht="14.25" customHeight="1">
      <c r="A99" s="13">
        <v>12</v>
      </c>
      <c r="B99" s="62">
        <v>45238</v>
      </c>
      <c r="C99" s="111" t="s">
        <v>1898</v>
      </c>
      <c r="D99" s="111"/>
      <c r="F99" s="14"/>
      <c r="G99" s="14"/>
      <c r="H99" s="14"/>
      <c r="M99" s="9">
        <v>6700</v>
      </c>
      <c r="N99" s="13" t="s">
        <v>688</v>
      </c>
      <c r="O99" s="197"/>
      <c r="P99" s="31">
        <f t="shared" si="0"/>
        <v>183.16000000000349</v>
      </c>
      <c r="Q99" s="31">
        <f t="shared" si="1"/>
        <v>42015.64</v>
      </c>
      <c r="R99" s="31">
        <f t="shared" si="2"/>
        <v>42198.8</v>
      </c>
    </row>
    <row r="100" spans="1:18" ht="14.25" customHeight="1">
      <c r="A100" s="13">
        <v>12</v>
      </c>
      <c r="B100" s="62">
        <v>45263</v>
      </c>
      <c r="C100" s="111" t="s">
        <v>1898</v>
      </c>
      <c r="D100" s="111"/>
      <c r="F100" s="14"/>
      <c r="G100" s="14"/>
      <c r="H100" s="14"/>
      <c r="M100" s="9">
        <v>6700</v>
      </c>
      <c r="N100" s="13" t="s">
        <v>688</v>
      </c>
      <c r="O100" s="197"/>
      <c r="P100" s="31">
        <f t="shared" si="0"/>
        <v>183.16000000000349</v>
      </c>
      <c r="Q100" s="31">
        <f t="shared" si="1"/>
        <v>42015.64</v>
      </c>
      <c r="R100" s="31">
        <f t="shared" si="2"/>
        <v>42198.8</v>
      </c>
    </row>
    <row r="101" spans="1:18" ht="14.25" customHeight="1">
      <c r="A101" s="13">
        <v>12</v>
      </c>
      <c r="B101" s="62">
        <v>45293</v>
      </c>
      <c r="C101" s="111" t="s">
        <v>1898</v>
      </c>
      <c r="D101" s="111"/>
      <c r="F101" s="14"/>
      <c r="G101" s="14"/>
      <c r="H101" s="14"/>
      <c r="M101" s="9">
        <v>6700</v>
      </c>
      <c r="N101" s="13" t="s">
        <v>688</v>
      </c>
      <c r="O101" s="197"/>
      <c r="P101" s="31">
        <f t="shared" si="0"/>
        <v>183.16000000000349</v>
      </c>
      <c r="Q101" s="31">
        <f t="shared" si="1"/>
        <v>42015.64</v>
      </c>
      <c r="R101" s="31">
        <f t="shared" si="2"/>
        <v>42198.8</v>
      </c>
    </row>
    <row r="102" spans="1:18" ht="14.25" customHeight="1">
      <c r="A102" s="13">
        <v>12</v>
      </c>
      <c r="B102" s="62">
        <v>45303</v>
      </c>
      <c r="C102" s="15" t="s">
        <v>1196</v>
      </c>
      <c r="D102" s="111"/>
      <c r="E102" s="15"/>
      <c r="F102" s="14"/>
      <c r="G102" s="2">
        <v>1930.5</v>
      </c>
      <c r="H102" s="14"/>
      <c r="N102" s="13" t="s">
        <v>688</v>
      </c>
      <c r="O102" s="197"/>
      <c r="P102" s="31">
        <f t="shared" si="0"/>
        <v>2113.6600000000035</v>
      </c>
      <c r="Q102" s="31">
        <f t="shared" si="1"/>
        <v>42015.64</v>
      </c>
      <c r="R102" s="31">
        <f t="shared" si="2"/>
        <v>44129.3</v>
      </c>
    </row>
    <row r="103" spans="1:18" ht="14.25" customHeight="1">
      <c r="A103" s="13">
        <v>12</v>
      </c>
      <c r="B103" s="62">
        <v>45305</v>
      </c>
      <c r="C103" s="15" t="s">
        <v>1197</v>
      </c>
      <c r="D103" s="111"/>
      <c r="E103" s="15"/>
      <c r="F103" s="2">
        <v>1930.5</v>
      </c>
      <c r="G103" s="14"/>
      <c r="H103" s="14"/>
      <c r="I103" s="9" t="s">
        <v>91</v>
      </c>
      <c r="N103" s="13" t="s">
        <v>688</v>
      </c>
      <c r="O103" s="197"/>
      <c r="P103" s="31">
        <f t="shared" si="0"/>
        <v>183.16000000000349</v>
      </c>
      <c r="Q103" s="31">
        <f t="shared" si="1"/>
        <v>43946.14</v>
      </c>
      <c r="R103" s="31">
        <f t="shared" si="2"/>
        <v>44129.3</v>
      </c>
    </row>
    <row r="104" spans="1:18" ht="14.25" customHeight="1">
      <c r="A104" s="13">
        <v>12</v>
      </c>
      <c r="B104" s="62">
        <v>45323</v>
      </c>
      <c r="C104" s="111" t="s">
        <v>1898</v>
      </c>
      <c r="D104" s="111"/>
      <c r="F104" s="14"/>
      <c r="G104" s="14"/>
      <c r="H104" s="14"/>
      <c r="M104" s="9">
        <v>6700</v>
      </c>
      <c r="N104" s="13" t="s">
        <v>688</v>
      </c>
      <c r="O104" s="197"/>
      <c r="P104" s="31">
        <f t="shared" si="0"/>
        <v>183.16000000000349</v>
      </c>
      <c r="Q104" s="31">
        <f t="shared" si="1"/>
        <v>43946.14</v>
      </c>
      <c r="R104" s="31">
        <f t="shared" si="2"/>
        <v>44129.3</v>
      </c>
    </row>
    <row r="105" spans="1:18" ht="14.25" customHeight="1">
      <c r="A105" s="13">
        <v>12</v>
      </c>
      <c r="B105" s="62">
        <v>45357</v>
      </c>
      <c r="C105" s="111" t="s">
        <v>1898</v>
      </c>
      <c r="D105" s="111"/>
      <c r="F105" s="14"/>
      <c r="G105" s="14"/>
      <c r="H105" s="14"/>
      <c r="M105" s="9">
        <v>6700</v>
      </c>
      <c r="N105" s="13" t="s">
        <v>688</v>
      </c>
      <c r="O105" s="197"/>
      <c r="P105" s="31">
        <f t="shared" si="0"/>
        <v>183.16000000000349</v>
      </c>
      <c r="Q105" s="31">
        <f t="shared" si="1"/>
        <v>43946.14</v>
      </c>
      <c r="R105" s="31">
        <f t="shared" si="2"/>
        <v>44129.3</v>
      </c>
    </row>
    <row r="106" spans="1:18" ht="14.25" customHeight="1">
      <c r="A106" s="13">
        <v>12</v>
      </c>
      <c r="B106" s="62">
        <v>45383</v>
      </c>
      <c r="C106" s="111" t="s">
        <v>1898</v>
      </c>
      <c r="D106" s="111"/>
      <c r="F106" s="14"/>
      <c r="G106" s="14"/>
      <c r="H106" s="14"/>
      <c r="M106" s="9">
        <v>6700</v>
      </c>
      <c r="N106" s="13" t="s">
        <v>688</v>
      </c>
      <c r="O106" s="197"/>
      <c r="P106" s="31">
        <f t="shared" si="0"/>
        <v>183.16000000000349</v>
      </c>
      <c r="Q106" s="31">
        <f t="shared" si="1"/>
        <v>43946.14</v>
      </c>
      <c r="R106" s="31">
        <f t="shared" si="2"/>
        <v>44129.3</v>
      </c>
    </row>
    <row r="107" spans="1:18" ht="14.25" customHeight="1">
      <c r="A107" s="13">
        <v>12</v>
      </c>
      <c r="B107" s="62">
        <v>45389</v>
      </c>
      <c r="C107" s="15" t="s">
        <v>1196</v>
      </c>
      <c r="D107" s="111"/>
      <c r="E107" s="15"/>
      <c r="F107" s="14"/>
      <c r="G107" s="2">
        <v>1930.5</v>
      </c>
      <c r="H107" s="14"/>
      <c r="N107" s="13" t="s">
        <v>688</v>
      </c>
      <c r="O107" s="197"/>
      <c r="P107" s="31">
        <f t="shared" ref="P107:P112" si="3">R107-Q107</f>
        <v>2113.6600000000035</v>
      </c>
      <c r="Q107" s="31">
        <f>SUBTOTAL(9,$F$2:F107)</f>
        <v>43946.14</v>
      </c>
      <c r="R107" s="31">
        <f>SUBTOTAL(9,$G$2:G107)</f>
        <v>46059.8</v>
      </c>
    </row>
    <row r="108" spans="1:18" ht="14.25" customHeight="1">
      <c r="A108" s="13">
        <v>12</v>
      </c>
      <c r="B108" s="62">
        <v>45389</v>
      </c>
      <c r="C108" s="15" t="s">
        <v>1197</v>
      </c>
      <c r="D108" s="111"/>
      <c r="E108" s="15"/>
      <c r="F108" s="2">
        <v>1930.5</v>
      </c>
      <c r="G108" s="14"/>
      <c r="H108" s="14"/>
      <c r="I108" s="9" t="s">
        <v>91</v>
      </c>
      <c r="N108" s="13" t="s">
        <v>688</v>
      </c>
      <c r="O108" s="197"/>
      <c r="P108" s="31">
        <f t="shared" si="3"/>
        <v>183.16000000000349</v>
      </c>
      <c r="Q108" s="31">
        <f>SUBTOTAL(9,$F$2:F108)</f>
        <v>45876.639999999999</v>
      </c>
      <c r="R108" s="31">
        <f>SUBTOTAL(9,$G$2:G108)</f>
        <v>46059.8</v>
      </c>
    </row>
    <row r="109" spans="1:18" ht="14.25" customHeight="1">
      <c r="A109" s="13">
        <v>12</v>
      </c>
      <c r="B109" s="62">
        <v>45413</v>
      </c>
      <c r="C109" s="111" t="s">
        <v>1898</v>
      </c>
      <c r="D109" s="111"/>
      <c r="F109" s="14"/>
      <c r="G109" s="14"/>
      <c r="H109" s="14"/>
      <c r="M109" s="9">
        <v>6700</v>
      </c>
      <c r="N109" s="13" t="s">
        <v>688</v>
      </c>
      <c r="O109" s="197"/>
      <c r="P109" s="31">
        <f t="shared" si="3"/>
        <v>183.16000000000349</v>
      </c>
      <c r="Q109" s="31">
        <f>SUBTOTAL(9,$F$2:F109)</f>
        <v>45876.639999999999</v>
      </c>
      <c r="R109" s="31">
        <f>SUBTOTAL(9,$G$2:G109)</f>
        <v>46059.8</v>
      </c>
    </row>
    <row r="110" spans="1:18" ht="14.25" customHeight="1">
      <c r="A110" s="13">
        <v>12</v>
      </c>
      <c r="B110" s="62">
        <v>45447</v>
      </c>
      <c r="C110" s="111" t="s">
        <v>1898</v>
      </c>
      <c r="D110" s="111"/>
      <c r="F110" s="14"/>
      <c r="G110" s="14"/>
      <c r="H110" s="14"/>
      <c r="M110" s="9">
        <v>6700</v>
      </c>
      <c r="N110" s="13" t="s">
        <v>688</v>
      </c>
      <c r="O110" s="197"/>
      <c r="P110" s="31">
        <f t="shared" si="3"/>
        <v>183.16000000000349</v>
      </c>
      <c r="Q110" s="31">
        <f>SUBTOTAL(9,$F$2:F110)</f>
        <v>45876.639999999999</v>
      </c>
      <c r="R110" s="31">
        <f>SUBTOTAL(9,$G$2:G110)</f>
        <v>46059.8</v>
      </c>
    </row>
    <row r="111" spans="1:18" ht="14.25" customHeight="1">
      <c r="A111" s="13">
        <v>12</v>
      </c>
      <c r="B111" s="62">
        <v>45480</v>
      </c>
      <c r="C111" s="111" t="s">
        <v>5873</v>
      </c>
      <c r="D111" s="111" t="s">
        <v>5875</v>
      </c>
      <c r="F111" s="14">
        <v>750</v>
      </c>
      <c r="G111" s="14"/>
      <c r="H111" s="14"/>
      <c r="I111" t="s">
        <v>91</v>
      </c>
      <c r="K111" t="s">
        <v>5874</v>
      </c>
      <c r="N111" s="13" t="s">
        <v>688</v>
      </c>
      <c r="O111" s="151">
        <v>45496</v>
      </c>
      <c r="P111" s="31">
        <f t="shared" si="3"/>
        <v>-566.83999999999651</v>
      </c>
      <c r="Q111" s="31">
        <f>SUBTOTAL(9,$F$2:F111)</f>
        <v>46626.64</v>
      </c>
      <c r="R111" s="31">
        <f>SUBTOTAL(9,$G$2:G111)</f>
        <v>46059.8</v>
      </c>
    </row>
    <row r="112" spans="1:18" ht="14.25" customHeight="1">
      <c r="A112" s="13">
        <v>12</v>
      </c>
      <c r="B112" s="62">
        <v>45503</v>
      </c>
      <c r="C112" s="111" t="s">
        <v>1934</v>
      </c>
      <c r="D112" s="111"/>
      <c r="F112" s="14"/>
      <c r="G112" s="14">
        <v>566.84</v>
      </c>
      <c r="H112" s="14"/>
      <c r="P112" s="31">
        <f t="shared" si="3"/>
        <v>0</v>
      </c>
      <c r="Q112" s="31">
        <f>SUBTOTAL(9,$F$2:F112)</f>
        <v>46626.64</v>
      </c>
      <c r="R112" s="31">
        <f>SUBTOTAL(9,$G$2:G112)</f>
        <v>46626.64</v>
      </c>
    </row>
    <row r="113" spans="2:8" ht="14.25" customHeight="1">
      <c r="B113" s="62"/>
      <c r="C113" s="111"/>
      <c r="D113" s="111"/>
      <c r="F113" s="14"/>
      <c r="G113" s="14"/>
      <c r="H113" s="14"/>
    </row>
    <row r="114" spans="2:8" ht="14.25" customHeight="1">
      <c r="B114" s="62"/>
      <c r="C114" s="111"/>
      <c r="D114" s="111"/>
      <c r="F114" s="14"/>
      <c r="G114" s="14"/>
      <c r="H114" s="14"/>
    </row>
    <row r="115" spans="2:8" ht="14.25" customHeight="1">
      <c r="B115" s="62"/>
      <c r="C115" s="111"/>
      <c r="D115" s="111"/>
      <c r="F115" s="14"/>
      <c r="G115" s="14"/>
      <c r="H115" s="14"/>
    </row>
    <row r="116" spans="2:8" ht="14.25" customHeight="1">
      <c r="B116" s="62"/>
      <c r="C116" s="111"/>
      <c r="D116" s="111"/>
      <c r="F116" s="14"/>
      <c r="G116" s="14"/>
      <c r="H116" s="14"/>
    </row>
    <row r="117" spans="2:8" ht="14.25" customHeight="1">
      <c r="B117" s="62"/>
      <c r="C117" s="111"/>
      <c r="D117" s="111"/>
      <c r="F117" s="14"/>
      <c r="G117" s="14"/>
      <c r="H117" s="14"/>
    </row>
    <row r="118" spans="2:8" ht="14.25" customHeight="1">
      <c r="B118" s="62"/>
      <c r="C118" s="111"/>
      <c r="D118" s="111"/>
      <c r="F118" s="14"/>
      <c r="G118" s="14"/>
      <c r="H118" s="14"/>
    </row>
    <row r="119" spans="2:8" ht="14.25" customHeight="1">
      <c r="B119" s="62"/>
      <c r="C119" s="111"/>
      <c r="D119" s="111"/>
      <c r="F119" s="14"/>
      <c r="G119" s="14"/>
      <c r="H119" s="14"/>
    </row>
    <row r="120" spans="2:8" ht="14.25" customHeight="1">
      <c r="B120" s="62"/>
      <c r="C120" s="111"/>
      <c r="D120" s="111"/>
      <c r="F120" s="14"/>
      <c r="G120" s="14"/>
      <c r="H120" s="14"/>
    </row>
    <row r="121" spans="2:8" ht="14.25" customHeight="1">
      <c r="B121" s="62"/>
      <c r="C121" s="111"/>
      <c r="D121" s="111"/>
      <c r="F121" s="14"/>
      <c r="G121" s="14"/>
      <c r="H121" s="14"/>
    </row>
    <row r="122" spans="2:8" ht="14.25" customHeight="1">
      <c r="B122" s="62"/>
      <c r="C122" s="111"/>
      <c r="D122" s="111"/>
      <c r="F122" s="14"/>
      <c r="G122" s="14"/>
      <c r="H122" s="14"/>
    </row>
    <row r="123" spans="2:8" ht="14.25" customHeight="1">
      <c r="B123" s="62"/>
      <c r="C123" s="111"/>
      <c r="D123" s="111"/>
      <c r="F123" s="14"/>
      <c r="G123" s="14"/>
      <c r="H123" s="14"/>
    </row>
    <row r="124" spans="2:8" ht="14.25" customHeight="1">
      <c r="B124" s="62"/>
      <c r="C124" s="111"/>
      <c r="D124" s="111"/>
      <c r="F124" s="14"/>
      <c r="G124" s="14"/>
      <c r="H124" s="14"/>
    </row>
    <row r="125" spans="2:8" ht="14.25" customHeight="1">
      <c r="B125" s="62"/>
      <c r="C125" s="111"/>
      <c r="D125" s="111"/>
      <c r="F125" s="14"/>
      <c r="G125" s="14"/>
      <c r="H125" s="14"/>
    </row>
    <row r="126" spans="2:8" ht="14.25" customHeight="1">
      <c r="B126" s="62"/>
      <c r="C126" s="111"/>
      <c r="D126" s="111"/>
      <c r="F126" s="14"/>
      <c r="G126" s="14"/>
      <c r="H126" s="14"/>
    </row>
    <row r="127" spans="2:8" ht="14.25" customHeight="1">
      <c r="B127" s="62"/>
      <c r="C127" s="111"/>
      <c r="D127" s="111"/>
      <c r="F127" s="14"/>
      <c r="G127" s="14"/>
      <c r="H127" s="14"/>
    </row>
    <row r="128" spans="2:8" ht="14.25" customHeight="1">
      <c r="B128" s="62"/>
      <c r="C128" s="111"/>
      <c r="D128" s="111"/>
      <c r="F128" s="14"/>
      <c r="G128" s="14"/>
      <c r="H128" s="14"/>
    </row>
    <row r="129" spans="2:8" ht="14.25" customHeight="1">
      <c r="B129" s="62"/>
      <c r="C129" s="111"/>
      <c r="D129" s="111"/>
      <c r="F129" s="14"/>
      <c r="G129" s="14"/>
      <c r="H129" s="14"/>
    </row>
    <row r="130" spans="2:8" ht="14.25" customHeight="1">
      <c r="B130" s="62"/>
      <c r="C130" s="111"/>
      <c r="D130" s="111"/>
      <c r="F130" s="14"/>
      <c r="G130" s="14"/>
      <c r="H130" s="14"/>
    </row>
    <row r="131" spans="2:8" ht="14.25" customHeight="1">
      <c r="B131" s="62"/>
      <c r="C131" s="111"/>
      <c r="D131" s="111"/>
      <c r="F131" s="14"/>
      <c r="G131" s="14"/>
      <c r="H131" s="14"/>
    </row>
    <row r="132" spans="2:8" ht="14.25" customHeight="1">
      <c r="B132" s="62"/>
      <c r="C132" s="111"/>
      <c r="D132" s="111"/>
      <c r="F132" s="14"/>
      <c r="G132" s="14"/>
      <c r="H132" s="14"/>
    </row>
    <row r="133" spans="2:8" ht="14.25" customHeight="1">
      <c r="B133" s="62"/>
      <c r="C133" s="111"/>
      <c r="D133" s="111"/>
      <c r="F133" s="14"/>
      <c r="G133" s="14"/>
      <c r="H133" s="14"/>
    </row>
    <row r="134" spans="2:8" ht="14.25" customHeight="1">
      <c r="B134" s="62"/>
      <c r="C134" s="111"/>
      <c r="D134" s="111"/>
      <c r="F134" s="14"/>
      <c r="G134" s="14"/>
      <c r="H134" s="14"/>
    </row>
    <row r="135" spans="2:8" ht="14.25" customHeight="1">
      <c r="B135" s="62"/>
      <c r="C135" s="111"/>
      <c r="D135" s="111"/>
      <c r="F135" s="14"/>
      <c r="G135" s="14"/>
      <c r="H135" s="14"/>
    </row>
    <row r="136" spans="2:8" ht="14.25" customHeight="1">
      <c r="B136" s="62"/>
      <c r="C136" s="111"/>
      <c r="D136" s="111"/>
      <c r="F136" s="14"/>
      <c r="G136" s="14"/>
      <c r="H136" s="14"/>
    </row>
    <row r="137" spans="2:8" ht="14.25" customHeight="1">
      <c r="B137" s="62"/>
      <c r="C137" s="111"/>
      <c r="D137" s="111"/>
      <c r="F137" s="14"/>
      <c r="G137" s="14"/>
      <c r="H137" s="14"/>
    </row>
    <row r="138" spans="2:8" ht="14.25" customHeight="1">
      <c r="B138" s="62"/>
      <c r="C138" s="111"/>
      <c r="D138" s="111"/>
      <c r="F138" s="14"/>
      <c r="G138" s="14"/>
      <c r="H138" s="14"/>
    </row>
    <row r="139" spans="2:8" ht="14.25" customHeight="1">
      <c r="B139" s="62"/>
      <c r="C139" s="111"/>
      <c r="D139" s="111"/>
      <c r="F139" s="14"/>
      <c r="G139" s="14"/>
      <c r="H139" s="14"/>
    </row>
    <row r="140" spans="2:8" ht="14.25" customHeight="1">
      <c r="B140" s="62"/>
      <c r="C140" s="111"/>
      <c r="D140" s="111"/>
      <c r="F140" s="14"/>
      <c r="G140" s="14"/>
      <c r="H140" s="14"/>
    </row>
    <row r="141" spans="2:8" ht="14.25" customHeight="1">
      <c r="B141" s="62"/>
      <c r="C141" s="111"/>
      <c r="D141" s="111"/>
      <c r="F141" s="14"/>
      <c r="G141" s="14"/>
      <c r="H141" s="14"/>
    </row>
    <row r="142" spans="2:8" ht="14.25" customHeight="1">
      <c r="B142" s="62"/>
      <c r="C142" s="111"/>
      <c r="D142" s="111"/>
      <c r="F142" s="14"/>
      <c r="G142" s="14"/>
      <c r="H142" s="14"/>
    </row>
    <row r="143" spans="2:8" ht="14.25" customHeight="1">
      <c r="B143" s="62"/>
      <c r="C143" s="111"/>
      <c r="D143" s="111"/>
      <c r="F143" s="14"/>
      <c r="G143" s="14"/>
      <c r="H143" s="14"/>
    </row>
    <row r="144" spans="2:8" ht="14.25" customHeight="1">
      <c r="B144" s="62"/>
      <c r="C144" s="111"/>
      <c r="D144" s="111"/>
      <c r="F144" s="14"/>
      <c r="G144" s="14"/>
      <c r="H144" s="14"/>
    </row>
    <row r="145" spans="2:8" ht="14.25" customHeight="1">
      <c r="B145" s="62"/>
      <c r="C145" s="111"/>
      <c r="D145" s="111"/>
      <c r="F145" s="14"/>
      <c r="G145" s="14"/>
      <c r="H145" s="14"/>
    </row>
    <row r="146" spans="2:8" ht="14.25" customHeight="1">
      <c r="B146" s="62"/>
      <c r="C146" s="111"/>
      <c r="D146" s="111"/>
      <c r="F146" s="14"/>
      <c r="G146" s="14"/>
      <c r="H146" s="14"/>
    </row>
    <row r="147" spans="2:8" ht="14.25" customHeight="1">
      <c r="B147" s="62"/>
      <c r="C147" s="111"/>
      <c r="D147" s="111"/>
      <c r="F147" s="14"/>
      <c r="G147" s="14"/>
      <c r="H147" s="14"/>
    </row>
    <row r="148" spans="2:8" ht="14.25" customHeight="1">
      <c r="B148" s="62"/>
      <c r="C148" s="111"/>
      <c r="D148" s="111"/>
      <c r="F148" s="14"/>
      <c r="G148" s="14"/>
      <c r="H148" s="14"/>
    </row>
    <row r="149" spans="2:8" ht="14.25" customHeight="1">
      <c r="B149" s="62"/>
      <c r="C149" s="111"/>
      <c r="D149" s="111"/>
      <c r="F149" s="14"/>
      <c r="G149" s="14"/>
      <c r="H149" s="14"/>
    </row>
    <row r="150" spans="2:8" ht="14.25" customHeight="1">
      <c r="B150" s="62"/>
      <c r="C150" s="111"/>
      <c r="D150" s="111"/>
      <c r="F150" s="14"/>
      <c r="G150" s="14"/>
      <c r="H150" s="14"/>
    </row>
    <row r="151" spans="2:8" ht="14.25" customHeight="1">
      <c r="B151" s="62"/>
      <c r="C151" s="111"/>
      <c r="D151" s="111"/>
      <c r="F151" s="14"/>
      <c r="G151" s="14"/>
      <c r="H151" s="14"/>
    </row>
    <row r="152" spans="2:8" ht="14.25" customHeight="1">
      <c r="B152" s="62"/>
      <c r="C152" s="111"/>
      <c r="D152" s="111"/>
      <c r="F152" s="14"/>
      <c r="G152" s="14"/>
      <c r="H152" s="14"/>
    </row>
    <row r="153" spans="2:8" ht="14.25" customHeight="1">
      <c r="B153" s="62"/>
      <c r="C153" s="111"/>
      <c r="D153" s="111"/>
      <c r="F153" s="14"/>
      <c r="G153" s="14"/>
      <c r="H153" s="14"/>
    </row>
    <row r="154" spans="2:8" ht="14.25" customHeight="1">
      <c r="B154" s="62"/>
      <c r="C154" s="111"/>
      <c r="D154" s="111"/>
      <c r="F154" s="14"/>
      <c r="G154" s="14"/>
      <c r="H154" s="14"/>
    </row>
    <row r="155" spans="2:8" ht="14.25" customHeight="1">
      <c r="B155" s="62"/>
      <c r="C155" s="111"/>
      <c r="D155" s="111"/>
      <c r="F155" s="14"/>
      <c r="G155" s="14"/>
      <c r="H155" s="14"/>
    </row>
    <row r="156" spans="2:8" ht="14.25" customHeight="1">
      <c r="B156" s="62"/>
      <c r="C156" s="111"/>
      <c r="D156" s="111"/>
      <c r="F156" s="14"/>
      <c r="G156" s="14"/>
      <c r="H156" s="14"/>
    </row>
    <row r="157" spans="2:8" ht="14.25" customHeight="1">
      <c r="B157" s="62"/>
      <c r="C157" s="111"/>
      <c r="D157" s="111"/>
      <c r="F157" s="14"/>
      <c r="G157" s="14"/>
      <c r="H157" s="14"/>
    </row>
    <row r="158" spans="2:8" ht="14.25" customHeight="1">
      <c r="B158" s="62"/>
      <c r="C158" s="111"/>
      <c r="D158" s="111"/>
      <c r="F158" s="14"/>
      <c r="G158" s="14"/>
      <c r="H158" s="14"/>
    </row>
    <row r="159" spans="2:8" ht="14.25" customHeight="1">
      <c r="B159" s="62"/>
      <c r="C159" s="111"/>
      <c r="D159" s="111"/>
      <c r="F159" s="14"/>
      <c r="G159" s="14"/>
      <c r="H159" s="14"/>
    </row>
    <row r="160" spans="2:8" ht="14.25" customHeight="1">
      <c r="B160" s="62"/>
      <c r="C160" s="111"/>
      <c r="D160" s="111"/>
      <c r="F160" s="14"/>
      <c r="G160" s="14"/>
      <c r="H160" s="14"/>
    </row>
    <row r="161" spans="2:8" ht="14.25" customHeight="1">
      <c r="B161" s="62"/>
      <c r="C161" s="111"/>
      <c r="D161" s="111"/>
      <c r="F161" s="14"/>
      <c r="G161" s="14"/>
      <c r="H161" s="14"/>
    </row>
    <row r="162" spans="2:8" ht="14.25" customHeight="1">
      <c r="B162" s="62"/>
      <c r="C162" s="111"/>
      <c r="D162" s="111"/>
      <c r="F162" s="14"/>
      <c r="G162" s="14"/>
      <c r="H162" s="14"/>
    </row>
    <row r="163" spans="2:8" ht="14.25" customHeight="1">
      <c r="B163" s="62"/>
      <c r="C163" s="111"/>
      <c r="D163" s="111"/>
      <c r="F163" s="14"/>
      <c r="G163" s="14"/>
      <c r="H163" s="14"/>
    </row>
    <row r="164" spans="2:8" ht="14.25" customHeight="1">
      <c r="B164" s="62"/>
      <c r="C164" s="111"/>
      <c r="D164" s="111"/>
      <c r="F164" s="14"/>
      <c r="G164" s="14"/>
      <c r="H164" s="14"/>
    </row>
    <row r="165" spans="2:8" ht="14.25" customHeight="1">
      <c r="B165" s="62"/>
      <c r="C165" s="111"/>
      <c r="D165" s="111"/>
      <c r="F165" s="14"/>
      <c r="G165" s="14"/>
      <c r="H165" s="14"/>
    </row>
    <row r="166" spans="2:8" ht="14.25" customHeight="1">
      <c r="B166" s="62"/>
      <c r="C166" s="111"/>
      <c r="D166" s="111"/>
      <c r="F166" s="14"/>
      <c r="G166" s="14"/>
      <c r="H166" s="14"/>
    </row>
    <row r="167" spans="2:8" ht="14.25" customHeight="1">
      <c r="B167" s="62"/>
      <c r="C167" s="111"/>
      <c r="D167" s="111"/>
      <c r="F167" s="14"/>
      <c r="G167" s="14"/>
      <c r="H167" s="14"/>
    </row>
    <row r="168" spans="2:8" ht="14.25" customHeight="1">
      <c r="B168" s="62"/>
      <c r="C168" s="111"/>
      <c r="D168" s="111"/>
      <c r="F168" s="14"/>
      <c r="G168" s="14"/>
      <c r="H168" s="14"/>
    </row>
    <row r="169" spans="2:8" ht="14.25" customHeight="1">
      <c r="B169" s="62"/>
      <c r="C169" s="111"/>
      <c r="D169" s="111"/>
      <c r="F169" s="14"/>
      <c r="G169" s="14"/>
      <c r="H169" s="14"/>
    </row>
    <row r="170" spans="2:8" ht="14.25" customHeight="1">
      <c r="B170" s="62"/>
      <c r="C170" s="111"/>
      <c r="D170" s="111"/>
      <c r="F170" s="14"/>
      <c r="G170" s="14"/>
      <c r="H170" s="14"/>
    </row>
    <row r="171" spans="2:8" ht="14.25" customHeight="1">
      <c r="B171" s="62"/>
      <c r="C171" s="111"/>
      <c r="D171" s="111"/>
      <c r="F171" s="14"/>
      <c r="G171" s="14"/>
      <c r="H171" s="14"/>
    </row>
    <row r="172" spans="2:8" ht="14.25" customHeight="1">
      <c r="B172" s="62"/>
      <c r="C172" s="111"/>
      <c r="D172" s="111"/>
      <c r="F172" s="14"/>
      <c r="G172" s="14"/>
      <c r="H172" s="14"/>
    </row>
    <row r="173" spans="2:8" ht="14.25" customHeight="1">
      <c r="B173" s="62"/>
      <c r="C173" s="111"/>
      <c r="D173" s="111"/>
      <c r="F173" s="14"/>
      <c r="G173" s="14"/>
      <c r="H173" s="14"/>
    </row>
    <row r="174" spans="2:8" ht="14.25" customHeight="1">
      <c r="B174" s="62"/>
      <c r="C174" s="111"/>
      <c r="D174" s="111"/>
      <c r="F174" s="14"/>
      <c r="G174" s="14"/>
      <c r="H174" s="14"/>
    </row>
    <row r="175" spans="2:8" ht="14.25" customHeight="1">
      <c r="B175" s="62"/>
      <c r="C175" s="111"/>
      <c r="D175" s="111"/>
      <c r="F175" s="14"/>
      <c r="G175" s="14"/>
      <c r="H175" s="14"/>
    </row>
    <row r="176" spans="2:8" ht="14.25" customHeight="1">
      <c r="B176" s="62"/>
      <c r="C176" s="111"/>
      <c r="D176" s="111"/>
      <c r="F176" s="14"/>
      <c r="G176" s="14"/>
      <c r="H176" s="14"/>
    </row>
    <row r="177" spans="2:8" ht="14.25" customHeight="1">
      <c r="B177" s="62"/>
      <c r="C177" s="111"/>
      <c r="D177" s="111"/>
      <c r="F177" s="14"/>
      <c r="G177" s="14"/>
      <c r="H177" s="14"/>
    </row>
    <row r="178" spans="2:8" ht="14.25" customHeight="1">
      <c r="B178" s="62"/>
      <c r="C178" s="111"/>
      <c r="D178" s="111"/>
      <c r="F178" s="14"/>
      <c r="G178" s="14"/>
      <c r="H178" s="14"/>
    </row>
    <row r="179" spans="2:8" ht="14.25" customHeight="1">
      <c r="B179" s="62"/>
      <c r="C179" s="111"/>
      <c r="D179" s="111"/>
      <c r="F179" s="14"/>
      <c r="G179" s="14"/>
      <c r="H179" s="14"/>
    </row>
    <row r="180" spans="2:8" ht="14.25" customHeight="1">
      <c r="B180" s="62"/>
      <c r="C180" s="111"/>
      <c r="D180" s="111"/>
      <c r="F180" s="14"/>
      <c r="G180" s="14"/>
      <c r="H180" s="14"/>
    </row>
    <row r="181" spans="2:8" ht="14.25" customHeight="1">
      <c r="B181" s="62"/>
      <c r="C181" s="111"/>
      <c r="D181" s="111"/>
      <c r="F181" s="14"/>
      <c r="G181" s="14"/>
      <c r="H181" s="14"/>
    </row>
    <row r="182" spans="2:8" ht="14.25" customHeight="1">
      <c r="B182" s="62"/>
      <c r="C182" s="111"/>
      <c r="D182" s="111"/>
      <c r="F182" s="14"/>
      <c r="G182" s="14"/>
      <c r="H182" s="14"/>
    </row>
    <row r="183" spans="2:8" ht="14.25" customHeight="1">
      <c r="B183" s="62"/>
      <c r="C183" s="111"/>
      <c r="D183" s="111"/>
      <c r="F183" s="14"/>
      <c r="G183" s="14"/>
      <c r="H183" s="14"/>
    </row>
    <row r="184" spans="2:8" ht="14.25" customHeight="1">
      <c r="B184" s="62"/>
      <c r="C184" s="111"/>
      <c r="D184" s="111"/>
      <c r="F184" s="14"/>
      <c r="G184" s="14"/>
      <c r="H184" s="14"/>
    </row>
    <row r="185" spans="2:8" ht="14.25" customHeight="1">
      <c r="B185" s="62"/>
      <c r="C185" s="111"/>
      <c r="D185" s="111"/>
      <c r="F185" s="14"/>
      <c r="G185" s="14"/>
      <c r="H185" s="14"/>
    </row>
    <row r="186" spans="2:8" ht="14.25" customHeight="1">
      <c r="B186" s="62"/>
      <c r="C186" s="111"/>
      <c r="D186" s="111"/>
      <c r="F186" s="14"/>
      <c r="G186" s="14"/>
      <c r="H186" s="14"/>
    </row>
    <row r="187" spans="2:8" ht="14.25" customHeight="1">
      <c r="B187" s="62"/>
      <c r="C187" s="111"/>
      <c r="D187" s="111"/>
      <c r="F187" s="14"/>
      <c r="G187" s="14"/>
      <c r="H187" s="14"/>
    </row>
    <row r="188" spans="2:8" ht="14.25" customHeight="1">
      <c r="B188" s="62"/>
      <c r="C188" s="111"/>
      <c r="D188" s="111"/>
      <c r="F188" s="14"/>
      <c r="G188" s="14"/>
      <c r="H188" s="14"/>
    </row>
    <row r="189" spans="2:8" ht="14.25" customHeight="1">
      <c r="B189" s="62"/>
      <c r="C189" s="111"/>
      <c r="D189" s="111"/>
      <c r="F189" s="14"/>
      <c r="G189" s="14"/>
      <c r="H189" s="14"/>
    </row>
    <row r="190" spans="2:8" ht="14.25" customHeight="1">
      <c r="B190" s="62"/>
      <c r="C190" s="111"/>
      <c r="D190" s="111"/>
      <c r="F190" s="14"/>
      <c r="G190" s="14"/>
      <c r="H190" s="14"/>
    </row>
    <row r="191" spans="2:8" ht="14.25" customHeight="1">
      <c r="B191" s="62"/>
      <c r="C191" s="111"/>
      <c r="D191" s="111"/>
      <c r="F191" s="14"/>
      <c r="G191" s="14"/>
      <c r="H191" s="14"/>
    </row>
    <row r="192" spans="2:8" ht="14.25" customHeight="1">
      <c r="B192" s="62"/>
      <c r="C192" s="111"/>
      <c r="D192" s="111"/>
      <c r="F192" s="14"/>
      <c r="G192" s="14"/>
      <c r="H192" s="14"/>
    </row>
    <row r="193" spans="2:8" ht="14.25" customHeight="1">
      <c r="B193" s="62"/>
      <c r="C193" s="111"/>
      <c r="D193" s="111"/>
      <c r="F193" s="14"/>
      <c r="G193" s="14"/>
      <c r="H193" s="14"/>
    </row>
    <row r="194" spans="2:8" ht="14.25" customHeight="1">
      <c r="B194" s="62"/>
      <c r="C194" s="111"/>
      <c r="D194" s="111"/>
      <c r="F194" s="14"/>
      <c r="G194" s="14"/>
      <c r="H194" s="14"/>
    </row>
    <row r="195" spans="2:8" ht="14.25" customHeight="1">
      <c r="B195" s="62"/>
      <c r="C195" s="111"/>
      <c r="D195" s="111"/>
      <c r="F195" s="14"/>
      <c r="G195" s="14"/>
      <c r="H195" s="14"/>
    </row>
    <row r="196" spans="2:8" ht="14.25" customHeight="1">
      <c r="B196" s="62"/>
      <c r="C196" s="111"/>
      <c r="D196" s="111"/>
      <c r="F196" s="14"/>
      <c r="G196" s="14"/>
      <c r="H196" s="14"/>
    </row>
    <row r="197" spans="2:8" ht="14.25" customHeight="1">
      <c r="B197" s="62"/>
      <c r="C197" s="111"/>
      <c r="D197" s="111"/>
      <c r="F197" s="14"/>
      <c r="G197" s="14"/>
      <c r="H197" s="14"/>
    </row>
    <row r="198" spans="2:8" ht="14.25" customHeight="1">
      <c r="B198" s="62"/>
      <c r="C198" s="111"/>
      <c r="D198" s="111"/>
      <c r="F198" s="14"/>
      <c r="G198" s="14"/>
      <c r="H198" s="14"/>
    </row>
    <row r="199" spans="2:8" ht="14.25" customHeight="1">
      <c r="B199" s="62"/>
      <c r="C199" s="111"/>
      <c r="D199" s="111"/>
      <c r="F199" s="14"/>
      <c r="G199" s="14"/>
      <c r="H199" s="14"/>
    </row>
    <row r="200" spans="2:8" ht="14.25" customHeight="1">
      <c r="B200" s="62"/>
      <c r="C200" s="111"/>
      <c r="D200" s="111"/>
      <c r="F200" s="14"/>
      <c r="G200" s="14"/>
      <c r="H200" s="14"/>
    </row>
    <row r="201" spans="2:8" ht="14.25" customHeight="1">
      <c r="B201" s="62"/>
      <c r="C201" s="111"/>
      <c r="D201" s="111"/>
      <c r="F201" s="14"/>
      <c r="G201" s="14"/>
      <c r="H201" s="14"/>
    </row>
    <row r="202" spans="2:8" ht="14.25" customHeight="1">
      <c r="B202" s="62"/>
      <c r="C202" s="111"/>
      <c r="D202" s="111"/>
      <c r="F202" s="14"/>
      <c r="G202" s="14"/>
      <c r="H202" s="14"/>
    </row>
    <row r="203" spans="2:8" ht="14.25" customHeight="1">
      <c r="B203" s="62"/>
      <c r="C203" s="111"/>
      <c r="D203" s="111"/>
      <c r="F203" s="14"/>
      <c r="G203" s="14"/>
      <c r="H203" s="14"/>
    </row>
    <row r="204" spans="2:8" ht="14.25" customHeight="1">
      <c r="B204" s="62"/>
      <c r="C204" s="111"/>
      <c r="D204" s="111"/>
      <c r="F204" s="14"/>
      <c r="G204" s="14"/>
      <c r="H204" s="14"/>
    </row>
    <row r="205" spans="2:8" ht="14.25" customHeight="1">
      <c r="B205" s="62"/>
      <c r="C205" s="111"/>
      <c r="D205" s="111"/>
      <c r="F205" s="14"/>
      <c r="G205" s="14"/>
      <c r="H205" s="14"/>
    </row>
    <row r="206" spans="2:8" ht="14.25" customHeight="1">
      <c r="B206" s="62"/>
      <c r="C206" s="111"/>
      <c r="D206" s="111"/>
      <c r="F206" s="14"/>
      <c r="G206" s="14"/>
      <c r="H206" s="14"/>
    </row>
    <row r="207" spans="2:8" ht="14.25" customHeight="1">
      <c r="B207" s="62"/>
      <c r="C207" s="111"/>
      <c r="D207" s="111"/>
      <c r="F207" s="14"/>
      <c r="G207" s="14"/>
      <c r="H207" s="14"/>
    </row>
    <row r="208" spans="2:8" ht="14.25" customHeight="1">
      <c r="B208" s="62"/>
      <c r="C208" s="111"/>
      <c r="D208" s="111"/>
      <c r="F208" s="14"/>
      <c r="G208" s="14"/>
      <c r="H208" s="14"/>
    </row>
    <row r="209" spans="2:8" ht="14.25" customHeight="1">
      <c r="B209" s="62"/>
      <c r="C209" s="111"/>
      <c r="D209" s="111"/>
      <c r="F209" s="14"/>
      <c r="G209" s="14"/>
      <c r="H209" s="14"/>
    </row>
    <row r="210" spans="2:8" ht="14.25" customHeight="1">
      <c r="B210" s="62"/>
      <c r="C210" s="111"/>
      <c r="D210" s="111"/>
      <c r="F210" s="14"/>
      <c r="G210" s="14"/>
      <c r="H210" s="14"/>
    </row>
    <row r="211" spans="2:8" ht="14.25" customHeight="1">
      <c r="B211" s="62"/>
      <c r="C211" s="111"/>
      <c r="D211" s="111"/>
      <c r="F211" s="14"/>
      <c r="G211" s="14"/>
      <c r="H211" s="14"/>
    </row>
    <row r="212" spans="2:8" ht="14.25" customHeight="1">
      <c r="B212" s="62"/>
      <c r="C212" s="111"/>
      <c r="D212" s="111"/>
      <c r="F212" s="14"/>
      <c r="G212" s="14"/>
      <c r="H212" s="14"/>
    </row>
    <row r="213" spans="2:8" ht="14.25" customHeight="1">
      <c r="B213" s="62"/>
      <c r="C213" s="111"/>
      <c r="D213" s="111"/>
      <c r="F213" s="14"/>
      <c r="G213" s="14"/>
      <c r="H213" s="14"/>
    </row>
    <row r="214" spans="2:8" ht="14.25" customHeight="1">
      <c r="B214" s="62"/>
      <c r="C214" s="111"/>
      <c r="D214" s="111"/>
      <c r="F214" s="14"/>
      <c r="G214" s="14"/>
      <c r="H214" s="14"/>
    </row>
    <row r="215" spans="2:8" ht="14.25" customHeight="1">
      <c r="B215" s="62"/>
      <c r="C215" s="111"/>
      <c r="D215" s="111"/>
      <c r="F215" s="14"/>
      <c r="G215" s="14"/>
      <c r="H215" s="14"/>
    </row>
    <row r="216" spans="2:8" ht="14.25" customHeight="1">
      <c r="B216" s="62"/>
      <c r="C216" s="111"/>
      <c r="D216" s="111"/>
      <c r="F216" s="14"/>
      <c r="G216" s="14"/>
      <c r="H216" s="14"/>
    </row>
    <row r="217" spans="2:8" ht="14.25" customHeight="1">
      <c r="B217" s="62"/>
      <c r="C217" s="111"/>
      <c r="D217" s="111"/>
      <c r="F217" s="14"/>
      <c r="G217" s="14"/>
      <c r="H217" s="14"/>
    </row>
    <row r="218" spans="2:8" ht="14.25" customHeight="1">
      <c r="B218" s="62"/>
      <c r="C218" s="111"/>
      <c r="D218" s="111"/>
      <c r="F218" s="14"/>
      <c r="G218" s="14"/>
      <c r="H218" s="14"/>
    </row>
    <row r="219" spans="2:8" ht="14.25" customHeight="1">
      <c r="B219" s="62"/>
      <c r="C219" s="111"/>
      <c r="D219" s="111"/>
      <c r="F219" s="14"/>
      <c r="G219" s="14"/>
      <c r="H219" s="14"/>
    </row>
    <row r="220" spans="2:8" ht="14.25" customHeight="1">
      <c r="B220" s="62"/>
      <c r="C220" s="111"/>
      <c r="D220" s="111"/>
      <c r="F220" s="14"/>
      <c r="G220" s="14"/>
      <c r="H220" s="14"/>
    </row>
    <row r="221" spans="2:8" ht="14.25" customHeight="1">
      <c r="B221" s="62"/>
      <c r="C221" s="111"/>
      <c r="D221" s="111"/>
      <c r="F221" s="14"/>
      <c r="G221" s="14"/>
      <c r="H221" s="14"/>
    </row>
    <row r="222" spans="2:8" ht="14.25" customHeight="1">
      <c r="B222" s="62"/>
      <c r="C222" s="111"/>
      <c r="D222" s="111"/>
      <c r="F222" s="14"/>
      <c r="G222" s="14"/>
      <c r="H222" s="14"/>
    </row>
    <row r="223" spans="2:8" ht="14.25" customHeight="1">
      <c r="B223" s="62"/>
      <c r="C223" s="111"/>
      <c r="D223" s="111"/>
      <c r="F223" s="14"/>
      <c r="G223" s="14"/>
      <c r="H223" s="14"/>
    </row>
    <row r="224" spans="2:8" ht="14.25" customHeight="1">
      <c r="B224" s="62"/>
      <c r="C224" s="111"/>
      <c r="D224" s="111"/>
      <c r="F224" s="14"/>
      <c r="G224" s="14"/>
      <c r="H224" s="14"/>
    </row>
    <row r="225" spans="2:8" ht="14.25" customHeight="1">
      <c r="B225" s="62"/>
      <c r="C225" s="111"/>
      <c r="D225" s="111"/>
      <c r="F225" s="14"/>
      <c r="G225" s="14"/>
      <c r="H225" s="14"/>
    </row>
    <row r="226" spans="2:8" ht="14.25" customHeight="1">
      <c r="B226" s="62"/>
      <c r="C226" s="111"/>
      <c r="D226" s="111"/>
      <c r="F226" s="14"/>
      <c r="G226" s="14"/>
      <c r="H226" s="14"/>
    </row>
    <row r="227" spans="2:8" ht="14.25" customHeight="1">
      <c r="B227" s="62"/>
      <c r="C227" s="111"/>
      <c r="D227" s="111"/>
      <c r="F227" s="14"/>
      <c r="G227" s="14"/>
      <c r="H227" s="14"/>
    </row>
    <row r="228" spans="2:8" ht="14.25" customHeight="1">
      <c r="B228" s="62"/>
      <c r="C228" s="111"/>
      <c r="D228" s="111"/>
      <c r="F228" s="14"/>
      <c r="G228" s="14"/>
      <c r="H228" s="14"/>
    </row>
    <row r="229" spans="2:8" ht="14.25" customHeight="1">
      <c r="B229" s="62"/>
      <c r="C229" s="111"/>
      <c r="D229" s="111"/>
      <c r="F229" s="14"/>
      <c r="G229" s="14"/>
      <c r="H229" s="14"/>
    </row>
    <row r="230" spans="2:8" ht="14.25" customHeight="1">
      <c r="B230" s="62"/>
      <c r="C230" s="111"/>
      <c r="D230" s="111"/>
      <c r="F230" s="14"/>
      <c r="G230" s="14"/>
      <c r="H230" s="14"/>
    </row>
    <row r="231" spans="2:8" ht="14.25" customHeight="1">
      <c r="B231" s="62"/>
      <c r="C231" s="111"/>
      <c r="D231" s="111"/>
      <c r="F231" s="14"/>
      <c r="G231" s="14"/>
      <c r="H231" s="14"/>
    </row>
    <row r="232" spans="2:8" ht="14.25" customHeight="1">
      <c r="B232" s="62"/>
      <c r="C232" s="111"/>
      <c r="D232" s="111"/>
      <c r="F232" s="14"/>
      <c r="G232" s="14"/>
      <c r="H232" s="14"/>
    </row>
    <row r="233" spans="2:8" ht="14.25" customHeight="1">
      <c r="B233" s="62"/>
      <c r="C233" s="111"/>
      <c r="D233" s="111"/>
      <c r="F233" s="14"/>
      <c r="G233" s="14"/>
      <c r="H233" s="14"/>
    </row>
    <row r="234" spans="2:8" ht="14.25" customHeight="1">
      <c r="B234" s="62"/>
      <c r="C234" s="111"/>
      <c r="D234" s="111"/>
      <c r="F234" s="14"/>
      <c r="G234" s="14"/>
      <c r="H234" s="14"/>
    </row>
    <row r="235" spans="2:8" ht="14.25" customHeight="1">
      <c r="B235" s="62"/>
      <c r="C235" s="111"/>
      <c r="D235" s="111"/>
      <c r="F235" s="14"/>
      <c r="G235" s="14"/>
      <c r="H235" s="14"/>
    </row>
    <row r="236" spans="2:8" ht="14.25" customHeight="1">
      <c r="B236" s="62"/>
      <c r="C236" s="111"/>
      <c r="D236" s="111"/>
      <c r="F236" s="14"/>
      <c r="G236" s="14"/>
      <c r="H236" s="14"/>
    </row>
    <row r="237" spans="2:8" ht="14.25" customHeight="1">
      <c r="B237" s="62"/>
      <c r="C237" s="111"/>
      <c r="D237" s="111"/>
      <c r="F237" s="14"/>
      <c r="G237" s="14"/>
      <c r="H237" s="14"/>
    </row>
    <row r="238" spans="2:8" ht="14.25" customHeight="1">
      <c r="B238" s="62"/>
      <c r="C238" s="111"/>
      <c r="D238" s="111"/>
      <c r="F238" s="14"/>
      <c r="G238" s="14"/>
      <c r="H238" s="14"/>
    </row>
    <row r="239" spans="2:8" ht="14.25" customHeight="1">
      <c r="B239" s="62"/>
      <c r="C239" s="111"/>
      <c r="D239" s="111"/>
      <c r="F239" s="14"/>
      <c r="G239" s="14"/>
      <c r="H239" s="14"/>
    </row>
    <row r="240" spans="2:8" ht="14.25" customHeight="1">
      <c r="B240" s="62"/>
      <c r="C240" s="111"/>
      <c r="D240" s="111"/>
      <c r="F240" s="14"/>
      <c r="G240" s="14"/>
      <c r="H240" s="14"/>
    </row>
    <row r="241" spans="2:8" ht="14.25" customHeight="1">
      <c r="B241" s="62"/>
      <c r="C241" s="111"/>
      <c r="D241" s="111"/>
      <c r="F241" s="14"/>
      <c r="G241" s="14"/>
      <c r="H241" s="14"/>
    </row>
    <row r="242" spans="2:8" ht="14.25" customHeight="1">
      <c r="B242" s="62"/>
      <c r="C242" s="111"/>
      <c r="D242" s="111"/>
      <c r="F242" s="14"/>
      <c r="G242" s="14"/>
      <c r="H242" s="14"/>
    </row>
    <row r="243" spans="2:8" ht="14.25" customHeight="1">
      <c r="B243" s="62"/>
      <c r="C243" s="111"/>
      <c r="D243" s="111"/>
      <c r="F243" s="14"/>
      <c r="G243" s="14"/>
      <c r="H243" s="14"/>
    </row>
    <row r="244" spans="2:8" ht="14.25" customHeight="1">
      <c r="B244" s="62"/>
      <c r="C244" s="111"/>
      <c r="D244" s="111"/>
      <c r="F244" s="14"/>
      <c r="G244" s="14"/>
      <c r="H244" s="14"/>
    </row>
    <row r="245" spans="2:8" ht="14.25" customHeight="1">
      <c r="B245" s="62"/>
      <c r="C245" s="111"/>
      <c r="D245" s="111"/>
      <c r="F245" s="14"/>
      <c r="G245" s="14"/>
      <c r="H245" s="14"/>
    </row>
    <row r="246" spans="2:8" ht="14.25" customHeight="1">
      <c r="B246" s="62"/>
      <c r="C246" s="111"/>
      <c r="D246" s="111"/>
      <c r="F246" s="14"/>
      <c r="G246" s="14"/>
      <c r="H246" s="14"/>
    </row>
    <row r="247" spans="2:8" ht="14.25" customHeight="1">
      <c r="B247" s="62"/>
      <c r="C247" s="111"/>
      <c r="D247" s="111"/>
      <c r="F247" s="14"/>
      <c r="G247" s="14"/>
      <c r="H247" s="14"/>
    </row>
    <row r="248" spans="2:8" ht="14.25" customHeight="1">
      <c r="B248" s="62"/>
      <c r="C248" s="111"/>
      <c r="D248" s="111"/>
      <c r="F248" s="14"/>
      <c r="G248" s="14"/>
      <c r="H248" s="14"/>
    </row>
    <row r="249" spans="2:8" ht="14.25" customHeight="1">
      <c r="B249" s="62"/>
      <c r="C249" s="111"/>
      <c r="D249" s="111"/>
      <c r="F249" s="14"/>
      <c r="G249" s="14"/>
      <c r="H249" s="14"/>
    </row>
    <row r="250" spans="2:8" ht="14.25" customHeight="1">
      <c r="B250" s="62"/>
      <c r="C250" s="111"/>
      <c r="D250" s="111"/>
      <c r="F250" s="14"/>
      <c r="G250" s="14"/>
      <c r="H250" s="14"/>
    </row>
    <row r="251" spans="2:8" ht="14.25" customHeight="1">
      <c r="B251" s="62"/>
      <c r="C251" s="111"/>
      <c r="D251" s="111"/>
      <c r="F251" s="14"/>
      <c r="G251" s="14"/>
      <c r="H251" s="14"/>
    </row>
    <row r="252" spans="2:8" ht="14.25" customHeight="1">
      <c r="B252" s="62"/>
      <c r="C252" s="111"/>
      <c r="D252" s="111"/>
      <c r="F252" s="14"/>
      <c r="G252" s="14"/>
      <c r="H252" s="14"/>
    </row>
    <row r="253" spans="2:8" ht="14.25" customHeight="1">
      <c r="B253" s="62"/>
      <c r="C253" s="111"/>
      <c r="D253" s="111"/>
      <c r="F253" s="14"/>
      <c r="G253" s="14"/>
      <c r="H253" s="14"/>
    </row>
    <row r="254" spans="2:8" ht="14.25" customHeight="1">
      <c r="B254" s="62"/>
      <c r="C254" s="111"/>
      <c r="D254" s="111"/>
      <c r="F254" s="14"/>
      <c r="G254" s="14"/>
      <c r="H254" s="14"/>
    </row>
    <row r="255" spans="2:8" ht="14.25" customHeight="1">
      <c r="B255" s="62"/>
      <c r="C255" s="111"/>
      <c r="D255" s="111"/>
      <c r="F255" s="14"/>
      <c r="G255" s="14"/>
      <c r="H255" s="14"/>
    </row>
    <row r="256" spans="2:8" ht="14.25" customHeight="1">
      <c r="B256" s="62"/>
      <c r="C256" s="111"/>
      <c r="D256" s="111"/>
      <c r="F256" s="14"/>
      <c r="G256" s="14"/>
      <c r="H256" s="14"/>
    </row>
    <row r="257" spans="2:8" ht="14.25" customHeight="1">
      <c r="B257" s="62"/>
      <c r="C257" s="111"/>
      <c r="D257" s="111"/>
      <c r="F257" s="14"/>
      <c r="G257" s="14"/>
      <c r="H257" s="14"/>
    </row>
    <row r="258" spans="2:8" ht="14.25" customHeight="1">
      <c r="B258" s="62"/>
      <c r="C258" s="111"/>
      <c r="D258" s="111"/>
      <c r="F258" s="14"/>
      <c r="G258" s="14"/>
      <c r="H258" s="14"/>
    </row>
    <row r="259" spans="2:8" ht="14.25" customHeight="1">
      <c r="B259" s="62"/>
      <c r="C259" s="111"/>
      <c r="D259" s="111"/>
      <c r="F259" s="14"/>
      <c r="G259" s="14"/>
      <c r="H259" s="14"/>
    </row>
    <row r="260" spans="2:8" ht="14.25" customHeight="1">
      <c r="B260" s="62"/>
      <c r="C260" s="111"/>
      <c r="D260" s="111"/>
      <c r="F260" s="14"/>
      <c r="G260" s="14"/>
      <c r="H260" s="14"/>
    </row>
    <row r="261" spans="2:8" ht="14.25" customHeight="1">
      <c r="B261" s="62"/>
      <c r="C261" s="111"/>
      <c r="D261" s="111"/>
      <c r="F261" s="14"/>
      <c r="G261" s="14"/>
      <c r="H261" s="14"/>
    </row>
    <row r="262" spans="2:8" ht="14.25" customHeight="1">
      <c r="B262" s="62"/>
      <c r="C262" s="111"/>
      <c r="D262" s="111"/>
      <c r="F262" s="14"/>
      <c r="G262" s="14"/>
      <c r="H262" s="14"/>
    </row>
    <row r="263" spans="2:8" ht="14.25" customHeight="1">
      <c r="B263" s="62"/>
      <c r="C263" s="111"/>
      <c r="D263" s="111"/>
      <c r="F263" s="14"/>
      <c r="G263" s="14"/>
      <c r="H263" s="14"/>
    </row>
    <row r="264" spans="2:8" ht="14.25" customHeight="1">
      <c r="B264" s="62"/>
      <c r="C264" s="111"/>
      <c r="D264" s="111"/>
      <c r="F264" s="14"/>
      <c r="G264" s="14"/>
      <c r="H264" s="14"/>
    </row>
    <row r="265" spans="2:8" ht="14.25" customHeight="1">
      <c r="B265" s="62"/>
      <c r="C265" s="111"/>
      <c r="D265" s="111"/>
      <c r="F265" s="14"/>
      <c r="G265" s="14"/>
      <c r="H265" s="14"/>
    </row>
    <row r="266" spans="2:8" ht="14.25" customHeight="1">
      <c r="B266" s="62"/>
      <c r="C266" s="111"/>
      <c r="D266" s="111"/>
      <c r="F266" s="14"/>
      <c r="G266" s="14"/>
      <c r="H266" s="14"/>
    </row>
    <row r="267" spans="2:8" ht="14.25" customHeight="1">
      <c r="B267" s="62"/>
      <c r="C267" s="111"/>
      <c r="D267" s="111"/>
      <c r="F267" s="14"/>
      <c r="G267" s="14"/>
      <c r="H267" s="14"/>
    </row>
    <row r="268" spans="2:8" ht="14.25" customHeight="1">
      <c r="B268" s="62"/>
      <c r="C268" s="111"/>
      <c r="D268" s="111"/>
      <c r="F268" s="14"/>
      <c r="G268" s="14"/>
      <c r="H268" s="14"/>
    </row>
    <row r="269" spans="2:8" ht="14.25" customHeight="1">
      <c r="B269" s="62"/>
      <c r="C269" s="111"/>
      <c r="D269" s="111"/>
      <c r="F269" s="14"/>
      <c r="G269" s="14"/>
      <c r="H269" s="14"/>
    </row>
    <row r="270" spans="2:8" ht="14.25" customHeight="1">
      <c r="B270" s="62"/>
      <c r="C270" s="111"/>
      <c r="D270" s="111"/>
      <c r="F270" s="14"/>
      <c r="G270" s="14"/>
      <c r="H270" s="14"/>
    </row>
    <row r="271" spans="2:8" ht="14.25" customHeight="1">
      <c r="B271" s="62"/>
      <c r="C271" s="111"/>
      <c r="D271" s="111"/>
      <c r="F271" s="14"/>
      <c r="G271" s="14"/>
      <c r="H271" s="14"/>
    </row>
    <row r="272" spans="2:8" ht="14.25" customHeight="1">
      <c r="B272" s="62"/>
      <c r="C272" s="111"/>
      <c r="D272" s="111"/>
      <c r="F272" s="14"/>
      <c r="G272" s="14"/>
      <c r="H272" s="14"/>
    </row>
    <row r="273" spans="2:8" ht="14.25" customHeight="1">
      <c r="B273" s="62"/>
      <c r="C273" s="111"/>
      <c r="D273" s="111"/>
      <c r="F273" s="14"/>
      <c r="G273" s="14"/>
      <c r="H273" s="14"/>
    </row>
    <row r="274" spans="2:8" ht="14.25" customHeight="1">
      <c r="B274" s="62"/>
      <c r="C274" s="111"/>
      <c r="D274" s="111"/>
      <c r="F274" s="14"/>
      <c r="G274" s="14"/>
      <c r="H274" s="14"/>
    </row>
    <row r="275" spans="2:8" ht="14.25" customHeight="1">
      <c r="B275" s="62"/>
      <c r="C275" s="111"/>
      <c r="D275" s="111"/>
      <c r="F275" s="14"/>
      <c r="G275" s="14"/>
      <c r="H275" s="14"/>
    </row>
    <row r="276" spans="2:8" ht="14.25" customHeight="1">
      <c r="B276" s="62"/>
      <c r="C276" s="111"/>
      <c r="D276" s="111"/>
      <c r="F276" s="14"/>
      <c r="G276" s="14"/>
      <c r="H276" s="14"/>
    </row>
    <row r="277" spans="2:8" ht="14.25" customHeight="1">
      <c r="B277" s="62"/>
      <c r="C277" s="111"/>
      <c r="D277" s="111"/>
      <c r="F277" s="14"/>
      <c r="G277" s="14"/>
      <c r="H277" s="14"/>
    </row>
    <row r="278" spans="2:8" ht="14.25" customHeight="1">
      <c r="B278" s="62"/>
      <c r="C278" s="111"/>
      <c r="D278" s="111"/>
      <c r="F278" s="14"/>
      <c r="G278" s="14"/>
      <c r="H278" s="14"/>
    </row>
    <row r="279" spans="2:8" ht="14.25" customHeight="1">
      <c r="B279" s="62"/>
      <c r="C279" s="111"/>
      <c r="D279" s="111"/>
      <c r="F279" s="14"/>
      <c r="G279" s="14"/>
      <c r="H279" s="14"/>
    </row>
    <row r="280" spans="2:8" ht="14.25" customHeight="1">
      <c r="B280" s="62"/>
      <c r="C280" s="111"/>
      <c r="D280" s="111"/>
      <c r="F280" s="14"/>
      <c r="G280" s="14"/>
      <c r="H280" s="14"/>
    </row>
    <row r="281" spans="2:8" ht="14.25" customHeight="1">
      <c r="B281" s="62"/>
      <c r="C281" s="111"/>
      <c r="D281" s="111"/>
      <c r="F281" s="14"/>
      <c r="G281" s="14"/>
      <c r="H281" s="14"/>
    </row>
    <row r="282" spans="2:8" ht="14.25" customHeight="1">
      <c r="B282" s="62"/>
      <c r="C282" s="111"/>
      <c r="D282" s="111"/>
      <c r="F282" s="14"/>
      <c r="G282" s="14"/>
      <c r="H282" s="14"/>
    </row>
    <row r="283" spans="2:8" ht="14.25" customHeight="1">
      <c r="B283" s="62"/>
      <c r="C283" s="111"/>
      <c r="D283" s="111"/>
      <c r="F283" s="14"/>
      <c r="G283" s="14"/>
      <c r="H283" s="14"/>
    </row>
    <row r="284" spans="2:8" ht="14.25" customHeight="1">
      <c r="B284" s="62"/>
      <c r="C284" s="111"/>
      <c r="D284" s="111"/>
      <c r="F284" s="14"/>
      <c r="G284" s="14"/>
      <c r="H284" s="14"/>
    </row>
    <row r="285" spans="2:8" ht="14.25" customHeight="1">
      <c r="B285" s="62"/>
      <c r="C285" s="111"/>
      <c r="D285" s="111"/>
      <c r="F285" s="14"/>
      <c r="G285" s="14"/>
      <c r="H285" s="14"/>
    </row>
    <row r="286" spans="2:8" ht="14.25" customHeight="1">
      <c r="B286" s="62"/>
      <c r="C286" s="111"/>
      <c r="D286" s="111"/>
      <c r="F286" s="14"/>
      <c r="G286" s="14"/>
      <c r="H286" s="14"/>
    </row>
    <row r="287" spans="2:8" ht="14.25" customHeight="1">
      <c r="B287" s="62"/>
      <c r="C287" s="111"/>
      <c r="D287" s="111"/>
      <c r="F287" s="14"/>
      <c r="G287" s="14"/>
      <c r="H287" s="14"/>
    </row>
    <row r="288" spans="2:8" ht="14.25" customHeight="1">
      <c r="B288" s="62"/>
      <c r="C288" s="111"/>
      <c r="D288" s="111"/>
      <c r="F288" s="14"/>
      <c r="G288" s="14"/>
      <c r="H288" s="14"/>
    </row>
    <row r="289" spans="2:8" ht="14.25" customHeight="1">
      <c r="B289" s="62"/>
      <c r="C289" s="111"/>
      <c r="D289" s="111"/>
      <c r="F289" s="14"/>
      <c r="G289" s="14"/>
      <c r="H289" s="14"/>
    </row>
    <row r="290" spans="2:8" ht="14.25" customHeight="1">
      <c r="B290" s="62"/>
      <c r="C290" s="111"/>
      <c r="D290" s="111"/>
      <c r="F290" s="14"/>
      <c r="G290" s="14"/>
      <c r="H290" s="14"/>
    </row>
    <row r="291" spans="2:8" ht="14.25" customHeight="1">
      <c r="B291" s="62"/>
      <c r="C291" s="111"/>
      <c r="D291" s="111"/>
      <c r="F291" s="14"/>
      <c r="G291" s="14"/>
      <c r="H291" s="14"/>
    </row>
    <row r="292" spans="2:8" ht="14.25" customHeight="1">
      <c r="B292" s="62"/>
      <c r="C292" s="111"/>
      <c r="D292" s="111"/>
      <c r="F292" s="14"/>
      <c r="G292" s="14"/>
      <c r="H292" s="14"/>
    </row>
    <row r="293" spans="2:8" ht="14.25" customHeight="1">
      <c r="B293" s="62"/>
      <c r="C293" s="111"/>
      <c r="D293" s="111"/>
      <c r="F293" s="14"/>
      <c r="G293" s="14"/>
      <c r="H293" s="14"/>
    </row>
    <row r="294" spans="2:8" ht="14.25" customHeight="1">
      <c r="B294" s="62"/>
      <c r="C294" s="111"/>
      <c r="D294" s="111"/>
      <c r="F294" s="14"/>
      <c r="G294" s="14"/>
      <c r="H294" s="14"/>
    </row>
    <row r="295" spans="2:8" ht="14.25" customHeight="1">
      <c r="B295" s="62"/>
      <c r="C295" s="111"/>
      <c r="D295" s="111"/>
      <c r="F295" s="14"/>
      <c r="G295" s="14"/>
      <c r="H295" s="14"/>
    </row>
    <row r="296" spans="2:8" ht="14.25" customHeight="1">
      <c r="B296" s="62"/>
      <c r="C296" s="111"/>
      <c r="D296" s="111"/>
      <c r="F296" s="14"/>
      <c r="G296" s="14"/>
      <c r="H296" s="14"/>
    </row>
    <row r="297" spans="2:8" ht="14.25" customHeight="1">
      <c r="B297" s="62"/>
      <c r="C297" s="111"/>
      <c r="D297" s="111"/>
      <c r="F297" s="14"/>
      <c r="G297" s="14"/>
      <c r="H297" s="14"/>
    </row>
    <row r="298" spans="2:8" ht="14.25" customHeight="1">
      <c r="B298" s="62"/>
      <c r="C298" s="111"/>
      <c r="D298" s="111"/>
      <c r="F298" s="14"/>
      <c r="G298" s="14"/>
      <c r="H298" s="14"/>
    </row>
    <row r="299" spans="2:8" ht="14.25" customHeight="1">
      <c r="B299" s="62"/>
      <c r="C299" s="111"/>
      <c r="D299" s="111"/>
      <c r="F299" s="14"/>
      <c r="G299" s="14"/>
      <c r="H299" s="14"/>
    </row>
    <row r="300" spans="2:8" ht="14.25" customHeight="1">
      <c r="B300" s="62"/>
      <c r="C300" s="111"/>
      <c r="D300" s="111"/>
      <c r="F300" s="14"/>
      <c r="G300" s="14"/>
      <c r="H300" s="14"/>
    </row>
    <row r="301" spans="2:8" ht="14.25" customHeight="1">
      <c r="B301" s="62"/>
      <c r="C301" s="111"/>
      <c r="D301" s="111"/>
      <c r="F301" s="14"/>
      <c r="G301" s="14"/>
      <c r="H301" s="14"/>
    </row>
    <row r="302" spans="2:8" ht="14.25" customHeight="1">
      <c r="B302" s="62"/>
      <c r="C302" s="111"/>
      <c r="D302" s="111"/>
      <c r="F302" s="14"/>
      <c r="G302" s="14"/>
      <c r="H302" s="14"/>
    </row>
    <row r="303" spans="2:8" ht="14.25" customHeight="1">
      <c r="B303" s="62"/>
      <c r="C303" s="111"/>
      <c r="D303" s="111"/>
      <c r="F303" s="14"/>
      <c r="G303" s="14"/>
      <c r="H303" s="14"/>
    </row>
    <row r="304" spans="2:8" ht="14.25" customHeight="1">
      <c r="B304" s="62"/>
      <c r="C304" s="111"/>
      <c r="D304" s="111"/>
      <c r="F304" s="14"/>
      <c r="G304" s="14"/>
      <c r="H304" s="14"/>
    </row>
    <row r="305" spans="2:8" ht="14.25" customHeight="1">
      <c r="B305" s="62"/>
      <c r="C305" s="111"/>
      <c r="D305" s="111"/>
      <c r="F305" s="14"/>
      <c r="G305" s="14"/>
      <c r="H305" s="14"/>
    </row>
    <row r="306" spans="2:8" ht="14.25" customHeight="1">
      <c r="B306" s="62"/>
      <c r="C306" s="111"/>
      <c r="D306" s="111"/>
      <c r="F306" s="14"/>
      <c r="G306" s="14"/>
      <c r="H306" s="14"/>
    </row>
    <row r="307" spans="2:8" ht="14.25" customHeight="1">
      <c r="B307" s="62"/>
      <c r="C307" s="111"/>
      <c r="D307" s="111"/>
      <c r="F307" s="14"/>
      <c r="G307" s="14"/>
      <c r="H307" s="14"/>
    </row>
    <row r="308" spans="2:8" ht="14.25" customHeight="1">
      <c r="B308" s="62"/>
      <c r="C308" s="111"/>
      <c r="D308" s="111"/>
      <c r="F308" s="14"/>
      <c r="G308" s="14"/>
      <c r="H308" s="14"/>
    </row>
    <row r="309" spans="2:8" ht="15.75" customHeight="1">
      <c r="B309" s="62"/>
      <c r="F309" s="14"/>
      <c r="G309" s="14"/>
      <c r="H309" s="14"/>
    </row>
    <row r="310" spans="2:8" ht="15.75" customHeight="1">
      <c r="B310" s="62"/>
      <c r="F310" s="14"/>
      <c r="G310" s="14"/>
      <c r="H310" s="14"/>
    </row>
    <row r="311" spans="2:8" ht="15.75" customHeight="1">
      <c r="B311" s="62"/>
      <c r="F311" s="14"/>
      <c r="G311" s="14"/>
      <c r="H311" s="14"/>
    </row>
    <row r="312" spans="2:8" ht="15.75" customHeight="1">
      <c r="B312" s="62"/>
      <c r="F312" s="14"/>
      <c r="G312" s="14"/>
      <c r="H312" s="14"/>
    </row>
    <row r="313" spans="2:8" ht="15.75" customHeight="1">
      <c r="B313" s="62"/>
      <c r="F313" s="14"/>
      <c r="G313" s="14"/>
      <c r="H313" s="14"/>
    </row>
    <row r="314" spans="2:8" ht="15.75" customHeight="1">
      <c r="B314" s="62"/>
      <c r="F314" s="14"/>
      <c r="G314" s="14"/>
      <c r="H314" s="14"/>
    </row>
    <row r="315" spans="2:8" ht="15.75" customHeight="1">
      <c r="B315" s="62"/>
      <c r="F315" s="14"/>
      <c r="G315" s="14"/>
      <c r="H315" s="14"/>
    </row>
    <row r="316" spans="2:8" ht="15.75" customHeight="1">
      <c r="B316" s="62"/>
      <c r="F316" s="14"/>
      <c r="G316" s="14"/>
      <c r="H316" s="14"/>
    </row>
    <row r="317" spans="2:8" ht="15.75" customHeight="1">
      <c r="B317" s="62"/>
      <c r="F317" s="14"/>
      <c r="G317" s="14"/>
      <c r="H317" s="14"/>
    </row>
    <row r="318" spans="2:8" ht="15.75" customHeight="1">
      <c r="B318" s="62"/>
      <c r="F318" s="14"/>
      <c r="G318" s="14"/>
      <c r="H318" s="14"/>
    </row>
    <row r="319" spans="2:8" ht="15.75" customHeight="1">
      <c r="B319" s="62"/>
      <c r="F319" s="14"/>
      <c r="G319" s="14"/>
      <c r="H319" s="14"/>
    </row>
    <row r="320" spans="2:8" ht="15.75" customHeight="1">
      <c r="B320" s="62"/>
      <c r="F320" s="14"/>
      <c r="G320" s="14"/>
      <c r="H320" s="14"/>
    </row>
    <row r="321" spans="2:8" ht="15.75" customHeight="1">
      <c r="B321" s="62"/>
      <c r="F321" s="14"/>
      <c r="G321" s="14"/>
      <c r="H321" s="14"/>
    </row>
    <row r="322" spans="2:8" ht="15.75" customHeight="1">
      <c r="B322" s="62"/>
      <c r="F322" s="14"/>
      <c r="G322" s="14"/>
      <c r="H322" s="14"/>
    </row>
    <row r="323" spans="2:8" ht="15.75" customHeight="1">
      <c r="B323" s="62"/>
      <c r="F323" s="14"/>
      <c r="G323" s="14"/>
      <c r="H323" s="14"/>
    </row>
    <row r="324" spans="2:8" ht="15.75" customHeight="1">
      <c r="B324" s="62"/>
      <c r="F324" s="14"/>
      <c r="G324" s="14"/>
      <c r="H324" s="14"/>
    </row>
    <row r="325" spans="2:8" ht="15.75" customHeight="1">
      <c r="B325" s="62"/>
      <c r="F325" s="14"/>
      <c r="G325" s="14"/>
      <c r="H325" s="14"/>
    </row>
    <row r="326" spans="2:8" ht="15.75" customHeight="1">
      <c r="B326" s="62"/>
      <c r="F326" s="14"/>
      <c r="G326" s="14"/>
      <c r="H326" s="14"/>
    </row>
    <row r="327" spans="2:8" ht="15.75" customHeight="1">
      <c r="B327" s="62"/>
      <c r="F327" s="14"/>
      <c r="G327" s="14"/>
      <c r="H327" s="14"/>
    </row>
    <row r="328" spans="2:8" ht="15.75" customHeight="1">
      <c r="B328" s="62"/>
      <c r="F328" s="14"/>
      <c r="G328" s="14"/>
      <c r="H328" s="14"/>
    </row>
    <row r="329" spans="2:8" ht="15.75" customHeight="1">
      <c r="B329" s="62"/>
      <c r="F329" s="14"/>
      <c r="G329" s="14"/>
      <c r="H329" s="14"/>
    </row>
    <row r="330" spans="2:8" ht="15.75" customHeight="1">
      <c r="B330" s="62"/>
      <c r="F330" s="14"/>
      <c r="G330" s="14"/>
      <c r="H330" s="14"/>
    </row>
    <row r="331" spans="2:8" ht="15.75" customHeight="1">
      <c r="B331" s="62"/>
      <c r="F331" s="14"/>
      <c r="G331" s="14"/>
      <c r="H331" s="14"/>
    </row>
    <row r="332" spans="2:8" ht="15.75" customHeight="1">
      <c r="B332" s="62"/>
      <c r="F332" s="14"/>
      <c r="G332" s="14"/>
      <c r="H332" s="14"/>
    </row>
    <row r="333" spans="2:8" ht="15.75" customHeight="1">
      <c r="B333" s="62"/>
      <c r="F333" s="14"/>
      <c r="G333" s="14"/>
      <c r="H333" s="14"/>
    </row>
    <row r="334" spans="2:8" ht="15.75" customHeight="1">
      <c r="B334" s="62"/>
      <c r="F334" s="14"/>
      <c r="G334" s="14"/>
      <c r="H334" s="14"/>
    </row>
    <row r="335" spans="2:8" ht="15.75" customHeight="1">
      <c r="B335" s="62"/>
      <c r="F335" s="14"/>
      <c r="G335" s="14"/>
      <c r="H335" s="14"/>
    </row>
    <row r="336" spans="2:8" ht="15.75" customHeight="1">
      <c r="B336" s="62"/>
      <c r="F336" s="14"/>
      <c r="G336" s="14"/>
      <c r="H336" s="14"/>
    </row>
    <row r="337" spans="2:8" ht="15.75" customHeight="1">
      <c r="B337" s="62"/>
      <c r="F337" s="14"/>
      <c r="G337" s="14"/>
      <c r="H337" s="14"/>
    </row>
    <row r="338" spans="2:8" ht="15.75" customHeight="1">
      <c r="B338" s="62"/>
      <c r="F338" s="14"/>
      <c r="G338" s="14"/>
      <c r="H338" s="14"/>
    </row>
    <row r="339" spans="2:8" ht="15.75" customHeight="1">
      <c r="B339" s="62"/>
      <c r="F339" s="14"/>
      <c r="G339" s="14"/>
      <c r="H339" s="14"/>
    </row>
    <row r="340" spans="2:8" ht="15.75" customHeight="1">
      <c r="B340" s="62"/>
      <c r="F340" s="14"/>
      <c r="G340" s="14"/>
      <c r="H340" s="14"/>
    </row>
    <row r="341" spans="2:8" ht="15.75" customHeight="1">
      <c r="B341" s="62"/>
      <c r="F341" s="14"/>
      <c r="G341" s="14"/>
      <c r="H341" s="14"/>
    </row>
    <row r="342" spans="2:8" ht="15.75" customHeight="1">
      <c r="B342" s="62"/>
      <c r="F342" s="14"/>
      <c r="G342" s="14"/>
      <c r="H342" s="14"/>
    </row>
    <row r="343" spans="2:8" ht="15.75" customHeight="1">
      <c r="B343" s="62"/>
      <c r="F343" s="14"/>
      <c r="G343" s="14"/>
      <c r="H343" s="14"/>
    </row>
    <row r="344" spans="2:8" ht="15.75" customHeight="1">
      <c r="B344" s="62"/>
      <c r="F344" s="14"/>
      <c r="G344" s="14"/>
      <c r="H344" s="14"/>
    </row>
    <row r="345" spans="2:8" ht="15.75" customHeight="1">
      <c r="B345" s="62"/>
      <c r="F345" s="14"/>
      <c r="G345" s="14"/>
      <c r="H345" s="14"/>
    </row>
    <row r="346" spans="2:8" ht="15.75" customHeight="1">
      <c r="B346" s="62"/>
      <c r="F346" s="14"/>
      <c r="G346" s="14"/>
      <c r="H346" s="14"/>
    </row>
    <row r="347" spans="2:8" ht="15.75" customHeight="1">
      <c r="B347" s="62"/>
      <c r="F347" s="14"/>
      <c r="G347" s="14"/>
      <c r="H347" s="14"/>
    </row>
    <row r="348" spans="2:8" ht="15.75" customHeight="1">
      <c r="B348" s="62"/>
      <c r="F348" s="14"/>
      <c r="G348" s="14"/>
      <c r="H348" s="14"/>
    </row>
    <row r="349" spans="2:8" ht="15.75" customHeight="1">
      <c r="B349" s="62"/>
      <c r="F349" s="14"/>
      <c r="G349" s="14"/>
      <c r="H349" s="14"/>
    </row>
    <row r="350" spans="2:8" ht="15.75" customHeight="1">
      <c r="B350" s="62"/>
      <c r="F350" s="14"/>
      <c r="G350" s="14"/>
      <c r="H350" s="14"/>
    </row>
    <row r="351" spans="2:8" ht="15.75" customHeight="1">
      <c r="B351" s="62"/>
      <c r="F351" s="14"/>
      <c r="G351" s="14"/>
      <c r="H351" s="14"/>
    </row>
    <row r="352" spans="2:8" ht="15.75" customHeight="1">
      <c r="B352" s="62"/>
      <c r="F352" s="14"/>
      <c r="G352" s="14"/>
      <c r="H352" s="14"/>
    </row>
    <row r="353" spans="2:8" ht="15.75" customHeight="1">
      <c r="B353" s="62"/>
      <c r="F353" s="14"/>
      <c r="G353" s="14"/>
      <c r="H353" s="14"/>
    </row>
    <row r="354" spans="2:8" ht="15.75" customHeight="1">
      <c r="B354" s="62"/>
      <c r="F354" s="14"/>
      <c r="G354" s="14"/>
      <c r="H354" s="14"/>
    </row>
    <row r="355" spans="2:8" ht="15.75" customHeight="1">
      <c r="B355" s="62"/>
      <c r="F355" s="14"/>
      <c r="G355" s="14"/>
      <c r="H355" s="14"/>
    </row>
    <row r="356" spans="2:8" ht="15.75" customHeight="1">
      <c r="B356" s="62"/>
      <c r="F356" s="14"/>
      <c r="G356" s="14"/>
      <c r="H356" s="14"/>
    </row>
    <row r="357" spans="2:8" ht="15.75" customHeight="1">
      <c r="B357" s="62"/>
      <c r="F357" s="14"/>
      <c r="G357" s="14"/>
      <c r="H357" s="14"/>
    </row>
    <row r="358" spans="2:8" ht="15.75" customHeight="1">
      <c r="B358" s="62"/>
      <c r="F358" s="14"/>
      <c r="G358" s="14"/>
      <c r="H358" s="14"/>
    </row>
    <row r="359" spans="2:8" ht="15.75" customHeight="1">
      <c r="B359" s="62"/>
      <c r="F359" s="14"/>
      <c r="G359" s="14"/>
      <c r="H359" s="14"/>
    </row>
    <row r="360" spans="2:8" ht="15.75" customHeight="1">
      <c r="B360" s="62"/>
      <c r="F360" s="14"/>
      <c r="G360" s="14"/>
      <c r="H360" s="14"/>
    </row>
    <row r="361" spans="2:8" ht="15.75" customHeight="1">
      <c r="B361" s="62"/>
      <c r="F361" s="14"/>
      <c r="G361" s="14"/>
      <c r="H361" s="14"/>
    </row>
    <row r="362" spans="2:8" ht="15.75" customHeight="1">
      <c r="B362" s="62"/>
      <c r="F362" s="14"/>
      <c r="G362" s="14"/>
      <c r="H362" s="14"/>
    </row>
    <row r="363" spans="2:8" ht="15.75" customHeight="1">
      <c r="B363" s="62"/>
      <c r="F363" s="14"/>
      <c r="G363" s="14"/>
      <c r="H363" s="14"/>
    </row>
    <row r="364" spans="2:8" ht="15.75" customHeight="1">
      <c r="B364" s="62"/>
      <c r="F364" s="14"/>
      <c r="G364" s="14"/>
      <c r="H364" s="14"/>
    </row>
    <row r="365" spans="2:8" ht="15.75" customHeight="1">
      <c r="B365" s="62"/>
      <c r="F365" s="14"/>
      <c r="G365" s="14"/>
      <c r="H365" s="14"/>
    </row>
    <row r="366" spans="2:8" ht="15.75" customHeight="1">
      <c r="B366" s="62"/>
      <c r="F366" s="14"/>
      <c r="G366" s="14"/>
      <c r="H366" s="14"/>
    </row>
    <row r="367" spans="2:8" ht="15.75" customHeight="1">
      <c r="B367" s="62"/>
      <c r="F367" s="14"/>
      <c r="G367" s="14"/>
      <c r="H367" s="14"/>
    </row>
    <row r="368" spans="2:8" ht="15.75" customHeight="1">
      <c r="B368" s="62"/>
      <c r="F368" s="14"/>
      <c r="G368" s="14"/>
      <c r="H368" s="14"/>
    </row>
    <row r="369" spans="2:8" ht="15.75" customHeight="1">
      <c r="B369" s="62"/>
      <c r="F369" s="14"/>
      <c r="G369" s="14"/>
      <c r="H369" s="14"/>
    </row>
    <row r="370" spans="2:8" ht="15.75" customHeight="1">
      <c r="B370" s="62"/>
      <c r="F370" s="14"/>
      <c r="G370" s="14"/>
      <c r="H370" s="14"/>
    </row>
    <row r="371" spans="2:8" ht="15.75" customHeight="1">
      <c r="B371" s="62"/>
      <c r="F371" s="14"/>
      <c r="G371" s="14"/>
      <c r="H371" s="14"/>
    </row>
    <row r="372" spans="2:8" ht="15.75" customHeight="1">
      <c r="B372" s="62"/>
      <c r="F372" s="14"/>
      <c r="G372" s="14"/>
      <c r="H372" s="14"/>
    </row>
    <row r="373" spans="2:8" ht="15.75" customHeight="1">
      <c r="B373" s="62"/>
      <c r="F373" s="14"/>
      <c r="G373" s="14"/>
      <c r="H373" s="14"/>
    </row>
    <row r="374" spans="2:8" ht="15.75" customHeight="1">
      <c r="B374" s="62"/>
      <c r="F374" s="14"/>
      <c r="G374" s="14"/>
      <c r="H374" s="14"/>
    </row>
    <row r="375" spans="2:8" ht="15.75" customHeight="1">
      <c r="B375" s="62"/>
      <c r="F375" s="14"/>
      <c r="G375" s="14"/>
      <c r="H375" s="14"/>
    </row>
    <row r="376" spans="2:8" ht="15.75" customHeight="1">
      <c r="B376" s="62"/>
      <c r="F376" s="14"/>
      <c r="G376" s="14"/>
      <c r="H376" s="14"/>
    </row>
    <row r="377" spans="2:8" ht="15.75" customHeight="1">
      <c r="B377" s="62"/>
      <c r="F377" s="14"/>
      <c r="G377" s="14"/>
      <c r="H377" s="14"/>
    </row>
    <row r="378" spans="2:8" ht="15.75" customHeight="1">
      <c r="B378" s="62"/>
      <c r="F378" s="14"/>
      <c r="G378" s="14"/>
      <c r="H378" s="14"/>
    </row>
    <row r="379" spans="2:8" ht="15.75" customHeight="1">
      <c r="B379" s="62"/>
      <c r="F379" s="14"/>
      <c r="G379" s="14"/>
      <c r="H379" s="14"/>
    </row>
    <row r="380" spans="2:8" ht="15.75" customHeight="1">
      <c r="B380" s="62"/>
      <c r="F380" s="14"/>
      <c r="G380" s="14"/>
      <c r="H380" s="14"/>
    </row>
    <row r="381" spans="2:8" ht="15.75" customHeight="1">
      <c r="B381" s="62"/>
      <c r="F381" s="14"/>
      <c r="G381" s="14"/>
      <c r="H381" s="14"/>
    </row>
    <row r="382" spans="2:8" ht="15.75" customHeight="1">
      <c r="B382" s="62"/>
      <c r="F382" s="14"/>
      <c r="G382" s="14"/>
      <c r="H382" s="14"/>
    </row>
    <row r="383" spans="2:8" ht="15.75" customHeight="1">
      <c r="B383" s="62"/>
      <c r="F383" s="14"/>
      <c r="G383" s="14"/>
      <c r="H383" s="14"/>
    </row>
    <row r="384" spans="2:8" ht="15.75" customHeight="1">
      <c r="B384" s="62"/>
      <c r="F384" s="14"/>
      <c r="G384" s="14"/>
      <c r="H384" s="14"/>
    </row>
    <row r="385" spans="2:8" ht="15.75" customHeight="1">
      <c r="B385" s="62"/>
      <c r="F385" s="14"/>
      <c r="G385" s="14"/>
      <c r="H385" s="14"/>
    </row>
    <row r="386" spans="2:8" ht="15.75" customHeight="1">
      <c r="B386" s="62"/>
      <c r="F386" s="14"/>
      <c r="G386" s="14"/>
      <c r="H386" s="14"/>
    </row>
    <row r="387" spans="2:8" ht="15.75" customHeight="1">
      <c r="B387" s="62"/>
      <c r="F387" s="14"/>
      <c r="G387" s="14"/>
      <c r="H387" s="14"/>
    </row>
    <row r="388" spans="2:8" ht="15.75" customHeight="1">
      <c r="B388" s="62"/>
      <c r="F388" s="14"/>
      <c r="G388" s="14"/>
      <c r="H388" s="14"/>
    </row>
    <row r="389" spans="2:8" ht="15.75" customHeight="1">
      <c r="B389" s="62"/>
      <c r="F389" s="14"/>
      <c r="G389" s="14"/>
      <c r="H389" s="14"/>
    </row>
    <row r="390" spans="2:8" ht="15.75" customHeight="1">
      <c r="B390" s="62"/>
      <c r="F390" s="14"/>
      <c r="G390" s="14"/>
      <c r="H390" s="14"/>
    </row>
    <row r="391" spans="2:8" ht="15.75" customHeight="1">
      <c r="B391" s="62"/>
      <c r="F391" s="14"/>
      <c r="G391" s="14"/>
      <c r="H391" s="14"/>
    </row>
    <row r="392" spans="2:8" ht="15.75" customHeight="1">
      <c r="B392" s="62"/>
      <c r="F392" s="14"/>
      <c r="G392" s="14"/>
      <c r="H392" s="14"/>
    </row>
    <row r="393" spans="2:8" ht="15.75" customHeight="1">
      <c r="B393" s="62"/>
      <c r="F393" s="14"/>
      <c r="G393" s="14"/>
      <c r="H393" s="14"/>
    </row>
    <row r="394" spans="2:8" ht="15.75" customHeight="1">
      <c r="B394" s="62"/>
      <c r="F394" s="14"/>
      <c r="G394" s="14"/>
      <c r="H394" s="14"/>
    </row>
    <row r="395" spans="2:8" ht="15.75" customHeight="1">
      <c r="B395" s="62"/>
      <c r="F395" s="14"/>
      <c r="G395" s="14"/>
      <c r="H395" s="14"/>
    </row>
    <row r="396" spans="2:8" ht="15.75" customHeight="1">
      <c r="B396" s="62"/>
      <c r="F396" s="14"/>
      <c r="G396" s="14"/>
      <c r="H396" s="14"/>
    </row>
    <row r="397" spans="2:8" ht="15.75" customHeight="1">
      <c r="B397" s="62"/>
      <c r="F397" s="14"/>
      <c r="G397" s="14"/>
      <c r="H397" s="14"/>
    </row>
    <row r="398" spans="2:8" ht="15.75" customHeight="1">
      <c r="B398" s="62"/>
      <c r="F398" s="14"/>
      <c r="G398" s="14"/>
      <c r="H398" s="14"/>
    </row>
    <row r="399" spans="2:8" ht="15.75" customHeight="1">
      <c r="B399" s="62"/>
      <c r="F399" s="14"/>
      <c r="G399" s="14"/>
      <c r="H399" s="14"/>
    </row>
    <row r="400" spans="2:8" ht="15.75" customHeight="1">
      <c r="B400" s="62"/>
      <c r="F400" s="14"/>
      <c r="G400" s="14"/>
      <c r="H400" s="14"/>
    </row>
    <row r="401" spans="2:8" ht="15.75" customHeight="1">
      <c r="B401" s="62"/>
      <c r="F401" s="14"/>
      <c r="G401" s="14"/>
      <c r="H401" s="14"/>
    </row>
    <row r="402" spans="2:8" ht="15.75" customHeight="1">
      <c r="B402" s="62"/>
      <c r="F402" s="14"/>
      <c r="G402" s="14"/>
      <c r="H402" s="14"/>
    </row>
    <row r="403" spans="2:8" ht="15.75" customHeight="1">
      <c r="B403" s="62"/>
      <c r="F403" s="14"/>
      <c r="G403" s="14"/>
      <c r="H403" s="14"/>
    </row>
    <row r="404" spans="2:8" ht="15.75" customHeight="1">
      <c r="B404" s="62"/>
      <c r="F404" s="14"/>
      <c r="G404" s="14"/>
      <c r="H404" s="14"/>
    </row>
    <row r="405" spans="2:8" ht="15.75" customHeight="1">
      <c r="B405" s="62"/>
      <c r="F405" s="14"/>
      <c r="G405" s="14"/>
      <c r="H405" s="14"/>
    </row>
    <row r="406" spans="2:8" ht="15.75" customHeight="1">
      <c r="B406" s="62"/>
      <c r="F406" s="14"/>
      <c r="G406" s="14"/>
      <c r="H406" s="14"/>
    </row>
    <row r="407" spans="2:8" ht="15.75" customHeight="1">
      <c r="B407" s="62"/>
      <c r="F407" s="14"/>
      <c r="G407" s="14"/>
      <c r="H407" s="14"/>
    </row>
    <row r="408" spans="2:8" ht="15.75" customHeight="1">
      <c r="B408" s="62"/>
      <c r="F408" s="14"/>
      <c r="G408" s="14"/>
      <c r="H408" s="14"/>
    </row>
    <row r="409" spans="2:8" ht="15.75" customHeight="1">
      <c r="B409" s="62"/>
      <c r="F409" s="14"/>
      <c r="G409" s="14"/>
      <c r="H409" s="14"/>
    </row>
    <row r="410" spans="2:8" ht="15.75" customHeight="1">
      <c r="B410" s="62"/>
      <c r="F410" s="14"/>
      <c r="G410" s="14"/>
      <c r="H410" s="14"/>
    </row>
    <row r="411" spans="2:8" ht="15.75" customHeight="1">
      <c r="B411" s="62"/>
      <c r="F411" s="14"/>
      <c r="G411" s="14"/>
      <c r="H411" s="14"/>
    </row>
    <row r="412" spans="2:8" ht="15.75" customHeight="1">
      <c r="B412" s="62"/>
      <c r="F412" s="14"/>
      <c r="G412" s="14"/>
      <c r="H412" s="14"/>
    </row>
    <row r="413" spans="2:8" ht="15.75" customHeight="1">
      <c r="B413" s="62"/>
      <c r="F413" s="14"/>
      <c r="G413" s="14"/>
      <c r="H413" s="14"/>
    </row>
    <row r="414" spans="2:8" ht="15.75" customHeight="1">
      <c r="B414" s="62"/>
      <c r="F414" s="14"/>
      <c r="G414" s="14"/>
      <c r="H414" s="14"/>
    </row>
    <row r="415" spans="2:8" ht="15.75" customHeight="1">
      <c r="B415" s="62"/>
      <c r="F415" s="14"/>
      <c r="G415" s="14"/>
      <c r="H415" s="14"/>
    </row>
    <row r="416" spans="2:8" ht="15.75" customHeight="1">
      <c r="B416" s="62"/>
      <c r="F416" s="14"/>
      <c r="G416" s="14"/>
      <c r="H416" s="14"/>
    </row>
    <row r="417" spans="2:8" ht="15.75" customHeight="1">
      <c r="B417" s="62"/>
      <c r="F417" s="14"/>
      <c r="G417" s="14"/>
      <c r="H417" s="14"/>
    </row>
    <row r="418" spans="2:8" ht="15.75" customHeight="1">
      <c r="B418" s="62"/>
      <c r="F418" s="14"/>
      <c r="G418" s="14"/>
      <c r="H418" s="14"/>
    </row>
    <row r="419" spans="2:8" ht="15.75" customHeight="1">
      <c r="B419" s="62"/>
      <c r="F419" s="14"/>
      <c r="G419" s="14"/>
      <c r="H419" s="14"/>
    </row>
    <row r="420" spans="2:8" ht="15.75" customHeight="1">
      <c r="B420" s="62"/>
      <c r="F420" s="14"/>
      <c r="G420" s="14"/>
      <c r="H420" s="14"/>
    </row>
    <row r="421" spans="2:8" ht="15.75" customHeight="1">
      <c r="B421" s="62"/>
      <c r="F421" s="14"/>
      <c r="G421" s="14"/>
      <c r="H421" s="14"/>
    </row>
    <row r="422" spans="2:8" ht="15.75" customHeight="1">
      <c r="B422" s="62"/>
      <c r="F422" s="14"/>
      <c r="G422" s="14"/>
      <c r="H422" s="14"/>
    </row>
    <row r="423" spans="2:8" ht="15.75" customHeight="1">
      <c r="B423" s="62"/>
      <c r="F423" s="14"/>
      <c r="G423" s="14"/>
      <c r="H423" s="14"/>
    </row>
    <row r="424" spans="2:8" ht="15.75" customHeight="1">
      <c r="B424" s="62"/>
      <c r="F424" s="14"/>
      <c r="G424" s="14"/>
      <c r="H424" s="14"/>
    </row>
    <row r="425" spans="2:8" ht="15.75" customHeight="1">
      <c r="B425" s="62"/>
      <c r="F425" s="14"/>
      <c r="G425" s="14"/>
      <c r="H425" s="14"/>
    </row>
    <row r="426" spans="2:8" ht="15.75" customHeight="1">
      <c r="B426" s="62"/>
      <c r="F426" s="14"/>
      <c r="G426" s="14"/>
      <c r="H426" s="14"/>
    </row>
    <row r="427" spans="2:8" ht="15.75" customHeight="1">
      <c r="B427" s="62"/>
      <c r="F427" s="14"/>
      <c r="G427" s="14"/>
      <c r="H427" s="14"/>
    </row>
    <row r="428" spans="2:8" ht="15.75" customHeight="1">
      <c r="B428" s="62"/>
      <c r="F428" s="14"/>
      <c r="G428" s="14"/>
      <c r="H428" s="14"/>
    </row>
    <row r="429" spans="2:8" ht="15.75" customHeight="1">
      <c r="B429" s="62"/>
      <c r="F429" s="14"/>
      <c r="G429" s="14"/>
      <c r="H429" s="14"/>
    </row>
    <row r="430" spans="2:8" ht="15.75" customHeight="1">
      <c r="B430" s="62"/>
      <c r="F430" s="14"/>
      <c r="G430" s="14"/>
      <c r="H430" s="14"/>
    </row>
    <row r="431" spans="2:8" ht="15.75" customHeight="1">
      <c r="B431" s="62"/>
      <c r="F431" s="14"/>
      <c r="G431" s="14"/>
      <c r="H431" s="14"/>
    </row>
    <row r="432" spans="2:8" ht="15.75" customHeight="1">
      <c r="B432" s="62"/>
      <c r="F432" s="14"/>
      <c r="G432" s="14"/>
      <c r="H432" s="14"/>
    </row>
    <row r="433" spans="2:8" ht="15.75" customHeight="1">
      <c r="B433" s="62"/>
      <c r="F433" s="14"/>
      <c r="G433" s="14"/>
      <c r="H433" s="14"/>
    </row>
    <row r="434" spans="2:8" ht="15.75" customHeight="1">
      <c r="B434" s="62"/>
      <c r="F434" s="14"/>
      <c r="G434" s="14"/>
      <c r="H434" s="14"/>
    </row>
    <row r="435" spans="2:8" ht="15.75" customHeight="1">
      <c r="B435" s="62"/>
      <c r="F435" s="14"/>
      <c r="G435" s="14"/>
      <c r="H435" s="14"/>
    </row>
    <row r="436" spans="2:8" ht="15.75" customHeight="1">
      <c r="B436" s="62"/>
      <c r="F436" s="14"/>
      <c r="G436" s="14"/>
      <c r="H436" s="14"/>
    </row>
    <row r="437" spans="2:8" ht="15.75" customHeight="1">
      <c r="B437" s="62"/>
      <c r="F437" s="14"/>
      <c r="G437" s="14"/>
      <c r="H437" s="14"/>
    </row>
    <row r="438" spans="2:8" ht="15.75" customHeight="1">
      <c r="B438" s="62"/>
      <c r="F438" s="14"/>
      <c r="G438" s="14"/>
      <c r="H438" s="14"/>
    </row>
    <row r="439" spans="2:8" ht="15.75" customHeight="1">
      <c r="B439" s="62"/>
      <c r="F439" s="14"/>
      <c r="G439" s="14"/>
      <c r="H439" s="14"/>
    </row>
    <row r="440" spans="2:8" ht="15.75" customHeight="1">
      <c r="B440" s="62"/>
      <c r="F440" s="14"/>
      <c r="G440" s="14"/>
      <c r="H440" s="14"/>
    </row>
    <row r="441" spans="2:8" ht="15.75" customHeight="1">
      <c r="B441" s="62"/>
      <c r="F441" s="14"/>
      <c r="G441" s="14"/>
      <c r="H441" s="14"/>
    </row>
    <row r="442" spans="2:8" ht="15.75" customHeight="1">
      <c r="B442" s="62"/>
      <c r="F442" s="14"/>
      <c r="G442" s="14"/>
      <c r="H442" s="14"/>
    </row>
    <row r="443" spans="2:8" ht="15.75" customHeight="1">
      <c r="B443" s="62"/>
      <c r="F443" s="14"/>
      <c r="G443" s="14"/>
      <c r="H443" s="14"/>
    </row>
    <row r="444" spans="2:8" ht="15.75" customHeight="1">
      <c r="B444" s="62"/>
      <c r="F444" s="14"/>
      <c r="G444" s="14"/>
      <c r="H444" s="14"/>
    </row>
    <row r="445" spans="2:8" ht="15.75" customHeight="1">
      <c r="B445" s="62"/>
      <c r="F445" s="14"/>
      <c r="G445" s="14"/>
      <c r="H445" s="14"/>
    </row>
    <row r="446" spans="2:8" ht="15.75" customHeight="1">
      <c r="B446" s="62"/>
      <c r="F446" s="14"/>
      <c r="G446" s="14"/>
      <c r="H446" s="14"/>
    </row>
    <row r="447" spans="2:8" ht="15.75" customHeight="1">
      <c r="B447" s="62"/>
      <c r="F447" s="14"/>
      <c r="G447" s="14"/>
      <c r="H447" s="14"/>
    </row>
    <row r="448" spans="2:8" ht="15.75" customHeight="1">
      <c r="B448" s="62"/>
      <c r="F448" s="14"/>
      <c r="G448" s="14"/>
      <c r="H448" s="14"/>
    </row>
    <row r="449" spans="2:8" ht="15.75" customHeight="1">
      <c r="B449" s="62"/>
      <c r="F449" s="14"/>
      <c r="G449" s="14"/>
      <c r="H449" s="14"/>
    </row>
    <row r="450" spans="2:8" ht="15.75" customHeight="1">
      <c r="B450" s="62"/>
      <c r="F450" s="14"/>
      <c r="G450" s="14"/>
      <c r="H450" s="14"/>
    </row>
    <row r="451" spans="2:8" ht="15.75" customHeight="1">
      <c r="B451" s="62"/>
      <c r="F451" s="14"/>
      <c r="G451" s="14"/>
      <c r="H451" s="14"/>
    </row>
    <row r="452" spans="2:8" ht="15.75" customHeight="1">
      <c r="B452" s="62"/>
      <c r="F452" s="14"/>
      <c r="G452" s="14"/>
      <c r="H452" s="14"/>
    </row>
    <row r="453" spans="2:8" ht="15.75" customHeight="1">
      <c r="B453" s="62"/>
      <c r="F453" s="14"/>
      <c r="G453" s="14"/>
      <c r="H453" s="14"/>
    </row>
    <row r="454" spans="2:8" ht="15.75" customHeight="1">
      <c r="B454" s="62"/>
      <c r="F454" s="14"/>
      <c r="G454" s="14"/>
      <c r="H454" s="14"/>
    </row>
    <row r="455" spans="2:8" ht="15.75" customHeight="1">
      <c r="B455" s="62"/>
      <c r="F455" s="14"/>
      <c r="G455" s="14"/>
      <c r="H455" s="14"/>
    </row>
    <row r="456" spans="2:8" ht="15.75" customHeight="1">
      <c r="B456" s="62"/>
      <c r="F456" s="14"/>
      <c r="G456" s="14"/>
      <c r="H456" s="14"/>
    </row>
    <row r="457" spans="2:8" ht="15.75" customHeight="1">
      <c r="B457" s="62"/>
      <c r="F457" s="14"/>
      <c r="G457" s="14"/>
      <c r="H457" s="14"/>
    </row>
    <row r="458" spans="2:8" ht="15.75" customHeight="1">
      <c r="B458" s="62"/>
      <c r="F458" s="14"/>
      <c r="G458" s="14"/>
      <c r="H458" s="14"/>
    </row>
    <row r="459" spans="2:8" ht="15.75" customHeight="1">
      <c r="B459" s="62"/>
      <c r="F459" s="14"/>
      <c r="G459" s="14"/>
      <c r="H459" s="14"/>
    </row>
    <row r="460" spans="2:8" ht="15.75" customHeight="1">
      <c r="B460" s="62"/>
      <c r="F460" s="14"/>
      <c r="G460" s="14"/>
      <c r="H460" s="14"/>
    </row>
    <row r="461" spans="2:8" ht="15.75" customHeight="1">
      <c r="B461" s="62"/>
      <c r="F461" s="14"/>
      <c r="G461" s="14"/>
      <c r="H461" s="14"/>
    </row>
    <row r="462" spans="2:8" ht="15.75" customHeight="1">
      <c r="B462" s="62"/>
      <c r="F462" s="14"/>
      <c r="G462" s="14"/>
      <c r="H462" s="14"/>
    </row>
    <row r="463" spans="2:8" ht="15.75" customHeight="1">
      <c r="B463" s="62"/>
      <c r="F463" s="14"/>
      <c r="G463" s="14"/>
      <c r="H463" s="14"/>
    </row>
    <row r="464" spans="2:8" ht="15.75" customHeight="1">
      <c r="B464" s="62"/>
      <c r="F464" s="14"/>
      <c r="G464" s="14"/>
      <c r="H464" s="14"/>
    </row>
    <row r="465" spans="2:8" ht="15.75" customHeight="1">
      <c r="B465" s="62"/>
      <c r="F465" s="14"/>
      <c r="G465" s="14"/>
      <c r="H465" s="14"/>
    </row>
    <row r="466" spans="2:8" ht="15.75" customHeight="1">
      <c r="B466" s="62"/>
      <c r="F466" s="14"/>
      <c r="G466" s="14"/>
      <c r="H466" s="14"/>
    </row>
    <row r="467" spans="2:8" ht="15.75" customHeight="1">
      <c r="B467" s="62"/>
      <c r="F467" s="14"/>
      <c r="G467" s="14"/>
      <c r="H467" s="14"/>
    </row>
    <row r="468" spans="2:8" ht="15.75" customHeight="1">
      <c r="B468" s="62"/>
      <c r="F468" s="14"/>
      <c r="G468" s="14"/>
      <c r="H468" s="14"/>
    </row>
    <row r="469" spans="2:8" ht="15.75" customHeight="1">
      <c r="B469" s="62"/>
      <c r="F469" s="14"/>
      <c r="G469" s="14"/>
      <c r="H469" s="14"/>
    </row>
    <row r="470" spans="2:8" ht="15.75" customHeight="1">
      <c r="B470" s="62"/>
      <c r="F470" s="14"/>
      <c r="G470" s="14"/>
      <c r="H470" s="14"/>
    </row>
    <row r="471" spans="2:8" ht="15.75" customHeight="1">
      <c r="B471" s="62"/>
      <c r="F471" s="14"/>
      <c r="G471" s="14"/>
      <c r="H471" s="14"/>
    </row>
    <row r="472" spans="2:8" ht="15.75" customHeight="1">
      <c r="B472" s="62"/>
      <c r="F472" s="14"/>
      <c r="G472" s="14"/>
      <c r="H472" s="14"/>
    </row>
    <row r="473" spans="2:8" ht="15.75" customHeight="1">
      <c r="B473" s="62"/>
      <c r="F473" s="14"/>
      <c r="G473" s="14"/>
      <c r="H473" s="14"/>
    </row>
    <row r="474" spans="2:8" ht="15.75" customHeight="1">
      <c r="B474" s="62"/>
      <c r="F474" s="14"/>
      <c r="G474" s="14"/>
      <c r="H474" s="14"/>
    </row>
    <row r="475" spans="2:8" ht="15.75" customHeight="1">
      <c r="B475" s="62"/>
      <c r="F475" s="14"/>
      <c r="G475" s="14"/>
      <c r="H475" s="14"/>
    </row>
    <row r="476" spans="2:8" ht="15.75" customHeight="1">
      <c r="B476" s="62"/>
      <c r="F476" s="14"/>
      <c r="G476" s="14"/>
      <c r="H476" s="14"/>
    </row>
    <row r="477" spans="2:8" ht="15.75" customHeight="1">
      <c r="B477" s="62"/>
      <c r="F477" s="14"/>
      <c r="G477" s="14"/>
      <c r="H477" s="14"/>
    </row>
    <row r="478" spans="2:8" ht="15.75" customHeight="1">
      <c r="B478" s="62"/>
      <c r="F478" s="14"/>
      <c r="G478" s="14"/>
      <c r="H478" s="14"/>
    </row>
    <row r="479" spans="2:8" ht="15.75" customHeight="1">
      <c r="B479" s="62"/>
      <c r="F479" s="14"/>
      <c r="G479" s="14"/>
      <c r="H479" s="14"/>
    </row>
    <row r="480" spans="2:8" ht="15.75" customHeight="1">
      <c r="B480" s="62"/>
      <c r="F480" s="14"/>
      <c r="G480" s="14"/>
      <c r="H480" s="14"/>
    </row>
    <row r="481" spans="2:8" ht="15.75" customHeight="1">
      <c r="B481" s="62"/>
      <c r="F481" s="14"/>
      <c r="G481" s="14"/>
      <c r="H481" s="14"/>
    </row>
    <row r="482" spans="2:8" ht="15.75" customHeight="1">
      <c r="B482" s="62"/>
      <c r="F482" s="14"/>
      <c r="G482" s="14"/>
      <c r="H482" s="14"/>
    </row>
    <row r="483" spans="2:8" ht="15.75" customHeight="1">
      <c r="B483" s="62"/>
      <c r="F483" s="14"/>
      <c r="G483" s="14"/>
      <c r="H483" s="14"/>
    </row>
    <row r="484" spans="2:8" ht="15.75" customHeight="1">
      <c r="B484" s="62"/>
      <c r="F484" s="14"/>
      <c r="G484" s="14"/>
      <c r="H484" s="14"/>
    </row>
    <row r="485" spans="2:8" ht="15.75" customHeight="1">
      <c r="B485" s="62"/>
      <c r="F485" s="14"/>
      <c r="G485" s="14"/>
      <c r="H485" s="14"/>
    </row>
    <row r="486" spans="2:8" ht="15.75" customHeight="1">
      <c r="B486" s="62"/>
      <c r="F486" s="14"/>
      <c r="G486" s="14"/>
      <c r="H486" s="14"/>
    </row>
    <row r="487" spans="2:8" ht="15.75" customHeight="1">
      <c r="B487" s="62"/>
      <c r="F487" s="14"/>
      <c r="G487" s="14"/>
      <c r="H487" s="14"/>
    </row>
    <row r="488" spans="2:8" ht="15.75" customHeight="1">
      <c r="B488" s="62"/>
      <c r="F488" s="14"/>
      <c r="G488" s="14"/>
      <c r="H488" s="14"/>
    </row>
    <row r="489" spans="2:8" ht="15.75" customHeight="1">
      <c r="B489" s="62"/>
      <c r="F489" s="14"/>
      <c r="G489" s="14"/>
      <c r="H489" s="14"/>
    </row>
    <row r="490" spans="2:8" ht="15.75" customHeight="1">
      <c r="B490" s="62"/>
      <c r="F490" s="14"/>
      <c r="G490" s="14"/>
      <c r="H490" s="14"/>
    </row>
    <row r="491" spans="2:8" ht="15.75" customHeight="1">
      <c r="B491" s="62"/>
      <c r="F491" s="14"/>
      <c r="G491" s="14"/>
      <c r="H491" s="14"/>
    </row>
    <row r="492" spans="2:8" ht="15.75" customHeight="1">
      <c r="B492" s="62"/>
      <c r="F492" s="14"/>
      <c r="G492" s="14"/>
      <c r="H492" s="14"/>
    </row>
    <row r="493" spans="2:8" ht="15.75" customHeight="1">
      <c r="B493" s="62"/>
      <c r="F493" s="14"/>
      <c r="G493" s="14"/>
      <c r="H493" s="14"/>
    </row>
    <row r="494" spans="2:8" ht="15.75" customHeight="1">
      <c r="B494" s="62"/>
      <c r="F494" s="14"/>
      <c r="G494" s="14"/>
      <c r="H494" s="14"/>
    </row>
    <row r="495" spans="2:8" ht="15.75" customHeight="1">
      <c r="B495" s="62"/>
      <c r="F495" s="14"/>
      <c r="G495" s="14"/>
      <c r="H495" s="14"/>
    </row>
    <row r="496" spans="2:8" ht="15.75" customHeight="1">
      <c r="B496" s="62"/>
      <c r="F496" s="14"/>
      <c r="G496" s="14"/>
      <c r="H496" s="14"/>
    </row>
    <row r="497" spans="2:8" ht="15.75" customHeight="1">
      <c r="B497" s="62"/>
      <c r="F497" s="14"/>
      <c r="G497" s="14"/>
      <c r="H497" s="14"/>
    </row>
    <row r="498" spans="2:8" ht="15.75" customHeight="1">
      <c r="B498" s="62"/>
      <c r="F498" s="14"/>
      <c r="G498" s="14"/>
      <c r="H498" s="14"/>
    </row>
    <row r="499" spans="2:8" ht="15.75" customHeight="1">
      <c r="B499" s="62"/>
      <c r="F499" s="14"/>
      <c r="G499" s="14"/>
      <c r="H499" s="14"/>
    </row>
    <row r="500" spans="2:8" ht="15.75" customHeight="1">
      <c r="B500" s="62"/>
      <c r="F500" s="14"/>
      <c r="G500" s="14"/>
      <c r="H500" s="14"/>
    </row>
    <row r="501" spans="2:8" ht="15.75" customHeight="1">
      <c r="B501" s="62"/>
      <c r="F501" s="14"/>
      <c r="G501" s="14"/>
      <c r="H501" s="14"/>
    </row>
    <row r="502" spans="2:8" ht="15.75" customHeight="1">
      <c r="B502" s="62"/>
      <c r="F502" s="14"/>
      <c r="G502" s="14"/>
      <c r="H502" s="14"/>
    </row>
    <row r="503" spans="2:8" ht="15.75" customHeight="1">
      <c r="B503" s="62"/>
      <c r="F503" s="14"/>
      <c r="G503" s="14"/>
      <c r="H503" s="14"/>
    </row>
    <row r="504" spans="2:8" ht="15.75" customHeight="1">
      <c r="B504" s="62"/>
      <c r="F504" s="14"/>
      <c r="G504" s="14"/>
      <c r="H504" s="14"/>
    </row>
    <row r="505" spans="2:8" ht="15.75" customHeight="1">
      <c r="B505" s="62"/>
      <c r="F505" s="14"/>
      <c r="G505" s="14"/>
      <c r="H505" s="14"/>
    </row>
    <row r="506" spans="2:8" ht="15.75" customHeight="1">
      <c r="B506" s="62"/>
      <c r="F506" s="14"/>
      <c r="G506" s="14"/>
      <c r="H506" s="14"/>
    </row>
    <row r="507" spans="2:8" ht="15.75" customHeight="1">
      <c r="B507" s="62"/>
      <c r="F507" s="14"/>
      <c r="G507" s="14"/>
      <c r="H507" s="14"/>
    </row>
    <row r="508" spans="2:8" ht="15.75" customHeight="1">
      <c r="B508" s="62"/>
      <c r="F508" s="14"/>
      <c r="G508" s="14"/>
      <c r="H508" s="14"/>
    </row>
    <row r="509" spans="2:8" ht="15.75" customHeight="1">
      <c r="B509" s="62"/>
      <c r="F509" s="14"/>
      <c r="G509" s="14"/>
      <c r="H509" s="14"/>
    </row>
    <row r="510" spans="2:8" ht="15.75" customHeight="1">
      <c r="B510" s="62"/>
      <c r="F510" s="14"/>
      <c r="G510" s="14"/>
      <c r="H510" s="14"/>
    </row>
    <row r="511" spans="2:8" ht="15.75" customHeight="1">
      <c r="B511" s="62"/>
      <c r="F511" s="14"/>
      <c r="G511" s="14"/>
      <c r="H511" s="14"/>
    </row>
    <row r="512" spans="2:8" ht="15.75" customHeight="1">
      <c r="B512" s="62"/>
      <c r="F512" s="14"/>
      <c r="G512" s="14"/>
      <c r="H512" s="14"/>
    </row>
    <row r="513" spans="2:8" ht="15.75" customHeight="1">
      <c r="B513" s="62"/>
      <c r="F513" s="14"/>
      <c r="G513" s="14"/>
      <c r="H513" s="14"/>
    </row>
    <row r="514" spans="2:8" ht="15.75" customHeight="1">
      <c r="B514" s="62"/>
      <c r="F514" s="14"/>
      <c r="G514" s="14"/>
      <c r="H514" s="14"/>
    </row>
    <row r="515" spans="2:8" ht="15.75" customHeight="1">
      <c r="B515" s="62"/>
      <c r="F515" s="14"/>
      <c r="G515" s="14"/>
      <c r="H515" s="14"/>
    </row>
    <row r="516" spans="2:8" ht="15.75" customHeight="1">
      <c r="B516" s="62"/>
      <c r="F516" s="14"/>
      <c r="G516" s="14"/>
      <c r="H516" s="14"/>
    </row>
    <row r="517" spans="2:8" ht="15.75" customHeight="1">
      <c r="B517" s="62"/>
      <c r="F517" s="14"/>
      <c r="G517" s="14"/>
      <c r="H517" s="14"/>
    </row>
    <row r="518" spans="2:8" ht="15.75" customHeight="1">
      <c r="B518" s="62"/>
      <c r="F518" s="14"/>
      <c r="G518" s="14"/>
      <c r="H518" s="14"/>
    </row>
    <row r="519" spans="2:8" ht="15.75" customHeight="1">
      <c r="B519" s="62"/>
      <c r="F519" s="14"/>
      <c r="G519" s="14"/>
      <c r="H519" s="14"/>
    </row>
    <row r="520" spans="2:8" ht="15.75" customHeight="1">
      <c r="B520" s="62"/>
      <c r="F520" s="14"/>
      <c r="G520" s="14"/>
      <c r="H520" s="14"/>
    </row>
    <row r="521" spans="2:8" ht="15.75" customHeight="1">
      <c r="B521" s="62"/>
      <c r="F521" s="14"/>
      <c r="G521" s="14"/>
      <c r="H521" s="14"/>
    </row>
    <row r="522" spans="2:8" ht="15.75" customHeight="1">
      <c r="B522" s="62"/>
      <c r="F522" s="14"/>
      <c r="G522" s="14"/>
      <c r="H522" s="14"/>
    </row>
    <row r="523" spans="2:8" ht="15.75" customHeight="1">
      <c r="B523" s="62"/>
      <c r="F523" s="14"/>
      <c r="G523" s="14"/>
      <c r="H523" s="14"/>
    </row>
    <row r="524" spans="2:8" ht="15.75" customHeight="1">
      <c r="B524" s="62"/>
      <c r="F524" s="14"/>
      <c r="G524" s="14"/>
      <c r="H524" s="14"/>
    </row>
    <row r="525" spans="2:8" ht="15.75" customHeight="1">
      <c r="B525" s="62"/>
      <c r="F525" s="14"/>
      <c r="G525" s="14"/>
      <c r="H525" s="14"/>
    </row>
    <row r="526" spans="2:8" ht="15.75" customHeight="1">
      <c r="B526" s="62"/>
      <c r="F526" s="14"/>
      <c r="G526" s="14"/>
      <c r="H526" s="14"/>
    </row>
    <row r="527" spans="2:8" ht="15.75" customHeight="1">
      <c r="B527" s="62"/>
      <c r="F527" s="14"/>
      <c r="G527" s="14"/>
      <c r="H527" s="14"/>
    </row>
    <row r="528" spans="2:8" ht="15.75" customHeight="1">
      <c r="B528" s="62"/>
      <c r="F528" s="14"/>
      <c r="G528" s="14"/>
      <c r="H528" s="14"/>
    </row>
    <row r="529" spans="2:8" ht="15.75" customHeight="1">
      <c r="B529" s="62"/>
      <c r="F529" s="14"/>
      <c r="G529" s="14"/>
      <c r="H529" s="14"/>
    </row>
    <row r="530" spans="2:8" ht="15.75" customHeight="1">
      <c r="B530" s="62"/>
      <c r="F530" s="14"/>
      <c r="G530" s="14"/>
      <c r="H530" s="14"/>
    </row>
    <row r="531" spans="2:8" ht="15.75" customHeight="1">
      <c r="B531" s="62"/>
      <c r="F531" s="14"/>
      <c r="G531" s="14"/>
      <c r="H531" s="14"/>
    </row>
    <row r="532" spans="2:8" ht="15.75" customHeight="1">
      <c r="B532" s="62"/>
      <c r="F532" s="14"/>
      <c r="G532" s="14"/>
      <c r="H532" s="14"/>
    </row>
    <row r="533" spans="2:8" ht="15.75" customHeight="1">
      <c r="B533" s="62"/>
      <c r="F533" s="14"/>
      <c r="G533" s="14"/>
      <c r="H533" s="14"/>
    </row>
    <row r="534" spans="2:8" ht="15.75" customHeight="1">
      <c r="B534" s="62"/>
      <c r="F534" s="14"/>
      <c r="G534" s="14"/>
      <c r="H534" s="14"/>
    </row>
    <row r="535" spans="2:8" ht="15.75" customHeight="1">
      <c r="B535" s="62"/>
      <c r="F535" s="14"/>
      <c r="G535" s="14"/>
      <c r="H535" s="14"/>
    </row>
    <row r="536" spans="2:8" ht="15.75" customHeight="1">
      <c r="B536" s="62"/>
      <c r="F536" s="14"/>
      <c r="G536" s="14"/>
      <c r="H536" s="14"/>
    </row>
    <row r="537" spans="2:8" ht="15.75" customHeight="1">
      <c r="B537" s="62"/>
      <c r="F537" s="14"/>
      <c r="G537" s="14"/>
      <c r="H537" s="14"/>
    </row>
    <row r="538" spans="2:8" ht="15.75" customHeight="1">
      <c r="B538" s="62"/>
      <c r="F538" s="14"/>
      <c r="G538" s="14"/>
      <c r="H538" s="14"/>
    </row>
    <row r="539" spans="2:8" ht="15.75" customHeight="1">
      <c r="B539" s="62"/>
      <c r="F539" s="14"/>
      <c r="G539" s="14"/>
      <c r="H539" s="14"/>
    </row>
    <row r="540" spans="2:8" ht="15.75" customHeight="1">
      <c r="B540" s="62"/>
      <c r="F540" s="14"/>
      <c r="G540" s="14"/>
      <c r="H540" s="14"/>
    </row>
    <row r="541" spans="2:8" ht="15.75" customHeight="1">
      <c r="B541" s="62"/>
      <c r="F541" s="14"/>
      <c r="G541" s="14"/>
      <c r="H541" s="14"/>
    </row>
    <row r="542" spans="2:8" ht="15.75" customHeight="1">
      <c r="B542" s="62"/>
      <c r="F542" s="14"/>
      <c r="G542" s="14"/>
      <c r="H542" s="14"/>
    </row>
    <row r="543" spans="2:8" ht="15.75" customHeight="1">
      <c r="B543" s="62"/>
      <c r="F543" s="14"/>
      <c r="G543" s="14"/>
      <c r="H543" s="14"/>
    </row>
    <row r="544" spans="2:8" ht="15.75" customHeight="1">
      <c r="B544" s="62"/>
      <c r="F544" s="14"/>
      <c r="G544" s="14"/>
      <c r="H544" s="14"/>
    </row>
    <row r="545" spans="2:8" ht="15.75" customHeight="1">
      <c r="B545" s="62"/>
      <c r="F545" s="14"/>
      <c r="G545" s="14"/>
      <c r="H545" s="14"/>
    </row>
    <row r="546" spans="2:8" ht="15.75" customHeight="1">
      <c r="B546" s="62"/>
      <c r="F546" s="14"/>
      <c r="G546" s="14"/>
      <c r="H546" s="14"/>
    </row>
    <row r="547" spans="2:8" ht="15.75" customHeight="1">
      <c r="B547" s="62"/>
      <c r="F547" s="14"/>
      <c r="G547" s="14"/>
      <c r="H547" s="14"/>
    </row>
    <row r="548" spans="2:8" ht="15.75" customHeight="1">
      <c r="B548" s="62"/>
      <c r="F548" s="14"/>
      <c r="G548" s="14"/>
      <c r="H548" s="14"/>
    </row>
    <row r="549" spans="2:8" ht="15.75" customHeight="1">
      <c r="B549" s="62"/>
      <c r="F549" s="14"/>
      <c r="G549" s="14"/>
      <c r="H549" s="14"/>
    </row>
    <row r="550" spans="2:8" ht="15.75" customHeight="1">
      <c r="B550" s="62"/>
      <c r="F550" s="14"/>
      <c r="G550" s="14"/>
      <c r="H550" s="14"/>
    </row>
    <row r="551" spans="2:8" ht="15.75" customHeight="1">
      <c r="B551" s="62"/>
      <c r="F551" s="14"/>
      <c r="G551" s="14"/>
      <c r="H551" s="14"/>
    </row>
    <row r="552" spans="2:8" ht="15.75" customHeight="1">
      <c r="B552" s="62"/>
      <c r="F552" s="14"/>
      <c r="G552" s="14"/>
      <c r="H552" s="14"/>
    </row>
    <row r="553" spans="2:8" ht="15.75" customHeight="1">
      <c r="B553" s="62"/>
      <c r="F553" s="14"/>
      <c r="G553" s="14"/>
      <c r="H553" s="14"/>
    </row>
    <row r="554" spans="2:8" ht="15.75" customHeight="1">
      <c r="B554" s="62"/>
      <c r="F554" s="14"/>
      <c r="G554" s="14"/>
      <c r="H554" s="14"/>
    </row>
    <row r="555" spans="2:8" ht="15.75" customHeight="1">
      <c r="B555" s="62"/>
      <c r="F555" s="14"/>
      <c r="G555" s="14"/>
      <c r="H555" s="14"/>
    </row>
    <row r="556" spans="2:8" ht="15.75" customHeight="1">
      <c r="B556" s="62"/>
      <c r="F556" s="14"/>
      <c r="G556" s="14"/>
      <c r="H556" s="14"/>
    </row>
    <row r="557" spans="2:8" ht="15.75" customHeight="1">
      <c r="B557" s="62"/>
      <c r="F557" s="14"/>
      <c r="G557" s="14"/>
      <c r="H557" s="14"/>
    </row>
    <row r="558" spans="2:8" ht="15.75" customHeight="1">
      <c r="B558" s="62"/>
      <c r="F558" s="14"/>
      <c r="G558" s="14"/>
      <c r="H558" s="14"/>
    </row>
    <row r="559" spans="2:8" ht="15.75" customHeight="1">
      <c r="B559" s="62"/>
      <c r="F559" s="14"/>
      <c r="G559" s="14"/>
      <c r="H559" s="14"/>
    </row>
    <row r="560" spans="2:8" ht="15.75" customHeight="1">
      <c r="B560" s="62"/>
      <c r="F560" s="14"/>
      <c r="G560" s="14"/>
      <c r="H560" s="14"/>
    </row>
    <row r="561" spans="2:8" ht="15.75" customHeight="1">
      <c r="B561" s="62"/>
      <c r="F561" s="14"/>
      <c r="G561" s="14"/>
      <c r="H561" s="14"/>
    </row>
    <row r="562" spans="2:8" ht="15.75" customHeight="1">
      <c r="B562" s="62"/>
      <c r="F562" s="14"/>
      <c r="G562" s="14"/>
      <c r="H562" s="14"/>
    </row>
    <row r="563" spans="2:8" ht="15.75" customHeight="1">
      <c r="B563" s="62"/>
      <c r="F563" s="14"/>
      <c r="G563" s="14"/>
      <c r="H563" s="14"/>
    </row>
    <row r="564" spans="2:8" ht="15.75" customHeight="1">
      <c r="B564" s="62"/>
      <c r="F564" s="14"/>
      <c r="G564" s="14"/>
      <c r="H564" s="14"/>
    </row>
    <row r="565" spans="2:8" ht="15.75" customHeight="1">
      <c r="B565" s="62"/>
      <c r="F565" s="14"/>
      <c r="G565" s="14"/>
      <c r="H565" s="14"/>
    </row>
    <row r="566" spans="2:8" ht="15.75" customHeight="1">
      <c r="B566" s="62"/>
      <c r="F566" s="14"/>
      <c r="G566" s="14"/>
      <c r="H566" s="14"/>
    </row>
    <row r="567" spans="2:8" ht="15.75" customHeight="1">
      <c r="B567" s="62"/>
      <c r="F567" s="14"/>
      <c r="G567" s="14"/>
      <c r="H567" s="14"/>
    </row>
    <row r="568" spans="2:8" ht="15.75" customHeight="1">
      <c r="B568" s="62"/>
      <c r="F568" s="14"/>
      <c r="G568" s="14"/>
      <c r="H568" s="14"/>
    </row>
    <row r="569" spans="2:8" ht="15.75" customHeight="1">
      <c r="B569" s="62"/>
      <c r="F569" s="14"/>
      <c r="G569" s="14"/>
      <c r="H569" s="14"/>
    </row>
    <row r="570" spans="2:8" ht="15.75" customHeight="1">
      <c r="B570" s="62"/>
      <c r="F570" s="14"/>
      <c r="G570" s="14"/>
      <c r="H570" s="14"/>
    </row>
    <row r="571" spans="2:8" ht="15.75" customHeight="1">
      <c r="B571" s="62"/>
      <c r="F571" s="14"/>
      <c r="G571" s="14"/>
      <c r="H571" s="14"/>
    </row>
    <row r="572" spans="2:8" ht="15.75" customHeight="1">
      <c r="B572" s="62"/>
      <c r="F572" s="14"/>
      <c r="G572" s="14"/>
      <c r="H572" s="14"/>
    </row>
    <row r="573" spans="2:8" ht="15.75" customHeight="1">
      <c r="B573" s="62"/>
      <c r="F573" s="14"/>
      <c r="G573" s="14"/>
      <c r="H573" s="14"/>
    </row>
    <row r="574" spans="2:8" ht="15.75" customHeight="1">
      <c r="B574" s="62"/>
      <c r="F574" s="14"/>
      <c r="G574" s="14"/>
      <c r="H574" s="14"/>
    </row>
    <row r="575" spans="2:8" ht="15.75" customHeight="1">
      <c r="B575" s="62"/>
      <c r="F575" s="14"/>
      <c r="G575" s="14"/>
      <c r="H575" s="14"/>
    </row>
    <row r="576" spans="2:8" ht="15.75" customHeight="1">
      <c r="B576" s="62"/>
      <c r="F576" s="14"/>
      <c r="G576" s="14"/>
      <c r="H576" s="14"/>
    </row>
    <row r="577" spans="2:8" ht="15.75" customHeight="1">
      <c r="B577" s="62"/>
      <c r="F577" s="14"/>
      <c r="G577" s="14"/>
      <c r="H577" s="14"/>
    </row>
    <row r="578" spans="2:8" ht="15.75" customHeight="1">
      <c r="B578" s="62"/>
      <c r="F578" s="14"/>
      <c r="G578" s="14"/>
      <c r="H578" s="14"/>
    </row>
    <row r="579" spans="2:8" ht="15.75" customHeight="1">
      <c r="B579" s="62"/>
      <c r="F579" s="14"/>
      <c r="G579" s="14"/>
      <c r="H579" s="14"/>
    </row>
    <row r="580" spans="2:8" ht="15.75" customHeight="1">
      <c r="B580" s="62"/>
      <c r="F580" s="14"/>
      <c r="G580" s="14"/>
      <c r="H580" s="14"/>
    </row>
    <row r="581" spans="2:8" ht="15.75" customHeight="1">
      <c r="B581" s="62"/>
      <c r="F581" s="14"/>
      <c r="G581" s="14"/>
      <c r="H581" s="14"/>
    </row>
    <row r="582" spans="2:8" ht="15.75" customHeight="1">
      <c r="B582" s="62"/>
      <c r="F582" s="14"/>
      <c r="G582" s="14"/>
      <c r="H582" s="14"/>
    </row>
    <row r="583" spans="2:8" ht="15.75" customHeight="1">
      <c r="B583" s="62"/>
      <c r="F583" s="14"/>
      <c r="G583" s="14"/>
      <c r="H583" s="14"/>
    </row>
    <row r="584" spans="2:8" ht="15.75" customHeight="1">
      <c r="B584" s="62"/>
      <c r="F584" s="14"/>
      <c r="G584" s="14"/>
      <c r="H584" s="14"/>
    </row>
    <row r="585" spans="2:8" ht="15.75" customHeight="1">
      <c r="B585" s="62"/>
      <c r="F585" s="14"/>
      <c r="G585" s="14"/>
      <c r="H585" s="14"/>
    </row>
    <row r="586" spans="2:8" ht="15.75" customHeight="1">
      <c r="B586" s="62"/>
      <c r="F586" s="14"/>
      <c r="G586" s="14"/>
      <c r="H586" s="14"/>
    </row>
    <row r="587" spans="2:8" ht="15.75" customHeight="1">
      <c r="B587" s="62"/>
      <c r="F587" s="14"/>
      <c r="G587" s="14"/>
      <c r="H587" s="14"/>
    </row>
    <row r="588" spans="2:8" ht="15.75" customHeight="1">
      <c r="B588" s="62"/>
      <c r="F588" s="14"/>
      <c r="G588" s="14"/>
      <c r="H588" s="14"/>
    </row>
    <row r="589" spans="2:8" ht="15.75" customHeight="1">
      <c r="B589" s="62"/>
      <c r="F589" s="14"/>
      <c r="G589" s="14"/>
      <c r="H589" s="14"/>
    </row>
    <row r="590" spans="2:8" ht="15.75" customHeight="1">
      <c r="B590" s="62"/>
      <c r="F590" s="14"/>
      <c r="G590" s="14"/>
      <c r="H590" s="14"/>
    </row>
    <row r="591" spans="2:8" ht="15.75" customHeight="1">
      <c r="B591" s="62"/>
      <c r="F591" s="14"/>
      <c r="G591" s="14"/>
      <c r="H591" s="14"/>
    </row>
    <row r="592" spans="2:8" ht="15.75" customHeight="1">
      <c r="B592" s="62"/>
      <c r="F592" s="14"/>
      <c r="G592" s="14"/>
      <c r="H592" s="14"/>
    </row>
    <row r="593" spans="2:8" ht="15.75" customHeight="1">
      <c r="B593" s="62"/>
      <c r="F593" s="14"/>
      <c r="G593" s="14"/>
      <c r="H593" s="14"/>
    </row>
    <row r="594" spans="2:8" ht="15.75" customHeight="1">
      <c r="B594" s="62"/>
      <c r="F594" s="14"/>
      <c r="G594" s="14"/>
      <c r="H594" s="14"/>
    </row>
    <row r="595" spans="2:8" ht="15.75" customHeight="1">
      <c r="B595" s="62"/>
      <c r="F595" s="14"/>
      <c r="G595" s="14"/>
      <c r="H595" s="14"/>
    </row>
    <row r="596" spans="2:8" ht="15.75" customHeight="1">
      <c r="B596" s="62"/>
      <c r="F596" s="14"/>
      <c r="G596" s="14"/>
      <c r="H596" s="14"/>
    </row>
    <row r="597" spans="2:8" ht="15.75" customHeight="1">
      <c r="B597" s="62"/>
      <c r="F597" s="14"/>
      <c r="G597" s="14"/>
      <c r="H597" s="14"/>
    </row>
    <row r="598" spans="2:8" ht="15.75" customHeight="1">
      <c r="B598" s="62"/>
      <c r="F598" s="14"/>
      <c r="G598" s="14"/>
      <c r="H598" s="14"/>
    </row>
    <row r="599" spans="2:8" ht="15.75" customHeight="1">
      <c r="B599" s="62"/>
      <c r="F599" s="14"/>
      <c r="G599" s="14"/>
      <c r="H599" s="14"/>
    </row>
    <row r="600" spans="2:8" ht="15.75" customHeight="1">
      <c r="B600" s="62"/>
      <c r="F600" s="14"/>
      <c r="G600" s="14"/>
      <c r="H600" s="14"/>
    </row>
    <row r="601" spans="2:8" ht="15.75" customHeight="1">
      <c r="B601" s="62"/>
      <c r="F601" s="14"/>
      <c r="G601" s="14"/>
      <c r="H601" s="14"/>
    </row>
    <row r="602" spans="2:8" ht="15.75" customHeight="1">
      <c r="B602" s="62"/>
      <c r="F602" s="14"/>
      <c r="G602" s="14"/>
      <c r="H602" s="14"/>
    </row>
    <row r="603" spans="2:8" ht="15.75" customHeight="1">
      <c r="B603" s="62"/>
      <c r="F603" s="14"/>
      <c r="G603" s="14"/>
      <c r="H603" s="14"/>
    </row>
    <row r="604" spans="2:8" ht="15.75" customHeight="1">
      <c r="B604" s="62"/>
      <c r="F604" s="14"/>
      <c r="G604" s="14"/>
      <c r="H604" s="14"/>
    </row>
    <row r="605" spans="2:8" ht="15.75" customHeight="1">
      <c r="B605" s="62"/>
      <c r="F605" s="14"/>
      <c r="G605" s="14"/>
      <c r="H605" s="14"/>
    </row>
    <row r="606" spans="2:8" ht="15.75" customHeight="1">
      <c r="B606" s="62"/>
      <c r="F606" s="14"/>
      <c r="G606" s="14"/>
      <c r="H606" s="14"/>
    </row>
    <row r="607" spans="2:8" ht="15.75" customHeight="1">
      <c r="B607" s="62"/>
      <c r="F607" s="14"/>
      <c r="G607" s="14"/>
      <c r="H607" s="14"/>
    </row>
    <row r="608" spans="2:8" ht="15.75" customHeight="1">
      <c r="B608" s="62"/>
      <c r="F608" s="14"/>
      <c r="G608" s="14"/>
      <c r="H608" s="14"/>
    </row>
    <row r="609" spans="2:8" ht="15.75" customHeight="1">
      <c r="B609" s="62"/>
      <c r="F609" s="14"/>
      <c r="G609" s="14"/>
      <c r="H609" s="14"/>
    </row>
    <row r="610" spans="2:8" ht="15.75" customHeight="1">
      <c r="B610" s="62"/>
      <c r="F610" s="14"/>
      <c r="G610" s="14"/>
      <c r="H610" s="14"/>
    </row>
    <row r="611" spans="2:8" ht="15.75" customHeight="1">
      <c r="B611" s="62"/>
      <c r="F611" s="14"/>
      <c r="G611" s="14"/>
      <c r="H611" s="14"/>
    </row>
    <row r="612" spans="2:8" ht="15.75" customHeight="1">
      <c r="B612" s="62"/>
      <c r="F612" s="14"/>
      <c r="G612" s="14"/>
      <c r="H612" s="14"/>
    </row>
    <row r="613" spans="2:8" ht="15.75" customHeight="1">
      <c r="B613" s="62"/>
      <c r="F613" s="14"/>
      <c r="G613" s="14"/>
      <c r="H613" s="14"/>
    </row>
    <row r="614" spans="2:8" ht="15.75" customHeight="1">
      <c r="B614" s="62"/>
      <c r="F614" s="14"/>
      <c r="G614" s="14"/>
      <c r="H614" s="14"/>
    </row>
    <row r="615" spans="2:8" ht="15.75" customHeight="1">
      <c r="B615" s="62"/>
      <c r="F615" s="14"/>
      <c r="G615" s="14"/>
      <c r="H615" s="14"/>
    </row>
    <row r="616" spans="2:8" ht="15.75" customHeight="1">
      <c r="B616" s="62"/>
      <c r="F616" s="14"/>
      <c r="G616" s="14"/>
      <c r="H616" s="14"/>
    </row>
    <row r="617" spans="2:8" ht="15.75" customHeight="1">
      <c r="B617" s="62"/>
      <c r="F617" s="14"/>
      <c r="G617" s="14"/>
      <c r="H617" s="14"/>
    </row>
    <row r="618" spans="2:8" ht="15.75" customHeight="1">
      <c r="B618" s="62"/>
      <c r="F618" s="14"/>
      <c r="G618" s="14"/>
      <c r="H618" s="14"/>
    </row>
    <row r="619" spans="2:8" ht="15.75" customHeight="1">
      <c r="B619" s="62"/>
      <c r="F619" s="14"/>
      <c r="G619" s="14"/>
      <c r="H619" s="14"/>
    </row>
    <row r="620" spans="2:8" ht="15.75" customHeight="1">
      <c r="B620" s="62"/>
      <c r="F620" s="14"/>
      <c r="G620" s="14"/>
      <c r="H620" s="14"/>
    </row>
    <row r="621" spans="2:8" ht="15.75" customHeight="1">
      <c r="B621" s="62"/>
      <c r="F621" s="14"/>
      <c r="G621" s="14"/>
      <c r="H621" s="14"/>
    </row>
    <row r="622" spans="2:8" ht="15.75" customHeight="1">
      <c r="B622" s="62"/>
      <c r="F622" s="14"/>
      <c r="G622" s="14"/>
      <c r="H622" s="14"/>
    </row>
    <row r="623" spans="2:8" ht="15.75" customHeight="1">
      <c r="B623" s="62"/>
      <c r="F623" s="14"/>
      <c r="G623" s="14"/>
      <c r="H623" s="14"/>
    </row>
    <row r="624" spans="2:8" ht="15.75" customHeight="1">
      <c r="B624" s="62"/>
      <c r="F624" s="14"/>
      <c r="G624" s="14"/>
      <c r="H624" s="14"/>
    </row>
    <row r="625" spans="2:8" ht="15.75" customHeight="1">
      <c r="B625" s="62"/>
      <c r="F625" s="14"/>
      <c r="G625" s="14"/>
      <c r="H625" s="14"/>
    </row>
    <row r="626" spans="2:8" ht="15.75" customHeight="1">
      <c r="B626" s="62"/>
      <c r="F626" s="14"/>
      <c r="G626" s="14"/>
      <c r="H626" s="14"/>
    </row>
    <row r="627" spans="2:8" ht="15.75" customHeight="1">
      <c r="B627" s="62"/>
      <c r="F627" s="14"/>
      <c r="G627" s="14"/>
      <c r="H627" s="14"/>
    </row>
    <row r="628" spans="2:8" ht="15.75" customHeight="1">
      <c r="B628" s="62"/>
      <c r="F628" s="14"/>
      <c r="G628" s="14"/>
      <c r="H628" s="14"/>
    </row>
    <row r="629" spans="2:8" ht="15.75" customHeight="1">
      <c r="B629" s="62"/>
      <c r="F629" s="14"/>
      <c r="G629" s="14"/>
      <c r="H629" s="14"/>
    </row>
    <row r="630" spans="2:8" ht="15.75" customHeight="1">
      <c r="B630" s="62"/>
      <c r="F630" s="14"/>
      <c r="G630" s="14"/>
      <c r="H630" s="14"/>
    </row>
    <row r="631" spans="2:8" ht="15.75" customHeight="1">
      <c r="B631" s="62"/>
      <c r="F631" s="14"/>
      <c r="G631" s="14"/>
      <c r="H631" s="14"/>
    </row>
    <row r="632" spans="2:8" ht="15.75" customHeight="1">
      <c r="B632" s="62"/>
      <c r="F632" s="14"/>
      <c r="G632" s="14"/>
      <c r="H632" s="14"/>
    </row>
    <row r="633" spans="2:8" ht="15.75" customHeight="1">
      <c r="B633" s="62"/>
      <c r="F633" s="14"/>
      <c r="G633" s="14"/>
      <c r="H633" s="14"/>
    </row>
    <row r="634" spans="2:8" ht="15.75" customHeight="1">
      <c r="B634" s="62"/>
      <c r="F634" s="14"/>
      <c r="G634" s="14"/>
      <c r="H634" s="14"/>
    </row>
    <row r="635" spans="2:8" ht="15.75" customHeight="1">
      <c r="B635" s="62"/>
      <c r="F635" s="14"/>
      <c r="G635" s="14"/>
      <c r="H635" s="14"/>
    </row>
    <row r="636" spans="2:8" ht="15.75" customHeight="1">
      <c r="B636" s="62"/>
      <c r="F636" s="14"/>
      <c r="G636" s="14"/>
      <c r="H636" s="14"/>
    </row>
    <row r="637" spans="2:8" ht="15.75" customHeight="1">
      <c r="B637" s="62"/>
      <c r="F637" s="14"/>
      <c r="G637" s="14"/>
      <c r="H637" s="14"/>
    </row>
    <row r="638" spans="2:8" ht="15.75" customHeight="1">
      <c r="B638" s="62"/>
      <c r="F638" s="14"/>
      <c r="G638" s="14"/>
      <c r="H638" s="14"/>
    </row>
    <row r="639" spans="2:8" ht="15.75" customHeight="1">
      <c r="B639" s="62"/>
      <c r="F639" s="14"/>
      <c r="G639" s="14"/>
      <c r="H639" s="14"/>
    </row>
    <row r="640" spans="2:8" ht="15.75" customHeight="1">
      <c r="B640" s="62"/>
      <c r="F640" s="14"/>
      <c r="G640" s="14"/>
      <c r="H640" s="14"/>
    </row>
    <row r="641" spans="2:8" ht="15.75" customHeight="1">
      <c r="B641" s="62"/>
      <c r="F641" s="14"/>
      <c r="G641" s="14"/>
      <c r="H641" s="14"/>
    </row>
    <row r="642" spans="2:8" ht="15.75" customHeight="1">
      <c r="B642" s="62"/>
      <c r="F642" s="14"/>
      <c r="G642" s="14"/>
      <c r="H642" s="14"/>
    </row>
    <row r="643" spans="2:8" ht="15.75" customHeight="1">
      <c r="B643" s="62"/>
      <c r="F643" s="14"/>
      <c r="G643" s="14"/>
      <c r="H643" s="14"/>
    </row>
    <row r="644" spans="2:8" ht="15.75" customHeight="1">
      <c r="B644" s="62"/>
      <c r="F644" s="14"/>
      <c r="G644" s="14"/>
      <c r="H644" s="14"/>
    </row>
    <row r="645" spans="2:8" ht="15.75" customHeight="1">
      <c r="B645" s="62"/>
      <c r="F645" s="14"/>
      <c r="G645" s="14"/>
      <c r="H645" s="14"/>
    </row>
    <row r="646" spans="2:8" ht="15.75" customHeight="1">
      <c r="B646" s="62"/>
      <c r="F646" s="14"/>
      <c r="G646" s="14"/>
      <c r="H646" s="14"/>
    </row>
    <row r="647" spans="2:8" ht="15.75" customHeight="1">
      <c r="B647" s="62"/>
      <c r="F647" s="14"/>
      <c r="G647" s="14"/>
      <c r="H647" s="14"/>
    </row>
    <row r="648" spans="2:8" ht="15.75" customHeight="1">
      <c r="B648" s="62"/>
      <c r="F648" s="14"/>
      <c r="G648" s="14"/>
      <c r="H648" s="14"/>
    </row>
    <row r="649" spans="2:8" ht="15.75" customHeight="1">
      <c r="B649" s="62"/>
      <c r="F649" s="14"/>
      <c r="G649" s="14"/>
      <c r="H649" s="14"/>
    </row>
    <row r="650" spans="2:8" ht="15.75" customHeight="1">
      <c r="B650" s="62"/>
      <c r="F650" s="14"/>
      <c r="G650" s="14"/>
      <c r="H650" s="14"/>
    </row>
    <row r="651" spans="2:8" ht="15.75" customHeight="1">
      <c r="B651" s="62"/>
      <c r="F651" s="14"/>
      <c r="G651" s="14"/>
      <c r="H651" s="14"/>
    </row>
    <row r="652" spans="2:8" ht="15.75" customHeight="1">
      <c r="B652" s="62"/>
      <c r="F652" s="14"/>
      <c r="G652" s="14"/>
      <c r="H652" s="14"/>
    </row>
    <row r="653" spans="2:8" ht="15.75" customHeight="1">
      <c r="B653" s="62"/>
      <c r="F653" s="14"/>
      <c r="G653" s="14"/>
      <c r="H653" s="14"/>
    </row>
    <row r="654" spans="2:8" ht="15.75" customHeight="1">
      <c r="B654" s="62"/>
      <c r="F654" s="14"/>
      <c r="G654" s="14"/>
      <c r="H654" s="14"/>
    </row>
    <row r="655" spans="2:8" ht="15.75" customHeight="1">
      <c r="B655" s="62"/>
      <c r="F655" s="14"/>
      <c r="G655" s="14"/>
      <c r="H655" s="14"/>
    </row>
    <row r="656" spans="2:8" ht="15.75" customHeight="1">
      <c r="B656" s="62"/>
      <c r="F656" s="14"/>
      <c r="G656" s="14"/>
      <c r="H656" s="14"/>
    </row>
    <row r="657" spans="2:8" ht="15.75" customHeight="1">
      <c r="B657" s="62"/>
      <c r="F657" s="14"/>
      <c r="G657" s="14"/>
      <c r="H657" s="14"/>
    </row>
    <row r="658" spans="2:8" ht="15.75" customHeight="1">
      <c r="B658" s="62"/>
      <c r="F658" s="14"/>
      <c r="G658" s="14"/>
      <c r="H658" s="14"/>
    </row>
    <row r="659" spans="2:8" ht="15.75" customHeight="1">
      <c r="B659" s="62"/>
      <c r="F659" s="14"/>
      <c r="G659" s="14"/>
      <c r="H659" s="14"/>
    </row>
    <row r="660" spans="2:8" ht="15.75" customHeight="1">
      <c r="B660" s="62"/>
      <c r="F660" s="14"/>
      <c r="G660" s="14"/>
      <c r="H660" s="14"/>
    </row>
    <row r="661" spans="2:8" ht="15.75" customHeight="1">
      <c r="B661" s="62"/>
      <c r="F661" s="14"/>
      <c r="G661" s="14"/>
      <c r="H661" s="14"/>
    </row>
    <row r="662" spans="2:8" ht="15.75" customHeight="1">
      <c r="B662" s="62"/>
      <c r="F662" s="14"/>
      <c r="G662" s="14"/>
      <c r="H662" s="14"/>
    </row>
    <row r="663" spans="2:8" ht="15.75" customHeight="1">
      <c r="B663" s="62"/>
      <c r="F663" s="14"/>
      <c r="G663" s="14"/>
      <c r="H663" s="14"/>
    </row>
    <row r="664" spans="2:8" ht="15.75" customHeight="1">
      <c r="B664" s="62"/>
      <c r="F664" s="14"/>
      <c r="G664" s="14"/>
      <c r="H664" s="14"/>
    </row>
    <row r="665" spans="2:8" ht="15.75" customHeight="1">
      <c r="B665" s="62"/>
      <c r="F665" s="14"/>
      <c r="G665" s="14"/>
      <c r="H665" s="14"/>
    </row>
    <row r="666" spans="2:8" ht="15.75" customHeight="1">
      <c r="B666" s="62"/>
      <c r="F666" s="14"/>
      <c r="G666" s="14"/>
      <c r="H666" s="14"/>
    </row>
    <row r="667" spans="2:8" ht="15.75" customHeight="1">
      <c r="B667" s="62"/>
      <c r="F667" s="14"/>
      <c r="G667" s="14"/>
      <c r="H667" s="14"/>
    </row>
    <row r="668" spans="2:8" ht="15.75" customHeight="1">
      <c r="B668" s="62"/>
      <c r="F668" s="14"/>
      <c r="G668" s="14"/>
      <c r="H668" s="14"/>
    </row>
    <row r="669" spans="2:8" ht="15.75" customHeight="1">
      <c r="B669" s="62"/>
      <c r="F669" s="14"/>
      <c r="G669" s="14"/>
      <c r="H669" s="14"/>
    </row>
    <row r="670" spans="2:8" ht="15.75" customHeight="1">
      <c r="B670" s="62"/>
      <c r="F670" s="14"/>
      <c r="G670" s="14"/>
      <c r="H670" s="14"/>
    </row>
    <row r="671" spans="2:8" ht="15.75" customHeight="1">
      <c r="B671" s="62"/>
      <c r="F671" s="14"/>
      <c r="G671" s="14"/>
      <c r="H671" s="14"/>
    </row>
    <row r="672" spans="2:8" ht="15.75" customHeight="1">
      <c r="B672" s="62"/>
      <c r="F672" s="14"/>
      <c r="G672" s="14"/>
      <c r="H672" s="14"/>
    </row>
    <row r="673" spans="2:8" ht="15.75" customHeight="1">
      <c r="B673" s="62"/>
      <c r="F673" s="14"/>
      <c r="G673" s="14"/>
      <c r="H673" s="14"/>
    </row>
    <row r="674" spans="2:8" ht="15.75" customHeight="1">
      <c r="B674" s="62"/>
      <c r="F674" s="14"/>
      <c r="G674" s="14"/>
      <c r="H674" s="14"/>
    </row>
    <row r="675" spans="2:8" ht="15.75" customHeight="1">
      <c r="B675" s="62"/>
      <c r="F675" s="14"/>
      <c r="G675" s="14"/>
      <c r="H675" s="14"/>
    </row>
    <row r="676" spans="2:8" ht="15.75" customHeight="1">
      <c r="B676" s="62"/>
      <c r="F676" s="14"/>
      <c r="G676" s="14"/>
      <c r="H676" s="14"/>
    </row>
    <row r="677" spans="2:8" ht="15.75" customHeight="1">
      <c r="B677" s="62"/>
      <c r="F677" s="14"/>
      <c r="G677" s="14"/>
      <c r="H677" s="14"/>
    </row>
    <row r="678" spans="2:8" ht="15.75" customHeight="1">
      <c r="B678" s="62"/>
      <c r="F678" s="14"/>
      <c r="G678" s="14"/>
      <c r="H678" s="14"/>
    </row>
    <row r="679" spans="2:8" ht="15.75" customHeight="1">
      <c r="B679" s="62"/>
      <c r="F679" s="14"/>
      <c r="G679" s="14"/>
      <c r="H679" s="14"/>
    </row>
    <row r="680" spans="2:8" ht="15.75" customHeight="1">
      <c r="B680" s="62"/>
      <c r="F680" s="14"/>
      <c r="G680" s="14"/>
      <c r="H680" s="14"/>
    </row>
    <row r="681" spans="2:8" ht="15.75" customHeight="1">
      <c r="B681" s="62"/>
      <c r="F681" s="14"/>
      <c r="G681" s="14"/>
      <c r="H681" s="14"/>
    </row>
    <row r="682" spans="2:8" ht="15.75" customHeight="1">
      <c r="B682" s="62"/>
      <c r="F682" s="14"/>
      <c r="G682" s="14"/>
      <c r="H682" s="14"/>
    </row>
    <row r="683" spans="2:8" ht="15.75" customHeight="1">
      <c r="B683" s="62"/>
      <c r="F683" s="14"/>
      <c r="G683" s="14"/>
      <c r="H683" s="14"/>
    </row>
    <row r="684" spans="2:8" ht="15.75" customHeight="1">
      <c r="B684" s="62"/>
      <c r="F684" s="14"/>
      <c r="G684" s="14"/>
      <c r="H684" s="14"/>
    </row>
    <row r="685" spans="2:8" ht="15.75" customHeight="1">
      <c r="B685" s="62"/>
      <c r="F685" s="14"/>
      <c r="G685" s="14"/>
      <c r="H685" s="14"/>
    </row>
    <row r="686" spans="2:8" ht="15.75" customHeight="1">
      <c r="B686" s="62"/>
      <c r="F686" s="14"/>
      <c r="G686" s="14"/>
      <c r="H686" s="14"/>
    </row>
    <row r="687" spans="2:8" ht="15.75" customHeight="1">
      <c r="B687" s="62"/>
      <c r="F687" s="14"/>
      <c r="G687" s="14"/>
      <c r="H687" s="14"/>
    </row>
    <row r="688" spans="2:8" ht="15.75" customHeight="1">
      <c r="B688" s="62"/>
      <c r="F688" s="14"/>
      <c r="G688" s="14"/>
      <c r="H688" s="14"/>
    </row>
    <row r="689" spans="2:8" ht="15.75" customHeight="1">
      <c r="B689" s="62"/>
      <c r="F689" s="14"/>
      <c r="G689" s="14"/>
      <c r="H689" s="14"/>
    </row>
    <row r="690" spans="2:8" ht="15.75" customHeight="1">
      <c r="B690" s="62"/>
      <c r="F690" s="14"/>
      <c r="G690" s="14"/>
      <c r="H690" s="14"/>
    </row>
    <row r="691" spans="2:8" ht="15.75" customHeight="1">
      <c r="B691" s="62"/>
      <c r="F691" s="14"/>
      <c r="G691" s="14"/>
      <c r="H691" s="14"/>
    </row>
    <row r="692" spans="2:8" ht="15.75" customHeight="1">
      <c r="B692" s="62"/>
      <c r="F692" s="14"/>
      <c r="G692" s="14"/>
      <c r="H692" s="14"/>
    </row>
    <row r="693" spans="2:8" ht="15.75" customHeight="1">
      <c r="B693" s="62"/>
      <c r="F693" s="14"/>
      <c r="G693" s="14"/>
      <c r="H693" s="14"/>
    </row>
    <row r="694" spans="2:8" ht="15.75" customHeight="1">
      <c r="B694" s="62"/>
      <c r="F694" s="14"/>
      <c r="G694" s="14"/>
      <c r="H694" s="14"/>
    </row>
    <row r="695" spans="2:8" ht="15.75" customHeight="1">
      <c r="B695" s="62"/>
      <c r="F695" s="14"/>
      <c r="G695" s="14"/>
      <c r="H695" s="14"/>
    </row>
    <row r="696" spans="2:8" ht="15.75" customHeight="1">
      <c r="B696" s="62"/>
      <c r="F696" s="14"/>
      <c r="G696" s="14"/>
      <c r="H696" s="14"/>
    </row>
    <row r="697" spans="2:8" ht="15.75" customHeight="1">
      <c r="B697" s="62"/>
      <c r="F697" s="14"/>
      <c r="G697" s="14"/>
      <c r="H697" s="14"/>
    </row>
    <row r="698" spans="2:8" ht="15.75" customHeight="1">
      <c r="B698" s="62"/>
      <c r="F698" s="14"/>
      <c r="G698" s="14"/>
      <c r="H698" s="14"/>
    </row>
    <row r="699" spans="2:8" ht="15.75" customHeight="1">
      <c r="B699" s="62"/>
      <c r="F699" s="14"/>
      <c r="G699" s="14"/>
      <c r="H699" s="14"/>
    </row>
    <row r="700" spans="2:8" ht="15.75" customHeight="1">
      <c r="B700" s="62"/>
      <c r="F700" s="14"/>
      <c r="G700" s="14"/>
      <c r="H700" s="14"/>
    </row>
    <row r="701" spans="2:8" ht="15.75" customHeight="1">
      <c r="B701" s="62"/>
      <c r="F701" s="14"/>
      <c r="G701" s="14"/>
      <c r="H701" s="14"/>
    </row>
    <row r="702" spans="2:8" ht="15.75" customHeight="1">
      <c r="B702" s="62"/>
      <c r="F702" s="14"/>
      <c r="G702" s="14"/>
      <c r="H702" s="14"/>
    </row>
    <row r="703" spans="2:8" ht="15.75" customHeight="1">
      <c r="B703" s="62"/>
      <c r="F703" s="14"/>
      <c r="G703" s="14"/>
      <c r="H703" s="14"/>
    </row>
    <row r="704" spans="2:8" ht="15.75" customHeight="1">
      <c r="B704" s="62"/>
      <c r="F704" s="14"/>
      <c r="G704" s="14"/>
      <c r="H704" s="14"/>
    </row>
    <row r="705" spans="2:8" ht="15.75" customHeight="1">
      <c r="B705" s="62"/>
      <c r="F705" s="14"/>
      <c r="G705" s="14"/>
      <c r="H705" s="14"/>
    </row>
    <row r="706" spans="2:8" ht="15.75" customHeight="1">
      <c r="B706" s="62"/>
      <c r="F706" s="14"/>
      <c r="G706" s="14"/>
      <c r="H706" s="14"/>
    </row>
    <row r="707" spans="2:8" ht="15.75" customHeight="1">
      <c r="B707" s="62"/>
      <c r="F707" s="14"/>
      <c r="G707" s="14"/>
      <c r="H707" s="14"/>
    </row>
    <row r="708" spans="2:8" ht="15.75" customHeight="1">
      <c r="B708" s="62"/>
      <c r="F708" s="14"/>
      <c r="G708" s="14"/>
      <c r="H708" s="14"/>
    </row>
    <row r="709" spans="2:8" ht="15.75" customHeight="1">
      <c r="B709" s="62"/>
      <c r="F709" s="14"/>
      <c r="G709" s="14"/>
      <c r="H709" s="14"/>
    </row>
    <row r="710" spans="2:8" ht="15.75" customHeight="1">
      <c r="B710" s="62"/>
      <c r="F710" s="14"/>
      <c r="G710" s="14"/>
      <c r="H710" s="14"/>
    </row>
    <row r="711" spans="2:8" ht="15.75" customHeight="1">
      <c r="B711" s="62"/>
      <c r="F711" s="14"/>
      <c r="G711" s="14"/>
      <c r="H711" s="14"/>
    </row>
    <row r="712" spans="2:8" ht="15.75" customHeight="1">
      <c r="B712" s="62"/>
      <c r="F712" s="14"/>
      <c r="G712" s="14"/>
      <c r="H712" s="14"/>
    </row>
    <row r="713" spans="2:8" ht="15.75" customHeight="1">
      <c r="B713" s="62"/>
      <c r="F713" s="14"/>
      <c r="G713" s="14"/>
      <c r="H713" s="14"/>
    </row>
    <row r="714" spans="2:8" ht="15.75" customHeight="1">
      <c r="B714" s="62"/>
      <c r="F714" s="14"/>
      <c r="G714" s="14"/>
      <c r="H714" s="14"/>
    </row>
    <row r="715" spans="2:8" ht="15.75" customHeight="1">
      <c r="B715" s="62"/>
      <c r="F715" s="14"/>
      <c r="G715" s="14"/>
      <c r="H715" s="14"/>
    </row>
    <row r="716" spans="2:8" ht="15.75" customHeight="1">
      <c r="B716" s="62"/>
      <c r="F716" s="14"/>
      <c r="G716" s="14"/>
      <c r="H716" s="14"/>
    </row>
    <row r="717" spans="2:8" ht="15.75" customHeight="1">
      <c r="B717" s="62"/>
      <c r="F717" s="14"/>
      <c r="G717" s="14"/>
      <c r="H717" s="14"/>
    </row>
    <row r="718" spans="2:8" ht="15.75" customHeight="1">
      <c r="B718" s="62"/>
      <c r="F718" s="14"/>
      <c r="G718" s="14"/>
      <c r="H718" s="14"/>
    </row>
    <row r="719" spans="2:8" ht="15.75" customHeight="1">
      <c r="B719" s="62"/>
      <c r="F719" s="14"/>
      <c r="G719" s="14"/>
      <c r="H719" s="14"/>
    </row>
    <row r="720" spans="2:8" ht="15.75" customHeight="1">
      <c r="B720" s="62"/>
      <c r="F720" s="14"/>
      <c r="G720" s="14"/>
      <c r="H720" s="14"/>
    </row>
    <row r="721" spans="2:8" ht="15.75" customHeight="1">
      <c r="B721" s="62"/>
      <c r="F721" s="14"/>
      <c r="G721" s="14"/>
      <c r="H721" s="14"/>
    </row>
    <row r="722" spans="2:8" ht="15.75" customHeight="1">
      <c r="B722" s="62"/>
      <c r="F722" s="14"/>
      <c r="G722" s="14"/>
      <c r="H722" s="14"/>
    </row>
    <row r="723" spans="2:8" ht="15.75" customHeight="1">
      <c r="B723" s="62"/>
      <c r="F723" s="14"/>
      <c r="G723" s="14"/>
      <c r="H723" s="14"/>
    </row>
    <row r="724" spans="2:8" ht="15.75" customHeight="1">
      <c r="B724" s="62"/>
      <c r="F724" s="14"/>
      <c r="G724" s="14"/>
      <c r="H724" s="14"/>
    </row>
    <row r="725" spans="2:8" ht="15.75" customHeight="1">
      <c r="B725" s="62"/>
      <c r="F725" s="14"/>
      <c r="G725" s="14"/>
      <c r="H725" s="14"/>
    </row>
    <row r="726" spans="2:8" ht="15.75" customHeight="1">
      <c r="B726" s="62"/>
      <c r="F726" s="14"/>
      <c r="G726" s="14"/>
      <c r="H726" s="14"/>
    </row>
    <row r="727" spans="2:8" ht="15.75" customHeight="1">
      <c r="B727" s="62"/>
      <c r="F727" s="14"/>
      <c r="G727" s="14"/>
      <c r="H727" s="14"/>
    </row>
    <row r="728" spans="2:8" ht="15.75" customHeight="1">
      <c r="B728" s="62"/>
      <c r="F728" s="14"/>
      <c r="G728" s="14"/>
      <c r="H728" s="14"/>
    </row>
    <row r="729" spans="2:8" ht="15.75" customHeight="1">
      <c r="B729" s="62"/>
      <c r="F729" s="14"/>
      <c r="G729" s="14"/>
      <c r="H729" s="14"/>
    </row>
    <row r="730" spans="2:8" ht="15.75" customHeight="1">
      <c r="B730" s="62"/>
      <c r="F730" s="14"/>
      <c r="G730" s="14"/>
      <c r="H730" s="14"/>
    </row>
    <row r="731" spans="2:8" ht="15.75" customHeight="1">
      <c r="B731" s="62"/>
      <c r="F731" s="14"/>
      <c r="G731" s="14"/>
      <c r="H731" s="14"/>
    </row>
    <row r="732" spans="2:8" ht="15.75" customHeight="1">
      <c r="B732" s="62"/>
      <c r="F732" s="14"/>
      <c r="G732" s="14"/>
      <c r="H732" s="14"/>
    </row>
    <row r="733" spans="2:8" ht="15.75" customHeight="1">
      <c r="B733" s="62"/>
      <c r="F733" s="14"/>
      <c r="G733" s="14"/>
      <c r="H733" s="14"/>
    </row>
    <row r="734" spans="2:8" ht="15.75" customHeight="1">
      <c r="B734" s="62"/>
      <c r="F734" s="14"/>
      <c r="G734" s="14"/>
      <c r="H734" s="14"/>
    </row>
    <row r="735" spans="2:8" ht="15.75" customHeight="1">
      <c r="B735" s="62"/>
      <c r="F735" s="14"/>
      <c r="G735" s="14"/>
      <c r="H735" s="14"/>
    </row>
    <row r="736" spans="2:8" ht="15.75" customHeight="1">
      <c r="B736" s="62"/>
      <c r="F736" s="14"/>
      <c r="G736" s="14"/>
      <c r="H736" s="14"/>
    </row>
    <row r="737" spans="2:8" ht="15.75" customHeight="1">
      <c r="B737" s="62"/>
      <c r="F737" s="14"/>
      <c r="G737" s="14"/>
      <c r="H737" s="14"/>
    </row>
    <row r="738" spans="2:8" ht="15.75" customHeight="1">
      <c r="B738" s="62"/>
      <c r="F738" s="14"/>
      <c r="G738" s="14"/>
      <c r="H738" s="14"/>
    </row>
    <row r="739" spans="2:8" ht="15.75" customHeight="1">
      <c r="B739" s="62"/>
      <c r="F739" s="14"/>
      <c r="G739" s="14"/>
      <c r="H739" s="14"/>
    </row>
    <row r="740" spans="2:8" ht="15.75" customHeight="1">
      <c r="B740" s="62"/>
      <c r="F740" s="14"/>
      <c r="G740" s="14"/>
      <c r="H740" s="14"/>
    </row>
    <row r="741" spans="2:8" ht="15.75" customHeight="1">
      <c r="B741" s="62"/>
      <c r="F741" s="14"/>
      <c r="G741" s="14"/>
      <c r="H741" s="14"/>
    </row>
    <row r="742" spans="2:8" ht="15.75" customHeight="1">
      <c r="B742" s="62"/>
      <c r="F742" s="14"/>
      <c r="G742" s="14"/>
      <c r="H742" s="14"/>
    </row>
    <row r="743" spans="2:8" ht="15.75" customHeight="1">
      <c r="B743" s="62"/>
      <c r="F743" s="14"/>
      <c r="G743" s="14"/>
      <c r="H743" s="14"/>
    </row>
    <row r="744" spans="2:8" ht="15.75" customHeight="1">
      <c r="B744" s="62"/>
      <c r="F744" s="14"/>
      <c r="G744" s="14"/>
      <c r="H744" s="14"/>
    </row>
    <row r="745" spans="2:8" ht="15.75" customHeight="1">
      <c r="B745" s="62"/>
      <c r="F745" s="14"/>
      <c r="G745" s="14"/>
      <c r="H745" s="14"/>
    </row>
    <row r="746" spans="2:8" ht="15.75" customHeight="1">
      <c r="B746" s="62"/>
      <c r="F746" s="14"/>
      <c r="G746" s="14"/>
      <c r="H746" s="14"/>
    </row>
    <row r="747" spans="2:8" ht="15.75" customHeight="1">
      <c r="B747" s="62"/>
      <c r="F747" s="14"/>
      <c r="G747" s="14"/>
      <c r="H747" s="14"/>
    </row>
    <row r="748" spans="2:8" ht="15.75" customHeight="1">
      <c r="B748" s="62"/>
      <c r="F748" s="14"/>
      <c r="G748" s="14"/>
      <c r="H748" s="14"/>
    </row>
    <row r="749" spans="2:8" ht="15.75" customHeight="1">
      <c r="B749" s="62"/>
      <c r="F749" s="14"/>
      <c r="G749" s="14"/>
      <c r="H749" s="14"/>
    </row>
    <row r="750" spans="2:8" ht="15.75" customHeight="1">
      <c r="B750" s="62"/>
      <c r="F750" s="14"/>
      <c r="G750" s="14"/>
      <c r="H750" s="14"/>
    </row>
    <row r="751" spans="2:8" ht="15.75" customHeight="1">
      <c r="B751" s="62"/>
      <c r="F751" s="14"/>
      <c r="G751" s="14"/>
      <c r="H751" s="14"/>
    </row>
    <row r="752" spans="2:8" ht="15.75" customHeight="1">
      <c r="B752" s="62"/>
      <c r="F752" s="14"/>
      <c r="G752" s="14"/>
      <c r="H752" s="14"/>
    </row>
    <row r="753" spans="2:8" ht="15.75" customHeight="1">
      <c r="B753" s="62"/>
      <c r="F753" s="14"/>
      <c r="G753" s="14"/>
      <c r="H753" s="14"/>
    </row>
    <row r="754" spans="2:8" ht="15.75" customHeight="1">
      <c r="B754" s="62"/>
      <c r="F754" s="14"/>
      <c r="G754" s="14"/>
      <c r="H754" s="14"/>
    </row>
    <row r="755" spans="2:8" ht="15.75" customHeight="1">
      <c r="B755" s="62"/>
      <c r="F755" s="14"/>
      <c r="G755" s="14"/>
      <c r="H755" s="14"/>
    </row>
    <row r="756" spans="2:8" ht="15.75" customHeight="1">
      <c r="B756" s="62"/>
      <c r="F756" s="14"/>
      <c r="G756" s="14"/>
      <c r="H756" s="14"/>
    </row>
    <row r="757" spans="2:8" ht="15.75" customHeight="1">
      <c r="B757" s="62"/>
      <c r="F757" s="14"/>
      <c r="G757" s="14"/>
      <c r="H757" s="14"/>
    </row>
    <row r="758" spans="2:8" ht="15.75" customHeight="1">
      <c r="B758" s="62"/>
      <c r="F758" s="14"/>
      <c r="G758" s="14"/>
      <c r="H758" s="14"/>
    </row>
    <row r="759" spans="2:8" ht="15.75" customHeight="1">
      <c r="B759" s="62"/>
      <c r="F759" s="14"/>
      <c r="G759" s="14"/>
      <c r="H759" s="14"/>
    </row>
    <row r="760" spans="2:8" ht="15.75" customHeight="1">
      <c r="B760" s="62"/>
      <c r="F760" s="14"/>
      <c r="G760" s="14"/>
      <c r="H760" s="14"/>
    </row>
    <row r="761" spans="2:8" ht="15.75" customHeight="1">
      <c r="B761" s="62"/>
      <c r="F761" s="14"/>
      <c r="G761" s="14"/>
      <c r="H761" s="14"/>
    </row>
    <row r="762" spans="2:8" ht="15.75" customHeight="1">
      <c r="B762" s="62"/>
      <c r="F762" s="14"/>
      <c r="G762" s="14"/>
      <c r="H762" s="14"/>
    </row>
    <row r="763" spans="2:8" ht="15.75" customHeight="1">
      <c r="B763" s="62"/>
      <c r="F763" s="14"/>
      <c r="G763" s="14"/>
      <c r="H763" s="14"/>
    </row>
    <row r="764" spans="2:8" ht="15.75" customHeight="1">
      <c r="B764" s="62"/>
      <c r="F764" s="14"/>
      <c r="G764" s="14"/>
      <c r="H764" s="14"/>
    </row>
    <row r="765" spans="2:8" ht="15.75" customHeight="1">
      <c r="B765" s="62"/>
      <c r="F765" s="14"/>
      <c r="G765" s="14"/>
      <c r="H765" s="14"/>
    </row>
    <row r="766" spans="2:8" ht="15.75" customHeight="1">
      <c r="B766" s="62"/>
      <c r="F766" s="14"/>
      <c r="G766" s="14"/>
      <c r="H766" s="14"/>
    </row>
    <row r="767" spans="2:8" ht="15.75" customHeight="1">
      <c r="B767" s="62"/>
      <c r="F767" s="14"/>
      <c r="G767" s="14"/>
      <c r="H767" s="14"/>
    </row>
    <row r="768" spans="2:8" ht="15.75" customHeight="1">
      <c r="B768" s="62"/>
      <c r="F768" s="14"/>
      <c r="G768" s="14"/>
      <c r="H768" s="14"/>
    </row>
    <row r="769" spans="2:8" ht="15.75" customHeight="1">
      <c r="B769" s="62"/>
      <c r="F769" s="14"/>
      <c r="G769" s="14"/>
      <c r="H769" s="14"/>
    </row>
    <row r="770" spans="2:8" ht="15.75" customHeight="1">
      <c r="B770" s="62"/>
      <c r="F770" s="14"/>
      <c r="G770" s="14"/>
      <c r="H770" s="14"/>
    </row>
    <row r="771" spans="2:8" ht="15.75" customHeight="1">
      <c r="B771" s="62"/>
      <c r="F771" s="14"/>
      <c r="G771" s="14"/>
      <c r="H771" s="14"/>
    </row>
    <row r="772" spans="2:8" ht="15.75" customHeight="1">
      <c r="B772" s="62"/>
      <c r="F772" s="14"/>
      <c r="G772" s="14"/>
      <c r="H772" s="14"/>
    </row>
    <row r="773" spans="2:8" ht="15.75" customHeight="1">
      <c r="B773" s="62"/>
      <c r="F773" s="14"/>
      <c r="G773" s="14"/>
      <c r="H773" s="14"/>
    </row>
    <row r="774" spans="2:8" ht="15.75" customHeight="1">
      <c r="B774" s="62"/>
      <c r="F774" s="14"/>
      <c r="G774" s="14"/>
      <c r="H774" s="14"/>
    </row>
    <row r="775" spans="2:8" ht="15.75" customHeight="1">
      <c r="B775" s="62"/>
      <c r="F775" s="14"/>
      <c r="G775" s="14"/>
      <c r="H775" s="14"/>
    </row>
    <row r="776" spans="2:8" ht="15.75" customHeight="1">
      <c r="B776" s="62"/>
      <c r="F776" s="14"/>
      <c r="G776" s="14"/>
      <c r="H776" s="14"/>
    </row>
    <row r="777" spans="2:8" ht="15.75" customHeight="1">
      <c r="B777" s="62"/>
      <c r="F777" s="14"/>
      <c r="G777" s="14"/>
      <c r="H777" s="14"/>
    </row>
    <row r="778" spans="2:8" ht="15.75" customHeight="1">
      <c r="B778" s="62"/>
      <c r="F778" s="14"/>
      <c r="G778" s="14"/>
      <c r="H778" s="14"/>
    </row>
    <row r="779" spans="2:8" ht="15.75" customHeight="1">
      <c r="B779" s="62"/>
      <c r="F779" s="14"/>
      <c r="G779" s="14"/>
      <c r="H779" s="14"/>
    </row>
    <row r="780" spans="2:8" ht="15.75" customHeight="1">
      <c r="B780" s="62"/>
      <c r="F780" s="14"/>
      <c r="G780" s="14"/>
      <c r="H780" s="14"/>
    </row>
    <row r="781" spans="2:8" ht="15.75" customHeight="1">
      <c r="B781" s="62"/>
      <c r="F781" s="14"/>
      <c r="G781" s="14"/>
      <c r="H781" s="14"/>
    </row>
    <row r="782" spans="2:8" ht="15.75" customHeight="1">
      <c r="B782" s="62"/>
      <c r="F782" s="14"/>
      <c r="G782" s="14"/>
      <c r="H782" s="14"/>
    </row>
    <row r="783" spans="2:8" ht="15.75" customHeight="1">
      <c r="B783" s="62"/>
      <c r="F783" s="14"/>
      <c r="G783" s="14"/>
      <c r="H783" s="14"/>
    </row>
    <row r="784" spans="2:8" ht="15.75" customHeight="1">
      <c r="B784" s="62"/>
      <c r="F784" s="14"/>
      <c r="G784" s="14"/>
      <c r="H784" s="14"/>
    </row>
    <row r="785" spans="2:8" ht="15.75" customHeight="1">
      <c r="B785" s="62"/>
      <c r="F785" s="14"/>
      <c r="G785" s="14"/>
      <c r="H785" s="14"/>
    </row>
    <row r="786" spans="2:8" ht="15.75" customHeight="1">
      <c r="B786" s="62"/>
      <c r="F786" s="14"/>
      <c r="G786" s="14"/>
      <c r="H786" s="14"/>
    </row>
    <row r="787" spans="2:8" ht="15.75" customHeight="1">
      <c r="B787" s="62"/>
      <c r="F787" s="14"/>
      <c r="G787" s="14"/>
      <c r="H787" s="14"/>
    </row>
    <row r="788" spans="2:8" ht="15.75" customHeight="1">
      <c r="B788" s="62"/>
      <c r="F788" s="14"/>
      <c r="G788" s="14"/>
      <c r="H788" s="14"/>
    </row>
    <row r="789" spans="2:8" ht="15.75" customHeight="1">
      <c r="B789" s="62"/>
      <c r="F789" s="14"/>
      <c r="G789" s="14"/>
      <c r="H789" s="14"/>
    </row>
    <row r="790" spans="2:8" ht="15.75" customHeight="1">
      <c r="B790" s="62"/>
      <c r="F790" s="14"/>
      <c r="G790" s="14"/>
      <c r="H790" s="14"/>
    </row>
    <row r="791" spans="2:8" ht="15.75" customHeight="1">
      <c r="B791" s="62"/>
      <c r="F791" s="14"/>
      <c r="G791" s="14"/>
      <c r="H791" s="14"/>
    </row>
    <row r="792" spans="2:8" ht="15.75" customHeight="1">
      <c r="B792" s="62"/>
      <c r="F792" s="14"/>
      <c r="G792" s="14"/>
      <c r="H792" s="14"/>
    </row>
    <row r="793" spans="2:8" ht="15.75" customHeight="1">
      <c r="B793" s="62"/>
      <c r="F793" s="14"/>
      <c r="G793" s="14"/>
      <c r="H793" s="14"/>
    </row>
    <row r="794" spans="2:8" ht="15.75" customHeight="1">
      <c r="B794" s="62"/>
      <c r="F794" s="14"/>
      <c r="G794" s="14"/>
      <c r="H794" s="14"/>
    </row>
    <row r="795" spans="2:8" ht="15.75" customHeight="1">
      <c r="B795" s="62"/>
      <c r="F795" s="14"/>
      <c r="G795" s="14"/>
      <c r="H795" s="14"/>
    </row>
    <row r="796" spans="2:8" ht="15.75" customHeight="1">
      <c r="B796" s="62"/>
      <c r="F796" s="14"/>
      <c r="G796" s="14"/>
      <c r="H796" s="14"/>
    </row>
    <row r="797" spans="2:8" ht="15.75" customHeight="1">
      <c r="B797" s="62"/>
      <c r="F797" s="14"/>
      <c r="G797" s="14"/>
      <c r="H797" s="14"/>
    </row>
    <row r="798" spans="2:8" ht="15.75" customHeight="1">
      <c r="B798" s="62"/>
      <c r="F798" s="14"/>
      <c r="G798" s="14"/>
      <c r="H798" s="14"/>
    </row>
    <row r="799" spans="2:8" ht="15.75" customHeight="1">
      <c r="B799" s="62"/>
      <c r="F799" s="14"/>
      <c r="G799" s="14"/>
      <c r="H799" s="14"/>
    </row>
    <row r="800" spans="2:8" ht="15.75" customHeight="1">
      <c r="B800" s="62"/>
      <c r="F800" s="14"/>
      <c r="G800" s="14"/>
      <c r="H800" s="14"/>
    </row>
    <row r="801" spans="2:8" ht="15.75" customHeight="1">
      <c r="B801" s="62"/>
      <c r="F801" s="14"/>
      <c r="G801" s="14"/>
      <c r="H801" s="14"/>
    </row>
    <row r="802" spans="2:8" ht="15.75" customHeight="1">
      <c r="B802" s="62"/>
      <c r="F802" s="14"/>
      <c r="G802" s="14"/>
      <c r="H802" s="14"/>
    </row>
    <row r="803" spans="2:8" ht="15.75" customHeight="1">
      <c r="B803" s="62"/>
      <c r="F803" s="14"/>
      <c r="G803" s="14"/>
      <c r="H803" s="14"/>
    </row>
    <row r="804" spans="2:8" ht="15.75" customHeight="1">
      <c r="B804" s="62"/>
      <c r="F804" s="14"/>
      <c r="G804" s="14"/>
      <c r="H804" s="14"/>
    </row>
    <row r="805" spans="2:8" ht="15.75" customHeight="1">
      <c r="B805" s="62"/>
      <c r="F805" s="14"/>
      <c r="G805" s="14"/>
      <c r="H805" s="14"/>
    </row>
    <row r="806" spans="2:8" ht="15.75" customHeight="1">
      <c r="B806" s="62"/>
      <c r="F806" s="14"/>
      <c r="G806" s="14"/>
      <c r="H806" s="14"/>
    </row>
    <row r="807" spans="2:8" ht="15.75" customHeight="1">
      <c r="B807" s="62"/>
      <c r="F807" s="14"/>
      <c r="G807" s="14"/>
      <c r="H807" s="14"/>
    </row>
    <row r="808" spans="2:8" ht="15.75" customHeight="1">
      <c r="B808" s="62"/>
      <c r="F808" s="14"/>
      <c r="G808" s="14"/>
      <c r="H808" s="14"/>
    </row>
    <row r="809" spans="2:8" ht="15.75" customHeight="1">
      <c r="B809" s="62"/>
      <c r="F809" s="14"/>
      <c r="G809" s="14"/>
      <c r="H809" s="14"/>
    </row>
    <row r="810" spans="2:8" ht="15.75" customHeight="1">
      <c r="B810" s="62"/>
      <c r="F810" s="14"/>
      <c r="G810" s="14"/>
      <c r="H810" s="14"/>
    </row>
    <row r="811" spans="2:8" ht="15.75" customHeight="1">
      <c r="B811" s="62"/>
      <c r="F811" s="14"/>
      <c r="G811" s="14"/>
      <c r="H811" s="14"/>
    </row>
    <row r="812" spans="2:8" ht="15.75" customHeight="1">
      <c r="B812" s="62"/>
      <c r="F812" s="14"/>
      <c r="G812" s="14"/>
      <c r="H812" s="14"/>
    </row>
    <row r="813" spans="2:8" ht="15.75" customHeight="1">
      <c r="B813" s="62"/>
      <c r="F813" s="14"/>
      <c r="G813" s="14"/>
      <c r="H813" s="14"/>
    </row>
    <row r="814" spans="2:8" ht="15.75" customHeight="1">
      <c r="B814" s="62"/>
      <c r="F814" s="14"/>
      <c r="G814" s="14"/>
      <c r="H814" s="14"/>
    </row>
    <row r="815" spans="2:8" ht="15.75" customHeight="1">
      <c r="B815" s="62"/>
      <c r="F815" s="14"/>
      <c r="G815" s="14"/>
      <c r="H815" s="14"/>
    </row>
    <row r="816" spans="2:8" ht="15.75" customHeight="1">
      <c r="B816" s="62"/>
      <c r="F816" s="14"/>
      <c r="G816" s="14"/>
      <c r="H816" s="14"/>
    </row>
    <row r="817" spans="2:8" ht="15.75" customHeight="1">
      <c r="B817" s="62"/>
      <c r="F817" s="14"/>
      <c r="G817" s="14"/>
      <c r="H817" s="14"/>
    </row>
    <row r="818" spans="2:8" ht="15.75" customHeight="1">
      <c r="B818" s="62"/>
      <c r="F818" s="14"/>
      <c r="G818" s="14"/>
      <c r="H818" s="14"/>
    </row>
    <row r="819" spans="2:8" ht="15.75" customHeight="1">
      <c r="B819" s="62"/>
      <c r="F819" s="14"/>
      <c r="G819" s="14"/>
      <c r="H819" s="14"/>
    </row>
    <row r="820" spans="2:8" ht="15.75" customHeight="1">
      <c r="B820" s="62"/>
      <c r="F820" s="14"/>
      <c r="G820" s="14"/>
      <c r="H820" s="14"/>
    </row>
    <row r="821" spans="2:8" ht="15.75" customHeight="1">
      <c r="B821" s="62"/>
      <c r="F821" s="14"/>
      <c r="G821" s="14"/>
      <c r="H821" s="14"/>
    </row>
    <row r="822" spans="2:8" ht="15.75" customHeight="1">
      <c r="B822" s="62"/>
      <c r="F822" s="14"/>
      <c r="G822" s="14"/>
      <c r="H822" s="14"/>
    </row>
    <row r="823" spans="2:8" ht="15.75" customHeight="1">
      <c r="B823" s="62"/>
      <c r="F823" s="14"/>
      <c r="G823" s="14"/>
      <c r="H823" s="14"/>
    </row>
    <row r="824" spans="2:8" ht="15.75" customHeight="1">
      <c r="B824" s="62"/>
      <c r="F824" s="14"/>
      <c r="G824" s="14"/>
      <c r="H824" s="14"/>
    </row>
    <row r="825" spans="2:8" ht="15.75" customHeight="1">
      <c r="B825" s="62"/>
      <c r="F825" s="14"/>
      <c r="G825" s="14"/>
      <c r="H825" s="14"/>
    </row>
    <row r="826" spans="2:8" ht="15.75" customHeight="1">
      <c r="B826" s="62"/>
      <c r="F826" s="14"/>
      <c r="G826" s="14"/>
      <c r="H826" s="14"/>
    </row>
    <row r="827" spans="2:8" ht="15.75" customHeight="1">
      <c r="B827" s="62"/>
      <c r="F827" s="14"/>
      <c r="G827" s="14"/>
      <c r="H827" s="14"/>
    </row>
    <row r="828" spans="2:8" ht="15.75" customHeight="1">
      <c r="B828" s="62"/>
      <c r="F828" s="14"/>
      <c r="G828" s="14"/>
      <c r="H828" s="14"/>
    </row>
    <row r="829" spans="2:8" ht="15.75" customHeight="1">
      <c r="B829" s="62"/>
      <c r="F829" s="14"/>
      <c r="G829" s="14"/>
      <c r="H829" s="14"/>
    </row>
    <row r="830" spans="2:8" ht="15.75" customHeight="1">
      <c r="B830" s="62"/>
      <c r="F830" s="14"/>
      <c r="G830" s="14"/>
      <c r="H830" s="14"/>
    </row>
    <row r="831" spans="2:8" ht="15.75" customHeight="1">
      <c r="B831" s="62"/>
      <c r="F831" s="14"/>
      <c r="G831" s="14"/>
      <c r="H831" s="14"/>
    </row>
    <row r="832" spans="2:8" ht="15.75" customHeight="1">
      <c r="B832" s="62"/>
      <c r="F832" s="14"/>
      <c r="G832" s="14"/>
      <c r="H832" s="14"/>
    </row>
    <row r="833" spans="2:8" ht="15.75" customHeight="1">
      <c r="B833" s="62"/>
      <c r="F833" s="14"/>
      <c r="G833" s="14"/>
      <c r="H833" s="14"/>
    </row>
    <row r="834" spans="2:8" ht="15.75" customHeight="1">
      <c r="B834" s="62"/>
      <c r="F834" s="14"/>
      <c r="G834" s="14"/>
      <c r="H834" s="14"/>
    </row>
    <row r="835" spans="2:8" ht="15.75" customHeight="1">
      <c r="B835" s="62"/>
      <c r="F835" s="14"/>
      <c r="G835" s="14"/>
      <c r="H835" s="14"/>
    </row>
    <row r="836" spans="2:8" ht="15.75" customHeight="1">
      <c r="B836" s="62"/>
      <c r="F836" s="14"/>
      <c r="G836" s="14"/>
      <c r="H836" s="14"/>
    </row>
    <row r="837" spans="2:8" ht="15.75" customHeight="1">
      <c r="B837" s="62"/>
      <c r="F837" s="14"/>
      <c r="G837" s="14"/>
      <c r="H837" s="14"/>
    </row>
    <row r="838" spans="2:8" ht="15.75" customHeight="1">
      <c r="B838" s="62"/>
      <c r="F838" s="14"/>
      <c r="G838" s="14"/>
      <c r="H838" s="14"/>
    </row>
    <row r="839" spans="2:8" ht="15.75" customHeight="1">
      <c r="B839" s="62"/>
      <c r="F839" s="14"/>
      <c r="G839" s="14"/>
      <c r="H839" s="14"/>
    </row>
    <row r="840" spans="2:8" ht="15.75" customHeight="1">
      <c r="B840" s="62"/>
      <c r="F840" s="14"/>
      <c r="G840" s="14"/>
      <c r="H840" s="14"/>
    </row>
    <row r="841" spans="2:8" ht="15.75" customHeight="1">
      <c r="B841" s="62"/>
      <c r="F841" s="14"/>
      <c r="G841" s="14"/>
      <c r="H841" s="14"/>
    </row>
    <row r="842" spans="2:8" ht="15.75" customHeight="1">
      <c r="B842" s="62"/>
      <c r="F842" s="14"/>
      <c r="G842" s="14"/>
      <c r="H842" s="14"/>
    </row>
    <row r="843" spans="2:8" ht="15.75" customHeight="1">
      <c r="B843" s="62"/>
      <c r="F843" s="14"/>
      <c r="G843" s="14"/>
      <c r="H843" s="14"/>
    </row>
    <row r="844" spans="2:8" ht="15.75" customHeight="1">
      <c r="B844" s="62"/>
      <c r="F844" s="14"/>
      <c r="G844" s="14"/>
      <c r="H844" s="14"/>
    </row>
    <row r="845" spans="2:8" ht="15.75" customHeight="1">
      <c r="B845" s="62"/>
      <c r="F845" s="14"/>
      <c r="G845" s="14"/>
      <c r="H845" s="14"/>
    </row>
    <row r="846" spans="2:8" ht="15.75" customHeight="1">
      <c r="B846" s="62"/>
      <c r="F846" s="14"/>
      <c r="G846" s="14"/>
      <c r="H846" s="14"/>
    </row>
    <row r="847" spans="2:8" ht="15.75" customHeight="1">
      <c r="B847" s="62"/>
      <c r="F847" s="14"/>
      <c r="G847" s="14"/>
      <c r="H847" s="14"/>
    </row>
    <row r="848" spans="2:8" ht="15.75" customHeight="1">
      <c r="B848" s="62"/>
      <c r="F848" s="14"/>
      <c r="G848" s="14"/>
      <c r="H848" s="14"/>
    </row>
    <row r="849" spans="2:8" ht="15.75" customHeight="1">
      <c r="B849" s="62"/>
      <c r="F849" s="14"/>
      <c r="G849" s="14"/>
      <c r="H849" s="14"/>
    </row>
    <row r="850" spans="2:8" ht="15.75" customHeight="1">
      <c r="B850" s="62"/>
      <c r="F850" s="14"/>
      <c r="G850" s="14"/>
      <c r="H850" s="14"/>
    </row>
    <row r="851" spans="2:8" ht="15.75" customHeight="1">
      <c r="B851" s="62"/>
      <c r="F851" s="14"/>
      <c r="G851" s="14"/>
      <c r="H851" s="14"/>
    </row>
    <row r="852" spans="2:8" ht="15.75" customHeight="1">
      <c r="B852" s="62"/>
      <c r="F852" s="14"/>
      <c r="G852" s="14"/>
      <c r="H852" s="14"/>
    </row>
    <row r="853" spans="2:8" ht="15.75" customHeight="1">
      <c r="B853" s="62"/>
      <c r="F853" s="14"/>
      <c r="G853" s="14"/>
      <c r="H853" s="14"/>
    </row>
    <row r="854" spans="2:8" ht="15.75" customHeight="1">
      <c r="B854" s="62"/>
      <c r="F854" s="14"/>
      <c r="G854" s="14"/>
      <c r="H854" s="14"/>
    </row>
    <row r="855" spans="2:8" ht="15.75" customHeight="1">
      <c r="B855" s="62"/>
      <c r="F855" s="14"/>
      <c r="G855" s="14"/>
      <c r="H855" s="14"/>
    </row>
    <row r="856" spans="2:8" ht="15.75" customHeight="1">
      <c r="B856" s="62"/>
      <c r="F856" s="14"/>
      <c r="G856" s="14"/>
      <c r="H856" s="14"/>
    </row>
    <row r="857" spans="2:8" ht="15.75" customHeight="1">
      <c r="B857" s="62"/>
      <c r="F857" s="14"/>
      <c r="G857" s="14"/>
      <c r="H857" s="14"/>
    </row>
    <row r="858" spans="2:8" ht="15.75" customHeight="1">
      <c r="B858" s="62"/>
      <c r="F858" s="14"/>
      <c r="G858" s="14"/>
      <c r="H858" s="14"/>
    </row>
    <row r="859" spans="2:8" ht="15.75" customHeight="1">
      <c r="B859" s="62"/>
      <c r="F859" s="14"/>
      <c r="G859" s="14"/>
      <c r="H859" s="14"/>
    </row>
    <row r="860" spans="2:8" ht="15.75" customHeight="1">
      <c r="B860" s="62"/>
      <c r="F860" s="14"/>
      <c r="G860" s="14"/>
      <c r="H860" s="14"/>
    </row>
    <row r="861" spans="2:8" ht="15.75" customHeight="1">
      <c r="B861" s="62"/>
      <c r="F861" s="14"/>
      <c r="G861" s="14"/>
      <c r="H861" s="14"/>
    </row>
    <row r="862" spans="2:8" ht="15.75" customHeight="1">
      <c r="B862" s="62"/>
      <c r="F862" s="14"/>
      <c r="G862" s="14"/>
      <c r="H862" s="14"/>
    </row>
    <row r="863" spans="2:8" ht="15.75" customHeight="1">
      <c r="B863" s="62"/>
      <c r="F863" s="14"/>
      <c r="G863" s="14"/>
      <c r="H863" s="14"/>
    </row>
    <row r="864" spans="2:8" ht="15.75" customHeight="1">
      <c r="B864" s="62"/>
      <c r="F864" s="14"/>
      <c r="G864" s="14"/>
      <c r="H864" s="14"/>
    </row>
    <row r="865" spans="2:8" ht="15.75" customHeight="1">
      <c r="B865" s="62"/>
      <c r="F865" s="14"/>
      <c r="G865" s="14"/>
      <c r="H865" s="14"/>
    </row>
    <row r="866" spans="2:8" ht="15.75" customHeight="1">
      <c r="B866" s="62"/>
      <c r="F866" s="14"/>
      <c r="G866" s="14"/>
      <c r="H866" s="14"/>
    </row>
    <row r="867" spans="2:8" ht="15.75" customHeight="1">
      <c r="B867" s="62"/>
      <c r="F867" s="14"/>
      <c r="G867" s="14"/>
      <c r="H867" s="14"/>
    </row>
    <row r="868" spans="2:8" ht="15.75" customHeight="1">
      <c r="B868" s="62"/>
      <c r="F868" s="14"/>
      <c r="G868" s="14"/>
      <c r="H868" s="14"/>
    </row>
    <row r="869" spans="2:8" ht="15.75" customHeight="1">
      <c r="B869" s="62"/>
      <c r="F869" s="14"/>
      <c r="G869" s="14"/>
      <c r="H869" s="14"/>
    </row>
    <row r="870" spans="2:8" ht="15.75" customHeight="1">
      <c r="B870" s="62"/>
      <c r="F870" s="14"/>
      <c r="G870" s="14"/>
      <c r="H870" s="14"/>
    </row>
    <row r="871" spans="2:8" ht="15.75" customHeight="1">
      <c r="B871" s="62"/>
      <c r="F871" s="14"/>
      <c r="G871" s="14"/>
      <c r="H871" s="14"/>
    </row>
    <row r="872" spans="2:8" ht="15.75" customHeight="1">
      <c r="B872" s="62"/>
      <c r="F872" s="14"/>
      <c r="G872" s="14"/>
      <c r="H872" s="14"/>
    </row>
    <row r="873" spans="2:8" ht="15.75" customHeight="1">
      <c r="B873" s="62"/>
      <c r="F873" s="14"/>
      <c r="G873" s="14"/>
      <c r="H873" s="14"/>
    </row>
    <row r="874" spans="2:8" ht="15.75" customHeight="1">
      <c r="B874" s="62"/>
      <c r="F874" s="14"/>
      <c r="G874" s="14"/>
      <c r="H874" s="14"/>
    </row>
    <row r="875" spans="2:8" ht="15.75" customHeight="1">
      <c r="B875" s="62"/>
      <c r="F875" s="14"/>
      <c r="G875" s="14"/>
      <c r="H875" s="14"/>
    </row>
    <row r="876" spans="2:8" ht="15.75" customHeight="1">
      <c r="B876" s="62"/>
      <c r="F876" s="14"/>
      <c r="G876" s="14"/>
      <c r="H876" s="14"/>
    </row>
    <row r="877" spans="2:8" ht="15.75" customHeight="1">
      <c r="B877" s="62"/>
      <c r="F877" s="14"/>
      <c r="G877" s="14"/>
      <c r="H877" s="14"/>
    </row>
    <row r="878" spans="2:8" ht="15.75" customHeight="1">
      <c r="B878" s="62"/>
      <c r="F878" s="14"/>
      <c r="G878" s="14"/>
      <c r="H878" s="14"/>
    </row>
    <row r="879" spans="2:8" ht="15.75" customHeight="1">
      <c r="B879" s="62"/>
      <c r="F879" s="14"/>
      <c r="G879" s="14"/>
      <c r="H879" s="14"/>
    </row>
    <row r="880" spans="2:8" ht="15.75" customHeight="1">
      <c r="B880" s="62"/>
      <c r="F880" s="14"/>
      <c r="G880" s="14"/>
      <c r="H880" s="14"/>
    </row>
    <row r="881" spans="2:8" ht="15.75" customHeight="1">
      <c r="B881" s="62"/>
      <c r="F881" s="14"/>
      <c r="G881" s="14"/>
      <c r="H881" s="14"/>
    </row>
    <row r="882" spans="2:8" ht="15.75" customHeight="1">
      <c r="B882" s="62"/>
      <c r="F882" s="14"/>
      <c r="G882" s="14"/>
      <c r="H882" s="14"/>
    </row>
    <row r="883" spans="2:8" ht="15.75" customHeight="1">
      <c r="B883" s="62"/>
      <c r="F883" s="14"/>
      <c r="G883" s="14"/>
      <c r="H883" s="14"/>
    </row>
    <row r="884" spans="2:8" ht="15.75" customHeight="1">
      <c r="B884" s="62"/>
      <c r="F884" s="14"/>
      <c r="G884" s="14"/>
      <c r="H884" s="14"/>
    </row>
    <row r="885" spans="2:8" ht="15.75" customHeight="1">
      <c r="B885" s="62"/>
      <c r="F885" s="14"/>
      <c r="G885" s="14"/>
      <c r="H885" s="14"/>
    </row>
    <row r="886" spans="2:8" ht="15.75" customHeight="1">
      <c r="B886" s="62"/>
      <c r="F886" s="14"/>
      <c r="G886" s="14"/>
      <c r="H886" s="14"/>
    </row>
    <row r="887" spans="2:8" ht="15.75" customHeight="1">
      <c r="B887" s="62"/>
      <c r="F887" s="14"/>
      <c r="G887" s="14"/>
      <c r="H887" s="14"/>
    </row>
    <row r="888" spans="2:8" ht="15.75" customHeight="1">
      <c r="B888" s="62"/>
      <c r="F888" s="14"/>
      <c r="G888" s="14"/>
      <c r="H888" s="14"/>
    </row>
    <row r="889" spans="2:8" ht="15.75" customHeight="1">
      <c r="B889" s="62"/>
      <c r="F889" s="14"/>
      <c r="G889" s="14"/>
      <c r="H889" s="14"/>
    </row>
    <row r="890" spans="2:8" ht="15.75" customHeight="1">
      <c r="B890" s="62"/>
      <c r="F890" s="14"/>
      <c r="G890" s="14"/>
      <c r="H890" s="14"/>
    </row>
    <row r="891" spans="2:8" ht="15.75" customHeight="1">
      <c r="B891" s="62"/>
      <c r="F891" s="14"/>
      <c r="G891" s="14"/>
      <c r="H891" s="14"/>
    </row>
    <row r="892" spans="2:8" ht="15.75" customHeight="1">
      <c r="B892" s="62"/>
      <c r="F892" s="14"/>
      <c r="G892" s="14"/>
      <c r="H892" s="14"/>
    </row>
    <row r="893" spans="2:8" ht="15.75" customHeight="1">
      <c r="B893" s="62"/>
      <c r="F893" s="14"/>
      <c r="G893" s="14"/>
      <c r="H893" s="14"/>
    </row>
    <row r="894" spans="2:8" ht="15.75" customHeight="1">
      <c r="B894" s="62"/>
      <c r="F894" s="14"/>
      <c r="G894" s="14"/>
      <c r="H894" s="14"/>
    </row>
    <row r="895" spans="2:8" ht="15.75" customHeight="1">
      <c r="B895" s="62"/>
      <c r="F895" s="14"/>
      <c r="G895" s="14"/>
      <c r="H895" s="14"/>
    </row>
    <row r="896" spans="2:8" ht="15.75" customHeight="1">
      <c r="B896" s="62"/>
      <c r="F896" s="14"/>
      <c r="G896" s="14"/>
      <c r="H896" s="14"/>
    </row>
    <row r="897" spans="2:8" ht="15.75" customHeight="1">
      <c r="B897" s="62"/>
      <c r="F897" s="14"/>
      <c r="G897" s="14"/>
      <c r="H897" s="14"/>
    </row>
    <row r="898" spans="2:8" ht="15.75" customHeight="1">
      <c r="B898" s="62"/>
      <c r="F898" s="14"/>
      <c r="G898" s="14"/>
      <c r="H898" s="14"/>
    </row>
    <row r="899" spans="2:8" ht="15.75" customHeight="1">
      <c r="B899" s="62"/>
      <c r="F899" s="14"/>
      <c r="G899" s="14"/>
      <c r="H899" s="14"/>
    </row>
    <row r="900" spans="2:8" ht="15.75" customHeight="1">
      <c r="B900" s="62"/>
      <c r="F900" s="14"/>
      <c r="G900" s="14"/>
      <c r="H900" s="14"/>
    </row>
    <row r="901" spans="2:8" ht="15.75" customHeight="1">
      <c r="B901" s="62"/>
      <c r="F901" s="14"/>
      <c r="G901" s="14"/>
      <c r="H901" s="14"/>
    </row>
    <row r="902" spans="2:8" ht="15.75" customHeight="1">
      <c r="B902" s="62"/>
      <c r="F902" s="14"/>
      <c r="G902" s="14"/>
      <c r="H902" s="14"/>
    </row>
    <row r="903" spans="2:8" ht="15.75" customHeight="1">
      <c r="B903" s="62"/>
      <c r="F903" s="14"/>
      <c r="G903" s="14"/>
      <c r="H903" s="14"/>
    </row>
    <row r="904" spans="2:8" ht="15.75" customHeight="1">
      <c r="B904" s="62"/>
      <c r="F904" s="14"/>
      <c r="G904" s="14"/>
      <c r="H904" s="14"/>
    </row>
    <row r="905" spans="2:8" ht="15.75" customHeight="1">
      <c r="B905" s="62"/>
      <c r="F905" s="14"/>
      <c r="G905" s="14"/>
      <c r="H905" s="14"/>
    </row>
    <row r="906" spans="2:8" ht="15.75" customHeight="1">
      <c r="B906" s="62"/>
      <c r="F906" s="14"/>
      <c r="G906" s="14"/>
      <c r="H906" s="14"/>
    </row>
    <row r="907" spans="2:8" ht="15.75" customHeight="1">
      <c r="B907" s="62"/>
      <c r="F907" s="14"/>
      <c r="G907" s="14"/>
      <c r="H907" s="14"/>
    </row>
    <row r="908" spans="2:8" ht="15.75" customHeight="1">
      <c r="B908" s="62"/>
      <c r="F908" s="14"/>
      <c r="G908" s="14"/>
      <c r="H908" s="14"/>
    </row>
    <row r="909" spans="2:8" ht="15.75" customHeight="1">
      <c r="B909" s="62"/>
      <c r="F909" s="14"/>
      <c r="G909" s="14"/>
      <c r="H909" s="14"/>
    </row>
    <row r="910" spans="2:8" ht="15.75" customHeight="1">
      <c r="B910" s="62"/>
      <c r="F910" s="14"/>
      <c r="G910" s="14"/>
      <c r="H910" s="14"/>
    </row>
    <row r="911" spans="2:8" ht="15.75" customHeight="1">
      <c r="B911" s="62"/>
      <c r="F911" s="14"/>
      <c r="G911" s="14"/>
      <c r="H911" s="14"/>
    </row>
    <row r="912" spans="2:8" ht="15.75" customHeight="1">
      <c r="B912" s="62"/>
      <c r="F912" s="14"/>
      <c r="G912" s="14"/>
      <c r="H912" s="14"/>
    </row>
    <row r="913" spans="2:8" ht="15.75" customHeight="1">
      <c r="B913" s="62"/>
      <c r="F913" s="14"/>
      <c r="G913" s="14"/>
      <c r="H913" s="14"/>
    </row>
    <row r="914" spans="2:8" ht="15.75" customHeight="1">
      <c r="B914" s="62"/>
      <c r="F914" s="14"/>
      <c r="G914" s="14"/>
      <c r="H914" s="14"/>
    </row>
    <row r="915" spans="2:8" ht="15.75" customHeight="1">
      <c r="B915" s="62"/>
      <c r="F915" s="14"/>
      <c r="G915" s="14"/>
      <c r="H915" s="14"/>
    </row>
    <row r="916" spans="2:8" ht="15.75" customHeight="1">
      <c r="B916" s="62"/>
      <c r="F916" s="14"/>
      <c r="G916" s="14"/>
      <c r="H916" s="14"/>
    </row>
    <row r="917" spans="2:8" ht="15.75" customHeight="1">
      <c r="B917" s="62"/>
      <c r="F917" s="14"/>
      <c r="G917" s="14"/>
      <c r="H917" s="14"/>
    </row>
    <row r="918" spans="2:8" ht="15.75" customHeight="1">
      <c r="B918" s="62"/>
      <c r="F918" s="14"/>
      <c r="G918" s="14"/>
      <c r="H918" s="14"/>
    </row>
    <row r="919" spans="2:8" ht="15.75" customHeight="1">
      <c r="B919" s="62"/>
      <c r="F919" s="14"/>
      <c r="G919" s="14"/>
      <c r="H919" s="14"/>
    </row>
    <row r="920" spans="2:8" ht="15.75" customHeight="1">
      <c r="B920" s="62"/>
      <c r="F920" s="14"/>
      <c r="G920" s="14"/>
      <c r="H920" s="14"/>
    </row>
    <row r="921" spans="2:8" ht="15.75" customHeight="1">
      <c r="B921" s="62"/>
      <c r="F921" s="14"/>
      <c r="G921" s="14"/>
      <c r="H921" s="14"/>
    </row>
    <row r="922" spans="2:8" ht="15.75" customHeight="1">
      <c r="B922" s="62"/>
      <c r="F922" s="14"/>
      <c r="G922" s="14"/>
      <c r="H922" s="14"/>
    </row>
    <row r="923" spans="2:8" ht="15.75" customHeight="1">
      <c r="B923" s="62"/>
      <c r="F923" s="14"/>
      <c r="G923" s="14"/>
      <c r="H923" s="14"/>
    </row>
    <row r="924" spans="2:8" ht="15.75" customHeight="1">
      <c r="B924" s="62"/>
      <c r="F924" s="14"/>
      <c r="G924" s="14"/>
      <c r="H924" s="14"/>
    </row>
    <row r="925" spans="2:8" ht="15.75" customHeight="1">
      <c r="B925" s="62"/>
      <c r="F925" s="14"/>
      <c r="G925" s="14"/>
      <c r="H925" s="14"/>
    </row>
    <row r="926" spans="2:8" ht="15.75" customHeight="1">
      <c r="B926" s="62"/>
      <c r="F926" s="14"/>
      <c r="G926" s="14"/>
      <c r="H926" s="14"/>
    </row>
    <row r="927" spans="2:8" ht="15.75" customHeight="1">
      <c r="B927" s="62"/>
      <c r="F927" s="14"/>
      <c r="G927" s="14"/>
      <c r="H927" s="14"/>
    </row>
    <row r="928" spans="2:8" ht="15.75" customHeight="1">
      <c r="B928" s="62"/>
      <c r="F928" s="14"/>
      <c r="G928" s="14"/>
      <c r="H928" s="14"/>
    </row>
    <row r="929" spans="2:8" ht="15.75" customHeight="1">
      <c r="B929" s="62"/>
      <c r="F929" s="14"/>
      <c r="G929" s="14"/>
      <c r="H929" s="14"/>
    </row>
    <row r="930" spans="2:8" ht="15.75" customHeight="1">
      <c r="B930" s="62"/>
      <c r="F930" s="14"/>
      <c r="G930" s="14"/>
      <c r="H930" s="14"/>
    </row>
    <row r="931" spans="2:8" ht="15.75" customHeight="1">
      <c r="B931" s="62"/>
      <c r="F931" s="14"/>
      <c r="G931" s="14"/>
      <c r="H931" s="14"/>
    </row>
    <row r="932" spans="2:8" ht="15.75" customHeight="1">
      <c r="B932" s="62"/>
      <c r="F932" s="14"/>
      <c r="G932" s="14"/>
      <c r="H932" s="14"/>
    </row>
    <row r="933" spans="2:8" ht="15.75" customHeight="1">
      <c r="B933" s="62"/>
      <c r="F933" s="14"/>
      <c r="G933" s="14"/>
      <c r="H933" s="14"/>
    </row>
    <row r="934" spans="2:8" ht="15.75" customHeight="1">
      <c r="B934" s="62"/>
      <c r="F934" s="14"/>
      <c r="G934" s="14"/>
      <c r="H934" s="14"/>
    </row>
    <row r="935" spans="2:8" ht="15.75" customHeight="1">
      <c r="B935" s="62"/>
      <c r="F935" s="14"/>
      <c r="G935" s="14"/>
      <c r="H935" s="14"/>
    </row>
    <row r="936" spans="2:8" ht="15.75" customHeight="1">
      <c r="B936" s="62"/>
      <c r="F936" s="14"/>
      <c r="G936" s="14"/>
      <c r="H936" s="14"/>
    </row>
    <row r="937" spans="2:8" ht="15.75" customHeight="1">
      <c r="B937" s="62"/>
      <c r="F937" s="14"/>
      <c r="G937" s="14"/>
      <c r="H937" s="14"/>
    </row>
    <row r="938" spans="2:8" ht="15.75" customHeight="1">
      <c r="B938" s="62"/>
      <c r="F938" s="14"/>
      <c r="G938" s="14"/>
      <c r="H938" s="14"/>
    </row>
    <row r="939" spans="2:8" ht="15.75" customHeight="1">
      <c r="B939" s="62"/>
      <c r="F939" s="14"/>
      <c r="G939" s="14"/>
      <c r="H939" s="14"/>
    </row>
    <row r="940" spans="2:8" ht="15.75" customHeight="1">
      <c r="B940" s="62"/>
      <c r="F940" s="14"/>
      <c r="G940" s="14"/>
      <c r="H940" s="14"/>
    </row>
    <row r="941" spans="2:8" ht="15.75" customHeight="1">
      <c r="B941" s="62"/>
      <c r="F941" s="14"/>
      <c r="G941" s="14"/>
      <c r="H941" s="14"/>
    </row>
    <row r="942" spans="2:8" ht="15.75" customHeight="1">
      <c r="B942" s="62"/>
      <c r="F942" s="14"/>
      <c r="G942" s="14"/>
      <c r="H942" s="14"/>
    </row>
    <row r="943" spans="2:8" ht="15.75" customHeight="1">
      <c r="B943" s="62"/>
      <c r="F943" s="14"/>
      <c r="G943" s="14"/>
      <c r="H943" s="14"/>
    </row>
    <row r="944" spans="2:8" ht="15.75" customHeight="1">
      <c r="B944" s="62"/>
      <c r="F944" s="14"/>
      <c r="G944" s="14"/>
      <c r="H944" s="14"/>
    </row>
    <row r="945" spans="2:8" ht="15.75" customHeight="1">
      <c r="B945" s="62"/>
      <c r="F945" s="14"/>
      <c r="G945" s="14"/>
      <c r="H945" s="14"/>
    </row>
    <row r="946" spans="2:8" ht="15.75" customHeight="1">
      <c r="B946" s="62"/>
      <c r="F946" s="14"/>
      <c r="G946" s="14"/>
      <c r="H946" s="14"/>
    </row>
    <row r="947" spans="2:8" ht="15.75" customHeight="1">
      <c r="B947" s="62"/>
      <c r="F947" s="14"/>
      <c r="G947" s="14"/>
      <c r="H947" s="14"/>
    </row>
    <row r="948" spans="2:8" ht="15.75" customHeight="1">
      <c r="B948" s="62"/>
      <c r="F948" s="14"/>
      <c r="G948" s="14"/>
      <c r="H948" s="14"/>
    </row>
    <row r="949" spans="2:8" ht="15.75" customHeight="1">
      <c r="B949" s="62"/>
      <c r="F949" s="14"/>
      <c r="G949" s="14"/>
      <c r="H949" s="14"/>
    </row>
    <row r="950" spans="2:8" ht="15.75" customHeight="1">
      <c r="B950" s="62"/>
      <c r="F950" s="14"/>
      <c r="G950" s="14"/>
      <c r="H950" s="14"/>
    </row>
    <row r="951" spans="2:8" ht="15.75" customHeight="1">
      <c r="B951" s="62"/>
      <c r="F951" s="14"/>
      <c r="G951" s="14"/>
      <c r="H951" s="14"/>
    </row>
    <row r="952" spans="2:8" ht="15.75" customHeight="1">
      <c r="B952" s="62"/>
      <c r="F952" s="14"/>
      <c r="G952" s="14"/>
      <c r="H952" s="14"/>
    </row>
    <row r="953" spans="2:8" ht="15.75" customHeight="1">
      <c r="B953" s="62"/>
      <c r="F953" s="14"/>
      <c r="G953" s="14"/>
      <c r="H953" s="14"/>
    </row>
    <row r="954" spans="2:8" ht="15.75" customHeight="1">
      <c r="B954" s="62"/>
      <c r="F954" s="14"/>
      <c r="G954" s="14"/>
      <c r="H954" s="14"/>
    </row>
    <row r="955" spans="2:8" ht="15.75" customHeight="1">
      <c r="B955" s="62"/>
      <c r="F955" s="14"/>
      <c r="G955" s="14"/>
      <c r="H955" s="14"/>
    </row>
    <row r="956" spans="2:8" ht="15.75" customHeight="1">
      <c r="B956" s="62"/>
      <c r="F956" s="14"/>
      <c r="G956" s="14"/>
      <c r="H956" s="14"/>
    </row>
    <row r="957" spans="2:8" ht="15.75" customHeight="1">
      <c r="B957" s="62"/>
      <c r="F957" s="14"/>
      <c r="G957" s="14"/>
      <c r="H957" s="14"/>
    </row>
    <row r="958" spans="2:8" ht="15.75" customHeight="1">
      <c r="B958" s="62"/>
      <c r="F958" s="14"/>
      <c r="G958" s="14"/>
      <c r="H958" s="14"/>
    </row>
    <row r="959" spans="2:8" ht="15.75" customHeight="1">
      <c r="B959" s="62"/>
      <c r="F959" s="14"/>
      <c r="G959" s="14"/>
      <c r="H959" s="14"/>
    </row>
    <row r="960" spans="2:8" ht="15.75" customHeight="1">
      <c r="B960" s="62"/>
      <c r="F960" s="14"/>
      <c r="G960" s="14"/>
      <c r="H960" s="14"/>
    </row>
    <row r="961" spans="2:8" ht="15.75" customHeight="1">
      <c r="B961" s="62"/>
      <c r="F961" s="14"/>
      <c r="G961" s="14"/>
      <c r="H961" s="14"/>
    </row>
    <row r="962" spans="2:8" ht="15.75" customHeight="1">
      <c r="B962" s="62"/>
      <c r="F962" s="14"/>
      <c r="G962" s="14"/>
      <c r="H962" s="14"/>
    </row>
    <row r="963" spans="2:8" ht="15.75" customHeight="1">
      <c r="B963" s="62"/>
      <c r="F963" s="14"/>
      <c r="G963" s="14"/>
      <c r="H963" s="14"/>
    </row>
    <row r="964" spans="2:8" ht="15.75" customHeight="1">
      <c r="B964" s="62"/>
      <c r="F964" s="14"/>
      <c r="G964" s="14"/>
      <c r="H964" s="14"/>
    </row>
    <row r="965" spans="2:8" ht="15.75" customHeight="1">
      <c r="B965" s="62"/>
      <c r="F965" s="14"/>
      <c r="G965" s="14"/>
      <c r="H965" s="14"/>
    </row>
    <row r="966" spans="2:8" ht="15.75" customHeight="1">
      <c r="B966" s="62"/>
      <c r="F966" s="14"/>
      <c r="G966" s="14"/>
      <c r="H966" s="14"/>
    </row>
    <row r="967" spans="2:8" ht="15.75" customHeight="1">
      <c r="B967" s="62"/>
      <c r="F967" s="14"/>
      <c r="G967" s="14"/>
      <c r="H967" s="14"/>
    </row>
    <row r="968" spans="2:8" ht="15.75" customHeight="1">
      <c r="B968" s="62"/>
      <c r="F968" s="14"/>
      <c r="G968" s="14"/>
      <c r="H968" s="14"/>
    </row>
    <row r="969" spans="2:8" ht="15.75" customHeight="1">
      <c r="B969" s="62"/>
      <c r="F969" s="14"/>
      <c r="G969" s="14"/>
      <c r="H969" s="14"/>
    </row>
    <row r="970" spans="2:8" ht="15.75" customHeight="1">
      <c r="B970" s="62"/>
      <c r="F970" s="14"/>
      <c r="G970" s="14"/>
      <c r="H970" s="14"/>
    </row>
    <row r="971" spans="2:8" ht="15.75" customHeight="1">
      <c r="B971" s="62"/>
      <c r="F971" s="14"/>
      <c r="G971" s="14"/>
      <c r="H971" s="14"/>
    </row>
    <row r="972" spans="2:8" ht="15.75" customHeight="1">
      <c r="B972" s="62"/>
      <c r="F972" s="14"/>
      <c r="G972" s="14"/>
      <c r="H972" s="14"/>
    </row>
    <row r="973" spans="2:8" ht="15.75" customHeight="1">
      <c r="B973" s="62"/>
      <c r="F973" s="14"/>
      <c r="G973" s="14"/>
      <c r="H973" s="14"/>
    </row>
    <row r="974" spans="2:8" ht="15.75" customHeight="1">
      <c r="B974" s="62"/>
      <c r="F974" s="14"/>
      <c r="G974" s="14"/>
      <c r="H974" s="14"/>
    </row>
    <row r="975" spans="2:8" ht="15.75" customHeight="1">
      <c r="B975" s="62"/>
      <c r="F975" s="14"/>
      <c r="G975" s="14"/>
      <c r="H975" s="14"/>
    </row>
    <row r="976" spans="2:8" ht="15.75" customHeight="1">
      <c r="B976" s="62"/>
      <c r="F976" s="14"/>
      <c r="G976" s="14"/>
      <c r="H976" s="14"/>
    </row>
    <row r="977" spans="2:8" ht="15.75" customHeight="1">
      <c r="B977" s="62"/>
      <c r="F977" s="14"/>
      <c r="G977" s="14"/>
      <c r="H977" s="14"/>
    </row>
    <row r="978" spans="2:8" ht="15.75" customHeight="1">
      <c r="B978" s="62"/>
      <c r="F978" s="14"/>
      <c r="G978" s="14"/>
      <c r="H978" s="14"/>
    </row>
    <row r="979" spans="2:8" ht="15.75" customHeight="1">
      <c r="B979" s="62"/>
      <c r="F979" s="14"/>
      <c r="G979" s="14"/>
      <c r="H979" s="14"/>
    </row>
    <row r="980" spans="2:8" ht="15.75" customHeight="1">
      <c r="B980" s="62"/>
      <c r="F980" s="14"/>
      <c r="G980" s="14"/>
      <c r="H980" s="14"/>
    </row>
    <row r="981" spans="2:8" ht="15.75" customHeight="1">
      <c r="B981" s="62"/>
      <c r="F981" s="14"/>
      <c r="G981" s="14"/>
      <c r="H981" s="14"/>
    </row>
    <row r="982" spans="2:8" ht="15.75" customHeight="1">
      <c r="B982" s="62"/>
      <c r="F982" s="14"/>
      <c r="G982" s="14"/>
      <c r="H982" s="14"/>
    </row>
    <row r="983" spans="2:8" ht="15.75" customHeight="1">
      <c r="B983" s="62"/>
      <c r="F983" s="14"/>
      <c r="G983" s="14"/>
      <c r="H983" s="14"/>
    </row>
    <row r="984" spans="2:8" ht="15.75" customHeight="1">
      <c r="B984" s="62"/>
      <c r="F984" s="14"/>
      <c r="G984" s="14"/>
      <c r="H984" s="14"/>
    </row>
    <row r="985" spans="2:8" ht="15.75" customHeight="1">
      <c r="B985" s="62"/>
      <c r="F985" s="14"/>
      <c r="G985" s="14"/>
      <c r="H985" s="14"/>
    </row>
    <row r="986" spans="2:8" ht="15.75" customHeight="1">
      <c r="B986" s="62"/>
      <c r="F986" s="14"/>
      <c r="G986" s="14"/>
      <c r="H986" s="14"/>
    </row>
    <row r="987" spans="2:8" ht="15.75" customHeight="1">
      <c r="B987" s="62"/>
      <c r="F987" s="14"/>
      <c r="G987" s="14"/>
      <c r="H987" s="14"/>
    </row>
    <row r="988" spans="2:8" ht="15.75" customHeight="1">
      <c r="B988" s="62"/>
      <c r="F988" s="14"/>
      <c r="G988" s="14"/>
      <c r="H988" s="14"/>
    </row>
    <row r="989" spans="2:8" ht="15.75" customHeight="1">
      <c r="B989" s="62"/>
      <c r="F989" s="14"/>
      <c r="G989" s="14"/>
      <c r="H989" s="14"/>
    </row>
    <row r="990" spans="2:8" ht="15.75" customHeight="1">
      <c r="B990" s="62"/>
      <c r="F990" s="14"/>
      <c r="G990" s="14"/>
      <c r="H990" s="14"/>
    </row>
    <row r="991" spans="2:8" ht="15.75" customHeight="1">
      <c r="B991" s="62"/>
      <c r="F991" s="14"/>
      <c r="G991" s="14"/>
      <c r="H991" s="14"/>
    </row>
    <row r="992" spans="2:8" ht="15.75" customHeight="1">
      <c r="B992" s="62"/>
      <c r="F992" s="14"/>
      <c r="G992" s="14"/>
      <c r="H992" s="14"/>
    </row>
    <row r="993" spans="2:8" ht="15.75" customHeight="1">
      <c r="B993" s="62"/>
      <c r="F993" s="14"/>
      <c r="G993" s="14"/>
      <c r="H993" s="14"/>
    </row>
    <row r="994" spans="2:8" ht="15.75" customHeight="1">
      <c r="B994" s="62"/>
      <c r="F994" s="14"/>
      <c r="G994" s="14"/>
      <c r="H994" s="14"/>
    </row>
    <row r="995" spans="2:8" ht="15.75" customHeight="1">
      <c r="B995" s="62"/>
      <c r="F995" s="14"/>
      <c r="G995" s="14"/>
      <c r="H995" s="14"/>
    </row>
    <row r="996" spans="2:8" ht="15.75" customHeight="1">
      <c r="B996" s="62"/>
      <c r="F996" s="14"/>
      <c r="G996" s="14"/>
      <c r="H996" s="14"/>
    </row>
    <row r="997" spans="2:8" ht="15.75" customHeight="1">
      <c r="B997" s="62"/>
      <c r="F997" s="14"/>
      <c r="G997" s="14"/>
      <c r="H997" s="14"/>
    </row>
    <row r="998" spans="2:8" ht="15.75" customHeight="1">
      <c r="B998" s="62"/>
      <c r="F998" s="14"/>
      <c r="G998" s="14"/>
      <c r="H998" s="14"/>
    </row>
    <row r="999" spans="2:8" ht="15.75" customHeight="1">
      <c r="B999" s="62"/>
      <c r="F999" s="14"/>
      <c r="G999" s="14"/>
      <c r="H999" s="14"/>
    </row>
    <row r="1000" spans="2:8" ht="15.75" customHeight="1">
      <c r="B1000" s="62"/>
      <c r="F1000" s="14"/>
      <c r="G1000" s="14"/>
      <c r="H1000" s="14"/>
    </row>
  </sheetData>
  <autoFilter ref="A1:R87" xr:uid="{00000000-0009-0000-0000-000010000000}"/>
  <conditionalFormatting sqref="P2:P112">
    <cfRule type="expression" dxfId="77" priority="1" stopIfTrue="1">
      <formula>"&gt;0"</formula>
    </cfRule>
    <cfRule type="cellIs" dxfId="7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54A8-C8C5-437D-A1C6-81263FD708A8}">
  <sheetPr codeName="Sheet63">
    <tabColor rgb="FF7030A0"/>
  </sheetPr>
  <dimension ref="A1:R977"/>
  <sheetViews>
    <sheetView topLeftCell="D4" workbookViewId="0">
      <selection activeCell="P11" sqref="P11:R12"/>
    </sheetView>
  </sheetViews>
  <sheetFormatPr defaultColWidth="12.625" defaultRowHeight="15" customHeight="1"/>
  <cols>
    <col min="1" max="1" width="8.625" style="575" customWidth="1"/>
    <col min="2" max="2" width="21.25" style="575" customWidth="1"/>
    <col min="3" max="3" width="34.5" style="575" customWidth="1"/>
    <col min="4" max="4" width="21.25" style="575" customWidth="1"/>
    <col min="5" max="5" width="16.625" style="575" customWidth="1"/>
    <col min="6" max="9" width="8.625" style="575" customWidth="1"/>
    <col min="10" max="10" width="13.75" style="575" bestFit="1" customWidth="1"/>
    <col min="11" max="11" width="11.125" style="575" customWidth="1"/>
    <col min="12" max="12" width="10.25" style="575" bestFit="1" customWidth="1"/>
    <col min="13" max="13" width="12.375" style="575" customWidth="1"/>
    <col min="14" max="14" width="8.625" style="575" customWidth="1"/>
    <col min="15" max="15" width="16.75" style="575" customWidth="1"/>
    <col min="16" max="16" width="10.75" style="575" customWidth="1"/>
    <col min="17" max="17" width="11.5" style="575" customWidth="1"/>
    <col min="18" max="18" width="10.25" style="575" customWidth="1"/>
    <col min="19" max="16384" width="12.625" style="575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7036</v>
      </c>
      <c r="B2" s="62">
        <v>46022</v>
      </c>
      <c r="C2" s="584" t="s">
        <v>28</v>
      </c>
      <c r="F2" s="575">
        <v>140</v>
      </c>
      <c r="K2" s="575" t="s">
        <v>1017</v>
      </c>
      <c r="L2" s="575">
        <v>13378</v>
      </c>
      <c r="N2" s="575" t="s">
        <v>688</v>
      </c>
      <c r="O2" s="428"/>
      <c r="P2" s="31">
        <f t="shared" ref="P2" si="0">R2-Q2</f>
        <v>-140</v>
      </c>
      <c r="Q2" s="31">
        <f>SUBTOTAL(9,$F$2:F2)</f>
        <v>140</v>
      </c>
      <c r="R2" s="31">
        <f>SUBTOTAL(9,$G$2:G2)</f>
        <v>0</v>
      </c>
    </row>
    <row r="3" spans="1:18" ht="14.25" customHeight="1">
      <c r="A3" s="13" t="s">
        <v>7036</v>
      </c>
      <c r="B3" s="62">
        <v>46031</v>
      </c>
      <c r="C3" s="440" t="s">
        <v>7046</v>
      </c>
      <c r="D3" s="575" t="s">
        <v>6031</v>
      </c>
      <c r="F3" s="575">
        <v>695</v>
      </c>
      <c r="G3" s="14"/>
      <c r="H3" s="14"/>
      <c r="I3" s="13"/>
      <c r="K3" s="51"/>
      <c r="M3" s="14"/>
      <c r="N3" s="152" t="s">
        <v>688</v>
      </c>
      <c r="O3" s="428"/>
      <c r="P3" s="31">
        <f t="shared" ref="P3:P4" si="1">R3-Q3</f>
        <v>-835</v>
      </c>
      <c r="Q3" s="31">
        <f>SUBTOTAL(9,$F$2:F3)</f>
        <v>835</v>
      </c>
      <c r="R3" s="31">
        <f>SUBTOTAL(9,$G$2:G3)</f>
        <v>0</v>
      </c>
    </row>
    <row r="4" spans="1:18" ht="14.25" customHeight="1">
      <c r="A4" s="13" t="s">
        <v>7036</v>
      </c>
      <c r="B4" s="62">
        <v>46062</v>
      </c>
      <c r="C4" s="457" t="s">
        <v>7037</v>
      </c>
      <c r="D4" s="575" t="s">
        <v>6031</v>
      </c>
      <c r="F4" s="575">
        <v>354</v>
      </c>
      <c r="G4" s="581"/>
      <c r="H4" s="581"/>
      <c r="I4" s="581"/>
      <c r="K4" s="581"/>
      <c r="L4" s="581"/>
      <c r="M4" s="581"/>
      <c r="N4" s="152" t="s">
        <v>688</v>
      </c>
      <c r="O4" s="613">
        <v>45698</v>
      </c>
      <c r="P4" s="31">
        <f t="shared" si="1"/>
        <v>-1189</v>
      </c>
      <c r="Q4" s="31">
        <f>SUBTOTAL(9,$F$2:F4)</f>
        <v>1189</v>
      </c>
      <c r="R4" s="31">
        <f>SUBTOTAL(9,$G$2:G4)</f>
        <v>0</v>
      </c>
    </row>
    <row r="5" spans="1:18" ht="14.25" customHeight="1">
      <c r="A5" s="13" t="s">
        <v>7036</v>
      </c>
      <c r="B5" s="62">
        <v>46065</v>
      </c>
      <c r="C5" s="585" t="s">
        <v>1040</v>
      </c>
      <c r="G5" s="575">
        <v>1189</v>
      </c>
      <c r="L5" s="395" t="s">
        <v>7291</v>
      </c>
      <c r="M5" s="575">
        <v>130335</v>
      </c>
      <c r="N5" s="152" t="s">
        <v>688</v>
      </c>
      <c r="O5" s="613"/>
      <c r="P5" s="31">
        <f t="shared" ref="P5:P8" si="2">R5-Q5</f>
        <v>0</v>
      </c>
      <c r="Q5" s="31">
        <f>SUBTOTAL(9,$F$2:F5)</f>
        <v>1189</v>
      </c>
      <c r="R5" s="31">
        <f>SUBTOTAL(9,$G$2:G5)</f>
        <v>1189</v>
      </c>
    </row>
    <row r="6" spans="1:18" ht="15" customHeight="1">
      <c r="A6" s="13" t="s">
        <v>7036</v>
      </c>
      <c r="B6" s="62">
        <v>46069</v>
      </c>
      <c r="C6" s="575" t="s">
        <v>7063</v>
      </c>
      <c r="H6" s="575">
        <v>2360</v>
      </c>
      <c r="L6" s="575" t="s">
        <v>1157</v>
      </c>
      <c r="M6" s="575">
        <v>60516</v>
      </c>
      <c r="N6" s="152" t="s">
        <v>688</v>
      </c>
      <c r="O6" s="613"/>
      <c r="P6" s="31">
        <f t="shared" si="2"/>
        <v>0</v>
      </c>
      <c r="Q6" s="31">
        <f>SUBTOTAL(9,$F$2:F6)</f>
        <v>1189</v>
      </c>
      <c r="R6" s="31">
        <f>SUBTOTAL(9,$G$2:G6)</f>
        <v>1189</v>
      </c>
    </row>
    <row r="7" spans="1:18" ht="14.25" customHeight="1">
      <c r="A7" s="13" t="s">
        <v>7036</v>
      </c>
      <c r="B7" s="62">
        <v>46090</v>
      </c>
      <c r="C7" s="575" t="s">
        <v>7088</v>
      </c>
      <c r="D7" s="395" t="s">
        <v>6031</v>
      </c>
      <c r="F7" s="575">
        <v>353.43</v>
      </c>
      <c r="N7" s="152" t="s">
        <v>688</v>
      </c>
      <c r="O7" s="613"/>
      <c r="P7" s="31">
        <f t="shared" si="2"/>
        <v>-353.43000000000006</v>
      </c>
      <c r="Q7" s="31">
        <f>SUBTOTAL(9,$F$2:F7)</f>
        <v>1542.43</v>
      </c>
      <c r="R7" s="31">
        <f>SUBTOTAL(9,$G$2:G7)</f>
        <v>1189</v>
      </c>
    </row>
    <row r="8" spans="1:18" ht="14.25" customHeight="1">
      <c r="A8" s="13" t="s">
        <v>7036</v>
      </c>
      <c r="B8" s="62">
        <v>46152</v>
      </c>
      <c r="C8" s="575" t="s">
        <v>7228</v>
      </c>
      <c r="D8" s="395" t="s">
        <v>6031</v>
      </c>
      <c r="F8" s="575">
        <v>386.45</v>
      </c>
      <c r="N8" s="152" t="s">
        <v>688</v>
      </c>
      <c r="O8" s="613">
        <v>46155</v>
      </c>
      <c r="P8" s="31">
        <f t="shared" si="2"/>
        <v>-739.88000000000011</v>
      </c>
      <c r="Q8" s="31">
        <f>SUBTOTAL(9,$F$2:F8)</f>
        <v>1928.88</v>
      </c>
      <c r="R8" s="31">
        <f>SUBTOTAL(9,$G$2:G8)</f>
        <v>1189</v>
      </c>
    </row>
    <row r="9" spans="1:18" ht="14.25" customHeight="1">
      <c r="A9" s="13" t="s">
        <v>7036</v>
      </c>
      <c r="B9" s="62">
        <v>46166</v>
      </c>
      <c r="C9" s="527" t="s">
        <v>1040</v>
      </c>
      <c r="G9" s="575">
        <v>3000</v>
      </c>
      <c r="L9" s="395" t="s">
        <v>7291</v>
      </c>
      <c r="M9" s="575" t="s">
        <v>7292</v>
      </c>
      <c r="P9" s="31">
        <f t="shared" ref="P9" si="3">R9-Q9</f>
        <v>2260.12</v>
      </c>
      <c r="Q9" s="31">
        <f>SUBTOTAL(9,$F$2:F9)</f>
        <v>1928.88</v>
      </c>
      <c r="R9" s="31">
        <f>SUBTOTAL(9,$G$2:G9)</f>
        <v>4189</v>
      </c>
    </row>
    <row r="10" spans="1:18" ht="14.25" customHeight="1">
      <c r="A10" s="13" t="s">
        <v>7036</v>
      </c>
      <c r="B10" s="62">
        <v>46173</v>
      </c>
      <c r="C10" s="527" t="s">
        <v>698</v>
      </c>
      <c r="F10" s="575">
        <v>650</v>
      </c>
      <c r="L10" s="395" t="s">
        <v>2098</v>
      </c>
      <c r="M10" s="575">
        <v>1470</v>
      </c>
      <c r="P10" s="31">
        <f t="shared" ref="P10" si="4">R10-Q10</f>
        <v>1610.12</v>
      </c>
      <c r="Q10" s="31">
        <f>SUBTOTAL(9,$F$2:F10)</f>
        <v>2578.88</v>
      </c>
      <c r="R10" s="31">
        <f>SUBTOTAL(9,$G$2:G10)</f>
        <v>4189</v>
      </c>
    </row>
    <row r="11" spans="1:18" ht="14.25" customHeight="1">
      <c r="A11" s="13" t="s">
        <v>7036</v>
      </c>
      <c r="B11" s="62">
        <v>46301</v>
      </c>
      <c r="C11" s="575" t="s">
        <v>7324</v>
      </c>
      <c r="F11" s="575">
        <v>1062</v>
      </c>
      <c r="P11" s="31">
        <f t="shared" ref="P11" si="5">R11-Q11</f>
        <v>548.11999999999989</v>
      </c>
      <c r="Q11" s="31">
        <f>SUBTOTAL(9,$F$2:F11)</f>
        <v>3640.88</v>
      </c>
      <c r="R11" s="31">
        <f>SUBTOTAL(9,$G$2:G11)</f>
        <v>4189</v>
      </c>
    </row>
    <row r="12" spans="1:18" ht="14.25" customHeight="1">
      <c r="A12" s="13" t="s">
        <v>7036</v>
      </c>
      <c r="B12" s="62">
        <v>46211</v>
      </c>
      <c r="C12" s="575" t="s">
        <v>7373</v>
      </c>
      <c r="F12" s="575">
        <v>273.39</v>
      </c>
      <c r="L12" s="575" t="s">
        <v>6112</v>
      </c>
      <c r="P12" s="31">
        <f t="shared" ref="P12" si="6">R12-Q12</f>
        <v>274.73</v>
      </c>
      <c r="Q12" s="31">
        <f>SUBTOTAL(9,$F$2:F12)</f>
        <v>3914.27</v>
      </c>
      <c r="R12" s="31">
        <f>SUBTOTAL(9,$G$2:G12)</f>
        <v>4189</v>
      </c>
    </row>
    <row r="13" spans="1:18" ht="14.25" customHeight="1">
      <c r="A13" s="13"/>
      <c r="B13" s="62"/>
    </row>
    <row r="14" spans="1:18" ht="14.25" customHeight="1">
      <c r="A14" s="13"/>
      <c r="B14" s="62"/>
    </row>
    <row r="15" spans="1:18" ht="14.25" customHeight="1">
      <c r="A15" s="13"/>
      <c r="B15" s="62"/>
    </row>
    <row r="16" spans="1:18" ht="14.25" customHeight="1">
      <c r="A16" s="13"/>
      <c r="B16" s="62"/>
    </row>
    <row r="17" spans="1:15" ht="14.25" customHeight="1">
      <c r="A17" s="13"/>
      <c r="B17" s="62"/>
    </row>
    <row r="18" spans="1:15" ht="14.25" customHeight="1">
      <c r="A18" s="13"/>
      <c r="B18" s="62"/>
    </row>
    <row r="19" spans="1:15" ht="14.25" customHeight="1">
      <c r="A19" s="13"/>
      <c r="B19" s="62"/>
      <c r="C19" s="111"/>
      <c r="D19" s="111"/>
      <c r="F19" s="14"/>
      <c r="G19" s="14"/>
      <c r="H19" s="14"/>
      <c r="I19" s="13"/>
      <c r="N19" s="13"/>
      <c r="O19" s="152"/>
    </row>
    <row r="20" spans="1:15" ht="14.25" customHeight="1">
      <c r="A20" s="13"/>
      <c r="B20" s="62"/>
      <c r="C20" s="111"/>
      <c r="D20" s="111"/>
      <c r="F20" s="14"/>
      <c r="G20" s="14"/>
      <c r="H20" s="14"/>
      <c r="I20" s="13"/>
      <c r="N20" s="13"/>
      <c r="O20" s="152"/>
    </row>
    <row r="21" spans="1:15" ht="14.25" customHeight="1">
      <c r="A21" s="13"/>
      <c r="B21" s="62"/>
      <c r="C21" s="111"/>
      <c r="D21" s="111"/>
      <c r="F21" s="14"/>
      <c r="G21" s="14"/>
      <c r="H21" s="14"/>
      <c r="I21" s="13"/>
      <c r="N21" s="13"/>
      <c r="O21" s="152"/>
    </row>
    <row r="22" spans="1:15" ht="14.25" customHeight="1">
      <c r="A22" s="13"/>
      <c r="B22" s="62"/>
      <c r="C22" s="111"/>
      <c r="D22" s="111"/>
      <c r="F22" s="14"/>
      <c r="G22" s="14"/>
      <c r="H22" s="14"/>
      <c r="I22" s="13"/>
      <c r="N22" s="13"/>
      <c r="O22" s="152"/>
    </row>
    <row r="23" spans="1:15" ht="14.25" customHeight="1">
      <c r="A23" s="13"/>
      <c r="B23" s="62"/>
      <c r="C23" s="111"/>
      <c r="D23" s="111"/>
      <c r="F23" s="14"/>
      <c r="G23" s="14"/>
      <c r="H23" s="14"/>
      <c r="I23" s="13"/>
      <c r="N23" s="13"/>
      <c r="O23" s="152"/>
    </row>
    <row r="24" spans="1:15" ht="14.25" customHeight="1">
      <c r="A24" s="13"/>
      <c r="B24" s="62"/>
      <c r="C24" s="111"/>
      <c r="D24" s="111"/>
      <c r="F24" s="14"/>
      <c r="G24" s="14"/>
      <c r="H24" s="14"/>
      <c r="I24" s="13"/>
      <c r="N24" s="13"/>
      <c r="O24" s="152"/>
    </row>
    <row r="25" spans="1:15" ht="14.25" customHeight="1">
      <c r="A25" s="13"/>
      <c r="B25" s="62"/>
      <c r="C25" s="111"/>
      <c r="D25" s="111"/>
      <c r="F25" s="14"/>
      <c r="G25" s="14"/>
      <c r="H25" s="14"/>
      <c r="I25" s="13"/>
      <c r="N25" s="13"/>
      <c r="O25" s="152"/>
    </row>
    <row r="26" spans="1:15" ht="14.25" customHeight="1">
      <c r="A26" s="13"/>
      <c r="B26" s="62"/>
      <c r="C26" s="111"/>
      <c r="D26" s="111"/>
      <c r="F26" s="14"/>
      <c r="G26" s="14"/>
      <c r="H26" s="14"/>
      <c r="I26" s="13"/>
      <c r="N26" s="13"/>
      <c r="O26" s="152"/>
    </row>
    <row r="27" spans="1:15" ht="14.25" customHeight="1">
      <c r="A27" s="13"/>
      <c r="B27" s="62"/>
      <c r="C27" s="111"/>
      <c r="D27" s="111"/>
      <c r="F27" s="14"/>
      <c r="G27" s="14"/>
      <c r="H27" s="14"/>
      <c r="I27" s="13"/>
      <c r="N27" s="13"/>
      <c r="O27" s="152"/>
    </row>
    <row r="28" spans="1:15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5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5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5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5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5.75" customHeight="1">
      <c r="B198" s="62"/>
      <c r="F198" s="14"/>
      <c r="G198" s="14"/>
      <c r="H198" s="14"/>
      <c r="I198" s="13"/>
      <c r="N198" s="13"/>
      <c r="O198" s="152"/>
    </row>
    <row r="199" spans="1:15" ht="15.75" customHeight="1">
      <c r="B199" s="62"/>
      <c r="F199" s="14"/>
      <c r="G199" s="14"/>
      <c r="H199" s="14"/>
      <c r="I199" s="13"/>
      <c r="N199" s="13"/>
      <c r="O199" s="152"/>
    </row>
    <row r="200" spans="1:15" ht="15.75" customHeight="1">
      <c r="B200" s="62"/>
      <c r="F200" s="14"/>
      <c r="G200" s="14"/>
      <c r="H200" s="14"/>
      <c r="I200" s="13"/>
      <c r="N200" s="13"/>
      <c r="O200" s="152"/>
    </row>
    <row r="201" spans="1:15" ht="15.75" customHeight="1">
      <c r="B201" s="62"/>
      <c r="F201" s="14"/>
      <c r="G201" s="14"/>
      <c r="H201" s="14"/>
      <c r="I201" s="13"/>
      <c r="N201" s="13"/>
      <c r="O201" s="152"/>
    </row>
    <row r="202" spans="1:15" ht="15.75" customHeight="1">
      <c r="B202" s="62"/>
      <c r="F202" s="14"/>
      <c r="G202" s="14"/>
      <c r="H202" s="14"/>
      <c r="I202" s="13"/>
      <c r="N202" s="13"/>
      <c r="O202" s="152"/>
    </row>
    <row r="203" spans="1:15" ht="15.75" customHeight="1">
      <c r="B203" s="62"/>
      <c r="F203" s="14"/>
      <c r="G203" s="14"/>
      <c r="H203" s="14"/>
      <c r="I203" s="13"/>
      <c r="N203" s="13"/>
      <c r="O203" s="152"/>
    </row>
    <row r="204" spans="1:15" ht="15.75" customHeight="1">
      <c r="B204" s="62"/>
      <c r="F204" s="14"/>
      <c r="G204" s="14"/>
      <c r="H204" s="14"/>
      <c r="I204" s="13"/>
      <c r="N204" s="13"/>
      <c r="O204" s="152"/>
    </row>
    <row r="205" spans="1:15" ht="15.75" customHeight="1">
      <c r="B205" s="62"/>
      <c r="F205" s="14"/>
      <c r="G205" s="14"/>
      <c r="H205" s="14"/>
      <c r="I205" s="13"/>
      <c r="N205" s="13"/>
      <c r="O205" s="152"/>
    </row>
    <row r="206" spans="1:15" ht="15.75" customHeight="1">
      <c r="B206" s="62"/>
      <c r="F206" s="14"/>
      <c r="G206" s="14"/>
      <c r="H206" s="14"/>
      <c r="I206" s="13"/>
      <c r="N206" s="13"/>
      <c r="O206" s="152"/>
    </row>
    <row r="207" spans="1:15" ht="15.75" customHeight="1">
      <c r="B207" s="62"/>
      <c r="F207" s="14"/>
      <c r="G207" s="14"/>
      <c r="H207" s="14"/>
      <c r="I207" s="13"/>
      <c r="N207" s="13"/>
      <c r="O207" s="152"/>
    </row>
    <row r="208" spans="1:15" ht="15.75" customHeight="1">
      <c r="B208" s="62"/>
      <c r="F208" s="14"/>
      <c r="G208" s="14"/>
      <c r="H208" s="14"/>
      <c r="I208" s="13"/>
      <c r="N208" s="13"/>
      <c r="O208" s="152"/>
    </row>
    <row r="209" spans="2:15" ht="15.75" customHeight="1">
      <c r="B209" s="62"/>
      <c r="F209" s="14"/>
      <c r="G209" s="14"/>
      <c r="H209" s="14"/>
      <c r="I209" s="13"/>
      <c r="N209" s="13"/>
      <c r="O209" s="152"/>
    </row>
    <row r="210" spans="2:15" ht="15.75" customHeight="1">
      <c r="B210" s="62"/>
      <c r="F210" s="14"/>
      <c r="G210" s="14"/>
      <c r="H210" s="14"/>
      <c r="I210" s="13"/>
      <c r="N210" s="13"/>
      <c r="O210" s="152"/>
    </row>
    <row r="211" spans="2:15" ht="15.75" customHeight="1">
      <c r="B211" s="62"/>
      <c r="F211" s="14"/>
      <c r="G211" s="14"/>
      <c r="H211" s="14"/>
      <c r="I211" s="13"/>
      <c r="N211" s="13"/>
      <c r="O211" s="152"/>
    </row>
    <row r="212" spans="2:15" ht="15.75" customHeight="1">
      <c r="B212" s="62"/>
      <c r="F212" s="14"/>
      <c r="G212" s="14"/>
      <c r="H212" s="14"/>
      <c r="I212" s="13"/>
      <c r="N212" s="13"/>
      <c r="O212" s="152"/>
    </row>
    <row r="213" spans="2:15" ht="15.75" customHeight="1">
      <c r="B213" s="62"/>
      <c r="F213" s="14"/>
      <c r="G213" s="14"/>
      <c r="H213" s="14"/>
      <c r="I213" s="13"/>
      <c r="N213" s="13"/>
      <c r="O213" s="152"/>
    </row>
    <row r="214" spans="2:15" ht="15.75" customHeight="1">
      <c r="B214" s="62"/>
      <c r="F214" s="14"/>
      <c r="G214" s="14"/>
      <c r="H214" s="14"/>
      <c r="I214" s="13"/>
      <c r="N214" s="13"/>
      <c r="O214" s="152"/>
    </row>
    <row r="215" spans="2:15" ht="15.75" customHeight="1">
      <c r="B215" s="62"/>
      <c r="F215" s="14"/>
      <c r="G215" s="14"/>
      <c r="H215" s="14"/>
      <c r="I215" s="13"/>
      <c r="N215" s="13"/>
      <c r="O215" s="152"/>
    </row>
    <row r="216" spans="2:15" ht="15.75" customHeight="1">
      <c r="B216" s="62"/>
      <c r="F216" s="14"/>
      <c r="G216" s="14"/>
      <c r="H216" s="14"/>
      <c r="I216" s="13"/>
      <c r="N216" s="13"/>
      <c r="O216" s="152"/>
    </row>
    <row r="217" spans="2:15" ht="15.75" customHeight="1">
      <c r="B217" s="62"/>
      <c r="F217" s="14"/>
      <c r="G217" s="14"/>
      <c r="H217" s="14"/>
      <c r="I217" s="13"/>
      <c r="N217" s="13"/>
      <c r="O217" s="152"/>
    </row>
    <row r="218" spans="2:15" ht="15.75" customHeight="1">
      <c r="B218" s="62"/>
      <c r="F218" s="14"/>
      <c r="G218" s="14"/>
      <c r="H218" s="14"/>
      <c r="I218" s="13"/>
      <c r="N218" s="13"/>
      <c r="O218" s="152"/>
    </row>
    <row r="219" spans="2:15" ht="15.75" customHeight="1">
      <c r="B219" s="62"/>
      <c r="F219" s="14"/>
      <c r="G219" s="14"/>
      <c r="H219" s="14"/>
      <c r="I219" s="13"/>
      <c r="N219" s="13"/>
      <c r="O219" s="152"/>
    </row>
    <row r="220" spans="2:15" ht="15.75" customHeight="1">
      <c r="B220" s="62"/>
      <c r="F220" s="14"/>
      <c r="G220" s="14"/>
      <c r="H220" s="14"/>
      <c r="I220" s="13"/>
      <c r="N220" s="13"/>
      <c r="O220" s="152"/>
    </row>
    <row r="221" spans="2:15" ht="15.75" customHeight="1">
      <c r="B221" s="62"/>
      <c r="F221" s="14"/>
      <c r="G221" s="14"/>
      <c r="H221" s="14"/>
      <c r="I221" s="13"/>
      <c r="N221" s="13"/>
      <c r="O221" s="152"/>
    </row>
    <row r="222" spans="2:15" ht="15.75" customHeight="1">
      <c r="B222" s="62"/>
      <c r="F222" s="14"/>
      <c r="G222" s="14"/>
      <c r="H222" s="14"/>
      <c r="I222" s="13"/>
      <c r="N222" s="13"/>
      <c r="O222" s="152"/>
    </row>
    <row r="223" spans="2:15" ht="15.75" customHeight="1">
      <c r="B223" s="62"/>
      <c r="F223" s="14"/>
      <c r="G223" s="14"/>
      <c r="H223" s="14"/>
      <c r="I223" s="13"/>
      <c r="N223" s="13"/>
      <c r="O223" s="152"/>
    </row>
    <row r="224" spans="2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</sheetData>
  <autoFilter ref="A1:R3" xr:uid="{00000000-0009-0000-0000-00002F000000}">
    <sortState xmlns:xlrd2="http://schemas.microsoft.com/office/spreadsheetml/2017/richdata2" ref="A2:R5">
      <sortCondition ref="B1:B3"/>
    </sortState>
  </autoFilter>
  <conditionalFormatting sqref="P2:P12">
    <cfRule type="expression" dxfId="75" priority="1" stopIfTrue="1">
      <formula>"&gt;0"</formula>
    </cfRule>
    <cfRule type="cellIs" dxfId="74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99FF"/>
    <outlinePr summaryBelow="0" summaryRight="0"/>
  </sheetPr>
  <dimension ref="A1:R1000"/>
  <sheetViews>
    <sheetView zoomScaleNormal="100" workbookViewId="0">
      <pane xSplit="3" ySplit="1" topLeftCell="G48" activePane="bottomRight" state="frozen"/>
      <selection pane="topRight" activeCell="D1" sqref="D1"/>
      <selection pane="bottomLeft" activeCell="A2" sqref="A2"/>
      <selection pane="bottomRight" activeCell="A60" sqref="A60:XFD60"/>
    </sheetView>
  </sheetViews>
  <sheetFormatPr defaultColWidth="12.625" defaultRowHeight="15" customHeight="1"/>
  <cols>
    <col min="1" max="1" width="8.875" customWidth="1"/>
    <col min="2" max="2" width="19.5" customWidth="1"/>
    <col min="3" max="3" width="33.25" customWidth="1"/>
    <col min="4" max="4" width="40.25" customWidth="1"/>
    <col min="5" max="5" width="22.25" customWidth="1"/>
    <col min="6" max="6" width="12.375" customWidth="1"/>
    <col min="7" max="7" width="10.25" customWidth="1"/>
    <col min="8" max="9" width="8.875" customWidth="1"/>
    <col min="10" max="10" width="18.875" customWidth="1"/>
    <col min="11" max="11" width="8.875" customWidth="1"/>
    <col min="12" max="12" width="15.125" customWidth="1"/>
    <col min="13" max="13" width="12.375" customWidth="1"/>
    <col min="14" max="15" width="8.875" customWidth="1"/>
    <col min="16" max="16" width="11.5" bestFit="1" customWidth="1"/>
    <col min="17" max="17" width="11.5" customWidth="1"/>
    <col min="18" max="18" width="11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31" t="s">
        <v>61</v>
      </c>
      <c r="H1" s="26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13</v>
      </c>
      <c r="B2" s="28">
        <v>44790</v>
      </c>
      <c r="C2" s="51" t="s">
        <v>962</v>
      </c>
      <c r="D2" s="52"/>
      <c r="F2" s="30"/>
      <c r="G2" s="30">
        <v>6000</v>
      </c>
      <c r="H2" s="42"/>
      <c r="I2" s="43"/>
      <c r="J2" s="43"/>
      <c r="K2" s="43"/>
      <c r="L2" s="43"/>
      <c r="N2" s="43" t="s">
        <v>688</v>
      </c>
      <c r="O2" s="148"/>
      <c r="P2" s="31">
        <f t="shared" ref="P2:P34" si="0">R2-Q2</f>
        <v>6000</v>
      </c>
      <c r="Q2" s="31">
        <f t="shared" ref="Q2:Q34" si="1">SUBTOTAL(9,$F$2:F2)</f>
        <v>0</v>
      </c>
      <c r="R2" s="31">
        <f t="shared" ref="R2:R34" si="2">SUBTOTAL(9,$G$2:G2)</f>
        <v>6000</v>
      </c>
    </row>
    <row r="3" spans="1:18" ht="14.25">
      <c r="A3" s="43">
        <v>13</v>
      </c>
      <c r="B3" s="28">
        <v>44798</v>
      </c>
      <c r="C3" s="27" t="s">
        <v>724</v>
      </c>
      <c r="D3" s="52"/>
      <c r="F3" s="30">
        <v>1404</v>
      </c>
      <c r="G3" s="30"/>
      <c r="H3" s="42"/>
      <c r="I3" s="43"/>
      <c r="J3" s="43"/>
      <c r="K3" s="43"/>
      <c r="L3" s="43"/>
      <c r="N3" s="43" t="s">
        <v>688</v>
      </c>
      <c r="O3" s="148"/>
      <c r="P3" s="31">
        <f t="shared" si="0"/>
        <v>4596</v>
      </c>
      <c r="Q3" s="31">
        <f t="shared" si="1"/>
        <v>1404</v>
      </c>
      <c r="R3" s="31">
        <f t="shared" si="2"/>
        <v>6000</v>
      </c>
    </row>
    <row r="4" spans="1:18" ht="12.75" customHeight="1">
      <c r="A4" s="43">
        <v>13</v>
      </c>
      <c r="B4" s="28">
        <v>44808</v>
      </c>
      <c r="C4" s="52" t="s">
        <v>1942</v>
      </c>
      <c r="D4" s="52"/>
      <c r="E4" s="29"/>
      <c r="F4" s="30">
        <v>200</v>
      </c>
      <c r="G4" s="35"/>
      <c r="H4" s="147"/>
      <c r="I4" s="147"/>
      <c r="J4" s="29"/>
      <c r="K4" s="29"/>
      <c r="L4" s="29"/>
      <c r="M4" s="29"/>
      <c r="N4" s="43" t="s">
        <v>688</v>
      </c>
      <c r="O4" s="148"/>
      <c r="P4" s="31">
        <f t="shared" si="0"/>
        <v>4396</v>
      </c>
      <c r="Q4" s="31">
        <f t="shared" si="1"/>
        <v>1604</v>
      </c>
      <c r="R4" s="31">
        <f t="shared" si="2"/>
        <v>6000</v>
      </c>
    </row>
    <row r="5" spans="1:18" ht="12.75" customHeight="1">
      <c r="A5" s="43">
        <v>13</v>
      </c>
      <c r="B5" s="28">
        <v>44834</v>
      </c>
      <c r="C5" s="52" t="s">
        <v>1943</v>
      </c>
      <c r="D5" s="52"/>
      <c r="E5" s="29"/>
      <c r="F5" s="30"/>
      <c r="G5" s="35"/>
      <c r="H5" s="147">
        <v>158.96</v>
      </c>
      <c r="I5" s="147"/>
      <c r="J5" s="29"/>
      <c r="K5" s="29"/>
      <c r="L5" s="29"/>
      <c r="M5" s="29"/>
      <c r="N5" s="43" t="s">
        <v>688</v>
      </c>
      <c r="O5" s="148"/>
      <c r="P5" s="31">
        <f t="shared" si="0"/>
        <v>4396</v>
      </c>
      <c r="Q5" s="31">
        <f t="shared" si="1"/>
        <v>1604</v>
      </c>
      <c r="R5" s="31">
        <f t="shared" si="2"/>
        <v>6000</v>
      </c>
    </row>
    <row r="6" spans="1:18" ht="15.75" customHeight="1">
      <c r="A6" s="43">
        <v>13</v>
      </c>
      <c r="B6" s="28">
        <v>44846</v>
      </c>
      <c r="C6" s="52" t="s">
        <v>962</v>
      </c>
      <c r="D6" s="52"/>
      <c r="E6" s="29"/>
      <c r="F6" s="30"/>
      <c r="G6" s="35">
        <v>9360</v>
      </c>
      <c r="H6" s="147"/>
      <c r="I6" s="147"/>
      <c r="J6" s="29"/>
      <c r="K6" s="29"/>
      <c r="L6" s="29"/>
      <c r="M6" s="29"/>
      <c r="N6" s="43" t="s">
        <v>688</v>
      </c>
      <c r="O6" s="148"/>
      <c r="P6" s="31">
        <f t="shared" si="0"/>
        <v>13756</v>
      </c>
      <c r="Q6" s="31">
        <f t="shared" si="1"/>
        <v>1604</v>
      </c>
      <c r="R6" s="31">
        <f t="shared" si="2"/>
        <v>15360</v>
      </c>
    </row>
    <row r="7" spans="1:18" ht="15.75" customHeight="1">
      <c r="A7" s="43">
        <v>13</v>
      </c>
      <c r="B7" s="28">
        <v>44874</v>
      </c>
      <c r="C7" s="52" t="s">
        <v>1944</v>
      </c>
      <c r="D7" s="52" t="s">
        <v>1945</v>
      </c>
      <c r="E7" s="29"/>
      <c r="F7" s="30">
        <v>9360</v>
      </c>
      <c r="G7" s="35"/>
      <c r="H7" s="147"/>
      <c r="I7" s="147" t="s">
        <v>91</v>
      </c>
      <c r="J7" s="29"/>
      <c r="K7" s="29" t="s">
        <v>1157</v>
      </c>
      <c r="L7" s="29">
        <v>5372</v>
      </c>
      <c r="M7" s="29"/>
      <c r="N7" s="43" t="s">
        <v>688</v>
      </c>
      <c r="O7" s="148"/>
      <c r="P7" s="31">
        <f t="shared" si="0"/>
        <v>4396</v>
      </c>
      <c r="Q7" s="31">
        <f t="shared" si="1"/>
        <v>10964</v>
      </c>
      <c r="R7" s="31">
        <f t="shared" si="2"/>
        <v>15360</v>
      </c>
    </row>
    <row r="8" spans="1:18" ht="15.75" customHeight="1">
      <c r="A8" s="43">
        <v>13</v>
      </c>
      <c r="B8" s="28">
        <v>44886</v>
      </c>
      <c r="C8" s="52" t="s">
        <v>1946</v>
      </c>
      <c r="D8" s="52"/>
      <c r="E8" s="29"/>
      <c r="F8" s="30">
        <v>300</v>
      </c>
      <c r="G8" s="35"/>
      <c r="H8" s="147"/>
      <c r="I8" s="147" t="s">
        <v>91</v>
      </c>
      <c r="J8" s="29"/>
      <c r="K8" s="29" t="s">
        <v>1157</v>
      </c>
      <c r="L8" s="29">
        <v>5394</v>
      </c>
      <c r="M8" s="29"/>
      <c r="N8" s="43" t="s">
        <v>688</v>
      </c>
      <c r="O8" s="148"/>
      <c r="P8" s="31">
        <f t="shared" si="0"/>
        <v>4096</v>
      </c>
      <c r="Q8" s="31">
        <f t="shared" si="1"/>
        <v>11264</v>
      </c>
      <c r="R8" s="31">
        <f t="shared" si="2"/>
        <v>15360</v>
      </c>
    </row>
    <row r="9" spans="1:18" ht="15.75" customHeight="1">
      <c r="A9" s="43">
        <v>13</v>
      </c>
      <c r="B9" s="28">
        <v>44897</v>
      </c>
      <c r="C9" s="52" t="s">
        <v>962</v>
      </c>
      <c r="D9" s="52"/>
      <c r="E9" s="29"/>
      <c r="F9" s="30"/>
      <c r="G9" s="35">
        <v>14614.8</v>
      </c>
      <c r="H9" s="147"/>
      <c r="I9" s="147"/>
      <c r="J9" s="29"/>
      <c r="K9" s="29"/>
      <c r="L9" s="29"/>
      <c r="M9" s="29"/>
      <c r="N9" s="43" t="s">
        <v>688</v>
      </c>
      <c r="O9" s="148"/>
      <c r="P9" s="31">
        <f t="shared" si="0"/>
        <v>18710.8</v>
      </c>
      <c r="Q9" s="31">
        <f t="shared" si="1"/>
        <v>11264</v>
      </c>
      <c r="R9" s="31">
        <f t="shared" si="2"/>
        <v>29974.799999999999</v>
      </c>
    </row>
    <row r="10" spans="1:18" ht="15.75" customHeight="1">
      <c r="A10" s="43">
        <v>13</v>
      </c>
      <c r="B10" s="28">
        <v>44899</v>
      </c>
      <c r="C10" s="52" t="s">
        <v>1947</v>
      </c>
      <c r="D10" s="52"/>
      <c r="E10" s="29"/>
      <c r="F10" s="35">
        <v>14614.8</v>
      </c>
      <c r="G10" s="35"/>
      <c r="H10" s="147"/>
      <c r="I10" s="147" t="s">
        <v>91</v>
      </c>
      <c r="J10" s="29"/>
      <c r="K10" s="29" t="s">
        <v>1948</v>
      </c>
      <c r="L10" s="29"/>
      <c r="M10" s="29"/>
      <c r="N10" s="43" t="s">
        <v>688</v>
      </c>
      <c r="O10" s="148"/>
      <c r="P10" s="31">
        <f t="shared" si="0"/>
        <v>4096</v>
      </c>
      <c r="Q10" s="31">
        <f t="shared" si="1"/>
        <v>25878.799999999999</v>
      </c>
      <c r="R10" s="31">
        <f t="shared" si="2"/>
        <v>29974.799999999999</v>
      </c>
    </row>
    <row r="11" spans="1:18" ht="15.75" customHeight="1">
      <c r="A11" s="43">
        <v>13</v>
      </c>
      <c r="B11" s="28">
        <v>44903</v>
      </c>
      <c r="C11" s="48" t="s">
        <v>1953</v>
      </c>
      <c r="D11" s="52"/>
      <c r="E11" s="29"/>
      <c r="F11" s="30">
        <v>100</v>
      </c>
      <c r="G11" s="35"/>
      <c r="H11" s="147"/>
      <c r="I11" s="147" t="s">
        <v>169</v>
      </c>
      <c r="J11" s="29"/>
      <c r="K11" s="29"/>
      <c r="L11" s="29"/>
      <c r="M11" s="29"/>
      <c r="N11" s="43" t="s">
        <v>688</v>
      </c>
      <c r="O11" s="148"/>
      <c r="P11" s="31">
        <f t="shared" si="0"/>
        <v>3996</v>
      </c>
      <c r="Q11" s="31">
        <f t="shared" si="1"/>
        <v>25978.799999999999</v>
      </c>
      <c r="R11" s="31">
        <f t="shared" si="2"/>
        <v>29974.799999999999</v>
      </c>
    </row>
    <row r="12" spans="1:18" ht="15.75" customHeight="1">
      <c r="A12" s="43">
        <v>13</v>
      </c>
      <c r="B12" s="28">
        <v>44909</v>
      </c>
      <c r="C12" s="52" t="s">
        <v>1949</v>
      </c>
      <c r="D12" s="52"/>
      <c r="E12" s="29"/>
      <c r="F12" s="30">
        <v>200</v>
      </c>
      <c r="G12" s="35"/>
      <c r="H12" s="147"/>
      <c r="I12" s="147" t="s">
        <v>89</v>
      </c>
      <c r="J12" s="29"/>
      <c r="K12" s="29" t="s">
        <v>1478</v>
      </c>
      <c r="L12" s="29">
        <v>225000434</v>
      </c>
      <c r="M12" s="29"/>
      <c r="N12" s="43" t="s">
        <v>688</v>
      </c>
      <c r="O12" s="148"/>
      <c r="P12" s="31">
        <f t="shared" si="0"/>
        <v>3796</v>
      </c>
      <c r="Q12" s="31">
        <f t="shared" si="1"/>
        <v>26178.799999999999</v>
      </c>
      <c r="R12" s="31">
        <f t="shared" si="2"/>
        <v>29974.799999999999</v>
      </c>
    </row>
    <row r="13" spans="1:18" ht="15.75" customHeight="1">
      <c r="A13" s="43">
        <v>13</v>
      </c>
      <c r="B13" s="28">
        <v>44909</v>
      </c>
      <c r="C13" s="153" t="s">
        <v>1950</v>
      </c>
      <c r="D13" s="52"/>
      <c r="E13" s="29"/>
      <c r="F13" s="30">
        <v>100</v>
      </c>
      <c r="G13" s="35"/>
      <c r="H13" s="147"/>
      <c r="I13" s="147" t="s">
        <v>169</v>
      </c>
      <c r="J13" s="29"/>
      <c r="K13" s="29" t="s">
        <v>1951</v>
      </c>
      <c r="L13" s="29">
        <v>2948</v>
      </c>
      <c r="M13" s="29"/>
      <c r="N13" s="43" t="s">
        <v>688</v>
      </c>
      <c r="O13" s="148"/>
      <c r="P13" s="31">
        <f t="shared" si="0"/>
        <v>3696</v>
      </c>
      <c r="Q13" s="31">
        <f t="shared" si="1"/>
        <v>26278.799999999999</v>
      </c>
      <c r="R13" s="31">
        <f t="shared" si="2"/>
        <v>29974.799999999999</v>
      </c>
    </row>
    <row r="14" spans="1:18" ht="15.75" customHeight="1">
      <c r="A14" s="43">
        <v>13</v>
      </c>
      <c r="B14" s="28">
        <v>44916</v>
      </c>
      <c r="C14" s="52" t="s">
        <v>1954</v>
      </c>
      <c r="D14" s="52"/>
      <c r="E14" s="29"/>
      <c r="F14" s="30">
        <v>3730</v>
      </c>
      <c r="G14" s="35"/>
      <c r="H14" s="147"/>
      <c r="I14" s="147" t="s">
        <v>1150</v>
      </c>
      <c r="J14" s="29"/>
      <c r="K14" s="29" t="s">
        <v>1370</v>
      </c>
      <c r="L14" s="29">
        <v>229001282</v>
      </c>
      <c r="M14" s="29"/>
      <c r="N14" s="43" t="s">
        <v>688</v>
      </c>
      <c r="O14" s="148"/>
      <c r="P14" s="31">
        <f t="shared" si="0"/>
        <v>-34</v>
      </c>
      <c r="Q14" s="31">
        <f t="shared" si="1"/>
        <v>30008.799999999999</v>
      </c>
      <c r="R14" s="31">
        <f t="shared" si="2"/>
        <v>29974.799999999999</v>
      </c>
    </row>
    <row r="15" spans="1:18" ht="15.75" customHeight="1">
      <c r="A15" s="43">
        <v>13</v>
      </c>
      <c r="B15" s="28">
        <v>44929</v>
      </c>
      <c r="C15" s="52" t="s">
        <v>1959</v>
      </c>
      <c r="D15" s="9" t="s">
        <v>1960</v>
      </c>
      <c r="E15" s="583"/>
      <c r="F15" s="30">
        <v>150</v>
      </c>
      <c r="G15" s="35"/>
      <c r="H15" s="147"/>
      <c r="I15" s="42" t="s">
        <v>91</v>
      </c>
      <c r="J15" s="29"/>
      <c r="K15" s="29"/>
      <c r="L15" s="29"/>
      <c r="M15" s="29"/>
      <c r="N15" s="43" t="s">
        <v>688</v>
      </c>
      <c r="O15" s="586"/>
      <c r="P15" s="31">
        <f t="shared" si="0"/>
        <v>-184</v>
      </c>
      <c r="Q15" s="31">
        <f t="shared" si="1"/>
        <v>30158.799999999999</v>
      </c>
      <c r="R15" s="31">
        <f t="shared" si="2"/>
        <v>29974.799999999999</v>
      </c>
    </row>
    <row r="16" spans="1:18" ht="15.75" customHeight="1">
      <c r="A16" s="13">
        <v>13</v>
      </c>
      <c r="B16" s="28">
        <v>44931</v>
      </c>
      <c r="C16" s="52" t="s">
        <v>962</v>
      </c>
      <c r="D16" s="583"/>
      <c r="E16" s="583"/>
      <c r="F16" s="32"/>
      <c r="G16" s="35">
        <v>14989.8</v>
      </c>
      <c r="H16" s="147"/>
      <c r="I16" s="147"/>
      <c r="J16" s="29"/>
      <c r="K16" s="29"/>
      <c r="L16" s="29"/>
      <c r="M16" s="29"/>
      <c r="N16" s="43" t="s">
        <v>688</v>
      </c>
      <c r="O16" s="586"/>
      <c r="P16" s="31">
        <f t="shared" si="0"/>
        <v>14805.8</v>
      </c>
      <c r="Q16" s="31">
        <f t="shared" si="1"/>
        <v>30158.799999999999</v>
      </c>
      <c r="R16" s="31">
        <f t="shared" si="2"/>
        <v>44964.6</v>
      </c>
    </row>
    <row r="17" spans="1:18" ht="15.75" customHeight="1">
      <c r="A17" s="43">
        <v>13</v>
      </c>
      <c r="B17" s="28">
        <v>44938</v>
      </c>
      <c r="C17" s="153" t="s">
        <v>1950</v>
      </c>
      <c r="D17" s="52"/>
      <c r="E17" s="29" t="s">
        <v>1952</v>
      </c>
      <c r="F17" s="30">
        <v>40</v>
      </c>
      <c r="G17" s="35"/>
      <c r="H17" s="147"/>
      <c r="I17" s="147" t="s">
        <v>169</v>
      </c>
      <c r="J17" s="29"/>
      <c r="K17" s="29" t="s">
        <v>1951</v>
      </c>
      <c r="L17" s="29">
        <v>2948</v>
      </c>
      <c r="M17" s="29"/>
      <c r="N17" s="43" t="s">
        <v>688</v>
      </c>
      <c r="O17" s="577"/>
      <c r="P17" s="31">
        <f t="shared" si="0"/>
        <v>14765.8</v>
      </c>
      <c r="Q17" s="31">
        <f t="shared" si="1"/>
        <v>30198.799999999999</v>
      </c>
      <c r="R17" s="31">
        <f t="shared" si="2"/>
        <v>44964.6</v>
      </c>
    </row>
    <row r="18" spans="1:18" ht="15.75" customHeight="1">
      <c r="A18" s="43">
        <v>13</v>
      </c>
      <c r="B18" s="28">
        <v>44948</v>
      </c>
      <c r="C18" s="153" t="s">
        <v>1955</v>
      </c>
      <c r="D18" s="52" t="s">
        <v>1956</v>
      </c>
      <c r="E18" s="29"/>
      <c r="F18" s="30">
        <v>819</v>
      </c>
      <c r="G18" s="35"/>
      <c r="H18" s="147"/>
      <c r="I18" s="42" t="s">
        <v>91</v>
      </c>
      <c r="J18" s="29"/>
      <c r="K18" s="29" t="s">
        <v>1157</v>
      </c>
      <c r="L18" s="29">
        <v>5408</v>
      </c>
      <c r="M18" s="29"/>
      <c r="N18" s="43" t="s">
        <v>688</v>
      </c>
      <c r="O18" s="577"/>
      <c r="P18" s="31">
        <f t="shared" si="0"/>
        <v>13946.8</v>
      </c>
      <c r="Q18" s="31">
        <f t="shared" si="1"/>
        <v>31017.8</v>
      </c>
      <c r="R18" s="31">
        <f t="shared" si="2"/>
        <v>44964.6</v>
      </c>
    </row>
    <row r="19" spans="1:18" ht="15.75" customHeight="1">
      <c r="A19" s="43">
        <v>13</v>
      </c>
      <c r="B19" s="28">
        <v>44948</v>
      </c>
      <c r="C19" s="52" t="s">
        <v>1957</v>
      </c>
      <c r="D19" s="52" t="s">
        <v>1958</v>
      </c>
      <c r="E19" s="29"/>
      <c r="F19" s="30">
        <v>8951</v>
      </c>
      <c r="G19" s="35"/>
      <c r="H19" s="147"/>
      <c r="I19" s="42" t="s">
        <v>91</v>
      </c>
      <c r="J19" s="29"/>
      <c r="K19" s="29" t="s">
        <v>1157</v>
      </c>
      <c r="L19" s="29">
        <v>5409</v>
      </c>
      <c r="M19" s="29"/>
      <c r="N19" s="43" t="s">
        <v>688</v>
      </c>
      <c r="O19" s="198"/>
      <c r="P19" s="31">
        <f t="shared" si="0"/>
        <v>4995.7999999999956</v>
      </c>
      <c r="Q19" s="31">
        <f t="shared" si="1"/>
        <v>39968.800000000003</v>
      </c>
      <c r="R19" s="31">
        <f t="shared" si="2"/>
        <v>44964.6</v>
      </c>
    </row>
    <row r="20" spans="1:18" ht="15.75" customHeight="1">
      <c r="A20" s="13">
        <v>13</v>
      </c>
      <c r="B20" s="28">
        <v>44964</v>
      </c>
      <c r="C20" s="52" t="s">
        <v>1961</v>
      </c>
      <c r="D20" s="52" t="s">
        <v>1962</v>
      </c>
      <c r="F20" s="32">
        <v>1755</v>
      </c>
      <c r="G20" s="35"/>
      <c r="H20" s="147"/>
      <c r="I20" s="42" t="s">
        <v>91</v>
      </c>
      <c r="J20" s="29"/>
      <c r="K20" s="29" t="s">
        <v>1157</v>
      </c>
      <c r="L20" s="29">
        <v>5428</v>
      </c>
      <c r="M20" s="29"/>
      <c r="N20" s="43" t="s">
        <v>688</v>
      </c>
      <c r="O20" s="198"/>
      <c r="P20" s="31">
        <f t="shared" si="0"/>
        <v>3240.7999999999956</v>
      </c>
      <c r="Q20" s="31">
        <f t="shared" si="1"/>
        <v>41723.800000000003</v>
      </c>
      <c r="R20" s="31">
        <f t="shared" si="2"/>
        <v>44964.6</v>
      </c>
    </row>
    <row r="21" spans="1:18" ht="15.75" customHeight="1">
      <c r="A21" s="13">
        <v>13</v>
      </c>
      <c r="B21" s="28">
        <v>44977</v>
      </c>
      <c r="C21" s="52" t="s">
        <v>1963</v>
      </c>
      <c r="D21" s="52"/>
      <c r="E21" s="29"/>
      <c r="F21" s="30">
        <v>1880</v>
      </c>
      <c r="G21" s="35"/>
      <c r="H21" s="147"/>
      <c r="I21" s="42" t="s">
        <v>89</v>
      </c>
      <c r="J21" s="29"/>
      <c r="K21" s="29" t="s">
        <v>1370</v>
      </c>
      <c r="L21" s="29">
        <v>239000124</v>
      </c>
      <c r="M21" s="29"/>
      <c r="N21" s="43" t="s">
        <v>688</v>
      </c>
      <c r="O21" s="198"/>
      <c r="P21" s="31">
        <f t="shared" si="0"/>
        <v>1360.7999999999956</v>
      </c>
      <c r="Q21" s="31">
        <f t="shared" si="1"/>
        <v>43603.8</v>
      </c>
      <c r="R21" s="31">
        <f t="shared" si="2"/>
        <v>44964.6</v>
      </c>
    </row>
    <row r="22" spans="1:18" ht="15.75" customHeight="1">
      <c r="A22" s="13">
        <v>13</v>
      </c>
      <c r="B22" s="144">
        <v>44992</v>
      </c>
      <c r="C22" s="54" t="s">
        <v>1964</v>
      </c>
      <c r="D22" s="9" t="s">
        <v>1965</v>
      </c>
      <c r="E22" s="51" t="s">
        <v>575</v>
      </c>
      <c r="F22" s="157">
        <v>200</v>
      </c>
      <c r="G22" s="35"/>
      <c r="H22" s="147"/>
      <c r="I22" s="42" t="s">
        <v>91</v>
      </c>
      <c r="J22" s="29"/>
      <c r="K22" s="29"/>
      <c r="L22" s="29"/>
      <c r="M22" s="29"/>
      <c r="N22" s="43" t="s">
        <v>688</v>
      </c>
      <c r="O22" s="198"/>
      <c r="P22" s="31">
        <f t="shared" si="0"/>
        <v>1160.7999999999956</v>
      </c>
      <c r="Q22" s="31">
        <f t="shared" si="1"/>
        <v>43803.8</v>
      </c>
      <c r="R22" s="31">
        <f t="shared" si="2"/>
        <v>44964.6</v>
      </c>
    </row>
    <row r="23" spans="1:18" ht="15.75" customHeight="1">
      <c r="A23" s="13">
        <v>13</v>
      </c>
      <c r="B23" s="144">
        <v>44998</v>
      </c>
      <c r="C23" s="54" t="s">
        <v>962</v>
      </c>
      <c r="F23" s="32"/>
      <c r="G23" s="35">
        <v>9466.7999999999993</v>
      </c>
      <c r="H23" s="147"/>
      <c r="I23" s="147"/>
      <c r="J23" s="29"/>
      <c r="K23" s="29"/>
      <c r="L23" s="29"/>
      <c r="M23" s="29"/>
      <c r="N23" s="43" t="s">
        <v>688</v>
      </c>
      <c r="O23" s="198"/>
      <c r="P23" s="31">
        <f t="shared" si="0"/>
        <v>10627.599999999991</v>
      </c>
      <c r="Q23" s="31">
        <f t="shared" si="1"/>
        <v>43803.8</v>
      </c>
      <c r="R23" s="31">
        <f t="shared" si="2"/>
        <v>54431.399999999994</v>
      </c>
    </row>
    <row r="24" spans="1:18" ht="15.75" customHeight="1">
      <c r="A24" s="13">
        <v>13</v>
      </c>
      <c r="B24" s="62">
        <v>45011</v>
      </c>
      <c r="C24" s="52" t="s">
        <v>1966</v>
      </c>
      <c r="D24" s="52" t="s">
        <v>1967</v>
      </c>
      <c r="E24" s="51"/>
      <c r="F24" s="32">
        <v>300</v>
      </c>
      <c r="G24" s="35"/>
      <c r="H24" s="147"/>
      <c r="I24" s="42" t="s">
        <v>91</v>
      </c>
      <c r="J24" s="29"/>
      <c r="K24" s="29" t="s">
        <v>1020</v>
      </c>
      <c r="L24" s="29"/>
      <c r="M24" s="29"/>
      <c r="N24" s="43" t="s">
        <v>688</v>
      </c>
      <c r="O24" s="198"/>
      <c r="P24" s="31">
        <f t="shared" si="0"/>
        <v>10327.599999999991</v>
      </c>
      <c r="Q24" s="31">
        <f t="shared" si="1"/>
        <v>44103.8</v>
      </c>
      <c r="R24" s="31">
        <f t="shared" si="2"/>
        <v>54431.399999999994</v>
      </c>
    </row>
    <row r="25" spans="1:18" ht="15.75" customHeight="1">
      <c r="A25" s="13">
        <v>13</v>
      </c>
      <c r="B25" s="62">
        <v>45012</v>
      </c>
      <c r="C25" s="52" t="s">
        <v>1968</v>
      </c>
      <c r="D25" s="52" t="s">
        <v>1969</v>
      </c>
      <c r="E25" s="51"/>
      <c r="F25" s="32">
        <v>9477</v>
      </c>
      <c r="G25" s="35"/>
      <c r="H25" s="147"/>
      <c r="I25" s="42" t="s">
        <v>91</v>
      </c>
      <c r="J25" s="29"/>
      <c r="K25" s="29" t="s">
        <v>891</v>
      </c>
      <c r="L25" s="29">
        <v>513</v>
      </c>
      <c r="M25" s="29"/>
      <c r="N25" s="43" t="s">
        <v>688</v>
      </c>
      <c r="O25" s="198"/>
      <c r="P25" s="31">
        <f t="shared" si="0"/>
        <v>850.59999999999127</v>
      </c>
      <c r="Q25" s="31">
        <f t="shared" si="1"/>
        <v>53580.800000000003</v>
      </c>
      <c r="R25" s="31">
        <f t="shared" si="2"/>
        <v>54431.399999999994</v>
      </c>
    </row>
    <row r="26" spans="1:18" ht="15.75" customHeight="1">
      <c r="A26" s="13">
        <v>13</v>
      </c>
      <c r="B26" s="62">
        <v>45049</v>
      </c>
      <c r="C26" s="52" t="s">
        <v>1972</v>
      </c>
      <c r="D26" s="583"/>
      <c r="E26" s="583"/>
      <c r="F26" s="32">
        <v>930</v>
      </c>
      <c r="G26" s="35"/>
      <c r="H26" s="147"/>
      <c r="I26" s="42" t="s">
        <v>89</v>
      </c>
      <c r="J26" s="29"/>
      <c r="K26" s="29" t="s">
        <v>1478</v>
      </c>
      <c r="L26" s="29">
        <v>235000124</v>
      </c>
      <c r="M26" s="29"/>
      <c r="N26" s="43" t="s">
        <v>688</v>
      </c>
      <c r="O26" s="198"/>
      <c r="P26" s="31">
        <f t="shared" si="0"/>
        <v>-79.400000000008731</v>
      </c>
      <c r="Q26" s="31">
        <f t="shared" si="1"/>
        <v>54510.8</v>
      </c>
      <c r="R26" s="31">
        <f t="shared" si="2"/>
        <v>54431.399999999994</v>
      </c>
    </row>
    <row r="27" spans="1:18" ht="15.75" customHeight="1">
      <c r="A27" s="13">
        <v>13</v>
      </c>
      <c r="B27" s="62">
        <v>45053</v>
      </c>
      <c r="C27" s="52" t="s">
        <v>1970</v>
      </c>
      <c r="D27" s="52" t="s">
        <v>1971</v>
      </c>
      <c r="E27" s="51"/>
      <c r="F27" s="32">
        <v>850</v>
      </c>
      <c r="G27" s="35"/>
      <c r="H27" s="147"/>
      <c r="I27" s="42" t="s">
        <v>91</v>
      </c>
      <c r="J27" s="29"/>
      <c r="K27" s="29" t="s">
        <v>1157</v>
      </c>
      <c r="L27" s="29">
        <v>5463</v>
      </c>
      <c r="M27" s="29"/>
      <c r="N27" s="43" t="s">
        <v>688</v>
      </c>
      <c r="O27" s="198"/>
      <c r="P27" s="31">
        <f t="shared" si="0"/>
        <v>-929.40000000000873</v>
      </c>
      <c r="Q27" s="31">
        <f t="shared" si="1"/>
        <v>55360.800000000003</v>
      </c>
      <c r="R27" s="31">
        <f t="shared" si="2"/>
        <v>54431.399999999994</v>
      </c>
    </row>
    <row r="28" spans="1:18" ht="15.75" customHeight="1">
      <c r="A28" s="13">
        <v>13</v>
      </c>
      <c r="B28" s="62">
        <v>45079</v>
      </c>
      <c r="C28" s="52" t="s">
        <v>962</v>
      </c>
      <c r="F28" s="32"/>
      <c r="G28" s="35">
        <v>5254.8</v>
      </c>
      <c r="H28" s="147"/>
      <c r="I28" s="147"/>
      <c r="J28" s="29"/>
      <c r="K28" s="29"/>
      <c r="L28" s="29"/>
      <c r="M28" s="29"/>
      <c r="N28" s="43" t="s">
        <v>688</v>
      </c>
      <c r="O28" s="198"/>
      <c r="P28" s="31">
        <f t="shared" si="0"/>
        <v>4325.3999999999942</v>
      </c>
      <c r="Q28" s="31">
        <f t="shared" si="1"/>
        <v>55360.800000000003</v>
      </c>
      <c r="R28" s="31">
        <f t="shared" si="2"/>
        <v>59686.2</v>
      </c>
    </row>
    <row r="29" spans="1:18" ht="15.75" customHeight="1">
      <c r="A29" s="13">
        <v>13</v>
      </c>
      <c r="B29" s="62">
        <v>45081</v>
      </c>
      <c r="C29" s="52" t="s">
        <v>1973</v>
      </c>
      <c r="F29" s="32">
        <v>5265</v>
      </c>
      <c r="G29" s="35"/>
      <c r="H29" s="147"/>
      <c r="I29" s="42" t="s">
        <v>91</v>
      </c>
      <c r="J29" s="29"/>
      <c r="K29" s="29" t="s">
        <v>1974</v>
      </c>
      <c r="L29" s="29">
        <v>714</v>
      </c>
      <c r="M29" s="29"/>
      <c r="N29" s="43" t="s">
        <v>688</v>
      </c>
      <c r="O29" s="198"/>
      <c r="P29" s="31">
        <f t="shared" si="0"/>
        <v>-939.60000000000582</v>
      </c>
      <c r="Q29" s="31">
        <f t="shared" si="1"/>
        <v>60625.8</v>
      </c>
      <c r="R29" s="31">
        <f t="shared" si="2"/>
        <v>59686.2</v>
      </c>
    </row>
    <row r="30" spans="1:18" ht="15.75" customHeight="1">
      <c r="A30" s="13">
        <v>13</v>
      </c>
      <c r="B30" s="62">
        <v>45085</v>
      </c>
      <c r="C30" s="52" t="s">
        <v>962</v>
      </c>
      <c r="F30" s="32"/>
      <c r="G30" s="35">
        <v>9989.7999999999993</v>
      </c>
      <c r="H30" s="147"/>
      <c r="I30" s="147"/>
      <c r="J30" s="29"/>
      <c r="K30" s="29"/>
      <c r="L30" s="148"/>
      <c r="M30" s="29"/>
      <c r="N30" s="43" t="s">
        <v>688</v>
      </c>
      <c r="O30" s="198"/>
      <c r="P30" s="31">
        <f t="shared" si="0"/>
        <v>9050.1999999999971</v>
      </c>
      <c r="Q30" s="31">
        <f t="shared" si="1"/>
        <v>60625.8</v>
      </c>
      <c r="R30" s="31">
        <f t="shared" si="2"/>
        <v>69676</v>
      </c>
    </row>
    <row r="31" spans="1:18" ht="15.75" customHeight="1">
      <c r="A31" s="43">
        <v>13</v>
      </c>
      <c r="B31" s="28">
        <v>45106</v>
      </c>
      <c r="C31" s="52" t="s">
        <v>1975</v>
      </c>
      <c r="D31" s="52"/>
      <c r="E31" s="29"/>
      <c r="F31" s="199">
        <v>1000</v>
      </c>
      <c r="G31" s="35"/>
      <c r="I31" s="13" t="s">
        <v>91</v>
      </c>
      <c r="J31" s="29"/>
      <c r="K31" s="29" t="s">
        <v>1976</v>
      </c>
      <c r="L31" s="29"/>
      <c r="M31" s="29"/>
      <c r="N31" s="43" t="s">
        <v>688</v>
      </c>
      <c r="O31" s="198"/>
      <c r="P31" s="31">
        <f t="shared" si="0"/>
        <v>8050.1999999999971</v>
      </c>
      <c r="Q31" s="31">
        <f t="shared" si="1"/>
        <v>61625.8</v>
      </c>
      <c r="R31" s="31">
        <f t="shared" si="2"/>
        <v>69676</v>
      </c>
    </row>
    <row r="32" spans="1:18" ht="15.75" customHeight="1">
      <c r="A32" s="43">
        <v>13</v>
      </c>
      <c r="B32" s="28">
        <v>45116</v>
      </c>
      <c r="C32" s="153" t="s">
        <v>1977</v>
      </c>
      <c r="D32" s="162" t="s">
        <v>575</v>
      </c>
      <c r="E32" s="9" t="s">
        <v>1978</v>
      </c>
      <c r="F32" s="30">
        <v>350</v>
      </c>
      <c r="G32" s="30"/>
      <c r="H32" s="120"/>
      <c r="I32" s="13" t="s">
        <v>91</v>
      </c>
      <c r="J32" s="29"/>
      <c r="K32" s="29"/>
      <c r="L32" s="29"/>
      <c r="M32" s="29"/>
      <c r="N32" s="43" t="s">
        <v>688</v>
      </c>
      <c r="O32" s="198"/>
      <c r="P32" s="31">
        <f t="shared" si="0"/>
        <v>7700.1999999999971</v>
      </c>
      <c r="Q32" s="31">
        <f t="shared" si="1"/>
        <v>61975.8</v>
      </c>
      <c r="R32" s="31">
        <f t="shared" si="2"/>
        <v>69676</v>
      </c>
    </row>
    <row r="33" spans="1:18" ht="15.75" customHeight="1">
      <c r="A33" s="13">
        <v>13</v>
      </c>
      <c r="B33" s="62">
        <v>45146</v>
      </c>
      <c r="C33" s="111" t="s">
        <v>1979</v>
      </c>
      <c r="D33" s="13" t="s">
        <v>575</v>
      </c>
      <c r="E33" s="9" t="s">
        <v>1980</v>
      </c>
      <c r="F33" s="30">
        <v>550</v>
      </c>
      <c r="G33" s="13"/>
      <c r="H33" s="62"/>
      <c r="I33" s="13" t="s">
        <v>91</v>
      </c>
      <c r="K33" s="29"/>
      <c r="L33" s="29"/>
      <c r="M33" s="29"/>
      <c r="N33" s="43" t="s">
        <v>688</v>
      </c>
      <c r="O33" s="198"/>
      <c r="P33" s="31">
        <f t="shared" si="0"/>
        <v>7150.1999999999971</v>
      </c>
      <c r="Q33" s="31">
        <f t="shared" si="1"/>
        <v>62525.8</v>
      </c>
      <c r="R33" s="31">
        <f t="shared" si="2"/>
        <v>69676</v>
      </c>
    </row>
    <row r="34" spans="1:18" ht="15.75" customHeight="1">
      <c r="A34" s="13">
        <v>13</v>
      </c>
      <c r="B34" s="62">
        <v>45197</v>
      </c>
      <c r="C34" s="52" t="s">
        <v>1981</v>
      </c>
      <c r="F34" s="32">
        <v>8500</v>
      </c>
      <c r="G34" s="14"/>
      <c r="I34" s="13" t="s">
        <v>91</v>
      </c>
      <c r="K34" s="29" t="s">
        <v>1982</v>
      </c>
      <c r="L34" s="29"/>
      <c r="M34" s="29"/>
      <c r="N34" s="43" t="s">
        <v>688</v>
      </c>
      <c r="O34" s="198">
        <v>45264</v>
      </c>
      <c r="P34" s="31">
        <f t="shared" si="0"/>
        <v>-1349.8000000000029</v>
      </c>
      <c r="Q34" s="31">
        <f t="shared" si="1"/>
        <v>71025.8</v>
      </c>
      <c r="R34" s="31">
        <f t="shared" si="2"/>
        <v>69676</v>
      </c>
    </row>
    <row r="35" spans="1:18" ht="15.75" customHeight="1">
      <c r="A35" s="13">
        <v>13</v>
      </c>
      <c r="B35" s="62">
        <v>45287</v>
      </c>
      <c r="C35" s="52" t="s">
        <v>962</v>
      </c>
      <c r="F35" s="32"/>
      <c r="G35" s="32">
        <v>9485.66</v>
      </c>
      <c r="M35" s="29"/>
      <c r="N35" s="43" t="s">
        <v>688</v>
      </c>
      <c r="O35" s="425"/>
      <c r="P35" s="31">
        <f>R35-Q35</f>
        <v>8135.8600000000006</v>
      </c>
      <c r="Q35" s="31">
        <f>SUBTOTAL(9,$F$2:F35)</f>
        <v>71025.8</v>
      </c>
      <c r="R35" s="31">
        <f>SUBTOTAL(9,$G$2:G35)</f>
        <v>79161.66</v>
      </c>
    </row>
    <row r="36" spans="1:18" ht="15.75" customHeight="1">
      <c r="A36" s="13">
        <v>13</v>
      </c>
      <c r="B36" s="62">
        <v>45385</v>
      </c>
      <c r="C36" s="52" t="s">
        <v>1983</v>
      </c>
      <c r="D36" s="13" t="s">
        <v>575</v>
      </c>
      <c r="E36" s="9" t="s">
        <v>1984</v>
      </c>
      <c r="F36" s="32">
        <v>400</v>
      </c>
      <c r="G36" s="14"/>
      <c r="I36" s="13" t="s">
        <v>91</v>
      </c>
      <c r="K36" s="29"/>
      <c r="L36" s="29"/>
      <c r="M36" s="29"/>
      <c r="N36" s="43" t="s">
        <v>688</v>
      </c>
      <c r="O36" s="425"/>
      <c r="P36" s="31">
        <f>R36-Q36</f>
        <v>7735.8600000000006</v>
      </c>
      <c r="Q36" s="31">
        <f>SUBTOTAL(9,$F$2:F36)</f>
        <v>71425.8</v>
      </c>
      <c r="R36" s="31">
        <f>SUBTOTAL(9,$G$2:G36)</f>
        <v>79161.66</v>
      </c>
    </row>
    <row r="37" spans="1:18" ht="15.75" customHeight="1">
      <c r="A37" s="13">
        <v>13</v>
      </c>
      <c r="B37" s="62">
        <v>45440</v>
      </c>
      <c r="C37" s="52" t="s">
        <v>724</v>
      </c>
      <c r="D37" s="52"/>
      <c r="E37" s="29"/>
      <c r="F37" s="35">
        <v>2457</v>
      </c>
      <c r="G37" s="35"/>
      <c r="H37" s="30"/>
      <c r="I37" s="42" t="s">
        <v>91</v>
      </c>
      <c r="J37" s="147"/>
      <c r="K37" s="29" t="s">
        <v>1157</v>
      </c>
      <c r="L37" s="29">
        <v>13888</v>
      </c>
      <c r="M37" s="29"/>
      <c r="N37" s="43" t="s">
        <v>688</v>
      </c>
      <c r="O37" s="425"/>
      <c r="P37" s="31">
        <f>R37-Q37</f>
        <v>5278.8600000000006</v>
      </c>
      <c r="Q37" s="31">
        <f>SUBTOTAL(9,$F$2:F37)</f>
        <v>73882.8</v>
      </c>
      <c r="R37" s="31">
        <f>SUBTOTAL(9,$G$2:G37)</f>
        <v>79161.66</v>
      </c>
    </row>
    <row r="38" spans="1:18" ht="15.75" customHeight="1">
      <c r="A38" s="13">
        <v>13</v>
      </c>
      <c r="B38" s="62">
        <v>45441</v>
      </c>
      <c r="C38" s="52" t="s">
        <v>962</v>
      </c>
      <c r="F38" s="32"/>
      <c r="G38" s="14">
        <v>5265</v>
      </c>
      <c r="H38" s="147"/>
      <c r="I38" s="147"/>
      <c r="J38" s="29"/>
      <c r="K38" s="29"/>
      <c r="L38" s="29"/>
      <c r="M38" s="29"/>
      <c r="N38" s="43" t="s">
        <v>688</v>
      </c>
      <c r="O38" s="425"/>
      <c r="P38" s="31">
        <f>R38-Q38</f>
        <v>10543.86</v>
      </c>
      <c r="Q38" s="31">
        <f>SUBTOTAL(9,$F$2:F38)</f>
        <v>73882.8</v>
      </c>
      <c r="R38" s="31">
        <f>SUBTOTAL(9,$G$2:G38)</f>
        <v>84426.66</v>
      </c>
    </row>
    <row r="39" spans="1:18" ht="15.75" customHeight="1">
      <c r="A39" s="13">
        <v>13</v>
      </c>
      <c r="B39" s="62">
        <v>45477</v>
      </c>
      <c r="C39" s="52" t="s">
        <v>5946</v>
      </c>
      <c r="D39" s="395" t="s">
        <v>5799</v>
      </c>
      <c r="F39" s="32">
        <v>250</v>
      </c>
      <c r="G39" s="14"/>
      <c r="H39" s="147"/>
      <c r="I39" s="147" t="s">
        <v>91</v>
      </c>
      <c r="J39" s="29"/>
      <c r="K39" s="29"/>
      <c r="L39" s="29"/>
      <c r="M39" s="29"/>
      <c r="N39" s="43" t="s">
        <v>688</v>
      </c>
      <c r="O39" s="425"/>
      <c r="P39" s="31">
        <f>R39-Q39</f>
        <v>10293.86</v>
      </c>
      <c r="Q39" s="31">
        <f>SUBTOTAL(9,$F$2:F39)</f>
        <v>74132.800000000003</v>
      </c>
      <c r="R39" s="31">
        <f>SUBTOTAL(9,$G$2:G39)</f>
        <v>84426.66</v>
      </c>
    </row>
    <row r="40" spans="1:18" ht="15.75" customHeight="1">
      <c r="A40" s="43">
        <v>13</v>
      </c>
      <c r="B40" s="62">
        <v>45505</v>
      </c>
      <c r="C40" s="52" t="s">
        <v>6020</v>
      </c>
      <c r="D40" s="52" t="s">
        <v>5940</v>
      </c>
      <c r="F40" s="32">
        <v>4200</v>
      </c>
      <c r="G40" s="14"/>
      <c r="H40" s="583"/>
      <c r="I40" s="147" t="s">
        <v>91</v>
      </c>
      <c r="J40" s="29"/>
      <c r="K40" s="29"/>
      <c r="L40" s="29"/>
      <c r="M40" s="29"/>
      <c r="N40" s="43" t="s">
        <v>688</v>
      </c>
      <c r="O40" s="425"/>
      <c r="P40" s="31">
        <f t="shared" ref="P40:P45" si="3">R40-Q40</f>
        <v>6093.8600000000006</v>
      </c>
      <c r="Q40" s="31">
        <f t="shared" ref="Q40:Q45" si="4">SUBTOTAL(9,$F$2:F40)</f>
        <v>78332.800000000003</v>
      </c>
      <c r="R40" s="31">
        <f t="shared" ref="R40:R45" si="5">SUBTOTAL(9,$G$2:G40)</f>
        <v>84426.66</v>
      </c>
    </row>
    <row r="41" spans="1:18" ht="15.75" customHeight="1">
      <c r="A41" s="13">
        <v>13</v>
      </c>
      <c r="B41" s="62">
        <v>45510</v>
      </c>
      <c r="C41" s="52" t="s">
        <v>724</v>
      </c>
      <c r="F41" s="32">
        <v>5265</v>
      </c>
      <c r="G41" s="14"/>
      <c r="H41" s="147"/>
      <c r="I41" s="147" t="s">
        <v>91</v>
      </c>
      <c r="J41" s="29"/>
      <c r="K41" s="29" t="s">
        <v>1157</v>
      </c>
      <c r="L41" s="29">
        <v>40281</v>
      </c>
      <c r="M41" s="29"/>
      <c r="N41" s="43" t="s">
        <v>688</v>
      </c>
      <c r="O41" s="425"/>
      <c r="P41" s="31">
        <f t="shared" si="3"/>
        <v>828.86000000000058</v>
      </c>
      <c r="Q41" s="31">
        <f t="shared" si="4"/>
        <v>83597.8</v>
      </c>
      <c r="R41" s="31">
        <f t="shared" si="5"/>
        <v>84426.66</v>
      </c>
    </row>
    <row r="42" spans="1:18" ht="15.75" customHeight="1">
      <c r="A42" s="13">
        <v>13</v>
      </c>
      <c r="B42" s="62">
        <v>45511</v>
      </c>
      <c r="C42" s="52" t="s">
        <v>5955</v>
      </c>
      <c r="F42" s="32">
        <v>60</v>
      </c>
      <c r="G42" s="14"/>
      <c r="H42" s="147"/>
      <c r="I42" s="147" t="s">
        <v>89</v>
      </c>
      <c r="J42" s="29"/>
      <c r="K42" s="29" t="s">
        <v>1056</v>
      </c>
      <c r="L42" s="29">
        <v>242427151</v>
      </c>
      <c r="M42" s="29"/>
      <c r="N42" s="43" t="s">
        <v>688</v>
      </c>
      <c r="O42" s="425"/>
      <c r="P42" s="31">
        <f t="shared" si="3"/>
        <v>768.86000000000058</v>
      </c>
      <c r="Q42" s="31">
        <f t="shared" si="4"/>
        <v>83657.8</v>
      </c>
      <c r="R42" s="31">
        <f t="shared" si="5"/>
        <v>84426.66</v>
      </c>
    </row>
    <row r="43" spans="1:18" ht="15.75" customHeight="1">
      <c r="A43" s="13">
        <v>13</v>
      </c>
      <c r="B43" s="62">
        <v>45511</v>
      </c>
      <c r="C43" s="52" t="s">
        <v>5956</v>
      </c>
      <c r="D43" s="583"/>
      <c r="F43" s="32">
        <v>329</v>
      </c>
      <c r="G43" s="14"/>
      <c r="H43" s="147"/>
      <c r="I43" s="147" t="s">
        <v>89</v>
      </c>
      <c r="J43" s="29"/>
      <c r="K43" s="29" t="s">
        <v>1056</v>
      </c>
      <c r="L43" s="29">
        <v>242427118</v>
      </c>
      <c r="M43" s="29"/>
      <c r="N43" s="43" t="s">
        <v>688</v>
      </c>
      <c r="O43" s="425"/>
      <c r="P43" s="31">
        <f t="shared" si="3"/>
        <v>439.86000000000058</v>
      </c>
      <c r="Q43" s="31">
        <f t="shared" si="4"/>
        <v>83986.8</v>
      </c>
      <c r="R43" s="31">
        <f t="shared" si="5"/>
        <v>84426.66</v>
      </c>
    </row>
    <row r="44" spans="1:18" ht="15.75" customHeight="1">
      <c r="A44" s="43">
        <v>13</v>
      </c>
      <c r="B44" s="62">
        <v>45514</v>
      </c>
      <c r="C44" s="52" t="s">
        <v>6021</v>
      </c>
      <c r="D44" s="52" t="s">
        <v>5799</v>
      </c>
      <c r="F44" s="32">
        <v>300</v>
      </c>
      <c r="G44" s="14"/>
      <c r="I44" s="147" t="s">
        <v>91</v>
      </c>
      <c r="J44" s="29"/>
      <c r="K44" s="29"/>
      <c r="L44" s="29"/>
      <c r="M44" s="29"/>
      <c r="N44" s="43" t="s">
        <v>688</v>
      </c>
      <c r="O44" s="425"/>
      <c r="P44" s="31">
        <f t="shared" si="3"/>
        <v>139.86000000000058</v>
      </c>
      <c r="Q44" s="31">
        <f t="shared" si="4"/>
        <v>84286.8</v>
      </c>
      <c r="R44" s="31">
        <f t="shared" si="5"/>
        <v>84426.66</v>
      </c>
    </row>
    <row r="45" spans="1:18" ht="15.75" customHeight="1">
      <c r="A45" s="43">
        <v>13</v>
      </c>
      <c r="B45" s="62">
        <v>45524</v>
      </c>
      <c r="C45" s="52" t="s">
        <v>6022</v>
      </c>
      <c r="D45" s="52" t="s">
        <v>5799</v>
      </c>
      <c r="F45" s="32">
        <v>400</v>
      </c>
      <c r="G45" s="14"/>
      <c r="H45" s="147"/>
      <c r="I45" s="147" t="s">
        <v>91</v>
      </c>
      <c r="J45" s="29"/>
      <c r="K45" s="29"/>
      <c r="L45" s="29"/>
      <c r="M45" s="29"/>
      <c r="N45" s="43" t="s">
        <v>688</v>
      </c>
      <c r="O45" s="425">
        <v>45543</v>
      </c>
      <c r="P45" s="31">
        <f t="shared" si="3"/>
        <v>-260.13999999999942</v>
      </c>
      <c r="Q45" s="31">
        <f t="shared" si="4"/>
        <v>84686.8</v>
      </c>
      <c r="R45" s="31">
        <f t="shared" si="5"/>
        <v>84426.66</v>
      </c>
    </row>
    <row r="46" spans="1:18" ht="15.75" customHeight="1">
      <c r="A46" s="43">
        <v>13</v>
      </c>
      <c r="B46" s="62">
        <v>45627</v>
      </c>
      <c r="C46" s="52" t="s">
        <v>962</v>
      </c>
      <c r="D46" s="52"/>
      <c r="E46" s="29"/>
      <c r="F46" s="30"/>
      <c r="G46" s="35">
        <v>2260.16</v>
      </c>
      <c r="H46" s="147"/>
      <c r="I46" s="147"/>
      <c r="J46" s="29"/>
      <c r="K46" s="29"/>
      <c r="L46" s="29"/>
      <c r="M46" s="29"/>
      <c r="N46" s="43" t="s">
        <v>688</v>
      </c>
      <c r="O46" s="425"/>
      <c r="P46" s="31">
        <f t="shared" ref="P46:P60" si="6">R46-Q46</f>
        <v>2000.0200000000041</v>
      </c>
      <c r="Q46" s="31">
        <f>SUBTOTAL(9,$F$2:F46)</f>
        <v>84686.8</v>
      </c>
      <c r="R46" s="31">
        <f>SUBTOTAL(9,$G$2:G46)</f>
        <v>86686.82</v>
      </c>
    </row>
    <row r="47" spans="1:18" ht="15.75" customHeight="1">
      <c r="A47" s="43">
        <v>13</v>
      </c>
      <c r="B47" s="62">
        <v>45650</v>
      </c>
      <c r="C47" s="52" t="s">
        <v>5830</v>
      </c>
      <c r="D47" s="52"/>
      <c r="E47" s="29"/>
      <c r="F47" s="30">
        <v>321</v>
      </c>
      <c r="G47" s="35"/>
      <c r="H47" s="147"/>
      <c r="I47" s="147" t="s">
        <v>89</v>
      </c>
      <c r="J47" s="29"/>
      <c r="K47" s="29" t="s">
        <v>1056</v>
      </c>
      <c r="L47" s="29">
        <v>242445163</v>
      </c>
      <c r="M47" s="29"/>
      <c r="N47" s="43" t="s">
        <v>688</v>
      </c>
      <c r="O47" s="425"/>
      <c r="P47" s="31">
        <f t="shared" si="6"/>
        <v>1679.0200000000041</v>
      </c>
      <c r="Q47" s="31">
        <f>SUBTOTAL(9,$F$2:F47)</f>
        <v>85007.8</v>
      </c>
      <c r="R47" s="31">
        <f>SUBTOTAL(9,$G$2:G47)</f>
        <v>86686.82</v>
      </c>
    </row>
    <row r="48" spans="1:18" ht="15.75" customHeight="1">
      <c r="A48" s="43">
        <v>13</v>
      </c>
      <c r="B48" s="62">
        <v>45650</v>
      </c>
      <c r="C48" s="52" t="s">
        <v>5830</v>
      </c>
      <c r="D48" s="52"/>
      <c r="E48" s="29"/>
      <c r="F48" s="32">
        <v>72</v>
      </c>
      <c r="G48" s="30"/>
      <c r="H48" s="147"/>
      <c r="I48" s="147" t="s">
        <v>89</v>
      </c>
      <c r="J48" s="29"/>
      <c r="K48" s="29" t="s">
        <v>1056</v>
      </c>
      <c r="L48" s="29">
        <v>242445188</v>
      </c>
      <c r="M48" s="29"/>
      <c r="N48" s="43" t="s">
        <v>688</v>
      </c>
      <c r="O48" s="425"/>
      <c r="P48" s="31">
        <f t="shared" si="6"/>
        <v>1607.0200000000041</v>
      </c>
      <c r="Q48" s="31">
        <f>SUBTOTAL(9,$F$2:F48)</f>
        <v>85079.8</v>
      </c>
      <c r="R48" s="31">
        <f>SUBTOTAL(9,$G$2:G48)</f>
        <v>86686.82</v>
      </c>
    </row>
    <row r="49" spans="1:18" ht="15.75" customHeight="1">
      <c r="A49" s="43">
        <v>13</v>
      </c>
      <c r="B49" s="62">
        <v>45661</v>
      </c>
      <c r="C49" s="52" t="s">
        <v>6231</v>
      </c>
      <c r="D49" s="52" t="s">
        <v>5812</v>
      </c>
      <c r="E49" s="29"/>
      <c r="F49" s="30">
        <v>650</v>
      </c>
      <c r="G49" s="35"/>
      <c r="H49" s="147"/>
      <c r="I49" s="147" t="s">
        <v>91</v>
      </c>
      <c r="J49" s="29"/>
      <c r="K49" s="29"/>
      <c r="L49" s="29"/>
      <c r="M49" s="29"/>
      <c r="N49" s="43" t="s">
        <v>688</v>
      </c>
      <c r="O49" s="425"/>
      <c r="P49" s="31">
        <f t="shared" si="6"/>
        <v>957.02000000000407</v>
      </c>
      <c r="Q49" s="31">
        <f>SUBTOTAL(9,$F$2:F49)</f>
        <v>85729.8</v>
      </c>
      <c r="R49" s="31">
        <f>SUBTOTAL(9,$G$2:G49)</f>
        <v>86686.82</v>
      </c>
    </row>
    <row r="50" spans="1:18" ht="15.75" customHeight="1">
      <c r="A50" s="43">
        <v>13</v>
      </c>
      <c r="B50" s="62">
        <v>45788</v>
      </c>
      <c r="C50" s="52" t="s">
        <v>6395</v>
      </c>
      <c r="D50" s="52" t="s">
        <v>5812</v>
      </c>
      <c r="E50" s="29"/>
      <c r="F50" s="30">
        <v>250</v>
      </c>
      <c r="G50" s="35"/>
      <c r="H50" s="147"/>
      <c r="I50" s="147"/>
      <c r="J50" s="29"/>
      <c r="K50" s="29"/>
      <c r="L50" s="29"/>
      <c r="M50" s="29"/>
      <c r="N50" s="43" t="s">
        <v>688</v>
      </c>
      <c r="O50" s="425"/>
      <c r="P50" s="31">
        <f t="shared" si="6"/>
        <v>707.02000000000407</v>
      </c>
      <c r="Q50" s="31">
        <f>SUBTOTAL(9,$F$2:F50)</f>
        <v>85979.8</v>
      </c>
      <c r="R50" s="31">
        <f>SUBTOTAL(9,$G$2:G50)</f>
        <v>86686.82</v>
      </c>
    </row>
    <row r="51" spans="1:18" ht="15.75" customHeight="1">
      <c r="A51" s="43">
        <v>13</v>
      </c>
      <c r="B51" s="62">
        <v>45797</v>
      </c>
      <c r="C51" s="52" t="s">
        <v>6441</v>
      </c>
      <c r="D51" s="52"/>
      <c r="E51" s="29"/>
      <c r="F51" s="30">
        <v>4130</v>
      </c>
      <c r="G51" s="35"/>
      <c r="H51" s="147"/>
      <c r="I51" s="147" t="s">
        <v>91</v>
      </c>
      <c r="J51" s="29"/>
      <c r="K51" s="29" t="s">
        <v>6442</v>
      </c>
      <c r="L51" s="29">
        <v>50494</v>
      </c>
      <c r="M51" s="29"/>
      <c r="N51" s="43" t="s">
        <v>688</v>
      </c>
      <c r="O51" s="425"/>
      <c r="P51" s="31">
        <f t="shared" si="6"/>
        <v>-3422.9799999999959</v>
      </c>
      <c r="Q51" s="31">
        <f>SUBTOTAL(9,$F$2:F51)</f>
        <v>90109.8</v>
      </c>
      <c r="R51" s="31">
        <f>SUBTOTAL(9,$G$2:G51)</f>
        <v>86686.82</v>
      </c>
    </row>
    <row r="52" spans="1:18" ht="15.75" customHeight="1">
      <c r="A52" s="43">
        <v>13</v>
      </c>
      <c r="B52" s="62">
        <v>45816</v>
      </c>
      <c r="C52" s="52" t="s">
        <v>6447</v>
      </c>
      <c r="D52" s="52"/>
      <c r="E52" s="29"/>
      <c r="F52" s="30"/>
      <c r="G52" s="35">
        <v>1000</v>
      </c>
      <c r="H52" s="147"/>
      <c r="I52" s="147"/>
      <c r="J52" s="29"/>
      <c r="K52" s="29"/>
      <c r="L52" s="29"/>
      <c r="M52" s="29"/>
      <c r="N52" s="43" t="s">
        <v>688</v>
      </c>
      <c r="O52" s="425"/>
      <c r="P52" s="31">
        <f t="shared" si="6"/>
        <v>-2422.9799999999959</v>
      </c>
      <c r="Q52" s="31">
        <f>SUBTOTAL(9,$F$2:F52)</f>
        <v>90109.8</v>
      </c>
      <c r="R52" s="31">
        <f>SUBTOTAL(9,$G$2:G52)</f>
        <v>87686.82</v>
      </c>
    </row>
    <row r="53" spans="1:18" ht="15.75" customHeight="1">
      <c r="A53" s="43">
        <v>13</v>
      </c>
      <c r="B53" s="62">
        <v>45818</v>
      </c>
      <c r="C53" s="175" t="s">
        <v>6463</v>
      </c>
      <c r="D53" s="52" t="s">
        <v>5799</v>
      </c>
      <c r="E53" s="29"/>
      <c r="F53" s="30">
        <v>450</v>
      </c>
      <c r="G53" s="35"/>
      <c r="H53" s="147"/>
      <c r="I53" s="147"/>
      <c r="J53" s="29"/>
      <c r="K53" s="29"/>
      <c r="L53" s="29"/>
      <c r="M53" s="29"/>
      <c r="N53" s="43" t="s">
        <v>688</v>
      </c>
      <c r="O53" s="425">
        <v>45818</v>
      </c>
      <c r="P53" s="31">
        <f t="shared" si="6"/>
        <v>-2872.9799999999959</v>
      </c>
      <c r="Q53" s="31">
        <f>SUBTOTAL(9,$F$2:F53)</f>
        <v>90559.8</v>
      </c>
      <c r="R53" s="31">
        <f>SUBTOTAL(9,$G$2:G53)</f>
        <v>87686.82</v>
      </c>
    </row>
    <row r="54" spans="1:18" ht="15.75" customHeight="1">
      <c r="A54" s="43">
        <v>13</v>
      </c>
      <c r="B54" s="62">
        <v>45825</v>
      </c>
      <c r="C54" s="52" t="s">
        <v>6695</v>
      </c>
      <c r="D54" s="52"/>
      <c r="E54" s="29"/>
      <c r="F54" s="30">
        <v>472</v>
      </c>
      <c r="G54" s="35"/>
      <c r="H54" s="147"/>
      <c r="I54" s="147" t="s">
        <v>91</v>
      </c>
      <c r="J54" s="29"/>
      <c r="K54" s="29" t="s">
        <v>1157</v>
      </c>
      <c r="L54" s="29">
        <v>40116</v>
      </c>
      <c r="M54" s="29"/>
      <c r="N54" s="29"/>
      <c r="O54" s="148"/>
      <c r="P54" s="31">
        <f t="shared" si="6"/>
        <v>-3344.9799999999959</v>
      </c>
      <c r="Q54" s="31">
        <f>SUBTOTAL(9,$F$2:F54)</f>
        <v>91031.8</v>
      </c>
      <c r="R54" s="31">
        <f>SUBTOTAL(9,$G$2:G54)</f>
        <v>87686.82</v>
      </c>
    </row>
    <row r="55" spans="1:18" ht="15.75" customHeight="1">
      <c r="A55" s="43">
        <v>13</v>
      </c>
      <c r="B55" s="62">
        <v>45831</v>
      </c>
      <c r="C55" s="52" t="s">
        <v>962</v>
      </c>
      <c r="D55" s="52"/>
      <c r="E55" s="29"/>
      <c r="F55" s="30"/>
      <c r="G55" s="35">
        <v>9872.98</v>
      </c>
      <c r="H55" s="147"/>
      <c r="I55" s="147"/>
      <c r="J55" s="29"/>
      <c r="K55" s="29"/>
      <c r="L55" s="29"/>
      <c r="M55" s="29"/>
      <c r="N55" s="29"/>
      <c r="O55" s="148"/>
      <c r="P55" s="31">
        <f t="shared" si="6"/>
        <v>6528</v>
      </c>
      <c r="Q55" s="31">
        <f>SUBTOTAL(9,$F$2:F55)</f>
        <v>91031.8</v>
      </c>
      <c r="R55" s="31">
        <f>SUBTOTAL(9,$G$2:G55)</f>
        <v>97559.8</v>
      </c>
    </row>
    <row r="56" spans="1:18" ht="15.75" customHeight="1">
      <c r="A56" s="43">
        <v>13</v>
      </c>
      <c r="B56" s="62">
        <v>45900</v>
      </c>
      <c r="C56" s="52" t="s">
        <v>6678</v>
      </c>
      <c r="D56" s="52"/>
      <c r="E56" s="29"/>
      <c r="F56" s="30">
        <v>2700</v>
      </c>
      <c r="G56" s="35"/>
      <c r="H56" s="147"/>
      <c r="I56" s="147" t="s">
        <v>91</v>
      </c>
      <c r="J56" s="29"/>
      <c r="K56" s="29" t="s">
        <v>6530</v>
      </c>
      <c r="L56" s="29">
        <v>11</v>
      </c>
      <c r="M56" s="29"/>
      <c r="N56" s="29"/>
      <c r="O56" s="148"/>
      <c r="P56" s="31">
        <f t="shared" si="6"/>
        <v>3828</v>
      </c>
      <c r="Q56" s="31">
        <f>SUBTOTAL(9,$F$2:F56)</f>
        <v>93731.8</v>
      </c>
      <c r="R56" s="31">
        <f>SUBTOTAL(9,$G$2:G56)</f>
        <v>97559.8</v>
      </c>
    </row>
    <row r="57" spans="1:18" ht="15.75" customHeight="1">
      <c r="A57" s="43">
        <v>13</v>
      </c>
      <c r="B57" s="28">
        <v>45901</v>
      </c>
      <c r="C57" s="52" t="s">
        <v>6722</v>
      </c>
      <c r="D57" s="52"/>
      <c r="E57" s="29"/>
      <c r="F57" s="30">
        <v>32.700000000000003</v>
      </c>
      <c r="G57" s="35"/>
      <c r="H57" s="147"/>
      <c r="I57" s="147" t="s">
        <v>89</v>
      </c>
      <c r="J57" s="29"/>
      <c r="K57" s="29" t="s">
        <v>6723</v>
      </c>
      <c r="L57" s="29">
        <v>1062</v>
      </c>
      <c r="M57" s="29"/>
      <c r="N57" s="29"/>
      <c r="O57" s="148"/>
      <c r="P57" s="31">
        <f t="shared" si="6"/>
        <v>3795.3000000000029</v>
      </c>
      <c r="Q57" s="31">
        <f>SUBTOTAL(9,$F$2:F57)</f>
        <v>93764.5</v>
      </c>
      <c r="R57" s="31">
        <f>SUBTOTAL(9,$G$2:G57)</f>
        <v>97559.8</v>
      </c>
    </row>
    <row r="58" spans="1:18" ht="15.75" customHeight="1">
      <c r="A58" s="43">
        <v>13</v>
      </c>
      <c r="B58" s="62">
        <v>45909</v>
      </c>
      <c r="C58" s="52" t="s">
        <v>6696</v>
      </c>
      <c r="D58" s="52"/>
      <c r="E58" s="29"/>
      <c r="F58" s="30">
        <v>413</v>
      </c>
      <c r="G58" s="35"/>
      <c r="H58" s="147"/>
      <c r="I58" s="147" t="s">
        <v>91</v>
      </c>
      <c r="J58" s="29"/>
      <c r="K58" s="29" t="s">
        <v>1157</v>
      </c>
      <c r="L58" s="29">
        <v>40161</v>
      </c>
      <c r="M58" s="29"/>
      <c r="N58" s="29"/>
      <c r="O58" s="148"/>
      <c r="P58" s="31">
        <f t="shared" si="6"/>
        <v>3382.3000000000029</v>
      </c>
      <c r="Q58" s="31">
        <f>SUBTOTAL(9,$F$2:F58)</f>
        <v>94177.5</v>
      </c>
      <c r="R58" s="31">
        <f>SUBTOTAL(9,$G$2:G58)</f>
        <v>97559.8</v>
      </c>
    </row>
    <row r="59" spans="1:18" ht="15.75" customHeight="1">
      <c r="A59" s="43">
        <v>13</v>
      </c>
      <c r="B59" s="28">
        <v>45921</v>
      </c>
      <c r="C59" s="52" t="s">
        <v>962</v>
      </c>
      <c r="D59" s="52"/>
      <c r="E59" s="29"/>
      <c r="F59" s="30"/>
      <c r="G59" s="35">
        <v>9440</v>
      </c>
      <c r="H59" s="147"/>
      <c r="I59" s="147"/>
      <c r="J59" s="29"/>
      <c r="K59" s="29"/>
      <c r="L59" s="29"/>
      <c r="M59" s="29"/>
      <c r="N59" s="29"/>
      <c r="O59" s="148"/>
      <c r="P59" s="31">
        <f t="shared" si="6"/>
        <v>12822.300000000003</v>
      </c>
      <c r="Q59" s="31">
        <f>SUBTOTAL(9,$F$2:F59)</f>
        <v>94177.5</v>
      </c>
      <c r="R59" s="31">
        <f>SUBTOTAL(9,$G$2:G59)</f>
        <v>106999.8</v>
      </c>
    </row>
    <row r="60" spans="1:18" ht="15.75" customHeight="1">
      <c r="A60" s="43">
        <v>13</v>
      </c>
      <c r="B60" s="28">
        <v>45928</v>
      </c>
      <c r="C60" s="52" t="s">
        <v>6716</v>
      </c>
      <c r="D60" s="52"/>
      <c r="E60" s="29"/>
      <c r="F60" s="30">
        <v>9440</v>
      </c>
      <c r="G60" s="35"/>
      <c r="H60" s="147"/>
      <c r="I60" s="147" t="s">
        <v>91</v>
      </c>
      <c r="J60" s="29"/>
      <c r="K60" s="29" t="s">
        <v>6717</v>
      </c>
      <c r="L60" s="29">
        <v>25</v>
      </c>
      <c r="M60" s="29"/>
      <c r="N60" s="29"/>
      <c r="O60" s="148"/>
      <c r="P60" s="31">
        <f t="shared" si="6"/>
        <v>3382.3000000000029</v>
      </c>
      <c r="Q60" s="31">
        <f>SUBTOTAL(9,$F$2:F60)</f>
        <v>103617.5</v>
      </c>
      <c r="R60" s="31">
        <f>SUBTOTAL(9,$G$2:G60)</f>
        <v>106999.8</v>
      </c>
    </row>
    <row r="61" spans="1:18" ht="15.75" customHeight="1">
      <c r="A61" s="43"/>
      <c r="B61" s="28"/>
      <c r="C61" s="52"/>
      <c r="D61" s="52"/>
      <c r="E61" s="29"/>
      <c r="F61" s="30"/>
      <c r="G61" s="35"/>
      <c r="H61" s="147"/>
      <c r="I61" s="147"/>
      <c r="J61" s="29"/>
      <c r="K61" s="29"/>
      <c r="L61" s="29"/>
      <c r="M61" s="29"/>
      <c r="N61" s="29"/>
      <c r="O61" s="148"/>
      <c r="P61" s="29"/>
      <c r="Q61" s="29"/>
      <c r="R61" s="29"/>
    </row>
    <row r="62" spans="1:18" ht="15.75" customHeight="1">
      <c r="A62" s="43"/>
      <c r="B62" s="28"/>
      <c r="C62" s="52"/>
      <c r="D62" s="52"/>
      <c r="E62" s="29"/>
      <c r="F62" s="30"/>
      <c r="G62" s="35"/>
      <c r="H62" s="147"/>
      <c r="I62" s="147"/>
      <c r="J62" s="29"/>
      <c r="K62" s="29"/>
      <c r="L62" s="29"/>
      <c r="M62" s="29"/>
      <c r="N62" s="29"/>
      <c r="O62" s="148"/>
      <c r="P62" s="29"/>
      <c r="Q62" s="29"/>
      <c r="R62" s="29"/>
    </row>
    <row r="63" spans="1:18" ht="15.75" customHeight="1">
      <c r="A63" s="43"/>
      <c r="B63" s="28"/>
      <c r="C63" s="52"/>
      <c r="D63" s="52"/>
      <c r="E63" s="29"/>
      <c r="F63" s="30"/>
      <c r="G63" s="35"/>
      <c r="H63" s="147"/>
      <c r="I63" s="147"/>
      <c r="J63" s="29"/>
      <c r="K63" s="29"/>
      <c r="L63" s="29"/>
      <c r="M63" s="29"/>
      <c r="N63" s="29"/>
      <c r="O63" s="148"/>
      <c r="P63" s="29"/>
      <c r="Q63" s="29"/>
      <c r="R63" s="29"/>
    </row>
    <row r="64" spans="1:18" ht="15.75" customHeight="1">
      <c r="A64" s="43"/>
      <c r="B64" s="28"/>
      <c r="C64" s="52"/>
      <c r="D64" s="52"/>
      <c r="E64" s="29"/>
      <c r="F64" s="30"/>
      <c r="G64" s="35"/>
      <c r="H64" s="147"/>
      <c r="I64" s="147"/>
      <c r="J64" s="29"/>
      <c r="K64" s="29"/>
      <c r="L64" s="29"/>
      <c r="M64" s="29"/>
      <c r="N64" s="29"/>
      <c r="O64" s="148"/>
      <c r="P64" s="29"/>
      <c r="Q64" s="29"/>
      <c r="R64" s="29"/>
    </row>
    <row r="65" spans="1:18" ht="15.75" customHeight="1">
      <c r="A65" s="43"/>
      <c r="B65" s="28"/>
      <c r="C65" s="52"/>
      <c r="D65" s="52"/>
      <c r="E65" s="29"/>
      <c r="F65" s="30"/>
      <c r="G65" s="35"/>
      <c r="H65" s="147"/>
      <c r="I65" s="147"/>
      <c r="J65" s="29"/>
      <c r="K65" s="29"/>
      <c r="L65" s="29"/>
      <c r="M65" s="29"/>
      <c r="N65" s="29"/>
      <c r="O65" s="148"/>
      <c r="P65" s="29"/>
      <c r="Q65" s="29"/>
      <c r="R65" s="29"/>
    </row>
    <row r="66" spans="1:18" ht="15.75" customHeight="1">
      <c r="A66" s="43"/>
      <c r="B66" s="28"/>
      <c r="C66" s="52"/>
      <c r="D66" s="52"/>
      <c r="E66" s="29"/>
      <c r="F66" s="30"/>
      <c r="G66" s="35"/>
      <c r="H66" s="147"/>
      <c r="I66" s="147"/>
      <c r="J66" s="29"/>
      <c r="K66" s="29"/>
      <c r="L66" s="29"/>
      <c r="M66" s="29"/>
      <c r="N66" s="29"/>
      <c r="O66" s="148"/>
      <c r="P66" s="29"/>
      <c r="Q66" s="29"/>
      <c r="R66" s="29"/>
    </row>
    <row r="67" spans="1:18" ht="15.75" customHeight="1">
      <c r="A67" s="43"/>
      <c r="B67" s="28"/>
      <c r="C67" s="52"/>
      <c r="D67" s="52"/>
      <c r="E67" s="29"/>
      <c r="F67" s="30"/>
      <c r="G67" s="35"/>
      <c r="H67" s="147"/>
      <c r="I67" s="147"/>
      <c r="J67" s="29"/>
      <c r="K67" s="29"/>
      <c r="L67" s="29"/>
      <c r="M67" s="29"/>
      <c r="N67" s="29"/>
      <c r="O67" s="148"/>
      <c r="P67" s="29"/>
      <c r="Q67" s="29"/>
      <c r="R67" s="29"/>
    </row>
    <row r="68" spans="1:18" ht="15.75" customHeight="1">
      <c r="A68" s="43"/>
      <c r="B68" s="28"/>
      <c r="C68" s="52"/>
      <c r="D68" s="52"/>
      <c r="E68" s="29"/>
      <c r="F68" s="30"/>
      <c r="G68" s="35"/>
      <c r="H68" s="147"/>
      <c r="I68" s="147"/>
      <c r="J68" s="29"/>
      <c r="K68" s="29"/>
      <c r="L68" s="29"/>
      <c r="M68" s="29"/>
      <c r="N68" s="29"/>
      <c r="O68" s="148"/>
      <c r="P68" s="29"/>
      <c r="Q68" s="29"/>
      <c r="R68" s="29"/>
    </row>
    <row r="69" spans="1:18" ht="15.75" customHeight="1">
      <c r="A69" s="43"/>
      <c r="B69" s="28"/>
      <c r="C69" s="52"/>
      <c r="D69" s="52"/>
      <c r="E69" s="29"/>
      <c r="F69" s="30"/>
      <c r="G69" s="35"/>
      <c r="H69" s="147"/>
      <c r="I69" s="147"/>
      <c r="J69" s="29"/>
      <c r="K69" s="29"/>
      <c r="L69" s="29"/>
      <c r="M69" s="29"/>
      <c r="N69" s="29"/>
      <c r="O69" s="148"/>
      <c r="P69" s="29"/>
      <c r="Q69" s="29"/>
      <c r="R69" s="29"/>
    </row>
    <row r="70" spans="1:18" ht="15.75" customHeight="1">
      <c r="A70" s="43"/>
      <c r="B70" s="28"/>
      <c r="C70" s="52"/>
      <c r="D70" s="52"/>
      <c r="E70" s="29"/>
      <c r="F70" s="30"/>
      <c r="G70" s="35"/>
      <c r="H70" s="147"/>
      <c r="I70" s="147"/>
      <c r="J70" s="29"/>
      <c r="K70" s="29"/>
      <c r="L70" s="29"/>
      <c r="M70" s="29"/>
      <c r="N70" s="29"/>
      <c r="O70" s="148"/>
      <c r="P70" s="29"/>
      <c r="Q70" s="29"/>
      <c r="R70" s="29"/>
    </row>
    <row r="71" spans="1:18" ht="15.75" customHeight="1">
      <c r="A71" s="43"/>
      <c r="B71" s="28"/>
      <c r="C71" s="52"/>
      <c r="D71" s="52"/>
      <c r="E71" s="29"/>
      <c r="F71" s="30"/>
      <c r="G71" s="35"/>
      <c r="H71" s="147"/>
      <c r="I71" s="147"/>
      <c r="J71" s="29"/>
      <c r="K71" s="29"/>
      <c r="L71" s="29"/>
      <c r="M71" s="29"/>
      <c r="N71" s="29"/>
      <c r="O71" s="148"/>
      <c r="P71" s="29"/>
      <c r="Q71" s="29"/>
      <c r="R71" s="29"/>
    </row>
    <row r="72" spans="1:18" ht="15.75" customHeight="1">
      <c r="A72" s="43"/>
      <c r="B72" s="28"/>
      <c r="C72" s="52"/>
      <c r="D72" s="52"/>
      <c r="E72" s="29"/>
      <c r="F72" s="30"/>
      <c r="G72" s="35"/>
      <c r="H72" s="147"/>
      <c r="I72" s="147"/>
      <c r="J72" s="29"/>
      <c r="K72" s="29"/>
      <c r="L72" s="29"/>
      <c r="M72" s="29"/>
      <c r="N72" s="29"/>
      <c r="O72" s="148"/>
      <c r="P72" s="29"/>
      <c r="Q72" s="29"/>
      <c r="R72" s="29"/>
    </row>
    <row r="73" spans="1:18" ht="15.75" customHeight="1">
      <c r="A73" s="43"/>
      <c r="B73" s="28"/>
      <c r="C73" s="52"/>
      <c r="D73" s="52"/>
      <c r="E73" s="29"/>
      <c r="F73" s="30"/>
      <c r="G73" s="35"/>
      <c r="H73" s="147"/>
      <c r="I73" s="147"/>
      <c r="J73" s="29"/>
      <c r="K73" s="29"/>
      <c r="L73" s="29"/>
      <c r="M73" s="29"/>
      <c r="N73" s="29"/>
      <c r="O73" s="148"/>
      <c r="P73" s="29"/>
      <c r="Q73" s="29"/>
      <c r="R73" s="29"/>
    </row>
    <row r="74" spans="1:18" ht="15.75" customHeight="1">
      <c r="A74" s="43"/>
      <c r="B74" s="28"/>
      <c r="C74" s="52"/>
      <c r="D74" s="52"/>
      <c r="E74" s="29"/>
      <c r="F74" s="30"/>
      <c r="G74" s="35"/>
      <c r="H74" s="147"/>
      <c r="I74" s="147"/>
      <c r="J74" s="29"/>
      <c r="K74" s="29"/>
      <c r="L74" s="29"/>
      <c r="M74" s="29"/>
      <c r="N74" s="29"/>
      <c r="O74" s="148"/>
      <c r="P74" s="29"/>
      <c r="Q74" s="29"/>
      <c r="R74" s="29"/>
    </row>
    <row r="75" spans="1:18" ht="15.75" customHeight="1">
      <c r="A75" s="43"/>
      <c r="B75" s="28"/>
      <c r="C75" s="52"/>
      <c r="D75" s="52"/>
      <c r="E75" s="29"/>
      <c r="F75" s="30"/>
      <c r="G75" s="35"/>
      <c r="H75" s="147"/>
      <c r="I75" s="147"/>
      <c r="J75" s="29"/>
      <c r="K75" s="29"/>
      <c r="L75" s="29"/>
      <c r="M75" s="29"/>
      <c r="N75" s="29"/>
      <c r="O75" s="148"/>
      <c r="P75" s="29"/>
      <c r="Q75" s="29"/>
      <c r="R75" s="29"/>
    </row>
    <row r="76" spans="1:18" ht="15.75" customHeight="1">
      <c r="A76" s="43"/>
      <c r="B76" s="28"/>
      <c r="C76" s="52"/>
      <c r="D76" s="52"/>
      <c r="E76" s="29"/>
      <c r="F76" s="30"/>
      <c r="G76" s="35"/>
      <c r="H76" s="147"/>
      <c r="I76" s="147"/>
      <c r="J76" s="29"/>
      <c r="K76" s="29"/>
      <c r="L76" s="29"/>
      <c r="M76" s="29"/>
      <c r="N76" s="29"/>
      <c r="O76" s="148"/>
      <c r="P76" s="29"/>
      <c r="Q76" s="29"/>
      <c r="R76" s="29"/>
    </row>
    <row r="77" spans="1:18" ht="15.75" customHeight="1">
      <c r="A77" s="43"/>
      <c r="B77" s="28"/>
      <c r="C77" s="52"/>
      <c r="D77" s="52"/>
      <c r="E77" s="29"/>
      <c r="F77" s="30"/>
      <c r="G77" s="35"/>
      <c r="H77" s="147"/>
      <c r="I77" s="147"/>
      <c r="J77" s="29"/>
      <c r="K77" s="29"/>
      <c r="L77" s="29"/>
      <c r="M77" s="29"/>
      <c r="N77" s="29"/>
      <c r="O77" s="148"/>
      <c r="P77" s="29"/>
      <c r="Q77" s="29"/>
      <c r="R77" s="29"/>
    </row>
    <row r="78" spans="1:18" ht="15.75" customHeight="1">
      <c r="A78" s="43"/>
      <c r="B78" s="28"/>
      <c r="C78" s="52"/>
      <c r="D78" s="52"/>
      <c r="E78" s="29"/>
      <c r="F78" s="30"/>
      <c r="G78" s="35"/>
      <c r="H78" s="147"/>
      <c r="I78" s="147"/>
      <c r="J78" s="29"/>
      <c r="K78" s="29"/>
      <c r="L78" s="29"/>
      <c r="M78" s="29"/>
      <c r="N78" s="29"/>
      <c r="O78" s="148"/>
      <c r="P78" s="29"/>
      <c r="Q78" s="29"/>
      <c r="R78" s="29"/>
    </row>
    <row r="79" spans="1:18" ht="15.75" customHeight="1">
      <c r="A79" s="43"/>
      <c r="B79" s="28"/>
      <c r="C79" s="52"/>
      <c r="D79" s="52"/>
      <c r="E79" s="29"/>
      <c r="F79" s="30"/>
      <c r="G79" s="35"/>
      <c r="H79" s="147"/>
      <c r="I79" s="147"/>
      <c r="J79" s="29"/>
      <c r="K79" s="29"/>
      <c r="L79" s="29"/>
      <c r="M79" s="29"/>
      <c r="N79" s="29"/>
      <c r="O79" s="148"/>
      <c r="P79" s="29"/>
      <c r="Q79" s="29"/>
      <c r="R79" s="29"/>
    </row>
    <row r="80" spans="1:18" ht="15.75" customHeight="1">
      <c r="A80" s="43"/>
      <c r="B80" s="28"/>
      <c r="C80" s="52"/>
      <c r="D80" s="52"/>
      <c r="E80" s="29"/>
      <c r="F80" s="30"/>
      <c r="G80" s="35"/>
      <c r="H80" s="147"/>
      <c r="I80" s="147"/>
      <c r="J80" s="29"/>
      <c r="K80" s="29"/>
      <c r="L80" s="29"/>
      <c r="M80" s="29"/>
      <c r="N80" s="29"/>
      <c r="O80" s="148"/>
      <c r="P80" s="29"/>
      <c r="Q80" s="29"/>
      <c r="R80" s="29"/>
    </row>
    <row r="81" spans="1:18" ht="15.75" customHeight="1">
      <c r="A81" s="43"/>
      <c r="B81" s="28"/>
      <c r="C81" s="52"/>
      <c r="D81" s="52"/>
      <c r="E81" s="29"/>
      <c r="F81" s="30"/>
      <c r="G81" s="35"/>
      <c r="H81" s="147"/>
      <c r="I81" s="147"/>
      <c r="J81" s="29"/>
      <c r="K81" s="29"/>
      <c r="L81" s="29"/>
      <c r="M81" s="29"/>
      <c r="N81" s="29"/>
      <c r="O81" s="148"/>
      <c r="P81" s="29"/>
      <c r="Q81" s="29"/>
      <c r="R81" s="29"/>
    </row>
    <row r="82" spans="1:18" ht="15.75" customHeight="1">
      <c r="A82" s="43"/>
      <c r="B82" s="28"/>
      <c r="C82" s="52"/>
      <c r="D82" s="52"/>
      <c r="E82" s="29"/>
      <c r="F82" s="30"/>
      <c r="G82" s="35"/>
      <c r="H82" s="147"/>
      <c r="I82" s="147"/>
      <c r="J82" s="29"/>
      <c r="K82" s="29"/>
      <c r="L82" s="29"/>
      <c r="M82" s="29"/>
      <c r="N82" s="29"/>
      <c r="O82" s="148"/>
      <c r="P82" s="29"/>
      <c r="Q82" s="29"/>
      <c r="R82" s="29"/>
    </row>
    <row r="83" spans="1:18" ht="15.75" customHeight="1">
      <c r="A83" s="43"/>
      <c r="B83" s="28"/>
      <c r="C83" s="52"/>
      <c r="D83" s="52"/>
      <c r="E83" s="29"/>
      <c r="F83" s="30"/>
      <c r="G83" s="35"/>
      <c r="H83" s="147"/>
      <c r="I83" s="147"/>
      <c r="J83" s="29"/>
      <c r="K83" s="29"/>
      <c r="L83" s="29"/>
      <c r="M83" s="29"/>
      <c r="N83" s="29"/>
      <c r="O83" s="148"/>
      <c r="P83" s="29"/>
      <c r="Q83" s="29"/>
      <c r="R83" s="29"/>
    </row>
    <row r="84" spans="1:18" ht="15.75" customHeight="1">
      <c r="A84" s="43"/>
      <c r="B84" s="28"/>
      <c r="C84" s="52"/>
      <c r="D84" s="52"/>
      <c r="E84" s="29"/>
      <c r="F84" s="30"/>
      <c r="G84" s="35"/>
      <c r="H84" s="147"/>
      <c r="I84" s="147"/>
      <c r="J84" s="29"/>
      <c r="K84" s="29"/>
      <c r="L84" s="29"/>
      <c r="M84" s="29"/>
      <c r="N84" s="29"/>
      <c r="O84" s="148"/>
      <c r="P84" s="29"/>
      <c r="Q84" s="29"/>
      <c r="R84" s="29"/>
    </row>
    <row r="85" spans="1:18" ht="15.75" customHeight="1">
      <c r="A85" s="43"/>
      <c r="B85" s="28"/>
      <c r="C85" s="52"/>
      <c r="D85" s="52"/>
      <c r="E85" s="29"/>
      <c r="F85" s="30"/>
      <c r="G85" s="35"/>
      <c r="H85" s="147"/>
      <c r="I85" s="147"/>
      <c r="J85" s="29"/>
      <c r="K85" s="29"/>
      <c r="L85" s="29"/>
      <c r="M85" s="29"/>
      <c r="N85" s="29"/>
      <c r="O85" s="148"/>
      <c r="P85" s="29"/>
      <c r="Q85" s="29"/>
      <c r="R85" s="29"/>
    </row>
    <row r="86" spans="1:18" ht="15.75" customHeight="1">
      <c r="A86" s="43"/>
      <c r="B86" s="28"/>
      <c r="C86" s="52"/>
      <c r="D86" s="52"/>
      <c r="E86" s="29"/>
      <c r="F86" s="30"/>
      <c r="G86" s="35"/>
      <c r="H86" s="147"/>
      <c r="I86" s="147"/>
      <c r="J86" s="29"/>
      <c r="K86" s="29"/>
      <c r="L86" s="29"/>
      <c r="M86" s="29"/>
      <c r="N86" s="29"/>
      <c r="O86" s="148"/>
      <c r="P86" s="29"/>
      <c r="Q86" s="29"/>
      <c r="R86" s="29"/>
    </row>
    <row r="87" spans="1:18" ht="15.75" customHeight="1">
      <c r="A87" s="43"/>
      <c r="B87" s="28"/>
      <c r="C87" s="52"/>
      <c r="D87" s="52"/>
      <c r="E87" s="29"/>
      <c r="F87" s="30"/>
      <c r="G87" s="35"/>
      <c r="H87" s="147"/>
      <c r="I87" s="147"/>
      <c r="J87" s="29"/>
      <c r="K87" s="29"/>
      <c r="L87" s="29"/>
      <c r="M87" s="29"/>
      <c r="N87" s="29"/>
      <c r="O87" s="148"/>
      <c r="P87" s="29"/>
      <c r="Q87" s="29"/>
      <c r="R87" s="29"/>
    </row>
    <row r="88" spans="1:18" ht="15.75" customHeight="1">
      <c r="A88" s="43"/>
      <c r="B88" s="28"/>
      <c r="C88" s="52"/>
      <c r="D88" s="52"/>
      <c r="E88" s="29"/>
      <c r="F88" s="30"/>
      <c r="G88" s="35"/>
      <c r="H88" s="147"/>
      <c r="I88" s="147"/>
      <c r="J88" s="29"/>
      <c r="K88" s="29"/>
      <c r="L88" s="29"/>
      <c r="M88" s="29"/>
      <c r="N88" s="29"/>
      <c r="O88" s="148"/>
      <c r="P88" s="29"/>
      <c r="Q88" s="29"/>
      <c r="R88" s="29"/>
    </row>
    <row r="89" spans="1:18" ht="15.75" customHeight="1">
      <c r="A89" s="43"/>
      <c r="B89" s="28"/>
      <c r="C89" s="52"/>
      <c r="D89" s="52"/>
      <c r="E89" s="29"/>
      <c r="F89" s="30"/>
      <c r="G89" s="35"/>
      <c r="H89" s="147"/>
      <c r="I89" s="147"/>
      <c r="J89" s="29"/>
      <c r="K89" s="29"/>
      <c r="L89" s="29"/>
      <c r="M89" s="29"/>
      <c r="N89" s="29"/>
      <c r="O89" s="148"/>
      <c r="P89" s="29"/>
      <c r="Q89" s="29"/>
      <c r="R89" s="29"/>
    </row>
    <row r="90" spans="1:18" ht="15.75" customHeight="1">
      <c r="A90" s="43"/>
      <c r="B90" s="28"/>
      <c r="C90" s="52"/>
      <c r="D90" s="52"/>
      <c r="E90" s="29"/>
      <c r="F90" s="30"/>
      <c r="G90" s="35"/>
      <c r="H90" s="147"/>
      <c r="I90" s="147"/>
      <c r="J90" s="29"/>
      <c r="K90" s="29"/>
      <c r="L90" s="29"/>
      <c r="M90" s="29"/>
      <c r="N90" s="29"/>
      <c r="O90" s="148"/>
      <c r="P90" s="29"/>
      <c r="Q90" s="29"/>
      <c r="R90" s="29"/>
    </row>
    <row r="91" spans="1:18" ht="15.75" customHeight="1">
      <c r="A91" s="43"/>
      <c r="B91" s="28"/>
      <c r="C91" s="52"/>
      <c r="D91" s="52"/>
      <c r="E91" s="29"/>
      <c r="F91" s="30"/>
      <c r="G91" s="35"/>
      <c r="H91" s="147"/>
      <c r="I91" s="147"/>
      <c r="J91" s="29"/>
      <c r="K91" s="29"/>
      <c r="L91" s="29"/>
      <c r="M91" s="29"/>
      <c r="N91" s="29"/>
      <c r="O91" s="148"/>
      <c r="P91" s="29"/>
      <c r="Q91" s="29"/>
      <c r="R91" s="29"/>
    </row>
    <row r="92" spans="1:18" ht="15.75" customHeight="1">
      <c r="A92" s="43"/>
      <c r="B92" s="28"/>
      <c r="C92" s="52"/>
      <c r="D92" s="52"/>
      <c r="E92" s="29"/>
      <c r="F92" s="30"/>
      <c r="G92" s="35"/>
      <c r="H92" s="147"/>
      <c r="I92" s="147"/>
      <c r="J92" s="29"/>
      <c r="K92" s="29"/>
      <c r="L92" s="29"/>
      <c r="M92" s="29"/>
      <c r="N92" s="29"/>
      <c r="O92" s="148"/>
      <c r="P92" s="29"/>
      <c r="Q92" s="29"/>
      <c r="R92" s="29"/>
    </row>
    <row r="93" spans="1:18" ht="15.75" customHeight="1">
      <c r="A93" s="43"/>
      <c r="B93" s="28"/>
      <c r="C93" s="52"/>
      <c r="D93" s="52"/>
      <c r="E93" s="29"/>
      <c r="F93" s="30"/>
      <c r="G93" s="35"/>
      <c r="H93" s="147"/>
      <c r="I93" s="147"/>
      <c r="J93" s="29"/>
      <c r="K93" s="29"/>
      <c r="L93" s="29"/>
      <c r="M93" s="29"/>
      <c r="N93" s="29"/>
      <c r="O93" s="148"/>
      <c r="P93" s="29"/>
      <c r="Q93" s="29"/>
      <c r="R93" s="29"/>
    </row>
    <row r="94" spans="1:18" ht="15.75" customHeight="1">
      <c r="A94" s="43"/>
      <c r="B94" s="28"/>
      <c r="C94" s="52"/>
      <c r="D94" s="52"/>
      <c r="E94" s="29"/>
      <c r="F94" s="30"/>
      <c r="G94" s="35"/>
      <c r="H94" s="147"/>
      <c r="I94" s="147"/>
      <c r="J94" s="29"/>
      <c r="K94" s="29"/>
      <c r="L94" s="29"/>
      <c r="M94" s="29"/>
      <c r="N94" s="29"/>
      <c r="O94" s="148"/>
      <c r="P94" s="29"/>
      <c r="Q94" s="29"/>
      <c r="R94" s="29"/>
    </row>
    <row r="95" spans="1:18" ht="15.75" customHeight="1">
      <c r="A95" s="43"/>
      <c r="B95" s="28"/>
      <c r="C95" s="52"/>
      <c r="D95" s="52"/>
      <c r="E95" s="29"/>
      <c r="F95" s="30"/>
      <c r="G95" s="35"/>
      <c r="H95" s="147"/>
      <c r="I95" s="147"/>
      <c r="J95" s="29"/>
      <c r="K95" s="29"/>
      <c r="L95" s="29"/>
      <c r="M95" s="29"/>
      <c r="N95" s="29"/>
      <c r="O95" s="148"/>
      <c r="P95" s="29"/>
      <c r="Q95" s="29"/>
      <c r="R95" s="29"/>
    </row>
    <row r="96" spans="1:18" ht="15.75" customHeight="1">
      <c r="A96" s="43"/>
      <c r="B96" s="28"/>
      <c r="C96" s="52"/>
      <c r="D96" s="52"/>
      <c r="E96" s="29"/>
      <c r="F96" s="30"/>
      <c r="G96" s="35"/>
      <c r="H96" s="147"/>
      <c r="I96" s="147"/>
      <c r="J96" s="29"/>
      <c r="K96" s="29"/>
      <c r="L96" s="29"/>
      <c r="M96" s="29"/>
      <c r="N96" s="29"/>
      <c r="O96" s="148"/>
      <c r="P96" s="29"/>
      <c r="Q96" s="29"/>
      <c r="R96" s="29"/>
    </row>
    <row r="97" spans="1:18" ht="15.75" customHeight="1">
      <c r="A97" s="43"/>
      <c r="B97" s="28"/>
      <c r="C97" s="52"/>
      <c r="D97" s="52"/>
      <c r="E97" s="29"/>
      <c r="F97" s="30"/>
      <c r="G97" s="35"/>
      <c r="H97" s="147"/>
      <c r="I97" s="147"/>
      <c r="J97" s="29"/>
      <c r="K97" s="29"/>
      <c r="L97" s="29"/>
      <c r="M97" s="29"/>
      <c r="N97" s="29"/>
      <c r="O97" s="148"/>
      <c r="P97" s="29"/>
      <c r="Q97" s="29"/>
      <c r="R97" s="29"/>
    </row>
    <row r="98" spans="1:18" ht="15.75" customHeight="1">
      <c r="A98" s="43"/>
      <c r="B98" s="28"/>
      <c r="C98" s="52"/>
      <c r="D98" s="52"/>
      <c r="E98" s="29"/>
      <c r="F98" s="30"/>
      <c r="G98" s="35"/>
      <c r="H98" s="147"/>
      <c r="I98" s="147"/>
      <c r="J98" s="29"/>
      <c r="K98" s="29"/>
      <c r="L98" s="29"/>
      <c r="M98" s="29"/>
      <c r="N98" s="29"/>
      <c r="O98" s="148"/>
      <c r="P98" s="29"/>
      <c r="Q98" s="29"/>
      <c r="R98" s="29"/>
    </row>
    <row r="99" spans="1:18" ht="15.75" customHeight="1">
      <c r="A99" s="43"/>
      <c r="B99" s="28"/>
      <c r="C99" s="52"/>
      <c r="D99" s="52"/>
      <c r="E99" s="29"/>
      <c r="F99" s="30"/>
      <c r="G99" s="35"/>
      <c r="H99" s="147"/>
      <c r="I99" s="147"/>
      <c r="J99" s="29"/>
      <c r="K99" s="29"/>
      <c r="L99" s="29"/>
      <c r="M99" s="29"/>
      <c r="N99" s="29"/>
      <c r="O99" s="148"/>
      <c r="P99" s="29"/>
      <c r="Q99" s="29"/>
      <c r="R99" s="29"/>
    </row>
    <row r="100" spans="1:18" ht="15.75" customHeight="1">
      <c r="A100" s="43"/>
      <c r="B100" s="28"/>
      <c r="C100" s="52"/>
      <c r="D100" s="52"/>
      <c r="E100" s="29"/>
      <c r="F100" s="30"/>
      <c r="G100" s="35"/>
      <c r="H100" s="147"/>
      <c r="I100" s="147"/>
      <c r="J100" s="29"/>
      <c r="K100" s="29"/>
      <c r="L100" s="29"/>
      <c r="M100" s="29"/>
      <c r="N100" s="29"/>
      <c r="O100" s="148"/>
      <c r="P100" s="29"/>
      <c r="Q100" s="29"/>
      <c r="R100" s="29"/>
    </row>
    <row r="101" spans="1:18" ht="15.75" customHeight="1">
      <c r="A101" s="43"/>
      <c r="B101" s="28"/>
      <c r="C101" s="52"/>
      <c r="D101" s="52"/>
      <c r="E101" s="29"/>
      <c r="F101" s="30"/>
      <c r="G101" s="35"/>
      <c r="H101" s="147"/>
      <c r="I101" s="147"/>
      <c r="J101" s="29"/>
      <c r="K101" s="29"/>
      <c r="L101" s="29"/>
      <c r="M101" s="29"/>
      <c r="N101" s="29"/>
      <c r="O101" s="148"/>
      <c r="P101" s="29"/>
      <c r="Q101" s="29"/>
      <c r="R101" s="29"/>
    </row>
    <row r="102" spans="1:18" ht="15.75" customHeight="1">
      <c r="A102" s="43"/>
      <c r="B102" s="28"/>
      <c r="C102" s="52"/>
      <c r="D102" s="52"/>
      <c r="E102" s="29"/>
      <c r="F102" s="30"/>
      <c r="G102" s="35"/>
      <c r="H102" s="147"/>
      <c r="I102" s="147"/>
      <c r="J102" s="29"/>
      <c r="K102" s="29"/>
      <c r="L102" s="29"/>
      <c r="M102" s="29"/>
      <c r="N102" s="29"/>
      <c r="O102" s="148"/>
      <c r="P102" s="29"/>
      <c r="Q102" s="29"/>
      <c r="R102" s="29"/>
    </row>
    <row r="103" spans="1:18" ht="15.75" customHeight="1">
      <c r="A103" s="43"/>
      <c r="B103" s="28"/>
      <c r="C103" s="52"/>
      <c r="D103" s="52"/>
      <c r="E103" s="29"/>
      <c r="F103" s="30"/>
      <c r="G103" s="35"/>
      <c r="H103" s="147"/>
      <c r="I103" s="147"/>
      <c r="J103" s="29"/>
      <c r="K103" s="29"/>
      <c r="L103" s="29"/>
      <c r="M103" s="29"/>
      <c r="N103" s="29"/>
      <c r="O103" s="148"/>
      <c r="P103" s="29"/>
      <c r="Q103" s="29"/>
      <c r="R103" s="29"/>
    </row>
    <row r="104" spans="1:18" ht="15.75" customHeight="1">
      <c r="A104" s="43"/>
      <c r="B104" s="28"/>
      <c r="C104" s="52"/>
      <c r="D104" s="52"/>
      <c r="E104" s="29"/>
      <c r="F104" s="30"/>
      <c r="G104" s="35"/>
      <c r="H104" s="147"/>
      <c r="I104" s="147"/>
      <c r="J104" s="29"/>
      <c r="K104" s="29"/>
      <c r="L104" s="29"/>
      <c r="M104" s="29"/>
      <c r="N104" s="29"/>
      <c r="O104" s="148"/>
      <c r="P104" s="29"/>
      <c r="Q104" s="29"/>
      <c r="R104" s="29"/>
    </row>
    <row r="105" spans="1:18" ht="15.75" customHeight="1">
      <c r="A105" s="43"/>
      <c r="B105" s="28"/>
      <c r="C105" s="52"/>
      <c r="D105" s="52"/>
      <c r="E105" s="29"/>
      <c r="F105" s="30"/>
      <c r="G105" s="35"/>
      <c r="H105" s="147"/>
      <c r="I105" s="147"/>
      <c r="J105" s="29"/>
      <c r="K105" s="29"/>
      <c r="L105" s="29"/>
      <c r="M105" s="29"/>
      <c r="N105" s="29"/>
      <c r="O105" s="148"/>
      <c r="P105" s="29"/>
      <c r="Q105" s="29"/>
      <c r="R105" s="29"/>
    </row>
    <row r="106" spans="1:18" ht="15.75" customHeight="1">
      <c r="A106" s="43"/>
      <c r="B106" s="28"/>
      <c r="C106" s="52"/>
      <c r="D106" s="52"/>
      <c r="E106" s="29"/>
      <c r="F106" s="30"/>
      <c r="G106" s="35"/>
      <c r="H106" s="147"/>
      <c r="I106" s="147"/>
      <c r="J106" s="29"/>
      <c r="K106" s="29"/>
      <c r="L106" s="29"/>
      <c r="M106" s="29"/>
      <c r="N106" s="29"/>
      <c r="O106" s="148"/>
      <c r="P106" s="29"/>
      <c r="Q106" s="29"/>
      <c r="R106" s="29"/>
    </row>
    <row r="107" spans="1:18" ht="15.75" customHeight="1">
      <c r="A107" s="43"/>
      <c r="B107" s="28"/>
      <c r="C107" s="52"/>
      <c r="D107" s="52"/>
      <c r="E107" s="29"/>
      <c r="F107" s="30"/>
      <c r="G107" s="35"/>
      <c r="H107" s="147"/>
      <c r="I107" s="147"/>
      <c r="J107" s="29"/>
      <c r="K107" s="29"/>
      <c r="L107" s="29"/>
      <c r="M107" s="29"/>
      <c r="N107" s="29"/>
      <c r="O107" s="148"/>
      <c r="P107" s="29"/>
      <c r="Q107" s="29"/>
      <c r="R107" s="29"/>
    </row>
    <row r="108" spans="1:18" ht="15.75" customHeight="1">
      <c r="A108" s="43"/>
      <c r="B108" s="28"/>
      <c r="C108" s="52"/>
      <c r="D108" s="52"/>
      <c r="E108" s="29"/>
      <c r="F108" s="30"/>
      <c r="G108" s="35"/>
      <c r="H108" s="147"/>
      <c r="I108" s="147"/>
      <c r="J108" s="29"/>
      <c r="K108" s="29"/>
      <c r="L108" s="29"/>
      <c r="M108" s="29"/>
      <c r="N108" s="29"/>
      <c r="O108" s="148"/>
      <c r="P108" s="29"/>
      <c r="Q108" s="29"/>
      <c r="R108" s="29"/>
    </row>
    <row r="109" spans="1:18" ht="15.75" customHeight="1">
      <c r="A109" s="43"/>
      <c r="B109" s="28"/>
      <c r="C109" s="52"/>
      <c r="D109" s="52"/>
      <c r="E109" s="29"/>
      <c r="F109" s="30"/>
      <c r="G109" s="35"/>
      <c r="H109" s="147"/>
      <c r="I109" s="147"/>
      <c r="J109" s="29"/>
      <c r="K109" s="29"/>
      <c r="L109" s="29"/>
      <c r="M109" s="29"/>
      <c r="N109" s="29"/>
      <c r="O109" s="148"/>
      <c r="P109" s="29"/>
      <c r="Q109" s="29"/>
      <c r="R109" s="29"/>
    </row>
    <row r="110" spans="1:18" ht="15.75" customHeight="1">
      <c r="A110" s="43"/>
      <c r="B110" s="28"/>
      <c r="C110" s="52"/>
      <c r="D110" s="52"/>
      <c r="E110" s="29"/>
      <c r="F110" s="30"/>
      <c r="G110" s="35"/>
      <c r="H110" s="147"/>
      <c r="I110" s="147"/>
      <c r="J110" s="29"/>
      <c r="K110" s="29"/>
      <c r="L110" s="29"/>
      <c r="M110" s="29"/>
      <c r="N110" s="29"/>
      <c r="O110" s="148"/>
      <c r="P110" s="29"/>
      <c r="Q110" s="29"/>
      <c r="R110" s="29"/>
    </row>
    <row r="111" spans="1:18" ht="15.75" customHeight="1">
      <c r="A111" s="43"/>
      <c r="B111" s="28"/>
      <c r="C111" s="52"/>
      <c r="D111" s="52"/>
      <c r="E111" s="29"/>
      <c r="F111" s="30"/>
      <c r="G111" s="35"/>
      <c r="H111" s="147"/>
      <c r="I111" s="147"/>
      <c r="J111" s="29"/>
      <c r="K111" s="29"/>
      <c r="L111" s="29"/>
      <c r="M111" s="29"/>
      <c r="N111" s="29"/>
      <c r="O111" s="148"/>
      <c r="P111" s="29"/>
      <c r="Q111" s="29"/>
      <c r="R111" s="29"/>
    </row>
    <row r="112" spans="1:18" ht="15.75" customHeight="1">
      <c r="A112" s="43"/>
      <c r="B112" s="28"/>
      <c r="C112" s="52"/>
      <c r="D112" s="52"/>
      <c r="E112" s="29"/>
      <c r="F112" s="30"/>
      <c r="G112" s="35"/>
      <c r="H112" s="147"/>
      <c r="I112" s="147"/>
      <c r="J112" s="29"/>
      <c r="K112" s="29"/>
      <c r="L112" s="29"/>
      <c r="M112" s="29"/>
      <c r="N112" s="29"/>
      <c r="O112" s="148"/>
      <c r="P112" s="29"/>
      <c r="Q112" s="29"/>
      <c r="R112" s="29"/>
    </row>
    <row r="113" spans="1:18" ht="15.75" customHeight="1">
      <c r="A113" s="43"/>
      <c r="B113" s="28"/>
      <c r="C113" s="52"/>
      <c r="D113" s="52"/>
      <c r="E113" s="29"/>
      <c r="F113" s="30"/>
      <c r="G113" s="35"/>
      <c r="H113" s="147"/>
      <c r="I113" s="147"/>
      <c r="J113" s="29"/>
      <c r="K113" s="29"/>
      <c r="L113" s="29"/>
      <c r="M113" s="29"/>
      <c r="N113" s="29"/>
      <c r="O113" s="148"/>
      <c r="P113" s="29"/>
      <c r="Q113" s="29"/>
      <c r="R113" s="29"/>
    </row>
    <row r="114" spans="1:18" ht="15.75" customHeight="1">
      <c r="A114" s="43"/>
      <c r="B114" s="28"/>
      <c r="C114" s="52"/>
      <c r="D114" s="52"/>
      <c r="E114" s="29"/>
      <c r="F114" s="30"/>
      <c r="G114" s="35"/>
      <c r="H114" s="147"/>
      <c r="I114" s="147"/>
      <c r="J114" s="29"/>
      <c r="K114" s="29"/>
      <c r="L114" s="29"/>
      <c r="M114" s="29"/>
      <c r="N114" s="29"/>
      <c r="O114" s="148"/>
      <c r="P114" s="29"/>
      <c r="Q114" s="29"/>
      <c r="R114" s="29"/>
    </row>
    <row r="115" spans="1:18" ht="15.75" customHeight="1">
      <c r="A115" s="43"/>
      <c r="B115" s="28"/>
      <c r="C115" s="52"/>
      <c r="D115" s="52"/>
      <c r="E115" s="29"/>
      <c r="F115" s="30"/>
      <c r="G115" s="35"/>
      <c r="H115" s="147"/>
      <c r="I115" s="147"/>
      <c r="J115" s="29"/>
      <c r="K115" s="29"/>
      <c r="L115" s="29"/>
      <c r="M115" s="29"/>
      <c r="N115" s="29"/>
      <c r="O115" s="148"/>
      <c r="P115" s="29"/>
      <c r="Q115" s="29"/>
      <c r="R115" s="29"/>
    </row>
    <row r="116" spans="1:18" ht="15.75" customHeight="1">
      <c r="A116" s="43"/>
      <c r="B116" s="28"/>
      <c r="C116" s="52"/>
      <c r="D116" s="52"/>
      <c r="E116" s="29"/>
      <c r="F116" s="30"/>
      <c r="G116" s="35"/>
      <c r="H116" s="147"/>
      <c r="I116" s="147"/>
      <c r="J116" s="29"/>
      <c r="K116" s="29"/>
      <c r="L116" s="29"/>
      <c r="M116" s="29"/>
      <c r="N116" s="29"/>
      <c r="O116" s="148"/>
      <c r="P116" s="29"/>
      <c r="Q116" s="29"/>
      <c r="R116" s="29"/>
    </row>
    <row r="117" spans="1:18" ht="15.75" customHeight="1">
      <c r="A117" s="43"/>
      <c r="B117" s="28"/>
      <c r="C117" s="52"/>
      <c r="D117" s="52"/>
      <c r="E117" s="29"/>
      <c r="F117" s="30"/>
      <c r="G117" s="35"/>
      <c r="H117" s="147"/>
      <c r="I117" s="147"/>
      <c r="J117" s="29"/>
      <c r="K117" s="29"/>
      <c r="L117" s="29"/>
      <c r="M117" s="29"/>
      <c r="N117" s="29"/>
      <c r="O117" s="148"/>
      <c r="P117" s="29"/>
      <c r="Q117" s="29"/>
      <c r="R117" s="29"/>
    </row>
    <row r="118" spans="1:18" ht="15.75" customHeight="1">
      <c r="A118" s="43"/>
      <c r="B118" s="28"/>
      <c r="C118" s="52"/>
      <c r="D118" s="52"/>
      <c r="E118" s="29"/>
      <c r="F118" s="30"/>
      <c r="G118" s="35"/>
      <c r="H118" s="147"/>
      <c r="I118" s="147"/>
      <c r="J118" s="29"/>
      <c r="K118" s="29"/>
      <c r="L118" s="29"/>
      <c r="M118" s="29"/>
      <c r="N118" s="29"/>
      <c r="O118" s="148"/>
      <c r="P118" s="29"/>
      <c r="Q118" s="29"/>
      <c r="R118" s="29"/>
    </row>
    <row r="119" spans="1:18" ht="15.75" customHeight="1">
      <c r="A119" s="43"/>
      <c r="B119" s="28"/>
      <c r="C119" s="52"/>
      <c r="D119" s="52"/>
      <c r="E119" s="29"/>
      <c r="F119" s="30"/>
      <c r="G119" s="35"/>
      <c r="H119" s="147"/>
      <c r="I119" s="147"/>
      <c r="J119" s="29"/>
      <c r="K119" s="29"/>
      <c r="L119" s="29"/>
      <c r="M119" s="29"/>
      <c r="N119" s="29"/>
      <c r="O119" s="148"/>
      <c r="P119" s="29"/>
      <c r="Q119" s="29"/>
      <c r="R119" s="29"/>
    </row>
    <row r="120" spans="1:18" ht="15.75" customHeight="1">
      <c r="A120" s="43"/>
      <c r="B120" s="28"/>
      <c r="C120" s="52"/>
      <c r="D120" s="52"/>
      <c r="E120" s="29"/>
      <c r="F120" s="30"/>
      <c r="G120" s="35"/>
      <c r="H120" s="147"/>
      <c r="I120" s="147"/>
      <c r="J120" s="29"/>
      <c r="K120" s="29"/>
      <c r="L120" s="29"/>
      <c r="M120" s="29"/>
      <c r="N120" s="29"/>
      <c r="O120" s="148"/>
      <c r="P120" s="29"/>
      <c r="Q120" s="29"/>
      <c r="R120" s="29"/>
    </row>
    <row r="121" spans="1:18" ht="15.75" customHeight="1">
      <c r="A121" s="43"/>
      <c r="B121" s="28"/>
      <c r="C121" s="52"/>
      <c r="D121" s="52"/>
      <c r="E121" s="29"/>
      <c r="F121" s="30"/>
      <c r="G121" s="35"/>
      <c r="H121" s="147"/>
      <c r="I121" s="147"/>
      <c r="J121" s="29"/>
      <c r="K121" s="29"/>
      <c r="L121" s="29"/>
      <c r="M121" s="29"/>
      <c r="N121" s="29"/>
      <c r="O121" s="148"/>
      <c r="P121" s="29"/>
      <c r="Q121" s="29"/>
      <c r="R121" s="29"/>
    </row>
    <row r="122" spans="1:18" ht="15.75" customHeight="1">
      <c r="A122" s="43"/>
      <c r="B122" s="28"/>
      <c r="C122" s="52"/>
      <c r="D122" s="52"/>
      <c r="E122" s="29"/>
      <c r="F122" s="30"/>
      <c r="G122" s="35"/>
      <c r="H122" s="147"/>
      <c r="I122" s="147"/>
      <c r="J122" s="29"/>
      <c r="K122" s="29"/>
      <c r="L122" s="29"/>
      <c r="M122" s="29"/>
      <c r="N122" s="29"/>
      <c r="O122" s="148"/>
      <c r="P122" s="29"/>
      <c r="Q122" s="29"/>
      <c r="R122" s="29"/>
    </row>
    <row r="123" spans="1:18" ht="15.75" customHeight="1">
      <c r="A123" s="43"/>
      <c r="B123" s="28"/>
      <c r="C123" s="52"/>
      <c r="D123" s="52"/>
      <c r="E123" s="29"/>
      <c r="F123" s="30"/>
      <c r="G123" s="35"/>
      <c r="H123" s="147"/>
      <c r="I123" s="147"/>
      <c r="J123" s="29"/>
      <c r="K123" s="29"/>
      <c r="L123" s="29"/>
      <c r="M123" s="29"/>
      <c r="N123" s="29"/>
      <c r="O123" s="148"/>
      <c r="P123" s="29"/>
      <c r="Q123" s="29"/>
      <c r="R123" s="29"/>
    </row>
    <row r="124" spans="1:18" ht="15.75" customHeight="1">
      <c r="A124" s="43"/>
      <c r="B124" s="28"/>
      <c r="C124" s="52"/>
      <c r="D124" s="52"/>
      <c r="E124" s="29"/>
      <c r="F124" s="30"/>
      <c r="G124" s="35"/>
      <c r="H124" s="147"/>
      <c r="I124" s="147"/>
      <c r="J124" s="29"/>
      <c r="K124" s="29"/>
      <c r="L124" s="29"/>
      <c r="M124" s="29"/>
      <c r="N124" s="29"/>
      <c r="O124" s="148"/>
      <c r="P124" s="29"/>
      <c r="Q124" s="29"/>
      <c r="R124" s="29"/>
    </row>
    <row r="125" spans="1:18" ht="15.75" customHeight="1">
      <c r="A125" s="43"/>
      <c r="B125" s="28"/>
      <c r="C125" s="52"/>
      <c r="D125" s="52"/>
      <c r="E125" s="29"/>
      <c r="F125" s="30"/>
      <c r="G125" s="35"/>
      <c r="H125" s="147"/>
      <c r="I125" s="147"/>
      <c r="J125" s="29"/>
      <c r="K125" s="29"/>
      <c r="L125" s="29"/>
      <c r="M125" s="29"/>
      <c r="N125" s="29"/>
      <c r="O125" s="148"/>
      <c r="P125" s="29"/>
      <c r="Q125" s="29"/>
      <c r="R125" s="29"/>
    </row>
    <row r="126" spans="1:18" ht="15.75" customHeight="1">
      <c r="A126" s="43"/>
      <c r="B126" s="28"/>
      <c r="C126" s="52"/>
      <c r="D126" s="52"/>
      <c r="E126" s="29"/>
      <c r="F126" s="30"/>
      <c r="G126" s="35"/>
      <c r="H126" s="147"/>
      <c r="I126" s="147"/>
      <c r="J126" s="29"/>
      <c r="K126" s="29"/>
      <c r="L126" s="29"/>
      <c r="M126" s="29"/>
      <c r="N126" s="29"/>
      <c r="O126" s="148"/>
      <c r="P126" s="29"/>
      <c r="Q126" s="29"/>
      <c r="R126" s="29"/>
    </row>
    <row r="127" spans="1:18" ht="15.75" customHeight="1">
      <c r="A127" s="43"/>
      <c r="B127" s="28"/>
      <c r="C127" s="52"/>
      <c r="D127" s="52"/>
      <c r="E127" s="29"/>
      <c r="F127" s="30"/>
      <c r="G127" s="35"/>
      <c r="H127" s="147"/>
      <c r="I127" s="147"/>
      <c r="J127" s="29"/>
      <c r="K127" s="29"/>
      <c r="L127" s="29"/>
      <c r="M127" s="29"/>
      <c r="N127" s="29"/>
      <c r="O127" s="148"/>
      <c r="P127" s="29"/>
      <c r="Q127" s="29"/>
      <c r="R127" s="29"/>
    </row>
    <row r="128" spans="1:18" ht="15.75" customHeight="1">
      <c r="A128" s="43"/>
      <c r="B128" s="28"/>
      <c r="C128" s="52"/>
      <c r="D128" s="52"/>
      <c r="E128" s="29"/>
      <c r="F128" s="30"/>
      <c r="G128" s="35"/>
      <c r="H128" s="147"/>
      <c r="I128" s="147"/>
      <c r="J128" s="29"/>
      <c r="K128" s="29"/>
      <c r="L128" s="29"/>
      <c r="M128" s="29"/>
      <c r="N128" s="29"/>
      <c r="O128" s="148"/>
      <c r="P128" s="29"/>
      <c r="Q128" s="29"/>
      <c r="R128" s="29"/>
    </row>
    <row r="129" spans="1:18" ht="15.75" customHeight="1">
      <c r="A129" s="43"/>
      <c r="B129" s="28"/>
      <c r="C129" s="52"/>
      <c r="D129" s="52"/>
      <c r="E129" s="29"/>
      <c r="F129" s="30"/>
      <c r="G129" s="35"/>
      <c r="H129" s="147"/>
      <c r="I129" s="147"/>
      <c r="J129" s="29"/>
      <c r="K129" s="29"/>
      <c r="L129" s="29"/>
      <c r="M129" s="29"/>
      <c r="N129" s="29"/>
      <c r="O129" s="148"/>
      <c r="P129" s="29"/>
      <c r="Q129" s="29"/>
      <c r="R129" s="29"/>
    </row>
    <row r="130" spans="1:18" ht="15.75" customHeight="1">
      <c r="A130" s="43"/>
      <c r="B130" s="28"/>
      <c r="C130" s="52"/>
      <c r="D130" s="52"/>
      <c r="E130" s="29"/>
      <c r="F130" s="30"/>
      <c r="G130" s="35"/>
      <c r="H130" s="147"/>
      <c r="I130" s="147"/>
      <c r="J130" s="29"/>
      <c r="K130" s="29"/>
      <c r="L130" s="29"/>
      <c r="M130" s="29"/>
      <c r="N130" s="29"/>
      <c r="O130" s="148"/>
      <c r="P130" s="29"/>
      <c r="Q130" s="29"/>
      <c r="R130" s="29"/>
    </row>
    <row r="131" spans="1:18" ht="15.75" customHeight="1">
      <c r="A131" s="43"/>
      <c r="B131" s="28"/>
      <c r="C131" s="52"/>
      <c r="D131" s="52"/>
      <c r="E131" s="29"/>
      <c r="F131" s="30"/>
      <c r="G131" s="35"/>
      <c r="H131" s="147"/>
      <c r="I131" s="147"/>
      <c r="J131" s="29"/>
      <c r="K131" s="29"/>
      <c r="L131" s="29"/>
      <c r="M131" s="29"/>
      <c r="N131" s="29"/>
      <c r="O131" s="148"/>
      <c r="P131" s="29"/>
      <c r="Q131" s="29"/>
      <c r="R131" s="29"/>
    </row>
    <row r="132" spans="1:18" ht="15.75" customHeight="1">
      <c r="A132" s="43"/>
      <c r="B132" s="28"/>
      <c r="C132" s="52"/>
      <c r="D132" s="52"/>
      <c r="E132" s="29"/>
      <c r="F132" s="30"/>
      <c r="G132" s="35"/>
      <c r="H132" s="147"/>
      <c r="I132" s="147"/>
      <c r="J132" s="29"/>
      <c r="K132" s="29"/>
      <c r="L132" s="29"/>
      <c r="M132" s="29"/>
      <c r="N132" s="29"/>
      <c r="O132" s="148"/>
      <c r="P132" s="29"/>
      <c r="Q132" s="29"/>
      <c r="R132" s="29"/>
    </row>
    <row r="133" spans="1:18" ht="15.75" customHeight="1">
      <c r="A133" s="43"/>
      <c r="B133" s="28"/>
      <c r="C133" s="52"/>
      <c r="D133" s="52"/>
      <c r="E133" s="29"/>
      <c r="F133" s="30"/>
      <c r="G133" s="35"/>
      <c r="H133" s="147"/>
      <c r="I133" s="147"/>
      <c r="J133" s="29"/>
      <c r="K133" s="29"/>
      <c r="L133" s="29"/>
      <c r="M133" s="29"/>
      <c r="N133" s="29"/>
      <c r="O133" s="148"/>
      <c r="P133" s="29"/>
      <c r="Q133" s="29"/>
      <c r="R133" s="29"/>
    </row>
    <row r="134" spans="1:18" ht="15.75" customHeight="1">
      <c r="A134" s="43"/>
      <c r="B134" s="28"/>
      <c r="C134" s="52"/>
      <c r="D134" s="52"/>
      <c r="E134" s="29"/>
      <c r="F134" s="30"/>
      <c r="G134" s="35"/>
      <c r="H134" s="147"/>
      <c r="I134" s="147"/>
      <c r="J134" s="29"/>
      <c r="K134" s="29"/>
      <c r="L134" s="29"/>
      <c r="M134" s="29"/>
      <c r="N134" s="29"/>
      <c r="O134" s="148"/>
      <c r="P134" s="29"/>
      <c r="Q134" s="29"/>
      <c r="R134" s="29"/>
    </row>
    <row r="135" spans="1:18" ht="15.75" customHeight="1">
      <c r="A135" s="43"/>
      <c r="B135" s="28"/>
      <c r="C135" s="52"/>
      <c r="D135" s="52"/>
      <c r="E135" s="29"/>
      <c r="F135" s="30"/>
      <c r="G135" s="35"/>
      <c r="H135" s="147"/>
      <c r="I135" s="147"/>
      <c r="J135" s="29"/>
      <c r="K135" s="29"/>
      <c r="L135" s="29"/>
      <c r="M135" s="29"/>
      <c r="N135" s="29"/>
      <c r="O135" s="148"/>
      <c r="P135" s="29"/>
      <c r="Q135" s="29"/>
      <c r="R135" s="29"/>
    </row>
    <row r="136" spans="1:18" ht="15.75" customHeight="1">
      <c r="A136" s="43"/>
      <c r="B136" s="28"/>
      <c r="C136" s="52"/>
      <c r="D136" s="52"/>
      <c r="E136" s="29"/>
      <c r="F136" s="30"/>
      <c r="G136" s="35"/>
      <c r="H136" s="147"/>
      <c r="I136" s="147"/>
      <c r="J136" s="29"/>
      <c r="K136" s="29"/>
      <c r="L136" s="29"/>
      <c r="M136" s="29"/>
      <c r="N136" s="29"/>
      <c r="O136" s="148"/>
      <c r="P136" s="29"/>
      <c r="Q136" s="29"/>
      <c r="R136" s="29"/>
    </row>
    <row r="137" spans="1:18" ht="15.75" customHeight="1">
      <c r="A137" s="43"/>
      <c r="B137" s="28"/>
      <c r="C137" s="52"/>
      <c r="D137" s="52"/>
      <c r="E137" s="29"/>
      <c r="F137" s="30"/>
      <c r="G137" s="35"/>
      <c r="H137" s="147"/>
      <c r="I137" s="147"/>
      <c r="J137" s="29"/>
      <c r="K137" s="29"/>
      <c r="L137" s="29"/>
      <c r="M137" s="29"/>
      <c r="N137" s="29"/>
      <c r="O137" s="148"/>
      <c r="P137" s="29"/>
      <c r="Q137" s="29"/>
      <c r="R137" s="29"/>
    </row>
    <row r="138" spans="1:18" ht="15.75" customHeight="1">
      <c r="A138" s="43"/>
      <c r="B138" s="28"/>
      <c r="C138" s="52"/>
      <c r="D138" s="52"/>
      <c r="E138" s="29"/>
      <c r="F138" s="30"/>
      <c r="G138" s="35"/>
      <c r="H138" s="147"/>
      <c r="I138" s="147"/>
      <c r="J138" s="29"/>
      <c r="K138" s="29"/>
      <c r="L138" s="29"/>
      <c r="M138" s="29"/>
      <c r="N138" s="29"/>
      <c r="O138" s="148"/>
      <c r="P138" s="29"/>
      <c r="Q138" s="29"/>
      <c r="R138" s="29"/>
    </row>
    <row r="139" spans="1:18" ht="15.75" customHeight="1">
      <c r="A139" s="43"/>
      <c r="B139" s="28"/>
      <c r="C139" s="52"/>
      <c r="D139" s="52"/>
      <c r="E139" s="29"/>
      <c r="F139" s="30"/>
      <c r="G139" s="35"/>
      <c r="H139" s="147"/>
      <c r="I139" s="147"/>
      <c r="J139" s="29"/>
      <c r="K139" s="29"/>
      <c r="L139" s="29"/>
      <c r="M139" s="29"/>
      <c r="N139" s="29"/>
      <c r="O139" s="148"/>
      <c r="P139" s="29"/>
      <c r="Q139" s="29"/>
      <c r="R139" s="29"/>
    </row>
    <row r="140" spans="1:18" ht="15.75" customHeight="1">
      <c r="A140" s="43"/>
      <c r="B140" s="28"/>
      <c r="C140" s="52"/>
      <c r="D140" s="52"/>
      <c r="E140" s="29"/>
      <c r="F140" s="30"/>
      <c r="G140" s="35"/>
      <c r="H140" s="147"/>
      <c r="I140" s="147"/>
      <c r="J140" s="29"/>
      <c r="K140" s="29"/>
      <c r="L140" s="29"/>
      <c r="M140" s="29"/>
      <c r="N140" s="29"/>
      <c r="O140" s="148"/>
      <c r="P140" s="29"/>
      <c r="Q140" s="29"/>
      <c r="R140" s="29"/>
    </row>
    <row r="141" spans="1:18" ht="15.75" customHeight="1">
      <c r="A141" s="43"/>
      <c r="B141" s="28"/>
      <c r="C141" s="52"/>
      <c r="D141" s="52"/>
      <c r="E141" s="29"/>
      <c r="F141" s="30"/>
      <c r="G141" s="35"/>
      <c r="H141" s="147"/>
      <c r="I141" s="147"/>
      <c r="J141" s="29"/>
      <c r="K141" s="29"/>
      <c r="L141" s="29"/>
      <c r="M141" s="29"/>
      <c r="N141" s="29"/>
      <c r="O141" s="148"/>
      <c r="P141" s="29"/>
      <c r="Q141" s="29"/>
      <c r="R141" s="29"/>
    </row>
    <row r="142" spans="1:18" ht="15.75" customHeight="1">
      <c r="A142" s="43"/>
      <c r="B142" s="28"/>
      <c r="C142" s="52"/>
      <c r="D142" s="52"/>
      <c r="E142" s="29"/>
      <c r="F142" s="30"/>
      <c r="G142" s="35"/>
      <c r="H142" s="147"/>
      <c r="I142" s="147"/>
      <c r="J142" s="29"/>
      <c r="K142" s="29"/>
      <c r="L142" s="29"/>
      <c r="M142" s="29"/>
      <c r="N142" s="29"/>
      <c r="O142" s="148"/>
      <c r="P142" s="29"/>
      <c r="Q142" s="29"/>
      <c r="R142" s="29"/>
    </row>
    <row r="143" spans="1:18" ht="15.75" customHeight="1">
      <c r="A143" s="43"/>
      <c r="B143" s="28"/>
      <c r="C143" s="52"/>
      <c r="D143" s="52"/>
      <c r="E143" s="29"/>
      <c r="F143" s="30"/>
      <c r="G143" s="35"/>
      <c r="H143" s="147"/>
      <c r="I143" s="147"/>
      <c r="J143" s="29"/>
      <c r="K143" s="29"/>
      <c r="L143" s="29"/>
      <c r="M143" s="29"/>
      <c r="N143" s="29"/>
      <c r="O143" s="148"/>
      <c r="P143" s="29"/>
      <c r="Q143" s="29"/>
      <c r="R143" s="29"/>
    </row>
    <row r="144" spans="1:18" ht="15.75" customHeight="1">
      <c r="A144" s="43"/>
      <c r="B144" s="28"/>
      <c r="C144" s="52"/>
      <c r="D144" s="52"/>
      <c r="E144" s="29"/>
      <c r="F144" s="30"/>
      <c r="G144" s="35"/>
      <c r="H144" s="147"/>
      <c r="I144" s="147"/>
      <c r="J144" s="29"/>
      <c r="K144" s="29"/>
      <c r="L144" s="29"/>
      <c r="M144" s="29"/>
      <c r="N144" s="29"/>
      <c r="O144" s="148"/>
      <c r="P144" s="29"/>
      <c r="Q144" s="29"/>
      <c r="R144" s="29"/>
    </row>
    <row r="145" spans="1:18" ht="15.75" customHeight="1">
      <c r="A145" s="43"/>
      <c r="B145" s="28"/>
      <c r="C145" s="52"/>
      <c r="D145" s="52"/>
      <c r="E145" s="29"/>
      <c r="F145" s="30"/>
      <c r="G145" s="35"/>
      <c r="H145" s="147"/>
      <c r="I145" s="147"/>
      <c r="J145" s="29"/>
      <c r="K145" s="29"/>
      <c r="L145" s="29"/>
      <c r="M145" s="29"/>
      <c r="N145" s="29"/>
      <c r="O145" s="148"/>
      <c r="P145" s="29"/>
      <c r="Q145" s="29"/>
      <c r="R145" s="29"/>
    </row>
    <row r="146" spans="1:18" ht="15.75" customHeight="1">
      <c r="A146" s="43"/>
      <c r="B146" s="28"/>
      <c r="C146" s="52"/>
      <c r="D146" s="52"/>
      <c r="E146" s="29"/>
      <c r="F146" s="30"/>
      <c r="G146" s="35"/>
      <c r="H146" s="147"/>
      <c r="I146" s="147"/>
      <c r="J146" s="29"/>
      <c r="K146" s="29"/>
      <c r="L146" s="29"/>
      <c r="M146" s="29"/>
      <c r="N146" s="29"/>
      <c r="O146" s="148"/>
      <c r="P146" s="29"/>
      <c r="Q146" s="29"/>
      <c r="R146" s="29"/>
    </row>
    <row r="147" spans="1:18" ht="15.75" customHeight="1">
      <c r="A147" s="43"/>
      <c r="B147" s="28"/>
      <c r="C147" s="52"/>
      <c r="D147" s="52"/>
      <c r="E147" s="29"/>
      <c r="F147" s="30"/>
      <c r="G147" s="35"/>
      <c r="H147" s="147"/>
      <c r="I147" s="147"/>
      <c r="J147" s="29"/>
      <c r="K147" s="29"/>
      <c r="L147" s="29"/>
      <c r="M147" s="29"/>
      <c r="N147" s="29"/>
      <c r="O147" s="148"/>
      <c r="P147" s="29"/>
      <c r="Q147" s="29"/>
      <c r="R147" s="29"/>
    </row>
    <row r="148" spans="1:18" ht="15.75" customHeight="1">
      <c r="A148" s="43"/>
      <c r="B148" s="28"/>
      <c r="C148" s="52"/>
      <c r="D148" s="52"/>
      <c r="E148" s="29"/>
      <c r="F148" s="30"/>
      <c r="G148" s="35"/>
      <c r="H148" s="147"/>
      <c r="I148" s="147"/>
      <c r="J148" s="29"/>
      <c r="K148" s="29"/>
      <c r="L148" s="29"/>
      <c r="M148" s="29"/>
      <c r="N148" s="29"/>
      <c r="O148" s="148"/>
      <c r="P148" s="29"/>
      <c r="Q148" s="29"/>
      <c r="R148" s="29"/>
    </row>
    <row r="149" spans="1:18" ht="15.75" customHeight="1">
      <c r="A149" s="43"/>
      <c r="B149" s="28"/>
      <c r="C149" s="52"/>
      <c r="D149" s="52"/>
      <c r="E149" s="29"/>
      <c r="F149" s="30"/>
      <c r="G149" s="35"/>
      <c r="H149" s="147"/>
      <c r="I149" s="147"/>
      <c r="J149" s="29"/>
      <c r="K149" s="29"/>
      <c r="L149" s="29"/>
      <c r="M149" s="29"/>
      <c r="N149" s="29"/>
      <c r="O149" s="148"/>
      <c r="P149" s="29"/>
      <c r="Q149" s="29"/>
      <c r="R149" s="29"/>
    </row>
    <row r="150" spans="1:18" ht="15.75" customHeight="1">
      <c r="A150" s="43"/>
      <c r="B150" s="28"/>
      <c r="C150" s="52"/>
      <c r="D150" s="52"/>
      <c r="E150" s="29"/>
      <c r="F150" s="30"/>
      <c r="G150" s="35"/>
      <c r="H150" s="147"/>
      <c r="I150" s="147"/>
      <c r="J150" s="29"/>
      <c r="K150" s="29"/>
      <c r="L150" s="29"/>
      <c r="M150" s="29"/>
      <c r="N150" s="29"/>
      <c r="O150" s="148"/>
      <c r="P150" s="29"/>
      <c r="Q150" s="29"/>
      <c r="R150" s="29"/>
    </row>
    <row r="151" spans="1:18" ht="15.75" customHeight="1">
      <c r="A151" s="43"/>
      <c r="B151" s="28"/>
      <c r="C151" s="52"/>
      <c r="D151" s="52"/>
      <c r="E151" s="29"/>
      <c r="F151" s="30"/>
      <c r="G151" s="35"/>
      <c r="H151" s="147"/>
      <c r="I151" s="147"/>
      <c r="J151" s="29"/>
      <c r="K151" s="29"/>
      <c r="L151" s="29"/>
      <c r="M151" s="29"/>
      <c r="N151" s="29"/>
      <c r="O151" s="148"/>
      <c r="P151" s="29"/>
      <c r="Q151" s="29"/>
      <c r="R151" s="29"/>
    </row>
    <row r="152" spans="1:18" ht="15.75" customHeight="1">
      <c r="A152" s="43"/>
      <c r="B152" s="28"/>
      <c r="C152" s="52"/>
      <c r="D152" s="52"/>
      <c r="E152" s="29"/>
      <c r="F152" s="30"/>
      <c r="G152" s="35"/>
      <c r="H152" s="147"/>
      <c r="I152" s="147"/>
      <c r="J152" s="29"/>
      <c r="K152" s="29"/>
      <c r="L152" s="29"/>
      <c r="M152" s="29"/>
      <c r="N152" s="29"/>
      <c r="O152" s="148"/>
      <c r="P152" s="29"/>
      <c r="Q152" s="29"/>
      <c r="R152" s="29"/>
    </row>
    <row r="153" spans="1:18" ht="15.75" customHeight="1">
      <c r="A153" s="43"/>
      <c r="B153" s="28"/>
      <c r="C153" s="52"/>
      <c r="D153" s="52"/>
      <c r="E153" s="29"/>
      <c r="F153" s="30"/>
      <c r="G153" s="35"/>
      <c r="H153" s="147"/>
      <c r="I153" s="147"/>
      <c r="J153" s="29"/>
      <c r="K153" s="29"/>
      <c r="L153" s="29"/>
      <c r="M153" s="29"/>
      <c r="N153" s="29"/>
      <c r="O153" s="148"/>
      <c r="P153" s="29"/>
      <c r="Q153" s="29"/>
      <c r="R153" s="29"/>
    </row>
    <row r="154" spans="1:18" ht="15.75" customHeight="1">
      <c r="A154" s="43"/>
      <c r="B154" s="28"/>
      <c r="C154" s="52"/>
      <c r="D154" s="52"/>
      <c r="E154" s="29"/>
      <c r="F154" s="30"/>
      <c r="G154" s="35"/>
      <c r="H154" s="147"/>
      <c r="I154" s="147"/>
      <c r="J154" s="29"/>
      <c r="K154" s="29"/>
      <c r="L154" s="29"/>
      <c r="M154" s="29"/>
      <c r="N154" s="29"/>
      <c r="O154" s="148"/>
      <c r="P154" s="29"/>
      <c r="Q154" s="29"/>
      <c r="R154" s="29"/>
    </row>
    <row r="155" spans="1:18" ht="15.75" customHeight="1">
      <c r="A155" s="43"/>
      <c r="B155" s="28"/>
      <c r="C155" s="52"/>
      <c r="D155" s="52"/>
      <c r="E155" s="29"/>
      <c r="F155" s="30"/>
      <c r="G155" s="35"/>
      <c r="H155" s="147"/>
      <c r="I155" s="147"/>
      <c r="J155" s="29"/>
      <c r="K155" s="29"/>
      <c r="L155" s="29"/>
      <c r="M155" s="29"/>
      <c r="N155" s="29"/>
      <c r="O155" s="148"/>
      <c r="P155" s="29"/>
      <c r="Q155" s="29"/>
      <c r="R155" s="29"/>
    </row>
    <row r="156" spans="1:18" ht="15.75" customHeight="1">
      <c r="A156" s="43"/>
      <c r="B156" s="28"/>
      <c r="C156" s="52"/>
      <c r="D156" s="52"/>
      <c r="E156" s="29"/>
      <c r="F156" s="30"/>
      <c r="G156" s="35"/>
      <c r="H156" s="147"/>
      <c r="I156" s="147"/>
      <c r="J156" s="29"/>
      <c r="K156" s="29"/>
      <c r="L156" s="29"/>
      <c r="M156" s="29"/>
      <c r="N156" s="29"/>
      <c r="O156" s="148"/>
      <c r="P156" s="29"/>
      <c r="Q156" s="29"/>
      <c r="R156" s="29"/>
    </row>
    <row r="157" spans="1:18" ht="15.75" customHeight="1">
      <c r="A157" s="43"/>
      <c r="B157" s="28"/>
      <c r="C157" s="52"/>
      <c r="D157" s="52"/>
      <c r="E157" s="29"/>
      <c r="F157" s="30"/>
      <c r="G157" s="35"/>
      <c r="H157" s="147"/>
      <c r="I157" s="147"/>
      <c r="J157" s="29"/>
      <c r="K157" s="29"/>
      <c r="L157" s="29"/>
      <c r="M157" s="29"/>
      <c r="N157" s="29"/>
      <c r="O157" s="148"/>
      <c r="P157" s="29"/>
      <c r="Q157" s="29"/>
      <c r="R157" s="29"/>
    </row>
    <row r="158" spans="1:18" ht="15.75" customHeight="1">
      <c r="A158" s="43"/>
      <c r="B158" s="28"/>
      <c r="C158" s="52"/>
      <c r="D158" s="52"/>
      <c r="E158" s="29"/>
      <c r="F158" s="30"/>
      <c r="G158" s="35"/>
      <c r="H158" s="147"/>
      <c r="I158" s="147"/>
      <c r="J158" s="29"/>
      <c r="K158" s="29"/>
      <c r="L158" s="29"/>
      <c r="M158" s="29"/>
      <c r="N158" s="29"/>
      <c r="O158" s="148"/>
      <c r="P158" s="29"/>
      <c r="Q158" s="29"/>
      <c r="R158" s="29"/>
    </row>
    <row r="159" spans="1:18" ht="15.75" customHeight="1">
      <c r="A159" s="43"/>
      <c r="B159" s="28"/>
      <c r="C159" s="52"/>
      <c r="D159" s="52"/>
      <c r="E159" s="29"/>
      <c r="F159" s="30"/>
      <c r="G159" s="35"/>
      <c r="H159" s="147"/>
      <c r="I159" s="147"/>
      <c r="J159" s="29"/>
      <c r="K159" s="29"/>
      <c r="L159" s="29"/>
      <c r="M159" s="29"/>
      <c r="N159" s="29"/>
      <c r="O159" s="148"/>
      <c r="P159" s="29"/>
      <c r="Q159" s="29"/>
      <c r="R159" s="29"/>
    </row>
    <row r="160" spans="1:18" ht="15.75" customHeight="1">
      <c r="A160" s="43"/>
      <c r="B160" s="28"/>
      <c r="C160" s="52"/>
      <c r="D160" s="52"/>
      <c r="E160" s="29"/>
      <c r="F160" s="30"/>
      <c r="G160" s="35"/>
      <c r="H160" s="147"/>
      <c r="I160" s="147"/>
      <c r="J160" s="29"/>
      <c r="K160" s="29"/>
      <c r="L160" s="29"/>
      <c r="M160" s="29"/>
      <c r="N160" s="29"/>
      <c r="O160" s="148"/>
      <c r="P160" s="29"/>
      <c r="Q160" s="29"/>
      <c r="R160" s="29"/>
    </row>
    <row r="161" spans="1:18" ht="15.75" customHeight="1">
      <c r="A161" s="43"/>
      <c r="B161" s="28"/>
      <c r="C161" s="52"/>
      <c r="D161" s="52"/>
      <c r="E161" s="29"/>
      <c r="F161" s="30"/>
      <c r="G161" s="35"/>
      <c r="H161" s="147"/>
      <c r="I161" s="147"/>
      <c r="J161" s="29"/>
      <c r="K161" s="29"/>
      <c r="L161" s="29"/>
      <c r="M161" s="29"/>
      <c r="N161" s="29"/>
      <c r="O161" s="148"/>
      <c r="P161" s="29"/>
      <c r="Q161" s="29"/>
      <c r="R161" s="29"/>
    </row>
    <row r="162" spans="1:18" ht="15.75" customHeight="1">
      <c r="A162" s="43"/>
      <c r="B162" s="28"/>
      <c r="C162" s="52"/>
      <c r="D162" s="52"/>
      <c r="E162" s="29"/>
      <c r="F162" s="30"/>
      <c r="G162" s="35"/>
      <c r="H162" s="147"/>
      <c r="I162" s="147"/>
      <c r="J162" s="29"/>
      <c r="K162" s="29"/>
      <c r="L162" s="29"/>
      <c r="M162" s="29"/>
      <c r="N162" s="29"/>
      <c r="O162" s="148"/>
      <c r="P162" s="29"/>
      <c r="Q162" s="29"/>
      <c r="R162" s="29"/>
    </row>
    <row r="163" spans="1:18" ht="15.75" customHeight="1">
      <c r="A163" s="43"/>
      <c r="B163" s="28"/>
      <c r="C163" s="52"/>
      <c r="D163" s="52"/>
      <c r="E163" s="29"/>
      <c r="F163" s="30"/>
      <c r="G163" s="35"/>
      <c r="H163" s="147"/>
      <c r="I163" s="147"/>
      <c r="J163" s="29"/>
      <c r="K163" s="29"/>
      <c r="L163" s="29"/>
      <c r="M163" s="29"/>
      <c r="N163" s="29"/>
      <c r="O163" s="148"/>
      <c r="P163" s="29"/>
      <c r="Q163" s="29"/>
      <c r="R163" s="29"/>
    </row>
    <row r="164" spans="1:18" ht="15.75" customHeight="1">
      <c r="A164" s="43"/>
      <c r="B164" s="28"/>
      <c r="C164" s="52"/>
      <c r="D164" s="52"/>
      <c r="E164" s="29"/>
      <c r="F164" s="30"/>
      <c r="G164" s="35"/>
      <c r="H164" s="147"/>
      <c r="I164" s="147"/>
      <c r="J164" s="29"/>
      <c r="K164" s="29"/>
      <c r="L164" s="29"/>
      <c r="M164" s="29"/>
      <c r="N164" s="29"/>
      <c r="O164" s="148"/>
      <c r="P164" s="29"/>
      <c r="Q164" s="29"/>
      <c r="R164" s="29"/>
    </row>
    <row r="165" spans="1:18" ht="15.75" customHeight="1">
      <c r="A165" s="43"/>
      <c r="B165" s="28"/>
      <c r="C165" s="52"/>
      <c r="D165" s="52"/>
      <c r="E165" s="29"/>
      <c r="F165" s="30"/>
      <c r="G165" s="35"/>
      <c r="H165" s="147"/>
      <c r="I165" s="147"/>
      <c r="J165" s="29"/>
      <c r="K165" s="29"/>
      <c r="L165" s="29"/>
      <c r="M165" s="29"/>
      <c r="N165" s="29"/>
      <c r="O165" s="148"/>
      <c r="P165" s="29"/>
      <c r="Q165" s="29"/>
      <c r="R165" s="29"/>
    </row>
    <row r="166" spans="1:18" ht="15.75" customHeight="1">
      <c r="A166" s="43"/>
      <c r="B166" s="28"/>
      <c r="C166" s="52"/>
      <c r="D166" s="52"/>
      <c r="E166" s="29"/>
      <c r="F166" s="30"/>
      <c r="G166" s="35"/>
      <c r="H166" s="147"/>
      <c r="I166" s="147"/>
      <c r="J166" s="29"/>
      <c r="K166" s="29"/>
      <c r="L166" s="29"/>
      <c r="M166" s="29"/>
      <c r="N166" s="29"/>
      <c r="O166" s="148"/>
      <c r="P166" s="29"/>
      <c r="Q166" s="29"/>
      <c r="R166" s="29"/>
    </row>
    <row r="167" spans="1:18" ht="15.75" customHeight="1">
      <c r="A167" s="43"/>
      <c r="B167" s="28"/>
      <c r="C167" s="52"/>
      <c r="D167" s="52"/>
      <c r="E167" s="29"/>
      <c r="F167" s="30"/>
      <c r="G167" s="35"/>
      <c r="H167" s="147"/>
      <c r="I167" s="147"/>
      <c r="J167" s="29"/>
      <c r="K167" s="29"/>
      <c r="L167" s="29"/>
      <c r="M167" s="29"/>
      <c r="N167" s="29"/>
      <c r="O167" s="148"/>
      <c r="P167" s="29"/>
      <c r="Q167" s="29"/>
      <c r="R167" s="29"/>
    </row>
    <row r="168" spans="1:18" ht="15.75" customHeight="1">
      <c r="A168" s="43"/>
      <c r="B168" s="28"/>
      <c r="C168" s="52"/>
      <c r="D168" s="52"/>
      <c r="E168" s="29"/>
      <c r="F168" s="30"/>
      <c r="G168" s="35"/>
      <c r="H168" s="147"/>
      <c r="I168" s="147"/>
      <c r="J168" s="29"/>
      <c r="K168" s="29"/>
      <c r="L168" s="29"/>
      <c r="M168" s="29"/>
      <c r="N168" s="29"/>
      <c r="O168" s="148"/>
      <c r="P168" s="29"/>
      <c r="Q168" s="29"/>
      <c r="R168" s="29"/>
    </row>
    <row r="169" spans="1:18" ht="15.75" customHeight="1">
      <c r="A169" s="43"/>
      <c r="B169" s="28"/>
      <c r="C169" s="52"/>
      <c r="D169" s="52"/>
      <c r="E169" s="29"/>
      <c r="F169" s="30"/>
      <c r="G169" s="35"/>
      <c r="H169" s="147"/>
      <c r="I169" s="147"/>
      <c r="J169" s="29"/>
      <c r="K169" s="29"/>
      <c r="L169" s="29"/>
      <c r="M169" s="29"/>
      <c r="N169" s="29"/>
      <c r="O169" s="148"/>
      <c r="P169" s="29"/>
      <c r="Q169" s="29"/>
      <c r="R169" s="29"/>
    </row>
    <row r="170" spans="1:18" ht="15.75" customHeight="1">
      <c r="A170" s="43"/>
      <c r="B170" s="28"/>
      <c r="C170" s="52"/>
      <c r="D170" s="52"/>
      <c r="E170" s="29"/>
      <c r="F170" s="30"/>
      <c r="G170" s="35"/>
      <c r="H170" s="147"/>
      <c r="I170" s="147"/>
      <c r="J170" s="29"/>
      <c r="K170" s="29"/>
      <c r="L170" s="29"/>
      <c r="M170" s="29"/>
      <c r="N170" s="29"/>
      <c r="O170" s="148"/>
      <c r="P170" s="29"/>
      <c r="Q170" s="29"/>
      <c r="R170" s="29"/>
    </row>
    <row r="171" spans="1:18" ht="15.75" customHeight="1">
      <c r="A171" s="43"/>
      <c r="B171" s="28"/>
      <c r="C171" s="52"/>
      <c r="D171" s="52"/>
      <c r="E171" s="29"/>
      <c r="F171" s="30"/>
      <c r="G171" s="35"/>
      <c r="H171" s="147"/>
      <c r="I171" s="147"/>
      <c r="J171" s="29"/>
      <c r="K171" s="29"/>
      <c r="L171" s="29"/>
      <c r="M171" s="29"/>
      <c r="N171" s="29"/>
      <c r="O171" s="148"/>
      <c r="P171" s="29"/>
      <c r="Q171" s="29"/>
      <c r="R171" s="29"/>
    </row>
    <row r="172" spans="1:18" ht="15.75" customHeight="1">
      <c r="A172" s="43"/>
      <c r="B172" s="28"/>
      <c r="C172" s="52"/>
      <c r="D172" s="52"/>
      <c r="E172" s="29"/>
      <c r="F172" s="30"/>
      <c r="G172" s="35"/>
      <c r="H172" s="147"/>
      <c r="I172" s="147"/>
      <c r="J172" s="29"/>
      <c r="K172" s="29"/>
      <c r="L172" s="29"/>
      <c r="M172" s="29"/>
      <c r="N172" s="29"/>
      <c r="O172" s="148"/>
      <c r="P172" s="29"/>
      <c r="Q172" s="29"/>
      <c r="R172" s="29"/>
    </row>
    <row r="173" spans="1:18" ht="15.75" customHeight="1">
      <c r="A173" s="43"/>
      <c r="B173" s="28"/>
      <c r="C173" s="52"/>
      <c r="D173" s="52"/>
      <c r="E173" s="29"/>
      <c r="F173" s="30"/>
      <c r="G173" s="35"/>
      <c r="H173" s="147"/>
      <c r="I173" s="147"/>
      <c r="J173" s="29"/>
      <c r="K173" s="29"/>
      <c r="L173" s="29"/>
      <c r="M173" s="29"/>
      <c r="N173" s="29"/>
      <c r="O173" s="148"/>
      <c r="P173" s="29"/>
      <c r="Q173" s="29"/>
      <c r="R173" s="29"/>
    </row>
    <row r="174" spans="1:18" ht="15.75" customHeight="1">
      <c r="A174" s="43"/>
      <c r="B174" s="28"/>
      <c r="C174" s="52"/>
      <c r="D174" s="52"/>
      <c r="E174" s="29"/>
      <c r="F174" s="30"/>
      <c r="G174" s="35"/>
      <c r="H174" s="147"/>
      <c r="I174" s="147"/>
      <c r="J174" s="29"/>
      <c r="K174" s="29"/>
      <c r="L174" s="29"/>
      <c r="M174" s="29"/>
      <c r="N174" s="29"/>
      <c r="O174" s="148"/>
      <c r="P174" s="29"/>
      <c r="Q174" s="29"/>
      <c r="R174" s="29"/>
    </row>
    <row r="175" spans="1:18" ht="15.75" customHeight="1">
      <c r="A175" s="43"/>
      <c r="B175" s="28"/>
      <c r="C175" s="52"/>
      <c r="D175" s="52"/>
      <c r="E175" s="29"/>
      <c r="F175" s="30"/>
      <c r="G175" s="35"/>
      <c r="H175" s="147"/>
      <c r="I175" s="147"/>
      <c r="J175" s="29"/>
      <c r="K175" s="29"/>
      <c r="L175" s="29"/>
      <c r="M175" s="29"/>
      <c r="N175" s="29"/>
      <c r="O175" s="148"/>
      <c r="P175" s="29"/>
      <c r="Q175" s="29"/>
      <c r="R175" s="29"/>
    </row>
    <row r="176" spans="1:18" ht="15.75" customHeight="1">
      <c r="A176" s="43"/>
      <c r="B176" s="28"/>
      <c r="C176" s="52"/>
      <c r="D176" s="52"/>
      <c r="E176" s="29"/>
      <c r="F176" s="30"/>
      <c r="G176" s="35"/>
      <c r="H176" s="147"/>
      <c r="I176" s="147"/>
      <c r="J176" s="29"/>
      <c r="K176" s="29"/>
      <c r="L176" s="29"/>
      <c r="M176" s="29"/>
      <c r="N176" s="29"/>
      <c r="O176" s="148"/>
      <c r="P176" s="29"/>
      <c r="Q176" s="29"/>
      <c r="R176" s="29"/>
    </row>
    <row r="177" spans="1:18" ht="15.75" customHeight="1">
      <c r="A177" s="43"/>
      <c r="B177" s="28"/>
      <c r="C177" s="52"/>
      <c r="D177" s="52"/>
      <c r="E177" s="29"/>
      <c r="F177" s="30"/>
      <c r="G177" s="35"/>
      <c r="H177" s="147"/>
      <c r="I177" s="147"/>
      <c r="J177" s="29"/>
      <c r="K177" s="29"/>
      <c r="L177" s="29"/>
      <c r="M177" s="29"/>
      <c r="N177" s="29"/>
      <c r="O177" s="148"/>
      <c r="P177" s="29"/>
      <c r="Q177" s="29"/>
      <c r="R177" s="29"/>
    </row>
    <row r="178" spans="1:18" ht="15.75" customHeight="1">
      <c r="A178" s="43"/>
      <c r="B178" s="28"/>
      <c r="C178" s="52"/>
      <c r="D178" s="52"/>
      <c r="E178" s="29"/>
      <c r="F178" s="30"/>
      <c r="G178" s="35"/>
      <c r="H178" s="147"/>
      <c r="I178" s="147"/>
      <c r="J178" s="29"/>
      <c r="K178" s="29"/>
      <c r="L178" s="29"/>
      <c r="M178" s="29"/>
      <c r="N178" s="29"/>
      <c r="O178" s="148"/>
      <c r="P178" s="29"/>
      <c r="Q178" s="29"/>
      <c r="R178" s="29"/>
    </row>
    <row r="179" spans="1:18" ht="15.75" customHeight="1">
      <c r="A179" s="43"/>
      <c r="B179" s="28"/>
      <c r="C179" s="52"/>
      <c r="D179" s="52"/>
      <c r="E179" s="29"/>
      <c r="F179" s="30"/>
      <c r="G179" s="35"/>
      <c r="H179" s="147"/>
      <c r="I179" s="147"/>
      <c r="J179" s="29"/>
      <c r="K179" s="29"/>
      <c r="L179" s="29"/>
      <c r="M179" s="29"/>
      <c r="N179" s="29"/>
      <c r="O179" s="148"/>
      <c r="P179" s="29"/>
      <c r="Q179" s="29"/>
      <c r="R179" s="29"/>
    </row>
    <row r="180" spans="1:18" ht="15.75" customHeight="1">
      <c r="A180" s="43"/>
      <c r="B180" s="28"/>
      <c r="C180" s="52"/>
      <c r="D180" s="52"/>
      <c r="E180" s="29"/>
      <c r="F180" s="30"/>
      <c r="G180" s="35"/>
      <c r="H180" s="147"/>
      <c r="I180" s="147"/>
      <c r="J180" s="29"/>
      <c r="K180" s="29"/>
      <c r="L180" s="29"/>
      <c r="M180" s="29"/>
      <c r="N180" s="29"/>
      <c r="O180" s="148"/>
      <c r="P180" s="29"/>
      <c r="Q180" s="29"/>
      <c r="R180" s="29"/>
    </row>
    <row r="181" spans="1:18" ht="15.75" customHeight="1">
      <c r="A181" s="43"/>
      <c r="B181" s="28"/>
      <c r="C181" s="52"/>
      <c r="D181" s="52"/>
      <c r="E181" s="29"/>
      <c r="F181" s="30"/>
      <c r="G181" s="35"/>
      <c r="H181" s="147"/>
      <c r="I181" s="147"/>
      <c r="J181" s="29"/>
      <c r="K181" s="29"/>
      <c r="L181" s="29"/>
      <c r="M181" s="29"/>
      <c r="N181" s="29"/>
      <c r="O181" s="148"/>
      <c r="P181" s="29"/>
      <c r="Q181" s="29"/>
      <c r="R181" s="29"/>
    </row>
    <row r="182" spans="1:18" ht="15.75" customHeight="1">
      <c r="A182" s="43"/>
      <c r="B182" s="28"/>
      <c r="C182" s="52"/>
      <c r="D182" s="52"/>
      <c r="E182" s="29"/>
      <c r="F182" s="30"/>
      <c r="G182" s="35"/>
      <c r="H182" s="147"/>
      <c r="I182" s="147"/>
      <c r="J182" s="29"/>
      <c r="K182" s="29"/>
      <c r="L182" s="29"/>
      <c r="M182" s="29"/>
      <c r="N182" s="29"/>
      <c r="O182" s="148"/>
      <c r="P182" s="29"/>
      <c r="Q182" s="29"/>
      <c r="R182" s="29"/>
    </row>
    <row r="183" spans="1:18" ht="15.75" customHeight="1">
      <c r="A183" s="43"/>
      <c r="B183" s="28"/>
      <c r="C183" s="52"/>
      <c r="D183" s="52"/>
      <c r="E183" s="29"/>
      <c r="F183" s="30"/>
      <c r="G183" s="35"/>
      <c r="H183" s="147"/>
      <c r="I183" s="147"/>
      <c r="J183" s="29"/>
      <c r="K183" s="29"/>
      <c r="L183" s="29"/>
      <c r="M183" s="29"/>
      <c r="N183" s="29"/>
      <c r="O183" s="148"/>
      <c r="P183" s="29"/>
      <c r="Q183" s="29"/>
      <c r="R183" s="29"/>
    </row>
    <row r="184" spans="1:18" ht="15.75" customHeight="1">
      <c r="A184" s="43"/>
      <c r="B184" s="28"/>
      <c r="C184" s="52"/>
      <c r="D184" s="52"/>
      <c r="E184" s="29"/>
      <c r="F184" s="30"/>
      <c r="G184" s="35"/>
      <c r="H184" s="147"/>
      <c r="I184" s="147"/>
      <c r="J184" s="29"/>
      <c r="K184" s="29"/>
      <c r="L184" s="29"/>
      <c r="M184" s="29"/>
      <c r="N184" s="29"/>
      <c r="O184" s="148"/>
      <c r="P184" s="29"/>
      <c r="Q184" s="29"/>
      <c r="R184" s="29"/>
    </row>
    <row r="185" spans="1:18" ht="15.75" customHeight="1">
      <c r="A185" s="43"/>
      <c r="B185" s="28"/>
      <c r="C185" s="52"/>
      <c r="D185" s="52"/>
      <c r="E185" s="29"/>
      <c r="F185" s="30"/>
      <c r="G185" s="35"/>
      <c r="H185" s="147"/>
      <c r="I185" s="147"/>
      <c r="J185" s="29"/>
      <c r="K185" s="29"/>
      <c r="L185" s="29"/>
      <c r="M185" s="29"/>
      <c r="N185" s="29"/>
      <c r="O185" s="148"/>
      <c r="P185" s="29"/>
      <c r="Q185" s="29"/>
      <c r="R185" s="29"/>
    </row>
    <row r="186" spans="1:18" ht="15.75" customHeight="1">
      <c r="A186" s="43"/>
      <c r="B186" s="28"/>
      <c r="C186" s="52"/>
      <c r="D186" s="52"/>
      <c r="E186" s="29"/>
      <c r="F186" s="30"/>
      <c r="G186" s="35"/>
      <c r="H186" s="147"/>
      <c r="I186" s="147"/>
      <c r="J186" s="29"/>
      <c r="K186" s="29"/>
      <c r="L186" s="29"/>
      <c r="M186" s="29"/>
      <c r="N186" s="29"/>
      <c r="O186" s="148"/>
      <c r="P186" s="29"/>
      <c r="Q186" s="29"/>
      <c r="R186" s="29"/>
    </row>
    <row r="187" spans="1:18" ht="15.75" customHeight="1">
      <c r="A187" s="43"/>
      <c r="B187" s="28"/>
      <c r="C187" s="52"/>
      <c r="D187" s="52"/>
      <c r="E187" s="29"/>
      <c r="F187" s="30"/>
      <c r="G187" s="35"/>
      <c r="H187" s="147"/>
      <c r="I187" s="147"/>
      <c r="J187" s="29"/>
      <c r="K187" s="29"/>
      <c r="L187" s="29"/>
      <c r="M187" s="29"/>
      <c r="N187" s="29"/>
      <c r="O187" s="148"/>
      <c r="P187" s="29"/>
      <c r="Q187" s="29"/>
      <c r="R187" s="29"/>
    </row>
    <row r="188" spans="1:18" ht="15.75" customHeight="1">
      <c r="A188" s="43"/>
      <c r="B188" s="28"/>
      <c r="C188" s="52"/>
      <c r="D188" s="52"/>
      <c r="E188" s="29"/>
      <c r="F188" s="30"/>
      <c r="G188" s="35"/>
      <c r="H188" s="147"/>
      <c r="I188" s="147"/>
      <c r="J188" s="29"/>
      <c r="K188" s="29"/>
      <c r="L188" s="29"/>
      <c r="M188" s="29"/>
      <c r="N188" s="29"/>
      <c r="O188" s="148"/>
      <c r="P188" s="29"/>
      <c r="Q188" s="29"/>
      <c r="R188" s="29"/>
    </row>
    <row r="189" spans="1:18" ht="15.75" customHeight="1">
      <c r="A189" s="43"/>
      <c r="B189" s="28"/>
      <c r="C189" s="52"/>
      <c r="D189" s="52"/>
      <c r="E189" s="29"/>
      <c r="F189" s="30"/>
      <c r="G189" s="35"/>
      <c r="H189" s="147"/>
      <c r="I189" s="147"/>
      <c r="J189" s="29"/>
      <c r="K189" s="29"/>
      <c r="L189" s="29"/>
      <c r="M189" s="29"/>
      <c r="N189" s="29"/>
      <c r="O189" s="148"/>
      <c r="P189" s="29"/>
      <c r="Q189" s="29"/>
      <c r="R189" s="29"/>
    </row>
    <row r="190" spans="1:18" ht="15.75" customHeight="1">
      <c r="A190" s="43"/>
      <c r="B190" s="28"/>
      <c r="C190" s="52"/>
      <c r="D190" s="52"/>
      <c r="E190" s="29"/>
      <c r="F190" s="30"/>
      <c r="G190" s="35"/>
      <c r="H190" s="147"/>
      <c r="I190" s="147"/>
      <c r="J190" s="29"/>
      <c r="K190" s="29"/>
      <c r="L190" s="29"/>
      <c r="M190" s="29"/>
      <c r="N190" s="29"/>
      <c r="O190" s="148"/>
      <c r="P190" s="29"/>
      <c r="Q190" s="29"/>
      <c r="R190" s="29"/>
    </row>
    <row r="191" spans="1:18" ht="15.75" customHeight="1">
      <c r="A191" s="43"/>
      <c r="B191" s="28"/>
      <c r="C191" s="52"/>
      <c r="D191" s="52"/>
      <c r="E191" s="29"/>
      <c r="F191" s="30"/>
      <c r="G191" s="35"/>
      <c r="H191" s="147"/>
      <c r="I191" s="147"/>
      <c r="J191" s="29"/>
      <c r="K191" s="29"/>
      <c r="L191" s="29"/>
      <c r="M191" s="29"/>
      <c r="N191" s="29"/>
      <c r="O191" s="148"/>
      <c r="P191" s="29"/>
      <c r="Q191" s="29"/>
      <c r="R191" s="29"/>
    </row>
    <row r="192" spans="1:18" ht="15.75" customHeight="1">
      <c r="A192" s="43"/>
      <c r="B192" s="28"/>
      <c r="C192" s="52"/>
      <c r="D192" s="52"/>
      <c r="E192" s="29"/>
      <c r="F192" s="30"/>
      <c r="G192" s="35"/>
      <c r="H192" s="147"/>
      <c r="I192" s="147"/>
      <c r="J192" s="29"/>
      <c r="K192" s="29"/>
      <c r="L192" s="29"/>
      <c r="M192" s="29"/>
      <c r="N192" s="29"/>
      <c r="O192" s="148"/>
      <c r="P192" s="29"/>
      <c r="Q192" s="29"/>
      <c r="R192" s="29"/>
    </row>
    <row r="193" spans="1:18" ht="15.75" customHeight="1">
      <c r="A193" s="43"/>
      <c r="B193" s="28"/>
      <c r="C193" s="52"/>
      <c r="D193" s="52"/>
      <c r="E193" s="29"/>
      <c r="F193" s="30"/>
      <c r="G193" s="35"/>
      <c r="H193" s="147"/>
      <c r="I193" s="147"/>
      <c r="J193" s="29"/>
      <c r="K193" s="29"/>
      <c r="L193" s="29"/>
      <c r="M193" s="29"/>
      <c r="N193" s="29"/>
      <c r="O193" s="148"/>
      <c r="P193" s="29"/>
      <c r="Q193" s="29"/>
      <c r="R193" s="29"/>
    </row>
    <row r="194" spans="1:18" ht="15.75" customHeight="1">
      <c r="A194" s="43"/>
      <c r="B194" s="28"/>
      <c r="C194" s="52"/>
      <c r="D194" s="52"/>
      <c r="E194" s="29"/>
      <c r="F194" s="30"/>
      <c r="G194" s="35"/>
      <c r="H194" s="147"/>
      <c r="I194" s="147"/>
      <c r="J194" s="29"/>
      <c r="K194" s="29"/>
      <c r="L194" s="29"/>
      <c r="M194" s="29"/>
      <c r="N194" s="29"/>
      <c r="O194" s="148"/>
      <c r="P194" s="29"/>
      <c r="Q194" s="29"/>
      <c r="R194" s="29"/>
    </row>
    <row r="195" spans="1:18" ht="15.75" customHeight="1">
      <c r="A195" s="43"/>
      <c r="B195" s="28"/>
      <c r="C195" s="52"/>
      <c r="D195" s="52"/>
      <c r="E195" s="29"/>
      <c r="F195" s="30"/>
      <c r="G195" s="35"/>
      <c r="H195" s="147"/>
      <c r="I195" s="147"/>
      <c r="J195" s="29"/>
      <c r="K195" s="29"/>
      <c r="L195" s="29"/>
      <c r="M195" s="29"/>
      <c r="N195" s="29"/>
      <c r="O195" s="148"/>
      <c r="P195" s="29"/>
      <c r="Q195" s="29"/>
      <c r="R195" s="29"/>
    </row>
    <row r="196" spans="1:18" ht="15.75" customHeight="1">
      <c r="A196" s="43"/>
      <c r="B196" s="28"/>
      <c r="C196" s="52"/>
      <c r="D196" s="52"/>
      <c r="E196" s="29"/>
      <c r="F196" s="30"/>
      <c r="G196" s="35"/>
      <c r="H196" s="147"/>
      <c r="I196" s="147"/>
      <c r="J196" s="29"/>
      <c r="K196" s="29"/>
      <c r="L196" s="29"/>
      <c r="M196" s="29"/>
      <c r="N196" s="29"/>
      <c r="O196" s="148"/>
      <c r="P196" s="29"/>
      <c r="Q196" s="29"/>
      <c r="R196" s="29"/>
    </row>
    <row r="197" spans="1:18" ht="15.75" customHeight="1">
      <c r="A197" s="43"/>
      <c r="B197" s="28"/>
      <c r="C197" s="52"/>
      <c r="D197" s="52"/>
      <c r="E197" s="29"/>
      <c r="F197" s="30"/>
      <c r="G197" s="35"/>
      <c r="H197" s="147"/>
      <c r="I197" s="147"/>
      <c r="J197" s="29"/>
      <c r="K197" s="29"/>
      <c r="L197" s="29"/>
      <c r="M197" s="29"/>
      <c r="N197" s="29"/>
      <c r="O197" s="148"/>
      <c r="P197" s="29"/>
      <c r="Q197" s="29"/>
      <c r="R197" s="29"/>
    </row>
    <row r="198" spans="1:18" ht="15.75" customHeight="1">
      <c r="A198" s="43"/>
      <c r="B198" s="28"/>
      <c r="C198" s="52"/>
      <c r="D198" s="52"/>
      <c r="E198" s="29"/>
      <c r="F198" s="30"/>
      <c r="G198" s="35"/>
      <c r="H198" s="147"/>
      <c r="I198" s="147"/>
      <c r="J198" s="29"/>
      <c r="K198" s="29"/>
      <c r="L198" s="29"/>
      <c r="M198" s="29"/>
      <c r="N198" s="29"/>
      <c r="O198" s="148"/>
      <c r="P198" s="29"/>
      <c r="Q198" s="29"/>
      <c r="R198" s="29"/>
    </row>
    <row r="199" spans="1:18" ht="15.75" customHeight="1">
      <c r="A199" s="43"/>
      <c r="B199" s="28"/>
      <c r="C199" s="52"/>
      <c r="D199" s="52"/>
      <c r="E199" s="29"/>
      <c r="F199" s="30"/>
      <c r="G199" s="35"/>
      <c r="H199" s="147"/>
      <c r="I199" s="147"/>
      <c r="J199" s="29"/>
      <c r="K199" s="29"/>
      <c r="L199" s="29"/>
      <c r="M199" s="29"/>
      <c r="N199" s="29"/>
      <c r="O199" s="148"/>
      <c r="P199" s="29"/>
      <c r="Q199" s="29"/>
      <c r="R199" s="29"/>
    </row>
    <row r="200" spans="1:18" ht="15.75" customHeight="1">
      <c r="A200" s="43"/>
      <c r="B200" s="28"/>
      <c r="C200" s="52"/>
      <c r="D200" s="52"/>
      <c r="E200" s="29"/>
      <c r="F200" s="30"/>
      <c r="G200" s="35"/>
      <c r="H200" s="147"/>
      <c r="I200" s="147"/>
      <c r="J200" s="29"/>
      <c r="K200" s="29"/>
      <c r="L200" s="29"/>
      <c r="M200" s="29"/>
      <c r="N200" s="29"/>
      <c r="O200" s="148"/>
      <c r="P200" s="29"/>
      <c r="Q200" s="29"/>
      <c r="R200" s="29"/>
    </row>
    <row r="201" spans="1:18" ht="15.75" customHeight="1">
      <c r="A201" s="43"/>
      <c r="B201" s="28"/>
      <c r="C201" s="52"/>
      <c r="D201" s="52"/>
      <c r="E201" s="29"/>
      <c r="F201" s="30"/>
      <c r="G201" s="35"/>
      <c r="H201" s="147"/>
      <c r="I201" s="147"/>
      <c r="J201" s="29"/>
      <c r="K201" s="29"/>
      <c r="L201" s="29"/>
      <c r="M201" s="29"/>
      <c r="N201" s="29"/>
      <c r="O201" s="148"/>
      <c r="P201" s="29"/>
      <c r="Q201" s="29"/>
      <c r="R201" s="29"/>
    </row>
    <row r="202" spans="1:18" ht="15.75" customHeight="1">
      <c r="A202" s="43"/>
      <c r="B202" s="28"/>
      <c r="C202" s="52"/>
      <c r="D202" s="52"/>
      <c r="E202" s="29"/>
      <c r="F202" s="30"/>
      <c r="G202" s="35"/>
      <c r="H202" s="147"/>
      <c r="I202" s="147"/>
      <c r="J202" s="29"/>
      <c r="K202" s="29"/>
      <c r="L202" s="29"/>
      <c r="M202" s="29"/>
      <c r="N202" s="29"/>
      <c r="O202" s="148"/>
      <c r="P202" s="29"/>
      <c r="Q202" s="29"/>
      <c r="R202" s="29"/>
    </row>
    <row r="203" spans="1:18" ht="15.75" customHeight="1">
      <c r="A203" s="43"/>
      <c r="B203" s="28"/>
      <c r="C203" s="52"/>
      <c r="D203" s="52"/>
      <c r="E203" s="29"/>
      <c r="F203" s="30"/>
      <c r="G203" s="35"/>
      <c r="H203" s="147"/>
      <c r="I203" s="147"/>
      <c r="J203" s="29"/>
      <c r="K203" s="29"/>
      <c r="L203" s="29"/>
      <c r="M203" s="29"/>
      <c r="N203" s="29"/>
      <c r="O203" s="148"/>
      <c r="P203" s="29"/>
      <c r="Q203" s="29"/>
      <c r="R203" s="29"/>
    </row>
    <row r="204" spans="1:18" ht="15.75" customHeight="1">
      <c r="A204" s="43"/>
      <c r="B204" s="28"/>
      <c r="C204" s="52"/>
      <c r="D204" s="52"/>
      <c r="E204" s="29"/>
      <c r="F204" s="30"/>
      <c r="G204" s="35"/>
      <c r="H204" s="147"/>
      <c r="I204" s="147"/>
      <c r="J204" s="29"/>
      <c r="K204" s="29"/>
      <c r="L204" s="29"/>
      <c r="M204" s="29"/>
      <c r="N204" s="29"/>
      <c r="O204" s="148"/>
      <c r="P204" s="29"/>
      <c r="Q204" s="29"/>
      <c r="R204" s="29"/>
    </row>
    <row r="205" spans="1:18" ht="15.75" customHeight="1">
      <c r="A205" s="43"/>
      <c r="B205" s="28"/>
      <c r="C205" s="52"/>
      <c r="D205" s="52"/>
      <c r="E205" s="29"/>
      <c r="F205" s="30"/>
      <c r="G205" s="35"/>
      <c r="H205" s="147"/>
      <c r="I205" s="147"/>
      <c r="J205" s="29"/>
      <c r="K205" s="29"/>
      <c r="L205" s="29"/>
      <c r="M205" s="29"/>
      <c r="N205" s="29"/>
      <c r="O205" s="148"/>
      <c r="P205" s="29"/>
      <c r="Q205" s="29"/>
      <c r="R205" s="29"/>
    </row>
    <row r="206" spans="1:18" ht="15.75" customHeight="1">
      <c r="A206" s="43"/>
      <c r="B206" s="28"/>
      <c r="C206" s="52"/>
      <c r="D206" s="52"/>
      <c r="E206" s="29"/>
      <c r="F206" s="30"/>
      <c r="G206" s="35"/>
      <c r="H206" s="147"/>
      <c r="I206" s="147"/>
      <c r="J206" s="29"/>
      <c r="K206" s="29"/>
      <c r="L206" s="29"/>
      <c r="M206" s="29"/>
      <c r="N206" s="29"/>
      <c r="O206" s="148"/>
      <c r="P206" s="29"/>
      <c r="Q206" s="29"/>
      <c r="R206" s="29"/>
    </row>
    <row r="207" spans="1:18" ht="15.75" customHeight="1">
      <c r="A207" s="43"/>
      <c r="B207" s="28"/>
      <c r="C207" s="52"/>
      <c r="D207" s="52"/>
      <c r="E207" s="29"/>
      <c r="F207" s="30"/>
      <c r="G207" s="35"/>
      <c r="H207" s="147"/>
      <c r="I207" s="147"/>
      <c r="J207" s="29"/>
      <c r="K207" s="29"/>
      <c r="L207" s="29"/>
      <c r="M207" s="29"/>
      <c r="N207" s="29"/>
      <c r="O207" s="148"/>
      <c r="P207" s="29"/>
      <c r="Q207" s="29"/>
      <c r="R207" s="29"/>
    </row>
    <row r="208" spans="1:18" ht="15.75" customHeight="1">
      <c r="A208" s="43"/>
      <c r="B208" s="28"/>
      <c r="C208" s="52"/>
      <c r="D208" s="52"/>
      <c r="E208" s="29"/>
      <c r="F208" s="30"/>
      <c r="G208" s="35"/>
      <c r="H208" s="147"/>
      <c r="I208" s="147"/>
      <c r="J208" s="29"/>
      <c r="K208" s="29"/>
      <c r="L208" s="29"/>
      <c r="M208" s="29"/>
      <c r="N208" s="29"/>
      <c r="O208" s="148"/>
      <c r="P208" s="29"/>
      <c r="Q208" s="29"/>
      <c r="R208" s="29"/>
    </row>
    <row r="209" spans="1:18" ht="15.75" customHeight="1">
      <c r="A209" s="43"/>
      <c r="B209" s="28"/>
      <c r="C209" s="52"/>
      <c r="D209" s="52"/>
      <c r="E209" s="29"/>
      <c r="F209" s="30"/>
      <c r="G209" s="35"/>
      <c r="H209" s="147"/>
      <c r="I209" s="147"/>
      <c r="J209" s="29"/>
      <c r="K209" s="29"/>
      <c r="L209" s="29"/>
      <c r="M209" s="29"/>
      <c r="N209" s="29"/>
      <c r="O209" s="148"/>
      <c r="P209" s="29"/>
      <c r="Q209" s="29"/>
      <c r="R209" s="29"/>
    </row>
    <row r="210" spans="1:18" ht="15.75" customHeight="1">
      <c r="A210" s="43"/>
      <c r="B210" s="28"/>
      <c r="C210" s="52"/>
      <c r="D210" s="52"/>
      <c r="E210" s="29"/>
      <c r="F210" s="30"/>
      <c r="G210" s="35"/>
      <c r="H210" s="147"/>
      <c r="I210" s="147"/>
      <c r="J210" s="29"/>
      <c r="K210" s="29"/>
      <c r="L210" s="29"/>
      <c r="M210" s="29"/>
      <c r="N210" s="29"/>
      <c r="O210" s="148"/>
      <c r="P210" s="29"/>
      <c r="Q210" s="29"/>
      <c r="R210" s="29"/>
    </row>
    <row r="211" spans="1:18" ht="15.75" customHeight="1">
      <c r="A211" s="43"/>
      <c r="B211" s="28"/>
      <c r="C211" s="52"/>
      <c r="D211" s="52"/>
      <c r="E211" s="29"/>
      <c r="F211" s="30"/>
      <c r="G211" s="35"/>
      <c r="H211" s="147"/>
      <c r="I211" s="147"/>
      <c r="J211" s="29"/>
      <c r="K211" s="29"/>
      <c r="L211" s="29"/>
      <c r="M211" s="29"/>
      <c r="N211" s="29"/>
      <c r="O211" s="148"/>
      <c r="P211" s="29"/>
      <c r="Q211" s="29"/>
      <c r="R211" s="29"/>
    </row>
    <row r="212" spans="1:18" ht="15.75" customHeight="1">
      <c r="A212" s="43"/>
      <c r="B212" s="28"/>
      <c r="C212" s="52"/>
      <c r="D212" s="52"/>
      <c r="E212" s="29"/>
      <c r="F212" s="30"/>
      <c r="G212" s="35"/>
      <c r="H212" s="147"/>
      <c r="I212" s="147"/>
      <c r="J212" s="29"/>
      <c r="K212" s="29"/>
      <c r="L212" s="29"/>
      <c r="M212" s="29"/>
      <c r="N212" s="29"/>
      <c r="O212" s="148"/>
      <c r="P212" s="29"/>
      <c r="Q212" s="29"/>
      <c r="R212" s="29"/>
    </row>
    <row r="213" spans="1:18" ht="15.75" customHeight="1">
      <c r="A213" s="43"/>
      <c r="B213" s="28"/>
      <c r="C213" s="52"/>
      <c r="D213" s="52"/>
      <c r="E213" s="29"/>
      <c r="F213" s="30"/>
      <c r="G213" s="35"/>
      <c r="H213" s="147"/>
      <c r="I213" s="147"/>
      <c r="J213" s="29"/>
      <c r="K213" s="29"/>
      <c r="L213" s="29"/>
      <c r="M213" s="29"/>
      <c r="N213" s="29"/>
      <c r="O213" s="148"/>
      <c r="P213" s="29"/>
      <c r="Q213" s="29"/>
      <c r="R213" s="29"/>
    </row>
    <row r="214" spans="1:18" ht="15.75" customHeight="1">
      <c r="A214" s="43"/>
      <c r="B214" s="28"/>
      <c r="C214" s="52"/>
      <c r="D214" s="52"/>
      <c r="E214" s="29"/>
      <c r="F214" s="30"/>
      <c r="G214" s="35"/>
      <c r="H214" s="147"/>
      <c r="I214" s="147"/>
      <c r="J214" s="29"/>
      <c r="K214" s="29"/>
      <c r="L214" s="29"/>
      <c r="M214" s="29"/>
      <c r="N214" s="29"/>
      <c r="O214" s="148"/>
      <c r="P214" s="29"/>
      <c r="Q214" s="29"/>
      <c r="R214" s="29"/>
    </row>
    <row r="215" spans="1:18" ht="15.75" customHeight="1">
      <c r="A215" s="43"/>
      <c r="B215" s="28"/>
      <c r="C215" s="52"/>
      <c r="D215" s="52"/>
      <c r="E215" s="29"/>
      <c r="F215" s="30"/>
      <c r="G215" s="35"/>
      <c r="H215" s="147"/>
      <c r="I215" s="147"/>
      <c r="J215" s="29"/>
      <c r="K215" s="29"/>
      <c r="L215" s="29"/>
      <c r="M215" s="29"/>
      <c r="N215" s="29"/>
      <c r="O215" s="148"/>
      <c r="P215" s="29"/>
      <c r="Q215" s="29"/>
      <c r="R215" s="29"/>
    </row>
    <row r="216" spans="1:18" ht="15.75" customHeight="1">
      <c r="A216" s="43"/>
      <c r="B216" s="28"/>
      <c r="C216" s="52"/>
      <c r="D216" s="52"/>
      <c r="E216" s="29"/>
      <c r="F216" s="30"/>
      <c r="G216" s="35"/>
      <c r="H216" s="147"/>
      <c r="I216" s="147"/>
      <c r="J216" s="29"/>
      <c r="K216" s="29"/>
      <c r="L216" s="29"/>
      <c r="M216" s="29"/>
      <c r="N216" s="29"/>
      <c r="O216" s="148"/>
      <c r="P216" s="29"/>
      <c r="Q216" s="29"/>
      <c r="R216" s="29"/>
    </row>
    <row r="217" spans="1:18" ht="15.75" customHeight="1">
      <c r="A217" s="43"/>
      <c r="B217" s="28"/>
      <c r="C217" s="52"/>
      <c r="D217" s="52"/>
      <c r="E217" s="29"/>
      <c r="F217" s="30"/>
      <c r="G217" s="35"/>
      <c r="H217" s="147"/>
      <c r="I217" s="147"/>
      <c r="J217" s="29"/>
      <c r="K217" s="29"/>
      <c r="L217" s="29"/>
      <c r="M217" s="29"/>
      <c r="N217" s="29"/>
      <c r="O217" s="148"/>
      <c r="P217" s="29"/>
      <c r="Q217" s="29"/>
      <c r="R217" s="29"/>
    </row>
    <row r="218" spans="1:18" ht="15.75" customHeight="1">
      <c r="A218" s="43"/>
      <c r="B218" s="28"/>
      <c r="C218" s="52"/>
      <c r="D218" s="52"/>
      <c r="E218" s="29"/>
      <c r="F218" s="30"/>
      <c r="G218" s="35"/>
      <c r="H218" s="147"/>
      <c r="I218" s="147"/>
      <c r="J218" s="29"/>
      <c r="K218" s="29"/>
      <c r="L218" s="29"/>
      <c r="M218" s="29"/>
      <c r="N218" s="29"/>
      <c r="O218" s="148"/>
      <c r="P218" s="29"/>
      <c r="Q218" s="29"/>
      <c r="R218" s="29"/>
    </row>
    <row r="219" spans="1:18" ht="15.75" customHeight="1">
      <c r="A219" s="43"/>
      <c r="B219" s="28"/>
      <c r="C219" s="52"/>
      <c r="D219" s="52"/>
      <c r="E219" s="29"/>
      <c r="F219" s="30"/>
      <c r="G219" s="35"/>
      <c r="H219" s="147"/>
      <c r="I219" s="147"/>
      <c r="J219" s="29"/>
      <c r="K219" s="29"/>
      <c r="L219" s="29"/>
      <c r="M219" s="29"/>
      <c r="N219" s="29"/>
      <c r="O219" s="148"/>
      <c r="P219" s="29"/>
      <c r="Q219" s="29"/>
      <c r="R219" s="29"/>
    </row>
    <row r="220" spans="1:18" ht="15.75" customHeight="1">
      <c r="A220" s="43"/>
      <c r="B220" s="28"/>
      <c r="C220" s="52"/>
      <c r="D220" s="52"/>
      <c r="E220" s="29"/>
      <c r="F220" s="30"/>
      <c r="G220" s="35"/>
      <c r="H220" s="147"/>
      <c r="I220" s="147"/>
      <c r="J220" s="29"/>
      <c r="K220" s="29"/>
      <c r="L220" s="29"/>
      <c r="M220" s="29"/>
      <c r="N220" s="29"/>
      <c r="O220" s="148"/>
      <c r="P220" s="29"/>
      <c r="Q220" s="29"/>
      <c r="R220" s="29"/>
    </row>
    <row r="221" spans="1:18" ht="15.75" customHeight="1">
      <c r="A221" s="43"/>
      <c r="B221" s="28"/>
      <c r="C221" s="52"/>
      <c r="D221" s="52"/>
      <c r="E221" s="29"/>
      <c r="F221" s="30"/>
      <c r="G221" s="35"/>
      <c r="H221" s="147"/>
      <c r="I221" s="147"/>
      <c r="J221" s="29"/>
      <c r="K221" s="29"/>
      <c r="L221" s="29"/>
      <c r="M221" s="29"/>
      <c r="N221" s="29"/>
      <c r="O221" s="148"/>
      <c r="P221" s="29"/>
      <c r="Q221" s="29"/>
      <c r="R221" s="29"/>
    </row>
    <row r="222" spans="1:18" ht="15.75" customHeight="1">
      <c r="A222" s="43"/>
      <c r="B222" s="28"/>
      <c r="C222" s="52"/>
      <c r="D222" s="52"/>
      <c r="E222" s="29"/>
      <c r="F222" s="30"/>
      <c r="G222" s="35"/>
      <c r="H222" s="147"/>
      <c r="I222" s="147"/>
      <c r="J222" s="29"/>
      <c r="K222" s="29"/>
      <c r="L222" s="29"/>
      <c r="M222" s="29"/>
      <c r="N222" s="29"/>
      <c r="O222" s="148"/>
      <c r="P222" s="29"/>
      <c r="Q222" s="29"/>
      <c r="R222" s="29"/>
    </row>
    <row r="223" spans="1:18" ht="15.75" customHeight="1">
      <c r="A223" s="43"/>
      <c r="B223" s="28"/>
      <c r="C223" s="52"/>
      <c r="D223" s="52"/>
      <c r="E223" s="29"/>
      <c r="F223" s="30"/>
      <c r="G223" s="35"/>
      <c r="H223" s="147"/>
      <c r="I223" s="147"/>
      <c r="J223" s="29"/>
      <c r="K223" s="29"/>
      <c r="L223" s="29"/>
      <c r="M223" s="29"/>
      <c r="N223" s="29"/>
      <c r="O223" s="148"/>
      <c r="P223" s="29"/>
      <c r="Q223" s="29"/>
      <c r="R223" s="29"/>
    </row>
    <row r="224" spans="1:18" ht="15.75" customHeight="1">
      <c r="A224" s="43"/>
      <c r="B224" s="28"/>
      <c r="C224" s="52"/>
      <c r="D224" s="52"/>
      <c r="E224" s="29"/>
      <c r="F224" s="30"/>
      <c r="G224" s="35"/>
      <c r="H224" s="147"/>
      <c r="I224" s="147"/>
      <c r="J224" s="29"/>
      <c r="K224" s="29"/>
      <c r="L224" s="29"/>
      <c r="M224" s="29"/>
      <c r="N224" s="29"/>
      <c r="O224" s="148"/>
      <c r="P224" s="29"/>
      <c r="Q224" s="29"/>
      <c r="R224" s="29"/>
    </row>
    <row r="225" spans="1:18" ht="15.75" customHeight="1">
      <c r="A225" s="43"/>
      <c r="B225" s="28"/>
      <c r="C225" s="52"/>
      <c r="D225" s="52"/>
      <c r="E225" s="29"/>
      <c r="F225" s="30"/>
      <c r="G225" s="35"/>
      <c r="H225" s="147"/>
      <c r="I225" s="147"/>
      <c r="J225" s="29"/>
      <c r="K225" s="29"/>
      <c r="L225" s="29"/>
      <c r="M225" s="29"/>
      <c r="N225" s="29"/>
      <c r="O225" s="148"/>
      <c r="P225" s="29"/>
      <c r="Q225" s="29"/>
      <c r="R225" s="29"/>
    </row>
    <row r="226" spans="1:18" ht="15.75" customHeight="1">
      <c r="A226" s="43"/>
      <c r="B226" s="28"/>
      <c r="C226" s="52"/>
      <c r="D226" s="52"/>
      <c r="E226" s="29"/>
      <c r="F226" s="30"/>
      <c r="G226" s="35"/>
      <c r="H226" s="147"/>
      <c r="I226" s="147"/>
      <c r="J226" s="29"/>
      <c r="K226" s="29"/>
      <c r="L226" s="29"/>
      <c r="M226" s="29"/>
      <c r="N226" s="29"/>
      <c r="O226" s="148"/>
      <c r="P226" s="29"/>
      <c r="Q226" s="29"/>
      <c r="R226" s="29"/>
    </row>
    <row r="227" spans="1:18" ht="15.75" customHeight="1">
      <c r="A227" s="43"/>
      <c r="B227" s="28"/>
      <c r="C227" s="52"/>
      <c r="D227" s="52"/>
      <c r="E227" s="29"/>
      <c r="F227" s="30"/>
      <c r="G227" s="35"/>
      <c r="H227" s="147"/>
      <c r="I227" s="147"/>
      <c r="J227" s="29"/>
      <c r="K227" s="29"/>
      <c r="L227" s="29"/>
      <c r="M227" s="29"/>
      <c r="N227" s="29"/>
      <c r="O227" s="148"/>
      <c r="P227" s="29"/>
      <c r="Q227" s="29"/>
      <c r="R227" s="29"/>
    </row>
    <row r="228" spans="1:18" ht="15.75" customHeight="1">
      <c r="A228" s="43"/>
      <c r="B228" s="28"/>
      <c r="C228" s="52"/>
      <c r="D228" s="52"/>
      <c r="E228" s="29"/>
      <c r="F228" s="30"/>
      <c r="G228" s="35"/>
      <c r="H228" s="147"/>
      <c r="I228" s="147"/>
      <c r="J228" s="29"/>
      <c r="K228" s="29"/>
      <c r="L228" s="29"/>
      <c r="M228" s="29"/>
      <c r="N228" s="29"/>
      <c r="O228" s="148"/>
      <c r="P228" s="29"/>
      <c r="Q228" s="29"/>
      <c r="R228" s="29"/>
    </row>
    <row r="229" spans="1:18" ht="15.75" customHeight="1">
      <c r="A229" s="43"/>
      <c r="B229" s="28"/>
      <c r="C229" s="52"/>
      <c r="D229" s="52"/>
      <c r="E229" s="29"/>
      <c r="F229" s="30"/>
      <c r="G229" s="35"/>
      <c r="H229" s="147"/>
      <c r="I229" s="147"/>
      <c r="J229" s="29"/>
      <c r="K229" s="29"/>
      <c r="L229" s="29"/>
      <c r="M229" s="29"/>
      <c r="N229" s="29"/>
      <c r="O229" s="148"/>
      <c r="P229" s="29"/>
      <c r="Q229" s="29"/>
      <c r="R229" s="29"/>
    </row>
    <row r="230" spans="1:18" ht="15.75" customHeight="1">
      <c r="A230" s="43"/>
      <c r="B230" s="28"/>
      <c r="C230" s="52"/>
      <c r="D230" s="52"/>
      <c r="E230" s="29"/>
      <c r="F230" s="30"/>
      <c r="G230" s="35"/>
      <c r="H230" s="147"/>
      <c r="I230" s="147"/>
      <c r="J230" s="29"/>
      <c r="K230" s="29"/>
      <c r="L230" s="29"/>
      <c r="M230" s="29"/>
      <c r="N230" s="29"/>
      <c r="O230" s="148"/>
      <c r="P230" s="29"/>
      <c r="Q230" s="29"/>
      <c r="R230" s="29"/>
    </row>
    <row r="231" spans="1:18" ht="15.75" customHeight="1">
      <c r="A231" s="43"/>
      <c r="B231" s="28"/>
      <c r="C231" s="52"/>
      <c r="D231" s="52"/>
      <c r="E231" s="29"/>
      <c r="F231" s="30"/>
      <c r="G231" s="35"/>
      <c r="H231" s="147"/>
      <c r="I231" s="147"/>
      <c r="J231" s="29"/>
      <c r="K231" s="29"/>
      <c r="L231" s="29"/>
      <c r="M231" s="29"/>
      <c r="N231" s="29"/>
      <c r="O231" s="148"/>
      <c r="P231" s="29"/>
      <c r="Q231" s="29"/>
      <c r="R231" s="29"/>
    </row>
    <row r="232" spans="1:18" ht="15.75" customHeight="1">
      <c r="A232" s="43"/>
      <c r="B232" s="28"/>
      <c r="C232" s="52"/>
      <c r="D232" s="52"/>
      <c r="E232" s="29"/>
      <c r="F232" s="30"/>
      <c r="G232" s="35"/>
      <c r="H232" s="147"/>
      <c r="I232" s="147"/>
      <c r="J232" s="29"/>
      <c r="K232" s="29"/>
      <c r="L232" s="29"/>
      <c r="M232" s="29"/>
      <c r="N232" s="29"/>
      <c r="O232" s="148"/>
      <c r="P232" s="29"/>
      <c r="Q232" s="29"/>
      <c r="R232" s="29"/>
    </row>
    <row r="233" spans="1:18" ht="15.75" customHeight="1">
      <c r="A233" s="43"/>
      <c r="B233" s="28"/>
      <c r="C233" s="52"/>
      <c r="D233" s="52"/>
      <c r="E233" s="29"/>
      <c r="F233" s="30"/>
      <c r="G233" s="35"/>
      <c r="H233" s="147"/>
      <c r="I233" s="147"/>
      <c r="J233" s="29"/>
      <c r="K233" s="29"/>
      <c r="L233" s="29"/>
      <c r="M233" s="29"/>
      <c r="N233" s="29"/>
      <c r="O233" s="148"/>
      <c r="P233" s="29"/>
      <c r="Q233" s="29"/>
      <c r="R233" s="29"/>
    </row>
    <row r="234" spans="1:18" ht="15.75" customHeight="1">
      <c r="A234" s="43"/>
      <c r="B234" s="28"/>
      <c r="C234" s="52"/>
      <c r="D234" s="52"/>
      <c r="E234" s="29"/>
      <c r="F234" s="30"/>
      <c r="G234" s="35"/>
      <c r="H234" s="147"/>
      <c r="I234" s="147"/>
      <c r="J234" s="29"/>
      <c r="K234" s="29"/>
      <c r="L234" s="29"/>
      <c r="M234" s="29"/>
      <c r="N234" s="29"/>
      <c r="O234" s="148"/>
      <c r="P234" s="29"/>
      <c r="Q234" s="29"/>
      <c r="R234" s="29"/>
    </row>
    <row r="235" spans="1:18" ht="15.75" customHeight="1">
      <c r="A235" s="43"/>
      <c r="B235" s="28"/>
      <c r="C235" s="52"/>
      <c r="D235" s="52"/>
      <c r="E235" s="29"/>
      <c r="F235" s="30"/>
      <c r="G235" s="35"/>
      <c r="H235" s="147"/>
      <c r="I235" s="147"/>
      <c r="J235" s="29"/>
      <c r="K235" s="29"/>
      <c r="L235" s="29"/>
      <c r="M235" s="29"/>
      <c r="N235" s="29"/>
      <c r="O235" s="148"/>
      <c r="P235" s="29"/>
      <c r="Q235" s="29"/>
      <c r="R235" s="29"/>
    </row>
    <row r="236" spans="1:18" ht="15.75" customHeight="1">
      <c r="A236" s="43"/>
      <c r="B236" s="28"/>
      <c r="C236" s="52"/>
      <c r="D236" s="52"/>
      <c r="E236" s="29"/>
      <c r="F236" s="30"/>
      <c r="G236" s="35"/>
      <c r="H236" s="147"/>
      <c r="I236" s="147"/>
      <c r="J236" s="29"/>
      <c r="K236" s="29"/>
      <c r="L236" s="29"/>
      <c r="M236" s="29"/>
      <c r="N236" s="29"/>
      <c r="O236" s="148"/>
      <c r="P236" s="29"/>
      <c r="Q236" s="29"/>
      <c r="R236" s="29"/>
    </row>
    <row r="237" spans="1:18" ht="15.75" customHeight="1">
      <c r="A237" s="13"/>
      <c r="B237" s="62"/>
      <c r="F237" s="32"/>
      <c r="G237" s="14"/>
      <c r="O237" s="115"/>
    </row>
    <row r="238" spans="1:18" ht="15.75" customHeight="1">
      <c r="A238" s="13"/>
      <c r="B238" s="62"/>
      <c r="F238" s="32"/>
      <c r="G238" s="14"/>
      <c r="O238" s="115"/>
    </row>
    <row r="239" spans="1:18" ht="15.75" customHeight="1">
      <c r="A239" s="13"/>
      <c r="B239" s="62"/>
      <c r="F239" s="32"/>
      <c r="G239" s="14"/>
      <c r="O239" s="115"/>
    </row>
    <row r="240" spans="1:18" ht="15.75" customHeight="1">
      <c r="A240" s="13"/>
      <c r="B240" s="62"/>
      <c r="F240" s="32"/>
      <c r="G240" s="14"/>
      <c r="O240" s="115"/>
    </row>
    <row r="241" spans="1:15" ht="15.75" customHeight="1">
      <c r="A241" s="13"/>
      <c r="B241" s="62"/>
      <c r="F241" s="32"/>
      <c r="G241" s="14"/>
      <c r="O241" s="115"/>
    </row>
    <row r="242" spans="1:15" ht="15.75" customHeight="1">
      <c r="A242" s="13"/>
      <c r="B242" s="62"/>
      <c r="F242" s="32"/>
      <c r="G242" s="14"/>
      <c r="O242" s="115"/>
    </row>
    <row r="243" spans="1:15" ht="15.75" customHeight="1">
      <c r="A243" s="13"/>
      <c r="B243" s="62"/>
      <c r="F243" s="32"/>
      <c r="G243" s="14"/>
      <c r="O243" s="115"/>
    </row>
    <row r="244" spans="1:15" ht="15.75" customHeight="1">
      <c r="A244" s="13"/>
      <c r="B244" s="62"/>
      <c r="F244" s="32"/>
      <c r="G244" s="14"/>
      <c r="O244" s="115"/>
    </row>
    <row r="245" spans="1:15" ht="15.75" customHeight="1">
      <c r="A245" s="13"/>
      <c r="B245" s="62"/>
      <c r="F245" s="32"/>
      <c r="G245" s="14"/>
      <c r="O245" s="115"/>
    </row>
    <row r="246" spans="1:15" ht="15.75" customHeight="1">
      <c r="A246" s="13"/>
      <c r="B246" s="62"/>
      <c r="F246" s="32"/>
      <c r="G246" s="14"/>
      <c r="O246" s="115"/>
    </row>
    <row r="247" spans="1:15" ht="15.75" customHeight="1">
      <c r="A247" s="13"/>
      <c r="B247" s="62"/>
      <c r="F247" s="32"/>
      <c r="G247" s="14"/>
      <c r="O247" s="115"/>
    </row>
    <row r="248" spans="1:15" ht="15.75" customHeight="1">
      <c r="A248" s="13"/>
      <c r="B248" s="62"/>
      <c r="F248" s="32"/>
      <c r="G248" s="14"/>
      <c r="O248" s="115"/>
    </row>
    <row r="249" spans="1:15" ht="15.75" customHeight="1">
      <c r="A249" s="13"/>
      <c r="B249" s="62"/>
      <c r="F249" s="32"/>
      <c r="G249" s="14"/>
      <c r="O249" s="115"/>
    </row>
    <row r="250" spans="1:15" ht="15.75" customHeight="1">
      <c r="A250" s="13"/>
      <c r="B250" s="62"/>
      <c r="F250" s="32"/>
      <c r="G250" s="14"/>
      <c r="O250" s="115"/>
    </row>
    <row r="251" spans="1:15" ht="15.75" customHeight="1">
      <c r="A251" s="13"/>
      <c r="B251" s="62"/>
      <c r="F251" s="32"/>
      <c r="G251" s="14"/>
      <c r="O251" s="115"/>
    </row>
    <row r="252" spans="1:15" ht="15.75" customHeight="1">
      <c r="A252" s="13"/>
      <c r="B252" s="62"/>
      <c r="F252" s="32"/>
      <c r="G252" s="14"/>
      <c r="O252" s="115"/>
    </row>
    <row r="253" spans="1:15" ht="15.75" customHeight="1">
      <c r="A253" s="13"/>
      <c r="B253" s="62"/>
      <c r="F253" s="32"/>
      <c r="G253" s="14"/>
      <c r="O253" s="115"/>
    </row>
    <row r="254" spans="1:15" ht="15.75" customHeight="1">
      <c r="A254" s="13"/>
      <c r="B254" s="62"/>
      <c r="F254" s="32"/>
      <c r="G254" s="14"/>
      <c r="O254" s="115"/>
    </row>
    <row r="255" spans="1:15" ht="15.75" customHeight="1">
      <c r="A255" s="13"/>
      <c r="B255" s="62"/>
      <c r="F255" s="32"/>
      <c r="G255" s="14"/>
      <c r="O255" s="115"/>
    </row>
    <row r="256" spans="1:15" ht="15.75" customHeight="1">
      <c r="A256" s="13"/>
      <c r="B256" s="62"/>
      <c r="F256" s="32"/>
      <c r="G256" s="14"/>
      <c r="O256" s="115"/>
    </row>
    <row r="257" spans="1:15" ht="15.75" customHeight="1">
      <c r="A257" s="13"/>
      <c r="B257" s="62"/>
      <c r="F257" s="32"/>
      <c r="G257" s="14"/>
      <c r="O257" s="115"/>
    </row>
    <row r="258" spans="1:15" ht="15.75" customHeight="1">
      <c r="A258" s="13"/>
      <c r="B258" s="62"/>
      <c r="F258" s="32"/>
      <c r="G258" s="14"/>
      <c r="O258" s="115"/>
    </row>
    <row r="259" spans="1:15" ht="15.75" customHeight="1">
      <c r="A259" s="13"/>
      <c r="B259" s="62"/>
      <c r="F259" s="32"/>
      <c r="G259" s="14"/>
      <c r="O259" s="115"/>
    </row>
    <row r="260" spans="1:15" ht="15.75" customHeight="1">
      <c r="A260" s="13"/>
      <c r="B260" s="62"/>
      <c r="F260" s="32"/>
      <c r="G260" s="14"/>
      <c r="O260" s="115"/>
    </row>
    <row r="261" spans="1:15" ht="15.75" customHeight="1">
      <c r="A261" s="13"/>
      <c r="B261" s="62"/>
      <c r="F261" s="32"/>
      <c r="G261" s="14"/>
      <c r="O261" s="115"/>
    </row>
    <row r="262" spans="1:15" ht="15.75" customHeight="1">
      <c r="A262" s="13"/>
      <c r="B262" s="62"/>
      <c r="F262" s="32"/>
      <c r="G262" s="14"/>
      <c r="O262" s="115"/>
    </row>
    <row r="263" spans="1:15" ht="15.75" customHeight="1">
      <c r="A263" s="13"/>
      <c r="B263" s="62"/>
      <c r="F263" s="32"/>
      <c r="G263" s="14"/>
      <c r="O263" s="115"/>
    </row>
    <row r="264" spans="1:15" ht="15.75" customHeight="1">
      <c r="A264" s="13"/>
      <c r="B264" s="62"/>
      <c r="F264" s="32"/>
      <c r="G264" s="14"/>
      <c r="O264" s="115"/>
    </row>
    <row r="265" spans="1:15" ht="15.75" customHeight="1">
      <c r="A265" s="13"/>
      <c r="B265" s="62"/>
      <c r="F265" s="32"/>
      <c r="G265" s="14"/>
      <c r="O265" s="115"/>
    </row>
    <row r="266" spans="1:15" ht="15.75" customHeight="1">
      <c r="A266" s="13"/>
      <c r="B266" s="62"/>
      <c r="F266" s="32"/>
      <c r="G266" s="14"/>
      <c r="O266" s="115"/>
    </row>
    <row r="267" spans="1:15" ht="15.75" customHeight="1">
      <c r="A267" s="13"/>
      <c r="B267" s="62"/>
      <c r="F267" s="32"/>
      <c r="G267" s="14"/>
      <c r="O267" s="115"/>
    </row>
    <row r="268" spans="1:15" ht="15.75" customHeight="1">
      <c r="A268" s="13"/>
      <c r="B268" s="62"/>
      <c r="F268" s="32"/>
      <c r="G268" s="14"/>
      <c r="O268" s="115"/>
    </row>
    <row r="269" spans="1:15" ht="15.75" customHeight="1">
      <c r="A269" s="13"/>
      <c r="B269" s="62"/>
      <c r="F269" s="32"/>
      <c r="G269" s="14"/>
      <c r="O269" s="115"/>
    </row>
    <row r="270" spans="1:15" ht="15.75" customHeight="1">
      <c r="A270" s="13"/>
      <c r="B270" s="62"/>
      <c r="F270" s="32"/>
      <c r="G270" s="14"/>
      <c r="O270" s="115"/>
    </row>
    <row r="271" spans="1:15" ht="15.75" customHeight="1">
      <c r="A271" s="13"/>
      <c r="B271" s="62"/>
      <c r="F271" s="32"/>
      <c r="G271" s="14"/>
      <c r="O271" s="115"/>
    </row>
    <row r="272" spans="1:15" ht="15.75" customHeight="1">
      <c r="A272" s="13"/>
      <c r="B272" s="62"/>
      <c r="F272" s="32"/>
      <c r="G272" s="14"/>
      <c r="O272" s="115"/>
    </row>
    <row r="273" spans="1:15" ht="15.75" customHeight="1">
      <c r="A273" s="13"/>
      <c r="B273" s="62"/>
      <c r="F273" s="32"/>
      <c r="G273" s="14"/>
      <c r="O273" s="115"/>
    </row>
    <row r="274" spans="1:15" ht="15.75" customHeight="1">
      <c r="A274" s="13"/>
      <c r="B274" s="62"/>
      <c r="F274" s="32"/>
      <c r="G274" s="14"/>
      <c r="O274" s="115"/>
    </row>
    <row r="275" spans="1:15" ht="15.75" customHeight="1">
      <c r="A275" s="13"/>
      <c r="B275" s="62"/>
      <c r="F275" s="32"/>
      <c r="G275" s="14"/>
      <c r="O275" s="115"/>
    </row>
    <row r="276" spans="1:15" ht="15.75" customHeight="1">
      <c r="A276" s="13"/>
      <c r="B276" s="62"/>
      <c r="F276" s="32"/>
      <c r="G276" s="14"/>
      <c r="O276" s="115"/>
    </row>
    <row r="277" spans="1:15" ht="15.75" customHeight="1">
      <c r="A277" s="13"/>
      <c r="B277" s="62"/>
      <c r="F277" s="32"/>
      <c r="G277" s="14"/>
      <c r="O277" s="115"/>
    </row>
    <row r="278" spans="1:15" ht="15.75" customHeight="1">
      <c r="A278" s="13"/>
      <c r="B278" s="62"/>
      <c r="F278" s="32"/>
      <c r="G278" s="14"/>
      <c r="O278" s="115"/>
    </row>
    <row r="279" spans="1:15" ht="15.75" customHeight="1">
      <c r="A279" s="13"/>
      <c r="B279" s="62"/>
      <c r="F279" s="32"/>
      <c r="G279" s="14"/>
      <c r="O279" s="115"/>
    </row>
    <row r="280" spans="1:15" ht="15.75" customHeight="1">
      <c r="A280" s="13"/>
      <c r="B280" s="62"/>
      <c r="F280" s="32"/>
      <c r="G280" s="14"/>
      <c r="O280" s="115"/>
    </row>
    <row r="281" spans="1:15" ht="15.75" customHeight="1">
      <c r="A281" s="13"/>
      <c r="B281" s="62"/>
      <c r="F281" s="32"/>
      <c r="G281" s="14"/>
      <c r="O281" s="115"/>
    </row>
    <row r="282" spans="1:15" ht="15.75" customHeight="1">
      <c r="A282" s="13"/>
      <c r="B282" s="62"/>
      <c r="F282" s="32"/>
      <c r="G282" s="14"/>
      <c r="O282" s="115"/>
    </row>
    <row r="283" spans="1:15" ht="15.75" customHeight="1">
      <c r="A283" s="13"/>
      <c r="B283" s="62"/>
      <c r="F283" s="32"/>
      <c r="G283" s="14"/>
      <c r="O283" s="115"/>
    </row>
    <row r="284" spans="1:15" ht="15.75" customHeight="1">
      <c r="A284" s="13"/>
      <c r="B284" s="62"/>
      <c r="F284" s="32"/>
      <c r="G284" s="14"/>
      <c r="O284" s="115"/>
    </row>
    <row r="285" spans="1:15" ht="15.75" customHeight="1">
      <c r="A285" s="13"/>
      <c r="B285" s="62"/>
      <c r="F285" s="32"/>
      <c r="G285" s="14"/>
      <c r="O285" s="115"/>
    </row>
    <row r="286" spans="1:15" ht="15.75" customHeight="1">
      <c r="A286" s="13"/>
      <c r="B286" s="62"/>
      <c r="F286" s="32"/>
      <c r="G286" s="14"/>
      <c r="O286" s="115"/>
    </row>
    <row r="287" spans="1:15" ht="15.75" customHeight="1">
      <c r="A287" s="13"/>
      <c r="B287" s="62"/>
      <c r="F287" s="32"/>
      <c r="G287" s="14"/>
      <c r="O287" s="115"/>
    </row>
    <row r="288" spans="1:15" ht="15.75" customHeight="1">
      <c r="A288" s="13"/>
      <c r="B288" s="62"/>
      <c r="F288" s="32"/>
      <c r="G288" s="14"/>
      <c r="O288" s="115"/>
    </row>
    <row r="289" spans="1:15" ht="15.75" customHeight="1">
      <c r="A289" s="13"/>
      <c r="B289" s="62"/>
      <c r="F289" s="32"/>
      <c r="G289" s="14"/>
      <c r="O289" s="115"/>
    </row>
    <row r="290" spans="1:15" ht="15.75" customHeight="1">
      <c r="A290" s="13"/>
      <c r="B290" s="62"/>
      <c r="F290" s="32"/>
      <c r="G290" s="14"/>
      <c r="O290" s="115"/>
    </row>
    <row r="291" spans="1:15" ht="15.75" customHeight="1">
      <c r="A291" s="13"/>
      <c r="B291" s="62"/>
      <c r="F291" s="32"/>
      <c r="G291" s="14"/>
      <c r="O291" s="115"/>
    </row>
    <row r="292" spans="1:15" ht="15.75" customHeight="1">
      <c r="A292" s="13"/>
      <c r="B292" s="62"/>
      <c r="F292" s="32"/>
      <c r="G292" s="14"/>
      <c r="O292" s="115"/>
    </row>
    <row r="293" spans="1:15" ht="15.75" customHeight="1">
      <c r="A293" s="13"/>
      <c r="B293" s="62"/>
      <c r="F293" s="32"/>
      <c r="G293" s="14"/>
      <c r="O293" s="115"/>
    </row>
    <row r="294" spans="1:15" ht="15.75" customHeight="1">
      <c r="A294" s="13"/>
      <c r="B294" s="62"/>
      <c r="F294" s="32"/>
      <c r="G294" s="14"/>
      <c r="O294" s="115"/>
    </row>
    <row r="295" spans="1:15" ht="15.75" customHeight="1">
      <c r="A295" s="13"/>
      <c r="B295" s="62"/>
      <c r="F295" s="32"/>
      <c r="G295" s="14"/>
      <c r="O295" s="115"/>
    </row>
    <row r="296" spans="1:15" ht="15.75" customHeight="1">
      <c r="A296" s="13"/>
      <c r="B296" s="62"/>
      <c r="F296" s="32"/>
      <c r="G296" s="14"/>
      <c r="O296" s="115"/>
    </row>
    <row r="297" spans="1:15" ht="15.75" customHeight="1">
      <c r="A297" s="13"/>
      <c r="B297" s="62"/>
      <c r="F297" s="32"/>
      <c r="G297" s="14"/>
      <c r="O297" s="115"/>
    </row>
    <row r="298" spans="1:15" ht="15.75" customHeight="1">
      <c r="A298" s="13"/>
      <c r="B298" s="62"/>
      <c r="F298" s="32"/>
      <c r="G298" s="14"/>
      <c r="O298" s="115"/>
    </row>
    <row r="299" spans="1:15" ht="15.75" customHeight="1">
      <c r="A299" s="13"/>
      <c r="B299" s="62"/>
      <c r="F299" s="32"/>
      <c r="G299" s="14"/>
      <c r="O299" s="115"/>
    </row>
    <row r="300" spans="1:15" ht="15.75" customHeight="1">
      <c r="A300" s="13"/>
      <c r="B300" s="62"/>
      <c r="F300" s="32"/>
      <c r="G300" s="14"/>
      <c r="O300" s="115"/>
    </row>
    <row r="301" spans="1:15" ht="15.75" customHeight="1">
      <c r="A301" s="13"/>
      <c r="B301" s="62"/>
      <c r="F301" s="32"/>
      <c r="G301" s="14"/>
      <c r="O301" s="115"/>
    </row>
    <row r="302" spans="1:15" ht="15.75" customHeight="1">
      <c r="A302" s="13"/>
      <c r="B302" s="62"/>
      <c r="F302" s="32"/>
      <c r="G302" s="14"/>
      <c r="O302" s="115"/>
    </row>
    <row r="303" spans="1:15" ht="15.75" customHeight="1">
      <c r="A303" s="13"/>
      <c r="B303" s="62"/>
      <c r="F303" s="32"/>
      <c r="G303" s="14"/>
      <c r="O303" s="115"/>
    </row>
    <row r="304" spans="1:15" ht="15.75" customHeight="1">
      <c r="A304" s="13"/>
      <c r="B304" s="62"/>
      <c r="F304" s="32"/>
      <c r="G304" s="14"/>
      <c r="O304" s="115"/>
    </row>
    <row r="305" spans="1:15" ht="15.75" customHeight="1">
      <c r="A305" s="13"/>
      <c r="B305" s="62"/>
      <c r="F305" s="32"/>
      <c r="G305" s="14"/>
      <c r="O305" s="115"/>
    </row>
    <row r="306" spans="1:15" ht="15.75" customHeight="1">
      <c r="A306" s="13"/>
      <c r="B306" s="62"/>
      <c r="F306" s="32"/>
      <c r="G306" s="14"/>
      <c r="O306" s="115"/>
    </row>
    <row r="307" spans="1:15" ht="15.75" customHeight="1">
      <c r="A307" s="13"/>
      <c r="B307" s="62"/>
      <c r="F307" s="32"/>
      <c r="G307" s="14"/>
      <c r="O307" s="115"/>
    </row>
    <row r="308" spans="1:15" ht="15.75" customHeight="1">
      <c r="A308" s="13"/>
      <c r="B308" s="62"/>
      <c r="F308" s="32"/>
      <c r="G308" s="14"/>
      <c r="O308" s="115"/>
    </row>
    <row r="309" spans="1:15" ht="15.75" customHeight="1">
      <c r="A309" s="13"/>
      <c r="B309" s="62"/>
      <c r="F309" s="32"/>
      <c r="G309" s="14"/>
      <c r="O309" s="115"/>
    </row>
    <row r="310" spans="1:15" ht="15.75" customHeight="1">
      <c r="A310" s="13"/>
      <c r="B310" s="62"/>
      <c r="F310" s="32"/>
      <c r="G310" s="14"/>
      <c r="O310" s="115"/>
    </row>
    <row r="311" spans="1:15" ht="15.75" customHeight="1">
      <c r="A311" s="13"/>
      <c r="B311" s="62"/>
      <c r="F311" s="32"/>
      <c r="G311" s="14"/>
      <c r="O311" s="115"/>
    </row>
    <row r="312" spans="1:15" ht="15.75" customHeight="1">
      <c r="A312" s="13"/>
      <c r="B312" s="62"/>
      <c r="F312" s="32"/>
      <c r="G312" s="14"/>
      <c r="O312" s="115"/>
    </row>
    <row r="313" spans="1:15" ht="15.75" customHeight="1">
      <c r="A313" s="13"/>
      <c r="B313" s="62"/>
      <c r="F313" s="32"/>
      <c r="G313" s="14"/>
      <c r="O313" s="115"/>
    </row>
    <row r="314" spans="1:15" ht="15.75" customHeight="1">
      <c r="A314" s="13"/>
      <c r="B314" s="62"/>
      <c r="F314" s="32"/>
      <c r="G314" s="14"/>
      <c r="O314" s="115"/>
    </row>
    <row r="315" spans="1:15" ht="15.75" customHeight="1">
      <c r="A315" s="13"/>
      <c r="B315" s="62"/>
      <c r="F315" s="32"/>
      <c r="G315" s="14"/>
      <c r="O315" s="115"/>
    </row>
    <row r="316" spans="1:15" ht="15.75" customHeight="1">
      <c r="A316" s="13"/>
      <c r="B316" s="62"/>
      <c r="F316" s="32"/>
      <c r="G316" s="14"/>
      <c r="O316" s="115"/>
    </row>
    <row r="317" spans="1:15" ht="15.75" customHeight="1">
      <c r="A317" s="13"/>
      <c r="B317" s="62"/>
      <c r="F317" s="32"/>
      <c r="G317" s="14"/>
      <c r="O317" s="115"/>
    </row>
    <row r="318" spans="1:15" ht="15.75" customHeight="1">
      <c r="A318" s="13"/>
      <c r="B318" s="62"/>
      <c r="F318" s="32"/>
      <c r="G318" s="14"/>
      <c r="O318" s="115"/>
    </row>
    <row r="319" spans="1:15" ht="15.75" customHeight="1">
      <c r="A319" s="13"/>
      <c r="B319" s="62"/>
      <c r="F319" s="32"/>
      <c r="G319" s="14"/>
      <c r="O319" s="115"/>
    </row>
    <row r="320" spans="1:15" ht="15.75" customHeight="1">
      <c r="A320" s="13"/>
      <c r="B320" s="62"/>
      <c r="F320" s="32"/>
      <c r="G320" s="14"/>
      <c r="O320" s="115"/>
    </row>
    <row r="321" spans="1:15" ht="15.75" customHeight="1">
      <c r="A321" s="13"/>
      <c r="B321" s="62"/>
      <c r="F321" s="32"/>
      <c r="G321" s="14"/>
      <c r="O321" s="115"/>
    </row>
    <row r="322" spans="1:15" ht="15.75" customHeight="1">
      <c r="A322" s="13"/>
      <c r="B322" s="62"/>
      <c r="F322" s="32"/>
      <c r="G322" s="14"/>
      <c r="O322" s="115"/>
    </row>
    <row r="323" spans="1:15" ht="15.75" customHeight="1">
      <c r="A323" s="13"/>
      <c r="B323" s="62"/>
      <c r="F323" s="32"/>
      <c r="G323" s="14"/>
      <c r="O323" s="115"/>
    </row>
    <row r="324" spans="1:15" ht="15.75" customHeight="1">
      <c r="A324" s="13"/>
      <c r="B324" s="62"/>
      <c r="F324" s="32"/>
      <c r="G324" s="14"/>
      <c r="O324" s="115"/>
    </row>
    <row r="325" spans="1:15" ht="15.75" customHeight="1">
      <c r="A325" s="13"/>
      <c r="B325" s="62"/>
      <c r="F325" s="32"/>
      <c r="G325" s="14"/>
      <c r="O325" s="115"/>
    </row>
    <row r="326" spans="1:15" ht="15.75" customHeight="1">
      <c r="A326" s="13"/>
      <c r="B326" s="62"/>
      <c r="F326" s="32"/>
      <c r="G326" s="14"/>
      <c r="O326" s="115"/>
    </row>
    <row r="327" spans="1:15" ht="15.75" customHeight="1">
      <c r="A327" s="13"/>
      <c r="B327" s="62"/>
      <c r="F327" s="32"/>
      <c r="G327" s="14"/>
      <c r="O327" s="115"/>
    </row>
    <row r="328" spans="1:15" ht="15.75" customHeight="1">
      <c r="A328" s="13"/>
      <c r="B328" s="62"/>
      <c r="F328" s="32"/>
      <c r="G328" s="14"/>
      <c r="O328" s="115"/>
    </row>
    <row r="329" spans="1:15" ht="15.75" customHeight="1">
      <c r="A329" s="13"/>
      <c r="B329" s="62"/>
      <c r="F329" s="32"/>
      <c r="G329" s="14"/>
      <c r="O329" s="115"/>
    </row>
    <row r="330" spans="1:15" ht="15.75" customHeight="1">
      <c r="A330" s="13"/>
      <c r="B330" s="62"/>
      <c r="F330" s="32"/>
      <c r="G330" s="14"/>
      <c r="O330" s="115"/>
    </row>
    <row r="331" spans="1:15" ht="15.75" customHeight="1">
      <c r="A331" s="13"/>
      <c r="B331" s="62"/>
      <c r="F331" s="32"/>
      <c r="G331" s="14"/>
      <c r="O331" s="115"/>
    </row>
    <row r="332" spans="1:15" ht="15.75" customHeight="1">
      <c r="A332" s="13"/>
      <c r="B332" s="62"/>
      <c r="F332" s="32"/>
      <c r="G332" s="14"/>
      <c r="O332" s="115"/>
    </row>
    <row r="333" spans="1:15" ht="15.75" customHeight="1">
      <c r="A333" s="13"/>
      <c r="B333" s="62"/>
      <c r="F333" s="32"/>
      <c r="G333" s="14"/>
      <c r="O333" s="115"/>
    </row>
    <row r="334" spans="1:15" ht="15.75" customHeight="1">
      <c r="A334" s="13"/>
      <c r="B334" s="62"/>
      <c r="F334" s="32"/>
      <c r="G334" s="14"/>
      <c r="O334" s="115"/>
    </row>
    <row r="335" spans="1:15" ht="15.75" customHeight="1">
      <c r="A335" s="13"/>
      <c r="B335" s="62"/>
      <c r="F335" s="32"/>
      <c r="G335" s="14"/>
      <c r="O335" s="115"/>
    </row>
    <row r="336" spans="1:15" ht="15.75" customHeight="1">
      <c r="A336" s="13"/>
      <c r="B336" s="62"/>
      <c r="F336" s="32"/>
      <c r="G336" s="14"/>
      <c r="O336" s="115"/>
    </row>
    <row r="337" spans="1:15" ht="15.75" customHeight="1">
      <c r="A337" s="13"/>
      <c r="B337" s="62"/>
      <c r="F337" s="32"/>
      <c r="G337" s="14"/>
      <c r="O337" s="115"/>
    </row>
    <row r="338" spans="1:15" ht="15.75" customHeight="1">
      <c r="A338" s="13"/>
      <c r="B338" s="62"/>
      <c r="F338" s="32"/>
      <c r="G338" s="14"/>
      <c r="O338" s="115"/>
    </row>
    <row r="339" spans="1:15" ht="15.75" customHeight="1">
      <c r="A339" s="13"/>
      <c r="B339" s="62"/>
      <c r="F339" s="32"/>
      <c r="G339" s="14"/>
      <c r="O339" s="115"/>
    </row>
    <row r="340" spans="1:15" ht="15.75" customHeight="1">
      <c r="A340" s="13"/>
      <c r="B340" s="62"/>
      <c r="F340" s="32"/>
      <c r="G340" s="14"/>
      <c r="O340" s="115"/>
    </row>
    <row r="341" spans="1:15" ht="15.75" customHeight="1">
      <c r="A341" s="13"/>
      <c r="B341" s="62"/>
      <c r="F341" s="32"/>
      <c r="G341" s="14"/>
      <c r="O341" s="115"/>
    </row>
    <row r="342" spans="1:15" ht="15.75" customHeight="1">
      <c r="A342" s="13"/>
      <c r="B342" s="62"/>
      <c r="F342" s="32"/>
      <c r="G342" s="14"/>
      <c r="O342" s="115"/>
    </row>
    <row r="343" spans="1:15" ht="15.75" customHeight="1">
      <c r="A343" s="13"/>
      <c r="B343" s="62"/>
      <c r="F343" s="32"/>
      <c r="G343" s="14"/>
      <c r="O343" s="115"/>
    </row>
    <row r="344" spans="1:15" ht="15.75" customHeight="1">
      <c r="A344" s="13"/>
      <c r="B344" s="62"/>
      <c r="F344" s="32"/>
      <c r="G344" s="14"/>
      <c r="O344" s="115"/>
    </row>
    <row r="345" spans="1:15" ht="15.75" customHeight="1">
      <c r="A345" s="13"/>
      <c r="B345" s="62"/>
      <c r="F345" s="32"/>
      <c r="G345" s="14"/>
      <c r="O345" s="115"/>
    </row>
    <row r="346" spans="1:15" ht="15.75" customHeight="1">
      <c r="A346" s="13"/>
      <c r="B346" s="62"/>
      <c r="F346" s="32"/>
      <c r="G346" s="14"/>
      <c r="O346" s="115"/>
    </row>
    <row r="347" spans="1:15" ht="15.75" customHeight="1">
      <c r="A347" s="13"/>
      <c r="B347" s="62"/>
      <c r="F347" s="32"/>
      <c r="G347" s="14"/>
      <c r="O347" s="115"/>
    </row>
    <row r="348" spans="1:15" ht="15.75" customHeight="1">
      <c r="A348" s="13"/>
      <c r="B348" s="62"/>
      <c r="F348" s="32"/>
      <c r="G348" s="14"/>
      <c r="O348" s="115"/>
    </row>
    <row r="349" spans="1:15" ht="15.75" customHeight="1">
      <c r="A349" s="13"/>
      <c r="B349" s="62"/>
      <c r="F349" s="32"/>
      <c r="G349" s="14"/>
      <c r="O349" s="115"/>
    </row>
    <row r="350" spans="1:15" ht="15.75" customHeight="1">
      <c r="A350" s="13"/>
      <c r="B350" s="62"/>
      <c r="F350" s="32"/>
      <c r="G350" s="14"/>
      <c r="O350" s="115"/>
    </row>
    <row r="351" spans="1:15" ht="15.75" customHeight="1">
      <c r="A351" s="13"/>
      <c r="B351" s="62"/>
      <c r="F351" s="32"/>
      <c r="G351" s="14"/>
      <c r="O351" s="115"/>
    </row>
    <row r="352" spans="1:15" ht="15.75" customHeight="1">
      <c r="A352" s="13"/>
      <c r="B352" s="62"/>
      <c r="F352" s="32"/>
      <c r="G352" s="14"/>
      <c r="O352" s="115"/>
    </row>
    <row r="353" spans="1:15" ht="15.75" customHeight="1">
      <c r="A353" s="13"/>
      <c r="B353" s="62"/>
      <c r="F353" s="32"/>
      <c r="G353" s="14"/>
      <c r="O353" s="115"/>
    </row>
    <row r="354" spans="1:15" ht="15.75" customHeight="1">
      <c r="A354" s="13"/>
      <c r="B354" s="62"/>
      <c r="F354" s="32"/>
      <c r="G354" s="14"/>
      <c r="O354" s="115"/>
    </row>
    <row r="355" spans="1:15" ht="15.75" customHeight="1">
      <c r="A355" s="13"/>
      <c r="B355" s="62"/>
      <c r="F355" s="32"/>
      <c r="G355" s="14"/>
      <c r="O355" s="115"/>
    </row>
    <row r="356" spans="1:15" ht="15.75" customHeight="1">
      <c r="A356" s="13"/>
      <c r="B356" s="62"/>
      <c r="F356" s="32"/>
      <c r="G356" s="14"/>
      <c r="O356" s="115"/>
    </row>
    <row r="357" spans="1:15" ht="15.75" customHeight="1">
      <c r="A357" s="13"/>
      <c r="B357" s="62"/>
      <c r="F357" s="32"/>
      <c r="G357" s="14"/>
      <c r="O357" s="115"/>
    </row>
    <row r="358" spans="1:15" ht="15.75" customHeight="1">
      <c r="A358" s="13"/>
      <c r="B358" s="62"/>
      <c r="F358" s="32"/>
      <c r="G358" s="14"/>
      <c r="O358" s="115"/>
    </row>
    <row r="359" spans="1:15" ht="15.75" customHeight="1">
      <c r="A359" s="13"/>
      <c r="B359" s="62"/>
      <c r="F359" s="32"/>
      <c r="G359" s="14"/>
      <c r="O359" s="115"/>
    </row>
    <row r="360" spans="1:15" ht="15.75" customHeight="1">
      <c r="A360" s="13"/>
      <c r="B360" s="62"/>
      <c r="F360" s="32"/>
      <c r="G360" s="14"/>
      <c r="O360" s="115"/>
    </row>
    <row r="361" spans="1:15" ht="15.75" customHeight="1">
      <c r="A361" s="13"/>
      <c r="B361" s="62"/>
      <c r="F361" s="32"/>
      <c r="G361" s="14"/>
      <c r="O361" s="115"/>
    </row>
    <row r="362" spans="1:15" ht="15.75" customHeight="1">
      <c r="A362" s="13"/>
      <c r="B362" s="62"/>
      <c r="F362" s="32"/>
      <c r="G362" s="14"/>
      <c r="O362" s="115"/>
    </row>
    <row r="363" spans="1:15" ht="15.75" customHeight="1">
      <c r="A363" s="13"/>
      <c r="B363" s="62"/>
      <c r="F363" s="32"/>
      <c r="G363" s="14"/>
      <c r="O363" s="115"/>
    </row>
    <row r="364" spans="1:15" ht="15.75" customHeight="1">
      <c r="A364" s="13"/>
      <c r="B364" s="62"/>
      <c r="F364" s="32"/>
      <c r="G364" s="14"/>
      <c r="O364" s="115"/>
    </row>
    <row r="365" spans="1:15" ht="15.75" customHeight="1">
      <c r="A365" s="13"/>
      <c r="B365" s="62"/>
      <c r="F365" s="32"/>
      <c r="G365" s="14"/>
      <c r="O365" s="115"/>
    </row>
    <row r="366" spans="1:15" ht="15.75" customHeight="1">
      <c r="A366" s="13"/>
      <c r="B366" s="62"/>
      <c r="F366" s="32"/>
      <c r="G366" s="14"/>
      <c r="O366" s="115"/>
    </row>
    <row r="367" spans="1:15" ht="15.75" customHeight="1">
      <c r="A367" s="13"/>
      <c r="B367" s="62"/>
      <c r="F367" s="32"/>
      <c r="G367" s="14"/>
      <c r="O367" s="115"/>
    </row>
    <row r="368" spans="1:15" ht="15.75" customHeight="1">
      <c r="A368" s="13"/>
      <c r="B368" s="62"/>
      <c r="F368" s="32"/>
      <c r="G368" s="14"/>
      <c r="O368" s="115"/>
    </row>
    <row r="369" spans="1:15" ht="15.75" customHeight="1">
      <c r="A369" s="13"/>
      <c r="B369" s="62"/>
      <c r="F369" s="32"/>
      <c r="G369" s="14"/>
      <c r="O369" s="115"/>
    </row>
    <row r="370" spans="1:15" ht="15.75" customHeight="1">
      <c r="A370" s="13"/>
      <c r="B370" s="62"/>
      <c r="F370" s="32"/>
      <c r="G370" s="14"/>
      <c r="O370" s="115"/>
    </row>
    <row r="371" spans="1:15" ht="15.75" customHeight="1">
      <c r="A371" s="13"/>
      <c r="B371" s="62"/>
      <c r="F371" s="32"/>
      <c r="G371" s="14"/>
      <c r="O371" s="115"/>
    </row>
    <row r="372" spans="1:15" ht="15.75" customHeight="1">
      <c r="A372" s="13"/>
      <c r="B372" s="62"/>
      <c r="F372" s="32"/>
      <c r="G372" s="14"/>
      <c r="O372" s="115"/>
    </row>
    <row r="373" spans="1:15" ht="15.75" customHeight="1">
      <c r="A373" s="13"/>
      <c r="B373" s="62"/>
      <c r="F373" s="32"/>
      <c r="G373" s="14"/>
      <c r="O373" s="115"/>
    </row>
    <row r="374" spans="1:15" ht="15.75" customHeight="1">
      <c r="A374" s="13"/>
      <c r="B374" s="62"/>
      <c r="F374" s="32"/>
      <c r="G374" s="14"/>
      <c r="O374" s="115"/>
    </row>
    <row r="375" spans="1:15" ht="15.75" customHeight="1">
      <c r="A375" s="13"/>
      <c r="B375" s="62"/>
      <c r="F375" s="32"/>
      <c r="G375" s="14"/>
      <c r="O375" s="115"/>
    </row>
    <row r="376" spans="1:15" ht="15.75" customHeight="1">
      <c r="A376" s="13"/>
      <c r="B376" s="62"/>
      <c r="F376" s="32"/>
      <c r="G376" s="14"/>
      <c r="O376" s="115"/>
    </row>
    <row r="377" spans="1:15" ht="15.75" customHeight="1">
      <c r="A377" s="13"/>
      <c r="B377" s="62"/>
      <c r="F377" s="32"/>
      <c r="G377" s="14"/>
      <c r="O377" s="115"/>
    </row>
    <row r="378" spans="1:15" ht="15.75" customHeight="1">
      <c r="A378" s="13"/>
      <c r="B378" s="62"/>
      <c r="F378" s="32"/>
      <c r="G378" s="14"/>
      <c r="O378" s="115"/>
    </row>
    <row r="379" spans="1:15" ht="15.75" customHeight="1">
      <c r="A379" s="13"/>
      <c r="B379" s="62"/>
      <c r="F379" s="32"/>
      <c r="G379" s="14"/>
      <c r="O379" s="115"/>
    </row>
    <row r="380" spans="1:15" ht="15.75" customHeight="1">
      <c r="A380" s="13"/>
      <c r="B380" s="62"/>
      <c r="F380" s="32"/>
      <c r="G380" s="14"/>
      <c r="O380" s="115"/>
    </row>
    <row r="381" spans="1:15" ht="15.75" customHeight="1">
      <c r="A381" s="13"/>
      <c r="B381" s="62"/>
      <c r="F381" s="32"/>
      <c r="G381" s="14"/>
      <c r="O381" s="115"/>
    </row>
    <row r="382" spans="1:15" ht="15.75" customHeight="1">
      <c r="A382" s="13"/>
      <c r="B382" s="62"/>
      <c r="F382" s="32"/>
      <c r="G382" s="14"/>
      <c r="O382" s="115"/>
    </row>
    <row r="383" spans="1:15" ht="15.75" customHeight="1">
      <c r="A383" s="13"/>
      <c r="B383" s="62"/>
      <c r="F383" s="32"/>
      <c r="G383" s="14"/>
      <c r="O383" s="115"/>
    </row>
    <row r="384" spans="1:15" ht="15.75" customHeight="1">
      <c r="A384" s="13"/>
      <c r="B384" s="62"/>
      <c r="F384" s="32"/>
      <c r="G384" s="14"/>
      <c r="O384" s="115"/>
    </row>
    <row r="385" spans="1:15" ht="15.75" customHeight="1">
      <c r="A385" s="13"/>
      <c r="B385" s="62"/>
      <c r="F385" s="32"/>
      <c r="G385" s="14"/>
      <c r="O385" s="115"/>
    </row>
    <row r="386" spans="1:15" ht="15.75" customHeight="1">
      <c r="A386" s="13"/>
      <c r="B386" s="62"/>
      <c r="F386" s="32"/>
      <c r="G386" s="14"/>
      <c r="O386" s="115"/>
    </row>
    <row r="387" spans="1:15" ht="15.75" customHeight="1">
      <c r="A387" s="13"/>
      <c r="B387" s="62"/>
      <c r="F387" s="32"/>
      <c r="G387" s="14"/>
      <c r="O387" s="115"/>
    </row>
    <row r="388" spans="1:15" ht="15.75" customHeight="1">
      <c r="A388" s="13"/>
      <c r="B388" s="62"/>
      <c r="F388" s="32"/>
      <c r="G388" s="14"/>
      <c r="O388" s="115"/>
    </row>
    <row r="389" spans="1:15" ht="15.75" customHeight="1">
      <c r="A389" s="13"/>
      <c r="B389" s="62"/>
      <c r="F389" s="32"/>
      <c r="G389" s="14"/>
      <c r="O389" s="115"/>
    </row>
    <row r="390" spans="1:15" ht="15.75" customHeight="1">
      <c r="A390" s="13"/>
      <c r="B390" s="62"/>
      <c r="F390" s="32"/>
      <c r="G390" s="14"/>
      <c r="O390" s="115"/>
    </row>
    <row r="391" spans="1:15" ht="15.75" customHeight="1">
      <c r="A391" s="13"/>
      <c r="B391" s="62"/>
      <c r="F391" s="32"/>
      <c r="G391" s="14"/>
      <c r="O391" s="115"/>
    </row>
    <row r="392" spans="1:15" ht="15.75" customHeight="1">
      <c r="A392" s="13"/>
      <c r="B392" s="62"/>
      <c r="F392" s="32"/>
      <c r="G392" s="14"/>
      <c r="O392" s="115"/>
    </row>
    <row r="393" spans="1:15" ht="15.75" customHeight="1">
      <c r="A393" s="13"/>
      <c r="B393" s="62"/>
      <c r="F393" s="32"/>
      <c r="G393" s="14"/>
      <c r="O393" s="115"/>
    </row>
    <row r="394" spans="1:15" ht="15.75" customHeight="1">
      <c r="A394" s="13"/>
      <c r="B394" s="62"/>
      <c r="F394" s="32"/>
      <c r="G394" s="14"/>
      <c r="O394" s="115"/>
    </row>
    <row r="395" spans="1:15" ht="15.75" customHeight="1">
      <c r="A395" s="13"/>
      <c r="B395" s="62"/>
      <c r="F395" s="32"/>
      <c r="G395" s="14"/>
      <c r="O395" s="115"/>
    </row>
    <row r="396" spans="1:15" ht="15.75" customHeight="1">
      <c r="A396" s="13"/>
      <c r="B396" s="62"/>
      <c r="F396" s="32"/>
      <c r="G396" s="14"/>
      <c r="O396" s="115"/>
    </row>
    <row r="397" spans="1:15" ht="15.75" customHeight="1">
      <c r="A397" s="13"/>
      <c r="B397" s="62"/>
      <c r="F397" s="32"/>
      <c r="G397" s="14"/>
      <c r="O397" s="115"/>
    </row>
    <row r="398" spans="1:15" ht="15.75" customHeight="1">
      <c r="A398" s="13"/>
      <c r="B398" s="62"/>
      <c r="F398" s="32"/>
      <c r="G398" s="14"/>
      <c r="O398" s="115"/>
    </row>
    <row r="399" spans="1:15" ht="15.75" customHeight="1">
      <c r="A399" s="13"/>
      <c r="B399" s="62"/>
      <c r="F399" s="32"/>
      <c r="G399" s="14"/>
      <c r="O399" s="115"/>
    </row>
    <row r="400" spans="1:15" ht="15.75" customHeight="1">
      <c r="A400" s="13"/>
      <c r="B400" s="62"/>
      <c r="F400" s="32"/>
      <c r="G400" s="14"/>
      <c r="O400" s="115"/>
    </row>
    <row r="401" spans="1:15" ht="15.75" customHeight="1">
      <c r="A401" s="13"/>
      <c r="B401" s="62"/>
      <c r="F401" s="32"/>
      <c r="G401" s="14"/>
      <c r="O401" s="115"/>
    </row>
    <row r="402" spans="1:15" ht="15.75" customHeight="1">
      <c r="A402" s="13"/>
      <c r="B402" s="62"/>
      <c r="F402" s="32"/>
      <c r="G402" s="14"/>
      <c r="O402" s="115"/>
    </row>
    <row r="403" spans="1:15" ht="15.75" customHeight="1">
      <c r="A403" s="13"/>
      <c r="B403" s="62"/>
      <c r="F403" s="32"/>
      <c r="G403" s="14"/>
      <c r="O403" s="115"/>
    </row>
    <row r="404" spans="1:15" ht="15.75" customHeight="1">
      <c r="A404" s="13"/>
      <c r="B404" s="62"/>
      <c r="F404" s="32"/>
      <c r="G404" s="14"/>
      <c r="O404" s="115"/>
    </row>
    <row r="405" spans="1:15" ht="15.75" customHeight="1">
      <c r="A405" s="13"/>
      <c r="B405" s="62"/>
      <c r="F405" s="32"/>
      <c r="G405" s="14"/>
      <c r="O405" s="115"/>
    </row>
    <row r="406" spans="1:15" ht="15.75" customHeight="1">
      <c r="A406" s="13"/>
      <c r="B406" s="62"/>
      <c r="F406" s="32"/>
      <c r="G406" s="14"/>
      <c r="O406" s="115"/>
    </row>
    <row r="407" spans="1:15" ht="15.75" customHeight="1">
      <c r="A407" s="13"/>
      <c r="B407" s="62"/>
      <c r="F407" s="32"/>
      <c r="G407" s="14"/>
      <c r="O407" s="115"/>
    </row>
    <row r="408" spans="1:15" ht="15.75" customHeight="1">
      <c r="A408" s="13"/>
      <c r="B408" s="62"/>
      <c r="F408" s="32"/>
      <c r="G408" s="14"/>
      <c r="O408" s="115"/>
    </row>
    <row r="409" spans="1:15" ht="15.75" customHeight="1">
      <c r="A409" s="13"/>
      <c r="B409" s="62"/>
      <c r="F409" s="32"/>
      <c r="G409" s="14"/>
      <c r="O409" s="115"/>
    </row>
    <row r="410" spans="1:15" ht="15.75" customHeight="1">
      <c r="A410" s="13"/>
      <c r="B410" s="62"/>
      <c r="F410" s="32"/>
      <c r="G410" s="14"/>
      <c r="O410" s="115"/>
    </row>
    <row r="411" spans="1:15" ht="15.75" customHeight="1">
      <c r="A411" s="13"/>
      <c r="B411" s="62"/>
      <c r="F411" s="32"/>
      <c r="G411" s="14"/>
      <c r="O411" s="115"/>
    </row>
    <row r="412" spans="1:15" ht="15.75" customHeight="1">
      <c r="A412" s="13"/>
      <c r="B412" s="62"/>
      <c r="F412" s="32"/>
      <c r="G412" s="14"/>
      <c r="O412" s="115"/>
    </row>
    <row r="413" spans="1:15" ht="15.75" customHeight="1">
      <c r="A413" s="13"/>
      <c r="B413" s="62"/>
      <c r="F413" s="32"/>
      <c r="G413" s="14"/>
      <c r="O413" s="115"/>
    </row>
    <row r="414" spans="1:15" ht="15.75" customHeight="1">
      <c r="A414" s="13"/>
      <c r="B414" s="62"/>
      <c r="F414" s="32"/>
      <c r="G414" s="14"/>
      <c r="O414" s="115"/>
    </row>
    <row r="415" spans="1:15" ht="15.75" customHeight="1">
      <c r="A415" s="13"/>
      <c r="B415" s="62"/>
      <c r="F415" s="32"/>
      <c r="G415" s="14"/>
      <c r="O415" s="115"/>
    </row>
    <row r="416" spans="1:15" ht="15.75" customHeight="1">
      <c r="A416" s="13"/>
      <c r="B416" s="62"/>
      <c r="F416" s="32"/>
      <c r="G416" s="14"/>
      <c r="O416" s="115"/>
    </row>
    <row r="417" spans="1:15" ht="15.75" customHeight="1">
      <c r="A417" s="13"/>
      <c r="B417" s="62"/>
      <c r="F417" s="32"/>
      <c r="G417" s="14"/>
      <c r="O417" s="115"/>
    </row>
    <row r="418" spans="1:15" ht="15.75" customHeight="1">
      <c r="A418" s="13"/>
      <c r="B418" s="62"/>
      <c r="F418" s="32"/>
      <c r="G418" s="14"/>
      <c r="O418" s="115"/>
    </row>
    <row r="419" spans="1:15" ht="15.75" customHeight="1">
      <c r="A419" s="13"/>
      <c r="B419" s="62"/>
      <c r="F419" s="32"/>
      <c r="G419" s="14"/>
      <c r="O419" s="115"/>
    </row>
    <row r="420" spans="1:15" ht="15.75" customHeight="1">
      <c r="A420" s="13"/>
      <c r="B420" s="62"/>
      <c r="F420" s="32"/>
      <c r="G420" s="14"/>
      <c r="O420" s="115"/>
    </row>
    <row r="421" spans="1:15" ht="15.75" customHeight="1">
      <c r="A421" s="13"/>
      <c r="B421" s="62"/>
      <c r="F421" s="32"/>
      <c r="G421" s="14"/>
      <c r="O421" s="115"/>
    </row>
    <row r="422" spans="1:15" ht="15.75" customHeight="1">
      <c r="A422" s="13"/>
      <c r="B422" s="62"/>
      <c r="F422" s="32"/>
      <c r="G422" s="14"/>
      <c r="O422" s="115"/>
    </row>
    <row r="423" spans="1:15" ht="15.75" customHeight="1">
      <c r="A423" s="13"/>
      <c r="B423" s="62"/>
      <c r="F423" s="32"/>
      <c r="G423" s="14"/>
      <c r="O423" s="115"/>
    </row>
    <row r="424" spans="1:15" ht="15.75" customHeight="1">
      <c r="A424" s="13"/>
      <c r="B424" s="62"/>
      <c r="F424" s="32"/>
      <c r="G424" s="14"/>
      <c r="O424" s="115"/>
    </row>
    <row r="425" spans="1:15" ht="15.75" customHeight="1">
      <c r="A425" s="13"/>
      <c r="B425" s="62"/>
      <c r="F425" s="32"/>
      <c r="G425" s="14"/>
      <c r="O425" s="115"/>
    </row>
    <row r="426" spans="1:15" ht="15.75" customHeight="1">
      <c r="A426" s="13"/>
      <c r="B426" s="62"/>
      <c r="F426" s="32"/>
      <c r="G426" s="14"/>
      <c r="O426" s="115"/>
    </row>
    <row r="427" spans="1:15" ht="15.75" customHeight="1">
      <c r="A427" s="13"/>
      <c r="B427" s="62"/>
      <c r="F427" s="32"/>
      <c r="G427" s="14"/>
      <c r="O427" s="115"/>
    </row>
    <row r="428" spans="1:15" ht="15.75" customHeight="1">
      <c r="A428" s="13"/>
      <c r="B428" s="62"/>
      <c r="F428" s="32"/>
      <c r="G428" s="14"/>
      <c r="O428" s="115"/>
    </row>
    <row r="429" spans="1:15" ht="15.75" customHeight="1">
      <c r="A429" s="13"/>
      <c r="B429" s="62"/>
      <c r="F429" s="32"/>
      <c r="G429" s="14"/>
      <c r="O429" s="115"/>
    </row>
    <row r="430" spans="1:15" ht="15.75" customHeight="1">
      <c r="A430" s="13"/>
      <c r="B430" s="62"/>
      <c r="F430" s="32"/>
      <c r="G430" s="14"/>
      <c r="O430" s="115"/>
    </row>
    <row r="431" spans="1:15" ht="15.75" customHeight="1">
      <c r="A431" s="13"/>
      <c r="B431" s="62"/>
      <c r="F431" s="32"/>
      <c r="G431" s="14"/>
      <c r="O431" s="115"/>
    </row>
    <row r="432" spans="1:15" ht="15.75" customHeight="1">
      <c r="A432" s="13"/>
      <c r="B432" s="62"/>
      <c r="F432" s="32"/>
      <c r="G432" s="14"/>
      <c r="O432" s="115"/>
    </row>
    <row r="433" spans="1:15" ht="15.75" customHeight="1">
      <c r="A433" s="13"/>
      <c r="B433" s="62"/>
      <c r="F433" s="32"/>
      <c r="G433" s="14"/>
      <c r="O433" s="115"/>
    </row>
    <row r="434" spans="1:15" ht="15.75" customHeight="1">
      <c r="A434" s="13"/>
      <c r="B434" s="62"/>
      <c r="F434" s="32"/>
      <c r="G434" s="14"/>
      <c r="O434" s="115"/>
    </row>
    <row r="435" spans="1:15" ht="15.75" customHeight="1">
      <c r="A435" s="13"/>
      <c r="B435" s="62"/>
      <c r="F435" s="32"/>
      <c r="G435" s="14"/>
      <c r="O435" s="115"/>
    </row>
    <row r="436" spans="1:15" ht="15.75" customHeight="1">
      <c r="A436" s="13"/>
      <c r="B436" s="62"/>
      <c r="F436" s="32"/>
      <c r="G436" s="14"/>
      <c r="O436" s="115"/>
    </row>
    <row r="437" spans="1:15" ht="15.75" customHeight="1">
      <c r="A437" s="13"/>
      <c r="B437" s="62"/>
      <c r="F437" s="32"/>
      <c r="G437" s="14"/>
      <c r="O437" s="115"/>
    </row>
    <row r="438" spans="1:15" ht="15.75" customHeight="1">
      <c r="A438" s="13"/>
      <c r="B438" s="62"/>
      <c r="F438" s="32"/>
      <c r="G438" s="14"/>
      <c r="O438" s="115"/>
    </row>
    <row r="439" spans="1:15" ht="15.75" customHeight="1">
      <c r="A439" s="13"/>
      <c r="B439" s="62"/>
      <c r="F439" s="32"/>
      <c r="G439" s="14"/>
      <c r="O439" s="115"/>
    </row>
    <row r="440" spans="1:15" ht="15.75" customHeight="1">
      <c r="A440" s="13"/>
      <c r="B440" s="62"/>
      <c r="F440" s="32"/>
      <c r="G440" s="14"/>
      <c r="O440" s="115"/>
    </row>
    <row r="441" spans="1:15" ht="15.75" customHeight="1">
      <c r="A441" s="13"/>
      <c r="B441" s="62"/>
      <c r="F441" s="32"/>
      <c r="G441" s="14"/>
      <c r="O441" s="115"/>
    </row>
    <row r="442" spans="1:15" ht="15.75" customHeight="1">
      <c r="A442" s="13"/>
      <c r="B442" s="62"/>
      <c r="F442" s="32"/>
      <c r="G442" s="14"/>
      <c r="O442" s="115"/>
    </row>
    <row r="443" spans="1:15" ht="15.75" customHeight="1">
      <c r="A443" s="13"/>
      <c r="B443" s="62"/>
      <c r="F443" s="32"/>
      <c r="G443" s="14"/>
      <c r="O443" s="115"/>
    </row>
    <row r="444" spans="1:15" ht="15.75" customHeight="1">
      <c r="A444" s="13"/>
      <c r="B444" s="62"/>
      <c r="F444" s="32"/>
      <c r="G444" s="14"/>
      <c r="O444" s="115"/>
    </row>
    <row r="445" spans="1:15" ht="15.75" customHeight="1">
      <c r="A445" s="13"/>
      <c r="B445" s="62"/>
      <c r="F445" s="32"/>
      <c r="G445" s="14"/>
      <c r="O445" s="115"/>
    </row>
    <row r="446" spans="1:15" ht="15.75" customHeight="1">
      <c r="A446" s="13"/>
      <c r="B446" s="62"/>
      <c r="F446" s="32"/>
      <c r="G446" s="14"/>
      <c r="O446" s="115"/>
    </row>
    <row r="447" spans="1:15" ht="15.75" customHeight="1">
      <c r="A447" s="13"/>
      <c r="B447" s="62"/>
      <c r="F447" s="32"/>
      <c r="G447" s="14"/>
      <c r="O447" s="115"/>
    </row>
    <row r="448" spans="1:15" ht="15.75" customHeight="1">
      <c r="A448" s="13"/>
      <c r="B448" s="62"/>
      <c r="F448" s="32"/>
      <c r="G448" s="14"/>
      <c r="O448" s="115"/>
    </row>
    <row r="449" spans="1:15" ht="15.75" customHeight="1">
      <c r="A449" s="13"/>
      <c r="B449" s="62"/>
      <c r="F449" s="32"/>
      <c r="G449" s="14"/>
      <c r="O449" s="115"/>
    </row>
    <row r="450" spans="1:15" ht="15.75" customHeight="1">
      <c r="A450" s="13"/>
      <c r="B450" s="62"/>
      <c r="F450" s="32"/>
      <c r="G450" s="14"/>
      <c r="O450" s="115"/>
    </row>
    <row r="451" spans="1:15" ht="15.75" customHeight="1">
      <c r="A451" s="13"/>
      <c r="B451" s="62"/>
      <c r="F451" s="32"/>
      <c r="G451" s="14"/>
      <c r="O451" s="115"/>
    </row>
    <row r="452" spans="1:15" ht="15.75" customHeight="1">
      <c r="A452" s="13"/>
      <c r="B452" s="62"/>
      <c r="F452" s="32"/>
      <c r="G452" s="14"/>
      <c r="O452" s="115"/>
    </row>
    <row r="453" spans="1:15" ht="15.75" customHeight="1">
      <c r="A453" s="13"/>
      <c r="B453" s="62"/>
      <c r="F453" s="32"/>
      <c r="G453" s="14"/>
      <c r="O453" s="115"/>
    </row>
    <row r="454" spans="1:15" ht="15.75" customHeight="1">
      <c r="A454" s="13"/>
      <c r="B454" s="62"/>
      <c r="F454" s="32"/>
      <c r="G454" s="14"/>
      <c r="O454" s="115"/>
    </row>
    <row r="455" spans="1:15" ht="15.75" customHeight="1">
      <c r="A455" s="13"/>
      <c r="B455" s="62"/>
      <c r="F455" s="32"/>
      <c r="G455" s="14"/>
      <c r="O455" s="115"/>
    </row>
    <row r="456" spans="1:15" ht="15.75" customHeight="1">
      <c r="A456" s="13"/>
      <c r="B456" s="62"/>
      <c r="F456" s="32"/>
      <c r="G456" s="14"/>
      <c r="O456" s="115"/>
    </row>
    <row r="457" spans="1:15" ht="15.75" customHeight="1">
      <c r="A457" s="13"/>
      <c r="B457" s="62"/>
      <c r="F457" s="32"/>
      <c r="G457" s="14"/>
      <c r="O457" s="115"/>
    </row>
    <row r="458" spans="1:15" ht="15.75" customHeight="1">
      <c r="A458" s="13"/>
      <c r="B458" s="62"/>
      <c r="F458" s="32"/>
      <c r="G458" s="14"/>
      <c r="O458" s="115"/>
    </row>
    <row r="459" spans="1:15" ht="15.75" customHeight="1">
      <c r="A459" s="13"/>
      <c r="B459" s="62"/>
      <c r="F459" s="32"/>
      <c r="G459" s="14"/>
      <c r="O459" s="115"/>
    </row>
    <row r="460" spans="1:15" ht="15.75" customHeight="1">
      <c r="A460" s="13"/>
      <c r="B460" s="62"/>
      <c r="F460" s="32"/>
      <c r="G460" s="14"/>
      <c r="O460" s="115"/>
    </row>
    <row r="461" spans="1:15" ht="15.75" customHeight="1">
      <c r="A461" s="13"/>
      <c r="B461" s="62"/>
      <c r="F461" s="32"/>
      <c r="G461" s="14"/>
      <c r="O461" s="115"/>
    </row>
    <row r="462" spans="1:15" ht="15.75" customHeight="1">
      <c r="A462" s="13"/>
      <c r="B462" s="62"/>
      <c r="F462" s="32"/>
      <c r="G462" s="14"/>
      <c r="O462" s="115"/>
    </row>
    <row r="463" spans="1:15" ht="15.75" customHeight="1">
      <c r="A463" s="13"/>
      <c r="B463" s="62"/>
      <c r="F463" s="32"/>
      <c r="G463" s="14"/>
      <c r="O463" s="115"/>
    </row>
    <row r="464" spans="1:15" ht="15.75" customHeight="1">
      <c r="A464" s="13"/>
      <c r="B464" s="62"/>
      <c r="F464" s="32"/>
      <c r="G464" s="14"/>
      <c r="O464" s="115"/>
    </row>
    <row r="465" spans="1:15" ht="15.75" customHeight="1">
      <c r="A465" s="13"/>
      <c r="B465" s="62"/>
      <c r="F465" s="32"/>
      <c r="G465" s="14"/>
      <c r="O465" s="115"/>
    </row>
    <row r="466" spans="1:15" ht="15.75" customHeight="1">
      <c r="A466" s="13"/>
      <c r="B466" s="62"/>
      <c r="F466" s="32"/>
      <c r="G466" s="14"/>
      <c r="O466" s="115"/>
    </row>
    <row r="467" spans="1:15" ht="15.75" customHeight="1">
      <c r="A467" s="13"/>
      <c r="B467" s="62"/>
      <c r="F467" s="32"/>
      <c r="G467" s="14"/>
      <c r="O467" s="115"/>
    </row>
    <row r="468" spans="1:15" ht="15.75" customHeight="1">
      <c r="A468" s="13"/>
      <c r="B468" s="62"/>
      <c r="F468" s="32"/>
      <c r="G468" s="14"/>
      <c r="O468" s="115"/>
    </row>
    <row r="469" spans="1:15" ht="15.75" customHeight="1">
      <c r="A469" s="13"/>
      <c r="B469" s="62"/>
      <c r="F469" s="32"/>
      <c r="G469" s="14"/>
      <c r="O469" s="115"/>
    </row>
    <row r="470" spans="1:15" ht="15.75" customHeight="1">
      <c r="A470" s="13"/>
      <c r="B470" s="62"/>
      <c r="F470" s="32"/>
      <c r="G470" s="14"/>
      <c r="O470" s="115"/>
    </row>
    <row r="471" spans="1:15" ht="15.75" customHeight="1">
      <c r="A471" s="13"/>
      <c r="B471" s="62"/>
      <c r="F471" s="32"/>
      <c r="G471" s="14"/>
      <c r="O471" s="115"/>
    </row>
    <row r="472" spans="1:15" ht="15.75" customHeight="1">
      <c r="A472" s="13"/>
      <c r="B472" s="62"/>
      <c r="F472" s="32"/>
      <c r="G472" s="14"/>
      <c r="O472" s="115"/>
    </row>
    <row r="473" spans="1:15" ht="15.75" customHeight="1">
      <c r="A473" s="13"/>
      <c r="B473" s="62"/>
      <c r="F473" s="32"/>
      <c r="G473" s="14"/>
      <c r="O473" s="115"/>
    </row>
    <row r="474" spans="1:15" ht="15.75" customHeight="1">
      <c r="A474" s="13"/>
      <c r="B474" s="62"/>
      <c r="F474" s="32"/>
      <c r="G474" s="14"/>
      <c r="O474" s="115"/>
    </row>
    <row r="475" spans="1:15" ht="15.75" customHeight="1">
      <c r="A475" s="13"/>
      <c r="B475" s="62"/>
      <c r="F475" s="32"/>
      <c r="G475" s="14"/>
      <c r="O475" s="115"/>
    </row>
    <row r="476" spans="1:15" ht="15.75" customHeight="1">
      <c r="A476" s="13"/>
      <c r="B476" s="62"/>
      <c r="F476" s="32"/>
      <c r="G476" s="14"/>
      <c r="O476" s="115"/>
    </row>
    <row r="477" spans="1:15" ht="15.75" customHeight="1">
      <c r="A477" s="13"/>
      <c r="B477" s="62"/>
      <c r="F477" s="32"/>
      <c r="G477" s="14"/>
      <c r="O477" s="115"/>
    </row>
    <row r="478" spans="1:15" ht="15.75" customHeight="1">
      <c r="A478" s="13"/>
      <c r="B478" s="62"/>
      <c r="F478" s="32"/>
      <c r="G478" s="14"/>
      <c r="O478" s="115"/>
    </row>
    <row r="479" spans="1:15" ht="15.75" customHeight="1">
      <c r="A479" s="13"/>
      <c r="B479" s="62"/>
      <c r="F479" s="32"/>
      <c r="G479" s="14"/>
      <c r="O479" s="115"/>
    </row>
    <row r="480" spans="1:15" ht="15.75" customHeight="1">
      <c r="A480" s="13"/>
      <c r="B480" s="62"/>
      <c r="F480" s="32"/>
      <c r="G480" s="14"/>
      <c r="O480" s="115"/>
    </row>
    <row r="481" spans="1:15" ht="15.75" customHeight="1">
      <c r="A481" s="13"/>
      <c r="B481" s="62"/>
      <c r="F481" s="32"/>
      <c r="G481" s="14"/>
      <c r="O481" s="115"/>
    </row>
    <row r="482" spans="1:15" ht="15.75" customHeight="1">
      <c r="A482" s="13"/>
      <c r="B482" s="62"/>
      <c r="F482" s="32"/>
      <c r="G482" s="14"/>
      <c r="O482" s="115"/>
    </row>
    <row r="483" spans="1:15" ht="15.75" customHeight="1">
      <c r="A483" s="13"/>
      <c r="B483" s="62"/>
      <c r="F483" s="32"/>
      <c r="G483" s="14"/>
      <c r="O483" s="115"/>
    </row>
    <row r="484" spans="1:15" ht="15.75" customHeight="1">
      <c r="A484" s="13"/>
      <c r="B484" s="62"/>
      <c r="F484" s="32"/>
      <c r="G484" s="14"/>
      <c r="O484" s="115"/>
    </row>
    <row r="485" spans="1:15" ht="15.75" customHeight="1">
      <c r="A485" s="13"/>
      <c r="B485" s="62"/>
      <c r="F485" s="32"/>
      <c r="G485" s="14"/>
      <c r="O485" s="115"/>
    </row>
    <row r="486" spans="1:15" ht="15.75" customHeight="1">
      <c r="A486" s="13"/>
      <c r="B486" s="62"/>
      <c r="F486" s="32"/>
      <c r="G486" s="14"/>
      <c r="O486" s="115"/>
    </row>
    <row r="487" spans="1:15" ht="15.75" customHeight="1">
      <c r="A487" s="13"/>
      <c r="B487" s="62"/>
      <c r="F487" s="32"/>
      <c r="G487" s="14"/>
      <c r="O487" s="115"/>
    </row>
    <row r="488" spans="1:15" ht="15.75" customHeight="1">
      <c r="A488" s="13"/>
      <c r="B488" s="62"/>
      <c r="F488" s="32"/>
      <c r="G488" s="14"/>
      <c r="O488" s="115"/>
    </row>
    <row r="489" spans="1:15" ht="15.75" customHeight="1">
      <c r="A489" s="13"/>
      <c r="B489" s="62"/>
      <c r="F489" s="32"/>
      <c r="G489" s="14"/>
      <c r="O489" s="115"/>
    </row>
    <row r="490" spans="1:15" ht="15.75" customHeight="1">
      <c r="A490" s="13"/>
      <c r="B490" s="62"/>
      <c r="F490" s="32"/>
      <c r="G490" s="14"/>
      <c r="O490" s="115"/>
    </row>
    <row r="491" spans="1:15" ht="15.75" customHeight="1">
      <c r="A491" s="13"/>
      <c r="B491" s="62"/>
      <c r="F491" s="32"/>
      <c r="G491" s="14"/>
      <c r="O491" s="115"/>
    </row>
    <row r="492" spans="1:15" ht="15.75" customHeight="1">
      <c r="A492" s="13"/>
      <c r="B492" s="62"/>
      <c r="F492" s="32"/>
      <c r="G492" s="14"/>
      <c r="O492" s="115"/>
    </row>
    <row r="493" spans="1:15" ht="15.75" customHeight="1">
      <c r="A493" s="13"/>
      <c r="B493" s="62"/>
      <c r="F493" s="32"/>
      <c r="G493" s="14"/>
      <c r="O493" s="115"/>
    </row>
    <row r="494" spans="1:15" ht="15.75" customHeight="1">
      <c r="A494" s="13"/>
      <c r="B494" s="62"/>
      <c r="F494" s="32"/>
      <c r="G494" s="14"/>
      <c r="O494" s="115"/>
    </row>
    <row r="495" spans="1:15" ht="15.75" customHeight="1">
      <c r="A495" s="13"/>
      <c r="B495" s="62"/>
      <c r="F495" s="32"/>
      <c r="G495" s="14"/>
      <c r="O495" s="115"/>
    </row>
    <row r="496" spans="1:15" ht="15.75" customHeight="1">
      <c r="A496" s="13"/>
      <c r="B496" s="62"/>
      <c r="F496" s="32"/>
      <c r="G496" s="14"/>
      <c r="O496" s="115"/>
    </row>
    <row r="497" spans="1:15" ht="15.75" customHeight="1">
      <c r="A497" s="13"/>
      <c r="B497" s="62"/>
      <c r="F497" s="32"/>
      <c r="G497" s="14"/>
      <c r="O497" s="115"/>
    </row>
    <row r="498" spans="1:15" ht="15.75" customHeight="1">
      <c r="A498" s="13"/>
      <c r="B498" s="62"/>
      <c r="F498" s="32"/>
      <c r="G498" s="14"/>
      <c r="O498" s="115"/>
    </row>
    <row r="499" spans="1:15" ht="15.75" customHeight="1">
      <c r="A499" s="13"/>
      <c r="B499" s="62"/>
      <c r="F499" s="32"/>
      <c r="G499" s="14"/>
      <c r="O499" s="115"/>
    </row>
    <row r="500" spans="1:15" ht="15.75" customHeight="1">
      <c r="A500" s="13"/>
      <c r="B500" s="62"/>
      <c r="F500" s="32"/>
      <c r="G500" s="14"/>
      <c r="O500" s="115"/>
    </row>
    <row r="501" spans="1:15" ht="15.75" customHeight="1">
      <c r="A501" s="13"/>
      <c r="B501" s="62"/>
      <c r="F501" s="32"/>
      <c r="G501" s="14"/>
      <c r="O501" s="115"/>
    </row>
    <row r="502" spans="1:15" ht="15.75" customHeight="1">
      <c r="A502" s="13"/>
      <c r="B502" s="62"/>
      <c r="F502" s="32"/>
      <c r="G502" s="14"/>
      <c r="O502" s="115"/>
    </row>
    <row r="503" spans="1:15" ht="15.75" customHeight="1">
      <c r="A503" s="13"/>
      <c r="B503" s="62"/>
      <c r="F503" s="32"/>
      <c r="G503" s="14"/>
      <c r="O503" s="115"/>
    </row>
    <row r="504" spans="1:15" ht="15.75" customHeight="1">
      <c r="A504" s="13"/>
      <c r="B504" s="62"/>
      <c r="F504" s="32"/>
      <c r="G504" s="14"/>
      <c r="O504" s="115"/>
    </row>
    <row r="505" spans="1:15" ht="15.75" customHeight="1">
      <c r="A505" s="13"/>
      <c r="B505" s="62"/>
      <c r="F505" s="32"/>
      <c r="G505" s="14"/>
      <c r="O505" s="115"/>
    </row>
    <row r="506" spans="1:15" ht="15.75" customHeight="1">
      <c r="A506" s="13"/>
      <c r="B506" s="62"/>
      <c r="F506" s="32"/>
      <c r="G506" s="14"/>
      <c r="O506" s="115"/>
    </row>
    <row r="507" spans="1:15" ht="15.75" customHeight="1">
      <c r="A507" s="13"/>
      <c r="B507" s="62"/>
      <c r="F507" s="32"/>
      <c r="G507" s="14"/>
      <c r="O507" s="115"/>
    </row>
    <row r="508" spans="1:15" ht="15.75" customHeight="1">
      <c r="A508" s="13"/>
      <c r="B508" s="62"/>
      <c r="F508" s="32"/>
      <c r="G508" s="14"/>
      <c r="O508" s="115"/>
    </row>
    <row r="509" spans="1:15" ht="15.75" customHeight="1">
      <c r="A509" s="13"/>
      <c r="B509" s="62"/>
      <c r="F509" s="32"/>
      <c r="G509" s="14"/>
      <c r="O509" s="115"/>
    </row>
    <row r="510" spans="1:15" ht="15.75" customHeight="1">
      <c r="A510" s="13"/>
      <c r="B510" s="62"/>
      <c r="F510" s="32"/>
      <c r="G510" s="14"/>
      <c r="O510" s="115"/>
    </row>
    <row r="511" spans="1:15" ht="15.75" customHeight="1">
      <c r="A511" s="13"/>
      <c r="B511" s="62"/>
      <c r="F511" s="32"/>
      <c r="G511" s="14"/>
      <c r="O511" s="115"/>
    </row>
    <row r="512" spans="1:15" ht="15.75" customHeight="1">
      <c r="A512" s="13"/>
      <c r="B512" s="62"/>
      <c r="F512" s="32"/>
      <c r="G512" s="14"/>
      <c r="O512" s="115"/>
    </row>
    <row r="513" spans="1:15" ht="15.75" customHeight="1">
      <c r="A513" s="13"/>
      <c r="B513" s="62"/>
      <c r="F513" s="32"/>
      <c r="G513" s="14"/>
      <c r="O513" s="115"/>
    </row>
    <row r="514" spans="1:15" ht="15.75" customHeight="1">
      <c r="A514" s="13"/>
      <c r="B514" s="62"/>
      <c r="F514" s="32"/>
      <c r="G514" s="14"/>
      <c r="O514" s="115"/>
    </row>
    <row r="515" spans="1:15" ht="15.75" customHeight="1">
      <c r="A515" s="13"/>
      <c r="B515" s="62"/>
      <c r="F515" s="32"/>
      <c r="G515" s="14"/>
      <c r="O515" s="115"/>
    </row>
    <row r="516" spans="1:15" ht="15.75" customHeight="1">
      <c r="A516" s="13"/>
      <c r="B516" s="62"/>
      <c r="F516" s="32"/>
      <c r="G516" s="14"/>
      <c r="O516" s="115"/>
    </row>
    <row r="517" spans="1:15" ht="15.75" customHeight="1">
      <c r="A517" s="13"/>
      <c r="B517" s="62"/>
      <c r="F517" s="32"/>
      <c r="G517" s="14"/>
      <c r="O517" s="115"/>
    </row>
    <row r="518" spans="1:15" ht="15.75" customHeight="1">
      <c r="A518" s="13"/>
      <c r="B518" s="62"/>
      <c r="F518" s="32"/>
      <c r="G518" s="14"/>
      <c r="O518" s="115"/>
    </row>
    <row r="519" spans="1:15" ht="15.75" customHeight="1">
      <c r="A519" s="13"/>
      <c r="B519" s="62"/>
      <c r="F519" s="32"/>
      <c r="G519" s="14"/>
      <c r="O519" s="115"/>
    </row>
    <row r="520" spans="1:15" ht="15.75" customHeight="1">
      <c r="A520" s="13"/>
      <c r="B520" s="62"/>
      <c r="F520" s="32"/>
      <c r="G520" s="14"/>
      <c r="O520" s="115"/>
    </row>
    <row r="521" spans="1:15" ht="15.75" customHeight="1">
      <c r="A521" s="13"/>
      <c r="B521" s="62"/>
      <c r="F521" s="32"/>
      <c r="G521" s="14"/>
      <c r="O521" s="115"/>
    </row>
    <row r="522" spans="1:15" ht="15.75" customHeight="1">
      <c r="A522" s="13"/>
      <c r="B522" s="62"/>
      <c r="F522" s="32"/>
      <c r="G522" s="14"/>
      <c r="O522" s="115"/>
    </row>
    <row r="523" spans="1:15" ht="15.75" customHeight="1">
      <c r="A523" s="13"/>
      <c r="B523" s="62"/>
      <c r="F523" s="32"/>
      <c r="G523" s="14"/>
      <c r="O523" s="115"/>
    </row>
    <row r="524" spans="1:15" ht="15.75" customHeight="1">
      <c r="A524" s="13"/>
      <c r="B524" s="62"/>
      <c r="F524" s="32"/>
      <c r="G524" s="14"/>
      <c r="O524" s="115"/>
    </row>
    <row r="525" spans="1:15" ht="15.75" customHeight="1">
      <c r="A525" s="13"/>
      <c r="B525" s="62"/>
      <c r="F525" s="32"/>
      <c r="G525" s="14"/>
      <c r="O525" s="115"/>
    </row>
    <row r="526" spans="1:15" ht="15.75" customHeight="1">
      <c r="A526" s="13"/>
      <c r="B526" s="62"/>
      <c r="F526" s="32"/>
      <c r="G526" s="14"/>
      <c r="O526" s="115"/>
    </row>
    <row r="527" spans="1:15" ht="15.75" customHeight="1">
      <c r="A527" s="13"/>
      <c r="B527" s="62"/>
      <c r="F527" s="32"/>
      <c r="G527" s="14"/>
      <c r="O527" s="115"/>
    </row>
    <row r="528" spans="1:15" ht="15.75" customHeight="1">
      <c r="A528" s="13"/>
      <c r="B528" s="62"/>
      <c r="F528" s="32"/>
      <c r="G528" s="14"/>
      <c r="O528" s="115"/>
    </row>
    <row r="529" spans="1:15" ht="15.75" customHeight="1">
      <c r="A529" s="13"/>
      <c r="B529" s="62"/>
      <c r="F529" s="32"/>
      <c r="G529" s="14"/>
      <c r="O529" s="115"/>
    </row>
    <row r="530" spans="1:15" ht="15.75" customHeight="1">
      <c r="A530" s="13"/>
      <c r="B530" s="62"/>
      <c r="F530" s="32"/>
      <c r="G530" s="14"/>
      <c r="O530" s="115"/>
    </row>
    <row r="531" spans="1:15" ht="15.75" customHeight="1">
      <c r="A531" s="13"/>
      <c r="B531" s="62"/>
      <c r="F531" s="32"/>
      <c r="G531" s="14"/>
      <c r="O531" s="115"/>
    </row>
    <row r="532" spans="1:15" ht="15.75" customHeight="1">
      <c r="A532" s="13"/>
      <c r="B532" s="62"/>
      <c r="F532" s="32"/>
      <c r="G532" s="14"/>
      <c r="O532" s="115"/>
    </row>
    <row r="533" spans="1:15" ht="15.75" customHeight="1">
      <c r="A533" s="13"/>
      <c r="B533" s="62"/>
      <c r="F533" s="32"/>
      <c r="G533" s="14"/>
      <c r="O533" s="115"/>
    </row>
    <row r="534" spans="1:15" ht="15.75" customHeight="1">
      <c r="A534" s="13"/>
      <c r="B534" s="62"/>
      <c r="F534" s="32"/>
      <c r="G534" s="14"/>
      <c r="O534" s="115"/>
    </row>
    <row r="535" spans="1:15" ht="15.75" customHeight="1">
      <c r="A535" s="13"/>
      <c r="B535" s="62"/>
      <c r="F535" s="32"/>
      <c r="G535" s="14"/>
      <c r="O535" s="115"/>
    </row>
    <row r="536" spans="1:15" ht="15.75" customHeight="1">
      <c r="A536" s="13"/>
      <c r="B536" s="62"/>
      <c r="F536" s="32"/>
      <c r="G536" s="14"/>
      <c r="O536" s="115"/>
    </row>
    <row r="537" spans="1:15" ht="15.75" customHeight="1">
      <c r="A537" s="13"/>
      <c r="B537" s="62"/>
      <c r="F537" s="32"/>
      <c r="G537" s="14"/>
      <c r="O537" s="115"/>
    </row>
    <row r="538" spans="1:15" ht="15.75" customHeight="1">
      <c r="A538" s="13"/>
      <c r="B538" s="62"/>
      <c r="F538" s="32"/>
      <c r="G538" s="14"/>
      <c r="O538" s="115"/>
    </row>
    <row r="539" spans="1:15" ht="15.75" customHeight="1">
      <c r="A539" s="13"/>
      <c r="B539" s="62"/>
      <c r="F539" s="32"/>
      <c r="G539" s="14"/>
      <c r="O539" s="115"/>
    </row>
    <row r="540" spans="1:15" ht="15.75" customHeight="1">
      <c r="A540" s="13"/>
      <c r="B540" s="62"/>
      <c r="F540" s="32"/>
      <c r="G540" s="14"/>
      <c r="O540" s="115"/>
    </row>
    <row r="541" spans="1:15" ht="15.75" customHeight="1">
      <c r="A541" s="13"/>
      <c r="B541" s="62"/>
      <c r="F541" s="32"/>
      <c r="G541" s="14"/>
      <c r="O541" s="115"/>
    </row>
    <row r="542" spans="1:15" ht="15.75" customHeight="1">
      <c r="A542" s="13"/>
      <c r="B542" s="62"/>
      <c r="F542" s="32"/>
      <c r="G542" s="14"/>
      <c r="O542" s="115"/>
    </row>
    <row r="543" spans="1:15" ht="15.75" customHeight="1">
      <c r="A543" s="13"/>
      <c r="B543" s="62"/>
      <c r="F543" s="32"/>
      <c r="G543" s="14"/>
      <c r="O543" s="115"/>
    </row>
    <row r="544" spans="1:15" ht="15.75" customHeight="1">
      <c r="A544" s="13"/>
      <c r="B544" s="62"/>
      <c r="F544" s="32"/>
      <c r="G544" s="14"/>
      <c r="O544" s="115"/>
    </row>
    <row r="545" spans="1:15" ht="15.75" customHeight="1">
      <c r="A545" s="13"/>
      <c r="B545" s="62"/>
      <c r="F545" s="32"/>
      <c r="G545" s="14"/>
      <c r="O545" s="115"/>
    </row>
    <row r="546" spans="1:15" ht="15.75" customHeight="1">
      <c r="A546" s="13"/>
      <c r="B546" s="62"/>
      <c r="F546" s="32"/>
      <c r="G546" s="14"/>
      <c r="O546" s="115"/>
    </row>
    <row r="547" spans="1:15" ht="15.75" customHeight="1">
      <c r="A547" s="13"/>
      <c r="B547" s="62"/>
      <c r="F547" s="32"/>
      <c r="G547" s="14"/>
      <c r="O547" s="115"/>
    </row>
    <row r="548" spans="1:15" ht="15.75" customHeight="1">
      <c r="A548" s="13"/>
      <c r="B548" s="62"/>
      <c r="F548" s="32"/>
      <c r="G548" s="14"/>
      <c r="O548" s="115"/>
    </row>
    <row r="549" spans="1:15" ht="15.75" customHeight="1">
      <c r="A549" s="13"/>
      <c r="B549" s="62"/>
      <c r="F549" s="32"/>
      <c r="G549" s="14"/>
      <c r="O549" s="115"/>
    </row>
    <row r="550" spans="1:15" ht="15.75" customHeight="1">
      <c r="A550" s="13"/>
      <c r="B550" s="62"/>
      <c r="F550" s="32"/>
      <c r="G550" s="14"/>
      <c r="O550" s="115"/>
    </row>
    <row r="551" spans="1:15" ht="15.75" customHeight="1">
      <c r="A551" s="13"/>
      <c r="B551" s="62"/>
      <c r="F551" s="32"/>
      <c r="G551" s="14"/>
      <c r="O551" s="115"/>
    </row>
    <row r="552" spans="1:15" ht="15.75" customHeight="1">
      <c r="A552" s="13"/>
      <c r="B552" s="62"/>
      <c r="F552" s="32"/>
      <c r="G552" s="14"/>
      <c r="O552" s="115"/>
    </row>
    <row r="553" spans="1:15" ht="15.75" customHeight="1">
      <c r="A553" s="13"/>
      <c r="B553" s="62"/>
      <c r="F553" s="32"/>
      <c r="G553" s="14"/>
      <c r="O553" s="115"/>
    </row>
    <row r="554" spans="1:15" ht="15.75" customHeight="1">
      <c r="A554" s="13"/>
      <c r="B554" s="62"/>
      <c r="F554" s="32"/>
      <c r="G554" s="14"/>
      <c r="O554" s="115"/>
    </row>
    <row r="555" spans="1:15" ht="15.75" customHeight="1">
      <c r="A555" s="13"/>
      <c r="B555" s="62"/>
      <c r="F555" s="32"/>
      <c r="G555" s="14"/>
      <c r="O555" s="115"/>
    </row>
    <row r="556" spans="1:15" ht="15.75" customHeight="1">
      <c r="A556" s="13"/>
      <c r="B556" s="62"/>
      <c r="F556" s="32"/>
      <c r="G556" s="14"/>
      <c r="O556" s="115"/>
    </row>
    <row r="557" spans="1:15" ht="15.75" customHeight="1">
      <c r="A557" s="13"/>
      <c r="B557" s="62"/>
      <c r="F557" s="32"/>
      <c r="G557" s="14"/>
      <c r="O557" s="115"/>
    </row>
    <row r="558" spans="1:15" ht="15.75" customHeight="1">
      <c r="A558" s="13"/>
      <c r="B558" s="62"/>
      <c r="F558" s="32"/>
      <c r="G558" s="14"/>
      <c r="O558" s="115"/>
    </row>
    <row r="559" spans="1:15" ht="15.75" customHeight="1">
      <c r="A559" s="13"/>
      <c r="B559" s="62"/>
      <c r="F559" s="32"/>
      <c r="G559" s="14"/>
      <c r="O559" s="115"/>
    </row>
    <row r="560" spans="1:15" ht="15.75" customHeight="1">
      <c r="A560" s="13"/>
      <c r="B560" s="62"/>
      <c r="F560" s="32"/>
      <c r="G560" s="14"/>
      <c r="O560" s="115"/>
    </row>
    <row r="561" spans="1:15" ht="15.75" customHeight="1">
      <c r="A561" s="13"/>
      <c r="B561" s="62"/>
      <c r="F561" s="32"/>
      <c r="G561" s="14"/>
      <c r="O561" s="115"/>
    </row>
    <row r="562" spans="1:15" ht="15.75" customHeight="1">
      <c r="A562" s="13"/>
      <c r="B562" s="62"/>
      <c r="F562" s="32"/>
      <c r="G562" s="14"/>
      <c r="O562" s="115"/>
    </row>
    <row r="563" spans="1:15" ht="15.75" customHeight="1">
      <c r="A563" s="13"/>
      <c r="B563" s="62"/>
      <c r="F563" s="32"/>
      <c r="G563" s="14"/>
      <c r="O563" s="115"/>
    </row>
    <row r="564" spans="1:15" ht="15.75" customHeight="1">
      <c r="A564" s="13"/>
      <c r="B564" s="62"/>
      <c r="F564" s="32"/>
      <c r="G564" s="14"/>
      <c r="O564" s="115"/>
    </row>
    <row r="565" spans="1:15" ht="15.75" customHeight="1">
      <c r="A565" s="13"/>
      <c r="B565" s="62"/>
      <c r="F565" s="32"/>
      <c r="G565" s="14"/>
      <c r="O565" s="115"/>
    </row>
    <row r="566" spans="1:15" ht="15.75" customHeight="1">
      <c r="A566" s="13"/>
      <c r="B566" s="62"/>
      <c r="F566" s="32"/>
      <c r="G566" s="14"/>
      <c r="O566" s="115"/>
    </row>
    <row r="567" spans="1:15" ht="15.75" customHeight="1">
      <c r="A567" s="13"/>
      <c r="B567" s="62"/>
      <c r="F567" s="32"/>
      <c r="G567" s="14"/>
      <c r="O567" s="115"/>
    </row>
    <row r="568" spans="1:15" ht="15.75" customHeight="1">
      <c r="A568" s="13"/>
      <c r="B568" s="62"/>
      <c r="F568" s="32"/>
      <c r="G568" s="14"/>
      <c r="O568" s="115"/>
    </row>
    <row r="569" spans="1:15" ht="15.75" customHeight="1">
      <c r="A569" s="13"/>
      <c r="B569" s="62"/>
      <c r="F569" s="32"/>
      <c r="G569" s="14"/>
      <c r="O569" s="115"/>
    </row>
    <row r="570" spans="1:15" ht="15.75" customHeight="1">
      <c r="A570" s="13"/>
      <c r="B570" s="62"/>
      <c r="F570" s="32"/>
      <c r="G570" s="14"/>
      <c r="O570" s="115"/>
    </row>
    <row r="571" spans="1:15" ht="15.75" customHeight="1">
      <c r="A571" s="13"/>
      <c r="B571" s="62"/>
      <c r="F571" s="32"/>
      <c r="G571" s="14"/>
      <c r="O571" s="115"/>
    </row>
    <row r="572" spans="1:15" ht="15.75" customHeight="1">
      <c r="A572" s="13"/>
      <c r="B572" s="62"/>
      <c r="F572" s="32"/>
      <c r="G572" s="14"/>
      <c r="O572" s="115"/>
    </row>
    <row r="573" spans="1:15" ht="15.75" customHeight="1">
      <c r="A573" s="13"/>
      <c r="B573" s="62"/>
      <c r="F573" s="32"/>
      <c r="G573" s="14"/>
      <c r="O573" s="115"/>
    </row>
    <row r="574" spans="1:15" ht="15.75" customHeight="1">
      <c r="A574" s="13"/>
      <c r="B574" s="62"/>
      <c r="F574" s="32"/>
      <c r="G574" s="14"/>
      <c r="O574" s="115"/>
    </row>
    <row r="575" spans="1:15" ht="15.75" customHeight="1">
      <c r="A575" s="13"/>
      <c r="B575" s="62"/>
      <c r="F575" s="32"/>
      <c r="G575" s="14"/>
      <c r="O575" s="115"/>
    </row>
    <row r="576" spans="1:15" ht="15.75" customHeight="1">
      <c r="A576" s="13"/>
      <c r="B576" s="62"/>
      <c r="F576" s="32"/>
      <c r="G576" s="14"/>
      <c r="O576" s="115"/>
    </row>
    <row r="577" spans="1:15" ht="15.75" customHeight="1">
      <c r="A577" s="13"/>
      <c r="B577" s="62"/>
      <c r="F577" s="32"/>
      <c r="G577" s="14"/>
      <c r="O577" s="115"/>
    </row>
    <row r="578" spans="1:15" ht="15.75" customHeight="1">
      <c r="A578" s="13"/>
      <c r="B578" s="62"/>
      <c r="F578" s="32"/>
      <c r="G578" s="14"/>
      <c r="O578" s="115"/>
    </row>
    <row r="579" spans="1:15" ht="15.75" customHeight="1">
      <c r="A579" s="13"/>
      <c r="B579" s="62"/>
      <c r="F579" s="32"/>
      <c r="G579" s="14"/>
      <c r="O579" s="115"/>
    </row>
    <row r="580" spans="1:15" ht="15.75" customHeight="1">
      <c r="A580" s="13"/>
      <c r="B580" s="62"/>
      <c r="F580" s="32"/>
      <c r="G580" s="14"/>
      <c r="O580" s="115"/>
    </row>
    <row r="581" spans="1:15" ht="15.75" customHeight="1">
      <c r="A581" s="13"/>
      <c r="B581" s="62"/>
      <c r="F581" s="32"/>
      <c r="G581" s="14"/>
      <c r="O581" s="115"/>
    </row>
    <row r="582" spans="1:15" ht="15.75" customHeight="1">
      <c r="A582" s="13"/>
      <c r="B582" s="62"/>
      <c r="F582" s="32"/>
      <c r="G582" s="14"/>
      <c r="O582" s="115"/>
    </row>
    <row r="583" spans="1:15" ht="15.75" customHeight="1">
      <c r="A583" s="13"/>
      <c r="B583" s="62"/>
      <c r="F583" s="32"/>
      <c r="G583" s="14"/>
      <c r="O583" s="115"/>
    </row>
    <row r="584" spans="1:15" ht="15.75" customHeight="1">
      <c r="A584" s="13"/>
      <c r="B584" s="62"/>
      <c r="F584" s="32"/>
      <c r="G584" s="14"/>
      <c r="O584" s="115"/>
    </row>
    <row r="585" spans="1:15" ht="15.75" customHeight="1">
      <c r="A585" s="13"/>
      <c r="B585" s="62"/>
      <c r="F585" s="32"/>
      <c r="G585" s="14"/>
      <c r="O585" s="115"/>
    </row>
    <row r="586" spans="1:15" ht="15.75" customHeight="1">
      <c r="A586" s="13"/>
      <c r="B586" s="62"/>
      <c r="F586" s="32"/>
      <c r="G586" s="14"/>
      <c r="O586" s="115"/>
    </row>
    <row r="587" spans="1:15" ht="15.75" customHeight="1">
      <c r="A587" s="13"/>
      <c r="B587" s="62"/>
      <c r="F587" s="32"/>
      <c r="G587" s="14"/>
      <c r="O587" s="115"/>
    </row>
    <row r="588" spans="1:15" ht="15.75" customHeight="1">
      <c r="A588" s="13"/>
      <c r="B588" s="62"/>
      <c r="F588" s="32"/>
      <c r="G588" s="14"/>
      <c r="O588" s="115"/>
    </row>
    <row r="589" spans="1:15" ht="15.75" customHeight="1">
      <c r="A589" s="13"/>
      <c r="B589" s="62"/>
      <c r="F589" s="32"/>
      <c r="G589" s="14"/>
      <c r="O589" s="115"/>
    </row>
    <row r="590" spans="1:15" ht="15.75" customHeight="1">
      <c r="A590" s="13"/>
      <c r="B590" s="62"/>
      <c r="F590" s="32"/>
      <c r="G590" s="14"/>
      <c r="O590" s="115"/>
    </row>
    <row r="591" spans="1:15" ht="15.75" customHeight="1">
      <c r="A591" s="13"/>
      <c r="B591" s="62"/>
      <c r="F591" s="32"/>
      <c r="G591" s="14"/>
      <c r="O591" s="115"/>
    </row>
    <row r="592" spans="1:15" ht="15.75" customHeight="1">
      <c r="A592" s="13"/>
      <c r="B592" s="62"/>
      <c r="F592" s="32"/>
      <c r="G592" s="14"/>
      <c r="O592" s="115"/>
    </row>
    <row r="593" spans="1:15" ht="15.75" customHeight="1">
      <c r="A593" s="13"/>
      <c r="B593" s="62"/>
      <c r="F593" s="32"/>
      <c r="G593" s="14"/>
      <c r="O593" s="115"/>
    </row>
    <row r="594" spans="1:15" ht="15.75" customHeight="1">
      <c r="A594" s="13"/>
      <c r="B594" s="62"/>
      <c r="F594" s="32"/>
      <c r="G594" s="14"/>
      <c r="O594" s="115"/>
    </row>
    <row r="595" spans="1:15" ht="15.75" customHeight="1">
      <c r="A595" s="13"/>
      <c r="B595" s="62"/>
      <c r="F595" s="32"/>
      <c r="G595" s="14"/>
      <c r="O595" s="115"/>
    </row>
    <row r="596" spans="1:15" ht="15.75" customHeight="1">
      <c r="A596" s="13"/>
      <c r="B596" s="62"/>
      <c r="F596" s="32"/>
      <c r="G596" s="14"/>
      <c r="O596" s="115"/>
    </row>
    <row r="597" spans="1:15" ht="15.75" customHeight="1">
      <c r="A597" s="13"/>
      <c r="B597" s="62"/>
      <c r="F597" s="32"/>
      <c r="G597" s="14"/>
      <c r="O597" s="115"/>
    </row>
    <row r="598" spans="1:15" ht="15.75" customHeight="1">
      <c r="A598" s="13"/>
      <c r="B598" s="62"/>
      <c r="F598" s="32"/>
      <c r="G598" s="14"/>
      <c r="O598" s="115"/>
    </row>
    <row r="599" spans="1:15" ht="15.75" customHeight="1">
      <c r="A599" s="13"/>
      <c r="B599" s="62"/>
      <c r="F599" s="32"/>
      <c r="G599" s="14"/>
      <c r="O599" s="115"/>
    </row>
    <row r="600" spans="1:15" ht="15.75" customHeight="1">
      <c r="A600" s="13"/>
      <c r="B600" s="62"/>
      <c r="F600" s="32"/>
      <c r="G600" s="14"/>
      <c r="O600" s="115"/>
    </row>
    <row r="601" spans="1:15" ht="15.75" customHeight="1">
      <c r="A601" s="13"/>
      <c r="B601" s="62"/>
      <c r="F601" s="32"/>
      <c r="G601" s="14"/>
      <c r="O601" s="115"/>
    </row>
    <row r="602" spans="1:15" ht="15.75" customHeight="1">
      <c r="A602" s="13"/>
      <c r="B602" s="62"/>
      <c r="F602" s="32"/>
      <c r="G602" s="14"/>
      <c r="O602" s="115"/>
    </row>
    <row r="603" spans="1:15" ht="15.75" customHeight="1">
      <c r="A603" s="13"/>
      <c r="B603" s="62"/>
      <c r="F603" s="32"/>
      <c r="G603" s="14"/>
      <c r="O603" s="115"/>
    </row>
    <row r="604" spans="1:15" ht="15.75" customHeight="1">
      <c r="A604" s="13"/>
      <c r="B604" s="62"/>
      <c r="F604" s="32"/>
      <c r="G604" s="14"/>
      <c r="O604" s="115"/>
    </row>
    <row r="605" spans="1:15" ht="15.75" customHeight="1">
      <c r="A605" s="13"/>
      <c r="B605" s="62"/>
      <c r="F605" s="32"/>
      <c r="G605" s="14"/>
      <c r="O605" s="115"/>
    </row>
    <row r="606" spans="1:15" ht="15.75" customHeight="1">
      <c r="A606" s="13"/>
      <c r="B606" s="62"/>
      <c r="F606" s="32"/>
      <c r="G606" s="14"/>
      <c r="O606" s="115"/>
    </row>
    <row r="607" spans="1:15" ht="15.75" customHeight="1">
      <c r="A607" s="13"/>
      <c r="B607" s="62"/>
      <c r="F607" s="32"/>
      <c r="G607" s="14"/>
      <c r="O607" s="115"/>
    </row>
    <row r="608" spans="1:15" ht="15.75" customHeight="1">
      <c r="A608" s="13"/>
      <c r="B608" s="62"/>
      <c r="F608" s="32"/>
      <c r="G608" s="14"/>
      <c r="O608" s="115"/>
    </row>
    <row r="609" spans="1:15" ht="15.75" customHeight="1">
      <c r="A609" s="13"/>
      <c r="B609" s="62"/>
      <c r="F609" s="32"/>
      <c r="G609" s="14"/>
      <c r="O609" s="115"/>
    </row>
    <row r="610" spans="1:15" ht="15.75" customHeight="1">
      <c r="A610" s="13"/>
      <c r="B610" s="62"/>
      <c r="F610" s="32"/>
      <c r="G610" s="14"/>
      <c r="O610" s="115"/>
    </row>
    <row r="611" spans="1:15" ht="15.75" customHeight="1">
      <c r="A611" s="13"/>
      <c r="B611" s="62"/>
      <c r="F611" s="32"/>
      <c r="G611" s="14"/>
      <c r="O611" s="115"/>
    </row>
    <row r="612" spans="1:15" ht="15.75" customHeight="1">
      <c r="A612" s="13"/>
      <c r="B612" s="62"/>
      <c r="F612" s="32"/>
      <c r="G612" s="14"/>
      <c r="O612" s="115"/>
    </row>
    <row r="613" spans="1:15" ht="15.75" customHeight="1">
      <c r="A613" s="13"/>
      <c r="B613" s="62"/>
      <c r="F613" s="32"/>
      <c r="G613" s="14"/>
      <c r="O613" s="115"/>
    </row>
    <row r="614" spans="1:15" ht="15.75" customHeight="1">
      <c r="A614" s="13"/>
      <c r="B614" s="62"/>
      <c r="F614" s="32"/>
      <c r="G614" s="14"/>
      <c r="O614" s="115"/>
    </row>
    <row r="615" spans="1:15" ht="15.75" customHeight="1">
      <c r="A615" s="13"/>
      <c r="B615" s="62"/>
      <c r="F615" s="32"/>
      <c r="G615" s="14"/>
      <c r="O615" s="115"/>
    </row>
    <row r="616" spans="1:15" ht="15.75" customHeight="1">
      <c r="A616" s="13"/>
      <c r="B616" s="62"/>
      <c r="F616" s="32"/>
      <c r="G616" s="14"/>
      <c r="O616" s="115"/>
    </row>
    <row r="617" spans="1:15" ht="15.75" customHeight="1">
      <c r="A617" s="13"/>
      <c r="B617" s="62"/>
      <c r="F617" s="32"/>
      <c r="G617" s="14"/>
      <c r="O617" s="115"/>
    </row>
    <row r="618" spans="1:15" ht="15.75" customHeight="1">
      <c r="A618" s="13"/>
      <c r="B618" s="62"/>
      <c r="F618" s="32"/>
      <c r="G618" s="14"/>
      <c r="O618" s="115"/>
    </row>
    <row r="619" spans="1:15" ht="15.75" customHeight="1">
      <c r="A619" s="13"/>
      <c r="B619" s="62"/>
      <c r="F619" s="32"/>
      <c r="G619" s="14"/>
      <c r="O619" s="115"/>
    </row>
    <row r="620" spans="1:15" ht="15.75" customHeight="1">
      <c r="A620" s="13"/>
      <c r="B620" s="62"/>
      <c r="F620" s="32"/>
      <c r="G620" s="14"/>
      <c r="O620" s="115"/>
    </row>
    <row r="621" spans="1:15" ht="15.75" customHeight="1">
      <c r="A621" s="13"/>
      <c r="B621" s="62"/>
      <c r="F621" s="32"/>
      <c r="G621" s="14"/>
      <c r="O621" s="115"/>
    </row>
    <row r="622" spans="1:15" ht="15.75" customHeight="1">
      <c r="A622" s="13"/>
      <c r="B622" s="62"/>
      <c r="F622" s="32"/>
      <c r="G622" s="14"/>
      <c r="O622" s="115"/>
    </row>
    <row r="623" spans="1:15" ht="15.75" customHeight="1">
      <c r="A623" s="13"/>
      <c r="B623" s="62"/>
      <c r="F623" s="32"/>
      <c r="G623" s="14"/>
      <c r="O623" s="115"/>
    </row>
    <row r="624" spans="1:15" ht="15.75" customHeight="1">
      <c r="A624" s="13"/>
      <c r="B624" s="62"/>
      <c r="F624" s="32"/>
      <c r="G624" s="14"/>
      <c r="O624" s="115"/>
    </row>
    <row r="625" spans="1:15" ht="15.75" customHeight="1">
      <c r="A625" s="13"/>
      <c r="B625" s="62"/>
      <c r="F625" s="32"/>
      <c r="G625" s="14"/>
      <c r="O625" s="115"/>
    </row>
    <row r="626" spans="1:15" ht="15.75" customHeight="1">
      <c r="A626" s="13"/>
      <c r="B626" s="62"/>
      <c r="F626" s="32"/>
      <c r="G626" s="14"/>
      <c r="O626" s="115"/>
    </row>
    <row r="627" spans="1:15" ht="15.75" customHeight="1">
      <c r="A627" s="13"/>
      <c r="B627" s="62"/>
      <c r="F627" s="32"/>
      <c r="G627" s="14"/>
      <c r="O627" s="115"/>
    </row>
    <row r="628" spans="1:15" ht="15.75" customHeight="1">
      <c r="A628" s="13"/>
      <c r="B628" s="62"/>
      <c r="F628" s="32"/>
      <c r="G628" s="14"/>
      <c r="O628" s="115"/>
    </row>
    <row r="629" spans="1:15" ht="15.75" customHeight="1">
      <c r="A629" s="13"/>
      <c r="B629" s="62"/>
      <c r="F629" s="32"/>
      <c r="G629" s="14"/>
      <c r="O629" s="115"/>
    </row>
    <row r="630" spans="1:15" ht="15.75" customHeight="1">
      <c r="A630" s="13"/>
      <c r="B630" s="62"/>
      <c r="F630" s="32"/>
      <c r="G630" s="14"/>
      <c r="O630" s="115"/>
    </row>
    <row r="631" spans="1:15" ht="15.75" customHeight="1">
      <c r="A631" s="13"/>
      <c r="B631" s="62"/>
      <c r="F631" s="32"/>
      <c r="G631" s="14"/>
      <c r="O631" s="115"/>
    </row>
    <row r="632" spans="1:15" ht="15.75" customHeight="1">
      <c r="A632" s="13"/>
      <c r="B632" s="62"/>
      <c r="F632" s="32"/>
      <c r="G632" s="14"/>
      <c r="O632" s="115"/>
    </row>
    <row r="633" spans="1:15" ht="15.75" customHeight="1">
      <c r="A633" s="13"/>
      <c r="B633" s="62"/>
      <c r="F633" s="32"/>
      <c r="G633" s="14"/>
      <c r="O633" s="115"/>
    </row>
    <row r="634" spans="1:15" ht="15.75" customHeight="1">
      <c r="A634" s="13"/>
      <c r="B634" s="62"/>
      <c r="F634" s="32"/>
      <c r="G634" s="14"/>
      <c r="O634" s="115"/>
    </row>
    <row r="635" spans="1:15" ht="15.75" customHeight="1">
      <c r="A635" s="13"/>
      <c r="B635" s="62"/>
      <c r="F635" s="32"/>
      <c r="G635" s="14"/>
      <c r="O635" s="115"/>
    </row>
    <row r="636" spans="1:15" ht="15.75" customHeight="1">
      <c r="A636" s="13"/>
      <c r="B636" s="62"/>
      <c r="F636" s="32"/>
      <c r="G636" s="14"/>
      <c r="O636" s="115"/>
    </row>
    <row r="637" spans="1:15" ht="15.75" customHeight="1">
      <c r="A637" s="13"/>
      <c r="B637" s="62"/>
      <c r="F637" s="32"/>
      <c r="G637" s="14"/>
      <c r="O637" s="115"/>
    </row>
    <row r="638" spans="1:15" ht="15.75" customHeight="1">
      <c r="A638" s="13"/>
      <c r="B638" s="62"/>
      <c r="F638" s="32"/>
      <c r="G638" s="14"/>
      <c r="O638" s="115"/>
    </row>
    <row r="639" spans="1:15" ht="15.75" customHeight="1">
      <c r="A639" s="13"/>
      <c r="B639" s="62"/>
      <c r="F639" s="32"/>
      <c r="G639" s="14"/>
      <c r="O639" s="115"/>
    </row>
    <row r="640" spans="1:15" ht="15.75" customHeight="1">
      <c r="A640" s="13"/>
      <c r="B640" s="62"/>
      <c r="F640" s="32"/>
      <c r="G640" s="14"/>
      <c r="O640" s="115"/>
    </row>
    <row r="641" spans="1:15" ht="15.75" customHeight="1">
      <c r="A641" s="13"/>
      <c r="B641" s="62"/>
      <c r="F641" s="32"/>
      <c r="G641" s="14"/>
      <c r="O641" s="115"/>
    </row>
    <row r="642" spans="1:15" ht="15.75" customHeight="1">
      <c r="A642" s="13"/>
      <c r="B642" s="62"/>
      <c r="F642" s="32"/>
      <c r="G642" s="14"/>
      <c r="O642" s="115"/>
    </row>
    <row r="643" spans="1:15" ht="15.75" customHeight="1">
      <c r="A643" s="13"/>
      <c r="B643" s="62"/>
      <c r="F643" s="32"/>
      <c r="G643" s="14"/>
      <c r="O643" s="115"/>
    </row>
    <row r="644" spans="1:15" ht="15.75" customHeight="1">
      <c r="A644" s="13"/>
      <c r="B644" s="62"/>
      <c r="F644" s="32"/>
      <c r="G644" s="14"/>
      <c r="O644" s="115"/>
    </row>
    <row r="645" spans="1:15" ht="15.75" customHeight="1">
      <c r="A645" s="13"/>
      <c r="B645" s="62"/>
      <c r="F645" s="32"/>
      <c r="G645" s="14"/>
      <c r="O645" s="115"/>
    </row>
    <row r="646" spans="1:15" ht="15.75" customHeight="1">
      <c r="A646" s="13"/>
      <c r="B646" s="62"/>
      <c r="F646" s="32"/>
      <c r="G646" s="14"/>
      <c r="O646" s="115"/>
    </row>
    <row r="647" spans="1:15" ht="15.75" customHeight="1">
      <c r="A647" s="13"/>
      <c r="B647" s="62"/>
      <c r="F647" s="32"/>
      <c r="G647" s="14"/>
      <c r="O647" s="115"/>
    </row>
    <row r="648" spans="1:15" ht="15.75" customHeight="1">
      <c r="A648" s="13"/>
      <c r="B648" s="62"/>
      <c r="F648" s="32"/>
      <c r="G648" s="14"/>
      <c r="O648" s="115"/>
    </row>
    <row r="649" spans="1:15" ht="15.75" customHeight="1">
      <c r="A649" s="13"/>
      <c r="B649" s="62"/>
      <c r="F649" s="32"/>
      <c r="G649" s="14"/>
      <c r="O649" s="115"/>
    </row>
    <row r="650" spans="1:15" ht="15.75" customHeight="1">
      <c r="A650" s="13"/>
      <c r="B650" s="62"/>
      <c r="F650" s="32"/>
      <c r="G650" s="14"/>
      <c r="O650" s="115"/>
    </row>
    <row r="651" spans="1:15" ht="15.75" customHeight="1">
      <c r="A651" s="13"/>
      <c r="B651" s="62"/>
      <c r="F651" s="32"/>
      <c r="G651" s="14"/>
      <c r="O651" s="115"/>
    </row>
    <row r="652" spans="1:15" ht="15.75" customHeight="1">
      <c r="A652" s="13"/>
      <c r="B652" s="62"/>
      <c r="F652" s="32"/>
      <c r="G652" s="14"/>
      <c r="O652" s="115"/>
    </row>
    <row r="653" spans="1:15" ht="15.75" customHeight="1">
      <c r="A653" s="13"/>
      <c r="B653" s="62"/>
      <c r="F653" s="32"/>
      <c r="G653" s="14"/>
      <c r="O653" s="115"/>
    </row>
    <row r="654" spans="1:15" ht="15.75" customHeight="1">
      <c r="A654" s="13"/>
      <c r="B654" s="62"/>
      <c r="F654" s="32"/>
      <c r="G654" s="14"/>
      <c r="O654" s="115"/>
    </row>
    <row r="655" spans="1:15" ht="15.75" customHeight="1">
      <c r="A655" s="13"/>
      <c r="B655" s="62"/>
      <c r="F655" s="32"/>
      <c r="G655" s="14"/>
      <c r="O655" s="115"/>
    </row>
    <row r="656" spans="1:15" ht="15.75" customHeight="1">
      <c r="A656" s="13"/>
      <c r="B656" s="62"/>
      <c r="F656" s="32"/>
      <c r="G656" s="14"/>
      <c r="O656" s="115"/>
    </row>
    <row r="657" spans="1:15" ht="15.75" customHeight="1">
      <c r="A657" s="13"/>
      <c r="B657" s="62"/>
      <c r="F657" s="32"/>
      <c r="G657" s="14"/>
      <c r="O657" s="115"/>
    </row>
    <row r="658" spans="1:15" ht="15.75" customHeight="1">
      <c r="A658" s="13"/>
      <c r="B658" s="62"/>
      <c r="F658" s="32"/>
      <c r="G658" s="14"/>
      <c r="O658" s="115"/>
    </row>
    <row r="659" spans="1:15" ht="15.75" customHeight="1">
      <c r="A659" s="13"/>
      <c r="B659" s="62"/>
      <c r="F659" s="32"/>
      <c r="G659" s="14"/>
      <c r="O659" s="115"/>
    </row>
    <row r="660" spans="1:15" ht="15.75" customHeight="1">
      <c r="A660" s="13"/>
      <c r="B660" s="62"/>
      <c r="F660" s="32"/>
      <c r="G660" s="14"/>
      <c r="O660" s="115"/>
    </row>
    <row r="661" spans="1:15" ht="15.75" customHeight="1">
      <c r="A661" s="13"/>
      <c r="B661" s="62"/>
      <c r="F661" s="32"/>
      <c r="G661" s="14"/>
      <c r="O661" s="115"/>
    </row>
    <row r="662" spans="1:15" ht="15.75" customHeight="1">
      <c r="A662" s="13"/>
      <c r="B662" s="62"/>
      <c r="F662" s="32"/>
      <c r="G662" s="14"/>
      <c r="O662" s="115"/>
    </row>
    <row r="663" spans="1:15" ht="15.75" customHeight="1">
      <c r="A663" s="13"/>
      <c r="B663" s="62"/>
      <c r="F663" s="32"/>
      <c r="G663" s="14"/>
      <c r="O663" s="115"/>
    </row>
    <row r="664" spans="1:15" ht="15.75" customHeight="1">
      <c r="A664" s="13"/>
      <c r="B664" s="62"/>
      <c r="F664" s="32"/>
      <c r="G664" s="14"/>
      <c r="O664" s="115"/>
    </row>
    <row r="665" spans="1:15" ht="15.75" customHeight="1">
      <c r="A665" s="13"/>
      <c r="B665" s="62"/>
      <c r="F665" s="32"/>
      <c r="G665" s="14"/>
      <c r="O665" s="115"/>
    </row>
    <row r="666" spans="1:15" ht="15.75" customHeight="1">
      <c r="A666" s="13"/>
      <c r="B666" s="62"/>
      <c r="F666" s="32"/>
      <c r="G666" s="14"/>
      <c r="O666" s="115"/>
    </row>
    <row r="667" spans="1:15" ht="15.75" customHeight="1">
      <c r="A667" s="13"/>
      <c r="B667" s="62"/>
      <c r="F667" s="32"/>
      <c r="G667" s="14"/>
      <c r="O667" s="115"/>
    </row>
    <row r="668" spans="1:15" ht="15.75" customHeight="1">
      <c r="A668" s="13"/>
      <c r="B668" s="62"/>
      <c r="F668" s="32"/>
      <c r="G668" s="14"/>
      <c r="O668" s="115"/>
    </row>
    <row r="669" spans="1:15" ht="15.75" customHeight="1">
      <c r="A669" s="13"/>
      <c r="B669" s="62"/>
      <c r="F669" s="32"/>
      <c r="G669" s="14"/>
      <c r="O669" s="115"/>
    </row>
    <row r="670" spans="1:15" ht="15.75" customHeight="1">
      <c r="A670" s="13"/>
      <c r="B670" s="62"/>
      <c r="F670" s="32"/>
      <c r="G670" s="14"/>
      <c r="O670" s="115"/>
    </row>
    <row r="671" spans="1:15" ht="15.75" customHeight="1">
      <c r="A671" s="13"/>
      <c r="B671" s="62"/>
      <c r="F671" s="32"/>
      <c r="G671" s="14"/>
      <c r="O671" s="115"/>
    </row>
    <row r="672" spans="1:15" ht="15.75" customHeight="1">
      <c r="A672" s="13"/>
      <c r="B672" s="62"/>
      <c r="F672" s="32"/>
      <c r="G672" s="14"/>
      <c r="O672" s="115"/>
    </row>
    <row r="673" spans="1:15" ht="15.75" customHeight="1">
      <c r="A673" s="13"/>
      <c r="B673" s="62"/>
      <c r="F673" s="32"/>
      <c r="G673" s="14"/>
      <c r="O673" s="115"/>
    </row>
    <row r="674" spans="1:15" ht="15.75" customHeight="1">
      <c r="A674" s="13"/>
      <c r="B674" s="62"/>
      <c r="F674" s="32"/>
      <c r="G674" s="14"/>
      <c r="O674" s="115"/>
    </row>
    <row r="675" spans="1:15" ht="15.75" customHeight="1">
      <c r="A675" s="13"/>
      <c r="B675" s="62"/>
      <c r="F675" s="32"/>
      <c r="G675" s="14"/>
      <c r="O675" s="115"/>
    </row>
    <row r="676" spans="1:15" ht="15.75" customHeight="1">
      <c r="A676" s="13"/>
      <c r="B676" s="62"/>
      <c r="F676" s="32"/>
      <c r="G676" s="14"/>
      <c r="O676" s="115"/>
    </row>
    <row r="677" spans="1:15" ht="15.75" customHeight="1">
      <c r="A677" s="13"/>
      <c r="B677" s="62"/>
      <c r="F677" s="32"/>
      <c r="G677" s="14"/>
      <c r="O677" s="115"/>
    </row>
    <row r="678" spans="1:15" ht="15.75" customHeight="1">
      <c r="A678" s="13"/>
      <c r="B678" s="62"/>
      <c r="F678" s="32"/>
      <c r="G678" s="14"/>
      <c r="O678" s="115"/>
    </row>
    <row r="679" spans="1:15" ht="15.75" customHeight="1">
      <c r="A679" s="13"/>
      <c r="B679" s="62"/>
      <c r="F679" s="32"/>
      <c r="G679" s="14"/>
      <c r="O679" s="115"/>
    </row>
    <row r="680" spans="1:15" ht="15.75" customHeight="1">
      <c r="A680" s="13"/>
      <c r="B680" s="62"/>
      <c r="F680" s="32"/>
      <c r="G680" s="14"/>
      <c r="O680" s="115"/>
    </row>
    <row r="681" spans="1:15" ht="15.75" customHeight="1">
      <c r="A681" s="13"/>
      <c r="B681" s="62"/>
      <c r="F681" s="32"/>
      <c r="G681" s="14"/>
      <c r="O681" s="115"/>
    </row>
    <row r="682" spans="1:15" ht="15.75" customHeight="1">
      <c r="A682" s="13"/>
      <c r="B682" s="62"/>
      <c r="F682" s="32"/>
      <c r="G682" s="14"/>
      <c r="O682" s="115"/>
    </row>
    <row r="683" spans="1:15" ht="15.75" customHeight="1">
      <c r="A683" s="13"/>
      <c r="B683" s="62"/>
      <c r="F683" s="32"/>
      <c r="G683" s="14"/>
      <c r="O683" s="115"/>
    </row>
    <row r="684" spans="1:15" ht="15.75" customHeight="1">
      <c r="A684" s="13"/>
      <c r="B684" s="62"/>
      <c r="F684" s="32"/>
      <c r="G684" s="14"/>
      <c r="O684" s="115"/>
    </row>
    <row r="685" spans="1:15" ht="15.75" customHeight="1">
      <c r="A685" s="13"/>
      <c r="B685" s="62"/>
      <c r="F685" s="32"/>
      <c r="G685" s="14"/>
      <c r="O685" s="115"/>
    </row>
    <row r="686" spans="1:15" ht="15.75" customHeight="1">
      <c r="A686" s="13"/>
      <c r="B686" s="62"/>
      <c r="F686" s="32"/>
      <c r="G686" s="14"/>
      <c r="O686" s="115"/>
    </row>
    <row r="687" spans="1:15" ht="15.75" customHeight="1">
      <c r="A687" s="13"/>
      <c r="B687" s="62"/>
      <c r="F687" s="32"/>
      <c r="G687" s="14"/>
      <c r="O687" s="115"/>
    </row>
    <row r="688" spans="1:15" ht="15.75" customHeight="1">
      <c r="A688" s="13"/>
      <c r="B688" s="62"/>
      <c r="F688" s="32"/>
      <c r="G688" s="14"/>
      <c r="O688" s="115"/>
    </row>
    <row r="689" spans="1:15" ht="15.75" customHeight="1">
      <c r="A689" s="13"/>
      <c r="B689" s="62"/>
      <c r="F689" s="32"/>
      <c r="G689" s="14"/>
      <c r="O689" s="115"/>
    </row>
    <row r="690" spans="1:15" ht="15.75" customHeight="1">
      <c r="A690" s="13"/>
      <c r="B690" s="62"/>
      <c r="F690" s="32"/>
      <c r="G690" s="14"/>
      <c r="O690" s="115"/>
    </row>
    <row r="691" spans="1:15" ht="15.75" customHeight="1">
      <c r="A691" s="13"/>
      <c r="B691" s="62"/>
      <c r="F691" s="32"/>
      <c r="G691" s="14"/>
      <c r="O691" s="115"/>
    </row>
    <row r="692" spans="1:15" ht="15.75" customHeight="1">
      <c r="A692" s="13"/>
      <c r="B692" s="62"/>
      <c r="F692" s="32"/>
      <c r="G692" s="14"/>
      <c r="O692" s="115"/>
    </row>
    <row r="693" spans="1:15" ht="15.75" customHeight="1">
      <c r="A693" s="13"/>
      <c r="B693" s="62"/>
      <c r="F693" s="32"/>
      <c r="G693" s="14"/>
      <c r="O693" s="115"/>
    </row>
    <row r="694" spans="1:15" ht="15.75" customHeight="1">
      <c r="A694" s="13"/>
      <c r="B694" s="62"/>
      <c r="F694" s="32"/>
      <c r="G694" s="14"/>
      <c r="O694" s="115"/>
    </row>
    <row r="695" spans="1:15" ht="15.75" customHeight="1">
      <c r="A695" s="13"/>
      <c r="B695" s="62"/>
      <c r="F695" s="32"/>
      <c r="G695" s="14"/>
      <c r="O695" s="115"/>
    </row>
    <row r="696" spans="1:15" ht="15.75" customHeight="1">
      <c r="A696" s="13"/>
      <c r="B696" s="62"/>
      <c r="F696" s="32"/>
      <c r="G696" s="14"/>
      <c r="O696" s="115"/>
    </row>
    <row r="697" spans="1:15" ht="15.75" customHeight="1">
      <c r="A697" s="13"/>
      <c r="B697" s="62"/>
      <c r="F697" s="32"/>
      <c r="G697" s="14"/>
      <c r="O697" s="115"/>
    </row>
    <row r="698" spans="1:15" ht="15.75" customHeight="1">
      <c r="A698" s="13"/>
      <c r="B698" s="62"/>
      <c r="F698" s="32"/>
      <c r="G698" s="14"/>
      <c r="O698" s="115"/>
    </row>
    <row r="699" spans="1:15" ht="15.75" customHeight="1">
      <c r="A699" s="13"/>
      <c r="B699" s="62"/>
      <c r="F699" s="32"/>
      <c r="G699" s="14"/>
      <c r="O699" s="115"/>
    </row>
    <row r="700" spans="1:15" ht="15.75" customHeight="1">
      <c r="A700" s="13"/>
      <c r="B700" s="62"/>
      <c r="F700" s="32"/>
      <c r="G700" s="14"/>
      <c r="O700" s="115"/>
    </row>
    <row r="701" spans="1:15" ht="15.75" customHeight="1">
      <c r="A701" s="13"/>
      <c r="B701" s="62"/>
      <c r="F701" s="32"/>
      <c r="G701" s="14"/>
      <c r="O701" s="115"/>
    </row>
    <row r="702" spans="1:15" ht="15.75" customHeight="1">
      <c r="A702" s="13"/>
      <c r="B702" s="62"/>
      <c r="F702" s="32"/>
      <c r="G702" s="14"/>
      <c r="O702" s="115"/>
    </row>
    <row r="703" spans="1:15" ht="15.75" customHeight="1">
      <c r="A703" s="13"/>
      <c r="B703" s="62"/>
      <c r="F703" s="32"/>
      <c r="G703" s="14"/>
      <c r="O703" s="115"/>
    </row>
    <row r="704" spans="1:15" ht="15.75" customHeight="1">
      <c r="A704" s="13"/>
      <c r="B704" s="62"/>
      <c r="F704" s="32"/>
      <c r="G704" s="14"/>
      <c r="O704" s="115"/>
    </row>
    <row r="705" spans="1:15" ht="15.75" customHeight="1">
      <c r="A705" s="13"/>
      <c r="B705" s="62"/>
      <c r="F705" s="32"/>
      <c r="G705" s="14"/>
      <c r="O705" s="115"/>
    </row>
    <row r="706" spans="1:15" ht="15.75" customHeight="1">
      <c r="A706" s="13"/>
      <c r="B706" s="62"/>
      <c r="F706" s="32"/>
      <c r="G706" s="14"/>
      <c r="O706" s="115"/>
    </row>
    <row r="707" spans="1:15" ht="15.75" customHeight="1">
      <c r="A707" s="13"/>
      <c r="B707" s="62"/>
      <c r="F707" s="32"/>
      <c r="G707" s="14"/>
      <c r="O707" s="115"/>
    </row>
    <row r="708" spans="1:15" ht="15.75" customHeight="1">
      <c r="A708" s="13"/>
      <c r="B708" s="62"/>
      <c r="F708" s="32"/>
      <c r="G708" s="14"/>
      <c r="O708" s="115"/>
    </row>
    <row r="709" spans="1:15" ht="15.75" customHeight="1">
      <c r="A709" s="13"/>
      <c r="B709" s="62"/>
      <c r="F709" s="32"/>
      <c r="G709" s="14"/>
      <c r="O709" s="115"/>
    </row>
    <row r="710" spans="1:15" ht="15.75" customHeight="1">
      <c r="A710" s="13"/>
      <c r="B710" s="62"/>
      <c r="F710" s="32"/>
      <c r="G710" s="14"/>
      <c r="O710" s="115"/>
    </row>
    <row r="711" spans="1:15" ht="15.75" customHeight="1">
      <c r="A711" s="13"/>
      <c r="B711" s="62"/>
      <c r="F711" s="32"/>
      <c r="G711" s="14"/>
      <c r="O711" s="115"/>
    </row>
    <row r="712" spans="1:15" ht="15.75" customHeight="1">
      <c r="A712" s="13"/>
      <c r="B712" s="62"/>
      <c r="F712" s="32"/>
      <c r="G712" s="14"/>
      <c r="O712" s="115"/>
    </row>
    <row r="713" spans="1:15" ht="15.75" customHeight="1">
      <c r="A713" s="13"/>
      <c r="B713" s="62"/>
      <c r="F713" s="32"/>
      <c r="G713" s="14"/>
      <c r="O713" s="115"/>
    </row>
    <row r="714" spans="1:15" ht="15.75" customHeight="1">
      <c r="A714" s="13"/>
      <c r="B714" s="62"/>
      <c r="F714" s="32"/>
      <c r="G714" s="14"/>
      <c r="O714" s="115"/>
    </row>
    <row r="715" spans="1:15" ht="15.75" customHeight="1">
      <c r="A715" s="13"/>
      <c r="B715" s="62"/>
      <c r="F715" s="32"/>
      <c r="G715" s="14"/>
      <c r="O715" s="115"/>
    </row>
    <row r="716" spans="1:15" ht="15.75" customHeight="1">
      <c r="A716" s="13"/>
      <c r="B716" s="62"/>
      <c r="F716" s="32"/>
      <c r="G716" s="14"/>
      <c r="O716" s="115"/>
    </row>
    <row r="717" spans="1:15" ht="15.75" customHeight="1">
      <c r="A717" s="13"/>
      <c r="B717" s="62"/>
      <c r="F717" s="32"/>
      <c r="G717" s="14"/>
      <c r="O717" s="115"/>
    </row>
    <row r="718" spans="1:15" ht="15.75" customHeight="1">
      <c r="A718" s="13"/>
      <c r="B718" s="62"/>
      <c r="F718" s="32"/>
      <c r="G718" s="14"/>
      <c r="O718" s="115"/>
    </row>
    <row r="719" spans="1:15" ht="15.75" customHeight="1">
      <c r="A719" s="13"/>
      <c r="B719" s="62"/>
      <c r="F719" s="32"/>
      <c r="G719" s="14"/>
      <c r="O719" s="115"/>
    </row>
    <row r="720" spans="1:15" ht="15.75" customHeight="1">
      <c r="A720" s="13"/>
      <c r="B720" s="62"/>
      <c r="F720" s="32"/>
      <c r="G720" s="14"/>
      <c r="O720" s="115"/>
    </row>
    <row r="721" spans="1:15" ht="15.75" customHeight="1">
      <c r="A721" s="13"/>
      <c r="B721" s="62"/>
      <c r="F721" s="32"/>
      <c r="G721" s="14"/>
      <c r="O721" s="115"/>
    </row>
    <row r="722" spans="1:15" ht="15.75" customHeight="1">
      <c r="A722" s="13"/>
      <c r="B722" s="62"/>
      <c r="F722" s="32"/>
      <c r="G722" s="14"/>
      <c r="O722" s="115"/>
    </row>
    <row r="723" spans="1:15" ht="15.75" customHeight="1">
      <c r="A723" s="13"/>
      <c r="B723" s="62"/>
      <c r="F723" s="32"/>
      <c r="G723" s="14"/>
      <c r="O723" s="115"/>
    </row>
    <row r="724" spans="1:15" ht="15.75" customHeight="1">
      <c r="A724" s="13"/>
      <c r="B724" s="62"/>
      <c r="F724" s="32"/>
      <c r="G724" s="14"/>
      <c r="O724" s="115"/>
    </row>
    <row r="725" spans="1:15" ht="15.75" customHeight="1">
      <c r="A725" s="13"/>
      <c r="B725" s="62"/>
      <c r="F725" s="32"/>
      <c r="G725" s="14"/>
      <c r="O725" s="115"/>
    </row>
    <row r="726" spans="1:15" ht="15.75" customHeight="1">
      <c r="A726" s="13"/>
      <c r="B726" s="62"/>
      <c r="F726" s="32"/>
      <c r="G726" s="14"/>
      <c r="O726" s="115"/>
    </row>
    <row r="727" spans="1:15" ht="15.75" customHeight="1">
      <c r="A727" s="13"/>
      <c r="B727" s="62"/>
      <c r="F727" s="32"/>
      <c r="G727" s="14"/>
      <c r="O727" s="115"/>
    </row>
    <row r="728" spans="1:15" ht="15.75" customHeight="1">
      <c r="A728" s="13"/>
      <c r="B728" s="62"/>
      <c r="F728" s="32"/>
      <c r="G728" s="14"/>
      <c r="O728" s="115"/>
    </row>
    <row r="729" spans="1:15" ht="15.75" customHeight="1">
      <c r="A729" s="13"/>
      <c r="B729" s="62"/>
      <c r="F729" s="32"/>
      <c r="G729" s="14"/>
      <c r="O729" s="115"/>
    </row>
    <row r="730" spans="1:15" ht="15.75" customHeight="1">
      <c r="A730" s="13"/>
      <c r="B730" s="62"/>
      <c r="F730" s="32"/>
      <c r="G730" s="14"/>
      <c r="O730" s="115"/>
    </row>
    <row r="731" spans="1:15" ht="15.75" customHeight="1">
      <c r="A731" s="13"/>
      <c r="B731" s="62"/>
      <c r="F731" s="32"/>
      <c r="G731" s="14"/>
      <c r="O731" s="115"/>
    </row>
    <row r="732" spans="1:15" ht="15.75" customHeight="1">
      <c r="A732" s="13"/>
      <c r="B732" s="62"/>
      <c r="F732" s="32"/>
      <c r="G732" s="14"/>
      <c r="O732" s="115"/>
    </row>
    <row r="733" spans="1:15" ht="15.75" customHeight="1">
      <c r="A733" s="13"/>
      <c r="B733" s="62"/>
      <c r="F733" s="32"/>
      <c r="G733" s="14"/>
      <c r="O733" s="115"/>
    </row>
    <row r="734" spans="1:15" ht="15.75" customHeight="1">
      <c r="A734" s="13"/>
      <c r="B734" s="62"/>
      <c r="F734" s="32"/>
      <c r="G734" s="14"/>
      <c r="O734" s="115"/>
    </row>
    <row r="735" spans="1:15" ht="15.75" customHeight="1">
      <c r="A735" s="13"/>
      <c r="B735" s="62"/>
      <c r="F735" s="32"/>
      <c r="G735" s="14"/>
      <c r="O735" s="115"/>
    </row>
    <row r="736" spans="1:15" ht="15.75" customHeight="1">
      <c r="A736" s="13"/>
      <c r="B736" s="62"/>
      <c r="F736" s="32"/>
      <c r="G736" s="14"/>
      <c r="O736" s="115"/>
    </row>
    <row r="737" spans="1:15" ht="15.75" customHeight="1">
      <c r="A737" s="13"/>
      <c r="B737" s="62"/>
      <c r="F737" s="32"/>
      <c r="G737" s="14"/>
      <c r="O737" s="115"/>
    </row>
    <row r="738" spans="1:15" ht="15.75" customHeight="1">
      <c r="A738" s="13"/>
      <c r="B738" s="62"/>
      <c r="F738" s="32"/>
      <c r="G738" s="14"/>
      <c r="O738" s="115"/>
    </row>
    <row r="739" spans="1:15" ht="15.75" customHeight="1">
      <c r="A739" s="13"/>
      <c r="B739" s="62"/>
      <c r="F739" s="32"/>
      <c r="G739" s="14"/>
      <c r="O739" s="115"/>
    </row>
    <row r="740" spans="1:15" ht="15.75" customHeight="1">
      <c r="A740" s="13"/>
      <c r="B740" s="62"/>
      <c r="F740" s="32"/>
      <c r="G740" s="14"/>
      <c r="O740" s="115"/>
    </row>
    <row r="741" spans="1:15" ht="15.75" customHeight="1">
      <c r="A741" s="13"/>
      <c r="B741" s="62"/>
      <c r="F741" s="32"/>
      <c r="G741" s="14"/>
      <c r="O741" s="115"/>
    </row>
    <row r="742" spans="1:15" ht="15.75" customHeight="1">
      <c r="A742" s="13"/>
      <c r="B742" s="62"/>
      <c r="F742" s="32"/>
      <c r="G742" s="14"/>
      <c r="O742" s="115"/>
    </row>
    <row r="743" spans="1:15" ht="15.75" customHeight="1">
      <c r="A743" s="13"/>
      <c r="B743" s="62"/>
      <c r="F743" s="32"/>
      <c r="G743" s="14"/>
      <c r="O743" s="115"/>
    </row>
    <row r="744" spans="1:15" ht="15.75" customHeight="1">
      <c r="A744" s="13"/>
      <c r="B744" s="62"/>
      <c r="F744" s="32"/>
      <c r="G744" s="14"/>
      <c r="O744" s="115"/>
    </row>
    <row r="745" spans="1:15" ht="15.75" customHeight="1">
      <c r="A745" s="13"/>
      <c r="B745" s="62"/>
      <c r="F745" s="32"/>
      <c r="G745" s="14"/>
      <c r="O745" s="115"/>
    </row>
    <row r="746" spans="1:15" ht="15.75" customHeight="1">
      <c r="A746" s="13"/>
      <c r="B746" s="62"/>
      <c r="F746" s="32"/>
      <c r="G746" s="14"/>
      <c r="O746" s="115"/>
    </row>
    <row r="747" spans="1:15" ht="15.75" customHeight="1">
      <c r="A747" s="13"/>
      <c r="B747" s="62"/>
      <c r="F747" s="32"/>
      <c r="G747" s="14"/>
      <c r="O747" s="115"/>
    </row>
    <row r="748" spans="1:15" ht="15.75" customHeight="1">
      <c r="A748" s="13"/>
      <c r="B748" s="62"/>
      <c r="F748" s="32"/>
      <c r="G748" s="14"/>
      <c r="O748" s="115"/>
    </row>
    <row r="749" spans="1:15" ht="15.75" customHeight="1">
      <c r="A749" s="13"/>
      <c r="B749" s="62"/>
      <c r="F749" s="32"/>
      <c r="G749" s="14"/>
      <c r="O749" s="115"/>
    </row>
    <row r="750" spans="1:15" ht="15.75" customHeight="1">
      <c r="A750" s="13"/>
      <c r="B750" s="62"/>
      <c r="F750" s="32"/>
      <c r="G750" s="14"/>
      <c r="O750" s="115"/>
    </row>
    <row r="751" spans="1:15" ht="15.75" customHeight="1">
      <c r="A751" s="13"/>
      <c r="B751" s="62"/>
      <c r="F751" s="32"/>
      <c r="G751" s="14"/>
      <c r="O751" s="115"/>
    </row>
    <row r="752" spans="1:15" ht="15.75" customHeight="1">
      <c r="A752" s="13"/>
      <c r="B752" s="62"/>
      <c r="F752" s="32"/>
      <c r="G752" s="14"/>
      <c r="O752" s="115"/>
    </row>
    <row r="753" spans="1:15" ht="15.75" customHeight="1">
      <c r="A753" s="13"/>
      <c r="B753" s="62"/>
      <c r="F753" s="32"/>
      <c r="G753" s="14"/>
      <c r="O753" s="115"/>
    </row>
    <row r="754" spans="1:15" ht="15.75" customHeight="1">
      <c r="A754" s="13"/>
      <c r="B754" s="62"/>
      <c r="F754" s="32"/>
      <c r="G754" s="14"/>
      <c r="O754" s="115"/>
    </row>
    <row r="755" spans="1:15" ht="15.75" customHeight="1">
      <c r="A755" s="13"/>
      <c r="B755" s="62"/>
      <c r="F755" s="32"/>
      <c r="G755" s="14"/>
      <c r="O755" s="115"/>
    </row>
    <row r="756" spans="1:15" ht="15.75" customHeight="1">
      <c r="A756" s="13"/>
      <c r="B756" s="62"/>
      <c r="F756" s="32"/>
      <c r="G756" s="14"/>
      <c r="O756" s="115"/>
    </row>
    <row r="757" spans="1:15" ht="15.75" customHeight="1">
      <c r="A757" s="13"/>
      <c r="B757" s="62"/>
      <c r="F757" s="32"/>
      <c r="G757" s="14"/>
      <c r="O757" s="115"/>
    </row>
    <row r="758" spans="1:15" ht="15.75" customHeight="1">
      <c r="A758" s="13"/>
      <c r="B758" s="62"/>
      <c r="F758" s="32"/>
      <c r="G758" s="14"/>
      <c r="O758" s="115"/>
    </row>
    <row r="759" spans="1:15" ht="15.75" customHeight="1">
      <c r="A759" s="13"/>
      <c r="B759" s="62"/>
      <c r="F759" s="32"/>
      <c r="G759" s="14"/>
      <c r="O759" s="115"/>
    </row>
    <row r="760" spans="1:15" ht="15.75" customHeight="1">
      <c r="A760" s="13"/>
      <c r="B760" s="62"/>
      <c r="F760" s="32"/>
      <c r="G760" s="14"/>
      <c r="O760" s="115"/>
    </row>
    <row r="761" spans="1:15" ht="15.75" customHeight="1">
      <c r="A761" s="13"/>
      <c r="B761" s="62"/>
      <c r="F761" s="32"/>
      <c r="G761" s="14"/>
      <c r="O761" s="115"/>
    </row>
    <row r="762" spans="1:15" ht="15.75" customHeight="1">
      <c r="A762" s="13"/>
      <c r="B762" s="62"/>
      <c r="F762" s="32"/>
      <c r="G762" s="14"/>
      <c r="O762" s="115"/>
    </row>
    <row r="763" spans="1:15" ht="15.75" customHeight="1">
      <c r="A763" s="13"/>
      <c r="B763" s="62"/>
      <c r="F763" s="32"/>
      <c r="G763" s="14"/>
      <c r="O763" s="115"/>
    </row>
    <row r="764" spans="1:15" ht="15.75" customHeight="1">
      <c r="A764" s="13"/>
      <c r="B764" s="62"/>
      <c r="F764" s="32"/>
      <c r="G764" s="14"/>
      <c r="O764" s="115"/>
    </row>
    <row r="765" spans="1:15" ht="15.75" customHeight="1">
      <c r="A765" s="13"/>
      <c r="B765" s="62"/>
      <c r="F765" s="32"/>
      <c r="G765" s="14"/>
      <c r="O765" s="115"/>
    </row>
    <row r="766" spans="1:15" ht="15.75" customHeight="1">
      <c r="A766" s="13"/>
      <c r="B766" s="62"/>
      <c r="F766" s="32"/>
      <c r="G766" s="14"/>
      <c r="O766" s="115"/>
    </row>
    <row r="767" spans="1:15" ht="15.75" customHeight="1">
      <c r="A767" s="13"/>
      <c r="B767" s="62"/>
      <c r="F767" s="32"/>
      <c r="G767" s="14"/>
      <c r="O767" s="115"/>
    </row>
    <row r="768" spans="1:15" ht="15.75" customHeight="1">
      <c r="A768" s="13"/>
      <c r="B768" s="62"/>
      <c r="F768" s="32"/>
      <c r="G768" s="14"/>
      <c r="O768" s="115"/>
    </row>
    <row r="769" spans="1:15" ht="15.75" customHeight="1">
      <c r="A769" s="13"/>
      <c r="B769" s="62"/>
      <c r="F769" s="32"/>
      <c r="G769" s="14"/>
      <c r="O769" s="115"/>
    </row>
    <row r="770" spans="1:15" ht="15.75" customHeight="1">
      <c r="A770" s="13"/>
      <c r="B770" s="62"/>
      <c r="F770" s="32"/>
      <c r="G770" s="14"/>
      <c r="O770" s="115"/>
    </row>
    <row r="771" spans="1:15" ht="15.75" customHeight="1">
      <c r="A771" s="13"/>
      <c r="B771" s="62"/>
      <c r="F771" s="32"/>
      <c r="G771" s="14"/>
      <c r="O771" s="115"/>
    </row>
    <row r="772" spans="1:15" ht="15.75" customHeight="1">
      <c r="A772" s="13"/>
      <c r="B772" s="62"/>
      <c r="F772" s="32"/>
      <c r="G772" s="14"/>
      <c r="O772" s="115"/>
    </row>
    <row r="773" spans="1:15" ht="15.75" customHeight="1">
      <c r="A773" s="13"/>
      <c r="B773" s="62"/>
      <c r="F773" s="32"/>
      <c r="G773" s="14"/>
      <c r="O773" s="115"/>
    </row>
    <row r="774" spans="1:15" ht="15.75" customHeight="1">
      <c r="A774" s="13"/>
      <c r="B774" s="62"/>
      <c r="F774" s="32"/>
      <c r="G774" s="14"/>
      <c r="O774" s="115"/>
    </row>
    <row r="775" spans="1:15" ht="15.75" customHeight="1">
      <c r="A775" s="13"/>
      <c r="B775" s="62"/>
      <c r="F775" s="32"/>
      <c r="G775" s="14"/>
      <c r="O775" s="115"/>
    </row>
    <row r="776" spans="1:15" ht="15.75" customHeight="1">
      <c r="A776" s="13"/>
      <c r="B776" s="62"/>
      <c r="F776" s="32"/>
      <c r="G776" s="14"/>
      <c r="O776" s="115"/>
    </row>
    <row r="777" spans="1:15" ht="15.75" customHeight="1">
      <c r="A777" s="13"/>
      <c r="B777" s="62"/>
      <c r="F777" s="32"/>
      <c r="G777" s="14"/>
      <c r="O777" s="115"/>
    </row>
    <row r="778" spans="1:15" ht="15.75" customHeight="1">
      <c r="A778" s="13"/>
      <c r="B778" s="62"/>
      <c r="F778" s="32"/>
      <c r="G778" s="14"/>
      <c r="O778" s="115"/>
    </row>
    <row r="779" spans="1:15" ht="15.75" customHeight="1">
      <c r="A779" s="13"/>
      <c r="B779" s="62"/>
      <c r="F779" s="32"/>
      <c r="G779" s="14"/>
      <c r="O779" s="115"/>
    </row>
    <row r="780" spans="1:15" ht="15.75" customHeight="1">
      <c r="A780" s="13"/>
      <c r="B780" s="62"/>
      <c r="F780" s="32"/>
      <c r="G780" s="14"/>
      <c r="O780" s="115"/>
    </row>
    <row r="781" spans="1:15" ht="15.75" customHeight="1">
      <c r="A781" s="13"/>
      <c r="B781" s="62"/>
      <c r="F781" s="32"/>
      <c r="G781" s="14"/>
      <c r="O781" s="115"/>
    </row>
    <row r="782" spans="1:15" ht="15.75" customHeight="1">
      <c r="A782" s="13"/>
      <c r="B782" s="62"/>
      <c r="F782" s="32"/>
      <c r="G782" s="14"/>
      <c r="O782" s="115"/>
    </row>
    <row r="783" spans="1:15" ht="15.75" customHeight="1">
      <c r="A783" s="13"/>
      <c r="B783" s="62"/>
      <c r="F783" s="32"/>
      <c r="G783" s="14"/>
      <c r="O783" s="115"/>
    </row>
    <row r="784" spans="1:15" ht="15.75" customHeight="1">
      <c r="A784" s="13"/>
      <c r="B784" s="62"/>
      <c r="F784" s="32"/>
      <c r="G784" s="14"/>
      <c r="O784" s="115"/>
    </row>
    <row r="785" spans="1:15" ht="15.75" customHeight="1">
      <c r="A785" s="13"/>
      <c r="B785" s="62"/>
      <c r="F785" s="32"/>
      <c r="G785" s="14"/>
      <c r="O785" s="115"/>
    </row>
    <row r="786" spans="1:15" ht="15.75" customHeight="1">
      <c r="A786" s="13"/>
      <c r="B786" s="62"/>
      <c r="F786" s="32"/>
      <c r="G786" s="14"/>
      <c r="O786" s="115"/>
    </row>
    <row r="787" spans="1:15" ht="15.75" customHeight="1">
      <c r="A787" s="13"/>
      <c r="B787" s="62"/>
      <c r="F787" s="32"/>
      <c r="G787" s="14"/>
      <c r="O787" s="115"/>
    </row>
    <row r="788" spans="1:15" ht="15.75" customHeight="1">
      <c r="A788" s="13"/>
      <c r="B788" s="62"/>
      <c r="F788" s="32"/>
      <c r="G788" s="14"/>
      <c r="O788" s="115"/>
    </row>
    <row r="789" spans="1:15" ht="15.75" customHeight="1">
      <c r="A789" s="13"/>
      <c r="B789" s="62"/>
      <c r="F789" s="32"/>
      <c r="G789" s="14"/>
      <c r="O789" s="115"/>
    </row>
    <row r="790" spans="1:15" ht="15.75" customHeight="1">
      <c r="A790" s="13"/>
      <c r="B790" s="62"/>
      <c r="F790" s="32"/>
      <c r="G790" s="14"/>
      <c r="O790" s="115"/>
    </row>
    <row r="791" spans="1:15" ht="15.75" customHeight="1">
      <c r="A791" s="13"/>
      <c r="B791" s="62"/>
      <c r="F791" s="32"/>
      <c r="G791" s="14"/>
      <c r="O791" s="115"/>
    </row>
    <row r="792" spans="1:15" ht="15.75" customHeight="1">
      <c r="A792" s="13"/>
      <c r="B792" s="62"/>
      <c r="F792" s="32"/>
      <c r="G792" s="14"/>
      <c r="O792" s="115"/>
    </row>
    <row r="793" spans="1:15" ht="15.75" customHeight="1">
      <c r="A793" s="13"/>
      <c r="B793" s="62"/>
      <c r="F793" s="32"/>
      <c r="G793" s="14"/>
      <c r="O793" s="115"/>
    </row>
    <row r="794" spans="1:15" ht="15.75" customHeight="1">
      <c r="A794" s="13"/>
      <c r="B794" s="62"/>
      <c r="F794" s="32"/>
      <c r="G794" s="14"/>
      <c r="O794" s="115"/>
    </row>
    <row r="795" spans="1:15" ht="15.75" customHeight="1">
      <c r="A795" s="13"/>
      <c r="B795" s="62"/>
      <c r="F795" s="32"/>
      <c r="G795" s="14"/>
      <c r="O795" s="115"/>
    </row>
    <row r="796" spans="1:15" ht="15.75" customHeight="1">
      <c r="A796" s="13"/>
      <c r="B796" s="62"/>
      <c r="F796" s="32"/>
      <c r="G796" s="14"/>
      <c r="O796" s="115"/>
    </row>
    <row r="797" spans="1:15" ht="15.75" customHeight="1">
      <c r="A797" s="13"/>
      <c r="B797" s="62"/>
      <c r="F797" s="32"/>
      <c r="G797" s="14"/>
      <c r="O797" s="115"/>
    </row>
    <row r="798" spans="1:15" ht="15.75" customHeight="1">
      <c r="A798" s="13"/>
      <c r="B798" s="62"/>
      <c r="F798" s="32"/>
      <c r="G798" s="14"/>
      <c r="O798" s="115"/>
    </row>
    <row r="799" spans="1:15" ht="15.75" customHeight="1">
      <c r="A799" s="13"/>
      <c r="B799" s="62"/>
      <c r="F799" s="32"/>
      <c r="G799" s="14"/>
      <c r="O799" s="115"/>
    </row>
    <row r="800" spans="1:15" ht="15.75" customHeight="1">
      <c r="A800" s="13"/>
      <c r="B800" s="62"/>
      <c r="F800" s="32"/>
      <c r="G800" s="14"/>
      <c r="O800" s="115"/>
    </row>
    <row r="801" spans="1:15" ht="15.75" customHeight="1">
      <c r="A801" s="13"/>
      <c r="B801" s="62"/>
      <c r="F801" s="32"/>
      <c r="G801" s="14"/>
      <c r="O801" s="115"/>
    </row>
    <row r="802" spans="1:15" ht="15.75" customHeight="1">
      <c r="A802" s="13"/>
      <c r="B802" s="62"/>
      <c r="F802" s="32"/>
      <c r="G802" s="14"/>
      <c r="O802" s="115"/>
    </row>
    <row r="803" spans="1:15" ht="15.75" customHeight="1">
      <c r="A803" s="13"/>
      <c r="B803" s="62"/>
      <c r="F803" s="32"/>
      <c r="G803" s="14"/>
      <c r="O803" s="115"/>
    </row>
    <row r="804" spans="1:15" ht="15.75" customHeight="1">
      <c r="A804" s="13"/>
      <c r="B804" s="62"/>
      <c r="F804" s="32"/>
      <c r="G804" s="14"/>
      <c r="O804" s="115"/>
    </row>
    <row r="805" spans="1:15" ht="15.75" customHeight="1">
      <c r="A805" s="13"/>
      <c r="B805" s="62"/>
      <c r="F805" s="32"/>
      <c r="G805" s="14"/>
      <c r="O805" s="115"/>
    </row>
    <row r="806" spans="1:15" ht="15.75" customHeight="1">
      <c r="A806" s="13"/>
      <c r="B806" s="62"/>
      <c r="F806" s="32"/>
      <c r="G806" s="14"/>
      <c r="O806" s="115"/>
    </row>
    <row r="807" spans="1:15" ht="15.75" customHeight="1">
      <c r="A807" s="13"/>
      <c r="B807" s="62"/>
      <c r="F807" s="32"/>
      <c r="G807" s="14"/>
      <c r="O807" s="115"/>
    </row>
    <row r="808" spans="1:15" ht="15.75" customHeight="1">
      <c r="A808" s="13"/>
      <c r="B808" s="62"/>
      <c r="F808" s="32"/>
      <c r="G808" s="14"/>
      <c r="O808" s="115"/>
    </row>
    <row r="809" spans="1:15" ht="15.75" customHeight="1">
      <c r="A809" s="13"/>
      <c r="B809" s="62"/>
      <c r="F809" s="32"/>
      <c r="G809" s="14"/>
      <c r="O809" s="115"/>
    </row>
    <row r="810" spans="1:15" ht="15.75" customHeight="1">
      <c r="A810" s="13"/>
      <c r="B810" s="62"/>
      <c r="F810" s="32"/>
      <c r="G810" s="14"/>
      <c r="O810" s="115"/>
    </row>
    <row r="811" spans="1:15" ht="15.75" customHeight="1">
      <c r="A811" s="13"/>
      <c r="B811" s="62"/>
      <c r="F811" s="32"/>
      <c r="G811" s="14"/>
      <c r="O811" s="115"/>
    </row>
    <row r="812" spans="1:15" ht="15.75" customHeight="1">
      <c r="A812" s="13"/>
      <c r="B812" s="62"/>
      <c r="F812" s="32"/>
      <c r="G812" s="14"/>
      <c r="O812" s="115"/>
    </row>
    <row r="813" spans="1:15" ht="15.75" customHeight="1">
      <c r="A813" s="13"/>
      <c r="B813" s="62"/>
      <c r="F813" s="32"/>
      <c r="G813" s="14"/>
      <c r="O813" s="115"/>
    </row>
    <row r="814" spans="1:15" ht="15.75" customHeight="1">
      <c r="A814" s="13"/>
      <c r="B814" s="62"/>
      <c r="F814" s="32"/>
      <c r="G814" s="14"/>
      <c r="O814" s="115"/>
    </row>
    <row r="815" spans="1:15" ht="15.75" customHeight="1">
      <c r="A815" s="13"/>
      <c r="B815" s="62"/>
      <c r="F815" s="32"/>
      <c r="G815" s="14"/>
      <c r="O815" s="115"/>
    </row>
    <row r="816" spans="1:15" ht="15.75" customHeight="1">
      <c r="A816" s="13"/>
      <c r="B816" s="62"/>
      <c r="F816" s="32"/>
      <c r="G816" s="14"/>
      <c r="O816" s="115"/>
    </row>
    <row r="817" spans="1:15" ht="15.75" customHeight="1">
      <c r="A817" s="13"/>
      <c r="B817" s="62"/>
      <c r="F817" s="32"/>
      <c r="G817" s="14"/>
      <c r="O817" s="115"/>
    </row>
    <row r="818" spans="1:15" ht="15.75" customHeight="1">
      <c r="A818" s="13"/>
      <c r="B818" s="62"/>
      <c r="F818" s="32"/>
      <c r="G818" s="14"/>
      <c r="O818" s="115"/>
    </row>
    <row r="819" spans="1:15" ht="15.75" customHeight="1">
      <c r="A819" s="13"/>
      <c r="B819" s="62"/>
      <c r="F819" s="32"/>
      <c r="G819" s="14"/>
      <c r="O819" s="115"/>
    </row>
    <row r="820" spans="1:15" ht="15.75" customHeight="1">
      <c r="A820" s="13"/>
      <c r="B820" s="62"/>
      <c r="F820" s="32"/>
      <c r="G820" s="14"/>
      <c r="O820" s="115"/>
    </row>
    <row r="821" spans="1:15" ht="15.75" customHeight="1">
      <c r="A821" s="13"/>
      <c r="B821" s="62"/>
      <c r="F821" s="32"/>
      <c r="G821" s="14"/>
      <c r="O821" s="115"/>
    </row>
    <row r="822" spans="1:15" ht="15.75" customHeight="1">
      <c r="A822" s="13"/>
      <c r="B822" s="62"/>
      <c r="F822" s="32"/>
      <c r="G822" s="14"/>
      <c r="O822" s="115"/>
    </row>
    <row r="823" spans="1:15" ht="15.75" customHeight="1">
      <c r="A823" s="13"/>
      <c r="B823" s="62"/>
      <c r="F823" s="32"/>
      <c r="G823" s="14"/>
      <c r="O823" s="115"/>
    </row>
    <row r="824" spans="1:15" ht="15.75" customHeight="1">
      <c r="A824" s="13"/>
      <c r="B824" s="62"/>
      <c r="F824" s="32"/>
      <c r="G824" s="14"/>
      <c r="O824" s="115"/>
    </row>
    <row r="825" spans="1:15" ht="15.75" customHeight="1">
      <c r="A825" s="13"/>
      <c r="B825" s="62"/>
      <c r="F825" s="32"/>
      <c r="G825" s="14"/>
      <c r="O825" s="115"/>
    </row>
    <row r="826" spans="1:15" ht="15.75" customHeight="1">
      <c r="A826" s="13"/>
      <c r="B826" s="62"/>
      <c r="F826" s="32"/>
      <c r="G826" s="14"/>
      <c r="O826" s="115"/>
    </row>
    <row r="827" spans="1:15" ht="15.75" customHeight="1">
      <c r="A827" s="13"/>
      <c r="B827" s="62"/>
      <c r="F827" s="32"/>
      <c r="G827" s="14"/>
      <c r="O827" s="115"/>
    </row>
    <row r="828" spans="1:15" ht="15.75" customHeight="1">
      <c r="A828" s="13"/>
      <c r="B828" s="62"/>
      <c r="F828" s="32"/>
      <c r="G828" s="14"/>
      <c r="O828" s="115"/>
    </row>
    <row r="829" spans="1:15" ht="15.75" customHeight="1">
      <c r="A829" s="13"/>
      <c r="B829" s="62"/>
      <c r="F829" s="32"/>
      <c r="G829" s="14"/>
      <c r="O829" s="115"/>
    </row>
    <row r="830" spans="1:15" ht="15.75" customHeight="1">
      <c r="A830" s="13"/>
      <c r="B830" s="62"/>
      <c r="F830" s="32"/>
      <c r="G830" s="14"/>
      <c r="O830" s="115"/>
    </row>
    <row r="831" spans="1:15" ht="15.75" customHeight="1">
      <c r="A831" s="13"/>
      <c r="B831" s="62"/>
      <c r="F831" s="32"/>
      <c r="G831" s="14"/>
      <c r="O831" s="115"/>
    </row>
    <row r="832" spans="1:15" ht="15.75" customHeight="1">
      <c r="A832" s="13"/>
      <c r="B832" s="62"/>
      <c r="F832" s="32"/>
      <c r="G832" s="14"/>
      <c r="O832" s="115"/>
    </row>
    <row r="833" spans="1:15" ht="15.75" customHeight="1">
      <c r="A833" s="13"/>
      <c r="B833" s="62"/>
      <c r="F833" s="32"/>
      <c r="G833" s="14"/>
      <c r="O833" s="115"/>
    </row>
    <row r="834" spans="1:15" ht="15.75" customHeight="1">
      <c r="A834" s="13"/>
      <c r="B834" s="62"/>
      <c r="F834" s="32"/>
      <c r="G834" s="14"/>
      <c r="O834" s="115"/>
    </row>
    <row r="835" spans="1:15" ht="15.75" customHeight="1">
      <c r="A835" s="13"/>
      <c r="B835" s="62"/>
      <c r="F835" s="32"/>
      <c r="G835" s="14"/>
      <c r="O835" s="115"/>
    </row>
    <row r="836" spans="1:15" ht="15.75" customHeight="1">
      <c r="A836" s="13"/>
      <c r="B836" s="62"/>
      <c r="F836" s="32"/>
      <c r="G836" s="14"/>
      <c r="O836" s="115"/>
    </row>
    <row r="837" spans="1:15" ht="15.75" customHeight="1">
      <c r="A837" s="13"/>
      <c r="B837" s="62"/>
      <c r="F837" s="32"/>
      <c r="G837" s="14"/>
      <c r="O837" s="115"/>
    </row>
    <row r="838" spans="1:15" ht="15.75" customHeight="1">
      <c r="A838" s="13"/>
      <c r="B838" s="62"/>
      <c r="F838" s="32"/>
      <c r="G838" s="14"/>
      <c r="O838" s="115"/>
    </row>
    <row r="839" spans="1:15" ht="15.75" customHeight="1">
      <c r="A839" s="13"/>
      <c r="B839" s="62"/>
      <c r="F839" s="32"/>
      <c r="G839" s="14"/>
      <c r="O839" s="115"/>
    </row>
    <row r="840" spans="1:15" ht="15.75" customHeight="1">
      <c r="A840" s="13"/>
      <c r="B840" s="62"/>
      <c r="F840" s="32"/>
      <c r="G840" s="14"/>
      <c r="O840" s="115"/>
    </row>
    <row r="841" spans="1:15" ht="15.75" customHeight="1">
      <c r="A841" s="13"/>
      <c r="B841" s="62"/>
      <c r="F841" s="32"/>
      <c r="G841" s="14"/>
      <c r="O841" s="115"/>
    </row>
    <row r="842" spans="1:15" ht="15.75" customHeight="1">
      <c r="A842" s="13"/>
      <c r="B842" s="62"/>
      <c r="F842" s="32"/>
      <c r="G842" s="14"/>
      <c r="O842" s="115"/>
    </row>
    <row r="843" spans="1:15" ht="15.75" customHeight="1">
      <c r="A843" s="13"/>
      <c r="B843" s="62"/>
      <c r="F843" s="32"/>
      <c r="G843" s="14"/>
      <c r="O843" s="115"/>
    </row>
    <row r="844" spans="1:15" ht="15.75" customHeight="1">
      <c r="A844" s="13"/>
      <c r="B844" s="62"/>
      <c r="F844" s="32"/>
      <c r="G844" s="14"/>
      <c r="O844" s="115"/>
    </row>
    <row r="845" spans="1:15" ht="15.75" customHeight="1">
      <c r="A845" s="13"/>
      <c r="B845" s="62"/>
      <c r="F845" s="32"/>
      <c r="G845" s="14"/>
      <c r="O845" s="115"/>
    </row>
    <row r="846" spans="1:15" ht="15.75" customHeight="1">
      <c r="A846" s="13"/>
      <c r="B846" s="62"/>
      <c r="F846" s="32"/>
      <c r="G846" s="14"/>
      <c r="O846" s="115"/>
    </row>
    <row r="847" spans="1:15" ht="15.75" customHeight="1">
      <c r="A847" s="13"/>
      <c r="B847" s="62"/>
      <c r="F847" s="32"/>
      <c r="G847" s="14"/>
      <c r="O847" s="115"/>
    </row>
    <row r="848" spans="1:15" ht="15.75" customHeight="1">
      <c r="A848" s="13"/>
      <c r="B848" s="62"/>
      <c r="F848" s="32"/>
      <c r="G848" s="14"/>
      <c r="O848" s="115"/>
    </row>
    <row r="849" spans="1:15" ht="15.75" customHeight="1">
      <c r="A849" s="13"/>
      <c r="B849" s="62"/>
      <c r="F849" s="32"/>
      <c r="G849" s="14"/>
      <c r="O849" s="115"/>
    </row>
    <row r="850" spans="1:15" ht="15.75" customHeight="1">
      <c r="A850" s="13"/>
      <c r="B850" s="62"/>
      <c r="F850" s="32"/>
      <c r="G850" s="14"/>
      <c r="O850" s="115"/>
    </row>
    <row r="851" spans="1:15" ht="15.75" customHeight="1">
      <c r="A851" s="13"/>
      <c r="B851" s="62"/>
      <c r="F851" s="32"/>
      <c r="G851" s="14"/>
      <c r="O851" s="115"/>
    </row>
    <row r="852" spans="1:15" ht="15.75" customHeight="1">
      <c r="A852" s="13"/>
      <c r="B852" s="62"/>
      <c r="F852" s="32"/>
      <c r="G852" s="14"/>
      <c r="O852" s="115"/>
    </row>
    <row r="853" spans="1:15" ht="15.75" customHeight="1">
      <c r="A853" s="13"/>
      <c r="B853" s="62"/>
      <c r="F853" s="32"/>
      <c r="G853" s="14"/>
      <c r="O853" s="115"/>
    </row>
    <row r="854" spans="1:15" ht="15.75" customHeight="1">
      <c r="A854" s="13"/>
      <c r="B854" s="62"/>
      <c r="F854" s="32"/>
      <c r="G854" s="14"/>
      <c r="O854" s="115"/>
    </row>
    <row r="855" spans="1:15" ht="15.75" customHeight="1">
      <c r="A855" s="13"/>
      <c r="B855" s="62"/>
      <c r="F855" s="32"/>
      <c r="G855" s="14"/>
      <c r="O855" s="115"/>
    </row>
    <row r="856" spans="1:15" ht="15.75" customHeight="1">
      <c r="A856" s="13"/>
      <c r="B856" s="62"/>
      <c r="F856" s="32"/>
      <c r="G856" s="14"/>
      <c r="O856" s="115"/>
    </row>
    <row r="857" spans="1:15" ht="15.75" customHeight="1">
      <c r="A857" s="13"/>
      <c r="B857" s="62"/>
      <c r="F857" s="32"/>
      <c r="G857" s="14"/>
      <c r="O857" s="115"/>
    </row>
    <row r="858" spans="1:15" ht="15.75" customHeight="1">
      <c r="A858" s="13"/>
      <c r="B858" s="62"/>
      <c r="F858" s="32"/>
      <c r="G858" s="14"/>
      <c r="O858" s="115"/>
    </row>
    <row r="859" spans="1:15" ht="15.75" customHeight="1">
      <c r="A859" s="13"/>
      <c r="B859" s="62"/>
      <c r="F859" s="32"/>
      <c r="G859" s="14"/>
      <c r="O859" s="115"/>
    </row>
    <row r="860" spans="1:15" ht="15.75" customHeight="1">
      <c r="A860" s="13"/>
      <c r="B860" s="62"/>
      <c r="F860" s="32"/>
      <c r="G860" s="14"/>
      <c r="O860" s="115"/>
    </row>
    <row r="861" spans="1:15" ht="15.75" customHeight="1">
      <c r="A861" s="13"/>
      <c r="B861" s="62"/>
      <c r="F861" s="32"/>
      <c r="G861" s="14"/>
      <c r="O861" s="115"/>
    </row>
    <row r="862" spans="1:15" ht="15.75" customHeight="1">
      <c r="A862" s="13"/>
      <c r="B862" s="62"/>
      <c r="F862" s="32"/>
      <c r="G862" s="14"/>
      <c r="O862" s="115"/>
    </row>
    <row r="863" spans="1:15" ht="15.75" customHeight="1">
      <c r="A863" s="13"/>
      <c r="B863" s="62"/>
      <c r="F863" s="32"/>
      <c r="G863" s="14"/>
      <c r="O863" s="115"/>
    </row>
    <row r="864" spans="1:15" ht="15.75" customHeight="1">
      <c r="A864" s="13"/>
      <c r="B864" s="62"/>
      <c r="F864" s="32"/>
      <c r="G864" s="14"/>
      <c r="O864" s="115"/>
    </row>
    <row r="865" spans="1:15" ht="15.75" customHeight="1">
      <c r="A865" s="13"/>
      <c r="B865" s="62"/>
      <c r="F865" s="32"/>
      <c r="G865" s="14"/>
      <c r="O865" s="115"/>
    </row>
    <row r="866" spans="1:15" ht="15.75" customHeight="1">
      <c r="A866" s="13"/>
      <c r="B866" s="62"/>
      <c r="F866" s="32"/>
      <c r="G866" s="14"/>
      <c r="O866" s="115"/>
    </row>
    <row r="867" spans="1:15" ht="15.75" customHeight="1">
      <c r="A867" s="13"/>
      <c r="B867" s="62"/>
      <c r="F867" s="32"/>
      <c r="G867" s="14"/>
      <c r="O867" s="115"/>
    </row>
    <row r="868" spans="1:15" ht="15.75" customHeight="1">
      <c r="A868" s="13"/>
      <c r="B868" s="62"/>
      <c r="F868" s="32"/>
      <c r="G868" s="14"/>
      <c r="O868" s="115"/>
    </row>
    <row r="869" spans="1:15" ht="15.75" customHeight="1">
      <c r="A869" s="13"/>
      <c r="B869" s="62"/>
      <c r="F869" s="32"/>
      <c r="G869" s="14"/>
      <c r="O869" s="115"/>
    </row>
    <row r="870" spans="1:15" ht="15.75" customHeight="1">
      <c r="A870" s="13"/>
      <c r="B870" s="62"/>
      <c r="F870" s="32"/>
      <c r="G870" s="14"/>
      <c r="O870" s="115"/>
    </row>
    <row r="871" spans="1:15" ht="15.75" customHeight="1">
      <c r="A871" s="13"/>
      <c r="B871" s="62"/>
      <c r="F871" s="32"/>
      <c r="G871" s="14"/>
      <c r="O871" s="115"/>
    </row>
    <row r="872" spans="1:15" ht="15.75" customHeight="1">
      <c r="A872" s="13"/>
      <c r="B872" s="62"/>
      <c r="F872" s="32"/>
      <c r="G872" s="14"/>
      <c r="O872" s="115"/>
    </row>
    <row r="873" spans="1:15" ht="15.75" customHeight="1">
      <c r="A873" s="13"/>
      <c r="B873" s="62"/>
      <c r="F873" s="32"/>
      <c r="G873" s="14"/>
      <c r="O873" s="115"/>
    </row>
    <row r="874" spans="1:15" ht="15.75" customHeight="1">
      <c r="A874" s="13"/>
      <c r="B874" s="62"/>
      <c r="F874" s="32"/>
      <c r="G874" s="14"/>
      <c r="O874" s="115"/>
    </row>
    <row r="875" spans="1:15" ht="15.75" customHeight="1">
      <c r="A875" s="13"/>
      <c r="B875" s="62"/>
      <c r="F875" s="32"/>
      <c r="G875" s="14"/>
      <c r="O875" s="115"/>
    </row>
    <row r="876" spans="1:15" ht="15.75" customHeight="1">
      <c r="A876" s="13"/>
      <c r="B876" s="62"/>
      <c r="F876" s="32"/>
      <c r="G876" s="14"/>
      <c r="O876" s="115"/>
    </row>
    <row r="877" spans="1:15" ht="15.75" customHeight="1">
      <c r="A877" s="13"/>
      <c r="B877" s="62"/>
      <c r="F877" s="32"/>
      <c r="G877" s="14"/>
      <c r="O877" s="115"/>
    </row>
    <row r="878" spans="1:15" ht="15.75" customHeight="1">
      <c r="A878" s="13"/>
      <c r="B878" s="62"/>
      <c r="F878" s="32"/>
      <c r="G878" s="14"/>
      <c r="O878" s="115"/>
    </row>
    <row r="879" spans="1:15" ht="15.75" customHeight="1">
      <c r="A879" s="13"/>
      <c r="B879" s="62"/>
      <c r="F879" s="32"/>
      <c r="G879" s="14"/>
      <c r="O879" s="115"/>
    </row>
    <row r="880" spans="1:15" ht="15.75" customHeight="1">
      <c r="A880" s="13"/>
      <c r="B880" s="62"/>
      <c r="F880" s="32"/>
      <c r="G880" s="14"/>
      <c r="O880" s="115"/>
    </row>
    <row r="881" spans="1:15" ht="15.75" customHeight="1">
      <c r="A881" s="13"/>
      <c r="B881" s="62"/>
      <c r="F881" s="32"/>
      <c r="G881" s="14"/>
      <c r="O881" s="115"/>
    </row>
    <row r="882" spans="1:15" ht="15.75" customHeight="1">
      <c r="A882" s="13"/>
      <c r="B882" s="62"/>
      <c r="F882" s="32"/>
      <c r="G882" s="14"/>
      <c r="O882" s="115"/>
    </row>
    <row r="883" spans="1:15" ht="15.75" customHeight="1">
      <c r="A883" s="13"/>
      <c r="B883" s="62"/>
      <c r="F883" s="32"/>
      <c r="G883" s="14"/>
      <c r="O883" s="115"/>
    </row>
    <row r="884" spans="1:15" ht="15.75" customHeight="1">
      <c r="A884" s="13"/>
      <c r="B884" s="62"/>
      <c r="F884" s="32"/>
      <c r="G884" s="14"/>
      <c r="O884" s="115"/>
    </row>
    <row r="885" spans="1:15" ht="15.75" customHeight="1">
      <c r="A885" s="13"/>
      <c r="B885" s="62"/>
      <c r="F885" s="32"/>
      <c r="G885" s="14"/>
      <c r="O885" s="115"/>
    </row>
    <row r="886" spans="1:15" ht="15.75" customHeight="1">
      <c r="A886" s="13"/>
      <c r="B886" s="62"/>
      <c r="F886" s="32"/>
      <c r="G886" s="14"/>
      <c r="O886" s="115"/>
    </row>
    <row r="887" spans="1:15" ht="15.75" customHeight="1">
      <c r="A887" s="13"/>
      <c r="B887" s="62"/>
      <c r="F887" s="32"/>
      <c r="G887" s="14"/>
      <c r="O887" s="115"/>
    </row>
    <row r="888" spans="1:15" ht="15.75" customHeight="1">
      <c r="A888" s="13"/>
      <c r="B888" s="62"/>
      <c r="F888" s="32"/>
      <c r="G888" s="14"/>
      <c r="O888" s="115"/>
    </row>
    <row r="889" spans="1:15" ht="15.75" customHeight="1">
      <c r="A889" s="13"/>
      <c r="B889" s="62"/>
      <c r="F889" s="32"/>
      <c r="G889" s="14"/>
      <c r="O889" s="115"/>
    </row>
    <row r="890" spans="1:15" ht="15.75" customHeight="1">
      <c r="A890" s="13"/>
      <c r="B890" s="62"/>
      <c r="F890" s="32"/>
      <c r="G890" s="14"/>
      <c r="O890" s="115"/>
    </row>
    <row r="891" spans="1:15" ht="15.75" customHeight="1">
      <c r="A891" s="13"/>
      <c r="B891" s="62"/>
      <c r="F891" s="32"/>
      <c r="G891" s="14"/>
      <c r="O891" s="115"/>
    </row>
    <row r="892" spans="1:15" ht="15.75" customHeight="1">
      <c r="A892" s="13"/>
      <c r="B892" s="62"/>
      <c r="F892" s="32"/>
      <c r="G892" s="14"/>
      <c r="O892" s="115"/>
    </row>
    <row r="893" spans="1:15" ht="15.75" customHeight="1">
      <c r="A893" s="13"/>
      <c r="B893" s="62"/>
      <c r="F893" s="32"/>
      <c r="G893" s="14"/>
      <c r="O893" s="115"/>
    </row>
    <row r="894" spans="1:15" ht="15.75" customHeight="1">
      <c r="A894" s="13"/>
      <c r="B894" s="62"/>
      <c r="F894" s="32"/>
      <c r="G894" s="14"/>
      <c r="O894" s="115"/>
    </row>
    <row r="895" spans="1:15" ht="15.75" customHeight="1">
      <c r="A895" s="13"/>
      <c r="B895" s="62"/>
      <c r="F895" s="32"/>
      <c r="G895" s="14"/>
      <c r="O895" s="115"/>
    </row>
    <row r="896" spans="1:15" ht="15.75" customHeight="1">
      <c r="A896" s="13"/>
      <c r="B896" s="62"/>
      <c r="F896" s="32"/>
      <c r="G896" s="14"/>
      <c r="O896" s="115"/>
    </row>
    <row r="897" spans="1:15" ht="15.75" customHeight="1">
      <c r="A897" s="13"/>
      <c r="B897" s="62"/>
      <c r="F897" s="32"/>
      <c r="G897" s="14"/>
      <c r="O897" s="115"/>
    </row>
    <row r="898" spans="1:15" ht="15.75" customHeight="1">
      <c r="A898" s="13"/>
      <c r="B898" s="62"/>
      <c r="F898" s="32"/>
      <c r="G898" s="14"/>
      <c r="O898" s="115"/>
    </row>
    <row r="899" spans="1:15" ht="15.75" customHeight="1">
      <c r="A899" s="13"/>
      <c r="B899" s="62"/>
      <c r="F899" s="32"/>
      <c r="G899" s="14"/>
      <c r="O899" s="115"/>
    </row>
    <row r="900" spans="1:15" ht="15.75" customHeight="1">
      <c r="A900" s="13"/>
      <c r="B900" s="62"/>
      <c r="F900" s="32"/>
      <c r="G900" s="14"/>
      <c r="O900" s="115"/>
    </row>
    <row r="901" spans="1:15" ht="15.75" customHeight="1">
      <c r="A901" s="13"/>
      <c r="B901" s="62"/>
      <c r="F901" s="32"/>
      <c r="G901" s="14"/>
      <c r="O901" s="115"/>
    </row>
    <row r="902" spans="1:15" ht="15.75" customHeight="1">
      <c r="A902" s="13"/>
      <c r="B902" s="62"/>
      <c r="F902" s="32"/>
      <c r="G902" s="14"/>
      <c r="O902" s="115"/>
    </row>
    <row r="903" spans="1:15" ht="15.75" customHeight="1">
      <c r="A903" s="13"/>
      <c r="B903" s="62"/>
      <c r="F903" s="32"/>
      <c r="G903" s="14"/>
      <c r="O903" s="115"/>
    </row>
    <row r="904" spans="1:15" ht="15.75" customHeight="1">
      <c r="A904" s="13"/>
      <c r="B904" s="62"/>
      <c r="F904" s="32"/>
      <c r="G904" s="14"/>
      <c r="O904" s="115"/>
    </row>
    <row r="905" spans="1:15" ht="15.75" customHeight="1">
      <c r="A905" s="13"/>
      <c r="B905" s="62"/>
      <c r="F905" s="32"/>
      <c r="G905" s="14"/>
      <c r="O905" s="115"/>
    </row>
    <row r="906" spans="1:15" ht="15.75" customHeight="1">
      <c r="A906" s="13"/>
      <c r="B906" s="62"/>
      <c r="F906" s="32"/>
      <c r="G906" s="14"/>
      <c r="O906" s="115"/>
    </row>
    <row r="907" spans="1:15" ht="15.75" customHeight="1">
      <c r="A907" s="13"/>
      <c r="B907" s="62"/>
      <c r="F907" s="32"/>
      <c r="G907" s="14"/>
      <c r="O907" s="115"/>
    </row>
    <row r="908" spans="1:15" ht="15.75" customHeight="1">
      <c r="A908" s="13"/>
      <c r="B908" s="62"/>
      <c r="F908" s="32"/>
      <c r="G908" s="14"/>
      <c r="O908" s="115"/>
    </row>
    <row r="909" spans="1:15" ht="15.75" customHeight="1">
      <c r="A909" s="13"/>
      <c r="B909" s="62"/>
      <c r="F909" s="32"/>
      <c r="G909" s="14"/>
      <c r="O909" s="115"/>
    </row>
    <row r="910" spans="1:15" ht="15.75" customHeight="1">
      <c r="A910" s="13"/>
      <c r="B910" s="62"/>
      <c r="F910" s="32"/>
      <c r="G910" s="14"/>
      <c r="O910" s="115"/>
    </row>
    <row r="911" spans="1:15" ht="15.75" customHeight="1">
      <c r="A911" s="13"/>
      <c r="B911" s="62"/>
      <c r="F911" s="32"/>
      <c r="G911" s="14"/>
      <c r="O911" s="115"/>
    </row>
    <row r="912" spans="1:15" ht="15.75" customHeight="1">
      <c r="A912" s="13"/>
      <c r="B912" s="62"/>
      <c r="F912" s="32"/>
      <c r="G912" s="14"/>
      <c r="O912" s="115"/>
    </row>
    <row r="913" spans="1:15" ht="15.75" customHeight="1">
      <c r="A913" s="13"/>
      <c r="B913" s="62"/>
      <c r="F913" s="32"/>
      <c r="G913" s="14"/>
      <c r="O913" s="115"/>
    </row>
    <row r="914" spans="1:15" ht="15.75" customHeight="1">
      <c r="A914" s="13"/>
      <c r="B914" s="62"/>
      <c r="F914" s="32"/>
      <c r="G914" s="14"/>
      <c r="O914" s="115"/>
    </row>
    <row r="915" spans="1:15" ht="15.75" customHeight="1">
      <c r="A915" s="13"/>
      <c r="B915" s="62"/>
      <c r="F915" s="32"/>
      <c r="G915" s="14"/>
      <c r="O915" s="115"/>
    </row>
    <row r="916" spans="1:15" ht="15.75" customHeight="1">
      <c r="A916" s="13"/>
      <c r="B916" s="62"/>
      <c r="F916" s="32"/>
      <c r="G916" s="14"/>
      <c r="O916" s="115"/>
    </row>
    <row r="917" spans="1:15" ht="15.75" customHeight="1">
      <c r="A917" s="13"/>
      <c r="B917" s="62"/>
      <c r="F917" s="32"/>
      <c r="G917" s="14"/>
      <c r="O917" s="115"/>
    </row>
    <row r="918" spans="1:15" ht="15.75" customHeight="1">
      <c r="A918" s="13"/>
      <c r="B918" s="62"/>
      <c r="F918" s="32"/>
      <c r="G918" s="14"/>
      <c r="O918" s="115"/>
    </row>
    <row r="919" spans="1:15" ht="15.75" customHeight="1">
      <c r="A919" s="13"/>
      <c r="B919" s="62"/>
      <c r="F919" s="32"/>
      <c r="G919" s="14"/>
      <c r="O919" s="115"/>
    </row>
    <row r="920" spans="1:15" ht="15.75" customHeight="1">
      <c r="A920" s="13"/>
      <c r="B920" s="62"/>
      <c r="F920" s="32"/>
      <c r="G920" s="14"/>
      <c r="O920" s="115"/>
    </row>
    <row r="921" spans="1:15" ht="15.75" customHeight="1">
      <c r="A921" s="13"/>
      <c r="B921" s="62"/>
      <c r="F921" s="32"/>
      <c r="G921" s="14"/>
      <c r="O921" s="115"/>
    </row>
    <row r="922" spans="1:15" ht="15.75" customHeight="1">
      <c r="A922" s="13"/>
      <c r="B922" s="62"/>
      <c r="F922" s="32"/>
      <c r="G922" s="14"/>
      <c r="O922" s="115"/>
    </row>
    <row r="923" spans="1:15" ht="15.75" customHeight="1">
      <c r="A923" s="13"/>
      <c r="B923" s="62"/>
      <c r="F923" s="32"/>
      <c r="G923" s="14"/>
      <c r="O923" s="115"/>
    </row>
    <row r="924" spans="1:15" ht="15.75" customHeight="1">
      <c r="A924" s="13"/>
      <c r="B924" s="62"/>
      <c r="F924" s="32"/>
      <c r="G924" s="14"/>
      <c r="O924" s="115"/>
    </row>
    <row r="925" spans="1:15" ht="15.75" customHeight="1">
      <c r="A925" s="13"/>
      <c r="B925" s="62"/>
      <c r="F925" s="32"/>
      <c r="G925" s="14"/>
      <c r="O925" s="115"/>
    </row>
    <row r="926" spans="1:15" ht="15.75" customHeight="1">
      <c r="A926" s="13"/>
      <c r="B926" s="62"/>
      <c r="F926" s="32"/>
      <c r="G926" s="14"/>
      <c r="O926" s="115"/>
    </row>
    <row r="927" spans="1:15" ht="15.75" customHeight="1">
      <c r="A927" s="13"/>
      <c r="B927" s="62"/>
      <c r="F927" s="32"/>
      <c r="G927" s="14"/>
      <c r="O927" s="115"/>
    </row>
    <row r="928" spans="1:15" ht="15.75" customHeight="1">
      <c r="A928" s="13"/>
      <c r="B928" s="62"/>
      <c r="F928" s="32"/>
      <c r="G928" s="14"/>
      <c r="O928" s="115"/>
    </row>
    <row r="929" spans="1:15" ht="15.75" customHeight="1">
      <c r="A929" s="13"/>
      <c r="B929" s="62"/>
      <c r="F929" s="32"/>
      <c r="G929" s="14"/>
      <c r="O929" s="115"/>
    </row>
    <row r="930" spans="1:15" ht="15.75" customHeight="1">
      <c r="A930" s="13"/>
      <c r="B930" s="62"/>
      <c r="F930" s="32"/>
      <c r="G930" s="14"/>
      <c r="O930" s="115"/>
    </row>
    <row r="931" spans="1:15" ht="15.75" customHeight="1">
      <c r="A931" s="13"/>
      <c r="B931" s="62"/>
      <c r="F931" s="32"/>
      <c r="G931" s="14"/>
      <c r="O931" s="115"/>
    </row>
    <row r="932" spans="1:15" ht="15.75" customHeight="1">
      <c r="A932" s="13"/>
      <c r="B932" s="62"/>
      <c r="F932" s="32"/>
      <c r="G932" s="14"/>
      <c r="O932" s="115"/>
    </row>
    <row r="933" spans="1:15" ht="15.75" customHeight="1">
      <c r="A933" s="13"/>
      <c r="B933" s="62"/>
      <c r="F933" s="32"/>
      <c r="G933" s="14"/>
      <c r="O933" s="115"/>
    </row>
    <row r="934" spans="1:15" ht="15.75" customHeight="1">
      <c r="A934" s="13"/>
      <c r="B934" s="62"/>
      <c r="F934" s="32"/>
      <c r="G934" s="14"/>
      <c r="O934" s="115"/>
    </row>
    <row r="935" spans="1:15" ht="15.75" customHeight="1">
      <c r="A935" s="13"/>
      <c r="B935" s="62"/>
      <c r="F935" s="32"/>
      <c r="G935" s="14"/>
      <c r="O935" s="115"/>
    </row>
    <row r="936" spans="1:15" ht="15.75" customHeight="1">
      <c r="A936" s="13"/>
      <c r="B936" s="62"/>
      <c r="F936" s="32"/>
      <c r="G936" s="14"/>
      <c r="O936" s="115"/>
    </row>
    <row r="937" spans="1:15" ht="15.75" customHeight="1">
      <c r="A937" s="13"/>
      <c r="B937" s="62"/>
      <c r="F937" s="32"/>
      <c r="G937" s="14"/>
      <c r="O937" s="115"/>
    </row>
    <row r="938" spans="1:15" ht="15.75" customHeight="1">
      <c r="A938" s="13"/>
      <c r="B938" s="62"/>
      <c r="F938" s="32"/>
      <c r="G938" s="14"/>
      <c r="O938" s="115"/>
    </row>
    <row r="939" spans="1:15" ht="15.75" customHeight="1">
      <c r="A939" s="13"/>
      <c r="B939" s="62"/>
      <c r="F939" s="32"/>
      <c r="G939" s="14"/>
      <c r="O939" s="115"/>
    </row>
    <row r="940" spans="1:15" ht="15.75" customHeight="1">
      <c r="A940" s="13"/>
      <c r="B940" s="62"/>
      <c r="F940" s="32"/>
      <c r="G940" s="14"/>
      <c r="O940" s="115"/>
    </row>
    <row r="941" spans="1:15" ht="15.75" customHeight="1">
      <c r="A941" s="13"/>
      <c r="B941" s="62"/>
      <c r="F941" s="32"/>
      <c r="G941" s="14"/>
      <c r="O941" s="115"/>
    </row>
    <row r="942" spans="1:15" ht="15.75" customHeight="1">
      <c r="A942" s="13"/>
      <c r="B942" s="62"/>
      <c r="F942" s="32"/>
      <c r="G942" s="14"/>
      <c r="O942" s="115"/>
    </row>
    <row r="943" spans="1:15" ht="15.75" customHeight="1">
      <c r="A943" s="13"/>
      <c r="B943" s="62"/>
      <c r="F943" s="32"/>
      <c r="G943" s="14"/>
      <c r="O943" s="115"/>
    </row>
    <row r="944" spans="1:15" ht="15.75" customHeight="1">
      <c r="A944" s="13"/>
      <c r="B944" s="62"/>
      <c r="F944" s="32"/>
      <c r="G944" s="14"/>
      <c r="O944" s="115"/>
    </row>
    <row r="945" spans="1:15" ht="15.75" customHeight="1">
      <c r="A945" s="13"/>
      <c r="B945" s="62"/>
      <c r="F945" s="32"/>
      <c r="G945" s="14"/>
      <c r="O945" s="115"/>
    </row>
    <row r="946" spans="1:15" ht="15.75" customHeight="1">
      <c r="A946" s="13"/>
      <c r="B946" s="62"/>
      <c r="F946" s="32"/>
      <c r="G946" s="14"/>
      <c r="O946" s="115"/>
    </row>
    <row r="947" spans="1:15" ht="15.75" customHeight="1">
      <c r="A947" s="13"/>
      <c r="B947" s="62"/>
      <c r="F947" s="32"/>
      <c r="G947" s="14"/>
      <c r="O947" s="115"/>
    </row>
    <row r="948" spans="1:15" ht="15.75" customHeight="1">
      <c r="A948" s="13"/>
      <c r="B948" s="62"/>
      <c r="F948" s="32"/>
      <c r="G948" s="14"/>
      <c r="O948" s="115"/>
    </row>
    <row r="949" spans="1:15" ht="15.75" customHeight="1">
      <c r="A949" s="13"/>
      <c r="B949" s="62"/>
      <c r="F949" s="32"/>
      <c r="G949" s="14"/>
      <c r="O949" s="115"/>
    </row>
    <row r="950" spans="1:15" ht="15.75" customHeight="1">
      <c r="A950" s="13"/>
      <c r="B950" s="62"/>
      <c r="F950" s="32"/>
      <c r="G950" s="14"/>
      <c r="O950" s="115"/>
    </row>
    <row r="951" spans="1:15" ht="15.75" customHeight="1">
      <c r="A951" s="13"/>
      <c r="B951" s="62"/>
      <c r="F951" s="32"/>
      <c r="G951" s="14"/>
      <c r="O951" s="115"/>
    </row>
    <row r="952" spans="1:15" ht="15.75" customHeight="1">
      <c r="A952" s="13"/>
      <c r="B952" s="62"/>
      <c r="F952" s="32"/>
      <c r="G952" s="14"/>
      <c r="O952" s="115"/>
    </row>
    <row r="953" spans="1:15" ht="15.75" customHeight="1">
      <c r="A953" s="13"/>
      <c r="B953" s="62"/>
      <c r="F953" s="32"/>
      <c r="G953" s="14"/>
      <c r="O953" s="115"/>
    </row>
    <row r="954" spans="1:15" ht="15.75" customHeight="1">
      <c r="A954" s="13"/>
      <c r="B954" s="62"/>
      <c r="F954" s="32"/>
      <c r="G954" s="14"/>
      <c r="O954" s="115"/>
    </row>
    <row r="955" spans="1:15" ht="15.75" customHeight="1">
      <c r="A955" s="13"/>
      <c r="B955" s="62"/>
      <c r="F955" s="32"/>
      <c r="G955" s="14"/>
      <c r="O955" s="115"/>
    </row>
    <row r="956" spans="1:15" ht="15.75" customHeight="1">
      <c r="A956" s="13"/>
      <c r="B956" s="62"/>
      <c r="F956" s="32"/>
      <c r="G956" s="14"/>
      <c r="O956" s="115"/>
    </row>
    <row r="957" spans="1:15" ht="15.75" customHeight="1">
      <c r="A957" s="13"/>
      <c r="B957" s="62"/>
      <c r="F957" s="32"/>
      <c r="G957" s="14"/>
      <c r="O957" s="115"/>
    </row>
    <row r="958" spans="1:15" ht="15.75" customHeight="1">
      <c r="A958" s="13"/>
      <c r="B958" s="62"/>
      <c r="F958" s="32"/>
      <c r="G958" s="14"/>
      <c r="O958" s="115"/>
    </row>
    <row r="959" spans="1:15" ht="15.75" customHeight="1">
      <c r="A959" s="13"/>
      <c r="B959" s="62"/>
      <c r="F959" s="32"/>
      <c r="G959" s="14"/>
      <c r="O959" s="115"/>
    </row>
    <row r="960" spans="1:15" ht="15.75" customHeight="1">
      <c r="A960" s="13"/>
      <c r="B960" s="62"/>
      <c r="F960" s="32"/>
      <c r="G960" s="14"/>
      <c r="O960" s="115"/>
    </row>
    <row r="961" spans="1:15" ht="15.75" customHeight="1">
      <c r="A961" s="13"/>
      <c r="B961" s="62"/>
      <c r="F961" s="32"/>
      <c r="G961" s="14"/>
      <c r="O961" s="115"/>
    </row>
    <row r="962" spans="1:15" ht="15.75" customHeight="1">
      <c r="A962" s="13"/>
      <c r="B962" s="62"/>
      <c r="F962" s="32"/>
      <c r="G962" s="14"/>
      <c r="O962" s="115"/>
    </row>
    <row r="963" spans="1:15" ht="15.75" customHeight="1">
      <c r="A963" s="13"/>
      <c r="B963" s="62"/>
      <c r="F963" s="32"/>
      <c r="G963" s="14"/>
      <c r="O963" s="115"/>
    </row>
    <row r="964" spans="1:15" ht="15.75" customHeight="1">
      <c r="A964" s="13"/>
      <c r="B964" s="62"/>
      <c r="F964" s="32"/>
      <c r="G964" s="14"/>
      <c r="O964" s="115"/>
    </row>
    <row r="965" spans="1:15" ht="15.75" customHeight="1">
      <c r="A965" s="13"/>
      <c r="B965" s="62"/>
      <c r="F965" s="32"/>
      <c r="G965" s="14"/>
      <c r="O965" s="115"/>
    </row>
    <row r="966" spans="1:15" ht="15.75" customHeight="1">
      <c r="A966" s="13"/>
      <c r="B966" s="62"/>
      <c r="F966" s="32"/>
      <c r="G966" s="14"/>
      <c r="O966" s="115"/>
    </row>
    <row r="967" spans="1:15" ht="15.75" customHeight="1">
      <c r="A967" s="13"/>
      <c r="B967" s="62"/>
      <c r="F967" s="32"/>
      <c r="G967" s="14"/>
      <c r="O967" s="115"/>
    </row>
    <row r="968" spans="1:15" ht="15.75" customHeight="1">
      <c r="A968" s="13"/>
      <c r="B968" s="62"/>
      <c r="F968" s="32"/>
      <c r="G968" s="14"/>
      <c r="O968" s="115"/>
    </row>
    <row r="969" spans="1:15" ht="15.75" customHeight="1">
      <c r="A969" s="13"/>
      <c r="B969" s="62"/>
      <c r="F969" s="32"/>
      <c r="G969" s="14"/>
      <c r="O969" s="115"/>
    </row>
    <row r="970" spans="1:15" ht="15.75" customHeight="1">
      <c r="A970" s="13"/>
      <c r="B970" s="62"/>
      <c r="F970" s="32"/>
      <c r="G970" s="14"/>
      <c r="O970" s="115"/>
    </row>
    <row r="971" spans="1:15" ht="15.75" customHeight="1">
      <c r="A971" s="13"/>
      <c r="B971" s="62"/>
      <c r="F971" s="32"/>
      <c r="G971" s="14"/>
      <c r="O971" s="115"/>
    </row>
    <row r="972" spans="1:15" ht="15.75" customHeight="1">
      <c r="A972" s="13"/>
      <c r="B972" s="62"/>
      <c r="F972" s="32"/>
      <c r="G972" s="14"/>
      <c r="O972" s="115"/>
    </row>
    <row r="973" spans="1:15" ht="15.75" customHeight="1">
      <c r="A973" s="13"/>
      <c r="B973" s="62"/>
      <c r="F973" s="32"/>
      <c r="G973" s="14"/>
      <c r="O973" s="115"/>
    </row>
    <row r="974" spans="1:15" ht="15.75" customHeight="1">
      <c r="A974" s="13"/>
      <c r="B974" s="62"/>
      <c r="F974" s="32"/>
      <c r="G974" s="14"/>
      <c r="O974" s="115"/>
    </row>
    <row r="975" spans="1:15" ht="15.75" customHeight="1">
      <c r="A975" s="13"/>
      <c r="B975" s="62"/>
      <c r="F975" s="32"/>
      <c r="G975" s="14"/>
      <c r="O975" s="115"/>
    </row>
    <row r="976" spans="1:15" ht="15.75" customHeight="1">
      <c r="A976" s="13"/>
      <c r="B976" s="62"/>
      <c r="F976" s="32"/>
      <c r="G976" s="14"/>
      <c r="O976" s="115"/>
    </row>
    <row r="977" spans="1:15" ht="15.75" customHeight="1">
      <c r="A977" s="13"/>
      <c r="B977" s="62"/>
      <c r="F977" s="32"/>
      <c r="G977" s="14"/>
      <c r="O977" s="115"/>
    </row>
    <row r="978" spans="1:15" ht="15.75" customHeight="1">
      <c r="A978" s="13"/>
      <c r="B978" s="62"/>
      <c r="F978" s="32"/>
      <c r="G978" s="14"/>
      <c r="O978" s="115"/>
    </row>
    <row r="979" spans="1:15" ht="15.75" customHeight="1">
      <c r="A979" s="13"/>
      <c r="B979" s="62"/>
      <c r="F979" s="32"/>
      <c r="G979" s="14"/>
      <c r="O979" s="115"/>
    </row>
    <row r="980" spans="1:15" ht="15.75" customHeight="1">
      <c r="A980" s="13"/>
      <c r="B980" s="62"/>
      <c r="F980" s="32"/>
      <c r="G980" s="14"/>
      <c r="O980" s="115"/>
    </row>
    <row r="981" spans="1:15" ht="15.75" customHeight="1">
      <c r="A981" s="13"/>
      <c r="B981" s="62"/>
      <c r="F981" s="32"/>
      <c r="G981" s="14"/>
      <c r="O981" s="115"/>
    </row>
    <row r="982" spans="1:15" ht="15.75" customHeight="1">
      <c r="A982" s="13"/>
      <c r="B982" s="62"/>
      <c r="F982" s="32"/>
      <c r="G982" s="14"/>
      <c r="O982" s="115"/>
    </row>
    <row r="983" spans="1:15" ht="15.75" customHeight="1">
      <c r="A983" s="13"/>
      <c r="B983" s="62"/>
      <c r="F983" s="32"/>
      <c r="G983" s="14"/>
      <c r="O983" s="115"/>
    </row>
    <row r="984" spans="1:15" ht="15.75" customHeight="1">
      <c r="A984" s="13"/>
      <c r="B984" s="62"/>
      <c r="F984" s="32"/>
      <c r="G984" s="14"/>
      <c r="O984" s="115"/>
    </row>
    <row r="985" spans="1:15" ht="15.75" customHeight="1">
      <c r="A985" s="13"/>
      <c r="B985" s="62"/>
      <c r="F985" s="32"/>
      <c r="G985" s="14"/>
      <c r="O985" s="115"/>
    </row>
    <row r="986" spans="1:15" ht="15.75" customHeight="1">
      <c r="A986" s="13"/>
      <c r="B986" s="62"/>
      <c r="F986" s="32"/>
      <c r="G986" s="14"/>
      <c r="O986" s="115"/>
    </row>
    <row r="987" spans="1:15" ht="15.75" customHeight="1">
      <c r="A987" s="13"/>
      <c r="B987" s="62"/>
      <c r="F987" s="32"/>
      <c r="G987" s="14"/>
      <c r="O987" s="115"/>
    </row>
    <row r="988" spans="1:15" ht="15.75" customHeight="1">
      <c r="A988" s="13"/>
      <c r="B988" s="62"/>
      <c r="F988" s="32"/>
      <c r="G988" s="14"/>
      <c r="O988" s="115"/>
    </row>
    <row r="989" spans="1:15" ht="15.75" customHeight="1">
      <c r="A989" s="13"/>
      <c r="B989" s="62"/>
      <c r="F989" s="32"/>
      <c r="G989" s="14"/>
      <c r="O989" s="115"/>
    </row>
    <row r="990" spans="1:15" ht="15.75" customHeight="1">
      <c r="A990" s="13"/>
      <c r="B990" s="62"/>
      <c r="F990" s="32"/>
      <c r="G990" s="14"/>
      <c r="O990" s="115"/>
    </row>
    <row r="991" spans="1:15" ht="15.75" customHeight="1">
      <c r="A991" s="13"/>
      <c r="B991" s="62"/>
      <c r="F991" s="32"/>
      <c r="G991" s="14"/>
      <c r="O991" s="115"/>
    </row>
    <row r="992" spans="1:15" ht="15.75" customHeight="1">
      <c r="A992" s="13"/>
      <c r="B992" s="62"/>
      <c r="F992" s="32"/>
      <c r="G992" s="14"/>
      <c r="O992" s="115"/>
    </row>
    <row r="993" spans="1:15" ht="15.75" customHeight="1">
      <c r="A993" s="13"/>
      <c r="B993" s="62"/>
      <c r="F993" s="32"/>
      <c r="G993" s="14"/>
      <c r="O993" s="115"/>
    </row>
    <row r="994" spans="1:15" ht="15.75" customHeight="1">
      <c r="A994" s="13"/>
      <c r="B994" s="62"/>
      <c r="F994" s="32"/>
      <c r="G994" s="14"/>
      <c r="O994" s="115"/>
    </row>
    <row r="995" spans="1:15" ht="15.75" customHeight="1">
      <c r="A995" s="13"/>
      <c r="B995" s="62"/>
      <c r="F995" s="32"/>
      <c r="G995" s="14"/>
      <c r="O995" s="115"/>
    </row>
    <row r="996" spans="1:15" ht="15.75" customHeight="1">
      <c r="A996" s="13"/>
      <c r="B996" s="62"/>
      <c r="F996" s="32"/>
      <c r="G996" s="14"/>
      <c r="O996" s="115"/>
    </row>
    <row r="997" spans="1:15" ht="15.75" customHeight="1">
      <c r="A997" s="13"/>
      <c r="B997" s="62"/>
      <c r="F997" s="32"/>
      <c r="G997" s="14"/>
      <c r="O997" s="115"/>
    </row>
    <row r="998" spans="1:15" ht="15.75" customHeight="1">
      <c r="A998" s="13"/>
      <c r="B998" s="62"/>
      <c r="F998" s="32"/>
      <c r="G998" s="14"/>
      <c r="O998" s="115"/>
    </row>
    <row r="999" spans="1:15" ht="15.75" customHeight="1">
      <c r="A999" s="13"/>
      <c r="B999" s="62"/>
      <c r="F999" s="32"/>
      <c r="G999" s="14"/>
      <c r="O999" s="115"/>
    </row>
    <row r="1000" spans="1:15" ht="15.75" customHeight="1">
      <c r="A1000" s="13"/>
      <c r="B1000" s="62"/>
      <c r="F1000" s="32"/>
      <c r="G1000" s="14"/>
      <c r="O1000" s="115"/>
    </row>
  </sheetData>
  <autoFilter ref="A1:O34" xr:uid="{00000000-0009-0000-0000-000011000000}">
    <sortState xmlns:xlrd2="http://schemas.microsoft.com/office/spreadsheetml/2017/richdata2" ref="A2:O60">
      <sortCondition ref="B1:B34"/>
    </sortState>
  </autoFilter>
  <conditionalFormatting sqref="P2:P60">
    <cfRule type="expression" dxfId="73" priority="1" stopIfTrue="1">
      <formula>"&gt;0"</formula>
    </cfRule>
    <cfRule type="cellIs" dxfId="72" priority="2" operator="lessThan">
      <formula>0</formula>
    </cfRule>
  </conditionalFormatting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C000"/>
  </sheetPr>
  <dimension ref="A1:Z1010"/>
  <sheetViews>
    <sheetView zoomScaleNormal="100" workbookViewId="0">
      <pane xSplit="3" ySplit="1" topLeftCell="F92" activePane="bottomRight" state="frozen"/>
      <selection pane="topRight" activeCell="D1" sqref="D1"/>
      <selection pane="bottomLeft" activeCell="A2" sqref="A2"/>
      <selection pane="bottomRight" activeCell="K109" sqref="K109"/>
    </sheetView>
  </sheetViews>
  <sheetFormatPr defaultColWidth="12.625" defaultRowHeight="15" customHeight="1"/>
  <cols>
    <col min="1" max="1" width="8.625" customWidth="1"/>
    <col min="2" max="2" width="21.75" style="406" customWidth="1"/>
    <col min="3" max="3" width="43.625" customWidth="1"/>
    <col min="4" max="4" width="23.25" customWidth="1"/>
    <col min="5" max="5" width="17.625" customWidth="1"/>
    <col min="6" max="10" width="8.625" customWidth="1"/>
    <col min="11" max="11" width="11.75" customWidth="1"/>
    <col min="12" max="12" width="15.5" bestFit="1" customWidth="1"/>
    <col min="13" max="13" width="12.375" customWidth="1"/>
    <col min="14" max="14" width="10.25" bestFit="1" customWidth="1"/>
    <col min="15" max="15" width="18.125" customWidth="1"/>
    <col min="16" max="16" width="12.25" customWidth="1"/>
    <col min="17" max="17" width="11.5" customWidth="1"/>
    <col min="18" max="18" width="11.875" bestFit="1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553</v>
      </c>
      <c r="B2" s="62">
        <v>44400</v>
      </c>
      <c r="C2" s="117" t="s">
        <v>1985</v>
      </c>
      <c r="D2" s="111"/>
      <c r="F2" s="14"/>
      <c r="G2" s="200">
        <v>25000</v>
      </c>
      <c r="H2" s="14"/>
      <c r="I2" s="9" t="s">
        <v>91</v>
      </c>
      <c r="J2" s="9" t="s">
        <v>87</v>
      </c>
      <c r="N2" s="13" t="s">
        <v>688</v>
      </c>
      <c r="O2" s="201"/>
      <c r="P2" s="31">
        <f t="shared" ref="P2:P33" si="0">R2-Q2</f>
        <v>25000</v>
      </c>
      <c r="Q2" s="31">
        <f>SUBTOTAL(9,$F$2:F2)</f>
        <v>0</v>
      </c>
      <c r="R2" s="31">
        <f>SUBTOTAL(9,$G$2:G2)</f>
        <v>25000</v>
      </c>
    </row>
    <row r="3" spans="1:18" ht="14.25" customHeight="1">
      <c r="A3" s="13" t="s">
        <v>553</v>
      </c>
      <c r="B3" s="62">
        <v>44403</v>
      </c>
      <c r="C3" s="202" t="s">
        <v>1986</v>
      </c>
      <c r="D3" s="111"/>
      <c r="F3" s="2">
        <v>150</v>
      </c>
      <c r="G3" s="14"/>
      <c r="H3" s="14"/>
      <c r="I3" s="9" t="s">
        <v>89</v>
      </c>
      <c r="J3" s="9" t="s">
        <v>87</v>
      </c>
      <c r="N3" s="13" t="s">
        <v>688</v>
      </c>
      <c r="O3" s="201"/>
      <c r="P3" s="31">
        <f t="shared" si="0"/>
        <v>24850</v>
      </c>
      <c r="Q3" s="31">
        <f>SUBTOTAL(9,$F$2:F3)</f>
        <v>150</v>
      </c>
      <c r="R3" s="31">
        <f>SUBTOTAL(9,$G$2:G3)</f>
        <v>25000</v>
      </c>
    </row>
    <row r="4" spans="1:18" ht="14.25" customHeight="1">
      <c r="A4" s="13" t="s">
        <v>553</v>
      </c>
      <c r="B4" s="62">
        <v>44403</v>
      </c>
      <c r="C4" s="203" t="s">
        <v>1987</v>
      </c>
      <c r="D4" s="111"/>
      <c r="F4" s="2">
        <v>195</v>
      </c>
      <c r="G4" s="14"/>
      <c r="H4" s="14"/>
      <c r="I4" s="9" t="s">
        <v>89</v>
      </c>
      <c r="J4" s="9" t="s">
        <v>87</v>
      </c>
      <c r="L4" s="1">
        <v>10700</v>
      </c>
      <c r="N4" s="13" t="s">
        <v>688</v>
      </c>
      <c r="O4" s="201"/>
      <c r="P4" s="31">
        <f t="shared" si="0"/>
        <v>24655</v>
      </c>
      <c r="Q4" s="31">
        <f>SUBTOTAL(9,$F$2:F4)</f>
        <v>345</v>
      </c>
      <c r="R4" s="31">
        <f>SUBTOTAL(9,$G$2:G4)</f>
        <v>25000</v>
      </c>
    </row>
    <row r="5" spans="1:18" ht="14.25" customHeight="1">
      <c r="A5" s="13" t="s">
        <v>553</v>
      </c>
      <c r="B5" s="62">
        <v>44404</v>
      </c>
      <c r="C5" s="202" t="s">
        <v>1988</v>
      </c>
      <c r="D5" s="111"/>
      <c r="F5" s="2">
        <v>5850</v>
      </c>
      <c r="G5" s="14"/>
      <c r="H5" s="14"/>
      <c r="I5" s="9" t="s">
        <v>91</v>
      </c>
      <c r="J5" s="9" t="s">
        <v>87</v>
      </c>
      <c r="N5" s="13" t="s">
        <v>688</v>
      </c>
      <c r="O5" s="201"/>
      <c r="P5" s="31">
        <f t="shared" si="0"/>
        <v>18805</v>
      </c>
      <c r="Q5" s="31">
        <f>SUBTOTAL(9,$F$2:F5)</f>
        <v>6195</v>
      </c>
      <c r="R5" s="31">
        <f>SUBTOTAL(9,$G$2:G5)</f>
        <v>25000</v>
      </c>
    </row>
    <row r="6" spans="1:18" ht="14.25" customHeight="1">
      <c r="A6" s="13" t="s">
        <v>553</v>
      </c>
      <c r="B6" s="62">
        <v>44414</v>
      </c>
      <c r="C6" s="204" t="s">
        <v>1989</v>
      </c>
      <c r="D6" s="111"/>
      <c r="F6" s="2">
        <v>10447</v>
      </c>
      <c r="G6" s="14"/>
      <c r="H6" s="14"/>
      <c r="I6" s="9" t="s">
        <v>91</v>
      </c>
      <c r="J6" s="9" t="s">
        <v>87</v>
      </c>
      <c r="K6" s="9" t="s">
        <v>1990</v>
      </c>
      <c r="L6" s="1">
        <v>152</v>
      </c>
      <c r="N6" s="13" t="s">
        <v>688</v>
      </c>
      <c r="O6" s="201"/>
      <c r="P6" s="31">
        <f t="shared" si="0"/>
        <v>8358</v>
      </c>
      <c r="Q6" s="31">
        <f>SUBTOTAL(9,$F$2:F6)</f>
        <v>16642</v>
      </c>
      <c r="R6" s="31">
        <f>SUBTOTAL(9,$G$2:G6)</f>
        <v>25000</v>
      </c>
    </row>
    <row r="7" spans="1:18" ht="14.25" customHeight="1">
      <c r="A7" s="13" t="s">
        <v>553</v>
      </c>
      <c r="B7" s="62">
        <v>44416</v>
      </c>
      <c r="C7" s="9" t="s">
        <v>1991</v>
      </c>
      <c r="D7" s="111"/>
      <c r="F7" s="2">
        <v>800</v>
      </c>
      <c r="G7" s="14"/>
      <c r="H7" s="14"/>
      <c r="I7" s="9" t="s">
        <v>91</v>
      </c>
      <c r="J7" s="9" t="s">
        <v>87</v>
      </c>
      <c r="N7" s="13" t="s">
        <v>688</v>
      </c>
      <c r="O7" s="201"/>
      <c r="P7" s="31">
        <f t="shared" si="0"/>
        <v>7558</v>
      </c>
      <c r="Q7" s="31">
        <f>SUBTOTAL(9,$F$2:F7)</f>
        <v>17442</v>
      </c>
      <c r="R7" s="31">
        <f>SUBTOTAL(9,$G$2:G7)</f>
        <v>25000</v>
      </c>
    </row>
    <row r="8" spans="1:18" ht="14.25" customHeight="1">
      <c r="A8" s="13" t="s">
        <v>553</v>
      </c>
      <c r="B8" s="62">
        <v>44416</v>
      </c>
      <c r="C8" s="202" t="s">
        <v>1992</v>
      </c>
      <c r="D8" s="111"/>
      <c r="F8" s="2">
        <v>7446</v>
      </c>
      <c r="G8" s="14"/>
      <c r="H8" s="14"/>
      <c r="I8" s="9" t="s">
        <v>89</v>
      </c>
      <c r="J8" s="9" t="s">
        <v>87</v>
      </c>
      <c r="N8" s="13" t="s">
        <v>688</v>
      </c>
      <c r="O8" s="201"/>
      <c r="P8" s="31">
        <f t="shared" si="0"/>
        <v>112</v>
      </c>
      <c r="Q8" s="31">
        <f>SUBTOTAL(9,$F$2:F8)</f>
        <v>24888</v>
      </c>
      <c r="R8" s="31">
        <f>SUBTOTAL(9,$G$2:G8)</f>
        <v>25000</v>
      </c>
    </row>
    <row r="9" spans="1:18" ht="14.25" customHeight="1">
      <c r="A9" s="13" t="s">
        <v>553</v>
      </c>
      <c r="B9" s="62">
        <v>44417</v>
      </c>
      <c r="C9" s="202" t="s">
        <v>1993</v>
      </c>
      <c r="D9" s="111"/>
      <c r="F9" s="2">
        <v>296.60000000000002</v>
      </c>
      <c r="G9" s="14"/>
      <c r="H9" s="14"/>
      <c r="I9" s="9" t="s">
        <v>89</v>
      </c>
      <c r="J9" s="9" t="s">
        <v>87</v>
      </c>
      <c r="L9" s="1">
        <v>8731</v>
      </c>
      <c r="N9" s="13" t="s">
        <v>688</v>
      </c>
      <c r="O9" s="201"/>
      <c r="P9" s="31">
        <f t="shared" si="0"/>
        <v>-184.59999999999854</v>
      </c>
      <c r="Q9" s="31">
        <f>SUBTOTAL(9,$F$2:F9)</f>
        <v>25184.6</v>
      </c>
      <c r="R9" s="31">
        <f>SUBTOTAL(9,$G$2:G9)</f>
        <v>25000</v>
      </c>
    </row>
    <row r="10" spans="1:18" ht="14.25" customHeight="1">
      <c r="A10" s="13" t="s">
        <v>553</v>
      </c>
      <c r="B10" s="62">
        <v>44418</v>
      </c>
      <c r="C10" s="202" t="s">
        <v>1994</v>
      </c>
      <c r="D10" s="111"/>
      <c r="F10" s="2">
        <v>48.8</v>
      </c>
      <c r="G10" s="14"/>
      <c r="H10" s="14"/>
      <c r="I10" s="9" t="s">
        <v>89</v>
      </c>
      <c r="J10" s="9" t="s">
        <v>87</v>
      </c>
      <c r="L10" s="1">
        <v>5988</v>
      </c>
      <c r="N10" s="13" t="s">
        <v>688</v>
      </c>
      <c r="O10" s="201"/>
      <c r="P10" s="31">
        <f t="shared" si="0"/>
        <v>-233.39999999999782</v>
      </c>
      <c r="Q10" s="31">
        <f>SUBTOTAL(9,$F$2:F10)</f>
        <v>25233.399999999998</v>
      </c>
      <c r="R10" s="31">
        <f>SUBTOTAL(9,$G$2:G10)</f>
        <v>25000</v>
      </c>
    </row>
    <row r="11" spans="1:18" ht="14.25" customHeight="1">
      <c r="A11" s="13" t="s">
        <v>553</v>
      </c>
      <c r="B11" s="62">
        <v>44420</v>
      </c>
      <c r="C11" s="202" t="s">
        <v>1995</v>
      </c>
      <c r="D11" s="111"/>
      <c r="F11" s="2">
        <v>58.7</v>
      </c>
      <c r="G11" s="14"/>
      <c r="H11" s="14"/>
      <c r="I11" s="9" t="s">
        <v>89</v>
      </c>
      <c r="J11" s="9" t="s">
        <v>87</v>
      </c>
      <c r="L11" s="1">
        <v>3252</v>
      </c>
      <c r="N11" s="13" t="s">
        <v>688</v>
      </c>
      <c r="O11" s="201"/>
      <c r="P11" s="31">
        <f t="shared" si="0"/>
        <v>-292.09999999999854</v>
      </c>
      <c r="Q11" s="31">
        <f>SUBTOTAL(9,$F$2:F11)</f>
        <v>25292.1</v>
      </c>
      <c r="R11" s="31">
        <f>SUBTOTAL(9,$G$2:G11)</f>
        <v>25000</v>
      </c>
    </row>
    <row r="12" spans="1:18" ht="14.25" customHeight="1">
      <c r="A12" s="13" t="s">
        <v>553</v>
      </c>
      <c r="B12" s="62">
        <v>44420</v>
      </c>
      <c r="C12" s="205" t="s">
        <v>705</v>
      </c>
      <c r="D12" s="111"/>
      <c r="F12" s="2">
        <v>652</v>
      </c>
      <c r="G12" s="14"/>
      <c r="H12" s="14"/>
      <c r="I12" s="9" t="s">
        <v>89</v>
      </c>
      <c r="J12" s="9" t="s">
        <v>87</v>
      </c>
      <c r="N12" s="13" t="s">
        <v>688</v>
      </c>
      <c r="O12" s="201"/>
      <c r="P12" s="31">
        <f t="shared" si="0"/>
        <v>-944.09999999999854</v>
      </c>
      <c r="Q12" s="31">
        <f>SUBTOTAL(9,$F$2:F12)</f>
        <v>25944.1</v>
      </c>
      <c r="R12" s="31">
        <f>SUBTOTAL(9,$G$2:G12)</f>
        <v>25000</v>
      </c>
    </row>
    <row r="13" spans="1:18" ht="14.25" customHeight="1">
      <c r="A13" s="13" t="s">
        <v>553</v>
      </c>
      <c r="B13" s="62">
        <v>44421</v>
      </c>
      <c r="C13" s="206" t="s">
        <v>1996</v>
      </c>
      <c r="D13" s="111"/>
      <c r="F13" s="2">
        <v>89.6</v>
      </c>
      <c r="G13" s="14"/>
      <c r="H13" s="14"/>
      <c r="I13" s="9" t="s">
        <v>89</v>
      </c>
      <c r="J13" s="9" t="s">
        <v>87</v>
      </c>
      <c r="L13" s="1">
        <v>3377</v>
      </c>
      <c r="N13" s="13" t="s">
        <v>688</v>
      </c>
      <c r="O13" s="201"/>
      <c r="P13" s="31">
        <f t="shared" si="0"/>
        <v>-1033.6999999999971</v>
      </c>
      <c r="Q13" s="31">
        <f>SUBTOTAL(9,$F$2:F13)</f>
        <v>26033.699999999997</v>
      </c>
      <c r="R13" s="31">
        <f>SUBTOTAL(9,$G$2:G13)</f>
        <v>25000</v>
      </c>
    </row>
    <row r="14" spans="1:18" ht="14.25" customHeight="1">
      <c r="A14" s="13" t="s">
        <v>553</v>
      </c>
      <c r="B14" s="62">
        <v>44421</v>
      </c>
      <c r="C14" s="205" t="s">
        <v>1997</v>
      </c>
      <c r="D14" s="111"/>
      <c r="F14" s="2">
        <v>855.03</v>
      </c>
      <c r="G14" s="14"/>
      <c r="H14" s="14"/>
      <c r="I14" s="9" t="s">
        <v>89</v>
      </c>
      <c r="J14" s="9" t="s">
        <v>87</v>
      </c>
      <c r="L14" s="1">
        <v>931</v>
      </c>
      <c r="N14" s="13" t="s">
        <v>688</v>
      </c>
      <c r="O14" s="201"/>
      <c r="P14" s="31">
        <f t="shared" si="0"/>
        <v>-1888.7299999999959</v>
      </c>
      <c r="Q14" s="31">
        <f>SUBTOTAL(9,$F$2:F14)</f>
        <v>26888.729999999996</v>
      </c>
      <c r="R14" s="31">
        <f>SUBTOTAL(9,$G$2:G14)</f>
        <v>25000</v>
      </c>
    </row>
    <row r="15" spans="1:18" ht="14.25" customHeight="1">
      <c r="A15" s="13" t="s">
        <v>553</v>
      </c>
      <c r="B15" s="62">
        <v>44423</v>
      </c>
      <c r="C15" s="205" t="s">
        <v>1998</v>
      </c>
      <c r="D15" s="111"/>
      <c r="F15" s="2">
        <v>50</v>
      </c>
      <c r="G15" s="14"/>
      <c r="H15" s="14"/>
      <c r="I15" s="9" t="s">
        <v>89</v>
      </c>
      <c r="J15" s="9" t="s">
        <v>87</v>
      </c>
      <c r="L15" s="1">
        <v>9998</v>
      </c>
      <c r="N15" s="13" t="s">
        <v>688</v>
      </c>
      <c r="O15" s="201"/>
      <c r="P15" s="31">
        <f t="shared" si="0"/>
        <v>-1938.7299999999959</v>
      </c>
      <c r="Q15" s="31">
        <f>SUBTOTAL(9,$F$2:F15)</f>
        <v>26938.729999999996</v>
      </c>
      <c r="R15" s="31">
        <f>SUBTOTAL(9,$G$2:G15)</f>
        <v>25000</v>
      </c>
    </row>
    <row r="16" spans="1:18" ht="14.25" customHeight="1">
      <c r="A16" s="13" t="s">
        <v>553</v>
      </c>
      <c r="B16" s="62">
        <v>44423</v>
      </c>
      <c r="C16" s="205" t="s">
        <v>1999</v>
      </c>
      <c r="D16" s="111"/>
      <c r="F16" s="2">
        <v>180</v>
      </c>
      <c r="G16" s="14"/>
      <c r="H16" s="14"/>
      <c r="I16" s="9" t="s">
        <v>89</v>
      </c>
      <c r="J16" s="9" t="s">
        <v>87</v>
      </c>
      <c r="N16" s="13" t="s">
        <v>688</v>
      </c>
      <c r="O16" s="201"/>
      <c r="P16" s="31">
        <f t="shared" si="0"/>
        <v>-2118.7299999999959</v>
      </c>
      <c r="Q16" s="31">
        <f>SUBTOTAL(9,$F$2:F16)</f>
        <v>27118.729999999996</v>
      </c>
      <c r="R16" s="31">
        <f>SUBTOTAL(9,$G$2:G16)</f>
        <v>25000</v>
      </c>
    </row>
    <row r="17" spans="1:18" ht="14.25" customHeight="1">
      <c r="A17" s="13" t="s">
        <v>553</v>
      </c>
      <c r="B17" s="62">
        <v>44423</v>
      </c>
      <c r="C17" s="205" t="s">
        <v>2000</v>
      </c>
      <c r="D17" s="111"/>
      <c r="F17" s="2">
        <v>190</v>
      </c>
      <c r="G17" s="14"/>
      <c r="H17" s="14"/>
      <c r="I17" s="9" t="s">
        <v>89</v>
      </c>
      <c r="J17" s="9" t="s">
        <v>87</v>
      </c>
      <c r="L17" s="1">
        <v>9996</v>
      </c>
      <c r="N17" s="13" t="s">
        <v>688</v>
      </c>
      <c r="O17" s="201"/>
      <c r="P17" s="31">
        <f t="shared" si="0"/>
        <v>-2308.7299999999959</v>
      </c>
      <c r="Q17" s="31">
        <f>SUBTOTAL(9,$F$2:F17)</f>
        <v>27308.729999999996</v>
      </c>
      <c r="R17" s="31">
        <f>SUBTOTAL(9,$G$2:G17)</f>
        <v>25000</v>
      </c>
    </row>
    <row r="18" spans="1:18" ht="14.25" customHeight="1">
      <c r="A18" s="13" t="s">
        <v>553</v>
      </c>
      <c r="B18" s="62">
        <v>44423</v>
      </c>
      <c r="C18" s="202" t="s">
        <v>2001</v>
      </c>
      <c r="D18" s="111"/>
      <c r="F18" s="2">
        <v>421</v>
      </c>
      <c r="G18" s="14"/>
      <c r="H18" s="14"/>
      <c r="I18" s="9" t="s">
        <v>91</v>
      </c>
      <c r="J18" s="9" t="s">
        <v>87</v>
      </c>
      <c r="K18" s="9" t="s">
        <v>2002</v>
      </c>
      <c r="L18" s="1">
        <v>152</v>
      </c>
      <c r="N18" s="13" t="s">
        <v>688</v>
      </c>
      <c r="O18" s="207">
        <v>44423</v>
      </c>
      <c r="P18" s="31">
        <f t="shared" si="0"/>
        <v>-2729.7299999999959</v>
      </c>
      <c r="Q18" s="31">
        <f>SUBTOTAL(9,$F$2:F18)</f>
        <v>27729.729999999996</v>
      </c>
      <c r="R18" s="31">
        <f>SUBTOTAL(9,$G$2:G18)</f>
        <v>25000</v>
      </c>
    </row>
    <row r="19" spans="1:18" ht="14.25" customHeight="1">
      <c r="A19" s="13" t="s">
        <v>553</v>
      </c>
      <c r="B19" s="62">
        <v>44425</v>
      </c>
      <c r="C19" s="117" t="s">
        <v>1985</v>
      </c>
      <c r="D19" s="111"/>
      <c r="F19" s="14"/>
      <c r="G19" s="200">
        <v>10000</v>
      </c>
      <c r="H19" s="14"/>
      <c r="I19" s="9" t="s">
        <v>91</v>
      </c>
      <c r="J19" s="9" t="s">
        <v>87</v>
      </c>
      <c r="N19" s="13" t="s">
        <v>688</v>
      </c>
      <c r="O19" s="201"/>
      <c r="P19" s="31">
        <f t="shared" si="0"/>
        <v>7270.2700000000041</v>
      </c>
      <c r="Q19" s="31">
        <f>SUBTOTAL(9,$F$2:F19)</f>
        <v>27729.729999999996</v>
      </c>
      <c r="R19" s="31">
        <f>SUBTOTAL(9,$G$2:G19)</f>
        <v>35000</v>
      </c>
    </row>
    <row r="20" spans="1:18" ht="14.25" customHeight="1">
      <c r="A20" s="13" t="s">
        <v>553</v>
      </c>
      <c r="B20" s="62">
        <v>44430</v>
      </c>
      <c r="C20" s="111" t="s">
        <v>2003</v>
      </c>
      <c r="D20" s="111"/>
      <c r="F20" s="2">
        <v>109.62</v>
      </c>
      <c r="G20" s="14"/>
      <c r="H20" s="14"/>
      <c r="I20" s="9" t="s">
        <v>89</v>
      </c>
      <c r="J20" s="9" t="s">
        <v>87</v>
      </c>
      <c r="N20" s="13" t="s">
        <v>688</v>
      </c>
      <c r="O20" s="201"/>
      <c r="P20" s="31">
        <f t="shared" si="0"/>
        <v>7160.6500000000051</v>
      </c>
      <c r="Q20" s="31">
        <f>SUBTOTAL(9,$F$2:F20)</f>
        <v>27839.349999999995</v>
      </c>
      <c r="R20" s="31">
        <f>SUBTOTAL(9,$G$2:G20)</f>
        <v>35000</v>
      </c>
    </row>
    <row r="21" spans="1:18" ht="14.25" customHeight="1">
      <c r="A21" s="13" t="s">
        <v>553</v>
      </c>
      <c r="B21" s="62">
        <v>44438</v>
      </c>
      <c r="C21" s="205" t="s">
        <v>2004</v>
      </c>
      <c r="D21" s="111"/>
      <c r="F21" s="2">
        <v>3350</v>
      </c>
      <c r="G21" s="14"/>
      <c r="H21" s="14"/>
      <c r="N21" s="13" t="s">
        <v>688</v>
      </c>
      <c r="O21" s="201"/>
      <c r="P21" s="31">
        <f t="shared" si="0"/>
        <v>3810.6500000000051</v>
      </c>
      <c r="Q21" s="31">
        <f>SUBTOTAL(9,$F$2:F21)</f>
        <v>31189.349999999995</v>
      </c>
      <c r="R21" s="31">
        <f>SUBTOTAL(9,$G$2:G21)</f>
        <v>35000</v>
      </c>
    </row>
    <row r="22" spans="1:18" ht="14.25" customHeight="1">
      <c r="A22" s="13" t="s">
        <v>553</v>
      </c>
      <c r="B22" s="62">
        <v>44441</v>
      </c>
      <c r="C22" s="205" t="s">
        <v>2005</v>
      </c>
      <c r="D22" s="111"/>
      <c r="F22" s="2">
        <v>1170</v>
      </c>
      <c r="G22" s="14"/>
      <c r="H22" s="14"/>
      <c r="I22" s="9" t="s">
        <v>266</v>
      </c>
      <c r="J22" s="9" t="s">
        <v>87</v>
      </c>
      <c r="K22" s="9" t="s">
        <v>2006</v>
      </c>
      <c r="L22" s="1">
        <v>227</v>
      </c>
      <c r="N22" s="13" t="s">
        <v>688</v>
      </c>
      <c r="O22" s="201"/>
      <c r="P22" s="31">
        <f t="shared" si="0"/>
        <v>2640.6500000000051</v>
      </c>
      <c r="Q22" s="31">
        <f>SUBTOTAL(9,$F$2:F22)</f>
        <v>32359.349999999995</v>
      </c>
      <c r="R22" s="31">
        <f>SUBTOTAL(9,$G$2:G22)</f>
        <v>35000</v>
      </c>
    </row>
    <row r="23" spans="1:18" ht="14.25" customHeight="1">
      <c r="A23" s="13" t="s">
        <v>553</v>
      </c>
      <c r="B23" s="62">
        <v>44449</v>
      </c>
      <c r="C23" s="208" t="s">
        <v>2007</v>
      </c>
      <c r="D23" s="111"/>
      <c r="F23" s="2">
        <v>160.49</v>
      </c>
      <c r="G23" s="14"/>
      <c r="H23" s="14"/>
      <c r="N23" s="13" t="s">
        <v>688</v>
      </c>
      <c r="O23" s="201"/>
      <c r="P23" s="31">
        <f t="shared" si="0"/>
        <v>2480.1600000000035</v>
      </c>
      <c r="Q23" s="31">
        <f>SUBTOTAL(9,$F$2:F23)</f>
        <v>32519.839999999997</v>
      </c>
      <c r="R23" s="31">
        <f>SUBTOTAL(9,$G$2:G23)</f>
        <v>35000</v>
      </c>
    </row>
    <row r="24" spans="1:18" ht="14.25" customHeight="1">
      <c r="A24" s="13" t="s">
        <v>553</v>
      </c>
      <c r="B24" s="62">
        <v>44454</v>
      </c>
      <c r="C24" s="208" t="s">
        <v>2008</v>
      </c>
      <c r="D24" s="111"/>
      <c r="F24" s="2">
        <v>29.32</v>
      </c>
      <c r="G24" s="14"/>
      <c r="H24" s="14"/>
      <c r="N24" s="13" t="s">
        <v>688</v>
      </c>
      <c r="O24" s="201"/>
      <c r="P24" s="31">
        <f t="shared" si="0"/>
        <v>2450.8400000000038</v>
      </c>
      <c r="Q24" s="31">
        <f>SUBTOTAL(9,$F$2:F24)</f>
        <v>32549.159999999996</v>
      </c>
      <c r="R24" s="31">
        <f>SUBTOTAL(9,$G$2:G24)</f>
        <v>35000</v>
      </c>
    </row>
    <row r="25" spans="1:18" ht="14.25" customHeight="1">
      <c r="A25" s="13" t="s">
        <v>553</v>
      </c>
      <c r="B25" s="62">
        <v>44456</v>
      </c>
      <c r="C25" s="205" t="s">
        <v>2009</v>
      </c>
      <c r="D25" s="111"/>
      <c r="F25" s="2">
        <v>3568</v>
      </c>
      <c r="G25" s="14"/>
      <c r="H25" s="14"/>
      <c r="K25" s="9" t="s">
        <v>953</v>
      </c>
      <c r="L25" s="1">
        <v>972</v>
      </c>
      <c r="N25" s="13" t="s">
        <v>688</v>
      </c>
      <c r="O25" s="201"/>
      <c r="P25" s="31">
        <f t="shared" si="0"/>
        <v>-1117.1599999999962</v>
      </c>
      <c r="Q25" s="31">
        <f>SUBTOTAL(9,$F$2:F25)</f>
        <v>36117.159999999996</v>
      </c>
      <c r="R25" s="31">
        <f>SUBTOTAL(9,$G$2:G25)</f>
        <v>35000</v>
      </c>
    </row>
    <row r="26" spans="1:18" ht="14.25" customHeight="1">
      <c r="A26" s="13" t="s">
        <v>553</v>
      </c>
      <c r="B26" s="62">
        <v>44459</v>
      </c>
      <c r="C26" s="208" t="s">
        <v>2010</v>
      </c>
      <c r="D26" s="111"/>
      <c r="F26" s="2">
        <v>16.559999999999999</v>
      </c>
      <c r="G26" s="14"/>
      <c r="H26" s="14"/>
      <c r="N26" s="13" t="s">
        <v>688</v>
      </c>
      <c r="O26" s="201"/>
      <c r="P26" s="31">
        <f t="shared" si="0"/>
        <v>-1133.7199999999939</v>
      </c>
      <c r="Q26" s="31">
        <f>SUBTOTAL(9,$F$2:F26)</f>
        <v>36133.719999999994</v>
      </c>
      <c r="R26" s="31">
        <f>SUBTOTAL(9,$G$2:G26)</f>
        <v>35000</v>
      </c>
    </row>
    <row r="27" spans="1:18" ht="14.25" customHeight="1">
      <c r="A27" s="13" t="s">
        <v>553</v>
      </c>
      <c r="B27" s="62">
        <v>44461</v>
      </c>
      <c r="C27" s="111" t="s">
        <v>2011</v>
      </c>
      <c r="D27" s="111"/>
      <c r="F27" s="2">
        <v>98.91</v>
      </c>
      <c r="G27" s="14"/>
      <c r="H27" s="14"/>
      <c r="I27" s="9" t="s">
        <v>89</v>
      </c>
      <c r="J27" s="9" t="s">
        <v>87</v>
      </c>
      <c r="N27" s="13" t="s">
        <v>688</v>
      </c>
      <c r="O27" s="201"/>
      <c r="P27" s="31">
        <f t="shared" si="0"/>
        <v>-1232.6299999999974</v>
      </c>
      <c r="Q27" s="31">
        <f>SUBTOTAL(9,$F$2:F27)</f>
        <v>36232.629999999997</v>
      </c>
      <c r="R27" s="31">
        <f>SUBTOTAL(9,$G$2:G27)</f>
        <v>35000</v>
      </c>
    </row>
    <row r="28" spans="1:18" ht="14.25" customHeight="1">
      <c r="A28" s="13" t="s">
        <v>553</v>
      </c>
      <c r="B28" s="62">
        <v>44461</v>
      </c>
      <c r="C28" s="205" t="s">
        <v>2012</v>
      </c>
      <c r="D28" s="111"/>
      <c r="F28" s="2">
        <v>690</v>
      </c>
      <c r="G28" s="14"/>
      <c r="H28" s="14"/>
      <c r="I28" s="9" t="s">
        <v>91</v>
      </c>
      <c r="J28" s="9" t="s">
        <v>87</v>
      </c>
      <c r="K28" s="9" t="s">
        <v>2013</v>
      </c>
      <c r="L28" s="1">
        <v>1279</v>
      </c>
      <c r="N28" s="13" t="s">
        <v>688</v>
      </c>
      <c r="O28" s="207">
        <v>44463</v>
      </c>
      <c r="P28" s="31">
        <f t="shared" si="0"/>
        <v>-1922.6299999999974</v>
      </c>
      <c r="Q28" s="31">
        <f>SUBTOTAL(9,$F$2:F28)</f>
        <v>36922.629999999997</v>
      </c>
      <c r="R28" s="31">
        <f>SUBTOTAL(9,$G$2:G28)</f>
        <v>35000</v>
      </c>
    </row>
    <row r="29" spans="1:18" ht="14.25" customHeight="1">
      <c r="A29" s="13" t="s">
        <v>553</v>
      </c>
      <c r="B29" s="62">
        <v>44474</v>
      </c>
      <c r="C29" s="117" t="s">
        <v>1985</v>
      </c>
      <c r="D29" s="111"/>
      <c r="F29" s="14"/>
      <c r="G29" s="200">
        <v>10000</v>
      </c>
      <c r="H29" s="14"/>
      <c r="N29" s="13" t="s">
        <v>688</v>
      </c>
      <c r="O29" s="201"/>
      <c r="P29" s="31">
        <f t="shared" si="0"/>
        <v>8077.3700000000026</v>
      </c>
      <c r="Q29" s="31">
        <f>SUBTOTAL(9,$F$2:F29)</f>
        <v>36922.629999999997</v>
      </c>
      <c r="R29" s="31">
        <f>SUBTOTAL(9,$G$2:G29)</f>
        <v>45000</v>
      </c>
    </row>
    <row r="30" spans="1:18" ht="14.25" customHeight="1">
      <c r="A30" s="13" t="s">
        <v>553</v>
      </c>
      <c r="B30" s="62">
        <v>44475</v>
      </c>
      <c r="C30" s="9" t="s">
        <v>2014</v>
      </c>
      <c r="D30" s="111"/>
      <c r="F30" s="2">
        <v>2457</v>
      </c>
      <c r="G30" s="14"/>
      <c r="H30" s="14"/>
      <c r="N30" s="13" t="s">
        <v>688</v>
      </c>
      <c r="O30" s="201"/>
      <c r="P30" s="31">
        <f t="shared" si="0"/>
        <v>5620.3700000000026</v>
      </c>
      <c r="Q30" s="31">
        <f>SUBTOTAL(9,$F$2:F30)</f>
        <v>39379.629999999997</v>
      </c>
      <c r="R30" s="31">
        <f>SUBTOTAL(9,$G$2:G30)</f>
        <v>45000</v>
      </c>
    </row>
    <row r="31" spans="1:18" ht="14.25" customHeight="1">
      <c r="A31" s="13" t="s">
        <v>553</v>
      </c>
      <c r="B31" s="62">
        <v>44486</v>
      </c>
      <c r="C31" s="111" t="s">
        <v>2015</v>
      </c>
      <c r="D31" s="111"/>
      <c r="F31" s="2">
        <v>98.91</v>
      </c>
      <c r="G31" s="14"/>
      <c r="H31" s="14"/>
      <c r="I31" s="9" t="s">
        <v>89</v>
      </c>
      <c r="J31" s="9" t="s">
        <v>87</v>
      </c>
      <c r="N31" s="13" t="s">
        <v>688</v>
      </c>
      <c r="O31" s="201"/>
      <c r="P31" s="31">
        <f t="shared" si="0"/>
        <v>5521.4599999999991</v>
      </c>
      <c r="Q31" s="31">
        <f>SUBTOTAL(9,$F$2:F31)</f>
        <v>39478.54</v>
      </c>
      <c r="R31" s="31">
        <f>SUBTOTAL(9,$G$2:G31)</f>
        <v>45000</v>
      </c>
    </row>
    <row r="32" spans="1:18" ht="15.75" customHeight="1">
      <c r="A32" s="13" t="s">
        <v>553</v>
      </c>
      <c r="B32" s="62">
        <v>44494</v>
      </c>
      <c r="C32" s="111" t="s">
        <v>2016</v>
      </c>
      <c r="D32" s="111"/>
      <c r="F32" s="2">
        <v>41.1</v>
      </c>
      <c r="G32" s="14"/>
      <c r="H32" s="14"/>
      <c r="I32" s="13"/>
      <c r="J32" s="13"/>
      <c r="K32" s="9" t="s">
        <v>2017</v>
      </c>
      <c r="L32" s="9">
        <v>249659</v>
      </c>
      <c r="N32" s="13" t="s">
        <v>688</v>
      </c>
      <c r="O32" s="201"/>
      <c r="P32" s="31">
        <f t="shared" si="0"/>
        <v>5480.3600000000006</v>
      </c>
      <c r="Q32" s="31">
        <f>SUBTOTAL(9,$F$2:F32)</f>
        <v>39519.64</v>
      </c>
      <c r="R32" s="31">
        <f>SUBTOTAL(9,$G$2:G32)</f>
        <v>45000</v>
      </c>
    </row>
    <row r="33" spans="1:18" ht="15.75" customHeight="1">
      <c r="A33" s="13" t="s">
        <v>553</v>
      </c>
      <c r="B33" s="62">
        <v>44496</v>
      </c>
      <c r="C33" s="111" t="s">
        <v>2018</v>
      </c>
      <c r="D33" s="111"/>
      <c r="F33" s="2">
        <v>567</v>
      </c>
      <c r="G33" s="14"/>
      <c r="H33" s="14"/>
      <c r="I33" s="13"/>
      <c r="J33" s="13"/>
      <c r="N33" s="13" t="s">
        <v>688</v>
      </c>
      <c r="O33" s="201"/>
      <c r="P33" s="31">
        <f t="shared" si="0"/>
        <v>4913.3600000000006</v>
      </c>
      <c r="Q33" s="31">
        <f>SUBTOTAL(9,$F$2:F33)</f>
        <v>40086.639999999999</v>
      </c>
      <c r="R33" s="31">
        <f>SUBTOTAL(9,$G$2:G33)</f>
        <v>45000</v>
      </c>
    </row>
    <row r="34" spans="1:18" ht="14.25" customHeight="1">
      <c r="A34" s="13" t="s">
        <v>553</v>
      </c>
      <c r="B34" s="62">
        <v>44516</v>
      </c>
      <c r="C34" s="111" t="s">
        <v>2016</v>
      </c>
      <c r="D34" s="111"/>
      <c r="F34" s="2">
        <v>35.4</v>
      </c>
      <c r="G34" s="14"/>
      <c r="H34" s="14"/>
      <c r="I34" s="13" t="s">
        <v>89</v>
      </c>
      <c r="J34" s="13" t="s">
        <v>87</v>
      </c>
      <c r="K34" s="9" t="s">
        <v>2017</v>
      </c>
      <c r="L34" s="9">
        <v>252548</v>
      </c>
      <c r="N34" s="13" t="s">
        <v>688</v>
      </c>
      <c r="O34" s="201"/>
      <c r="P34" s="31">
        <f t="shared" ref="P34:P65" si="1">R34-Q34</f>
        <v>4877.9599999999991</v>
      </c>
      <c r="Q34" s="31">
        <f>SUBTOTAL(9,$F$2:F34)</f>
        <v>40122.04</v>
      </c>
      <c r="R34" s="31">
        <f>SUBTOTAL(9,$G$2:G34)</f>
        <v>45000</v>
      </c>
    </row>
    <row r="35" spans="1:18" ht="15.75" customHeight="1">
      <c r="A35" s="13" t="s">
        <v>553</v>
      </c>
      <c r="B35" s="62">
        <v>44516</v>
      </c>
      <c r="C35" s="111" t="s">
        <v>2019</v>
      </c>
      <c r="D35" s="111"/>
      <c r="F35" s="2">
        <v>111.16</v>
      </c>
      <c r="G35" s="14"/>
      <c r="H35" s="14"/>
      <c r="I35" s="9" t="s">
        <v>89</v>
      </c>
      <c r="J35" s="9" t="s">
        <v>87</v>
      </c>
      <c r="N35" s="13" t="s">
        <v>688</v>
      </c>
      <c r="O35" s="201"/>
      <c r="P35" s="31">
        <f t="shared" si="1"/>
        <v>4766.7999999999956</v>
      </c>
      <c r="Q35" s="31">
        <f>SUBTOTAL(9,$F$2:F35)</f>
        <v>40233.200000000004</v>
      </c>
      <c r="R35" s="31">
        <f>SUBTOTAL(9,$G$2:G35)</f>
        <v>45000</v>
      </c>
    </row>
    <row r="36" spans="1:18" ht="14.25" customHeight="1">
      <c r="A36" s="13" t="s">
        <v>553</v>
      </c>
      <c r="B36" s="62">
        <v>44524</v>
      </c>
      <c r="C36" s="111" t="s">
        <v>2020</v>
      </c>
      <c r="D36" s="111"/>
      <c r="F36" s="2">
        <v>493.6</v>
      </c>
      <c r="G36" s="14"/>
      <c r="H36" s="14"/>
      <c r="I36" s="9" t="s">
        <v>89</v>
      </c>
      <c r="J36" s="9" t="s">
        <v>87</v>
      </c>
      <c r="K36" s="9" t="s">
        <v>2021</v>
      </c>
      <c r="N36" s="13" t="s">
        <v>688</v>
      </c>
      <c r="O36" s="201"/>
      <c r="P36" s="31">
        <f t="shared" si="1"/>
        <v>4273.1999999999971</v>
      </c>
      <c r="Q36" s="31">
        <f>SUBTOTAL(9,$F$2:F36)</f>
        <v>40726.800000000003</v>
      </c>
      <c r="R36" s="31">
        <f>SUBTOTAL(9,$G$2:G36)</f>
        <v>45000</v>
      </c>
    </row>
    <row r="37" spans="1:18" ht="14.25" customHeight="1">
      <c r="A37" s="13" t="s">
        <v>553</v>
      </c>
      <c r="B37" s="62">
        <v>44528</v>
      </c>
      <c r="C37" s="111" t="s">
        <v>2022</v>
      </c>
      <c r="D37" s="111"/>
      <c r="F37" s="2">
        <v>601.23</v>
      </c>
      <c r="G37" s="14"/>
      <c r="H37" s="14"/>
      <c r="I37" s="9" t="s">
        <v>89</v>
      </c>
      <c r="J37" s="9" t="s">
        <v>87</v>
      </c>
      <c r="K37" s="9" t="s">
        <v>793</v>
      </c>
      <c r="N37" s="13" t="s">
        <v>688</v>
      </c>
      <c r="O37" s="201"/>
      <c r="P37" s="31">
        <f t="shared" si="1"/>
        <v>3671.9699999999939</v>
      </c>
      <c r="Q37" s="31">
        <f>SUBTOTAL(9,$F$2:F37)</f>
        <v>41328.030000000006</v>
      </c>
      <c r="R37" s="31">
        <f>SUBTOTAL(9,$G$2:G37)</f>
        <v>45000</v>
      </c>
    </row>
    <row r="38" spans="1:18" ht="14.25" customHeight="1">
      <c r="A38" s="13" t="s">
        <v>553</v>
      </c>
      <c r="B38" s="62">
        <v>44531</v>
      </c>
      <c r="C38" s="111" t="s">
        <v>2023</v>
      </c>
      <c r="D38" s="111" t="s">
        <v>2024</v>
      </c>
      <c r="F38" s="2">
        <v>247.9</v>
      </c>
      <c r="G38" s="14"/>
      <c r="H38" s="14"/>
      <c r="N38" s="13" t="s">
        <v>688</v>
      </c>
      <c r="O38" s="201"/>
      <c r="P38" s="31">
        <f t="shared" si="1"/>
        <v>3424.0699999999924</v>
      </c>
      <c r="Q38" s="31">
        <f>SUBTOTAL(9,$F$2:F38)</f>
        <v>41575.930000000008</v>
      </c>
      <c r="R38" s="31">
        <f>SUBTOTAL(9,$G$2:G38)</f>
        <v>45000</v>
      </c>
    </row>
    <row r="39" spans="1:18" ht="14.25" customHeight="1">
      <c r="A39" s="13" t="s">
        <v>553</v>
      </c>
      <c r="B39" s="28">
        <v>44539</v>
      </c>
      <c r="C39" s="52" t="s">
        <v>1099</v>
      </c>
      <c r="D39" s="52" t="s">
        <v>1100</v>
      </c>
      <c r="F39" s="2">
        <v>301</v>
      </c>
      <c r="G39" s="14"/>
      <c r="H39" s="14"/>
      <c r="N39" s="13" t="s">
        <v>688</v>
      </c>
      <c r="O39" s="201"/>
      <c r="P39" s="31">
        <f t="shared" si="1"/>
        <v>3123.0699999999924</v>
      </c>
      <c r="Q39" s="31">
        <f>SUBTOTAL(9,$F$2:F39)</f>
        <v>41876.930000000008</v>
      </c>
      <c r="R39" s="31">
        <f>SUBTOTAL(9,$G$2:G39)</f>
        <v>45000</v>
      </c>
    </row>
    <row r="40" spans="1:18" ht="14.25" customHeight="1">
      <c r="A40" s="13" t="s">
        <v>553</v>
      </c>
      <c r="B40" s="28">
        <v>44545</v>
      </c>
      <c r="C40" s="52" t="s">
        <v>1102</v>
      </c>
      <c r="D40" s="52" t="s">
        <v>1100</v>
      </c>
      <c r="F40" s="2">
        <v>58</v>
      </c>
      <c r="G40" s="14"/>
      <c r="H40" s="14"/>
      <c r="N40" s="13" t="s">
        <v>688</v>
      </c>
      <c r="O40" s="201"/>
      <c r="P40" s="31">
        <f t="shared" si="1"/>
        <v>3065.0699999999924</v>
      </c>
      <c r="Q40" s="31">
        <f>SUBTOTAL(9,$F$2:F40)</f>
        <v>41934.930000000008</v>
      </c>
      <c r="R40" s="31">
        <f>SUBTOTAL(9,$G$2:G40)</f>
        <v>45000</v>
      </c>
    </row>
    <row r="41" spans="1:18" ht="14.25" customHeight="1">
      <c r="A41" s="13" t="s">
        <v>553</v>
      </c>
      <c r="B41" s="62">
        <v>44546</v>
      </c>
      <c r="C41" s="111" t="s">
        <v>2025</v>
      </c>
      <c r="D41" s="111"/>
      <c r="F41" s="2">
        <v>118.91</v>
      </c>
      <c r="G41" s="14"/>
      <c r="H41" s="14"/>
      <c r="I41" s="51" t="s">
        <v>89</v>
      </c>
      <c r="K41" s="51" t="s">
        <v>968</v>
      </c>
      <c r="N41" s="13" t="s">
        <v>688</v>
      </c>
      <c r="O41" s="201"/>
      <c r="P41" s="31">
        <f t="shared" si="1"/>
        <v>2946.1599999999889</v>
      </c>
      <c r="Q41" s="31">
        <f>SUBTOTAL(9,$F$2:F41)</f>
        <v>42053.840000000011</v>
      </c>
      <c r="R41" s="31">
        <f>SUBTOTAL(9,$G$2:G41)</f>
        <v>45000</v>
      </c>
    </row>
    <row r="42" spans="1:18" ht="14.25" customHeight="1">
      <c r="A42" s="13" t="s">
        <v>553</v>
      </c>
      <c r="B42" s="28">
        <v>44550</v>
      </c>
      <c r="C42" s="52" t="s">
        <v>1103</v>
      </c>
      <c r="D42" s="52" t="s">
        <v>1100</v>
      </c>
      <c r="F42" s="2">
        <v>24</v>
      </c>
      <c r="G42" s="14"/>
      <c r="H42" s="14"/>
      <c r="N42" s="13" t="s">
        <v>688</v>
      </c>
      <c r="O42" s="201"/>
      <c r="P42" s="31">
        <f t="shared" si="1"/>
        <v>2922.1599999999889</v>
      </c>
      <c r="Q42" s="31">
        <f>SUBTOTAL(9,$F$2:F42)</f>
        <v>42077.840000000011</v>
      </c>
      <c r="R42" s="31">
        <f>SUBTOTAL(9,$G$2:G42)</f>
        <v>45000</v>
      </c>
    </row>
    <row r="43" spans="1:18" ht="14.25" customHeight="1">
      <c r="A43" s="13" t="s">
        <v>553</v>
      </c>
      <c r="B43" s="62">
        <v>44550</v>
      </c>
      <c r="C43" s="111" t="s">
        <v>2026</v>
      </c>
      <c r="D43" s="111"/>
      <c r="F43" s="14">
        <v>6844.5</v>
      </c>
      <c r="G43" s="14"/>
      <c r="H43" s="14"/>
      <c r="N43" s="13" t="s">
        <v>688</v>
      </c>
      <c r="O43" s="201"/>
      <c r="P43" s="31">
        <f t="shared" si="1"/>
        <v>-3922.3400000000111</v>
      </c>
      <c r="Q43" s="31">
        <f>SUBTOTAL(9,$F$2:F43)</f>
        <v>48922.340000000011</v>
      </c>
      <c r="R43" s="31">
        <f>SUBTOTAL(9,$G$2:G43)</f>
        <v>45000</v>
      </c>
    </row>
    <row r="44" spans="1:18" ht="14.25" customHeight="1">
      <c r="A44" s="13" t="s">
        <v>553</v>
      </c>
      <c r="B44" s="62">
        <v>44550</v>
      </c>
      <c r="C44" s="111" t="s">
        <v>2027</v>
      </c>
      <c r="D44" s="111"/>
      <c r="F44" s="14"/>
      <c r="G44" s="165">
        <v>6844.5</v>
      </c>
      <c r="H44" s="14"/>
      <c r="N44" s="13" t="s">
        <v>688</v>
      </c>
      <c r="O44" s="201"/>
      <c r="P44" s="31">
        <f t="shared" si="1"/>
        <v>2922.1599999999889</v>
      </c>
      <c r="Q44" s="31">
        <f>SUBTOTAL(9,$F$2:F44)</f>
        <v>48922.340000000011</v>
      </c>
      <c r="R44" s="31">
        <f>SUBTOTAL(9,$G$2:G44)</f>
        <v>51844.5</v>
      </c>
    </row>
    <row r="45" spans="1:18" ht="14.25" customHeight="1">
      <c r="A45" s="13" t="s">
        <v>553</v>
      </c>
      <c r="B45" s="62">
        <v>44577</v>
      </c>
      <c r="C45" s="111" t="s">
        <v>2028</v>
      </c>
      <c r="D45" s="111"/>
      <c r="F45" s="2">
        <v>118.91</v>
      </c>
      <c r="G45" s="14"/>
      <c r="H45" s="14"/>
      <c r="I45" s="51" t="s">
        <v>89</v>
      </c>
      <c r="K45" s="51" t="s">
        <v>968</v>
      </c>
      <c r="N45" s="13" t="s">
        <v>688</v>
      </c>
      <c r="O45" s="201"/>
      <c r="P45" s="31">
        <f t="shared" si="1"/>
        <v>2803.2499999999854</v>
      </c>
      <c r="Q45" s="31">
        <f>SUBTOTAL(9,$F$2:F45)</f>
        <v>49041.250000000015</v>
      </c>
      <c r="R45" s="31">
        <f>SUBTOTAL(9,$G$2:G45)</f>
        <v>51844.5</v>
      </c>
    </row>
    <row r="46" spans="1:18" ht="14.25" customHeight="1">
      <c r="A46" s="13" t="s">
        <v>553</v>
      </c>
      <c r="B46" s="62">
        <v>44584</v>
      </c>
      <c r="C46" s="111" t="s">
        <v>2029</v>
      </c>
      <c r="D46" s="111"/>
      <c r="F46" s="2">
        <v>600</v>
      </c>
      <c r="G46" s="14"/>
      <c r="H46" s="14"/>
      <c r="K46" s="51" t="s">
        <v>2030</v>
      </c>
      <c r="L46" s="9">
        <v>20</v>
      </c>
      <c r="N46" s="13" t="s">
        <v>688</v>
      </c>
      <c r="O46" s="201"/>
      <c r="P46" s="31">
        <f t="shared" si="1"/>
        <v>2203.2499999999854</v>
      </c>
      <c r="Q46" s="31">
        <f>SUBTOTAL(9,$F$2:F46)</f>
        <v>49641.250000000015</v>
      </c>
      <c r="R46" s="31">
        <f>SUBTOTAL(9,$G$2:G46)</f>
        <v>51844.5</v>
      </c>
    </row>
    <row r="47" spans="1:18" ht="14.25" customHeight="1">
      <c r="A47" s="13" t="s">
        <v>553</v>
      </c>
      <c r="B47" s="62">
        <v>44588</v>
      </c>
      <c r="C47" s="111" t="s">
        <v>2031</v>
      </c>
      <c r="D47" s="111"/>
      <c r="F47" s="14">
        <v>-10.6</v>
      </c>
      <c r="G47" s="14"/>
      <c r="H47" s="14"/>
      <c r="I47" s="51" t="s">
        <v>89</v>
      </c>
      <c r="K47" s="51" t="s">
        <v>2032</v>
      </c>
      <c r="N47" s="13" t="s">
        <v>688</v>
      </c>
      <c r="O47" s="201"/>
      <c r="P47" s="31">
        <f t="shared" si="1"/>
        <v>2213.849999999984</v>
      </c>
      <c r="Q47" s="31">
        <f>SUBTOTAL(9,$F$2:F47)</f>
        <v>49630.650000000016</v>
      </c>
      <c r="R47" s="31">
        <f>SUBTOTAL(9,$G$2:G47)</f>
        <v>51844.5</v>
      </c>
    </row>
    <row r="48" spans="1:18" ht="14.25" customHeight="1">
      <c r="A48" s="13" t="s">
        <v>553</v>
      </c>
      <c r="B48" s="62">
        <v>44588</v>
      </c>
      <c r="C48" s="153" t="s">
        <v>2033</v>
      </c>
      <c r="D48" s="111"/>
      <c r="F48" s="14">
        <v>530</v>
      </c>
      <c r="G48" s="14"/>
      <c r="H48" s="14"/>
      <c r="I48" s="51" t="s">
        <v>89</v>
      </c>
      <c r="K48" s="51" t="s">
        <v>2032</v>
      </c>
      <c r="N48" s="13" t="s">
        <v>688</v>
      </c>
      <c r="O48" s="201"/>
      <c r="P48" s="31">
        <f t="shared" si="1"/>
        <v>1683.849999999984</v>
      </c>
      <c r="Q48" s="31">
        <f>SUBTOTAL(9,$F$2:F48)</f>
        <v>50160.650000000016</v>
      </c>
      <c r="R48" s="31">
        <f>SUBTOTAL(9,$G$2:G48)</f>
        <v>51844.5</v>
      </c>
    </row>
    <row r="49" spans="1:18" ht="14.25" customHeight="1">
      <c r="A49" s="13" t="s">
        <v>553</v>
      </c>
      <c r="B49" s="62">
        <v>44607</v>
      </c>
      <c r="C49" s="111" t="s">
        <v>2016</v>
      </c>
      <c r="D49" s="111"/>
      <c r="F49" s="14">
        <v>56</v>
      </c>
      <c r="G49" s="14"/>
      <c r="H49" s="14"/>
      <c r="I49" s="51" t="s">
        <v>89</v>
      </c>
      <c r="K49" s="51" t="s">
        <v>2017</v>
      </c>
      <c r="L49" s="9">
        <v>255495</v>
      </c>
      <c r="N49" s="13" t="s">
        <v>688</v>
      </c>
      <c r="O49" s="201"/>
      <c r="P49" s="31">
        <f t="shared" si="1"/>
        <v>1627.849999999984</v>
      </c>
      <c r="Q49" s="31">
        <f>SUBTOTAL(9,$F$2:F49)</f>
        <v>50216.650000000016</v>
      </c>
      <c r="R49" s="31">
        <f>SUBTOTAL(9,$G$2:G49)</f>
        <v>51844.5</v>
      </c>
    </row>
    <row r="50" spans="1:18" ht="14.25" customHeight="1">
      <c r="A50" s="13" t="s">
        <v>553</v>
      </c>
      <c r="B50" s="62">
        <v>44608</v>
      </c>
      <c r="C50" s="111" t="s">
        <v>2034</v>
      </c>
      <c r="D50" s="111"/>
      <c r="F50" s="2">
        <v>118.91</v>
      </c>
      <c r="G50" s="14"/>
      <c r="H50" s="14"/>
      <c r="I50" s="51" t="s">
        <v>89</v>
      </c>
      <c r="K50" s="51" t="s">
        <v>968</v>
      </c>
      <c r="N50" s="13" t="s">
        <v>688</v>
      </c>
      <c r="O50" s="207">
        <v>44619</v>
      </c>
      <c r="P50" s="31">
        <f t="shared" si="1"/>
        <v>1508.9399999999805</v>
      </c>
      <c r="Q50" s="31">
        <f>SUBTOTAL(9,$F$2:F50)</f>
        <v>50335.560000000019</v>
      </c>
      <c r="R50" s="31">
        <f>SUBTOTAL(9,$G$2:G50)</f>
        <v>51844.5</v>
      </c>
    </row>
    <row r="51" spans="1:18" ht="14.25" customHeight="1">
      <c r="A51" s="13" t="s">
        <v>553</v>
      </c>
      <c r="B51" s="62">
        <v>44608</v>
      </c>
      <c r="C51" s="111" t="s">
        <v>2022</v>
      </c>
      <c r="D51" s="111"/>
      <c r="F51" s="14">
        <v>144.04</v>
      </c>
      <c r="G51" s="14"/>
      <c r="H51" s="14"/>
      <c r="I51" s="51" t="s">
        <v>89</v>
      </c>
      <c r="K51" s="51" t="s">
        <v>793</v>
      </c>
      <c r="N51" s="13" t="s">
        <v>688</v>
      </c>
      <c r="O51" s="201"/>
      <c r="P51" s="31">
        <f t="shared" si="1"/>
        <v>1364.8999999999796</v>
      </c>
      <c r="Q51" s="31">
        <f>SUBTOTAL(9,$F$2:F51)</f>
        <v>50479.60000000002</v>
      </c>
      <c r="R51" s="31">
        <f>SUBTOTAL(9,$G$2:G51)</f>
        <v>51844.5</v>
      </c>
    </row>
    <row r="52" spans="1:18" ht="14.25" customHeight="1">
      <c r="A52" s="13" t="s">
        <v>553</v>
      </c>
      <c r="B52" s="62">
        <v>44621</v>
      </c>
      <c r="C52" s="117" t="s">
        <v>1985</v>
      </c>
      <c r="D52" s="111"/>
      <c r="F52" s="2"/>
      <c r="G52" s="165">
        <v>5000</v>
      </c>
      <c r="H52" s="14"/>
      <c r="I52" s="51"/>
      <c r="K52" s="51"/>
      <c r="N52" s="13" t="s">
        <v>688</v>
      </c>
      <c r="O52" s="201"/>
      <c r="P52" s="31">
        <f t="shared" si="1"/>
        <v>6364.8999999999796</v>
      </c>
      <c r="Q52" s="31">
        <f>SUBTOTAL(9,$F$2:F52)</f>
        <v>50479.60000000002</v>
      </c>
      <c r="R52" s="31">
        <f>SUBTOTAL(9,$G$2:G52)</f>
        <v>56844.5</v>
      </c>
    </row>
    <row r="53" spans="1:18" ht="14.25" customHeight="1">
      <c r="A53" s="13" t="s">
        <v>553</v>
      </c>
      <c r="B53" s="62">
        <v>44622</v>
      </c>
      <c r="C53" s="153" t="s">
        <v>2035</v>
      </c>
      <c r="D53" s="111"/>
      <c r="F53" s="14">
        <v>4360</v>
      </c>
      <c r="G53" s="14"/>
      <c r="H53" s="14"/>
      <c r="K53" s="51" t="s">
        <v>2030</v>
      </c>
      <c r="N53" s="13" t="s">
        <v>688</v>
      </c>
      <c r="O53" s="201"/>
      <c r="P53" s="31">
        <f t="shared" si="1"/>
        <v>2004.8999999999796</v>
      </c>
      <c r="Q53" s="31">
        <f>SUBTOTAL(9,$F$2:F53)</f>
        <v>54839.60000000002</v>
      </c>
      <c r="R53" s="31">
        <f>SUBTOTAL(9,$G$2:G53)</f>
        <v>56844.5</v>
      </c>
    </row>
    <row r="54" spans="1:18" ht="14.25" customHeight="1">
      <c r="A54" s="13" t="s">
        <v>553</v>
      </c>
      <c r="B54" s="62">
        <v>44623</v>
      </c>
      <c r="C54" s="111" t="s">
        <v>2022</v>
      </c>
      <c r="D54" s="111"/>
      <c r="F54" s="14">
        <v>1036.9100000000001</v>
      </c>
      <c r="G54" s="14"/>
      <c r="H54" s="14"/>
      <c r="K54" s="51" t="s">
        <v>793</v>
      </c>
      <c r="N54" s="13" t="s">
        <v>688</v>
      </c>
      <c r="O54" s="201"/>
      <c r="P54" s="31">
        <f t="shared" si="1"/>
        <v>967.98999999997613</v>
      </c>
      <c r="Q54" s="31">
        <f>SUBTOTAL(9,$F$2:F54)</f>
        <v>55876.510000000024</v>
      </c>
      <c r="R54" s="31">
        <f>SUBTOTAL(9,$G$2:G54)</f>
        <v>56844.5</v>
      </c>
    </row>
    <row r="55" spans="1:18" ht="14.25" customHeight="1">
      <c r="A55" s="13" t="s">
        <v>553</v>
      </c>
      <c r="B55" s="62">
        <v>44628</v>
      </c>
      <c r="C55" s="111" t="s">
        <v>2027</v>
      </c>
      <c r="D55" s="111"/>
      <c r="F55" s="14">
        <v>2457</v>
      </c>
      <c r="G55" s="14"/>
      <c r="H55" s="14"/>
      <c r="N55" s="13" t="s">
        <v>688</v>
      </c>
      <c r="O55" s="201"/>
      <c r="P55" s="31">
        <f t="shared" si="1"/>
        <v>-1489.0100000000239</v>
      </c>
      <c r="Q55" s="31">
        <f>SUBTOTAL(9,$F$2:F55)</f>
        <v>58333.510000000024</v>
      </c>
      <c r="R55" s="31">
        <f>SUBTOTAL(9,$G$2:G55)</f>
        <v>56844.5</v>
      </c>
    </row>
    <row r="56" spans="1:18" ht="14.25" customHeight="1">
      <c r="A56" s="13" t="s">
        <v>553</v>
      </c>
      <c r="B56" s="62">
        <v>44628</v>
      </c>
      <c r="C56" s="209" t="s">
        <v>2036</v>
      </c>
      <c r="D56" s="111"/>
      <c r="F56" s="14"/>
      <c r="G56" s="165">
        <v>1037</v>
      </c>
      <c r="H56" s="14"/>
      <c r="K56" s="51" t="s">
        <v>2037</v>
      </c>
      <c r="N56" s="13" t="s">
        <v>688</v>
      </c>
      <c r="O56" s="201"/>
      <c r="P56" s="31">
        <f t="shared" si="1"/>
        <v>-452.01000000002387</v>
      </c>
      <c r="Q56" s="31">
        <f>SUBTOTAL(9,$F$2:F56)</f>
        <v>58333.510000000024</v>
      </c>
      <c r="R56" s="31">
        <f>SUBTOTAL(9,$G$2:G56)</f>
        <v>57881.5</v>
      </c>
    </row>
    <row r="57" spans="1:18" ht="14.25" customHeight="1">
      <c r="A57" s="13" t="s">
        <v>553</v>
      </c>
      <c r="B57" s="62">
        <v>44628</v>
      </c>
      <c r="C57" s="111" t="s">
        <v>2014</v>
      </c>
      <c r="D57" s="111"/>
      <c r="F57" s="14"/>
      <c r="G57" s="165">
        <v>2457</v>
      </c>
      <c r="H57" s="14"/>
      <c r="N57" s="13" t="s">
        <v>688</v>
      </c>
      <c r="O57" s="201"/>
      <c r="P57" s="31">
        <f t="shared" si="1"/>
        <v>2004.9899999999761</v>
      </c>
      <c r="Q57" s="31">
        <f>SUBTOTAL(9,$F$2:F57)</f>
        <v>58333.510000000024</v>
      </c>
      <c r="R57" s="31">
        <f>SUBTOTAL(9,$G$2:G57)</f>
        <v>60338.5</v>
      </c>
    </row>
    <row r="58" spans="1:18" ht="14.25" customHeight="1">
      <c r="A58" s="13" t="s">
        <v>553</v>
      </c>
      <c r="B58" s="62">
        <v>44629</v>
      </c>
      <c r="C58" s="111" t="s">
        <v>2038</v>
      </c>
      <c r="D58" s="111"/>
      <c r="F58" s="14">
        <v>1580</v>
      </c>
      <c r="G58" s="14"/>
      <c r="H58" s="14"/>
      <c r="K58" s="51" t="s">
        <v>2039</v>
      </c>
      <c r="L58" s="9">
        <v>155</v>
      </c>
      <c r="N58" s="13" t="s">
        <v>688</v>
      </c>
      <c r="O58" s="201"/>
      <c r="P58" s="31">
        <f t="shared" si="1"/>
        <v>424.98999999997613</v>
      </c>
      <c r="Q58" s="31">
        <f>SUBTOTAL(9,$F$2:F58)</f>
        <v>59913.510000000024</v>
      </c>
      <c r="R58" s="31">
        <f>SUBTOTAL(9,$G$2:G58)</f>
        <v>60338.5</v>
      </c>
    </row>
    <row r="59" spans="1:18" ht="14.25" customHeight="1">
      <c r="A59" s="13" t="s">
        <v>553</v>
      </c>
      <c r="B59" s="62">
        <v>44636</v>
      </c>
      <c r="C59" s="111" t="s">
        <v>2040</v>
      </c>
      <c r="D59" s="111"/>
      <c r="F59" s="2">
        <v>118.91</v>
      </c>
      <c r="G59" s="14"/>
      <c r="H59" s="14"/>
      <c r="I59" s="51" t="s">
        <v>89</v>
      </c>
      <c r="K59" s="51" t="s">
        <v>968</v>
      </c>
      <c r="N59" s="13" t="s">
        <v>688</v>
      </c>
      <c r="O59" s="201"/>
      <c r="P59" s="31">
        <f t="shared" si="1"/>
        <v>306.07999999997264</v>
      </c>
      <c r="Q59" s="31">
        <f>SUBTOTAL(9,$F$2:F59)</f>
        <v>60032.420000000027</v>
      </c>
      <c r="R59" s="31">
        <f>SUBTOTAL(9,$G$2:G59)</f>
        <v>60338.5</v>
      </c>
    </row>
    <row r="60" spans="1:18" ht="14.25" customHeight="1">
      <c r="A60" s="13" t="s">
        <v>553</v>
      </c>
      <c r="B60" s="62">
        <v>44668</v>
      </c>
      <c r="C60" s="111" t="s">
        <v>2041</v>
      </c>
      <c r="D60" s="111"/>
      <c r="F60" s="2">
        <v>118.91</v>
      </c>
      <c r="G60" s="14"/>
      <c r="H60" s="14"/>
      <c r="I60" s="51" t="s">
        <v>89</v>
      </c>
      <c r="K60" s="51" t="s">
        <v>968</v>
      </c>
      <c r="N60" s="13" t="s">
        <v>688</v>
      </c>
      <c r="O60" s="201"/>
      <c r="P60" s="31">
        <f t="shared" si="1"/>
        <v>187.16999999996915</v>
      </c>
      <c r="Q60" s="31">
        <f>SUBTOTAL(9,$F$2:F60)</f>
        <v>60151.330000000031</v>
      </c>
      <c r="R60" s="31">
        <f>SUBTOTAL(9,$G$2:G60)</f>
        <v>60338.5</v>
      </c>
    </row>
    <row r="61" spans="1:18" ht="14.25" customHeight="1">
      <c r="A61" s="13" t="s">
        <v>553</v>
      </c>
      <c r="B61" s="62">
        <v>44689</v>
      </c>
      <c r="C61" s="111" t="s">
        <v>2022</v>
      </c>
      <c r="D61" s="111"/>
      <c r="F61" s="14">
        <v>765.49</v>
      </c>
      <c r="G61" s="14"/>
      <c r="H61" s="14"/>
      <c r="I61" s="51" t="s">
        <v>89</v>
      </c>
      <c r="K61" s="51" t="s">
        <v>793</v>
      </c>
      <c r="N61" s="13" t="s">
        <v>688</v>
      </c>
      <c r="O61" s="201"/>
      <c r="P61" s="31">
        <f t="shared" si="1"/>
        <v>-578.32000000002881</v>
      </c>
      <c r="Q61" s="31">
        <f>SUBTOTAL(9,$F$2:F61)</f>
        <v>60916.820000000029</v>
      </c>
      <c r="R61" s="31">
        <f>SUBTOTAL(9,$G$2:G61)</f>
        <v>60338.5</v>
      </c>
    </row>
    <row r="62" spans="1:18" ht="14.25" customHeight="1">
      <c r="A62" s="13" t="s">
        <v>553</v>
      </c>
      <c r="B62" s="62">
        <v>44691</v>
      </c>
      <c r="C62" s="210" t="s">
        <v>2036</v>
      </c>
      <c r="D62" s="111"/>
      <c r="F62" s="14"/>
      <c r="G62" s="165">
        <v>765.49</v>
      </c>
      <c r="H62" s="14"/>
      <c r="I62" s="51" t="s">
        <v>89</v>
      </c>
      <c r="K62" s="51" t="s">
        <v>793</v>
      </c>
      <c r="N62" s="13" t="s">
        <v>688</v>
      </c>
      <c r="O62" s="201"/>
      <c r="P62" s="31">
        <f t="shared" si="1"/>
        <v>187.16999999996915</v>
      </c>
      <c r="Q62" s="31">
        <f>SUBTOTAL(9,$F$2:F62)</f>
        <v>60916.820000000029</v>
      </c>
      <c r="R62" s="31">
        <f>SUBTOTAL(9,$G$2:G62)</f>
        <v>61103.99</v>
      </c>
    </row>
    <row r="63" spans="1:18" ht="14.25" customHeight="1">
      <c r="A63" s="211" t="s">
        <v>553</v>
      </c>
      <c r="B63" s="62">
        <v>44697</v>
      </c>
      <c r="C63" s="111" t="s">
        <v>2042</v>
      </c>
      <c r="D63" s="111"/>
      <c r="F63" s="2">
        <v>118.91</v>
      </c>
      <c r="G63" s="14"/>
      <c r="H63" s="14"/>
      <c r="I63" s="51" t="s">
        <v>89</v>
      </c>
      <c r="K63" s="51" t="s">
        <v>968</v>
      </c>
      <c r="N63" s="13" t="s">
        <v>688</v>
      </c>
      <c r="O63" s="201"/>
      <c r="P63" s="31">
        <f t="shared" si="1"/>
        <v>68.259999999965657</v>
      </c>
      <c r="Q63" s="31">
        <f>SUBTOTAL(9,$F$2:F63)</f>
        <v>61035.730000000032</v>
      </c>
      <c r="R63" s="31">
        <f>SUBTOTAL(9,$G$2:G63)</f>
        <v>61103.99</v>
      </c>
    </row>
    <row r="64" spans="1:18" ht="14.25" customHeight="1">
      <c r="A64" s="13" t="s">
        <v>553</v>
      </c>
      <c r="B64" s="245">
        <v>44703</v>
      </c>
      <c r="C64" s="212" t="s">
        <v>2016</v>
      </c>
      <c r="D64" s="213"/>
      <c r="E64" s="4"/>
      <c r="F64" s="214">
        <v>235.7</v>
      </c>
      <c r="G64" s="214"/>
      <c r="H64" s="214"/>
      <c r="I64" s="4" t="s">
        <v>89</v>
      </c>
      <c r="J64" s="4" t="s">
        <v>2043</v>
      </c>
      <c r="K64" s="4" t="s">
        <v>2017</v>
      </c>
      <c r="N64" s="13" t="s">
        <v>688</v>
      </c>
      <c r="O64" s="201"/>
      <c r="P64" s="31">
        <f t="shared" si="1"/>
        <v>-167.44000000003143</v>
      </c>
      <c r="Q64" s="31">
        <f>SUBTOTAL(9,$F$2:F64)</f>
        <v>61271.430000000029</v>
      </c>
      <c r="R64" s="31">
        <f>SUBTOTAL(9,$G$2:G64)</f>
        <v>61103.99</v>
      </c>
    </row>
    <row r="65" spans="1:18" ht="14.25" customHeight="1">
      <c r="A65" s="13" t="s">
        <v>553</v>
      </c>
      <c r="B65" s="62">
        <v>44728</v>
      </c>
      <c r="C65" s="111" t="s">
        <v>2044</v>
      </c>
      <c r="D65" s="111"/>
      <c r="F65" s="2">
        <v>118.91</v>
      </c>
      <c r="G65" s="14"/>
      <c r="H65" s="14"/>
      <c r="I65" s="51" t="s">
        <v>89</v>
      </c>
      <c r="K65" s="51" t="s">
        <v>968</v>
      </c>
      <c r="N65" s="13" t="s">
        <v>688</v>
      </c>
      <c r="O65" s="207">
        <v>44741</v>
      </c>
      <c r="P65" s="31">
        <f t="shared" si="1"/>
        <v>-286.35000000003492</v>
      </c>
      <c r="Q65" s="31">
        <f>SUBTOTAL(9,$F$2:F65)</f>
        <v>61390.340000000033</v>
      </c>
      <c r="R65" s="31">
        <f>SUBTOTAL(9,$G$2:G65)</f>
        <v>61103.99</v>
      </c>
    </row>
    <row r="66" spans="1:18" ht="14.25" customHeight="1">
      <c r="A66" s="13" t="s">
        <v>553</v>
      </c>
      <c r="B66" s="62">
        <v>44749</v>
      </c>
      <c r="C66" s="117" t="s">
        <v>1985</v>
      </c>
      <c r="D66" s="111"/>
      <c r="F66" s="14"/>
      <c r="G66" s="165">
        <v>4989.8999999999996</v>
      </c>
      <c r="H66" s="14"/>
      <c r="N66" s="13" t="s">
        <v>688</v>
      </c>
      <c r="O66" s="201"/>
      <c r="P66" s="31">
        <f t="shared" ref="P66:P97" si="2">R66-Q66</f>
        <v>4703.5499999999665</v>
      </c>
      <c r="Q66" s="31">
        <f>SUBTOTAL(9,$F$2:F66)</f>
        <v>61390.340000000033</v>
      </c>
      <c r="R66" s="31">
        <f>SUBTOTAL(9,$G$2:G66)</f>
        <v>66093.89</v>
      </c>
    </row>
    <row r="67" spans="1:18" ht="14.25" customHeight="1">
      <c r="A67" s="13" t="s">
        <v>553</v>
      </c>
      <c r="B67" s="62">
        <v>44750</v>
      </c>
      <c r="C67" s="111" t="s">
        <v>2045</v>
      </c>
      <c r="D67" s="111"/>
      <c r="F67" s="2">
        <v>118.91</v>
      </c>
      <c r="G67" s="14"/>
      <c r="H67" s="14"/>
      <c r="I67" s="9" t="s">
        <v>89</v>
      </c>
      <c r="K67" s="9" t="s">
        <v>968</v>
      </c>
      <c r="N67" s="13" t="s">
        <v>688</v>
      </c>
      <c r="O67" s="201"/>
      <c r="P67" s="31">
        <f t="shared" si="2"/>
        <v>4584.639999999963</v>
      </c>
      <c r="Q67" s="31">
        <f>SUBTOTAL(9,$F$2:F67)</f>
        <v>61509.250000000036</v>
      </c>
      <c r="R67" s="31">
        <f>SUBTOTAL(9,$G$2:G67)</f>
        <v>66093.89</v>
      </c>
    </row>
    <row r="68" spans="1:18" ht="14.25" customHeight="1">
      <c r="A68" s="13" t="s">
        <v>553</v>
      </c>
      <c r="B68" s="62">
        <v>44756</v>
      </c>
      <c r="C68" s="209" t="s">
        <v>2046</v>
      </c>
      <c r="D68" s="111"/>
      <c r="F68" s="14"/>
      <c r="G68" s="165">
        <v>10185</v>
      </c>
      <c r="H68" s="14"/>
      <c r="N68" s="13" t="s">
        <v>688</v>
      </c>
      <c r="O68" s="201"/>
      <c r="P68" s="31">
        <f t="shared" si="2"/>
        <v>14769.639999999963</v>
      </c>
      <c r="Q68" s="31">
        <f>SUBTOTAL(9,$F$2:F68)</f>
        <v>61509.250000000036</v>
      </c>
      <c r="R68" s="31">
        <f>SUBTOTAL(9,$G$2:G68)</f>
        <v>76278.89</v>
      </c>
    </row>
    <row r="69" spans="1:18" ht="14.25" customHeight="1">
      <c r="A69" s="13" t="s">
        <v>553</v>
      </c>
      <c r="B69" s="62">
        <v>44770</v>
      </c>
      <c r="C69" s="111" t="s">
        <v>2022</v>
      </c>
      <c r="D69" s="111"/>
      <c r="F69" s="14">
        <v>1423.69</v>
      </c>
      <c r="G69" s="14"/>
      <c r="H69" s="14"/>
      <c r="I69" s="51" t="s">
        <v>89</v>
      </c>
      <c r="K69" s="51" t="s">
        <v>793</v>
      </c>
      <c r="N69" s="13" t="s">
        <v>688</v>
      </c>
      <c r="O69" s="201"/>
      <c r="P69" s="31">
        <f t="shared" si="2"/>
        <v>13345.949999999961</v>
      </c>
      <c r="Q69" s="31">
        <f>SUBTOTAL(9,$F$2:F69)</f>
        <v>62932.940000000039</v>
      </c>
      <c r="R69" s="31">
        <f>SUBTOTAL(9,$G$2:G69)</f>
        <v>76278.89</v>
      </c>
    </row>
    <row r="70" spans="1:18" ht="14.25" customHeight="1">
      <c r="A70" s="13" t="s">
        <v>553</v>
      </c>
      <c r="B70" s="62">
        <v>44773</v>
      </c>
      <c r="C70" s="111" t="s">
        <v>1089</v>
      </c>
      <c r="D70" s="111"/>
      <c r="F70" s="14">
        <v>438.75</v>
      </c>
      <c r="G70" s="14"/>
      <c r="H70" s="14"/>
      <c r="I70" s="51" t="s">
        <v>91</v>
      </c>
      <c r="K70" s="51" t="s">
        <v>2047</v>
      </c>
      <c r="L70" s="9">
        <v>1410</v>
      </c>
      <c r="N70" s="13" t="s">
        <v>688</v>
      </c>
      <c r="O70" s="201"/>
      <c r="P70" s="31">
        <f t="shared" si="2"/>
        <v>12907.199999999961</v>
      </c>
      <c r="Q70" s="31">
        <f>SUBTOTAL(9,$F$2:F70)</f>
        <v>63371.690000000039</v>
      </c>
      <c r="R70" s="31">
        <f>SUBTOTAL(9,$G$2:G70)</f>
        <v>76278.89</v>
      </c>
    </row>
    <row r="71" spans="1:18" ht="14.25" customHeight="1">
      <c r="A71" s="13" t="s">
        <v>553</v>
      </c>
      <c r="B71" s="62">
        <v>44775</v>
      </c>
      <c r="C71" s="111" t="s">
        <v>705</v>
      </c>
      <c r="D71" s="111"/>
      <c r="F71" s="14">
        <v>181.9</v>
      </c>
      <c r="G71" s="14"/>
      <c r="H71" s="14"/>
      <c r="K71" s="51" t="s">
        <v>2048</v>
      </c>
      <c r="L71" s="9">
        <v>90889</v>
      </c>
      <c r="N71" s="13" t="s">
        <v>688</v>
      </c>
      <c r="O71" s="201"/>
      <c r="P71" s="31">
        <f t="shared" si="2"/>
        <v>12725.299999999959</v>
      </c>
      <c r="Q71" s="31">
        <f>SUBTOTAL(9,$F$2:F71)</f>
        <v>63553.59000000004</v>
      </c>
      <c r="R71" s="31">
        <f>SUBTOTAL(9,$G$2:G71)</f>
        <v>76278.89</v>
      </c>
    </row>
    <row r="72" spans="1:18" ht="14.25" customHeight="1">
      <c r="A72" s="13" t="s">
        <v>553</v>
      </c>
      <c r="B72" s="62">
        <v>44789</v>
      </c>
      <c r="C72" s="111" t="s">
        <v>2049</v>
      </c>
      <c r="D72" s="111"/>
      <c r="F72" s="2">
        <v>118.91</v>
      </c>
      <c r="G72" s="14"/>
      <c r="H72" s="14"/>
      <c r="I72" s="9" t="s">
        <v>89</v>
      </c>
      <c r="K72" s="9" t="s">
        <v>968</v>
      </c>
      <c r="N72" s="13" t="s">
        <v>688</v>
      </c>
      <c r="O72" s="201"/>
      <c r="P72" s="31">
        <f t="shared" si="2"/>
        <v>12606.389999999956</v>
      </c>
      <c r="Q72" s="31">
        <f>SUBTOTAL(9,$F$2:F72)</f>
        <v>63672.500000000044</v>
      </c>
      <c r="R72" s="31">
        <f>SUBTOTAL(9,$G$2:G72)</f>
        <v>76278.89</v>
      </c>
    </row>
    <row r="73" spans="1:18" ht="14.25" customHeight="1">
      <c r="A73" s="13" t="s">
        <v>553</v>
      </c>
      <c r="B73" s="62">
        <v>44808</v>
      </c>
      <c r="C73" s="111" t="s">
        <v>2050</v>
      </c>
      <c r="D73" s="111"/>
      <c r="F73" s="14">
        <v>297</v>
      </c>
      <c r="G73" s="14"/>
      <c r="H73" s="14"/>
      <c r="K73" s="51" t="s">
        <v>2051</v>
      </c>
      <c r="L73" s="9">
        <v>112000692</v>
      </c>
      <c r="N73" s="13" t="s">
        <v>688</v>
      </c>
      <c r="O73" s="201"/>
      <c r="P73" s="31">
        <f t="shared" si="2"/>
        <v>12309.389999999956</v>
      </c>
      <c r="Q73" s="31">
        <f>SUBTOTAL(9,$F$2:F73)</f>
        <v>63969.500000000044</v>
      </c>
      <c r="R73" s="31">
        <f>SUBTOTAL(9,$G$2:G73)</f>
        <v>76278.89</v>
      </c>
    </row>
    <row r="74" spans="1:18" ht="14.25" customHeight="1">
      <c r="A74" s="13" t="s">
        <v>553</v>
      </c>
      <c r="B74" s="62">
        <v>44809</v>
      </c>
      <c r="C74" s="111" t="s">
        <v>2052</v>
      </c>
      <c r="D74" s="111"/>
      <c r="F74" s="14">
        <v>799.11</v>
      </c>
      <c r="G74" s="14"/>
      <c r="H74" s="14"/>
      <c r="N74" s="13" t="s">
        <v>688</v>
      </c>
      <c r="O74" s="201"/>
      <c r="P74" s="31">
        <f t="shared" si="2"/>
        <v>11510.279999999955</v>
      </c>
      <c r="Q74" s="31">
        <f>SUBTOTAL(9,$F$2:F74)</f>
        <v>64768.610000000044</v>
      </c>
      <c r="R74" s="31">
        <f>SUBTOTAL(9,$G$2:G74)</f>
        <v>76278.89</v>
      </c>
    </row>
    <row r="75" spans="1:18" ht="14.25" customHeight="1">
      <c r="A75" s="13" t="s">
        <v>553</v>
      </c>
      <c r="B75" s="62">
        <v>44809</v>
      </c>
      <c r="C75" s="209" t="s">
        <v>2046</v>
      </c>
      <c r="D75" s="111"/>
      <c r="F75" s="14"/>
      <c r="G75" s="165">
        <v>4694</v>
      </c>
      <c r="H75" s="14"/>
      <c r="N75" s="13" t="s">
        <v>688</v>
      </c>
      <c r="O75" s="201"/>
      <c r="P75" s="31">
        <f t="shared" si="2"/>
        <v>16204.279999999955</v>
      </c>
      <c r="Q75" s="31">
        <f>SUBTOTAL(9,$F$2:F75)</f>
        <v>64768.610000000044</v>
      </c>
      <c r="R75" s="31">
        <f>SUBTOTAL(9,$G$2:G75)</f>
        <v>80972.89</v>
      </c>
    </row>
    <row r="76" spans="1:18" ht="14.25" customHeight="1">
      <c r="A76" s="13" t="s">
        <v>553</v>
      </c>
      <c r="B76" s="28">
        <v>44812</v>
      </c>
      <c r="C76" s="111" t="s">
        <v>2053</v>
      </c>
      <c r="D76" s="52" t="s">
        <v>1100</v>
      </c>
      <c r="F76" s="14">
        <v>22</v>
      </c>
      <c r="G76" s="14"/>
      <c r="H76" s="14"/>
      <c r="N76" s="13" t="s">
        <v>688</v>
      </c>
      <c r="O76" s="201"/>
      <c r="P76" s="31">
        <f t="shared" si="2"/>
        <v>16182.279999999955</v>
      </c>
      <c r="Q76" s="31">
        <f>SUBTOTAL(9,$F$2:F76)</f>
        <v>64790.610000000044</v>
      </c>
      <c r="R76" s="31">
        <f>SUBTOTAL(9,$G$2:G76)</f>
        <v>80972.89</v>
      </c>
    </row>
    <row r="77" spans="1:18" ht="14.25" customHeight="1">
      <c r="A77" s="13" t="s">
        <v>553</v>
      </c>
      <c r="B77" s="28">
        <v>44812</v>
      </c>
      <c r="C77" s="111" t="s">
        <v>2054</v>
      </c>
      <c r="D77" s="52" t="s">
        <v>1100</v>
      </c>
      <c r="F77" s="14">
        <v>56</v>
      </c>
      <c r="G77" s="14"/>
      <c r="H77" s="14"/>
      <c r="N77" s="13" t="s">
        <v>688</v>
      </c>
      <c r="O77" s="201"/>
      <c r="P77" s="31">
        <f t="shared" si="2"/>
        <v>16126.279999999955</v>
      </c>
      <c r="Q77" s="31">
        <f>SUBTOTAL(9,$F$2:F77)</f>
        <v>64846.610000000044</v>
      </c>
      <c r="R77" s="31">
        <f>SUBTOTAL(9,$G$2:G77)</f>
        <v>80972.89</v>
      </c>
    </row>
    <row r="78" spans="1:18" ht="14.25" customHeight="1">
      <c r="A78" s="13" t="s">
        <v>553</v>
      </c>
      <c r="B78" s="28">
        <v>44812</v>
      </c>
      <c r="C78" s="111" t="s">
        <v>1136</v>
      </c>
      <c r="D78" s="52" t="s">
        <v>1100</v>
      </c>
      <c r="F78" s="14">
        <v>271</v>
      </c>
      <c r="G78" s="14"/>
      <c r="H78" s="14"/>
      <c r="N78" s="13" t="s">
        <v>688</v>
      </c>
      <c r="O78" s="201"/>
      <c r="P78" s="31">
        <f t="shared" si="2"/>
        <v>15855.279999999955</v>
      </c>
      <c r="Q78" s="31">
        <f>SUBTOTAL(9,$F$2:F78)</f>
        <v>65117.610000000044</v>
      </c>
      <c r="R78" s="31">
        <f>SUBTOTAL(9,$G$2:G78)</f>
        <v>80972.89</v>
      </c>
    </row>
    <row r="79" spans="1:18" ht="14.25" customHeight="1">
      <c r="A79" s="13" t="s">
        <v>553</v>
      </c>
      <c r="B79" s="28">
        <v>44813</v>
      </c>
      <c r="C79" s="111" t="s">
        <v>2055</v>
      </c>
      <c r="D79" s="9" t="s">
        <v>2056</v>
      </c>
      <c r="E79" s="51"/>
      <c r="F79" s="9">
        <v>400</v>
      </c>
      <c r="G79" s="14"/>
      <c r="H79" s="14"/>
      <c r="N79" s="13" t="s">
        <v>688</v>
      </c>
      <c r="O79" s="201"/>
      <c r="P79" s="31">
        <f t="shared" si="2"/>
        <v>15455.279999999955</v>
      </c>
      <c r="Q79" s="31">
        <f>SUBTOTAL(9,$F$2:F79)</f>
        <v>65517.610000000044</v>
      </c>
      <c r="R79" s="31">
        <f>SUBTOTAL(9,$G$2:G79)</f>
        <v>80972.89</v>
      </c>
    </row>
    <row r="80" spans="1:18" ht="14.25" customHeight="1">
      <c r="A80" s="13" t="s">
        <v>553</v>
      </c>
      <c r="B80" s="62">
        <v>44820</v>
      </c>
      <c r="C80" s="111" t="s">
        <v>2057</v>
      </c>
      <c r="D80" s="111"/>
      <c r="F80" s="2">
        <v>118.91</v>
      </c>
      <c r="G80" s="14"/>
      <c r="H80" s="14"/>
      <c r="I80" s="9" t="s">
        <v>89</v>
      </c>
      <c r="K80" s="9" t="s">
        <v>968</v>
      </c>
      <c r="N80" s="13" t="s">
        <v>688</v>
      </c>
      <c r="O80" s="201"/>
      <c r="P80" s="31">
        <f t="shared" si="2"/>
        <v>15336.369999999952</v>
      </c>
      <c r="Q80" s="31">
        <f>SUBTOTAL(9,$F$2:F80)</f>
        <v>65636.520000000048</v>
      </c>
      <c r="R80" s="31">
        <f>SUBTOTAL(9,$G$2:G80)</f>
        <v>80972.89</v>
      </c>
    </row>
    <row r="81" spans="1:26" ht="14.25" customHeight="1">
      <c r="A81" s="13" t="s">
        <v>553</v>
      </c>
      <c r="B81" s="246">
        <v>44840</v>
      </c>
      <c r="C81" s="111" t="s">
        <v>2016</v>
      </c>
      <c r="D81" s="212"/>
      <c r="E81" s="9"/>
      <c r="F81" s="157">
        <v>40.799999999999997</v>
      </c>
      <c r="G81" s="157"/>
      <c r="H81" s="157"/>
      <c r="I81" s="9" t="s">
        <v>89</v>
      </c>
      <c r="J81" s="9"/>
      <c r="K81" s="9" t="s">
        <v>2017</v>
      </c>
      <c r="L81" s="9">
        <v>265513</v>
      </c>
      <c r="M81" s="9"/>
      <c r="N81" s="13" t="s">
        <v>688</v>
      </c>
      <c r="O81" s="201"/>
      <c r="P81" s="31">
        <f t="shared" si="2"/>
        <v>15295.569999999949</v>
      </c>
      <c r="Q81" s="31">
        <f>SUBTOTAL(9,$F$2:F81)</f>
        <v>65677.320000000051</v>
      </c>
      <c r="R81" s="31">
        <f>SUBTOTAL(9,$G$2:G81)</f>
        <v>80972.89</v>
      </c>
      <c r="S81" s="9"/>
      <c r="T81" s="9"/>
      <c r="U81" s="9"/>
      <c r="V81" s="9"/>
      <c r="W81" s="9"/>
      <c r="X81" s="9"/>
      <c r="Y81" s="9"/>
      <c r="Z81" s="9"/>
    </row>
    <row r="82" spans="1:26" ht="14.25" customHeight="1">
      <c r="A82" s="13" t="s">
        <v>553</v>
      </c>
      <c r="B82" s="62">
        <v>44840</v>
      </c>
      <c r="C82" s="111" t="s">
        <v>2022</v>
      </c>
      <c r="D82" s="111"/>
      <c r="F82" s="14">
        <v>70.09</v>
      </c>
      <c r="G82" s="14"/>
      <c r="H82" s="14"/>
      <c r="I82" s="51" t="s">
        <v>89</v>
      </c>
      <c r="K82" s="51" t="s">
        <v>793</v>
      </c>
      <c r="L82" s="9">
        <v>471279720</v>
      </c>
      <c r="N82" s="13" t="s">
        <v>688</v>
      </c>
      <c r="O82" s="201"/>
      <c r="P82" s="31">
        <f t="shared" si="2"/>
        <v>15225.479999999952</v>
      </c>
      <c r="Q82" s="31">
        <f>SUBTOTAL(9,$F$2:F82)</f>
        <v>65747.410000000047</v>
      </c>
      <c r="R82" s="31">
        <f>SUBTOTAL(9,$G$2:G82)</f>
        <v>80972.89</v>
      </c>
    </row>
    <row r="83" spans="1:26" ht="14.25" customHeight="1">
      <c r="A83" s="13" t="s">
        <v>553</v>
      </c>
      <c r="B83" s="62">
        <v>44840</v>
      </c>
      <c r="C83" s="111" t="s">
        <v>2058</v>
      </c>
      <c r="D83" s="111"/>
      <c r="F83" s="14">
        <v>1799</v>
      </c>
      <c r="G83" s="14"/>
      <c r="H83" s="14"/>
      <c r="I83" s="9" t="s">
        <v>1150</v>
      </c>
      <c r="K83" s="9" t="s">
        <v>2059</v>
      </c>
      <c r="N83" s="13" t="s">
        <v>688</v>
      </c>
      <c r="O83" s="201"/>
      <c r="P83" s="31">
        <f t="shared" si="2"/>
        <v>13426.479999999952</v>
      </c>
      <c r="Q83" s="31">
        <f>SUBTOTAL(9,$F$2:F83)</f>
        <v>67546.410000000047</v>
      </c>
      <c r="R83" s="31">
        <f>SUBTOTAL(9,$G$2:G83)</f>
        <v>80972.89</v>
      </c>
    </row>
    <row r="84" spans="1:26" ht="14.25" customHeight="1">
      <c r="A84" s="13" t="s">
        <v>553</v>
      </c>
      <c r="B84" s="62">
        <v>44850</v>
      </c>
      <c r="C84" s="111" t="s">
        <v>2060</v>
      </c>
      <c r="D84" s="111"/>
      <c r="F84" s="2">
        <v>118.91</v>
      </c>
      <c r="G84" s="14"/>
      <c r="H84" s="14"/>
      <c r="I84" s="9" t="s">
        <v>89</v>
      </c>
      <c r="K84" s="9" t="s">
        <v>968</v>
      </c>
      <c r="N84" s="13" t="s">
        <v>688</v>
      </c>
      <c r="O84" s="201"/>
      <c r="P84" s="31">
        <f t="shared" si="2"/>
        <v>13307.569999999949</v>
      </c>
      <c r="Q84" s="31">
        <f>SUBTOTAL(9,$F$2:F84)</f>
        <v>67665.320000000051</v>
      </c>
      <c r="R84" s="31">
        <f>SUBTOTAL(9,$G$2:G84)</f>
        <v>80972.89</v>
      </c>
    </row>
    <row r="85" spans="1:26" ht="14.25" customHeight="1">
      <c r="A85" s="13" t="s">
        <v>553</v>
      </c>
      <c r="B85" s="28">
        <v>44868</v>
      </c>
      <c r="C85" s="111" t="s">
        <v>1522</v>
      </c>
      <c r="D85" s="52" t="s">
        <v>1100</v>
      </c>
      <c r="E85" s="29"/>
      <c r="F85" s="199">
        <v>24</v>
      </c>
      <c r="G85" s="14"/>
      <c r="H85" s="14"/>
      <c r="N85" s="13" t="s">
        <v>688</v>
      </c>
      <c r="O85" s="201"/>
      <c r="P85" s="31">
        <f t="shared" si="2"/>
        <v>13283.569999999949</v>
      </c>
      <c r="Q85" s="31">
        <f>SUBTOTAL(9,$F$2:F85)</f>
        <v>67689.320000000051</v>
      </c>
      <c r="R85" s="31">
        <f>SUBTOTAL(9,$G$2:G85)</f>
        <v>80972.89</v>
      </c>
    </row>
    <row r="86" spans="1:26" ht="14.25" customHeight="1">
      <c r="A86" s="13" t="s">
        <v>553</v>
      </c>
      <c r="B86" s="28">
        <v>44868</v>
      </c>
      <c r="C86" s="111" t="s">
        <v>1521</v>
      </c>
      <c r="D86" s="52" t="s">
        <v>1100</v>
      </c>
      <c r="E86" s="29"/>
      <c r="F86" s="199">
        <v>60</v>
      </c>
      <c r="G86" s="14"/>
      <c r="H86" s="14"/>
      <c r="N86" s="13" t="s">
        <v>688</v>
      </c>
      <c r="O86" s="201"/>
      <c r="P86" s="31">
        <f t="shared" si="2"/>
        <v>13223.569999999949</v>
      </c>
      <c r="Q86" s="31">
        <f>SUBTOTAL(9,$F$2:F86)</f>
        <v>67749.320000000051</v>
      </c>
      <c r="R86" s="31">
        <f>SUBTOTAL(9,$G$2:G86)</f>
        <v>80972.89</v>
      </c>
    </row>
    <row r="87" spans="1:26" ht="14.25" customHeight="1">
      <c r="A87" s="13" t="s">
        <v>553</v>
      </c>
      <c r="B87" s="28">
        <v>44868</v>
      </c>
      <c r="C87" s="111" t="s">
        <v>1153</v>
      </c>
      <c r="D87" s="52" t="s">
        <v>1100</v>
      </c>
      <c r="E87" s="29"/>
      <c r="F87" s="199">
        <v>293</v>
      </c>
      <c r="G87" s="14"/>
      <c r="H87" s="14"/>
      <c r="N87" s="13" t="s">
        <v>688</v>
      </c>
      <c r="O87" s="201"/>
      <c r="P87" s="31">
        <f t="shared" si="2"/>
        <v>12930.569999999949</v>
      </c>
      <c r="Q87" s="31">
        <f>SUBTOTAL(9,$F$2:F87)</f>
        <v>68042.320000000051</v>
      </c>
      <c r="R87" s="31">
        <f>SUBTOTAL(9,$G$2:G87)</f>
        <v>80972.89</v>
      </c>
    </row>
    <row r="88" spans="1:26" ht="14.25" customHeight="1">
      <c r="A88" s="13" t="s">
        <v>553</v>
      </c>
      <c r="B88" s="62">
        <v>44869</v>
      </c>
      <c r="C88" s="111" t="s">
        <v>2061</v>
      </c>
      <c r="D88" s="111" t="s">
        <v>2062</v>
      </c>
      <c r="F88" s="199">
        <v>6367.06</v>
      </c>
      <c r="G88" s="14"/>
      <c r="H88" s="14"/>
      <c r="N88" s="13" t="s">
        <v>688</v>
      </c>
      <c r="O88" s="201"/>
      <c r="P88" s="31">
        <f t="shared" si="2"/>
        <v>6563.5099999999511</v>
      </c>
      <c r="Q88" s="31">
        <f>SUBTOTAL(9,$F$2:F88)</f>
        <v>74409.380000000048</v>
      </c>
      <c r="R88" s="31">
        <f>SUBTOTAL(9,$G$2:G88)</f>
        <v>80972.89</v>
      </c>
    </row>
    <row r="89" spans="1:26" ht="14.25" customHeight="1">
      <c r="A89" s="13" t="s">
        <v>553</v>
      </c>
      <c r="B89" s="62">
        <v>44881</v>
      </c>
      <c r="C89" s="111" t="s">
        <v>2063</v>
      </c>
      <c r="D89" s="111"/>
      <c r="F89" s="2">
        <v>118.91</v>
      </c>
      <c r="G89" s="14"/>
      <c r="H89" s="14"/>
      <c r="I89" s="9" t="s">
        <v>89</v>
      </c>
      <c r="K89" s="9" t="s">
        <v>968</v>
      </c>
      <c r="N89" s="13" t="s">
        <v>688</v>
      </c>
      <c r="O89" s="201"/>
      <c r="P89" s="31">
        <f t="shared" si="2"/>
        <v>6444.5999999999476</v>
      </c>
      <c r="Q89" s="31">
        <f>SUBTOTAL(9,$F$2:F89)</f>
        <v>74528.290000000052</v>
      </c>
      <c r="R89" s="31">
        <f>SUBTOTAL(9,$G$2:G89)</f>
        <v>80972.89</v>
      </c>
    </row>
    <row r="90" spans="1:26" ht="14.25" customHeight="1">
      <c r="A90" s="13" t="s">
        <v>553</v>
      </c>
      <c r="B90" s="62">
        <v>44903</v>
      </c>
      <c r="C90" s="111" t="s">
        <v>2065</v>
      </c>
      <c r="D90" s="111"/>
      <c r="F90" s="2">
        <v>118.91</v>
      </c>
      <c r="G90" s="14"/>
      <c r="H90" s="14"/>
      <c r="I90" s="9" t="s">
        <v>89</v>
      </c>
      <c r="K90" s="9" t="s">
        <v>968</v>
      </c>
      <c r="N90" s="13" t="s">
        <v>688</v>
      </c>
      <c r="O90" s="201"/>
      <c r="P90" s="31">
        <f t="shared" si="2"/>
        <v>6325.6899999999441</v>
      </c>
      <c r="Q90" s="31">
        <f>SUBTOTAL(9,$F$2:F90)</f>
        <v>74647.200000000055</v>
      </c>
      <c r="R90" s="31">
        <f>SUBTOTAL(9,$G$2:G90)</f>
        <v>80972.89</v>
      </c>
    </row>
    <row r="91" spans="1:26" ht="14.25" customHeight="1">
      <c r="A91" s="13" t="s">
        <v>553</v>
      </c>
      <c r="B91" s="62">
        <v>44909</v>
      </c>
      <c r="C91" s="111" t="s">
        <v>2064</v>
      </c>
      <c r="D91" s="111"/>
      <c r="F91" s="14">
        <v>399</v>
      </c>
      <c r="G91" s="14"/>
      <c r="H91" s="14"/>
      <c r="I91" s="9" t="s">
        <v>89</v>
      </c>
      <c r="K91" s="9" t="s">
        <v>2051</v>
      </c>
      <c r="L91" s="9">
        <v>112001633</v>
      </c>
      <c r="N91" s="13" t="s">
        <v>688</v>
      </c>
      <c r="O91" s="201"/>
      <c r="P91" s="31">
        <f t="shared" si="2"/>
        <v>5926.6899999999441</v>
      </c>
      <c r="Q91" s="31">
        <f>SUBTOTAL(9,$F$2:F91)</f>
        <v>75046.200000000055</v>
      </c>
      <c r="R91" s="31">
        <f>SUBTOTAL(9,$G$2:G91)</f>
        <v>80972.89</v>
      </c>
    </row>
    <row r="92" spans="1:26" ht="14.25" customHeight="1">
      <c r="A92" s="13" t="s">
        <v>553</v>
      </c>
      <c r="B92" s="62">
        <v>44923</v>
      </c>
      <c r="C92" s="111" t="s">
        <v>2022</v>
      </c>
      <c r="D92" s="111"/>
      <c r="F92" s="14">
        <v>937.23</v>
      </c>
      <c r="G92" s="14"/>
      <c r="H92" s="14"/>
      <c r="I92" s="9" t="s">
        <v>89</v>
      </c>
      <c r="K92" s="9" t="s">
        <v>793</v>
      </c>
      <c r="N92" s="13" t="s">
        <v>688</v>
      </c>
      <c r="O92" s="207">
        <v>44924</v>
      </c>
      <c r="P92" s="31">
        <f t="shared" si="2"/>
        <v>4989.4599999999482</v>
      </c>
      <c r="Q92" s="31">
        <f>SUBTOTAL(9,$F$2:F92)</f>
        <v>75983.430000000051</v>
      </c>
      <c r="R92" s="31">
        <f>SUBTOTAL(9,$G$2:G92)</f>
        <v>80972.89</v>
      </c>
    </row>
    <row r="93" spans="1:26" ht="14.25" customHeight="1">
      <c r="A93" s="13" t="s">
        <v>553</v>
      </c>
      <c r="B93" s="62">
        <v>44934</v>
      </c>
      <c r="C93" s="111" t="s">
        <v>2066</v>
      </c>
      <c r="D93" s="111"/>
      <c r="F93" s="2">
        <v>118.91</v>
      </c>
      <c r="G93" s="14"/>
      <c r="H93" s="14"/>
      <c r="I93" s="9" t="s">
        <v>89</v>
      </c>
      <c r="K93" s="9" t="s">
        <v>968</v>
      </c>
      <c r="N93" s="13" t="s">
        <v>688</v>
      </c>
      <c r="O93" s="201"/>
      <c r="P93" s="31">
        <f t="shared" si="2"/>
        <v>4870.5499999999447</v>
      </c>
      <c r="Q93" s="31">
        <f>SUBTOTAL(9,$F$2:F93)</f>
        <v>76102.340000000055</v>
      </c>
      <c r="R93" s="31">
        <f>SUBTOTAL(9,$G$2:G93)</f>
        <v>80972.89</v>
      </c>
    </row>
    <row r="94" spans="1:26" ht="14.25" customHeight="1">
      <c r="A94" s="13" t="s">
        <v>553</v>
      </c>
      <c r="B94" s="62">
        <v>44963</v>
      </c>
      <c r="C94" s="9" t="s">
        <v>2067</v>
      </c>
      <c r="D94" s="111"/>
      <c r="F94" s="14">
        <v>1591</v>
      </c>
      <c r="G94" s="14"/>
      <c r="H94" s="14"/>
      <c r="I94" s="51" t="s">
        <v>91</v>
      </c>
      <c r="K94" s="9" t="s">
        <v>2039</v>
      </c>
      <c r="L94" s="9">
        <v>271</v>
      </c>
      <c r="N94" s="13" t="s">
        <v>688</v>
      </c>
      <c r="O94" s="201"/>
      <c r="P94" s="31">
        <f t="shared" si="2"/>
        <v>3279.5499999999447</v>
      </c>
      <c r="Q94" s="31">
        <f>SUBTOTAL(9,$F$2:F94)</f>
        <v>77693.340000000055</v>
      </c>
      <c r="R94" s="31">
        <f>SUBTOTAL(9,$G$2:G94)</f>
        <v>80972.89</v>
      </c>
    </row>
    <row r="95" spans="1:26" ht="14.25" customHeight="1">
      <c r="A95" s="13" t="s">
        <v>553</v>
      </c>
      <c r="B95" s="62">
        <v>44963</v>
      </c>
      <c r="C95" s="9" t="s">
        <v>2068</v>
      </c>
      <c r="D95" s="14">
        <f>450*1.17</f>
        <v>526.5</v>
      </c>
      <c r="F95" s="14">
        <f>2012-F94</f>
        <v>421</v>
      </c>
      <c r="G95" s="14"/>
      <c r="H95" s="14"/>
      <c r="I95" s="51" t="s">
        <v>91</v>
      </c>
      <c r="K95" s="9" t="s">
        <v>2039</v>
      </c>
      <c r="L95" s="9">
        <v>271</v>
      </c>
      <c r="N95" s="13" t="s">
        <v>688</v>
      </c>
      <c r="O95" s="201"/>
      <c r="P95" s="31">
        <f t="shared" si="2"/>
        <v>2858.5499999999447</v>
      </c>
      <c r="Q95" s="31">
        <f>SUBTOTAL(9,$F$2:F95)</f>
        <v>78114.340000000055</v>
      </c>
      <c r="R95" s="31">
        <f>SUBTOTAL(9,$G$2:G95)</f>
        <v>80972.89</v>
      </c>
    </row>
    <row r="96" spans="1:26" ht="14.25" customHeight="1">
      <c r="A96" s="13" t="s">
        <v>553</v>
      </c>
      <c r="B96" s="62">
        <v>44973</v>
      </c>
      <c r="C96" s="111" t="s">
        <v>2069</v>
      </c>
      <c r="D96" s="111"/>
      <c r="F96" s="2">
        <v>118.91</v>
      </c>
      <c r="G96" s="14"/>
      <c r="H96" s="14"/>
      <c r="I96" s="9" t="s">
        <v>89</v>
      </c>
      <c r="K96" s="9" t="s">
        <v>968</v>
      </c>
      <c r="N96" s="13" t="s">
        <v>688</v>
      </c>
      <c r="O96" s="201"/>
      <c r="P96" s="31">
        <f t="shared" si="2"/>
        <v>2739.6399999999412</v>
      </c>
      <c r="Q96" s="31">
        <f>SUBTOTAL(9,$F$2:F96)</f>
        <v>78233.250000000058</v>
      </c>
      <c r="R96" s="31">
        <f>SUBTOTAL(9,$G$2:G96)</f>
        <v>80972.89</v>
      </c>
    </row>
    <row r="97" spans="1:18" ht="14.25" customHeight="1">
      <c r="A97" s="13" t="s">
        <v>553</v>
      </c>
      <c r="B97" s="62">
        <v>45001</v>
      </c>
      <c r="C97" s="111" t="s">
        <v>2070</v>
      </c>
      <c r="D97" s="111"/>
      <c r="F97" s="2">
        <v>118.91</v>
      </c>
      <c r="G97" s="14"/>
      <c r="H97" s="14"/>
      <c r="I97" s="9" t="s">
        <v>89</v>
      </c>
      <c r="K97" s="9" t="s">
        <v>968</v>
      </c>
      <c r="N97" s="13" t="s">
        <v>688</v>
      </c>
      <c r="O97" s="201"/>
      <c r="P97" s="31">
        <f t="shared" si="2"/>
        <v>2620.7299999999377</v>
      </c>
      <c r="Q97" s="31">
        <f>SUBTOTAL(9,$F$2:F97)</f>
        <v>78352.160000000062</v>
      </c>
      <c r="R97" s="31">
        <f>SUBTOTAL(9,$G$2:G97)</f>
        <v>80972.89</v>
      </c>
    </row>
    <row r="98" spans="1:18" ht="14.25" customHeight="1">
      <c r="A98" s="13" t="s">
        <v>553</v>
      </c>
      <c r="B98" s="62">
        <v>45008</v>
      </c>
      <c r="C98" s="111" t="s">
        <v>705</v>
      </c>
      <c r="D98" s="111"/>
      <c r="F98" s="14">
        <v>65.7</v>
      </c>
      <c r="G98" s="14"/>
      <c r="H98" s="14"/>
      <c r="I98" s="51" t="s">
        <v>89</v>
      </c>
      <c r="K98" s="51" t="s">
        <v>2073</v>
      </c>
      <c r="N98" s="13" t="s">
        <v>688</v>
      </c>
      <c r="O98" s="201"/>
      <c r="P98" s="31">
        <f t="shared" ref="P98:P129" si="3">R98-Q98</f>
        <v>2555.0299999999406</v>
      </c>
      <c r="Q98" s="31">
        <f>SUBTOTAL(9,$F$2:F98)</f>
        <v>78417.860000000059</v>
      </c>
      <c r="R98" s="31">
        <f>SUBTOTAL(9,$G$2:G98)</f>
        <v>80972.89</v>
      </c>
    </row>
    <row r="99" spans="1:18" ht="14.25" customHeight="1">
      <c r="A99" s="13" t="s">
        <v>553</v>
      </c>
      <c r="B99" s="62">
        <v>45029</v>
      </c>
      <c r="C99" s="111" t="s">
        <v>1171</v>
      </c>
      <c r="D99" s="111"/>
      <c r="F99" s="14">
        <v>468</v>
      </c>
      <c r="G99" s="14"/>
      <c r="H99" s="14"/>
      <c r="I99" s="51" t="s">
        <v>91</v>
      </c>
      <c r="K99" s="9" t="s">
        <v>1074</v>
      </c>
      <c r="L99" s="9">
        <v>3822</v>
      </c>
      <c r="N99" s="13" t="s">
        <v>688</v>
      </c>
      <c r="O99" s="207">
        <v>45029</v>
      </c>
      <c r="P99" s="31">
        <f t="shared" si="3"/>
        <v>2087.0299999999406</v>
      </c>
      <c r="Q99" s="31">
        <f>SUBTOTAL(9,$F$2:F99)</f>
        <v>78885.860000000059</v>
      </c>
      <c r="R99" s="31">
        <f>SUBTOTAL(9,$G$2:G99)</f>
        <v>80972.89</v>
      </c>
    </row>
    <row r="100" spans="1:18" ht="14.25" customHeight="1">
      <c r="A100" s="13" t="s">
        <v>553</v>
      </c>
      <c r="B100" s="62">
        <v>45032</v>
      </c>
      <c r="C100" s="111" t="s">
        <v>2074</v>
      </c>
      <c r="D100" s="111"/>
      <c r="F100" s="2">
        <v>118.91</v>
      </c>
      <c r="G100" s="14"/>
      <c r="H100" s="14"/>
      <c r="I100" s="9" t="s">
        <v>89</v>
      </c>
      <c r="K100" s="9" t="s">
        <v>968</v>
      </c>
      <c r="N100" s="13" t="s">
        <v>688</v>
      </c>
      <c r="O100" s="201"/>
      <c r="P100" s="31">
        <f t="shared" si="3"/>
        <v>1968.1199999999371</v>
      </c>
      <c r="Q100" s="31">
        <f>SUBTOTAL(9,$F$2:F100)</f>
        <v>79004.770000000062</v>
      </c>
      <c r="R100" s="31">
        <f>SUBTOTAL(9,$G$2:G100)</f>
        <v>80972.89</v>
      </c>
    </row>
    <row r="101" spans="1:18" ht="14.25" customHeight="1">
      <c r="A101" s="13" t="s">
        <v>553</v>
      </c>
      <c r="B101" s="62">
        <v>45034</v>
      </c>
      <c r="C101" s="111" t="s">
        <v>2071</v>
      </c>
      <c r="D101" s="111"/>
      <c r="F101" s="14">
        <v>200</v>
      </c>
      <c r="G101" s="14"/>
      <c r="H101" s="14"/>
      <c r="I101" s="51" t="s">
        <v>91</v>
      </c>
      <c r="K101" s="51" t="s">
        <v>2072</v>
      </c>
      <c r="N101" s="13" t="s">
        <v>688</v>
      </c>
      <c r="O101" s="201"/>
      <c r="P101" s="31">
        <f t="shared" si="3"/>
        <v>1768.1199999999371</v>
      </c>
      <c r="Q101" s="31">
        <f>SUBTOTAL(9,$F$2:F101)</f>
        <v>79204.770000000062</v>
      </c>
      <c r="R101" s="31">
        <f>SUBTOTAL(9,$G$2:G101)</f>
        <v>80972.89</v>
      </c>
    </row>
    <row r="102" spans="1:18" ht="14.25" customHeight="1">
      <c r="A102" s="13" t="s">
        <v>553</v>
      </c>
      <c r="B102" s="62">
        <v>45055</v>
      </c>
      <c r="C102" s="51" t="s">
        <v>2075</v>
      </c>
      <c r="D102" s="9" t="s">
        <v>2076</v>
      </c>
      <c r="F102" s="32"/>
      <c r="G102" s="14">
        <v>5526.5</v>
      </c>
      <c r="H102" s="14"/>
      <c r="N102" s="13" t="s">
        <v>688</v>
      </c>
      <c r="O102" s="201"/>
      <c r="P102" s="31">
        <f t="shared" si="3"/>
        <v>7294.6199999999371</v>
      </c>
      <c r="Q102" s="31">
        <f>SUBTOTAL(9,$F$2:F102)</f>
        <v>79204.770000000062</v>
      </c>
      <c r="R102" s="31">
        <f>SUBTOTAL(9,$G$2:G102)</f>
        <v>86499.39</v>
      </c>
    </row>
    <row r="103" spans="1:18" ht="14.25" customHeight="1">
      <c r="A103" s="13" t="s">
        <v>553</v>
      </c>
      <c r="B103" s="62">
        <v>45062</v>
      </c>
      <c r="C103" s="111" t="s">
        <v>2077</v>
      </c>
      <c r="D103" s="111"/>
      <c r="F103" s="2">
        <v>118.91</v>
      </c>
      <c r="G103" s="14"/>
      <c r="H103" s="14"/>
      <c r="I103" s="9" t="s">
        <v>89</v>
      </c>
      <c r="K103" s="9" t="s">
        <v>968</v>
      </c>
      <c r="N103" s="13" t="s">
        <v>688</v>
      </c>
      <c r="O103" s="201"/>
      <c r="P103" s="31">
        <f t="shared" si="3"/>
        <v>7175.7099999999336</v>
      </c>
      <c r="Q103" s="31">
        <f>SUBTOTAL(9,$F$2:F103)</f>
        <v>79323.680000000066</v>
      </c>
      <c r="R103" s="31">
        <f>SUBTOTAL(9,$G$2:G103)</f>
        <v>86499.39</v>
      </c>
    </row>
    <row r="104" spans="1:18" ht="14.25" customHeight="1">
      <c r="A104" s="13" t="s">
        <v>553</v>
      </c>
      <c r="B104" s="62">
        <v>45064</v>
      </c>
      <c r="C104" s="111" t="s">
        <v>2022</v>
      </c>
      <c r="D104" s="111"/>
      <c r="F104" s="14">
        <v>450.02</v>
      </c>
      <c r="G104" s="14"/>
      <c r="H104" s="14"/>
      <c r="I104" s="51" t="s">
        <v>89</v>
      </c>
      <c r="K104" s="51" t="s">
        <v>793</v>
      </c>
      <c r="L104" s="9">
        <v>8294</v>
      </c>
      <c r="N104" s="13" t="s">
        <v>688</v>
      </c>
      <c r="O104" s="201"/>
      <c r="P104" s="31">
        <f t="shared" si="3"/>
        <v>6725.6899999999296</v>
      </c>
      <c r="Q104" s="31">
        <f>SUBTOTAL(9,$F$2:F104)</f>
        <v>79773.70000000007</v>
      </c>
      <c r="R104" s="31">
        <f>SUBTOTAL(9,$G$2:G104)</f>
        <v>86499.39</v>
      </c>
    </row>
    <row r="105" spans="1:18" ht="14.25" customHeight="1">
      <c r="A105" s="13" t="s">
        <v>553</v>
      </c>
      <c r="B105" s="62">
        <v>45076</v>
      </c>
      <c r="C105" s="111" t="s">
        <v>2061</v>
      </c>
      <c r="D105" s="111"/>
      <c r="F105" s="14">
        <v>4442.96</v>
      </c>
      <c r="G105" s="14"/>
      <c r="H105" s="14"/>
      <c r="I105" s="51" t="s">
        <v>91</v>
      </c>
      <c r="N105" s="13" t="s">
        <v>688</v>
      </c>
      <c r="O105" s="201"/>
      <c r="P105" s="31">
        <f t="shared" si="3"/>
        <v>2282.7299999999232</v>
      </c>
      <c r="Q105" s="31">
        <f>SUBTOTAL(9,$F$2:F105)</f>
        <v>84216.660000000076</v>
      </c>
      <c r="R105" s="31">
        <f>SUBTOTAL(9,$G$2:G105)</f>
        <v>86499.39</v>
      </c>
    </row>
    <row r="106" spans="1:18" ht="14.25" customHeight="1">
      <c r="A106" s="13" t="s">
        <v>553</v>
      </c>
      <c r="B106" s="62">
        <v>45084</v>
      </c>
      <c r="C106" s="111" t="s">
        <v>1183</v>
      </c>
      <c r="D106" s="111"/>
      <c r="F106" s="14">
        <v>468</v>
      </c>
      <c r="G106" s="14"/>
      <c r="H106" s="14"/>
      <c r="I106" s="51" t="s">
        <v>91</v>
      </c>
      <c r="K106" s="9" t="s">
        <v>1074</v>
      </c>
      <c r="L106" s="9">
        <v>4185</v>
      </c>
      <c r="N106" s="13" t="s">
        <v>688</v>
      </c>
      <c r="O106" s="201"/>
      <c r="P106" s="31">
        <f t="shared" si="3"/>
        <v>1814.7299999999232</v>
      </c>
      <c r="Q106" s="31">
        <f>SUBTOTAL(9,$F$2:F106)</f>
        <v>84684.660000000076</v>
      </c>
      <c r="R106" s="31">
        <f>SUBTOTAL(9,$G$2:G106)</f>
        <v>86499.39</v>
      </c>
    </row>
    <row r="107" spans="1:18" ht="14.25" customHeight="1">
      <c r="A107" s="13" t="s">
        <v>553</v>
      </c>
      <c r="B107" s="62">
        <v>45093</v>
      </c>
      <c r="C107" s="111" t="s">
        <v>2078</v>
      </c>
      <c r="D107" s="111"/>
      <c r="F107" s="2">
        <v>118.91</v>
      </c>
      <c r="G107" s="14"/>
      <c r="H107" s="14"/>
      <c r="I107" s="9" t="s">
        <v>89</v>
      </c>
      <c r="K107" s="9" t="s">
        <v>968</v>
      </c>
      <c r="N107" s="13" t="s">
        <v>688</v>
      </c>
      <c r="O107" s="201"/>
      <c r="P107" s="31">
        <f t="shared" si="3"/>
        <v>1695.8199999999197</v>
      </c>
      <c r="Q107" s="31">
        <f>SUBTOTAL(9,$F$2:F107)</f>
        <v>84803.57000000008</v>
      </c>
      <c r="R107" s="31">
        <f>SUBTOTAL(9,$G$2:G107)</f>
        <v>86499.39</v>
      </c>
    </row>
    <row r="108" spans="1:18" s="482" customFormat="1" ht="14.25" customHeight="1">
      <c r="A108" s="13" t="s">
        <v>553</v>
      </c>
      <c r="B108" s="478">
        <v>45105</v>
      </c>
      <c r="C108" s="480" t="s">
        <v>2079</v>
      </c>
      <c r="D108" s="481"/>
      <c r="F108" s="483">
        <v>526.5</v>
      </c>
      <c r="G108" s="483"/>
      <c r="H108" s="483"/>
      <c r="I108" s="479" t="s">
        <v>91</v>
      </c>
      <c r="K108" s="484" t="s">
        <v>62</v>
      </c>
      <c r="N108" s="479" t="s">
        <v>688</v>
      </c>
      <c r="O108" s="485"/>
      <c r="P108" s="486">
        <f t="shared" si="3"/>
        <v>1169.3199999999197</v>
      </c>
      <c r="Q108" s="486">
        <f>SUBTOTAL(9,$F$2:F108)</f>
        <v>85330.07000000008</v>
      </c>
      <c r="R108" s="486">
        <f>SUBTOTAL(9,$G$2:G108)</f>
        <v>86499.39</v>
      </c>
    </row>
    <row r="109" spans="1:18" ht="14.25" customHeight="1">
      <c r="A109" s="13" t="s">
        <v>553</v>
      </c>
      <c r="B109" s="62">
        <v>45112</v>
      </c>
      <c r="C109" s="111" t="s">
        <v>724</v>
      </c>
      <c r="D109" s="111"/>
      <c r="F109" s="14">
        <v>409.5</v>
      </c>
      <c r="G109" s="14"/>
      <c r="H109" s="14"/>
      <c r="I109" s="9" t="s">
        <v>91</v>
      </c>
      <c r="K109" s="9" t="s">
        <v>1427</v>
      </c>
      <c r="L109" s="9">
        <v>661</v>
      </c>
      <c r="N109" s="13" t="s">
        <v>688</v>
      </c>
      <c r="O109" s="201"/>
      <c r="P109" s="31">
        <f t="shared" si="3"/>
        <v>759.81999999991967</v>
      </c>
      <c r="Q109" s="31">
        <f>SUBTOTAL(9,$F$2:F109)</f>
        <v>85739.57000000008</v>
      </c>
      <c r="R109" s="31">
        <f>SUBTOTAL(9,$G$2:G109)</f>
        <v>86499.39</v>
      </c>
    </row>
    <row r="110" spans="1:18" ht="14.25" customHeight="1">
      <c r="A110" s="13" t="s">
        <v>553</v>
      </c>
      <c r="B110" s="62">
        <v>45112</v>
      </c>
      <c r="C110" s="111" t="s">
        <v>6549</v>
      </c>
      <c r="D110" s="111" t="s">
        <v>6547</v>
      </c>
      <c r="G110" s="14">
        <v>1960.59</v>
      </c>
      <c r="H110" s="14"/>
      <c r="N110" s="13" t="s">
        <v>688</v>
      </c>
      <c r="O110" s="201"/>
      <c r="P110" s="31">
        <f t="shared" si="3"/>
        <v>2720.4099999999162</v>
      </c>
      <c r="Q110" s="31">
        <f>SUBTOTAL(9,$F$2:F110)</f>
        <v>85739.57000000008</v>
      </c>
      <c r="R110" s="31">
        <f>SUBTOTAL(9,$G$2:G110)</f>
        <v>88459.98</v>
      </c>
    </row>
    <row r="111" spans="1:18" ht="14.25" customHeight="1">
      <c r="A111" s="13" t="s">
        <v>553</v>
      </c>
      <c r="B111" s="62">
        <v>45112</v>
      </c>
      <c r="C111" s="111" t="s">
        <v>6550</v>
      </c>
      <c r="D111" s="111" t="s">
        <v>6547</v>
      </c>
      <c r="G111" s="14">
        <v>500</v>
      </c>
      <c r="H111" s="14"/>
      <c r="N111" s="13" t="s">
        <v>688</v>
      </c>
      <c r="O111" s="201"/>
      <c r="P111" s="31">
        <f t="shared" si="3"/>
        <v>3220.4099999999162</v>
      </c>
      <c r="Q111" s="31">
        <f>SUBTOTAL(9,$F$2:F111)</f>
        <v>85739.57000000008</v>
      </c>
      <c r="R111" s="31">
        <f>SUBTOTAL(9,$G$2:G111)</f>
        <v>88959.98</v>
      </c>
    </row>
    <row r="112" spans="1:18" ht="14.25" customHeight="1">
      <c r="A112" s="13" t="s">
        <v>553</v>
      </c>
      <c r="B112" s="62">
        <v>45112</v>
      </c>
      <c r="C112" s="111" t="s">
        <v>6551</v>
      </c>
      <c r="D112" s="111" t="s">
        <v>6547</v>
      </c>
      <c r="G112" s="14">
        <v>263.25</v>
      </c>
      <c r="H112" s="14"/>
      <c r="N112" s="13" t="s">
        <v>688</v>
      </c>
      <c r="O112" s="201"/>
      <c r="P112" s="31">
        <f t="shared" si="3"/>
        <v>3483.6599999999162</v>
      </c>
      <c r="Q112" s="31">
        <f>SUBTOTAL(9,$F$2:F112)</f>
        <v>85739.57000000008</v>
      </c>
      <c r="R112" s="31">
        <f>SUBTOTAL(9,$G$2:G112)</f>
        <v>89223.23</v>
      </c>
    </row>
    <row r="113" spans="1:18" ht="14.25" customHeight="1">
      <c r="A113" s="13" t="s">
        <v>553</v>
      </c>
      <c r="B113" s="62">
        <v>45112</v>
      </c>
      <c r="C113" s="111" t="s">
        <v>6552</v>
      </c>
      <c r="D113" s="111" t="s">
        <v>6547</v>
      </c>
      <c r="G113" s="14">
        <v>129.87</v>
      </c>
      <c r="H113" s="14"/>
      <c r="N113" s="13" t="s">
        <v>688</v>
      </c>
      <c r="O113" s="201"/>
      <c r="P113" s="31">
        <f t="shared" si="3"/>
        <v>3613.5299999999115</v>
      </c>
      <c r="Q113" s="31">
        <f>SUBTOTAL(9,$F$2:F113)</f>
        <v>85739.57000000008</v>
      </c>
      <c r="R113" s="31">
        <f>SUBTOTAL(9,$G$2:G113)</f>
        <v>89353.099999999991</v>
      </c>
    </row>
    <row r="114" spans="1:18" ht="14.25" customHeight="1">
      <c r="A114" s="13" t="s">
        <v>553</v>
      </c>
      <c r="B114" s="62">
        <v>45112</v>
      </c>
      <c r="C114" s="111" t="s">
        <v>6553</v>
      </c>
      <c r="D114" s="111" t="s">
        <v>6548</v>
      </c>
      <c r="G114" s="14">
        <v>104.12</v>
      </c>
      <c r="H114" s="14"/>
      <c r="N114" s="13" t="s">
        <v>688</v>
      </c>
      <c r="O114" s="201"/>
      <c r="P114" s="31">
        <f t="shared" si="3"/>
        <v>3717.6499999999069</v>
      </c>
      <c r="Q114" s="31">
        <f>SUBTOTAL(9,$F$2:F114)</f>
        <v>85739.57000000008</v>
      </c>
      <c r="R114" s="31">
        <f>SUBTOTAL(9,$G$2:G114)</f>
        <v>89457.219999999987</v>
      </c>
    </row>
    <row r="115" spans="1:18" ht="14.25" customHeight="1">
      <c r="A115" s="13" t="s">
        <v>553</v>
      </c>
      <c r="B115" s="62">
        <v>45112</v>
      </c>
      <c r="C115" s="111" t="s">
        <v>6554</v>
      </c>
      <c r="D115" s="43"/>
      <c r="F115" s="14">
        <v>104.12</v>
      </c>
      <c r="G115" s="14"/>
      <c r="H115" s="14"/>
      <c r="I115" s="42" t="s">
        <v>91</v>
      </c>
      <c r="N115" s="13" t="s">
        <v>688</v>
      </c>
      <c r="O115" s="201"/>
      <c r="P115" s="31">
        <f t="shared" si="3"/>
        <v>3613.5299999999115</v>
      </c>
      <c r="Q115" s="31">
        <f>SUBTOTAL(9,$F$2:F115)</f>
        <v>85843.690000000075</v>
      </c>
      <c r="R115" s="31">
        <f>SUBTOTAL(9,$G$2:G115)</f>
        <v>89457.219999999987</v>
      </c>
    </row>
    <row r="116" spans="1:18" ht="14.25" customHeight="1">
      <c r="A116" s="13" t="s">
        <v>553</v>
      </c>
      <c r="B116" s="62">
        <v>45113</v>
      </c>
      <c r="C116" s="111" t="s">
        <v>1186</v>
      </c>
      <c r="D116" s="111"/>
      <c r="F116" s="14">
        <v>468</v>
      </c>
      <c r="G116" s="14"/>
      <c r="H116" s="14"/>
      <c r="I116" s="42" t="s">
        <v>91</v>
      </c>
      <c r="K116" s="9" t="s">
        <v>1074</v>
      </c>
      <c r="L116" s="9">
        <v>4319</v>
      </c>
      <c r="N116" s="13" t="s">
        <v>688</v>
      </c>
      <c r="O116" s="201"/>
      <c r="P116" s="31">
        <f t="shared" si="3"/>
        <v>3145.5299999999115</v>
      </c>
      <c r="Q116" s="31">
        <f>SUBTOTAL(9,$F$2:F116)</f>
        <v>86311.690000000075</v>
      </c>
      <c r="R116" s="31">
        <f>SUBTOTAL(9,$G$2:G116)</f>
        <v>89457.219999999987</v>
      </c>
    </row>
    <row r="117" spans="1:18" ht="14.25" customHeight="1">
      <c r="A117" s="13" t="s">
        <v>553</v>
      </c>
      <c r="B117" s="62">
        <v>45113</v>
      </c>
      <c r="C117" s="111" t="s">
        <v>6555</v>
      </c>
      <c r="D117" s="111"/>
      <c r="F117" s="14">
        <v>263.25</v>
      </c>
      <c r="G117" s="14"/>
      <c r="H117" s="14"/>
      <c r="I117" s="42" t="s">
        <v>91</v>
      </c>
      <c r="N117" s="13" t="s">
        <v>688</v>
      </c>
      <c r="O117" s="201"/>
      <c r="P117" s="31">
        <f t="shared" si="3"/>
        <v>2882.2799999999115</v>
      </c>
      <c r="Q117" s="31">
        <f>SUBTOTAL(9,$F$2:F117)</f>
        <v>86574.940000000075</v>
      </c>
      <c r="R117" s="31">
        <f>SUBTOTAL(9,$G$2:G117)</f>
        <v>89457.219999999987</v>
      </c>
    </row>
    <row r="118" spans="1:18" ht="14.25" customHeight="1">
      <c r="A118" s="13" t="s">
        <v>553</v>
      </c>
      <c r="B118" s="62">
        <v>45118</v>
      </c>
      <c r="C118" s="111" t="s">
        <v>2022</v>
      </c>
      <c r="D118" s="111"/>
      <c r="F118" s="14">
        <v>244.5</v>
      </c>
      <c r="G118" s="14"/>
      <c r="H118" s="14"/>
      <c r="I118" s="9" t="s">
        <v>89</v>
      </c>
      <c r="K118" s="9" t="s">
        <v>793</v>
      </c>
      <c r="L118" s="9">
        <v>2990</v>
      </c>
      <c r="N118" s="13" t="s">
        <v>688</v>
      </c>
      <c r="O118" s="201"/>
      <c r="P118" s="31">
        <f t="shared" si="3"/>
        <v>2637.7799999999115</v>
      </c>
      <c r="Q118" s="31">
        <f>SUBTOTAL(9,$F$2:F118)</f>
        <v>86819.440000000075</v>
      </c>
      <c r="R118" s="31">
        <f>SUBTOTAL(9,$G$2:G118)</f>
        <v>89457.219999999987</v>
      </c>
    </row>
    <row r="119" spans="1:18" ht="14.25" customHeight="1">
      <c r="A119" s="13" t="s">
        <v>553</v>
      </c>
      <c r="B119" s="62">
        <v>45123</v>
      </c>
      <c r="C119" s="111" t="s">
        <v>2080</v>
      </c>
      <c r="D119" s="111"/>
      <c r="F119" s="2">
        <v>118.91</v>
      </c>
      <c r="G119" s="14"/>
      <c r="H119" s="14"/>
      <c r="I119" s="9" t="s">
        <v>89</v>
      </c>
      <c r="K119" s="9" t="s">
        <v>968</v>
      </c>
      <c r="N119" s="13" t="s">
        <v>688</v>
      </c>
      <c r="O119" s="201"/>
      <c r="P119" s="31">
        <f t="shared" si="3"/>
        <v>2518.869999999908</v>
      </c>
      <c r="Q119" s="31">
        <f>SUBTOTAL(9,$F$2:F119)</f>
        <v>86938.350000000079</v>
      </c>
      <c r="R119" s="31">
        <f>SUBTOTAL(9,$G$2:G119)</f>
        <v>89457.219999999987</v>
      </c>
    </row>
    <row r="120" spans="1:18" ht="14.25" customHeight="1">
      <c r="A120" s="13" t="s">
        <v>553</v>
      </c>
      <c r="B120" s="62">
        <v>45139</v>
      </c>
      <c r="C120" s="111" t="s">
        <v>705</v>
      </c>
      <c r="D120" s="111" t="s">
        <v>2081</v>
      </c>
      <c r="F120" s="14">
        <v>48.7</v>
      </c>
      <c r="G120" s="14"/>
      <c r="H120" s="14"/>
      <c r="I120" s="42" t="s">
        <v>91</v>
      </c>
      <c r="K120" s="9" t="s">
        <v>2082</v>
      </c>
      <c r="L120" s="9">
        <v>81584</v>
      </c>
      <c r="N120" s="13" t="s">
        <v>688</v>
      </c>
      <c r="O120" s="201"/>
      <c r="P120" s="31">
        <f t="shared" si="3"/>
        <v>2470.1699999999109</v>
      </c>
      <c r="Q120" s="31">
        <f>SUBTOTAL(9,$F$2:F120)</f>
        <v>86987.050000000076</v>
      </c>
      <c r="R120" s="31">
        <f>SUBTOTAL(9,$G$2:G120)</f>
        <v>89457.219999999987</v>
      </c>
    </row>
    <row r="121" spans="1:18" ht="14.25" customHeight="1">
      <c r="A121" s="13" t="s">
        <v>553</v>
      </c>
      <c r="B121" s="62">
        <v>45140</v>
      </c>
      <c r="C121" s="111" t="s">
        <v>1193</v>
      </c>
      <c r="D121" s="111"/>
      <c r="F121" s="30">
        <v>468</v>
      </c>
      <c r="G121" s="14"/>
      <c r="H121" s="14"/>
      <c r="I121" s="42" t="s">
        <v>91</v>
      </c>
      <c r="K121" s="9" t="s">
        <v>1074</v>
      </c>
      <c r="L121" s="43">
        <v>4364</v>
      </c>
      <c r="N121" s="13" t="s">
        <v>688</v>
      </c>
      <c r="O121" s="201"/>
      <c r="P121" s="31">
        <f t="shared" si="3"/>
        <v>2002.1699999999109</v>
      </c>
      <c r="Q121" s="31">
        <f>SUBTOTAL(9,$F$2:F121)</f>
        <v>87455.050000000076</v>
      </c>
      <c r="R121" s="31">
        <f>SUBTOTAL(9,$G$2:G121)</f>
        <v>89457.219999999987</v>
      </c>
    </row>
    <row r="122" spans="1:18" ht="14.25" customHeight="1">
      <c r="A122" s="13" t="s">
        <v>553</v>
      </c>
      <c r="B122" s="62">
        <v>45154</v>
      </c>
      <c r="C122" s="111" t="s">
        <v>2083</v>
      </c>
      <c r="D122" s="111"/>
      <c r="F122" s="2">
        <v>118.91</v>
      </c>
      <c r="G122" s="14"/>
      <c r="H122" s="14"/>
      <c r="I122" s="9" t="s">
        <v>89</v>
      </c>
      <c r="K122" s="9" t="s">
        <v>968</v>
      </c>
      <c r="N122" s="13" t="s">
        <v>688</v>
      </c>
      <c r="O122" s="201"/>
      <c r="P122" s="31">
        <f t="shared" si="3"/>
        <v>1883.2599999999074</v>
      </c>
      <c r="Q122" s="31">
        <f>SUBTOTAL(9,$F$2:F122)</f>
        <v>87573.960000000079</v>
      </c>
      <c r="R122" s="31">
        <f>SUBTOTAL(9,$G$2:G122)</f>
        <v>89457.219999999987</v>
      </c>
    </row>
    <row r="123" spans="1:18" ht="14.25" customHeight="1">
      <c r="A123" s="13" t="s">
        <v>553</v>
      </c>
      <c r="B123" s="62">
        <v>45187</v>
      </c>
      <c r="C123" s="111" t="s">
        <v>2084</v>
      </c>
      <c r="D123" s="111"/>
      <c r="F123" s="2">
        <v>118.91</v>
      </c>
      <c r="G123" s="14"/>
      <c r="H123" s="14"/>
      <c r="I123" s="9" t="s">
        <v>89</v>
      </c>
      <c r="K123" s="9" t="s">
        <v>968</v>
      </c>
      <c r="N123" s="13" t="s">
        <v>688</v>
      </c>
      <c r="O123" s="201"/>
      <c r="P123" s="31">
        <f t="shared" si="3"/>
        <v>1764.349999999904</v>
      </c>
      <c r="Q123" s="31">
        <f>SUBTOTAL(9,$F$2:F123)</f>
        <v>87692.870000000083</v>
      </c>
      <c r="R123" s="31">
        <f>SUBTOTAL(9,$G$2:G123)</f>
        <v>89457.219999999987</v>
      </c>
    </row>
    <row r="124" spans="1:18" ht="14.25" customHeight="1">
      <c r="A124" s="13" t="s">
        <v>553</v>
      </c>
      <c r="B124" s="62">
        <v>45215</v>
      </c>
      <c r="C124" s="111" t="s">
        <v>2085</v>
      </c>
      <c r="D124" s="111"/>
      <c r="F124" s="2">
        <v>118.91</v>
      </c>
      <c r="G124" s="14"/>
      <c r="H124" s="14"/>
      <c r="I124" s="9" t="s">
        <v>89</v>
      </c>
      <c r="K124" s="9" t="s">
        <v>968</v>
      </c>
      <c r="N124" s="13" t="s">
        <v>688</v>
      </c>
      <c r="O124" s="201"/>
      <c r="P124" s="31">
        <f t="shared" si="3"/>
        <v>1645.4399999999005</v>
      </c>
      <c r="Q124" s="31">
        <f>SUBTOTAL(9,$F$2:F124)</f>
        <v>87811.780000000086</v>
      </c>
      <c r="R124" s="31">
        <f>SUBTOTAL(9,$G$2:G124)</f>
        <v>89457.219999999987</v>
      </c>
    </row>
    <row r="125" spans="1:18" ht="14.25" customHeight="1">
      <c r="A125" s="13" t="s">
        <v>553</v>
      </c>
      <c r="B125" s="62">
        <v>45237</v>
      </c>
      <c r="C125" s="111" t="s">
        <v>1205</v>
      </c>
      <c r="D125" s="111"/>
      <c r="F125" s="30">
        <v>562</v>
      </c>
      <c r="G125" s="14"/>
      <c r="H125" s="14"/>
      <c r="I125" s="42" t="s">
        <v>91</v>
      </c>
      <c r="K125" s="9" t="s">
        <v>576</v>
      </c>
      <c r="L125" s="43">
        <v>289</v>
      </c>
      <c r="N125" s="13" t="s">
        <v>688</v>
      </c>
      <c r="O125" s="201"/>
      <c r="P125" s="31">
        <f t="shared" si="3"/>
        <v>1083.4399999999005</v>
      </c>
      <c r="Q125" s="31">
        <f>SUBTOTAL(9,$F$2:F125)</f>
        <v>88373.780000000086</v>
      </c>
      <c r="R125" s="31">
        <f>SUBTOTAL(9,$G$2:G125)</f>
        <v>89457.219999999987</v>
      </c>
    </row>
    <row r="126" spans="1:18" ht="14.25" customHeight="1">
      <c r="A126" s="13" t="s">
        <v>553</v>
      </c>
      <c r="B126" s="62">
        <v>45246</v>
      </c>
      <c r="C126" s="111" t="s">
        <v>2086</v>
      </c>
      <c r="D126" s="111"/>
      <c r="F126" s="2">
        <v>118.91</v>
      </c>
      <c r="G126" s="14"/>
      <c r="H126" s="14"/>
      <c r="I126" s="9" t="s">
        <v>89</v>
      </c>
      <c r="K126" s="9" t="s">
        <v>968</v>
      </c>
      <c r="N126" s="13" t="s">
        <v>688</v>
      </c>
      <c r="O126" s="201"/>
      <c r="P126" s="31">
        <f t="shared" si="3"/>
        <v>964.52999999989697</v>
      </c>
      <c r="Q126" s="31">
        <f>SUBTOTAL(9,$F$2:F126)</f>
        <v>88492.69000000009</v>
      </c>
      <c r="R126" s="31">
        <f>SUBTOTAL(9,$G$2:G126)</f>
        <v>89457.219999999987</v>
      </c>
    </row>
    <row r="127" spans="1:18" ht="14.25" customHeight="1">
      <c r="A127" s="13" t="s">
        <v>553</v>
      </c>
      <c r="B127" s="62">
        <v>45277</v>
      </c>
      <c r="C127" s="111" t="s">
        <v>2087</v>
      </c>
      <c r="D127" s="111"/>
      <c r="F127" s="2">
        <v>118.91</v>
      </c>
      <c r="G127" s="14"/>
      <c r="H127" s="14"/>
      <c r="I127" s="9" t="s">
        <v>89</v>
      </c>
      <c r="K127" s="9" t="s">
        <v>968</v>
      </c>
      <c r="N127" s="13" t="s">
        <v>688</v>
      </c>
      <c r="O127" s="201"/>
      <c r="P127" s="31">
        <f t="shared" si="3"/>
        <v>845.61999999989348</v>
      </c>
      <c r="Q127" s="31">
        <f>SUBTOTAL(9,$F$2:F127)</f>
        <v>88611.600000000093</v>
      </c>
      <c r="R127" s="31">
        <f>SUBTOTAL(9,$G$2:G127)</f>
        <v>89457.219999999987</v>
      </c>
    </row>
    <row r="128" spans="1:18" ht="14.25" customHeight="1">
      <c r="A128" s="13" t="s">
        <v>553</v>
      </c>
      <c r="B128" s="62">
        <v>45299</v>
      </c>
      <c r="C128" s="111" t="s">
        <v>2022</v>
      </c>
      <c r="D128" s="111"/>
      <c r="F128" s="14">
        <v>887.94</v>
      </c>
      <c r="G128" s="14"/>
      <c r="H128" s="14"/>
      <c r="I128" s="9" t="s">
        <v>89</v>
      </c>
      <c r="K128" s="9" t="s">
        <v>793</v>
      </c>
      <c r="N128" s="13" t="s">
        <v>688</v>
      </c>
      <c r="O128" s="201"/>
      <c r="P128" s="31">
        <f t="shared" si="3"/>
        <v>-42.320000000108848</v>
      </c>
      <c r="Q128" s="31">
        <f>SUBTOTAL(9,$F$2:F128)</f>
        <v>89499.540000000095</v>
      </c>
      <c r="R128" s="31">
        <f>SUBTOTAL(9,$G$2:G128)</f>
        <v>89457.219999999987</v>
      </c>
    </row>
    <row r="129" spans="1:19" ht="14.25" customHeight="1">
      <c r="A129" s="13" t="s">
        <v>553</v>
      </c>
      <c r="B129" s="62">
        <v>45307</v>
      </c>
      <c r="C129" s="111" t="s">
        <v>2088</v>
      </c>
      <c r="D129" s="111"/>
      <c r="F129" s="2">
        <v>118.91</v>
      </c>
      <c r="G129" s="14"/>
      <c r="H129" s="14"/>
      <c r="I129" s="9" t="s">
        <v>89</v>
      </c>
      <c r="K129" s="9" t="s">
        <v>968</v>
      </c>
      <c r="N129" s="13" t="s">
        <v>688</v>
      </c>
      <c r="O129" s="201"/>
      <c r="P129" s="31">
        <f t="shared" si="3"/>
        <v>-161.23000000011234</v>
      </c>
      <c r="Q129" s="31">
        <f>SUBTOTAL(9,$F$2:F129)</f>
        <v>89618.450000000099</v>
      </c>
      <c r="R129" s="31">
        <f>SUBTOTAL(9,$G$2:G129)</f>
        <v>89457.219999999987</v>
      </c>
    </row>
    <row r="130" spans="1:19" ht="14.25" customHeight="1">
      <c r="A130" s="13" t="s">
        <v>553</v>
      </c>
      <c r="B130" s="62">
        <v>45338</v>
      </c>
      <c r="C130" s="111" t="s">
        <v>2089</v>
      </c>
      <c r="D130" s="111"/>
      <c r="F130" s="2">
        <v>118.91</v>
      </c>
      <c r="G130" s="14"/>
      <c r="H130" s="14"/>
      <c r="I130" s="9" t="s">
        <v>89</v>
      </c>
      <c r="K130" s="9" t="s">
        <v>968</v>
      </c>
      <c r="N130" s="13" t="s">
        <v>688</v>
      </c>
      <c r="O130" s="201"/>
      <c r="P130" s="31">
        <f t="shared" ref="P130:P161" si="4">R130-Q130</f>
        <v>-280.14000000011583</v>
      </c>
      <c r="Q130" s="31">
        <f>SUBTOTAL(9,$F$2:F130)</f>
        <v>89737.360000000102</v>
      </c>
      <c r="R130" s="31">
        <f>SUBTOTAL(9,$G$2:G130)</f>
        <v>89457.219999999987</v>
      </c>
    </row>
    <row r="131" spans="1:19" ht="14.25" customHeight="1">
      <c r="A131" s="13" t="s">
        <v>553</v>
      </c>
      <c r="B131" s="62">
        <v>45367</v>
      </c>
      <c r="C131" s="111" t="s">
        <v>2090</v>
      </c>
      <c r="D131" s="111"/>
      <c r="F131" s="2">
        <v>118.91</v>
      </c>
      <c r="G131" s="14"/>
      <c r="H131" s="14"/>
      <c r="I131" s="9" t="s">
        <v>89</v>
      </c>
      <c r="K131" s="9" t="s">
        <v>968</v>
      </c>
      <c r="N131" s="13" t="s">
        <v>688</v>
      </c>
      <c r="O131" s="201"/>
      <c r="P131" s="31">
        <f t="shared" si="4"/>
        <v>-399.05000000011933</v>
      </c>
      <c r="Q131" s="31">
        <f>SUBTOTAL(9,$F$2:F131)</f>
        <v>89856.270000000106</v>
      </c>
      <c r="R131" s="31">
        <f>SUBTOTAL(9,$G$2:G131)</f>
        <v>89457.219999999987</v>
      </c>
    </row>
    <row r="132" spans="1:19" ht="14.25" customHeight="1">
      <c r="A132" s="13" t="s">
        <v>553</v>
      </c>
      <c r="B132" s="62">
        <v>45368</v>
      </c>
      <c r="C132" s="111" t="s">
        <v>1220</v>
      </c>
      <c r="D132" s="111"/>
      <c r="F132" s="30">
        <v>749</v>
      </c>
      <c r="G132" s="14"/>
      <c r="H132" s="14"/>
      <c r="I132" s="42" t="s">
        <v>91</v>
      </c>
      <c r="K132" s="9" t="s">
        <v>576</v>
      </c>
      <c r="L132" s="43">
        <v>930</v>
      </c>
      <c r="N132" s="13" t="s">
        <v>688</v>
      </c>
      <c r="O132" s="201"/>
      <c r="P132" s="31">
        <f t="shared" si="4"/>
        <v>-1148.0500000001193</v>
      </c>
      <c r="Q132" s="31">
        <f>SUBTOTAL(9,$F$2:F132)</f>
        <v>90605.270000000106</v>
      </c>
      <c r="R132" s="31">
        <f>SUBTOTAL(9,$G$2:G132)</f>
        <v>89457.219999999987</v>
      </c>
    </row>
    <row r="133" spans="1:19" ht="14.25" customHeight="1">
      <c r="A133" s="13" t="s">
        <v>553</v>
      </c>
      <c r="B133" s="62">
        <v>45398</v>
      </c>
      <c r="C133" s="111" t="s">
        <v>5756</v>
      </c>
      <c r="D133" s="111"/>
      <c r="F133" s="2">
        <v>118.91</v>
      </c>
      <c r="G133" s="14"/>
      <c r="H133" s="14"/>
      <c r="I133" s="9" t="s">
        <v>89</v>
      </c>
      <c r="K133" s="9" t="s">
        <v>968</v>
      </c>
      <c r="N133" s="13" t="s">
        <v>688</v>
      </c>
      <c r="O133" s="201"/>
      <c r="P133" s="31">
        <f t="shared" si="4"/>
        <v>-1266.9600000001228</v>
      </c>
      <c r="Q133" s="31">
        <f>SUBTOTAL(9,$F$2:F133)</f>
        <v>90724.180000000109</v>
      </c>
      <c r="R133" s="31">
        <f>SUBTOTAL(9,$G$2:G133)</f>
        <v>89457.219999999987</v>
      </c>
    </row>
    <row r="134" spans="1:19" ht="14.25" customHeight="1">
      <c r="A134" s="13" t="s">
        <v>553</v>
      </c>
      <c r="B134" s="62">
        <v>45412</v>
      </c>
      <c r="C134" s="111" t="s">
        <v>5821</v>
      </c>
      <c r="D134" s="111"/>
      <c r="F134" s="14"/>
      <c r="G134" s="14"/>
      <c r="H134" s="14">
        <v>45.27</v>
      </c>
      <c r="K134" s="9" t="s">
        <v>2017</v>
      </c>
      <c r="L134">
        <v>563013</v>
      </c>
      <c r="N134" s="13" t="s">
        <v>688</v>
      </c>
      <c r="O134" s="474"/>
      <c r="P134" s="31">
        <f t="shared" si="4"/>
        <v>-1266.9600000001228</v>
      </c>
      <c r="Q134" s="31">
        <f>SUBTOTAL(9,$F$2:F134)</f>
        <v>90724.180000000109</v>
      </c>
      <c r="R134" s="31">
        <f>SUBTOTAL(9,$G$2:G134)</f>
        <v>89457.219999999987</v>
      </c>
    </row>
    <row r="135" spans="1:19" ht="14.25" customHeight="1">
      <c r="A135" s="13" t="s">
        <v>553</v>
      </c>
      <c r="B135" s="62">
        <v>45415</v>
      </c>
      <c r="C135" s="111" t="s">
        <v>705</v>
      </c>
      <c r="D135" s="111"/>
      <c r="F135" s="14">
        <v>60.8</v>
      </c>
      <c r="G135" s="14"/>
      <c r="H135" s="14"/>
      <c r="I135" s="9" t="s">
        <v>89</v>
      </c>
      <c r="K135" s="9" t="s">
        <v>2082</v>
      </c>
      <c r="L135">
        <v>80305013828</v>
      </c>
      <c r="N135" s="13" t="s">
        <v>688</v>
      </c>
      <c r="O135" s="201"/>
      <c r="P135" s="31">
        <f t="shared" si="4"/>
        <v>-1327.7600000001257</v>
      </c>
      <c r="Q135" s="31">
        <f>SUBTOTAL(9,$F$2:F135)</f>
        <v>90784.980000000112</v>
      </c>
      <c r="R135" s="31">
        <f>SUBTOTAL(9,$G$2:G135)</f>
        <v>89457.219999999987</v>
      </c>
    </row>
    <row r="136" spans="1:19" ht="14.25" customHeight="1">
      <c r="A136" s="13" t="s">
        <v>553</v>
      </c>
      <c r="B136" s="62">
        <v>45415</v>
      </c>
      <c r="C136" s="111" t="s">
        <v>705</v>
      </c>
      <c r="D136" s="111"/>
      <c r="F136" s="14">
        <v>34</v>
      </c>
      <c r="G136" s="14"/>
      <c r="H136" s="14"/>
      <c r="I136" s="9" t="s">
        <v>89</v>
      </c>
      <c r="K136" s="9" t="s">
        <v>5743</v>
      </c>
      <c r="L136">
        <v>8137825</v>
      </c>
      <c r="N136" s="13" t="s">
        <v>688</v>
      </c>
      <c r="O136" s="201"/>
      <c r="P136" s="31">
        <f t="shared" si="4"/>
        <v>-1361.7600000001257</v>
      </c>
      <c r="Q136" s="31">
        <f>SUBTOTAL(9,$F$2:F136)</f>
        <v>90818.980000000112</v>
      </c>
      <c r="R136" s="31">
        <f>SUBTOTAL(9,$G$2:G136)</f>
        <v>89457.219999999987</v>
      </c>
    </row>
    <row r="137" spans="1:19" ht="14.25" customHeight="1">
      <c r="A137" s="13" t="s">
        <v>553</v>
      </c>
      <c r="B137" s="62">
        <v>45428</v>
      </c>
      <c r="C137" s="111" t="s">
        <v>5779</v>
      </c>
      <c r="D137" s="111"/>
      <c r="F137" s="2">
        <v>118.91</v>
      </c>
      <c r="G137" s="14"/>
      <c r="H137" s="14"/>
      <c r="I137" s="9" t="s">
        <v>5778</v>
      </c>
      <c r="K137" s="9" t="s">
        <v>968</v>
      </c>
      <c r="N137" s="13" t="s">
        <v>688</v>
      </c>
      <c r="O137" s="428"/>
      <c r="P137" s="31">
        <f t="shared" si="4"/>
        <v>-1480.6700000001292</v>
      </c>
      <c r="Q137" s="31">
        <f>SUBTOTAL(9,$F$2:F137)</f>
        <v>90937.890000000116</v>
      </c>
      <c r="R137" s="31">
        <f>SUBTOTAL(9,$G$2:G137)</f>
        <v>89457.219999999987</v>
      </c>
    </row>
    <row r="138" spans="1:19" ht="14.25" customHeight="1">
      <c r="A138" s="13" t="s">
        <v>553</v>
      </c>
      <c r="B138" s="62">
        <v>45434</v>
      </c>
      <c r="C138" s="111" t="s">
        <v>5777</v>
      </c>
      <c r="D138" s="111"/>
      <c r="F138" s="14">
        <v>117.8</v>
      </c>
      <c r="G138" s="14"/>
      <c r="H138" s="14"/>
      <c r="I138" s="9" t="s">
        <v>5778</v>
      </c>
      <c r="K138" s="9" t="s">
        <v>2082</v>
      </c>
      <c r="L138">
        <v>105421</v>
      </c>
      <c r="N138" s="13" t="s">
        <v>688</v>
      </c>
      <c r="O138" s="475"/>
      <c r="P138" s="31">
        <f t="shared" si="4"/>
        <v>-1598.4700000001321</v>
      </c>
      <c r="Q138" s="31">
        <f>SUBTOTAL(9,$F$2:F138)</f>
        <v>91055.690000000119</v>
      </c>
      <c r="R138" s="31">
        <f>SUBTOTAL(9,$G$2:G138)</f>
        <v>89457.219999999987</v>
      </c>
      <c r="S138" s="475">
        <v>45460</v>
      </c>
    </row>
    <row r="139" spans="1:19" ht="14.25" customHeight="1">
      <c r="A139" s="13" t="s">
        <v>553</v>
      </c>
      <c r="B139" s="62">
        <v>45451</v>
      </c>
      <c r="C139" s="111" t="s">
        <v>5832</v>
      </c>
      <c r="D139" s="111"/>
      <c r="F139" s="14">
        <v>118.91</v>
      </c>
      <c r="G139" s="14"/>
      <c r="H139" s="14"/>
      <c r="I139" s="9" t="s">
        <v>89</v>
      </c>
      <c r="K139" s="9" t="s">
        <v>968</v>
      </c>
      <c r="N139" s="13" t="s">
        <v>688</v>
      </c>
      <c r="O139" s="428"/>
      <c r="P139" s="31">
        <f t="shared" si="4"/>
        <v>-1717.3800000001356</v>
      </c>
      <c r="Q139" s="31">
        <f>SUBTOTAL(9,$F$2:F139)</f>
        <v>91174.600000000122</v>
      </c>
      <c r="R139" s="31">
        <f>SUBTOTAL(9,$G$2:G139)</f>
        <v>89457.219999999987</v>
      </c>
    </row>
    <row r="140" spans="1:19" ht="14.25" customHeight="1">
      <c r="A140" s="13" t="s">
        <v>553</v>
      </c>
      <c r="B140" s="62">
        <v>45452</v>
      </c>
      <c r="C140" s="111" t="s">
        <v>5872</v>
      </c>
      <c r="D140" s="111" t="s">
        <v>5799</v>
      </c>
      <c r="F140" s="14">
        <v>150</v>
      </c>
      <c r="G140" s="14"/>
      <c r="H140" s="14"/>
      <c r="I140" s="395" t="s">
        <v>91</v>
      </c>
      <c r="N140" s="13" t="s">
        <v>688</v>
      </c>
      <c r="O140" s="428"/>
      <c r="P140" s="31">
        <f t="shared" si="4"/>
        <v>-1867.3800000001356</v>
      </c>
      <c r="Q140" s="31">
        <f>SUBTOTAL(9,$F$2:F140)</f>
        <v>91324.600000000122</v>
      </c>
      <c r="R140" s="31">
        <f>SUBTOTAL(9,$G$2:G140)</f>
        <v>89457.219999999987</v>
      </c>
    </row>
    <row r="141" spans="1:19" ht="14.25" customHeight="1">
      <c r="A141" s="13" t="s">
        <v>553</v>
      </c>
      <c r="B141" s="62">
        <v>45457</v>
      </c>
      <c r="C141" s="111" t="s">
        <v>6557</v>
      </c>
      <c r="D141" s="111" t="s">
        <v>6556</v>
      </c>
      <c r="G141" s="14">
        <v>452</v>
      </c>
      <c r="H141" s="14"/>
      <c r="I141" s="395"/>
      <c r="N141" s="13" t="s">
        <v>688</v>
      </c>
      <c r="O141" s="428"/>
      <c r="P141" s="31">
        <f t="shared" si="4"/>
        <v>-1415.3800000001356</v>
      </c>
      <c r="Q141" s="31">
        <f>SUBTOTAL(9,$F$2:F141)</f>
        <v>91324.600000000122</v>
      </c>
      <c r="R141" s="31">
        <f>SUBTOTAL(9,$G$2:G141)</f>
        <v>89909.219999999987</v>
      </c>
    </row>
    <row r="142" spans="1:19" ht="14.25" customHeight="1">
      <c r="A142" s="13" t="s">
        <v>553</v>
      </c>
      <c r="B142" s="62">
        <v>45457</v>
      </c>
      <c r="C142" s="111" t="s">
        <v>6559</v>
      </c>
      <c r="D142" s="111" t="s">
        <v>6556</v>
      </c>
      <c r="G142" s="14">
        <v>500</v>
      </c>
      <c r="H142" s="14"/>
      <c r="I142" s="395"/>
      <c r="N142" s="13" t="s">
        <v>688</v>
      </c>
      <c r="O142" s="428"/>
      <c r="P142" s="31">
        <f t="shared" si="4"/>
        <v>-915.38000000013562</v>
      </c>
      <c r="Q142" s="31">
        <f>SUBTOTAL(9,$F$2:F142)</f>
        <v>91324.600000000122</v>
      </c>
      <c r="R142" s="31">
        <f>SUBTOTAL(9,$G$2:G142)</f>
        <v>90409.219999999987</v>
      </c>
    </row>
    <row r="143" spans="1:19" ht="14.25" customHeight="1">
      <c r="A143" s="13" t="s">
        <v>553</v>
      </c>
      <c r="B143" s="62">
        <v>45458</v>
      </c>
      <c r="C143" s="111" t="s">
        <v>6558</v>
      </c>
      <c r="D143" s="111" t="s">
        <v>5833</v>
      </c>
      <c r="F143" s="401">
        <v>452</v>
      </c>
      <c r="G143" s="14"/>
      <c r="H143" s="14"/>
      <c r="N143" s="13" t="s">
        <v>688</v>
      </c>
      <c r="O143" s="428"/>
      <c r="P143" s="31">
        <f t="shared" si="4"/>
        <v>-1367.3800000001356</v>
      </c>
      <c r="Q143" s="31">
        <f>SUBTOTAL(9,$F$2:F143)</f>
        <v>91776.600000000122</v>
      </c>
      <c r="R143" s="31">
        <f>SUBTOTAL(9,$G$2:G143)</f>
        <v>90409.219999999987</v>
      </c>
    </row>
    <row r="144" spans="1:19" ht="14.25" customHeight="1">
      <c r="A144" s="13" t="s">
        <v>553</v>
      </c>
      <c r="B144" s="62">
        <v>45460</v>
      </c>
      <c r="C144" s="111" t="s">
        <v>962</v>
      </c>
      <c r="D144" s="111"/>
      <c r="F144" s="14"/>
      <c r="G144" s="14">
        <v>2000</v>
      </c>
      <c r="H144" s="14"/>
      <c r="N144" s="13" t="s">
        <v>688</v>
      </c>
      <c r="O144" s="428"/>
      <c r="P144" s="31">
        <f t="shared" si="4"/>
        <v>632.61999999986438</v>
      </c>
      <c r="Q144" s="31">
        <f>SUBTOTAL(9,$F$2:F144)</f>
        <v>91776.600000000122</v>
      </c>
      <c r="R144" s="31">
        <f>SUBTOTAL(9,$G$2:G144)</f>
        <v>92409.219999999987</v>
      </c>
    </row>
    <row r="145" spans="1:19" ht="14.25" customHeight="1">
      <c r="A145" s="13" t="s">
        <v>553</v>
      </c>
      <c r="B145" s="62">
        <v>45461</v>
      </c>
      <c r="C145" s="111" t="s">
        <v>6562</v>
      </c>
      <c r="D145" s="111" t="s">
        <v>6563</v>
      </c>
      <c r="G145" s="14">
        <v>500</v>
      </c>
      <c r="H145" s="14"/>
      <c r="N145" s="13" t="s">
        <v>688</v>
      </c>
      <c r="O145" s="428"/>
      <c r="P145" s="31">
        <f t="shared" si="4"/>
        <v>1132.6199999998644</v>
      </c>
      <c r="Q145" s="31">
        <f>SUBTOTAL(9,$F$2:F145)</f>
        <v>91776.600000000122</v>
      </c>
      <c r="R145" s="31">
        <f>SUBTOTAL(9,$G$2:G145)</f>
        <v>92909.219999999987</v>
      </c>
    </row>
    <row r="146" spans="1:19" ht="14.25" customHeight="1">
      <c r="A146" s="13" t="s">
        <v>553</v>
      </c>
      <c r="B146" s="62">
        <v>45461</v>
      </c>
      <c r="C146" s="111" t="s">
        <v>6560</v>
      </c>
      <c r="D146" s="111" t="s">
        <v>6563</v>
      </c>
      <c r="G146" s="14">
        <v>414</v>
      </c>
      <c r="H146" s="14"/>
      <c r="N146" s="13" t="s">
        <v>688</v>
      </c>
      <c r="O146" s="428"/>
      <c r="P146" s="31">
        <f t="shared" si="4"/>
        <v>1546.6199999998644</v>
      </c>
      <c r="Q146" s="31">
        <f>SUBTOTAL(9,$F$2:F146)</f>
        <v>91776.600000000122</v>
      </c>
      <c r="R146" s="31">
        <f>SUBTOTAL(9,$G$2:G146)</f>
        <v>93323.219999999987</v>
      </c>
    </row>
    <row r="147" spans="1:19" ht="14.25" customHeight="1">
      <c r="A147" s="13" t="s">
        <v>553</v>
      </c>
      <c r="B147" s="62">
        <v>45461</v>
      </c>
      <c r="C147" s="111" t="s">
        <v>6561</v>
      </c>
      <c r="D147" s="111" t="s">
        <v>6563</v>
      </c>
      <c r="G147" s="14">
        <v>95</v>
      </c>
      <c r="H147" s="14"/>
      <c r="N147" s="13" t="s">
        <v>688</v>
      </c>
      <c r="O147" s="428"/>
      <c r="P147" s="31">
        <f t="shared" si="4"/>
        <v>1641.6199999998644</v>
      </c>
      <c r="Q147" s="31">
        <f>SUBTOTAL(9,$F$2:F147)</f>
        <v>91776.600000000122</v>
      </c>
      <c r="R147" s="31">
        <f>SUBTOTAL(9,$G$2:G147)</f>
        <v>93418.219999999987</v>
      </c>
    </row>
    <row r="148" spans="1:19" ht="14.25" customHeight="1">
      <c r="A148" s="13" t="s">
        <v>553</v>
      </c>
      <c r="B148" s="62">
        <v>45461</v>
      </c>
      <c r="C148" s="111" t="s">
        <v>5808</v>
      </c>
      <c r="D148" s="111"/>
      <c r="F148" s="14">
        <v>1053</v>
      </c>
      <c r="G148" s="14"/>
      <c r="H148" s="14"/>
      <c r="I148" t="s">
        <v>91</v>
      </c>
      <c r="K148" t="s">
        <v>576</v>
      </c>
      <c r="L148">
        <v>1473</v>
      </c>
      <c r="N148" s="13" t="s">
        <v>688</v>
      </c>
      <c r="O148" s="428"/>
      <c r="P148" s="31">
        <f t="shared" si="4"/>
        <v>588.61999999986438</v>
      </c>
      <c r="Q148" s="31">
        <f>SUBTOTAL(9,$F$2:F148)</f>
        <v>92829.600000000122</v>
      </c>
      <c r="R148" s="31">
        <f>SUBTOTAL(9,$G$2:G148)</f>
        <v>93418.219999999987</v>
      </c>
    </row>
    <row r="149" spans="1:19" ht="14.25" customHeight="1">
      <c r="A149" s="13" t="s">
        <v>553</v>
      </c>
      <c r="B149" s="62">
        <v>45462</v>
      </c>
      <c r="C149" s="111" t="s">
        <v>6564</v>
      </c>
      <c r="D149" s="111"/>
      <c r="F149" s="401">
        <v>414</v>
      </c>
      <c r="G149" s="14"/>
      <c r="H149" s="14"/>
      <c r="N149" s="13" t="s">
        <v>688</v>
      </c>
      <c r="O149" s="428"/>
      <c r="P149" s="31">
        <f t="shared" si="4"/>
        <v>174.61999999986438</v>
      </c>
      <c r="Q149" s="31">
        <f>SUBTOTAL(9,$F$2:F149)</f>
        <v>93243.600000000122</v>
      </c>
      <c r="R149" s="31">
        <f>SUBTOTAL(9,$G$2:G149)</f>
        <v>93418.219999999987</v>
      </c>
    </row>
    <row r="150" spans="1:19" ht="14.25" customHeight="1">
      <c r="A150" s="13" t="s">
        <v>553</v>
      </c>
      <c r="B150" s="62">
        <v>45468</v>
      </c>
      <c r="C150" s="111" t="s">
        <v>6565</v>
      </c>
      <c r="D150" s="111" t="s">
        <v>6566</v>
      </c>
      <c r="F150" s="14"/>
      <c r="G150" s="14">
        <v>500</v>
      </c>
      <c r="H150" s="14"/>
      <c r="N150" s="13" t="s">
        <v>688</v>
      </c>
      <c r="O150" s="428"/>
      <c r="P150" s="31">
        <f t="shared" si="4"/>
        <v>674.61999999986438</v>
      </c>
      <c r="Q150" s="31">
        <f>SUBTOTAL(9,$F$2:F150)</f>
        <v>93243.600000000122</v>
      </c>
      <c r="R150" s="31">
        <f>SUBTOTAL(9,$G$2:G150)</f>
        <v>93918.219999999987</v>
      </c>
    </row>
    <row r="151" spans="1:19" ht="14.25" customHeight="1">
      <c r="A151" s="13" t="s">
        <v>553</v>
      </c>
      <c r="B151" s="62">
        <v>45468</v>
      </c>
      <c r="C151" s="111" t="s">
        <v>6567</v>
      </c>
      <c r="D151" s="111" t="s">
        <v>6566</v>
      </c>
      <c r="F151" s="14"/>
      <c r="G151" s="14">
        <v>264</v>
      </c>
      <c r="H151" s="14"/>
      <c r="N151" s="13" t="s">
        <v>688</v>
      </c>
      <c r="O151" s="428"/>
      <c r="P151" s="31">
        <f t="shared" si="4"/>
        <v>938.61999999986438</v>
      </c>
      <c r="Q151" s="31">
        <f>SUBTOTAL(9,$F$2:F151)</f>
        <v>93243.600000000122</v>
      </c>
      <c r="R151" s="31">
        <f>SUBTOTAL(9,$G$2:G151)</f>
        <v>94182.219999999987</v>
      </c>
    </row>
    <row r="152" spans="1:19" s="482" customFormat="1" ht="14.25" customHeight="1">
      <c r="A152" s="479" t="s">
        <v>553</v>
      </c>
      <c r="B152" s="478">
        <v>45469</v>
      </c>
      <c r="C152" s="481" t="s">
        <v>5851</v>
      </c>
      <c r="D152" s="481"/>
      <c r="F152" s="483">
        <v>35</v>
      </c>
      <c r="G152" s="483"/>
      <c r="H152" s="483"/>
      <c r="I152" s="487" t="s">
        <v>89</v>
      </c>
      <c r="K152" s="488" t="s">
        <v>1835</v>
      </c>
      <c r="L152" s="482">
        <v>49991</v>
      </c>
      <c r="N152" s="479" t="s">
        <v>688</v>
      </c>
      <c r="O152" s="489">
        <v>45469</v>
      </c>
      <c r="P152" s="486">
        <f t="shared" si="4"/>
        <v>903.61999999986438</v>
      </c>
      <c r="Q152" s="486">
        <f>SUBTOTAL(9,$F$2:F152)</f>
        <v>93278.600000000122</v>
      </c>
      <c r="R152" s="486">
        <f>SUBTOTAL(9,$G$2:G152)</f>
        <v>94182.219999999987</v>
      </c>
      <c r="S152" s="489">
        <v>45469</v>
      </c>
    </row>
    <row r="153" spans="1:19" ht="14.25" customHeight="1">
      <c r="A153" s="13" t="s">
        <v>553</v>
      </c>
      <c r="B153" s="62">
        <v>45474</v>
      </c>
      <c r="C153" s="111" t="s">
        <v>6568</v>
      </c>
      <c r="D153" s="111"/>
      <c r="F153" s="14">
        <v>264</v>
      </c>
      <c r="G153" s="14"/>
      <c r="H153" s="14"/>
      <c r="N153" s="13"/>
      <c r="O153" s="428"/>
      <c r="P153" s="31">
        <f t="shared" si="4"/>
        <v>639.61999999986438</v>
      </c>
      <c r="Q153" s="31">
        <f>SUBTOTAL(9,$F$2:F153)</f>
        <v>93542.600000000122</v>
      </c>
      <c r="R153" s="31">
        <f>SUBTOTAL(9,$G$2:G153)</f>
        <v>94182.219999999987</v>
      </c>
    </row>
    <row r="154" spans="1:19" ht="14.25" customHeight="1">
      <c r="A154" s="13" t="s">
        <v>553</v>
      </c>
      <c r="B154" s="62">
        <v>45484</v>
      </c>
      <c r="C154" s="111" t="s">
        <v>2022</v>
      </c>
      <c r="D154" s="111"/>
      <c r="F154" s="14">
        <v>865.91</v>
      </c>
      <c r="G154" s="14"/>
      <c r="H154" s="14"/>
      <c r="I154" s="395" t="s">
        <v>89</v>
      </c>
      <c r="K154" t="s">
        <v>793</v>
      </c>
      <c r="N154" s="13"/>
      <c r="O154" s="428"/>
      <c r="P154" s="31">
        <f t="shared" si="4"/>
        <v>-226.29000000013912</v>
      </c>
      <c r="Q154" s="31">
        <f>SUBTOTAL(9,$F$2:F154)</f>
        <v>94408.510000000126</v>
      </c>
      <c r="R154" s="31">
        <f>SUBTOTAL(9,$G$2:G154)</f>
        <v>94182.219999999987</v>
      </c>
    </row>
    <row r="155" spans="1:19" ht="14.25" customHeight="1">
      <c r="A155" s="13" t="s">
        <v>553</v>
      </c>
      <c r="B155" s="62">
        <v>45487</v>
      </c>
      <c r="C155" s="158" t="s">
        <v>5883</v>
      </c>
      <c r="D155" s="138"/>
      <c r="E155" s="155"/>
      <c r="F155" s="157">
        <v>556</v>
      </c>
      <c r="G155" s="157"/>
      <c r="H155" s="12"/>
      <c r="I155" s="13" t="s">
        <v>91</v>
      </c>
      <c r="K155" t="s">
        <v>576</v>
      </c>
      <c r="L155">
        <v>1671</v>
      </c>
      <c r="N155" s="13"/>
      <c r="O155" s="428"/>
      <c r="P155" s="31">
        <f t="shared" si="4"/>
        <v>-782.29000000013912</v>
      </c>
      <c r="Q155" s="31">
        <f>SUBTOTAL(9,$F$2:F155)</f>
        <v>94964.510000000126</v>
      </c>
      <c r="R155" s="31">
        <f>SUBTOTAL(9,$G$2:G155)</f>
        <v>94182.219999999987</v>
      </c>
    </row>
    <row r="156" spans="1:19" ht="14.25" customHeight="1">
      <c r="A156" s="13" t="s">
        <v>553</v>
      </c>
      <c r="B156" s="62">
        <v>45496</v>
      </c>
      <c r="C156" s="111" t="s">
        <v>5910</v>
      </c>
      <c r="D156" s="111"/>
      <c r="F156" s="14">
        <v>118.91</v>
      </c>
      <c r="G156" s="14"/>
      <c r="H156" s="14"/>
      <c r="I156" s="395" t="s">
        <v>89</v>
      </c>
      <c r="K156" s="395" t="s">
        <v>968</v>
      </c>
      <c r="N156" s="13"/>
      <c r="O156" s="428"/>
      <c r="P156" s="31">
        <f t="shared" si="4"/>
        <v>-901.20000000014261</v>
      </c>
      <c r="Q156" s="31">
        <f>SUBTOTAL(9,$F$2:F156)</f>
        <v>95083.420000000129</v>
      </c>
      <c r="R156" s="31">
        <f>SUBTOTAL(9,$G$2:G156)</f>
        <v>94182.219999999987</v>
      </c>
    </row>
    <row r="157" spans="1:19" ht="14.25" customHeight="1">
      <c r="A157" s="13" t="s">
        <v>553</v>
      </c>
      <c r="B157" s="62">
        <v>45498</v>
      </c>
      <c r="C157" s="111" t="s">
        <v>6570</v>
      </c>
      <c r="D157" s="111" t="s">
        <v>6572</v>
      </c>
      <c r="G157">
        <v>500</v>
      </c>
      <c r="H157" s="14"/>
      <c r="N157" s="13"/>
      <c r="O157" s="428"/>
      <c r="P157" s="31">
        <f t="shared" si="4"/>
        <v>-401.20000000014261</v>
      </c>
      <c r="Q157" s="31">
        <f>SUBTOTAL(9,$F$2:F157)</f>
        <v>95083.420000000129</v>
      </c>
      <c r="R157" s="31">
        <f>SUBTOTAL(9,$G$2:G157)</f>
        <v>94682.219999999987</v>
      </c>
    </row>
    <row r="158" spans="1:19" ht="14.25" customHeight="1">
      <c r="A158" s="13" t="s">
        <v>553</v>
      </c>
      <c r="B158" s="62">
        <v>45498</v>
      </c>
      <c r="C158" s="111" t="s">
        <v>6571</v>
      </c>
      <c r="D158" s="111" t="s">
        <v>6572</v>
      </c>
      <c r="G158">
        <v>565</v>
      </c>
      <c r="H158" s="14"/>
      <c r="N158" s="13"/>
      <c r="O158" s="428"/>
      <c r="P158" s="31">
        <f t="shared" si="4"/>
        <v>163.79999999985739</v>
      </c>
      <c r="Q158" s="31">
        <f>SUBTOTAL(9,$F$2:F158)</f>
        <v>95083.420000000129</v>
      </c>
      <c r="R158" s="31">
        <f>SUBTOTAL(9,$G$2:G158)</f>
        <v>95247.219999999987</v>
      </c>
    </row>
    <row r="159" spans="1:19" ht="14.25" customHeight="1">
      <c r="A159" s="13" t="s">
        <v>553</v>
      </c>
      <c r="B159" s="62">
        <v>45502</v>
      </c>
      <c r="C159" s="111" t="s">
        <v>6569</v>
      </c>
      <c r="D159" s="111"/>
      <c r="F159" s="32">
        <v>565</v>
      </c>
      <c r="G159" s="14"/>
      <c r="H159" s="14"/>
      <c r="N159" s="13"/>
      <c r="O159" s="428"/>
      <c r="P159" s="31">
        <f t="shared" si="4"/>
        <v>-401.20000000014261</v>
      </c>
      <c r="Q159" s="31">
        <f>SUBTOTAL(9,$F$2:F159)</f>
        <v>95648.420000000129</v>
      </c>
      <c r="R159" s="31">
        <f>SUBTOTAL(9,$G$2:G159)</f>
        <v>95247.219999999987</v>
      </c>
    </row>
    <row r="160" spans="1:19" ht="14.25" customHeight="1">
      <c r="A160" s="13" t="s">
        <v>553</v>
      </c>
      <c r="B160" s="62">
        <v>45515</v>
      </c>
      <c r="C160" s="111" t="s">
        <v>5960</v>
      </c>
      <c r="D160" s="111"/>
      <c r="F160" s="14">
        <v>527</v>
      </c>
      <c r="G160" s="14"/>
      <c r="H160" s="14"/>
      <c r="I160" s="13" t="s">
        <v>91</v>
      </c>
      <c r="J160" s="13"/>
      <c r="K160" t="s">
        <v>576</v>
      </c>
      <c r="L160">
        <v>1903</v>
      </c>
      <c r="N160" s="13"/>
      <c r="O160" s="428"/>
      <c r="P160" s="31">
        <f t="shared" si="4"/>
        <v>-928.20000000014261</v>
      </c>
      <c r="Q160" s="31">
        <f>SUBTOTAL(9,$F$2:F160)</f>
        <v>96175.420000000129</v>
      </c>
      <c r="R160" s="31">
        <f>SUBTOTAL(9,$G$2:G160)</f>
        <v>95247.219999999987</v>
      </c>
    </row>
    <row r="161" spans="1:19" ht="14.25" customHeight="1">
      <c r="A161" s="13" t="s">
        <v>553</v>
      </c>
      <c r="B161" s="62">
        <v>45519</v>
      </c>
      <c r="C161" s="111" t="s">
        <v>5970</v>
      </c>
      <c r="D161" s="111"/>
      <c r="F161" s="14">
        <v>34</v>
      </c>
      <c r="G161" s="14"/>
      <c r="H161" s="14"/>
      <c r="I161" s="395" t="s">
        <v>89</v>
      </c>
      <c r="K161" s="395" t="s">
        <v>5971</v>
      </c>
      <c r="L161">
        <v>189982</v>
      </c>
      <c r="N161" s="13"/>
      <c r="O161" s="428"/>
      <c r="P161" s="31">
        <f t="shared" si="4"/>
        <v>-962.20000000014261</v>
      </c>
      <c r="Q161" s="31">
        <f>SUBTOTAL(9,$F$2:F161)</f>
        <v>96209.420000000129</v>
      </c>
      <c r="R161" s="31">
        <f>SUBTOTAL(9,$G$2:G161)</f>
        <v>95247.219999999987</v>
      </c>
    </row>
    <row r="162" spans="1:19" ht="14.25" customHeight="1">
      <c r="A162" s="13" t="s">
        <v>553</v>
      </c>
      <c r="B162" s="62">
        <v>45520</v>
      </c>
      <c r="C162" s="111" t="s">
        <v>5977</v>
      </c>
      <c r="D162" s="111"/>
      <c r="F162" s="14">
        <v>118.91</v>
      </c>
      <c r="G162" s="14"/>
      <c r="H162" s="14"/>
      <c r="I162" s="395" t="s">
        <v>89</v>
      </c>
      <c r="K162" s="395" t="s">
        <v>968</v>
      </c>
      <c r="N162" s="13"/>
      <c r="O162" s="428"/>
      <c r="P162" s="31">
        <f t="shared" ref="P162:P186" si="5">R162-Q162</f>
        <v>-1081.1100000001461</v>
      </c>
      <c r="Q162" s="31">
        <f>SUBTOTAL(9,$F$2:F162)</f>
        <v>96328.330000000133</v>
      </c>
      <c r="R162" s="31">
        <f>SUBTOTAL(9,$G$2:G162)</f>
        <v>95247.219999999987</v>
      </c>
    </row>
    <row r="163" spans="1:19" ht="14.25" customHeight="1">
      <c r="A163" s="13" t="s">
        <v>553</v>
      </c>
      <c r="B163" s="62">
        <v>45551</v>
      </c>
      <c r="C163" s="111" t="s">
        <v>6052</v>
      </c>
      <c r="D163" s="111"/>
      <c r="F163" s="14">
        <v>118.91</v>
      </c>
      <c r="G163" s="14"/>
      <c r="H163" s="14"/>
      <c r="I163" s="395" t="s">
        <v>89</v>
      </c>
      <c r="K163" s="395" t="s">
        <v>4440</v>
      </c>
      <c r="N163" s="13"/>
      <c r="O163" s="428"/>
      <c r="P163" s="31">
        <f t="shared" si="5"/>
        <v>-1200.0200000001496</v>
      </c>
      <c r="Q163" s="31">
        <f>SUBTOTAL(9,$F$2:F163)</f>
        <v>96447.240000000136</v>
      </c>
      <c r="R163" s="31">
        <f>SUBTOTAL(9,$G$2:G163)</f>
        <v>95247.219999999987</v>
      </c>
      <c r="S163" s="429">
        <v>45574</v>
      </c>
    </row>
    <row r="164" spans="1:19" s="469" customFormat="1" ht="14.25" customHeight="1">
      <c r="A164" s="13" t="s">
        <v>553</v>
      </c>
      <c r="B164" s="62">
        <v>45580</v>
      </c>
      <c r="C164" s="466" t="s">
        <v>6092</v>
      </c>
      <c r="D164" s="466"/>
      <c r="F164" s="468">
        <v>150</v>
      </c>
      <c r="G164" s="468"/>
      <c r="H164" s="468"/>
      <c r="I164" s="469" t="s">
        <v>89</v>
      </c>
      <c r="K164" s="469" t="s">
        <v>5971</v>
      </c>
      <c r="L164" s="469">
        <v>1192860</v>
      </c>
      <c r="N164" s="470"/>
      <c r="O164" s="428"/>
      <c r="P164" s="31">
        <f t="shared" si="5"/>
        <v>-1350.0200000001496</v>
      </c>
      <c r="Q164" s="31">
        <f>SUBTOTAL(9,$F$2:F164)</f>
        <v>96597.240000000136</v>
      </c>
      <c r="R164" s="31">
        <f>SUBTOTAL(9,$G$2:G164)</f>
        <v>95247.219999999987</v>
      </c>
    </row>
    <row r="165" spans="1:19" s="469" customFormat="1" ht="14.25" customHeight="1">
      <c r="A165" s="13" t="s">
        <v>553</v>
      </c>
      <c r="B165" s="62">
        <v>45581</v>
      </c>
      <c r="C165" s="466" t="s">
        <v>962</v>
      </c>
      <c r="D165" s="466" t="s">
        <v>6573</v>
      </c>
      <c r="F165" s="468"/>
      <c r="G165" s="468">
        <v>4646</v>
      </c>
      <c r="H165" s="468"/>
      <c r="N165" s="470"/>
      <c r="O165" s="428"/>
      <c r="P165" s="31">
        <f t="shared" si="5"/>
        <v>3295.9799999998504</v>
      </c>
      <c r="Q165" s="31">
        <f>SUBTOTAL(9,$F$2:F165)</f>
        <v>96597.240000000136</v>
      </c>
      <c r="R165" s="31">
        <f>SUBTOTAL(9,$G$2:G165)</f>
        <v>99893.219999999987</v>
      </c>
    </row>
    <row r="166" spans="1:19" s="469" customFormat="1" ht="14.25" customHeight="1">
      <c r="A166" s="13" t="s">
        <v>553</v>
      </c>
      <c r="B166" s="62">
        <v>45581</v>
      </c>
      <c r="C166" s="466" t="s">
        <v>962</v>
      </c>
      <c r="D166" s="466"/>
      <c r="F166" s="468"/>
      <c r="G166" s="468">
        <v>1166.57</v>
      </c>
      <c r="H166" s="468"/>
      <c r="N166" s="470"/>
      <c r="O166" s="428"/>
      <c r="P166" s="31">
        <f t="shared" si="5"/>
        <v>4462.5499999998574</v>
      </c>
      <c r="Q166" s="31">
        <f>SUBTOTAL(9,$F$2:F166)</f>
        <v>96597.240000000136</v>
      </c>
      <c r="R166" s="31">
        <f>SUBTOTAL(9,$G$2:G166)</f>
        <v>101059.79</v>
      </c>
    </row>
    <row r="167" spans="1:19" s="469" customFormat="1" ht="14.25" customHeight="1">
      <c r="A167" s="13" t="s">
        <v>553</v>
      </c>
      <c r="B167" s="62">
        <v>45581</v>
      </c>
      <c r="C167" s="466" t="s">
        <v>6095</v>
      </c>
      <c r="D167" s="466"/>
      <c r="F167" s="468">
        <v>153.9</v>
      </c>
      <c r="G167" s="468"/>
      <c r="H167" s="468"/>
      <c r="I167" s="469" t="s">
        <v>89</v>
      </c>
      <c r="K167" s="469" t="s">
        <v>4440</v>
      </c>
      <c r="L167" s="469">
        <v>289631844</v>
      </c>
      <c r="N167" s="470"/>
      <c r="O167" s="428"/>
      <c r="P167" s="31">
        <f t="shared" si="5"/>
        <v>4308.6499999998632</v>
      </c>
      <c r="Q167" s="31">
        <f>SUBTOTAL(9,$F$2:F167)</f>
        <v>96751.14000000013</v>
      </c>
      <c r="R167" s="31">
        <f>SUBTOTAL(9,$G$2:G167)</f>
        <v>101059.79</v>
      </c>
    </row>
    <row r="168" spans="1:19" ht="14.25" customHeight="1">
      <c r="A168" s="13" t="s">
        <v>553</v>
      </c>
      <c r="B168" s="62">
        <v>45593</v>
      </c>
      <c r="C168" s="111" t="s">
        <v>6096</v>
      </c>
      <c r="D168" s="111"/>
      <c r="F168" s="14">
        <v>632</v>
      </c>
      <c r="G168" s="14"/>
      <c r="H168" s="14"/>
      <c r="I168" s="395" t="s">
        <v>91</v>
      </c>
      <c r="K168" s="395" t="s">
        <v>576</v>
      </c>
      <c r="L168">
        <v>2309</v>
      </c>
      <c r="N168" s="13"/>
      <c r="O168" s="428"/>
      <c r="P168" s="31">
        <f t="shared" si="5"/>
        <v>3676.6499999998632</v>
      </c>
      <c r="Q168" s="31">
        <f>SUBTOTAL(9,$F$2:F168)</f>
        <v>97383.14000000013</v>
      </c>
      <c r="R168" s="31">
        <f>SUBTOTAL(9,$G$2:G168)</f>
        <v>101059.79</v>
      </c>
    </row>
    <row r="169" spans="1:19" ht="14.25" customHeight="1">
      <c r="A169" s="13" t="s">
        <v>553</v>
      </c>
      <c r="B169" s="62">
        <v>45600</v>
      </c>
      <c r="C169" s="111" t="s">
        <v>4972</v>
      </c>
      <c r="D169" s="111"/>
      <c r="F169" s="14">
        <v>1036.97</v>
      </c>
      <c r="G169" s="14"/>
      <c r="H169" s="14"/>
      <c r="I169" s="395" t="s">
        <v>89</v>
      </c>
      <c r="K169" s="395" t="s">
        <v>2657</v>
      </c>
      <c r="L169" s="431">
        <v>300043665502</v>
      </c>
      <c r="N169" s="13"/>
      <c r="O169" s="428"/>
      <c r="P169" s="31">
        <f t="shared" si="5"/>
        <v>2639.679999999862</v>
      </c>
      <c r="Q169" s="31">
        <f>SUBTOTAL(9,$F$2:F169)</f>
        <v>98420.110000000132</v>
      </c>
      <c r="R169" s="31">
        <f>SUBTOTAL(9,$G$2:G169)</f>
        <v>101059.79</v>
      </c>
    </row>
    <row r="170" spans="1:19" ht="14.25" customHeight="1">
      <c r="A170" s="13" t="s">
        <v>553</v>
      </c>
      <c r="B170" s="62">
        <v>45613</v>
      </c>
      <c r="C170" s="111" t="s">
        <v>6140</v>
      </c>
      <c r="D170" s="111"/>
      <c r="F170" s="14">
        <v>153.9</v>
      </c>
      <c r="G170" s="14"/>
      <c r="H170" s="14"/>
      <c r="I170" t="s">
        <v>89</v>
      </c>
      <c r="K170" t="s">
        <v>4440</v>
      </c>
      <c r="L170">
        <v>290677561</v>
      </c>
      <c r="N170" s="13"/>
      <c r="O170" s="428"/>
      <c r="P170" s="31">
        <f t="shared" si="5"/>
        <v>2485.7799999998679</v>
      </c>
      <c r="Q170" s="31">
        <f>SUBTOTAL(9,$F$2:F170)</f>
        <v>98574.010000000126</v>
      </c>
      <c r="R170" s="31">
        <f>SUBTOTAL(9,$G$2:G170)</f>
        <v>101059.79</v>
      </c>
    </row>
    <row r="171" spans="1:19" ht="14.25" customHeight="1">
      <c r="A171" s="13" t="s">
        <v>553</v>
      </c>
      <c r="B171" s="62">
        <v>45642</v>
      </c>
      <c r="C171" s="111" t="s">
        <v>6200</v>
      </c>
      <c r="D171" s="111"/>
      <c r="F171" s="14">
        <v>153.9</v>
      </c>
      <c r="G171" s="14"/>
      <c r="H171" s="14"/>
      <c r="I171" t="s">
        <v>89</v>
      </c>
      <c r="K171" t="s">
        <v>4440</v>
      </c>
      <c r="L171">
        <v>291721521</v>
      </c>
      <c r="N171" s="13"/>
      <c r="O171" s="428"/>
      <c r="P171" s="31">
        <f t="shared" si="5"/>
        <v>2331.8799999998737</v>
      </c>
      <c r="Q171" s="31">
        <f>SUBTOTAL(9,$F$2:F171)</f>
        <v>98727.91000000012</v>
      </c>
      <c r="R171" s="31">
        <f>SUBTOTAL(9,$G$2:G171)</f>
        <v>101059.79</v>
      </c>
    </row>
    <row r="172" spans="1:19" ht="14.25" customHeight="1">
      <c r="A172" s="13" t="s">
        <v>553</v>
      </c>
      <c r="B172" s="62">
        <v>45673</v>
      </c>
      <c r="C172" s="111" t="s">
        <v>6254</v>
      </c>
      <c r="D172" s="111"/>
      <c r="F172" s="14">
        <v>156.54</v>
      </c>
      <c r="G172" s="14"/>
      <c r="H172" s="14"/>
      <c r="I172" t="s">
        <v>89</v>
      </c>
      <c r="K172" t="s">
        <v>4440</v>
      </c>
      <c r="L172">
        <v>292762801</v>
      </c>
      <c r="N172" s="13"/>
      <c r="O172" s="428"/>
      <c r="P172" s="31">
        <f t="shared" si="5"/>
        <v>2175.3399999998801</v>
      </c>
      <c r="Q172" s="31">
        <f>SUBTOTAL(9,$F$2:F172)</f>
        <v>98884.450000000114</v>
      </c>
      <c r="R172" s="31">
        <f>SUBTOTAL(9,$G$2:G172)</f>
        <v>101059.79</v>
      </c>
    </row>
    <row r="173" spans="1:19" ht="14.25" customHeight="1">
      <c r="A173" s="13" t="s">
        <v>553</v>
      </c>
      <c r="B173" s="62">
        <v>45677</v>
      </c>
      <c r="C173" s="477" t="s">
        <v>6260</v>
      </c>
      <c r="D173" s="111" t="s">
        <v>6261</v>
      </c>
      <c r="F173" s="14"/>
      <c r="G173" s="14">
        <v>2500</v>
      </c>
      <c r="H173" s="14"/>
      <c r="N173" s="13"/>
      <c r="O173" s="428"/>
      <c r="P173" s="31">
        <f t="shared" si="5"/>
        <v>4675.3399999998801</v>
      </c>
      <c r="Q173" s="31">
        <f>SUBTOTAL(9,$F$2:F173)</f>
        <v>98884.450000000114</v>
      </c>
      <c r="R173" s="31">
        <f>SUBTOTAL(9,$G$2:G173)</f>
        <v>103559.79</v>
      </c>
    </row>
    <row r="174" spans="1:19" ht="14.25" customHeight="1">
      <c r="A174" s="13" t="s">
        <v>553</v>
      </c>
      <c r="B174" s="62">
        <v>45680</v>
      </c>
      <c r="C174" s="111" t="s">
        <v>6575</v>
      </c>
      <c r="D174" s="111" t="s">
        <v>6578</v>
      </c>
      <c r="F174" s="14"/>
      <c r="G174" s="14">
        <v>500</v>
      </c>
      <c r="H174" s="14"/>
      <c r="N174" s="13"/>
      <c r="O174" s="428"/>
      <c r="P174" s="31">
        <f t="shared" si="5"/>
        <v>5175.3399999998801</v>
      </c>
      <c r="Q174" s="31">
        <f>SUBTOTAL(9,$F$2:F174)</f>
        <v>98884.450000000114</v>
      </c>
      <c r="R174" s="31">
        <f>SUBTOTAL(9,$G$2:G174)</f>
        <v>104059.79</v>
      </c>
    </row>
    <row r="175" spans="1:19" ht="14.25" customHeight="1">
      <c r="A175" s="13" t="s">
        <v>553</v>
      </c>
      <c r="B175" s="62">
        <v>45680</v>
      </c>
      <c r="C175" s="111" t="s">
        <v>6576</v>
      </c>
      <c r="D175" s="111" t="s">
        <v>6578</v>
      </c>
      <c r="F175" s="14"/>
      <c r="G175" s="14">
        <v>260</v>
      </c>
      <c r="H175" s="14"/>
      <c r="N175" s="13"/>
      <c r="O175" s="428"/>
      <c r="P175" s="31">
        <f t="shared" si="5"/>
        <v>5435.3399999998801</v>
      </c>
      <c r="Q175" s="31">
        <f>SUBTOTAL(9,$F$2:F175)</f>
        <v>98884.450000000114</v>
      </c>
      <c r="R175" s="31">
        <f>SUBTOTAL(9,$G$2:G175)</f>
        <v>104319.79</v>
      </c>
    </row>
    <row r="176" spans="1:19" ht="14.25" customHeight="1">
      <c r="A176" s="13" t="s">
        <v>553</v>
      </c>
      <c r="B176" s="62">
        <v>45680</v>
      </c>
      <c r="C176" s="111" t="s">
        <v>6577</v>
      </c>
      <c r="D176" s="111"/>
      <c r="F176" s="14">
        <v>260</v>
      </c>
      <c r="G176" s="14"/>
      <c r="H176" s="14"/>
      <c r="N176" s="13"/>
      <c r="O176" s="428"/>
      <c r="P176" s="31">
        <f t="shared" si="5"/>
        <v>5175.3399999998801</v>
      </c>
      <c r="Q176" s="31">
        <f>SUBTOTAL(9,$F$2:F176)</f>
        <v>99144.450000000114</v>
      </c>
      <c r="R176" s="31">
        <f>SUBTOTAL(9,$G$2:G176)</f>
        <v>104319.79</v>
      </c>
    </row>
    <row r="177" spans="1:18" ht="14.25" customHeight="1">
      <c r="A177" s="13" t="s">
        <v>553</v>
      </c>
      <c r="B177" s="62">
        <v>45704</v>
      </c>
      <c r="C177" s="477" t="s">
        <v>6298</v>
      </c>
      <c r="D177" s="111"/>
      <c r="F177" s="14">
        <v>155.22</v>
      </c>
      <c r="G177" s="14"/>
      <c r="H177" s="14"/>
      <c r="I177" t="s">
        <v>89</v>
      </c>
      <c r="K177" t="s">
        <v>4440</v>
      </c>
      <c r="N177" s="13"/>
      <c r="O177" s="428"/>
      <c r="P177" s="31">
        <f t="shared" si="5"/>
        <v>5020.1199999998789</v>
      </c>
      <c r="Q177" s="31">
        <f>SUBTOTAL(9,$F$2:F177)</f>
        <v>99299.670000000115</v>
      </c>
      <c r="R177" s="31">
        <f>SUBTOTAL(9,$G$2:G177)</f>
        <v>104319.79</v>
      </c>
    </row>
    <row r="178" spans="1:18" ht="14.25" customHeight="1">
      <c r="A178" s="13" t="s">
        <v>553</v>
      </c>
      <c r="B178" s="62">
        <v>45714</v>
      </c>
      <c r="C178" s="477" t="s">
        <v>6307</v>
      </c>
      <c r="D178" s="111"/>
      <c r="F178" s="14">
        <v>531</v>
      </c>
      <c r="G178" s="14"/>
      <c r="H178" s="14"/>
      <c r="I178" t="s">
        <v>91</v>
      </c>
      <c r="K178" t="s">
        <v>576</v>
      </c>
      <c r="L178">
        <v>3054</v>
      </c>
      <c r="N178" s="13"/>
      <c r="O178" s="428"/>
      <c r="P178" s="31">
        <f t="shared" si="5"/>
        <v>4489.1199999998789</v>
      </c>
      <c r="Q178" s="31">
        <f>SUBTOTAL(9,$F$2:F178)</f>
        <v>99830.670000000115</v>
      </c>
      <c r="R178" s="31">
        <f>SUBTOTAL(9,$G$2:G178)</f>
        <v>104319.79</v>
      </c>
    </row>
    <row r="179" spans="1:18" ht="14.25" customHeight="1">
      <c r="A179" s="13" t="s">
        <v>553</v>
      </c>
      <c r="B179" s="62">
        <v>45731</v>
      </c>
      <c r="C179" s="477" t="s">
        <v>6339</v>
      </c>
      <c r="D179" s="111"/>
      <c r="F179" s="14">
        <v>155.22</v>
      </c>
      <c r="G179" s="14"/>
      <c r="H179" s="14"/>
      <c r="I179" t="s">
        <v>89</v>
      </c>
      <c r="K179" t="s">
        <v>4440</v>
      </c>
      <c r="N179" s="13"/>
      <c r="O179" s="428"/>
      <c r="P179" s="31">
        <f t="shared" si="5"/>
        <v>4333.8999999998778</v>
      </c>
      <c r="Q179" s="31">
        <f>SUBTOTAL(9,$F$2:F179)</f>
        <v>99985.890000000116</v>
      </c>
      <c r="R179" s="31">
        <f>SUBTOTAL(9,$G$2:G179)</f>
        <v>104319.79</v>
      </c>
    </row>
    <row r="180" spans="1:18" ht="14.25" customHeight="1">
      <c r="A180" s="13" t="s">
        <v>553</v>
      </c>
      <c r="B180" s="62">
        <v>45747</v>
      </c>
      <c r="C180" s="477" t="s">
        <v>6574</v>
      </c>
      <c r="D180" s="111"/>
      <c r="F180" s="14">
        <v>2500</v>
      </c>
      <c r="G180" s="14"/>
      <c r="H180" s="14"/>
      <c r="I180" t="s">
        <v>91</v>
      </c>
      <c r="N180" s="13"/>
      <c r="O180" s="428"/>
      <c r="P180" s="31">
        <f t="shared" si="5"/>
        <v>1833.8999999998778</v>
      </c>
      <c r="Q180" s="31">
        <f>SUBTOTAL(9,$F$2:F180)</f>
        <v>102485.89000000012</v>
      </c>
      <c r="R180" s="31">
        <f>SUBTOTAL(9,$G$2:G180)</f>
        <v>104319.79</v>
      </c>
    </row>
    <row r="181" spans="1:18" ht="14.25" customHeight="1">
      <c r="A181" s="13" t="s">
        <v>553</v>
      </c>
      <c r="B181" s="62">
        <v>45762</v>
      </c>
      <c r="C181" s="477" t="s">
        <v>6370</v>
      </c>
      <c r="D181" s="111"/>
      <c r="F181" s="14">
        <v>155.22</v>
      </c>
      <c r="G181" s="14"/>
      <c r="H181" s="14"/>
      <c r="I181" t="s">
        <v>89</v>
      </c>
      <c r="K181" t="s">
        <v>4440</v>
      </c>
      <c r="N181" s="13"/>
      <c r="O181" s="428"/>
      <c r="P181" s="31">
        <f t="shared" si="5"/>
        <v>1678.6799999998766</v>
      </c>
      <c r="Q181" s="31">
        <f>SUBTOTAL(9,$F$2:F181)</f>
        <v>102641.11000000012</v>
      </c>
      <c r="R181" s="31">
        <f>SUBTOTAL(9,$G$2:G181)</f>
        <v>104319.79</v>
      </c>
    </row>
    <row r="182" spans="1:18" ht="14.25" customHeight="1">
      <c r="A182" s="13" t="s">
        <v>553</v>
      </c>
      <c r="B182" s="62">
        <v>45793</v>
      </c>
      <c r="C182" s="477" t="s">
        <v>6425</v>
      </c>
      <c r="D182" s="111"/>
      <c r="F182" s="14">
        <v>155.22</v>
      </c>
      <c r="G182" s="14"/>
      <c r="H182" s="14"/>
      <c r="I182" t="s">
        <v>89</v>
      </c>
      <c r="K182" t="s">
        <v>4440</v>
      </c>
      <c r="N182" s="13"/>
      <c r="O182" s="428"/>
      <c r="P182" s="31">
        <f t="shared" si="5"/>
        <v>1523.4599999998754</v>
      </c>
      <c r="Q182" s="31">
        <f>SUBTOTAL(9,$F$2:F182)</f>
        <v>102796.33000000012</v>
      </c>
      <c r="R182" s="31">
        <f>SUBTOTAL(9,$G$2:G182)</f>
        <v>104319.79</v>
      </c>
    </row>
    <row r="183" spans="1:18" ht="14.25" customHeight="1">
      <c r="A183" s="13" t="s">
        <v>553</v>
      </c>
      <c r="B183" s="62">
        <v>45824</v>
      </c>
      <c r="C183" s="477" t="s">
        <v>6508</v>
      </c>
      <c r="D183" s="111"/>
      <c r="F183" s="14">
        <v>155.22</v>
      </c>
      <c r="G183" s="14"/>
      <c r="H183" s="14"/>
      <c r="I183" s="395" t="s">
        <v>89</v>
      </c>
      <c r="K183" s="395" t="s">
        <v>4440</v>
      </c>
      <c r="N183" s="13"/>
      <c r="O183" s="428"/>
      <c r="P183" s="31">
        <f t="shared" si="5"/>
        <v>1368.2399999998743</v>
      </c>
      <c r="Q183" s="31">
        <f>SUBTOTAL(9,$F$2:F183)</f>
        <v>102951.55000000012</v>
      </c>
      <c r="R183" s="31">
        <f>SUBTOTAL(9,$G$2:G183)</f>
        <v>104319.79</v>
      </c>
    </row>
    <row r="184" spans="1:18" ht="14.25" customHeight="1">
      <c r="A184" s="13" t="s">
        <v>553</v>
      </c>
      <c r="B184" s="62">
        <v>45854</v>
      </c>
      <c r="C184" s="62" t="s">
        <v>6544</v>
      </c>
      <c r="D184" s="111"/>
      <c r="F184" s="14">
        <v>155.22</v>
      </c>
      <c r="G184" s="14"/>
      <c r="H184" s="14"/>
      <c r="I184" s="395" t="s">
        <v>89</v>
      </c>
      <c r="K184" s="395" t="s">
        <v>4440</v>
      </c>
      <c r="O184" s="429">
        <v>45865</v>
      </c>
      <c r="P184" s="31">
        <f t="shared" si="5"/>
        <v>1213.0199999998731</v>
      </c>
      <c r="Q184" s="31">
        <f>SUBTOTAL(9,$F$2:F184)</f>
        <v>103106.77000000012</v>
      </c>
      <c r="R184" s="31">
        <f>SUBTOTAL(9,$G$2:G184)</f>
        <v>104319.79</v>
      </c>
    </row>
    <row r="185" spans="1:18" ht="14.25" customHeight="1">
      <c r="A185" s="13" t="s">
        <v>553</v>
      </c>
      <c r="B185" s="62">
        <v>45874</v>
      </c>
      <c r="C185" s="111" t="s">
        <v>6615</v>
      </c>
      <c r="D185" s="111"/>
      <c r="F185" s="14">
        <v>1202.5999999999999</v>
      </c>
      <c r="G185" s="14"/>
      <c r="H185" s="14"/>
      <c r="I185" s="395" t="s">
        <v>91</v>
      </c>
      <c r="K185" s="395" t="s">
        <v>62</v>
      </c>
      <c r="L185">
        <v>60616</v>
      </c>
      <c r="P185" s="31">
        <f t="shared" si="5"/>
        <v>10.419999999867287</v>
      </c>
      <c r="Q185" s="31">
        <f>SUBTOTAL(9,$F$2:F185)</f>
        <v>104309.37000000013</v>
      </c>
      <c r="R185" s="31">
        <f>SUBTOTAL(9,$G$2:G185)</f>
        <v>104319.79</v>
      </c>
    </row>
    <row r="186" spans="1:18" ht="14.25" customHeight="1">
      <c r="A186" s="13" t="s">
        <v>553</v>
      </c>
      <c r="B186" s="62">
        <v>45886</v>
      </c>
      <c r="C186" s="111" t="s">
        <v>7041</v>
      </c>
      <c r="D186" s="111"/>
      <c r="F186" s="14">
        <v>65.09</v>
      </c>
      <c r="G186" s="14"/>
      <c r="H186" s="14"/>
      <c r="I186" s="395" t="s">
        <v>89</v>
      </c>
      <c r="O186" s="476"/>
      <c r="P186" s="31">
        <f t="shared" si="5"/>
        <v>-54.670000000129221</v>
      </c>
      <c r="Q186" s="31">
        <f>SUBTOTAL(9,$F$2:F186)</f>
        <v>104374.46000000012</v>
      </c>
      <c r="R186" s="31">
        <f>SUBTOTAL(9,$G$2:G186)</f>
        <v>104319.79</v>
      </c>
    </row>
    <row r="187" spans="1:18" ht="14.25" customHeight="1">
      <c r="A187" s="13" t="s">
        <v>553</v>
      </c>
      <c r="B187" s="62">
        <v>46062</v>
      </c>
      <c r="C187" s="111" t="s">
        <v>7037</v>
      </c>
      <c r="D187" s="111" t="s">
        <v>6112</v>
      </c>
      <c r="F187" s="14">
        <v>517</v>
      </c>
      <c r="G187" s="14"/>
      <c r="H187" s="14"/>
      <c r="I187" s="395" t="s">
        <v>91</v>
      </c>
      <c r="O187" s="490"/>
      <c r="P187" s="31">
        <f t="shared" ref="P187" si="6">R187-Q187</f>
        <v>-571.67000000012922</v>
      </c>
      <c r="Q187" s="31">
        <f>SUBTOTAL(9,$F$2:F187)</f>
        <v>104891.46000000012</v>
      </c>
      <c r="R187" s="31">
        <f>SUBTOTAL(9,$G$2:G187)</f>
        <v>104319.79</v>
      </c>
    </row>
    <row r="188" spans="1:18" ht="14.25" customHeight="1">
      <c r="B188" s="62"/>
      <c r="C188" s="111"/>
      <c r="D188" s="111"/>
      <c r="F188" s="14"/>
      <c r="G188" s="14"/>
      <c r="H188" s="14"/>
    </row>
    <row r="189" spans="1:18" ht="14.25" customHeight="1">
      <c r="B189" s="62"/>
      <c r="C189" s="111"/>
      <c r="D189" s="111"/>
      <c r="F189" s="14"/>
      <c r="G189" s="14"/>
      <c r="H189" s="14"/>
    </row>
    <row r="190" spans="1:18" ht="14.25" customHeight="1">
      <c r="B190" s="62"/>
      <c r="C190" s="111"/>
      <c r="D190" s="111"/>
      <c r="F190" s="14"/>
      <c r="G190" s="14"/>
      <c r="H190" s="14"/>
    </row>
    <row r="191" spans="1:18" ht="14.25" customHeight="1">
      <c r="B191" s="62"/>
      <c r="C191" s="111"/>
      <c r="D191" s="111"/>
      <c r="F191" s="14"/>
      <c r="G191" s="14"/>
      <c r="H191" s="14"/>
    </row>
    <row r="192" spans="1:18" ht="14.25" customHeight="1">
      <c r="B192" s="62"/>
      <c r="C192" s="111"/>
      <c r="D192" s="111"/>
      <c r="F192" s="14"/>
      <c r="G192" s="14"/>
      <c r="H192" s="14"/>
      <c r="O192" s="476"/>
    </row>
    <row r="193" spans="2:8" ht="14.25" customHeight="1">
      <c r="B193" s="62"/>
      <c r="C193" s="111"/>
      <c r="D193" s="111"/>
      <c r="F193" s="14"/>
      <c r="G193" s="14"/>
      <c r="H193" s="14"/>
    </row>
    <row r="194" spans="2:8" ht="14.25" customHeight="1">
      <c r="B194" s="62"/>
      <c r="C194" s="111"/>
      <c r="D194" s="111"/>
      <c r="F194" s="14"/>
      <c r="G194" s="14"/>
      <c r="H194" s="14"/>
    </row>
    <row r="195" spans="2:8" ht="14.25" customHeight="1">
      <c r="B195" s="62"/>
      <c r="C195" s="111"/>
      <c r="D195" s="111"/>
      <c r="F195" s="14"/>
      <c r="G195" s="14"/>
      <c r="H195" s="14"/>
    </row>
    <row r="196" spans="2:8" ht="14.25" customHeight="1">
      <c r="B196" s="62"/>
      <c r="C196" s="111"/>
      <c r="D196" s="111"/>
      <c r="F196" s="14"/>
      <c r="G196" s="14"/>
      <c r="H196" s="14"/>
    </row>
    <row r="197" spans="2:8" ht="14.25" customHeight="1">
      <c r="B197" s="62"/>
      <c r="C197" s="111"/>
      <c r="D197" s="111"/>
      <c r="F197" s="14"/>
      <c r="G197" s="14"/>
      <c r="H197" s="14"/>
    </row>
    <row r="198" spans="2:8" ht="14.25" customHeight="1">
      <c r="B198" s="62"/>
      <c r="C198" s="111"/>
      <c r="D198" s="111"/>
      <c r="F198" s="14"/>
      <c r="G198" s="14"/>
      <c r="H198" s="14"/>
    </row>
    <row r="199" spans="2:8" ht="14.25" customHeight="1">
      <c r="B199" s="62"/>
      <c r="C199" s="111"/>
      <c r="D199" s="111"/>
      <c r="F199" s="14"/>
      <c r="G199" s="14"/>
      <c r="H199" s="14"/>
    </row>
    <row r="200" spans="2:8" ht="14.25" customHeight="1">
      <c r="B200" s="62"/>
      <c r="C200" s="111"/>
      <c r="D200" s="111"/>
      <c r="F200" s="14"/>
      <c r="G200" s="14"/>
      <c r="H200" s="14"/>
    </row>
    <row r="201" spans="2:8" ht="14.25" customHeight="1">
      <c r="B201" s="62"/>
      <c r="C201" s="111"/>
      <c r="D201" s="111"/>
      <c r="F201" s="14"/>
      <c r="G201" s="14"/>
      <c r="H201" s="14"/>
    </row>
    <row r="202" spans="2:8" ht="14.25" customHeight="1">
      <c r="B202" s="62"/>
      <c r="C202" s="111"/>
      <c r="D202" s="111"/>
      <c r="F202" s="14"/>
      <c r="G202" s="14"/>
      <c r="H202" s="14"/>
    </row>
    <row r="203" spans="2:8" ht="14.25" customHeight="1">
      <c r="B203" s="62"/>
      <c r="C203" s="111"/>
      <c r="D203" s="111"/>
      <c r="F203" s="14"/>
      <c r="G203" s="14"/>
      <c r="H203" s="14"/>
    </row>
    <row r="204" spans="2:8" ht="14.25" customHeight="1">
      <c r="B204" s="62"/>
      <c r="C204" s="111"/>
      <c r="D204" s="111"/>
      <c r="F204" s="14"/>
      <c r="G204" s="14"/>
      <c r="H204" s="14"/>
    </row>
    <row r="205" spans="2:8" ht="14.25" customHeight="1">
      <c r="B205" s="62"/>
      <c r="C205" s="111"/>
      <c r="D205" s="111"/>
      <c r="F205" s="14"/>
      <c r="G205" s="14"/>
      <c r="H205" s="14"/>
    </row>
    <row r="206" spans="2:8" ht="14.25" customHeight="1">
      <c r="B206" s="62"/>
      <c r="C206" s="111"/>
      <c r="D206" s="111"/>
      <c r="F206" s="14"/>
      <c r="G206" s="14"/>
      <c r="H206" s="14"/>
    </row>
    <row r="207" spans="2:8" ht="14.25" customHeight="1">
      <c r="B207" s="62"/>
      <c r="C207" s="111"/>
      <c r="D207" s="111"/>
      <c r="F207" s="14"/>
      <c r="G207" s="14"/>
      <c r="H207" s="14"/>
    </row>
    <row r="208" spans="2:8" ht="14.25" customHeight="1">
      <c r="B208" s="62"/>
      <c r="C208" s="111"/>
      <c r="D208" s="111"/>
      <c r="F208" s="14"/>
      <c r="G208" s="14"/>
      <c r="H208" s="14"/>
    </row>
    <row r="209" spans="2:8" ht="14.25" customHeight="1">
      <c r="B209" s="62"/>
      <c r="C209" s="111"/>
      <c r="D209" s="111"/>
      <c r="F209" s="14"/>
      <c r="G209" s="14"/>
      <c r="H209" s="14"/>
    </row>
    <row r="210" spans="2:8" ht="14.25" customHeight="1">
      <c r="B210" s="62"/>
      <c r="C210" s="111"/>
      <c r="D210" s="111"/>
      <c r="F210" s="14"/>
      <c r="G210" s="14"/>
      <c r="H210" s="14"/>
    </row>
    <row r="211" spans="2:8" ht="14.25" customHeight="1">
      <c r="B211" s="62"/>
      <c r="C211" s="111"/>
      <c r="D211" s="111"/>
      <c r="F211" s="14"/>
      <c r="G211" s="14"/>
      <c r="H211" s="14"/>
    </row>
    <row r="212" spans="2:8" ht="14.25" customHeight="1">
      <c r="B212" s="62"/>
      <c r="C212" s="111"/>
      <c r="D212" s="111"/>
      <c r="F212" s="14"/>
      <c r="G212" s="14"/>
      <c r="H212" s="14"/>
    </row>
    <row r="213" spans="2:8" ht="14.25" customHeight="1">
      <c r="B213" s="62"/>
      <c r="C213" s="111"/>
      <c r="D213" s="111"/>
      <c r="F213" s="14"/>
      <c r="G213" s="14"/>
      <c r="H213" s="14"/>
    </row>
    <row r="214" spans="2:8" ht="14.25" customHeight="1">
      <c r="B214" s="62"/>
      <c r="C214" s="111"/>
      <c r="D214" s="111"/>
      <c r="F214" s="14"/>
      <c r="G214" s="14"/>
      <c r="H214" s="14"/>
    </row>
    <row r="215" spans="2:8" ht="14.25" customHeight="1">
      <c r="B215" s="62"/>
      <c r="C215" s="111"/>
      <c r="D215" s="111"/>
      <c r="F215" s="14"/>
      <c r="G215" s="14"/>
      <c r="H215" s="14"/>
    </row>
    <row r="216" spans="2:8" ht="14.25" customHeight="1">
      <c r="B216" s="62"/>
      <c r="C216" s="111"/>
      <c r="D216" s="111"/>
      <c r="F216" s="14"/>
      <c r="G216" s="14"/>
      <c r="H216" s="14"/>
    </row>
    <row r="217" spans="2:8" ht="14.25" customHeight="1">
      <c r="B217" s="62"/>
      <c r="C217" s="111"/>
      <c r="D217" s="111"/>
      <c r="F217" s="14"/>
      <c r="G217" s="14"/>
      <c r="H217" s="14"/>
    </row>
    <row r="218" spans="2:8" ht="14.25" customHeight="1">
      <c r="B218" s="62"/>
      <c r="C218" s="111"/>
      <c r="D218" s="111"/>
      <c r="F218" s="14"/>
      <c r="G218" s="14"/>
      <c r="H218" s="14"/>
    </row>
    <row r="219" spans="2:8" ht="14.25" customHeight="1">
      <c r="B219" s="62"/>
      <c r="C219" s="111"/>
      <c r="D219" s="111"/>
      <c r="F219" s="14"/>
      <c r="G219" s="14"/>
      <c r="H219" s="14"/>
    </row>
    <row r="220" spans="2:8" ht="14.25" customHeight="1">
      <c r="B220" s="62"/>
      <c r="C220" s="111"/>
      <c r="D220" s="111"/>
      <c r="F220" s="14"/>
      <c r="G220" s="14"/>
      <c r="H220" s="14"/>
    </row>
    <row r="221" spans="2:8" ht="14.25" customHeight="1">
      <c r="B221" s="62"/>
      <c r="C221" s="111"/>
      <c r="D221" s="111"/>
      <c r="F221" s="14"/>
      <c r="G221" s="14"/>
      <c r="H221" s="14"/>
    </row>
    <row r="222" spans="2:8" ht="14.25" customHeight="1">
      <c r="B222" s="62"/>
      <c r="C222" s="111"/>
      <c r="D222" s="111"/>
      <c r="F222" s="14"/>
      <c r="G222" s="14"/>
      <c r="H222" s="14"/>
    </row>
    <row r="223" spans="2:8" ht="14.25" customHeight="1">
      <c r="B223" s="62"/>
      <c r="C223" s="111"/>
      <c r="D223" s="111"/>
      <c r="F223" s="14"/>
      <c r="G223" s="14"/>
      <c r="H223" s="14"/>
    </row>
    <row r="224" spans="2:8" ht="14.25" customHeight="1">
      <c r="B224" s="62"/>
      <c r="C224" s="111"/>
      <c r="D224" s="111"/>
      <c r="F224" s="14"/>
      <c r="G224" s="14"/>
      <c r="H224" s="14"/>
    </row>
    <row r="225" spans="2:8" ht="14.25" customHeight="1">
      <c r="B225" s="62"/>
      <c r="C225" s="111"/>
      <c r="D225" s="111"/>
      <c r="F225" s="14"/>
      <c r="G225" s="14"/>
      <c r="H225" s="14"/>
    </row>
    <row r="226" spans="2:8" ht="14.25" customHeight="1">
      <c r="B226" s="62"/>
      <c r="C226" s="111"/>
      <c r="D226" s="111"/>
      <c r="F226" s="14"/>
      <c r="G226" s="14"/>
      <c r="H226" s="14"/>
    </row>
    <row r="227" spans="2:8" ht="14.25" customHeight="1">
      <c r="B227" s="62"/>
      <c r="C227" s="111"/>
      <c r="D227" s="111"/>
      <c r="F227" s="14"/>
      <c r="G227" s="14"/>
      <c r="H227" s="14"/>
    </row>
    <row r="228" spans="2:8" ht="14.25" customHeight="1">
      <c r="B228" s="62"/>
      <c r="C228" s="111"/>
      <c r="D228" s="111"/>
      <c r="F228" s="14"/>
      <c r="G228" s="14"/>
      <c r="H228" s="14"/>
    </row>
    <row r="229" spans="2:8" ht="14.25" customHeight="1">
      <c r="B229" s="62"/>
      <c r="C229" s="111"/>
      <c r="D229" s="111"/>
      <c r="F229" s="14"/>
      <c r="G229" s="14"/>
      <c r="H229" s="14"/>
    </row>
    <row r="230" spans="2:8" ht="14.25" customHeight="1">
      <c r="B230" s="62"/>
      <c r="C230" s="111"/>
      <c r="D230" s="111"/>
      <c r="F230" s="14"/>
      <c r="G230" s="14"/>
      <c r="H230" s="14"/>
    </row>
    <row r="231" spans="2:8" ht="14.25" customHeight="1">
      <c r="B231" s="62"/>
      <c r="C231" s="111"/>
      <c r="D231" s="111"/>
      <c r="F231" s="14"/>
      <c r="G231" s="14"/>
      <c r="H231" s="14"/>
    </row>
    <row r="232" spans="2:8" ht="14.25" customHeight="1">
      <c r="B232" s="62"/>
      <c r="C232" s="111"/>
      <c r="D232" s="111"/>
      <c r="F232" s="14"/>
      <c r="G232" s="14"/>
      <c r="H232" s="14"/>
    </row>
    <row r="233" spans="2:8" ht="14.25" customHeight="1">
      <c r="B233" s="62"/>
      <c r="C233" s="111"/>
      <c r="D233" s="111"/>
      <c r="F233" s="14"/>
      <c r="G233" s="14"/>
      <c r="H233" s="14"/>
    </row>
    <row r="234" spans="2:8" ht="14.25" customHeight="1">
      <c r="B234" s="62"/>
      <c r="C234" s="111"/>
      <c r="D234" s="111"/>
      <c r="F234" s="14"/>
      <c r="G234" s="14"/>
      <c r="H234" s="14"/>
    </row>
    <row r="235" spans="2:8" ht="14.25" customHeight="1">
      <c r="B235" s="62"/>
      <c r="C235" s="111"/>
      <c r="D235" s="111"/>
      <c r="F235" s="14"/>
      <c r="G235" s="14"/>
      <c r="H235" s="14"/>
    </row>
    <row r="236" spans="2:8" ht="14.25" customHeight="1">
      <c r="B236" s="62"/>
      <c r="C236" s="111"/>
      <c r="D236" s="111"/>
      <c r="F236" s="14"/>
      <c r="G236" s="14"/>
      <c r="H236" s="14"/>
    </row>
    <row r="237" spans="2:8" ht="14.25" customHeight="1">
      <c r="B237" s="62"/>
      <c r="C237" s="111"/>
      <c r="D237" s="111"/>
      <c r="F237" s="14"/>
      <c r="G237" s="14"/>
      <c r="H237" s="14"/>
    </row>
    <row r="238" spans="2:8" ht="14.25" customHeight="1">
      <c r="B238" s="62"/>
      <c r="C238" s="111"/>
      <c r="D238" s="111"/>
      <c r="F238" s="14"/>
      <c r="G238" s="14"/>
      <c r="H238" s="14"/>
    </row>
    <row r="239" spans="2:8" ht="14.25" customHeight="1">
      <c r="B239" s="62"/>
      <c r="C239" s="111"/>
      <c r="D239" s="111"/>
      <c r="F239" s="14"/>
      <c r="G239" s="14"/>
      <c r="H239" s="14"/>
    </row>
    <row r="240" spans="2:8" ht="14.25" customHeight="1">
      <c r="B240" s="62"/>
      <c r="C240" s="111"/>
      <c r="D240" s="111"/>
      <c r="F240" s="14"/>
      <c r="G240" s="14"/>
      <c r="H240" s="14"/>
    </row>
    <row r="241" spans="2:8" ht="14.25" customHeight="1">
      <c r="B241" s="62"/>
      <c r="C241" s="111"/>
      <c r="D241" s="111"/>
      <c r="F241" s="14"/>
      <c r="G241" s="14"/>
      <c r="H241" s="14"/>
    </row>
    <row r="242" spans="2:8" ht="14.25" customHeight="1">
      <c r="B242" s="62"/>
      <c r="C242" s="111"/>
      <c r="D242" s="111"/>
      <c r="F242" s="14"/>
      <c r="G242" s="14"/>
      <c r="H242" s="14"/>
    </row>
    <row r="243" spans="2:8" ht="14.25" customHeight="1">
      <c r="B243" s="62"/>
      <c r="C243" s="111"/>
      <c r="D243" s="111"/>
      <c r="F243" s="14"/>
      <c r="G243" s="14"/>
      <c r="H243" s="14"/>
    </row>
    <row r="244" spans="2:8" ht="14.25" customHeight="1">
      <c r="B244" s="62"/>
      <c r="C244" s="111"/>
      <c r="D244" s="111"/>
      <c r="F244" s="14"/>
      <c r="G244" s="14"/>
      <c r="H244" s="14"/>
    </row>
    <row r="245" spans="2:8" ht="14.25" customHeight="1">
      <c r="B245" s="62"/>
      <c r="C245" s="111"/>
      <c r="D245" s="111"/>
      <c r="F245" s="14"/>
      <c r="G245" s="14"/>
      <c r="H245" s="14"/>
    </row>
    <row r="246" spans="2:8" ht="14.25" customHeight="1">
      <c r="B246" s="62"/>
      <c r="C246" s="111"/>
      <c r="D246" s="111"/>
      <c r="F246" s="14"/>
      <c r="G246" s="14"/>
      <c r="H246" s="14"/>
    </row>
    <row r="247" spans="2:8" ht="14.25" customHeight="1">
      <c r="B247" s="62"/>
      <c r="C247" s="111"/>
      <c r="D247" s="111"/>
      <c r="F247" s="14"/>
      <c r="G247" s="14"/>
      <c r="H247" s="14"/>
    </row>
    <row r="248" spans="2:8" ht="14.25" customHeight="1">
      <c r="B248" s="62"/>
      <c r="C248" s="111"/>
      <c r="D248" s="111"/>
      <c r="F248" s="14"/>
      <c r="G248" s="14"/>
      <c r="H248" s="14"/>
    </row>
    <row r="249" spans="2:8" ht="14.25" customHeight="1">
      <c r="B249" s="62"/>
      <c r="C249" s="111"/>
      <c r="D249" s="111"/>
      <c r="F249" s="14"/>
      <c r="G249" s="14"/>
      <c r="H249" s="14"/>
    </row>
    <row r="250" spans="2:8" ht="14.25" customHeight="1">
      <c r="B250" s="62"/>
      <c r="C250" s="111"/>
      <c r="D250" s="111"/>
      <c r="F250" s="14"/>
      <c r="G250" s="14"/>
      <c r="H250" s="14"/>
    </row>
    <row r="251" spans="2:8" ht="14.25" customHeight="1">
      <c r="B251" s="62"/>
      <c r="C251" s="111"/>
      <c r="D251" s="111"/>
      <c r="F251" s="14"/>
      <c r="G251" s="14"/>
      <c r="H251" s="14"/>
    </row>
    <row r="252" spans="2:8" ht="14.25" customHeight="1">
      <c r="B252" s="62"/>
      <c r="C252" s="111"/>
      <c r="D252" s="111"/>
      <c r="F252" s="14"/>
      <c r="G252" s="14"/>
      <c r="H252" s="14"/>
    </row>
    <row r="253" spans="2:8" ht="14.25" customHeight="1">
      <c r="B253" s="62"/>
      <c r="C253" s="111"/>
      <c r="D253" s="111"/>
      <c r="F253" s="14"/>
      <c r="G253" s="14"/>
      <c r="H253" s="14"/>
    </row>
    <row r="254" spans="2:8" ht="14.25" customHeight="1">
      <c r="B254" s="62"/>
      <c r="C254" s="111"/>
      <c r="D254" s="111"/>
      <c r="F254" s="14"/>
      <c r="G254" s="14"/>
      <c r="H254" s="14"/>
    </row>
    <row r="255" spans="2:8" ht="14.25" customHeight="1">
      <c r="B255" s="62"/>
      <c r="C255" s="111"/>
      <c r="D255" s="111"/>
      <c r="F255" s="14"/>
      <c r="G255" s="14"/>
      <c r="H255" s="14"/>
    </row>
    <row r="256" spans="2:8" ht="14.25" customHeight="1">
      <c r="B256" s="62"/>
      <c r="C256" s="111"/>
      <c r="D256" s="111"/>
      <c r="F256" s="14"/>
      <c r="G256" s="14"/>
      <c r="H256" s="14"/>
    </row>
    <row r="257" spans="2:8" ht="14.25" customHeight="1">
      <c r="B257" s="62"/>
      <c r="C257" s="111"/>
      <c r="D257" s="111"/>
      <c r="F257" s="14"/>
      <c r="G257" s="14"/>
      <c r="H257" s="14"/>
    </row>
    <row r="258" spans="2:8" ht="14.25" customHeight="1">
      <c r="B258" s="62"/>
      <c r="C258" s="111"/>
      <c r="D258" s="111"/>
      <c r="F258" s="14"/>
      <c r="G258" s="14"/>
      <c r="H258" s="14"/>
    </row>
    <row r="259" spans="2:8" ht="14.25" customHeight="1">
      <c r="B259" s="62"/>
      <c r="C259" s="111"/>
      <c r="D259" s="111"/>
      <c r="F259" s="14"/>
      <c r="G259" s="14"/>
      <c r="H259" s="14"/>
    </row>
    <row r="260" spans="2:8" ht="14.25" customHeight="1">
      <c r="B260" s="62"/>
      <c r="C260" s="111"/>
      <c r="D260" s="111"/>
      <c r="F260" s="14"/>
      <c r="G260" s="14"/>
      <c r="H260" s="14"/>
    </row>
    <row r="261" spans="2:8" ht="14.25" customHeight="1">
      <c r="B261" s="62"/>
      <c r="C261" s="111"/>
      <c r="D261" s="111"/>
      <c r="F261" s="14"/>
      <c r="G261" s="14"/>
      <c r="H261" s="14"/>
    </row>
    <row r="262" spans="2:8" ht="14.25" customHeight="1">
      <c r="B262" s="62"/>
      <c r="C262" s="111"/>
      <c r="D262" s="111"/>
      <c r="F262" s="14"/>
      <c r="G262" s="14"/>
      <c r="H262" s="14"/>
    </row>
    <row r="263" spans="2:8" ht="14.25" customHeight="1">
      <c r="B263" s="62"/>
      <c r="C263" s="111"/>
      <c r="D263" s="111"/>
      <c r="F263" s="14"/>
      <c r="G263" s="14"/>
      <c r="H263" s="14"/>
    </row>
    <row r="264" spans="2:8" ht="14.25" customHeight="1">
      <c r="B264" s="62"/>
      <c r="C264" s="111"/>
      <c r="D264" s="111"/>
      <c r="F264" s="14"/>
      <c r="G264" s="14"/>
      <c r="H264" s="14"/>
    </row>
    <row r="265" spans="2:8" ht="14.25" customHeight="1">
      <c r="B265" s="62"/>
      <c r="C265" s="111"/>
      <c r="D265" s="111"/>
      <c r="F265" s="14"/>
      <c r="G265" s="14"/>
      <c r="H265" s="14"/>
    </row>
    <row r="266" spans="2:8" ht="14.25" customHeight="1">
      <c r="B266" s="62"/>
      <c r="C266" s="111"/>
      <c r="D266" s="111"/>
      <c r="F266" s="14"/>
      <c r="G266" s="14"/>
      <c r="H266" s="14"/>
    </row>
    <row r="267" spans="2:8" ht="14.25" customHeight="1">
      <c r="B267" s="62"/>
      <c r="C267" s="111"/>
      <c r="D267" s="111"/>
      <c r="F267" s="14"/>
      <c r="G267" s="14"/>
      <c r="H267" s="14"/>
    </row>
    <row r="268" spans="2:8" ht="14.25" customHeight="1">
      <c r="B268" s="62"/>
      <c r="C268" s="111"/>
      <c r="D268" s="111"/>
      <c r="F268" s="14"/>
      <c r="G268" s="14"/>
      <c r="H268" s="14"/>
    </row>
    <row r="269" spans="2:8" ht="14.25" customHeight="1">
      <c r="B269" s="62"/>
      <c r="C269" s="111"/>
      <c r="D269" s="111"/>
      <c r="F269" s="14"/>
      <c r="G269" s="14"/>
      <c r="H269" s="14"/>
    </row>
    <row r="270" spans="2:8" ht="14.25" customHeight="1">
      <c r="B270" s="62"/>
      <c r="C270" s="111"/>
      <c r="D270" s="111"/>
      <c r="F270" s="14"/>
      <c r="G270" s="14"/>
      <c r="H270" s="14"/>
    </row>
    <row r="271" spans="2:8" ht="14.25" customHeight="1">
      <c r="B271" s="62"/>
      <c r="C271" s="111"/>
      <c r="D271" s="111"/>
      <c r="F271" s="14"/>
      <c r="G271" s="14"/>
      <c r="H271" s="14"/>
    </row>
    <row r="272" spans="2:8" ht="14.25" customHeight="1">
      <c r="B272" s="62"/>
      <c r="C272" s="111"/>
      <c r="D272" s="111"/>
      <c r="F272" s="14"/>
      <c r="G272" s="14"/>
      <c r="H272" s="14"/>
    </row>
    <row r="273" spans="2:8" ht="14.25" customHeight="1">
      <c r="B273" s="62"/>
      <c r="C273" s="111"/>
      <c r="D273" s="111"/>
      <c r="F273" s="14"/>
      <c r="G273" s="14"/>
      <c r="H273" s="14"/>
    </row>
    <row r="274" spans="2:8" ht="14.25" customHeight="1">
      <c r="B274" s="62"/>
      <c r="C274" s="111"/>
      <c r="D274" s="111"/>
      <c r="F274" s="14"/>
      <c r="G274" s="14"/>
      <c r="H274" s="14"/>
    </row>
    <row r="275" spans="2:8" ht="14.25" customHeight="1">
      <c r="B275" s="62"/>
      <c r="C275" s="111"/>
      <c r="D275" s="111"/>
      <c r="F275" s="14"/>
      <c r="G275" s="14"/>
      <c r="H275" s="14"/>
    </row>
    <row r="276" spans="2:8" ht="14.25" customHeight="1">
      <c r="B276" s="62"/>
      <c r="C276" s="111"/>
      <c r="D276" s="111"/>
      <c r="F276" s="14"/>
      <c r="G276" s="14"/>
      <c r="H276" s="14"/>
    </row>
    <row r="277" spans="2:8" ht="14.25" customHeight="1">
      <c r="B277" s="62"/>
      <c r="C277" s="111"/>
      <c r="D277" s="111"/>
      <c r="F277" s="14"/>
      <c r="G277" s="14"/>
      <c r="H277" s="14"/>
    </row>
    <row r="278" spans="2:8" ht="14.25" customHeight="1">
      <c r="B278" s="62"/>
      <c r="C278" s="111"/>
      <c r="D278" s="111"/>
      <c r="F278" s="14"/>
      <c r="G278" s="14"/>
      <c r="H278" s="14"/>
    </row>
    <row r="279" spans="2:8" ht="14.25" customHeight="1">
      <c r="B279" s="62"/>
      <c r="C279" s="111"/>
      <c r="D279" s="111"/>
      <c r="F279" s="14"/>
      <c r="G279" s="14"/>
      <c r="H279" s="14"/>
    </row>
    <row r="280" spans="2:8" ht="14.25" customHeight="1">
      <c r="B280" s="62"/>
      <c r="C280" s="111"/>
      <c r="D280" s="111"/>
      <c r="F280" s="14"/>
      <c r="G280" s="14"/>
      <c r="H280" s="14"/>
    </row>
    <row r="281" spans="2:8" ht="14.25" customHeight="1">
      <c r="B281" s="62"/>
      <c r="C281" s="111"/>
      <c r="D281" s="111"/>
      <c r="F281" s="14"/>
      <c r="G281" s="14"/>
      <c r="H281" s="14"/>
    </row>
    <row r="282" spans="2:8" ht="14.25" customHeight="1">
      <c r="B282" s="62"/>
      <c r="C282" s="111"/>
      <c r="D282" s="111"/>
      <c r="F282" s="14"/>
      <c r="G282" s="14"/>
      <c r="H282" s="14"/>
    </row>
    <row r="283" spans="2:8" ht="14.25" customHeight="1">
      <c r="B283" s="62"/>
      <c r="C283" s="111"/>
      <c r="D283" s="111"/>
      <c r="F283" s="14"/>
      <c r="G283" s="14"/>
      <c r="H283" s="14"/>
    </row>
    <row r="284" spans="2:8" ht="14.25" customHeight="1">
      <c r="B284" s="62"/>
      <c r="C284" s="111"/>
      <c r="D284" s="111"/>
      <c r="F284" s="14"/>
      <c r="G284" s="14"/>
      <c r="H284" s="14"/>
    </row>
    <row r="285" spans="2:8" ht="14.25" customHeight="1">
      <c r="B285" s="62"/>
      <c r="C285" s="111"/>
      <c r="D285" s="111"/>
      <c r="F285" s="14"/>
      <c r="G285" s="14"/>
      <c r="H285" s="14"/>
    </row>
    <row r="286" spans="2:8" ht="14.25" customHeight="1">
      <c r="B286" s="62"/>
      <c r="C286" s="111"/>
      <c r="D286" s="111"/>
      <c r="F286" s="14"/>
      <c r="G286" s="14"/>
      <c r="H286" s="14"/>
    </row>
    <row r="287" spans="2:8" ht="14.25" customHeight="1">
      <c r="B287" s="62"/>
      <c r="C287" s="111"/>
      <c r="D287" s="111"/>
      <c r="F287" s="14"/>
      <c r="G287" s="14"/>
      <c r="H287" s="14"/>
    </row>
    <row r="288" spans="2:8" ht="14.25" customHeight="1">
      <c r="B288" s="62"/>
      <c r="C288" s="111"/>
      <c r="D288" s="111"/>
      <c r="F288" s="14"/>
      <c r="G288" s="14"/>
      <c r="H288" s="14"/>
    </row>
    <row r="289" spans="2:8" ht="14.25" customHeight="1">
      <c r="B289" s="62"/>
      <c r="C289" s="111"/>
      <c r="D289" s="111"/>
      <c r="F289" s="14"/>
      <c r="G289" s="14"/>
      <c r="H289" s="14"/>
    </row>
    <row r="290" spans="2:8" ht="14.25" customHeight="1">
      <c r="B290" s="62"/>
      <c r="C290" s="111"/>
      <c r="D290" s="111"/>
      <c r="F290" s="14"/>
      <c r="G290" s="14"/>
      <c r="H290" s="14"/>
    </row>
    <row r="291" spans="2:8" ht="14.25" customHeight="1">
      <c r="B291" s="62"/>
      <c r="C291" s="111"/>
      <c r="D291" s="111"/>
      <c r="F291" s="14"/>
      <c r="G291" s="14"/>
      <c r="H291" s="14"/>
    </row>
    <row r="292" spans="2:8" ht="14.25" customHeight="1">
      <c r="B292" s="62"/>
      <c r="C292" s="111"/>
      <c r="D292" s="111"/>
      <c r="F292" s="14"/>
      <c r="G292" s="14"/>
      <c r="H292" s="14"/>
    </row>
    <row r="293" spans="2:8" ht="14.25" customHeight="1">
      <c r="B293" s="62"/>
      <c r="C293" s="111"/>
      <c r="D293" s="111"/>
      <c r="F293" s="14"/>
      <c r="G293" s="14"/>
      <c r="H293" s="14"/>
    </row>
    <row r="294" spans="2:8" ht="14.25" customHeight="1">
      <c r="B294" s="62"/>
      <c r="C294" s="111"/>
      <c r="D294" s="111"/>
      <c r="F294" s="14"/>
      <c r="G294" s="14"/>
      <c r="H294" s="14"/>
    </row>
    <row r="295" spans="2:8" ht="14.25" customHeight="1">
      <c r="B295" s="62"/>
      <c r="C295" s="111"/>
      <c r="D295" s="111"/>
      <c r="F295" s="14"/>
      <c r="G295" s="14"/>
      <c r="H295" s="14"/>
    </row>
    <row r="296" spans="2:8" ht="14.25" customHeight="1">
      <c r="B296" s="62"/>
      <c r="C296" s="111"/>
      <c r="D296" s="111"/>
      <c r="F296" s="14"/>
      <c r="G296" s="14"/>
      <c r="H296" s="14"/>
    </row>
    <row r="297" spans="2:8" ht="14.25" customHeight="1">
      <c r="B297" s="62"/>
      <c r="C297" s="111"/>
      <c r="D297" s="111"/>
      <c r="F297" s="14"/>
      <c r="G297" s="14"/>
      <c r="H297" s="14"/>
    </row>
    <row r="298" spans="2:8" ht="14.25" customHeight="1">
      <c r="B298" s="62"/>
      <c r="C298" s="111"/>
      <c r="D298" s="111"/>
      <c r="F298" s="14"/>
      <c r="G298" s="14"/>
      <c r="H298" s="14"/>
    </row>
    <row r="299" spans="2:8" ht="14.25" customHeight="1">
      <c r="B299" s="62"/>
      <c r="C299" s="111"/>
      <c r="D299" s="111"/>
      <c r="F299" s="14"/>
      <c r="G299" s="14"/>
      <c r="H299" s="14"/>
    </row>
    <row r="300" spans="2:8" ht="14.25" customHeight="1">
      <c r="B300" s="62"/>
      <c r="C300" s="111"/>
      <c r="D300" s="111"/>
      <c r="F300" s="14"/>
      <c r="G300" s="14"/>
      <c r="H300" s="14"/>
    </row>
    <row r="301" spans="2:8" ht="14.25" customHeight="1">
      <c r="B301" s="62"/>
      <c r="C301" s="111"/>
      <c r="D301" s="111"/>
      <c r="F301" s="14"/>
      <c r="G301" s="14"/>
      <c r="H301" s="14"/>
    </row>
    <row r="302" spans="2:8" ht="14.25" customHeight="1">
      <c r="B302" s="62"/>
      <c r="C302" s="111"/>
      <c r="D302" s="111"/>
      <c r="F302" s="14"/>
      <c r="G302" s="14"/>
      <c r="H302" s="14"/>
    </row>
    <row r="303" spans="2:8" ht="14.25" customHeight="1">
      <c r="B303" s="62"/>
      <c r="C303" s="111"/>
      <c r="D303" s="111"/>
      <c r="F303" s="14"/>
      <c r="G303" s="14"/>
      <c r="H303" s="14"/>
    </row>
    <row r="304" spans="2:8" ht="14.25" customHeight="1">
      <c r="B304" s="62"/>
      <c r="C304" s="111"/>
      <c r="D304" s="111"/>
      <c r="F304" s="14"/>
      <c r="G304" s="14"/>
      <c r="H304" s="14"/>
    </row>
    <row r="305" spans="2:8" ht="14.25" customHeight="1">
      <c r="B305" s="62"/>
      <c r="C305" s="111"/>
      <c r="D305" s="111"/>
      <c r="F305" s="14"/>
      <c r="G305" s="14"/>
      <c r="H305" s="14"/>
    </row>
    <row r="306" spans="2:8" ht="14.25" customHeight="1">
      <c r="B306" s="62"/>
      <c r="C306" s="111"/>
      <c r="D306" s="111"/>
      <c r="F306" s="14"/>
      <c r="G306" s="14"/>
      <c r="H306" s="14"/>
    </row>
    <row r="307" spans="2:8" ht="14.25" customHeight="1">
      <c r="B307" s="62"/>
      <c r="C307" s="111"/>
      <c r="D307" s="111"/>
      <c r="F307" s="14"/>
      <c r="G307" s="14"/>
      <c r="H307" s="14"/>
    </row>
    <row r="308" spans="2:8" ht="14.25" customHeight="1">
      <c r="B308" s="62"/>
      <c r="C308" s="111"/>
      <c r="D308" s="111"/>
      <c r="F308" s="14"/>
      <c r="G308" s="14"/>
      <c r="H308" s="14"/>
    </row>
    <row r="309" spans="2:8" ht="14.25" customHeight="1">
      <c r="B309" s="62"/>
      <c r="C309" s="111"/>
      <c r="D309" s="111"/>
      <c r="F309" s="14"/>
      <c r="G309" s="14"/>
      <c r="H309" s="14"/>
    </row>
    <row r="310" spans="2:8" ht="14.25" customHeight="1">
      <c r="B310" s="62"/>
      <c r="C310" s="111"/>
      <c r="D310" s="111"/>
      <c r="F310" s="14"/>
      <c r="G310" s="14"/>
      <c r="H310" s="14"/>
    </row>
    <row r="311" spans="2:8" ht="14.25" customHeight="1">
      <c r="B311" s="62"/>
      <c r="C311" s="111"/>
      <c r="D311" s="111"/>
      <c r="F311" s="14"/>
      <c r="G311" s="14"/>
      <c r="H311" s="14"/>
    </row>
    <row r="312" spans="2:8" ht="14.25" customHeight="1">
      <c r="B312" s="62"/>
      <c r="C312" s="111"/>
      <c r="D312" s="111"/>
      <c r="F312" s="14"/>
      <c r="G312" s="14"/>
      <c r="H312" s="14"/>
    </row>
    <row r="313" spans="2:8" ht="14.25" customHeight="1">
      <c r="B313" s="62"/>
      <c r="C313" s="111"/>
      <c r="D313" s="111"/>
      <c r="F313" s="14"/>
      <c r="G313" s="14"/>
      <c r="H313" s="14"/>
    </row>
    <row r="314" spans="2:8" ht="14.25" customHeight="1">
      <c r="B314" s="62"/>
      <c r="C314" s="111"/>
      <c r="D314" s="111"/>
      <c r="F314" s="14"/>
      <c r="G314" s="14"/>
      <c r="H314" s="14"/>
    </row>
    <row r="315" spans="2:8" ht="14.25" customHeight="1">
      <c r="B315" s="62"/>
      <c r="C315" s="111"/>
      <c r="D315" s="111"/>
      <c r="F315" s="14"/>
      <c r="G315" s="14"/>
      <c r="H315" s="14"/>
    </row>
    <row r="316" spans="2:8" ht="14.25" customHeight="1">
      <c r="B316" s="62"/>
      <c r="C316" s="111"/>
      <c r="D316" s="111"/>
      <c r="F316" s="14"/>
      <c r="G316" s="14"/>
      <c r="H316" s="14"/>
    </row>
    <row r="317" spans="2:8" ht="14.25" customHeight="1">
      <c r="B317" s="62"/>
      <c r="C317" s="111"/>
      <c r="D317" s="111"/>
      <c r="F317" s="14"/>
      <c r="G317" s="14"/>
      <c r="H317" s="14"/>
    </row>
    <row r="318" spans="2:8" ht="14.25" customHeight="1">
      <c r="B318" s="62"/>
      <c r="C318" s="111"/>
      <c r="D318" s="111"/>
      <c r="F318" s="14"/>
      <c r="G318" s="14"/>
      <c r="H318" s="14"/>
    </row>
    <row r="319" spans="2:8" ht="14.25" customHeight="1">
      <c r="B319" s="62"/>
      <c r="C319" s="111"/>
      <c r="D319" s="111"/>
      <c r="F319" s="14"/>
      <c r="G319" s="14"/>
      <c r="H319" s="14"/>
    </row>
    <row r="320" spans="2:8" ht="14.25" customHeight="1">
      <c r="B320" s="62"/>
      <c r="C320" s="111"/>
      <c r="D320" s="111"/>
      <c r="F320" s="14"/>
      <c r="G320" s="14"/>
      <c r="H320" s="14"/>
    </row>
    <row r="321" spans="2:8" ht="14.25" customHeight="1">
      <c r="B321" s="62"/>
      <c r="C321" s="111"/>
      <c r="D321" s="111"/>
      <c r="F321" s="14"/>
      <c r="G321" s="14"/>
      <c r="H321" s="14"/>
    </row>
    <row r="322" spans="2:8" ht="14.25" customHeight="1">
      <c r="B322" s="62"/>
      <c r="C322" s="111"/>
      <c r="D322" s="111"/>
      <c r="F322" s="14"/>
      <c r="G322" s="14"/>
      <c r="H322" s="14"/>
    </row>
    <row r="323" spans="2:8" ht="14.25" customHeight="1">
      <c r="B323" s="62"/>
      <c r="C323" s="111"/>
      <c r="D323" s="111"/>
      <c r="F323" s="14"/>
      <c r="G323" s="14"/>
      <c r="H323" s="14"/>
    </row>
    <row r="324" spans="2:8" ht="14.25" customHeight="1">
      <c r="B324" s="62"/>
      <c r="C324" s="111"/>
      <c r="D324" s="111"/>
      <c r="F324" s="14"/>
      <c r="G324" s="14"/>
      <c r="H324" s="14"/>
    </row>
    <row r="325" spans="2:8" ht="14.25" customHeight="1">
      <c r="B325" s="62"/>
      <c r="C325" s="111"/>
      <c r="D325" s="111"/>
      <c r="F325" s="14"/>
      <c r="G325" s="14"/>
      <c r="H325" s="14"/>
    </row>
    <row r="326" spans="2:8" ht="14.25" customHeight="1">
      <c r="B326" s="62"/>
      <c r="C326" s="111"/>
      <c r="D326" s="111"/>
      <c r="F326" s="14"/>
      <c r="G326" s="14"/>
      <c r="H326" s="14"/>
    </row>
    <row r="327" spans="2:8" ht="14.25" customHeight="1">
      <c r="B327" s="62"/>
      <c r="C327" s="111"/>
      <c r="D327" s="111"/>
      <c r="F327" s="14"/>
      <c r="G327" s="14"/>
      <c r="H327" s="14"/>
    </row>
    <row r="328" spans="2:8" ht="14.25" customHeight="1">
      <c r="B328" s="62"/>
      <c r="C328" s="111"/>
      <c r="D328" s="111"/>
      <c r="F328" s="14"/>
      <c r="G328" s="14"/>
      <c r="H328" s="14"/>
    </row>
    <row r="329" spans="2:8" ht="14.25" customHeight="1">
      <c r="B329" s="62"/>
      <c r="C329" s="111"/>
      <c r="D329" s="111"/>
      <c r="F329" s="14"/>
      <c r="G329" s="14"/>
      <c r="H329" s="14"/>
    </row>
    <row r="330" spans="2:8" ht="14.25" customHeight="1">
      <c r="B330" s="62"/>
      <c r="C330" s="111"/>
      <c r="D330" s="111"/>
      <c r="F330" s="14"/>
      <c r="G330" s="14"/>
      <c r="H330" s="14"/>
    </row>
    <row r="331" spans="2:8" ht="14.25" customHeight="1">
      <c r="B331" s="62"/>
      <c r="C331" s="111"/>
      <c r="D331" s="111"/>
      <c r="F331" s="14"/>
      <c r="G331" s="14"/>
      <c r="H331" s="14"/>
    </row>
    <row r="332" spans="2:8" ht="14.25" customHeight="1">
      <c r="B332" s="62"/>
      <c r="C332" s="111"/>
      <c r="D332" s="111"/>
      <c r="F332" s="14"/>
      <c r="G332" s="14"/>
      <c r="H332" s="14"/>
    </row>
    <row r="333" spans="2:8" ht="14.25" customHeight="1">
      <c r="B333" s="62"/>
      <c r="C333" s="111"/>
      <c r="D333" s="111"/>
      <c r="F333" s="14"/>
      <c r="G333" s="14"/>
      <c r="H333" s="14"/>
    </row>
    <row r="334" spans="2:8" ht="14.25" customHeight="1">
      <c r="B334" s="62"/>
      <c r="C334" s="111"/>
      <c r="D334" s="111"/>
      <c r="F334" s="14"/>
      <c r="G334" s="14"/>
      <c r="H334" s="14"/>
    </row>
    <row r="335" spans="2:8" ht="14.25" customHeight="1">
      <c r="B335" s="62"/>
      <c r="C335" s="111"/>
      <c r="D335" s="111"/>
      <c r="F335" s="14"/>
      <c r="G335" s="14"/>
      <c r="H335" s="14"/>
    </row>
    <row r="336" spans="2:8" ht="14.25" customHeight="1">
      <c r="B336" s="62"/>
      <c r="C336" s="111"/>
      <c r="D336" s="111"/>
      <c r="F336" s="14"/>
      <c r="G336" s="14"/>
      <c r="H336" s="14"/>
    </row>
    <row r="337" spans="2:8" ht="14.25" customHeight="1">
      <c r="B337" s="62"/>
      <c r="C337" s="111"/>
      <c r="D337" s="111"/>
      <c r="F337" s="14"/>
      <c r="G337" s="14"/>
      <c r="H337" s="14"/>
    </row>
    <row r="338" spans="2:8" ht="14.25" customHeight="1">
      <c r="B338" s="62"/>
      <c r="C338" s="111"/>
      <c r="D338" s="111"/>
      <c r="F338" s="14"/>
      <c r="G338" s="14"/>
      <c r="H338" s="14"/>
    </row>
    <row r="339" spans="2:8" ht="15.75" customHeight="1">
      <c r="B339" s="62"/>
      <c r="F339" s="14"/>
      <c r="G339" s="14"/>
      <c r="H339" s="14"/>
    </row>
    <row r="340" spans="2:8" ht="15.75" customHeight="1">
      <c r="B340" s="62"/>
      <c r="F340" s="14"/>
      <c r="G340" s="14"/>
      <c r="H340" s="14"/>
    </row>
    <row r="341" spans="2:8" ht="15.75" customHeight="1">
      <c r="B341" s="62"/>
      <c r="F341" s="14"/>
      <c r="G341" s="14"/>
      <c r="H341" s="14"/>
    </row>
    <row r="342" spans="2:8" ht="15.75" customHeight="1">
      <c r="B342" s="62"/>
      <c r="F342" s="14"/>
      <c r="G342" s="14"/>
      <c r="H342" s="14"/>
    </row>
    <row r="343" spans="2:8" ht="15.75" customHeight="1">
      <c r="B343" s="62"/>
      <c r="F343" s="14"/>
      <c r="G343" s="14"/>
      <c r="H343" s="14"/>
    </row>
    <row r="344" spans="2:8" ht="15.75" customHeight="1">
      <c r="B344" s="62"/>
      <c r="F344" s="14"/>
      <c r="G344" s="14"/>
      <c r="H344" s="14"/>
    </row>
    <row r="345" spans="2:8" ht="15.75" customHeight="1">
      <c r="B345" s="62"/>
      <c r="F345" s="14"/>
      <c r="G345" s="14"/>
      <c r="H345" s="14"/>
    </row>
    <row r="346" spans="2:8" ht="15.75" customHeight="1">
      <c r="B346" s="62"/>
      <c r="F346" s="14"/>
      <c r="G346" s="14"/>
      <c r="H346" s="14"/>
    </row>
    <row r="347" spans="2:8" ht="15.75" customHeight="1">
      <c r="B347" s="62"/>
      <c r="F347" s="14"/>
      <c r="G347" s="14"/>
      <c r="H347" s="14"/>
    </row>
    <row r="348" spans="2:8" ht="15.75" customHeight="1">
      <c r="B348" s="62"/>
      <c r="F348" s="14"/>
      <c r="G348" s="14"/>
      <c r="H348" s="14"/>
    </row>
    <row r="349" spans="2:8" ht="15.75" customHeight="1">
      <c r="B349" s="62"/>
      <c r="F349" s="14"/>
      <c r="G349" s="14"/>
      <c r="H349" s="14"/>
    </row>
    <row r="350" spans="2:8" ht="15.75" customHeight="1">
      <c r="B350" s="62"/>
      <c r="F350" s="14"/>
      <c r="G350" s="14"/>
      <c r="H350" s="14"/>
    </row>
    <row r="351" spans="2:8" ht="15.75" customHeight="1">
      <c r="B351" s="62"/>
      <c r="F351" s="14"/>
      <c r="G351" s="14"/>
      <c r="H351" s="14"/>
    </row>
    <row r="352" spans="2:8" ht="15.75" customHeight="1">
      <c r="B352" s="62"/>
      <c r="F352" s="14"/>
      <c r="G352" s="14"/>
      <c r="H352" s="14"/>
    </row>
    <row r="353" spans="2:8" ht="15.75" customHeight="1">
      <c r="B353" s="62"/>
      <c r="F353" s="14"/>
      <c r="G353" s="14"/>
      <c r="H353" s="14"/>
    </row>
    <row r="354" spans="2:8" ht="15.75" customHeight="1">
      <c r="B354" s="62"/>
      <c r="F354" s="14"/>
      <c r="G354" s="14"/>
      <c r="H354" s="14"/>
    </row>
    <row r="355" spans="2:8" ht="15.75" customHeight="1">
      <c r="B355" s="62"/>
      <c r="F355" s="14"/>
      <c r="G355" s="14"/>
      <c r="H355" s="14"/>
    </row>
    <row r="356" spans="2:8" ht="15.75" customHeight="1">
      <c r="B356" s="62"/>
      <c r="F356" s="14"/>
      <c r="G356" s="14"/>
      <c r="H356" s="14"/>
    </row>
    <row r="357" spans="2:8" ht="15.75" customHeight="1">
      <c r="B357" s="62"/>
      <c r="F357" s="14"/>
      <c r="G357" s="14"/>
      <c r="H357" s="14"/>
    </row>
    <row r="358" spans="2:8" ht="15.75" customHeight="1">
      <c r="B358" s="62"/>
      <c r="F358" s="14"/>
      <c r="G358" s="14"/>
      <c r="H358" s="14"/>
    </row>
    <row r="359" spans="2:8" ht="15.75" customHeight="1">
      <c r="B359" s="62"/>
      <c r="F359" s="14"/>
      <c r="G359" s="14"/>
      <c r="H359" s="14"/>
    </row>
    <row r="360" spans="2:8" ht="15.75" customHeight="1">
      <c r="B360" s="62"/>
      <c r="F360" s="14"/>
      <c r="G360" s="14"/>
      <c r="H360" s="14"/>
    </row>
    <row r="361" spans="2:8" ht="15.75" customHeight="1">
      <c r="B361" s="62"/>
      <c r="F361" s="14"/>
      <c r="G361" s="14"/>
      <c r="H361" s="14"/>
    </row>
    <row r="362" spans="2:8" ht="15.75" customHeight="1">
      <c r="B362" s="62"/>
      <c r="F362" s="14"/>
      <c r="G362" s="14"/>
      <c r="H362" s="14"/>
    </row>
    <row r="363" spans="2:8" ht="15.75" customHeight="1">
      <c r="B363" s="62"/>
      <c r="F363" s="14"/>
      <c r="G363" s="14"/>
      <c r="H363" s="14"/>
    </row>
    <row r="364" spans="2:8" ht="15.75" customHeight="1">
      <c r="B364" s="62"/>
      <c r="F364" s="14"/>
      <c r="G364" s="14"/>
      <c r="H364" s="14"/>
    </row>
    <row r="365" spans="2:8" ht="15.75" customHeight="1">
      <c r="B365" s="62"/>
      <c r="F365" s="14"/>
      <c r="G365" s="14"/>
      <c r="H365" s="14"/>
    </row>
    <row r="366" spans="2:8" ht="15.75" customHeight="1">
      <c r="B366" s="62"/>
      <c r="F366" s="14"/>
      <c r="G366" s="14"/>
      <c r="H366" s="14"/>
    </row>
    <row r="367" spans="2:8" ht="15.75" customHeight="1">
      <c r="B367" s="62"/>
      <c r="F367" s="14"/>
      <c r="G367" s="14"/>
      <c r="H367" s="14"/>
    </row>
    <row r="368" spans="2:8" ht="15.75" customHeight="1">
      <c r="B368" s="62"/>
      <c r="F368" s="14"/>
      <c r="G368" s="14"/>
      <c r="H368" s="14"/>
    </row>
    <row r="369" spans="2:8" ht="15.75" customHeight="1">
      <c r="B369" s="62"/>
      <c r="F369" s="14"/>
      <c r="G369" s="14"/>
      <c r="H369" s="14"/>
    </row>
    <row r="370" spans="2:8" ht="15.75" customHeight="1">
      <c r="B370" s="62"/>
      <c r="F370" s="14"/>
      <c r="G370" s="14"/>
      <c r="H370" s="14"/>
    </row>
    <row r="371" spans="2:8" ht="15.75" customHeight="1">
      <c r="B371" s="62"/>
      <c r="F371" s="14"/>
      <c r="G371" s="14"/>
      <c r="H371" s="14"/>
    </row>
    <row r="372" spans="2:8" ht="15.75" customHeight="1">
      <c r="B372" s="62"/>
      <c r="F372" s="14"/>
      <c r="G372" s="14"/>
      <c r="H372" s="14"/>
    </row>
    <row r="373" spans="2:8" ht="15.75" customHeight="1">
      <c r="B373" s="62"/>
      <c r="F373" s="14"/>
      <c r="G373" s="14"/>
      <c r="H373" s="14"/>
    </row>
    <row r="374" spans="2:8" ht="15.75" customHeight="1">
      <c r="B374" s="62"/>
      <c r="F374" s="14"/>
      <c r="G374" s="14"/>
      <c r="H374" s="14"/>
    </row>
    <row r="375" spans="2:8" ht="15.75" customHeight="1">
      <c r="B375" s="62"/>
      <c r="F375" s="14"/>
      <c r="G375" s="14"/>
      <c r="H375" s="14"/>
    </row>
    <row r="376" spans="2:8" ht="15.75" customHeight="1">
      <c r="B376" s="62"/>
      <c r="F376" s="14"/>
      <c r="G376" s="14"/>
      <c r="H376" s="14"/>
    </row>
    <row r="377" spans="2:8" ht="15.75" customHeight="1">
      <c r="B377" s="62"/>
      <c r="F377" s="14"/>
      <c r="G377" s="14"/>
      <c r="H377" s="14"/>
    </row>
    <row r="378" spans="2:8" ht="15.75" customHeight="1">
      <c r="B378" s="62"/>
      <c r="F378" s="14"/>
      <c r="G378" s="14"/>
      <c r="H378" s="14"/>
    </row>
    <row r="379" spans="2:8" ht="15.75" customHeight="1">
      <c r="B379" s="62"/>
      <c r="F379" s="14"/>
      <c r="G379" s="14"/>
      <c r="H379" s="14"/>
    </row>
    <row r="380" spans="2:8" ht="15.75" customHeight="1">
      <c r="B380" s="62"/>
      <c r="F380" s="14"/>
      <c r="G380" s="14"/>
      <c r="H380" s="14"/>
    </row>
    <row r="381" spans="2:8" ht="15.75" customHeight="1">
      <c r="B381" s="62"/>
      <c r="F381" s="14"/>
      <c r="G381" s="14"/>
      <c r="H381" s="14"/>
    </row>
    <row r="382" spans="2:8" ht="15.75" customHeight="1">
      <c r="B382" s="62"/>
      <c r="F382" s="14"/>
      <c r="G382" s="14"/>
      <c r="H382" s="14"/>
    </row>
    <row r="383" spans="2:8" ht="15.75" customHeight="1">
      <c r="B383" s="62"/>
      <c r="F383" s="14"/>
      <c r="G383" s="14"/>
      <c r="H383" s="14"/>
    </row>
    <row r="384" spans="2:8" ht="15.75" customHeight="1">
      <c r="B384" s="62"/>
      <c r="F384" s="14"/>
      <c r="G384" s="14"/>
      <c r="H384" s="14"/>
    </row>
    <row r="385" spans="2:8" ht="15.75" customHeight="1">
      <c r="B385" s="62"/>
      <c r="F385" s="14"/>
      <c r="G385" s="14"/>
      <c r="H385" s="14"/>
    </row>
    <row r="386" spans="2:8" ht="15.75" customHeight="1">
      <c r="B386" s="62"/>
      <c r="F386" s="14"/>
      <c r="G386" s="14"/>
      <c r="H386" s="14"/>
    </row>
    <row r="387" spans="2:8" ht="15.75" customHeight="1">
      <c r="B387" s="62"/>
      <c r="F387" s="14"/>
      <c r="G387" s="14"/>
      <c r="H387" s="14"/>
    </row>
    <row r="388" spans="2:8" ht="15.75" customHeight="1">
      <c r="B388" s="62"/>
      <c r="F388" s="14"/>
      <c r="G388" s="14"/>
      <c r="H388" s="14"/>
    </row>
    <row r="389" spans="2:8" ht="15.75" customHeight="1">
      <c r="B389" s="62"/>
      <c r="F389" s="14"/>
      <c r="G389" s="14"/>
      <c r="H389" s="14"/>
    </row>
    <row r="390" spans="2:8" ht="15.75" customHeight="1">
      <c r="B390" s="62"/>
      <c r="F390" s="14"/>
      <c r="G390" s="14"/>
      <c r="H390" s="14"/>
    </row>
    <row r="391" spans="2:8" ht="15.75" customHeight="1">
      <c r="B391" s="62"/>
      <c r="F391" s="14"/>
      <c r="G391" s="14"/>
      <c r="H391" s="14"/>
    </row>
    <row r="392" spans="2:8" ht="15.75" customHeight="1">
      <c r="B392" s="62"/>
      <c r="F392" s="14"/>
      <c r="G392" s="14"/>
      <c r="H392" s="14"/>
    </row>
    <row r="393" spans="2:8" ht="15.75" customHeight="1">
      <c r="B393" s="62"/>
      <c r="F393" s="14"/>
      <c r="G393" s="14"/>
      <c r="H393" s="14"/>
    </row>
    <row r="394" spans="2:8" ht="15.75" customHeight="1">
      <c r="B394" s="62"/>
      <c r="F394" s="14"/>
      <c r="G394" s="14"/>
      <c r="H394" s="14"/>
    </row>
    <row r="395" spans="2:8" ht="15.75" customHeight="1">
      <c r="B395" s="62"/>
      <c r="F395" s="14"/>
      <c r="G395" s="14"/>
      <c r="H395" s="14"/>
    </row>
    <row r="396" spans="2:8" ht="15.75" customHeight="1">
      <c r="B396" s="62"/>
      <c r="F396" s="14"/>
      <c r="G396" s="14"/>
      <c r="H396" s="14"/>
    </row>
    <row r="397" spans="2:8" ht="15.75" customHeight="1">
      <c r="B397" s="62"/>
      <c r="F397" s="14"/>
      <c r="G397" s="14"/>
      <c r="H397" s="14"/>
    </row>
    <row r="398" spans="2:8" ht="15.75" customHeight="1">
      <c r="B398" s="62"/>
      <c r="F398" s="14"/>
      <c r="G398" s="14"/>
      <c r="H398" s="14"/>
    </row>
    <row r="399" spans="2:8" ht="15.75" customHeight="1">
      <c r="B399" s="62"/>
      <c r="F399" s="14"/>
      <c r="G399" s="14"/>
      <c r="H399" s="14"/>
    </row>
    <row r="400" spans="2:8" ht="15.75" customHeight="1">
      <c r="B400" s="62"/>
      <c r="F400" s="14"/>
      <c r="G400" s="14"/>
      <c r="H400" s="14"/>
    </row>
    <row r="401" spans="2:8" ht="15.75" customHeight="1">
      <c r="B401" s="62"/>
      <c r="F401" s="14"/>
      <c r="G401" s="14"/>
      <c r="H401" s="14"/>
    </row>
    <row r="402" spans="2:8" ht="15.75" customHeight="1">
      <c r="B402" s="62"/>
      <c r="F402" s="14"/>
      <c r="G402" s="14"/>
      <c r="H402" s="14"/>
    </row>
    <row r="403" spans="2:8" ht="15.75" customHeight="1">
      <c r="B403" s="62"/>
      <c r="F403" s="14"/>
      <c r="G403" s="14"/>
      <c r="H403" s="14"/>
    </row>
    <row r="404" spans="2:8" ht="15.75" customHeight="1">
      <c r="B404" s="62"/>
      <c r="F404" s="14"/>
      <c r="G404" s="14"/>
      <c r="H404" s="14"/>
    </row>
    <row r="405" spans="2:8" ht="15.75" customHeight="1">
      <c r="B405" s="62"/>
      <c r="F405" s="14"/>
      <c r="G405" s="14"/>
      <c r="H405" s="14"/>
    </row>
    <row r="406" spans="2:8" ht="15.75" customHeight="1">
      <c r="B406" s="62"/>
      <c r="F406" s="14"/>
      <c r="G406" s="14"/>
      <c r="H406" s="14"/>
    </row>
    <row r="407" spans="2:8" ht="15.75" customHeight="1">
      <c r="B407" s="62"/>
      <c r="F407" s="14"/>
      <c r="G407" s="14"/>
      <c r="H407" s="14"/>
    </row>
    <row r="408" spans="2:8" ht="15.75" customHeight="1">
      <c r="B408" s="62"/>
      <c r="F408" s="14"/>
      <c r="G408" s="14"/>
      <c r="H408" s="14"/>
    </row>
    <row r="409" spans="2:8" ht="15.75" customHeight="1">
      <c r="B409" s="62"/>
      <c r="F409" s="14"/>
      <c r="G409" s="14"/>
      <c r="H409" s="14"/>
    </row>
    <row r="410" spans="2:8" ht="15.75" customHeight="1">
      <c r="B410" s="62"/>
      <c r="F410" s="14"/>
      <c r="G410" s="14"/>
      <c r="H410" s="14"/>
    </row>
    <row r="411" spans="2:8" ht="15.75" customHeight="1">
      <c r="B411" s="62"/>
      <c r="F411" s="14"/>
      <c r="G411" s="14"/>
      <c r="H411" s="14"/>
    </row>
    <row r="412" spans="2:8" ht="15.75" customHeight="1">
      <c r="B412" s="62"/>
      <c r="F412" s="14"/>
      <c r="G412" s="14"/>
      <c r="H412" s="14"/>
    </row>
    <row r="413" spans="2:8" ht="15.75" customHeight="1">
      <c r="B413" s="62"/>
      <c r="F413" s="14"/>
      <c r="G413" s="14"/>
      <c r="H413" s="14"/>
    </row>
    <row r="414" spans="2:8" ht="15.75" customHeight="1">
      <c r="B414" s="62"/>
      <c r="F414" s="14"/>
      <c r="G414" s="14"/>
      <c r="H414" s="14"/>
    </row>
    <row r="415" spans="2:8" ht="15.75" customHeight="1">
      <c r="B415" s="62"/>
      <c r="F415" s="14"/>
      <c r="G415" s="14"/>
      <c r="H415" s="14"/>
    </row>
    <row r="416" spans="2:8" ht="15.75" customHeight="1">
      <c r="B416" s="62"/>
      <c r="F416" s="14"/>
      <c r="G416" s="14"/>
      <c r="H416" s="14"/>
    </row>
    <row r="417" spans="2:8" ht="15.75" customHeight="1">
      <c r="B417" s="62"/>
      <c r="F417" s="14"/>
      <c r="G417" s="14"/>
      <c r="H417" s="14"/>
    </row>
    <row r="418" spans="2:8" ht="15.75" customHeight="1">
      <c r="B418" s="62"/>
      <c r="F418" s="14"/>
      <c r="G418" s="14"/>
      <c r="H418" s="14"/>
    </row>
    <row r="419" spans="2:8" ht="15.75" customHeight="1">
      <c r="B419" s="62"/>
      <c r="F419" s="14"/>
      <c r="G419" s="14"/>
      <c r="H419" s="14"/>
    </row>
    <row r="420" spans="2:8" ht="15.75" customHeight="1">
      <c r="B420" s="62"/>
      <c r="F420" s="14"/>
      <c r="G420" s="14"/>
      <c r="H420" s="14"/>
    </row>
    <row r="421" spans="2:8" ht="15.75" customHeight="1">
      <c r="B421" s="62"/>
      <c r="F421" s="14"/>
      <c r="G421" s="14"/>
      <c r="H421" s="14"/>
    </row>
    <row r="422" spans="2:8" ht="15.75" customHeight="1">
      <c r="B422" s="62"/>
      <c r="F422" s="14"/>
      <c r="G422" s="14"/>
      <c r="H422" s="14"/>
    </row>
    <row r="423" spans="2:8" ht="15.75" customHeight="1">
      <c r="B423" s="62"/>
      <c r="F423" s="14"/>
      <c r="G423" s="14"/>
      <c r="H423" s="14"/>
    </row>
    <row r="424" spans="2:8" ht="15.75" customHeight="1">
      <c r="B424" s="62"/>
      <c r="F424" s="14"/>
      <c r="G424" s="14"/>
      <c r="H424" s="14"/>
    </row>
    <row r="425" spans="2:8" ht="15.75" customHeight="1">
      <c r="B425" s="62"/>
      <c r="F425" s="14"/>
      <c r="G425" s="14"/>
      <c r="H425" s="14"/>
    </row>
    <row r="426" spans="2:8" ht="15.75" customHeight="1">
      <c r="B426" s="62"/>
      <c r="F426" s="14"/>
      <c r="G426" s="14"/>
      <c r="H426" s="14"/>
    </row>
    <row r="427" spans="2:8" ht="15.75" customHeight="1">
      <c r="B427" s="62"/>
      <c r="F427" s="14"/>
      <c r="G427" s="14"/>
      <c r="H427" s="14"/>
    </row>
    <row r="428" spans="2:8" ht="15.75" customHeight="1">
      <c r="B428" s="62"/>
      <c r="F428" s="14"/>
      <c r="G428" s="14"/>
      <c r="H428" s="14"/>
    </row>
    <row r="429" spans="2:8" ht="15.75" customHeight="1">
      <c r="B429" s="62"/>
      <c r="F429" s="14"/>
      <c r="G429" s="14"/>
      <c r="H429" s="14"/>
    </row>
    <row r="430" spans="2:8" ht="15.75" customHeight="1">
      <c r="B430" s="62"/>
      <c r="F430" s="14"/>
      <c r="G430" s="14"/>
      <c r="H430" s="14"/>
    </row>
    <row r="431" spans="2:8" ht="15.75" customHeight="1">
      <c r="B431" s="62"/>
      <c r="F431" s="14"/>
      <c r="G431" s="14"/>
      <c r="H431" s="14"/>
    </row>
    <row r="432" spans="2:8" ht="15.75" customHeight="1">
      <c r="B432" s="62"/>
      <c r="F432" s="14"/>
      <c r="G432" s="14"/>
      <c r="H432" s="14"/>
    </row>
    <row r="433" spans="2:8" ht="15.75" customHeight="1">
      <c r="B433" s="62"/>
      <c r="F433" s="14"/>
      <c r="G433" s="14"/>
      <c r="H433" s="14"/>
    </row>
    <row r="434" spans="2:8" ht="15.75" customHeight="1">
      <c r="B434" s="62"/>
      <c r="F434" s="14"/>
      <c r="G434" s="14"/>
      <c r="H434" s="14"/>
    </row>
    <row r="435" spans="2:8" ht="15.75" customHeight="1">
      <c r="B435" s="62"/>
      <c r="F435" s="14"/>
      <c r="G435" s="14"/>
      <c r="H435" s="14"/>
    </row>
    <row r="436" spans="2:8" ht="15.75" customHeight="1">
      <c r="B436" s="62"/>
      <c r="F436" s="14"/>
      <c r="G436" s="14"/>
      <c r="H436" s="14"/>
    </row>
    <row r="437" spans="2:8" ht="15.75" customHeight="1">
      <c r="B437" s="62"/>
      <c r="F437" s="14"/>
      <c r="G437" s="14"/>
      <c r="H437" s="14"/>
    </row>
    <row r="438" spans="2:8" ht="15.75" customHeight="1">
      <c r="B438" s="62"/>
      <c r="F438" s="14"/>
      <c r="G438" s="14"/>
      <c r="H438" s="14"/>
    </row>
    <row r="439" spans="2:8" ht="15.75" customHeight="1">
      <c r="B439" s="62"/>
      <c r="F439" s="14"/>
      <c r="G439" s="14"/>
      <c r="H439" s="14"/>
    </row>
    <row r="440" spans="2:8" ht="15.75" customHeight="1">
      <c r="B440" s="62"/>
      <c r="F440" s="14"/>
      <c r="G440" s="14"/>
      <c r="H440" s="14"/>
    </row>
    <row r="441" spans="2:8" ht="15.75" customHeight="1">
      <c r="B441" s="62"/>
      <c r="F441" s="14"/>
      <c r="G441" s="14"/>
      <c r="H441" s="14"/>
    </row>
    <row r="442" spans="2:8" ht="15.75" customHeight="1">
      <c r="B442" s="62"/>
      <c r="F442" s="14"/>
      <c r="G442" s="14"/>
      <c r="H442" s="14"/>
    </row>
    <row r="443" spans="2:8" ht="15.75" customHeight="1">
      <c r="B443" s="62"/>
      <c r="F443" s="14"/>
      <c r="G443" s="14"/>
      <c r="H443" s="14"/>
    </row>
    <row r="444" spans="2:8" ht="15.75" customHeight="1">
      <c r="B444" s="62"/>
      <c r="F444" s="14"/>
      <c r="G444" s="14"/>
      <c r="H444" s="14"/>
    </row>
    <row r="445" spans="2:8" ht="15.75" customHeight="1">
      <c r="B445" s="62"/>
      <c r="F445" s="14"/>
      <c r="G445" s="14"/>
      <c r="H445" s="14"/>
    </row>
    <row r="446" spans="2:8" ht="15.75" customHeight="1">
      <c r="B446" s="62"/>
      <c r="F446" s="14"/>
      <c r="G446" s="14"/>
      <c r="H446" s="14"/>
    </row>
    <row r="447" spans="2:8" ht="15.75" customHeight="1">
      <c r="B447" s="62"/>
      <c r="F447" s="14"/>
      <c r="G447" s="14"/>
      <c r="H447" s="14"/>
    </row>
    <row r="448" spans="2:8" ht="15.75" customHeight="1">
      <c r="B448" s="62"/>
      <c r="F448" s="14"/>
      <c r="G448" s="14"/>
      <c r="H448" s="14"/>
    </row>
    <row r="449" spans="2:8" ht="15.75" customHeight="1">
      <c r="B449" s="62"/>
      <c r="F449" s="14"/>
      <c r="G449" s="14"/>
      <c r="H449" s="14"/>
    </row>
    <row r="450" spans="2:8" ht="15.75" customHeight="1">
      <c r="B450" s="62"/>
      <c r="F450" s="14"/>
      <c r="G450" s="14"/>
      <c r="H450" s="14"/>
    </row>
    <row r="451" spans="2:8" ht="15.75" customHeight="1">
      <c r="B451" s="62"/>
      <c r="F451" s="14"/>
      <c r="G451" s="14"/>
      <c r="H451" s="14"/>
    </row>
    <row r="452" spans="2:8" ht="15.75" customHeight="1">
      <c r="B452" s="62"/>
      <c r="F452" s="14"/>
      <c r="G452" s="14"/>
      <c r="H452" s="14"/>
    </row>
    <row r="453" spans="2:8" ht="15.75" customHeight="1">
      <c r="B453" s="62"/>
      <c r="F453" s="14"/>
      <c r="G453" s="14"/>
      <c r="H453" s="14"/>
    </row>
    <row r="454" spans="2:8" ht="15.75" customHeight="1">
      <c r="B454" s="62"/>
      <c r="F454" s="14"/>
      <c r="G454" s="14"/>
      <c r="H454" s="14"/>
    </row>
    <row r="455" spans="2:8" ht="15.75" customHeight="1">
      <c r="B455" s="62"/>
      <c r="F455" s="14"/>
      <c r="G455" s="14"/>
      <c r="H455" s="14"/>
    </row>
    <row r="456" spans="2:8" ht="15.75" customHeight="1">
      <c r="B456" s="62"/>
      <c r="F456" s="14"/>
      <c r="G456" s="14"/>
      <c r="H456" s="14"/>
    </row>
    <row r="457" spans="2:8" ht="15.75" customHeight="1">
      <c r="B457" s="62"/>
      <c r="F457" s="14"/>
      <c r="G457" s="14"/>
      <c r="H457" s="14"/>
    </row>
    <row r="458" spans="2:8" ht="15.75" customHeight="1">
      <c r="B458" s="62"/>
      <c r="F458" s="14"/>
      <c r="G458" s="14"/>
      <c r="H458" s="14"/>
    </row>
    <row r="459" spans="2:8" ht="15.75" customHeight="1">
      <c r="B459" s="62"/>
      <c r="F459" s="14"/>
      <c r="G459" s="14"/>
      <c r="H459" s="14"/>
    </row>
    <row r="460" spans="2:8" ht="15.75" customHeight="1">
      <c r="B460" s="62"/>
      <c r="F460" s="14"/>
      <c r="G460" s="14"/>
      <c r="H460" s="14"/>
    </row>
    <row r="461" spans="2:8" ht="15.75" customHeight="1">
      <c r="B461" s="62"/>
      <c r="F461" s="14"/>
      <c r="G461" s="14"/>
      <c r="H461" s="14"/>
    </row>
    <row r="462" spans="2:8" ht="15.75" customHeight="1">
      <c r="B462" s="62"/>
      <c r="F462" s="14"/>
      <c r="G462" s="14"/>
      <c r="H462" s="14"/>
    </row>
    <row r="463" spans="2:8" ht="15.75" customHeight="1">
      <c r="B463" s="62"/>
      <c r="F463" s="14"/>
      <c r="G463" s="14"/>
      <c r="H463" s="14"/>
    </row>
    <row r="464" spans="2:8" ht="15.75" customHeight="1">
      <c r="B464" s="62"/>
      <c r="F464" s="14"/>
      <c r="G464" s="14"/>
      <c r="H464" s="14"/>
    </row>
    <row r="465" spans="2:8" ht="15.75" customHeight="1">
      <c r="B465" s="62"/>
      <c r="F465" s="14"/>
      <c r="G465" s="14"/>
      <c r="H465" s="14"/>
    </row>
    <row r="466" spans="2:8" ht="15.75" customHeight="1">
      <c r="B466" s="62"/>
      <c r="F466" s="14"/>
      <c r="G466" s="14"/>
      <c r="H466" s="14"/>
    </row>
    <row r="467" spans="2:8" ht="15.75" customHeight="1">
      <c r="B467" s="62"/>
      <c r="F467" s="14"/>
      <c r="G467" s="14"/>
      <c r="H467" s="14"/>
    </row>
    <row r="468" spans="2:8" ht="15.75" customHeight="1">
      <c r="B468" s="62"/>
      <c r="F468" s="14"/>
      <c r="G468" s="14"/>
      <c r="H468" s="14"/>
    </row>
    <row r="469" spans="2:8" ht="15.75" customHeight="1">
      <c r="B469" s="62"/>
      <c r="F469" s="14"/>
      <c r="G469" s="14"/>
      <c r="H469" s="14"/>
    </row>
    <row r="470" spans="2:8" ht="15.75" customHeight="1">
      <c r="B470" s="62"/>
      <c r="F470" s="14"/>
      <c r="G470" s="14"/>
      <c r="H470" s="14"/>
    </row>
    <row r="471" spans="2:8" ht="15.75" customHeight="1">
      <c r="B471" s="62"/>
      <c r="F471" s="14"/>
      <c r="G471" s="14"/>
      <c r="H471" s="14"/>
    </row>
    <row r="472" spans="2:8" ht="15.75" customHeight="1">
      <c r="B472" s="62"/>
      <c r="F472" s="14"/>
      <c r="G472" s="14"/>
      <c r="H472" s="14"/>
    </row>
    <row r="473" spans="2:8" ht="15.75" customHeight="1">
      <c r="B473" s="62"/>
      <c r="F473" s="14"/>
      <c r="G473" s="14"/>
      <c r="H473" s="14"/>
    </row>
    <row r="474" spans="2:8" ht="15.75" customHeight="1">
      <c r="B474" s="62"/>
      <c r="F474" s="14"/>
      <c r="G474" s="14"/>
      <c r="H474" s="14"/>
    </row>
    <row r="475" spans="2:8" ht="15.75" customHeight="1">
      <c r="B475" s="62"/>
      <c r="F475" s="14"/>
      <c r="G475" s="14"/>
      <c r="H475" s="14"/>
    </row>
    <row r="476" spans="2:8" ht="15.75" customHeight="1">
      <c r="B476" s="62"/>
      <c r="F476" s="14"/>
      <c r="G476" s="14"/>
      <c r="H476" s="14"/>
    </row>
    <row r="477" spans="2:8" ht="15.75" customHeight="1">
      <c r="B477" s="62"/>
      <c r="F477" s="14"/>
      <c r="G477" s="14"/>
      <c r="H477" s="14"/>
    </row>
    <row r="478" spans="2:8" ht="15.75" customHeight="1">
      <c r="B478" s="62"/>
      <c r="F478" s="14"/>
      <c r="G478" s="14"/>
      <c r="H478" s="14"/>
    </row>
    <row r="479" spans="2:8" ht="15.75" customHeight="1">
      <c r="B479" s="62"/>
      <c r="F479" s="14"/>
      <c r="G479" s="14"/>
      <c r="H479" s="14"/>
    </row>
    <row r="480" spans="2:8" ht="15.75" customHeight="1">
      <c r="B480" s="62"/>
      <c r="F480" s="14"/>
      <c r="G480" s="14"/>
      <c r="H480" s="14"/>
    </row>
    <row r="481" spans="2:8" ht="15.75" customHeight="1">
      <c r="B481" s="62"/>
      <c r="F481" s="14"/>
      <c r="G481" s="14"/>
      <c r="H481" s="14"/>
    </row>
    <row r="482" spans="2:8" ht="15.75" customHeight="1">
      <c r="B482" s="62"/>
      <c r="F482" s="14"/>
      <c r="G482" s="14"/>
      <c r="H482" s="14"/>
    </row>
    <row r="483" spans="2:8" ht="15.75" customHeight="1">
      <c r="B483" s="62"/>
      <c r="F483" s="14"/>
      <c r="G483" s="14"/>
      <c r="H483" s="14"/>
    </row>
    <row r="484" spans="2:8" ht="15.75" customHeight="1">
      <c r="B484" s="62"/>
      <c r="F484" s="14"/>
      <c r="G484" s="14"/>
      <c r="H484" s="14"/>
    </row>
    <row r="485" spans="2:8" ht="15.75" customHeight="1">
      <c r="B485" s="62"/>
      <c r="F485" s="14"/>
      <c r="G485" s="14"/>
      <c r="H485" s="14"/>
    </row>
    <row r="486" spans="2:8" ht="15.75" customHeight="1">
      <c r="B486" s="62"/>
      <c r="F486" s="14"/>
      <c r="G486" s="14"/>
      <c r="H486" s="14"/>
    </row>
    <row r="487" spans="2:8" ht="15.75" customHeight="1">
      <c r="B487" s="62"/>
      <c r="F487" s="14"/>
      <c r="G487" s="14"/>
      <c r="H487" s="14"/>
    </row>
    <row r="488" spans="2:8" ht="15.75" customHeight="1">
      <c r="B488" s="62"/>
      <c r="F488" s="14"/>
      <c r="G488" s="14"/>
      <c r="H488" s="14"/>
    </row>
    <row r="489" spans="2:8" ht="15.75" customHeight="1">
      <c r="B489" s="62"/>
      <c r="F489" s="14"/>
      <c r="G489" s="14"/>
      <c r="H489" s="14"/>
    </row>
    <row r="490" spans="2:8" ht="15.75" customHeight="1">
      <c r="B490" s="62"/>
      <c r="F490" s="14"/>
      <c r="G490" s="14"/>
      <c r="H490" s="14"/>
    </row>
    <row r="491" spans="2:8" ht="15.75" customHeight="1">
      <c r="B491" s="62"/>
      <c r="F491" s="14"/>
      <c r="G491" s="14"/>
      <c r="H491" s="14"/>
    </row>
    <row r="492" spans="2:8" ht="15.75" customHeight="1">
      <c r="B492" s="62"/>
      <c r="F492" s="14"/>
      <c r="G492" s="14"/>
      <c r="H492" s="14"/>
    </row>
    <row r="493" spans="2:8" ht="15.75" customHeight="1">
      <c r="B493" s="62"/>
      <c r="F493" s="14"/>
      <c r="G493" s="14"/>
      <c r="H493" s="14"/>
    </row>
    <row r="494" spans="2:8" ht="15.75" customHeight="1">
      <c r="B494" s="62"/>
      <c r="F494" s="14"/>
      <c r="G494" s="14"/>
      <c r="H494" s="14"/>
    </row>
    <row r="495" spans="2:8" ht="15.75" customHeight="1">
      <c r="B495" s="62"/>
      <c r="F495" s="14"/>
      <c r="G495" s="14"/>
      <c r="H495" s="14"/>
    </row>
    <row r="496" spans="2:8" ht="15.75" customHeight="1">
      <c r="B496" s="62"/>
      <c r="F496" s="14"/>
      <c r="G496" s="14"/>
      <c r="H496" s="14"/>
    </row>
    <row r="497" spans="2:8" ht="15.75" customHeight="1">
      <c r="B497" s="62"/>
      <c r="F497" s="14"/>
      <c r="G497" s="14"/>
      <c r="H497" s="14"/>
    </row>
    <row r="498" spans="2:8" ht="15.75" customHeight="1">
      <c r="B498" s="62"/>
      <c r="F498" s="14"/>
      <c r="G498" s="14"/>
      <c r="H498" s="14"/>
    </row>
    <row r="499" spans="2:8" ht="15.75" customHeight="1">
      <c r="B499" s="62"/>
      <c r="F499" s="14"/>
      <c r="G499" s="14"/>
      <c r="H499" s="14"/>
    </row>
    <row r="500" spans="2:8" ht="15.75" customHeight="1">
      <c r="B500" s="62"/>
      <c r="F500" s="14"/>
      <c r="G500" s="14"/>
      <c r="H500" s="14"/>
    </row>
    <row r="501" spans="2:8" ht="15.75" customHeight="1">
      <c r="B501" s="62"/>
      <c r="F501" s="14"/>
      <c r="G501" s="14"/>
      <c r="H501" s="14"/>
    </row>
    <row r="502" spans="2:8" ht="15.75" customHeight="1">
      <c r="B502" s="62"/>
      <c r="F502" s="14"/>
      <c r="G502" s="14"/>
      <c r="H502" s="14"/>
    </row>
    <row r="503" spans="2:8" ht="15.75" customHeight="1">
      <c r="B503" s="62"/>
      <c r="F503" s="14"/>
      <c r="G503" s="14"/>
      <c r="H503" s="14"/>
    </row>
    <row r="504" spans="2:8" ht="15.75" customHeight="1">
      <c r="B504" s="62"/>
      <c r="F504" s="14"/>
      <c r="G504" s="14"/>
      <c r="H504" s="14"/>
    </row>
    <row r="505" spans="2:8" ht="15.75" customHeight="1">
      <c r="B505" s="62"/>
      <c r="F505" s="14"/>
      <c r="G505" s="14"/>
      <c r="H505" s="14"/>
    </row>
    <row r="506" spans="2:8" ht="15.75" customHeight="1">
      <c r="B506" s="62"/>
      <c r="F506" s="14"/>
      <c r="G506" s="14"/>
      <c r="H506" s="14"/>
    </row>
    <row r="507" spans="2:8" ht="15.75" customHeight="1">
      <c r="B507" s="62"/>
      <c r="F507" s="14"/>
      <c r="G507" s="14"/>
      <c r="H507" s="14"/>
    </row>
    <row r="508" spans="2:8" ht="15.75" customHeight="1">
      <c r="B508" s="62"/>
      <c r="F508" s="14"/>
      <c r="G508" s="14"/>
      <c r="H508" s="14"/>
    </row>
    <row r="509" spans="2:8" ht="15.75" customHeight="1">
      <c r="B509" s="62"/>
      <c r="F509" s="14"/>
      <c r="G509" s="14"/>
      <c r="H509" s="14"/>
    </row>
    <row r="510" spans="2:8" ht="15.75" customHeight="1">
      <c r="B510" s="62"/>
      <c r="F510" s="14"/>
      <c r="G510" s="14"/>
      <c r="H510" s="14"/>
    </row>
    <row r="511" spans="2:8" ht="15.75" customHeight="1">
      <c r="B511" s="62"/>
      <c r="F511" s="14"/>
      <c r="G511" s="14"/>
      <c r="H511" s="14"/>
    </row>
    <row r="512" spans="2:8" ht="15.75" customHeight="1">
      <c r="B512" s="62"/>
      <c r="F512" s="14"/>
      <c r="G512" s="14"/>
      <c r="H512" s="14"/>
    </row>
    <row r="513" spans="2:8" ht="15.75" customHeight="1">
      <c r="B513" s="62"/>
      <c r="F513" s="14"/>
      <c r="G513" s="14"/>
      <c r="H513" s="14"/>
    </row>
    <row r="514" spans="2:8" ht="15.75" customHeight="1">
      <c r="B514" s="62"/>
      <c r="F514" s="14"/>
      <c r="G514" s="14"/>
      <c r="H514" s="14"/>
    </row>
    <row r="515" spans="2:8" ht="15.75" customHeight="1">
      <c r="B515" s="62"/>
      <c r="F515" s="14"/>
      <c r="G515" s="14"/>
      <c r="H515" s="14"/>
    </row>
    <row r="516" spans="2:8" ht="15.75" customHeight="1">
      <c r="B516" s="62"/>
      <c r="F516" s="14"/>
      <c r="G516" s="14"/>
      <c r="H516" s="14"/>
    </row>
    <row r="517" spans="2:8" ht="15.75" customHeight="1">
      <c r="B517" s="62"/>
      <c r="F517" s="14"/>
      <c r="G517" s="14"/>
      <c r="H517" s="14"/>
    </row>
    <row r="518" spans="2:8" ht="15.75" customHeight="1">
      <c r="B518" s="62"/>
      <c r="F518" s="14"/>
      <c r="G518" s="14"/>
      <c r="H518" s="14"/>
    </row>
    <row r="519" spans="2:8" ht="15.75" customHeight="1">
      <c r="B519" s="62"/>
      <c r="F519" s="14"/>
      <c r="G519" s="14"/>
      <c r="H519" s="14"/>
    </row>
    <row r="520" spans="2:8" ht="15.75" customHeight="1">
      <c r="B520" s="62"/>
      <c r="F520" s="14"/>
      <c r="G520" s="14"/>
      <c r="H520" s="14"/>
    </row>
    <row r="521" spans="2:8" ht="15.75" customHeight="1">
      <c r="B521" s="62"/>
      <c r="F521" s="14"/>
      <c r="G521" s="14"/>
      <c r="H521" s="14"/>
    </row>
    <row r="522" spans="2:8" ht="15.75" customHeight="1">
      <c r="B522" s="62"/>
      <c r="F522" s="14"/>
      <c r="G522" s="14"/>
      <c r="H522" s="14"/>
    </row>
    <row r="523" spans="2:8" ht="15.75" customHeight="1">
      <c r="B523" s="62"/>
      <c r="F523" s="14"/>
      <c r="G523" s="14"/>
      <c r="H523" s="14"/>
    </row>
    <row r="524" spans="2:8" ht="15.75" customHeight="1">
      <c r="B524" s="62"/>
      <c r="F524" s="14"/>
      <c r="G524" s="14"/>
      <c r="H524" s="14"/>
    </row>
    <row r="525" spans="2:8" ht="15.75" customHeight="1">
      <c r="B525" s="62"/>
      <c r="F525" s="14"/>
      <c r="G525" s="14"/>
      <c r="H525" s="14"/>
    </row>
    <row r="526" spans="2:8" ht="15.75" customHeight="1">
      <c r="B526" s="62"/>
      <c r="F526" s="14"/>
      <c r="G526" s="14"/>
      <c r="H526" s="14"/>
    </row>
    <row r="527" spans="2:8" ht="15.75" customHeight="1">
      <c r="B527" s="62"/>
      <c r="F527" s="14"/>
      <c r="G527" s="14"/>
      <c r="H527" s="14"/>
    </row>
    <row r="528" spans="2:8" ht="15.75" customHeight="1">
      <c r="B528" s="62"/>
      <c r="F528" s="14"/>
      <c r="G528" s="14"/>
      <c r="H528" s="14"/>
    </row>
    <row r="529" spans="2:8" ht="15.75" customHeight="1">
      <c r="B529" s="62"/>
      <c r="F529" s="14"/>
      <c r="G529" s="14"/>
      <c r="H529" s="14"/>
    </row>
    <row r="530" spans="2:8" ht="15.75" customHeight="1">
      <c r="B530" s="62"/>
      <c r="F530" s="14"/>
      <c r="G530" s="14"/>
      <c r="H530" s="14"/>
    </row>
    <row r="531" spans="2:8" ht="15.75" customHeight="1">
      <c r="B531" s="62"/>
      <c r="F531" s="14"/>
      <c r="G531" s="14"/>
      <c r="H531" s="14"/>
    </row>
    <row r="532" spans="2:8" ht="15.75" customHeight="1">
      <c r="B532" s="62"/>
      <c r="F532" s="14"/>
      <c r="G532" s="14"/>
      <c r="H532" s="14"/>
    </row>
    <row r="533" spans="2:8" ht="15.75" customHeight="1">
      <c r="B533" s="62"/>
      <c r="F533" s="14"/>
      <c r="G533" s="14"/>
      <c r="H533" s="14"/>
    </row>
    <row r="534" spans="2:8" ht="15.75" customHeight="1">
      <c r="B534" s="62"/>
      <c r="F534" s="14"/>
      <c r="G534" s="14"/>
      <c r="H534" s="14"/>
    </row>
    <row r="535" spans="2:8" ht="15.75" customHeight="1">
      <c r="B535" s="62"/>
      <c r="F535" s="14"/>
      <c r="G535" s="14"/>
      <c r="H535" s="14"/>
    </row>
    <row r="536" spans="2:8" ht="15.75" customHeight="1">
      <c r="B536" s="62"/>
      <c r="F536" s="14"/>
      <c r="G536" s="14"/>
      <c r="H536" s="14"/>
    </row>
    <row r="537" spans="2:8" ht="15.75" customHeight="1">
      <c r="B537" s="62"/>
      <c r="F537" s="14"/>
      <c r="G537" s="14"/>
      <c r="H537" s="14"/>
    </row>
    <row r="538" spans="2:8" ht="15.75" customHeight="1">
      <c r="B538" s="62"/>
      <c r="F538" s="14"/>
      <c r="G538" s="14"/>
      <c r="H538" s="14"/>
    </row>
    <row r="539" spans="2:8" ht="15.75" customHeight="1">
      <c r="B539" s="62"/>
      <c r="F539" s="14"/>
      <c r="G539" s="14"/>
      <c r="H539" s="14"/>
    </row>
    <row r="540" spans="2:8" ht="15.75" customHeight="1">
      <c r="B540" s="62"/>
      <c r="F540" s="14"/>
      <c r="G540" s="14"/>
      <c r="H540" s="14"/>
    </row>
    <row r="541" spans="2:8" ht="15.75" customHeight="1">
      <c r="B541" s="62"/>
      <c r="F541" s="14"/>
      <c r="G541" s="14"/>
      <c r="H541" s="14"/>
    </row>
    <row r="542" spans="2:8" ht="15.75" customHeight="1">
      <c r="B542" s="62"/>
      <c r="F542" s="14"/>
      <c r="G542" s="14"/>
      <c r="H542" s="14"/>
    </row>
    <row r="543" spans="2:8" ht="15.75" customHeight="1">
      <c r="B543" s="62"/>
      <c r="F543" s="14"/>
      <c r="G543" s="14"/>
      <c r="H543" s="14"/>
    </row>
    <row r="544" spans="2:8" ht="15.75" customHeight="1">
      <c r="B544" s="62"/>
      <c r="F544" s="14"/>
      <c r="G544" s="14"/>
      <c r="H544" s="14"/>
    </row>
    <row r="545" spans="2:8" ht="15.75" customHeight="1">
      <c r="B545" s="62"/>
      <c r="F545" s="14"/>
      <c r="G545" s="14"/>
      <c r="H545" s="14"/>
    </row>
    <row r="546" spans="2:8" ht="15.75" customHeight="1">
      <c r="B546" s="62"/>
      <c r="F546" s="14"/>
      <c r="G546" s="14"/>
      <c r="H546" s="14"/>
    </row>
    <row r="547" spans="2:8" ht="15.75" customHeight="1">
      <c r="B547" s="62"/>
      <c r="F547" s="14"/>
      <c r="G547" s="14"/>
      <c r="H547" s="14"/>
    </row>
    <row r="548" spans="2:8" ht="15.75" customHeight="1">
      <c r="B548" s="62"/>
      <c r="F548" s="14"/>
      <c r="G548" s="14"/>
      <c r="H548" s="14"/>
    </row>
    <row r="549" spans="2:8" ht="15.75" customHeight="1">
      <c r="B549" s="62"/>
      <c r="F549" s="14"/>
      <c r="G549" s="14"/>
      <c r="H549" s="14"/>
    </row>
    <row r="550" spans="2:8" ht="15.75" customHeight="1">
      <c r="B550" s="62"/>
      <c r="F550" s="14"/>
      <c r="G550" s="14"/>
      <c r="H550" s="14"/>
    </row>
    <row r="551" spans="2:8" ht="15.75" customHeight="1">
      <c r="B551" s="62"/>
      <c r="F551" s="14"/>
      <c r="G551" s="14"/>
      <c r="H551" s="14"/>
    </row>
    <row r="552" spans="2:8" ht="15.75" customHeight="1">
      <c r="B552" s="62"/>
      <c r="F552" s="14"/>
      <c r="G552" s="14"/>
      <c r="H552" s="14"/>
    </row>
    <row r="553" spans="2:8" ht="15.75" customHeight="1">
      <c r="B553" s="62"/>
      <c r="F553" s="14"/>
      <c r="G553" s="14"/>
      <c r="H553" s="14"/>
    </row>
    <row r="554" spans="2:8" ht="15.75" customHeight="1">
      <c r="B554" s="62"/>
      <c r="F554" s="14"/>
      <c r="G554" s="14"/>
      <c r="H554" s="14"/>
    </row>
    <row r="555" spans="2:8" ht="15.75" customHeight="1">
      <c r="B555" s="62"/>
      <c r="F555" s="14"/>
      <c r="G555" s="14"/>
      <c r="H555" s="14"/>
    </row>
    <row r="556" spans="2:8" ht="15.75" customHeight="1">
      <c r="B556" s="62"/>
      <c r="F556" s="14"/>
      <c r="G556" s="14"/>
      <c r="H556" s="14"/>
    </row>
    <row r="557" spans="2:8" ht="15.75" customHeight="1">
      <c r="B557" s="62"/>
      <c r="F557" s="14"/>
      <c r="G557" s="14"/>
      <c r="H557" s="14"/>
    </row>
    <row r="558" spans="2:8" ht="15.75" customHeight="1">
      <c r="B558" s="62"/>
      <c r="F558" s="14"/>
      <c r="G558" s="14"/>
      <c r="H558" s="14"/>
    </row>
    <row r="559" spans="2:8" ht="15.75" customHeight="1">
      <c r="B559" s="62"/>
      <c r="F559" s="14"/>
      <c r="G559" s="14"/>
      <c r="H559" s="14"/>
    </row>
    <row r="560" spans="2:8" ht="15.75" customHeight="1">
      <c r="B560" s="62"/>
      <c r="F560" s="14"/>
      <c r="G560" s="14"/>
      <c r="H560" s="14"/>
    </row>
    <row r="561" spans="2:8" ht="15.75" customHeight="1">
      <c r="B561" s="62"/>
      <c r="F561" s="14"/>
      <c r="G561" s="14"/>
      <c r="H561" s="14"/>
    </row>
    <row r="562" spans="2:8" ht="15.75" customHeight="1">
      <c r="B562" s="62"/>
      <c r="F562" s="14"/>
      <c r="G562" s="14"/>
      <c r="H562" s="14"/>
    </row>
    <row r="563" spans="2:8" ht="15.75" customHeight="1">
      <c r="B563" s="62"/>
      <c r="F563" s="14"/>
      <c r="G563" s="14"/>
      <c r="H563" s="14"/>
    </row>
    <row r="564" spans="2:8" ht="15.75" customHeight="1">
      <c r="B564" s="62"/>
      <c r="F564" s="14"/>
      <c r="G564" s="14"/>
      <c r="H564" s="14"/>
    </row>
    <row r="565" spans="2:8" ht="15.75" customHeight="1">
      <c r="B565" s="62"/>
      <c r="F565" s="14"/>
      <c r="G565" s="14"/>
      <c r="H565" s="14"/>
    </row>
    <row r="566" spans="2:8" ht="15.75" customHeight="1">
      <c r="B566" s="62"/>
      <c r="F566" s="14"/>
      <c r="G566" s="14"/>
      <c r="H566" s="14"/>
    </row>
    <row r="567" spans="2:8" ht="15.75" customHeight="1">
      <c r="B567" s="62"/>
      <c r="F567" s="14"/>
      <c r="G567" s="14"/>
      <c r="H567" s="14"/>
    </row>
    <row r="568" spans="2:8" ht="15.75" customHeight="1">
      <c r="B568" s="62"/>
      <c r="F568" s="14"/>
      <c r="G568" s="14"/>
      <c r="H568" s="14"/>
    </row>
    <row r="569" spans="2:8" ht="15.75" customHeight="1">
      <c r="B569" s="62"/>
      <c r="F569" s="14"/>
      <c r="G569" s="14"/>
      <c r="H569" s="14"/>
    </row>
    <row r="570" spans="2:8" ht="15.75" customHeight="1">
      <c r="B570" s="62"/>
      <c r="F570" s="14"/>
      <c r="G570" s="14"/>
      <c r="H570" s="14"/>
    </row>
    <row r="571" spans="2:8" ht="15.75" customHeight="1">
      <c r="B571" s="62"/>
      <c r="F571" s="14"/>
      <c r="G571" s="14"/>
      <c r="H571" s="14"/>
    </row>
    <row r="572" spans="2:8" ht="15.75" customHeight="1">
      <c r="B572" s="62"/>
      <c r="F572" s="14"/>
      <c r="G572" s="14"/>
      <c r="H572" s="14"/>
    </row>
    <row r="573" spans="2:8" ht="15.75" customHeight="1">
      <c r="B573" s="62"/>
      <c r="F573" s="14"/>
      <c r="G573" s="14"/>
      <c r="H573" s="14"/>
    </row>
    <row r="574" spans="2:8" ht="15.75" customHeight="1">
      <c r="B574" s="62"/>
      <c r="F574" s="14"/>
      <c r="G574" s="14"/>
      <c r="H574" s="14"/>
    </row>
    <row r="575" spans="2:8" ht="15.75" customHeight="1">
      <c r="B575" s="62"/>
      <c r="F575" s="14"/>
      <c r="G575" s="14"/>
      <c r="H575" s="14"/>
    </row>
    <row r="576" spans="2:8" ht="15.75" customHeight="1">
      <c r="B576" s="62"/>
      <c r="F576" s="14"/>
      <c r="G576" s="14"/>
      <c r="H576" s="14"/>
    </row>
    <row r="577" spans="2:8" ht="15.75" customHeight="1">
      <c r="B577" s="62"/>
      <c r="F577" s="14"/>
      <c r="G577" s="14"/>
      <c r="H577" s="14"/>
    </row>
    <row r="578" spans="2:8" ht="15.75" customHeight="1">
      <c r="B578" s="62"/>
      <c r="F578" s="14"/>
      <c r="G578" s="14"/>
      <c r="H578" s="14"/>
    </row>
    <row r="579" spans="2:8" ht="15.75" customHeight="1">
      <c r="B579" s="62"/>
      <c r="F579" s="14"/>
      <c r="G579" s="14"/>
      <c r="H579" s="14"/>
    </row>
    <row r="580" spans="2:8" ht="15.75" customHeight="1">
      <c r="B580" s="62"/>
      <c r="F580" s="14"/>
      <c r="G580" s="14"/>
      <c r="H580" s="14"/>
    </row>
    <row r="581" spans="2:8" ht="15.75" customHeight="1">
      <c r="B581" s="62"/>
      <c r="F581" s="14"/>
      <c r="G581" s="14"/>
      <c r="H581" s="14"/>
    </row>
    <row r="582" spans="2:8" ht="15.75" customHeight="1">
      <c r="B582" s="62"/>
      <c r="F582" s="14"/>
      <c r="G582" s="14"/>
      <c r="H582" s="14"/>
    </row>
    <row r="583" spans="2:8" ht="15.75" customHeight="1">
      <c r="B583" s="62"/>
      <c r="F583" s="14"/>
      <c r="G583" s="14"/>
      <c r="H583" s="14"/>
    </row>
    <row r="584" spans="2:8" ht="15.75" customHeight="1">
      <c r="B584" s="62"/>
      <c r="F584" s="14"/>
      <c r="G584" s="14"/>
      <c r="H584" s="14"/>
    </row>
    <row r="585" spans="2:8" ht="15.75" customHeight="1">
      <c r="B585" s="62"/>
      <c r="F585" s="14"/>
      <c r="G585" s="14"/>
      <c r="H585" s="14"/>
    </row>
    <row r="586" spans="2:8" ht="15.75" customHeight="1">
      <c r="B586" s="62"/>
      <c r="F586" s="14"/>
      <c r="G586" s="14"/>
      <c r="H586" s="14"/>
    </row>
    <row r="587" spans="2:8" ht="15.75" customHeight="1">
      <c r="B587" s="62"/>
      <c r="F587" s="14"/>
      <c r="G587" s="14"/>
      <c r="H587" s="14"/>
    </row>
    <row r="588" spans="2:8" ht="15.75" customHeight="1">
      <c r="B588" s="62"/>
      <c r="F588" s="14"/>
      <c r="G588" s="14"/>
      <c r="H588" s="14"/>
    </row>
    <row r="589" spans="2:8" ht="15.75" customHeight="1">
      <c r="B589" s="62"/>
      <c r="F589" s="14"/>
      <c r="G589" s="14"/>
      <c r="H589" s="14"/>
    </row>
    <row r="590" spans="2:8" ht="15.75" customHeight="1">
      <c r="B590" s="62"/>
      <c r="F590" s="14"/>
      <c r="G590" s="14"/>
      <c r="H590" s="14"/>
    </row>
    <row r="591" spans="2:8" ht="15.75" customHeight="1">
      <c r="B591" s="62"/>
      <c r="F591" s="14"/>
      <c r="G591" s="14"/>
      <c r="H591" s="14"/>
    </row>
    <row r="592" spans="2:8" ht="15.75" customHeight="1">
      <c r="B592" s="62"/>
      <c r="F592" s="14"/>
      <c r="G592" s="14"/>
      <c r="H592" s="14"/>
    </row>
    <row r="593" spans="2:8" ht="15.75" customHeight="1">
      <c r="B593" s="62"/>
      <c r="F593" s="14"/>
      <c r="G593" s="14"/>
      <c r="H593" s="14"/>
    </row>
    <row r="594" spans="2:8" ht="15.75" customHeight="1">
      <c r="B594" s="62"/>
      <c r="F594" s="14"/>
      <c r="G594" s="14"/>
      <c r="H594" s="14"/>
    </row>
    <row r="595" spans="2:8" ht="15.75" customHeight="1">
      <c r="B595" s="62"/>
      <c r="F595" s="14"/>
      <c r="G595" s="14"/>
      <c r="H595" s="14"/>
    </row>
    <row r="596" spans="2:8" ht="15.75" customHeight="1">
      <c r="B596" s="62"/>
      <c r="F596" s="14"/>
      <c r="G596" s="14"/>
      <c r="H596" s="14"/>
    </row>
    <row r="597" spans="2:8" ht="15.75" customHeight="1">
      <c r="B597" s="62"/>
      <c r="F597" s="14"/>
      <c r="G597" s="14"/>
      <c r="H597" s="14"/>
    </row>
    <row r="598" spans="2:8" ht="15.75" customHeight="1">
      <c r="B598" s="62"/>
      <c r="F598" s="14"/>
      <c r="G598" s="14"/>
      <c r="H598" s="14"/>
    </row>
    <row r="599" spans="2:8" ht="15.75" customHeight="1">
      <c r="B599" s="62"/>
      <c r="F599" s="14"/>
      <c r="G599" s="14"/>
      <c r="H599" s="14"/>
    </row>
    <row r="600" spans="2:8" ht="15.75" customHeight="1">
      <c r="B600" s="62"/>
      <c r="F600" s="14"/>
      <c r="G600" s="14"/>
      <c r="H600" s="14"/>
    </row>
    <row r="601" spans="2:8" ht="15.75" customHeight="1">
      <c r="B601" s="62"/>
      <c r="F601" s="14"/>
      <c r="G601" s="14"/>
      <c r="H601" s="14"/>
    </row>
    <row r="602" spans="2:8" ht="15.75" customHeight="1">
      <c r="B602" s="62"/>
      <c r="F602" s="14"/>
      <c r="G602" s="14"/>
      <c r="H602" s="14"/>
    </row>
    <row r="603" spans="2:8" ht="15.75" customHeight="1">
      <c r="B603" s="62"/>
      <c r="F603" s="14"/>
      <c r="G603" s="14"/>
      <c r="H603" s="14"/>
    </row>
    <row r="604" spans="2:8" ht="15.75" customHeight="1">
      <c r="B604" s="62"/>
      <c r="F604" s="14"/>
      <c r="G604" s="14"/>
      <c r="H604" s="14"/>
    </row>
    <row r="605" spans="2:8" ht="15.75" customHeight="1">
      <c r="B605" s="62"/>
      <c r="F605" s="14"/>
      <c r="G605" s="14"/>
      <c r="H605" s="14"/>
    </row>
    <row r="606" spans="2:8" ht="15.75" customHeight="1">
      <c r="B606" s="62"/>
      <c r="F606" s="14"/>
      <c r="G606" s="14"/>
      <c r="H606" s="14"/>
    </row>
    <row r="607" spans="2:8" ht="15.75" customHeight="1">
      <c r="B607" s="62"/>
      <c r="F607" s="14"/>
      <c r="G607" s="14"/>
      <c r="H607" s="14"/>
    </row>
    <row r="608" spans="2:8" ht="15.75" customHeight="1">
      <c r="B608" s="62"/>
      <c r="F608" s="14"/>
      <c r="G608" s="14"/>
      <c r="H608" s="14"/>
    </row>
    <row r="609" spans="2:8" ht="15.75" customHeight="1">
      <c r="B609" s="62"/>
      <c r="F609" s="14"/>
      <c r="G609" s="14"/>
      <c r="H609" s="14"/>
    </row>
    <row r="610" spans="2:8" ht="15.75" customHeight="1">
      <c r="B610" s="62"/>
      <c r="F610" s="14"/>
      <c r="G610" s="14"/>
      <c r="H610" s="14"/>
    </row>
    <row r="611" spans="2:8" ht="15.75" customHeight="1">
      <c r="B611" s="62"/>
      <c r="F611" s="14"/>
      <c r="G611" s="14"/>
      <c r="H611" s="14"/>
    </row>
    <row r="612" spans="2:8" ht="15.75" customHeight="1">
      <c r="B612" s="62"/>
      <c r="F612" s="14"/>
      <c r="G612" s="14"/>
      <c r="H612" s="14"/>
    </row>
    <row r="613" spans="2:8" ht="15.75" customHeight="1">
      <c r="B613" s="62"/>
      <c r="F613" s="14"/>
      <c r="G613" s="14"/>
      <c r="H613" s="14"/>
    </row>
    <row r="614" spans="2:8" ht="15.75" customHeight="1">
      <c r="B614" s="62"/>
      <c r="F614" s="14"/>
      <c r="G614" s="14"/>
      <c r="H614" s="14"/>
    </row>
    <row r="615" spans="2:8" ht="15.75" customHeight="1">
      <c r="B615" s="62"/>
      <c r="F615" s="14"/>
      <c r="G615" s="14"/>
      <c r="H615" s="14"/>
    </row>
    <row r="616" spans="2:8" ht="15.75" customHeight="1">
      <c r="B616" s="62"/>
      <c r="F616" s="14"/>
      <c r="G616" s="14"/>
      <c r="H616" s="14"/>
    </row>
    <row r="617" spans="2:8" ht="15.75" customHeight="1">
      <c r="B617" s="62"/>
      <c r="F617" s="14"/>
      <c r="G617" s="14"/>
      <c r="H617" s="14"/>
    </row>
    <row r="618" spans="2:8" ht="15.75" customHeight="1">
      <c r="B618" s="62"/>
      <c r="F618" s="14"/>
      <c r="G618" s="14"/>
      <c r="H618" s="14"/>
    </row>
    <row r="619" spans="2:8" ht="15.75" customHeight="1">
      <c r="B619" s="62"/>
      <c r="F619" s="14"/>
      <c r="G619" s="14"/>
      <c r="H619" s="14"/>
    </row>
    <row r="620" spans="2:8" ht="15.75" customHeight="1">
      <c r="B620" s="62"/>
      <c r="F620" s="14"/>
      <c r="G620" s="14"/>
      <c r="H620" s="14"/>
    </row>
    <row r="621" spans="2:8" ht="15.75" customHeight="1">
      <c r="B621" s="62"/>
      <c r="F621" s="14"/>
      <c r="G621" s="14"/>
      <c r="H621" s="14"/>
    </row>
    <row r="622" spans="2:8" ht="15.75" customHeight="1">
      <c r="B622" s="62"/>
      <c r="F622" s="14"/>
      <c r="G622" s="14"/>
      <c r="H622" s="14"/>
    </row>
    <row r="623" spans="2:8" ht="15.75" customHeight="1">
      <c r="B623" s="62"/>
      <c r="F623" s="14"/>
      <c r="G623" s="14"/>
      <c r="H623" s="14"/>
    </row>
    <row r="624" spans="2:8" ht="15.75" customHeight="1">
      <c r="B624" s="62"/>
      <c r="F624" s="14"/>
      <c r="G624" s="14"/>
      <c r="H624" s="14"/>
    </row>
    <row r="625" spans="2:8" ht="15.75" customHeight="1">
      <c r="B625" s="62"/>
      <c r="F625" s="14"/>
      <c r="G625" s="14"/>
      <c r="H625" s="14"/>
    </row>
    <row r="626" spans="2:8" ht="15.75" customHeight="1">
      <c r="B626" s="62"/>
      <c r="F626" s="14"/>
      <c r="G626" s="14"/>
      <c r="H626" s="14"/>
    </row>
    <row r="627" spans="2:8" ht="15.75" customHeight="1">
      <c r="B627" s="62"/>
      <c r="F627" s="14"/>
      <c r="G627" s="14"/>
      <c r="H627" s="14"/>
    </row>
    <row r="628" spans="2:8" ht="15.75" customHeight="1">
      <c r="B628" s="62"/>
      <c r="F628" s="14"/>
      <c r="G628" s="14"/>
      <c r="H628" s="14"/>
    </row>
    <row r="629" spans="2:8" ht="15.75" customHeight="1">
      <c r="B629" s="62"/>
      <c r="F629" s="14"/>
      <c r="G629" s="14"/>
      <c r="H629" s="14"/>
    </row>
    <row r="630" spans="2:8" ht="15.75" customHeight="1">
      <c r="B630" s="62"/>
      <c r="F630" s="14"/>
      <c r="G630" s="14"/>
      <c r="H630" s="14"/>
    </row>
    <row r="631" spans="2:8" ht="15.75" customHeight="1">
      <c r="B631" s="62"/>
      <c r="F631" s="14"/>
      <c r="G631" s="14"/>
      <c r="H631" s="14"/>
    </row>
    <row r="632" spans="2:8" ht="15.75" customHeight="1">
      <c r="B632" s="62"/>
      <c r="F632" s="14"/>
      <c r="G632" s="14"/>
      <c r="H632" s="14"/>
    </row>
    <row r="633" spans="2:8" ht="15.75" customHeight="1">
      <c r="B633" s="62"/>
      <c r="F633" s="14"/>
      <c r="G633" s="14"/>
      <c r="H633" s="14"/>
    </row>
    <row r="634" spans="2:8" ht="15.75" customHeight="1">
      <c r="B634" s="62"/>
      <c r="F634" s="14"/>
      <c r="G634" s="14"/>
      <c r="H634" s="14"/>
    </row>
    <row r="635" spans="2:8" ht="15.75" customHeight="1">
      <c r="B635" s="62"/>
      <c r="F635" s="14"/>
      <c r="G635" s="14"/>
      <c r="H635" s="14"/>
    </row>
    <row r="636" spans="2:8" ht="15.75" customHeight="1">
      <c r="B636" s="62"/>
      <c r="F636" s="14"/>
      <c r="G636" s="14"/>
      <c r="H636" s="14"/>
    </row>
    <row r="637" spans="2:8" ht="15.75" customHeight="1">
      <c r="B637" s="62"/>
      <c r="F637" s="14"/>
      <c r="G637" s="14"/>
      <c r="H637" s="14"/>
    </row>
    <row r="638" spans="2:8" ht="15.75" customHeight="1">
      <c r="B638" s="62"/>
      <c r="F638" s="14"/>
      <c r="G638" s="14"/>
      <c r="H638" s="14"/>
    </row>
    <row r="639" spans="2:8" ht="15.75" customHeight="1">
      <c r="B639" s="62"/>
      <c r="F639" s="14"/>
      <c r="G639" s="14"/>
      <c r="H639" s="14"/>
    </row>
    <row r="640" spans="2:8" ht="15.75" customHeight="1">
      <c r="B640" s="62"/>
      <c r="F640" s="14"/>
      <c r="G640" s="14"/>
      <c r="H640" s="14"/>
    </row>
    <row r="641" spans="2:8" ht="15.75" customHeight="1">
      <c r="B641" s="62"/>
      <c r="F641" s="14"/>
      <c r="G641" s="14"/>
      <c r="H641" s="14"/>
    </row>
    <row r="642" spans="2:8" ht="15.75" customHeight="1">
      <c r="B642" s="62"/>
      <c r="F642" s="14"/>
      <c r="G642" s="14"/>
      <c r="H642" s="14"/>
    </row>
    <row r="643" spans="2:8" ht="15.75" customHeight="1">
      <c r="B643" s="62"/>
      <c r="F643" s="14"/>
      <c r="G643" s="14"/>
      <c r="H643" s="14"/>
    </row>
    <row r="644" spans="2:8" ht="15.75" customHeight="1">
      <c r="B644" s="62"/>
      <c r="F644" s="14"/>
      <c r="G644" s="14"/>
      <c r="H644" s="14"/>
    </row>
    <row r="645" spans="2:8" ht="15.75" customHeight="1">
      <c r="B645" s="62"/>
      <c r="F645" s="14"/>
      <c r="G645" s="14"/>
      <c r="H645" s="14"/>
    </row>
    <row r="646" spans="2:8" ht="15.75" customHeight="1">
      <c r="B646" s="62"/>
      <c r="F646" s="14"/>
      <c r="G646" s="14"/>
      <c r="H646" s="14"/>
    </row>
    <row r="647" spans="2:8" ht="15.75" customHeight="1">
      <c r="B647" s="62"/>
      <c r="F647" s="14"/>
      <c r="G647" s="14"/>
      <c r="H647" s="14"/>
    </row>
    <row r="648" spans="2:8" ht="15.75" customHeight="1">
      <c r="B648" s="62"/>
      <c r="F648" s="14"/>
      <c r="G648" s="14"/>
      <c r="H648" s="14"/>
    </row>
    <row r="649" spans="2:8" ht="15.75" customHeight="1">
      <c r="B649" s="62"/>
      <c r="F649" s="14"/>
      <c r="G649" s="14"/>
      <c r="H649" s="14"/>
    </row>
    <row r="650" spans="2:8" ht="15.75" customHeight="1">
      <c r="B650" s="62"/>
      <c r="F650" s="14"/>
      <c r="G650" s="14"/>
      <c r="H650" s="14"/>
    </row>
    <row r="651" spans="2:8" ht="15.75" customHeight="1">
      <c r="B651" s="62"/>
      <c r="F651" s="14"/>
      <c r="G651" s="14"/>
      <c r="H651" s="14"/>
    </row>
    <row r="652" spans="2:8" ht="15.75" customHeight="1">
      <c r="B652" s="62"/>
      <c r="F652" s="14"/>
      <c r="G652" s="14"/>
      <c r="H652" s="14"/>
    </row>
    <row r="653" spans="2:8" ht="15.75" customHeight="1">
      <c r="B653" s="62"/>
      <c r="F653" s="14"/>
      <c r="G653" s="14"/>
      <c r="H653" s="14"/>
    </row>
    <row r="654" spans="2:8" ht="15.75" customHeight="1">
      <c r="B654" s="62"/>
      <c r="F654" s="14"/>
      <c r="G654" s="14"/>
      <c r="H654" s="14"/>
    </row>
    <row r="655" spans="2:8" ht="15.75" customHeight="1">
      <c r="B655" s="62"/>
      <c r="F655" s="14"/>
      <c r="G655" s="14"/>
      <c r="H655" s="14"/>
    </row>
    <row r="656" spans="2:8" ht="15.75" customHeight="1">
      <c r="B656" s="62"/>
      <c r="F656" s="14"/>
      <c r="G656" s="14"/>
      <c r="H656" s="14"/>
    </row>
    <row r="657" spans="2:8" ht="15.75" customHeight="1">
      <c r="B657" s="62"/>
      <c r="F657" s="14"/>
      <c r="G657" s="14"/>
      <c r="H657" s="14"/>
    </row>
    <row r="658" spans="2:8" ht="15.75" customHeight="1">
      <c r="B658" s="62"/>
      <c r="F658" s="14"/>
      <c r="G658" s="14"/>
      <c r="H658" s="14"/>
    </row>
    <row r="659" spans="2:8" ht="15.75" customHeight="1">
      <c r="B659" s="62"/>
      <c r="F659" s="14"/>
      <c r="G659" s="14"/>
      <c r="H659" s="14"/>
    </row>
    <row r="660" spans="2:8" ht="15.75" customHeight="1">
      <c r="B660" s="62"/>
      <c r="F660" s="14"/>
      <c r="G660" s="14"/>
      <c r="H660" s="14"/>
    </row>
    <row r="661" spans="2:8" ht="15.75" customHeight="1">
      <c r="B661" s="62"/>
      <c r="F661" s="14"/>
      <c r="G661" s="14"/>
      <c r="H661" s="14"/>
    </row>
    <row r="662" spans="2:8" ht="15.75" customHeight="1">
      <c r="B662" s="62"/>
      <c r="F662" s="14"/>
      <c r="G662" s="14"/>
      <c r="H662" s="14"/>
    </row>
    <row r="663" spans="2:8" ht="15.75" customHeight="1">
      <c r="B663" s="62"/>
      <c r="F663" s="14"/>
      <c r="G663" s="14"/>
      <c r="H663" s="14"/>
    </row>
    <row r="664" spans="2:8" ht="15.75" customHeight="1">
      <c r="B664" s="62"/>
      <c r="F664" s="14"/>
      <c r="G664" s="14"/>
      <c r="H664" s="14"/>
    </row>
    <row r="665" spans="2:8" ht="15.75" customHeight="1">
      <c r="B665" s="62"/>
      <c r="F665" s="14"/>
      <c r="G665" s="14"/>
      <c r="H665" s="14"/>
    </row>
    <row r="666" spans="2:8" ht="15.75" customHeight="1">
      <c r="B666" s="62"/>
      <c r="F666" s="14"/>
      <c r="G666" s="14"/>
      <c r="H666" s="14"/>
    </row>
    <row r="667" spans="2:8" ht="15.75" customHeight="1">
      <c r="B667" s="62"/>
      <c r="F667" s="14"/>
      <c r="G667" s="14"/>
      <c r="H667" s="14"/>
    </row>
    <row r="668" spans="2:8" ht="15.75" customHeight="1">
      <c r="B668" s="62"/>
      <c r="F668" s="14"/>
      <c r="G668" s="14"/>
      <c r="H668" s="14"/>
    </row>
    <row r="669" spans="2:8" ht="15.75" customHeight="1">
      <c r="B669" s="62"/>
      <c r="F669" s="14"/>
      <c r="G669" s="14"/>
      <c r="H669" s="14"/>
    </row>
    <row r="670" spans="2:8" ht="15.75" customHeight="1">
      <c r="B670" s="62"/>
      <c r="F670" s="14"/>
      <c r="G670" s="14"/>
      <c r="H670" s="14"/>
    </row>
    <row r="671" spans="2:8" ht="15.75" customHeight="1">
      <c r="B671" s="62"/>
      <c r="F671" s="14"/>
      <c r="G671" s="14"/>
      <c r="H671" s="14"/>
    </row>
    <row r="672" spans="2:8" ht="15.75" customHeight="1">
      <c r="B672" s="62"/>
      <c r="F672" s="14"/>
      <c r="G672" s="14"/>
      <c r="H672" s="14"/>
    </row>
    <row r="673" spans="2:8" ht="15.75" customHeight="1">
      <c r="B673" s="62"/>
      <c r="F673" s="14"/>
      <c r="G673" s="14"/>
      <c r="H673" s="14"/>
    </row>
    <row r="674" spans="2:8" ht="15.75" customHeight="1">
      <c r="B674" s="62"/>
      <c r="F674" s="14"/>
      <c r="G674" s="14"/>
      <c r="H674" s="14"/>
    </row>
    <row r="675" spans="2:8" ht="15.75" customHeight="1">
      <c r="B675" s="62"/>
      <c r="F675" s="14"/>
      <c r="G675" s="14"/>
      <c r="H675" s="14"/>
    </row>
    <row r="676" spans="2:8" ht="15.75" customHeight="1">
      <c r="B676" s="62"/>
      <c r="F676" s="14"/>
      <c r="G676" s="14"/>
      <c r="H676" s="14"/>
    </row>
    <row r="677" spans="2:8" ht="15.75" customHeight="1">
      <c r="B677" s="62"/>
      <c r="F677" s="14"/>
      <c r="G677" s="14"/>
      <c r="H677" s="14"/>
    </row>
    <row r="678" spans="2:8" ht="15.75" customHeight="1">
      <c r="B678" s="62"/>
      <c r="F678" s="14"/>
      <c r="G678" s="14"/>
      <c r="H678" s="14"/>
    </row>
    <row r="679" spans="2:8" ht="15.75" customHeight="1">
      <c r="B679" s="62"/>
      <c r="F679" s="14"/>
      <c r="G679" s="14"/>
      <c r="H679" s="14"/>
    </row>
    <row r="680" spans="2:8" ht="15.75" customHeight="1">
      <c r="B680" s="62"/>
      <c r="F680" s="14"/>
      <c r="G680" s="14"/>
      <c r="H680" s="14"/>
    </row>
    <row r="681" spans="2:8" ht="15.75" customHeight="1">
      <c r="B681" s="62"/>
      <c r="F681" s="14"/>
      <c r="G681" s="14"/>
      <c r="H681" s="14"/>
    </row>
    <row r="682" spans="2:8" ht="15.75" customHeight="1">
      <c r="B682" s="62"/>
      <c r="F682" s="14"/>
      <c r="G682" s="14"/>
      <c r="H682" s="14"/>
    </row>
    <row r="683" spans="2:8" ht="15.75" customHeight="1">
      <c r="B683" s="62"/>
      <c r="F683" s="14"/>
      <c r="G683" s="14"/>
      <c r="H683" s="14"/>
    </row>
    <row r="684" spans="2:8" ht="15.75" customHeight="1">
      <c r="B684" s="62"/>
      <c r="F684" s="14"/>
      <c r="G684" s="14"/>
      <c r="H684" s="14"/>
    </row>
    <row r="685" spans="2:8" ht="15.75" customHeight="1">
      <c r="B685" s="62"/>
      <c r="F685" s="14"/>
      <c r="G685" s="14"/>
      <c r="H685" s="14"/>
    </row>
    <row r="686" spans="2:8" ht="15.75" customHeight="1">
      <c r="B686" s="62"/>
      <c r="F686" s="14"/>
      <c r="G686" s="14"/>
      <c r="H686" s="14"/>
    </row>
    <row r="687" spans="2:8" ht="15.75" customHeight="1">
      <c r="B687" s="62"/>
      <c r="F687" s="14"/>
      <c r="G687" s="14"/>
      <c r="H687" s="14"/>
    </row>
    <row r="688" spans="2:8" ht="15.75" customHeight="1">
      <c r="B688" s="62"/>
      <c r="F688" s="14"/>
      <c r="G688" s="14"/>
      <c r="H688" s="14"/>
    </row>
    <row r="689" spans="2:8" ht="15.75" customHeight="1">
      <c r="B689" s="62"/>
      <c r="F689" s="14"/>
      <c r="G689" s="14"/>
      <c r="H689" s="14"/>
    </row>
    <row r="690" spans="2:8" ht="15.75" customHeight="1">
      <c r="B690" s="62"/>
      <c r="F690" s="14"/>
      <c r="G690" s="14"/>
      <c r="H690" s="14"/>
    </row>
    <row r="691" spans="2:8" ht="15.75" customHeight="1">
      <c r="B691" s="62"/>
      <c r="F691" s="14"/>
      <c r="G691" s="14"/>
      <c r="H691" s="14"/>
    </row>
    <row r="692" spans="2:8" ht="15.75" customHeight="1">
      <c r="B692" s="62"/>
      <c r="F692" s="14"/>
      <c r="G692" s="14"/>
      <c r="H692" s="14"/>
    </row>
    <row r="693" spans="2:8" ht="15.75" customHeight="1">
      <c r="B693" s="62"/>
      <c r="F693" s="14"/>
      <c r="G693" s="14"/>
      <c r="H693" s="14"/>
    </row>
    <row r="694" spans="2:8" ht="15.75" customHeight="1">
      <c r="B694" s="62"/>
      <c r="F694" s="14"/>
      <c r="G694" s="14"/>
      <c r="H694" s="14"/>
    </row>
    <row r="695" spans="2:8" ht="15.75" customHeight="1">
      <c r="B695" s="62"/>
      <c r="F695" s="14"/>
      <c r="G695" s="14"/>
      <c r="H695" s="14"/>
    </row>
    <row r="696" spans="2:8" ht="15.75" customHeight="1">
      <c r="B696" s="62"/>
      <c r="F696" s="14"/>
      <c r="G696" s="14"/>
      <c r="H696" s="14"/>
    </row>
    <row r="697" spans="2:8" ht="15.75" customHeight="1">
      <c r="B697" s="62"/>
      <c r="F697" s="14"/>
      <c r="G697" s="14"/>
      <c r="H697" s="14"/>
    </row>
    <row r="698" spans="2:8" ht="15.75" customHeight="1">
      <c r="B698" s="62"/>
      <c r="F698" s="14"/>
      <c r="G698" s="14"/>
      <c r="H698" s="14"/>
    </row>
    <row r="699" spans="2:8" ht="15.75" customHeight="1">
      <c r="B699" s="62"/>
      <c r="F699" s="14"/>
      <c r="G699" s="14"/>
      <c r="H699" s="14"/>
    </row>
    <row r="700" spans="2:8" ht="15.75" customHeight="1">
      <c r="B700" s="62"/>
      <c r="F700" s="14"/>
      <c r="G700" s="14"/>
      <c r="H700" s="14"/>
    </row>
    <row r="701" spans="2:8" ht="15.75" customHeight="1">
      <c r="B701" s="62"/>
      <c r="F701" s="14"/>
      <c r="G701" s="14"/>
      <c r="H701" s="14"/>
    </row>
    <row r="702" spans="2:8" ht="15.75" customHeight="1">
      <c r="B702" s="62"/>
      <c r="F702" s="14"/>
      <c r="G702" s="14"/>
      <c r="H702" s="14"/>
    </row>
    <row r="703" spans="2:8" ht="15.75" customHeight="1">
      <c r="B703" s="62"/>
      <c r="F703" s="14"/>
      <c r="G703" s="14"/>
      <c r="H703" s="14"/>
    </row>
    <row r="704" spans="2:8" ht="15.75" customHeight="1">
      <c r="B704" s="62"/>
      <c r="F704" s="14"/>
      <c r="G704" s="14"/>
      <c r="H704" s="14"/>
    </row>
    <row r="705" spans="2:8" ht="15.75" customHeight="1">
      <c r="B705" s="62"/>
      <c r="F705" s="14"/>
      <c r="G705" s="14"/>
      <c r="H705" s="14"/>
    </row>
    <row r="706" spans="2:8" ht="15.75" customHeight="1">
      <c r="B706" s="62"/>
      <c r="F706" s="14"/>
      <c r="G706" s="14"/>
      <c r="H706" s="14"/>
    </row>
    <row r="707" spans="2:8" ht="15.75" customHeight="1">
      <c r="B707" s="62"/>
      <c r="F707" s="14"/>
      <c r="G707" s="14"/>
      <c r="H707" s="14"/>
    </row>
    <row r="708" spans="2:8" ht="15.75" customHeight="1">
      <c r="B708" s="62"/>
      <c r="F708" s="14"/>
      <c r="G708" s="14"/>
      <c r="H708" s="14"/>
    </row>
    <row r="709" spans="2:8" ht="15.75" customHeight="1">
      <c r="B709" s="62"/>
      <c r="F709" s="14"/>
      <c r="G709" s="14"/>
      <c r="H709" s="14"/>
    </row>
    <row r="710" spans="2:8" ht="15.75" customHeight="1">
      <c r="B710" s="62"/>
      <c r="F710" s="14"/>
      <c r="G710" s="14"/>
      <c r="H710" s="14"/>
    </row>
    <row r="711" spans="2:8" ht="15.75" customHeight="1">
      <c r="B711" s="62"/>
      <c r="F711" s="14"/>
      <c r="G711" s="14"/>
      <c r="H711" s="14"/>
    </row>
    <row r="712" spans="2:8" ht="15.75" customHeight="1">
      <c r="B712" s="62"/>
      <c r="F712" s="14"/>
      <c r="G712" s="14"/>
      <c r="H712" s="14"/>
    </row>
    <row r="713" spans="2:8" ht="15.75" customHeight="1">
      <c r="B713" s="62"/>
      <c r="F713" s="14"/>
      <c r="G713" s="14"/>
      <c r="H713" s="14"/>
    </row>
    <row r="714" spans="2:8" ht="15.75" customHeight="1">
      <c r="B714" s="62"/>
      <c r="F714" s="14"/>
      <c r="G714" s="14"/>
      <c r="H714" s="14"/>
    </row>
    <row r="715" spans="2:8" ht="15.75" customHeight="1">
      <c r="B715" s="62"/>
      <c r="F715" s="14"/>
      <c r="G715" s="14"/>
      <c r="H715" s="14"/>
    </row>
    <row r="716" spans="2:8" ht="15.75" customHeight="1">
      <c r="B716" s="62"/>
      <c r="F716" s="14"/>
      <c r="G716" s="14"/>
      <c r="H716" s="14"/>
    </row>
    <row r="717" spans="2:8" ht="15.75" customHeight="1">
      <c r="B717" s="62"/>
      <c r="F717" s="14"/>
      <c r="G717" s="14"/>
      <c r="H717" s="14"/>
    </row>
    <row r="718" spans="2:8" ht="15.75" customHeight="1">
      <c r="B718" s="62"/>
      <c r="F718" s="14"/>
      <c r="G718" s="14"/>
      <c r="H718" s="14"/>
    </row>
    <row r="719" spans="2:8" ht="15.75" customHeight="1">
      <c r="B719" s="62"/>
      <c r="F719" s="14"/>
      <c r="G719" s="14"/>
      <c r="H719" s="14"/>
    </row>
    <row r="720" spans="2:8" ht="15.75" customHeight="1">
      <c r="B720" s="62"/>
      <c r="F720" s="14"/>
      <c r="G720" s="14"/>
      <c r="H720" s="14"/>
    </row>
    <row r="721" spans="2:8" ht="15.75" customHeight="1">
      <c r="B721" s="62"/>
      <c r="F721" s="14"/>
      <c r="G721" s="14"/>
      <c r="H721" s="14"/>
    </row>
    <row r="722" spans="2:8" ht="15.75" customHeight="1">
      <c r="B722" s="62"/>
      <c r="F722" s="14"/>
      <c r="G722" s="14"/>
      <c r="H722" s="14"/>
    </row>
    <row r="723" spans="2:8" ht="15.75" customHeight="1">
      <c r="B723" s="62"/>
      <c r="F723" s="14"/>
      <c r="G723" s="14"/>
      <c r="H723" s="14"/>
    </row>
    <row r="724" spans="2:8" ht="15.75" customHeight="1">
      <c r="B724" s="62"/>
      <c r="F724" s="14"/>
      <c r="G724" s="14"/>
      <c r="H724" s="14"/>
    </row>
    <row r="725" spans="2:8" ht="15.75" customHeight="1">
      <c r="B725" s="62"/>
      <c r="F725" s="14"/>
      <c r="G725" s="14"/>
      <c r="H725" s="14"/>
    </row>
    <row r="726" spans="2:8" ht="15.75" customHeight="1">
      <c r="B726" s="62"/>
      <c r="F726" s="14"/>
      <c r="G726" s="14"/>
      <c r="H726" s="14"/>
    </row>
    <row r="727" spans="2:8" ht="15.75" customHeight="1">
      <c r="B727" s="62"/>
      <c r="F727" s="14"/>
      <c r="G727" s="14"/>
      <c r="H727" s="14"/>
    </row>
    <row r="728" spans="2:8" ht="15.75" customHeight="1">
      <c r="B728" s="62"/>
      <c r="F728" s="14"/>
      <c r="G728" s="14"/>
      <c r="H728" s="14"/>
    </row>
    <row r="729" spans="2:8" ht="15.75" customHeight="1">
      <c r="B729" s="62"/>
      <c r="F729" s="14"/>
      <c r="G729" s="14"/>
      <c r="H729" s="14"/>
    </row>
    <row r="730" spans="2:8" ht="15.75" customHeight="1">
      <c r="B730" s="62"/>
      <c r="F730" s="14"/>
      <c r="G730" s="14"/>
      <c r="H730" s="14"/>
    </row>
    <row r="731" spans="2:8" ht="15.75" customHeight="1">
      <c r="B731" s="62"/>
      <c r="F731" s="14"/>
      <c r="G731" s="14"/>
      <c r="H731" s="14"/>
    </row>
    <row r="732" spans="2:8" ht="15.75" customHeight="1">
      <c r="B732" s="62"/>
      <c r="F732" s="14"/>
      <c r="G732" s="14"/>
      <c r="H732" s="14"/>
    </row>
    <row r="733" spans="2:8" ht="15.75" customHeight="1">
      <c r="B733" s="62"/>
      <c r="F733" s="14"/>
      <c r="G733" s="14"/>
      <c r="H733" s="14"/>
    </row>
    <row r="734" spans="2:8" ht="15.75" customHeight="1">
      <c r="B734" s="62"/>
      <c r="F734" s="14"/>
      <c r="G734" s="14"/>
      <c r="H734" s="14"/>
    </row>
    <row r="735" spans="2:8" ht="15.75" customHeight="1">
      <c r="B735" s="62"/>
      <c r="F735" s="14"/>
      <c r="G735" s="14"/>
      <c r="H735" s="14"/>
    </row>
    <row r="736" spans="2:8" ht="15.75" customHeight="1">
      <c r="B736" s="62"/>
      <c r="F736" s="14"/>
      <c r="G736" s="14"/>
      <c r="H736" s="14"/>
    </row>
    <row r="737" spans="2:8" ht="15.75" customHeight="1">
      <c r="B737" s="62"/>
      <c r="F737" s="14"/>
      <c r="G737" s="14"/>
      <c r="H737" s="14"/>
    </row>
    <row r="738" spans="2:8" ht="15.75" customHeight="1">
      <c r="B738" s="62"/>
      <c r="F738" s="14"/>
      <c r="G738" s="14"/>
      <c r="H738" s="14"/>
    </row>
    <row r="739" spans="2:8" ht="15.75" customHeight="1">
      <c r="B739" s="62"/>
      <c r="F739" s="14"/>
      <c r="G739" s="14"/>
      <c r="H739" s="14"/>
    </row>
    <row r="740" spans="2:8" ht="15.75" customHeight="1">
      <c r="B740" s="62"/>
      <c r="F740" s="14"/>
      <c r="G740" s="14"/>
      <c r="H740" s="14"/>
    </row>
    <row r="741" spans="2:8" ht="15.75" customHeight="1">
      <c r="B741" s="62"/>
      <c r="F741" s="14"/>
      <c r="G741" s="14"/>
      <c r="H741" s="14"/>
    </row>
    <row r="742" spans="2:8" ht="15.75" customHeight="1">
      <c r="B742" s="62"/>
      <c r="F742" s="14"/>
      <c r="G742" s="14"/>
      <c r="H742" s="14"/>
    </row>
    <row r="743" spans="2:8" ht="15.75" customHeight="1">
      <c r="B743" s="62"/>
      <c r="F743" s="14"/>
      <c r="G743" s="14"/>
      <c r="H743" s="14"/>
    </row>
    <row r="744" spans="2:8" ht="15.75" customHeight="1">
      <c r="B744" s="62"/>
      <c r="F744" s="14"/>
      <c r="G744" s="14"/>
      <c r="H744" s="14"/>
    </row>
    <row r="745" spans="2:8" ht="15.75" customHeight="1">
      <c r="B745" s="62"/>
      <c r="F745" s="14"/>
      <c r="G745" s="14"/>
      <c r="H745" s="14"/>
    </row>
    <row r="746" spans="2:8" ht="15.75" customHeight="1">
      <c r="B746" s="62"/>
      <c r="F746" s="14"/>
      <c r="G746" s="14"/>
      <c r="H746" s="14"/>
    </row>
    <row r="747" spans="2:8" ht="15.75" customHeight="1">
      <c r="B747" s="62"/>
      <c r="F747" s="14"/>
      <c r="G747" s="14"/>
      <c r="H747" s="14"/>
    </row>
    <row r="748" spans="2:8" ht="15.75" customHeight="1">
      <c r="B748" s="62"/>
      <c r="F748" s="14"/>
      <c r="G748" s="14"/>
      <c r="H748" s="14"/>
    </row>
    <row r="749" spans="2:8" ht="15.75" customHeight="1">
      <c r="B749" s="62"/>
      <c r="F749" s="14"/>
      <c r="G749" s="14"/>
      <c r="H749" s="14"/>
    </row>
    <row r="750" spans="2:8" ht="15.75" customHeight="1">
      <c r="B750" s="62"/>
      <c r="F750" s="14"/>
      <c r="G750" s="14"/>
      <c r="H750" s="14"/>
    </row>
    <row r="751" spans="2:8" ht="15.75" customHeight="1">
      <c r="B751" s="62"/>
      <c r="F751" s="14"/>
      <c r="G751" s="14"/>
      <c r="H751" s="14"/>
    </row>
    <row r="752" spans="2:8" ht="15.75" customHeight="1">
      <c r="B752" s="62"/>
      <c r="F752" s="14"/>
      <c r="G752" s="14"/>
      <c r="H752" s="14"/>
    </row>
    <row r="753" spans="2:8" ht="15.75" customHeight="1">
      <c r="B753" s="62"/>
      <c r="F753" s="14"/>
      <c r="G753" s="14"/>
      <c r="H753" s="14"/>
    </row>
    <row r="754" spans="2:8" ht="15.75" customHeight="1">
      <c r="B754" s="62"/>
      <c r="F754" s="14"/>
      <c r="G754" s="14"/>
      <c r="H754" s="14"/>
    </row>
    <row r="755" spans="2:8" ht="15.75" customHeight="1">
      <c r="B755" s="62"/>
      <c r="F755" s="14"/>
      <c r="G755" s="14"/>
      <c r="H755" s="14"/>
    </row>
    <row r="756" spans="2:8" ht="15.75" customHeight="1">
      <c r="B756" s="62"/>
      <c r="F756" s="14"/>
      <c r="G756" s="14"/>
      <c r="H756" s="14"/>
    </row>
    <row r="757" spans="2:8" ht="15.75" customHeight="1">
      <c r="B757" s="62"/>
      <c r="F757" s="14"/>
      <c r="G757" s="14"/>
      <c r="H757" s="14"/>
    </row>
    <row r="758" spans="2:8" ht="15.75" customHeight="1">
      <c r="B758" s="62"/>
      <c r="F758" s="14"/>
      <c r="G758" s="14"/>
      <c r="H758" s="14"/>
    </row>
    <row r="759" spans="2:8" ht="15.75" customHeight="1">
      <c r="B759" s="62"/>
      <c r="F759" s="14"/>
      <c r="G759" s="14"/>
      <c r="H759" s="14"/>
    </row>
    <row r="760" spans="2:8" ht="15.75" customHeight="1">
      <c r="B760" s="62"/>
      <c r="F760" s="14"/>
      <c r="G760" s="14"/>
      <c r="H760" s="14"/>
    </row>
    <row r="761" spans="2:8" ht="15.75" customHeight="1">
      <c r="B761" s="62"/>
      <c r="F761" s="14"/>
      <c r="G761" s="14"/>
      <c r="H761" s="14"/>
    </row>
    <row r="762" spans="2:8" ht="15.75" customHeight="1">
      <c r="B762" s="62"/>
      <c r="F762" s="14"/>
      <c r="G762" s="14"/>
      <c r="H762" s="14"/>
    </row>
    <row r="763" spans="2:8" ht="15.75" customHeight="1">
      <c r="B763" s="62"/>
      <c r="F763" s="14"/>
      <c r="G763" s="14"/>
      <c r="H763" s="14"/>
    </row>
    <row r="764" spans="2:8" ht="15.75" customHeight="1">
      <c r="B764" s="62"/>
      <c r="F764" s="14"/>
      <c r="G764" s="14"/>
      <c r="H764" s="14"/>
    </row>
    <row r="765" spans="2:8" ht="15.75" customHeight="1">
      <c r="B765" s="62"/>
      <c r="F765" s="14"/>
      <c r="G765" s="14"/>
      <c r="H765" s="14"/>
    </row>
    <row r="766" spans="2:8" ht="15.75" customHeight="1">
      <c r="B766" s="62"/>
      <c r="F766" s="14"/>
      <c r="G766" s="14"/>
      <c r="H766" s="14"/>
    </row>
    <row r="767" spans="2:8" ht="15.75" customHeight="1">
      <c r="B767" s="62"/>
      <c r="F767" s="14"/>
      <c r="G767" s="14"/>
      <c r="H767" s="14"/>
    </row>
    <row r="768" spans="2:8" ht="15.75" customHeight="1">
      <c r="B768" s="62"/>
      <c r="F768" s="14"/>
      <c r="G768" s="14"/>
      <c r="H768" s="14"/>
    </row>
    <row r="769" spans="2:8" ht="15.75" customHeight="1">
      <c r="B769" s="62"/>
      <c r="F769" s="14"/>
      <c r="G769" s="14"/>
      <c r="H769" s="14"/>
    </row>
    <row r="770" spans="2:8" ht="15.75" customHeight="1">
      <c r="B770" s="62"/>
      <c r="F770" s="14"/>
      <c r="G770" s="14"/>
      <c r="H770" s="14"/>
    </row>
    <row r="771" spans="2:8" ht="15.75" customHeight="1">
      <c r="B771" s="62"/>
      <c r="F771" s="14"/>
      <c r="G771" s="14"/>
      <c r="H771" s="14"/>
    </row>
    <row r="772" spans="2:8" ht="15.75" customHeight="1">
      <c r="B772" s="62"/>
      <c r="F772" s="14"/>
      <c r="G772" s="14"/>
      <c r="H772" s="14"/>
    </row>
    <row r="773" spans="2:8" ht="15.75" customHeight="1">
      <c r="B773" s="62"/>
      <c r="F773" s="14"/>
      <c r="G773" s="14"/>
      <c r="H773" s="14"/>
    </row>
    <row r="774" spans="2:8" ht="15.75" customHeight="1">
      <c r="B774" s="62"/>
      <c r="F774" s="14"/>
      <c r="G774" s="14"/>
      <c r="H774" s="14"/>
    </row>
    <row r="775" spans="2:8" ht="15.75" customHeight="1">
      <c r="B775" s="62"/>
      <c r="F775" s="14"/>
      <c r="G775" s="14"/>
      <c r="H775" s="14"/>
    </row>
    <row r="776" spans="2:8" ht="15.75" customHeight="1">
      <c r="B776" s="62"/>
      <c r="F776" s="14"/>
      <c r="G776" s="14"/>
      <c r="H776" s="14"/>
    </row>
    <row r="777" spans="2:8" ht="15.75" customHeight="1">
      <c r="B777" s="62"/>
      <c r="F777" s="14"/>
      <c r="G777" s="14"/>
      <c r="H777" s="14"/>
    </row>
    <row r="778" spans="2:8" ht="15.75" customHeight="1">
      <c r="B778" s="62"/>
      <c r="F778" s="14"/>
      <c r="G778" s="14"/>
      <c r="H778" s="14"/>
    </row>
    <row r="779" spans="2:8" ht="15.75" customHeight="1">
      <c r="B779" s="62"/>
      <c r="F779" s="14"/>
      <c r="G779" s="14"/>
      <c r="H779" s="14"/>
    </row>
    <row r="780" spans="2:8" ht="15.75" customHeight="1">
      <c r="B780" s="62"/>
      <c r="F780" s="14"/>
      <c r="G780" s="14"/>
      <c r="H780" s="14"/>
    </row>
    <row r="781" spans="2:8" ht="15.75" customHeight="1">
      <c r="B781" s="62"/>
      <c r="F781" s="14"/>
      <c r="G781" s="14"/>
      <c r="H781" s="14"/>
    </row>
    <row r="782" spans="2:8" ht="15.75" customHeight="1">
      <c r="B782" s="62"/>
      <c r="F782" s="14"/>
      <c r="G782" s="14"/>
      <c r="H782" s="14"/>
    </row>
    <row r="783" spans="2:8" ht="15.75" customHeight="1">
      <c r="B783" s="62"/>
      <c r="F783" s="14"/>
      <c r="G783" s="14"/>
      <c r="H783" s="14"/>
    </row>
    <row r="784" spans="2:8" ht="15.75" customHeight="1">
      <c r="B784" s="62"/>
      <c r="F784" s="14"/>
      <c r="G784" s="14"/>
      <c r="H784" s="14"/>
    </row>
    <row r="785" spans="2:8" ht="15.75" customHeight="1">
      <c r="B785" s="62"/>
      <c r="F785" s="14"/>
      <c r="G785" s="14"/>
      <c r="H785" s="14"/>
    </row>
    <row r="786" spans="2:8" ht="15.75" customHeight="1">
      <c r="B786" s="62"/>
      <c r="F786" s="14"/>
      <c r="G786" s="14"/>
      <c r="H786" s="14"/>
    </row>
    <row r="787" spans="2:8" ht="15.75" customHeight="1">
      <c r="B787" s="62"/>
      <c r="F787" s="14"/>
      <c r="G787" s="14"/>
      <c r="H787" s="14"/>
    </row>
    <row r="788" spans="2:8" ht="15.75" customHeight="1">
      <c r="B788" s="62"/>
      <c r="F788" s="14"/>
      <c r="G788" s="14"/>
      <c r="H788" s="14"/>
    </row>
    <row r="789" spans="2:8" ht="15.75" customHeight="1">
      <c r="B789" s="62"/>
      <c r="F789" s="14"/>
      <c r="G789" s="14"/>
      <c r="H789" s="14"/>
    </row>
    <row r="790" spans="2:8" ht="15.75" customHeight="1">
      <c r="B790" s="62"/>
      <c r="F790" s="14"/>
      <c r="G790" s="14"/>
      <c r="H790" s="14"/>
    </row>
    <row r="791" spans="2:8" ht="15.75" customHeight="1">
      <c r="B791" s="62"/>
      <c r="F791" s="14"/>
      <c r="G791" s="14"/>
      <c r="H791" s="14"/>
    </row>
    <row r="792" spans="2:8" ht="15.75" customHeight="1">
      <c r="B792" s="62"/>
      <c r="F792" s="14"/>
      <c r="G792" s="14"/>
      <c r="H792" s="14"/>
    </row>
    <row r="793" spans="2:8" ht="15.75" customHeight="1">
      <c r="B793" s="62"/>
      <c r="F793" s="14"/>
      <c r="G793" s="14"/>
      <c r="H793" s="14"/>
    </row>
    <row r="794" spans="2:8" ht="15.75" customHeight="1">
      <c r="B794" s="62"/>
      <c r="F794" s="14"/>
      <c r="G794" s="14"/>
      <c r="H794" s="14"/>
    </row>
    <row r="795" spans="2:8" ht="15.75" customHeight="1">
      <c r="B795" s="62"/>
      <c r="F795" s="14"/>
      <c r="G795" s="14"/>
      <c r="H795" s="14"/>
    </row>
    <row r="796" spans="2:8" ht="15.75" customHeight="1">
      <c r="B796" s="62"/>
      <c r="F796" s="14"/>
      <c r="G796" s="14"/>
      <c r="H796" s="14"/>
    </row>
    <row r="797" spans="2:8" ht="15.75" customHeight="1">
      <c r="B797" s="62"/>
      <c r="F797" s="14"/>
      <c r="G797" s="14"/>
      <c r="H797" s="14"/>
    </row>
    <row r="798" spans="2:8" ht="15.75" customHeight="1">
      <c r="B798" s="62"/>
      <c r="F798" s="14"/>
      <c r="G798" s="14"/>
      <c r="H798" s="14"/>
    </row>
    <row r="799" spans="2:8" ht="15.75" customHeight="1">
      <c r="B799" s="62"/>
      <c r="F799" s="14"/>
      <c r="G799" s="14"/>
      <c r="H799" s="14"/>
    </row>
    <row r="800" spans="2:8" ht="15.75" customHeight="1">
      <c r="B800" s="62"/>
      <c r="F800" s="14"/>
      <c r="G800" s="14"/>
      <c r="H800" s="14"/>
    </row>
    <row r="801" spans="2:8" ht="15.75" customHeight="1">
      <c r="B801" s="62"/>
      <c r="F801" s="14"/>
      <c r="G801" s="14"/>
      <c r="H801" s="14"/>
    </row>
    <row r="802" spans="2:8" ht="15.75" customHeight="1">
      <c r="B802" s="62"/>
      <c r="F802" s="14"/>
      <c r="G802" s="14"/>
      <c r="H802" s="14"/>
    </row>
    <row r="803" spans="2:8" ht="15.75" customHeight="1">
      <c r="B803" s="62"/>
      <c r="F803" s="14"/>
      <c r="G803" s="14"/>
      <c r="H803" s="14"/>
    </row>
    <row r="804" spans="2:8" ht="15.75" customHeight="1">
      <c r="B804" s="62"/>
      <c r="F804" s="14"/>
      <c r="G804" s="14"/>
      <c r="H804" s="14"/>
    </row>
    <row r="805" spans="2:8" ht="15.75" customHeight="1">
      <c r="B805" s="62"/>
      <c r="F805" s="14"/>
      <c r="G805" s="14"/>
      <c r="H805" s="14"/>
    </row>
    <row r="806" spans="2:8" ht="15.75" customHeight="1">
      <c r="B806" s="62"/>
      <c r="F806" s="14"/>
      <c r="G806" s="14"/>
      <c r="H806" s="14"/>
    </row>
    <row r="807" spans="2:8" ht="15.75" customHeight="1">
      <c r="B807" s="62"/>
      <c r="F807" s="14"/>
      <c r="G807" s="14"/>
      <c r="H807" s="14"/>
    </row>
    <row r="808" spans="2:8" ht="15.75" customHeight="1">
      <c r="B808" s="62"/>
      <c r="F808" s="14"/>
      <c r="G808" s="14"/>
      <c r="H808" s="14"/>
    </row>
    <row r="809" spans="2:8" ht="15.75" customHeight="1">
      <c r="B809" s="62"/>
      <c r="F809" s="14"/>
      <c r="G809" s="14"/>
      <c r="H809" s="14"/>
    </row>
    <row r="810" spans="2:8" ht="15.75" customHeight="1">
      <c r="B810" s="62"/>
      <c r="F810" s="14"/>
      <c r="G810" s="14"/>
      <c r="H810" s="14"/>
    </row>
    <row r="811" spans="2:8" ht="15.75" customHeight="1">
      <c r="B811" s="62"/>
      <c r="F811" s="14"/>
      <c r="G811" s="14"/>
      <c r="H811" s="14"/>
    </row>
    <row r="812" spans="2:8" ht="15.75" customHeight="1">
      <c r="B812" s="62"/>
      <c r="F812" s="14"/>
      <c r="G812" s="14"/>
      <c r="H812" s="14"/>
    </row>
    <row r="813" spans="2:8" ht="15.75" customHeight="1">
      <c r="B813" s="62"/>
      <c r="F813" s="14"/>
      <c r="G813" s="14"/>
      <c r="H813" s="14"/>
    </row>
    <row r="814" spans="2:8" ht="15.75" customHeight="1">
      <c r="B814" s="62"/>
      <c r="F814" s="14"/>
      <c r="G814" s="14"/>
      <c r="H814" s="14"/>
    </row>
    <row r="815" spans="2:8" ht="15.75" customHeight="1">
      <c r="B815" s="62"/>
      <c r="F815" s="14"/>
      <c r="G815" s="14"/>
      <c r="H815" s="14"/>
    </row>
    <row r="816" spans="2:8" ht="15.75" customHeight="1">
      <c r="B816" s="62"/>
      <c r="F816" s="14"/>
      <c r="G816" s="14"/>
      <c r="H816" s="14"/>
    </row>
    <row r="817" spans="2:8" ht="15.75" customHeight="1">
      <c r="B817" s="62"/>
      <c r="F817" s="14"/>
      <c r="G817" s="14"/>
      <c r="H817" s="14"/>
    </row>
    <row r="818" spans="2:8" ht="15.75" customHeight="1">
      <c r="B818" s="62"/>
      <c r="F818" s="14"/>
      <c r="G818" s="14"/>
      <c r="H818" s="14"/>
    </row>
    <row r="819" spans="2:8" ht="15.75" customHeight="1">
      <c r="B819" s="62"/>
      <c r="F819" s="14"/>
      <c r="G819" s="14"/>
      <c r="H819" s="14"/>
    </row>
    <row r="820" spans="2:8" ht="15.75" customHeight="1">
      <c r="B820" s="62"/>
      <c r="F820" s="14"/>
      <c r="G820" s="14"/>
      <c r="H820" s="14"/>
    </row>
    <row r="821" spans="2:8" ht="15.75" customHeight="1">
      <c r="B821" s="62"/>
      <c r="F821" s="14"/>
      <c r="G821" s="14"/>
      <c r="H821" s="14"/>
    </row>
    <row r="822" spans="2:8" ht="15.75" customHeight="1">
      <c r="B822" s="62"/>
      <c r="F822" s="14"/>
      <c r="G822" s="14"/>
      <c r="H822" s="14"/>
    </row>
    <row r="823" spans="2:8" ht="15.75" customHeight="1">
      <c r="B823" s="62"/>
      <c r="F823" s="14"/>
      <c r="G823" s="14"/>
      <c r="H823" s="14"/>
    </row>
    <row r="824" spans="2:8" ht="15.75" customHeight="1">
      <c r="B824" s="62"/>
      <c r="F824" s="14"/>
      <c r="G824" s="14"/>
      <c r="H824" s="14"/>
    </row>
    <row r="825" spans="2:8" ht="15.75" customHeight="1">
      <c r="B825" s="62"/>
      <c r="F825" s="14"/>
      <c r="G825" s="14"/>
      <c r="H825" s="14"/>
    </row>
    <row r="826" spans="2:8" ht="15.75" customHeight="1">
      <c r="B826" s="62"/>
      <c r="F826" s="14"/>
      <c r="G826" s="14"/>
      <c r="H826" s="14"/>
    </row>
    <row r="827" spans="2:8" ht="15.75" customHeight="1">
      <c r="B827" s="62"/>
      <c r="F827" s="14"/>
      <c r="G827" s="14"/>
      <c r="H827" s="14"/>
    </row>
    <row r="828" spans="2:8" ht="15.75" customHeight="1">
      <c r="B828" s="62"/>
      <c r="F828" s="14"/>
      <c r="G828" s="14"/>
      <c r="H828" s="14"/>
    </row>
    <row r="829" spans="2:8" ht="15.75" customHeight="1">
      <c r="B829" s="62"/>
      <c r="F829" s="14"/>
      <c r="G829" s="14"/>
      <c r="H829" s="14"/>
    </row>
    <row r="830" spans="2:8" ht="15.75" customHeight="1">
      <c r="B830" s="62"/>
      <c r="F830" s="14"/>
      <c r="G830" s="14"/>
      <c r="H830" s="14"/>
    </row>
    <row r="831" spans="2:8" ht="15.75" customHeight="1">
      <c r="B831" s="62"/>
      <c r="F831" s="14"/>
      <c r="G831" s="14"/>
      <c r="H831" s="14"/>
    </row>
    <row r="832" spans="2:8" ht="15.75" customHeight="1">
      <c r="B832" s="62"/>
      <c r="F832" s="14"/>
      <c r="G832" s="14"/>
      <c r="H832" s="14"/>
    </row>
    <row r="833" spans="2:8" ht="15.75" customHeight="1">
      <c r="B833" s="62"/>
      <c r="F833" s="14"/>
      <c r="G833" s="14"/>
      <c r="H833" s="14"/>
    </row>
    <row r="834" spans="2:8" ht="15.75" customHeight="1">
      <c r="B834" s="62"/>
      <c r="F834" s="14"/>
      <c r="G834" s="14"/>
      <c r="H834" s="14"/>
    </row>
    <row r="835" spans="2:8" ht="15.75" customHeight="1">
      <c r="B835" s="62"/>
      <c r="F835" s="14"/>
      <c r="G835" s="14"/>
      <c r="H835" s="14"/>
    </row>
    <row r="836" spans="2:8" ht="15.75" customHeight="1">
      <c r="B836" s="62"/>
      <c r="F836" s="14"/>
      <c r="G836" s="14"/>
      <c r="H836" s="14"/>
    </row>
    <row r="837" spans="2:8" ht="15.75" customHeight="1">
      <c r="B837" s="62"/>
      <c r="F837" s="14"/>
      <c r="G837" s="14"/>
      <c r="H837" s="14"/>
    </row>
    <row r="838" spans="2:8" ht="15.75" customHeight="1">
      <c r="B838" s="62"/>
      <c r="F838" s="14"/>
      <c r="G838" s="14"/>
      <c r="H838" s="14"/>
    </row>
    <row r="839" spans="2:8" ht="15.75" customHeight="1">
      <c r="B839" s="62"/>
      <c r="F839" s="14"/>
      <c r="G839" s="14"/>
      <c r="H839" s="14"/>
    </row>
    <row r="840" spans="2:8" ht="15.75" customHeight="1">
      <c r="B840" s="62"/>
      <c r="F840" s="14"/>
      <c r="G840" s="14"/>
      <c r="H840" s="14"/>
    </row>
    <row r="841" spans="2:8" ht="15.75" customHeight="1">
      <c r="B841" s="62"/>
      <c r="F841" s="14"/>
      <c r="G841" s="14"/>
      <c r="H841" s="14"/>
    </row>
    <row r="842" spans="2:8" ht="15.75" customHeight="1">
      <c r="B842" s="62"/>
      <c r="F842" s="14"/>
      <c r="G842" s="14"/>
      <c r="H842" s="14"/>
    </row>
    <row r="843" spans="2:8" ht="15.75" customHeight="1">
      <c r="B843" s="62"/>
      <c r="F843" s="14"/>
      <c r="G843" s="14"/>
      <c r="H843" s="14"/>
    </row>
    <row r="844" spans="2:8" ht="15.75" customHeight="1">
      <c r="B844" s="62"/>
      <c r="F844" s="14"/>
      <c r="G844" s="14"/>
      <c r="H844" s="14"/>
    </row>
    <row r="845" spans="2:8" ht="15.75" customHeight="1">
      <c r="B845" s="62"/>
      <c r="F845" s="14"/>
      <c r="G845" s="14"/>
      <c r="H845" s="14"/>
    </row>
    <row r="846" spans="2:8" ht="15.75" customHeight="1">
      <c r="B846" s="62"/>
      <c r="F846" s="14"/>
      <c r="G846" s="14"/>
      <c r="H846" s="14"/>
    </row>
    <row r="847" spans="2:8" ht="15.75" customHeight="1">
      <c r="B847" s="62"/>
      <c r="F847" s="14"/>
      <c r="G847" s="14"/>
      <c r="H847" s="14"/>
    </row>
    <row r="848" spans="2:8" ht="15.75" customHeight="1">
      <c r="B848" s="62"/>
      <c r="F848" s="14"/>
      <c r="G848" s="14"/>
      <c r="H848" s="14"/>
    </row>
    <row r="849" spans="2:8" ht="15.75" customHeight="1">
      <c r="B849" s="62"/>
      <c r="F849" s="14"/>
      <c r="G849" s="14"/>
      <c r="H849" s="14"/>
    </row>
    <row r="850" spans="2:8" ht="15.75" customHeight="1">
      <c r="B850" s="62"/>
      <c r="F850" s="14"/>
      <c r="G850" s="14"/>
      <c r="H850" s="14"/>
    </row>
    <row r="851" spans="2:8" ht="15.75" customHeight="1">
      <c r="B851" s="62"/>
      <c r="F851" s="14"/>
      <c r="G851" s="14"/>
      <c r="H851" s="14"/>
    </row>
    <row r="852" spans="2:8" ht="15.75" customHeight="1">
      <c r="B852" s="62"/>
      <c r="F852" s="14"/>
      <c r="G852" s="14"/>
      <c r="H852" s="14"/>
    </row>
    <row r="853" spans="2:8" ht="15.75" customHeight="1">
      <c r="B853" s="62"/>
      <c r="F853" s="14"/>
      <c r="G853" s="14"/>
      <c r="H853" s="14"/>
    </row>
    <row r="854" spans="2:8" ht="15.75" customHeight="1">
      <c r="B854" s="62"/>
      <c r="F854" s="14"/>
      <c r="G854" s="14"/>
      <c r="H854" s="14"/>
    </row>
    <row r="855" spans="2:8" ht="15.75" customHeight="1">
      <c r="B855" s="62"/>
      <c r="F855" s="14"/>
      <c r="G855" s="14"/>
      <c r="H855" s="14"/>
    </row>
    <row r="856" spans="2:8" ht="15.75" customHeight="1">
      <c r="B856" s="62"/>
      <c r="F856" s="14"/>
      <c r="G856" s="14"/>
      <c r="H856" s="14"/>
    </row>
    <row r="857" spans="2:8" ht="15.75" customHeight="1">
      <c r="B857" s="62"/>
      <c r="F857" s="14"/>
      <c r="G857" s="14"/>
      <c r="H857" s="14"/>
    </row>
    <row r="858" spans="2:8" ht="15.75" customHeight="1">
      <c r="B858" s="62"/>
      <c r="F858" s="14"/>
      <c r="G858" s="14"/>
      <c r="H858" s="14"/>
    </row>
    <row r="859" spans="2:8" ht="15.75" customHeight="1">
      <c r="B859" s="62"/>
      <c r="F859" s="14"/>
      <c r="G859" s="14"/>
      <c r="H859" s="14"/>
    </row>
    <row r="860" spans="2:8" ht="15.75" customHeight="1">
      <c r="B860" s="62"/>
      <c r="F860" s="14"/>
      <c r="G860" s="14"/>
      <c r="H860" s="14"/>
    </row>
    <row r="861" spans="2:8" ht="15.75" customHeight="1">
      <c r="B861" s="62"/>
      <c r="F861" s="14"/>
      <c r="G861" s="14"/>
      <c r="H861" s="14"/>
    </row>
    <row r="862" spans="2:8" ht="15.75" customHeight="1">
      <c r="B862" s="62"/>
      <c r="F862" s="14"/>
      <c r="G862" s="14"/>
      <c r="H862" s="14"/>
    </row>
    <row r="863" spans="2:8" ht="15.75" customHeight="1">
      <c r="B863" s="62"/>
      <c r="F863" s="14"/>
      <c r="G863" s="14"/>
      <c r="H863" s="14"/>
    </row>
    <row r="864" spans="2:8" ht="15.75" customHeight="1">
      <c r="B864" s="62"/>
      <c r="F864" s="14"/>
      <c r="G864" s="14"/>
      <c r="H864" s="14"/>
    </row>
    <row r="865" spans="2:8" ht="15.75" customHeight="1">
      <c r="B865" s="62"/>
      <c r="F865" s="14"/>
      <c r="G865" s="14"/>
      <c r="H865" s="14"/>
    </row>
    <row r="866" spans="2:8" ht="15.75" customHeight="1">
      <c r="B866" s="62"/>
      <c r="F866" s="14"/>
      <c r="G866" s="14"/>
      <c r="H866" s="14"/>
    </row>
    <row r="867" spans="2:8" ht="15.75" customHeight="1">
      <c r="B867" s="62"/>
      <c r="F867" s="14"/>
      <c r="G867" s="14"/>
      <c r="H867" s="14"/>
    </row>
    <row r="868" spans="2:8" ht="15.75" customHeight="1">
      <c r="B868" s="62"/>
      <c r="F868" s="14"/>
      <c r="G868" s="14"/>
      <c r="H868" s="14"/>
    </row>
    <row r="869" spans="2:8" ht="15.75" customHeight="1">
      <c r="B869" s="62"/>
      <c r="F869" s="14"/>
      <c r="G869" s="14"/>
      <c r="H869" s="14"/>
    </row>
    <row r="870" spans="2:8" ht="15.75" customHeight="1">
      <c r="B870" s="62"/>
      <c r="F870" s="14"/>
      <c r="G870" s="14"/>
      <c r="H870" s="14"/>
    </row>
    <row r="871" spans="2:8" ht="15.75" customHeight="1">
      <c r="B871" s="62"/>
      <c r="F871" s="14"/>
      <c r="G871" s="14"/>
      <c r="H871" s="14"/>
    </row>
    <row r="872" spans="2:8" ht="15.75" customHeight="1">
      <c r="B872" s="62"/>
      <c r="F872" s="14"/>
      <c r="G872" s="14"/>
      <c r="H872" s="14"/>
    </row>
    <row r="873" spans="2:8" ht="15.75" customHeight="1">
      <c r="B873" s="62"/>
      <c r="F873" s="14"/>
      <c r="G873" s="14"/>
      <c r="H873" s="14"/>
    </row>
    <row r="874" spans="2:8" ht="15.75" customHeight="1">
      <c r="B874" s="62"/>
      <c r="F874" s="14"/>
      <c r="G874" s="14"/>
      <c r="H874" s="14"/>
    </row>
    <row r="875" spans="2:8" ht="15.75" customHeight="1">
      <c r="B875" s="62"/>
      <c r="F875" s="14"/>
      <c r="G875" s="14"/>
      <c r="H875" s="14"/>
    </row>
    <row r="876" spans="2:8" ht="15.75" customHeight="1">
      <c r="B876" s="62"/>
      <c r="F876" s="14"/>
      <c r="G876" s="14"/>
      <c r="H876" s="14"/>
    </row>
    <row r="877" spans="2:8" ht="15.75" customHeight="1">
      <c r="B877" s="62"/>
      <c r="F877" s="14"/>
      <c r="G877" s="14"/>
      <c r="H877" s="14"/>
    </row>
    <row r="878" spans="2:8" ht="15.75" customHeight="1">
      <c r="B878" s="62"/>
      <c r="F878" s="14"/>
      <c r="G878" s="14"/>
      <c r="H878" s="14"/>
    </row>
    <row r="879" spans="2:8" ht="15.75" customHeight="1">
      <c r="B879" s="62"/>
      <c r="F879" s="14"/>
      <c r="G879" s="14"/>
      <c r="H879" s="14"/>
    </row>
    <row r="880" spans="2:8" ht="15.75" customHeight="1">
      <c r="B880" s="62"/>
      <c r="F880" s="14"/>
      <c r="G880" s="14"/>
      <c r="H880" s="14"/>
    </row>
    <row r="881" spans="2:8" ht="15.75" customHeight="1">
      <c r="B881" s="62"/>
      <c r="F881" s="14"/>
      <c r="G881" s="14"/>
      <c r="H881" s="14"/>
    </row>
    <row r="882" spans="2:8" ht="15.75" customHeight="1">
      <c r="B882" s="62"/>
      <c r="F882" s="14"/>
      <c r="G882" s="14"/>
      <c r="H882" s="14"/>
    </row>
    <row r="883" spans="2:8" ht="15.75" customHeight="1">
      <c r="B883" s="62"/>
      <c r="F883" s="14"/>
      <c r="G883" s="14"/>
      <c r="H883" s="14"/>
    </row>
    <row r="884" spans="2:8" ht="15.75" customHeight="1">
      <c r="B884" s="62"/>
      <c r="F884" s="14"/>
      <c r="G884" s="14"/>
      <c r="H884" s="14"/>
    </row>
    <row r="885" spans="2:8" ht="15.75" customHeight="1">
      <c r="B885" s="62"/>
      <c r="F885" s="14"/>
      <c r="G885" s="14"/>
      <c r="H885" s="14"/>
    </row>
    <row r="886" spans="2:8" ht="15.75" customHeight="1">
      <c r="B886" s="62"/>
      <c r="F886" s="14"/>
      <c r="G886" s="14"/>
      <c r="H886" s="14"/>
    </row>
    <row r="887" spans="2:8" ht="15.75" customHeight="1">
      <c r="B887" s="62"/>
      <c r="F887" s="14"/>
      <c r="G887" s="14"/>
      <c r="H887" s="14"/>
    </row>
    <row r="888" spans="2:8" ht="15.75" customHeight="1">
      <c r="B888" s="62"/>
      <c r="F888" s="14"/>
      <c r="G888" s="14"/>
      <c r="H888" s="14"/>
    </row>
    <row r="889" spans="2:8" ht="15.75" customHeight="1">
      <c r="B889" s="62"/>
      <c r="F889" s="14"/>
      <c r="G889" s="14"/>
      <c r="H889" s="14"/>
    </row>
    <row r="890" spans="2:8" ht="15.75" customHeight="1">
      <c r="B890" s="62"/>
      <c r="F890" s="14"/>
      <c r="G890" s="14"/>
      <c r="H890" s="14"/>
    </row>
    <row r="891" spans="2:8" ht="15.75" customHeight="1">
      <c r="B891" s="62"/>
      <c r="F891" s="14"/>
      <c r="G891" s="14"/>
      <c r="H891" s="14"/>
    </row>
    <row r="892" spans="2:8" ht="15.75" customHeight="1">
      <c r="B892" s="62"/>
      <c r="F892" s="14"/>
      <c r="G892" s="14"/>
      <c r="H892" s="14"/>
    </row>
    <row r="893" spans="2:8" ht="15.75" customHeight="1">
      <c r="B893" s="62"/>
      <c r="F893" s="14"/>
      <c r="G893" s="14"/>
      <c r="H893" s="14"/>
    </row>
    <row r="894" spans="2:8" ht="15.75" customHeight="1">
      <c r="B894" s="62"/>
      <c r="F894" s="14"/>
      <c r="G894" s="14"/>
      <c r="H894" s="14"/>
    </row>
    <row r="895" spans="2:8" ht="15.75" customHeight="1">
      <c r="B895" s="62"/>
      <c r="F895" s="14"/>
      <c r="G895" s="14"/>
      <c r="H895" s="14"/>
    </row>
    <row r="896" spans="2:8" ht="15.75" customHeight="1">
      <c r="B896" s="62"/>
      <c r="F896" s="14"/>
      <c r="G896" s="14"/>
      <c r="H896" s="14"/>
    </row>
    <row r="897" spans="2:8" ht="15.75" customHeight="1">
      <c r="B897" s="62"/>
      <c r="F897" s="14"/>
      <c r="G897" s="14"/>
      <c r="H897" s="14"/>
    </row>
    <row r="898" spans="2:8" ht="15.75" customHeight="1">
      <c r="B898" s="62"/>
      <c r="F898" s="14"/>
      <c r="G898" s="14"/>
      <c r="H898" s="14"/>
    </row>
    <row r="899" spans="2:8" ht="15.75" customHeight="1">
      <c r="B899" s="62"/>
      <c r="F899" s="14"/>
      <c r="G899" s="14"/>
      <c r="H899" s="14"/>
    </row>
    <row r="900" spans="2:8" ht="15.75" customHeight="1">
      <c r="B900" s="62"/>
      <c r="F900" s="14"/>
      <c r="G900" s="14"/>
      <c r="H900" s="14"/>
    </row>
    <row r="901" spans="2:8" ht="15.75" customHeight="1">
      <c r="B901" s="62"/>
      <c r="F901" s="14"/>
      <c r="G901" s="14"/>
      <c r="H901" s="14"/>
    </row>
    <row r="902" spans="2:8" ht="15.75" customHeight="1">
      <c r="B902" s="62"/>
      <c r="F902" s="14"/>
      <c r="G902" s="14"/>
      <c r="H902" s="14"/>
    </row>
    <row r="903" spans="2:8" ht="15.75" customHeight="1">
      <c r="B903" s="62"/>
      <c r="F903" s="14"/>
      <c r="G903" s="14"/>
      <c r="H903" s="14"/>
    </row>
    <row r="904" spans="2:8" ht="15.75" customHeight="1">
      <c r="B904" s="62"/>
      <c r="F904" s="14"/>
      <c r="G904" s="14"/>
      <c r="H904" s="14"/>
    </row>
    <row r="905" spans="2:8" ht="15.75" customHeight="1">
      <c r="B905" s="62"/>
      <c r="F905" s="14"/>
      <c r="G905" s="14"/>
      <c r="H905" s="14"/>
    </row>
    <row r="906" spans="2:8" ht="15.75" customHeight="1">
      <c r="B906" s="62"/>
      <c r="F906" s="14"/>
      <c r="G906" s="14"/>
      <c r="H906" s="14"/>
    </row>
    <row r="907" spans="2:8" ht="15.75" customHeight="1">
      <c r="B907" s="62"/>
      <c r="F907" s="14"/>
      <c r="G907" s="14"/>
      <c r="H907" s="14"/>
    </row>
    <row r="908" spans="2:8" ht="15.75" customHeight="1">
      <c r="B908" s="62"/>
      <c r="F908" s="14"/>
      <c r="G908" s="14"/>
      <c r="H908" s="14"/>
    </row>
    <row r="909" spans="2:8" ht="15.75" customHeight="1">
      <c r="B909" s="62"/>
      <c r="F909" s="14"/>
      <c r="G909" s="14"/>
      <c r="H909" s="14"/>
    </row>
    <row r="910" spans="2:8" ht="15.75" customHeight="1">
      <c r="B910" s="62"/>
      <c r="F910" s="14"/>
      <c r="G910" s="14"/>
      <c r="H910" s="14"/>
    </row>
    <row r="911" spans="2:8" ht="15.75" customHeight="1">
      <c r="B911" s="62"/>
      <c r="F911" s="14"/>
      <c r="G911" s="14"/>
      <c r="H911" s="14"/>
    </row>
    <row r="912" spans="2:8" ht="15.75" customHeight="1">
      <c r="B912" s="62"/>
      <c r="F912" s="14"/>
      <c r="G912" s="14"/>
      <c r="H912" s="14"/>
    </row>
    <row r="913" spans="2:8" ht="15.75" customHeight="1">
      <c r="B913" s="62"/>
      <c r="F913" s="14"/>
      <c r="G913" s="14"/>
      <c r="H913" s="14"/>
    </row>
    <row r="914" spans="2:8" ht="15.75" customHeight="1">
      <c r="B914" s="62"/>
      <c r="F914" s="14"/>
      <c r="G914" s="14"/>
      <c r="H914" s="14"/>
    </row>
    <row r="915" spans="2:8" ht="15.75" customHeight="1">
      <c r="B915" s="62"/>
      <c r="F915" s="14"/>
      <c r="G915" s="14"/>
      <c r="H915" s="14"/>
    </row>
    <row r="916" spans="2:8" ht="15.75" customHeight="1">
      <c r="B916" s="62"/>
      <c r="F916" s="14"/>
      <c r="G916" s="14"/>
      <c r="H916" s="14"/>
    </row>
    <row r="917" spans="2:8" ht="15.75" customHeight="1">
      <c r="B917" s="62"/>
      <c r="F917" s="14"/>
      <c r="G917" s="14"/>
      <c r="H917" s="14"/>
    </row>
    <row r="918" spans="2:8" ht="15.75" customHeight="1">
      <c r="B918" s="62"/>
      <c r="F918" s="14"/>
      <c r="G918" s="14"/>
      <c r="H918" s="14"/>
    </row>
    <row r="919" spans="2:8" ht="15.75" customHeight="1">
      <c r="B919" s="62"/>
      <c r="F919" s="14"/>
      <c r="G919" s="14"/>
      <c r="H919" s="14"/>
    </row>
    <row r="920" spans="2:8" ht="15.75" customHeight="1">
      <c r="B920" s="62"/>
      <c r="F920" s="14"/>
      <c r="G920" s="14"/>
      <c r="H920" s="14"/>
    </row>
    <row r="921" spans="2:8" ht="15.75" customHeight="1">
      <c r="B921" s="62"/>
      <c r="F921" s="14"/>
      <c r="G921" s="14"/>
      <c r="H921" s="14"/>
    </row>
    <row r="922" spans="2:8" ht="15.75" customHeight="1">
      <c r="B922" s="62"/>
      <c r="F922" s="14"/>
      <c r="G922" s="14"/>
      <c r="H922" s="14"/>
    </row>
    <row r="923" spans="2:8" ht="15.75" customHeight="1">
      <c r="B923" s="62"/>
      <c r="F923" s="14"/>
      <c r="G923" s="14"/>
      <c r="H923" s="14"/>
    </row>
    <row r="924" spans="2:8" ht="15.75" customHeight="1">
      <c r="B924" s="62"/>
      <c r="F924" s="14"/>
      <c r="G924" s="14"/>
      <c r="H924" s="14"/>
    </row>
    <row r="925" spans="2:8" ht="15.75" customHeight="1">
      <c r="B925" s="62"/>
      <c r="F925" s="14"/>
      <c r="G925" s="14"/>
      <c r="H925" s="14"/>
    </row>
    <row r="926" spans="2:8" ht="15.75" customHeight="1">
      <c r="B926" s="62"/>
      <c r="F926" s="14"/>
      <c r="G926" s="14"/>
      <c r="H926" s="14"/>
    </row>
    <row r="927" spans="2:8" ht="15.75" customHeight="1">
      <c r="B927" s="62"/>
      <c r="F927" s="14"/>
      <c r="G927" s="14"/>
      <c r="H927" s="14"/>
    </row>
    <row r="928" spans="2:8" ht="15.75" customHeight="1">
      <c r="B928" s="62"/>
      <c r="F928" s="14"/>
      <c r="G928" s="14"/>
      <c r="H928" s="14"/>
    </row>
    <row r="929" spans="2:8" ht="15.75" customHeight="1">
      <c r="B929" s="62"/>
      <c r="F929" s="14"/>
      <c r="G929" s="14"/>
      <c r="H929" s="14"/>
    </row>
    <row r="930" spans="2:8" ht="15.75" customHeight="1">
      <c r="B930" s="62"/>
      <c r="F930" s="14"/>
      <c r="G930" s="14"/>
      <c r="H930" s="14"/>
    </row>
    <row r="931" spans="2:8" ht="15.75" customHeight="1">
      <c r="B931" s="62"/>
      <c r="F931" s="14"/>
      <c r="G931" s="14"/>
      <c r="H931" s="14"/>
    </row>
    <row r="932" spans="2:8" ht="15.75" customHeight="1">
      <c r="B932" s="62"/>
      <c r="F932" s="14"/>
      <c r="G932" s="14"/>
      <c r="H932" s="14"/>
    </row>
    <row r="933" spans="2:8" ht="15.75" customHeight="1">
      <c r="B933" s="62"/>
      <c r="F933" s="14"/>
      <c r="G933" s="14"/>
      <c r="H933" s="14"/>
    </row>
    <row r="934" spans="2:8" ht="15.75" customHeight="1">
      <c r="B934" s="62"/>
      <c r="F934" s="14"/>
      <c r="G934" s="14"/>
      <c r="H934" s="14"/>
    </row>
    <row r="935" spans="2:8" ht="15.75" customHeight="1">
      <c r="B935" s="62"/>
      <c r="F935" s="14"/>
      <c r="G935" s="14"/>
      <c r="H935" s="14"/>
    </row>
    <row r="936" spans="2:8" ht="15.75" customHeight="1">
      <c r="B936" s="62"/>
      <c r="F936" s="14"/>
      <c r="G936" s="14"/>
      <c r="H936" s="14"/>
    </row>
    <row r="937" spans="2:8" ht="15.75" customHeight="1">
      <c r="B937" s="62"/>
      <c r="F937" s="14"/>
      <c r="G937" s="14"/>
      <c r="H937" s="14"/>
    </row>
    <row r="938" spans="2:8" ht="15.75" customHeight="1">
      <c r="B938" s="62"/>
      <c r="F938" s="14"/>
      <c r="G938" s="14"/>
      <c r="H938" s="14"/>
    </row>
    <row r="939" spans="2:8" ht="15.75" customHeight="1">
      <c r="B939" s="62"/>
      <c r="F939" s="14"/>
      <c r="G939" s="14"/>
      <c r="H939" s="14"/>
    </row>
    <row r="940" spans="2:8" ht="15.75" customHeight="1">
      <c r="B940" s="62"/>
      <c r="F940" s="14"/>
      <c r="G940" s="14"/>
      <c r="H940" s="14"/>
    </row>
    <row r="941" spans="2:8" ht="15.75" customHeight="1">
      <c r="B941" s="62"/>
      <c r="F941" s="14"/>
      <c r="G941" s="14"/>
      <c r="H941" s="14"/>
    </row>
    <row r="942" spans="2:8" ht="15.75" customHeight="1">
      <c r="B942" s="62"/>
      <c r="F942" s="14"/>
      <c r="G942" s="14"/>
      <c r="H942" s="14"/>
    </row>
    <row r="943" spans="2:8" ht="15.75" customHeight="1">
      <c r="B943" s="62"/>
      <c r="F943" s="14"/>
      <c r="G943" s="14"/>
      <c r="H943" s="14"/>
    </row>
    <row r="944" spans="2:8" ht="15.75" customHeight="1">
      <c r="B944" s="62"/>
      <c r="F944" s="14"/>
      <c r="G944" s="14"/>
      <c r="H944" s="14"/>
    </row>
    <row r="945" spans="2:8" ht="15.75" customHeight="1">
      <c r="B945" s="62"/>
      <c r="F945" s="14"/>
      <c r="G945" s="14"/>
      <c r="H945" s="14"/>
    </row>
    <row r="946" spans="2:8" ht="15.75" customHeight="1">
      <c r="B946" s="62"/>
      <c r="F946" s="14"/>
      <c r="G946" s="14"/>
      <c r="H946" s="14"/>
    </row>
    <row r="947" spans="2:8" ht="15.75" customHeight="1">
      <c r="B947" s="62"/>
      <c r="F947" s="14"/>
      <c r="G947" s="14"/>
      <c r="H947" s="14"/>
    </row>
    <row r="948" spans="2:8" ht="15.75" customHeight="1">
      <c r="B948" s="62"/>
      <c r="F948" s="14"/>
      <c r="G948" s="14"/>
      <c r="H948" s="14"/>
    </row>
    <row r="949" spans="2:8" ht="15.75" customHeight="1">
      <c r="B949" s="62"/>
      <c r="F949" s="14"/>
      <c r="G949" s="14"/>
      <c r="H949" s="14"/>
    </row>
    <row r="950" spans="2:8" ht="15.75" customHeight="1">
      <c r="B950" s="62"/>
      <c r="F950" s="14"/>
      <c r="G950" s="14"/>
      <c r="H950" s="14"/>
    </row>
    <row r="951" spans="2:8" ht="15.75" customHeight="1">
      <c r="B951" s="62"/>
      <c r="F951" s="14"/>
      <c r="G951" s="14"/>
      <c r="H951" s="14"/>
    </row>
    <row r="952" spans="2:8" ht="15.75" customHeight="1">
      <c r="B952" s="62"/>
      <c r="F952" s="14"/>
      <c r="G952" s="14"/>
      <c r="H952" s="14"/>
    </row>
    <row r="953" spans="2:8" ht="15.75" customHeight="1">
      <c r="B953" s="62"/>
      <c r="F953" s="14"/>
      <c r="G953" s="14"/>
      <c r="H953" s="14"/>
    </row>
    <row r="954" spans="2:8" ht="15.75" customHeight="1">
      <c r="B954" s="62"/>
      <c r="F954" s="14"/>
      <c r="G954" s="14"/>
      <c r="H954" s="14"/>
    </row>
    <row r="955" spans="2:8" ht="15.75" customHeight="1">
      <c r="B955" s="62"/>
      <c r="F955" s="14"/>
      <c r="G955" s="14"/>
      <c r="H955" s="14"/>
    </row>
    <row r="956" spans="2:8" ht="15.75" customHeight="1">
      <c r="B956" s="62"/>
      <c r="F956" s="14"/>
      <c r="G956" s="14"/>
      <c r="H956" s="14"/>
    </row>
    <row r="957" spans="2:8" ht="15.75" customHeight="1">
      <c r="B957" s="62"/>
      <c r="F957" s="14"/>
      <c r="G957" s="14"/>
      <c r="H957" s="14"/>
    </row>
    <row r="958" spans="2:8" ht="15.75" customHeight="1">
      <c r="B958" s="62"/>
      <c r="F958" s="14"/>
      <c r="G958" s="14"/>
      <c r="H958" s="14"/>
    </row>
    <row r="959" spans="2:8" ht="15.75" customHeight="1">
      <c r="B959" s="62"/>
      <c r="F959" s="14"/>
      <c r="G959" s="14"/>
      <c r="H959" s="14"/>
    </row>
    <row r="960" spans="2:8" ht="15.75" customHeight="1">
      <c r="B960" s="62"/>
      <c r="F960" s="14"/>
      <c r="G960" s="14"/>
      <c r="H960" s="14"/>
    </row>
    <row r="961" spans="2:8" ht="15.75" customHeight="1">
      <c r="B961" s="62"/>
      <c r="F961" s="14"/>
      <c r="G961" s="14"/>
      <c r="H961" s="14"/>
    </row>
    <row r="962" spans="2:8" ht="15.75" customHeight="1">
      <c r="B962" s="62"/>
      <c r="F962" s="14"/>
      <c r="G962" s="14"/>
      <c r="H962" s="14"/>
    </row>
    <row r="963" spans="2:8" ht="15.75" customHeight="1">
      <c r="B963" s="62"/>
      <c r="F963" s="14"/>
      <c r="G963" s="14"/>
      <c r="H963" s="14"/>
    </row>
    <row r="964" spans="2:8" ht="15.75" customHeight="1">
      <c r="B964" s="62"/>
      <c r="F964" s="14"/>
      <c r="G964" s="14"/>
      <c r="H964" s="14"/>
    </row>
    <row r="965" spans="2:8" ht="15.75" customHeight="1">
      <c r="B965" s="62"/>
      <c r="F965" s="14"/>
      <c r="G965" s="14"/>
      <c r="H965" s="14"/>
    </row>
    <row r="966" spans="2:8" ht="15.75" customHeight="1">
      <c r="B966" s="62"/>
      <c r="F966" s="14"/>
      <c r="G966" s="14"/>
      <c r="H966" s="14"/>
    </row>
    <row r="967" spans="2:8" ht="15.75" customHeight="1">
      <c r="B967" s="62"/>
      <c r="F967" s="14"/>
      <c r="G967" s="14"/>
      <c r="H967" s="14"/>
    </row>
    <row r="968" spans="2:8" ht="15.75" customHeight="1">
      <c r="B968" s="62"/>
      <c r="F968" s="14"/>
      <c r="G968" s="14"/>
      <c r="H968" s="14"/>
    </row>
    <row r="969" spans="2:8" ht="15.75" customHeight="1">
      <c r="B969" s="62"/>
      <c r="F969" s="14"/>
      <c r="G969" s="14"/>
      <c r="H969" s="14"/>
    </row>
    <row r="970" spans="2:8" ht="15.75" customHeight="1">
      <c r="B970" s="62"/>
      <c r="F970" s="14"/>
      <c r="G970" s="14"/>
      <c r="H970" s="14"/>
    </row>
    <row r="971" spans="2:8" ht="15.75" customHeight="1">
      <c r="B971" s="62"/>
      <c r="F971" s="14"/>
      <c r="G971" s="14"/>
      <c r="H971" s="14"/>
    </row>
    <row r="972" spans="2:8" ht="15.75" customHeight="1">
      <c r="B972" s="62"/>
      <c r="F972" s="14"/>
      <c r="G972" s="14"/>
      <c r="H972" s="14"/>
    </row>
    <row r="973" spans="2:8" ht="15.75" customHeight="1">
      <c r="B973" s="62"/>
      <c r="F973" s="14"/>
      <c r="G973" s="14"/>
      <c r="H973" s="14"/>
    </row>
    <row r="974" spans="2:8" ht="15.75" customHeight="1">
      <c r="B974" s="62"/>
      <c r="F974" s="14"/>
      <c r="G974" s="14"/>
      <c r="H974" s="14"/>
    </row>
    <row r="975" spans="2:8" ht="15.75" customHeight="1">
      <c r="B975" s="62"/>
      <c r="F975" s="14"/>
      <c r="G975" s="14"/>
      <c r="H975" s="14"/>
    </row>
    <row r="976" spans="2:8" ht="15.75" customHeight="1">
      <c r="B976" s="62"/>
      <c r="F976" s="14"/>
      <c r="G976" s="14"/>
      <c r="H976" s="14"/>
    </row>
    <row r="977" spans="2:8" ht="15.75" customHeight="1">
      <c r="B977" s="62"/>
      <c r="F977" s="14"/>
      <c r="G977" s="14"/>
      <c r="H977" s="14"/>
    </row>
    <row r="978" spans="2:8" ht="15.75" customHeight="1">
      <c r="B978" s="62"/>
      <c r="F978" s="14"/>
      <c r="G978" s="14"/>
      <c r="H978" s="14"/>
    </row>
    <row r="979" spans="2:8" ht="15.75" customHeight="1">
      <c r="B979" s="62"/>
      <c r="F979" s="14"/>
      <c r="G979" s="14"/>
      <c r="H979" s="14"/>
    </row>
    <row r="980" spans="2:8" ht="15.75" customHeight="1">
      <c r="B980" s="62"/>
      <c r="F980" s="14"/>
      <c r="G980" s="14"/>
      <c r="H980" s="14"/>
    </row>
    <row r="981" spans="2:8" ht="15.75" customHeight="1">
      <c r="B981" s="62"/>
      <c r="F981" s="14"/>
      <c r="G981" s="14"/>
      <c r="H981" s="14"/>
    </row>
    <row r="982" spans="2:8" ht="15.75" customHeight="1">
      <c r="B982" s="62"/>
      <c r="F982" s="14"/>
      <c r="G982" s="14"/>
      <c r="H982" s="14"/>
    </row>
    <row r="983" spans="2:8" ht="15.75" customHeight="1">
      <c r="B983" s="62"/>
      <c r="F983" s="14"/>
      <c r="G983" s="14"/>
      <c r="H983" s="14"/>
    </row>
    <row r="984" spans="2:8" ht="15.75" customHeight="1">
      <c r="B984" s="62"/>
      <c r="F984" s="14"/>
      <c r="G984" s="14"/>
      <c r="H984" s="14"/>
    </row>
    <row r="985" spans="2:8" ht="15.75" customHeight="1">
      <c r="B985" s="62"/>
      <c r="F985" s="14"/>
      <c r="G985" s="14"/>
      <c r="H985" s="14"/>
    </row>
    <row r="986" spans="2:8" ht="15.75" customHeight="1">
      <c r="B986" s="62"/>
      <c r="F986" s="14"/>
      <c r="G986" s="14"/>
      <c r="H986" s="14"/>
    </row>
    <row r="987" spans="2:8" ht="15.75" customHeight="1">
      <c r="B987" s="62"/>
      <c r="F987" s="14"/>
      <c r="G987" s="14"/>
      <c r="H987" s="14"/>
    </row>
    <row r="988" spans="2:8" ht="15.75" customHeight="1">
      <c r="B988" s="62"/>
      <c r="F988" s="14"/>
      <c r="G988" s="14"/>
      <c r="H988" s="14"/>
    </row>
    <row r="989" spans="2:8" ht="15.75" customHeight="1">
      <c r="B989" s="62"/>
      <c r="F989" s="14"/>
      <c r="G989" s="14"/>
      <c r="H989" s="14"/>
    </row>
    <row r="990" spans="2:8" ht="15.75" customHeight="1">
      <c r="B990" s="62"/>
      <c r="F990" s="14"/>
      <c r="G990" s="14"/>
      <c r="H990" s="14"/>
    </row>
    <row r="991" spans="2:8" ht="15.75" customHeight="1">
      <c r="B991" s="62"/>
      <c r="F991" s="14"/>
      <c r="G991" s="14"/>
      <c r="H991" s="14"/>
    </row>
    <row r="992" spans="2:8" ht="15.75" customHeight="1">
      <c r="B992" s="62"/>
      <c r="F992" s="14"/>
      <c r="G992" s="14"/>
      <c r="H992" s="14"/>
    </row>
    <row r="993" spans="2:8" ht="15.75" customHeight="1">
      <c r="B993" s="62"/>
      <c r="F993" s="14"/>
      <c r="G993" s="14"/>
      <c r="H993" s="14"/>
    </row>
    <row r="994" spans="2:8" ht="15.75" customHeight="1">
      <c r="B994" s="62"/>
      <c r="F994" s="14"/>
      <c r="G994" s="14"/>
      <c r="H994" s="14"/>
    </row>
    <row r="995" spans="2:8" ht="15.75" customHeight="1">
      <c r="B995" s="62"/>
      <c r="F995" s="14"/>
      <c r="G995" s="14"/>
      <c r="H995" s="14"/>
    </row>
    <row r="996" spans="2:8" ht="15.75" customHeight="1">
      <c r="B996" s="62"/>
      <c r="F996" s="14"/>
      <c r="G996" s="14"/>
      <c r="H996" s="14"/>
    </row>
    <row r="997" spans="2:8" ht="15.75" customHeight="1">
      <c r="B997" s="62"/>
      <c r="F997" s="14"/>
      <c r="G997" s="14"/>
      <c r="H997" s="14"/>
    </row>
    <row r="998" spans="2:8" ht="15.75" customHeight="1">
      <c r="B998" s="62"/>
      <c r="F998" s="14"/>
      <c r="G998" s="14"/>
      <c r="H998" s="14"/>
    </row>
    <row r="999" spans="2:8" ht="15.75" customHeight="1">
      <c r="B999" s="62"/>
      <c r="F999" s="14"/>
      <c r="G999" s="14"/>
      <c r="H999" s="14"/>
    </row>
    <row r="1000" spans="2:8" ht="15.75" customHeight="1">
      <c r="B1000" s="62"/>
      <c r="F1000" s="14"/>
      <c r="G1000" s="14"/>
      <c r="H1000" s="14"/>
    </row>
    <row r="1001" spans="2:8" ht="15.75" customHeight="1">
      <c r="B1001" s="62"/>
      <c r="F1001" s="14"/>
      <c r="G1001" s="14"/>
      <c r="H1001" s="14"/>
    </row>
    <row r="1002" spans="2:8" ht="15.75" customHeight="1">
      <c r="B1002" s="62"/>
      <c r="F1002" s="14"/>
      <c r="G1002" s="14"/>
      <c r="H1002" s="14"/>
    </row>
    <row r="1003" spans="2:8" ht="15.75" customHeight="1">
      <c r="B1003" s="62"/>
      <c r="F1003" s="14"/>
      <c r="G1003" s="14"/>
      <c r="H1003" s="14"/>
    </row>
    <row r="1004" spans="2:8" ht="15.75" customHeight="1">
      <c r="B1004" s="62"/>
      <c r="F1004" s="14"/>
      <c r="G1004" s="14"/>
      <c r="H1004" s="14"/>
    </row>
    <row r="1005" spans="2:8" ht="15.75" customHeight="1">
      <c r="B1005" s="62"/>
      <c r="F1005" s="14"/>
      <c r="G1005" s="14"/>
      <c r="H1005" s="14"/>
    </row>
    <row r="1006" spans="2:8" ht="15.75" customHeight="1">
      <c r="B1006" s="62"/>
      <c r="F1006" s="14"/>
      <c r="G1006" s="14"/>
      <c r="H1006" s="14"/>
    </row>
    <row r="1007" spans="2:8" ht="15.75" customHeight="1">
      <c r="B1007" s="62"/>
      <c r="F1007" s="14"/>
      <c r="G1007" s="14"/>
      <c r="H1007" s="14"/>
    </row>
    <row r="1008" spans="2:8" ht="15.75" customHeight="1">
      <c r="B1008" s="62"/>
      <c r="F1008" s="14"/>
      <c r="G1008" s="14"/>
      <c r="H1008" s="14"/>
    </row>
    <row r="1009" spans="2:8" ht="15.75" customHeight="1">
      <c r="B1009" s="62"/>
      <c r="F1009" s="14"/>
      <c r="G1009" s="14"/>
      <c r="H1009" s="14"/>
    </row>
    <row r="1010" spans="2:8" ht="15.75" customHeight="1">
      <c r="B1010" s="62"/>
      <c r="F1010" s="14"/>
      <c r="G1010" s="14"/>
      <c r="H1010" s="14"/>
    </row>
  </sheetData>
  <autoFilter ref="A1:R183" xr:uid="{00000000-0009-0000-0000-000012000000}">
    <sortState xmlns:xlrd2="http://schemas.microsoft.com/office/spreadsheetml/2017/richdata2" ref="A2:R186">
      <sortCondition ref="B1:B183"/>
    </sortState>
  </autoFilter>
  <phoneticPr fontId="98" type="noConversion"/>
  <conditionalFormatting sqref="P2:P187">
    <cfRule type="expression" dxfId="71" priority="1" stopIfTrue="1">
      <formula>"&gt;0"</formula>
    </cfRule>
    <cfRule type="cellIs" dxfId="7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99FF"/>
  </sheetPr>
  <dimension ref="A1:Z1000"/>
  <sheetViews>
    <sheetView zoomScaleNormal="100" workbookViewId="0">
      <pane xSplit="3" ySplit="1" topLeftCell="F75" activePane="bottomRight" state="frozen"/>
      <selection pane="topRight" activeCell="D1" sqref="D1"/>
      <selection pane="bottomLeft" activeCell="A2" sqref="A2"/>
      <selection pane="bottomRight" activeCell="H100" sqref="H100"/>
    </sheetView>
  </sheetViews>
  <sheetFormatPr defaultColWidth="12.625" defaultRowHeight="15" customHeight="1"/>
  <cols>
    <col min="1" max="1" width="8.625" customWidth="1"/>
    <col min="2" max="2" width="21.75" style="434" customWidth="1"/>
    <col min="3" max="3" width="60.5" bestFit="1" customWidth="1"/>
    <col min="4" max="4" width="21.75" customWidth="1"/>
    <col min="5" max="5" width="17.625" customWidth="1"/>
    <col min="6" max="10" width="8.625" customWidth="1"/>
    <col min="11" max="11" width="11.75" customWidth="1"/>
    <col min="12" max="12" width="12.5" customWidth="1"/>
    <col min="13" max="13" width="12.375" customWidth="1"/>
    <col min="14" max="14" width="8.625" customWidth="1"/>
    <col min="15" max="16" width="9.8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433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13</v>
      </c>
      <c r="B2" s="62">
        <v>44986</v>
      </c>
      <c r="C2" s="27" t="s">
        <v>1016</v>
      </c>
      <c r="D2" s="111"/>
      <c r="F2" s="14">
        <v>25</v>
      </c>
      <c r="G2" s="2"/>
      <c r="H2" s="14"/>
      <c r="I2" s="13" t="s">
        <v>89</v>
      </c>
      <c r="K2" s="51" t="s">
        <v>1017</v>
      </c>
      <c r="L2" s="9" t="s">
        <v>2091</v>
      </c>
      <c r="N2" s="13" t="s">
        <v>688</v>
      </c>
      <c r="O2" s="216"/>
      <c r="P2" s="31">
        <f t="shared" ref="P2:P33" si="0">R2-Q2</f>
        <v>-25</v>
      </c>
      <c r="Q2" s="31">
        <f>SUBTOTAL(9,$F$2:F2)</f>
        <v>25</v>
      </c>
      <c r="R2" s="31">
        <f>SUBTOTAL(9,$G$2:G2)</f>
        <v>0</v>
      </c>
    </row>
    <row r="3" spans="1:18" ht="14.25" customHeight="1">
      <c r="A3" s="13" t="s">
        <v>13</v>
      </c>
      <c r="B3" s="62">
        <v>45005</v>
      </c>
      <c r="C3" s="9" t="s">
        <v>2092</v>
      </c>
      <c r="D3" s="111"/>
      <c r="F3" s="14">
        <v>129</v>
      </c>
      <c r="G3" s="14"/>
      <c r="H3" s="14"/>
      <c r="I3" s="13" t="s">
        <v>89</v>
      </c>
      <c r="K3" s="9" t="s">
        <v>459</v>
      </c>
      <c r="L3" s="9">
        <v>6683</v>
      </c>
      <c r="N3" s="13" t="s">
        <v>688</v>
      </c>
      <c r="O3" s="216"/>
      <c r="P3" s="31">
        <f t="shared" si="0"/>
        <v>-154</v>
      </c>
      <c r="Q3" s="31">
        <f>SUBTOTAL(9,$F$2:F3)</f>
        <v>154</v>
      </c>
      <c r="R3" s="31">
        <f>SUBTOTAL(9,$G$2:G3)</f>
        <v>0</v>
      </c>
    </row>
    <row r="4" spans="1:18" ht="14.25" customHeight="1">
      <c r="A4" s="13" t="s">
        <v>13</v>
      </c>
      <c r="B4" s="62">
        <v>45008</v>
      </c>
      <c r="C4" s="27" t="s">
        <v>1016</v>
      </c>
      <c r="D4" s="111"/>
      <c r="F4" s="2">
        <v>140</v>
      </c>
      <c r="G4" s="14"/>
      <c r="H4" s="14"/>
      <c r="I4" s="13" t="s">
        <v>89</v>
      </c>
      <c r="K4" s="51" t="s">
        <v>1017</v>
      </c>
      <c r="L4" s="1" t="s">
        <v>2093</v>
      </c>
      <c r="N4" s="13" t="s">
        <v>688</v>
      </c>
      <c r="O4" s="216"/>
      <c r="P4" s="31">
        <f t="shared" si="0"/>
        <v>-294</v>
      </c>
      <c r="Q4" s="31">
        <f>SUBTOTAL(9,$F$2:F4)</f>
        <v>294</v>
      </c>
      <c r="R4" s="31">
        <f>SUBTOTAL(9,$G$2:G4)</f>
        <v>0</v>
      </c>
    </row>
    <row r="5" spans="1:18" ht="14.25" customHeight="1">
      <c r="A5" s="13" t="s">
        <v>13</v>
      </c>
      <c r="B5" s="62">
        <v>45019</v>
      </c>
      <c r="C5" s="153" t="s">
        <v>2094</v>
      </c>
      <c r="D5" s="13" t="s">
        <v>575</v>
      </c>
      <c r="E5" s="9" t="s">
        <v>2095</v>
      </c>
      <c r="F5" s="14">
        <v>250</v>
      </c>
      <c r="G5" s="14"/>
      <c r="H5" s="14"/>
      <c r="I5" s="13" t="s">
        <v>91</v>
      </c>
      <c r="N5" s="13" t="s">
        <v>688</v>
      </c>
      <c r="O5" s="197"/>
      <c r="P5" s="31">
        <f t="shared" si="0"/>
        <v>-544</v>
      </c>
      <c r="Q5" s="31">
        <f>SUBTOTAL(9,$F$2:F5)</f>
        <v>544</v>
      </c>
      <c r="R5" s="31">
        <f>SUBTOTAL(9,$G$2:G5)</f>
        <v>0</v>
      </c>
    </row>
    <row r="6" spans="1:18" ht="14.25" customHeight="1">
      <c r="A6" s="161" t="s">
        <v>13</v>
      </c>
      <c r="B6" s="144">
        <v>45050</v>
      </c>
      <c r="C6" s="51" t="s">
        <v>1817</v>
      </c>
      <c r="D6" s="162" t="s">
        <v>575</v>
      </c>
      <c r="E6" s="9" t="s">
        <v>2096</v>
      </c>
      <c r="F6" s="14">
        <v>150</v>
      </c>
      <c r="G6" s="14"/>
      <c r="H6" s="14"/>
      <c r="I6" s="13" t="s">
        <v>91</v>
      </c>
      <c r="N6" s="13" t="s">
        <v>688</v>
      </c>
      <c r="O6" s="188"/>
      <c r="P6" s="31">
        <f t="shared" si="0"/>
        <v>-694</v>
      </c>
      <c r="Q6" s="31">
        <f>SUBTOTAL(9,$F$2:F6)</f>
        <v>694</v>
      </c>
      <c r="R6" s="31">
        <f>SUBTOTAL(9,$G$2:G6)</f>
        <v>0</v>
      </c>
    </row>
    <row r="7" spans="1:18" ht="15" customHeight="1">
      <c r="A7" s="13" t="s">
        <v>13</v>
      </c>
      <c r="B7" s="144">
        <v>45082</v>
      </c>
      <c r="C7" s="111" t="s">
        <v>2097</v>
      </c>
      <c r="D7" s="111"/>
      <c r="F7" s="14">
        <v>1800</v>
      </c>
      <c r="G7" s="14"/>
      <c r="H7" s="14"/>
      <c r="I7" s="13" t="s">
        <v>91</v>
      </c>
      <c r="K7" s="51" t="s">
        <v>2098</v>
      </c>
      <c r="L7" s="9">
        <v>111</v>
      </c>
      <c r="N7" s="13" t="s">
        <v>688</v>
      </c>
      <c r="O7" s="197"/>
      <c r="P7" s="31">
        <f t="shared" si="0"/>
        <v>-2494</v>
      </c>
      <c r="Q7" s="31">
        <f>SUBTOTAL(9,$F$2:F7)</f>
        <v>2494</v>
      </c>
      <c r="R7" s="31">
        <f>SUBTOTAL(9,$G$2:G7)</f>
        <v>0</v>
      </c>
    </row>
    <row r="8" spans="1:18" ht="14.25" customHeight="1">
      <c r="A8" s="13" t="s">
        <v>13</v>
      </c>
      <c r="B8" s="28">
        <v>45083</v>
      </c>
      <c r="C8" s="51" t="s">
        <v>2099</v>
      </c>
      <c r="D8" s="162" t="s">
        <v>575</v>
      </c>
      <c r="E8" s="9" t="s">
        <v>2100</v>
      </c>
      <c r="F8" s="157">
        <v>250</v>
      </c>
      <c r="G8" s="14"/>
      <c r="H8" s="14"/>
      <c r="I8" s="13" t="s">
        <v>91</v>
      </c>
      <c r="N8" s="13" t="s">
        <v>688</v>
      </c>
      <c r="O8" s="197"/>
      <c r="P8" s="31">
        <f t="shared" si="0"/>
        <v>-2744</v>
      </c>
      <c r="Q8" s="31">
        <f>SUBTOTAL(9,$F$2:F8)</f>
        <v>2744</v>
      </c>
      <c r="R8" s="31">
        <f>SUBTOTAL(9,$G$2:G8)</f>
        <v>0</v>
      </c>
    </row>
    <row r="9" spans="1:18" ht="14.25" customHeight="1">
      <c r="A9" s="13" t="s">
        <v>13</v>
      </c>
      <c r="B9" s="62">
        <v>45084</v>
      </c>
      <c r="C9" s="51" t="s">
        <v>2101</v>
      </c>
      <c r="F9" s="14">
        <v>990</v>
      </c>
      <c r="G9" s="14"/>
      <c r="H9" s="14"/>
      <c r="I9" s="13" t="s">
        <v>89</v>
      </c>
      <c r="K9" s="51" t="s">
        <v>1661</v>
      </c>
      <c r="L9" s="1">
        <v>8712</v>
      </c>
      <c r="N9" s="13" t="s">
        <v>688</v>
      </c>
      <c r="O9" s="151">
        <v>45090</v>
      </c>
      <c r="P9" s="31">
        <f t="shared" si="0"/>
        <v>-3734</v>
      </c>
      <c r="Q9" s="31">
        <f>SUBTOTAL(9,$F$2:F9)</f>
        <v>3734</v>
      </c>
      <c r="R9" s="31">
        <f>SUBTOTAL(9,$G$2:G9)</f>
        <v>0</v>
      </c>
    </row>
    <row r="10" spans="1:18" ht="14.25" customHeight="1">
      <c r="A10" s="13" t="s">
        <v>13</v>
      </c>
      <c r="B10" s="62">
        <v>45105</v>
      </c>
      <c r="C10" s="51" t="s">
        <v>962</v>
      </c>
      <c r="F10" s="14"/>
      <c r="G10" s="14">
        <v>5000</v>
      </c>
      <c r="H10" s="14"/>
      <c r="L10" s="1"/>
      <c r="N10" s="13" t="s">
        <v>688</v>
      </c>
      <c r="O10" s="197"/>
      <c r="P10" s="31">
        <f t="shared" si="0"/>
        <v>1266</v>
      </c>
      <c r="Q10" s="31">
        <f>SUBTOTAL(9,$F$2:F10)</f>
        <v>3734</v>
      </c>
      <c r="R10" s="31">
        <f>SUBTOTAL(9,$G$2:G10)</f>
        <v>5000</v>
      </c>
    </row>
    <row r="11" spans="1:18" ht="14.25" customHeight="1">
      <c r="A11" s="43" t="s">
        <v>13</v>
      </c>
      <c r="B11" s="28">
        <v>45116</v>
      </c>
      <c r="C11" s="51" t="s">
        <v>2102</v>
      </c>
      <c r="D11" s="162" t="s">
        <v>575</v>
      </c>
      <c r="E11" s="9" t="s">
        <v>2103</v>
      </c>
      <c r="F11" s="30">
        <v>280</v>
      </c>
      <c r="G11" s="30"/>
      <c r="H11" s="120"/>
      <c r="I11" s="42" t="s">
        <v>91</v>
      </c>
      <c r="L11" s="1"/>
      <c r="N11" s="13" t="s">
        <v>688</v>
      </c>
      <c r="O11" s="197"/>
      <c r="P11" s="31">
        <f t="shared" si="0"/>
        <v>986</v>
      </c>
      <c r="Q11" s="31">
        <f>SUBTOTAL(9,$F$2:F11)</f>
        <v>4014</v>
      </c>
      <c r="R11" s="31">
        <f>SUBTOTAL(9,$G$2:G11)</f>
        <v>5000</v>
      </c>
    </row>
    <row r="12" spans="1:18" ht="14.25" customHeight="1">
      <c r="A12" s="43" t="s">
        <v>13</v>
      </c>
      <c r="B12" s="28">
        <v>45116</v>
      </c>
      <c r="C12" s="51" t="s">
        <v>2104</v>
      </c>
      <c r="D12" s="162" t="s">
        <v>575</v>
      </c>
      <c r="E12" s="9" t="s">
        <v>2105</v>
      </c>
      <c r="F12" s="30">
        <v>330</v>
      </c>
      <c r="G12" s="30"/>
      <c r="H12" s="120"/>
      <c r="I12" s="42" t="s">
        <v>91</v>
      </c>
      <c r="N12" s="13" t="s">
        <v>688</v>
      </c>
      <c r="O12" s="197"/>
      <c r="P12" s="31">
        <f t="shared" si="0"/>
        <v>656</v>
      </c>
      <c r="Q12" s="31">
        <f>SUBTOTAL(9,$F$2:F12)</f>
        <v>4344</v>
      </c>
      <c r="R12" s="31">
        <f>SUBTOTAL(9,$G$2:G12)</f>
        <v>5000</v>
      </c>
    </row>
    <row r="13" spans="1:18" ht="15.75" customHeight="1">
      <c r="A13" s="13" t="s">
        <v>13</v>
      </c>
      <c r="B13" s="28">
        <v>45124</v>
      </c>
      <c r="C13" s="51" t="s">
        <v>705</v>
      </c>
      <c r="F13" s="32">
        <v>47.8</v>
      </c>
      <c r="G13" s="30"/>
      <c r="H13" s="120"/>
      <c r="I13" s="42" t="s">
        <v>89</v>
      </c>
      <c r="J13" s="128"/>
      <c r="K13" s="29" t="s">
        <v>1066</v>
      </c>
      <c r="L13" s="29">
        <v>72818</v>
      </c>
      <c r="N13" s="13" t="s">
        <v>688</v>
      </c>
      <c r="O13" s="197"/>
      <c r="P13" s="31">
        <f t="shared" si="0"/>
        <v>608.19999999999982</v>
      </c>
      <c r="Q13" s="31">
        <f>SUBTOTAL(9,$F$2:F13)</f>
        <v>4391.8</v>
      </c>
      <c r="R13" s="31">
        <f>SUBTOTAL(9,$G$2:G13)</f>
        <v>5000</v>
      </c>
    </row>
    <row r="14" spans="1:18" ht="14.25" customHeight="1">
      <c r="A14" s="13" t="s">
        <v>13</v>
      </c>
      <c r="B14" s="62">
        <v>45137</v>
      </c>
      <c r="C14" s="51" t="s">
        <v>2106</v>
      </c>
      <c r="F14" s="14">
        <v>982</v>
      </c>
      <c r="G14" s="14"/>
      <c r="H14" s="14"/>
      <c r="I14" s="42" t="s">
        <v>89</v>
      </c>
      <c r="K14" s="9" t="s">
        <v>1990</v>
      </c>
      <c r="L14" s="1">
        <v>59471</v>
      </c>
      <c r="N14" s="13" t="s">
        <v>688</v>
      </c>
      <c r="O14" s="197"/>
      <c r="P14" s="31">
        <f t="shared" si="0"/>
        <v>-373.80000000000018</v>
      </c>
      <c r="Q14" s="31">
        <f>SUBTOTAL(9,$F$2:F14)</f>
        <v>5373.8</v>
      </c>
      <c r="R14" s="31">
        <f>SUBTOTAL(9,$G$2:G14)</f>
        <v>5000</v>
      </c>
    </row>
    <row r="15" spans="1:18" ht="14.25" customHeight="1">
      <c r="A15" s="13" t="s">
        <v>13</v>
      </c>
      <c r="B15" s="62">
        <v>45140</v>
      </c>
      <c r="C15" s="51" t="s">
        <v>2107</v>
      </c>
      <c r="F15" s="14">
        <v>71.760000000000005</v>
      </c>
      <c r="G15" s="14"/>
      <c r="H15" s="14"/>
      <c r="I15" s="42" t="s">
        <v>89</v>
      </c>
      <c r="K15" s="9" t="s">
        <v>2108</v>
      </c>
      <c r="L15" s="9">
        <v>302254</v>
      </c>
      <c r="N15" s="13" t="s">
        <v>688</v>
      </c>
      <c r="O15" s="197"/>
      <c r="P15" s="31">
        <f t="shared" si="0"/>
        <v>-445.5600000000004</v>
      </c>
      <c r="Q15" s="31">
        <f>SUBTOTAL(9,$F$2:F15)</f>
        <v>5445.56</v>
      </c>
      <c r="R15" s="31">
        <f>SUBTOTAL(9,$G$2:G15)</f>
        <v>5000</v>
      </c>
    </row>
    <row r="16" spans="1:18" ht="12.75" customHeight="1">
      <c r="A16" s="13" t="s">
        <v>13</v>
      </c>
      <c r="B16" s="62">
        <v>45151</v>
      </c>
      <c r="C16" s="51" t="s">
        <v>2111</v>
      </c>
      <c r="F16" s="14">
        <v>13.8</v>
      </c>
      <c r="G16" s="14"/>
      <c r="H16" s="14"/>
      <c r="I16" s="42" t="s">
        <v>89</v>
      </c>
      <c r="K16" s="9" t="s">
        <v>2112</v>
      </c>
      <c r="L16" s="1">
        <v>1380886</v>
      </c>
      <c r="N16" s="13" t="s">
        <v>688</v>
      </c>
      <c r="O16" s="197"/>
      <c r="P16" s="31">
        <f t="shared" si="0"/>
        <v>-459.36000000000058</v>
      </c>
      <c r="Q16" s="31">
        <f>SUBTOTAL(9,$F$2:F16)</f>
        <v>5459.3600000000006</v>
      </c>
      <c r="R16" s="31">
        <f>SUBTOTAL(9,$G$2:G16)</f>
        <v>5000</v>
      </c>
    </row>
    <row r="17" spans="1:18" ht="14.25" customHeight="1">
      <c r="A17" s="13" t="s">
        <v>13</v>
      </c>
      <c r="B17" s="62">
        <v>45151</v>
      </c>
      <c r="C17" s="51" t="s">
        <v>705</v>
      </c>
      <c r="F17" s="14">
        <v>117.9</v>
      </c>
      <c r="G17" s="14"/>
      <c r="H17" s="14"/>
      <c r="I17" s="42" t="s">
        <v>89</v>
      </c>
      <c r="K17" s="9" t="s">
        <v>1162</v>
      </c>
      <c r="L17" s="1">
        <v>95048174811</v>
      </c>
      <c r="N17" s="13" t="s">
        <v>688</v>
      </c>
      <c r="O17" s="197"/>
      <c r="P17" s="31">
        <f t="shared" si="0"/>
        <v>-577.26000000000022</v>
      </c>
      <c r="Q17" s="31">
        <f>SUBTOTAL(9,$F$2:F17)</f>
        <v>5577.26</v>
      </c>
      <c r="R17" s="31">
        <f>SUBTOTAL(9,$G$2:G17)</f>
        <v>5000</v>
      </c>
    </row>
    <row r="18" spans="1:18" ht="14.25" customHeight="1">
      <c r="A18" s="13" t="s">
        <v>13</v>
      </c>
      <c r="B18" s="28">
        <v>45155</v>
      </c>
      <c r="C18" s="48" t="s">
        <v>2109</v>
      </c>
      <c r="F18" s="32">
        <v>250</v>
      </c>
      <c r="G18" s="14"/>
      <c r="H18" s="32"/>
      <c r="I18" s="13" t="s">
        <v>91</v>
      </c>
      <c r="J18" s="43"/>
      <c r="K18" s="27" t="s">
        <v>2110</v>
      </c>
      <c r="L18" s="43"/>
      <c r="M18" s="29"/>
      <c r="N18" s="13" t="s">
        <v>688</v>
      </c>
      <c r="O18" s="197"/>
      <c r="P18" s="31">
        <f t="shared" si="0"/>
        <v>-827.26000000000022</v>
      </c>
      <c r="Q18" s="31">
        <f>SUBTOTAL(9,$F$2:F18)</f>
        <v>5827.26</v>
      </c>
      <c r="R18" s="31">
        <f>SUBTOTAL(9,$G$2:G18)</f>
        <v>5000</v>
      </c>
    </row>
    <row r="19" spans="1:18" ht="14.25" customHeight="1">
      <c r="A19" s="13" t="s">
        <v>13</v>
      </c>
      <c r="B19" s="62">
        <v>45155</v>
      </c>
      <c r="C19" s="51" t="s">
        <v>705</v>
      </c>
      <c r="D19" s="111" t="s">
        <v>2113</v>
      </c>
      <c r="F19" s="2">
        <v>60</v>
      </c>
      <c r="G19" s="14"/>
      <c r="H19" s="14"/>
      <c r="I19" s="42" t="s">
        <v>91</v>
      </c>
      <c r="K19" s="9" t="s">
        <v>459</v>
      </c>
      <c r="L19" s="1">
        <v>20076</v>
      </c>
      <c r="N19" s="13" t="s">
        <v>688</v>
      </c>
      <c r="O19" s="197"/>
      <c r="P19" s="31">
        <f t="shared" si="0"/>
        <v>-887.26000000000022</v>
      </c>
      <c r="Q19" s="31">
        <f>SUBTOTAL(9,$F$2:F19)</f>
        <v>5887.26</v>
      </c>
      <c r="R19" s="31">
        <f>SUBTOTAL(9,$G$2:G19)</f>
        <v>5000</v>
      </c>
    </row>
    <row r="20" spans="1:18" ht="14.25" customHeight="1">
      <c r="A20" s="13" t="s">
        <v>13</v>
      </c>
      <c r="B20" s="62">
        <v>45162</v>
      </c>
      <c r="C20" s="51" t="s">
        <v>705</v>
      </c>
      <c r="D20" s="111"/>
      <c r="F20" s="2">
        <v>65.599999999999994</v>
      </c>
      <c r="G20" s="14"/>
      <c r="H20" s="14"/>
      <c r="I20" s="42" t="s">
        <v>89</v>
      </c>
      <c r="K20" s="9" t="s">
        <v>1066</v>
      </c>
      <c r="L20" s="1">
        <v>91974</v>
      </c>
      <c r="N20" s="13" t="s">
        <v>688</v>
      </c>
      <c r="O20" s="197"/>
      <c r="P20" s="31">
        <f t="shared" si="0"/>
        <v>-952.86000000000058</v>
      </c>
      <c r="Q20" s="31">
        <f>SUBTOTAL(9,$F$2:F20)</f>
        <v>5952.8600000000006</v>
      </c>
      <c r="R20" s="31">
        <f>SUBTOTAL(9,$G$2:G20)</f>
        <v>5000</v>
      </c>
    </row>
    <row r="21" spans="1:18" ht="14.25" customHeight="1">
      <c r="A21" s="13" t="s">
        <v>13</v>
      </c>
      <c r="B21" s="62">
        <v>45166</v>
      </c>
      <c r="C21" s="51" t="s">
        <v>724</v>
      </c>
      <c r="D21" s="111"/>
      <c r="F21" s="2">
        <v>670</v>
      </c>
      <c r="G21" s="14"/>
      <c r="H21" s="14"/>
      <c r="I21" s="42" t="s">
        <v>91</v>
      </c>
      <c r="K21" s="9" t="s">
        <v>1427</v>
      </c>
      <c r="L21" s="1">
        <v>567</v>
      </c>
      <c r="N21" s="13" t="s">
        <v>688</v>
      </c>
      <c r="O21" s="197"/>
      <c r="P21" s="31">
        <f t="shared" si="0"/>
        <v>-1622.8600000000006</v>
      </c>
      <c r="Q21" s="31">
        <f>SUBTOTAL(9,$F$2:F21)</f>
        <v>6622.8600000000006</v>
      </c>
      <c r="R21" s="31">
        <f>SUBTOTAL(9,$G$2:G21)</f>
        <v>5000</v>
      </c>
    </row>
    <row r="22" spans="1:18" ht="14.25" customHeight="1">
      <c r="A22" s="44" t="s">
        <v>13</v>
      </c>
      <c r="B22" s="28">
        <v>45173</v>
      </c>
      <c r="C22" s="153" t="s">
        <v>2114</v>
      </c>
      <c r="D22" s="52" t="s">
        <v>2115</v>
      </c>
      <c r="E22" s="29"/>
      <c r="F22" s="35">
        <v>1100</v>
      </c>
      <c r="G22" s="14"/>
      <c r="H22" s="14"/>
      <c r="I22" s="27" t="s">
        <v>91</v>
      </c>
      <c r="L22" s="1"/>
      <c r="N22" s="13" t="s">
        <v>688</v>
      </c>
      <c r="O22" s="197"/>
      <c r="P22" s="31">
        <f t="shared" si="0"/>
        <v>-2722.8600000000006</v>
      </c>
      <c r="Q22" s="31">
        <f>SUBTOTAL(9,$F$2:F22)</f>
        <v>7722.8600000000006</v>
      </c>
      <c r="R22" s="31">
        <f>SUBTOTAL(9,$G$2:G22)</f>
        <v>5000</v>
      </c>
    </row>
    <row r="23" spans="1:18" ht="14.25" customHeight="1">
      <c r="A23" s="13" t="s">
        <v>13</v>
      </c>
      <c r="B23" s="62">
        <v>45181</v>
      </c>
      <c r="C23" s="9" t="s">
        <v>1174</v>
      </c>
      <c r="D23" s="15"/>
      <c r="F23" s="157">
        <v>952</v>
      </c>
      <c r="G23" s="157"/>
      <c r="H23" s="12"/>
      <c r="I23" s="13" t="s">
        <v>89</v>
      </c>
      <c r="K23" s="9" t="s">
        <v>2118</v>
      </c>
      <c r="L23" s="1">
        <v>2506</v>
      </c>
      <c r="N23" s="13" t="s">
        <v>688</v>
      </c>
      <c r="O23" s="197"/>
      <c r="P23" s="31">
        <f t="shared" si="0"/>
        <v>-3674.8600000000006</v>
      </c>
      <c r="Q23" s="31">
        <f>SUBTOTAL(9,$F$2:F23)</f>
        <v>8674.86</v>
      </c>
      <c r="R23" s="31">
        <f>SUBTOTAL(9,$G$2:G23)</f>
        <v>5000</v>
      </c>
    </row>
    <row r="24" spans="1:18" ht="14.25" customHeight="1">
      <c r="A24" s="13" t="s">
        <v>13</v>
      </c>
      <c r="B24" s="62">
        <v>45190</v>
      </c>
      <c r="C24" s="1" t="s">
        <v>2119</v>
      </c>
      <c r="D24" s="111"/>
      <c r="F24" s="2">
        <v>94.05</v>
      </c>
      <c r="G24" s="14"/>
      <c r="H24" s="14"/>
      <c r="I24" s="9" t="s">
        <v>89</v>
      </c>
      <c r="K24" s="9" t="s">
        <v>1835</v>
      </c>
      <c r="L24" s="1">
        <v>27824</v>
      </c>
      <c r="N24" s="13" t="s">
        <v>688</v>
      </c>
      <c r="O24" s="197"/>
      <c r="P24" s="31">
        <f t="shared" si="0"/>
        <v>-3768.91</v>
      </c>
      <c r="Q24" s="31">
        <f>SUBTOTAL(9,$F$2:F24)</f>
        <v>8768.91</v>
      </c>
      <c r="R24" s="31">
        <f>SUBTOTAL(9,$G$2:G24)</f>
        <v>5000</v>
      </c>
    </row>
    <row r="25" spans="1:18" ht="14.25" customHeight="1">
      <c r="A25" s="13" t="s">
        <v>13</v>
      </c>
      <c r="B25" s="62">
        <v>45202</v>
      </c>
      <c r="C25" s="153" t="s">
        <v>1817</v>
      </c>
      <c r="D25" s="13" t="s">
        <v>575</v>
      </c>
      <c r="E25" s="9" t="s">
        <v>2120</v>
      </c>
      <c r="F25" s="30">
        <v>150</v>
      </c>
      <c r="G25" s="30"/>
      <c r="H25" s="120"/>
      <c r="I25" s="42" t="s">
        <v>91</v>
      </c>
      <c r="N25" s="13" t="s">
        <v>688</v>
      </c>
      <c r="O25" s="197"/>
      <c r="P25" s="31">
        <f t="shared" si="0"/>
        <v>-3918.91</v>
      </c>
      <c r="Q25" s="31">
        <f>SUBTOTAL(9,$F$2:F25)</f>
        <v>8918.91</v>
      </c>
      <c r="R25" s="31">
        <f>SUBTOTAL(9,$G$2:G25)</f>
        <v>5000</v>
      </c>
    </row>
    <row r="26" spans="1:18" ht="14.25" customHeight="1">
      <c r="A26" s="13" t="s">
        <v>13</v>
      </c>
      <c r="B26" s="28">
        <v>45202</v>
      </c>
      <c r="C26" s="52" t="s">
        <v>2121</v>
      </c>
      <c r="D26" s="52" t="s">
        <v>2122</v>
      </c>
      <c r="E26" s="29"/>
      <c r="F26" s="35">
        <v>125</v>
      </c>
      <c r="G26" s="35"/>
      <c r="H26" s="30"/>
      <c r="I26" s="42" t="s">
        <v>91</v>
      </c>
      <c r="L26" s="1"/>
      <c r="N26" s="13" t="s">
        <v>688</v>
      </c>
      <c r="O26" s="197"/>
      <c r="P26" s="31">
        <f t="shared" si="0"/>
        <v>-4043.91</v>
      </c>
      <c r="Q26" s="31">
        <f>SUBTOTAL(9,$F$2:F26)</f>
        <v>9043.91</v>
      </c>
      <c r="R26" s="31">
        <f>SUBTOTAL(9,$G$2:G26)</f>
        <v>5000</v>
      </c>
    </row>
    <row r="27" spans="1:18" ht="14.25" customHeight="1">
      <c r="A27" s="13" t="s">
        <v>13</v>
      </c>
      <c r="B27" s="62">
        <v>45214</v>
      </c>
      <c r="C27" s="111" t="s">
        <v>1198</v>
      </c>
      <c r="D27" s="51"/>
      <c r="F27" s="14">
        <v>2948</v>
      </c>
      <c r="G27" s="13"/>
      <c r="H27" s="62"/>
      <c r="I27" s="13" t="s">
        <v>91</v>
      </c>
      <c r="K27" s="9" t="s">
        <v>1074</v>
      </c>
      <c r="L27" s="9">
        <v>4526</v>
      </c>
      <c r="N27" s="13" t="s">
        <v>688</v>
      </c>
      <c r="O27" s="217">
        <v>45174</v>
      </c>
      <c r="P27" s="31">
        <f t="shared" si="0"/>
        <v>-6991.91</v>
      </c>
      <c r="Q27" s="31">
        <f>SUBTOTAL(9,$F$2:F27)</f>
        <v>11991.91</v>
      </c>
      <c r="R27" s="31">
        <f>SUBTOTAL(9,$G$2:G27)</f>
        <v>5000</v>
      </c>
    </row>
    <row r="28" spans="1:18" ht="14.25" customHeight="1">
      <c r="A28" s="13" t="s">
        <v>13</v>
      </c>
      <c r="B28" s="62">
        <v>45214</v>
      </c>
      <c r="C28" s="51" t="s">
        <v>2116</v>
      </c>
      <c r="F28" s="14">
        <v>1755</v>
      </c>
      <c r="G28" s="14"/>
      <c r="H28" s="14"/>
      <c r="I28" s="42" t="s">
        <v>91</v>
      </c>
      <c r="K28" s="9" t="s">
        <v>2117</v>
      </c>
      <c r="L28" s="1">
        <v>262</v>
      </c>
      <c r="N28" s="13" t="s">
        <v>688</v>
      </c>
      <c r="O28" s="197"/>
      <c r="P28" s="31">
        <f t="shared" si="0"/>
        <v>-8746.91</v>
      </c>
      <c r="Q28" s="31">
        <f>SUBTOTAL(9,$F$2:F28)</f>
        <v>13746.91</v>
      </c>
      <c r="R28" s="31">
        <f>SUBTOTAL(9,$G$2:G28)</f>
        <v>5000</v>
      </c>
    </row>
    <row r="29" spans="1:18" ht="14.25" customHeight="1">
      <c r="A29" s="13" t="s">
        <v>13</v>
      </c>
      <c r="B29" s="62">
        <v>45215</v>
      </c>
      <c r="C29" s="51" t="s">
        <v>962</v>
      </c>
      <c r="D29" s="52"/>
      <c r="E29" s="29"/>
      <c r="F29" s="35"/>
      <c r="G29" s="35">
        <v>12000</v>
      </c>
      <c r="H29" s="30"/>
      <c r="I29" s="42"/>
      <c r="N29" s="13" t="s">
        <v>688</v>
      </c>
      <c r="O29" s="197"/>
      <c r="P29" s="31">
        <f t="shared" si="0"/>
        <v>3253.09</v>
      </c>
      <c r="Q29" s="31">
        <f>SUBTOTAL(9,$F$2:F29)</f>
        <v>13746.91</v>
      </c>
      <c r="R29" s="31">
        <f>SUBTOTAL(9,$G$2:G29)</f>
        <v>17000</v>
      </c>
    </row>
    <row r="30" spans="1:18" ht="14.25" customHeight="1">
      <c r="A30" s="13" t="s">
        <v>13</v>
      </c>
      <c r="B30" s="62">
        <v>45249</v>
      </c>
      <c r="C30" s="9" t="s">
        <v>2123</v>
      </c>
      <c r="D30" s="111"/>
      <c r="F30" s="2">
        <v>585</v>
      </c>
      <c r="G30" s="14"/>
      <c r="H30" s="14"/>
      <c r="I30" s="42" t="s">
        <v>91</v>
      </c>
      <c r="K30" s="9" t="s">
        <v>2124</v>
      </c>
      <c r="L30" s="9">
        <v>841</v>
      </c>
      <c r="N30" s="13" t="s">
        <v>688</v>
      </c>
      <c r="O30" s="197"/>
      <c r="P30" s="31">
        <f t="shared" si="0"/>
        <v>2668.09</v>
      </c>
      <c r="Q30" s="31">
        <f>SUBTOTAL(9,$F$2:F30)</f>
        <v>14331.91</v>
      </c>
      <c r="R30" s="31">
        <f>SUBTOTAL(9,$G$2:G30)</f>
        <v>17000</v>
      </c>
    </row>
    <row r="31" spans="1:18" ht="14.25" customHeight="1">
      <c r="A31" s="13" t="s">
        <v>13</v>
      </c>
      <c r="B31" s="62">
        <v>45271</v>
      </c>
      <c r="C31" s="15" t="s">
        <v>1196</v>
      </c>
      <c r="D31" s="111"/>
      <c r="F31" s="2"/>
      <c r="G31" s="14">
        <v>11421.54</v>
      </c>
      <c r="H31" s="14"/>
      <c r="N31" s="13" t="s">
        <v>688</v>
      </c>
      <c r="O31" s="197"/>
      <c r="P31" s="31">
        <f t="shared" si="0"/>
        <v>14089.630000000001</v>
      </c>
      <c r="Q31" s="31">
        <f>SUBTOTAL(9,$F$2:F31)</f>
        <v>14331.91</v>
      </c>
      <c r="R31" s="31">
        <f>SUBTOTAL(9,$G$2:G31)</f>
        <v>28421.54</v>
      </c>
    </row>
    <row r="32" spans="1:18" ht="15.75" customHeight="1">
      <c r="A32" s="13" t="s">
        <v>13</v>
      </c>
      <c r="B32" s="62">
        <v>45272</v>
      </c>
      <c r="C32" s="15" t="s">
        <v>1197</v>
      </c>
      <c r="D32" s="111"/>
      <c r="F32" s="14">
        <v>11421.54</v>
      </c>
      <c r="G32" s="14"/>
      <c r="H32" s="14"/>
      <c r="I32" s="13" t="s">
        <v>91</v>
      </c>
      <c r="J32" s="13"/>
      <c r="N32" s="13" t="s">
        <v>688</v>
      </c>
      <c r="O32" s="197"/>
      <c r="P32" s="31">
        <f t="shared" si="0"/>
        <v>2668.09</v>
      </c>
      <c r="Q32" s="31">
        <f>SUBTOTAL(9,$F$2:F32)</f>
        <v>25753.45</v>
      </c>
      <c r="R32" s="31">
        <f>SUBTOTAL(9,$G$2:G32)</f>
        <v>28421.54</v>
      </c>
    </row>
    <row r="33" spans="1:18" ht="15.75" customHeight="1">
      <c r="A33" s="13" t="s">
        <v>13</v>
      </c>
      <c r="B33" s="142">
        <v>45292</v>
      </c>
      <c r="C33" s="153" t="s">
        <v>1121</v>
      </c>
      <c r="D33" s="163"/>
      <c r="E33" s="29"/>
      <c r="F33" s="35">
        <v>468</v>
      </c>
      <c r="G33" s="35"/>
      <c r="H33" s="35"/>
      <c r="I33" s="147" t="s">
        <v>91</v>
      </c>
      <c r="J33" s="147"/>
      <c r="K33" s="147" t="s">
        <v>1064</v>
      </c>
      <c r="L33" s="29">
        <v>1322</v>
      </c>
      <c r="N33" s="13" t="s">
        <v>688</v>
      </c>
      <c r="O33" s="197"/>
      <c r="P33" s="31">
        <f t="shared" si="0"/>
        <v>2200.09</v>
      </c>
      <c r="Q33" s="31">
        <f>SUBTOTAL(9,$F$2:F33)</f>
        <v>26221.45</v>
      </c>
      <c r="R33" s="31">
        <f>SUBTOTAL(9,$G$2:G33)</f>
        <v>28421.54</v>
      </c>
    </row>
    <row r="34" spans="1:18" ht="14.25" customHeight="1">
      <c r="A34" s="13" t="s">
        <v>13</v>
      </c>
      <c r="B34" s="62">
        <v>45315</v>
      </c>
      <c r="C34" s="111" t="s">
        <v>2125</v>
      </c>
      <c r="D34" s="111"/>
      <c r="F34" s="2">
        <v>2574</v>
      </c>
      <c r="G34" s="14"/>
      <c r="H34" s="14"/>
      <c r="I34" s="51" t="s">
        <v>91</v>
      </c>
      <c r="K34" s="51" t="s">
        <v>1157</v>
      </c>
      <c r="L34" s="9">
        <v>13719</v>
      </c>
      <c r="N34" s="13" t="s">
        <v>688</v>
      </c>
      <c r="O34" s="197"/>
      <c r="P34" s="31">
        <f t="shared" ref="P34:P65" si="1">R34-Q34</f>
        <v>-373.90999999999985</v>
      </c>
      <c r="Q34" s="31">
        <f>SUBTOTAL(9,$F$2:F34)</f>
        <v>28795.45</v>
      </c>
      <c r="R34" s="31">
        <f>SUBTOTAL(9,$G$2:G34)</f>
        <v>28421.54</v>
      </c>
    </row>
    <row r="35" spans="1:18" ht="15.75" customHeight="1">
      <c r="A35" s="13" t="s">
        <v>13</v>
      </c>
      <c r="B35" s="62">
        <v>45335</v>
      </c>
      <c r="C35" s="9" t="s">
        <v>2126</v>
      </c>
      <c r="D35" s="111"/>
      <c r="F35" s="14">
        <v>3276</v>
      </c>
      <c r="G35" s="14"/>
      <c r="H35" s="14"/>
      <c r="I35" s="51" t="s">
        <v>91</v>
      </c>
      <c r="J35" s="13"/>
      <c r="K35" s="51" t="s">
        <v>1157</v>
      </c>
      <c r="L35" s="9">
        <v>13793</v>
      </c>
      <c r="N35" s="13" t="s">
        <v>688</v>
      </c>
      <c r="O35" s="151">
        <v>45355</v>
      </c>
      <c r="P35" s="31">
        <f t="shared" si="1"/>
        <v>-3649.91</v>
      </c>
      <c r="Q35" s="31">
        <f>SUBTOTAL(9,$F$2:F35)</f>
        <v>32071.45</v>
      </c>
      <c r="R35" s="31">
        <f>SUBTOTAL(9,$G$2:G35)</f>
        <v>28421.54</v>
      </c>
    </row>
    <row r="36" spans="1:18" ht="14.25" customHeight="1">
      <c r="A36" s="13" t="s">
        <v>13</v>
      </c>
      <c r="B36" s="62">
        <v>45358</v>
      </c>
      <c r="C36" s="51" t="s">
        <v>962</v>
      </c>
      <c r="D36" s="52"/>
      <c r="E36" s="29"/>
      <c r="F36" s="35"/>
      <c r="G36" s="35">
        <v>10000</v>
      </c>
      <c r="H36" s="14"/>
      <c r="N36" s="13" t="s">
        <v>688</v>
      </c>
      <c r="O36" s="197"/>
      <c r="P36" s="31">
        <f t="shared" si="1"/>
        <v>6350.09</v>
      </c>
      <c r="Q36" s="31">
        <f>SUBTOTAL(9,$F$2:F36)</f>
        <v>32071.45</v>
      </c>
      <c r="R36" s="31">
        <f>SUBTOTAL(9,$G$2:G36)</f>
        <v>38421.54</v>
      </c>
    </row>
    <row r="37" spans="1:18" ht="14.25" customHeight="1">
      <c r="A37" s="13" t="s">
        <v>13</v>
      </c>
      <c r="B37" s="28">
        <v>45427</v>
      </c>
      <c r="C37" s="52" t="s">
        <v>5761</v>
      </c>
      <c r="D37" s="175"/>
      <c r="E37" s="27"/>
      <c r="F37" s="30">
        <v>62</v>
      </c>
      <c r="G37" s="120"/>
      <c r="H37" s="120"/>
      <c r="I37" s="43" t="s">
        <v>5778</v>
      </c>
      <c r="J37" s="43"/>
      <c r="K37" s="43" t="s">
        <v>1017</v>
      </c>
      <c r="L37" s="43">
        <v>125324</v>
      </c>
      <c r="N37" s="13" t="s">
        <v>688</v>
      </c>
      <c r="O37" s="197"/>
      <c r="P37" s="31">
        <f t="shared" si="1"/>
        <v>6288.09</v>
      </c>
      <c r="Q37" s="31">
        <f>SUBTOTAL(9,$F$2:F37)</f>
        <v>32133.45</v>
      </c>
      <c r="R37" s="31">
        <f>SUBTOTAL(9,$G$2:G37)</f>
        <v>38421.54</v>
      </c>
    </row>
    <row r="38" spans="1:18" ht="14.25" customHeight="1">
      <c r="A38" s="13" t="s">
        <v>13</v>
      </c>
      <c r="B38" s="28">
        <v>45435</v>
      </c>
      <c r="C38" s="52" t="s">
        <v>724</v>
      </c>
      <c r="D38" s="52"/>
      <c r="F38" s="2"/>
      <c r="G38" s="14"/>
      <c r="H38" s="14">
        <v>5265</v>
      </c>
      <c r="K38" t="s">
        <v>1157</v>
      </c>
      <c r="N38" s="13" t="s">
        <v>688</v>
      </c>
      <c r="O38" s="197"/>
      <c r="P38" s="31">
        <f t="shared" si="1"/>
        <v>6288.09</v>
      </c>
      <c r="Q38" s="31">
        <f>SUBTOTAL(9,$F$2:F38)</f>
        <v>32133.45</v>
      </c>
      <c r="R38" s="31">
        <f>SUBTOTAL(9,$G$2:G38)</f>
        <v>38421.54</v>
      </c>
    </row>
    <row r="39" spans="1:18" ht="14.25" customHeight="1">
      <c r="A39" s="13" t="s">
        <v>13</v>
      </c>
      <c r="B39" s="62">
        <v>45474</v>
      </c>
      <c r="C39" s="111" t="s">
        <v>5935</v>
      </c>
      <c r="D39" s="111" t="s">
        <v>5940</v>
      </c>
      <c r="F39" s="14">
        <v>400</v>
      </c>
      <c r="G39" s="14"/>
      <c r="H39" s="14"/>
      <c r="I39" s="13" t="s">
        <v>91</v>
      </c>
      <c r="N39" s="13" t="s">
        <v>688</v>
      </c>
      <c r="O39" s="197"/>
      <c r="P39" s="31">
        <f t="shared" si="1"/>
        <v>5888.09</v>
      </c>
      <c r="Q39" s="31">
        <f>SUBTOTAL(9,$F$2:F39)</f>
        <v>32533.45</v>
      </c>
      <c r="R39" s="31">
        <f>SUBTOTAL(9,$G$2:G39)</f>
        <v>38421.54</v>
      </c>
    </row>
    <row r="40" spans="1:18" ht="14.25" customHeight="1">
      <c r="A40" s="13" t="s">
        <v>13</v>
      </c>
      <c r="B40" s="28">
        <v>45475</v>
      </c>
      <c r="C40" s="52" t="s">
        <v>5830</v>
      </c>
      <c r="D40" s="52"/>
      <c r="F40" s="2">
        <v>480</v>
      </c>
      <c r="G40" s="14"/>
      <c r="H40" s="14"/>
      <c r="I40" s="395" t="s">
        <v>89</v>
      </c>
      <c r="K40" t="s">
        <v>5855</v>
      </c>
      <c r="L40">
        <v>50647</v>
      </c>
      <c r="N40" s="13" t="s">
        <v>688</v>
      </c>
      <c r="O40" s="197"/>
      <c r="P40" s="31">
        <f t="shared" si="1"/>
        <v>5408.0900000000038</v>
      </c>
      <c r="Q40" s="31">
        <f>SUBTOTAL(9,$F$2:F40)</f>
        <v>33013.449999999997</v>
      </c>
      <c r="R40" s="31">
        <f>SUBTOTAL(9,$G$2:G40)</f>
        <v>38421.54</v>
      </c>
    </row>
    <row r="41" spans="1:18" ht="14.25" customHeight="1">
      <c r="A41" s="13" t="s">
        <v>13</v>
      </c>
      <c r="B41" s="62">
        <v>45476</v>
      </c>
      <c r="C41" s="111" t="s">
        <v>5936</v>
      </c>
      <c r="D41" s="111" t="s">
        <v>5940</v>
      </c>
      <c r="F41" s="14">
        <v>300</v>
      </c>
      <c r="G41" s="14"/>
      <c r="H41" s="14"/>
      <c r="I41" s="13" t="s">
        <v>91</v>
      </c>
      <c r="N41" s="13" t="s">
        <v>688</v>
      </c>
      <c r="O41" s="197"/>
      <c r="P41" s="31">
        <f t="shared" si="1"/>
        <v>5108.0900000000038</v>
      </c>
      <c r="Q41" s="31">
        <f>SUBTOTAL(9,$F$2:F41)</f>
        <v>33313.449999999997</v>
      </c>
      <c r="R41" s="31">
        <f>SUBTOTAL(9,$G$2:G41)</f>
        <v>38421.54</v>
      </c>
    </row>
    <row r="42" spans="1:18" ht="14.25" customHeight="1">
      <c r="A42" s="13" t="s">
        <v>13</v>
      </c>
      <c r="B42" s="62">
        <v>45480</v>
      </c>
      <c r="C42" s="111" t="s">
        <v>5937</v>
      </c>
      <c r="D42" s="111" t="s">
        <v>5940</v>
      </c>
      <c r="F42" s="2">
        <v>300</v>
      </c>
      <c r="G42" s="14"/>
      <c r="H42" s="14"/>
      <c r="I42" s="13" t="s">
        <v>91</v>
      </c>
      <c r="N42" s="13" t="s">
        <v>688</v>
      </c>
      <c r="O42" s="197"/>
      <c r="P42" s="31">
        <f t="shared" si="1"/>
        <v>4808.0900000000038</v>
      </c>
      <c r="Q42" s="31">
        <f>SUBTOTAL(9,$F$2:F42)</f>
        <v>33613.449999999997</v>
      </c>
      <c r="R42" s="31">
        <f>SUBTOTAL(9,$G$2:G42)</f>
        <v>38421.54</v>
      </c>
    </row>
    <row r="43" spans="1:18" ht="14.25" customHeight="1">
      <c r="A43" s="13" t="s">
        <v>13</v>
      </c>
      <c r="B43" s="62">
        <v>45481</v>
      </c>
      <c r="C43" s="111" t="s">
        <v>5938</v>
      </c>
      <c r="D43" s="111" t="s">
        <v>5940</v>
      </c>
      <c r="F43" s="2">
        <v>450</v>
      </c>
      <c r="G43" s="14"/>
      <c r="H43" s="14"/>
      <c r="I43" s="13" t="s">
        <v>91</v>
      </c>
      <c r="K43" s="51"/>
      <c r="N43" s="13" t="s">
        <v>688</v>
      </c>
      <c r="O43" s="197"/>
      <c r="P43" s="31">
        <f t="shared" si="1"/>
        <v>4358.0900000000038</v>
      </c>
      <c r="Q43" s="31">
        <f>SUBTOTAL(9,$F$2:F43)</f>
        <v>34063.449999999997</v>
      </c>
      <c r="R43" s="31">
        <f>SUBTOTAL(9,$G$2:G43)</f>
        <v>38421.54</v>
      </c>
    </row>
    <row r="44" spans="1:18" ht="14.25" customHeight="1">
      <c r="A44" s="13" t="s">
        <v>13</v>
      </c>
      <c r="B44" s="144">
        <v>45487</v>
      </c>
      <c r="C44" s="158" t="s">
        <v>5883</v>
      </c>
      <c r="D44" s="138"/>
      <c r="E44" s="155"/>
      <c r="F44" s="157">
        <v>737</v>
      </c>
      <c r="G44" s="157"/>
      <c r="H44" s="12"/>
      <c r="I44" s="13" t="s">
        <v>91</v>
      </c>
      <c r="K44" s="395" t="s">
        <v>576</v>
      </c>
      <c r="L44">
        <v>1565</v>
      </c>
      <c r="N44" s="13" t="s">
        <v>688</v>
      </c>
      <c r="O44" s="197"/>
      <c r="P44" s="31">
        <f t="shared" si="1"/>
        <v>3621.0900000000038</v>
      </c>
      <c r="Q44" s="31">
        <f>SUBTOTAL(9,$F$2:F44)</f>
        <v>34800.449999999997</v>
      </c>
      <c r="R44" s="31">
        <f>SUBTOTAL(9,$G$2:G44)</f>
        <v>38421.54</v>
      </c>
    </row>
    <row r="45" spans="1:18" ht="14.25" customHeight="1">
      <c r="A45" s="13" t="s">
        <v>13</v>
      </c>
      <c r="B45" s="62">
        <v>45489</v>
      </c>
      <c r="C45" s="52" t="s">
        <v>5830</v>
      </c>
      <c r="D45" s="111"/>
      <c r="F45" s="2">
        <v>160</v>
      </c>
      <c r="G45" s="14"/>
      <c r="H45" s="14"/>
      <c r="I45" s="395" t="s">
        <v>89</v>
      </c>
      <c r="K45" t="s">
        <v>5855</v>
      </c>
      <c r="L45">
        <v>52246</v>
      </c>
      <c r="N45" s="13" t="s">
        <v>688</v>
      </c>
      <c r="O45" s="197"/>
      <c r="P45" s="31">
        <f t="shared" si="1"/>
        <v>3461.0900000000038</v>
      </c>
      <c r="Q45" s="31">
        <f>SUBTOTAL(9,$F$2:F45)</f>
        <v>34960.449999999997</v>
      </c>
      <c r="R45" s="31">
        <f>SUBTOTAL(9,$G$2:G45)</f>
        <v>38421.54</v>
      </c>
    </row>
    <row r="46" spans="1:18" ht="14.25" customHeight="1">
      <c r="A46" s="13" t="s">
        <v>13</v>
      </c>
      <c r="B46" s="62">
        <v>45493</v>
      </c>
      <c r="C46" s="153" t="s">
        <v>5939</v>
      </c>
      <c r="D46" s="111" t="s">
        <v>5940</v>
      </c>
      <c r="F46" s="14">
        <v>250</v>
      </c>
      <c r="G46" s="14"/>
      <c r="H46" s="14"/>
      <c r="I46" s="13" t="s">
        <v>91</v>
      </c>
      <c r="K46" s="51"/>
      <c r="N46" s="13" t="s">
        <v>688</v>
      </c>
      <c r="O46" s="197"/>
      <c r="P46" s="31">
        <f t="shared" si="1"/>
        <v>3211.0900000000038</v>
      </c>
      <c r="Q46" s="31">
        <f>SUBTOTAL(9,$F$2:F46)</f>
        <v>35210.449999999997</v>
      </c>
      <c r="R46" s="31">
        <f>SUBTOTAL(9,$G$2:G46)</f>
        <v>38421.54</v>
      </c>
    </row>
    <row r="47" spans="1:18" ht="14.25" customHeight="1">
      <c r="A47" s="13" t="s">
        <v>13</v>
      </c>
      <c r="B47" s="62">
        <v>45495</v>
      </c>
      <c r="C47" s="111" t="s">
        <v>2182</v>
      </c>
      <c r="D47" s="111"/>
      <c r="F47" s="14"/>
      <c r="G47" s="14"/>
      <c r="H47" s="14">
        <v>14391</v>
      </c>
      <c r="I47" s="51"/>
      <c r="K47" s="51" t="s">
        <v>5962</v>
      </c>
      <c r="L47">
        <v>40264</v>
      </c>
      <c r="N47" s="13" t="s">
        <v>688</v>
      </c>
      <c r="O47" s="197"/>
      <c r="P47" s="31">
        <f t="shared" si="1"/>
        <v>3211.0900000000038</v>
      </c>
      <c r="Q47" s="31">
        <f>SUBTOTAL(9,$F$2:F47)</f>
        <v>35210.449999999997</v>
      </c>
      <c r="R47" s="31">
        <f>SUBTOTAL(9,$G$2:G47)</f>
        <v>38421.54</v>
      </c>
    </row>
    <row r="48" spans="1:18" ht="14.25" customHeight="1">
      <c r="A48" s="13" t="s">
        <v>13</v>
      </c>
      <c r="B48" s="144">
        <v>45502</v>
      </c>
      <c r="C48" s="158" t="s">
        <v>698</v>
      </c>
      <c r="D48" s="138"/>
      <c r="E48" s="155"/>
      <c r="F48" s="157">
        <v>600</v>
      </c>
      <c r="G48" s="157"/>
      <c r="H48" s="12"/>
      <c r="I48" s="13" t="s">
        <v>91</v>
      </c>
      <c r="K48" s="395" t="s">
        <v>2098</v>
      </c>
      <c r="L48">
        <v>557</v>
      </c>
      <c r="N48" s="13" t="s">
        <v>688</v>
      </c>
      <c r="O48" s="197"/>
      <c r="P48" s="31">
        <f t="shared" si="1"/>
        <v>2611.0900000000038</v>
      </c>
      <c r="Q48" s="31">
        <f>SUBTOTAL(9,$F$2:F48)</f>
        <v>35810.449999999997</v>
      </c>
      <c r="R48" s="31">
        <f>SUBTOTAL(9,$G$2:G48)</f>
        <v>38421.54</v>
      </c>
    </row>
    <row r="49" spans="1:18" ht="14.25" customHeight="1">
      <c r="A49" s="13" t="s">
        <v>13</v>
      </c>
      <c r="B49" s="62">
        <v>45515</v>
      </c>
      <c r="C49" s="111" t="s">
        <v>724</v>
      </c>
      <c r="D49" s="111"/>
      <c r="F49" s="14">
        <v>500</v>
      </c>
      <c r="G49" s="14"/>
      <c r="H49" s="14"/>
      <c r="I49" s="13" t="s">
        <v>91</v>
      </c>
      <c r="K49" s="51" t="s">
        <v>5962</v>
      </c>
      <c r="L49">
        <v>40282</v>
      </c>
      <c r="N49" s="13" t="s">
        <v>688</v>
      </c>
      <c r="O49" s="151">
        <v>45523</v>
      </c>
      <c r="P49" s="31">
        <f t="shared" si="1"/>
        <v>2111.0900000000038</v>
      </c>
      <c r="Q49" s="31">
        <f>SUBTOTAL(9,$F$2:F49)</f>
        <v>36310.449999999997</v>
      </c>
      <c r="R49" s="31">
        <f>SUBTOTAL(9,$G$2:G49)</f>
        <v>38421.54</v>
      </c>
    </row>
    <row r="50" spans="1:18" ht="14.25" customHeight="1">
      <c r="A50" s="13" t="s">
        <v>13</v>
      </c>
      <c r="B50" s="62">
        <v>45539</v>
      </c>
      <c r="C50" s="158" t="s">
        <v>6013</v>
      </c>
      <c r="D50" s="138"/>
      <c r="E50" s="155"/>
      <c r="F50" s="157">
        <v>1053</v>
      </c>
      <c r="G50" s="157"/>
      <c r="H50" s="12"/>
      <c r="I50" s="13" t="s">
        <v>91</v>
      </c>
      <c r="K50" s="395" t="s">
        <v>576</v>
      </c>
      <c r="L50">
        <v>1926</v>
      </c>
      <c r="N50" s="13" t="s">
        <v>688</v>
      </c>
      <c r="O50" s="197"/>
      <c r="P50" s="31">
        <f t="shared" si="1"/>
        <v>1058.0900000000038</v>
      </c>
      <c r="Q50" s="31">
        <f>SUBTOTAL(9,$F$2:F50)</f>
        <v>37363.449999999997</v>
      </c>
      <c r="R50" s="31">
        <f>SUBTOTAL(9,$G$2:G50)</f>
        <v>38421.54</v>
      </c>
    </row>
    <row r="51" spans="1:18" ht="14.25" customHeight="1">
      <c r="A51" s="13" t="s">
        <v>13</v>
      </c>
      <c r="B51" s="62">
        <v>45539</v>
      </c>
      <c r="C51" s="158" t="s">
        <v>6015</v>
      </c>
      <c r="D51" s="138"/>
      <c r="E51" s="155"/>
      <c r="F51" s="157">
        <v>1514</v>
      </c>
      <c r="G51" s="157"/>
      <c r="H51" s="12"/>
      <c r="I51" s="13" t="s">
        <v>89</v>
      </c>
      <c r="K51" s="395" t="s">
        <v>1770</v>
      </c>
      <c r="L51">
        <v>8863</v>
      </c>
      <c r="N51" s="13" t="s">
        <v>688</v>
      </c>
      <c r="O51" s="197"/>
      <c r="P51" s="31">
        <f t="shared" si="1"/>
        <v>-455.90999999999622</v>
      </c>
      <c r="Q51" s="31">
        <f>SUBTOTAL(9,$F$2:F51)</f>
        <v>38877.449999999997</v>
      </c>
      <c r="R51" s="31">
        <f>SUBTOTAL(9,$G$2:G51)</f>
        <v>38421.54</v>
      </c>
    </row>
    <row r="52" spans="1:18" ht="14.25" customHeight="1">
      <c r="A52" s="13" t="s">
        <v>13</v>
      </c>
      <c r="B52" s="62">
        <v>45552</v>
      </c>
      <c r="C52" s="27" t="s">
        <v>6048</v>
      </c>
      <c r="D52" s="111"/>
      <c r="F52" s="2">
        <v>1170</v>
      </c>
      <c r="G52" s="14"/>
      <c r="H52" s="14"/>
      <c r="I52" s="13" t="s">
        <v>91</v>
      </c>
      <c r="K52" s="395" t="s">
        <v>891</v>
      </c>
      <c r="N52" s="13" t="s">
        <v>688</v>
      </c>
      <c r="O52" s="151">
        <v>45564</v>
      </c>
      <c r="P52" s="31">
        <f t="shared" si="1"/>
        <v>-1625.9099999999962</v>
      </c>
      <c r="Q52" s="31">
        <f>SUBTOTAL(9,$F$2:F52)</f>
        <v>40047.449999999997</v>
      </c>
      <c r="R52" s="31">
        <f>SUBTOTAL(9,$G$2:G52)</f>
        <v>38421.54</v>
      </c>
    </row>
    <row r="53" spans="1:18" ht="14.25" customHeight="1">
      <c r="A53" s="13" t="s">
        <v>13</v>
      </c>
      <c r="B53" s="62">
        <v>45565</v>
      </c>
      <c r="C53" s="153" t="s">
        <v>1174</v>
      </c>
      <c r="D53" s="111"/>
      <c r="F53" s="14">
        <v>349</v>
      </c>
      <c r="G53" s="14"/>
      <c r="H53" s="14"/>
      <c r="I53" s="13" t="s">
        <v>89</v>
      </c>
      <c r="K53" s="395" t="s">
        <v>1175</v>
      </c>
      <c r="N53" s="13" t="s">
        <v>688</v>
      </c>
      <c r="O53" s="197"/>
      <c r="P53" s="31">
        <f t="shared" si="1"/>
        <v>-1974.9099999999962</v>
      </c>
      <c r="Q53" s="31">
        <f>SUBTOTAL(9,$F$2:F53)</f>
        <v>40396.449999999997</v>
      </c>
      <c r="R53" s="31">
        <f>SUBTOTAL(9,$G$2:G53)</f>
        <v>38421.54</v>
      </c>
    </row>
    <row r="54" spans="1:18" ht="14.25" customHeight="1">
      <c r="A54" s="13" t="s">
        <v>13</v>
      </c>
      <c r="B54" s="62">
        <v>45573</v>
      </c>
      <c r="C54" s="158" t="s">
        <v>6066</v>
      </c>
      <c r="D54" s="138" t="s">
        <v>6034</v>
      </c>
      <c r="E54" s="155"/>
      <c r="F54" s="157">
        <v>495</v>
      </c>
      <c r="G54" s="14"/>
      <c r="H54" s="14"/>
      <c r="K54" s="51"/>
      <c r="N54" s="13" t="s">
        <v>688</v>
      </c>
      <c r="O54" s="197"/>
      <c r="P54" s="31">
        <f t="shared" si="1"/>
        <v>-2469.9099999999962</v>
      </c>
      <c r="Q54" s="31">
        <f>SUBTOTAL(9,$F$2:F54)</f>
        <v>40891.449999999997</v>
      </c>
      <c r="R54" s="31">
        <f>SUBTOTAL(9,$G$2:G54)</f>
        <v>38421.54</v>
      </c>
    </row>
    <row r="55" spans="1:18" ht="14.25" customHeight="1">
      <c r="A55" s="13" t="s">
        <v>13</v>
      </c>
      <c r="B55" s="62">
        <v>45573</v>
      </c>
      <c r="C55" s="158" t="s">
        <v>6067</v>
      </c>
      <c r="D55" s="138" t="s">
        <v>6031</v>
      </c>
      <c r="E55" s="155"/>
      <c r="F55" s="157">
        <v>36</v>
      </c>
      <c r="G55" s="14"/>
      <c r="H55" s="14"/>
      <c r="N55" s="13" t="s">
        <v>688</v>
      </c>
      <c r="O55" s="197"/>
      <c r="P55" s="31">
        <f t="shared" si="1"/>
        <v>-2505.9099999999962</v>
      </c>
      <c r="Q55" s="31">
        <f>SUBTOTAL(9,$F$2:F55)</f>
        <v>40927.449999999997</v>
      </c>
      <c r="R55" s="31">
        <f>SUBTOTAL(9,$G$2:G55)</f>
        <v>38421.54</v>
      </c>
    </row>
    <row r="56" spans="1:18" ht="14.25" customHeight="1">
      <c r="A56" s="13" t="s">
        <v>13</v>
      </c>
      <c r="B56" s="62">
        <v>45581</v>
      </c>
      <c r="C56" s="111" t="s">
        <v>962</v>
      </c>
      <c r="D56" s="111"/>
      <c r="F56" s="14"/>
      <c r="G56" s="14">
        <v>5000</v>
      </c>
      <c r="H56" s="14"/>
      <c r="N56" s="13" t="s">
        <v>688</v>
      </c>
      <c r="O56" s="197"/>
      <c r="P56" s="31">
        <f t="shared" si="1"/>
        <v>2494.0900000000038</v>
      </c>
      <c r="Q56" s="31">
        <f>SUBTOTAL(9,$F$2:F56)</f>
        <v>40927.449999999997</v>
      </c>
      <c r="R56" s="31">
        <f>SUBTOTAL(9,$G$2:G56)</f>
        <v>43421.54</v>
      </c>
    </row>
    <row r="57" spans="1:18" ht="14.25" customHeight="1">
      <c r="A57" s="13" t="s">
        <v>13</v>
      </c>
      <c r="B57" s="62">
        <v>45593</v>
      </c>
      <c r="C57" s="111" t="s">
        <v>6066</v>
      </c>
      <c r="D57" s="111"/>
      <c r="F57" s="14">
        <v>526.5</v>
      </c>
      <c r="G57" s="14"/>
      <c r="H57" s="14"/>
      <c r="I57" s="395" t="s">
        <v>91</v>
      </c>
      <c r="K57" s="395" t="s">
        <v>576</v>
      </c>
      <c r="L57">
        <v>2117</v>
      </c>
      <c r="N57" s="13" t="s">
        <v>688</v>
      </c>
      <c r="O57" s="197"/>
      <c r="P57" s="31">
        <f t="shared" si="1"/>
        <v>1967.5900000000038</v>
      </c>
      <c r="Q57" s="31">
        <f>SUBTOTAL(9,$F$2:F57)</f>
        <v>41453.949999999997</v>
      </c>
      <c r="R57" s="31">
        <f>SUBTOTAL(9,$G$2:G57)</f>
        <v>43421.54</v>
      </c>
    </row>
    <row r="58" spans="1:18" ht="14.25" customHeight="1">
      <c r="A58" s="13" t="s">
        <v>13</v>
      </c>
      <c r="B58" s="62">
        <v>45601</v>
      </c>
      <c r="C58" s="111" t="s">
        <v>6135</v>
      </c>
      <c r="D58" s="111"/>
      <c r="F58" s="14"/>
      <c r="G58" s="14"/>
      <c r="H58" s="14">
        <v>3900</v>
      </c>
      <c r="K58" s="51" t="s">
        <v>5208</v>
      </c>
      <c r="L58">
        <v>548418</v>
      </c>
      <c r="N58" s="13" t="s">
        <v>688</v>
      </c>
      <c r="O58" s="197"/>
      <c r="P58" s="31">
        <f t="shared" si="1"/>
        <v>1967.5900000000038</v>
      </c>
      <c r="Q58" s="31">
        <f>SUBTOTAL(9,$F$2:F58)</f>
        <v>41453.949999999997</v>
      </c>
      <c r="R58" s="31">
        <f>SUBTOTAL(9,$G$2:G58)</f>
        <v>43421.54</v>
      </c>
    </row>
    <row r="59" spans="1:18" ht="14.25" customHeight="1">
      <c r="A59" s="13" t="s">
        <v>13</v>
      </c>
      <c r="B59" s="62">
        <v>45613</v>
      </c>
      <c r="C59" s="111" t="s">
        <v>962</v>
      </c>
      <c r="D59" s="111"/>
      <c r="F59" s="14"/>
      <c r="G59" s="14">
        <v>5000</v>
      </c>
      <c r="H59" s="14"/>
      <c r="I59" s="51"/>
      <c r="K59" s="51"/>
      <c r="N59" s="13" t="s">
        <v>688</v>
      </c>
      <c r="O59" s="197"/>
      <c r="P59" s="31">
        <f t="shared" si="1"/>
        <v>6967.5900000000038</v>
      </c>
      <c r="Q59" s="31">
        <f>SUBTOTAL(9,$F$2:F59)</f>
        <v>41453.949999999997</v>
      </c>
      <c r="R59" s="31">
        <f>SUBTOTAL(9,$G$2:G59)</f>
        <v>48421.54</v>
      </c>
    </row>
    <row r="60" spans="1:18" ht="14.25" customHeight="1">
      <c r="A60" s="13" t="s">
        <v>13</v>
      </c>
      <c r="B60" s="62">
        <v>45630</v>
      </c>
      <c r="C60" s="111" t="s">
        <v>6168</v>
      </c>
      <c r="D60" s="111" t="s">
        <v>5940</v>
      </c>
      <c r="F60" s="2">
        <v>250</v>
      </c>
      <c r="G60" s="14"/>
      <c r="H60" s="14"/>
      <c r="I60" s="51"/>
      <c r="K60" s="51"/>
      <c r="N60" s="13" t="s">
        <v>688</v>
      </c>
      <c r="O60" s="197"/>
      <c r="P60" s="31">
        <f t="shared" si="1"/>
        <v>6717.5900000000038</v>
      </c>
      <c r="Q60" s="31">
        <f>SUBTOTAL(9,$F$2:F60)</f>
        <v>41703.949999999997</v>
      </c>
      <c r="R60" s="31">
        <f>SUBTOTAL(9,$G$2:G60)</f>
        <v>48421.54</v>
      </c>
    </row>
    <row r="61" spans="1:18" ht="14.25" customHeight="1">
      <c r="A61" s="13" t="s">
        <v>13</v>
      </c>
      <c r="B61" s="62">
        <v>45661</v>
      </c>
      <c r="C61" s="111" t="s">
        <v>6229</v>
      </c>
      <c r="D61" s="111" t="s">
        <v>5940</v>
      </c>
      <c r="F61" s="14">
        <v>250</v>
      </c>
      <c r="G61" s="14"/>
      <c r="H61" s="14"/>
      <c r="I61" s="13" t="s">
        <v>91</v>
      </c>
      <c r="K61" s="51"/>
      <c r="N61" s="13" t="s">
        <v>688</v>
      </c>
      <c r="O61" s="197"/>
      <c r="P61" s="31">
        <f t="shared" si="1"/>
        <v>6467.5900000000038</v>
      </c>
      <c r="Q61" s="31">
        <f>SUBTOTAL(9,$F$2:F61)</f>
        <v>41953.95</v>
      </c>
      <c r="R61" s="31">
        <f>SUBTOTAL(9,$G$2:G61)</f>
        <v>48421.54</v>
      </c>
    </row>
    <row r="62" spans="1:18" ht="14.25" customHeight="1">
      <c r="A62" s="13" t="s">
        <v>13</v>
      </c>
      <c r="B62" s="62">
        <v>45662</v>
      </c>
      <c r="C62" s="111" t="s">
        <v>6210</v>
      </c>
      <c r="D62" s="111" t="s">
        <v>6219</v>
      </c>
      <c r="F62" s="14">
        <v>360</v>
      </c>
      <c r="G62" s="14"/>
      <c r="H62" s="14"/>
      <c r="I62" s="13" t="s">
        <v>91</v>
      </c>
      <c r="K62" s="51"/>
      <c r="N62" s="13" t="s">
        <v>688</v>
      </c>
      <c r="O62" s="197"/>
      <c r="P62" s="31">
        <f t="shared" si="1"/>
        <v>6107.5900000000038</v>
      </c>
      <c r="Q62" s="31">
        <f>SUBTOTAL(9,$F$2:F62)</f>
        <v>42313.95</v>
      </c>
      <c r="R62" s="31">
        <f>SUBTOTAL(9,$G$2:G62)</f>
        <v>48421.54</v>
      </c>
    </row>
    <row r="63" spans="1:18" ht="14.25" customHeight="1">
      <c r="A63" s="13" t="s">
        <v>13</v>
      </c>
      <c r="B63" s="62">
        <v>45662</v>
      </c>
      <c r="C63" s="111" t="s">
        <v>6212</v>
      </c>
      <c r="D63" s="111" t="s">
        <v>6031</v>
      </c>
      <c r="F63" s="14">
        <v>26</v>
      </c>
      <c r="G63" s="14"/>
      <c r="H63" s="14"/>
      <c r="I63" s="13" t="s">
        <v>91</v>
      </c>
      <c r="K63" s="51"/>
      <c r="N63" s="13" t="s">
        <v>688</v>
      </c>
      <c r="O63" s="197"/>
      <c r="P63" s="31">
        <f t="shared" si="1"/>
        <v>6081.5900000000038</v>
      </c>
      <c r="Q63" s="31">
        <f>SUBTOTAL(9,$F$2:F63)</f>
        <v>42339.95</v>
      </c>
      <c r="R63" s="31">
        <f>SUBTOTAL(9,$G$2:G63)</f>
        <v>48421.54</v>
      </c>
    </row>
    <row r="64" spans="1:18" ht="14.25" customHeight="1">
      <c r="A64" s="13" t="s">
        <v>13</v>
      </c>
      <c r="B64" s="62">
        <v>45693</v>
      </c>
      <c r="C64" s="111" t="s">
        <v>6287</v>
      </c>
      <c r="D64" s="111" t="s">
        <v>5940</v>
      </c>
      <c r="F64" s="14">
        <v>200</v>
      </c>
      <c r="G64" s="14"/>
      <c r="H64" s="14"/>
      <c r="I64" s="13" t="s">
        <v>91</v>
      </c>
      <c r="K64" s="51"/>
      <c r="N64" s="13" t="s">
        <v>688</v>
      </c>
      <c r="O64" s="197"/>
      <c r="P64" s="31">
        <f t="shared" si="1"/>
        <v>5881.5900000000038</v>
      </c>
      <c r="Q64" s="31">
        <f>SUBTOTAL(9,$F$2:F64)</f>
        <v>42539.95</v>
      </c>
      <c r="R64" s="31">
        <f>SUBTOTAL(9,$G$2:G64)</f>
        <v>48421.54</v>
      </c>
    </row>
    <row r="65" spans="1:18" ht="14.25" customHeight="1">
      <c r="A65" s="13" t="s">
        <v>13</v>
      </c>
      <c r="B65" s="62">
        <v>45754</v>
      </c>
      <c r="C65" s="179" t="s">
        <v>6358</v>
      </c>
      <c r="D65" s="111" t="s">
        <v>6031</v>
      </c>
      <c r="F65" s="14">
        <v>303</v>
      </c>
      <c r="G65" s="14"/>
      <c r="H65" s="14"/>
      <c r="I65" s="13" t="s">
        <v>91</v>
      </c>
      <c r="K65" s="51"/>
      <c r="N65" s="13" t="s">
        <v>688</v>
      </c>
      <c r="O65" s="197"/>
      <c r="P65" s="31">
        <f t="shared" si="1"/>
        <v>5578.5900000000038</v>
      </c>
      <c r="Q65" s="31">
        <f>SUBTOTAL(9,$F$2:F65)</f>
        <v>42842.95</v>
      </c>
      <c r="R65" s="31">
        <f>SUBTOTAL(9,$G$2:G65)</f>
        <v>48421.54</v>
      </c>
    </row>
    <row r="66" spans="1:18" ht="14.25" customHeight="1">
      <c r="A66" s="13" t="s">
        <v>13</v>
      </c>
      <c r="B66" s="62">
        <v>45756</v>
      </c>
      <c r="C66" s="111" t="s">
        <v>5830</v>
      </c>
      <c r="D66" s="111"/>
      <c r="F66" s="14">
        <v>99</v>
      </c>
      <c r="G66" s="14"/>
      <c r="H66" s="14"/>
      <c r="I66" s="13" t="s">
        <v>89</v>
      </c>
      <c r="K66" s="51" t="s">
        <v>6368</v>
      </c>
      <c r="L66">
        <v>81041</v>
      </c>
      <c r="N66" s="13" t="s">
        <v>688</v>
      </c>
      <c r="O66" s="197"/>
      <c r="P66" s="31">
        <f t="shared" ref="P66:P90" si="2">R66-Q66</f>
        <v>5479.5900000000038</v>
      </c>
      <c r="Q66" s="31">
        <f>SUBTOTAL(9,$F$2:F66)</f>
        <v>42941.95</v>
      </c>
      <c r="R66" s="31">
        <f>SUBTOTAL(9,$G$2:G66)</f>
        <v>48421.54</v>
      </c>
    </row>
    <row r="67" spans="1:18" ht="14.25" customHeight="1">
      <c r="A67" s="13" t="s">
        <v>13</v>
      </c>
      <c r="B67" s="62">
        <v>45769</v>
      </c>
      <c r="C67" s="111" t="s">
        <v>2934</v>
      </c>
      <c r="D67" s="111" t="s">
        <v>6374</v>
      </c>
      <c r="F67" s="14">
        <v>106.1</v>
      </c>
      <c r="G67" s="14"/>
      <c r="H67" s="14"/>
      <c r="I67" s="13" t="s">
        <v>91</v>
      </c>
      <c r="K67" s="51" t="s">
        <v>6375</v>
      </c>
      <c r="L67">
        <v>7148</v>
      </c>
      <c r="N67" s="13" t="s">
        <v>688</v>
      </c>
      <c r="O67" s="197"/>
      <c r="P67" s="31">
        <f t="shared" si="2"/>
        <v>5373.4900000000052</v>
      </c>
      <c r="Q67" s="31">
        <f>SUBTOTAL(9,$F$2:F67)</f>
        <v>43048.049999999996</v>
      </c>
      <c r="R67" s="31">
        <f>SUBTOTAL(9,$G$2:G67)</f>
        <v>48421.54</v>
      </c>
    </row>
    <row r="68" spans="1:18" ht="14.25" customHeight="1">
      <c r="A68" s="13" t="s">
        <v>13</v>
      </c>
      <c r="B68" s="62">
        <v>45784</v>
      </c>
      <c r="C68" s="111" t="s">
        <v>705</v>
      </c>
      <c r="D68" s="111"/>
      <c r="F68" s="14">
        <v>57.9</v>
      </c>
      <c r="G68" s="14"/>
      <c r="H68" s="14"/>
      <c r="I68" s="13" t="s">
        <v>91</v>
      </c>
      <c r="K68" s="51" t="s">
        <v>6438</v>
      </c>
      <c r="L68">
        <v>4725</v>
      </c>
      <c r="N68" s="13" t="s">
        <v>688</v>
      </c>
      <c r="O68" s="197"/>
      <c r="P68" s="31">
        <f t="shared" si="2"/>
        <v>5315.5900000000038</v>
      </c>
      <c r="Q68" s="31">
        <f>SUBTOTAL(9,$F$2:F68)</f>
        <v>43105.95</v>
      </c>
      <c r="R68" s="31">
        <f>SUBTOTAL(9,$G$2:G68)</f>
        <v>48421.54</v>
      </c>
    </row>
    <row r="69" spans="1:18" ht="14.25" customHeight="1">
      <c r="A69" s="13" t="s">
        <v>13</v>
      </c>
      <c r="B69" s="62">
        <v>45788</v>
      </c>
      <c r="C69" s="395" t="s">
        <v>6398</v>
      </c>
      <c r="D69" s="111" t="s">
        <v>5812</v>
      </c>
      <c r="F69" s="14">
        <v>550</v>
      </c>
      <c r="G69" s="14"/>
      <c r="H69" s="14"/>
      <c r="I69" s="13"/>
      <c r="K69" s="51"/>
      <c r="N69" s="13" t="s">
        <v>688</v>
      </c>
      <c r="O69" s="197"/>
      <c r="P69" s="31">
        <f t="shared" si="2"/>
        <v>4765.5900000000038</v>
      </c>
      <c r="Q69" s="31">
        <f>SUBTOTAL(9,$F$2:F69)</f>
        <v>43655.95</v>
      </c>
      <c r="R69" s="31">
        <f>SUBTOTAL(9,$G$2:G69)</f>
        <v>48421.54</v>
      </c>
    </row>
    <row r="70" spans="1:18" ht="14.25" customHeight="1">
      <c r="A70" s="13" t="s">
        <v>13</v>
      </c>
      <c r="B70" s="62">
        <v>45788</v>
      </c>
      <c r="C70" s="395" t="s">
        <v>6467</v>
      </c>
      <c r="D70" s="111" t="s">
        <v>6031</v>
      </c>
      <c r="F70" s="14">
        <v>622</v>
      </c>
      <c r="G70" s="14"/>
      <c r="H70" s="14"/>
      <c r="I70" s="13" t="s">
        <v>91</v>
      </c>
      <c r="N70" s="13" t="s">
        <v>688</v>
      </c>
      <c r="O70" s="197"/>
      <c r="P70" s="31">
        <f t="shared" si="2"/>
        <v>4143.5900000000038</v>
      </c>
      <c r="Q70" s="31">
        <f>SUBTOTAL(9,$F$2:F70)</f>
        <v>44277.95</v>
      </c>
      <c r="R70" s="31">
        <f>SUBTOTAL(9,$G$2:G70)</f>
        <v>48421.54</v>
      </c>
    </row>
    <row r="71" spans="1:18" ht="14.25" customHeight="1">
      <c r="A71" s="13" t="s">
        <v>13</v>
      </c>
      <c r="B71" s="62">
        <v>45802</v>
      </c>
      <c r="C71" s="111" t="s">
        <v>6424</v>
      </c>
      <c r="D71" s="111"/>
      <c r="F71" s="14">
        <v>420</v>
      </c>
      <c r="G71" s="14"/>
      <c r="H71" s="14"/>
      <c r="I71" s="13" t="s">
        <v>89</v>
      </c>
      <c r="K71" s="51" t="s">
        <v>4141</v>
      </c>
      <c r="L71">
        <v>6704</v>
      </c>
      <c r="N71" s="13" t="s">
        <v>688</v>
      </c>
      <c r="O71" s="197"/>
      <c r="P71" s="31">
        <f t="shared" si="2"/>
        <v>3723.5900000000038</v>
      </c>
      <c r="Q71" s="31">
        <f>SUBTOTAL(9,$F$2:F71)</f>
        <v>44697.95</v>
      </c>
      <c r="R71" s="31">
        <f>SUBTOTAL(9,$G$2:G71)</f>
        <v>48421.54</v>
      </c>
    </row>
    <row r="72" spans="1:18" ht="14.25" customHeight="1">
      <c r="A72" s="13" t="s">
        <v>13</v>
      </c>
      <c r="B72" s="62">
        <v>45804</v>
      </c>
      <c r="C72" t="s">
        <v>6434</v>
      </c>
      <c r="D72" s="111"/>
      <c r="F72" s="14">
        <v>1416</v>
      </c>
      <c r="G72" s="14"/>
      <c r="H72" s="14"/>
      <c r="I72" s="13" t="s">
        <v>91</v>
      </c>
      <c r="K72" s="51" t="s">
        <v>6435</v>
      </c>
      <c r="L72">
        <v>1097</v>
      </c>
      <c r="N72" s="13" t="s">
        <v>688</v>
      </c>
      <c r="O72" s="197"/>
      <c r="P72" s="31">
        <f t="shared" si="2"/>
        <v>2307.5900000000038</v>
      </c>
      <c r="Q72" s="31">
        <f>SUBTOTAL(9,$F$2:F72)</f>
        <v>46113.95</v>
      </c>
      <c r="R72" s="31">
        <f>SUBTOTAL(9,$G$2:G72)</f>
        <v>48421.54</v>
      </c>
    </row>
    <row r="73" spans="1:18" ht="14.25" customHeight="1">
      <c r="A73" s="13" t="s">
        <v>13</v>
      </c>
      <c r="B73" s="62">
        <v>45812</v>
      </c>
      <c r="C73" s="52" t="s">
        <v>6469</v>
      </c>
      <c r="D73" s="52"/>
      <c r="F73" s="14">
        <v>345</v>
      </c>
      <c r="G73" s="14"/>
      <c r="H73" s="14"/>
      <c r="I73" s="13" t="s">
        <v>89</v>
      </c>
      <c r="K73" s="395" t="s">
        <v>6470</v>
      </c>
      <c r="L73">
        <v>344057</v>
      </c>
      <c r="N73" s="13" t="s">
        <v>688</v>
      </c>
      <c r="O73" s="197"/>
      <c r="P73" s="31">
        <f t="shared" si="2"/>
        <v>1962.5900000000038</v>
      </c>
      <c r="Q73" s="31">
        <f>SUBTOTAL(9,$F$2:F73)</f>
        <v>46458.95</v>
      </c>
      <c r="R73" s="31">
        <f>SUBTOTAL(9,$G$2:G73)</f>
        <v>48421.54</v>
      </c>
    </row>
    <row r="74" spans="1:18" ht="14.25" customHeight="1">
      <c r="A74" s="13" t="s">
        <v>13</v>
      </c>
      <c r="B74" s="62">
        <v>45818</v>
      </c>
      <c r="C74" s="111" t="s">
        <v>6451</v>
      </c>
      <c r="D74" s="111" t="s">
        <v>5940</v>
      </c>
      <c r="F74" s="14">
        <v>150</v>
      </c>
      <c r="G74" s="14"/>
      <c r="H74" s="14"/>
      <c r="I74" s="13" t="s">
        <v>91</v>
      </c>
      <c r="K74" s="51"/>
      <c r="N74" s="13" t="s">
        <v>688</v>
      </c>
      <c r="O74" s="197"/>
      <c r="P74" s="31">
        <f t="shared" si="2"/>
        <v>1812.5900000000038</v>
      </c>
      <c r="Q74" s="31">
        <f>SUBTOTAL(9,$F$2:F74)</f>
        <v>46608.95</v>
      </c>
      <c r="R74" s="31">
        <f>SUBTOTAL(9,$G$2:G74)</f>
        <v>48421.54</v>
      </c>
    </row>
    <row r="75" spans="1:18" ht="14.25" customHeight="1">
      <c r="A75" s="13" t="s">
        <v>13</v>
      </c>
      <c r="B75" s="62">
        <v>45818</v>
      </c>
      <c r="C75" s="395" t="s">
        <v>6452</v>
      </c>
      <c r="D75" s="111" t="s">
        <v>5940</v>
      </c>
      <c r="F75" s="14">
        <v>400</v>
      </c>
      <c r="G75" s="14"/>
      <c r="H75" s="14"/>
      <c r="I75" s="13" t="s">
        <v>91</v>
      </c>
      <c r="K75" s="51"/>
      <c r="N75" s="13" t="s">
        <v>688</v>
      </c>
      <c r="O75" s="197"/>
      <c r="P75" s="31">
        <f t="shared" si="2"/>
        <v>1412.5900000000038</v>
      </c>
      <c r="Q75" s="31">
        <f>SUBTOTAL(9,$F$2:F75)</f>
        <v>47008.95</v>
      </c>
      <c r="R75" s="31">
        <f>SUBTOTAL(9,$G$2:G75)</f>
        <v>48421.54</v>
      </c>
    </row>
    <row r="76" spans="1:18" ht="14.25" customHeight="1">
      <c r="A76" s="13" t="s">
        <v>13</v>
      </c>
      <c r="B76" s="62">
        <v>45818</v>
      </c>
      <c r="C76" s="111" t="s">
        <v>6468</v>
      </c>
      <c r="D76" s="111" t="s">
        <v>6031</v>
      </c>
      <c r="F76" s="14">
        <v>971</v>
      </c>
      <c r="G76" s="14"/>
      <c r="H76" s="14"/>
      <c r="I76" s="13" t="s">
        <v>91</v>
      </c>
      <c r="K76" s="51"/>
      <c r="N76" s="13" t="s">
        <v>688</v>
      </c>
      <c r="O76" s="151">
        <v>45825</v>
      </c>
      <c r="P76" s="31">
        <f t="shared" si="2"/>
        <v>441.59000000000378</v>
      </c>
      <c r="Q76" s="31">
        <f>SUBTOTAL(9,$F$2:F76)</f>
        <v>47979.95</v>
      </c>
      <c r="R76" s="31">
        <f>SUBTOTAL(9,$G$2:G76)</f>
        <v>48421.54</v>
      </c>
    </row>
    <row r="77" spans="1:18" ht="14.25" customHeight="1">
      <c r="A77" s="13" t="s">
        <v>13</v>
      </c>
      <c r="B77" s="62">
        <v>45826</v>
      </c>
      <c r="C77" s="51" t="s">
        <v>962</v>
      </c>
      <c r="D77" s="52"/>
      <c r="F77" s="14"/>
      <c r="G77" s="14">
        <v>10000</v>
      </c>
      <c r="H77" s="14"/>
      <c r="P77" s="31">
        <f t="shared" si="2"/>
        <v>10441.590000000004</v>
      </c>
      <c r="Q77" s="31">
        <f>SUBTOTAL(9,$F$2:F77)</f>
        <v>47979.95</v>
      </c>
      <c r="R77" s="31">
        <f>SUBTOTAL(9,$G$2:G77)</f>
        <v>58421.54</v>
      </c>
    </row>
    <row r="78" spans="1:18" ht="14.25" customHeight="1">
      <c r="A78" s="13" t="s">
        <v>13</v>
      </c>
      <c r="B78" s="62">
        <v>45831</v>
      </c>
      <c r="C78" s="51" t="s">
        <v>6496</v>
      </c>
      <c r="D78" s="52"/>
      <c r="F78" s="14">
        <v>600</v>
      </c>
      <c r="G78" s="14"/>
      <c r="H78" s="14"/>
      <c r="I78" s="13" t="s">
        <v>91</v>
      </c>
      <c r="K78" t="s">
        <v>2098</v>
      </c>
      <c r="L78">
        <v>899</v>
      </c>
      <c r="P78" s="31">
        <f t="shared" si="2"/>
        <v>9841.5900000000038</v>
      </c>
      <c r="Q78" s="31">
        <f>SUBTOTAL(9,$F$2:F78)</f>
        <v>48579.95</v>
      </c>
      <c r="R78" s="31">
        <f>SUBTOTAL(9,$G$2:G78)</f>
        <v>58421.54</v>
      </c>
    </row>
    <row r="79" spans="1:18" ht="14.25" customHeight="1">
      <c r="A79" s="13" t="s">
        <v>13</v>
      </c>
      <c r="B79" s="62">
        <v>45848</v>
      </c>
      <c r="C79" s="153" t="s">
        <v>6537</v>
      </c>
      <c r="D79" s="111" t="s">
        <v>5940</v>
      </c>
      <c r="E79" s="51"/>
      <c r="F79" s="14">
        <v>300</v>
      </c>
      <c r="G79" s="14"/>
      <c r="H79" s="14"/>
      <c r="P79" s="31">
        <f t="shared" si="2"/>
        <v>9541.5900000000038</v>
      </c>
      <c r="Q79" s="31">
        <f>SUBTOTAL(9,$F$2:F79)</f>
        <v>48879.95</v>
      </c>
      <c r="R79" s="31">
        <f>SUBTOTAL(9,$G$2:G79)</f>
        <v>58421.54</v>
      </c>
    </row>
    <row r="80" spans="1:18" ht="14.25" customHeight="1">
      <c r="A80" s="13" t="s">
        <v>13</v>
      </c>
      <c r="B80" s="62">
        <v>45868</v>
      </c>
      <c r="C80" s="111" t="s">
        <v>1019</v>
      </c>
      <c r="D80" s="111"/>
      <c r="F80" s="14">
        <v>1829</v>
      </c>
      <c r="G80" s="14"/>
      <c r="H80" s="14"/>
      <c r="I80" s="13" t="s">
        <v>91</v>
      </c>
      <c r="K80" s="395" t="s">
        <v>6604</v>
      </c>
      <c r="L80">
        <v>121</v>
      </c>
      <c r="P80" s="31">
        <f t="shared" si="2"/>
        <v>7712.5900000000038</v>
      </c>
      <c r="Q80" s="31">
        <f>SUBTOTAL(9,$F$2:F80)</f>
        <v>50708.95</v>
      </c>
      <c r="R80" s="31">
        <f>SUBTOTAL(9,$G$2:G80)</f>
        <v>58421.54</v>
      </c>
    </row>
    <row r="81" spans="1:26" ht="14.25" customHeight="1">
      <c r="A81" s="13" t="s">
        <v>13</v>
      </c>
      <c r="B81" s="62">
        <v>45888</v>
      </c>
      <c r="C81" s="212" t="s">
        <v>6648</v>
      </c>
      <c r="D81" s="212"/>
      <c r="E81" s="9"/>
      <c r="F81" s="157">
        <v>450</v>
      </c>
      <c r="G81" s="157"/>
      <c r="H81" s="157"/>
      <c r="I81" s="9" t="s">
        <v>91</v>
      </c>
      <c r="J81" s="9"/>
      <c r="K81" s="9" t="s">
        <v>2098</v>
      </c>
      <c r="L81" s="9">
        <v>1030</v>
      </c>
      <c r="M81" s="9"/>
      <c r="N81" s="9"/>
      <c r="O81" s="9"/>
      <c r="P81" s="31">
        <f t="shared" si="2"/>
        <v>7262.5900000000038</v>
      </c>
      <c r="Q81" s="31">
        <f>SUBTOTAL(9,$F$2:F81)</f>
        <v>51158.95</v>
      </c>
      <c r="R81" s="31">
        <f>SUBTOTAL(9,$G$2:G81)</f>
        <v>58421.54</v>
      </c>
      <c r="S81" s="9"/>
      <c r="T81" s="9"/>
      <c r="U81" s="9"/>
      <c r="V81" s="9"/>
      <c r="W81" s="9"/>
      <c r="X81" s="9"/>
      <c r="Y81" s="9"/>
      <c r="Z81" s="9"/>
    </row>
    <row r="82" spans="1:26" ht="14.25" customHeight="1">
      <c r="A82" s="13" t="s">
        <v>13</v>
      </c>
      <c r="B82" s="62">
        <v>45907</v>
      </c>
      <c r="C82" s="111" t="s">
        <v>6683</v>
      </c>
      <c r="D82" s="111"/>
      <c r="F82" s="14">
        <v>826</v>
      </c>
      <c r="G82" s="14"/>
      <c r="H82" s="14"/>
      <c r="I82" s="51" t="s">
        <v>91</v>
      </c>
      <c r="K82" s="395" t="s">
        <v>6684</v>
      </c>
      <c r="L82">
        <v>1588</v>
      </c>
      <c r="P82" s="31">
        <f t="shared" si="2"/>
        <v>6436.5900000000038</v>
      </c>
      <c r="Q82" s="31">
        <f>SUBTOTAL(9,$F$2:F82)</f>
        <v>51984.95</v>
      </c>
      <c r="R82" s="31">
        <f>SUBTOTAL(9,$G$2:G82)</f>
        <v>58421.54</v>
      </c>
    </row>
    <row r="83" spans="1:26" ht="14.25" customHeight="1">
      <c r="A83" s="13" t="s">
        <v>13</v>
      </c>
      <c r="B83" s="62">
        <v>45907</v>
      </c>
      <c r="C83" s="111" t="s">
        <v>6704</v>
      </c>
      <c r="D83" s="111"/>
      <c r="F83" s="14"/>
      <c r="G83" s="14"/>
      <c r="H83" s="14">
        <v>6000</v>
      </c>
      <c r="K83" s="395" t="s">
        <v>6705</v>
      </c>
      <c r="L83">
        <v>4723</v>
      </c>
      <c r="P83" s="31">
        <f t="shared" si="2"/>
        <v>6436.5900000000038</v>
      </c>
      <c r="Q83" s="31">
        <f>SUBTOTAL(9,$F$2:F83)</f>
        <v>51984.95</v>
      </c>
      <c r="R83" s="31">
        <f>SUBTOTAL(9,$G$2:G83)</f>
        <v>58421.54</v>
      </c>
    </row>
    <row r="84" spans="1:26" ht="14.25" customHeight="1">
      <c r="A84" s="13" t="s">
        <v>13</v>
      </c>
      <c r="B84" s="62">
        <v>45915</v>
      </c>
      <c r="C84" s="111" t="s">
        <v>6719</v>
      </c>
      <c r="D84" s="111"/>
      <c r="F84" s="14">
        <v>200</v>
      </c>
      <c r="G84" s="14"/>
      <c r="H84" s="14"/>
      <c r="I84" t="s">
        <v>89</v>
      </c>
      <c r="K84" s="395" t="s">
        <v>6720</v>
      </c>
      <c r="P84" s="31">
        <f t="shared" si="2"/>
        <v>6236.5900000000038</v>
      </c>
      <c r="Q84" s="31">
        <f>SUBTOTAL(9,$F$2:F84)</f>
        <v>52184.95</v>
      </c>
      <c r="R84" s="31">
        <f>SUBTOTAL(9,$G$2:G84)</f>
        <v>58421.54</v>
      </c>
    </row>
    <row r="85" spans="1:26" ht="14.25" customHeight="1">
      <c r="A85" s="13" t="s">
        <v>13</v>
      </c>
      <c r="B85" s="28">
        <v>45918</v>
      </c>
      <c r="C85" s="111" t="s">
        <v>6721</v>
      </c>
      <c r="D85" s="52"/>
      <c r="E85" s="29"/>
      <c r="F85" s="199">
        <v>300</v>
      </c>
      <c r="G85" s="14"/>
      <c r="H85" s="14"/>
      <c r="I85" t="s">
        <v>89</v>
      </c>
      <c r="K85" s="395" t="s">
        <v>6720</v>
      </c>
      <c r="P85" s="31">
        <f t="shared" si="2"/>
        <v>5936.5900000000038</v>
      </c>
      <c r="Q85" s="31">
        <f>SUBTOTAL(9,$F$2:F85)</f>
        <v>52484.95</v>
      </c>
      <c r="R85" s="31">
        <f>SUBTOTAL(9,$G$2:G85)</f>
        <v>58421.54</v>
      </c>
    </row>
    <row r="86" spans="1:26" ht="14.25" customHeight="1">
      <c r="A86" s="215" t="s">
        <v>13</v>
      </c>
      <c r="B86" s="28">
        <v>45950</v>
      </c>
      <c r="C86" s="111" t="s">
        <v>6838</v>
      </c>
      <c r="D86" s="52"/>
      <c r="E86" s="29"/>
      <c r="F86" s="199">
        <v>750</v>
      </c>
      <c r="G86" s="14"/>
      <c r="H86" s="14"/>
      <c r="I86" t="s">
        <v>89</v>
      </c>
      <c r="K86" s="395" t="s">
        <v>6781</v>
      </c>
      <c r="L86" s="482"/>
      <c r="P86" s="31">
        <f t="shared" si="2"/>
        <v>5186.5900000000038</v>
      </c>
      <c r="Q86" s="31">
        <f>SUBTOTAL(9,$F$2:F86)</f>
        <v>53234.95</v>
      </c>
      <c r="R86" s="31">
        <f>SUBTOTAL(9,$G$2:G86)</f>
        <v>58421.54</v>
      </c>
    </row>
    <row r="87" spans="1:26" ht="14.25" customHeight="1">
      <c r="A87" s="215" t="s">
        <v>13</v>
      </c>
      <c r="B87" s="28">
        <v>45951</v>
      </c>
      <c r="C87" s="583" t="s">
        <v>6755</v>
      </c>
      <c r="D87" s="52"/>
      <c r="E87" s="29"/>
      <c r="F87" s="199">
        <v>450</v>
      </c>
      <c r="G87" s="14"/>
      <c r="H87" s="14"/>
      <c r="I87" t="s">
        <v>91</v>
      </c>
      <c r="K87" s="395" t="s">
        <v>6530</v>
      </c>
      <c r="L87" s="621">
        <v>29</v>
      </c>
      <c r="P87" s="31">
        <f t="shared" si="2"/>
        <v>4736.5900000000038</v>
      </c>
      <c r="Q87" s="31">
        <f>SUBTOTAL(9,$F$2:F87)</f>
        <v>53684.95</v>
      </c>
      <c r="R87" s="31">
        <f>SUBTOTAL(9,$G$2:G87)</f>
        <v>58421.54</v>
      </c>
    </row>
    <row r="88" spans="1:26" ht="14.25" customHeight="1">
      <c r="A88" s="215" t="s">
        <v>13</v>
      </c>
      <c r="B88" s="62">
        <v>45974</v>
      </c>
      <c r="C88" s="111" t="s">
        <v>6839</v>
      </c>
      <c r="D88" s="111"/>
      <c r="F88" s="199">
        <v>72</v>
      </c>
      <c r="G88" s="14"/>
      <c r="H88" s="14"/>
      <c r="P88" s="31">
        <f t="shared" si="2"/>
        <v>4664.5900000000038</v>
      </c>
      <c r="Q88" s="31">
        <f>SUBTOTAL(9,$F$2:F88)</f>
        <v>53756.95</v>
      </c>
      <c r="R88" s="31">
        <f>SUBTOTAL(9,$G$2:G88)</f>
        <v>58421.54</v>
      </c>
    </row>
    <row r="89" spans="1:26" ht="14.25" customHeight="1">
      <c r="A89" s="13" t="s">
        <v>13</v>
      </c>
      <c r="B89" s="62">
        <v>45980</v>
      </c>
      <c r="C89" s="111" t="s">
        <v>6840</v>
      </c>
      <c r="D89" s="111"/>
      <c r="F89" s="14"/>
      <c r="G89" s="14"/>
      <c r="H89" s="14">
        <v>17700</v>
      </c>
      <c r="K89" t="s">
        <v>6841</v>
      </c>
      <c r="L89">
        <v>60667</v>
      </c>
      <c r="P89" s="31">
        <f t="shared" si="2"/>
        <v>4664.5900000000038</v>
      </c>
      <c r="Q89" s="31">
        <f>SUBTOTAL(9,$F$2:F89)</f>
        <v>53756.95</v>
      </c>
      <c r="R89" s="31">
        <f>SUBTOTAL(9,$G$2:G89)</f>
        <v>58421.54</v>
      </c>
    </row>
    <row r="90" spans="1:26" ht="14.25" customHeight="1">
      <c r="A90" s="215" t="s">
        <v>13</v>
      </c>
      <c r="B90" s="62">
        <v>45987</v>
      </c>
      <c r="C90" s="111" t="s">
        <v>6879</v>
      </c>
      <c r="D90" s="111"/>
      <c r="F90" s="14">
        <v>590</v>
      </c>
      <c r="G90" s="14"/>
      <c r="H90" s="14"/>
      <c r="I90" s="395" t="s">
        <v>91</v>
      </c>
      <c r="K90" t="s">
        <v>6880</v>
      </c>
      <c r="L90">
        <v>50034</v>
      </c>
      <c r="P90" s="31">
        <f t="shared" si="2"/>
        <v>4074.5900000000038</v>
      </c>
      <c r="Q90" s="31">
        <f>SUBTOTAL(9,$F$2:F90)</f>
        <v>54346.95</v>
      </c>
      <c r="R90" s="31">
        <f>SUBTOTAL(9,$G$2:G90)</f>
        <v>58421.54</v>
      </c>
    </row>
    <row r="91" spans="1:26" ht="14.25" customHeight="1">
      <c r="A91" s="215" t="s">
        <v>13</v>
      </c>
      <c r="B91" s="62">
        <v>45992</v>
      </c>
      <c r="C91" s="111" t="s">
        <v>7052</v>
      </c>
      <c r="F91" s="14">
        <v>40</v>
      </c>
      <c r="G91" s="14"/>
      <c r="H91" s="14"/>
      <c r="I91" s="395" t="s">
        <v>91</v>
      </c>
      <c r="K91" t="s">
        <v>459</v>
      </c>
      <c r="L91">
        <v>103863</v>
      </c>
      <c r="P91" s="31">
        <f t="shared" ref="P91" si="3">R91-Q91</f>
        <v>4034.5900000000038</v>
      </c>
      <c r="Q91" s="31">
        <f>SUBTOTAL(9,$F$2:F91)</f>
        <v>54386.95</v>
      </c>
      <c r="R91" s="31">
        <f>SUBTOTAL(9,$G$2:G91)</f>
        <v>58421.54</v>
      </c>
    </row>
    <row r="92" spans="1:26" ht="14.25" customHeight="1">
      <c r="A92" s="215" t="s">
        <v>13</v>
      </c>
      <c r="B92" s="62">
        <v>46070</v>
      </c>
      <c r="C92" s="111" t="s">
        <v>7053</v>
      </c>
      <c r="D92" s="111" t="s">
        <v>7054</v>
      </c>
      <c r="F92" s="14">
        <v>350</v>
      </c>
      <c r="G92" s="14"/>
      <c r="H92" s="14"/>
      <c r="I92" s="395" t="s">
        <v>91</v>
      </c>
      <c r="K92" s="395" t="s">
        <v>6530</v>
      </c>
      <c r="L92" s="609">
        <v>50</v>
      </c>
      <c r="P92" s="31">
        <f t="shared" ref="P92:P93" si="4">R92-Q92</f>
        <v>3684.5900000000038</v>
      </c>
      <c r="Q92" s="31">
        <f>SUBTOTAL(9,$F$2:F92)</f>
        <v>54736.95</v>
      </c>
      <c r="R92" s="31">
        <f>SUBTOTAL(9,$G$2:G92)</f>
        <v>58421.54</v>
      </c>
    </row>
    <row r="93" spans="1:26" ht="14.25" customHeight="1">
      <c r="A93" s="215" t="s">
        <v>13</v>
      </c>
      <c r="B93" s="62">
        <v>46075</v>
      </c>
      <c r="C93" s="111" t="s">
        <v>7084</v>
      </c>
      <c r="D93" s="111"/>
      <c r="F93" s="14">
        <v>40</v>
      </c>
      <c r="G93" s="14"/>
      <c r="H93" s="14"/>
      <c r="I93" s="395" t="s">
        <v>91</v>
      </c>
      <c r="K93" s="395" t="s">
        <v>459</v>
      </c>
      <c r="L93" s="647">
        <v>110644</v>
      </c>
      <c r="P93" s="31">
        <f t="shared" si="4"/>
        <v>3644.5900000000038</v>
      </c>
      <c r="Q93" s="31">
        <f>SUBTOTAL(9,$F$2:F93)</f>
        <v>54776.95</v>
      </c>
      <c r="R93" s="31">
        <f>SUBTOTAL(9,$G$2:G93)</f>
        <v>58421.54</v>
      </c>
    </row>
    <row r="94" spans="1:26" ht="14.25" customHeight="1">
      <c r="A94" s="215" t="s">
        <v>13</v>
      </c>
      <c r="B94" s="62">
        <v>46152</v>
      </c>
      <c r="C94" s="111" t="s">
        <v>7225</v>
      </c>
      <c r="D94" s="111" t="s">
        <v>7226</v>
      </c>
      <c r="F94" s="14">
        <v>900</v>
      </c>
      <c r="G94" s="14"/>
      <c r="H94" s="14"/>
      <c r="I94" s="395" t="s">
        <v>91</v>
      </c>
      <c r="K94" s="395" t="s">
        <v>6530</v>
      </c>
      <c r="L94">
        <v>63</v>
      </c>
      <c r="P94" s="31">
        <f t="shared" ref="P94:P95" si="5">R94-Q94</f>
        <v>2744.5900000000038</v>
      </c>
      <c r="Q94" s="31">
        <f>SUBTOTAL(9,$F$2:F94)</f>
        <v>55676.95</v>
      </c>
      <c r="R94" s="31">
        <f>SUBTOTAL(9,$G$2:G94)</f>
        <v>58421.54</v>
      </c>
    </row>
    <row r="95" spans="1:26" ht="14.25" customHeight="1">
      <c r="A95" s="215" t="s">
        <v>13</v>
      </c>
      <c r="B95" s="62">
        <v>46152</v>
      </c>
      <c r="C95" s="111" t="s">
        <v>7228</v>
      </c>
      <c r="D95" s="111" t="s">
        <v>6031</v>
      </c>
      <c r="F95" s="14">
        <v>788.22</v>
      </c>
      <c r="G95" s="14"/>
      <c r="H95" s="14"/>
      <c r="I95" s="395" t="s">
        <v>91</v>
      </c>
      <c r="P95" s="31">
        <f t="shared" si="5"/>
        <v>1956.3700000000026</v>
      </c>
      <c r="Q95" s="31">
        <f>SUBTOTAL(9,$F$2:F95)</f>
        <v>56465.17</v>
      </c>
      <c r="R95" s="31">
        <f>SUBTOTAL(9,$G$2:G95)</f>
        <v>58421.54</v>
      </c>
    </row>
    <row r="96" spans="1:26" ht="14.25" customHeight="1">
      <c r="A96" s="215" t="s">
        <v>13</v>
      </c>
      <c r="B96" s="62">
        <v>46162</v>
      </c>
      <c r="C96" s="111" t="s">
        <v>7122</v>
      </c>
      <c r="D96" s="111" t="s">
        <v>7287</v>
      </c>
      <c r="F96" s="14">
        <v>354</v>
      </c>
      <c r="G96" s="14"/>
      <c r="H96" s="14"/>
      <c r="I96" s="395" t="s">
        <v>91</v>
      </c>
      <c r="K96" s="395" t="s">
        <v>7288</v>
      </c>
      <c r="L96">
        <v>2000062</v>
      </c>
      <c r="P96" s="31">
        <f t="shared" ref="P96" si="6">R96-Q96</f>
        <v>1602.3700000000026</v>
      </c>
      <c r="Q96" s="31">
        <f>SUBTOTAL(9,$F$2:F96)</f>
        <v>56819.17</v>
      </c>
      <c r="R96" s="31">
        <f>SUBTOTAL(9,$G$2:G96)</f>
        <v>58421.54</v>
      </c>
    </row>
    <row r="97" spans="1:18" ht="14.25" customHeight="1">
      <c r="A97" s="215" t="s">
        <v>13</v>
      </c>
      <c r="B97" s="62">
        <v>46184</v>
      </c>
      <c r="C97" s="111" t="s">
        <v>7366</v>
      </c>
      <c r="D97" s="111"/>
      <c r="F97" s="14">
        <v>2360</v>
      </c>
      <c r="G97" s="14"/>
      <c r="H97" s="14"/>
      <c r="I97" s="395" t="s">
        <v>91</v>
      </c>
      <c r="K97" s="395" t="s">
        <v>6881</v>
      </c>
      <c r="L97">
        <v>50046</v>
      </c>
      <c r="P97" s="31">
        <f t="shared" ref="P97" si="7">R97-Q97</f>
        <v>-757.62999999999738</v>
      </c>
      <c r="Q97" s="31">
        <f>SUBTOTAL(9,$F$2:F97)</f>
        <v>59179.17</v>
      </c>
      <c r="R97" s="31">
        <f>SUBTOTAL(9,$G$2:G97)</f>
        <v>58421.54</v>
      </c>
    </row>
    <row r="98" spans="1:18" ht="14.25" customHeight="1">
      <c r="A98" s="215" t="s">
        <v>13</v>
      </c>
      <c r="B98" s="62">
        <v>46204</v>
      </c>
      <c r="C98" s="111" t="s">
        <v>7390</v>
      </c>
      <c r="D98" s="111"/>
      <c r="F98" s="14">
        <v>300</v>
      </c>
      <c r="G98" s="14"/>
      <c r="H98" s="14"/>
      <c r="I98" s="395" t="s">
        <v>89</v>
      </c>
      <c r="K98" s="395" t="s">
        <v>7367</v>
      </c>
      <c r="L98">
        <v>68387</v>
      </c>
      <c r="P98" s="31">
        <f t="shared" ref="P98" si="8">R98-Q98</f>
        <v>-1057.6299999999974</v>
      </c>
      <c r="Q98" s="31">
        <f>SUBTOTAL(9,$F$2:F98)</f>
        <v>59479.17</v>
      </c>
      <c r="R98" s="31">
        <f>SUBTOTAL(9,$G$2:G98)</f>
        <v>58421.54</v>
      </c>
    </row>
    <row r="99" spans="1:18" ht="14.25" customHeight="1">
      <c r="A99" s="215" t="s">
        <v>13</v>
      </c>
      <c r="B99" s="62">
        <v>46198</v>
      </c>
      <c r="C99" s="111" t="s">
        <v>7389</v>
      </c>
      <c r="D99" s="111"/>
      <c r="F99" s="14">
        <v>200</v>
      </c>
      <c r="G99" s="14"/>
      <c r="H99" s="14"/>
      <c r="I99" s="395" t="s">
        <v>89</v>
      </c>
      <c r="K99" s="395" t="s">
        <v>7367</v>
      </c>
      <c r="L99" s="482"/>
    </row>
    <row r="100" spans="1:18" ht="14.25" customHeight="1">
      <c r="B100" s="62"/>
      <c r="C100" s="111"/>
      <c r="D100" s="111"/>
      <c r="F100" s="14"/>
      <c r="G100" s="14"/>
      <c r="H100" s="14"/>
    </row>
    <row r="101" spans="1:18" ht="14.25" customHeight="1">
      <c r="B101" s="62"/>
      <c r="C101" s="111"/>
      <c r="D101" s="111"/>
      <c r="F101" s="14"/>
      <c r="G101" s="14"/>
      <c r="H101" s="14"/>
    </row>
    <row r="102" spans="1:18" ht="14.25" customHeight="1">
      <c r="B102" s="62"/>
      <c r="C102" s="111"/>
      <c r="D102" s="111"/>
      <c r="F102" s="14"/>
      <c r="G102" s="14"/>
      <c r="H102" s="14"/>
    </row>
    <row r="103" spans="1:18" ht="14.25" customHeight="1">
      <c r="B103" s="62"/>
      <c r="C103" s="111"/>
      <c r="D103" s="111"/>
      <c r="F103" s="14"/>
      <c r="G103" s="14"/>
      <c r="H103" s="14"/>
    </row>
    <row r="104" spans="1:18" ht="14.25" customHeight="1">
      <c r="B104" s="62"/>
      <c r="C104" s="111"/>
      <c r="D104" s="111"/>
      <c r="F104" s="14"/>
      <c r="G104" s="14"/>
      <c r="H104" s="14"/>
    </row>
    <row r="105" spans="1:18" ht="14.25" customHeight="1">
      <c r="B105" s="62"/>
      <c r="C105" s="111"/>
      <c r="D105" s="111"/>
      <c r="F105" s="14"/>
      <c r="G105" s="14"/>
      <c r="H105" s="14"/>
    </row>
    <row r="106" spans="1:18" ht="14.25" customHeight="1">
      <c r="B106" s="62"/>
      <c r="C106" s="111"/>
      <c r="D106" s="111"/>
      <c r="F106" s="14"/>
      <c r="G106" s="14"/>
      <c r="H106" s="14"/>
    </row>
    <row r="107" spans="1:18" ht="14.25" customHeight="1">
      <c r="B107" s="62"/>
      <c r="C107" s="111"/>
      <c r="D107" s="111"/>
      <c r="F107" s="14"/>
      <c r="G107" s="14"/>
      <c r="H107" s="14"/>
    </row>
    <row r="108" spans="1:18" ht="14.25" customHeight="1">
      <c r="B108" s="62"/>
      <c r="C108" s="111"/>
      <c r="D108" s="111"/>
      <c r="F108" s="14"/>
      <c r="G108" s="14"/>
      <c r="H108" s="14"/>
    </row>
    <row r="109" spans="1:18" ht="14.25" customHeight="1">
      <c r="B109" s="62"/>
      <c r="C109" s="111"/>
      <c r="D109" s="111"/>
      <c r="F109" s="14"/>
      <c r="G109" s="14"/>
      <c r="H109" s="14"/>
    </row>
    <row r="110" spans="1:18" ht="14.25" customHeight="1">
      <c r="B110" s="62"/>
      <c r="C110" s="111"/>
      <c r="D110" s="111"/>
      <c r="F110" s="14"/>
      <c r="G110" s="14"/>
      <c r="H110" s="14"/>
    </row>
    <row r="111" spans="1:18" ht="14.25" customHeight="1">
      <c r="B111" s="62"/>
      <c r="C111" s="111"/>
      <c r="D111" s="111"/>
      <c r="F111" s="14"/>
      <c r="G111" s="14"/>
      <c r="H111" s="14"/>
    </row>
    <row r="112" spans="1:18" ht="14.25" customHeight="1">
      <c r="B112" s="62"/>
      <c r="C112" s="111"/>
      <c r="D112" s="111"/>
      <c r="F112" s="14"/>
      <c r="G112" s="14"/>
      <c r="H112" s="14"/>
    </row>
    <row r="113" spans="2:8" ht="14.25" customHeight="1">
      <c r="B113" s="62"/>
      <c r="C113" s="111"/>
      <c r="D113" s="111"/>
      <c r="F113" s="14"/>
      <c r="G113" s="14"/>
      <c r="H113" s="14"/>
    </row>
    <row r="114" spans="2:8" ht="14.25" customHeight="1">
      <c r="B114" s="62"/>
      <c r="C114" s="111"/>
      <c r="D114" s="111"/>
      <c r="F114" s="14"/>
      <c r="G114" s="14"/>
      <c r="H114" s="14"/>
    </row>
    <row r="115" spans="2:8" ht="14.25" customHeight="1">
      <c r="B115" s="62"/>
      <c r="C115" s="111"/>
      <c r="D115" s="111"/>
      <c r="F115" s="14"/>
      <c r="G115" s="14"/>
      <c r="H115" s="14"/>
    </row>
    <row r="116" spans="2:8" ht="14.25" customHeight="1">
      <c r="B116" s="62"/>
      <c r="C116" s="111"/>
      <c r="D116" s="111"/>
      <c r="F116" s="14"/>
      <c r="G116" s="14"/>
      <c r="H116" s="14"/>
    </row>
    <row r="117" spans="2:8" ht="14.25" customHeight="1">
      <c r="B117" s="62"/>
      <c r="C117" s="111"/>
      <c r="D117" s="111"/>
      <c r="F117" s="14"/>
      <c r="G117" s="14"/>
      <c r="H117" s="14"/>
    </row>
    <row r="118" spans="2:8" ht="14.25" customHeight="1">
      <c r="B118" s="62"/>
      <c r="C118" s="111"/>
      <c r="D118" s="111"/>
      <c r="F118" s="14"/>
      <c r="G118" s="14"/>
      <c r="H118" s="14"/>
    </row>
    <row r="119" spans="2:8" ht="14.25" customHeight="1">
      <c r="B119" s="62"/>
      <c r="C119" s="111"/>
      <c r="D119" s="111"/>
      <c r="F119" s="14"/>
      <c r="G119" s="14"/>
      <c r="H119" s="14"/>
    </row>
    <row r="120" spans="2:8" ht="14.25" customHeight="1">
      <c r="B120" s="62"/>
      <c r="C120" s="111"/>
      <c r="D120" s="111"/>
      <c r="F120" s="14"/>
      <c r="G120" s="14"/>
      <c r="H120" s="14"/>
    </row>
    <row r="121" spans="2:8" ht="14.25" customHeight="1">
      <c r="B121" s="62"/>
      <c r="C121" s="111"/>
      <c r="D121" s="111"/>
      <c r="F121" s="14"/>
      <c r="G121" s="14"/>
      <c r="H121" s="14"/>
    </row>
    <row r="122" spans="2:8" ht="14.25" customHeight="1">
      <c r="B122" s="62"/>
      <c r="C122" s="111"/>
      <c r="D122" s="111"/>
      <c r="F122" s="14"/>
      <c r="G122" s="14"/>
      <c r="H122" s="14"/>
    </row>
    <row r="123" spans="2:8" ht="14.25" customHeight="1">
      <c r="B123" s="62"/>
      <c r="C123" s="111"/>
      <c r="D123" s="111"/>
      <c r="F123" s="14"/>
      <c r="G123" s="14"/>
      <c r="H123" s="14"/>
    </row>
    <row r="124" spans="2:8" ht="14.25" customHeight="1">
      <c r="B124" s="62"/>
      <c r="C124" s="111"/>
      <c r="D124" s="111"/>
      <c r="F124" s="14"/>
      <c r="G124" s="14"/>
      <c r="H124" s="14"/>
    </row>
    <row r="125" spans="2:8" ht="14.25" customHeight="1">
      <c r="B125" s="62"/>
      <c r="C125" s="111"/>
      <c r="D125" s="111"/>
      <c r="F125" s="14"/>
      <c r="G125" s="14"/>
      <c r="H125" s="14"/>
    </row>
    <row r="126" spans="2:8" ht="14.25" customHeight="1">
      <c r="B126" s="62"/>
      <c r="C126" s="111"/>
      <c r="D126" s="111"/>
      <c r="F126" s="14"/>
      <c r="G126" s="14"/>
      <c r="H126" s="14"/>
    </row>
    <row r="127" spans="2:8" ht="14.25" customHeight="1">
      <c r="B127" s="62"/>
      <c r="C127" s="111"/>
      <c r="D127" s="111"/>
      <c r="F127" s="14"/>
      <c r="G127" s="14"/>
      <c r="H127" s="14"/>
    </row>
    <row r="128" spans="2:8" ht="14.25" customHeight="1">
      <c r="B128" s="62"/>
      <c r="C128" s="111"/>
      <c r="D128" s="111"/>
      <c r="F128" s="14"/>
      <c r="G128" s="14"/>
      <c r="H128" s="14"/>
    </row>
    <row r="129" spans="2:8" ht="14.25" customHeight="1">
      <c r="B129" s="62"/>
      <c r="C129" s="111"/>
      <c r="D129" s="111"/>
      <c r="F129" s="14"/>
      <c r="G129" s="14"/>
      <c r="H129" s="14"/>
    </row>
    <row r="130" spans="2:8" ht="14.25" customHeight="1">
      <c r="B130" s="62"/>
      <c r="C130" s="111"/>
      <c r="D130" s="111"/>
      <c r="F130" s="14"/>
      <c r="G130" s="14"/>
      <c r="H130" s="14"/>
    </row>
    <row r="131" spans="2:8" ht="14.25" customHeight="1">
      <c r="B131" s="62"/>
      <c r="C131" s="111"/>
      <c r="D131" s="111"/>
      <c r="F131" s="14"/>
      <c r="G131" s="14"/>
      <c r="H131" s="14"/>
    </row>
    <row r="132" spans="2:8" ht="14.25" customHeight="1">
      <c r="B132" s="62"/>
      <c r="C132" s="111"/>
      <c r="D132" s="111"/>
      <c r="F132" s="14"/>
      <c r="G132" s="14"/>
      <c r="H132" s="14"/>
    </row>
    <row r="133" spans="2:8" ht="14.25" customHeight="1">
      <c r="B133" s="62"/>
      <c r="C133" s="111"/>
      <c r="D133" s="111"/>
      <c r="F133" s="14"/>
      <c r="G133" s="14"/>
      <c r="H133" s="14"/>
    </row>
    <row r="134" spans="2:8" ht="14.25" customHeight="1">
      <c r="B134" s="62"/>
      <c r="C134" s="111"/>
      <c r="D134" s="111"/>
      <c r="F134" s="14"/>
      <c r="G134" s="14"/>
      <c r="H134" s="14"/>
    </row>
    <row r="135" spans="2:8" ht="14.25" customHeight="1">
      <c r="B135" s="62"/>
      <c r="C135" s="111"/>
      <c r="D135" s="111"/>
      <c r="F135" s="14"/>
      <c r="G135" s="14"/>
      <c r="H135" s="14"/>
    </row>
    <row r="136" spans="2:8" ht="14.25" customHeight="1">
      <c r="B136" s="62"/>
      <c r="C136" s="111"/>
      <c r="D136" s="111"/>
      <c r="F136" s="14"/>
      <c r="G136" s="14"/>
      <c r="H136" s="14"/>
    </row>
    <row r="137" spans="2:8" ht="14.25" customHeight="1">
      <c r="B137" s="62"/>
      <c r="C137" s="111"/>
      <c r="D137" s="111"/>
      <c r="F137" s="14"/>
      <c r="G137" s="14"/>
      <c r="H137" s="14"/>
    </row>
    <row r="138" spans="2:8" ht="14.25" customHeight="1">
      <c r="B138" s="62"/>
      <c r="C138" s="111"/>
      <c r="D138" s="111"/>
      <c r="F138" s="14"/>
      <c r="G138" s="14"/>
      <c r="H138" s="14"/>
    </row>
    <row r="139" spans="2:8" ht="14.25" customHeight="1">
      <c r="B139" s="62"/>
      <c r="C139" s="111"/>
      <c r="D139" s="111"/>
      <c r="F139" s="14"/>
      <c r="G139" s="14"/>
      <c r="H139" s="14"/>
    </row>
    <row r="140" spans="2:8" ht="14.25" customHeight="1">
      <c r="B140" s="62"/>
      <c r="C140" s="111"/>
      <c r="D140" s="111"/>
      <c r="F140" s="14"/>
      <c r="G140" s="14"/>
      <c r="H140" s="14"/>
    </row>
    <row r="141" spans="2:8" ht="14.25" customHeight="1">
      <c r="B141" s="62"/>
      <c r="C141" s="111"/>
      <c r="D141" s="111"/>
      <c r="F141" s="14"/>
      <c r="G141" s="14"/>
      <c r="H141" s="14"/>
    </row>
    <row r="142" spans="2:8" ht="14.25" customHeight="1">
      <c r="B142" s="62"/>
      <c r="C142" s="111"/>
      <c r="D142" s="111"/>
      <c r="F142" s="14"/>
      <c r="G142" s="14"/>
      <c r="H142" s="14"/>
    </row>
    <row r="143" spans="2:8" ht="14.25" customHeight="1">
      <c r="B143" s="62"/>
      <c r="C143" s="111"/>
      <c r="D143" s="111"/>
      <c r="F143" s="14"/>
      <c r="G143" s="14"/>
      <c r="H143" s="14"/>
    </row>
    <row r="144" spans="2:8" ht="14.25" customHeight="1">
      <c r="B144" s="62"/>
      <c r="C144" s="111"/>
      <c r="D144" s="111"/>
      <c r="F144" s="14"/>
      <c r="G144" s="14"/>
      <c r="H144" s="14"/>
    </row>
    <row r="145" spans="2:8" ht="14.25" customHeight="1">
      <c r="B145" s="62"/>
      <c r="C145" s="111"/>
      <c r="D145" s="111"/>
      <c r="F145" s="14"/>
      <c r="G145" s="14"/>
      <c r="H145" s="14"/>
    </row>
    <row r="146" spans="2:8" ht="14.25" customHeight="1">
      <c r="B146" s="62"/>
      <c r="C146" s="111"/>
      <c r="D146" s="111"/>
      <c r="F146" s="14"/>
      <c r="G146" s="14"/>
      <c r="H146" s="14"/>
    </row>
    <row r="147" spans="2:8" ht="14.25" customHeight="1">
      <c r="B147" s="62"/>
      <c r="C147" s="111"/>
      <c r="D147" s="111"/>
      <c r="F147" s="14"/>
      <c r="G147" s="14"/>
      <c r="H147" s="14"/>
    </row>
    <row r="148" spans="2:8" ht="14.25" customHeight="1">
      <c r="B148" s="62"/>
      <c r="C148" s="111"/>
      <c r="D148" s="111"/>
      <c r="F148" s="14"/>
      <c r="G148" s="14"/>
      <c r="H148" s="14"/>
    </row>
    <row r="149" spans="2:8" ht="14.25" customHeight="1">
      <c r="B149" s="62"/>
      <c r="C149" s="111"/>
      <c r="D149" s="111"/>
      <c r="F149" s="14"/>
      <c r="G149" s="14"/>
      <c r="H149" s="14"/>
    </row>
    <row r="150" spans="2:8" ht="14.25" customHeight="1">
      <c r="B150" s="62"/>
      <c r="C150" s="111"/>
      <c r="D150" s="111"/>
      <c r="F150" s="14"/>
      <c r="G150" s="14"/>
      <c r="H150" s="14"/>
    </row>
    <row r="151" spans="2:8" ht="14.25" customHeight="1">
      <c r="B151" s="62"/>
      <c r="C151" s="111"/>
      <c r="D151" s="111"/>
      <c r="F151" s="14"/>
      <c r="G151" s="14"/>
      <c r="H151" s="14"/>
    </row>
    <row r="152" spans="2:8" ht="14.25" customHeight="1">
      <c r="B152" s="62"/>
      <c r="C152" s="111"/>
      <c r="D152" s="111"/>
      <c r="F152" s="14"/>
      <c r="G152" s="14"/>
      <c r="H152" s="14"/>
    </row>
    <row r="153" spans="2:8" ht="14.25" customHeight="1">
      <c r="B153" s="62"/>
      <c r="C153" s="111"/>
      <c r="D153" s="111"/>
      <c r="F153" s="14"/>
      <c r="G153" s="14"/>
      <c r="H153" s="14"/>
    </row>
    <row r="154" spans="2:8" ht="14.25" customHeight="1">
      <c r="B154" s="62"/>
      <c r="C154" s="111"/>
      <c r="D154" s="111"/>
      <c r="F154" s="14"/>
      <c r="G154" s="14"/>
      <c r="H154" s="14"/>
    </row>
    <row r="155" spans="2:8" ht="14.25" customHeight="1">
      <c r="B155" s="62"/>
      <c r="C155" s="111"/>
      <c r="D155" s="111"/>
      <c r="F155" s="14"/>
      <c r="G155" s="14"/>
      <c r="H155" s="14"/>
    </row>
    <row r="156" spans="2:8" ht="14.25" customHeight="1">
      <c r="B156" s="62"/>
      <c r="C156" s="111"/>
      <c r="D156" s="111"/>
      <c r="F156" s="14"/>
      <c r="G156" s="14"/>
      <c r="H156" s="14"/>
    </row>
    <row r="157" spans="2:8" ht="14.25" customHeight="1">
      <c r="B157" s="62"/>
      <c r="C157" s="111"/>
      <c r="D157" s="111"/>
      <c r="F157" s="14"/>
      <c r="G157" s="14"/>
      <c r="H157" s="14"/>
    </row>
    <row r="158" spans="2:8" ht="14.25" customHeight="1">
      <c r="B158" s="62"/>
      <c r="C158" s="111"/>
      <c r="D158" s="111"/>
      <c r="F158" s="14"/>
      <c r="G158" s="14"/>
      <c r="H158" s="14"/>
    </row>
    <row r="159" spans="2:8" ht="14.25" customHeight="1">
      <c r="B159" s="62"/>
      <c r="C159" s="111"/>
      <c r="D159" s="111"/>
      <c r="F159" s="14"/>
      <c r="G159" s="14"/>
      <c r="H159" s="14"/>
    </row>
    <row r="160" spans="2:8" ht="14.25" customHeight="1">
      <c r="B160" s="62"/>
      <c r="C160" s="111"/>
      <c r="D160" s="111"/>
      <c r="F160" s="14"/>
      <c r="G160" s="14"/>
      <c r="H160" s="14"/>
    </row>
    <row r="161" spans="2:8" ht="14.25" customHeight="1">
      <c r="B161" s="62"/>
      <c r="C161" s="111"/>
      <c r="D161" s="111"/>
      <c r="F161" s="14"/>
      <c r="G161" s="14"/>
      <c r="H161" s="14"/>
    </row>
    <row r="162" spans="2:8" ht="14.25" customHeight="1">
      <c r="B162" s="62"/>
      <c r="C162" s="111"/>
      <c r="D162" s="111"/>
      <c r="F162" s="14"/>
      <c r="G162" s="14"/>
      <c r="H162" s="14"/>
    </row>
    <row r="163" spans="2:8" ht="14.25" customHeight="1">
      <c r="B163" s="62"/>
      <c r="C163" s="111"/>
      <c r="D163" s="111"/>
      <c r="F163" s="14"/>
      <c r="G163" s="14"/>
      <c r="H163" s="14"/>
    </row>
    <row r="164" spans="2:8" ht="14.25" customHeight="1">
      <c r="B164" s="62"/>
      <c r="C164" s="111"/>
      <c r="D164" s="111"/>
      <c r="F164" s="14"/>
      <c r="G164" s="14"/>
      <c r="H164" s="14"/>
    </row>
    <row r="165" spans="2:8" ht="14.25" customHeight="1">
      <c r="B165" s="62"/>
      <c r="C165" s="111"/>
      <c r="D165" s="111"/>
      <c r="F165" s="14"/>
      <c r="G165" s="14"/>
      <c r="H165" s="14"/>
    </row>
    <row r="166" spans="2:8" ht="14.25" customHeight="1">
      <c r="B166" s="62"/>
      <c r="C166" s="111"/>
      <c r="D166" s="111"/>
      <c r="F166" s="14"/>
      <c r="G166" s="14"/>
      <c r="H166" s="14"/>
    </row>
    <row r="167" spans="2:8" ht="14.25" customHeight="1">
      <c r="B167" s="62"/>
      <c r="C167" s="111"/>
      <c r="D167" s="111"/>
      <c r="F167" s="14"/>
      <c r="G167" s="14"/>
      <c r="H167" s="14"/>
    </row>
    <row r="168" spans="2:8" ht="14.25" customHeight="1">
      <c r="B168" s="62"/>
      <c r="C168" s="111"/>
      <c r="D168" s="111"/>
      <c r="F168" s="14"/>
      <c r="G168" s="14"/>
      <c r="H168" s="14"/>
    </row>
    <row r="169" spans="2:8" ht="14.25" customHeight="1">
      <c r="B169" s="62"/>
      <c r="C169" s="111"/>
      <c r="D169" s="111"/>
      <c r="F169" s="14"/>
      <c r="G169" s="14"/>
      <c r="H169" s="14"/>
    </row>
    <row r="170" spans="2:8" ht="14.25" customHeight="1">
      <c r="B170" s="62"/>
      <c r="C170" s="111"/>
      <c r="D170" s="111"/>
      <c r="F170" s="14"/>
      <c r="G170" s="14"/>
      <c r="H170" s="14"/>
    </row>
    <row r="171" spans="2:8" ht="14.25" customHeight="1">
      <c r="B171" s="62"/>
      <c r="C171" s="111"/>
      <c r="D171" s="111"/>
      <c r="F171" s="14"/>
      <c r="G171" s="14"/>
      <c r="H171" s="14"/>
    </row>
    <row r="172" spans="2:8" ht="14.25" customHeight="1">
      <c r="B172" s="62"/>
      <c r="C172" s="111"/>
      <c r="D172" s="111"/>
      <c r="F172" s="14"/>
      <c r="G172" s="14"/>
      <c r="H172" s="14"/>
    </row>
    <row r="173" spans="2:8" ht="14.25" customHeight="1">
      <c r="B173" s="62"/>
      <c r="C173" s="111"/>
      <c r="D173" s="111"/>
      <c r="F173" s="14"/>
      <c r="G173" s="14"/>
      <c r="H173" s="14"/>
    </row>
    <row r="174" spans="2:8" ht="14.25" customHeight="1">
      <c r="B174" s="62"/>
      <c r="C174" s="111"/>
      <c r="D174" s="111"/>
      <c r="F174" s="14"/>
      <c r="G174" s="14"/>
      <c r="H174" s="14"/>
    </row>
    <row r="175" spans="2:8" ht="14.25" customHeight="1">
      <c r="B175" s="62"/>
      <c r="C175" s="111"/>
      <c r="D175" s="111"/>
      <c r="F175" s="14"/>
      <c r="G175" s="14"/>
      <c r="H175" s="14"/>
    </row>
    <row r="176" spans="2:8" ht="14.25" customHeight="1">
      <c r="B176" s="62"/>
      <c r="C176" s="111"/>
      <c r="D176" s="111"/>
      <c r="F176" s="14"/>
      <c r="G176" s="14"/>
      <c r="H176" s="14"/>
    </row>
    <row r="177" spans="2:8" ht="14.25" customHeight="1">
      <c r="B177" s="62"/>
      <c r="C177" s="111"/>
      <c r="D177" s="111"/>
      <c r="F177" s="14"/>
      <c r="G177" s="14"/>
      <c r="H177" s="14"/>
    </row>
    <row r="178" spans="2:8" ht="14.25" customHeight="1">
      <c r="B178" s="62"/>
      <c r="C178" s="111"/>
      <c r="D178" s="111"/>
      <c r="F178" s="14"/>
      <c r="G178" s="14"/>
      <c r="H178" s="14"/>
    </row>
    <row r="179" spans="2:8" ht="14.25" customHeight="1">
      <c r="B179" s="62"/>
      <c r="C179" s="111"/>
      <c r="D179" s="111"/>
      <c r="F179" s="14"/>
      <c r="G179" s="14"/>
      <c r="H179" s="14"/>
    </row>
    <row r="180" spans="2:8" ht="14.25" customHeight="1">
      <c r="B180" s="62"/>
      <c r="C180" s="111"/>
      <c r="D180" s="111"/>
      <c r="F180" s="14"/>
      <c r="G180" s="14"/>
      <c r="H180" s="14"/>
    </row>
    <row r="181" spans="2:8" ht="14.25" customHeight="1">
      <c r="B181" s="62"/>
      <c r="C181" s="111"/>
      <c r="D181" s="111"/>
      <c r="F181" s="14"/>
      <c r="G181" s="14"/>
      <c r="H181" s="14"/>
    </row>
    <row r="182" spans="2:8" ht="14.25" customHeight="1">
      <c r="B182" s="62"/>
      <c r="C182" s="111"/>
      <c r="D182" s="111"/>
      <c r="F182" s="14"/>
      <c r="G182" s="14"/>
      <c r="H182" s="14"/>
    </row>
    <row r="183" spans="2:8" ht="14.25" customHeight="1">
      <c r="B183" s="62"/>
      <c r="C183" s="111"/>
      <c r="D183" s="111"/>
      <c r="F183" s="14"/>
      <c r="G183" s="14"/>
      <c r="H183" s="14"/>
    </row>
    <row r="184" spans="2:8" ht="14.25" customHeight="1">
      <c r="B184" s="62"/>
      <c r="C184" s="111"/>
      <c r="D184" s="111"/>
      <c r="F184" s="14"/>
      <c r="G184" s="14"/>
      <c r="H184" s="14"/>
    </row>
    <row r="185" spans="2:8" ht="14.25" customHeight="1">
      <c r="B185" s="62"/>
      <c r="C185" s="111"/>
      <c r="D185" s="111"/>
      <c r="F185" s="14"/>
      <c r="G185" s="14"/>
      <c r="H185" s="14"/>
    </row>
    <row r="186" spans="2:8" ht="14.25" customHeight="1">
      <c r="B186" s="62"/>
      <c r="C186" s="111"/>
      <c r="D186" s="111"/>
      <c r="F186" s="14"/>
      <c r="G186" s="14"/>
      <c r="H186" s="14"/>
    </row>
    <row r="187" spans="2:8" ht="14.25" customHeight="1">
      <c r="B187" s="62"/>
      <c r="C187" s="111"/>
      <c r="D187" s="111"/>
      <c r="F187" s="14"/>
      <c r="G187" s="14"/>
      <c r="H187" s="14"/>
    </row>
    <row r="188" spans="2:8" ht="14.25" customHeight="1">
      <c r="B188" s="62"/>
      <c r="C188" s="111"/>
      <c r="D188" s="111"/>
      <c r="F188" s="14"/>
      <c r="G188" s="14"/>
      <c r="H188" s="14"/>
    </row>
    <row r="189" spans="2:8" ht="14.25" customHeight="1">
      <c r="B189" s="62"/>
      <c r="C189" s="111"/>
      <c r="D189" s="111"/>
      <c r="F189" s="14"/>
      <c r="G189" s="14"/>
      <c r="H189" s="14"/>
    </row>
    <row r="190" spans="2:8" ht="14.25" customHeight="1">
      <c r="B190" s="62"/>
      <c r="C190" s="111"/>
      <c r="D190" s="111"/>
      <c r="F190" s="14"/>
      <c r="G190" s="14"/>
      <c r="H190" s="14"/>
    </row>
    <row r="191" spans="2:8" ht="14.25" customHeight="1">
      <c r="B191" s="62"/>
      <c r="C191" s="111"/>
      <c r="D191" s="111"/>
      <c r="F191" s="14"/>
      <c r="G191" s="14"/>
      <c r="H191" s="14"/>
    </row>
    <row r="192" spans="2:8" ht="14.25" customHeight="1">
      <c r="B192" s="62"/>
      <c r="C192" s="111"/>
      <c r="D192" s="111"/>
      <c r="F192" s="14"/>
      <c r="G192" s="14"/>
      <c r="H192" s="14"/>
    </row>
    <row r="193" spans="2:8" ht="14.25" customHeight="1">
      <c r="B193" s="62"/>
      <c r="C193" s="111"/>
      <c r="D193" s="111"/>
      <c r="F193" s="14"/>
      <c r="G193" s="14"/>
      <c r="H193" s="14"/>
    </row>
    <row r="194" spans="2:8" ht="14.25" customHeight="1">
      <c r="B194" s="62"/>
      <c r="C194" s="111"/>
      <c r="D194" s="111"/>
      <c r="F194" s="14"/>
      <c r="G194" s="14"/>
      <c r="H194" s="14"/>
    </row>
    <row r="195" spans="2:8" ht="14.25" customHeight="1">
      <c r="B195" s="62"/>
      <c r="C195" s="111"/>
      <c r="D195" s="111"/>
      <c r="F195" s="14"/>
      <c r="G195" s="14"/>
      <c r="H195" s="14"/>
    </row>
    <row r="196" spans="2:8" ht="14.25" customHeight="1">
      <c r="B196" s="62"/>
      <c r="C196" s="111"/>
      <c r="D196" s="111"/>
      <c r="F196" s="14"/>
      <c r="G196" s="14"/>
      <c r="H196" s="14"/>
    </row>
    <row r="197" spans="2:8" ht="14.25" customHeight="1">
      <c r="B197" s="62"/>
      <c r="C197" s="111"/>
      <c r="D197" s="111"/>
      <c r="F197" s="14"/>
      <c r="G197" s="14"/>
      <c r="H197" s="14"/>
    </row>
    <row r="198" spans="2:8" ht="14.25" customHeight="1">
      <c r="B198" s="62"/>
      <c r="C198" s="111"/>
      <c r="D198" s="111"/>
      <c r="F198" s="14"/>
      <c r="G198" s="14"/>
      <c r="H198" s="14"/>
    </row>
    <row r="199" spans="2:8" ht="14.25" customHeight="1">
      <c r="B199" s="62"/>
      <c r="C199" s="111"/>
      <c r="D199" s="111"/>
      <c r="F199" s="14"/>
      <c r="G199" s="14"/>
      <c r="H199" s="14"/>
    </row>
    <row r="200" spans="2:8" ht="14.25" customHeight="1">
      <c r="B200" s="62"/>
      <c r="C200" s="111"/>
      <c r="D200" s="111"/>
      <c r="F200" s="14"/>
      <c r="G200" s="14"/>
      <c r="H200" s="14"/>
    </row>
    <row r="201" spans="2:8" ht="14.25" customHeight="1">
      <c r="B201" s="62"/>
      <c r="C201" s="111"/>
      <c r="D201" s="111"/>
      <c r="F201" s="14"/>
      <c r="G201" s="14"/>
      <c r="H201" s="14"/>
    </row>
    <row r="202" spans="2:8" ht="14.25" customHeight="1">
      <c r="B202" s="62"/>
      <c r="C202" s="111"/>
      <c r="D202" s="111"/>
      <c r="F202" s="14"/>
      <c r="G202" s="14"/>
      <c r="H202" s="14"/>
    </row>
    <row r="203" spans="2:8" ht="14.25" customHeight="1">
      <c r="B203" s="62"/>
      <c r="C203" s="111"/>
      <c r="D203" s="111"/>
      <c r="F203" s="14"/>
      <c r="G203" s="14"/>
      <c r="H203" s="14"/>
    </row>
    <row r="204" spans="2:8" ht="14.25" customHeight="1">
      <c r="B204" s="62"/>
      <c r="C204" s="111"/>
      <c r="D204" s="111"/>
      <c r="F204" s="14"/>
      <c r="G204" s="14"/>
      <c r="H204" s="14"/>
    </row>
    <row r="205" spans="2:8" ht="14.25" customHeight="1">
      <c r="B205" s="62"/>
      <c r="C205" s="111"/>
      <c r="D205" s="111"/>
      <c r="F205" s="14"/>
      <c r="G205" s="14"/>
      <c r="H205" s="14"/>
    </row>
    <row r="206" spans="2:8" ht="14.25" customHeight="1">
      <c r="B206" s="62"/>
      <c r="C206" s="111"/>
      <c r="D206" s="111"/>
      <c r="F206" s="14"/>
      <c r="G206" s="14"/>
      <c r="H206" s="14"/>
    </row>
    <row r="207" spans="2:8" ht="14.25" customHeight="1">
      <c r="B207" s="62"/>
      <c r="C207" s="111"/>
      <c r="D207" s="111"/>
      <c r="F207" s="14"/>
      <c r="G207" s="14"/>
      <c r="H207" s="14"/>
    </row>
    <row r="208" spans="2:8" ht="14.25" customHeight="1">
      <c r="B208" s="62"/>
      <c r="C208" s="111"/>
      <c r="D208" s="111"/>
      <c r="F208" s="14"/>
      <c r="G208" s="14"/>
      <c r="H208" s="14"/>
    </row>
    <row r="209" spans="2:8" ht="14.25" customHeight="1">
      <c r="B209" s="62"/>
      <c r="C209" s="111"/>
      <c r="D209" s="111"/>
      <c r="F209" s="14"/>
      <c r="G209" s="14"/>
      <c r="H209" s="14"/>
    </row>
    <row r="210" spans="2:8" ht="14.25" customHeight="1">
      <c r="B210" s="62"/>
      <c r="C210" s="111"/>
      <c r="D210" s="111"/>
      <c r="F210" s="14"/>
      <c r="G210" s="14"/>
      <c r="H210" s="14"/>
    </row>
    <row r="211" spans="2:8" ht="14.25" customHeight="1">
      <c r="B211" s="62"/>
      <c r="C211" s="111"/>
      <c r="D211" s="111"/>
      <c r="F211" s="14"/>
      <c r="G211" s="14"/>
      <c r="H211" s="14"/>
    </row>
    <row r="212" spans="2:8" ht="14.25" customHeight="1">
      <c r="B212" s="62"/>
      <c r="C212" s="111"/>
      <c r="D212" s="111"/>
      <c r="F212" s="14"/>
      <c r="G212" s="14"/>
      <c r="H212" s="14"/>
    </row>
    <row r="213" spans="2:8" ht="14.25" customHeight="1">
      <c r="B213" s="62"/>
      <c r="C213" s="111"/>
      <c r="D213" s="111"/>
      <c r="F213" s="14"/>
      <c r="G213" s="14"/>
      <c r="H213" s="14"/>
    </row>
    <row r="214" spans="2:8" ht="14.25" customHeight="1">
      <c r="B214" s="62"/>
      <c r="C214" s="111"/>
      <c r="D214" s="111"/>
      <c r="F214" s="14"/>
      <c r="G214" s="14"/>
      <c r="H214" s="14"/>
    </row>
    <row r="215" spans="2:8" ht="14.25" customHeight="1">
      <c r="B215" s="62"/>
      <c r="C215" s="111"/>
      <c r="D215" s="111"/>
      <c r="F215" s="14"/>
      <c r="G215" s="14"/>
      <c r="H215" s="14"/>
    </row>
    <row r="216" spans="2:8" ht="14.25" customHeight="1">
      <c r="B216" s="62"/>
      <c r="C216" s="111"/>
      <c r="D216" s="111"/>
      <c r="F216" s="14"/>
      <c r="G216" s="14"/>
      <c r="H216" s="14"/>
    </row>
    <row r="217" spans="2:8" ht="14.25" customHeight="1">
      <c r="B217" s="62"/>
      <c r="C217" s="111"/>
      <c r="D217" s="111"/>
      <c r="F217" s="14"/>
      <c r="G217" s="14"/>
      <c r="H217" s="14"/>
    </row>
    <row r="218" spans="2:8" ht="14.25" customHeight="1">
      <c r="B218" s="62"/>
      <c r="C218" s="111"/>
      <c r="D218" s="111"/>
      <c r="F218" s="14"/>
      <c r="G218" s="14"/>
      <c r="H218" s="14"/>
    </row>
    <row r="219" spans="2:8" ht="14.25" customHeight="1">
      <c r="B219" s="62"/>
      <c r="C219" s="111"/>
      <c r="D219" s="111"/>
      <c r="F219" s="14"/>
      <c r="G219" s="14"/>
      <c r="H219" s="14"/>
    </row>
    <row r="220" spans="2:8" ht="14.25" customHeight="1">
      <c r="B220" s="62"/>
      <c r="C220" s="111"/>
      <c r="D220" s="111"/>
      <c r="F220" s="14"/>
      <c r="G220" s="14"/>
      <c r="H220" s="14"/>
    </row>
    <row r="221" spans="2:8" ht="14.25" customHeight="1">
      <c r="B221" s="62"/>
      <c r="C221" s="111"/>
      <c r="D221" s="111"/>
      <c r="F221" s="14"/>
      <c r="G221" s="14"/>
      <c r="H221" s="14"/>
    </row>
    <row r="222" spans="2:8" ht="14.25" customHeight="1">
      <c r="B222" s="62"/>
      <c r="C222" s="111"/>
      <c r="D222" s="111"/>
      <c r="F222" s="14"/>
      <c r="G222" s="14"/>
      <c r="H222" s="14"/>
    </row>
    <row r="223" spans="2:8" ht="14.25" customHeight="1">
      <c r="B223" s="62"/>
      <c r="C223" s="111"/>
      <c r="D223" s="111"/>
      <c r="F223" s="14"/>
      <c r="G223" s="14"/>
      <c r="H223" s="14"/>
    </row>
    <row r="224" spans="2:8" ht="14.25" customHeight="1">
      <c r="B224" s="62"/>
      <c r="C224" s="111"/>
      <c r="D224" s="111"/>
      <c r="F224" s="14"/>
      <c r="G224" s="14"/>
      <c r="H224" s="14"/>
    </row>
    <row r="225" spans="2:8" ht="14.25" customHeight="1">
      <c r="B225" s="62"/>
      <c r="C225" s="111"/>
      <c r="D225" s="111"/>
      <c r="F225" s="14"/>
      <c r="G225" s="14"/>
      <c r="H225" s="14"/>
    </row>
    <row r="226" spans="2:8" ht="14.25" customHeight="1">
      <c r="B226" s="62"/>
      <c r="C226" s="111"/>
      <c r="D226" s="111"/>
      <c r="F226" s="14"/>
      <c r="G226" s="14"/>
      <c r="H226" s="14"/>
    </row>
    <row r="227" spans="2:8" ht="14.25" customHeight="1">
      <c r="B227" s="62"/>
      <c r="C227" s="111"/>
      <c r="D227" s="111"/>
      <c r="F227" s="14"/>
      <c r="G227" s="14"/>
      <c r="H227" s="14"/>
    </row>
    <row r="228" spans="2:8" ht="14.25" customHeight="1">
      <c r="B228" s="62"/>
      <c r="C228" s="111"/>
      <c r="D228" s="111"/>
      <c r="F228" s="14"/>
      <c r="G228" s="14"/>
      <c r="H228" s="14"/>
    </row>
    <row r="229" spans="2:8" ht="14.25" customHeight="1">
      <c r="B229" s="62"/>
      <c r="C229" s="111"/>
      <c r="D229" s="111"/>
      <c r="F229" s="14"/>
      <c r="G229" s="14"/>
      <c r="H229" s="14"/>
    </row>
    <row r="230" spans="2:8" ht="14.25" customHeight="1">
      <c r="B230" s="62"/>
      <c r="C230" s="111"/>
      <c r="D230" s="111"/>
      <c r="F230" s="14"/>
      <c r="G230" s="14"/>
      <c r="H230" s="14"/>
    </row>
    <row r="231" spans="2:8" ht="14.25" customHeight="1">
      <c r="B231" s="62"/>
      <c r="C231" s="111"/>
      <c r="D231" s="111"/>
      <c r="F231" s="14"/>
      <c r="G231" s="14"/>
      <c r="H231" s="14"/>
    </row>
    <row r="232" spans="2:8" ht="14.25" customHeight="1">
      <c r="B232" s="62"/>
      <c r="C232" s="111"/>
      <c r="D232" s="111"/>
      <c r="F232" s="14"/>
      <c r="G232" s="14"/>
      <c r="H232" s="14"/>
    </row>
    <row r="233" spans="2:8" ht="14.25" customHeight="1">
      <c r="B233" s="62"/>
      <c r="C233" s="111"/>
      <c r="D233" s="111"/>
      <c r="F233" s="14"/>
      <c r="G233" s="14"/>
      <c r="H233" s="14"/>
    </row>
    <row r="234" spans="2:8" ht="14.25" customHeight="1">
      <c r="B234" s="62"/>
      <c r="C234" s="111"/>
      <c r="D234" s="111"/>
      <c r="F234" s="14"/>
      <c r="G234" s="14"/>
      <c r="H234" s="14"/>
    </row>
    <row r="235" spans="2:8" ht="14.25" customHeight="1">
      <c r="B235" s="62"/>
      <c r="C235" s="111"/>
      <c r="D235" s="111"/>
      <c r="F235" s="14"/>
      <c r="G235" s="14"/>
      <c r="H235" s="14"/>
    </row>
    <row r="236" spans="2:8" ht="14.25" customHeight="1">
      <c r="B236" s="62"/>
      <c r="C236" s="111"/>
      <c r="D236" s="111"/>
      <c r="F236" s="14"/>
      <c r="G236" s="14"/>
      <c r="H236" s="14"/>
    </row>
    <row r="237" spans="2:8" ht="15.75" customHeight="1">
      <c r="B237" s="62"/>
      <c r="F237" s="14"/>
      <c r="G237" s="14"/>
      <c r="H237" s="14"/>
    </row>
    <row r="238" spans="2:8" ht="15.75" customHeight="1">
      <c r="B238" s="62"/>
      <c r="F238" s="14"/>
      <c r="G238" s="14"/>
      <c r="H238" s="14"/>
    </row>
    <row r="239" spans="2:8" ht="15.75" customHeight="1">
      <c r="B239" s="62"/>
      <c r="F239" s="14"/>
      <c r="G239" s="14"/>
      <c r="H239" s="14"/>
    </row>
    <row r="240" spans="2:8" ht="15.75" customHeight="1">
      <c r="B240" s="62"/>
      <c r="F240" s="14"/>
      <c r="G240" s="14"/>
      <c r="H240" s="14"/>
    </row>
    <row r="241" spans="2:8" ht="15.75" customHeight="1">
      <c r="B241" s="62"/>
      <c r="F241" s="14"/>
      <c r="G241" s="14"/>
      <c r="H241" s="14"/>
    </row>
    <row r="242" spans="2:8" ht="15.75" customHeight="1">
      <c r="B242" s="62"/>
      <c r="F242" s="14"/>
      <c r="G242" s="14"/>
      <c r="H242" s="14"/>
    </row>
    <row r="243" spans="2:8" ht="15.75" customHeight="1">
      <c r="B243" s="62"/>
      <c r="F243" s="14"/>
      <c r="G243" s="14"/>
      <c r="H243" s="14"/>
    </row>
    <row r="244" spans="2:8" ht="15.75" customHeight="1">
      <c r="B244" s="62"/>
      <c r="F244" s="14"/>
      <c r="G244" s="14"/>
      <c r="H244" s="14"/>
    </row>
    <row r="245" spans="2:8" ht="15.75" customHeight="1">
      <c r="B245" s="62"/>
      <c r="F245" s="14"/>
      <c r="G245" s="14"/>
      <c r="H245" s="14"/>
    </row>
    <row r="246" spans="2:8" ht="15.75" customHeight="1">
      <c r="B246" s="62"/>
      <c r="F246" s="14"/>
      <c r="G246" s="14"/>
      <c r="H246" s="14"/>
    </row>
    <row r="247" spans="2:8" ht="15.75" customHeight="1">
      <c r="B247" s="62"/>
      <c r="F247" s="14"/>
      <c r="G247" s="14"/>
      <c r="H247" s="14"/>
    </row>
    <row r="248" spans="2:8" ht="15.75" customHeight="1">
      <c r="B248" s="62"/>
      <c r="F248" s="14"/>
      <c r="G248" s="14"/>
      <c r="H248" s="14"/>
    </row>
    <row r="249" spans="2:8" ht="15.75" customHeight="1">
      <c r="B249" s="62"/>
      <c r="F249" s="14"/>
      <c r="G249" s="14"/>
      <c r="H249" s="14"/>
    </row>
    <row r="250" spans="2:8" ht="15.75" customHeight="1">
      <c r="B250" s="62"/>
      <c r="F250" s="14"/>
      <c r="G250" s="14"/>
      <c r="H250" s="14"/>
    </row>
    <row r="251" spans="2:8" ht="15.75" customHeight="1">
      <c r="B251" s="62"/>
      <c r="F251" s="14"/>
      <c r="G251" s="14"/>
      <c r="H251" s="14"/>
    </row>
    <row r="252" spans="2:8" ht="15.75" customHeight="1">
      <c r="B252" s="62"/>
      <c r="F252" s="14"/>
      <c r="G252" s="14"/>
      <c r="H252" s="14"/>
    </row>
    <row r="253" spans="2:8" ht="15.75" customHeight="1">
      <c r="B253" s="62"/>
      <c r="F253" s="14"/>
      <c r="G253" s="14"/>
      <c r="H253" s="14"/>
    </row>
    <row r="254" spans="2:8" ht="15.75" customHeight="1">
      <c r="B254" s="62"/>
      <c r="F254" s="14"/>
      <c r="G254" s="14"/>
      <c r="H254" s="14"/>
    </row>
    <row r="255" spans="2:8" ht="15.75" customHeight="1">
      <c r="B255" s="62"/>
      <c r="F255" s="14"/>
      <c r="G255" s="14"/>
      <c r="H255" s="14"/>
    </row>
    <row r="256" spans="2:8" ht="15.75" customHeight="1">
      <c r="B256" s="62"/>
      <c r="F256" s="14"/>
      <c r="G256" s="14"/>
      <c r="H256" s="14"/>
    </row>
    <row r="257" spans="2:8" ht="15.75" customHeight="1">
      <c r="B257" s="62"/>
      <c r="F257" s="14"/>
      <c r="G257" s="14"/>
      <c r="H257" s="14"/>
    </row>
    <row r="258" spans="2:8" ht="15.75" customHeight="1">
      <c r="B258" s="62"/>
      <c r="F258" s="14"/>
      <c r="G258" s="14"/>
      <c r="H258" s="14"/>
    </row>
    <row r="259" spans="2:8" ht="15.75" customHeight="1">
      <c r="B259" s="62"/>
      <c r="F259" s="14"/>
      <c r="G259" s="14"/>
      <c r="H259" s="14"/>
    </row>
    <row r="260" spans="2:8" ht="15.75" customHeight="1">
      <c r="B260" s="62"/>
      <c r="F260" s="14"/>
      <c r="G260" s="14"/>
      <c r="H260" s="14"/>
    </row>
    <row r="261" spans="2:8" ht="15.75" customHeight="1">
      <c r="B261" s="62"/>
      <c r="F261" s="14"/>
      <c r="G261" s="14"/>
      <c r="H261" s="14"/>
    </row>
    <row r="262" spans="2:8" ht="15.75" customHeight="1">
      <c r="B262" s="62"/>
      <c r="F262" s="14"/>
      <c r="G262" s="14"/>
      <c r="H262" s="14"/>
    </row>
    <row r="263" spans="2:8" ht="15.75" customHeight="1">
      <c r="B263" s="62"/>
      <c r="F263" s="14"/>
      <c r="G263" s="14"/>
      <c r="H263" s="14"/>
    </row>
    <row r="264" spans="2:8" ht="15.75" customHeight="1">
      <c r="B264" s="62"/>
      <c r="F264" s="14"/>
      <c r="G264" s="14"/>
      <c r="H264" s="14"/>
    </row>
    <row r="265" spans="2:8" ht="15.75" customHeight="1">
      <c r="B265" s="62"/>
      <c r="F265" s="14"/>
      <c r="G265" s="14"/>
      <c r="H265" s="14"/>
    </row>
    <row r="266" spans="2:8" ht="15.75" customHeight="1">
      <c r="B266" s="62"/>
      <c r="F266" s="14"/>
      <c r="G266" s="14"/>
      <c r="H266" s="14"/>
    </row>
    <row r="267" spans="2:8" ht="15.75" customHeight="1">
      <c r="B267" s="62"/>
      <c r="F267" s="14"/>
      <c r="G267" s="14"/>
      <c r="H267" s="14"/>
    </row>
    <row r="268" spans="2:8" ht="15.75" customHeight="1">
      <c r="B268" s="62"/>
      <c r="F268" s="14"/>
      <c r="G268" s="14"/>
      <c r="H268" s="14"/>
    </row>
    <row r="269" spans="2:8" ht="15.75" customHeight="1">
      <c r="B269" s="62"/>
      <c r="F269" s="14"/>
      <c r="G269" s="14"/>
      <c r="H269" s="14"/>
    </row>
    <row r="270" spans="2:8" ht="15.75" customHeight="1">
      <c r="B270" s="62"/>
      <c r="F270" s="14"/>
      <c r="G270" s="14"/>
      <c r="H270" s="14"/>
    </row>
    <row r="271" spans="2:8" ht="15.75" customHeight="1">
      <c r="B271" s="62"/>
      <c r="F271" s="14"/>
      <c r="G271" s="14"/>
      <c r="H271" s="14"/>
    </row>
    <row r="272" spans="2:8" ht="15.75" customHeight="1">
      <c r="B272" s="62"/>
      <c r="F272" s="14"/>
      <c r="G272" s="14"/>
      <c r="H272" s="14"/>
    </row>
    <row r="273" spans="2:8" ht="15.75" customHeight="1">
      <c r="B273" s="62"/>
      <c r="F273" s="14"/>
      <c r="G273" s="14"/>
      <c r="H273" s="14"/>
    </row>
    <row r="274" spans="2:8" ht="15.75" customHeight="1">
      <c r="B274" s="62"/>
      <c r="F274" s="14"/>
      <c r="G274" s="14"/>
      <c r="H274" s="14"/>
    </row>
    <row r="275" spans="2:8" ht="15.75" customHeight="1">
      <c r="B275" s="62"/>
      <c r="F275" s="14"/>
      <c r="G275" s="14"/>
      <c r="H275" s="14"/>
    </row>
    <row r="276" spans="2:8" ht="15.75" customHeight="1">
      <c r="B276" s="62"/>
      <c r="F276" s="14"/>
      <c r="G276" s="14"/>
      <c r="H276" s="14"/>
    </row>
    <row r="277" spans="2:8" ht="15.75" customHeight="1">
      <c r="B277" s="62"/>
      <c r="F277" s="14"/>
      <c r="G277" s="14"/>
      <c r="H277" s="14"/>
    </row>
    <row r="278" spans="2:8" ht="15.75" customHeight="1">
      <c r="B278" s="62"/>
      <c r="F278" s="14"/>
      <c r="G278" s="14"/>
      <c r="H278" s="14"/>
    </row>
    <row r="279" spans="2:8" ht="15.75" customHeight="1">
      <c r="B279" s="62"/>
      <c r="F279" s="14"/>
      <c r="G279" s="14"/>
      <c r="H279" s="14"/>
    </row>
    <row r="280" spans="2:8" ht="15.75" customHeight="1">
      <c r="B280" s="62"/>
      <c r="F280" s="14"/>
      <c r="G280" s="14"/>
      <c r="H280" s="14"/>
    </row>
    <row r="281" spans="2:8" ht="15.75" customHeight="1">
      <c r="B281" s="62"/>
      <c r="F281" s="14"/>
      <c r="G281" s="14"/>
      <c r="H281" s="14"/>
    </row>
    <row r="282" spans="2:8" ht="15.75" customHeight="1">
      <c r="B282" s="62"/>
      <c r="F282" s="14"/>
      <c r="G282" s="14"/>
      <c r="H282" s="14"/>
    </row>
    <row r="283" spans="2:8" ht="15.75" customHeight="1">
      <c r="B283" s="62"/>
      <c r="F283" s="14"/>
      <c r="G283" s="14"/>
      <c r="H283" s="14"/>
    </row>
    <row r="284" spans="2:8" ht="15.75" customHeight="1">
      <c r="B284" s="62"/>
      <c r="F284" s="14"/>
      <c r="G284" s="14"/>
      <c r="H284" s="14"/>
    </row>
    <row r="285" spans="2:8" ht="15.75" customHeight="1">
      <c r="B285" s="62"/>
      <c r="F285" s="14"/>
      <c r="G285" s="14"/>
      <c r="H285" s="14"/>
    </row>
    <row r="286" spans="2:8" ht="15.75" customHeight="1">
      <c r="B286" s="62"/>
      <c r="F286" s="14"/>
      <c r="G286" s="14"/>
      <c r="H286" s="14"/>
    </row>
    <row r="287" spans="2:8" ht="15.75" customHeight="1">
      <c r="B287" s="62"/>
      <c r="F287" s="14"/>
      <c r="G287" s="14"/>
      <c r="H287" s="14"/>
    </row>
    <row r="288" spans="2:8" ht="15.75" customHeight="1">
      <c r="B288" s="62"/>
      <c r="F288" s="14"/>
      <c r="G288" s="14"/>
      <c r="H288" s="14"/>
    </row>
    <row r="289" spans="2:8" ht="15.75" customHeight="1">
      <c r="B289" s="62"/>
      <c r="F289" s="14"/>
      <c r="G289" s="14"/>
      <c r="H289" s="14"/>
    </row>
    <row r="290" spans="2:8" ht="15.75" customHeight="1">
      <c r="B290" s="62"/>
      <c r="F290" s="14"/>
      <c r="G290" s="14"/>
      <c r="H290" s="14"/>
    </row>
    <row r="291" spans="2:8" ht="15.75" customHeight="1">
      <c r="B291" s="62"/>
      <c r="F291" s="14"/>
      <c r="G291" s="14"/>
      <c r="H291" s="14"/>
    </row>
    <row r="292" spans="2:8" ht="15.75" customHeight="1">
      <c r="B292" s="62"/>
      <c r="F292" s="14"/>
      <c r="G292" s="14"/>
      <c r="H292" s="14"/>
    </row>
    <row r="293" spans="2:8" ht="15.75" customHeight="1">
      <c r="B293" s="62"/>
      <c r="F293" s="14"/>
      <c r="G293" s="14"/>
      <c r="H293" s="14"/>
    </row>
    <row r="294" spans="2:8" ht="15.75" customHeight="1">
      <c r="B294" s="62"/>
      <c r="F294" s="14"/>
      <c r="G294" s="14"/>
      <c r="H294" s="14"/>
    </row>
    <row r="295" spans="2:8" ht="15.75" customHeight="1">
      <c r="B295" s="62"/>
      <c r="F295" s="14"/>
      <c r="G295" s="14"/>
      <c r="H295" s="14"/>
    </row>
    <row r="296" spans="2:8" ht="15.75" customHeight="1">
      <c r="B296" s="62"/>
      <c r="F296" s="14"/>
      <c r="G296" s="14"/>
      <c r="H296" s="14"/>
    </row>
    <row r="297" spans="2:8" ht="15.75" customHeight="1">
      <c r="B297" s="62"/>
      <c r="F297" s="14"/>
      <c r="G297" s="14"/>
      <c r="H297" s="14"/>
    </row>
    <row r="298" spans="2:8" ht="15.75" customHeight="1">
      <c r="B298" s="62"/>
      <c r="F298" s="14"/>
      <c r="G298" s="14"/>
      <c r="H298" s="14"/>
    </row>
    <row r="299" spans="2:8" ht="15.75" customHeight="1">
      <c r="B299" s="62"/>
      <c r="F299" s="14"/>
      <c r="G299" s="14"/>
      <c r="H299" s="14"/>
    </row>
    <row r="300" spans="2:8" ht="15.75" customHeight="1">
      <c r="B300" s="62"/>
      <c r="F300" s="14"/>
      <c r="G300" s="14"/>
      <c r="H300" s="14"/>
    </row>
    <row r="301" spans="2:8" ht="15.75" customHeight="1">
      <c r="B301" s="62"/>
      <c r="F301" s="14"/>
      <c r="G301" s="14"/>
      <c r="H301" s="14"/>
    </row>
    <row r="302" spans="2:8" ht="15.75" customHeight="1">
      <c r="B302" s="62"/>
      <c r="F302" s="14"/>
      <c r="G302" s="14"/>
      <c r="H302" s="14"/>
    </row>
    <row r="303" spans="2:8" ht="15.75" customHeight="1">
      <c r="B303" s="62"/>
      <c r="F303" s="14"/>
      <c r="G303" s="14"/>
      <c r="H303" s="14"/>
    </row>
    <row r="304" spans="2:8" ht="15.75" customHeight="1">
      <c r="B304" s="62"/>
      <c r="F304" s="14"/>
      <c r="G304" s="14"/>
      <c r="H304" s="14"/>
    </row>
    <row r="305" spans="2:8" ht="15.75" customHeight="1">
      <c r="B305" s="62"/>
      <c r="F305" s="14"/>
      <c r="G305" s="14"/>
      <c r="H305" s="14"/>
    </row>
    <row r="306" spans="2:8" ht="15.75" customHeight="1">
      <c r="B306" s="62"/>
      <c r="F306" s="14"/>
      <c r="G306" s="14"/>
      <c r="H306" s="14"/>
    </row>
    <row r="307" spans="2:8" ht="15.75" customHeight="1">
      <c r="B307" s="62"/>
      <c r="F307" s="14"/>
      <c r="G307" s="14"/>
      <c r="H307" s="14"/>
    </row>
    <row r="308" spans="2:8" ht="15.75" customHeight="1">
      <c r="B308" s="62"/>
      <c r="F308" s="14"/>
      <c r="G308" s="14"/>
      <c r="H308" s="14"/>
    </row>
    <row r="309" spans="2:8" ht="15.75" customHeight="1">
      <c r="B309" s="62"/>
      <c r="F309" s="14"/>
      <c r="G309" s="14"/>
      <c r="H309" s="14"/>
    </row>
    <row r="310" spans="2:8" ht="15.75" customHeight="1">
      <c r="B310" s="62"/>
      <c r="F310" s="14"/>
      <c r="G310" s="14"/>
      <c r="H310" s="14"/>
    </row>
    <row r="311" spans="2:8" ht="15.75" customHeight="1">
      <c r="B311" s="62"/>
      <c r="F311" s="14"/>
      <c r="G311" s="14"/>
      <c r="H311" s="14"/>
    </row>
    <row r="312" spans="2:8" ht="15.75" customHeight="1">
      <c r="B312" s="62"/>
      <c r="F312" s="14"/>
      <c r="G312" s="14"/>
      <c r="H312" s="14"/>
    </row>
    <row r="313" spans="2:8" ht="15.75" customHeight="1">
      <c r="B313" s="62"/>
      <c r="F313" s="14"/>
      <c r="G313" s="14"/>
      <c r="H313" s="14"/>
    </row>
    <row r="314" spans="2:8" ht="15.75" customHeight="1">
      <c r="B314" s="62"/>
      <c r="F314" s="14"/>
      <c r="G314" s="14"/>
      <c r="H314" s="14"/>
    </row>
    <row r="315" spans="2:8" ht="15.75" customHeight="1">
      <c r="B315" s="62"/>
      <c r="F315" s="14"/>
      <c r="G315" s="14"/>
      <c r="H315" s="14"/>
    </row>
    <row r="316" spans="2:8" ht="15.75" customHeight="1">
      <c r="B316" s="62"/>
      <c r="F316" s="14"/>
      <c r="G316" s="14"/>
      <c r="H316" s="14"/>
    </row>
    <row r="317" spans="2:8" ht="15.75" customHeight="1">
      <c r="B317" s="62"/>
      <c r="F317" s="14"/>
      <c r="G317" s="14"/>
      <c r="H317" s="14"/>
    </row>
    <row r="318" spans="2:8" ht="15.75" customHeight="1">
      <c r="B318" s="62"/>
      <c r="F318" s="14"/>
      <c r="G318" s="14"/>
      <c r="H318" s="14"/>
    </row>
    <row r="319" spans="2:8" ht="15.75" customHeight="1">
      <c r="B319" s="62"/>
      <c r="F319" s="14"/>
      <c r="G319" s="14"/>
      <c r="H319" s="14"/>
    </row>
    <row r="320" spans="2:8" ht="15.75" customHeight="1">
      <c r="B320" s="62"/>
      <c r="F320" s="14"/>
      <c r="G320" s="14"/>
      <c r="H320" s="14"/>
    </row>
    <row r="321" spans="2:8" ht="15.75" customHeight="1">
      <c r="B321" s="62"/>
      <c r="F321" s="14"/>
      <c r="G321" s="14"/>
      <c r="H321" s="14"/>
    </row>
    <row r="322" spans="2:8" ht="15.75" customHeight="1">
      <c r="B322" s="62"/>
      <c r="F322" s="14"/>
      <c r="G322" s="14"/>
      <c r="H322" s="14"/>
    </row>
    <row r="323" spans="2:8" ht="15.75" customHeight="1">
      <c r="B323" s="62"/>
      <c r="F323" s="14"/>
      <c r="G323" s="14"/>
      <c r="H323" s="14"/>
    </row>
    <row r="324" spans="2:8" ht="15.75" customHeight="1">
      <c r="B324" s="62"/>
      <c r="F324" s="14"/>
      <c r="G324" s="14"/>
      <c r="H324" s="14"/>
    </row>
    <row r="325" spans="2:8" ht="15.75" customHeight="1">
      <c r="B325" s="62"/>
      <c r="F325" s="14"/>
      <c r="G325" s="14"/>
      <c r="H325" s="14"/>
    </row>
    <row r="326" spans="2:8" ht="15.75" customHeight="1">
      <c r="B326" s="62"/>
      <c r="F326" s="14"/>
      <c r="G326" s="14"/>
      <c r="H326" s="14"/>
    </row>
    <row r="327" spans="2:8" ht="15.75" customHeight="1">
      <c r="B327" s="62"/>
      <c r="F327" s="14"/>
      <c r="G327" s="14"/>
      <c r="H327" s="14"/>
    </row>
    <row r="328" spans="2:8" ht="15.75" customHeight="1">
      <c r="B328" s="62"/>
      <c r="F328" s="14"/>
      <c r="G328" s="14"/>
      <c r="H328" s="14"/>
    </row>
    <row r="329" spans="2:8" ht="15.75" customHeight="1">
      <c r="B329" s="62"/>
      <c r="F329" s="14"/>
      <c r="G329" s="14"/>
      <c r="H329" s="14"/>
    </row>
    <row r="330" spans="2:8" ht="15.75" customHeight="1">
      <c r="B330" s="62"/>
      <c r="F330" s="14"/>
      <c r="G330" s="14"/>
      <c r="H330" s="14"/>
    </row>
    <row r="331" spans="2:8" ht="15.75" customHeight="1">
      <c r="B331" s="62"/>
      <c r="F331" s="14"/>
      <c r="G331" s="14"/>
      <c r="H331" s="14"/>
    </row>
    <row r="332" spans="2:8" ht="15.75" customHeight="1">
      <c r="B332" s="62"/>
      <c r="F332" s="14"/>
      <c r="G332" s="14"/>
      <c r="H332" s="14"/>
    </row>
    <row r="333" spans="2:8" ht="15.75" customHeight="1">
      <c r="B333" s="62"/>
      <c r="F333" s="14"/>
      <c r="G333" s="14"/>
      <c r="H333" s="14"/>
    </row>
    <row r="334" spans="2:8" ht="15.75" customHeight="1">
      <c r="B334" s="62"/>
      <c r="F334" s="14"/>
      <c r="G334" s="14"/>
      <c r="H334" s="14"/>
    </row>
    <row r="335" spans="2:8" ht="15.75" customHeight="1">
      <c r="B335" s="62"/>
      <c r="F335" s="14"/>
      <c r="G335" s="14"/>
      <c r="H335" s="14"/>
    </row>
    <row r="336" spans="2:8" ht="15.75" customHeight="1">
      <c r="B336" s="62"/>
      <c r="F336" s="14"/>
      <c r="G336" s="14"/>
      <c r="H336" s="14"/>
    </row>
    <row r="337" spans="2:8" ht="15.75" customHeight="1">
      <c r="B337" s="62"/>
      <c r="F337" s="14"/>
      <c r="G337" s="14"/>
      <c r="H337" s="14"/>
    </row>
    <row r="338" spans="2:8" ht="15.75" customHeight="1">
      <c r="B338" s="62"/>
      <c r="F338" s="14"/>
      <c r="G338" s="14"/>
      <c r="H338" s="14"/>
    </row>
    <row r="339" spans="2:8" ht="15.75" customHeight="1">
      <c r="B339" s="62"/>
      <c r="F339" s="14"/>
      <c r="G339" s="14"/>
      <c r="H339" s="14"/>
    </row>
    <row r="340" spans="2:8" ht="15.75" customHeight="1">
      <c r="B340" s="62"/>
      <c r="F340" s="14"/>
      <c r="G340" s="14"/>
      <c r="H340" s="14"/>
    </row>
    <row r="341" spans="2:8" ht="15.75" customHeight="1">
      <c r="B341" s="62"/>
      <c r="F341" s="14"/>
      <c r="G341" s="14"/>
      <c r="H341" s="14"/>
    </row>
    <row r="342" spans="2:8" ht="15.75" customHeight="1">
      <c r="B342" s="62"/>
      <c r="F342" s="14"/>
      <c r="G342" s="14"/>
      <c r="H342" s="14"/>
    </row>
    <row r="343" spans="2:8" ht="15.75" customHeight="1">
      <c r="B343" s="62"/>
      <c r="F343" s="14"/>
      <c r="G343" s="14"/>
      <c r="H343" s="14"/>
    </row>
    <row r="344" spans="2:8" ht="15.75" customHeight="1">
      <c r="B344" s="62"/>
      <c r="F344" s="14"/>
      <c r="G344" s="14"/>
      <c r="H344" s="14"/>
    </row>
    <row r="345" spans="2:8" ht="15.75" customHeight="1">
      <c r="B345" s="62"/>
      <c r="F345" s="14"/>
      <c r="G345" s="14"/>
      <c r="H345" s="14"/>
    </row>
    <row r="346" spans="2:8" ht="15.75" customHeight="1">
      <c r="B346" s="62"/>
      <c r="F346" s="14"/>
      <c r="G346" s="14"/>
      <c r="H346" s="14"/>
    </row>
    <row r="347" spans="2:8" ht="15.75" customHeight="1">
      <c r="B347" s="62"/>
      <c r="F347" s="14"/>
      <c r="G347" s="14"/>
      <c r="H347" s="14"/>
    </row>
    <row r="348" spans="2:8" ht="15.75" customHeight="1">
      <c r="B348" s="62"/>
      <c r="F348" s="14"/>
      <c r="G348" s="14"/>
      <c r="H348" s="14"/>
    </row>
    <row r="349" spans="2:8" ht="15.75" customHeight="1">
      <c r="B349" s="62"/>
      <c r="F349" s="14"/>
      <c r="G349" s="14"/>
      <c r="H349" s="14"/>
    </row>
    <row r="350" spans="2:8" ht="15.75" customHeight="1">
      <c r="B350" s="62"/>
      <c r="F350" s="14"/>
      <c r="G350" s="14"/>
      <c r="H350" s="14"/>
    </row>
    <row r="351" spans="2:8" ht="15.75" customHeight="1">
      <c r="B351" s="62"/>
      <c r="F351" s="14"/>
      <c r="G351" s="14"/>
      <c r="H351" s="14"/>
    </row>
    <row r="352" spans="2:8" ht="15.75" customHeight="1">
      <c r="B352" s="62"/>
      <c r="F352" s="14"/>
      <c r="G352" s="14"/>
      <c r="H352" s="14"/>
    </row>
    <row r="353" spans="2:8" ht="15.75" customHeight="1">
      <c r="B353" s="62"/>
      <c r="F353" s="14"/>
      <c r="G353" s="14"/>
      <c r="H353" s="14"/>
    </row>
    <row r="354" spans="2:8" ht="15.75" customHeight="1">
      <c r="B354" s="62"/>
      <c r="F354" s="14"/>
      <c r="G354" s="14"/>
      <c r="H354" s="14"/>
    </row>
    <row r="355" spans="2:8" ht="15.75" customHeight="1">
      <c r="B355" s="62"/>
      <c r="F355" s="14"/>
      <c r="G355" s="14"/>
      <c r="H355" s="14"/>
    </row>
    <row r="356" spans="2:8" ht="15.75" customHeight="1">
      <c r="B356" s="62"/>
      <c r="F356" s="14"/>
      <c r="G356" s="14"/>
      <c r="H356" s="14"/>
    </row>
    <row r="357" spans="2:8" ht="15.75" customHeight="1">
      <c r="B357" s="62"/>
      <c r="F357" s="14"/>
      <c r="G357" s="14"/>
      <c r="H357" s="14"/>
    </row>
    <row r="358" spans="2:8" ht="15.75" customHeight="1">
      <c r="B358" s="62"/>
      <c r="F358" s="14"/>
      <c r="G358" s="14"/>
      <c r="H358" s="14"/>
    </row>
    <row r="359" spans="2:8" ht="15.75" customHeight="1">
      <c r="B359" s="62"/>
      <c r="F359" s="14"/>
      <c r="G359" s="14"/>
      <c r="H359" s="14"/>
    </row>
    <row r="360" spans="2:8" ht="15.75" customHeight="1">
      <c r="B360" s="62"/>
      <c r="F360" s="14"/>
      <c r="G360" s="14"/>
      <c r="H360" s="14"/>
    </row>
    <row r="361" spans="2:8" ht="15.75" customHeight="1">
      <c r="B361" s="62"/>
      <c r="F361" s="14"/>
      <c r="G361" s="14"/>
      <c r="H361" s="14"/>
    </row>
    <row r="362" spans="2:8" ht="15.75" customHeight="1">
      <c r="B362" s="62"/>
      <c r="F362" s="14"/>
      <c r="G362" s="14"/>
      <c r="H362" s="14"/>
    </row>
    <row r="363" spans="2:8" ht="15.75" customHeight="1">
      <c r="B363" s="62"/>
      <c r="F363" s="14"/>
      <c r="G363" s="14"/>
      <c r="H363" s="14"/>
    </row>
    <row r="364" spans="2:8" ht="15.75" customHeight="1">
      <c r="B364" s="62"/>
      <c r="F364" s="14"/>
      <c r="G364" s="14"/>
      <c r="H364" s="14"/>
    </row>
    <row r="365" spans="2:8" ht="15.75" customHeight="1">
      <c r="B365" s="62"/>
      <c r="F365" s="14"/>
      <c r="G365" s="14"/>
      <c r="H365" s="14"/>
    </row>
    <row r="366" spans="2:8" ht="15.75" customHeight="1">
      <c r="B366" s="62"/>
      <c r="F366" s="14"/>
      <c r="G366" s="14"/>
      <c r="H366" s="14"/>
    </row>
    <row r="367" spans="2:8" ht="15.75" customHeight="1">
      <c r="B367" s="62"/>
      <c r="F367" s="14"/>
      <c r="G367" s="14"/>
      <c r="H367" s="14"/>
    </row>
    <row r="368" spans="2:8" ht="15.75" customHeight="1">
      <c r="B368" s="62"/>
      <c r="F368" s="14"/>
      <c r="G368" s="14"/>
      <c r="H368" s="14"/>
    </row>
    <row r="369" spans="2:8" ht="15.75" customHeight="1">
      <c r="B369" s="62"/>
      <c r="F369" s="14"/>
      <c r="G369" s="14"/>
      <c r="H369" s="14"/>
    </row>
    <row r="370" spans="2:8" ht="15.75" customHeight="1">
      <c r="B370" s="62"/>
      <c r="F370" s="14"/>
      <c r="G370" s="14"/>
      <c r="H370" s="14"/>
    </row>
    <row r="371" spans="2:8" ht="15.75" customHeight="1">
      <c r="B371" s="62"/>
      <c r="F371" s="14"/>
      <c r="G371" s="14"/>
      <c r="H371" s="14"/>
    </row>
    <row r="372" spans="2:8" ht="15.75" customHeight="1">
      <c r="B372" s="62"/>
      <c r="F372" s="14"/>
      <c r="G372" s="14"/>
      <c r="H372" s="14"/>
    </row>
    <row r="373" spans="2:8" ht="15.75" customHeight="1">
      <c r="B373" s="62"/>
      <c r="F373" s="14"/>
      <c r="G373" s="14"/>
      <c r="H373" s="14"/>
    </row>
    <row r="374" spans="2:8" ht="15.75" customHeight="1">
      <c r="B374" s="62"/>
      <c r="F374" s="14"/>
      <c r="G374" s="14"/>
      <c r="H374" s="14"/>
    </row>
    <row r="375" spans="2:8" ht="15.75" customHeight="1">
      <c r="B375" s="62"/>
      <c r="F375" s="14"/>
      <c r="G375" s="14"/>
      <c r="H375" s="14"/>
    </row>
    <row r="376" spans="2:8" ht="15.75" customHeight="1">
      <c r="B376" s="62"/>
      <c r="F376" s="14"/>
      <c r="G376" s="14"/>
      <c r="H376" s="14"/>
    </row>
    <row r="377" spans="2:8" ht="15.75" customHeight="1">
      <c r="B377" s="62"/>
      <c r="F377" s="14"/>
      <c r="G377" s="14"/>
      <c r="H377" s="14"/>
    </row>
    <row r="378" spans="2:8" ht="15.75" customHeight="1">
      <c r="B378" s="62"/>
      <c r="F378" s="14"/>
      <c r="G378" s="14"/>
      <c r="H378" s="14"/>
    </row>
    <row r="379" spans="2:8" ht="15.75" customHeight="1">
      <c r="B379" s="62"/>
      <c r="F379" s="14"/>
      <c r="G379" s="14"/>
      <c r="H379" s="14"/>
    </row>
    <row r="380" spans="2:8" ht="15.75" customHeight="1">
      <c r="B380" s="62"/>
      <c r="F380" s="14"/>
      <c r="G380" s="14"/>
      <c r="H380" s="14"/>
    </row>
    <row r="381" spans="2:8" ht="15.75" customHeight="1">
      <c r="B381" s="62"/>
      <c r="F381" s="14"/>
      <c r="G381" s="14"/>
      <c r="H381" s="14"/>
    </row>
    <row r="382" spans="2:8" ht="15.75" customHeight="1">
      <c r="B382" s="62"/>
      <c r="F382" s="14"/>
      <c r="G382" s="14"/>
      <c r="H382" s="14"/>
    </row>
    <row r="383" spans="2:8" ht="15.75" customHeight="1">
      <c r="B383" s="62"/>
      <c r="F383" s="14"/>
      <c r="G383" s="14"/>
      <c r="H383" s="14"/>
    </row>
    <row r="384" spans="2:8" ht="15.75" customHeight="1">
      <c r="B384" s="62"/>
      <c r="F384" s="14"/>
      <c r="G384" s="14"/>
      <c r="H384" s="14"/>
    </row>
    <row r="385" spans="2:8" ht="15.75" customHeight="1">
      <c r="B385" s="62"/>
      <c r="F385" s="14"/>
      <c r="G385" s="14"/>
      <c r="H385" s="14"/>
    </row>
    <row r="386" spans="2:8" ht="15.75" customHeight="1">
      <c r="B386" s="62"/>
      <c r="F386" s="14"/>
      <c r="G386" s="14"/>
      <c r="H386" s="14"/>
    </row>
    <row r="387" spans="2:8" ht="15.75" customHeight="1">
      <c r="B387" s="62"/>
      <c r="F387" s="14"/>
      <c r="G387" s="14"/>
      <c r="H387" s="14"/>
    </row>
    <row r="388" spans="2:8" ht="15.75" customHeight="1">
      <c r="B388" s="62"/>
      <c r="F388" s="14"/>
      <c r="G388" s="14"/>
      <c r="H388" s="14"/>
    </row>
    <row r="389" spans="2:8" ht="15.75" customHeight="1">
      <c r="B389" s="62"/>
      <c r="F389" s="14"/>
      <c r="G389" s="14"/>
      <c r="H389" s="14"/>
    </row>
    <row r="390" spans="2:8" ht="15.75" customHeight="1">
      <c r="B390" s="62"/>
      <c r="F390" s="14"/>
      <c r="G390" s="14"/>
      <c r="H390" s="14"/>
    </row>
    <row r="391" spans="2:8" ht="15.75" customHeight="1">
      <c r="B391" s="62"/>
      <c r="F391" s="14"/>
      <c r="G391" s="14"/>
      <c r="H391" s="14"/>
    </row>
    <row r="392" spans="2:8" ht="15.75" customHeight="1">
      <c r="B392" s="62"/>
      <c r="F392" s="14"/>
      <c r="G392" s="14"/>
      <c r="H392" s="14"/>
    </row>
    <row r="393" spans="2:8" ht="15.75" customHeight="1">
      <c r="B393" s="62"/>
      <c r="F393" s="14"/>
      <c r="G393" s="14"/>
      <c r="H393" s="14"/>
    </row>
    <row r="394" spans="2:8" ht="15.75" customHeight="1">
      <c r="B394" s="62"/>
      <c r="F394" s="14"/>
      <c r="G394" s="14"/>
      <c r="H394" s="14"/>
    </row>
    <row r="395" spans="2:8" ht="15.75" customHeight="1">
      <c r="B395" s="62"/>
      <c r="F395" s="14"/>
      <c r="G395" s="14"/>
      <c r="H395" s="14"/>
    </row>
    <row r="396" spans="2:8" ht="15.75" customHeight="1">
      <c r="B396" s="62"/>
      <c r="F396" s="14"/>
      <c r="G396" s="14"/>
      <c r="H396" s="14"/>
    </row>
    <row r="397" spans="2:8" ht="15.75" customHeight="1">
      <c r="B397" s="62"/>
      <c r="F397" s="14"/>
      <c r="G397" s="14"/>
      <c r="H397" s="14"/>
    </row>
    <row r="398" spans="2:8" ht="15.75" customHeight="1">
      <c r="B398" s="62"/>
      <c r="F398" s="14"/>
      <c r="G398" s="14"/>
      <c r="H398" s="14"/>
    </row>
    <row r="399" spans="2:8" ht="15.75" customHeight="1">
      <c r="B399" s="62"/>
      <c r="F399" s="14"/>
      <c r="G399" s="14"/>
      <c r="H399" s="14"/>
    </row>
    <row r="400" spans="2:8" ht="15.75" customHeight="1">
      <c r="B400" s="62"/>
      <c r="F400" s="14"/>
      <c r="G400" s="14"/>
      <c r="H400" s="14"/>
    </row>
    <row r="401" spans="2:8" ht="15.75" customHeight="1">
      <c r="B401" s="62"/>
      <c r="F401" s="14"/>
      <c r="G401" s="14"/>
      <c r="H401" s="14"/>
    </row>
    <row r="402" spans="2:8" ht="15.75" customHeight="1">
      <c r="B402" s="62"/>
      <c r="F402" s="14"/>
      <c r="G402" s="14"/>
      <c r="H402" s="14"/>
    </row>
    <row r="403" spans="2:8" ht="15.75" customHeight="1">
      <c r="B403" s="62"/>
      <c r="F403" s="14"/>
      <c r="G403" s="14"/>
      <c r="H403" s="14"/>
    </row>
    <row r="404" spans="2:8" ht="15.75" customHeight="1">
      <c r="B404" s="62"/>
      <c r="F404" s="14"/>
      <c r="G404" s="14"/>
      <c r="H404" s="14"/>
    </row>
    <row r="405" spans="2:8" ht="15.75" customHeight="1">
      <c r="B405" s="62"/>
      <c r="F405" s="14"/>
      <c r="G405" s="14"/>
      <c r="H405" s="14"/>
    </row>
    <row r="406" spans="2:8" ht="15.75" customHeight="1">
      <c r="B406" s="62"/>
      <c r="F406" s="14"/>
      <c r="G406" s="14"/>
      <c r="H406" s="14"/>
    </row>
    <row r="407" spans="2:8" ht="15.75" customHeight="1">
      <c r="B407" s="62"/>
      <c r="F407" s="14"/>
      <c r="G407" s="14"/>
      <c r="H407" s="14"/>
    </row>
    <row r="408" spans="2:8" ht="15.75" customHeight="1">
      <c r="B408" s="62"/>
      <c r="F408" s="14"/>
      <c r="G408" s="14"/>
      <c r="H408" s="14"/>
    </row>
    <row r="409" spans="2:8" ht="15.75" customHeight="1">
      <c r="B409" s="62"/>
      <c r="F409" s="14"/>
      <c r="G409" s="14"/>
      <c r="H409" s="14"/>
    </row>
    <row r="410" spans="2:8" ht="15.75" customHeight="1">
      <c r="B410" s="62"/>
      <c r="F410" s="14"/>
      <c r="G410" s="14"/>
      <c r="H410" s="14"/>
    </row>
    <row r="411" spans="2:8" ht="15.75" customHeight="1">
      <c r="B411" s="62"/>
      <c r="F411" s="14"/>
      <c r="G411" s="14"/>
      <c r="H411" s="14"/>
    </row>
    <row r="412" spans="2:8" ht="15.75" customHeight="1">
      <c r="B412" s="62"/>
      <c r="F412" s="14"/>
      <c r="G412" s="14"/>
      <c r="H412" s="14"/>
    </row>
    <row r="413" spans="2:8" ht="15.75" customHeight="1">
      <c r="B413" s="62"/>
      <c r="F413" s="14"/>
      <c r="G413" s="14"/>
      <c r="H413" s="14"/>
    </row>
    <row r="414" spans="2:8" ht="15.75" customHeight="1">
      <c r="B414" s="62"/>
      <c r="F414" s="14"/>
      <c r="G414" s="14"/>
      <c r="H414" s="14"/>
    </row>
    <row r="415" spans="2:8" ht="15.75" customHeight="1">
      <c r="B415" s="62"/>
      <c r="F415" s="14"/>
      <c r="G415" s="14"/>
      <c r="H415" s="14"/>
    </row>
    <row r="416" spans="2:8" ht="15.75" customHeight="1">
      <c r="B416" s="62"/>
      <c r="F416" s="14"/>
      <c r="G416" s="14"/>
      <c r="H416" s="14"/>
    </row>
    <row r="417" spans="2:8" ht="15.75" customHeight="1">
      <c r="B417" s="62"/>
      <c r="F417" s="14"/>
      <c r="G417" s="14"/>
      <c r="H417" s="14"/>
    </row>
    <row r="418" spans="2:8" ht="15.75" customHeight="1">
      <c r="B418" s="62"/>
      <c r="F418" s="14"/>
      <c r="G418" s="14"/>
      <c r="H418" s="14"/>
    </row>
    <row r="419" spans="2:8" ht="15.75" customHeight="1">
      <c r="B419" s="62"/>
      <c r="F419" s="14"/>
      <c r="G419" s="14"/>
      <c r="H419" s="14"/>
    </row>
    <row r="420" spans="2:8" ht="15.75" customHeight="1">
      <c r="B420" s="62"/>
      <c r="F420" s="14"/>
      <c r="G420" s="14"/>
      <c r="H420" s="14"/>
    </row>
    <row r="421" spans="2:8" ht="15.75" customHeight="1">
      <c r="B421" s="62"/>
      <c r="F421" s="14"/>
      <c r="G421" s="14"/>
      <c r="H421" s="14"/>
    </row>
    <row r="422" spans="2:8" ht="15.75" customHeight="1">
      <c r="B422" s="62"/>
      <c r="F422" s="14"/>
      <c r="G422" s="14"/>
      <c r="H422" s="14"/>
    </row>
    <row r="423" spans="2:8" ht="15.75" customHeight="1">
      <c r="B423" s="62"/>
      <c r="F423" s="14"/>
      <c r="G423" s="14"/>
      <c r="H423" s="14"/>
    </row>
    <row r="424" spans="2:8" ht="15.75" customHeight="1">
      <c r="B424" s="62"/>
      <c r="F424" s="14"/>
      <c r="G424" s="14"/>
      <c r="H424" s="14"/>
    </row>
    <row r="425" spans="2:8" ht="15.75" customHeight="1">
      <c r="B425" s="62"/>
      <c r="F425" s="14"/>
      <c r="G425" s="14"/>
      <c r="H425" s="14"/>
    </row>
    <row r="426" spans="2:8" ht="15.75" customHeight="1">
      <c r="B426" s="62"/>
      <c r="F426" s="14"/>
      <c r="G426" s="14"/>
      <c r="H426" s="14"/>
    </row>
    <row r="427" spans="2:8" ht="15.75" customHeight="1">
      <c r="B427" s="62"/>
      <c r="F427" s="14"/>
      <c r="G427" s="14"/>
      <c r="H427" s="14"/>
    </row>
    <row r="428" spans="2:8" ht="15.75" customHeight="1">
      <c r="B428" s="62"/>
      <c r="F428" s="14"/>
      <c r="G428" s="14"/>
      <c r="H428" s="14"/>
    </row>
    <row r="429" spans="2:8" ht="15.75" customHeight="1">
      <c r="B429" s="62"/>
      <c r="F429" s="14"/>
      <c r="G429" s="14"/>
      <c r="H429" s="14"/>
    </row>
    <row r="430" spans="2:8" ht="15.75" customHeight="1">
      <c r="B430" s="62"/>
      <c r="F430" s="14"/>
      <c r="G430" s="14"/>
      <c r="H430" s="14"/>
    </row>
    <row r="431" spans="2:8" ht="15.75" customHeight="1">
      <c r="B431" s="62"/>
      <c r="F431" s="14"/>
      <c r="G431" s="14"/>
      <c r="H431" s="14"/>
    </row>
    <row r="432" spans="2:8" ht="15.75" customHeight="1">
      <c r="B432" s="62"/>
      <c r="F432" s="14"/>
      <c r="G432" s="14"/>
      <c r="H432" s="14"/>
    </row>
    <row r="433" spans="2:8" ht="15.75" customHeight="1">
      <c r="B433" s="62"/>
      <c r="F433" s="14"/>
      <c r="G433" s="14"/>
      <c r="H433" s="14"/>
    </row>
    <row r="434" spans="2:8" ht="15.75" customHeight="1">
      <c r="B434" s="62"/>
      <c r="F434" s="14"/>
      <c r="G434" s="14"/>
      <c r="H434" s="14"/>
    </row>
    <row r="435" spans="2:8" ht="15.75" customHeight="1">
      <c r="B435" s="62"/>
      <c r="F435" s="14"/>
      <c r="G435" s="14"/>
      <c r="H435" s="14"/>
    </row>
    <row r="436" spans="2:8" ht="15.75" customHeight="1">
      <c r="B436" s="62"/>
      <c r="F436" s="14"/>
      <c r="G436" s="14"/>
      <c r="H436" s="14"/>
    </row>
    <row r="437" spans="2:8" ht="15.75" customHeight="1">
      <c r="B437" s="62"/>
      <c r="F437" s="14"/>
      <c r="G437" s="14"/>
      <c r="H437" s="14"/>
    </row>
    <row r="438" spans="2:8" ht="15.75" customHeight="1">
      <c r="B438" s="62"/>
      <c r="F438" s="14"/>
      <c r="G438" s="14"/>
      <c r="H438" s="14"/>
    </row>
    <row r="439" spans="2:8" ht="15.75" customHeight="1">
      <c r="B439" s="62"/>
      <c r="F439" s="14"/>
      <c r="G439" s="14"/>
      <c r="H439" s="14"/>
    </row>
    <row r="440" spans="2:8" ht="15.75" customHeight="1">
      <c r="B440" s="62"/>
      <c r="F440" s="14"/>
      <c r="G440" s="14"/>
      <c r="H440" s="14"/>
    </row>
    <row r="441" spans="2:8" ht="15.75" customHeight="1">
      <c r="B441" s="62"/>
      <c r="F441" s="14"/>
      <c r="G441" s="14"/>
      <c r="H441" s="14"/>
    </row>
    <row r="442" spans="2:8" ht="15.75" customHeight="1">
      <c r="B442" s="62"/>
      <c r="F442" s="14"/>
      <c r="G442" s="14"/>
      <c r="H442" s="14"/>
    </row>
    <row r="443" spans="2:8" ht="15.75" customHeight="1">
      <c r="B443" s="62"/>
      <c r="F443" s="14"/>
      <c r="G443" s="14"/>
      <c r="H443" s="14"/>
    </row>
    <row r="444" spans="2:8" ht="15.75" customHeight="1">
      <c r="B444" s="62"/>
      <c r="F444" s="14"/>
      <c r="G444" s="14"/>
      <c r="H444" s="14"/>
    </row>
    <row r="445" spans="2:8" ht="15.75" customHeight="1">
      <c r="B445" s="62"/>
      <c r="F445" s="14"/>
      <c r="G445" s="14"/>
      <c r="H445" s="14"/>
    </row>
    <row r="446" spans="2:8" ht="15.75" customHeight="1">
      <c r="B446" s="62"/>
      <c r="F446" s="14"/>
      <c r="G446" s="14"/>
      <c r="H446" s="14"/>
    </row>
    <row r="447" spans="2:8" ht="15.75" customHeight="1">
      <c r="B447" s="62"/>
      <c r="F447" s="14"/>
      <c r="G447" s="14"/>
      <c r="H447" s="14"/>
    </row>
    <row r="448" spans="2:8" ht="15.75" customHeight="1">
      <c r="B448" s="62"/>
      <c r="F448" s="14"/>
      <c r="G448" s="14"/>
      <c r="H448" s="14"/>
    </row>
    <row r="449" spans="2:8" ht="15.75" customHeight="1">
      <c r="B449" s="62"/>
      <c r="F449" s="14"/>
      <c r="G449" s="14"/>
      <c r="H449" s="14"/>
    </row>
    <row r="450" spans="2:8" ht="15.75" customHeight="1">
      <c r="B450" s="62"/>
      <c r="F450" s="14"/>
      <c r="G450" s="14"/>
      <c r="H450" s="14"/>
    </row>
    <row r="451" spans="2:8" ht="15.75" customHeight="1">
      <c r="B451" s="62"/>
      <c r="F451" s="14"/>
      <c r="G451" s="14"/>
      <c r="H451" s="14"/>
    </row>
    <row r="452" spans="2:8" ht="15.75" customHeight="1">
      <c r="B452" s="62"/>
      <c r="F452" s="14"/>
      <c r="G452" s="14"/>
      <c r="H452" s="14"/>
    </row>
    <row r="453" spans="2:8" ht="15.75" customHeight="1">
      <c r="B453" s="62"/>
      <c r="F453" s="14"/>
      <c r="G453" s="14"/>
      <c r="H453" s="14"/>
    </row>
    <row r="454" spans="2:8" ht="15.75" customHeight="1">
      <c r="B454" s="62"/>
      <c r="F454" s="14"/>
      <c r="G454" s="14"/>
      <c r="H454" s="14"/>
    </row>
    <row r="455" spans="2:8" ht="15.75" customHeight="1">
      <c r="B455" s="62"/>
      <c r="F455" s="14"/>
      <c r="G455" s="14"/>
      <c r="H455" s="14"/>
    </row>
    <row r="456" spans="2:8" ht="15.75" customHeight="1">
      <c r="B456" s="62"/>
      <c r="F456" s="14"/>
      <c r="G456" s="14"/>
      <c r="H456" s="14"/>
    </row>
    <row r="457" spans="2:8" ht="15.75" customHeight="1">
      <c r="B457" s="62"/>
      <c r="F457" s="14"/>
      <c r="G457" s="14"/>
      <c r="H457" s="14"/>
    </row>
    <row r="458" spans="2:8" ht="15.75" customHeight="1">
      <c r="B458" s="62"/>
      <c r="F458" s="14"/>
      <c r="G458" s="14"/>
      <c r="H458" s="14"/>
    </row>
    <row r="459" spans="2:8" ht="15.75" customHeight="1">
      <c r="B459" s="62"/>
      <c r="F459" s="14"/>
      <c r="G459" s="14"/>
      <c r="H459" s="14"/>
    </row>
    <row r="460" spans="2:8" ht="15.75" customHeight="1">
      <c r="B460" s="62"/>
      <c r="F460" s="14"/>
      <c r="G460" s="14"/>
      <c r="H460" s="14"/>
    </row>
    <row r="461" spans="2:8" ht="15.75" customHeight="1">
      <c r="B461" s="62"/>
      <c r="F461" s="14"/>
      <c r="G461" s="14"/>
      <c r="H461" s="14"/>
    </row>
    <row r="462" spans="2:8" ht="15.75" customHeight="1">
      <c r="B462" s="62"/>
      <c r="F462" s="14"/>
      <c r="G462" s="14"/>
      <c r="H462" s="14"/>
    </row>
    <row r="463" spans="2:8" ht="15.75" customHeight="1">
      <c r="B463" s="62"/>
      <c r="F463" s="14"/>
      <c r="G463" s="14"/>
      <c r="H463" s="14"/>
    </row>
    <row r="464" spans="2:8" ht="15.75" customHeight="1">
      <c r="B464" s="62"/>
      <c r="F464" s="14"/>
      <c r="G464" s="14"/>
      <c r="H464" s="14"/>
    </row>
    <row r="465" spans="2:8" ht="15.75" customHeight="1">
      <c r="B465" s="62"/>
      <c r="F465" s="14"/>
      <c r="G465" s="14"/>
      <c r="H465" s="14"/>
    </row>
    <row r="466" spans="2:8" ht="15.75" customHeight="1">
      <c r="B466" s="62"/>
      <c r="F466" s="14"/>
      <c r="G466" s="14"/>
      <c r="H466" s="14"/>
    </row>
    <row r="467" spans="2:8" ht="15.75" customHeight="1">
      <c r="B467" s="62"/>
      <c r="F467" s="14"/>
      <c r="G467" s="14"/>
      <c r="H467" s="14"/>
    </row>
    <row r="468" spans="2:8" ht="15.75" customHeight="1">
      <c r="B468" s="62"/>
      <c r="F468" s="14"/>
      <c r="G468" s="14"/>
      <c r="H468" s="14"/>
    </row>
    <row r="469" spans="2:8" ht="15.75" customHeight="1">
      <c r="B469" s="62"/>
      <c r="F469" s="14"/>
      <c r="G469" s="14"/>
      <c r="H469" s="14"/>
    </row>
    <row r="470" spans="2:8" ht="15.75" customHeight="1">
      <c r="B470" s="62"/>
      <c r="F470" s="14"/>
      <c r="G470" s="14"/>
      <c r="H470" s="14"/>
    </row>
    <row r="471" spans="2:8" ht="15.75" customHeight="1">
      <c r="B471" s="62"/>
      <c r="F471" s="14"/>
      <c r="G471" s="14"/>
      <c r="H471" s="14"/>
    </row>
    <row r="472" spans="2:8" ht="15.75" customHeight="1">
      <c r="B472" s="62"/>
      <c r="F472" s="14"/>
      <c r="G472" s="14"/>
      <c r="H472" s="14"/>
    </row>
    <row r="473" spans="2:8" ht="15.75" customHeight="1">
      <c r="B473" s="62"/>
      <c r="F473" s="14"/>
      <c r="G473" s="14"/>
      <c r="H473" s="14"/>
    </row>
    <row r="474" spans="2:8" ht="15.75" customHeight="1">
      <c r="B474" s="62"/>
      <c r="F474" s="14"/>
      <c r="G474" s="14"/>
      <c r="H474" s="14"/>
    </row>
    <row r="475" spans="2:8" ht="15.75" customHeight="1">
      <c r="B475" s="62"/>
      <c r="F475" s="14"/>
      <c r="G475" s="14"/>
      <c r="H475" s="14"/>
    </row>
    <row r="476" spans="2:8" ht="15.75" customHeight="1">
      <c r="B476" s="62"/>
      <c r="F476" s="14"/>
      <c r="G476" s="14"/>
      <c r="H476" s="14"/>
    </row>
    <row r="477" spans="2:8" ht="15.75" customHeight="1">
      <c r="B477" s="62"/>
      <c r="F477" s="14"/>
      <c r="G477" s="14"/>
      <c r="H477" s="14"/>
    </row>
    <row r="478" spans="2:8" ht="15.75" customHeight="1">
      <c r="B478" s="62"/>
      <c r="F478" s="14"/>
      <c r="G478" s="14"/>
      <c r="H478" s="14"/>
    </row>
    <row r="479" spans="2:8" ht="15.75" customHeight="1">
      <c r="B479" s="62"/>
      <c r="F479" s="14"/>
      <c r="G479" s="14"/>
      <c r="H479" s="14"/>
    </row>
    <row r="480" spans="2:8" ht="15.75" customHeight="1">
      <c r="B480" s="62"/>
      <c r="F480" s="14"/>
      <c r="G480" s="14"/>
      <c r="H480" s="14"/>
    </row>
    <row r="481" spans="2:8" ht="15.75" customHeight="1">
      <c r="B481" s="62"/>
      <c r="F481" s="14"/>
      <c r="G481" s="14"/>
      <c r="H481" s="14"/>
    </row>
    <row r="482" spans="2:8" ht="15.75" customHeight="1">
      <c r="B482" s="62"/>
      <c r="F482" s="14"/>
      <c r="G482" s="14"/>
      <c r="H482" s="14"/>
    </row>
    <row r="483" spans="2:8" ht="15.75" customHeight="1">
      <c r="B483" s="62"/>
      <c r="F483" s="14"/>
      <c r="G483" s="14"/>
      <c r="H483" s="14"/>
    </row>
    <row r="484" spans="2:8" ht="15.75" customHeight="1">
      <c r="B484" s="62"/>
      <c r="F484" s="14"/>
      <c r="G484" s="14"/>
      <c r="H484" s="14"/>
    </row>
    <row r="485" spans="2:8" ht="15.75" customHeight="1">
      <c r="B485" s="62"/>
      <c r="F485" s="14"/>
      <c r="G485" s="14"/>
      <c r="H485" s="14"/>
    </row>
    <row r="486" spans="2:8" ht="15.75" customHeight="1">
      <c r="B486" s="62"/>
      <c r="F486" s="14"/>
      <c r="G486" s="14"/>
      <c r="H486" s="14"/>
    </row>
    <row r="487" spans="2:8" ht="15.75" customHeight="1">
      <c r="B487" s="62"/>
      <c r="F487" s="14"/>
      <c r="G487" s="14"/>
      <c r="H487" s="14"/>
    </row>
    <row r="488" spans="2:8" ht="15.75" customHeight="1">
      <c r="B488" s="62"/>
      <c r="F488" s="14"/>
      <c r="G488" s="14"/>
      <c r="H488" s="14"/>
    </row>
    <row r="489" spans="2:8" ht="15.75" customHeight="1">
      <c r="B489" s="62"/>
      <c r="F489" s="14"/>
      <c r="G489" s="14"/>
      <c r="H489" s="14"/>
    </row>
    <row r="490" spans="2:8" ht="15.75" customHeight="1">
      <c r="B490" s="62"/>
      <c r="F490" s="14"/>
      <c r="G490" s="14"/>
      <c r="H490" s="14"/>
    </row>
    <row r="491" spans="2:8" ht="15.75" customHeight="1">
      <c r="B491" s="62"/>
      <c r="F491" s="14"/>
      <c r="G491" s="14"/>
      <c r="H491" s="14"/>
    </row>
    <row r="492" spans="2:8" ht="15.75" customHeight="1">
      <c r="B492" s="62"/>
      <c r="F492" s="14"/>
      <c r="G492" s="14"/>
      <c r="H492" s="14"/>
    </row>
    <row r="493" spans="2:8" ht="15.75" customHeight="1">
      <c r="B493" s="62"/>
      <c r="F493" s="14"/>
      <c r="G493" s="14"/>
      <c r="H493" s="14"/>
    </row>
    <row r="494" spans="2:8" ht="15.75" customHeight="1">
      <c r="B494" s="62"/>
      <c r="F494" s="14"/>
      <c r="G494" s="14"/>
      <c r="H494" s="14"/>
    </row>
    <row r="495" spans="2:8" ht="15.75" customHeight="1">
      <c r="B495" s="62"/>
      <c r="F495" s="14"/>
      <c r="G495" s="14"/>
      <c r="H495" s="14"/>
    </row>
    <row r="496" spans="2:8" ht="15.75" customHeight="1">
      <c r="B496" s="62"/>
      <c r="F496" s="14"/>
      <c r="G496" s="14"/>
      <c r="H496" s="14"/>
    </row>
    <row r="497" spans="2:8" ht="15.75" customHeight="1">
      <c r="B497" s="62"/>
      <c r="F497" s="14"/>
      <c r="G497" s="14"/>
      <c r="H497" s="14"/>
    </row>
    <row r="498" spans="2:8" ht="15.75" customHeight="1">
      <c r="B498" s="62"/>
      <c r="F498" s="14"/>
      <c r="G498" s="14"/>
      <c r="H498" s="14"/>
    </row>
    <row r="499" spans="2:8" ht="15.75" customHeight="1">
      <c r="B499" s="62"/>
      <c r="F499" s="14"/>
      <c r="G499" s="14"/>
      <c r="H499" s="14"/>
    </row>
    <row r="500" spans="2:8" ht="15.75" customHeight="1">
      <c r="B500" s="62"/>
      <c r="F500" s="14"/>
      <c r="G500" s="14"/>
      <c r="H500" s="14"/>
    </row>
    <row r="501" spans="2:8" ht="15.75" customHeight="1">
      <c r="B501" s="62"/>
      <c r="F501" s="14"/>
      <c r="G501" s="14"/>
      <c r="H501" s="14"/>
    </row>
    <row r="502" spans="2:8" ht="15.75" customHeight="1">
      <c r="B502" s="62"/>
      <c r="F502" s="14"/>
      <c r="G502" s="14"/>
      <c r="H502" s="14"/>
    </row>
    <row r="503" spans="2:8" ht="15.75" customHeight="1">
      <c r="B503" s="62"/>
      <c r="F503" s="14"/>
      <c r="G503" s="14"/>
      <c r="H503" s="14"/>
    </row>
    <row r="504" spans="2:8" ht="15.75" customHeight="1">
      <c r="B504" s="62"/>
      <c r="F504" s="14"/>
      <c r="G504" s="14"/>
      <c r="H504" s="14"/>
    </row>
    <row r="505" spans="2:8" ht="15.75" customHeight="1">
      <c r="B505" s="62"/>
      <c r="F505" s="14"/>
      <c r="G505" s="14"/>
      <c r="H505" s="14"/>
    </row>
    <row r="506" spans="2:8" ht="15.75" customHeight="1">
      <c r="B506" s="62"/>
      <c r="F506" s="14"/>
      <c r="G506" s="14"/>
      <c r="H506" s="14"/>
    </row>
    <row r="507" spans="2:8" ht="15.75" customHeight="1">
      <c r="B507" s="62"/>
      <c r="F507" s="14"/>
      <c r="G507" s="14"/>
      <c r="H507" s="14"/>
    </row>
    <row r="508" spans="2:8" ht="15.75" customHeight="1">
      <c r="B508" s="62"/>
      <c r="F508" s="14"/>
      <c r="G508" s="14"/>
      <c r="H508" s="14"/>
    </row>
    <row r="509" spans="2:8" ht="15.75" customHeight="1">
      <c r="B509" s="62"/>
      <c r="F509" s="14"/>
      <c r="G509" s="14"/>
      <c r="H509" s="14"/>
    </row>
    <row r="510" spans="2:8" ht="15.75" customHeight="1">
      <c r="B510" s="62"/>
      <c r="F510" s="14"/>
      <c r="G510" s="14"/>
      <c r="H510" s="14"/>
    </row>
    <row r="511" spans="2:8" ht="15.75" customHeight="1">
      <c r="B511" s="62"/>
      <c r="F511" s="14"/>
      <c r="G511" s="14"/>
      <c r="H511" s="14"/>
    </row>
    <row r="512" spans="2:8" ht="15.75" customHeight="1">
      <c r="B512" s="62"/>
      <c r="F512" s="14"/>
      <c r="G512" s="14"/>
      <c r="H512" s="14"/>
    </row>
    <row r="513" spans="2:8" ht="15.75" customHeight="1">
      <c r="B513" s="62"/>
      <c r="F513" s="14"/>
      <c r="G513" s="14"/>
      <c r="H513" s="14"/>
    </row>
    <row r="514" spans="2:8" ht="15.75" customHeight="1">
      <c r="B514" s="62"/>
      <c r="F514" s="14"/>
      <c r="G514" s="14"/>
      <c r="H514" s="14"/>
    </row>
    <row r="515" spans="2:8" ht="15.75" customHeight="1">
      <c r="B515" s="62"/>
      <c r="F515" s="14"/>
      <c r="G515" s="14"/>
      <c r="H515" s="14"/>
    </row>
    <row r="516" spans="2:8" ht="15.75" customHeight="1">
      <c r="B516" s="62"/>
      <c r="F516" s="14"/>
      <c r="G516" s="14"/>
      <c r="H516" s="14"/>
    </row>
    <row r="517" spans="2:8" ht="15.75" customHeight="1">
      <c r="B517" s="62"/>
      <c r="F517" s="14"/>
      <c r="G517" s="14"/>
      <c r="H517" s="14"/>
    </row>
    <row r="518" spans="2:8" ht="15.75" customHeight="1">
      <c r="B518" s="62"/>
      <c r="F518" s="14"/>
      <c r="G518" s="14"/>
      <c r="H518" s="14"/>
    </row>
    <row r="519" spans="2:8" ht="15.75" customHeight="1">
      <c r="B519" s="62"/>
      <c r="F519" s="14"/>
      <c r="G519" s="14"/>
      <c r="H519" s="14"/>
    </row>
    <row r="520" spans="2:8" ht="15.75" customHeight="1">
      <c r="B520" s="62"/>
      <c r="F520" s="14"/>
      <c r="G520" s="14"/>
      <c r="H520" s="14"/>
    </row>
    <row r="521" spans="2:8" ht="15.75" customHeight="1">
      <c r="B521" s="62"/>
      <c r="F521" s="14"/>
      <c r="G521" s="14"/>
      <c r="H521" s="14"/>
    </row>
    <row r="522" spans="2:8" ht="15.75" customHeight="1">
      <c r="B522" s="62"/>
      <c r="F522" s="14"/>
      <c r="G522" s="14"/>
      <c r="H522" s="14"/>
    </row>
    <row r="523" spans="2:8" ht="15.75" customHeight="1">
      <c r="B523" s="62"/>
      <c r="F523" s="14"/>
      <c r="G523" s="14"/>
      <c r="H523" s="14"/>
    </row>
    <row r="524" spans="2:8" ht="15.75" customHeight="1">
      <c r="B524" s="62"/>
      <c r="F524" s="14"/>
      <c r="G524" s="14"/>
      <c r="H524" s="14"/>
    </row>
    <row r="525" spans="2:8" ht="15.75" customHeight="1">
      <c r="B525" s="62"/>
      <c r="F525" s="14"/>
      <c r="G525" s="14"/>
      <c r="H525" s="14"/>
    </row>
    <row r="526" spans="2:8" ht="15.75" customHeight="1">
      <c r="B526" s="62"/>
      <c r="F526" s="14"/>
      <c r="G526" s="14"/>
      <c r="H526" s="14"/>
    </row>
    <row r="527" spans="2:8" ht="15.75" customHeight="1">
      <c r="B527" s="62"/>
      <c r="F527" s="14"/>
      <c r="G527" s="14"/>
      <c r="H527" s="14"/>
    </row>
    <row r="528" spans="2:8" ht="15.75" customHeight="1">
      <c r="B528" s="62"/>
      <c r="F528" s="14"/>
      <c r="G528" s="14"/>
      <c r="H528" s="14"/>
    </row>
    <row r="529" spans="2:8" ht="15.75" customHeight="1">
      <c r="B529" s="62"/>
      <c r="F529" s="14"/>
      <c r="G529" s="14"/>
      <c r="H529" s="14"/>
    </row>
    <row r="530" spans="2:8" ht="15.75" customHeight="1">
      <c r="B530" s="62"/>
      <c r="F530" s="14"/>
      <c r="G530" s="14"/>
      <c r="H530" s="14"/>
    </row>
    <row r="531" spans="2:8" ht="15.75" customHeight="1">
      <c r="B531" s="62"/>
      <c r="F531" s="14"/>
      <c r="G531" s="14"/>
      <c r="H531" s="14"/>
    </row>
    <row r="532" spans="2:8" ht="15.75" customHeight="1">
      <c r="B532" s="62"/>
      <c r="F532" s="14"/>
      <c r="G532" s="14"/>
      <c r="H532" s="14"/>
    </row>
    <row r="533" spans="2:8" ht="15.75" customHeight="1">
      <c r="B533" s="62"/>
      <c r="F533" s="14"/>
      <c r="G533" s="14"/>
      <c r="H533" s="14"/>
    </row>
    <row r="534" spans="2:8" ht="15.75" customHeight="1">
      <c r="B534" s="62"/>
      <c r="F534" s="14"/>
      <c r="G534" s="14"/>
      <c r="H534" s="14"/>
    </row>
    <row r="535" spans="2:8" ht="15.75" customHeight="1">
      <c r="B535" s="62"/>
      <c r="F535" s="14"/>
      <c r="G535" s="14"/>
      <c r="H535" s="14"/>
    </row>
    <row r="536" spans="2:8" ht="15.75" customHeight="1">
      <c r="B536" s="62"/>
      <c r="F536" s="14"/>
      <c r="G536" s="14"/>
      <c r="H536" s="14"/>
    </row>
    <row r="537" spans="2:8" ht="15.75" customHeight="1">
      <c r="B537" s="62"/>
      <c r="F537" s="14"/>
      <c r="G537" s="14"/>
      <c r="H537" s="14"/>
    </row>
    <row r="538" spans="2:8" ht="15.75" customHeight="1">
      <c r="B538" s="62"/>
      <c r="F538" s="14"/>
      <c r="G538" s="14"/>
      <c r="H538" s="14"/>
    </row>
    <row r="539" spans="2:8" ht="15.75" customHeight="1">
      <c r="B539" s="62"/>
      <c r="F539" s="14"/>
      <c r="G539" s="14"/>
      <c r="H539" s="14"/>
    </row>
    <row r="540" spans="2:8" ht="15.75" customHeight="1">
      <c r="B540" s="62"/>
      <c r="F540" s="14"/>
      <c r="G540" s="14"/>
      <c r="H540" s="14"/>
    </row>
    <row r="541" spans="2:8" ht="15.75" customHeight="1">
      <c r="B541" s="62"/>
      <c r="F541" s="14"/>
      <c r="G541" s="14"/>
      <c r="H541" s="14"/>
    </row>
    <row r="542" spans="2:8" ht="15.75" customHeight="1">
      <c r="B542" s="62"/>
      <c r="F542" s="14"/>
      <c r="G542" s="14"/>
      <c r="H542" s="14"/>
    </row>
    <row r="543" spans="2:8" ht="15.75" customHeight="1">
      <c r="B543" s="62"/>
      <c r="F543" s="14"/>
      <c r="G543" s="14"/>
      <c r="H543" s="14"/>
    </row>
    <row r="544" spans="2:8" ht="15.75" customHeight="1">
      <c r="B544" s="62"/>
      <c r="F544" s="14"/>
      <c r="G544" s="14"/>
      <c r="H544" s="14"/>
    </row>
    <row r="545" spans="2:8" ht="15.75" customHeight="1">
      <c r="B545" s="62"/>
      <c r="F545" s="14"/>
      <c r="G545" s="14"/>
      <c r="H545" s="14"/>
    </row>
    <row r="546" spans="2:8" ht="15.75" customHeight="1">
      <c r="B546" s="62"/>
      <c r="F546" s="14"/>
      <c r="G546" s="14"/>
      <c r="H546" s="14"/>
    </row>
    <row r="547" spans="2:8" ht="15.75" customHeight="1">
      <c r="B547" s="62"/>
      <c r="F547" s="14"/>
      <c r="G547" s="14"/>
      <c r="H547" s="14"/>
    </row>
    <row r="548" spans="2:8" ht="15.75" customHeight="1">
      <c r="B548" s="62"/>
      <c r="F548" s="14"/>
      <c r="G548" s="14"/>
      <c r="H548" s="14"/>
    </row>
    <row r="549" spans="2:8" ht="15.75" customHeight="1">
      <c r="B549" s="62"/>
      <c r="F549" s="14"/>
      <c r="G549" s="14"/>
      <c r="H549" s="14"/>
    </row>
    <row r="550" spans="2:8" ht="15.75" customHeight="1">
      <c r="B550" s="62"/>
      <c r="F550" s="14"/>
      <c r="G550" s="14"/>
      <c r="H550" s="14"/>
    </row>
    <row r="551" spans="2:8" ht="15.75" customHeight="1">
      <c r="B551" s="62"/>
      <c r="F551" s="14"/>
      <c r="G551" s="14"/>
      <c r="H551" s="14"/>
    </row>
    <row r="552" spans="2:8" ht="15.75" customHeight="1">
      <c r="B552" s="62"/>
      <c r="F552" s="14"/>
      <c r="G552" s="14"/>
      <c r="H552" s="14"/>
    </row>
    <row r="553" spans="2:8" ht="15.75" customHeight="1">
      <c r="B553" s="62"/>
      <c r="F553" s="14"/>
      <c r="G553" s="14"/>
      <c r="H553" s="14"/>
    </row>
    <row r="554" spans="2:8" ht="15.75" customHeight="1">
      <c r="B554" s="62"/>
      <c r="F554" s="14"/>
      <c r="G554" s="14"/>
      <c r="H554" s="14"/>
    </row>
    <row r="555" spans="2:8" ht="15.75" customHeight="1">
      <c r="B555" s="62"/>
      <c r="F555" s="14"/>
      <c r="G555" s="14"/>
      <c r="H555" s="14"/>
    </row>
    <row r="556" spans="2:8" ht="15.75" customHeight="1">
      <c r="B556" s="62"/>
      <c r="F556" s="14"/>
      <c r="G556" s="14"/>
      <c r="H556" s="14"/>
    </row>
    <row r="557" spans="2:8" ht="15.75" customHeight="1">
      <c r="B557" s="62"/>
      <c r="F557" s="14"/>
      <c r="G557" s="14"/>
      <c r="H557" s="14"/>
    </row>
    <row r="558" spans="2:8" ht="15.75" customHeight="1">
      <c r="B558" s="62"/>
      <c r="F558" s="14"/>
      <c r="G558" s="14"/>
      <c r="H558" s="14"/>
    </row>
    <row r="559" spans="2:8" ht="15.75" customHeight="1">
      <c r="B559" s="62"/>
      <c r="F559" s="14"/>
      <c r="G559" s="14"/>
      <c r="H559" s="14"/>
    </row>
    <row r="560" spans="2:8" ht="15.75" customHeight="1">
      <c r="B560" s="62"/>
      <c r="F560" s="14"/>
      <c r="G560" s="14"/>
      <c r="H560" s="14"/>
    </row>
    <row r="561" spans="2:8" ht="15.75" customHeight="1">
      <c r="B561" s="62"/>
      <c r="F561" s="14"/>
      <c r="G561" s="14"/>
      <c r="H561" s="14"/>
    </row>
    <row r="562" spans="2:8" ht="15.75" customHeight="1">
      <c r="B562" s="62"/>
      <c r="F562" s="14"/>
      <c r="G562" s="14"/>
      <c r="H562" s="14"/>
    </row>
    <row r="563" spans="2:8" ht="15.75" customHeight="1">
      <c r="B563" s="62"/>
      <c r="F563" s="14"/>
      <c r="G563" s="14"/>
      <c r="H563" s="14"/>
    </row>
    <row r="564" spans="2:8" ht="15.75" customHeight="1">
      <c r="B564" s="62"/>
      <c r="F564" s="14"/>
      <c r="G564" s="14"/>
      <c r="H564" s="14"/>
    </row>
    <row r="565" spans="2:8" ht="15.75" customHeight="1">
      <c r="B565" s="62"/>
      <c r="F565" s="14"/>
      <c r="G565" s="14"/>
      <c r="H565" s="14"/>
    </row>
    <row r="566" spans="2:8" ht="15.75" customHeight="1">
      <c r="B566" s="62"/>
      <c r="F566" s="14"/>
      <c r="G566" s="14"/>
      <c r="H566" s="14"/>
    </row>
    <row r="567" spans="2:8" ht="15.75" customHeight="1">
      <c r="B567" s="62"/>
      <c r="F567" s="14"/>
      <c r="G567" s="14"/>
      <c r="H567" s="14"/>
    </row>
    <row r="568" spans="2:8" ht="15.75" customHeight="1">
      <c r="B568" s="62"/>
      <c r="F568" s="14"/>
      <c r="G568" s="14"/>
      <c r="H568" s="14"/>
    </row>
    <row r="569" spans="2:8" ht="15.75" customHeight="1">
      <c r="B569" s="62"/>
      <c r="F569" s="14"/>
      <c r="G569" s="14"/>
      <c r="H569" s="14"/>
    </row>
    <row r="570" spans="2:8" ht="15.75" customHeight="1">
      <c r="B570" s="62"/>
      <c r="F570" s="14"/>
      <c r="G570" s="14"/>
      <c r="H570" s="14"/>
    </row>
    <row r="571" spans="2:8" ht="15.75" customHeight="1">
      <c r="B571" s="62"/>
      <c r="F571" s="14"/>
      <c r="G571" s="14"/>
      <c r="H571" s="14"/>
    </row>
    <row r="572" spans="2:8" ht="15.75" customHeight="1">
      <c r="B572" s="62"/>
      <c r="F572" s="14"/>
      <c r="G572" s="14"/>
      <c r="H572" s="14"/>
    </row>
    <row r="573" spans="2:8" ht="15.75" customHeight="1">
      <c r="B573" s="62"/>
      <c r="F573" s="14"/>
      <c r="G573" s="14"/>
      <c r="H573" s="14"/>
    </row>
    <row r="574" spans="2:8" ht="15.75" customHeight="1">
      <c r="B574" s="62"/>
      <c r="F574" s="14"/>
      <c r="G574" s="14"/>
      <c r="H574" s="14"/>
    </row>
    <row r="575" spans="2:8" ht="15.75" customHeight="1">
      <c r="B575" s="62"/>
      <c r="F575" s="14"/>
      <c r="G575" s="14"/>
      <c r="H575" s="14"/>
    </row>
    <row r="576" spans="2:8" ht="15.75" customHeight="1">
      <c r="B576" s="62"/>
      <c r="F576" s="14"/>
      <c r="G576" s="14"/>
      <c r="H576" s="14"/>
    </row>
    <row r="577" spans="2:8" ht="15.75" customHeight="1">
      <c r="B577" s="62"/>
      <c r="F577" s="14"/>
      <c r="G577" s="14"/>
      <c r="H577" s="14"/>
    </row>
    <row r="578" spans="2:8" ht="15.75" customHeight="1">
      <c r="B578" s="62"/>
      <c r="F578" s="14"/>
      <c r="G578" s="14"/>
      <c r="H578" s="14"/>
    </row>
    <row r="579" spans="2:8" ht="15.75" customHeight="1">
      <c r="B579" s="62"/>
      <c r="F579" s="14"/>
      <c r="G579" s="14"/>
      <c r="H579" s="14"/>
    </row>
    <row r="580" spans="2:8" ht="15.75" customHeight="1">
      <c r="B580" s="62"/>
      <c r="F580" s="14"/>
      <c r="G580" s="14"/>
      <c r="H580" s="14"/>
    </row>
    <row r="581" spans="2:8" ht="15.75" customHeight="1">
      <c r="B581" s="62"/>
      <c r="F581" s="14"/>
      <c r="G581" s="14"/>
      <c r="H581" s="14"/>
    </row>
    <row r="582" spans="2:8" ht="15.75" customHeight="1">
      <c r="B582" s="62"/>
      <c r="F582" s="14"/>
      <c r="G582" s="14"/>
      <c r="H582" s="14"/>
    </row>
    <row r="583" spans="2:8" ht="15.75" customHeight="1">
      <c r="B583" s="62"/>
      <c r="F583" s="14"/>
      <c r="G583" s="14"/>
      <c r="H583" s="14"/>
    </row>
    <row r="584" spans="2:8" ht="15.75" customHeight="1">
      <c r="B584" s="62"/>
      <c r="F584" s="14"/>
      <c r="G584" s="14"/>
      <c r="H584" s="14"/>
    </row>
    <row r="585" spans="2:8" ht="15.75" customHeight="1">
      <c r="B585" s="62"/>
      <c r="F585" s="14"/>
      <c r="G585" s="14"/>
      <c r="H585" s="14"/>
    </row>
    <row r="586" spans="2:8" ht="15.75" customHeight="1">
      <c r="B586" s="62"/>
      <c r="F586" s="14"/>
      <c r="G586" s="14"/>
      <c r="H586" s="14"/>
    </row>
    <row r="587" spans="2:8" ht="15.75" customHeight="1">
      <c r="B587" s="62"/>
      <c r="F587" s="14"/>
      <c r="G587" s="14"/>
      <c r="H587" s="14"/>
    </row>
    <row r="588" spans="2:8" ht="15.75" customHeight="1">
      <c r="B588" s="62"/>
      <c r="F588" s="14"/>
      <c r="G588" s="14"/>
      <c r="H588" s="14"/>
    </row>
    <row r="589" spans="2:8" ht="15.75" customHeight="1">
      <c r="B589" s="62"/>
      <c r="F589" s="14"/>
      <c r="G589" s="14"/>
      <c r="H589" s="14"/>
    </row>
    <row r="590" spans="2:8" ht="15.75" customHeight="1">
      <c r="B590" s="62"/>
      <c r="F590" s="14"/>
      <c r="G590" s="14"/>
      <c r="H590" s="14"/>
    </row>
    <row r="591" spans="2:8" ht="15.75" customHeight="1">
      <c r="B591" s="62"/>
      <c r="F591" s="14"/>
      <c r="G591" s="14"/>
      <c r="H591" s="14"/>
    </row>
    <row r="592" spans="2:8" ht="15.75" customHeight="1">
      <c r="B592" s="62"/>
      <c r="F592" s="14"/>
      <c r="G592" s="14"/>
      <c r="H592" s="14"/>
    </row>
    <row r="593" spans="2:8" ht="15.75" customHeight="1">
      <c r="B593" s="62"/>
      <c r="F593" s="14"/>
      <c r="G593" s="14"/>
      <c r="H593" s="14"/>
    </row>
    <row r="594" spans="2:8" ht="15.75" customHeight="1">
      <c r="B594" s="62"/>
      <c r="F594" s="14"/>
      <c r="G594" s="14"/>
      <c r="H594" s="14"/>
    </row>
    <row r="595" spans="2:8" ht="15.75" customHeight="1">
      <c r="B595" s="62"/>
      <c r="F595" s="14"/>
      <c r="G595" s="14"/>
      <c r="H595" s="14"/>
    </row>
    <row r="596" spans="2:8" ht="15.75" customHeight="1">
      <c r="B596" s="62"/>
      <c r="F596" s="14"/>
      <c r="G596" s="14"/>
      <c r="H596" s="14"/>
    </row>
    <row r="597" spans="2:8" ht="15.75" customHeight="1">
      <c r="B597" s="62"/>
      <c r="F597" s="14"/>
      <c r="G597" s="14"/>
      <c r="H597" s="14"/>
    </row>
    <row r="598" spans="2:8" ht="15.75" customHeight="1">
      <c r="B598" s="62"/>
      <c r="F598" s="14"/>
      <c r="G598" s="14"/>
      <c r="H598" s="14"/>
    </row>
    <row r="599" spans="2:8" ht="15.75" customHeight="1">
      <c r="B599" s="62"/>
      <c r="F599" s="14"/>
      <c r="G599" s="14"/>
      <c r="H599" s="14"/>
    </row>
    <row r="600" spans="2:8" ht="15.75" customHeight="1">
      <c r="B600" s="62"/>
      <c r="F600" s="14"/>
      <c r="G600" s="14"/>
      <c r="H600" s="14"/>
    </row>
    <row r="601" spans="2:8" ht="15.75" customHeight="1">
      <c r="B601" s="62"/>
      <c r="F601" s="14"/>
      <c r="G601" s="14"/>
      <c r="H601" s="14"/>
    </row>
    <row r="602" spans="2:8" ht="15.75" customHeight="1">
      <c r="B602" s="62"/>
      <c r="F602" s="14"/>
      <c r="G602" s="14"/>
      <c r="H602" s="14"/>
    </row>
    <row r="603" spans="2:8" ht="15.75" customHeight="1">
      <c r="B603" s="62"/>
      <c r="F603" s="14"/>
      <c r="G603" s="14"/>
      <c r="H603" s="14"/>
    </row>
    <row r="604" spans="2:8" ht="15.75" customHeight="1">
      <c r="B604" s="62"/>
      <c r="F604" s="14"/>
      <c r="G604" s="14"/>
      <c r="H604" s="14"/>
    </row>
    <row r="605" spans="2:8" ht="15.75" customHeight="1">
      <c r="B605" s="62"/>
      <c r="F605" s="14"/>
      <c r="G605" s="14"/>
      <c r="H605" s="14"/>
    </row>
    <row r="606" spans="2:8" ht="15.75" customHeight="1">
      <c r="B606" s="62"/>
      <c r="F606" s="14"/>
      <c r="G606" s="14"/>
      <c r="H606" s="14"/>
    </row>
    <row r="607" spans="2:8" ht="15.75" customHeight="1">
      <c r="B607" s="62"/>
      <c r="F607" s="14"/>
      <c r="G607" s="14"/>
      <c r="H607" s="14"/>
    </row>
    <row r="608" spans="2:8" ht="15.75" customHeight="1">
      <c r="B608" s="62"/>
      <c r="F608" s="14"/>
      <c r="G608" s="14"/>
      <c r="H608" s="14"/>
    </row>
    <row r="609" spans="2:8" ht="15.75" customHeight="1">
      <c r="B609" s="62"/>
      <c r="F609" s="14"/>
      <c r="G609" s="14"/>
      <c r="H609" s="14"/>
    </row>
    <row r="610" spans="2:8" ht="15.75" customHeight="1">
      <c r="B610" s="62"/>
      <c r="F610" s="14"/>
      <c r="G610" s="14"/>
      <c r="H610" s="14"/>
    </row>
    <row r="611" spans="2:8" ht="15.75" customHeight="1">
      <c r="B611" s="62"/>
      <c r="F611" s="14"/>
      <c r="G611" s="14"/>
      <c r="H611" s="14"/>
    </row>
    <row r="612" spans="2:8" ht="15.75" customHeight="1">
      <c r="B612" s="62"/>
      <c r="F612" s="14"/>
      <c r="G612" s="14"/>
      <c r="H612" s="14"/>
    </row>
    <row r="613" spans="2:8" ht="15.75" customHeight="1">
      <c r="B613" s="62"/>
      <c r="F613" s="14"/>
      <c r="G613" s="14"/>
      <c r="H613" s="14"/>
    </row>
    <row r="614" spans="2:8" ht="15.75" customHeight="1">
      <c r="B614" s="62"/>
      <c r="F614" s="14"/>
      <c r="G614" s="14"/>
      <c r="H614" s="14"/>
    </row>
    <row r="615" spans="2:8" ht="15.75" customHeight="1">
      <c r="B615" s="62"/>
      <c r="F615" s="14"/>
      <c r="G615" s="14"/>
      <c r="H615" s="14"/>
    </row>
    <row r="616" spans="2:8" ht="15.75" customHeight="1">
      <c r="B616" s="62"/>
      <c r="F616" s="14"/>
      <c r="G616" s="14"/>
      <c r="H616" s="14"/>
    </row>
    <row r="617" spans="2:8" ht="15.75" customHeight="1">
      <c r="B617" s="62"/>
      <c r="F617" s="14"/>
      <c r="G617" s="14"/>
      <c r="H617" s="14"/>
    </row>
    <row r="618" spans="2:8" ht="15.75" customHeight="1">
      <c r="B618" s="62"/>
      <c r="F618" s="14"/>
      <c r="G618" s="14"/>
      <c r="H618" s="14"/>
    </row>
    <row r="619" spans="2:8" ht="15.75" customHeight="1">
      <c r="B619" s="62"/>
      <c r="F619" s="14"/>
      <c r="G619" s="14"/>
      <c r="H619" s="14"/>
    </row>
    <row r="620" spans="2:8" ht="15.75" customHeight="1">
      <c r="B620" s="62"/>
      <c r="F620" s="14"/>
      <c r="G620" s="14"/>
      <c r="H620" s="14"/>
    </row>
    <row r="621" spans="2:8" ht="15.75" customHeight="1">
      <c r="B621" s="62"/>
      <c r="F621" s="14"/>
      <c r="G621" s="14"/>
      <c r="H621" s="14"/>
    </row>
    <row r="622" spans="2:8" ht="15.75" customHeight="1">
      <c r="B622" s="62"/>
      <c r="F622" s="14"/>
      <c r="G622" s="14"/>
      <c r="H622" s="14"/>
    </row>
    <row r="623" spans="2:8" ht="15.75" customHeight="1">
      <c r="B623" s="62"/>
      <c r="F623" s="14"/>
      <c r="G623" s="14"/>
      <c r="H623" s="14"/>
    </row>
    <row r="624" spans="2:8" ht="15.75" customHeight="1">
      <c r="B624" s="62"/>
      <c r="F624" s="14"/>
      <c r="G624" s="14"/>
      <c r="H624" s="14"/>
    </row>
    <row r="625" spans="2:8" ht="15.75" customHeight="1">
      <c r="B625" s="62"/>
      <c r="F625" s="14"/>
      <c r="G625" s="14"/>
      <c r="H625" s="14"/>
    </row>
    <row r="626" spans="2:8" ht="15.75" customHeight="1">
      <c r="B626" s="62"/>
      <c r="F626" s="14"/>
      <c r="G626" s="14"/>
      <c r="H626" s="14"/>
    </row>
    <row r="627" spans="2:8" ht="15.75" customHeight="1">
      <c r="B627" s="62"/>
      <c r="F627" s="14"/>
      <c r="G627" s="14"/>
      <c r="H627" s="14"/>
    </row>
    <row r="628" spans="2:8" ht="15.75" customHeight="1">
      <c r="B628" s="62"/>
      <c r="F628" s="14"/>
      <c r="G628" s="14"/>
      <c r="H628" s="14"/>
    </row>
    <row r="629" spans="2:8" ht="15.75" customHeight="1">
      <c r="B629" s="62"/>
      <c r="F629" s="14"/>
      <c r="G629" s="14"/>
      <c r="H629" s="14"/>
    </row>
    <row r="630" spans="2:8" ht="15.75" customHeight="1">
      <c r="B630" s="62"/>
      <c r="F630" s="14"/>
      <c r="G630" s="14"/>
      <c r="H630" s="14"/>
    </row>
    <row r="631" spans="2:8" ht="15.75" customHeight="1">
      <c r="B631" s="62"/>
      <c r="F631" s="14"/>
      <c r="G631" s="14"/>
      <c r="H631" s="14"/>
    </row>
    <row r="632" spans="2:8" ht="15.75" customHeight="1">
      <c r="B632" s="62"/>
      <c r="F632" s="14"/>
      <c r="G632" s="14"/>
      <c r="H632" s="14"/>
    </row>
    <row r="633" spans="2:8" ht="15.75" customHeight="1">
      <c r="B633" s="62"/>
      <c r="F633" s="14"/>
      <c r="G633" s="14"/>
      <c r="H633" s="14"/>
    </row>
    <row r="634" spans="2:8" ht="15.75" customHeight="1">
      <c r="B634" s="62"/>
      <c r="F634" s="14"/>
      <c r="G634" s="14"/>
      <c r="H634" s="14"/>
    </row>
    <row r="635" spans="2:8" ht="15.75" customHeight="1">
      <c r="B635" s="62"/>
      <c r="F635" s="14"/>
      <c r="G635" s="14"/>
      <c r="H635" s="14"/>
    </row>
    <row r="636" spans="2:8" ht="15.75" customHeight="1">
      <c r="B636" s="62"/>
      <c r="F636" s="14"/>
      <c r="G636" s="14"/>
      <c r="H636" s="14"/>
    </row>
    <row r="637" spans="2:8" ht="15.75" customHeight="1">
      <c r="B637" s="62"/>
      <c r="F637" s="14"/>
      <c r="G637" s="14"/>
      <c r="H637" s="14"/>
    </row>
    <row r="638" spans="2:8" ht="15.75" customHeight="1">
      <c r="B638" s="62"/>
      <c r="F638" s="14"/>
      <c r="G638" s="14"/>
      <c r="H638" s="14"/>
    </row>
    <row r="639" spans="2:8" ht="15.75" customHeight="1">
      <c r="B639" s="62"/>
      <c r="F639" s="14"/>
      <c r="G639" s="14"/>
      <c r="H639" s="14"/>
    </row>
    <row r="640" spans="2:8" ht="15.75" customHeight="1">
      <c r="B640" s="62"/>
      <c r="F640" s="14"/>
      <c r="G640" s="14"/>
      <c r="H640" s="14"/>
    </row>
    <row r="641" spans="2:8" ht="15.75" customHeight="1">
      <c r="B641" s="62"/>
      <c r="F641" s="14"/>
      <c r="G641" s="14"/>
      <c r="H641" s="14"/>
    </row>
    <row r="642" spans="2:8" ht="15.75" customHeight="1">
      <c r="B642" s="62"/>
      <c r="F642" s="14"/>
      <c r="G642" s="14"/>
      <c r="H642" s="14"/>
    </row>
    <row r="643" spans="2:8" ht="15.75" customHeight="1">
      <c r="B643" s="62"/>
      <c r="F643" s="14"/>
      <c r="G643" s="14"/>
      <c r="H643" s="14"/>
    </row>
    <row r="644" spans="2:8" ht="15.75" customHeight="1">
      <c r="B644" s="62"/>
      <c r="F644" s="14"/>
      <c r="G644" s="14"/>
      <c r="H644" s="14"/>
    </row>
    <row r="645" spans="2:8" ht="15.75" customHeight="1">
      <c r="B645" s="62"/>
      <c r="F645" s="14"/>
      <c r="G645" s="14"/>
      <c r="H645" s="14"/>
    </row>
    <row r="646" spans="2:8" ht="15.75" customHeight="1">
      <c r="B646" s="62"/>
      <c r="F646" s="14"/>
      <c r="G646" s="14"/>
      <c r="H646" s="14"/>
    </row>
    <row r="647" spans="2:8" ht="15.75" customHeight="1">
      <c r="B647" s="62"/>
      <c r="F647" s="14"/>
      <c r="G647" s="14"/>
      <c r="H647" s="14"/>
    </row>
    <row r="648" spans="2:8" ht="15.75" customHeight="1">
      <c r="B648" s="62"/>
      <c r="F648" s="14"/>
      <c r="G648" s="14"/>
      <c r="H648" s="14"/>
    </row>
    <row r="649" spans="2:8" ht="15.75" customHeight="1">
      <c r="B649" s="62"/>
      <c r="F649" s="14"/>
      <c r="G649" s="14"/>
      <c r="H649" s="14"/>
    </row>
    <row r="650" spans="2:8" ht="15.75" customHeight="1">
      <c r="B650" s="62"/>
      <c r="F650" s="14"/>
      <c r="G650" s="14"/>
      <c r="H650" s="14"/>
    </row>
    <row r="651" spans="2:8" ht="15.75" customHeight="1">
      <c r="B651" s="62"/>
      <c r="F651" s="14"/>
      <c r="G651" s="14"/>
      <c r="H651" s="14"/>
    </row>
    <row r="652" spans="2:8" ht="15.75" customHeight="1">
      <c r="B652" s="62"/>
      <c r="F652" s="14"/>
      <c r="G652" s="14"/>
      <c r="H652" s="14"/>
    </row>
    <row r="653" spans="2:8" ht="15.75" customHeight="1">
      <c r="B653" s="62"/>
      <c r="F653" s="14"/>
      <c r="G653" s="14"/>
      <c r="H653" s="14"/>
    </row>
    <row r="654" spans="2:8" ht="15.75" customHeight="1">
      <c r="B654" s="62"/>
      <c r="F654" s="14"/>
      <c r="G654" s="14"/>
      <c r="H654" s="14"/>
    </row>
    <row r="655" spans="2:8" ht="15.75" customHeight="1">
      <c r="B655" s="62"/>
      <c r="F655" s="14"/>
      <c r="G655" s="14"/>
      <c r="H655" s="14"/>
    </row>
    <row r="656" spans="2:8" ht="15.75" customHeight="1">
      <c r="B656" s="62"/>
      <c r="F656" s="14"/>
      <c r="G656" s="14"/>
      <c r="H656" s="14"/>
    </row>
    <row r="657" spans="2:8" ht="15.75" customHeight="1">
      <c r="B657" s="62"/>
      <c r="F657" s="14"/>
      <c r="G657" s="14"/>
      <c r="H657" s="14"/>
    </row>
    <row r="658" spans="2:8" ht="15.75" customHeight="1">
      <c r="B658" s="62"/>
      <c r="F658" s="14"/>
      <c r="G658" s="14"/>
      <c r="H658" s="14"/>
    </row>
    <row r="659" spans="2:8" ht="15.75" customHeight="1">
      <c r="B659" s="62"/>
      <c r="F659" s="14"/>
      <c r="G659" s="14"/>
      <c r="H659" s="14"/>
    </row>
    <row r="660" spans="2:8" ht="15.75" customHeight="1">
      <c r="B660" s="62"/>
      <c r="F660" s="14"/>
      <c r="G660" s="14"/>
      <c r="H660" s="14"/>
    </row>
    <row r="661" spans="2:8" ht="15.75" customHeight="1">
      <c r="B661" s="62"/>
      <c r="F661" s="14"/>
      <c r="G661" s="14"/>
      <c r="H661" s="14"/>
    </row>
    <row r="662" spans="2:8" ht="15.75" customHeight="1">
      <c r="B662" s="62"/>
      <c r="F662" s="14"/>
      <c r="G662" s="14"/>
      <c r="H662" s="14"/>
    </row>
    <row r="663" spans="2:8" ht="15.75" customHeight="1">
      <c r="B663" s="62"/>
      <c r="F663" s="14"/>
      <c r="G663" s="14"/>
      <c r="H663" s="14"/>
    </row>
    <row r="664" spans="2:8" ht="15.75" customHeight="1">
      <c r="B664" s="62"/>
      <c r="F664" s="14"/>
      <c r="G664" s="14"/>
      <c r="H664" s="14"/>
    </row>
    <row r="665" spans="2:8" ht="15.75" customHeight="1">
      <c r="B665" s="62"/>
      <c r="F665" s="14"/>
      <c r="G665" s="14"/>
      <c r="H665" s="14"/>
    </row>
    <row r="666" spans="2:8" ht="15.75" customHeight="1">
      <c r="B666" s="62"/>
      <c r="F666" s="14"/>
      <c r="G666" s="14"/>
      <c r="H666" s="14"/>
    </row>
    <row r="667" spans="2:8" ht="15.75" customHeight="1">
      <c r="B667" s="62"/>
      <c r="F667" s="14"/>
      <c r="G667" s="14"/>
      <c r="H667" s="14"/>
    </row>
    <row r="668" spans="2:8" ht="15.75" customHeight="1">
      <c r="B668" s="62"/>
      <c r="F668" s="14"/>
      <c r="G668" s="14"/>
      <c r="H668" s="14"/>
    </row>
    <row r="669" spans="2:8" ht="15.75" customHeight="1">
      <c r="B669" s="62"/>
      <c r="F669" s="14"/>
      <c r="G669" s="14"/>
      <c r="H669" s="14"/>
    </row>
    <row r="670" spans="2:8" ht="15.75" customHeight="1">
      <c r="B670" s="62"/>
      <c r="F670" s="14"/>
      <c r="G670" s="14"/>
      <c r="H670" s="14"/>
    </row>
    <row r="671" spans="2:8" ht="15.75" customHeight="1">
      <c r="B671" s="62"/>
      <c r="F671" s="14"/>
      <c r="G671" s="14"/>
      <c r="H671" s="14"/>
    </row>
    <row r="672" spans="2:8" ht="15.75" customHeight="1">
      <c r="B672" s="62"/>
      <c r="F672" s="14"/>
      <c r="G672" s="14"/>
      <c r="H672" s="14"/>
    </row>
    <row r="673" spans="2:8" ht="15.75" customHeight="1">
      <c r="B673" s="62"/>
      <c r="F673" s="14"/>
      <c r="G673" s="14"/>
      <c r="H673" s="14"/>
    </row>
    <row r="674" spans="2:8" ht="15.75" customHeight="1">
      <c r="B674" s="62"/>
      <c r="F674" s="14"/>
      <c r="G674" s="14"/>
      <c r="H674" s="14"/>
    </row>
    <row r="675" spans="2:8" ht="15.75" customHeight="1">
      <c r="B675" s="62"/>
      <c r="F675" s="14"/>
      <c r="G675" s="14"/>
      <c r="H675" s="14"/>
    </row>
    <row r="676" spans="2:8" ht="15.75" customHeight="1">
      <c r="B676" s="62"/>
      <c r="F676" s="14"/>
      <c r="G676" s="14"/>
      <c r="H676" s="14"/>
    </row>
    <row r="677" spans="2:8" ht="15.75" customHeight="1">
      <c r="B677" s="62"/>
      <c r="F677" s="14"/>
      <c r="G677" s="14"/>
      <c r="H677" s="14"/>
    </row>
    <row r="678" spans="2:8" ht="15.75" customHeight="1">
      <c r="B678" s="62"/>
      <c r="F678" s="14"/>
      <c r="G678" s="14"/>
      <c r="H678" s="14"/>
    </row>
    <row r="679" spans="2:8" ht="15.75" customHeight="1">
      <c r="B679" s="62"/>
      <c r="F679" s="14"/>
      <c r="G679" s="14"/>
      <c r="H679" s="14"/>
    </row>
    <row r="680" spans="2:8" ht="15.75" customHeight="1">
      <c r="B680" s="62"/>
      <c r="F680" s="14"/>
      <c r="G680" s="14"/>
      <c r="H680" s="14"/>
    </row>
    <row r="681" spans="2:8" ht="15.75" customHeight="1">
      <c r="B681" s="62"/>
      <c r="F681" s="14"/>
      <c r="G681" s="14"/>
      <c r="H681" s="14"/>
    </row>
    <row r="682" spans="2:8" ht="15.75" customHeight="1">
      <c r="B682" s="62"/>
      <c r="F682" s="14"/>
      <c r="G682" s="14"/>
      <c r="H682" s="14"/>
    </row>
    <row r="683" spans="2:8" ht="15.75" customHeight="1">
      <c r="B683" s="62"/>
      <c r="F683" s="14"/>
      <c r="G683" s="14"/>
      <c r="H683" s="14"/>
    </row>
    <row r="684" spans="2:8" ht="15.75" customHeight="1">
      <c r="B684" s="62"/>
      <c r="F684" s="14"/>
      <c r="G684" s="14"/>
      <c r="H684" s="14"/>
    </row>
    <row r="685" spans="2:8" ht="15.75" customHeight="1">
      <c r="B685" s="62"/>
      <c r="F685" s="14"/>
      <c r="G685" s="14"/>
      <c r="H685" s="14"/>
    </row>
    <row r="686" spans="2:8" ht="15.75" customHeight="1">
      <c r="B686" s="62"/>
      <c r="F686" s="14"/>
      <c r="G686" s="14"/>
      <c r="H686" s="14"/>
    </row>
    <row r="687" spans="2:8" ht="15.75" customHeight="1">
      <c r="B687" s="62"/>
      <c r="F687" s="14"/>
      <c r="G687" s="14"/>
      <c r="H687" s="14"/>
    </row>
    <row r="688" spans="2:8" ht="15.75" customHeight="1">
      <c r="B688" s="62"/>
      <c r="F688" s="14"/>
      <c r="G688" s="14"/>
      <c r="H688" s="14"/>
    </row>
    <row r="689" spans="2:8" ht="15.75" customHeight="1">
      <c r="B689" s="62"/>
      <c r="F689" s="14"/>
      <c r="G689" s="14"/>
      <c r="H689" s="14"/>
    </row>
    <row r="690" spans="2:8" ht="15.75" customHeight="1">
      <c r="B690" s="62"/>
      <c r="F690" s="14"/>
      <c r="G690" s="14"/>
      <c r="H690" s="14"/>
    </row>
    <row r="691" spans="2:8" ht="15.75" customHeight="1">
      <c r="B691" s="62"/>
      <c r="F691" s="14"/>
      <c r="G691" s="14"/>
      <c r="H691" s="14"/>
    </row>
    <row r="692" spans="2:8" ht="15.75" customHeight="1">
      <c r="B692" s="62"/>
      <c r="F692" s="14"/>
      <c r="G692" s="14"/>
      <c r="H692" s="14"/>
    </row>
    <row r="693" spans="2:8" ht="15.75" customHeight="1">
      <c r="B693" s="62"/>
      <c r="F693" s="14"/>
      <c r="G693" s="14"/>
      <c r="H693" s="14"/>
    </row>
    <row r="694" spans="2:8" ht="15.75" customHeight="1">
      <c r="B694" s="62"/>
      <c r="F694" s="14"/>
      <c r="G694" s="14"/>
      <c r="H694" s="14"/>
    </row>
    <row r="695" spans="2:8" ht="15.75" customHeight="1">
      <c r="B695" s="62"/>
      <c r="F695" s="14"/>
      <c r="G695" s="14"/>
      <c r="H695" s="14"/>
    </row>
    <row r="696" spans="2:8" ht="15.75" customHeight="1">
      <c r="B696" s="62"/>
      <c r="F696" s="14"/>
      <c r="G696" s="14"/>
      <c r="H696" s="14"/>
    </row>
    <row r="697" spans="2:8" ht="15.75" customHeight="1">
      <c r="B697" s="62"/>
      <c r="F697" s="14"/>
      <c r="G697" s="14"/>
      <c r="H697" s="14"/>
    </row>
    <row r="698" spans="2:8" ht="15.75" customHeight="1">
      <c r="B698" s="62"/>
      <c r="F698" s="14"/>
      <c r="G698" s="14"/>
      <c r="H698" s="14"/>
    </row>
    <row r="699" spans="2:8" ht="15.75" customHeight="1">
      <c r="B699" s="62"/>
      <c r="F699" s="14"/>
      <c r="G699" s="14"/>
      <c r="H699" s="14"/>
    </row>
    <row r="700" spans="2:8" ht="15.75" customHeight="1">
      <c r="B700" s="62"/>
      <c r="F700" s="14"/>
      <c r="G700" s="14"/>
      <c r="H700" s="14"/>
    </row>
    <row r="701" spans="2:8" ht="15.75" customHeight="1">
      <c r="B701" s="62"/>
      <c r="F701" s="14"/>
      <c r="G701" s="14"/>
      <c r="H701" s="14"/>
    </row>
    <row r="702" spans="2:8" ht="15.75" customHeight="1">
      <c r="B702" s="62"/>
      <c r="F702" s="14"/>
      <c r="G702" s="14"/>
      <c r="H702" s="14"/>
    </row>
    <row r="703" spans="2:8" ht="15.75" customHeight="1">
      <c r="B703" s="62"/>
      <c r="F703" s="14"/>
      <c r="G703" s="14"/>
      <c r="H703" s="14"/>
    </row>
    <row r="704" spans="2:8" ht="15.75" customHeight="1">
      <c r="B704" s="62"/>
      <c r="F704" s="14"/>
      <c r="G704" s="14"/>
      <c r="H704" s="14"/>
    </row>
    <row r="705" spans="2:8" ht="15.75" customHeight="1">
      <c r="B705" s="62"/>
      <c r="F705" s="14"/>
      <c r="G705" s="14"/>
      <c r="H705" s="14"/>
    </row>
    <row r="706" spans="2:8" ht="15.75" customHeight="1">
      <c r="B706" s="62"/>
      <c r="F706" s="14"/>
      <c r="G706" s="14"/>
      <c r="H706" s="14"/>
    </row>
    <row r="707" spans="2:8" ht="15.75" customHeight="1">
      <c r="B707" s="62"/>
      <c r="F707" s="14"/>
      <c r="G707" s="14"/>
      <c r="H707" s="14"/>
    </row>
    <row r="708" spans="2:8" ht="15.75" customHeight="1">
      <c r="B708" s="62"/>
      <c r="F708" s="14"/>
      <c r="G708" s="14"/>
      <c r="H708" s="14"/>
    </row>
    <row r="709" spans="2:8" ht="15.75" customHeight="1">
      <c r="B709" s="62"/>
      <c r="F709" s="14"/>
      <c r="G709" s="14"/>
      <c r="H709" s="14"/>
    </row>
    <row r="710" spans="2:8" ht="15.75" customHeight="1">
      <c r="B710" s="62"/>
      <c r="F710" s="14"/>
      <c r="G710" s="14"/>
      <c r="H710" s="14"/>
    </row>
    <row r="711" spans="2:8" ht="15.75" customHeight="1">
      <c r="B711" s="62"/>
      <c r="F711" s="14"/>
      <c r="G711" s="14"/>
      <c r="H711" s="14"/>
    </row>
    <row r="712" spans="2:8" ht="15.75" customHeight="1">
      <c r="B712" s="62"/>
      <c r="F712" s="14"/>
      <c r="G712" s="14"/>
      <c r="H712" s="14"/>
    </row>
    <row r="713" spans="2:8" ht="15.75" customHeight="1">
      <c r="B713" s="62"/>
      <c r="F713" s="14"/>
      <c r="G713" s="14"/>
      <c r="H713" s="14"/>
    </row>
    <row r="714" spans="2:8" ht="15.75" customHeight="1">
      <c r="B714" s="62"/>
      <c r="F714" s="14"/>
      <c r="G714" s="14"/>
      <c r="H714" s="14"/>
    </row>
    <row r="715" spans="2:8" ht="15.75" customHeight="1">
      <c r="B715" s="62"/>
      <c r="F715" s="14"/>
      <c r="G715" s="14"/>
      <c r="H715" s="14"/>
    </row>
    <row r="716" spans="2:8" ht="15.75" customHeight="1">
      <c r="B716" s="62"/>
      <c r="F716" s="14"/>
      <c r="G716" s="14"/>
      <c r="H716" s="14"/>
    </row>
    <row r="717" spans="2:8" ht="15.75" customHeight="1">
      <c r="B717" s="62"/>
      <c r="F717" s="14"/>
      <c r="G717" s="14"/>
      <c r="H717" s="14"/>
    </row>
    <row r="718" spans="2:8" ht="15.75" customHeight="1">
      <c r="B718" s="62"/>
      <c r="F718" s="14"/>
      <c r="G718" s="14"/>
      <c r="H718" s="14"/>
    </row>
    <row r="719" spans="2:8" ht="15.75" customHeight="1">
      <c r="B719" s="62"/>
      <c r="F719" s="14"/>
      <c r="G719" s="14"/>
      <c r="H719" s="14"/>
    </row>
    <row r="720" spans="2:8" ht="15.75" customHeight="1">
      <c r="B720" s="62"/>
      <c r="F720" s="14"/>
      <c r="G720" s="14"/>
      <c r="H720" s="14"/>
    </row>
    <row r="721" spans="2:8" ht="15.75" customHeight="1">
      <c r="B721" s="62"/>
      <c r="F721" s="14"/>
      <c r="G721" s="14"/>
      <c r="H721" s="14"/>
    </row>
    <row r="722" spans="2:8" ht="15.75" customHeight="1">
      <c r="B722" s="62"/>
      <c r="F722" s="14"/>
      <c r="G722" s="14"/>
      <c r="H722" s="14"/>
    </row>
    <row r="723" spans="2:8" ht="15.75" customHeight="1">
      <c r="B723" s="62"/>
      <c r="F723" s="14"/>
      <c r="G723" s="14"/>
      <c r="H723" s="14"/>
    </row>
    <row r="724" spans="2:8" ht="15.75" customHeight="1">
      <c r="B724" s="62"/>
      <c r="F724" s="14"/>
      <c r="G724" s="14"/>
      <c r="H724" s="14"/>
    </row>
    <row r="725" spans="2:8" ht="15.75" customHeight="1">
      <c r="B725" s="62"/>
      <c r="F725" s="14"/>
      <c r="G725" s="14"/>
      <c r="H725" s="14"/>
    </row>
    <row r="726" spans="2:8" ht="15.75" customHeight="1">
      <c r="B726" s="62"/>
      <c r="F726" s="14"/>
      <c r="G726" s="14"/>
      <c r="H726" s="14"/>
    </row>
    <row r="727" spans="2:8" ht="15.75" customHeight="1">
      <c r="B727" s="62"/>
      <c r="F727" s="14"/>
      <c r="G727" s="14"/>
      <c r="H727" s="14"/>
    </row>
    <row r="728" spans="2:8" ht="15.75" customHeight="1">
      <c r="B728" s="62"/>
      <c r="F728" s="14"/>
      <c r="G728" s="14"/>
      <c r="H728" s="14"/>
    </row>
    <row r="729" spans="2:8" ht="15.75" customHeight="1">
      <c r="B729" s="62"/>
      <c r="F729" s="14"/>
      <c r="G729" s="14"/>
      <c r="H729" s="14"/>
    </row>
    <row r="730" spans="2:8" ht="15.75" customHeight="1">
      <c r="B730" s="62"/>
      <c r="F730" s="14"/>
      <c r="G730" s="14"/>
      <c r="H730" s="14"/>
    </row>
    <row r="731" spans="2:8" ht="15.75" customHeight="1">
      <c r="B731" s="62"/>
      <c r="F731" s="14"/>
      <c r="G731" s="14"/>
      <c r="H731" s="14"/>
    </row>
    <row r="732" spans="2:8" ht="15.75" customHeight="1">
      <c r="B732" s="62"/>
      <c r="F732" s="14"/>
      <c r="G732" s="14"/>
      <c r="H732" s="14"/>
    </row>
    <row r="733" spans="2:8" ht="15.75" customHeight="1">
      <c r="B733" s="62"/>
      <c r="F733" s="14"/>
      <c r="G733" s="14"/>
      <c r="H733" s="14"/>
    </row>
    <row r="734" spans="2:8" ht="15.75" customHeight="1">
      <c r="B734" s="62"/>
      <c r="F734" s="14"/>
      <c r="G734" s="14"/>
      <c r="H734" s="14"/>
    </row>
    <row r="735" spans="2:8" ht="15.75" customHeight="1">
      <c r="B735" s="62"/>
      <c r="F735" s="14"/>
      <c r="G735" s="14"/>
      <c r="H735" s="14"/>
    </row>
    <row r="736" spans="2:8" ht="15.75" customHeight="1">
      <c r="B736" s="62"/>
      <c r="F736" s="14"/>
      <c r="G736" s="14"/>
      <c r="H736" s="14"/>
    </row>
    <row r="737" spans="2:8" ht="15.75" customHeight="1">
      <c r="B737" s="62"/>
      <c r="F737" s="14"/>
      <c r="G737" s="14"/>
      <c r="H737" s="14"/>
    </row>
    <row r="738" spans="2:8" ht="15.75" customHeight="1">
      <c r="B738" s="62"/>
      <c r="F738" s="14"/>
      <c r="G738" s="14"/>
      <c r="H738" s="14"/>
    </row>
    <row r="739" spans="2:8" ht="15.75" customHeight="1">
      <c r="B739" s="62"/>
      <c r="F739" s="14"/>
      <c r="G739" s="14"/>
      <c r="H739" s="14"/>
    </row>
    <row r="740" spans="2:8" ht="15.75" customHeight="1">
      <c r="B740" s="62"/>
      <c r="F740" s="14"/>
      <c r="G740" s="14"/>
      <c r="H740" s="14"/>
    </row>
    <row r="741" spans="2:8" ht="15.75" customHeight="1">
      <c r="B741" s="62"/>
      <c r="F741" s="14"/>
      <c r="G741" s="14"/>
      <c r="H741" s="14"/>
    </row>
    <row r="742" spans="2:8" ht="15.75" customHeight="1">
      <c r="B742" s="62"/>
      <c r="F742" s="14"/>
      <c r="G742" s="14"/>
      <c r="H742" s="14"/>
    </row>
    <row r="743" spans="2:8" ht="15.75" customHeight="1">
      <c r="B743" s="62"/>
      <c r="F743" s="14"/>
      <c r="G743" s="14"/>
      <c r="H743" s="14"/>
    </row>
    <row r="744" spans="2:8" ht="15.75" customHeight="1">
      <c r="B744" s="62"/>
      <c r="F744" s="14"/>
      <c r="G744" s="14"/>
      <c r="H744" s="14"/>
    </row>
    <row r="745" spans="2:8" ht="15.75" customHeight="1">
      <c r="B745" s="62"/>
      <c r="F745" s="14"/>
      <c r="G745" s="14"/>
      <c r="H745" s="14"/>
    </row>
    <row r="746" spans="2:8" ht="15.75" customHeight="1">
      <c r="B746" s="62"/>
      <c r="F746" s="14"/>
      <c r="G746" s="14"/>
      <c r="H746" s="14"/>
    </row>
    <row r="747" spans="2:8" ht="15.75" customHeight="1">
      <c r="B747" s="62"/>
      <c r="F747" s="14"/>
      <c r="G747" s="14"/>
      <c r="H747" s="14"/>
    </row>
    <row r="748" spans="2:8" ht="15.75" customHeight="1">
      <c r="B748" s="62"/>
      <c r="F748" s="14"/>
      <c r="G748" s="14"/>
      <c r="H748" s="14"/>
    </row>
    <row r="749" spans="2:8" ht="15.75" customHeight="1">
      <c r="B749" s="62"/>
      <c r="F749" s="14"/>
      <c r="G749" s="14"/>
      <c r="H749" s="14"/>
    </row>
    <row r="750" spans="2:8" ht="15.75" customHeight="1">
      <c r="B750" s="62"/>
      <c r="F750" s="14"/>
      <c r="G750" s="14"/>
      <c r="H750" s="14"/>
    </row>
    <row r="751" spans="2:8" ht="15.75" customHeight="1">
      <c r="B751" s="62"/>
      <c r="F751" s="14"/>
      <c r="G751" s="14"/>
      <c r="H751" s="14"/>
    </row>
    <row r="752" spans="2:8" ht="15.75" customHeight="1">
      <c r="B752" s="62"/>
      <c r="F752" s="14"/>
      <c r="G752" s="14"/>
      <c r="H752" s="14"/>
    </row>
    <row r="753" spans="2:8" ht="15.75" customHeight="1">
      <c r="B753" s="62"/>
      <c r="F753" s="14"/>
      <c r="G753" s="14"/>
      <c r="H753" s="14"/>
    </row>
    <row r="754" spans="2:8" ht="15.75" customHeight="1">
      <c r="B754" s="62"/>
      <c r="F754" s="14"/>
      <c r="G754" s="14"/>
      <c r="H754" s="14"/>
    </row>
    <row r="755" spans="2:8" ht="15.75" customHeight="1">
      <c r="B755" s="62"/>
      <c r="F755" s="14"/>
      <c r="G755" s="14"/>
      <c r="H755" s="14"/>
    </row>
    <row r="756" spans="2:8" ht="15.75" customHeight="1">
      <c r="B756" s="62"/>
      <c r="F756" s="14"/>
      <c r="G756" s="14"/>
      <c r="H756" s="14"/>
    </row>
    <row r="757" spans="2:8" ht="15.75" customHeight="1">
      <c r="B757" s="62"/>
      <c r="F757" s="14"/>
      <c r="G757" s="14"/>
      <c r="H757" s="14"/>
    </row>
    <row r="758" spans="2:8" ht="15.75" customHeight="1">
      <c r="B758" s="62"/>
      <c r="F758" s="14"/>
      <c r="G758" s="14"/>
      <c r="H758" s="14"/>
    </row>
    <row r="759" spans="2:8" ht="15.75" customHeight="1">
      <c r="B759" s="62"/>
      <c r="F759" s="14"/>
      <c r="G759" s="14"/>
      <c r="H759" s="14"/>
    </row>
    <row r="760" spans="2:8" ht="15.75" customHeight="1">
      <c r="B760" s="62"/>
      <c r="F760" s="14"/>
      <c r="G760" s="14"/>
      <c r="H760" s="14"/>
    </row>
    <row r="761" spans="2:8" ht="15.75" customHeight="1">
      <c r="B761" s="62"/>
      <c r="F761" s="14"/>
      <c r="G761" s="14"/>
      <c r="H761" s="14"/>
    </row>
    <row r="762" spans="2:8" ht="15.75" customHeight="1">
      <c r="B762" s="62"/>
      <c r="F762" s="14"/>
      <c r="G762" s="14"/>
      <c r="H762" s="14"/>
    </row>
    <row r="763" spans="2:8" ht="15.75" customHeight="1">
      <c r="B763" s="62"/>
      <c r="F763" s="14"/>
      <c r="G763" s="14"/>
      <c r="H763" s="14"/>
    </row>
    <row r="764" spans="2:8" ht="15.75" customHeight="1">
      <c r="B764" s="62"/>
      <c r="F764" s="14"/>
      <c r="G764" s="14"/>
      <c r="H764" s="14"/>
    </row>
    <row r="765" spans="2:8" ht="15.75" customHeight="1">
      <c r="B765" s="62"/>
      <c r="F765" s="14"/>
      <c r="G765" s="14"/>
      <c r="H765" s="14"/>
    </row>
    <row r="766" spans="2:8" ht="15.75" customHeight="1">
      <c r="B766" s="62"/>
      <c r="F766" s="14"/>
      <c r="G766" s="14"/>
      <c r="H766" s="14"/>
    </row>
    <row r="767" spans="2:8" ht="15.75" customHeight="1">
      <c r="B767" s="62"/>
      <c r="F767" s="14"/>
      <c r="G767" s="14"/>
      <c r="H767" s="14"/>
    </row>
    <row r="768" spans="2:8" ht="15.75" customHeight="1">
      <c r="B768" s="62"/>
      <c r="F768" s="14"/>
      <c r="G768" s="14"/>
      <c r="H768" s="14"/>
    </row>
    <row r="769" spans="2:8" ht="15.75" customHeight="1">
      <c r="B769" s="62"/>
      <c r="F769" s="14"/>
      <c r="G769" s="14"/>
      <c r="H769" s="14"/>
    </row>
    <row r="770" spans="2:8" ht="15.75" customHeight="1">
      <c r="B770" s="62"/>
      <c r="F770" s="14"/>
      <c r="G770" s="14"/>
      <c r="H770" s="14"/>
    </row>
    <row r="771" spans="2:8" ht="15.75" customHeight="1">
      <c r="B771" s="62"/>
      <c r="F771" s="14"/>
      <c r="G771" s="14"/>
      <c r="H771" s="14"/>
    </row>
    <row r="772" spans="2:8" ht="15.75" customHeight="1">
      <c r="B772" s="62"/>
      <c r="F772" s="14"/>
      <c r="G772" s="14"/>
      <c r="H772" s="14"/>
    </row>
    <row r="773" spans="2:8" ht="15.75" customHeight="1">
      <c r="B773" s="62"/>
      <c r="F773" s="14"/>
      <c r="G773" s="14"/>
      <c r="H773" s="14"/>
    </row>
    <row r="774" spans="2:8" ht="15.75" customHeight="1">
      <c r="B774" s="62"/>
      <c r="F774" s="14"/>
      <c r="G774" s="14"/>
      <c r="H774" s="14"/>
    </row>
    <row r="775" spans="2:8" ht="15.75" customHeight="1">
      <c r="B775" s="62"/>
      <c r="F775" s="14"/>
      <c r="G775" s="14"/>
      <c r="H775" s="14"/>
    </row>
    <row r="776" spans="2:8" ht="15.75" customHeight="1">
      <c r="B776" s="62"/>
      <c r="F776" s="14"/>
      <c r="G776" s="14"/>
      <c r="H776" s="14"/>
    </row>
    <row r="777" spans="2:8" ht="15.75" customHeight="1">
      <c r="B777" s="62"/>
      <c r="F777" s="14"/>
      <c r="G777" s="14"/>
      <c r="H777" s="14"/>
    </row>
    <row r="778" spans="2:8" ht="15.75" customHeight="1">
      <c r="B778" s="62"/>
      <c r="F778" s="14"/>
      <c r="G778" s="14"/>
      <c r="H778" s="14"/>
    </row>
    <row r="779" spans="2:8" ht="15.75" customHeight="1">
      <c r="B779" s="62"/>
      <c r="F779" s="14"/>
      <c r="G779" s="14"/>
      <c r="H779" s="14"/>
    </row>
    <row r="780" spans="2:8" ht="15.75" customHeight="1">
      <c r="B780" s="62"/>
      <c r="F780" s="14"/>
      <c r="G780" s="14"/>
      <c r="H780" s="14"/>
    </row>
    <row r="781" spans="2:8" ht="15.75" customHeight="1">
      <c r="B781" s="62"/>
      <c r="F781" s="14"/>
      <c r="G781" s="14"/>
      <c r="H781" s="14"/>
    </row>
    <row r="782" spans="2:8" ht="15.75" customHeight="1">
      <c r="B782" s="62"/>
      <c r="F782" s="14"/>
      <c r="G782" s="14"/>
      <c r="H782" s="14"/>
    </row>
    <row r="783" spans="2:8" ht="15.75" customHeight="1">
      <c r="B783" s="62"/>
      <c r="F783" s="14"/>
      <c r="G783" s="14"/>
      <c r="H783" s="14"/>
    </row>
    <row r="784" spans="2:8" ht="15.75" customHeight="1">
      <c r="B784" s="62"/>
      <c r="F784" s="14"/>
      <c r="G784" s="14"/>
      <c r="H784" s="14"/>
    </row>
    <row r="785" spans="2:8" ht="15.75" customHeight="1">
      <c r="B785" s="62"/>
      <c r="F785" s="14"/>
      <c r="G785" s="14"/>
      <c r="H785" s="14"/>
    </row>
    <row r="786" spans="2:8" ht="15.75" customHeight="1">
      <c r="B786" s="62"/>
      <c r="F786" s="14"/>
      <c r="G786" s="14"/>
      <c r="H786" s="14"/>
    </row>
    <row r="787" spans="2:8" ht="15.75" customHeight="1">
      <c r="B787" s="62"/>
      <c r="F787" s="14"/>
      <c r="G787" s="14"/>
      <c r="H787" s="14"/>
    </row>
    <row r="788" spans="2:8" ht="15.75" customHeight="1">
      <c r="B788" s="62"/>
      <c r="F788" s="14"/>
      <c r="G788" s="14"/>
      <c r="H788" s="14"/>
    </row>
    <row r="789" spans="2:8" ht="15.75" customHeight="1">
      <c r="B789" s="62"/>
      <c r="F789" s="14"/>
      <c r="G789" s="14"/>
      <c r="H789" s="14"/>
    </row>
    <row r="790" spans="2:8" ht="15.75" customHeight="1">
      <c r="B790" s="62"/>
      <c r="F790" s="14"/>
      <c r="G790" s="14"/>
      <c r="H790" s="14"/>
    </row>
    <row r="791" spans="2:8" ht="15.75" customHeight="1">
      <c r="B791" s="62"/>
      <c r="F791" s="14"/>
      <c r="G791" s="14"/>
      <c r="H791" s="14"/>
    </row>
    <row r="792" spans="2:8" ht="15.75" customHeight="1">
      <c r="B792" s="62"/>
      <c r="F792" s="14"/>
      <c r="G792" s="14"/>
      <c r="H792" s="14"/>
    </row>
    <row r="793" spans="2:8" ht="15.75" customHeight="1">
      <c r="B793" s="62"/>
      <c r="F793" s="14"/>
      <c r="G793" s="14"/>
      <c r="H793" s="14"/>
    </row>
    <row r="794" spans="2:8" ht="15.75" customHeight="1">
      <c r="B794" s="62"/>
      <c r="F794" s="14"/>
      <c r="G794" s="14"/>
      <c r="H794" s="14"/>
    </row>
    <row r="795" spans="2:8" ht="15.75" customHeight="1">
      <c r="B795" s="62"/>
      <c r="F795" s="14"/>
      <c r="G795" s="14"/>
      <c r="H795" s="14"/>
    </row>
    <row r="796" spans="2:8" ht="15.75" customHeight="1">
      <c r="B796" s="62"/>
      <c r="F796" s="14"/>
      <c r="G796" s="14"/>
      <c r="H796" s="14"/>
    </row>
    <row r="797" spans="2:8" ht="15.75" customHeight="1">
      <c r="B797" s="62"/>
      <c r="F797" s="14"/>
      <c r="G797" s="14"/>
      <c r="H797" s="14"/>
    </row>
    <row r="798" spans="2:8" ht="15.75" customHeight="1">
      <c r="B798" s="62"/>
      <c r="F798" s="14"/>
      <c r="G798" s="14"/>
      <c r="H798" s="14"/>
    </row>
    <row r="799" spans="2:8" ht="15.75" customHeight="1">
      <c r="B799" s="62"/>
      <c r="F799" s="14"/>
      <c r="G799" s="14"/>
      <c r="H799" s="14"/>
    </row>
    <row r="800" spans="2:8" ht="15.75" customHeight="1">
      <c r="B800" s="62"/>
      <c r="F800" s="14"/>
      <c r="G800" s="14"/>
      <c r="H800" s="14"/>
    </row>
    <row r="801" spans="2:8" ht="15.75" customHeight="1">
      <c r="B801" s="62"/>
      <c r="F801" s="14"/>
      <c r="G801" s="14"/>
      <c r="H801" s="14"/>
    </row>
    <row r="802" spans="2:8" ht="15.75" customHeight="1">
      <c r="B802" s="62"/>
      <c r="F802" s="14"/>
      <c r="G802" s="14"/>
      <c r="H802" s="14"/>
    </row>
    <row r="803" spans="2:8" ht="15.75" customHeight="1">
      <c r="B803" s="62"/>
      <c r="F803" s="14"/>
      <c r="G803" s="14"/>
      <c r="H803" s="14"/>
    </row>
    <row r="804" spans="2:8" ht="15.75" customHeight="1">
      <c r="B804" s="62"/>
      <c r="F804" s="14"/>
      <c r="G804" s="14"/>
      <c r="H804" s="14"/>
    </row>
    <row r="805" spans="2:8" ht="15.75" customHeight="1">
      <c r="B805" s="62"/>
      <c r="F805" s="14"/>
      <c r="G805" s="14"/>
      <c r="H805" s="14"/>
    </row>
    <row r="806" spans="2:8" ht="15.75" customHeight="1">
      <c r="B806" s="62"/>
      <c r="F806" s="14"/>
      <c r="G806" s="14"/>
      <c r="H806" s="14"/>
    </row>
    <row r="807" spans="2:8" ht="15.75" customHeight="1">
      <c r="B807" s="62"/>
      <c r="F807" s="14"/>
      <c r="G807" s="14"/>
      <c r="H807" s="14"/>
    </row>
    <row r="808" spans="2:8" ht="15.75" customHeight="1">
      <c r="B808" s="62"/>
      <c r="F808" s="14"/>
      <c r="G808" s="14"/>
      <c r="H808" s="14"/>
    </row>
    <row r="809" spans="2:8" ht="15.75" customHeight="1">
      <c r="B809" s="62"/>
      <c r="F809" s="14"/>
      <c r="G809" s="14"/>
      <c r="H809" s="14"/>
    </row>
    <row r="810" spans="2:8" ht="15.75" customHeight="1">
      <c r="B810" s="62"/>
      <c r="F810" s="14"/>
      <c r="G810" s="14"/>
      <c r="H810" s="14"/>
    </row>
    <row r="811" spans="2:8" ht="15.75" customHeight="1">
      <c r="B811" s="62"/>
      <c r="F811" s="14"/>
      <c r="G811" s="14"/>
      <c r="H811" s="14"/>
    </row>
    <row r="812" spans="2:8" ht="15.75" customHeight="1">
      <c r="B812" s="62"/>
      <c r="F812" s="14"/>
      <c r="G812" s="14"/>
      <c r="H812" s="14"/>
    </row>
    <row r="813" spans="2:8" ht="15.75" customHeight="1">
      <c r="B813" s="62"/>
      <c r="F813" s="14"/>
      <c r="G813" s="14"/>
      <c r="H813" s="14"/>
    </row>
    <row r="814" spans="2:8" ht="15.75" customHeight="1">
      <c r="B814" s="62"/>
      <c r="F814" s="14"/>
      <c r="G814" s="14"/>
      <c r="H814" s="14"/>
    </row>
    <row r="815" spans="2:8" ht="15.75" customHeight="1">
      <c r="B815" s="62"/>
      <c r="F815" s="14"/>
      <c r="G815" s="14"/>
      <c r="H815" s="14"/>
    </row>
    <row r="816" spans="2:8" ht="15.75" customHeight="1">
      <c r="B816" s="62"/>
      <c r="F816" s="14"/>
      <c r="G816" s="14"/>
      <c r="H816" s="14"/>
    </row>
    <row r="817" spans="2:8" ht="15.75" customHeight="1">
      <c r="B817" s="62"/>
      <c r="F817" s="14"/>
      <c r="G817" s="14"/>
      <c r="H817" s="14"/>
    </row>
    <row r="818" spans="2:8" ht="15.75" customHeight="1">
      <c r="B818" s="62"/>
      <c r="F818" s="14"/>
      <c r="G818" s="14"/>
      <c r="H818" s="14"/>
    </row>
    <row r="819" spans="2:8" ht="15.75" customHeight="1">
      <c r="B819" s="62"/>
      <c r="F819" s="14"/>
      <c r="G819" s="14"/>
      <c r="H819" s="14"/>
    </row>
    <row r="820" spans="2:8" ht="15.75" customHeight="1">
      <c r="B820" s="62"/>
      <c r="F820" s="14"/>
      <c r="G820" s="14"/>
      <c r="H820" s="14"/>
    </row>
    <row r="821" spans="2:8" ht="15.75" customHeight="1">
      <c r="B821" s="62"/>
      <c r="F821" s="14"/>
      <c r="G821" s="14"/>
      <c r="H821" s="14"/>
    </row>
    <row r="822" spans="2:8" ht="15.75" customHeight="1">
      <c r="B822" s="62"/>
      <c r="F822" s="14"/>
      <c r="G822" s="14"/>
      <c r="H822" s="14"/>
    </row>
    <row r="823" spans="2:8" ht="15.75" customHeight="1">
      <c r="B823" s="62"/>
      <c r="F823" s="14"/>
      <c r="G823" s="14"/>
      <c r="H823" s="14"/>
    </row>
    <row r="824" spans="2:8" ht="15.75" customHeight="1">
      <c r="B824" s="62"/>
      <c r="F824" s="14"/>
      <c r="G824" s="14"/>
      <c r="H824" s="14"/>
    </row>
    <row r="825" spans="2:8" ht="15.75" customHeight="1">
      <c r="B825" s="62"/>
      <c r="F825" s="14"/>
      <c r="G825" s="14"/>
      <c r="H825" s="14"/>
    </row>
    <row r="826" spans="2:8" ht="15.75" customHeight="1">
      <c r="B826" s="62"/>
      <c r="F826" s="14"/>
      <c r="G826" s="14"/>
      <c r="H826" s="14"/>
    </row>
    <row r="827" spans="2:8" ht="15.75" customHeight="1">
      <c r="B827" s="62"/>
      <c r="F827" s="14"/>
      <c r="G827" s="14"/>
      <c r="H827" s="14"/>
    </row>
    <row r="828" spans="2:8" ht="15.75" customHeight="1">
      <c r="B828" s="62"/>
      <c r="F828" s="14"/>
      <c r="G828" s="14"/>
      <c r="H828" s="14"/>
    </row>
    <row r="829" spans="2:8" ht="15.75" customHeight="1">
      <c r="B829" s="62"/>
      <c r="F829" s="14"/>
      <c r="G829" s="14"/>
      <c r="H829" s="14"/>
    </row>
    <row r="830" spans="2:8" ht="15.75" customHeight="1">
      <c r="B830" s="62"/>
      <c r="F830" s="14"/>
      <c r="G830" s="14"/>
      <c r="H830" s="14"/>
    </row>
    <row r="831" spans="2:8" ht="15.75" customHeight="1">
      <c r="B831" s="62"/>
      <c r="F831" s="14"/>
      <c r="G831" s="14"/>
      <c r="H831" s="14"/>
    </row>
    <row r="832" spans="2:8" ht="15.75" customHeight="1">
      <c r="B832" s="62"/>
      <c r="F832" s="14"/>
      <c r="G832" s="14"/>
      <c r="H832" s="14"/>
    </row>
    <row r="833" spans="2:8" ht="15.75" customHeight="1">
      <c r="B833" s="62"/>
      <c r="F833" s="14"/>
      <c r="G833" s="14"/>
      <c r="H833" s="14"/>
    </row>
    <row r="834" spans="2:8" ht="15.75" customHeight="1">
      <c r="B834" s="62"/>
      <c r="F834" s="14"/>
      <c r="G834" s="14"/>
      <c r="H834" s="14"/>
    </row>
    <row r="835" spans="2:8" ht="15.75" customHeight="1">
      <c r="B835" s="62"/>
      <c r="F835" s="14"/>
      <c r="G835" s="14"/>
      <c r="H835" s="14"/>
    </row>
    <row r="836" spans="2:8" ht="15.75" customHeight="1">
      <c r="B836" s="62"/>
      <c r="F836" s="14"/>
      <c r="G836" s="14"/>
      <c r="H836" s="14"/>
    </row>
    <row r="837" spans="2:8" ht="15.75" customHeight="1">
      <c r="B837" s="62"/>
      <c r="F837" s="14"/>
      <c r="G837" s="14"/>
      <c r="H837" s="14"/>
    </row>
    <row r="838" spans="2:8" ht="15.75" customHeight="1">
      <c r="B838" s="62"/>
      <c r="F838" s="14"/>
      <c r="G838" s="14"/>
      <c r="H838" s="14"/>
    </row>
    <row r="839" spans="2:8" ht="15.75" customHeight="1">
      <c r="B839" s="62"/>
      <c r="F839" s="14"/>
      <c r="G839" s="14"/>
      <c r="H839" s="14"/>
    </row>
    <row r="840" spans="2:8" ht="15.75" customHeight="1">
      <c r="B840" s="62"/>
      <c r="F840" s="14"/>
      <c r="G840" s="14"/>
      <c r="H840" s="14"/>
    </row>
    <row r="841" spans="2:8" ht="15.75" customHeight="1">
      <c r="B841" s="62"/>
      <c r="F841" s="14"/>
      <c r="G841" s="14"/>
      <c r="H841" s="14"/>
    </row>
    <row r="842" spans="2:8" ht="15.75" customHeight="1">
      <c r="B842" s="62"/>
      <c r="F842" s="14"/>
      <c r="G842" s="14"/>
      <c r="H842" s="14"/>
    </row>
    <row r="843" spans="2:8" ht="15.75" customHeight="1">
      <c r="B843" s="62"/>
      <c r="F843" s="14"/>
      <c r="G843" s="14"/>
      <c r="H843" s="14"/>
    </row>
    <row r="844" spans="2:8" ht="15.75" customHeight="1">
      <c r="B844" s="62"/>
      <c r="F844" s="14"/>
      <c r="G844" s="14"/>
      <c r="H844" s="14"/>
    </row>
    <row r="845" spans="2:8" ht="15.75" customHeight="1">
      <c r="B845" s="62"/>
      <c r="F845" s="14"/>
      <c r="G845" s="14"/>
      <c r="H845" s="14"/>
    </row>
    <row r="846" spans="2:8" ht="15.75" customHeight="1">
      <c r="B846" s="62"/>
      <c r="F846" s="14"/>
      <c r="G846" s="14"/>
      <c r="H846" s="14"/>
    </row>
    <row r="847" spans="2:8" ht="15.75" customHeight="1">
      <c r="B847" s="62"/>
      <c r="F847" s="14"/>
      <c r="G847" s="14"/>
      <c r="H847" s="14"/>
    </row>
    <row r="848" spans="2:8" ht="15.75" customHeight="1">
      <c r="B848" s="62"/>
      <c r="F848" s="14"/>
      <c r="G848" s="14"/>
      <c r="H848" s="14"/>
    </row>
    <row r="849" spans="2:8" ht="15.75" customHeight="1">
      <c r="B849" s="62"/>
      <c r="F849" s="14"/>
      <c r="G849" s="14"/>
      <c r="H849" s="14"/>
    </row>
    <row r="850" spans="2:8" ht="15.75" customHeight="1">
      <c r="B850" s="62"/>
      <c r="F850" s="14"/>
      <c r="G850" s="14"/>
      <c r="H850" s="14"/>
    </row>
    <row r="851" spans="2:8" ht="15.75" customHeight="1">
      <c r="B851" s="62"/>
      <c r="F851" s="14"/>
      <c r="G851" s="14"/>
      <c r="H851" s="14"/>
    </row>
    <row r="852" spans="2:8" ht="15.75" customHeight="1">
      <c r="B852" s="62"/>
      <c r="F852" s="14"/>
      <c r="G852" s="14"/>
      <c r="H852" s="14"/>
    </row>
    <row r="853" spans="2:8" ht="15.75" customHeight="1">
      <c r="B853" s="62"/>
      <c r="F853" s="14"/>
      <c r="G853" s="14"/>
      <c r="H853" s="14"/>
    </row>
    <row r="854" spans="2:8" ht="15.75" customHeight="1">
      <c r="B854" s="62"/>
      <c r="F854" s="14"/>
      <c r="G854" s="14"/>
      <c r="H854" s="14"/>
    </row>
    <row r="855" spans="2:8" ht="15.75" customHeight="1">
      <c r="B855" s="62"/>
      <c r="F855" s="14"/>
      <c r="G855" s="14"/>
      <c r="H855" s="14"/>
    </row>
    <row r="856" spans="2:8" ht="15.75" customHeight="1">
      <c r="B856" s="62"/>
      <c r="F856" s="14"/>
      <c r="G856" s="14"/>
      <c r="H856" s="14"/>
    </row>
    <row r="857" spans="2:8" ht="15.75" customHeight="1">
      <c r="B857" s="62"/>
      <c r="F857" s="14"/>
      <c r="G857" s="14"/>
      <c r="H857" s="14"/>
    </row>
    <row r="858" spans="2:8" ht="15.75" customHeight="1">
      <c r="B858" s="62"/>
      <c r="F858" s="14"/>
      <c r="G858" s="14"/>
      <c r="H858" s="14"/>
    </row>
    <row r="859" spans="2:8" ht="15.75" customHeight="1">
      <c r="B859" s="62"/>
      <c r="F859" s="14"/>
      <c r="G859" s="14"/>
      <c r="H859" s="14"/>
    </row>
    <row r="860" spans="2:8" ht="15.75" customHeight="1">
      <c r="B860" s="62"/>
      <c r="F860" s="14"/>
      <c r="G860" s="14"/>
      <c r="H860" s="14"/>
    </row>
    <row r="861" spans="2:8" ht="15.75" customHeight="1">
      <c r="B861" s="62"/>
      <c r="F861" s="14"/>
      <c r="G861" s="14"/>
      <c r="H861" s="14"/>
    </row>
    <row r="862" spans="2:8" ht="15.75" customHeight="1">
      <c r="B862" s="62"/>
      <c r="F862" s="14"/>
      <c r="G862" s="14"/>
      <c r="H862" s="14"/>
    </row>
    <row r="863" spans="2:8" ht="15.75" customHeight="1">
      <c r="B863" s="62"/>
      <c r="F863" s="14"/>
      <c r="G863" s="14"/>
      <c r="H863" s="14"/>
    </row>
    <row r="864" spans="2:8" ht="15.75" customHeight="1">
      <c r="B864" s="62"/>
      <c r="F864" s="14"/>
      <c r="G864" s="14"/>
      <c r="H864" s="14"/>
    </row>
    <row r="865" spans="2:8" ht="15.75" customHeight="1">
      <c r="B865" s="62"/>
      <c r="F865" s="14"/>
      <c r="G865" s="14"/>
      <c r="H865" s="14"/>
    </row>
    <row r="866" spans="2:8" ht="15.75" customHeight="1">
      <c r="B866" s="62"/>
      <c r="F866" s="14"/>
      <c r="G866" s="14"/>
      <c r="H866" s="14"/>
    </row>
    <row r="867" spans="2:8" ht="15.75" customHeight="1">
      <c r="B867" s="62"/>
      <c r="F867" s="14"/>
      <c r="G867" s="14"/>
      <c r="H867" s="14"/>
    </row>
    <row r="868" spans="2:8" ht="15.75" customHeight="1">
      <c r="B868" s="62"/>
      <c r="F868" s="14"/>
      <c r="G868" s="14"/>
      <c r="H868" s="14"/>
    </row>
    <row r="869" spans="2:8" ht="15.75" customHeight="1">
      <c r="B869" s="62"/>
      <c r="F869" s="14"/>
      <c r="G869" s="14"/>
      <c r="H869" s="14"/>
    </row>
    <row r="870" spans="2:8" ht="15.75" customHeight="1">
      <c r="B870" s="62"/>
      <c r="F870" s="14"/>
      <c r="G870" s="14"/>
      <c r="H870" s="14"/>
    </row>
    <row r="871" spans="2:8" ht="15.75" customHeight="1">
      <c r="B871" s="62"/>
      <c r="F871" s="14"/>
      <c r="G871" s="14"/>
      <c r="H871" s="14"/>
    </row>
    <row r="872" spans="2:8" ht="15.75" customHeight="1">
      <c r="B872" s="62"/>
      <c r="F872" s="14"/>
      <c r="G872" s="14"/>
      <c r="H872" s="14"/>
    </row>
    <row r="873" spans="2:8" ht="15.75" customHeight="1">
      <c r="B873" s="62"/>
      <c r="F873" s="14"/>
      <c r="G873" s="14"/>
      <c r="H873" s="14"/>
    </row>
    <row r="874" spans="2:8" ht="15.75" customHeight="1">
      <c r="B874" s="62"/>
      <c r="F874" s="14"/>
      <c r="G874" s="14"/>
      <c r="H874" s="14"/>
    </row>
    <row r="875" spans="2:8" ht="15.75" customHeight="1">
      <c r="B875" s="62"/>
      <c r="F875" s="14"/>
      <c r="G875" s="14"/>
      <c r="H875" s="14"/>
    </row>
    <row r="876" spans="2:8" ht="15.75" customHeight="1">
      <c r="B876" s="62"/>
      <c r="F876" s="14"/>
      <c r="G876" s="14"/>
      <c r="H876" s="14"/>
    </row>
    <row r="877" spans="2:8" ht="15.75" customHeight="1">
      <c r="B877" s="62"/>
      <c r="F877" s="14"/>
      <c r="G877" s="14"/>
      <c r="H877" s="14"/>
    </row>
    <row r="878" spans="2:8" ht="15.75" customHeight="1">
      <c r="B878" s="62"/>
      <c r="F878" s="14"/>
      <c r="G878" s="14"/>
      <c r="H878" s="14"/>
    </row>
    <row r="879" spans="2:8" ht="15.75" customHeight="1">
      <c r="B879" s="62"/>
      <c r="F879" s="14"/>
      <c r="G879" s="14"/>
      <c r="H879" s="14"/>
    </row>
    <row r="880" spans="2:8" ht="15.75" customHeight="1">
      <c r="B880" s="62"/>
      <c r="F880" s="14"/>
      <c r="G880" s="14"/>
      <c r="H880" s="14"/>
    </row>
    <row r="881" spans="2:8" ht="15.75" customHeight="1">
      <c r="B881" s="62"/>
      <c r="F881" s="14"/>
      <c r="G881" s="14"/>
      <c r="H881" s="14"/>
    </row>
    <row r="882" spans="2:8" ht="15.75" customHeight="1">
      <c r="B882" s="62"/>
      <c r="F882" s="14"/>
      <c r="G882" s="14"/>
      <c r="H882" s="14"/>
    </row>
    <row r="883" spans="2:8" ht="15.75" customHeight="1">
      <c r="B883" s="62"/>
      <c r="F883" s="14"/>
      <c r="G883" s="14"/>
      <c r="H883" s="14"/>
    </row>
    <row r="884" spans="2:8" ht="15.75" customHeight="1">
      <c r="B884" s="62"/>
      <c r="F884" s="14"/>
      <c r="G884" s="14"/>
      <c r="H884" s="14"/>
    </row>
    <row r="885" spans="2:8" ht="15.75" customHeight="1">
      <c r="B885" s="62"/>
      <c r="F885" s="14"/>
      <c r="G885" s="14"/>
      <c r="H885" s="14"/>
    </row>
    <row r="886" spans="2:8" ht="15.75" customHeight="1">
      <c r="B886" s="62"/>
      <c r="F886" s="14"/>
      <c r="G886" s="14"/>
      <c r="H886" s="14"/>
    </row>
    <row r="887" spans="2:8" ht="15.75" customHeight="1">
      <c r="B887" s="62"/>
      <c r="F887" s="14"/>
      <c r="G887" s="14"/>
      <c r="H887" s="14"/>
    </row>
    <row r="888" spans="2:8" ht="15.75" customHeight="1">
      <c r="B888" s="62"/>
      <c r="F888" s="14"/>
      <c r="G888" s="14"/>
      <c r="H888" s="14"/>
    </row>
    <row r="889" spans="2:8" ht="15.75" customHeight="1">
      <c r="B889" s="62"/>
      <c r="F889" s="14"/>
      <c r="G889" s="14"/>
      <c r="H889" s="14"/>
    </row>
    <row r="890" spans="2:8" ht="15.75" customHeight="1">
      <c r="B890" s="62"/>
      <c r="F890" s="14"/>
      <c r="G890" s="14"/>
      <c r="H890" s="14"/>
    </row>
    <row r="891" spans="2:8" ht="15.75" customHeight="1">
      <c r="B891" s="62"/>
      <c r="F891" s="14"/>
      <c r="G891" s="14"/>
      <c r="H891" s="14"/>
    </row>
    <row r="892" spans="2:8" ht="15.75" customHeight="1">
      <c r="B892" s="62"/>
      <c r="F892" s="14"/>
      <c r="G892" s="14"/>
      <c r="H892" s="14"/>
    </row>
    <row r="893" spans="2:8" ht="15.75" customHeight="1">
      <c r="B893" s="62"/>
      <c r="F893" s="14"/>
      <c r="G893" s="14"/>
      <c r="H893" s="14"/>
    </row>
    <row r="894" spans="2:8" ht="15.75" customHeight="1">
      <c r="B894" s="62"/>
      <c r="F894" s="14"/>
      <c r="G894" s="14"/>
      <c r="H894" s="14"/>
    </row>
    <row r="895" spans="2:8" ht="15.75" customHeight="1">
      <c r="B895" s="62"/>
      <c r="F895" s="14"/>
      <c r="G895" s="14"/>
      <c r="H895" s="14"/>
    </row>
    <row r="896" spans="2:8" ht="15.75" customHeight="1">
      <c r="B896" s="62"/>
      <c r="F896" s="14"/>
      <c r="G896" s="14"/>
      <c r="H896" s="14"/>
    </row>
    <row r="897" spans="2:8" ht="15.75" customHeight="1">
      <c r="B897" s="62"/>
      <c r="F897" s="14"/>
      <c r="G897" s="14"/>
      <c r="H897" s="14"/>
    </row>
    <row r="898" spans="2:8" ht="15.75" customHeight="1">
      <c r="B898" s="62"/>
      <c r="F898" s="14"/>
      <c r="G898" s="14"/>
      <c r="H898" s="14"/>
    </row>
    <row r="899" spans="2:8" ht="15.75" customHeight="1">
      <c r="B899" s="62"/>
      <c r="F899" s="14"/>
      <c r="G899" s="14"/>
      <c r="H899" s="14"/>
    </row>
    <row r="900" spans="2:8" ht="15.75" customHeight="1">
      <c r="B900" s="62"/>
      <c r="F900" s="14"/>
      <c r="G900" s="14"/>
      <c r="H900" s="14"/>
    </row>
    <row r="901" spans="2:8" ht="15.75" customHeight="1">
      <c r="B901" s="62"/>
      <c r="F901" s="14"/>
      <c r="G901" s="14"/>
      <c r="H901" s="14"/>
    </row>
    <row r="902" spans="2:8" ht="15.75" customHeight="1">
      <c r="B902" s="62"/>
      <c r="F902" s="14"/>
      <c r="G902" s="14"/>
      <c r="H902" s="14"/>
    </row>
    <row r="903" spans="2:8" ht="15.75" customHeight="1">
      <c r="B903" s="62"/>
      <c r="F903" s="14"/>
      <c r="G903" s="14"/>
      <c r="H903" s="14"/>
    </row>
    <row r="904" spans="2:8" ht="15.75" customHeight="1">
      <c r="B904" s="62"/>
      <c r="F904" s="14"/>
      <c r="G904" s="14"/>
      <c r="H904" s="14"/>
    </row>
    <row r="905" spans="2:8" ht="15.75" customHeight="1">
      <c r="B905" s="62"/>
      <c r="F905" s="14"/>
      <c r="G905" s="14"/>
      <c r="H905" s="14"/>
    </row>
    <row r="906" spans="2:8" ht="15.75" customHeight="1">
      <c r="B906" s="62"/>
      <c r="F906" s="14"/>
      <c r="G906" s="14"/>
      <c r="H906" s="14"/>
    </row>
    <row r="907" spans="2:8" ht="15.75" customHeight="1">
      <c r="B907" s="62"/>
      <c r="F907" s="14"/>
      <c r="G907" s="14"/>
      <c r="H907" s="14"/>
    </row>
    <row r="908" spans="2:8" ht="15.75" customHeight="1">
      <c r="B908" s="62"/>
      <c r="F908" s="14"/>
      <c r="G908" s="14"/>
      <c r="H908" s="14"/>
    </row>
    <row r="909" spans="2:8" ht="15.75" customHeight="1">
      <c r="B909" s="62"/>
      <c r="F909" s="14"/>
      <c r="G909" s="14"/>
      <c r="H909" s="14"/>
    </row>
    <row r="910" spans="2:8" ht="15.75" customHeight="1">
      <c r="B910" s="62"/>
      <c r="F910" s="14"/>
      <c r="G910" s="14"/>
      <c r="H910" s="14"/>
    </row>
    <row r="911" spans="2:8" ht="15.75" customHeight="1">
      <c r="B911" s="62"/>
      <c r="F911" s="14"/>
      <c r="G911" s="14"/>
      <c r="H911" s="14"/>
    </row>
    <row r="912" spans="2:8" ht="15.75" customHeight="1">
      <c r="B912" s="62"/>
      <c r="F912" s="14"/>
      <c r="G912" s="14"/>
      <c r="H912" s="14"/>
    </row>
    <row r="913" spans="2:8" ht="15.75" customHeight="1">
      <c r="B913" s="62"/>
      <c r="F913" s="14"/>
      <c r="G913" s="14"/>
      <c r="H913" s="14"/>
    </row>
    <row r="914" spans="2:8" ht="15.75" customHeight="1">
      <c r="B914" s="62"/>
      <c r="F914" s="14"/>
      <c r="G914" s="14"/>
      <c r="H914" s="14"/>
    </row>
    <row r="915" spans="2:8" ht="15.75" customHeight="1">
      <c r="B915" s="62"/>
      <c r="F915" s="14"/>
      <c r="G915" s="14"/>
      <c r="H915" s="14"/>
    </row>
    <row r="916" spans="2:8" ht="15.75" customHeight="1">
      <c r="B916" s="62"/>
      <c r="F916" s="14"/>
      <c r="G916" s="14"/>
      <c r="H916" s="14"/>
    </row>
    <row r="917" spans="2:8" ht="15.75" customHeight="1">
      <c r="B917" s="62"/>
      <c r="F917" s="14"/>
      <c r="G917" s="14"/>
      <c r="H917" s="14"/>
    </row>
    <row r="918" spans="2:8" ht="15.75" customHeight="1">
      <c r="B918" s="62"/>
      <c r="F918" s="14"/>
      <c r="G918" s="14"/>
      <c r="H918" s="14"/>
    </row>
    <row r="919" spans="2:8" ht="15.75" customHeight="1">
      <c r="B919" s="62"/>
      <c r="F919" s="14"/>
      <c r="G919" s="14"/>
      <c r="H919" s="14"/>
    </row>
    <row r="920" spans="2:8" ht="15.75" customHeight="1">
      <c r="B920" s="62"/>
      <c r="F920" s="14"/>
      <c r="G920" s="14"/>
      <c r="H920" s="14"/>
    </row>
    <row r="921" spans="2:8" ht="15.75" customHeight="1">
      <c r="B921" s="62"/>
      <c r="F921" s="14"/>
      <c r="G921" s="14"/>
      <c r="H921" s="14"/>
    </row>
    <row r="922" spans="2:8" ht="15.75" customHeight="1">
      <c r="B922" s="62"/>
      <c r="F922" s="14"/>
      <c r="G922" s="14"/>
      <c r="H922" s="14"/>
    </row>
    <row r="923" spans="2:8" ht="15.75" customHeight="1">
      <c r="B923" s="62"/>
      <c r="F923" s="14"/>
      <c r="G923" s="14"/>
      <c r="H923" s="14"/>
    </row>
    <row r="924" spans="2:8" ht="15.75" customHeight="1">
      <c r="B924" s="62"/>
      <c r="F924" s="14"/>
      <c r="G924" s="14"/>
      <c r="H924" s="14"/>
    </row>
    <row r="925" spans="2:8" ht="15.75" customHeight="1">
      <c r="B925" s="62"/>
      <c r="F925" s="14"/>
      <c r="G925" s="14"/>
      <c r="H925" s="14"/>
    </row>
    <row r="926" spans="2:8" ht="15.75" customHeight="1">
      <c r="B926" s="62"/>
      <c r="F926" s="14"/>
      <c r="G926" s="14"/>
      <c r="H926" s="14"/>
    </row>
    <row r="927" spans="2:8" ht="15.75" customHeight="1">
      <c r="B927" s="62"/>
      <c r="F927" s="14"/>
      <c r="G927" s="14"/>
      <c r="H927" s="14"/>
    </row>
    <row r="928" spans="2:8" ht="15.75" customHeight="1">
      <c r="B928" s="62"/>
      <c r="F928" s="14"/>
      <c r="G928" s="14"/>
      <c r="H928" s="14"/>
    </row>
    <row r="929" spans="2:8" ht="15.75" customHeight="1">
      <c r="B929" s="62"/>
      <c r="F929" s="14"/>
      <c r="G929" s="14"/>
      <c r="H929" s="14"/>
    </row>
    <row r="930" spans="2:8" ht="15.75" customHeight="1">
      <c r="B930" s="62"/>
      <c r="F930" s="14"/>
      <c r="G930" s="14"/>
      <c r="H930" s="14"/>
    </row>
    <row r="931" spans="2:8" ht="15.75" customHeight="1">
      <c r="B931" s="62"/>
      <c r="F931" s="14"/>
      <c r="G931" s="14"/>
      <c r="H931" s="14"/>
    </row>
    <row r="932" spans="2:8" ht="15.75" customHeight="1">
      <c r="B932" s="62"/>
      <c r="F932" s="14"/>
      <c r="G932" s="14"/>
      <c r="H932" s="14"/>
    </row>
    <row r="933" spans="2:8" ht="15.75" customHeight="1">
      <c r="B933" s="62"/>
      <c r="F933" s="14"/>
      <c r="G933" s="14"/>
      <c r="H933" s="14"/>
    </row>
    <row r="934" spans="2:8" ht="15.75" customHeight="1">
      <c r="B934" s="62"/>
      <c r="F934" s="14"/>
      <c r="G934" s="14"/>
      <c r="H934" s="14"/>
    </row>
    <row r="935" spans="2:8" ht="15.75" customHeight="1">
      <c r="B935" s="62"/>
      <c r="F935" s="14"/>
      <c r="G935" s="14"/>
      <c r="H935" s="14"/>
    </row>
    <row r="936" spans="2:8" ht="15.75" customHeight="1">
      <c r="B936" s="62"/>
      <c r="F936" s="14"/>
      <c r="G936" s="14"/>
      <c r="H936" s="14"/>
    </row>
    <row r="937" spans="2:8" ht="15.75" customHeight="1">
      <c r="B937" s="62"/>
      <c r="F937" s="14"/>
      <c r="G937" s="14"/>
      <c r="H937" s="14"/>
    </row>
    <row r="938" spans="2:8" ht="15.75" customHeight="1">
      <c r="B938" s="62"/>
      <c r="F938" s="14"/>
      <c r="G938" s="14"/>
      <c r="H938" s="14"/>
    </row>
    <row r="939" spans="2:8" ht="15.75" customHeight="1">
      <c r="B939" s="62"/>
      <c r="F939" s="14"/>
      <c r="G939" s="14"/>
      <c r="H939" s="14"/>
    </row>
    <row r="940" spans="2:8" ht="15.75" customHeight="1">
      <c r="B940" s="62"/>
      <c r="F940" s="14"/>
      <c r="G940" s="14"/>
      <c r="H940" s="14"/>
    </row>
    <row r="941" spans="2:8" ht="15.75" customHeight="1">
      <c r="B941" s="62"/>
      <c r="F941" s="14"/>
      <c r="G941" s="14"/>
      <c r="H941" s="14"/>
    </row>
    <row r="942" spans="2:8" ht="15.75" customHeight="1">
      <c r="B942" s="62"/>
      <c r="F942" s="14"/>
      <c r="G942" s="14"/>
      <c r="H942" s="14"/>
    </row>
    <row r="943" spans="2:8" ht="15.75" customHeight="1">
      <c r="B943" s="62"/>
      <c r="F943" s="14"/>
      <c r="G943" s="14"/>
      <c r="H943" s="14"/>
    </row>
    <row r="944" spans="2:8" ht="15.75" customHeight="1">
      <c r="B944" s="62"/>
      <c r="F944" s="14"/>
      <c r="G944" s="14"/>
      <c r="H944" s="14"/>
    </row>
    <row r="945" spans="2:8" ht="15.75" customHeight="1">
      <c r="B945" s="62"/>
      <c r="F945" s="14"/>
      <c r="G945" s="14"/>
      <c r="H945" s="14"/>
    </row>
    <row r="946" spans="2:8" ht="15.75" customHeight="1">
      <c r="B946" s="62"/>
      <c r="F946" s="14"/>
      <c r="G946" s="14"/>
      <c r="H946" s="14"/>
    </row>
    <row r="947" spans="2:8" ht="15.75" customHeight="1">
      <c r="B947" s="62"/>
      <c r="F947" s="14"/>
      <c r="G947" s="14"/>
      <c r="H947" s="14"/>
    </row>
    <row r="948" spans="2:8" ht="15.75" customHeight="1">
      <c r="B948" s="62"/>
      <c r="F948" s="14"/>
      <c r="G948" s="14"/>
      <c r="H948" s="14"/>
    </row>
    <row r="949" spans="2:8" ht="15.75" customHeight="1">
      <c r="B949" s="62"/>
      <c r="F949" s="14"/>
      <c r="G949" s="14"/>
      <c r="H949" s="14"/>
    </row>
    <row r="950" spans="2:8" ht="15.75" customHeight="1">
      <c r="B950" s="62"/>
      <c r="F950" s="14"/>
      <c r="G950" s="14"/>
      <c r="H950" s="14"/>
    </row>
    <row r="951" spans="2:8" ht="15.75" customHeight="1">
      <c r="B951" s="62"/>
      <c r="F951" s="14"/>
      <c r="G951" s="14"/>
      <c r="H951" s="14"/>
    </row>
    <row r="952" spans="2:8" ht="15.75" customHeight="1">
      <c r="B952" s="62"/>
      <c r="F952" s="14"/>
      <c r="G952" s="14"/>
      <c r="H952" s="14"/>
    </row>
    <row r="953" spans="2:8" ht="15.75" customHeight="1">
      <c r="B953" s="62"/>
      <c r="F953" s="14"/>
      <c r="G953" s="14"/>
      <c r="H953" s="14"/>
    </row>
    <row r="954" spans="2:8" ht="15.75" customHeight="1">
      <c r="B954" s="62"/>
      <c r="F954" s="14"/>
      <c r="G954" s="14"/>
      <c r="H954" s="14"/>
    </row>
    <row r="955" spans="2:8" ht="15.75" customHeight="1">
      <c r="B955" s="62"/>
      <c r="F955" s="14"/>
      <c r="G955" s="14"/>
      <c r="H955" s="14"/>
    </row>
    <row r="956" spans="2:8" ht="15.75" customHeight="1">
      <c r="B956" s="62"/>
      <c r="F956" s="14"/>
      <c r="G956" s="14"/>
      <c r="H956" s="14"/>
    </row>
    <row r="957" spans="2:8" ht="15.75" customHeight="1">
      <c r="B957" s="62"/>
      <c r="F957" s="14"/>
      <c r="G957" s="14"/>
      <c r="H957" s="14"/>
    </row>
    <row r="958" spans="2:8" ht="15.75" customHeight="1">
      <c r="B958" s="62"/>
      <c r="F958" s="14"/>
      <c r="G958" s="14"/>
      <c r="H958" s="14"/>
    </row>
    <row r="959" spans="2:8" ht="15.75" customHeight="1">
      <c r="B959" s="62"/>
      <c r="F959" s="14"/>
      <c r="G959" s="14"/>
      <c r="H959" s="14"/>
    </row>
    <row r="960" spans="2:8" ht="15.75" customHeight="1">
      <c r="B960" s="62"/>
      <c r="F960" s="14"/>
      <c r="G960" s="14"/>
      <c r="H960" s="14"/>
    </row>
    <row r="961" spans="2:8" ht="15.75" customHeight="1">
      <c r="B961" s="62"/>
      <c r="F961" s="14"/>
      <c r="G961" s="14"/>
      <c r="H961" s="14"/>
    </row>
    <row r="962" spans="2:8" ht="15.75" customHeight="1">
      <c r="B962" s="62"/>
      <c r="F962" s="14"/>
      <c r="G962" s="14"/>
      <c r="H962" s="14"/>
    </row>
    <row r="963" spans="2:8" ht="15.75" customHeight="1">
      <c r="B963" s="62"/>
      <c r="F963" s="14"/>
      <c r="G963" s="14"/>
      <c r="H963" s="14"/>
    </row>
    <row r="964" spans="2:8" ht="15.75" customHeight="1">
      <c r="B964" s="62"/>
      <c r="F964" s="14"/>
      <c r="G964" s="14"/>
      <c r="H964" s="14"/>
    </row>
    <row r="965" spans="2:8" ht="15.75" customHeight="1">
      <c r="B965" s="62"/>
      <c r="F965" s="14"/>
      <c r="G965" s="14"/>
      <c r="H965" s="14"/>
    </row>
    <row r="966" spans="2:8" ht="15.75" customHeight="1">
      <c r="B966" s="62"/>
      <c r="F966" s="14"/>
      <c r="G966" s="14"/>
      <c r="H966" s="14"/>
    </row>
    <row r="967" spans="2:8" ht="15.75" customHeight="1">
      <c r="B967" s="62"/>
      <c r="F967" s="14"/>
      <c r="G967" s="14"/>
      <c r="H967" s="14"/>
    </row>
    <row r="968" spans="2:8" ht="15.75" customHeight="1">
      <c r="B968" s="62"/>
      <c r="F968" s="14"/>
      <c r="G968" s="14"/>
      <c r="H968" s="14"/>
    </row>
    <row r="969" spans="2:8" ht="15.75" customHeight="1">
      <c r="B969" s="62"/>
      <c r="F969" s="14"/>
      <c r="G969" s="14"/>
      <c r="H969" s="14"/>
    </row>
    <row r="970" spans="2:8" ht="15.75" customHeight="1">
      <c r="B970" s="62"/>
      <c r="F970" s="14"/>
      <c r="G970" s="14"/>
      <c r="H970" s="14"/>
    </row>
    <row r="971" spans="2:8" ht="15.75" customHeight="1">
      <c r="B971" s="62"/>
      <c r="F971" s="14"/>
      <c r="G971" s="14"/>
      <c r="H971" s="14"/>
    </row>
    <row r="972" spans="2:8" ht="15.75" customHeight="1">
      <c r="B972" s="62"/>
      <c r="F972" s="14"/>
      <c r="G972" s="14"/>
      <c r="H972" s="14"/>
    </row>
    <row r="973" spans="2:8" ht="15.75" customHeight="1">
      <c r="B973" s="62"/>
      <c r="F973" s="14"/>
      <c r="G973" s="14"/>
      <c r="H973" s="14"/>
    </row>
    <row r="974" spans="2:8" ht="15.75" customHeight="1">
      <c r="B974" s="62"/>
      <c r="F974" s="14"/>
      <c r="G974" s="14"/>
      <c r="H974" s="14"/>
    </row>
    <row r="975" spans="2:8" ht="15.75" customHeight="1">
      <c r="B975" s="62"/>
      <c r="F975" s="14"/>
      <c r="G975" s="14"/>
      <c r="H975" s="14"/>
    </row>
    <row r="976" spans="2:8" ht="15.75" customHeight="1">
      <c r="B976" s="62"/>
      <c r="F976" s="14"/>
      <c r="G976" s="14"/>
      <c r="H976" s="14"/>
    </row>
    <row r="977" spans="2:8" ht="15.75" customHeight="1">
      <c r="B977" s="62"/>
      <c r="F977" s="14"/>
      <c r="G977" s="14"/>
      <c r="H977" s="14"/>
    </row>
    <row r="978" spans="2:8" ht="15.75" customHeight="1">
      <c r="B978" s="62"/>
      <c r="F978" s="14"/>
      <c r="G978" s="14"/>
      <c r="H978" s="14"/>
    </row>
    <row r="979" spans="2:8" ht="15.75" customHeight="1">
      <c r="B979" s="62"/>
      <c r="F979" s="14"/>
      <c r="G979" s="14"/>
      <c r="H979" s="14"/>
    </row>
    <row r="980" spans="2:8" ht="15.75" customHeight="1">
      <c r="B980" s="62"/>
      <c r="F980" s="14"/>
      <c r="G980" s="14"/>
      <c r="H980" s="14"/>
    </row>
    <row r="981" spans="2:8" ht="15.75" customHeight="1">
      <c r="B981" s="62"/>
      <c r="F981" s="14"/>
      <c r="G981" s="14"/>
      <c r="H981" s="14"/>
    </row>
    <row r="982" spans="2:8" ht="15.75" customHeight="1">
      <c r="B982" s="62"/>
      <c r="F982" s="14"/>
      <c r="G982" s="14"/>
      <c r="H982" s="14"/>
    </row>
    <row r="983" spans="2:8" ht="15.75" customHeight="1">
      <c r="B983" s="62"/>
      <c r="F983" s="14"/>
      <c r="G983" s="14"/>
      <c r="H983" s="14"/>
    </row>
    <row r="984" spans="2:8" ht="15.75" customHeight="1">
      <c r="B984" s="62"/>
      <c r="F984" s="14"/>
      <c r="G984" s="14"/>
      <c r="H984" s="14"/>
    </row>
    <row r="985" spans="2:8" ht="15.75" customHeight="1">
      <c r="B985" s="62"/>
      <c r="F985" s="14"/>
      <c r="G985" s="14"/>
      <c r="H985" s="14"/>
    </row>
    <row r="986" spans="2:8" ht="15.75" customHeight="1">
      <c r="B986" s="62"/>
      <c r="F986" s="14"/>
      <c r="G986" s="14"/>
      <c r="H986" s="14"/>
    </row>
    <row r="987" spans="2:8" ht="15.75" customHeight="1">
      <c r="B987" s="62"/>
      <c r="F987" s="14"/>
      <c r="G987" s="14"/>
      <c r="H987" s="14"/>
    </row>
    <row r="988" spans="2:8" ht="15.75" customHeight="1">
      <c r="B988" s="62"/>
      <c r="F988" s="14"/>
      <c r="G988" s="14"/>
      <c r="H988" s="14"/>
    </row>
    <row r="989" spans="2:8" ht="15.75" customHeight="1">
      <c r="B989" s="62"/>
      <c r="F989" s="14"/>
      <c r="G989" s="14"/>
      <c r="H989" s="14"/>
    </row>
    <row r="990" spans="2:8" ht="15.75" customHeight="1">
      <c r="B990" s="62"/>
      <c r="F990" s="14"/>
      <c r="G990" s="14"/>
      <c r="H990" s="14"/>
    </row>
    <row r="991" spans="2:8" ht="15.75" customHeight="1">
      <c r="B991" s="62"/>
      <c r="F991" s="14"/>
      <c r="G991" s="14"/>
      <c r="H991" s="14"/>
    </row>
    <row r="992" spans="2:8" ht="15.75" customHeight="1">
      <c r="B992" s="62"/>
      <c r="F992" s="14"/>
      <c r="G992" s="14"/>
      <c r="H992" s="14"/>
    </row>
    <row r="993" spans="2:8" ht="15.75" customHeight="1">
      <c r="B993" s="62"/>
      <c r="F993" s="14"/>
      <c r="G993" s="14"/>
      <c r="H993" s="14"/>
    </row>
    <row r="994" spans="2:8" ht="15.75" customHeight="1">
      <c r="B994" s="62"/>
      <c r="F994" s="14"/>
      <c r="G994" s="14"/>
      <c r="H994" s="14"/>
    </row>
    <row r="995" spans="2:8" ht="15.75" customHeight="1">
      <c r="B995" s="62"/>
      <c r="F995" s="14"/>
      <c r="G995" s="14"/>
      <c r="H995" s="14"/>
    </row>
    <row r="996" spans="2:8" ht="15.75" customHeight="1">
      <c r="B996" s="62"/>
      <c r="F996" s="14"/>
      <c r="G996" s="14"/>
      <c r="H996" s="14"/>
    </row>
    <row r="997" spans="2:8" ht="15.75" customHeight="1">
      <c r="B997" s="62"/>
      <c r="F997" s="14"/>
      <c r="G997" s="14"/>
      <c r="H997" s="14"/>
    </row>
    <row r="998" spans="2:8" ht="15.75" customHeight="1">
      <c r="B998" s="62"/>
      <c r="F998" s="14"/>
      <c r="G998" s="14"/>
      <c r="H998" s="14"/>
    </row>
    <row r="999" spans="2:8" ht="15.75" customHeight="1">
      <c r="B999" s="62"/>
      <c r="F999" s="14"/>
      <c r="G999" s="14"/>
      <c r="H999" s="14"/>
    </row>
    <row r="1000" spans="2:8" ht="15.75" customHeight="1">
      <c r="B1000" s="62"/>
      <c r="F1000" s="14"/>
      <c r="G1000" s="14"/>
      <c r="H1000" s="14"/>
    </row>
  </sheetData>
  <autoFilter ref="A1:R83" xr:uid="{00000000-0009-0000-0000-000013000000}">
    <sortState xmlns:xlrd2="http://schemas.microsoft.com/office/spreadsheetml/2017/richdata2" ref="A2:R90">
      <sortCondition ref="B1:B83"/>
    </sortState>
  </autoFilter>
  <phoneticPr fontId="97" type="noConversion"/>
  <conditionalFormatting sqref="D33">
    <cfRule type="notContainsBlanks" dxfId="69" priority="1">
      <formula>LEN(TRIM(D33))&gt;0</formula>
    </cfRule>
  </conditionalFormatting>
  <conditionalFormatting sqref="P2:P98">
    <cfRule type="expression" dxfId="68" priority="2" stopIfTrue="1">
      <formula>"&gt;0"</formula>
    </cfRule>
    <cfRule type="cellIs" dxfId="67" priority="3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2E75B5"/>
    <outlinePr summaryBelow="0" summaryRight="0"/>
  </sheetPr>
  <dimension ref="A1:AI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10" customWidth="1"/>
    <col min="2" max="2" width="19.5" customWidth="1"/>
    <col min="3" max="3" width="20.875" customWidth="1"/>
    <col min="4" max="4" width="12.75" customWidth="1"/>
    <col min="5" max="5" width="9.625" customWidth="1"/>
    <col min="6" max="6" width="10.25" customWidth="1"/>
    <col min="7" max="7" width="10.5" customWidth="1"/>
    <col min="8" max="8" width="7.625" customWidth="1"/>
    <col min="9" max="9" width="9.625" customWidth="1"/>
    <col min="10" max="10" width="8.875" customWidth="1"/>
    <col min="11" max="11" width="8.375" customWidth="1"/>
    <col min="12" max="12" width="14" customWidth="1"/>
    <col min="13" max="13" width="14.5" customWidth="1"/>
    <col min="14" max="27" width="8.875" customWidth="1"/>
  </cols>
  <sheetData>
    <row r="1" spans="1:35" ht="14.25">
      <c r="A1" s="218" t="s">
        <v>26</v>
      </c>
      <c r="B1" s="218" t="s">
        <v>58</v>
      </c>
      <c r="C1" s="218" t="s">
        <v>59</v>
      </c>
      <c r="D1" s="219" t="s">
        <v>60</v>
      </c>
      <c r="E1" s="219" t="s">
        <v>61</v>
      </c>
      <c r="F1" s="220" t="s">
        <v>2127</v>
      </c>
      <c r="G1" s="219" t="s">
        <v>2128</v>
      </c>
      <c r="H1" s="219" t="s">
        <v>2129</v>
      </c>
      <c r="I1" s="219" t="s">
        <v>2130</v>
      </c>
      <c r="J1" s="218" t="s">
        <v>63</v>
      </c>
      <c r="K1" s="218" t="s">
        <v>2131</v>
      </c>
      <c r="L1" s="218" t="s">
        <v>65</v>
      </c>
      <c r="M1" s="218" t="s">
        <v>66</v>
      </c>
      <c r="N1" s="218" t="s">
        <v>581</v>
      </c>
      <c r="O1" s="221" t="s">
        <v>2132</v>
      </c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</row>
    <row r="2" spans="1:35" ht="14.25">
      <c r="A2" s="43">
        <v>22</v>
      </c>
      <c r="B2" s="222">
        <v>42520</v>
      </c>
      <c r="C2" s="43" t="s">
        <v>2133</v>
      </c>
      <c r="D2" s="128">
        <v>560</v>
      </c>
      <c r="E2" s="128"/>
      <c r="F2" s="128"/>
      <c r="G2" s="128"/>
      <c r="H2" s="128"/>
      <c r="I2" s="128"/>
      <c r="J2" s="43" t="s">
        <v>614</v>
      </c>
      <c r="K2" s="43" t="s">
        <v>87</v>
      </c>
      <c r="L2" s="43" t="s">
        <v>2134</v>
      </c>
      <c r="M2" s="43">
        <v>53808</v>
      </c>
      <c r="N2" s="43"/>
      <c r="O2" s="22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29"/>
      <c r="AC2" s="29"/>
      <c r="AD2" s="29"/>
      <c r="AE2" s="29"/>
      <c r="AF2" s="29"/>
      <c r="AG2" s="29"/>
      <c r="AH2" s="29"/>
      <c r="AI2" s="29"/>
    </row>
    <row r="3" spans="1:35" ht="14.25">
      <c r="A3" s="43">
        <v>22</v>
      </c>
      <c r="B3" s="222">
        <v>42635</v>
      </c>
      <c r="C3" s="43" t="s">
        <v>2135</v>
      </c>
      <c r="D3" s="128">
        <v>200</v>
      </c>
      <c r="E3" s="128"/>
      <c r="F3" s="128"/>
      <c r="G3" s="128"/>
      <c r="H3" s="128"/>
      <c r="I3" s="128"/>
      <c r="J3" s="43" t="s">
        <v>622</v>
      </c>
      <c r="K3" s="43" t="s">
        <v>87</v>
      </c>
      <c r="L3" s="43" t="s">
        <v>2136</v>
      </c>
      <c r="M3" s="43">
        <v>78072</v>
      </c>
      <c r="N3" s="43"/>
      <c r="O3" s="22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29"/>
      <c r="AC3" s="29"/>
      <c r="AD3" s="29"/>
      <c r="AE3" s="29"/>
      <c r="AF3" s="29"/>
      <c r="AG3" s="29"/>
      <c r="AH3" s="29"/>
      <c r="AI3" s="29"/>
    </row>
    <row r="4" spans="1:35" ht="14.25">
      <c r="A4" s="43">
        <v>22</v>
      </c>
      <c r="B4" s="222">
        <v>42644</v>
      </c>
      <c r="C4" s="43" t="s">
        <v>2137</v>
      </c>
      <c r="D4" s="128">
        <v>200</v>
      </c>
      <c r="E4" s="128"/>
      <c r="F4" s="128"/>
      <c r="G4" s="128"/>
      <c r="H4" s="128"/>
      <c r="I4" s="128"/>
      <c r="J4" s="43">
        <v>5000071</v>
      </c>
      <c r="K4" s="43" t="s">
        <v>87</v>
      </c>
      <c r="L4" s="43" t="s">
        <v>2138</v>
      </c>
      <c r="M4" s="43">
        <v>12732</v>
      </c>
      <c r="N4" s="43"/>
      <c r="O4" s="22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29"/>
      <c r="AC4" s="29"/>
      <c r="AD4" s="29"/>
      <c r="AE4" s="29"/>
      <c r="AF4" s="29"/>
      <c r="AG4" s="29"/>
      <c r="AH4" s="29"/>
      <c r="AI4" s="29"/>
    </row>
    <row r="5" spans="1:35" ht="14.25">
      <c r="A5" s="43">
        <v>22</v>
      </c>
      <c r="B5" s="224">
        <v>42649</v>
      </c>
      <c r="C5" s="168" t="s">
        <v>2139</v>
      </c>
      <c r="D5" s="169">
        <v>56.5</v>
      </c>
      <c r="E5" s="128"/>
      <c r="F5" s="128"/>
      <c r="G5" s="128"/>
      <c r="H5" s="128"/>
      <c r="I5" s="128"/>
      <c r="J5" s="43" t="s">
        <v>614</v>
      </c>
      <c r="K5" s="43" t="s">
        <v>87</v>
      </c>
      <c r="L5" s="43" t="s">
        <v>2140</v>
      </c>
      <c r="M5" s="43">
        <v>2142002181940</v>
      </c>
      <c r="N5" s="43"/>
      <c r="O5" s="22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29"/>
      <c r="AC5" s="29"/>
      <c r="AD5" s="29"/>
      <c r="AE5" s="29"/>
      <c r="AF5" s="29"/>
      <c r="AG5" s="29"/>
      <c r="AH5" s="29"/>
      <c r="AI5" s="29"/>
    </row>
    <row r="6" spans="1:35" ht="14.25">
      <c r="A6" s="43">
        <v>22</v>
      </c>
      <c r="B6" s="224">
        <v>42649</v>
      </c>
      <c r="C6" s="168" t="s">
        <v>2139</v>
      </c>
      <c r="D6" s="169">
        <v>509.95</v>
      </c>
      <c r="E6" s="128"/>
      <c r="F6" s="128"/>
      <c r="G6" s="128"/>
      <c r="H6" s="128"/>
      <c r="I6" s="128"/>
      <c r="J6" s="43" t="s">
        <v>614</v>
      </c>
      <c r="K6" s="43" t="s">
        <v>87</v>
      </c>
      <c r="L6" s="43" t="s">
        <v>2141</v>
      </c>
      <c r="M6" s="43">
        <v>34010032</v>
      </c>
      <c r="N6" s="43"/>
      <c r="O6" s="22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29"/>
      <c r="AC6" s="29"/>
      <c r="AD6" s="29"/>
      <c r="AE6" s="29"/>
      <c r="AF6" s="29"/>
      <c r="AG6" s="29"/>
      <c r="AH6" s="29"/>
      <c r="AI6" s="29"/>
    </row>
    <row r="7" spans="1:35" ht="14.25">
      <c r="A7" s="43">
        <v>22</v>
      </c>
      <c r="B7" s="222">
        <v>42673</v>
      </c>
      <c r="C7" s="43" t="s">
        <v>2142</v>
      </c>
      <c r="D7" s="128"/>
      <c r="E7" s="128"/>
      <c r="F7" s="128"/>
      <c r="G7" s="128">
        <v>-550</v>
      </c>
      <c r="H7" s="128"/>
      <c r="I7" s="128"/>
      <c r="J7" s="43"/>
      <c r="K7" s="43"/>
      <c r="L7" s="43"/>
      <c r="M7" s="43"/>
      <c r="N7" s="43"/>
      <c r="O7" s="22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29"/>
      <c r="AC7" s="29"/>
      <c r="AD7" s="29"/>
      <c r="AE7" s="29"/>
      <c r="AF7" s="29"/>
      <c r="AG7" s="29"/>
      <c r="AH7" s="29"/>
      <c r="AI7" s="29"/>
    </row>
    <row r="8" spans="1:35" ht="14.25">
      <c r="A8" s="43">
        <v>22</v>
      </c>
      <c r="B8" s="222">
        <v>42675</v>
      </c>
      <c r="C8" s="43" t="s">
        <v>2143</v>
      </c>
      <c r="D8" s="128"/>
      <c r="E8" s="128">
        <v>5000</v>
      </c>
      <c r="F8" s="128"/>
      <c r="G8" s="128"/>
      <c r="H8" s="128"/>
      <c r="I8" s="128"/>
      <c r="J8" s="43" t="s">
        <v>594</v>
      </c>
      <c r="K8" s="43" t="s">
        <v>87</v>
      </c>
      <c r="L8" s="43" t="s">
        <v>62</v>
      </c>
      <c r="M8" s="43">
        <v>62</v>
      </c>
      <c r="N8" s="43"/>
      <c r="O8" s="22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29"/>
      <c r="AC8" s="29"/>
      <c r="AD8" s="29"/>
      <c r="AE8" s="29"/>
      <c r="AF8" s="29"/>
      <c r="AG8" s="29"/>
      <c r="AH8" s="29"/>
      <c r="AI8" s="29"/>
    </row>
    <row r="9" spans="1:35" ht="14.25">
      <c r="A9" s="43">
        <v>22</v>
      </c>
      <c r="B9" s="222">
        <v>42676</v>
      </c>
      <c r="C9" s="43" t="s">
        <v>2144</v>
      </c>
      <c r="D9" s="128"/>
      <c r="E9" s="128"/>
      <c r="F9" s="128"/>
      <c r="G9" s="128">
        <v>-4972</v>
      </c>
      <c r="H9" s="128"/>
      <c r="I9" s="128"/>
      <c r="J9" s="43"/>
      <c r="K9" s="43"/>
      <c r="L9" s="43" t="s">
        <v>2145</v>
      </c>
      <c r="M9" s="43">
        <v>1595</v>
      </c>
      <c r="N9" s="43"/>
      <c r="O9" s="22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29"/>
      <c r="AC9" s="29"/>
      <c r="AD9" s="29"/>
      <c r="AE9" s="29"/>
      <c r="AF9" s="29"/>
      <c r="AG9" s="29"/>
      <c r="AH9" s="29"/>
      <c r="AI9" s="29"/>
    </row>
    <row r="10" spans="1:35" ht="14.25">
      <c r="A10" s="43">
        <v>22</v>
      </c>
      <c r="B10" s="222"/>
      <c r="C10" s="43" t="s">
        <v>2146</v>
      </c>
      <c r="D10" s="128"/>
      <c r="E10" s="128"/>
      <c r="F10" s="128"/>
      <c r="G10" s="128">
        <v>-2400</v>
      </c>
      <c r="H10" s="128"/>
      <c r="I10" s="128"/>
      <c r="J10" s="43"/>
      <c r="K10" s="43"/>
      <c r="L10" s="43"/>
      <c r="M10" s="43"/>
      <c r="N10" s="43"/>
      <c r="O10" s="22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29"/>
      <c r="AC10" s="29"/>
      <c r="AD10" s="29"/>
      <c r="AE10" s="29"/>
      <c r="AF10" s="29"/>
      <c r="AG10" s="29"/>
      <c r="AH10" s="29"/>
      <c r="AI10" s="29"/>
    </row>
    <row r="11" spans="1:35" ht="14.25">
      <c r="A11" s="43">
        <v>22</v>
      </c>
      <c r="B11" s="222">
        <v>42696</v>
      </c>
      <c r="C11" s="43" t="s">
        <v>2147</v>
      </c>
      <c r="D11" s="128"/>
      <c r="E11" s="128"/>
      <c r="F11" s="128"/>
      <c r="G11" s="128">
        <v>20000</v>
      </c>
      <c r="H11" s="128"/>
      <c r="I11" s="128"/>
      <c r="J11" s="43"/>
      <c r="K11" s="43"/>
      <c r="L11" s="43" t="s">
        <v>2148</v>
      </c>
      <c r="M11" s="43">
        <v>912</v>
      </c>
      <c r="N11" s="43"/>
      <c r="O11" s="22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29"/>
      <c r="AC11" s="29"/>
      <c r="AD11" s="29"/>
      <c r="AE11" s="29"/>
      <c r="AF11" s="29"/>
      <c r="AG11" s="29"/>
      <c r="AH11" s="29"/>
      <c r="AI11" s="29"/>
    </row>
    <row r="12" spans="1:35" ht="14.25">
      <c r="A12" s="43">
        <v>22</v>
      </c>
      <c r="B12" s="222">
        <v>42688</v>
      </c>
      <c r="C12" s="43" t="s">
        <v>2149</v>
      </c>
      <c r="D12" s="128">
        <v>36.9</v>
      </c>
      <c r="E12" s="128"/>
      <c r="F12" s="128"/>
      <c r="G12" s="128"/>
      <c r="H12" s="128"/>
      <c r="I12" s="128"/>
      <c r="J12" s="43" t="s">
        <v>614</v>
      </c>
      <c r="K12" s="43" t="s">
        <v>87</v>
      </c>
      <c r="L12" s="43" t="s">
        <v>2150</v>
      </c>
      <c r="M12" s="43">
        <v>511457301</v>
      </c>
      <c r="N12" s="43"/>
      <c r="O12" s="22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29"/>
      <c r="AC12" s="29"/>
      <c r="AD12" s="29"/>
      <c r="AE12" s="29"/>
      <c r="AF12" s="29"/>
      <c r="AG12" s="29"/>
      <c r="AH12" s="29"/>
      <c r="AI12" s="29"/>
    </row>
    <row r="13" spans="1:35" ht="14.25">
      <c r="A13" s="43">
        <v>22</v>
      </c>
      <c r="B13" s="222">
        <v>42687</v>
      </c>
      <c r="C13" s="43" t="s">
        <v>2151</v>
      </c>
      <c r="D13" s="128">
        <v>22.96</v>
      </c>
      <c r="E13" s="128"/>
      <c r="F13" s="128"/>
      <c r="G13" s="128"/>
      <c r="H13" s="128"/>
      <c r="I13" s="128"/>
      <c r="J13" s="43" t="s">
        <v>614</v>
      </c>
      <c r="K13" s="43" t="s">
        <v>87</v>
      </c>
      <c r="L13" s="43" t="s">
        <v>2152</v>
      </c>
      <c r="M13" s="43" t="s">
        <v>2153</v>
      </c>
      <c r="N13" s="43"/>
      <c r="O13" s="22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29"/>
      <c r="AC13" s="29"/>
      <c r="AD13" s="29"/>
      <c r="AE13" s="29"/>
      <c r="AF13" s="29"/>
      <c r="AG13" s="29"/>
      <c r="AH13" s="29"/>
      <c r="AI13" s="29"/>
    </row>
    <row r="14" spans="1:35" ht="14.25">
      <c r="A14" s="43">
        <v>22</v>
      </c>
      <c r="B14" s="222">
        <v>42687</v>
      </c>
      <c r="C14" s="43" t="s">
        <v>2151</v>
      </c>
      <c r="D14" s="128">
        <v>99.9</v>
      </c>
      <c r="E14" s="128"/>
      <c r="F14" s="128"/>
      <c r="G14" s="128"/>
      <c r="H14" s="128"/>
      <c r="I14" s="128"/>
      <c r="J14" s="43" t="s">
        <v>614</v>
      </c>
      <c r="K14" s="43" t="s">
        <v>87</v>
      </c>
      <c r="L14" s="43" t="s">
        <v>2154</v>
      </c>
      <c r="M14" s="43"/>
      <c r="N14" s="43"/>
      <c r="O14" s="22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29"/>
      <c r="AC14" s="29"/>
      <c r="AD14" s="29"/>
      <c r="AE14" s="29"/>
      <c r="AF14" s="29"/>
      <c r="AG14" s="29"/>
      <c r="AH14" s="29"/>
      <c r="AI14" s="29"/>
    </row>
    <row r="15" spans="1:35" ht="14.25">
      <c r="A15" s="43">
        <v>22</v>
      </c>
      <c r="B15" s="222">
        <v>42711</v>
      </c>
      <c r="C15" s="43"/>
      <c r="D15" s="128"/>
      <c r="E15" s="128"/>
      <c r="F15" s="128"/>
      <c r="G15" s="128">
        <v>-4972</v>
      </c>
      <c r="H15" s="128"/>
      <c r="I15" s="128"/>
      <c r="J15" s="43"/>
      <c r="K15" s="43"/>
      <c r="L15" s="43" t="s">
        <v>2155</v>
      </c>
      <c r="M15" s="43">
        <v>1238</v>
      </c>
      <c r="N15" s="43"/>
      <c r="O15" s="22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29"/>
      <c r="AC15" s="29"/>
      <c r="AD15" s="29"/>
      <c r="AE15" s="29"/>
      <c r="AF15" s="29"/>
      <c r="AG15" s="29"/>
      <c r="AH15" s="29"/>
      <c r="AI15" s="29"/>
    </row>
    <row r="16" spans="1:35" ht="14.25">
      <c r="A16" s="43">
        <v>22</v>
      </c>
      <c r="B16" s="222">
        <v>42736</v>
      </c>
      <c r="C16" s="43" t="s">
        <v>2156</v>
      </c>
      <c r="D16" s="128"/>
      <c r="E16" s="128"/>
      <c r="F16" s="128"/>
      <c r="G16" s="128">
        <v>-5910</v>
      </c>
      <c r="H16" s="128"/>
      <c r="I16" s="128"/>
      <c r="J16" s="43"/>
      <c r="K16" s="43"/>
      <c r="L16" s="43"/>
      <c r="M16" s="43">
        <v>1641</v>
      </c>
      <c r="N16" s="43"/>
      <c r="O16" s="22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29"/>
      <c r="AC16" s="29"/>
      <c r="AD16" s="29"/>
      <c r="AE16" s="29"/>
      <c r="AF16" s="29"/>
      <c r="AG16" s="29"/>
      <c r="AH16" s="29"/>
      <c r="AI16" s="29"/>
    </row>
    <row r="17" spans="1:35" ht="14.25">
      <c r="A17" s="43">
        <v>22</v>
      </c>
      <c r="B17" s="222">
        <v>42751</v>
      </c>
      <c r="C17" s="43" t="s">
        <v>2157</v>
      </c>
      <c r="D17" s="128">
        <v>208.5</v>
      </c>
      <c r="E17" s="128"/>
      <c r="F17" s="128"/>
      <c r="G17" s="128"/>
      <c r="H17" s="128"/>
      <c r="I17" s="128"/>
      <c r="J17" s="43" t="s">
        <v>614</v>
      </c>
      <c r="K17" s="43" t="s">
        <v>87</v>
      </c>
      <c r="L17" s="43" t="s">
        <v>2158</v>
      </c>
      <c r="M17" s="43"/>
      <c r="N17" s="43"/>
      <c r="O17" s="22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29"/>
      <c r="AC17" s="29"/>
      <c r="AD17" s="29"/>
      <c r="AE17" s="29"/>
      <c r="AF17" s="29"/>
      <c r="AG17" s="29"/>
      <c r="AH17" s="29"/>
      <c r="AI17" s="29"/>
    </row>
    <row r="18" spans="1:35" ht="14.25">
      <c r="A18" s="43">
        <v>22</v>
      </c>
      <c r="B18" s="222"/>
      <c r="C18" s="43"/>
      <c r="D18" s="128"/>
      <c r="E18" s="128"/>
      <c r="F18" s="128"/>
      <c r="G18" s="128"/>
      <c r="H18" s="128"/>
      <c r="I18" s="128"/>
      <c r="J18" s="43"/>
      <c r="K18" s="43"/>
      <c r="L18" s="43"/>
      <c r="M18" s="43"/>
      <c r="N18" s="43"/>
      <c r="O18" s="22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29"/>
      <c r="AC18" s="29"/>
      <c r="AD18" s="29"/>
      <c r="AE18" s="29"/>
      <c r="AF18" s="29"/>
      <c r="AG18" s="29"/>
      <c r="AH18" s="29"/>
      <c r="AI18" s="29"/>
    </row>
    <row r="19" spans="1:35" ht="14.25">
      <c r="A19" s="43">
        <v>22</v>
      </c>
      <c r="B19" s="222">
        <v>42803</v>
      </c>
      <c r="C19" s="43" t="s">
        <v>2157</v>
      </c>
      <c r="D19" s="128">
        <v>53.9</v>
      </c>
      <c r="E19" s="128"/>
      <c r="F19" s="128"/>
      <c r="G19" s="128"/>
      <c r="H19" s="128"/>
      <c r="I19" s="128"/>
      <c r="J19" s="43" t="s">
        <v>622</v>
      </c>
      <c r="K19" s="43" t="s">
        <v>87</v>
      </c>
      <c r="L19" s="43"/>
      <c r="M19" s="43"/>
      <c r="N19" s="43"/>
      <c r="O19" s="22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29"/>
      <c r="AC19" s="29"/>
      <c r="AD19" s="29"/>
      <c r="AE19" s="29"/>
      <c r="AF19" s="29"/>
      <c r="AG19" s="29"/>
      <c r="AH19" s="29"/>
      <c r="AI19" s="29"/>
    </row>
    <row r="20" spans="1:35" ht="14.25">
      <c r="A20" s="43">
        <v>22</v>
      </c>
      <c r="B20" s="222">
        <v>42824</v>
      </c>
      <c r="C20" s="43" t="s">
        <v>2159</v>
      </c>
      <c r="D20" s="128">
        <v>50</v>
      </c>
      <c r="E20" s="128"/>
      <c r="F20" s="128"/>
      <c r="G20" s="128"/>
      <c r="H20" s="128"/>
      <c r="I20" s="128"/>
      <c r="J20" s="43"/>
      <c r="K20" s="43" t="s">
        <v>87</v>
      </c>
      <c r="L20" s="43"/>
      <c r="M20" s="43"/>
      <c r="N20" s="43"/>
      <c r="O20" s="22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29"/>
      <c r="AC20" s="29"/>
      <c r="AD20" s="29"/>
      <c r="AE20" s="29"/>
      <c r="AF20" s="29"/>
      <c r="AG20" s="29"/>
      <c r="AH20" s="29"/>
      <c r="AI20" s="29"/>
    </row>
    <row r="21" spans="1:35" ht="15.75" customHeight="1">
      <c r="A21" s="43">
        <v>22</v>
      </c>
      <c r="B21" s="222">
        <v>42771</v>
      </c>
      <c r="C21" s="43" t="s">
        <v>2157</v>
      </c>
      <c r="D21" s="128">
        <v>33</v>
      </c>
      <c r="E21" s="128"/>
      <c r="F21" s="128"/>
      <c r="G21" s="128"/>
      <c r="H21" s="128"/>
      <c r="I21" s="128"/>
      <c r="J21" s="43" t="s">
        <v>89</v>
      </c>
      <c r="K21" s="43" t="s">
        <v>87</v>
      </c>
      <c r="L21" s="43" t="s">
        <v>2160</v>
      </c>
      <c r="M21" s="43">
        <v>143311</v>
      </c>
      <c r="N21" s="43"/>
      <c r="O21" s="22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29"/>
      <c r="AC21" s="29"/>
      <c r="AD21" s="29"/>
      <c r="AE21" s="29"/>
      <c r="AF21" s="29"/>
      <c r="AG21" s="29"/>
      <c r="AH21" s="29"/>
      <c r="AI21" s="29"/>
    </row>
    <row r="22" spans="1:35" ht="15.75" customHeight="1">
      <c r="A22" s="43">
        <v>22</v>
      </c>
      <c r="B22" s="222" t="s">
        <v>2161</v>
      </c>
      <c r="C22" s="43" t="s">
        <v>694</v>
      </c>
      <c r="D22" s="225">
        <v>450</v>
      </c>
      <c r="E22" s="128"/>
      <c r="F22" s="128"/>
      <c r="G22" s="128"/>
      <c r="H22" s="128"/>
      <c r="I22" s="128"/>
      <c r="J22" s="43" t="s">
        <v>622</v>
      </c>
      <c r="K22" s="43" t="s">
        <v>87</v>
      </c>
      <c r="L22" s="43" t="s">
        <v>1233</v>
      </c>
      <c r="M22" s="43" t="s">
        <v>721</v>
      </c>
      <c r="N22" s="43"/>
      <c r="O22" s="22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29"/>
      <c r="AC22" s="29"/>
      <c r="AD22" s="29"/>
      <c r="AE22" s="29"/>
      <c r="AF22" s="29"/>
      <c r="AG22" s="29"/>
      <c r="AH22" s="29"/>
      <c r="AI22" s="29"/>
    </row>
    <row r="23" spans="1:35" ht="15.75" customHeight="1">
      <c r="A23" s="43">
        <v>22</v>
      </c>
      <c r="B23" s="222">
        <v>42870</v>
      </c>
      <c r="C23" s="43" t="s">
        <v>2162</v>
      </c>
      <c r="D23" s="128"/>
      <c r="E23" s="128"/>
      <c r="F23" s="128"/>
      <c r="G23" s="128">
        <v>-3950</v>
      </c>
      <c r="H23" s="128"/>
      <c r="I23" s="128"/>
      <c r="J23" s="43"/>
      <c r="K23" s="43"/>
      <c r="L23" s="43" t="s">
        <v>2163</v>
      </c>
      <c r="M23" s="43"/>
      <c r="N23" s="43"/>
      <c r="O23" s="22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29"/>
      <c r="AC23" s="29"/>
      <c r="AD23" s="29"/>
      <c r="AE23" s="29"/>
      <c r="AF23" s="29"/>
      <c r="AG23" s="29"/>
      <c r="AH23" s="29"/>
      <c r="AI23" s="29"/>
    </row>
    <row r="24" spans="1:35" ht="15.75" customHeight="1">
      <c r="A24" s="43">
        <v>22</v>
      </c>
      <c r="B24" s="222">
        <v>42876</v>
      </c>
      <c r="C24" s="43" t="s">
        <v>2164</v>
      </c>
      <c r="D24" s="128"/>
      <c r="E24" s="128"/>
      <c r="F24" s="128"/>
      <c r="G24" s="128">
        <v>-10200</v>
      </c>
      <c r="H24" s="128"/>
      <c r="I24" s="128"/>
      <c r="J24" s="43"/>
      <c r="K24" s="43"/>
      <c r="L24" s="43" t="s">
        <v>2165</v>
      </c>
      <c r="M24" s="43"/>
      <c r="N24" s="43"/>
      <c r="O24" s="22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29"/>
      <c r="AC24" s="29"/>
      <c r="AD24" s="29"/>
      <c r="AE24" s="29"/>
      <c r="AF24" s="29"/>
      <c r="AG24" s="29"/>
      <c r="AH24" s="29"/>
      <c r="AI24" s="29"/>
    </row>
    <row r="25" spans="1:35" ht="15.75" customHeight="1">
      <c r="A25" s="43">
        <v>22</v>
      </c>
      <c r="B25" s="222">
        <v>42876</v>
      </c>
      <c r="C25" s="43" t="s">
        <v>2166</v>
      </c>
      <c r="D25" s="128"/>
      <c r="E25" s="128"/>
      <c r="F25" s="128"/>
      <c r="G25" s="128">
        <v>-13294</v>
      </c>
      <c r="H25" s="128"/>
      <c r="I25" s="128"/>
      <c r="J25" s="43"/>
      <c r="K25" s="43"/>
      <c r="L25" s="43" t="s">
        <v>2167</v>
      </c>
      <c r="M25" s="43"/>
      <c r="N25" s="43"/>
      <c r="O25" s="22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29"/>
      <c r="AC25" s="29"/>
      <c r="AD25" s="29"/>
      <c r="AE25" s="29"/>
      <c r="AF25" s="29"/>
      <c r="AG25" s="29"/>
      <c r="AH25" s="29"/>
      <c r="AI25" s="29"/>
    </row>
    <row r="26" spans="1:35" ht="15.75" customHeight="1">
      <c r="A26" s="43">
        <v>22</v>
      </c>
      <c r="B26" s="222">
        <v>42885</v>
      </c>
      <c r="C26" s="43" t="s">
        <v>2168</v>
      </c>
      <c r="D26" s="128"/>
      <c r="E26" s="128"/>
      <c r="F26" s="128"/>
      <c r="G26" s="128">
        <v>-470</v>
      </c>
      <c r="H26" s="128"/>
      <c r="I26" s="128"/>
      <c r="J26" s="43"/>
      <c r="K26" s="43"/>
      <c r="L26" s="43" t="s">
        <v>2169</v>
      </c>
      <c r="M26" s="43"/>
      <c r="N26" s="43"/>
      <c r="O26" s="22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29"/>
      <c r="AC26" s="29"/>
      <c r="AD26" s="29"/>
      <c r="AE26" s="29"/>
      <c r="AF26" s="29"/>
      <c r="AG26" s="29"/>
      <c r="AH26" s="29"/>
      <c r="AI26" s="29"/>
    </row>
    <row r="27" spans="1:35" ht="15.75" customHeight="1">
      <c r="A27" s="43">
        <v>22</v>
      </c>
      <c r="B27" s="222">
        <v>42887</v>
      </c>
      <c r="C27" s="43" t="s">
        <v>589</v>
      </c>
      <c r="D27" s="169">
        <v>194.3</v>
      </c>
      <c r="E27" s="128"/>
      <c r="F27" s="128"/>
      <c r="G27" s="128"/>
      <c r="H27" s="128"/>
      <c r="I27" s="128"/>
      <c r="J27" s="43" t="s">
        <v>89</v>
      </c>
      <c r="K27" s="43"/>
      <c r="L27" s="43" t="s">
        <v>2141</v>
      </c>
      <c r="M27" s="43"/>
      <c r="N27" s="43"/>
      <c r="O27" s="22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29"/>
      <c r="AC27" s="29"/>
      <c r="AD27" s="29"/>
      <c r="AE27" s="29"/>
      <c r="AF27" s="29"/>
      <c r="AG27" s="29"/>
      <c r="AH27" s="29"/>
      <c r="AI27" s="29"/>
    </row>
    <row r="28" spans="1:35" ht="15.75" customHeight="1">
      <c r="A28" s="43">
        <v>22</v>
      </c>
      <c r="B28" s="222">
        <v>42887</v>
      </c>
      <c r="C28" s="43" t="s">
        <v>2170</v>
      </c>
      <c r="D28" s="128">
        <v>600</v>
      </c>
      <c r="E28" s="128"/>
      <c r="F28" s="128"/>
      <c r="G28" s="128"/>
      <c r="H28" s="128"/>
      <c r="I28" s="128"/>
      <c r="J28" s="43">
        <v>5000089</v>
      </c>
      <c r="K28" s="43" t="s">
        <v>87</v>
      </c>
      <c r="L28" s="43" t="s">
        <v>2171</v>
      </c>
      <c r="M28" s="43"/>
      <c r="N28" s="43"/>
      <c r="O28" s="22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29"/>
      <c r="AC28" s="29"/>
      <c r="AD28" s="29"/>
      <c r="AE28" s="29"/>
      <c r="AF28" s="29"/>
      <c r="AG28" s="29"/>
      <c r="AH28" s="29"/>
      <c r="AI28" s="29"/>
    </row>
    <row r="29" spans="1:35" ht="15.75" customHeight="1">
      <c r="A29" s="43">
        <v>22</v>
      </c>
      <c r="B29" s="222">
        <v>42892</v>
      </c>
      <c r="C29" s="43" t="s">
        <v>2172</v>
      </c>
      <c r="D29" s="128"/>
      <c r="E29" s="128"/>
      <c r="F29" s="128"/>
      <c r="G29" s="128">
        <v>-2600</v>
      </c>
      <c r="H29" s="128"/>
      <c r="I29" s="128"/>
      <c r="J29" s="43"/>
      <c r="K29" s="43"/>
      <c r="L29" s="43" t="s">
        <v>2173</v>
      </c>
      <c r="M29" s="43"/>
      <c r="N29" s="43"/>
      <c r="O29" s="22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29"/>
      <c r="AC29" s="29"/>
      <c r="AD29" s="29"/>
      <c r="AE29" s="29"/>
      <c r="AF29" s="29"/>
      <c r="AG29" s="29"/>
      <c r="AH29" s="29"/>
      <c r="AI29" s="29"/>
    </row>
    <row r="30" spans="1:35" ht="15.75" customHeight="1">
      <c r="A30" s="43">
        <v>22</v>
      </c>
      <c r="B30" s="222">
        <v>42899</v>
      </c>
      <c r="C30" s="43" t="s">
        <v>2174</v>
      </c>
      <c r="D30" s="128"/>
      <c r="E30" s="128"/>
      <c r="F30" s="128"/>
      <c r="G30" s="128">
        <v>-3824</v>
      </c>
      <c r="H30" s="128"/>
      <c r="I30" s="128"/>
      <c r="J30" s="43"/>
      <c r="K30" s="43"/>
      <c r="L30" s="43" t="s">
        <v>2175</v>
      </c>
      <c r="M30" s="43"/>
      <c r="N30" s="43"/>
      <c r="O30" s="22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29"/>
      <c r="AC30" s="29"/>
      <c r="AD30" s="29"/>
      <c r="AE30" s="29"/>
      <c r="AF30" s="29"/>
      <c r="AG30" s="29"/>
      <c r="AH30" s="29"/>
      <c r="AI30" s="29"/>
    </row>
    <row r="31" spans="1:35" ht="15.75" customHeight="1">
      <c r="A31" s="43">
        <v>22</v>
      </c>
      <c r="B31" s="222">
        <v>42926</v>
      </c>
      <c r="C31" s="43" t="s">
        <v>2176</v>
      </c>
      <c r="D31" s="128"/>
      <c r="E31" s="128"/>
      <c r="F31" s="128"/>
      <c r="G31" s="128">
        <v>-2200</v>
      </c>
      <c r="H31" s="128"/>
      <c r="I31" s="128"/>
      <c r="J31" s="43"/>
      <c r="K31" s="43"/>
      <c r="L31" s="43" t="s">
        <v>2177</v>
      </c>
      <c r="M31" s="43"/>
      <c r="N31" s="43"/>
      <c r="O31" s="22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29"/>
      <c r="AC31" s="29"/>
      <c r="AD31" s="29"/>
      <c r="AE31" s="29"/>
      <c r="AF31" s="29"/>
      <c r="AG31" s="29"/>
      <c r="AH31" s="29"/>
      <c r="AI31" s="29"/>
    </row>
    <row r="32" spans="1:35" ht="15.75" customHeight="1">
      <c r="A32" s="43">
        <v>22</v>
      </c>
      <c r="B32" s="222">
        <v>42940</v>
      </c>
      <c r="C32" s="43" t="s">
        <v>2178</v>
      </c>
      <c r="D32" s="128"/>
      <c r="E32" s="128"/>
      <c r="F32" s="128"/>
      <c r="G32" s="128"/>
      <c r="H32" s="128"/>
      <c r="I32" s="128">
        <v>-702</v>
      </c>
      <c r="J32" s="43"/>
      <c r="K32" s="43"/>
      <c r="L32" s="43" t="s">
        <v>2179</v>
      </c>
      <c r="M32" s="43">
        <v>569</v>
      </c>
      <c r="N32" s="43"/>
      <c r="O32" s="22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29"/>
      <c r="AC32" s="29"/>
      <c r="AD32" s="29"/>
      <c r="AE32" s="29"/>
      <c r="AF32" s="29"/>
      <c r="AG32" s="29"/>
      <c r="AH32" s="29"/>
      <c r="AI32" s="29"/>
    </row>
    <row r="33" spans="1:35" ht="15.75" customHeight="1">
      <c r="A33" s="43">
        <v>22</v>
      </c>
      <c r="B33" s="222">
        <v>42940</v>
      </c>
      <c r="C33" s="43" t="s">
        <v>2180</v>
      </c>
      <c r="D33" s="128"/>
      <c r="E33" s="128"/>
      <c r="F33" s="128"/>
      <c r="G33" s="128"/>
      <c r="H33" s="128"/>
      <c r="I33" s="128">
        <v>-702</v>
      </c>
      <c r="J33" s="43"/>
      <c r="K33" s="43"/>
      <c r="L33" s="43" t="s">
        <v>2179</v>
      </c>
      <c r="M33" s="43">
        <v>570</v>
      </c>
      <c r="N33" s="43"/>
      <c r="O33" s="22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29"/>
      <c r="AC33" s="29"/>
      <c r="AD33" s="29"/>
      <c r="AE33" s="29"/>
      <c r="AF33" s="29"/>
      <c r="AG33" s="29"/>
      <c r="AH33" s="29"/>
      <c r="AI33" s="29"/>
    </row>
    <row r="34" spans="1:35" ht="15.75" customHeight="1">
      <c r="A34" s="43">
        <v>22</v>
      </c>
      <c r="B34" s="222">
        <v>42943</v>
      </c>
      <c r="C34" s="43" t="s">
        <v>1086</v>
      </c>
      <c r="D34" s="128"/>
      <c r="E34" s="128"/>
      <c r="F34" s="128"/>
      <c r="G34" s="128"/>
      <c r="H34" s="128"/>
      <c r="I34" s="128">
        <v>-2281</v>
      </c>
      <c r="J34" s="43"/>
      <c r="K34" s="43"/>
      <c r="L34" s="43" t="s">
        <v>2181</v>
      </c>
      <c r="M34" s="43">
        <v>755</v>
      </c>
      <c r="N34" s="43"/>
      <c r="O34" s="22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29"/>
      <c r="AC34" s="29"/>
      <c r="AD34" s="29"/>
      <c r="AE34" s="29"/>
      <c r="AF34" s="29"/>
      <c r="AG34" s="29"/>
      <c r="AH34" s="29"/>
      <c r="AI34" s="29"/>
    </row>
    <row r="35" spans="1:35" ht="15.75" customHeight="1">
      <c r="A35" s="43">
        <v>22</v>
      </c>
      <c r="B35" s="222">
        <v>42961</v>
      </c>
      <c r="C35" s="43" t="s">
        <v>1086</v>
      </c>
      <c r="D35" s="128"/>
      <c r="E35" s="128"/>
      <c r="F35" s="128"/>
      <c r="G35" s="128"/>
      <c r="H35" s="128"/>
      <c r="I35" s="128">
        <v>-2164.5</v>
      </c>
      <c r="J35" s="43"/>
      <c r="K35" s="43"/>
      <c r="L35" s="43"/>
      <c r="M35" s="43">
        <v>763</v>
      </c>
      <c r="N35" s="43"/>
      <c r="O35" s="22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29"/>
      <c r="AC35" s="29"/>
      <c r="AD35" s="29"/>
      <c r="AE35" s="29"/>
      <c r="AF35" s="29"/>
      <c r="AG35" s="29"/>
      <c r="AH35" s="29"/>
      <c r="AI35" s="29"/>
    </row>
    <row r="36" spans="1:35" ht="15.75" customHeight="1">
      <c r="A36" s="43">
        <v>22</v>
      </c>
      <c r="B36" s="222">
        <v>42961</v>
      </c>
      <c r="C36" s="43" t="s">
        <v>2182</v>
      </c>
      <c r="D36" s="128">
        <v>100</v>
      </c>
      <c r="E36" s="128"/>
      <c r="F36" s="128"/>
      <c r="G36" s="128"/>
      <c r="H36" s="128"/>
      <c r="I36" s="128"/>
      <c r="J36" s="43"/>
      <c r="K36" s="43" t="s">
        <v>87</v>
      </c>
      <c r="L36" s="43"/>
      <c r="M36" s="43">
        <v>82</v>
      </c>
      <c r="N36" s="43"/>
      <c r="O36" s="22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29"/>
      <c r="AC36" s="29"/>
      <c r="AD36" s="29"/>
      <c r="AE36" s="29"/>
      <c r="AF36" s="29"/>
      <c r="AG36" s="29"/>
      <c r="AH36" s="29"/>
      <c r="AI36" s="29"/>
    </row>
    <row r="37" spans="1:35" ht="15.75" customHeight="1">
      <c r="A37" s="43">
        <v>22</v>
      </c>
      <c r="B37" s="222">
        <v>42977</v>
      </c>
      <c r="C37" s="43" t="s">
        <v>2183</v>
      </c>
      <c r="D37" s="128"/>
      <c r="E37" s="128"/>
      <c r="F37" s="128"/>
      <c r="G37" s="128">
        <v>3080</v>
      </c>
      <c r="H37" s="128"/>
      <c r="I37" s="128"/>
      <c r="J37" s="43"/>
      <c r="K37" s="43"/>
      <c r="L37" s="43"/>
      <c r="M37" s="43">
        <v>5920785</v>
      </c>
      <c r="N37" s="43"/>
      <c r="O37" s="22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29"/>
      <c r="AC37" s="29"/>
      <c r="AD37" s="29"/>
      <c r="AE37" s="29"/>
      <c r="AF37" s="29"/>
      <c r="AG37" s="29"/>
      <c r="AH37" s="29"/>
      <c r="AI37" s="29"/>
    </row>
    <row r="38" spans="1:35" ht="15.75" customHeight="1">
      <c r="A38" s="43">
        <v>22</v>
      </c>
      <c r="B38" s="222">
        <v>42981</v>
      </c>
      <c r="C38" s="43" t="s">
        <v>2139</v>
      </c>
      <c r="D38" s="169">
        <v>26.4</v>
      </c>
      <c r="E38" s="128"/>
      <c r="F38" s="128"/>
      <c r="G38" s="128"/>
      <c r="H38" s="128"/>
      <c r="I38" s="128"/>
      <c r="J38" s="43"/>
      <c r="K38" s="43"/>
      <c r="L38" s="43" t="s">
        <v>2184</v>
      </c>
      <c r="M38" s="43">
        <v>10205026320</v>
      </c>
      <c r="N38" s="43"/>
      <c r="O38" s="22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29"/>
      <c r="AC38" s="29"/>
      <c r="AD38" s="29"/>
      <c r="AE38" s="29"/>
      <c r="AF38" s="29"/>
      <c r="AG38" s="29"/>
      <c r="AH38" s="29"/>
      <c r="AI38" s="29"/>
    </row>
    <row r="39" spans="1:35" ht="15.75" customHeight="1">
      <c r="A39" s="43">
        <v>22</v>
      </c>
      <c r="B39" s="222">
        <v>42983</v>
      </c>
      <c r="C39" s="43" t="s">
        <v>2157</v>
      </c>
      <c r="D39" s="128">
        <v>6</v>
      </c>
      <c r="E39" s="128"/>
      <c r="F39" s="128"/>
      <c r="G39" s="128"/>
      <c r="H39" s="128"/>
      <c r="I39" s="128"/>
      <c r="J39" s="43" t="s">
        <v>89</v>
      </c>
      <c r="K39" s="43" t="s">
        <v>87</v>
      </c>
      <c r="L39" s="43" t="s">
        <v>2184</v>
      </c>
      <c r="M39" s="43">
        <v>10205026493</v>
      </c>
      <c r="N39" s="43"/>
      <c r="O39" s="22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29"/>
      <c r="AC39" s="29"/>
      <c r="AD39" s="29"/>
      <c r="AE39" s="29"/>
      <c r="AF39" s="29"/>
      <c r="AG39" s="29"/>
      <c r="AH39" s="29"/>
      <c r="AI39" s="29"/>
    </row>
    <row r="40" spans="1:35" ht="15.75" customHeight="1">
      <c r="A40" s="43">
        <v>22</v>
      </c>
      <c r="B40" s="222">
        <v>42953</v>
      </c>
      <c r="C40" s="43" t="s">
        <v>2185</v>
      </c>
      <c r="D40" s="128">
        <v>250</v>
      </c>
      <c r="E40" s="128"/>
      <c r="F40" s="128"/>
      <c r="G40" s="128"/>
      <c r="H40" s="128"/>
      <c r="I40" s="128"/>
      <c r="J40" s="43"/>
      <c r="K40" s="43" t="s">
        <v>87</v>
      </c>
      <c r="L40" s="43"/>
      <c r="M40" s="43">
        <v>3116</v>
      </c>
      <c r="N40" s="43"/>
      <c r="O40" s="22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29"/>
      <c r="AC40" s="29"/>
      <c r="AD40" s="29"/>
      <c r="AE40" s="29"/>
      <c r="AF40" s="29"/>
      <c r="AG40" s="29"/>
      <c r="AH40" s="29"/>
      <c r="AI40" s="29"/>
    </row>
    <row r="41" spans="1:35" ht="15.75" customHeight="1">
      <c r="A41" s="43">
        <v>22</v>
      </c>
      <c r="B41" s="222">
        <v>42984</v>
      </c>
      <c r="C41" s="43" t="s">
        <v>2186</v>
      </c>
      <c r="D41" s="128">
        <v>430</v>
      </c>
      <c r="E41" s="128"/>
      <c r="F41" s="128"/>
      <c r="G41" s="128"/>
      <c r="H41" s="128">
        <v>450</v>
      </c>
      <c r="I41" s="128"/>
      <c r="J41" s="43"/>
      <c r="K41" s="43" t="s">
        <v>87</v>
      </c>
      <c r="L41" s="43"/>
      <c r="M41" s="43"/>
      <c r="N41" s="43"/>
      <c r="O41" s="22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29"/>
      <c r="AC41" s="29"/>
      <c r="AD41" s="29"/>
      <c r="AE41" s="29"/>
      <c r="AF41" s="29"/>
      <c r="AG41" s="29"/>
      <c r="AH41" s="29"/>
      <c r="AI41" s="29"/>
    </row>
    <row r="42" spans="1:35" ht="15.75" customHeight="1">
      <c r="A42" s="43">
        <v>22</v>
      </c>
      <c r="B42" s="222">
        <v>42985</v>
      </c>
      <c r="C42" s="43" t="s">
        <v>2187</v>
      </c>
      <c r="D42" s="128">
        <v>500</v>
      </c>
      <c r="E42" s="128"/>
      <c r="F42" s="128"/>
      <c r="G42" s="128"/>
      <c r="H42" s="128"/>
      <c r="I42" s="128"/>
      <c r="J42" s="43">
        <v>5000101</v>
      </c>
      <c r="K42" s="43" t="s">
        <v>87</v>
      </c>
      <c r="L42" s="43" t="s">
        <v>2188</v>
      </c>
      <c r="M42" s="43" t="s">
        <v>721</v>
      </c>
      <c r="N42" s="43"/>
      <c r="O42" s="22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29"/>
      <c r="AC42" s="29"/>
      <c r="AD42" s="29"/>
      <c r="AE42" s="29"/>
      <c r="AF42" s="29"/>
      <c r="AG42" s="29"/>
      <c r="AH42" s="29"/>
      <c r="AI42" s="29"/>
    </row>
    <row r="43" spans="1:35" ht="15.75" customHeight="1">
      <c r="A43" s="43">
        <v>22</v>
      </c>
      <c r="B43" s="222">
        <v>42985</v>
      </c>
      <c r="C43" s="43" t="s">
        <v>2189</v>
      </c>
      <c r="D43" s="128">
        <v>4</v>
      </c>
      <c r="E43" s="128"/>
      <c r="F43" s="128"/>
      <c r="G43" s="128"/>
      <c r="H43" s="128"/>
      <c r="I43" s="128"/>
      <c r="J43" s="43" t="s">
        <v>622</v>
      </c>
      <c r="K43" s="43"/>
      <c r="L43" s="43" t="s">
        <v>2190</v>
      </c>
      <c r="M43" s="43">
        <v>150444</v>
      </c>
      <c r="N43" s="43"/>
      <c r="O43" s="22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29"/>
      <c r="AC43" s="29"/>
      <c r="AD43" s="29"/>
      <c r="AE43" s="29"/>
      <c r="AF43" s="29"/>
      <c r="AG43" s="29"/>
      <c r="AH43" s="29"/>
      <c r="AI43" s="29"/>
    </row>
    <row r="44" spans="1:35" ht="15.75" customHeight="1">
      <c r="A44" s="43">
        <v>22</v>
      </c>
      <c r="B44" s="222">
        <v>42988</v>
      </c>
      <c r="C44" s="43" t="s">
        <v>2191</v>
      </c>
      <c r="D44" s="128"/>
      <c r="E44" s="128"/>
      <c r="F44" s="128"/>
      <c r="G44" s="128"/>
      <c r="H44" s="128"/>
      <c r="I44" s="128">
        <v>700</v>
      </c>
      <c r="J44" s="43"/>
      <c r="K44" s="43"/>
      <c r="L44" s="43" t="s">
        <v>2192</v>
      </c>
      <c r="M44" s="43"/>
      <c r="N44" s="43"/>
      <c r="O44" s="22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29"/>
      <c r="AC44" s="29"/>
      <c r="AD44" s="29"/>
      <c r="AE44" s="29"/>
      <c r="AF44" s="29"/>
      <c r="AG44" s="29"/>
      <c r="AH44" s="29"/>
      <c r="AI44" s="29"/>
    </row>
    <row r="45" spans="1:35" ht="15.75" customHeight="1">
      <c r="A45" s="43">
        <v>22</v>
      </c>
      <c r="B45" s="222">
        <v>42995</v>
      </c>
      <c r="C45" s="43" t="s">
        <v>2193</v>
      </c>
      <c r="D45" s="128"/>
      <c r="E45" s="128"/>
      <c r="F45" s="128"/>
      <c r="G45" s="128"/>
      <c r="H45" s="128"/>
      <c r="I45" s="128">
        <v>3510</v>
      </c>
      <c r="J45" s="43"/>
      <c r="K45" s="43"/>
      <c r="L45" s="43"/>
      <c r="M45" s="43"/>
      <c r="N45" s="43"/>
      <c r="O45" s="22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29"/>
      <c r="AC45" s="29"/>
      <c r="AD45" s="29"/>
      <c r="AE45" s="29"/>
      <c r="AF45" s="29"/>
      <c r="AG45" s="29"/>
      <c r="AH45" s="29"/>
      <c r="AI45" s="29"/>
    </row>
    <row r="46" spans="1:35" ht="15.75" customHeight="1">
      <c r="A46" s="43">
        <v>22</v>
      </c>
      <c r="B46" s="222">
        <v>42996</v>
      </c>
      <c r="C46" s="43" t="s">
        <v>2194</v>
      </c>
      <c r="D46" s="128"/>
      <c r="E46" s="128"/>
      <c r="F46" s="128"/>
      <c r="G46" s="128"/>
      <c r="H46" s="128"/>
      <c r="I46" s="128">
        <v>293</v>
      </c>
      <c r="J46" s="43"/>
      <c r="K46" s="43"/>
      <c r="L46" s="43" t="s">
        <v>2195</v>
      </c>
      <c r="M46" s="43">
        <v>50015</v>
      </c>
      <c r="N46" s="43"/>
      <c r="O46" s="22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29"/>
      <c r="AC46" s="29"/>
      <c r="AD46" s="29"/>
      <c r="AE46" s="29"/>
      <c r="AF46" s="29"/>
      <c r="AG46" s="29"/>
      <c r="AH46" s="29"/>
      <c r="AI46" s="29"/>
    </row>
    <row r="47" spans="1:35" ht="15.75" customHeight="1">
      <c r="A47" s="43">
        <v>22</v>
      </c>
      <c r="B47" s="222">
        <v>43002</v>
      </c>
      <c r="C47" s="43" t="s">
        <v>2196</v>
      </c>
      <c r="D47" s="128">
        <v>600</v>
      </c>
      <c r="E47" s="128"/>
      <c r="F47" s="128"/>
      <c r="G47" s="128"/>
      <c r="H47" s="128"/>
      <c r="I47" s="128"/>
      <c r="J47" s="43"/>
      <c r="K47" s="43" t="s">
        <v>87</v>
      </c>
      <c r="L47" s="43"/>
      <c r="M47" s="43"/>
      <c r="N47" s="43"/>
      <c r="O47" s="22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29"/>
      <c r="AC47" s="29"/>
      <c r="AD47" s="29"/>
      <c r="AE47" s="29"/>
      <c r="AF47" s="29"/>
      <c r="AG47" s="29"/>
      <c r="AH47" s="29"/>
      <c r="AI47" s="29"/>
    </row>
    <row r="48" spans="1:35" ht="15.75" customHeight="1">
      <c r="A48" s="43">
        <v>22</v>
      </c>
      <c r="B48" s="222">
        <v>43003</v>
      </c>
      <c r="C48" s="43" t="s">
        <v>2197</v>
      </c>
      <c r="D48" s="169">
        <v>4.5</v>
      </c>
      <c r="E48" s="128"/>
      <c r="F48" s="128"/>
      <c r="G48" s="128"/>
      <c r="H48" s="128"/>
      <c r="I48" s="128"/>
      <c r="J48" s="43" t="s">
        <v>89</v>
      </c>
      <c r="K48" s="43"/>
      <c r="L48" s="43" t="s">
        <v>708</v>
      </c>
      <c r="M48" s="43">
        <v>102050028292</v>
      </c>
      <c r="N48" s="43"/>
      <c r="O48" s="22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29"/>
      <c r="AC48" s="29"/>
      <c r="AD48" s="29"/>
      <c r="AE48" s="29"/>
      <c r="AF48" s="29"/>
      <c r="AG48" s="29"/>
      <c r="AH48" s="29"/>
      <c r="AI48" s="29"/>
    </row>
    <row r="49" spans="1:35" ht="15.75" customHeight="1">
      <c r="A49" s="43">
        <v>22</v>
      </c>
      <c r="B49" s="222">
        <v>43005</v>
      </c>
      <c r="C49" s="43" t="s">
        <v>2139</v>
      </c>
      <c r="D49" s="128">
        <v>80.22</v>
      </c>
      <c r="E49" s="128"/>
      <c r="F49" s="128"/>
      <c r="G49" s="128"/>
      <c r="H49" s="128"/>
      <c r="I49" s="128"/>
      <c r="J49" s="43" t="s">
        <v>89</v>
      </c>
      <c r="K49" s="43" t="s">
        <v>87</v>
      </c>
      <c r="L49" s="43" t="s">
        <v>2158</v>
      </c>
      <c r="M49" s="43">
        <v>72010085</v>
      </c>
      <c r="N49" s="43"/>
      <c r="O49" s="22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29"/>
      <c r="AC49" s="29"/>
      <c r="AD49" s="29"/>
      <c r="AE49" s="29"/>
      <c r="AF49" s="29"/>
      <c r="AG49" s="29"/>
      <c r="AH49" s="29"/>
      <c r="AI49" s="29"/>
    </row>
    <row r="50" spans="1:35" ht="15.75" customHeight="1">
      <c r="A50" s="43">
        <v>22</v>
      </c>
      <c r="B50" s="222">
        <v>43005</v>
      </c>
      <c r="C50" s="43" t="s">
        <v>2198</v>
      </c>
      <c r="D50" s="128"/>
      <c r="E50" s="128"/>
      <c r="F50" s="128"/>
      <c r="G50" s="128"/>
      <c r="H50" s="128"/>
      <c r="I50" s="128">
        <v>398</v>
      </c>
      <c r="J50" s="43"/>
      <c r="K50" s="43" t="s">
        <v>87</v>
      </c>
      <c r="L50" s="43" t="s">
        <v>2199</v>
      </c>
      <c r="M50" s="43">
        <v>3053</v>
      </c>
      <c r="N50" s="43"/>
      <c r="O50" s="22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29"/>
      <c r="AC50" s="29"/>
      <c r="AD50" s="29"/>
      <c r="AE50" s="29"/>
      <c r="AF50" s="29"/>
      <c r="AG50" s="29"/>
      <c r="AH50" s="29"/>
      <c r="AI50" s="29"/>
    </row>
    <row r="51" spans="1:35" ht="15.75" customHeight="1">
      <c r="A51" s="43">
        <v>22</v>
      </c>
      <c r="B51" s="222">
        <v>43009</v>
      </c>
      <c r="C51" s="43" t="s">
        <v>2200</v>
      </c>
      <c r="D51" s="128">
        <v>100</v>
      </c>
      <c r="E51" s="128"/>
      <c r="F51" s="128"/>
      <c r="G51" s="128"/>
      <c r="H51" s="128"/>
      <c r="I51" s="128"/>
      <c r="J51" s="43"/>
      <c r="K51" s="43" t="s">
        <v>87</v>
      </c>
      <c r="L51" s="43"/>
      <c r="M51" s="43"/>
      <c r="N51" s="43"/>
      <c r="O51" s="22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29"/>
      <c r="AC51" s="29"/>
      <c r="AD51" s="29"/>
      <c r="AE51" s="29"/>
      <c r="AF51" s="29"/>
      <c r="AG51" s="29"/>
      <c r="AH51" s="29"/>
      <c r="AI51" s="29"/>
    </row>
    <row r="52" spans="1:35" ht="15.75" customHeight="1">
      <c r="A52" s="43">
        <v>22</v>
      </c>
      <c r="B52" s="222">
        <v>43026</v>
      </c>
      <c r="C52" s="43" t="s">
        <v>2164</v>
      </c>
      <c r="D52" s="128">
        <v>0</v>
      </c>
      <c r="E52" s="128"/>
      <c r="F52" s="128"/>
      <c r="G52" s="128"/>
      <c r="H52" s="128"/>
      <c r="I52" s="128"/>
      <c r="J52" s="43"/>
      <c r="K52" s="43" t="s">
        <v>87</v>
      </c>
      <c r="L52" s="43" t="s">
        <v>2154</v>
      </c>
      <c r="M52" s="43"/>
      <c r="N52" s="43"/>
      <c r="O52" s="22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29"/>
      <c r="AC52" s="29"/>
      <c r="AD52" s="29"/>
      <c r="AE52" s="29"/>
      <c r="AF52" s="29"/>
      <c r="AG52" s="29"/>
      <c r="AH52" s="29"/>
      <c r="AI52" s="29"/>
    </row>
    <row r="53" spans="1:35" ht="15.75" customHeight="1">
      <c r="A53" s="43">
        <v>22</v>
      </c>
      <c r="B53" s="222">
        <v>43037</v>
      </c>
      <c r="C53" s="43" t="s">
        <v>1230</v>
      </c>
      <c r="D53" s="128">
        <v>100</v>
      </c>
      <c r="E53" s="128"/>
      <c r="F53" s="128"/>
      <c r="G53" s="128"/>
      <c r="H53" s="128"/>
      <c r="I53" s="128"/>
      <c r="J53" s="43" t="s">
        <v>89</v>
      </c>
      <c r="K53" s="43" t="s">
        <v>87</v>
      </c>
      <c r="L53" s="43" t="s">
        <v>1231</v>
      </c>
      <c r="M53" s="43">
        <v>8179</v>
      </c>
      <c r="N53" s="43"/>
      <c r="O53" s="22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29"/>
      <c r="AC53" s="29"/>
      <c r="AD53" s="29"/>
      <c r="AE53" s="29"/>
      <c r="AF53" s="29"/>
      <c r="AG53" s="29"/>
      <c r="AH53" s="29"/>
      <c r="AI53" s="29"/>
    </row>
    <row r="54" spans="1:35" ht="15.75" customHeight="1">
      <c r="A54" s="43">
        <v>22</v>
      </c>
      <c r="B54" s="222">
        <v>43011</v>
      </c>
      <c r="C54" s="43" t="s">
        <v>2201</v>
      </c>
      <c r="D54" s="128">
        <v>370</v>
      </c>
      <c r="E54" s="128"/>
      <c r="F54" s="128"/>
      <c r="G54" s="128"/>
      <c r="H54" s="128"/>
      <c r="I54" s="128"/>
      <c r="J54" s="43" t="s">
        <v>594</v>
      </c>
      <c r="K54" s="43" t="s">
        <v>87</v>
      </c>
      <c r="L54" s="43" t="s">
        <v>2202</v>
      </c>
      <c r="M54" s="43"/>
      <c r="N54" s="43"/>
      <c r="O54" s="22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29"/>
      <c r="AC54" s="29"/>
      <c r="AD54" s="29"/>
      <c r="AE54" s="29"/>
      <c r="AF54" s="29"/>
      <c r="AG54" s="29"/>
      <c r="AH54" s="29"/>
      <c r="AI54" s="29"/>
    </row>
    <row r="55" spans="1:35" ht="15.75" customHeight="1">
      <c r="A55" s="43">
        <v>22</v>
      </c>
      <c r="B55" s="222">
        <v>43045</v>
      </c>
      <c r="C55" s="43" t="s">
        <v>2203</v>
      </c>
      <c r="D55" s="128"/>
      <c r="E55" s="128"/>
      <c r="F55" s="128"/>
      <c r="G55" s="128"/>
      <c r="H55" s="128"/>
      <c r="I55" s="128">
        <v>553</v>
      </c>
      <c r="J55" s="43"/>
      <c r="K55" s="43" t="s">
        <v>87</v>
      </c>
      <c r="L55" s="43" t="s">
        <v>2204</v>
      </c>
      <c r="M55" s="43"/>
      <c r="N55" s="43"/>
      <c r="O55" s="22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29"/>
      <c r="AC55" s="29"/>
      <c r="AD55" s="29"/>
      <c r="AE55" s="29"/>
      <c r="AF55" s="29"/>
      <c r="AG55" s="29"/>
      <c r="AH55" s="29"/>
      <c r="AI55" s="29"/>
    </row>
    <row r="56" spans="1:35" ht="15.75" customHeight="1">
      <c r="A56" s="43">
        <v>22</v>
      </c>
      <c r="B56" s="222">
        <v>43137</v>
      </c>
      <c r="C56" s="43" t="s">
        <v>2205</v>
      </c>
      <c r="D56" s="128">
        <v>320</v>
      </c>
      <c r="E56" s="128"/>
      <c r="F56" s="128"/>
      <c r="G56" s="128"/>
      <c r="H56" s="128"/>
      <c r="I56" s="128"/>
      <c r="J56" s="43"/>
      <c r="K56" s="43" t="s">
        <v>87</v>
      </c>
      <c r="L56" s="43" t="s">
        <v>754</v>
      </c>
      <c r="M56" s="43"/>
      <c r="N56" s="43"/>
      <c r="O56" s="22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29"/>
      <c r="AC56" s="29"/>
      <c r="AD56" s="29"/>
      <c r="AE56" s="29"/>
      <c r="AF56" s="29"/>
      <c r="AG56" s="29"/>
      <c r="AH56" s="29"/>
      <c r="AI56" s="29"/>
    </row>
    <row r="57" spans="1:35" ht="15.75" customHeight="1">
      <c r="A57" s="43">
        <v>22</v>
      </c>
      <c r="B57" s="222">
        <v>43137</v>
      </c>
      <c r="C57" s="43" t="s">
        <v>2206</v>
      </c>
      <c r="D57" s="128">
        <v>22.4</v>
      </c>
      <c r="E57" s="128"/>
      <c r="F57" s="128"/>
      <c r="G57" s="128"/>
      <c r="H57" s="128"/>
      <c r="I57" s="128"/>
      <c r="J57" s="43"/>
      <c r="K57" s="43" t="s">
        <v>87</v>
      </c>
      <c r="L57" s="43"/>
      <c r="M57" s="43"/>
      <c r="N57" s="43"/>
      <c r="O57" s="22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29"/>
      <c r="AC57" s="29"/>
      <c r="AD57" s="29"/>
      <c r="AE57" s="29"/>
      <c r="AF57" s="29"/>
      <c r="AG57" s="29"/>
      <c r="AH57" s="29"/>
      <c r="AI57" s="29"/>
    </row>
    <row r="58" spans="1:35" ht="15.75" customHeight="1">
      <c r="A58" s="43">
        <v>22</v>
      </c>
      <c r="B58" s="222">
        <v>43139</v>
      </c>
      <c r="C58" s="43" t="s">
        <v>2207</v>
      </c>
      <c r="D58" s="128"/>
      <c r="E58" s="128"/>
      <c r="F58" s="128"/>
      <c r="G58" s="128">
        <v>2808</v>
      </c>
      <c r="H58" s="128"/>
      <c r="I58" s="128"/>
      <c r="J58" s="43"/>
      <c r="K58" s="43" t="s">
        <v>87</v>
      </c>
      <c r="L58" s="43" t="s">
        <v>716</v>
      </c>
      <c r="M58" s="43" t="s">
        <v>2208</v>
      </c>
      <c r="N58" s="43"/>
      <c r="O58" s="22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29"/>
      <c r="AC58" s="29"/>
      <c r="AD58" s="29"/>
      <c r="AE58" s="29"/>
      <c r="AF58" s="29"/>
      <c r="AG58" s="29"/>
      <c r="AH58" s="29"/>
      <c r="AI58" s="29"/>
    </row>
    <row r="59" spans="1:35" ht="15.75" customHeight="1">
      <c r="A59" s="43">
        <v>22</v>
      </c>
      <c r="B59" s="222">
        <v>43140</v>
      </c>
      <c r="C59" s="43" t="s">
        <v>2209</v>
      </c>
      <c r="D59" s="128"/>
      <c r="E59" s="128"/>
      <c r="F59" s="128"/>
      <c r="G59" s="128">
        <v>2078</v>
      </c>
      <c r="H59" s="128"/>
      <c r="I59" s="128"/>
      <c r="J59" s="43"/>
      <c r="K59" s="43" t="s">
        <v>87</v>
      </c>
      <c r="L59" s="43" t="s">
        <v>2210</v>
      </c>
      <c r="M59" s="43">
        <v>1133</v>
      </c>
      <c r="N59" s="43"/>
      <c r="O59" s="22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29"/>
      <c r="AC59" s="29"/>
      <c r="AD59" s="29"/>
      <c r="AE59" s="29"/>
      <c r="AF59" s="29"/>
      <c r="AG59" s="29"/>
      <c r="AH59" s="29"/>
      <c r="AI59" s="29"/>
    </row>
    <row r="60" spans="1:35" ht="15.75" customHeight="1">
      <c r="A60" s="43">
        <v>22</v>
      </c>
      <c r="B60" s="222">
        <v>43154</v>
      </c>
      <c r="C60" s="43" t="s">
        <v>2211</v>
      </c>
      <c r="D60" s="128"/>
      <c r="E60" s="128"/>
      <c r="F60" s="128"/>
      <c r="G60" s="128">
        <v>2947</v>
      </c>
      <c r="H60" s="128"/>
      <c r="I60" s="128"/>
      <c r="J60" s="43"/>
      <c r="K60" s="43" t="s">
        <v>87</v>
      </c>
      <c r="L60" s="43"/>
      <c r="M60" s="43"/>
      <c r="N60" s="43"/>
      <c r="O60" s="22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29"/>
      <c r="AC60" s="29"/>
      <c r="AD60" s="29"/>
      <c r="AE60" s="29"/>
      <c r="AF60" s="29"/>
      <c r="AG60" s="29"/>
      <c r="AH60" s="29"/>
      <c r="AI60" s="29"/>
    </row>
    <row r="61" spans="1:35" ht="15.75" customHeight="1">
      <c r="A61" s="43">
        <v>22</v>
      </c>
      <c r="B61" s="222">
        <v>43168</v>
      </c>
      <c r="C61" s="43" t="s">
        <v>2212</v>
      </c>
      <c r="D61" s="128">
        <v>79.8</v>
      </c>
      <c r="E61" s="128"/>
      <c r="F61" s="128"/>
      <c r="G61" s="128"/>
      <c r="H61" s="128"/>
      <c r="I61" s="128"/>
      <c r="J61" s="43"/>
      <c r="K61" s="43" t="s">
        <v>87</v>
      </c>
      <c r="L61" s="43" t="s">
        <v>2213</v>
      </c>
      <c r="M61" s="43"/>
      <c r="N61" s="43"/>
      <c r="O61" s="22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29"/>
      <c r="AC61" s="29"/>
      <c r="AD61" s="29"/>
      <c r="AE61" s="29"/>
      <c r="AF61" s="29"/>
      <c r="AG61" s="29"/>
      <c r="AH61" s="29"/>
      <c r="AI61" s="29"/>
    </row>
    <row r="62" spans="1:35" ht="15.75" customHeight="1">
      <c r="A62" s="43">
        <v>22</v>
      </c>
      <c r="B62" s="222">
        <v>43169</v>
      </c>
      <c r="C62" s="43" t="s">
        <v>610</v>
      </c>
      <c r="D62" s="128">
        <v>960</v>
      </c>
      <c r="E62" s="128"/>
      <c r="F62" s="128"/>
      <c r="G62" s="128"/>
      <c r="H62" s="128"/>
      <c r="I62" s="128"/>
      <c r="J62" s="43"/>
      <c r="K62" s="43" t="s">
        <v>87</v>
      </c>
      <c r="L62" s="43" t="s">
        <v>754</v>
      </c>
      <c r="M62" s="43"/>
      <c r="N62" s="43"/>
      <c r="O62" s="22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29"/>
      <c r="AC62" s="29"/>
      <c r="AD62" s="29"/>
      <c r="AE62" s="29"/>
      <c r="AF62" s="29"/>
      <c r="AG62" s="29"/>
      <c r="AH62" s="29"/>
      <c r="AI62" s="29"/>
    </row>
    <row r="63" spans="1:35" ht="15.75" customHeight="1">
      <c r="A63" s="43">
        <v>22</v>
      </c>
      <c r="B63" s="222">
        <v>43169</v>
      </c>
      <c r="C63" s="43" t="s">
        <v>2214</v>
      </c>
      <c r="D63" s="128">
        <v>67.2</v>
      </c>
      <c r="E63" s="128"/>
      <c r="F63" s="128"/>
      <c r="G63" s="128"/>
      <c r="H63" s="128"/>
      <c r="I63" s="128"/>
      <c r="J63" s="43"/>
      <c r="K63" s="43" t="s">
        <v>87</v>
      </c>
      <c r="L63" s="43" t="s">
        <v>754</v>
      </c>
      <c r="M63" s="43"/>
      <c r="N63" s="43"/>
      <c r="O63" s="22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29"/>
      <c r="AC63" s="29"/>
      <c r="AD63" s="29"/>
      <c r="AE63" s="29"/>
      <c r="AF63" s="29"/>
      <c r="AG63" s="29"/>
      <c r="AH63" s="29"/>
      <c r="AI63" s="29"/>
    </row>
    <row r="64" spans="1:35" ht="15.75" customHeight="1">
      <c r="A64" s="43">
        <v>22</v>
      </c>
      <c r="B64" s="222">
        <v>43170</v>
      </c>
      <c r="C64" s="43" t="s">
        <v>2215</v>
      </c>
      <c r="D64" s="128"/>
      <c r="E64" s="128"/>
      <c r="F64" s="128"/>
      <c r="G64" s="128"/>
      <c r="H64" s="128"/>
      <c r="I64" s="128">
        <v>1681.54</v>
      </c>
      <c r="J64" s="43"/>
      <c r="K64" s="43" t="s">
        <v>87</v>
      </c>
      <c r="L64" s="43"/>
      <c r="M64" s="43" t="s">
        <v>2216</v>
      </c>
      <c r="N64" s="43"/>
      <c r="O64" s="22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29"/>
      <c r="AC64" s="29"/>
      <c r="AD64" s="29"/>
      <c r="AE64" s="29"/>
      <c r="AF64" s="29"/>
      <c r="AG64" s="29"/>
      <c r="AH64" s="29"/>
      <c r="AI64" s="29"/>
    </row>
    <row r="65" spans="1:35" ht="15.75" customHeight="1">
      <c r="A65" s="43">
        <v>22</v>
      </c>
      <c r="B65" s="222">
        <v>43185</v>
      </c>
      <c r="C65" s="43" t="s">
        <v>589</v>
      </c>
      <c r="D65" s="128">
        <v>38.700000000000003</v>
      </c>
      <c r="E65" s="128"/>
      <c r="F65" s="128"/>
      <c r="G65" s="128"/>
      <c r="H65" s="128"/>
      <c r="I65" s="128"/>
      <c r="J65" s="43" t="s">
        <v>89</v>
      </c>
      <c r="K65" s="43" t="s">
        <v>87</v>
      </c>
      <c r="L65" s="43" t="s">
        <v>2217</v>
      </c>
      <c r="M65" s="43">
        <v>56153</v>
      </c>
      <c r="N65" s="43"/>
      <c r="O65" s="22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29"/>
      <c r="AC65" s="29"/>
      <c r="AD65" s="29"/>
      <c r="AE65" s="29"/>
      <c r="AF65" s="29"/>
      <c r="AG65" s="29"/>
      <c r="AH65" s="29"/>
      <c r="AI65" s="29"/>
    </row>
    <row r="66" spans="1:35" ht="15.75" customHeight="1">
      <c r="A66" s="43">
        <v>22</v>
      </c>
      <c r="B66" s="222">
        <v>43188</v>
      </c>
      <c r="C66" s="43" t="s">
        <v>2218</v>
      </c>
      <c r="D66" s="128"/>
      <c r="E66" s="128"/>
      <c r="F66" s="128"/>
      <c r="G66" s="128"/>
      <c r="H66" s="128"/>
      <c r="I66" s="128">
        <v>3510</v>
      </c>
      <c r="J66" s="43"/>
      <c r="K66" s="43" t="s">
        <v>87</v>
      </c>
      <c r="L66" s="43" t="s">
        <v>2219</v>
      </c>
      <c r="M66" s="43">
        <v>851</v>
      </c>
      <c r="N66" s="43"/>
      <c r="O66" s="22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29"/>
      <c r="AC66" s="29"/>
      <c r="AD66" s="29"/>
      <c r="AE66" s="29"/>
      <c r="AF66" s="29"/>
      <c r="AG66" s="29"/>
      <c r="AH66" s="29"/>
      <c r="AI66" s="29"/>
    </row>
    <row r="67" spans="1:35" ht="15.75" customHeight="1">
      <c r="A67" s="43">
        <v>22</v>
      </c>
      <c r="B67" s="222">
        <v>43199</v>
      </c>
      <c r="C67" s="43" t="s">
        <v>2220</v>
      </c>
      <c r="D67" s="128">
        <v>60</v>
      </c>
      <c r="E67" s="128"/>
      <c r="F67" s="128"/>
      <c r="G67" s="128"/>
      <c r="H67" s="128"/>
      <c r="I67" s="128"/>
      <c r="J67" s="43"/>
      <c r="K67" s="43" t="s">
        <v>87</v>
      </c>
      <c r="L67" s="43" t="s">
        <v>2221</v>
      </c>
      <c r="M67" s="43" t="s">
        <v>721</v>
      </c>
      <c r="N67" s="43"/>
      <c r="O67" s="22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29"/>
      <c r="AC67" s="29"/>
      <c r="AD67" s="29"/>
      <c r="AE67" s="29"/>
      <c r="AF67" s="29"/>
      <c r="AG67" s="29"/>
      <c r="AH67" s="29"/>
      <c r="AI67" s="29"/>
    </row>
    <row r="68" spans="1:35" ht="15.75" customHeight="1">
      <c r="A68" s="43">
        <v>22</v>
      </c>
      <c r="B68" s="222">
        <v>43199</v>
      </c>
      <c r="C68" s="43" t="s">
        <v>2222</v>
      </c>
      <c r="D68" s="128">
        <v>500</v>
      </c>
      <c r="E68" s="128"/>
      <c r="F68" s="128"/>
      <c r="G68" s="128"/>
      <c r="H68" s="128"/>
      <c r="I68" s="128"/>
      <c r="J68" s="43">
        <v>5000180</v>
      </c>
      <c r="K68" s="43" t="s">
        <v>87</v>
      </c>
      <c r="L68" s="43" t="s">
        <v>2223</v>
      </c>
      <c r="M68" s="43">
        <v>2293</v>
      </c>
      <c r="N68" s="43"/>
      <c r="O68" s="22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29"/>
      <c r="AC68" s="29"/>
      <c r="AD68" s="29"/>
      <c r="AE68" s="29"/>
      <c r="AF68" s="29"/>
      <c r="AG68" s="29"/>
      <c r="AH68" s="29"/>
      <c r="AI68" s="29"/>
    </row>
    <row r="69" spans="1:35" ht="15.75" customHeight="1">
      <c r="A69" s="43">
        <v>22</v>
      </c>
      <c r="B69" s="222">
        <v>43200</v>
      </c>
      <c r="C69" s="43" t="s">
        <v>2224</v>
      </c>
      <c r="D69" s="128"/>
      <c r="E69" s="128"/>
      <c r="F69" s="128"/>
      <c r="G69" s="128"/>
      <c r="H69" s="128"/>
      <c r="I69" s="128">
        <v>1336.1</v>
      </c>
      <c r="J69" s="43"/>
      <c r="K69" s="43" t="s">
        <v>87</v>
      </c>
      <c r="L69" s="43" t="s">
        <v>789</v>
      </c>
      <c r="M69" s="43">
        <v>6519</v>
      </c>
      <c r="N69" s="43"/>
      <c r="O69" s="22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29"/>
      <c r="AC69" s="29"/>
      <c r="AD69" s="29"/>
      <c r="AE69" s="29"/>
      <c r="AF69" s="29"/>
      <c r="AG69" s="29"/>
      <c r="AH69" s="29"/>
      <c r="AI69" s="29"/>
    </row>
    <row r="70" spans="1:35" ht="15.75" customHeight="1">
      <c r="A70" s="43">
        <v>22</v>
      </c>
      <c r="B70" s="222">
        <v>43235</v>
      </c>
      <c r="C70" s="43" t="s">
        <v>1086</v>
      </c>
      <c r="D70" s="128"/>
      <c r="E70" s="128"/>
      <c r="F70" s="128"/>
      <c r="G70" s="128"/>
      <c r="H70" s="128"/>
      <c r="I70" s="128">
        <v>2106</v>
      </c>
      <c r="J70" s="43"/>
      <c r="K70" s="43" t="s">
        <v>87</v>
      </c>
      <c r="L70" s="43" t="s">
        <v>972</v>
      </c>
      <c r="M70" s="43">
        <v>867</v>
      </c>
      <c r="N70" s="43"/>
      <c r="O70" s="22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29"/>
      <c r="AC70" s="29"/>
      <c r="AD70" s="29"/>
      <c r="AE70" s="29"/>
      <c r="AF70" s="29"/>
      <c r="AG70" s="29"/>
      <c r="AH70" s="29"/>
      <c r="AI70" s="29"/>
    </row>
    <row r="71" spans="1:35" ht="15.75" customHeight="1">
      <c r="A71" s="43">
        <v>22</v>
      </c>
      <c r="B71" s="222">
        <v>43236</v>
      </c>
      <c r="C71" s="43" t="s">
        <v>2225</v>
      </c>
      <c r="D71" s="128">
        <v>1286</v>
      </c>
      <c r="E71" s="128"/>
      <c r="F71" s="128"/>
      <c r="G71" s="128"/>
      <c r="H71" s="128"/>
      <c r="I71" s="128"/>
      <c r="J71" s="43" t="s">
        <v>89</v>
      </c>
      <c r="K71" s="43" t="s">
        <v>87</v>
      </c>
      <c r="L71" s="43" t="s">
        <v>2226</v>
      </c>
      <c r="M71" s="43">
        <v>175</v>
      </c>
      <c r="N71" s="43"/>
      <c r="O71" s="22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29"/>
      <c r="AC71" s="29"/>
      <c r="AD71" s="29"/>
      <c r="AE71" s="29"/>
      <c r="AF71" s="29"/>
      <c r="AG71" s="29"/>
      <c r="AH71" s="29"/>
      <c r="AI71" s="29"/>
    </row>
    <row r="72" spans="1:35" ht="15.75" customHeight="1">
      <c r="A72" s="43">
        <v>22</v>
      </c>
      <c r="B72" s="222">
        <v>43236</v>
      </c>
      <c r="C72" s="43" t="s">
        <v>1651</v>
      </c>
      <c r="D72" s="128"/>
      <c r="E72" s="128">
        <v>5500</v>
      </c>
      <c r="F72" s="128"/>
      <c r="G72" s="128"/>
      <c r="H72" s="128"/>
      <c r="I72" s="128"/>
      <c r="J72" s="43"/>
      <c r="K72" s="43" t="s">
        <v>87</v>
      </c>
      <c r="L72" s="43"/>
      <c r="M72" s="43">
        <v>80006</v>
      </c>
      <c r="N72" s="43"/>
      <c r="O72" s="22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29"/>
      <c r="AC72" s="29"/>
      <c r="AD72" s="29"/>
      <c r="AE72" s="29"/>
      <c r="AF72" s="29"/>
      <c r="AG72" s="29"/>
      <c r="AH72" s="29"/>
      <c r="AI72" s="29"/>
    </row>
    <row r="73" spans="1:35" ht="15.75" customHeight="1">
      <c r="A73" s="43">
        <v>22</v>
      </c>
      <c r="B73" s="222">
        <v>43240</v>
      </c>
      <c r="C73" s="43" t="s">
        <v>2227</v>
      </c>
      <c r="D73" s="128"/>
      <c r="E73" s="128"/>
      <c r="F73" s="128"/>
      <c r="G73" s="128"/>
      <c r="H73" s="128"/>
      <c r="I73" s="128">
        <v>907.65</v>
      </c>
      <c r="J73" s="43"/>
      <c r="K73" s="43" t="s">
        <v>87</v>
      </c>
      <c r="L73" s="43"/>
      <c r="M73" s="43">
        <v>1648178</v>
      </c>
      <c r="N73" s="43"/>
      <c r="O73" s="22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29"/>
      <c r="AC73" s="29"/>
      <c r="AD73" s="29"/>
      <c r="AE73" s="29"/>
      <c r="AF73" s="29"/>
      <c r="AG73" s="29"/>
      <c r="AH73" s="29"/>
      <c r="AI73" s="29"/>
    </row>
    <row r="74" spans="1:35" ht="15.75" customHeight="1">
      <c r="A74" s="43">
        <v>22</v>
      </c>
      <c r="B74" s="222">
        <v>43243</v>
      </c>
      <c r="C74" s="43" t="s">
        <v>2228</v>
      </c>
      <c r="D74" s="128">
        <v>100</v>
      </c>
      <c r="E74" s="128"/>
      <c r="F74" s="128"/>
      <c r="G74" s="128"/>
      <c r="H74" s="128"/>
      <c r="I74" s="128"/>
      <c r="J74" s="43" t="s">
        <v>709</v>
      </c>
      <c r="K74" s="43" t="s">
        <v>87</v>
      </c>
      <c r="L74" s="43"/>
      <c r="M74" s="43"/>
      <c r="N74" s="43"/>
      <c r="O74" s="22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29"/>
      <c r="AC74" s="29"/>
      <c r="AD74" s="29"/>
      <c r="AE74" s="29"/>
      <c r="AF74" s="29"/>
      <c r="AG74" s="29"/>
      <c r="AH74" s="29"/>
      <c r="AI74" s="29"/>
    </row>
    <row r="75" spans="1:35" ht="15.75" customHeight="1">
      <c r="A75" s="43">
        <v>22</v>
      </c>
      <c r="B75" s="222">
        <v>43237</v>
      </c>
      <c r="C75" s="43" t="s">
        <v>1296</v>
      </c>
      <c r="D75" s="128"/>
      <c r="E75" s="128"/>
      <c r="F75" s="128"/>
      <c r="G75" s="128"/>
      <c r="H75" s="128"/>
      <c r="I75" s="128">
        <v>500</v>
      </c>
      <c r="J75" s="43"/>
      <c r="K75" s="43" t="s">
        <v>87</v>
      </c>
      <c r="L75" s="43" t="s">
        <v>2229</v>
      </c>
      <c r="M75" s="43">
        <v>731</v>
      </c>
      <c r="N75" s="43"/>
      <c r="O75" s="22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29"/>
      <c r="AC75" s="29"/>
      <c r="AD75" s="29"/>
      <c r="AE75" s="29"/>
      <c r="AF75" s="29"/>
      <c r="AG75" s="29"/>
      <c r="AH75" s="29"/>
      <c r="AI75" s="29"/>
    </row>
    <row r="76" spans="1:35" ht="15.75" customHeight="1">
      <c r="A76" s="43">
        <v>22</v>
      </c>
      <c r="B76" s="222">
        <v>43249</v>
      </c>
      <c r="C76" s="43" t="s">
        <v>2230</v>
      </c>
      <c r="D76" s="128">
        <v>70</v>
      </c>
      <c r="E76" s="128"/>
      <c r="F76" s="128"/>
      <c r="G76" s="128"/>
      <c r="H76" s="128"/>
      <c r="I76" s="128"/>
      <c r="J76" s="43" t="s">
        <v>89</v>
      </c>
      <c r="K76" s="43" t="s">
        <v>87</v>
      </c>
      <c r="L76" s="43" t="s">
        <v>1017</v>
      </c>
      <c r="M76" s="43">
        <v>8598</v>
      </c>
      <c r="N76" s="43"/>
      <c r="O76" s="22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29"/>
      <c r="AC76" s="29"/>
      <c r="AD76" s="29"/>
      <c r="AE76" s="29"/>
      <c r="AF76" s="29"/>
      <c r="AG76" s="29"/>
      <c r="AH76" s="29"/>
      <c r="AI76" s="29"/>
    </row>
    <row r="77" spans="1:35" ht="15.75" customHeight="1">
      <c r="A77" s="43">
        <v>22</v>
      </c>
      <c r="B77" s="222">
        <v>43226</v>
      </c>
      <c r="C77" s="43" t="s">
        <v>1296</v>
      </c>
      <c r="D77" s="128"/>
      <c r="E77" s="128"/>
      <c r="F77" s="128"/>
      <c r="G77" s="128"/>
      <c r="H77" s="128"/>
      <c r="I77" s="128">
        <v>2340</v>
      </c>
      <c r="J77" s="43"/>
      <c r="K77" s="43" t="s">
        <v>87</v>
      </c>
      <c r="L77" s="43" t="s">
        <v>972</v>
      </c>
      <c r="M77" s="43">
        <v>875</v>
      </c>
      <c r="N77" s="43"/>
      <c r="O77" s="22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29"/>
      <c r="AC77" s="29"/>
      <c r="AD77" s="29"/>
      <c r="AE77" s="29"/>
      <c r="AF77" s="29"/>
      <c r="AG77" s="29"/>
      <c r="AH77" s="29"/>
      <c r="AI77" s="29"/>
    </row>
    <row r="78" spans="1:35" ht="15.75" customHeight="1">
      <c r="A78" s="43">
        <v>22</v>
      </c>
      <c r="B78" s="222">
        <v>43276</v>
      </c>
      <c r="C78" s="43" t="s">
        <v>2231</v>
      </c>
      <c r="D78" s="128"/>
      <c r="E78" s="128"/>
      <c r="F78" s="128"/>
      <c r="G78" s="128"/>
      <c r="H78" s="128"/>
      <c r="I78" s="128">
        <v>644</v>
      </c>
      <c r="J78" s="43"/>
      <c r="K78" s="43" t="s">
        <v>87</v>
      </c>
      <c r="L78" s="43" t="s">
        <v>2232</v>
      </c>
      <c r="M78" s="43">
        <v>1873</v>
      </c>
      <c r="N78" s="43"/>
      <c r="O78" s="22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29"/>
      <c r="AC78" s="29"/>
      <c r="AD78" s="29"/>
      <c r="AE78" s="29"/>
      <c r="AF78" s="29"/>
      <c r="AG78" s="29"/>
      <c r="AH78" s="29"/>
      <c r="AI78" s="29"/>
    </row>
    <row r="79" spans="1:35" ht="15.75" customHeight="1">
      <c r="A79" s="43">
        <v>22</v>
      </c>
      <c r="B79" s="222">
        <v>43292</v>
      </c>
      <c r="C79" s="43" t="s">
        <v>1296</v>
      </c>
      <c r="D79" s="128"/>
      <c r="E79" s="128"/>
      <c r="F79" s="128"/>
      <c r="G79" s="128"/>
      <c r="H79" s="128"/>
      <c r="I79" s="128">
        <v>2983.5</v>
      </c>
      <c r="J79" s="43"/>
      <c r="K79" s="43" t="s">
        <v>87</v>
      </c>
      <c r="L79" s="43" t="s">
        <v>972</v>
      </c>
      <c r="M79" s="43">
        <v>889</v>
      </c>
      <c r="N79" s="43"/>
      <c r="O79" s="22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29"/>
      <c r="AC79" s="29"/>
      <c r="AD79" s="29"/>
      <c r="AE79" s="29"/>
      <c r="AF79" s="29"/>
      <c r="AG79" s="29"/>
      <c r="AH79" s="29"/>
      <c r="AI79" s="29"/>
    </row>
    <row r="80" spans="1:35" ht="15.75" customHeight="1">
      <c r="A80" s="43">
        <v>22</v>
      </c>
      <c r="B80" s="222">
        <v>43248</v>
      </c>
      <c r="C80" s="43" t="s">
        <v>2233</v>
      </c>
      <c r="D80" s="128"/>
      <c r="E80" s="128"/>
      <c r="F80" s="128"/>
      <c r="G80" s="128">
        <v>1147</v>
      </c>
      <c r="H80" s="128"/>
      <c r="I80" s="128"/>
      <c r="J80" s="43"/>
      <c r="K80" s="43" t="s">
        <v>87</v>
      </c>
      <c r="L80" s="43" t="s">
        <v>2234</v>
      </c>
      <c r="M80" s="43">
        <v>100071</v>
      </c>
      <c r="N80" s="43"/>
      <c r="O80" s="22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29"/>
      <c r="AC80" s="29"/>
      <c r="AD80" s="29"/>
      <c r="AE80" s="29"/>
      <c r="AF80" s="29"/>
      <c r="AG80" s="29"/>
      <c r="AH80" s="29"/>
      <c r="AI80" s="29"/>
    </row>
    <row r="81" spans="1:35" ht="15.75" customHeight="1">
      <c r="A81" s="43">
        <v>22</v>
      </c>
      <c r="B81" s="222">
        <v>43255</v>
      </c>
      <c r="C81" s="43" t="s">
        <v>2235</v>
      </c>
      <c r="D81" s="128"/>
      <c r="E81" s="128"/>
      <c r="F81" s="128"/>
      <c r="G81" s="128"/>
      <c r="H81" s="128"/>
      <c r="I81" s="128">
        <v>998.12</v>
      </c>
      <c r="J81" s="43"/>
      <c r="K81" s="43" t="s">
        <v>87</v>
      </c>
      <c r="L81" s="43" t="s">
        <v>793</v>
      </c>
      <c r="M81" s="43">
        <v>122</v>
      </c>
      <c r="N81" s="43"/>
      <c r="O81" s="22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29"/>
      <c r="AC81" s="29"/>
      <c r="AD81" s="29"/>
      <c r="AE81" s="29"/>
      <c r="AF81" s="29"/>
      <c r="AG81" s="29"/>
      <c r="AH81" s="29"/>
      <c r="AI81" s="29"/>
    </row>
    <row r="82" spans="1:35" ht="15.75" customHeight="1">
      <c r="A82" s="43">
        <v>22</v>
      </c>
      <c r="B82" s="222">
        <v>43291</v>
      </c>
      <c r="C82" s="43" t="s">
        <v>2236</v>
      </c>
      <c r="D82" s="128">
        <v>8</v>
      </c>
      <c r="E82" s="128"/>
      <c r="F82" s="128"/>
      <c r="G82" s="128"/>
      <c r="H82" s="128"/>
      <c r="I82" s="128"/>
      <c r="J82" s="43" t="s">
        <v>89</v>
      </c>
      <c r="K82" s="43" t="s">
        <v>87</v>
      </c>
      <c r="L82" s="43" t="s">
        <v>1056</v>
      </c>
      <c r="M82" s="43">
        <v>175122</v>
      </c>
      <c r="N82" s="43"/>
      <c r="O82" s="22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29"/>
      <c r="AC82" s="29"/>
      <c r="AD82" s="29"/>
      <c r="AE82" s="29"/>
      <c r="AF82" s="29"/>
      <c r="AG82" s="29"/>
      <c r="AH82" s="29"/>
      <c r="AI82" s="29"/>
    </row>
    <row r="83" spans="1:35" ht="15.75" customHeight="1">
      <c r="A83" s="43">
        <v>22</v>
      </c>
      <c r="B83" s="222">
        <v>43291</v>
      </c>
      <c r="C83" s="43" t="s">
        <v>2236</v>
      </c>
      <c r="D83" s="128">
        <v>20</v>
      </c>
      <c r="E83" s="128"/>
      <c r="F83" s="128"/>
      <c r="G83" s="128"/>
      <c r="H83" s="128"/>
      <c r="I83" s="128"/>
      <c r="J83" s="43" t="s">
        <v>89</v>
      </c>
      <c r="K83" s="43" t="s">
        <v>87</v>
      </c>
      <c r="L83" s="43" t="s">
        <v>1846</v>
      </c>
      <c r="M83" s="43">
        <v>488</v>
      </c>
      <c r="N83" s="43"/>
      <c r="O83" s="22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29"/>
      <c r="AC83" s="29"/>
      <c r="AD83" s="29"/>
      <c r="AE83" s="29"/>
      <c r="AF83" s="29"/>
      <c r="AG83" s="29"/>
      <c r="AH83" s="29"/>
      <c r="AI83" s="29"/>
    </row>
    <row r="84" spans="1:35" ht="15.75" customHeight="1">
      <c r="A84" s="43">
        <v>22</v>
      </c>
      <c r="B84" s="222">
        <v>43299</v>
      </c>
      <c r="C84" s="43" t="s">
        <v>2237</v>
      </c>
      <c r="D84" s="128"/>
      <c r="E84" s="128"/>
      <c r="F84" s="128"/>
      <c r="G84" s="128">
        <v>760.5</v>
      </c>
      <c r="H84" s="128"/>
      <c r="I84" s="128"/>
      <c r="J84" s="43"/>
      <c r="K84" s="43" t="s">
        <v>87</v>
      </c>
      <c r="L84" s="43"/>
      <c r="M84" s="43"/>
      <c r="N84" s="43"/>
      <c r="O84" s="22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29"/>
      <c r="AC84" s="29"/>
      <c r="AD84" s="29"/>
      <c r="AE84" s="29"/>
      <c r="AF84" s="29"/>
      <c r="AG84" s="29"/>
      <c r="AH84" s="29"/>
      <c r="AI84" s="29"/>
    </row>
    <row r="85" spans="1:35" ht="15.75" customHeight="1">
      <c r="A85" s="43">
        <v>22</v>
      </c>
      <c r="B85" s="222">
        <v>43311</v>
      </c>
      <c r="C85" s="43" t="s">
        <v>2238</v>
      </c>
      <c r="D85" s="128"/>
      <c r="E85" s="128"/>
      <c r="F85" s="128"/>
      <c r="G85" s="128">
        <v>20.34</v>
      </c>
      <c r="H85" s="128"/>
      <c r="I85" s="128"/>
      <c r="J85" s="43"/>
      <c r="K85" s="43" t="s">
        <v>87</v>
      </c>
      <c r="L85" s="43" t="s">
        <v>2239</v>
      </c>
      <c r="M85" s="43" t="s">
        <v>2240</v>
      </c>
      <c r="N85" s="43"/>
      <c r="O85" s="22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29"/>
      <c r="AC85" s="29"/>
      <c r="AD85" s="29"/>
      <c r="AE85" s="29"/>
      <c r="AF85" s="29"/>
      <c r="AG85" s="29"/>
      <c r="AH85" s="29"/>
      <c r="AI85" s="29"/>
    </row>
    <row r="86" spans="1:35" ht="15.75" customHeight="1">
      <c r="A86" s="43">
        <v>22</v>
      </c>
      <c r="B86" s="222">
        <v>43311</v>
      </c>
      <c r="C86" s="43" t="s">
        <v>2238</v>
      </c>
      <c r="D86" s="128"/>
      <c r="E86" s="128"/>
      <c r="F86" s="128"/>
      <c r="G86" s="128">
        <v>1198.18</v>
      </c>
      <c r="H86" s="128"/>
      <c r="I86" s="128"/>
      <c r="J86" s="43"/>
      <c r="K86" s="43" t="s">
        <v>87</v>
      </c>
      <c r="L86" s="43" t="s">
        <v>2241</v>
      </c>
      <c r="M86" s="43" t="s">
        <v>2242</v>
      </c>
      <c r="N86" s="43"/>
      <c r="O86" s="22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29"/>
      <c r="AC86" s="29"/>
      <c r="AD86" s="29"/>
      <c r="AE86" s="29"/>
      <c r="AF86" s="29"/>
      <c r="AG86" s="29"/>
      <c r="AH86" s="29"/>
      <c r="AI86" s="29"/>
    </row>
    <row r="87" spans="1:35" ht="15.75" customHeight="1">
      <c r="A87" s="43">
        <v>22</v>
      </c>
      <c r="B87" s="222">
        <v>43301</v>
      </c>
      <c r="C87" s="43" t="s">
        <v>796</v>
      </c>
      <c r="D87" s="128"/>
      <c r="E87" s="128"/>
      <c r="F87" s="128"/>
      <c r="G87" s="128">
        <v>600</v>
      </c>
      <c r="H87" s="128"/>
      <c r="I87" s="128"/>
      <c r="J87" s="43"/>
      <c r="K87" s="43" t="s">
        <v>87</v>
      </c>
      <c r="L87" s="43" t="s">
        <v>699</v>
      </c>
      <c r="M87" s="43">
        <v>3035</v>
      </c>
      <c r="N87" s="43"/>
      <c r="O87" s="22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29"/>
      <c r="AC87" s="29"/>
      <c r="AD87" s="29"/>
      <c r="AE87" s="29"/>
      <c r="AF87" s="29"/>
      <c r="AG87" s="29"/>
      <c r="AH87" s="29"/>
      <c r="AI87" s="29"/>
    </row>
    <row r="88" spans="1:35" ht="15.75" customHeight="1">
      <c r="A88" s="43">
        <v>22</v>
      </c>
      <c r="B88" s="222">
        <v>43304</v>
      </c>
      <c r="C88" s="43" t="s">
        <v>2243</v>
      </c>
      <c r="D88" s="128">
        <v>21.8</v>
      </c>
      <c r="E88" s="128"/>
      <c r="F88" s="128"/>
      <c r="G88" s="128"/>
      <c r="H88" s="128"/>
      <c r="I88" s="128"/>
      <c r="J88" s="43" t="s">
        <v>89</v>
      </c>
      <c r="K88" s="43" t="s">
        <v>87</v>
      </c>
      <c r="L88" s="43" t="s">
        <v>633</v>
      </c>
      <c r="M88" s="43"/>
      <c r="N88" s="43"/>
      <c r="O88" s="22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29"/>
      <c r="AC88" s="29"/>
      <c r="AD88" s="29"/>
      <c r="AE88" s="29"/>
      <c r="AF88" s="29"/>
      <c r="AG88" s="29"/>
      <c r="AH88" s="29"/>
      <c r="AI88" s="29"/>
    </row>
    <row r="89" spans="1:35" ht="15.75" customHeight="1">
      <c r="A89" s="43">
        <v>22</v>
      </c>
      <c r="B89" s="222">
        <v>43311</v>
      </c>
      <c r="C89" s="43" t="s">
        <v>2244</v>
      </c>
      <c r="D89" s="128"/>
      <c r="E89" s="128"/>
      <c r="F89" s="128"/>
      <c r="G89" s="128">
        <v>760.5</v>
      </c>
      <c r="H89" s="128"/>
      <c r="I89" s="128"/>
      <c r="J89" s="43"/>
      <c r="K89" s="43" t="s">
        <v>87</v>
      </c>
      <c r="L89" s="43" t="s">
        <v>2245</v>
      </c>
      <c r="M89" s="43">
        <v>652</v>
      </c>
      <c r="N89" s="43"/>
      <c r="O89" s="22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29"/>
      <c r="AC89" s="29"/>
      <c r="AD89" s="29"/>
      <c r="AE89" s="29"/>
      <c r="AF89" s="29"/>
      <c r="AG89" s="29"/>
      <c r="AH89" s="29"/>
      <c r="AI89" s="29"/>
    </row>
    <row r="90" spans="1:35" ht="15.75" customHeight="1">
      <c r="A90" s="43">
        <v>22</v>
      </c>
      <c r="B90" s="222">
        <v>43312</v>
      </c>
      <c r="C90" s="43" t="s">
        <v>2246</v>
      </c>
      <c r="D90" s="128"/>
      <c r="E90" s="128"/>
      <c r="F90" s="128"/>
      <c r="G90" s="128">
        <v>3744</v>
      </c>
      <c r="H90" s="128"/>
      <c r="I90" s="128"/>
      <c r="J90" s="43"/>
      <c r="K90" s="43" t="s">
        <v>87</v>
      </c>
      <c r="L90" s="43" t="s">
        <v>972</v>
      </c>
      <c r="M90" s="43">
        <v>895</v>
      </c>
      <c r="N90" s="43"/>
      <c r="O90" s="22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29"/>
      <c r="AC90" s="29"/>
      <c r="AD90" s="29"/>
      <c r="AE90" s="29"/>
      <c r="AF90" s="29"/>
      <c r="AG90" s="29"/>
      <c r="AH90" s="29"/>
      <c r="AI90" s="29"/>
    </row>
    <row r="91" spans="1:35" ht="15.75" customHeight="1">
      <c r="A91" s="43">
        <v>22</v>
      </c>
      <c r="B91" s="222">
        <v>43328</v>
      </c>
      <c r="C91" s="43" t="s">
        <v>2247</v>
      </c>
      <c r="D91" s="128"/>
      <c r="E91" s="128"/>
      <c r="F91" s="128"/>
      <c r="G91" s="128">
        <v>4024.8</v>
      </c>
      <c r="H91" s="128"/>
      <c r="I91" s="128"/>
      <c r="J91" s="43"/>
      <c r="K91" s="43" t="s">
        <v>87</v>
      </c>
      <c r="L91" s="43" t="s">
        <v>972</v>
      </c>
      <c r="M91" s="43">
        <v>898</v>
      </c>
      <c r="N91" s="43"/>
      <c r="O91" s="22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29"/>
      <c r="AC91" s="29"/>
      <c r="AD91" s="29"/>
      <c r="AE91" s="29"/>
      <c r="AF91" s="29"/>
      <c r="AG91" s="29"/>
      <c r="AH91" s="29"/>
      <c r="AI91" s="29"/>
    </row>
    <row r="92" spans="1:35" ht="15.75" customHeight="1">
      <c r="A92" s="43">
        <v>22</v>
      </c>
      <c r="B92" s="222">
        <v>43314</v>
      </c>
      <c r="C92" s="43" t="s">
        <v>2248</v>
      </c>
      <c r="D92" s="128"/>
      <c r="E92" s="128"/>
      <c r="F92" s="128"/>
      <c r="G92" s="128">
        <v>975.62</v>
      </c>
      <c r="H92" s="128"/>
      <c r="I92" s="128"/>
      <c r="J92" s="43"/>
      <c r="K92" s="43" t="s">
        <v>87</v>
      </c>
      <c r="L92" s="43" t="s">
        <v>793</v>
      </c>
      <c r="M92" s="43"/>
      <c r="N92" s="43"/>
      <c r="O92" s="22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29"/>
      <c r="AC92" s="29"/>
      <c r="AD92" s="29"/>
      <c r="AE92" s="29"/>
      <c r="AF92" s="29"/>
      <c r="AG92" s="29"/>
      <c r="AH92" s="29"/>
      <c r="AI92" s="29"/>
    </row>
    <row r="93" spans="1:35" ht="15.75" customHeight="1">
      <c r="A93" s="43">
        <v>22</v>
      </c>
      <c r="B93" s="222">
        <v>43320</v>
      </c>
      <c r="C93" s="43" t="s">
        <v>2249</v>
      </c>
      <c r="D93" s="128"/>
      <c r="E93" s="128"/>
      <c r="F93" s="128"/>
      <c r="G93" s="128">
        <v>3250</v>
      </c>
      <c r="H93" s="128"/>
      <c r="I93" s="128"/>
      <c r="J93" s="43"/>
      <c r="K93" s="43" t="s">
        <v>87</v>
      </c>
      <c r="L93" s="43" t="s">
        <v>2250</v>
      </c>
      <c r="M93" s="43">
        <v>3216</v>
      </c>
      <c r="N93" s="43"/>
      <c r="O93" s="22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29"/>
      <c r="AC93" s="29"/>
      <c r="AD93" s="29"/>
      <c r="AE93" s="29"/>
      <c r="AF93" s="29"/>
      <c r="AG93" s="29"/>
      <c r="AH93" s="29"/>
      <c r="AI93" s="29"/>
    </row>
    <row r="94" spans="1:35" ht="15.75" customHeight="1">
      <c r="A94" s="43">
        <v>22</v>
      </c>
      <c r="B94" s="222">
        <v>43348</v>
      </c>
      <c r="C94" s="43" t="s">
        <v>796</v>
      </c>
      <c r="D94" s="128"/>
      <c r="E94" s="128"/>
      <c r="F94" s="128"/>
      <c r="G94" s="128">
        <v>350</v>
      </c>
      <c r="H94" s="128"/>
      <c r="I94" s="128"/>
      <c r="J94" s="43"/>
      <c r="K94" s="43" t="s">
        <v>87</v>
      </c>
      <c r="L94" s="43" t="s">
        <v>699</v>
      </c>
      <c r="M94" s="43">
        <v>3158</v>
      </c>
      <c r="N94" s="43"/>
      <c r="O94" s="22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29"/>
      <c r="AC94" s="29"/>
      <c r="AD94" s="29"/>
      <c r="AE94" s="29"/>
      <c r="AF94" s="29"/>
      <c r="AG94" s="29"/>
      <c r="AH94" s="29"/>
      <c r="AI94" s="29"/>
    </row>
    <row r="95" spans="1:35" ht="15.75" customHeight="1">
      <c r="A95" s="43">
        <v>22</v>
      </c>
      <c r="B95" s="222">
        <v>43356</v>
      </c>
      <c r="C95" s="43" t="s">
        <v>2251</v>
      </c>
      <c r="D95" s="128">
        <v>450</v>
      </c>
      <c r="E95" s="128"/>
      <c r="F95" s="128"/>
      <c r="G95" s="128"/>
      <c r="H95" s="128"/>
      <c r="I95" s="128"/>
      <c r="J95" s="43" t="s">
        <v>89</v>
      </c>
      <c r="K95" s="43" t="s">
        <v>87</v>
      </c>
      <c r="L95" s="43" t="s">
        <v>2252</v>
      </c>
      <c r="M95" s="176">
        <v>5437</v>
      </c>
      <c r="N95" s="43"/>
      <c r="O95" s="22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29"/>
      <c r="AC95" s="29"/>
      <c r="AD95" s="29"/>
      <c r="AE95" s="29"/>
      <c r="AF95" s="29"/>
      <c r="AG95" s="29"/>
      <c r="AH95" s="29"/>
      <c r="AI95" s="29"/>
    </row>
    <row r="96" spans="1:35" ht="15.75" customHeight="1">
      <c r="A96" s="43">
        <v>22</v>
      </c>
      <c r="B96" s="222">
        <v>43364</v>
      </c>
      <c r="C96" s="43" t="s">
        <v>2253</v>
      </c>
      <c r="D96" s="128">
        <v>203.8</v>
      </c>
      <c r="E96" s="128"/>
      <c r="F96" s="128"/>
      <c r="G96" s="128"/>
      <c r="H96" s="128"/>
      <c r="I96" s="128"/>
      <c r="J96" s="43" t="s">
        <v>89</v>
      </c>
      <c r="K96" s="43" t="s">
        <v>87</v>
      </c>
      <c r="L96" s="43" t="s">
        <v>2254</v>
      </c>
      <c r="M96" s="43"/>
      <c r="N96" s="43"/>
      <c r="O96" s="22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29"/>
      <c r="AC96" s="29"/>
      <c r="AD96" s="29"/>
      <c r="AE96" s="29"/>
      <c r="AF96" s="29"/>
      <c r="AG96" s="29"/>
      <c r="AH96" s="29"/>
      <c r="AI96" s="29"/>
    </row>
    <row r="97" spans="1:35" ht="15.75" customHeight="1">
      <c r="A97" s="43">
        <v>22</v>
      </c>
      <c r="B97" s="222">
        <v>43366</v>
      </c>
      <c r="C97" s="43" t="s">
        <v>1320</v>
      </c>
      <c r="D97" s="128">
        <v>183.3</v>
      </c>
      <c r="E97" s="128"/>
      <c r="F97" s="128"/>
      <c r="G97" s="128"/>
      <c r="H97" s="128"/>
      <c r="I97" s="128"/>
      <c r="J97" s="43" t="s">
        <v>89</v>
      </c>
      <c r="K97" s="43" t="s">
        <v>87</v>
      </c>
      <c r="L97" s="43" t="s">
        <v>633</v>
      </c>
      <c r="M97" s="43"/>
      <c r="N97" s="43"/>
      <c r="O97" s="22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29"/>
      <c r="AC97" s="29"/>
      <c r="AD97" s="29"/>
      <c r="AE97" s="29"/>
      <c r="AF97" s="29"/>
      <c r="AG97" s="29"/>
      <c r="AH97" s="29"/>
      <c r="AI97" s="29"/>
    </row>
    <row r="98" spans="1:35" ht="15.75" customHeight="1">
      <c r="A98" s="43">
        <v>22</v>
      </c>
      <c r="B98" s="222">
        <v>43364</v>
      </c>
      <c r="C98" s="43" t="s">
        <v>2255</v>
      </c>
      <c r="D98" s="128">
        <v>179.85</v>
      </c>
      <c r="E98" s="128"/>
      <c r="F98" s="128"/>
      <c r="G98" s="128"/>
      <c r="H98" s="128"/>
      <c r="I98" s="128"/>
      <c r="J98" s="43" t="s">
        <v>89</v>
      </c>
      <c r="K98" s="43" t="s">
        <v>87</v>
      </c>
      <c r="L98" s="43" t="s">
        <v>2108</v>
      </c>
      <c r="M98" s="43">
        <v>66</v>
      </c>
      <c r="N98" s="43"/>
      <c r="O98" s="22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29"/>
      <c r="AC98" s="29"/>
      <c r="AD98" s="29"/>
      <c r="AE98" s="29"/>
      <c r="AF98" s="29"/>
      <c r="AG98" s="29"/>
      <c r="AH98" s="29"/>
      <c r="AI98" s="29"/>
    </row>
    <row r="99" spans="1:35" ht="15.75" customHeight="1">
      <c r="A99" s="43">
        <v>22</v>
      </c>
      <c r="B99" s="222">
        <v>43373</v>
      </c>
      <c r="C99" s="43" t="s">
        <v>2256</v>
      </c>
      <c r="D99" s="128"/>
      <c r="E99" s="128"/>
      <c r="F99" s="128"/>
      <c r="G99" s="128"/>
      <c r="H99" s="128"/>
      <c r="I99" s="128">
        <v>1224.72</v>
      </c>
      <c r="J99" s="43"/>
      <c r="K99" s="43" t="s">
        <v>87</v>
      </c>
      <c r="L99" s="43"/>
      <c r="M99" s="43"/>
      <c r="N99" s="43"/>
      <c r="O99" s="22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29"/>
      <c r="AC99" s="29"/>
      <c r="AD99" s="29"/>
      <c r="AE99" s="29"/>
      <c r="AF99" s="29"/>
      <c r="AG99" s="29"/>
      <c r="AH99" s="29"/>
      <c r="AI99" s="29"/>
    </row>
    <row r="100" spans="1:35" ht="15.75" customHeight="1">
      <c r="A100" s="43">
        <v>22</v>
      </c>
      <c r="B100" s="222">
        <v>43373</v>
      </c>
      <c r="C100" s="43" t="s">
        <v>822</v>
      </c>
      <c r="D100" s="128"/>
      <c r="E100" s="128"/>
      <c r="F100" s="128"/>
      <c r="G100" s="128"/>
      <c r="H100" s="128"/>
      <c r="I100" s="128">
        <v>346.4</v>
      </c>
      <c r="J100" s="43"/>
      <c r="K100" s="43" t="s">
        <v>87</v>
      </c>
      <c r="L100" s="43"/>
      <c r="M100" s="43"/>
      <c r="N100" s="43"/>
      <c r="O100" s="22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29"/>
      <c r="AC100" s="29"/>
      <c r="AD100" s="29"/>
      <c r="AE100" s="29"/>
      <c r="AF100" s="29"/>
      <c r="AG100" s="29"/>
      <c r="AH100" s="29"/>
      <c r="AI100" s="29"/>
    </row>
    <row r="101" spans="1:35" ht="15.75" customHeight="1">
      <c r="A101" s="43">
        <v>22</v>
      </c>
      <c r="B101" s="222">
        <v>43366</v>
      </c>
      <c r="C101" s="43" t="s">
        <v>2257</v>
      </c>
      <c r="D101" s="128">
        <v>470</v>
      </c>
      <c r="E101" s="128"/>
      <c r="F101" s="128"/>
      <c r="G101" s="128"/>
      <c r="H101" s="128"/>
      <c r="I101" s="128"/>
      <c r="J101" s="43" t="s">
        <v>2258</v>
      </c>
      <c r="K101" s="43" t="s">
        <v>87</v>
      </c>
      <c r="L101" s="43"/>
      <c r="M101" s="43"/>
      <c r="N101" s="43"/>
      <c r="O101" s="22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29"/>
      <c r="AC101" s="29"/>
      <c r="AD101" s="29"/>
      <c r="AE101" s="29"/>
      <c r="AF101" s="29"/>
      <c r="AG101" s="29"/>
      <c r="AH101" s="29"/>
      <c r="AI101" s="29"/>
    </row>
    <row r="102" spans="1:35" ht="15.75" customHeight="1">
      <c r="A102" s="43">
        <v>22</v>
      </c>
      <c r="B102" s="222">
        <v>43361</v>
      </c>
      <c r="C102" s="43" t="s">
        <v>1296</v>
      </c>
      <c r="D102" s="128"/>
      <c r="E102" s="128"/>
      <c r="F102" s="128"/>
      <c r="G102" s="128">
        <v>2340</v>
      </c>
      <c r="H102" s="128"/>
      <c r="I102" s="128"/>
      <c r="J102" s="43"/>
      <c r="K102" s="43" t="s">
        <v>87</v>
      </c>
      <c r="L102" s="43" t="s">
        <v>972</v>
      </c>
      <c r="M102" s="43">
        <v>908</v>
      </c>
      <c r="N102" s="43"/>
      <c r="O102" s="22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29"/>
      <c r="AC102" s="29"/>
      <c r="AD102" s="29"/>
      <c r="AE102" s="29"/>
      <c r="AF102" s="29"/>
      <c r="AG102" s="29"/>
      <c r="AH102" s="29"/>
      <c r="AI102" s="29"/>
    </row>
    <row r="103" spans="1:35" ht="15.75" customHeight="1">
      <c r="A103" s="43">
        <v>22</v>
      </c>
      <c r="B103" s="222">
        <v>43380</v>
      </c>
      <c r="C103" s="43" t="s">
        <v>828</v>
      </c>
      <c r="D103" s="128">
        <v>300</v>
      </c>
      <c r="E103" s="128"/>
      <c r="F103" s="128"/>
      <c r="G103" s="128"/>
      <c r="H103" s="128"/>
      <c r="I103" s="128"/>
      <c r="J103" s="43"/>
      <c r="K103" s="43" t="s">
        <v>87</v>
      </c>
      <c r="L103" s="43" t="s">
        <v>827</v>
      </c>
      <c r="M103" s="43"/>
      <c r="N103" s="43"/>
      <c r="O103" s="22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29"/>
      <c r="AC103" s="29"/>
      <c r="AD103" s="29"/>
      <c r="AE103" s="29"/>
      <c r="AF103" s="29"/>
      <c r="AG103" s="29"/>
      <c r="AH103" s="29"/>
      <c r="AI103" s="29"/>
    </row>
    <row r="104" spans="1:35" ht="15.75" customHeight="1">
      <c r="A104" s="43">
        <v>22</v>
      </c>
      <c r="B104" s="222">
        <v>43380</v>
      </c>
      <c r="C104" s="43" t="s">
        <v>2259</v>
      </c>
      <c r="D104" s="128">
        <v>317</v>
      </c>
      <c r="E104" s="128"/>
      <c r="F104" s="128"/>
      <c r="G104" s="128"/>
      <c r="H104" s="128"/>
      <c r="I104" s="128"/>
      <c r="J104" s="43" t="s">
        <v>594</v>
      </c>
      <c r="K104" s="43" t="s">
        <v>87</v>
      </c>
      <c r="L104" s="43" t="s">
        <v>2260</v>
      </c>
      <c r="M104" s="43"/>
      <c r="N104" s="43"/>
      <c r="O104" s="22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29"/>
      <c r="AC104" s="29"/>
      <c r="AD104" s="29"/>
      <c r="AE104" s="29"/>
      <c r="AF104" s="29"/>
      <c r="AG104" s="29"/>
      <c r="AH104" s="29"/>
      <c r="AI104" s="29"/>
    </row>
    <row r="105" spans="1:35" ht="15.75" customHeight="1">
      <c r="A105" s="43">
        <v>22</v>
      </c>
      <c r="B105" s="222">
        <v>43383</v>
      </c>
      <c r="C105" s="43" t="s">
        <v>2261</v>
      </c>
      <c r="D105" s="128">
        <v>359.9</v>
      </c>
      <c r="E105" s="128"/>
      <c r="F105" s="128"/>
      <c r="G105" s="128"/>
      <c r="H105" s="128"/>
      <c r="I105" s="128"/>
      <c r="J105" s="43" t="s">
        <v>89</v>
      </c>
      <c r="K105" s="43" t="s">
        <v>87</v>
      </c>
      <c r="L105" s="43"/>
      <c r="M105" s="43"/>
      <c r="N105" s="43"/>
      <c r="O105" s="22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29"/>
      <c r="AC105" s="29"/>
      <c r="AD105" s="29"/>
      <c r="AE105" s="29"/>
      <c r="AF105" s="29"/>
      <c r="AG105" s="29"/>
      <c r="AH105" s="29"/>
      <c r="AI105" s="29"/>
    </row>
    <row r="106" spans="1:35" ht="15.75" customHeight="1">
      <c r="A106" s="43">
        <v>22</v>
      </c>
      <c r="B106" s="222">
        <v>43389</v>
      </c>
      <c r="C106" s="43" t="s">
        <v>2262</v>
      </c>
      <c r="D106" s="128"/>
      <c r="E106" s="128"/>
      <c r="F106" s="128"/>
      <c r="G106" s="128">
        <v>1755</v>
      </c>
      <c r="H106" s="128"/>
      <c r="I106" s="128"/>
      <c r="J106" s="43"/>
      <c r="K106" s="43" t="s">
        <v>87</v>
      </c>
      <c r="L106" s="43" t="s">
        <v>972</v>
      </c>
      <c r="M106" s="43">
        <v>917</v>
      </c>
      <c r="N106" s="43"/>
      <c r="O106" s="22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29"/>
      <c r="AC106" s="29"/>
      <c r="AD106" s="29"/>
      <c r="AE106" s="29"/>
      <c r="AF106" s="29"/>
      <c r="AG106" s="29"/>
      <c r="AH106" s="29"/>
      <c r="AI106" s="29"/>
    </row>
    <row r="107" spans="1:35" ht="15.75" customHeight="1">
      <c r="A107" s="43">
        <v>22</v>
      </c>
      <c r="B107" s="222">
        <v>43396</v>
      </c>
      <c r="C107" s="43" t="s">
        <v>197</v>
      </c>
      <c r="D107" s="128">
        <v>70</v>
      </c>
      <c r="E107" s="128"/>
      <c r="F107" s="128"/>
      <c r="G107" s="128"/>
      <c r="H107" s="128"/>
      <c r="I107" s="128"/>
      <c r="J107" s="43" t="s">
        <v>594</v>
      </c>
      <c r="K107" s="43" t="s">
        <v>87</v>
      </c>
      <c r="L107" s="43"/>
      <c r="M107" s="43"/>
      <c r="N107" s="43"/>
      <c r="O107" s="22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29"/>
      <c r="AC107" s="29"/>
      <c r="AD107" s="29"/>
      <c r="AE107" s="29"/>
      <c r="AF107" s="29"/>
      <c r="AG107" s="29"/>
      <c r="AH107" s="29"/>
      <c r="AI107" s="29"/>
    </row>
    <row r="108" spans="1:35" ht="15.75" customHeight="1">
      <c r="A108" s="43">
        <v>22</v>
      </c>
      <c r="B108" s="222">
        <v>43322</v>
      </c>
      <c r="C108" s="43" t="s">
        <v>2263</v>
      </c>
      <c r="D108" s="128"/>
      <c r="E108" s="128"/>
      <c r="F108" s="128"/>
      <c r="G108" s="128">
        <v>2878.14</v>
      </c>
      <c r="H108" s="128"/>
      <c r="I108" s="128"/>
      <c r="J108" s="43"/>
      <c r="K108" s="43" t="s">
        <v>87</v>
      </c>
      <c r="L108" s="43"/>
      <c r="M108" s="43"/>
      <c r="N108" s="43"/>
      <c r="O108" s="22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29"/>
      <c r="AC108" s="29"/>
      <c r="AD108" s="29"/>
      <c r="AE108" s="29"/>
      <c r="AF108" s="29"/>
      <c r="AG108" s="29"/>
      <c r="AH108" s="29"/>
      <c r="AI108" s="29"/>
    </row>
    <row r="109" spans="1:35" ht="15.75" customHeight="1">
      <c r="A109" s="43">
        <v>22</v>
      </c>
      <c r="B109" s="222">
        <v>43403</v>
      </c>
      <c r="C109" s="43" t="s">
        <v>2264</v>
      </c>
      <c r="D109" s="128">
        <v>121</v>
      </c>
      <c r="E109" s="128"/>
      <c r="F109" s="128"/>
      <c r="G109" s="128"/>
      <c r="H109" s="128"/>
      <c r="I109" s="128"/>
      <c r="J109" s="43" t="s">
        <v>89</v>
      </c>
      <c r="K109" s="43" t="s">
        <v>87</v>
      </c>
      <c r="L109" s="43" t="s">
        <v>1056</v>
      </c>
      <c r="M109" s="43">
        <v>683</v>
      </c>
      <c r="N109" s="43"/>
      <c r="O109" s="22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29"/>
      <c r="AC109" s="29"/>
      <c r="AD109" s="29"/>
      <c r="AE109" s="29"/>
      <c r="AF109" s="29"/>
      <c r="AG109" s="29"/>
      <c r="AH109" s="29"/>
      <c r="AI109" s="29"/>
    </row>
    <row r="110" spans="1:35" ht="15.75" customHeight="1">
      <c r="A110" s="43">
        <v>22</v>
      </c>
      <c r="B110" s="222">
        <v>43403</v>
      </c>
      <c r="C110" s="43" t="s">
        <v>2265</v>
      </c>
      <c r="D110" s="128">
        <v>1170</v>
      </c>
      <c r="E110" s="128"/>
      <c r="F110" s="128"/>
      <c r="G110" s="128"/>
      <c r="H110" s="128"/>
      <c r="I110" s="128"/>
      <c r="J110" s="43">
        <v>500227</v>
      </c>
      <c r="K110" s="43" t="s">
        <v>87</v>
      </c>
      <c r="L110" s="43" t="s">
        <v>1688</v>
      </c>
      <c r="M110" s="43">
        <v>2525</v>
      </c>
      <c r="N110" s="43"/>
      <c r="O110" s="22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29"/>
      <c r="AC110" s="29"/>
      <c r="AD110" s="29"/>
      <c r="AE110" s="29"/>
      <c r="AF110" s="29"/>
      <c r="AG110" s="29"/>
      <c r="AH110" s="29"/>
      <c r="AI110" s="29"/>
    </row>
    <row r="111" spans="1:35" ht="15.75" customHeight="1">
      <c r="A111" s="43">
        <v>22</v>
      </c>
      <c r="B111" s="222">
        <v>43405</v>
      </c>
      <c r="C111" s="43" t="s">
        <v>2266</v>
      </c>
      <c r="D111" s="128">
        <v>164</v>
      </c>
      <c r="E111" s="128"/>
      <c r="F111" s="128"/>
      <c r="G111" s="128"/>
      <c r="H111" s="128"/>
      <c r="I111" s="128"/>
      <c r="J111" s="43" t="s">
        <v>89</v>
      </c>
      <c r="K111" s="43" t="s">
        <v>87</v>
      </c>
      <c r="L111" s="43" t="s">
        <v>2267</v>
      </c>
      <c r="M111" s="43">
        <v>206909</v>
      </c>
      <c r="N111" s="43"/>
      <c r="O111" s="22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29"/>
      <c r="AC111" s="29"/>
      <c r="AD111" s="29"/>
      <c r="AE111" s="29"/>
      <c r="AF111" s="29"/>
      <c r="AG111" s="29"/>
      <c r="AH111" s="29"/>
      <c r="AI111" s="29"/>
    </row>
    <row r="112" spans="1:35" ht="15.75" customHeight="1">
      <c r="A112" s="43">
        <v>22</v>
      </c>
      <c r="B112" s="222">
        <v>43402</v>
      </c>
      <c r="C112" s="43" t="s">
        <v>2268</v>
      </c>
      <c r="D112" s="128"/>
      <c r="E112" s="128"/>
      <c r="F112" s="128"/>
      <c r="G112" s="128">
        <v>6786</v>
      </c>
      <c r="H112" s="128"/>
      <c r="I112" s="128"/>
      <c r="J112" s="43"/>
      <c r="K112" s="43" t="s">
        <v>87</v>
      </c>
      <c r="L112" s="43" t="s">
        <v>2269</v>
      </c>
      <c r="M112" s="43">
        <v>1427</v>
      </c>
      <c r="N112" s="43"/>
      <c r="O112" s="22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29"/>
      <c r="AC112" s="29"/>
      <c r="AD112" s="29"/>
      <c r="AE112" s="29"/>
      <c r="AF112" s="29"/>
      <c r="AG112" s="29"/>
      <c r="AH112" s="29"/>
      <c r="AI112" s="29"/>
    </row>
    <row r="113" spans="1:35" ht="15.75" customHeight="1">
      <c r="A113" s="43">
        <v>22</v>
      </c>
      <c r="B113" s="222">
        <v>43404</v>
      </c>
      <c r="C113" s="43" t="s">
        <v>2270</v>
      </c>
      <c r="D113" s="128"/>
      <c r="E113" s="128"/>
      <c r="F113" s="128"/>
      <c r="G113" s="128">
        <v>2515</v>
      </c>
      <c r="H113" s="128"/>
      <c r="I113" s="128"/>
      <c r="J113" s="43"/>
      <c r="K113" s="43" t="s">
        <v>87</v>
      </c>
      <c r="L113" s="43" t="s">
        <v>2271</v>
      </c>
      <c r="M113" s="43">
        <v>1083</v>
      </c>
      <c r="N113" s="43"/>
      <c r="O113" s="22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29"/>
      <c r="AC113" s="29"/>
      <c r="AD113" s="29"/>
      <c r="AE113" s="29"/>
      <c r="AF113" s="29"/>
      <c r="AG113" s="29"/>
      <c r="AH113" s="29"/>
      <c r="AI113" s="29"/>
    </row>
    <row r="114" spans="1:35" ht="15.75" customHeight="1">
      <c r="A114" s="43">
        <v>22</v>
      </c>
      <c r="B114" s="222">
        <v>43412</v>
      </c>
      <c r="C114" s="43" t="s">
        <v>2272</v>
      </c>
      <c r="D114" s="128">
        <v>150</v>
      </c>
      <c r="E114" s="128"/>
      <c r="F114" s="128"/>
      <c r="G114" s="128"/>
      <c r="H114" s="128"/>
      <c r="I114" s="128"/>
      <c r="J114" s="43">
        <v>5000229</v>
      </c>
      <c r="K114" s="43" t="s">
        <v>87</v>
      </c>
      <c r="L114" s="43" t="s">
        <v>1391</v>
      </c>
      <c r="M114" s="43">
        <v>3</v>
      </c>
      <c r="N114" s="43"/>
      <c r="O114" s="22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29"/>
      <c r="AC114" s="29"/>
      <c r="AD114" s="29"/>
      <c r="AE114" s="29"/>
      <c r="AF114" s="29"/>
      <c r="AG114" s="29"/>
      <c r="AH114" s="29"/>
      <c r="AI114" s="29"/>
    </row>
    <row r="115" spans="1:35" ht="15.75" customHeight="1">
      <c r="A115" s="43">
        <v>22</v>
      </c>
      <c r="B115" s="222">
        <v>43412</v>
      </c>
      <c r="C115" s="43" t="s">
        <v>2273</v>
      </c>
      <c r="D115" s="128">
        <v>299.60000000000002</v>
      </c>
      <c r="E115" s="128"/>
      <c r="F115" s="128"/>
      <c r="G115" s="128"/>
      <c r="H115" s="128"/>
      <c r="I115" s="128"/>
      <c r="J115" s="43">
        <v>5000228</v>
      </c>
      <c r="K115" s="43" t="s">
        <v>87</v>
      </c>
      <c r="L115" s="43" t="s">
        <v>2274</v>
      </c>
      <c r="M115" s="43"/>
      <c r="N115" s="43"/>
      <c r="O115" s="22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29"/>
      <c r="AC115" s="29"/>
      <c r="AD115" s="29"/>
      <c r="AE115" s="29"/>
      <c r="AF115" s="29"/>
      <c r="AG115" s="29"/>
      <c r="AH115" s="29"/>
      <c r="AI115" s="29"/>
    </row>
    <row r="116" spans="1:35" ht="15.75" customHeight="1">
      <c r="A116" s="43">
        <v>22</v>
      </c>
      <c r="B116" s="222">
        <v>43418</v>
      </c>
      <c r="C116" s="43" t="s">
        <v>1651</v>
      </c>
      <c r="D116" s="128"/>
      <c r="E116" s="128">
        <v>5000</v>
      </c>
      <c r="F116" s="128"/>
      <c r="G116" s="128"/>
      <c r="H116" s="128"/>
      <c r="I116" s="128"/>
      <c r="J116" s="43" t="s">
        <v>594</v>
      </c>
      <c r="K116" s="43" t="s">
        <v>87</v>
      </c>
      <c r="L116" s="43"/>
      <c r="M116" s="43"/>
      <c r="N116" s="43"/>
      <c r="O116" s="22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29"/>
      <c r="AC116" s="29"/>
      <c r="AD116" s="29"/>
      <c r="AE116" s="29"/>
      <c r="AF116" s="29"/>
      <c r="AG116" s="29"/>
      <c r="AH116" s="29"/>
      <c r="AI116" s="29"/>
    </row>
    <row r="117" spans="1:35" ht="15.75" customHeight="1">
      <c r="A117" s="43">
        <v>22</v>
      </c>
      <c r="B117" s="222">
        <v>43419</v>
      </c>
      <c r="C117" s="43" t="s">
        <v>895</v>
      </c>
      <c r="D117" s="128"/>
      <c r="E117" s="128"/>
      <c r="F117" s="128">
        <v>1880</v>
      </c>
      <c r="G117" s="128"/>
      <c r="H117" s="128"/>
      <c r="I117" s="128"/>
      <c r="J117" s="43" t="s">
        <v>594</v>
      </c>
      <c r="K117" s="43" t="s">
        <v>87</v>
      </c>
      <c r="L117" s="43"/>
      <c r="M117" s="43"/>
      <c r="N117" s="43"/>
      <c r="O117" s="22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29"/>
      <c r="AC117" s="29"/>
      <c r="AD117" s="29"/>
      <c r="AE117" s="29"/>
      <c r="AF117" s="29"/>
      <c r="AG117" s="29"/>
      <c r="AH117" s="29"/>
      <c r="AI117" s="29"/>
    </row>
    <row r="118" spans="1:35" ht="15.75" customHeight="1">
      <c r="A118" s="43">
        <v>22</v>
      </c>
      <c r="B118" s="222">
        <v>43429</v>
      </c>
      <c r="C118" s="43" t="s">
        <v>2275</v>
      </c>
      <c r="D118" s="128">
        <v>21.18</v>
      </c>
      <c r="E118" s="128"/>
      <c r="F118" s="128"/>
      <c r="G118" s="128"/>
      <c r="H118" s="128"/>
      <c r="I118" s="128"/>
      <c r="J118" s="43" t="s">
        <v>89</v>
      </c>
      <c r="K118" s="43" t="s">
        <v>87</v>
      </c>
      <c r="L118" s="43"/>
      <c r="M118" s="43"/>
      <c r="N118" s="43"/>
      <c r="O118" s="22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29"/>
      <c r="AC118" s="29"/>
      <c r="AD118" s="29"/>
      <c r="AE118" s="29"/>
      <c r="AF118" s="29"/>
      <c r="AG118" s="29"/>
      <c r="AH118" s="29"/>
      <c r="AI118" s="29"/>
    </row>
    <row r="119" spans="1:35" ht="15.75" customHeight="1">
      <c r="A119" s="43">
        <v>22</v>
      </c>
      <c r="B119" s="222">
        <v>43429</v>
      </c>
      <c r="C119" s="43" t="s">
        <v>2276</v>
      </c>
      <c r="D119" s="128"/>
      <c r="E119" s="128"/>
      <c r="F119" s="128"/>
      <c r="G119" s="128">
        <v>21.18</v>
      </c>
      <c r="H119" s="128"/>
      <c r="I119" s="128"/>
      <c r="J119" s="43"/>
      <c r="K119" s="43" t="s">
        <v>87</v>
      </c>
      <c r="L119" s="43"/>
      <c r="M119" s="43"/>
      <c r="N119" s="43"/>
      <c r="O119" s="22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29"/>
      <c r="AC119" s="29"/>
      <c r="AD119" s="29"/>
      <c r="AE119" s="29"/>
      <c r="AF119" s="29"/>
      <c r="AG119" s="29"/>
      <c r="AH119" s="29"/>
      <c r="AI119" s="29"/>
    </row>
    <row r="120" spans="1:35" ht="15.75" customHeight="1">
      <c r="A120" s="43">
        <v>22</v>
      </c>
      <c r="B120" s="222">
        <v>43412</v>
      </c>
      <c r="C120" s="43" t="s">
        <v>2277</v>
      </c>
      <c r="D120" s="128"/>
      <c r="E120" s="128"/>
      <c r="F120" s="128">
        <v>3250</v>
      </c>
      <c r="G120" s="128"/>
      <c r="H120" s="128"/>
      <c r="I120" s="128"/>
      <c r="J120" s="43"/>
      <c r="K120" s="43" t="s">
        <v>87</v>
      </c>
      <c r="L120" s="43" t="s">
        <v>2278</v>
      </c>
      <c r="M120" s="43">
        <v>2167</v>
      </c>
      <c r="N120" s="43"/>
      <c r="O120" s="22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29"/>
      <c r="AC120" s="29"/>
      <c r="AD120" s="29"/>
      <c r="AE120" s="29"/>
      <c r="AF120" s="29"/>
      <c r="AG120" s="29"/>
      <c r="AH120" s="29"/>
      <c r="AI120" s="29"/>
    </row>
    <row r="121" spans="1:35" ht="15.75" customHeight="1">
      <c r="A121" s="43">
        <v>22</v>
      </c>
      <c r="B121" s="222">
        <v>43429</v>
      </c>
      <c r="C121" s="43" t="s">
        <v>842</v>
      </c>
      <c r="D121" s="128"/>
      <c r="E121" s="128"/>
      <c r="F121" s="128"/>
      <c r="G121" s="128">
        <v>346.7</v>
      </c>
      <c r="H121" s="128"/>
      <c r="I121" s="128"/>
      <c r="J121" s="43"/>
      <c r="K121" s="43" t="s">
        <v>87</v>
      </c>
      <c r="L121" s="43"/>
      <c r="M121" s="43"/>
      <c r="N121" s="43"/>
      <c r="O121" s="22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29"/>
      <c r="AC121" s="29"/>
      <c r="AD121" s="29"/>
      <c r="AE121" s="29"/>
      <c r="AF121" s="29"/>
      <c r="AG121" s="29"/>
      <c r="AH121" s="29"/>
      <c r="AI121" s="29"/>
    </row>
    <row r="122" spans="1:35" ht="15.75" customHeight="1">
      <c r="A122" s="43">
        <v>22</v>
      </c>
      <c r="B122" s="222">
        <v>43429</v>
      </c>
      <c r="C122" s="43" t="s">
        <v>2275</v>
      </c>
      <c r="D122" s="128"/>
      <c r="E122" s="128"/>
      <c r="F122" s="128"/>
      <c r="G122" s="128">
        <v>1917.37</v>
      </c>
      <c r="H122" s="128"/>
      <c r="I122" s="128"/>
      <c r="J122" s="43"/>
      <c r="K122" s="43" t="s">
        <v>87</v>
      </c>
      <c r="L122" s="43"/>
      <c r="M122" s="43"/>
      <c r="N122" s="43"/>
      <c r="O122" s="22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29"/>
      <c r="AC122" s="29"/>
      <c r="AD122" s="29"/>
      <c r="AE122" s="29"/>
      <c r="AF122" s="29"/>
      <c r="AG122" s="29"/>
      <c r="AH122" s="29"/>
      <c r="AI122" s="29"/>
    </row>
    <row r="123" spans="1:35" ht="15.75" customHeight="1">
      <c r="A123" s="43">
        <v>22</v>
      </c>
      <c r="B123" s="222">
        <v>43405</v>
      </c>
      <c r="C123" s="43" t="s">
        <v>2279</v>
      </c>
      <c r="D123" s="128"/>
      <c r="E123" s="128"/>
      <c r="F123" s="128">
        <v>600</v>
      </c>
      <c r="G123" s="128"/>
      <c r="H123" s="128"/>
      <c r="I123" s="128"/>
      <c r="J123" s="43"/>
      <c r="K123" s="43" t="s">
        <v>87</v>
      </c>
      <c r="L123" s="43" t="s">
        <v>830</v>
      </c>
      <c r="M123" s="43">
        <v>301</v>
      </c>
      <c r="N123" s="43"/>
      <c r="O123" s="22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29"/>
      <c r="AC123" s="29"/>
      <c r="AD123" s="29"/>
      <c r="AE123" s="29"/>
      <c r="AF123" s="29"/>
      <c r="AG123" s="29"/>
      <c r="AH123" s="29"/>
      <c r="AI123" s="29"/>
    </row>
    <row r="124" spans="1:35" ht="15.75" customHeight="1">
      <c r="A124" s="43">
        <v>22</v>
      </c>
      <c r="B124" s="222">
        <v>43444</v>
      </c>
      <c r="C124" s="43" t="s">
        <v>2280</v>
      </c>
      <c r="D124" s="128"/>
      <c r="E124" s="128"/>
      <c r="F124" s="128">
        <v>1180</v>
      </c>
      <c r="G124" s="128"/>
      <c r="H124" s="128"/>
      <c r="I124" s="128"/>
      <c r="J124" s="43"/>
      <c r="K124" s="43" t="s">
        <v>87</v>
      </c>
      <c r="L124" s="43"/>
      <c r="M124" s="43"/>
      <c r="N124" s="43"/>
      <c r="O124" s="22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29"/>
      <c r="AC124" s="29"/>
      <c r="AD124" s="29"/>
      <c r="AE124" s="29"/>
      <c r="AF124" s="29"/>
      <c r="AG124" s="29"/>
      <c r="AH124" s="29"/>
      <c r="AI124" s="29"/>
    </row>
    <row r="125" spans="1:35" ht="15.75" customHeight="1">
      <c r="A125" s="43">
        <v>22</v>
      </c>
      <c r="B125" s="222">
        <v>43438</v>
      </c>
      <c r="C125" s="43" t="s">
        <v>1320</v>
      </c>
      <c r="D125" s="128">
        <v>43.6</v>
      </c>
      <c r="E125" s="128"/>
      <c r="F125" s="128"/>
      <c r="G125" s="128"/>
      <c r="H125" s="128"/>
      <c r="I125" s="128"/>
      <c r="J125" s="43" t="s">
        <v>89</v>
      </c>
      <c r="K125" s="43" t="s">
        <v>87</v>
      </c>
      <c r="L125" s="43" t="s">
        <v>633</v>
      </c>
      <c r="M125" s="43"/>
      <c r="N125" s="43"/>
      <c r="O125" s="22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29"/>
      <c r="AC125" s="29"/>
      <c r="AD125" s="29"/>
      <c r="AE125" s="29"/>
      <c r="AF125" s="29"/>
      <c r="AG125" s="29"/>
      <c r="AH125" s="29"/>
      <c r="AI125" s="29"/>
    </row>
    <row r="126" spans="1:35" ht="15.75" customHeight="1">
      <c r="A126" s="43">
        <v>22</v>
      </c>
      <c r="B126" s="222">
        <v>43437</v>
      </c>
      <c r="C126" s="43" t="s">
        <v>2281</v>
      </c>
      <c r="D126" s="128"/>
      <c r="E126" s="128"/>
      <c r="F126" s="128">
        <v>1142.3900000000001</v>
      </c>
      <c r="G126" s="128"/>
      <c r="H126" s="128"/>
      <c r="I126" s="128"/>
      <c r="J126" s="43"/>
      <c r="K126" s="43" t="s">
        <v>87</v>
      </c>
      <c r="L126" s="43"/>
      <c r="M126" s="43"/>
      <c r="N126" s="43"/>
      <c r="O126" s="22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29"/>
      <c r="AC126" s="29"/>
      <c r="AD126" s="29"/>
      <c r="AE126" s="29"/>
      <c r="AF126" s="29"/>
      <c r="AG126" s="29"/>
      <c r="AH126" s="29"/>
      <c r="AI126" s="29"/>
    </row>
    <row r="127" spans="1:35" ht="15.75" customHeight="1">
      <c r="A127" s="43">
        <v>22</v>
      </c>
      <c r="B127" s="222">
        <v>43450</v>
      </c>
      <c r="C127" s="43" t="s">
        <v>2282</v>
      </c>
      <c r="D127" s="128"/>
      <c r="E127" s="128"/>
      <c r="F127" s="128">
        <v>420</v>
      </c>
      <c r="G127" s="128"/>
      <c r="H127" s="128"/>
      <c r="I127" s="128"/>
      <c r="J127" s="43"/>
      <c r="K127" s="43" t="s">
        <v>87</v>
      </c>
      <c r="L127" s="43"/>
      <c r="M127" s="43"/>
      <c r="N127" s="43"/>
      <c r="O127" s="22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29"/>
      <c r="AC127" s="29"/>
      <c r="AD127" s="29"/>
      <c r="AE127" s="29"/>
      <c r="AF127" s="29"/>
      <c r="AG127" s="29"/>
      <c r="AH127" s="29"/>
      <c r="AI127" s="29"/>
    </row>
    <row r="128" spans="1:35" ht="15.75" customHeight="1">
      <c r="A128" s="43">
        <v>22</v>
      </c>
      <c r="B128" s="222">
        <v>43451</v>
      </c>
      <c r="C128" s="43" t="s">
        <v>2283</v>
      </c>
      <c r="D128" s="128"/>
      <c r="E128" s="128"/>
      <c r="F128" s="128">
        <v>645</v>
      </c>
      <c r="G128" s="128"/>
      <c r="H128" s="128"/>
      <c r="I128" s="128"/>
      <c r="J128" s="43"/>
      <c r="K128" s="43" t="s">
        <v>87</v>
      </c>
      <c r="L128" s="43"/>
      <c r="M128" s="43"/>
      <c r="N128" s="43"/>
      <c r="O128" s="22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29"/>
      <c r="AC128" s="29"/>
      <c r="AD128" s="29"/>
      <c r="AE128" s="29"/>
      <c r="AF128" s="29"/>
      <c r="AG128" s="29"/>
      <c r="AH128" s="29"/>
      <c r="AI128" s="29"/>
    </row>
    <row r="129" spans="1:35" ht="15.75" customHeight="1">
      <c r="A129" s="43">
        <v>22</v>
      </c>
      <c r="B129" s="222">
        <v>43457</v>
      </c>
      <c r="C129" s="43" t="s">
        <v>2284</v>
      </c>
      <c r="D129" s="128"/>
      <c r="E129" s="128"/>
      <c r="F129" s="128">
        <v>200</v>
      </c>
      <c r="G129" s="128"/>
      <c r="H129" s="128"/>
      <c r="I129" s="128"/>
      <c r="J129" s="43"/>
      <c r="K129" s="43" t="s">
        <v>87</v>
      </c>
      <c r="L129" s="43"/>
      <c r="M129" s="43"/>
      <c r="N129" s="43"/>
      <c r="O129" s="22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29"/>
      <c r="AC129" s="29"/>
      <c r="AD129" s="29"/>
      <c r="AE129" s="29"/>
      <c r="AF129" s="29"/>
      <c r="AG129" s="29"/>
      <c r="AH129" s="29"/>
      <c r="AI129" s="29"/>
    </row>
    <row r="130" spans="1:35" ht="15.75" customHeight="1">
      <c r="A130" s="43">
        <v>22</v>
      </c>
      <c r="B130" s="222">
        <v>43437</v>
      </c>
      <c r="C130" s="43" t="s">
        <v>1379</v>
      </c>
      <c r="D130" s="128"/>
      <c r="E130" s="128"/>
      <c r="F130" s="128">
        <v>1000</v>
      </c>
      <c r="G130" s="128"/>
      <c r="H130" s="128"/>
      <c r="I130" s="128"/>
      <c r="J130" s="43"/>
      <c r="K130" s="43" t="s">
        <v>87</v>
      </c>
      <c r="L130" s="43"/>
      <c r="M130" s="43"/>
      <c r="N130" s="43"/>
      <c r="O130" s="22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29"/>
      <c r="AC130" s="29"/>
      <c r="AD130" s="29"/>
      <c r="AE130" s="29"/>
      <c r="AF130" s="29"/>
      <c r="AG130" s="29"/>
      <c r="AH130" s="29"/>
      <c r="AI130" s="29"/>
    </row>
    <row r="131" spans="1:35" ht="15.75" customHeight="1">
      <c r="A131" s="43">
        <v>22</v>
      </c>
      <c r="B131" s="222">
        <v>43460</v>
      </c>
      <c r="C131" s="43" t="s">
        <v>1031</v>
      </c>
      <c r="D131" s="128"/>
      <c r="E131" s="128"/>
      <c r="F131" s="128">
        <v>1083</v>
      </c>
      <c r="G131" s="128"/>
      <c r="H131" s="128"/>
      <c r="I131" s="128"/>
      <c r="J131" s="43"/>
      <c r="K131" s="43" t="s">
        <v>87</v>
      </c>
      <c r="L131" s="43" t="s">
        <v>2229</v>
      </c>
      <c r="M131" s="43">
        <v>769</v>
      </c>
      <c r="N131" s="43"/>
      <c r="O131" s="22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29"/>
      <c r="AC131" s="29"/>
      <c r="AD131" s="29"/>
      <c r="AE131" s="29"/>
      <c r="AF131" s="29"/>
      <c r="AG131" s="29"/>
      <c r="AH131" s="29"/>
      <c r="AI131" s="29"/>
    </row>
    <row r="132" spans="1:35" ht="15.75" customHeight="1">
      <c r="A132" s="43">
        <v>22</v>
      </c>
      <c r="B132" s="222">
        <v>43467</v>
      </c>
      <c r="C132" s="43" t="s">
        <v>2285</v>
      </c>
      <c r="D132" s="128"/>
      <c r="E132" s="128"/>
      <c r="F132" s="128">
        <v>1083</v>
      </c>
      <c r="G132" s="128"/>
      <c r="H132" s="128"/>
      <c r="I132" s="128"/>
      <c r="J132" s="43"/>
      <c r="K132" s="43" t="s">
        <v>87</v>
      </c>
      <c r="L132" s="43"/>
      <c r="M132" s="43"/>
      <c r="N132" s="43"/>
      <c r="O132" s="22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29"/>
      <c r="AC132" s="29"/>
      <c r="AD132" s="29"/>
      <c r="AE132" s="29"/>
      <c r="AF132" s="29"/>
      <c r="AG132" s="29"/>
      <c r="AH132" s="29"/>
      <c r="AI132" s="29"/>
    </row>
    <row r="133" spans="1:35" ht="15.75" customHeight="1">
      <c r="A133" s="43">
        <v>22</v>
      </c>
      <c r="B133" s="222">
        <v>43467</v>
      </c>
      <c r="C133" s="43" t="s">
        <v>2286</v>
      </c>
      <c r="D133" s="128"/>
      <c r="E133" s="128"/>
      <c r="F133" s="128"/>
      <c r="G133" s="128">
        <v>600</v>
      </c>
      <c r="H133" s="128"/>
      <c r="I133" s="128"/>
      <c r="J133" s="43"/>
      <c r="K133" s="43" t="s">
        <v>87</v>
      </c>
      <c r="L133" s="43"/>
      <c r="M133" s="43"/>
      <c r="N133" s="43"/>
      <c r="O133" s="22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29"/>
      <c r="AC133" s="29"/>
      <c r="AD133" s="29"/>
      <c r="AE133" s="29"/>
      <c r="AF133" s="29"/>
      <c r="AG133" s="29"/>
      <c r="AH133" s="29"/>
      <c r="AI133" s="29"/>
    </row>
    <row r="134" spans="1:35" ht="15.75" customHeight="1">
      <c r="A134" s="43">
        <v>22</v>
      </c>
      <c r="B134" s="222">
        <v>43471</v>
      </c>
      <c r="C134" s="43" t="s">
        <v>590</v>
      </c>
      <c r="D134" s="128"/>
      <c r="E134" s="128"/>
      <c r="F134" s="128">
        <v>1180</v>
      </c>
      <c r="G134" s="128"/>
      <c r="H134" s="128"/>
      <c r="I134" s="128"/>
      <c r="J134" s="43"/>
      <c r="K134" s="43" t="s">
        <v>87</v>
      </c>
      <c r="L134" s="43"/>
      <c r="M134" s="43"/>
      <c r="N134" s="43"/>
      <c r="O134" s="22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29"/>
      <c r="AC134" s="29"/>
      <c r="AD134" s="29"/>
      <c r="AE134" s="29"/>
      <c r="AF134" s="29"/>
      <c r="AG134" s="29"/>
      <c r="AH134" s="29"/>
      <c r="AI134" s="29"/>
    </row>
    <row r="135" spans="1:35" ht="15.75" customHeight="1">
      <c r="A135" s="43">
        <v>22</v>
      </c>
      <c r="B135" s="222">
        <v>43480</v>
      </c>
      <c r="C135" s="43" t="s">
        <v>865</v>
      </c>
      <c r="D135" s="128"/>
      <c r="E135" s="128"/>
      <c r="F135" s="128"/>
      <c r="G135" s="128">
        <v>345</v>
      </c>
      <c r="H135" s="128"/>
      <c r="I135" s="128"/>
      <c r="J135" s="43"/>
      <c r="K135" s="43" t="s">
        <v>87</v>
      </c>
      <c r="L135" s="43"/>
      <c r="M135" s="43"/>
      <c r="N135" s="43"/>
      <c r="O135" s="22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29"/>
      <c r="AC135" s="29"/>
      <c r="AD135" s="29"/>
      <c r="AE135" s="29"/>
      <c r="AF135" s="29"/>
      <c r="AG135" s="29"/>
      <c r="AH135" s="29"/>
      <c r="AI135" s="29"/>
    </row>
    <row r="136" spans="1:35" ht="15.75" customHeight="1">
      <c r="A136" s="43">
        <v>22</v>
      </c>
      <c r="B136" s="222">
        <v>43480</v>
      </c>
      <c r="C136" s="43" t="s">
        <v>728</v>
      </c>
      <c r="D136" s="128"/>
      <c r="E136" s="128"/>
      <c r="F136" s="128">
        <v>1755</v>
      </c>
      <c r="G136" s="128"/>
      <c r="H136" s="128"/>
      <c r="I136" s="128"/>
      <c r="J136" s="43"/>
      <c r="K136" s="43" t="s">
        <v>87</v>
      </c>
      <c r="L136" s="43" t="s">
        <v>972</v>
      </c>
      <c r="M136" s="43"/>
      <c r="N136" s="43"/>
      <c r="O136" s="22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29"/>
      <c r="AC136" s="29"/>
      <c r="AD136" s="29"/>
      <c r="AE136" s="29"/>
      <c r="AF136" s="29"/>
      <c r="AG136" s="29"/>
      <c r="AH136" s="29"/>
      <c r="AI136" s="29"/>
    </row>
    <row r="137" spans="1:35" ht="15.75" customHeight="1">
      <c r="A137" s="43">
        <v>22</v>
      </c>
      <c r="B137" s="222">
        <v>43487</v>
      </c>
      <c r="C137" s="43" t="s">
        <v>2287</v>
      </c>
      <c r="D137" s="128"/>
      <c r="E137" s="128"/>
      <c r="F137" s="128"/>
      <c r="G137" s="128">
        <v>1173.48</v>
      </c>
      <c r="H137" s="128"/>
      <c r="I137" s="128"/>
      <c r="J137" s="43"/>
      <c r="K137" s="43" t="s">
        <v>87</v>
      </c>
      <c r="L137" s="43"/>
      <c r="M137" s="43"/>
      <c r="N137" s="43"/>
      <c r="O137" s="22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29"/>
      <c r="AC137" s="29"/>
      <c r="AD137" s="29"/>
      <c r="AE137" s="29"/>
      <c r="AF137" s="29"/>
      <c r="AG137" s="29"/>
      <c r="AH137" s="29"/>
      <c r="AI137" s="29"/>
    </row>
    <row r="138" spans="1:35" ht="15.75" customHeight="1">
      <c r="A138" s="43">
        <v>22</v>
      </c>
      <c r="B138" s="222">
        <v>43487</v>
      </c>
      <c r="C138" s="43" t="s">
        <v>2288</v>
      </c>
      <c r="D138" s="128"/>
      <c r="E138" s="128"/>
      <c r="F138" s="128"/>
      <c r="G138" s="128">
        <v>19.88</v>
      </c>
      <c r="H138" s="128"/>
      <c r="I138" s="128"/>
      <c r="J138" s="43"/>
      <c r="K138" s="43" t="s">
        <v>87</v>
      </c>
      <c r="L138" s="43"/>
      <c r="M138" s="43"/>
      <c r="N138" s="43"/>
      <c r="O138" s="22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29"/>
      <c r="AC138" s="29"/>
      <c r="AD138" s="29"/>
      <c r="AE138" s="29"/>
      <c r="AF138" s="29"/>
      <c r="AG138" s="29"/>
      <c r="AH138" s="29"/>
      <c r="AI138" s="29"/>
    </row>
    <row r="139" spans="1:35" ht="15.75" customHeight="1">
      <c r="A139" s="43">
        <v>22</v>
      </c>
      <c r="B139" s="222">
        <v>43487</v>
      </c>
      <c r="C139" s="43" t="s">
        <v>2288</v>
      </c>
      <c r="D139" s="128"/>
      <c r="E139" s="128"/>
      <c r="F139" s="128"/>
      <c r="G139" s="128">
        <v>19.88</v>
      </c>
      <c r="H139" s="128"/>
      <c r="I139" s="128"/>
      <c r="J139" s="43"/>
      <c r="K139" s="43" t="s">
        <v>87</v>
      </c>
      <c r="L139" s="43" t="s">
        <v>2239</v>
      </c>
      <c r="M139" s="43"/>
      <c r="N139" s="43"/>
      <c r="O139" s="22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29"/>
      <c r="AC139" s="29"/>
      <c r="AD139" s="29"/>
      <c r="AE139" s="29"/>
      <c r="AF139" s="29"/>
      <c r="AG139" s="29"/>
      <c r="AH139" s="29"/>
      <c r="AI139" s="29"/>
    </row>
    <row r="140" spans="1:35" ht="15.75" customHeight="1">
      <c r="A140" s="43">
        <v>22</v>
      </c>
      <c r="B140" s="222">
        <v>43487</v>
      </c>
      <c r="C140" s="43" t="s">
        <v>728</v>
      </c>
      <c r="D140" s="128"/>
      <c r="E140" s="128"/>
      <c r="F140" s="128">
        <v>1755</v>
      </c>
      <c r="G140" s="128"/>
      <c r="H140" s="128"/>
      <c r="I140" s="128"/>
      <c r="J140" s="43"/>
      <c r="K140" s="43" t="s">
        <v>87</v>
      </c>
      <c r="L140" s="43" t="s">
        <v>972</v>
      </c>
      <c r="M140" s="43">
        <v>953</v>
      </c>
      <c r="N140" s="43"/>
      <c r="O140" s="22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29"/>
      <c r="AC140" s="29"/>
      <c r="AD140" s="29"/>
      <c r="AE140" s="29"/>
      <c r="AF140" s="29"/>
      <c r="AG140" s="29"/>
      <c r="AH140" s="29"/>
      <c r="AI140" s="29"/>
    </row>
    <row r="141" spans="1:35" ht="15.75" customHeight="1">
      <c r="A141" s="43">
        <v>22</v>
      </c>
      <c r="B141" s="222">
        <v>43503</v>
      </c>
      <c r="C141" s="43" t="s">
        <v>2289</v>
      </c>
      <c r="D141" s="128">
        <v>555.73</v>
      </c>
      <c r="E141" s="128"/>
      <c r="F141" s="128"/>
      <c r="G141" s="128"/>
      <c r="H141" s="128"/>
      <c r="I141" s="128"/>
      <c r="J141" s="43"/>
      <c r="K141" s="43" t="s">
        <v>87</v>
      </c>
      <c r="L141" s="43"/>
      <c r="M141" s="43"/>
      <c r="N141" s="43"/>
      <c r="O141" s="22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29"/>
      <c r="AC141" s="29"/>
      <c r="AD141" s="29"/>
      <c r="AE141" s="29"/>
      <c r="AF141" s="29"/>
      <c r="AG141" s="29"/>
      <c r="AH141" s="29"/>
      <c r="AI141" s="29"/>
    </row>
    <row r="142" spans="1:35" ht="15.75" customHeight="1">
      <c r="A142" s="43">
        <v>22</v>
      </c>
      <c r="B142" s="222">
        <v>43503</v>
      </c>
      <c r="C142" s="43" t="s">
        <v>2290</v>
      </c>
      <c r="D142" s="128">
        <v>105.56</v>
      </c>
      <c r="E142" s="128"/>
      <c r="F142" s="128"/>
      <c r="G142" s="128"/>
      <c r="H142" s="128"/>
      <c r="I142" s="128"/>
      <c r="J142" s="43"/>
      <c r="K142" s="43" t="s">
        <v>87</v>
      </c>
      <c r="L142" s="43"/>
      <c r="M142" s="43"/>
      <c r="N142" s="43"/>
      <c r="O142" s="22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29"/>
      <c r="AC142" s="29"/>
      <c r="AD142" s="29"/>
      <c r="AE142" s="29"/>
      <c r="AF142" s="29"/>
      <c r="AG142" s="29"/>
      <c r="AH142" s="29"/>
      <c r="AI142" s="29"/>
    </row>
    <row r="143" spans="1:35" ht="15.75" customHeight="1">
      <c r="A143" s="43">
        <v>22</v>
      </c>
      <c r="B143" s="222">
        <v>43516</v>
      </c>
      <c r="C143" s="43" t="s">
        <v>2291</v>
      </c>
      <c r="D143" s="128">
        <v>43.37</v>
      </c>
      <c r="E143" s="128"/>
      <c r="F143" s="128"/>
      <c r="G143" s="128"/>
      <c r="H143" s="128"/>
      <c r="I143" s="128"/>
      <c r="J143" s="43"/>
      <c r="K143" s="43" t="s">
        <v>87</v>
      </c>
      <c r="L143" s="43"/>
      <c r="M143" s="43"/>
      <c r="N143" s="43"/>
      <c r="O143" s="22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29"/>
      <c r="AC143" s="29"/>
      <c r="AD143" s="29"/>
      <c r="AE143" s="29"/>
      <c r="AF143" s="29"/>
      <c r="AG143" s="29"/>
      <c r="AH143" s="29"/>
      <c r="AI143" s="29"/>
    </row>
    <row r="144" spans="1:35" ht="15.75" customHeight="1">
      <c r="A144" s="43">
        <v>22</v>
      </c>
      <c r="B144" s="222">
        <v>43508</v>
      </c>
      <c r="C144" s="43" t="s">
        <v>590</v>
      </c>
      <c r="D144" s="128"/>
      <c r="E144" s="128"/>
      <c r="F144" s="128">
        <v>885</v>
      </c>
      <c r="G144" s="128"/>
      <c r="H144" s="128"/>
      <c r="I144" s="128"/>
      <c r="J144" s="43"/>
      <c r="K144" s="43" t="s">
        <v>87</v>
      </c>
      <c r="L144" s="43"/>
      <c r="M144" s="43"/>
      <c r="N144" s="43"/>
      <c r="O144" s="22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29"/>
      <c r="AC144" s="29"/>
      <c r="AD144" s="29"/>
      <c r="AE144" s="29"/>
      <c r="AF144" s="29"/>
      <c r="AG144" s="29"/>
      <c r="AH144" s="29"/>
      <c r="AI144" s="29"/>
    </row>
    <row r="145" spans="1:35" ht="15.75" customHeight="1">
      <c r="A145" s="43">
        <v>22</v>
      </c>
      <c r="B145" s="222">
        <v>43500</v>
      </c>
      <c r="C145" s="43" t="s">
        <v>2292</v>
      </c>
      <c r="D145" s="128"/>
      <c r="E145" s="128"/>
      <c r="F145" s="128"/>
      <c r="G145" s="128">
        <v>1579.14</v>
      </c>
      <c r="H145" s="128"/>
      <c r="I145" s="128"/>
      <c r="J145" s="43"/>
      <c r="K145" s="43" t="s">
        <v>87</v>
      </c>
      <c r="L145" s="43"/>
      <c r="M145" s="43"/>
      <c r="N145" s="43"/>
      <c r="O145" s="22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29"/>
      <c r="AC145" s="29"/>
      <c r="AD145" s="29"/>
      <c r="AE145" s="29"/>
      <c r="AF145" s="29"/>
      <c r="AG145" s="29"/>
      <c r="AH145" s="29"/>
      <c r="AI145" s="29"/>
    </row>
    <row r="146" spans="1:35" ht="15.75" customHeight="1">
      <c r="A146" s="43">
        <v>22</v>
      </c>
      <c r="B146" s="222">
        <v>43516</v>
      </c>
      <c r="C146" s="43" t="s">
        <v>2293</v>
      </c>
      <c r="D146" s="128"/>
      <c r="E146" s="128"/>
      <c r="F146" s="128">
        <v>420</v>
      </c>
      <c r="G146" s="128"/>
      <c r="H146" s="128"/>
      <c r="I146" s="128"/>
      <c r="J146" s="43"/>
      <c r="K146" s="43" t="s">
        <v>87</v>
      </c>
      <c r="L146" s="43"/>
      <c r="M146" s="43"/>
      <c r="N146" s="43"/>
      <c r="O146" s="22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29"/>
      <c r="AC146" s="29"/>
      <c r="AD146" s="29"/>
      <c r="AE146" s="29"/>
      <c r="AF146" s="29"/>
      <c r="AG146" s="29"/>
      <c r="AH146" s="29"/>
      <c r="AI146" s="29"/>
    </row>
    <row r="147" spans="1:35" ht="15.75" customHeight="1">
      <c r="A147" s="43">
        <v>22</v>
      </c>
      <c r="B147" s="222">
        <v>43528</v>
      </c>
      <c r="C147" s="43" t="s">
        <v>2294</v>
      </c>
      <c r="D147" s="128">
        <v>4285.3</v>
      </c>
      <c r="E147" s="128"/>
      <c r="F147" s="128"/>
      <c r="G147" s="128"/>
      <c r="H147" s="128"/>
      <c r="I147" s="128"/>
      <c r="J147" s="43" t="s">
        <v>89</v>
      </c>
      <c r="K147" s="43" t="s">
        <v>87</v>
      </c>
      <c r="L147" s="43"/>
      <c r="M147" s="43"/>
      <c r="N147" s="43"/>
      <c r="O147" s="22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29"/>
      <c r="AC147" s="29"/>
      <c r="AD147" s="29"/>
      <c r="AE147" s="29"/>
      <c r="AF147" s="29"/>
      <c r="AG147" s="29"/>
      <c r="AH147" s="29"/>
      <c r="AI147" s="29"/>
    </row>
    <row r="148" spans="1:35" ht="15.75" customHeight="1">
      <c r="A148" s="43">
        <v>22</v>
      </c>
      <c r="B148" s="222">
        <v>43529</v>
      </c>
      <c r="C148" s="43" t="s">
        <v>2295</v>
      </c>
      <c r="D148" s="128">
        <v>555.89</v>
      </c>
      <c r="E148" s="128"/>
      <c r="F148" s="128"/>
      <c r="G148" s="128"/>
      <c r="H148" s="128"/>
      <c r="I148" s="128"/>
      <c r="J148" s="43"/>
      <c r="K148" s="43" t="s">
        <v>87</v>
      </c>
      <c r="L148" s="43"/>
      <c r="M148" s="43"/>
      <c r="N148" s="43"/>
      <c r="O148" s="22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29"/>
      <c r="AC148" s="29"/>
      <c r="AD148" s="29"/>
      <c r="AE148" s="29"/>
      <c r="AF148" s="29"/>
      <c r="AG148" s="29"/>
      <c r="AH148" s="29"/>
      <c r="AI148" s="29"/>
    </row>
    <row r="149" spans="1:35" ht="15.75" customHeight="1">
      <c r="A149" s="43">
        <v>22</v>
      </c>
      <c r="B149" s="222">
        <v>43529</v>
      </c>
      <c r="C149" s="43" t="s">
        <v>2296</v>
      </c>
      <c r="D149" s="128">
        <v>105.22</v>
      </c>
      <c r="E149" s="128"/>
      <c r="F149" s="128"/>
      <c r="G149" s="128"/>
      <c r="H149" s="128"/>
      <c r="I149" s="128"/>
      <c r="J149" s="43"/>
      <c r="K149" s="43" t="s">
        <v>87</v>
      </c>
      <c r="L149" s="43"/>
      <c r="M149" s="43"/>
      <c r="N149" s="43"/>
      <c r="O149" s="22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29"/>
      <c r="AC149" s="29"/>
      <c r="AD149" s="29"/>
      <c r="AE149" s="29"/>
      <c r="AF149" s="29"/>
      <c r="AG149" s="29"/>
      <c r="AH149" s="29"/>
      <c r="AI149" s="29"/>
    </row>
    <row r="150" spans="1:35" ht="15.75" customHeight="1">
      <c r="A150" s="43">
        <v>22</v>
      </c>
      <c r="B150" s="222">
        <v>43544</v>
      </c>
      <c r="C150" s="43" t="s">
        <v>2297</v>
      </c>
      <c r="D150" s="128">
        <v>43.04</v>
      </c>
      <c r="E150" s="128"/>
      <c r="F150" s="128"/>
      <c r="G150" s="128"/>
      <c r="H150" s="128"/>
      <c r="I150" s="128"/>
      <c r="J150" s="43"/>
      <c r="K150" s="43" t="s">
        <v>87</v>
      </c>
      <c r="L150" s="43"/>
      <c r="M150" s="43"/>
      <c r="N150" s="43"/>
      <c r="O150" s="22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29"/>
      <c r="AC150" s="29"/>
      <c r="AD150" s="29"/>
      <c r="AE150" s="29"/>
      <c r="AF150" s="29"/>
      <c r="AG150" s="29"/>
      <c r="AH150" s="29"/>
      <c r="AI150" s="29"/>
    </row>
    <row r="151" spans="1:35" ht="15.75" customHeight="1">
      <c r="A151" s="43">
        <v>22</v>
      </c>
      <c r="B151" s="222">
        <v>43536</v>
      </c>
      <c r="C151" s="43" t="s">
        <v>869</v>
      </c>
      <c r="D151" s="128"/>
      <c r="E151" s="128"/>
      <c r="F151" s="128"/>
      <c r="G151" s="128">
        <v>343</v>
      </c>
      <c r="H151" s="128"/>
      <c r="I151" s="128"/>
      <c r="J151" s="43"/>
      <c r="K151" s="43" t="s">
        <v>87</v>
      </c>
      <c r="L151" s="43"/>
      <c r="M151" s="43"/>
      <c r="N151" s="43"/>
      <c r="O151" s="22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29"/>
      <c r="AC151" s="29"/>
      <c r="AD151" s="29"/>
      <c r="AE151" s="29"/>
      <c r="AF151" s="29"/>
      <c r="AG151" s="29"/>
      <c r="AH151" s="29"/>
      <c r="AI151" s="29"/>
    </row>
    <row r="152" spans="1:35" ht="15.75" customHeight="1">
      <c r="A152" s="43">
        <v>22</v>
      </c>
      <c r="B152" s="222">
        <v>43542</v>
      </c>
      <c r="C152" s="43" t="s">
        <v>728</v>
      </c>
      <c r="D152" s="128"/>
      <c r="E152" s="128"/>
      <c r="F152" s="128">
        <v>380</v>
      </c>
      <c r="G152" s="128"/>
      <c r="H152" s="128"/>
      <c r="I152" s="128"/>
      <c r="J152" s="43"/>
      <c r="K152" s="43" t="s">
        <v>87</v>
      </c>
      <c r="L152" s="43" t="s">
        <v>2229</v>
      </c>
      <c r="M152" s="43">
        <v>782</v>
      </c>
      <c r="N152" s="43"/>
      <c r="O152" s="22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29"/>
      <c r="AC152" s="29"/>
      <c r="AD152" s="29"/>
      <c r="AE152" s="29"/>
      <c r="AF152" s="29"/>
      <c r="AG152" s="29"/>
      <c r="AH152" s="29"/>
      <c r="AI152" s="29"/>
    </row>
    <row r="153" spans="1:35" ht="15.75" customHeight="1">
      <c r="A153" s="43">
        <v>22</v>
      </c>
      <c r="B153" s="222">
        <v>43549</v>
      </c>
      <c r="C153" s="43" t="s">
        <v>2298</v>
      </c>
      <c r="D153" s="128"/>
      <c r="E153" s="128"/>
      <c r="F153" s="128"/>
      <c r="G153" s="128">
        <v>20.43</v>
      </c>
      <c r="H153" s="128"/>
      <c r="I153" s="128"/>
      <c r="J153" s="43"/>
      <c r="K153" s="43" t="s">
        <v>87</v>
      </c>
      <c r="L153" s="43" t="s">
        <v>2299</v>
      </c>
      <c r="M153" s="43"/>
      <c r="N153" s="43"/>
      <c r="O153" s="22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29"/>
      <c r="AC153" s="29"/>
      <c r="AD153" s="29"/>
      <c r="AE153" s="29"/>
      <c r="AF153" s="29"/>
      <c r="AG153" s="29"/>
      <c r="AH153" s="29"/>
      <c r="AI153" s="29"/>
    </row>
    <row r="154" spans="1:35" ht="15.75" customHeight="1">
      <c r="A154" s="43">
        <v>22</v>
      </c>
      <c r="B154" s="222">
        <v>43549</v>
      </c>
      <c r="C154" s="43" t="s">
        <v>2298</v>
      </c>
      <c r="D154" s="128"/>
      <c r="E154" s="128"/>
      <c r="F154" s="128"/>
      <c r="G154" s="128">
        <v>20.43</v>
      </c>
      <c r="H154" s="128"/>
      <c r="I154" s="128"/>
      <c r="J154" s="43"/>
      <c r="K154" s="43" t="s">
        <v>87</v>
      </c>
      <c r="L154" s="43" t="s">
        <v>2299</v>
      </c>
      <c r="M154" s="43"/>
      <c r="N154" s="43"/>
      <c r="O154" s="22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29"/>
      <c r="AC154" s="29"/>
      <c r="AD154" s="29"/>
      <c r="AE154" s="29"/>
      <c r="AF154" s="29"/>
      <c r="AG154" s="29"/>
      <c r="AH154" s="29"/>
      <c r="AI154" s="29"/>
    </row>
    <row r="155" spans="1:35" ht="15.75" customHeight="1">
      <c r="A155" s="43">
        <v>22</v>
      </c>
      <c r="B155" s="222">
        <v>43549</v>
      </c>
      <c r="C155" s="43" t="s">
        <v>2298</v>
      </c>
      <c r="D155" s="128"/>
      <c r="E155" s="128"/>
      <c r="F155" s="128"/>
      <c r="G155" s="128">
        <v>667.76</v>
      </c>
      <c r="H155" s="128"/>
      <c r="I155" s="128"/>
      <c r="J155" s="43"/>
      <c r="K155" s="43" t="s">
        <v>87</v>
      </c>
      <c r="L155" s="43" t="s">
        <v>2300</v>
      </c>
      <c r="M155" s="43"/>
      <c r="N155" s="43"/>
      <c r="O155" s="22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29"/>
      <c r="AC155" s="29"/>
      <c r="AD155" s="29"/>
      <c r="AE155" s="29"/>
      <c r="AF155" s="29"/>
      <c r="AG155" s="29"/>
      <c r="AH155" s="29"/>
      <c r="AI155" s="29"/>
    </row>
    <row r="156" spans="1:35" ht="15.75" customHeight="1">
      <c r="A156" s="43"/>
      <c r="B156" s="222">
        <v>43551</v>
      </c>
      <c r="C156" s="43" t="s">
        <v>855</v>
      </c>
      <c r="D156" s="128"/>
      <c r="E156" s="128">
        <v>9000</v>
      </c>
      <c r="F156" s="128"/>
      <c r="G156" s="128"/>
      <c r="H156" s="128"/>
      <c r="I156" s="128"/>
      <c r="J156" s="43" t="s">
        <v>594</v>
      </c>
      <c r="K156" s="43" t="s">
        <v>87</v>
      </c>
      <c r="L156" s="43"/>
      <c r="M156" s="43"/>
      <c r="N156" s="43"/>
      <c r="O156" s="22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29"/>
      <c r="AC156" s="29"/>
      <c r="AD156" s="29"/>
      <c r="AE156" s="29"/>
      <c r="AF156" s="29"/>
      <c r="AG156" s="29"/>
      <c r="AH156" s="29"/>
      <c r="AI156" s="29"/>
    </row>
    <row r="157" spans="1:35" ht="15.75" customHeight="1">
      <c r="A157" s="43"/>
      <c r="B157" s="222">
        <v>43551</v>
      </c>
      <c r="C157" s="43" t="s">
        <v>1320</v>
      </c>
      <c r="D157" s="128">
        <v>43.8</v>
      </c>
      <c r="E157" s="128"/>
      <c r="F157" s="128"/>
      <c r="G157" s="128"/>
      <c r="H157" s="128"/>
      <c r="I157" s="128"/>
      <c r="J157" s="43" t="s">
        <v>89</v>
      </c>
      <c r="K157" s="43" t="s">
        <v>87</v>
      </c>
      <c r="L157" s="43" t="s">
        <v>886</v>
      </c>
      <c r="M157" s="43"/>
      <c r="N157" s="43"/>
      <c r="O157" s="22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29"/>
      <c r="AC157" s="29"/>
      <c r="AD157" s="29"/>
      <c r="AE157" s="29"/>
      <c r="AF157" s="29"/>
      <c r="AG157" s="29"/>
      <c r="AH157" s="29"/>
      <c r="AI157" s="29"/>
    </row>
    <row r="158" spans="1:35" ht="15.75" customHeight="1">
      <c r="A158" s="43"/>
      <c r="B158" s="222">
        <v>43542</v>
      </c>
      <c r="C158" s="43" t="s">
        <v>2301</v>
      </c>
      <c r="D158" s="128"/>
      <c r="E158" s="128"/>
      <c r="F158" s="128"/>
      <c r="G158" s="128">
        <v>60</v>
      </c>
      <c r="H158" s="128"/>
      <c r="I158" s="128"/>
      <c r="J158" s="43"/>
      <c r="K158" s="43" t="s">
        <v>87</v>
      </c>
      <c r="L158" s="43"/>
      <c r="M158" s="43"/>
      <c r="N158" s="43"/>
      <c r="O158" s="22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29"/>
      <c r="AC158" s="29"/>
      <c r="AD158" s="29"/>
      <c r="AE158" s="29"/>
      <c r="AF158" s="29"/>
      <c r="AG158" s="29"/>
      <c r="AH158" s="29"/>
      <c r="AI158" s="29"/>
    </row>
    <row r="159" spans="1:35" ht="15.75" customHeight="1">
      <c r="A159" s="43"/>
      <c r="B159" s="222">
        <v>43525</v>
      </c>
      <c r="C159" s="43" t="s">
        <v>2262</v>
      </c>
      <c r="D159" s="128"/>
      <c r="E159" s="128"/>
      <c r="F159" s="128">
        <v>1755</v>
      </c>
      <c r="G159" s="128"/>
      <c r="H159" s="128"/>
      <c r="I159" s="128"/>
      <c r="J159" s="43"/>
      <c r="K159" s="43" t="s">
        <v>87</v>
      </c>
      <c r="L159" s="43" t="s">
        <v>972</v>
      </c>
      <c r="M159" s="43">
        <v>966</v>
      </c>
      <c r="N159" s="43"/>
      <c r="O159" s="22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29"/>
      <c r="AC159" s="29"/>
      <c r="AD159" s="29"/>
      <c r="AE159" s="29"/>
      <c r="AF159" s="29"/>
      <c r="AG159" s="29"/>
      <c r="AH159" s="29"/>
      <c r="AI159" s="29"/>
    </row>
    <row r="160" spans="1:35" ht="15.75" customHeight="1">
      <c r="A160" s="43"/>
      <c r="B160" s="222">
        <v>43551</v>
      </c>
      <c r="C160" s="43" t="s">
        <v>2262</v>
      </c>
      <c r="D160" s="128"/>
      <c r="E160" s="128"/>
      <c r="F160" s="128">
        <v>1755</v>
      </c>
      <c r="G160" s="128"/>
      <c r="H160" s="128"/>
      <c r="I160" s="128"/>
      <c r="J160" s="43"/>
      <c r="K160" s="43" t="s">
        <v>87</v>
      </c>
      <c r="L160" s="43" t="s">
        <v>972</v>
      </c>
      <c r="M160" s="43">
        <v>969</v>
      </c>
      <c r="N160" s="43"/>
      <c r="O160" s="22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29"/>
      <c r="AC160" s="29"/>
      <c r="AD160" s="29"/>
      <c r="AE160" s="29"/>
      <c r="AF160" s="29"/>
      <c r="AG160" s="29"/>
      <c r="AH160" s="29"/>
      <c r="AI160" s="29"/>
    </row>
    <row r="161" spans="1:35" ht="15.75" customHeight="1">
      <c r="A161" s="43"/>
      <c r="B161" s="222">
        <v>43557</v>
      </c>
      <c r="C161" s="43" t="s">
        <v>2280</v>
      </c>
      <c r="D161" s="128"/>
      <c r="E161" s="128"/>
      <c r="F161" s="128">
        <v>1770</v>
      </c>
      <c r="G161" s="128"/>
      <c r="H161" s="128"/>
      <c r="I161" s="128"/>
      <c r="J161" s="43"/>
      <c r="K161" s="43" t="s">
        <v>87</v>
      </c>
      <c r="L161" s="43"/>
      <c r="M161" s="43"/>
      <c r="N161" s="43"/>
      <c r="O161" s="22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29"/>
      <c r="AC161" s="29"/>
      <c r="AD161" s="29"/>
      <c r="AE161" s="29"/>
      <c r="AF161" s="29"/>
      <c r="AG161" s="29"/>
      <c r="AH161" s="29"/>
      <c r="AI161" s="29"/>
    </row>
    <row r="162" spans="1:35" ht="15.75" customHeight="1">
      <c r="A162" s="43"/>
      <c r="B162" s="222">
        <v>43563</v>
      </c>
      <c r="C162" s="43" t="s">
        <v>2302</v>
      </c>
      <c r="D162" s="128"/>
      <c r="E162" s="128"/>
      <c r="F162" s="128"/>
      <c r="G162" s="128">
        <v>675.59</v>
      </c>
      <c r="H162" s="128"/>
      <c r="I162" s="128"/>
      <c r="J162" s="43"/>
      <c r="K162" s="43" t="s">
        <v>87</v>
      </c>
      <c r="L162" s="43"/>
      <c r="M162" s="43"/>
      <c r="N162" s="43"/>
      <c r="O162" s="22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29"/>
      <c r="AC162" s="29"/>
      <c r="AD162" s="29"/>
      <c r="AE162" s="29"/>
      <c r="AF162" s="29"/>
      <c r="AG162" s="29"/>
      <c r="AH162" s="29"/>
      <c r="AI162" s="29"/>
    </row>
    <row r="163" spans="1:35" ht="15.75" customHeight="1">
      <c r="A163" s="43"/>
      <c r="B163" s="222">
        <v>43586</v>
      </c>
      <c r="C163" s="43" t="s">
        <v>1031</v>
      </c>
      <c r="D163" s="128"/>
      <c r="E163" s="128"/>
      <c r="F163" s="128">
        <v>2632.5</v>
      </c>
      <c r="G163" s="128"/>
      <c r="H163" s="128"/>
      <c r="I163" s="128"/>
      <c r="J163" s="43"/>
      <c r="K163" s="43" t="s">
        <v>87</v>
      </c>
      <c r="L163" s="43" t="s">
        <v>972</v>
      </c>
      <c r="M163" s="43">
        <v>979</v>
      </c>
      <c r="N163" s="43"/>
      <c r="O163" s="22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29"/>
      <c r="AC163" s="29"/>
      <c r="AD163" s="29"/>
      <c r="AE163" s="29"/>
      <c r="AF163" s="29"/>
      <c r="AG163" s="29"/>
      <c r="AH163" s="29"/>
      <c r="AI163" s="29"/>
    </row>
    <row r="164" spans="1:35" ht="15.75" customHeight="1">
      <c r="A164" s="43"/>
      <c r="B164" s="222">
        <v>43587</v>
      </c>
      <c r="C164" s="43" t="s">
        <v>2280</v>
      </c>
      <c r="D164" s="128"/>
      <c r="E164" s="128"/>
      <c r="F164" s="128">
        <v>1180</v>
      </c>
      <c r="G164" s="128"/>
      <c r="H164" s="128"/>
      <c r="I164" s="128"/>
      <c r="J164" s="43"/>
      <c r="K164" s="43" t="s">
        <v>87</v>
      </c>
      <c r="L164" s="43"/>
      <c r="M164" s="43"/>
      <c r="N164" s="43"/>
      <c r="O164" s="22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29"/>
      <c r="AC164" s="29"/>
      <c r="AD164" s="29"/>
      <c r="AE164" s="29"/>
      <c r="AF164" s="29"/>
      <c r="AG164" s="29"/>
      <c r="AH164" s="29"/>
      <c r="AI164" s="29"/>
    </row>
    <row r="165" spans="1:35" ht="15.75" customHeight="1">
      <c r="A165" s="43"/>
      <c r="B165" s="222">
        <v>43593</v>
      </c>
      <c r="C165" s="43" t="s">
        <v>2303</v>
      </c>
      <c r="D165" s="128">
        <v>111.73</v>
      </c>
      <c r="E165" s="128"/>
      <c r="F165" s="128"/>
      <c r="G165" s="128"/>
      <c r="H165" s="128"/>
      <c r="I165" s="128"/>
      <c r="J165" s="43" t="s">
        <v>89</v>
      </c>
      <c r="K165" s="43" t="s">
        <v>87</v>
      </c>
      <c r="L165" s="43" t="s">
        <v>633</v>
      </c>
      <c r="M165" s="43">
        <v>670</v>
      </c>
      <c r="N165" s="43"/>
      <c r="O165" s="22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29"/>
      <c r="AC165" s="29"/>
      <c r="AD165" s="29"/>
      <c r="AE165" s="29"/>
      <c r="AF165" s="29"/>
      <c r="AG165" s="29"/>
      <c r="AH165" s="29"/>
      <c r="AI165" s="29"/>
    </row>
    <row r="166" spans="1:35" ht="15.75" customHeight="1">
      <c r="A166" s="43"/>
      <c r="B166" s="222">
        <v>43604</v>
      </c>
      <c r="C166" s="43" t="s">
        <v>2304</v>
      </c>
      <c r="D166" s="128">
        <v>339</v>
      </c>
      <c r="E166" s="128"/>
      <c r="F166" s="128"/>
      <c r="G166" s="128"/>
      <c r="H166" s="128"/>
      <c r="I166" s="128"/>
      <c r="J166" s="43" t="s">
        <v>91</v>
      </c>
      <c r="K166" s="43" t="s">
        <v>87</v>
      </c>
      <c r="L166" s="43" t="s">
        <v>1349</v>
      </c>
      <c r="M166" s="43">
        <v>50090</v>
      </c>
      <c r="N166" s="43"/>
      <c r="O166" s="22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29"/>
      <c r="AC166" s="29"/>
      <c r="AD166" s="29"/>
      <c r="AE166" s="29"/>
      <c r="AF166" s="29"/>
      <c r="AG166" s="29"/>
      <c r="AH166" s="29"/>
      <c r="AI166" s="29"/>
    </row>
    <row r="167" spans="1:35" ht="15.75" customHeight="1">
      <c r="A167" s="43"/>
      <c r="B167" s="222">
        <v>43608</v>
      </c>
      <c r="C167" s="43" t="s">
        <v>895</v>
      </c>
      <c r="D167" s="128">
        <v>260</v>
      </c>
      <c r="E167" s="128"/>
      <c r="F167" s="128"/>
      <c r="G167" s="128"/>
      <c r="H167" s="128"/>
      <c r="I167" s="128"/>
      <c r="J167" s="43" t="s">
        <v>89</v>
      </c>
      <c r="K167" s="43" t="s">
        <v>87</v>
      </c>
      <c r="L167" s="43" t="s">
        <v>2305</v>
      </c>
      <c r="M167" s="43"/>
      <c r="N167" s="43"/>
      <c r="O167" s="22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29"/>
      <c r="AC167" s="29"/>
      <c r="AD167" s="29"/>
      <c r="AE167" s="29"/>
      <c r="AF167" s="29"/>
      <c r="AG167" s="29"/>
      <c r="AH167" s="29"/>
      <c r="AI167" s="29"/>
    </row>
    <row r="168" spans="1:35" ht="15.75" customHeight="1">
      <c r="A168" s="43"/>
      <c r="B168" s="222">
        <v>43608</v>
      </c>
      <c r="C168" s="43" t="s">
        <v>1696</v>
      </c>
      <c r="D168" s="128"/>
      <c r="E168" s="128"/>
      <c r="F168" s="128">
        <v>600</v>
      </c>
      <c r="G168" s="128"/>
      <c r="H168" s="128"/>
      <c r="I168" s="128"/>
      <c r="J168" s="43"/>
      <c r="K168" s="43" t="s">
        <v>87</v>
      </c>
      <c r="L168" s="43" t="s">
        <v>699</v>
      </c>
      <c r="M168" s="43">
        <v>3318</v>
      </c>
      <c r="N168" s="43"/>
      <c r="O168" s="22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29"/>
      <c r="AC168" s="29"/>
      <c r="AD168" s="29"/>
      <c r="AE168" s="29"/>
      <c r="AF168" s="29"/>
      <c r="AG168" s="29"/>
      <c r="AH168" s="29"/>
      <c r="AI168" s="29"/>
    </row>
    <row r="169" spans="1:35" ht="15.75" customHeight="1">
      <c r="A169" s="43"/>
      <c r="B169" s="222">
        <v>43613</v>
      </c>
      <c r="C169" s="43" t="s">
        <v>1031</v>
      </c>
      <c r="D169" s="128"/>
      <c r="E169" s="128"/>
      <c r="F169" s="128">
        <v>1755</v>
      </c>
      <c r="G169" s="128"/>
      <c r="H169" s="128"/>
      <c r="I169" s="128"/>
      <c r="J169" s="43"/>
      <c r="K169" s="43" t="s">
        <v>87</v>
      </c>
      <c r="L169" s="43" t="s">
        <v>972</v>
      </c>
      <c r="M169" s="43">
        <v>985</v>
      </c>
      <c r="N169" s="43"/>
      <c r="O169" s="22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29"/>
      <c r="AC169" s="29"/>
      <c r="AD169" s="29"/>
      <c r="AE169" s="29"/>
      <c r="AF169" s="29"/>
      <c r="AG169" s="29"/>
      <c r="AH169" s="29"/>
      <c r="AI169" s="29"/>
    </row>
    <row r="170" spans="1:35" ht="15.75" customHeight="1">
      <c r="A170" s="43"/>
      <c r="B170" s="222">
        <v>43614</v>
      </c>
      <c r="C170" s="43" t="s">
        <v>2306</v>
      </c>
      <c r="D170" s="128"/>
      <c r="E170" s="128"/>
      <c r="F170" s="128"/>
      <c r="G170" s="128">
        <v>20.36</v>
      </c>
      <c r="H170" s="128"/>
      <c r="I170" s="128"/>
      <c r="J170" s="43"/>
      <c r="K170" s="43" t="s">
        <v>87</v>
      </c>
      <c r="L170" s="43" t="s">
        <v>2239</v>
      </c>
      <c r="M170" s="43"/>
      <c r="N170" s="43"/>
      <c r="O170" s="22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29"/>
      <c r="AC170" s="29"/>
      <c r="AD170" s="29"/>
      <c r="AE170" s="29"/>
      <c r="AF170" s="29"/>
      <c r="AG170" s="29"/>
      <c r="AH170" s="29"/>
      <c r="AI170" s="29"/>
    </row>
    <row r="171" spans="1:35" ht="15.75" customHeight="1">
      <c r="A171" s="43"/>
      <c r="B171" s="222">
        <v>43614</v>
      </c>
      <c r="C171" s="43" t="s">
        <v>2306</v>
      </c>
      <c r="D171" s="128"/>
      <c r="E171" s="128"/>
      <c r="F171" s="128"/>
      <c r="G171" s="128">
        <v>20.36</v>
      </c>
      <c r="H171" s="128"/>
      <c r="I171" s="128"/>
      <c r="J171" s="43"/>
      <c r="K171" s="43" t="s">
        <v>87</v>
      </c>
      <c r="L171" s="43" t="s">
        <v>2307</v>
      </c>
      <c r="M171" s="43"/>
      <c r="N171" s="43"/>
      <c r="O171" s="22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29"/>
      <c r="AC171" s="29"/>
      <c r="AD171" s="29"/>
      <c r="AE171" s="29"/>
      <c r="AF171" s="29"/>
      <c r="AG171" s="29"/>
      <c r="AH171" s="29"/>
      <c r="AI171" s="29"/>
    </row>
    <row r="172" spans="1:35" ht="15.75" customHeight="1">
      <c r="A172" s="43"/>
      <c r="B172" s="222">
        <v>43614</v>
      </c>
      <c r="C172" s="43" t="s">
        <v>2306</v>
      </c>
      <c r="D172" s="128"/>
      <c r="E172" s="128"/>
      <c r="F172" s="128"/>
      <c r="G172" s="128">
        <v>513.34</v>
      </c>
      <c r="H172" s="128"/>
      <c r="I172" s="128"/>
      <c r="J172" s="43"/>
      <c r="K172" s="43" t="s">
        <v>87</v>
      </c>
      <c r="L172" s="43" t="s">
        <v>2300</v>
      </c>
      <c r="M172" s="43"/>
      <c r="N172" s="43"/>
      <c r="O172" s="22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29"/>
      <c r="AC172" s="29"/>
      <c r="AD172" s="29"/>
      <c r="AE172" s="29"/>
      <c r="AF172" s="29"/>
      <c r="AG172" s="29"/>
      <c r="AH172" s="29"/>
      <c r="AI172" s="29"/>
    </row>
    <row r="173" spans="1:35" ht="15.75" customHeight="1">
      <c r="A173" s="43"/>
      <c r="B173" s="222">
        <v>43614</v>
      </c>
      <c r="C173" s="43" t="s">
        <v>892</v>
      </c>
      <c r="D173" s="128"/>
      <c r="E173" s="128"/>
      <c r="F173" s="128"/>
      <c r="G173" s="128">
        <v>343</v>
      </c>
      <c r="H173" s="128"/>
      <c r="I173" s="128"/>
      <c r="J173" s="43"/>
      <c r="K173" s="43" t="s">
        <v>87</v>
      </c>
      <c r="L173" s="43"/>
      <c r="M173" s="43"/>
      <c r="N173" s="43"/>
      <c r="O173" s="22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29"/>
      <c r="AC173" s="29"/>
      <c r="AD173" s="29"/>
      <c r="AE173" s="29"/>
      <c r="AF173" s="29"/>
      <c r="AG173" s="29"/>
      <c r="AH173" s="29"/>
      <c r="AI173" s="29"/>
    </row>
    <row r="174" spans="1:35" ht="15.75" customHeight="1">
      <c r="A174" s="43"/>
      <c r="B174" s="222">
        <v>43627</v>
      </c>
      <c r="C174" s="43" t="s">
        <v>2308</v>
      </c>
      <c r="D174" s="40">
        <v>107</v>
      </c>
      <c r="E174" s="128"/>
      <c r="F174" s="128"/>
      <c r="G174" s="128"/>
      <c r="H174" s="128"/>
      <c r="I174" s="128"/>
      <c r="J174" s="43" t="s">
        <v>89</v>
      </c>
      <c r="K174" s="43" t="s">
        <v>87</v>
      </c>
      <c r="L174" s="43"/>
      <c r="M174" s="43"/>
      <c r="N174" s="43"/>
      <c r="O174" s="22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29"/>
      <c r="AC174" s="29"/>
      <c r="AD174" s="29"/>
      <c r="AE174" s="29"/>
      <c r="AF174" s="29"/>
      <c r="AG174" s="29"/>
      <c r="AH174" s="29"/>
      <c r="AI174" s="29"/>
    </row>
    <row r="175" spans="1:35" ht="15.75" customHeight="1">
      <c r="A175" s="43"/>
      <c r="B175" s="222">
        <v>43627</v>
      </c>
      <c r="C175" s="43" t="s">
        <v>2309</v>
      </c>
      <c r="D175" s="40">
        <v>158</v>
      </c>
      <c r="E175" s="128"/>
      <c r="F175" s="128"/>
      <c r="G175" s="128"/>
      <c r="H175" s="128"/>
      <c r="I175" s="128"/>
      <c r="J175" s="43" t="s">
        <v>89</v>
      </c>
      <c r="K175" s="43" t="s">
        <v>87</v>
      </c>
      <c r="L175" s="43"/>
      <c r="M175" s="43"/>
      <c r="N175" s="43"/>
      <c r="O175" s="22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29"/>
      <c r="AC175" s="29"/>
      <c r="AD175" s="29"/>
      <c r="AE175" s="29"/>
      <c r="AF175" s="29"/>
      <c r="AG175" s="29"/>
      <c r="AH175" s="29"/>
      <c r="AI175" s="29"/>
    </row>
    <row r="176" spans="1:35" ht="15.75" customHeight="1">
      <c r="A176" s="43"/>
      <c r="B176" s="222">
        <v>43627</v>
      </c>
      <c r="C176" s="43" t="s">
        <v>2310</v>
      </c>
      <c r="D176" s="40">
        <v>290</v>
      </c>
      <c r="E176" s="128"/>
      <c r="F176" s="128"/>
      <c r="G176" s="128"/>
      <c r="H176" s="128"/>
      <c r="I176" s="128"/>
      <c r="J176" s="43" t="s">
        <v>89</v>
      </c>
      <c r="K176" s="43" t="s">
        <v>87</v>
      </c>
      <c r="L176" s="43"/>
      <c r="M176" s="43"/>
      <c r="N176" s="43"/>
      <c r="O176" s="22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29"/>
      <c r="AC176" s="29"/>
      <c r="AD176" s="29"/>
      <c r="AE176" s="29"/>
      <c r="AF176" s="29"/>
      <c r="AG176" s="29"/>
      <c r="AH176" s="29"/>
      <c r="AI176" s="29"/>
    </row>
    <row r="177" spans="1:35" ht="15.75" customHeight="1">
      <c r="A177" s="43"/>
      <c r="B177" s="222">
        <v>43627</v>
      </c>
      <c r="C177" s="43" t="s">
        <v>2311</v>
      </c>
      <c r="D177" s="40">
        <v>187</v>
      </c>
      <c r="E177" s="128"/>
      <c r="F177" s="128"/>
      <c r="G177" s="128"/>
      <c r="H177" s="128"/>
      <c r="I177" s="128"/>
      <c r="J177" s="43" t="s">
        <v>89</v>
      </c>
      <c r="K177" s="43" t="s">
        <v>87</v>
      </c>
      <c r="L177" s="43"/>
      <c r="M177" s="43"/>
      <c r="N177" s="43"/>
      <c r="O177" s="22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29"/>
      <c r="AC177" s="29"/>
      <c r="AD177" s="29"/>
      <c r="AE177" s="29"/>
      <c r="AF177" s="29"/>
      <c r="AG177" s="29"/>
      <c r="AH177" s="29"/>
      <c r="AI177" s="29"/>
    </row>
    <row r="178" spans="1:35" ht="15.75" customHeight="1">
      <c r="A178" s="43"/>
      <c r="B178" s="222">
        <v>43636</v>
      </c>
      <c r="C178" s="43" t="s">
        <v>2312</v>
      </c>
      <c r="D178" s="128"/>
      <c r="E178" s="128"/>
      <c r="F178" s="128">
        <v>2106</v>
      </c>
      <c r="G178" s="128"/>
      <c r="H178" s="128"/>
      <c r="I178" s="128"/>
      <c r="J178" s="43"/>
      <c r="K178" s="43" t="s">
        <v>87</v>
      </c>
      <c r="L178" s="43" t="s">
        <v>2313</v>
      </c>
      <c r="M178" s="43">
        <v>106</v>
      </c>
      <c r="N178" s="43"/>
      <c r="O178" s="22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29"/>
      <c r="AC178" s="29"/>
      <c r="AD178" s="29"/>
      <c r="AE178" s="29"/>
      <c r="AF178" s="29"/>
      <c r="AG178" s="29"/>
      <c r="AH178" s="29"/>
      <c r="AI178" s="29"/>
    </row>
    <row r="179" spans="1:35" ht="15.75" customHeight="1">
      <c r="A179" s="43"/>
      <c r="B179" s="222">
        <v>43633</v>
      </c>
      <c r="C179" s="43" t="s">
        <v>1721</v>
      </c>
      <c r="D179" s="128"/>
      <c r="E179" s="128"/>
      <c r="F179" s="128" t="s">
        <v>2314</v>
      </c>
      <c r="G179" s="128"/>
      <c r="H179" s="128"/>
      <c r="I179" s="128"/>
      <c r="J179" s="43"/>
      <c r="K179" s="43" t="s">
        <v>87</v>
      </c>
      <c r="L179" s="43" t="s">
        <v>1349</v>
      </c>
      <c r="M179" s="43">
        <v>50093</v>
      </c>
      <c r="N179" s="43"/>
      <c r="O179" s="22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29"/>
      <c r="AC179" s="29"/>
      <c r="AD179" s="29"/>
      <c r="AE179" s="29"/>
      <c r="AF179" s="29"/>
      <c r="AG179" s="29"/>
      <c r="AH179" s="29"/>
      <c r="AI179" s="29"/>
    </row>
    <row r="180" spans="1:35" ht="15.75" customHeight="1">
      <c r="A180" s="43"/>
      <c r="B180" s="222">
        <v>43647</v>
      </c>
      <c r="C180" s="43" t="s">
        <v>2315</v>
      </c>
      <c r="D180" s="128">
        <v>936</v>
      </c>
      <c r="E180" s="128"/>
      <c r="F180" s="128"/>
      <c r="G180" s="128"/>
      <c r="H180" s="128"/>
      <c r="I180" s="128"/>
      <c r="J180" s="43">
        <v>5000257</v>
      </c>
      <c r="K180" s="43" t="s">
        <v>87</v>
      </c>
      <c r="L180" s="43" t="s">
        <v>2316</v>
      </c>
      <c r="M180" s="43">
        <v>1880</v>
      </c>
      <c r="N180" s="43"/>
      <c r="O180" s="22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29"/>
      <c r="AC180" s="29"/>
      <c r="AD180" s="29"/>
      <c r="AE180" s="29"/>
      <c r="AF180" s="29"/>
      <c r="AG180" s="29"/>
      <c r="AH180" s="29"/>
      <c r="AI180" s="29"/>
    </row>
    <row r="181" spans="1:35" ht="15.75" customHeight="1">
      <c r="A181" s="43"/>
      <c r="B181" s="222">
        <v>43620</v>
      </c>
      <c r="C181" s="43" t="s">
        <v>2317</v>
      </c>
      <c r="D181" s="128"/>
      <c r="E181" s="128"/>
      <c r="F181" s="128"/>
      <c r="G181" s="128">
        <v>971.57</v>
      </c>
      <c r="H181" s="128"/>
      <c r="I181" s="128"/>
      <c r="J181" s="43"/>
      <c r="K181" s="43" t="s">
        <v>87</v>
      </c>
      <c r="L181" s="43"/>
      <c r="M181" s="43"/>
      <c r="N181" s="43"/>
      <c r="O181" s="22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29"/>
      <c r="AC181" s="29"/>
      <c r="AD181" s="29"/>
      <c r="AE181" s="29"/>
      <c r="AF181" s="29"/>
      <c r="AG181" s="29"/>
      <c r="AH181" s="29"/>
      <c r="AI181" s="29"/>
    </row>
    <row r="182" spans="1:35" ht="15.75" customHeight="1">
      <c r="A182" s="43"/>
      <c r="B182" s="222">
        <v>43649</v>
      </c>
      <c r="C182" s="43" t="s">
        <v>2318</v>
      </c>
      <c r="D182" s="128"/>
      <c r="E182" s="128"/>
      <c r="F182" s="128"/>
      <c r="G182" s="128">
        <v>345.7</v>
      </c>
      <c r="H182" s="128"/>
      <c r="I182" s="128"/>
      <c r="J182" s="43"/>
      <c r="K182" s="43" t="s">
        <v>87</v>
      </c>
      <c r="L182" s="43"/>
      <c r="M182" s="43"/>
      <c r="N182" s="43"/>
      <c r="O182" s="22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29"/>
      <c r="AC182" s="29"/>
      <c r="AD182" s="29"/>
      <c r="AE182" s="29"/>
      <c r="AF182" s="29"/>
      <c r="AG182" s="29"/>
      <c r="AH182" s="29"/>
      <c r="AI182" s="29"/>
    </row>
    <row r="183" spans="1:35" ht="15.75" customHeight="1">
      <c r="A183" s="43"/>
      <c r="B183" s="222">
        <v>43648</v>
      </c>
      <c r="C183" s="43" t="s">
        <v>1031</v>
      </c>
      <c r="D183" s="128"/>
      <c r="E183" s="128"/>
      <c r="F183" s="128">
        <v>1755</v>
      </c>
      <c r="G183" s="128"/>
      <c r="H183" s="128"/>
      <c r="I183" s="128"/>
      <c r="J183" s="43"/>
      <c r="K183" s="43" t="s">
        <v>87</v>
      </c>
      <c r="L183" s="43" t="s">
        <v>972</v>
      </c>
      <c r="M183" s="43">
        <v>1002</v>
      </c>
      <c r="N183" s="43"/>
      <c r="O183" s="22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29"/>
      <c r="AC183" s="29"/>
      <c r="AD183" s="29"/>
      <c r="AE183" s="29"/>
      <c r="AF183" s="29"/>
      <c r="AG183" s="29"/>
      <c r="AH183" s="29"/>
      <c r="AI183" s="29"/>
    </row>
    <row r="184" spans="1:35" ht="15.75" customHeight="1">
      <c r="A184" s="43"/>
      <c r="B184" s="222">
        <v>43649</v>
      </c>
      <c r="C184" s="43" t="s">
        <v>1031</v>
      </c>
      <c r="D184" s="128"/>
      <c r="E184" s="128"/>
      <c r="F184" s="128">
        <v>2632.5</v>
      </c>
      <c r="G184" s="128"/>
      <c r="H184" s="128"/>
      <c r="I184" s="128"/>
      <c r="J184" s="43"/>
      <c r="K184" s="43" t="s">
        <v>87</v>
      </c>
      <c r="L184" s="43" t="s">
        <v>972</v>
      </c>
      <c r="M184" s="43">
        <v>1003</v>
      </c>
      <c r="N184" s="43"/>
      <c r="O184" s="22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29"/>
      <c r="AC184" s="29"/>
      <c r="AD184" s="29"/>
      <c r="AE184" s="29"/>
      <c r="AF184" s="29"/>
      <c r="AG184" s="29"/>
      <c r="AH184" s="29"/>
      <c r="AI184" s="29"/>
    </row>
    <row r="185" spans="1:35" ht="15.75" customHeight="1">
      <c r="A185" s="43"/>
      <c r="B185" s="222">
        <v>43651</v>
      </c>
      <c r="C185" s="43" t="s">
        <v>2319</v>
      </c>
      <c r="D185" s="128"/>
      <c r="E185" s="128"/>
      <c r="F185" s="128">
        <v>702</v>
      </c>
      <c r="G185" s="128"/>
      <c r="H185" s="128"/>
      <c r="I185" s="128"/>
      <c r="J185" s="43"/>
      <c r="K185" s="43" t="s">
        <v>87</v>
      </c>
      <c r="L185" s="43" t="s">
        <v>2320</v>
      </c>
      <c r="M185" s="43">
        <v>2027</v>
      </c>
      <c r="N185" s="43"/>
      <c r="O185" s="22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29"/>
      <c r="AC185" s="29"/>
      <c r="AD185" s="29"/>
      <c r="AE185" s="29"/>
      <c r="AF185" s="29"/>
      <c r="AG185" s="29"/>
      <c r="AH185" s="29"/>
      <c r="AI185" s="29"/>
    </row>
    <row r="186" spans="1:35" ht="15.75" customHeight="1">
      <c r="A186" s="43"/>
      <c r="B186" s="222">
        <v>43671</v>
      </c>
      <c r="C186" s="43" t="s">
        <v>2321</v>
      </c>
      <c r="D186" s="128"/>
      <c r="E186" s="128"/>
      <c r="F186" s="128"/>
      <c r="G186" s="128">
        <v>20.36</v>
      </c>
      <c r="H186" s="128"/>
      <c r="I186" s="128"/>
      <c r="J186" s="43"/>
      <c r="K186" s="43" t="s">
        <v>87</v>
      </c>
      <c r="L186" s="43"/>
      <c r="M186" s="43"/>
      <c r="N186" s="43"/>
      <c r="O186" s="22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29"/>
      <c r="AC186" s="29"/>
      <c r="AD186" s="29"/>
      <c r="AE186" s="29"/>
      <c r="AF186" s="29"/>
      <c r="AG186" s="29"/>
      <c r="AH186" s="29"/>
      <c r="AI186" s="29"/>
    </row>
    <row r="187" spans="1:35" ht="15.75" customHeight="1">
      <c r="A187" s="43"/>
      <c r="B187" s="222">
        <v>43671</v>
      </c>
      <c r="C187" s="43" t="s">
        <v>2321</v>
      </c>
      <c r="D187" s="128"/>
      <c r="E187" s="128"/>
      <c r="F187" s="128"/>
      <c r="G187" s="128">
        <v>20.36</v>
      </c>
      <c r="H187" s="128"/>
      <c r="I187" s="128"/>
      <c r="J187" s="43"/>
      <c r="K187" s="43" t="s">
        <v>87</v>
      </c>
      <c r="L187" s="43"/>
      <c r="M187" s="43"/>
      <c r="N187" s="43"/>
      <c r="O187" s="22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29"/>
      <c r="AC187" s="29"/>
      <c r="AD187" s="29"/>
      <c r="AE187" s="29"/>
      <c r="AF187" s="29"/>
      <c r="AG187" s="29"/>
      <c r="AH187" s="29"/>
      <c r="AI187" s="29"/>
    </row>
    <row r="188" spans="1:35" ht="15.75" customHeight="1">
      <c r="A188" s="43"/>
      <c r="B188" s="222">
        <v>43671</v>
      </c>
      <c r="C188" s="43" t="s">
        <v>2322</v>
      </c>
      <c r="D188" s="128"/>
      <c r="E188" s="128"/>
      <c r="F188" s="128"/>
      <c r="G188" s="128">
        <v>1431.85</v>
      </c>
      <c r="H188" s="128"/>
      <c r="I188" s="128"/>
      <c r="J188" s="43"/>
      <c r="K188" s="43" t="s">
        <v>87</v>
      </c>
      <c r="L188" s="43"/>
      <c r="M188" s="43"/>
      <c r="N188" s="43"/>
      <c r="O188" s="22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29"/>
      <c r="AC188" s="29"/>
      <c r="AD188" s="29"/>
      <c r="AE188" s="29"/>
      <c r="AF188" s="29"/>
      <c r="AG188" s="29"/>
      <c r="AH188" s="29"/>
      <c r="AI188" s="29"/>
    </row>
    <row r="189" spans="1:35" ht="15.75" customHeight="1">
      <c r="A189" s="43"/>
      <c r="B189" s="222">
        <v>43669</v>
      </c>
      <c r="C189" s="43" t="s">
        <v>1031</v>
      </c>
      <c r="D189" s="128"/>
      <c r="E189" s="128"/>
      <c r="F189" s="128">
        <v>1755</v>
      </c>
      <c r="G189" s="128"/>
      <c r="H189" s="128"/>
      <c r="I189" s="128"/>
      <c r="J189" s="43"/>
      <c r="K189" s="43" t="s">
        <v>87</v>
      </c>
      <c r="L189" s="43" t="s">
        <v>972</v>
      </c>
      <c r="M189" s="43">
        <v>1010</v>
      </c>
      <c r="N189" s="43"/>
      <c r="O189" s="22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29"/>
      <c r="AC189" s="29"/>
      <c r="AD189" s="29"/>
      <c r="AE189" s="29"/>
      <c r="AF189" s="29"/>
      <c r="AG189" s="29"/>
      <c r="AH189" s="29"/>
      <c r="AI189" s="29"/>
    </row>
    <row r="190" spans="1:35" ht="15.75" customHeight="1">
      <c r="A190" s="43"/>
      <c r="B190" s="222">
        <v>43672</v>
      </c>
      <c r="C190" s="43" t="s">
        <v>2323</v>
      </c>
      <c r="D190" s="128">
        <v>257</v>
      </c>
      <c r="E190" s="128"/>
      <c r="F190" s="128"/>
      <c r="G190" s="128"/>
      <c r="H190" s="128"/>
      <c r="I190" s="128"/>
      <c r="J190" s="43" t="s">
        <v>89</v>
      </c>
      <c r="K190" s="43" t="s">
        <v>87</v>
      </c>
      <c r="L190" s="43"/>
      <c r="M190" s="43"/>
      <c r="N190" s="43"/>
      <c r="O190" s="22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29"/>
      <c r="AC190" s="29"/>
      <c r="AD190" s="29"/>
      <c r="AE190" s="29"/>
      <c r="AF190" s="29"/>
      <c r="AG190" s="29"/>
      <c r="AH190" s="29"/>
      <c r="AI190" s="29"/>
    </row>
    <row r="191" spans="1:35" ht="15.75" customHeight="1">
      <c r="A191" s="43"/>
      <c r="B191" s="52">
        <v>43678</v>
      </c>
      <c r="C191" s="27" t="s">
        <v>2324</v>
      </c>
      <c r="D191" s="40">
        <v>1111.67</v>
      </c>
      <c r="E191" s="128"/>
      <c r="F191" s="128"/>
      <c r="G191" s="128"/>
      <c r="H191" s="128"/>
      <c r="I191" s="128"/>
      <c r="J191" s="43" t="s">
        <v>91</v>
      </c>
      <c r="K191" s="43" t="s">
        <v>87</v>
      </c>
      <c r="L191" s="43"/>
      <c r="M191" s="43"/>
      <c r="N191" s="43"/>
      <c r="O191" s="22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29"/>
      <c r="AC191" s="29"/>
      <c r="AD191" s="29"/>
      <c r="AE191" s="29"/>
      <c r="AF191" s="29"/>
      <c r="AG191" s="29"/>
      <c r="AH191" s="29"/>
      <c r="AI191" s="29"/>
    </row>
    <row r="192" spans="1:35" ht="15.75" customHeight="1">
      <c r="A192" s="43"/>
      <c r="B192" s="52">
        <v>43678</v>
      </c>
      <c r="C192" s="27" t="s">
        <v>2325</v>
      </c>
      <c r="D192" s="40">
        <v>210.68</v>
      </c>
      <c r="E192" s="128"/>
      <c r="F192" s="128"/>
      <c r="G192" s="128"/>
      <c r="H192" s="128"/>
      <c r="I192" s="128"/>
      <c r="J192" s="43" t="s">
        <v>91</v>
      </c>
      <c r="K192" s="43" t="s">
        <v>87</v>
      </c>
      <c r="L192" s="43"/>
      <c r="M192" s="43"/>
      <c r="N192" s="43"/>
      <c r="O192" s="22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29"/>
      <c r="AC192" s="29"/>
      <c r="AD192" s="29"/>
      <c r="AE192" s="29"/>
      <c r="AF192" s="29"/>
      <c r="AG192" s="29"/>
      <c r="AH192" s="29"/>
      <c r="AI192" s="29"/>
    </row>
    <row r="193" spans="1:35" ht="15.75" customHeight="1">
      <c r="A193" s="43"/>
      <c r="B193" s="52">
        <v>43697</v>
      </c>
      <c r="C193" s="27" t="s">
        <v>2326</v>
      </c>
      <c r="D193" s="40">
        <v>86.71</v>
      </c>
      <c r="E193" s="128"/>
      <c r="F193" s="128"/>
      <c r="G193" s="128"/>
      <c r="H193" s="128"/>
      <c r="I193" s="128"/>
      <c r="J193" s="43" t="s">
        <v>91</v>
      </c>
      <c r="K193" s="43" t="s">
        <v>87</v>
      </c>
      <c r="L193" s="43"/>
      <c r="M193" s="43"/>
      <c r="N193" s="43"/>
      <c r="O193" s="22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29"/>
      <c r="AC193" s="29"/>
      <c r="AD193" s="29"/>
      <c r="AE193" s="29"/>
      <c r="AF193" s="29"/>
      <c r="AG193" s="29"/>
      <c r="AH193" s="29"/>
      <c r="AI193" s="29"/>
    </row>
    <row r="194" spans="1:35" ht="15.75" customHeight="1">
      <c r="A194" s="43"/>
      <c r="B194" s="222">
        <v>43685</v>
      </c>
      <c r="C194" s="43" t="s">
        <v>1320</v>
      </c>
      <c r="D194" s="128">
        <v>174.3</v>
      </c>
      <c r="E194" s="128"/>
      <c r="F194" s="128"/>
      <c r="G194" s="128"/>
      <c r="H194" s="128"/>
      <c r="I194" s="128"/>
      <c r="J194" s="43" t="s">
        <v>89</v>
      </c>
      <c r="K194" s="43" t="s">
        <v>87</v>
      </c>
      <c r="L194" s="43" t="s">
        <v>633</v>
      </c>
      <c r="M194" s="43">
        <v>135</v>
      </c>
      <c r="N194" s="43"/>
      <c r="O194" s="22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29"/>
      <c r="AC194" s="29"/>
      <c r="AD194" s="29"/>
      <c r="AE194" s="29"/>
      <c r="AF194" s="29"/>
      <c r="AG194" s="29"/>
      <c r="AH194" s="29"/>
      <c r="AI194" s="29"/>
    </row>
    <row r="195" spans="1:35" ht="15.75" customHeight="1">
      <c r="A195" s="43"/>
      <c r="B195" s="222">
        <v>43685</v>
      </c>
      <c r="C195" s="43" t="s">
        <v>2327</v>
      </c>
      <c r="D195" s="128"/>
      <c r="E195" s="128"/>
      <c r="F195" s="128"/>
      <c r="G195" s="128"/>
      <c r="H195" s="128">
        <v>662.28</v>
      </c>
      <c r="I195" s="128"/>
      <c r="J195" s="43"/>
      <c r="K195" s="43" t="s">
        <v>87</v>
      </c>
      <c r="L195" s="43"/>
      <c r="M195" s="43"/>
      <c r="N195" s="43"/>
      <c r="O195" s="22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29"/>
      <c r="AC195" s="29"/>
      <c r="AD195" s="29"/>
      <c r="AE195" s="29"/>
      <c r="AF195" s="29"/>
      <c r="AG195" s="29"/>
      <c r="AH195" s="29"/>
      <c r="AI195" s="29"/>
    </row>
    <row r="196" spans="1:35" ht="15.75" customHeight="1">
      <c r="A196" s="43"/>
      <c r="B196" s="222">
        <v>43682</v>
      </c>
      <c r="C196" s="43" t="s">
        <v>2328</v>
      </c>
      <c r="D196" s="128"/>
      <c r="E196" s="128"/>
      <c r="F196" s="128"/>
      <c r="G196" s="128">
        <v>982.8</v>
      </c>
      <c r="H196" s="128"/>
      <c r="I196" s="128"/>
      <c r="J196" s="43"/>
      <c r="K196" s="43" t="s">
        <v>87</v>
      </c>
      <c r="L196" s="43"/>
      <c r="M196" s="43"/>
      <c r="N196" s="43"/>
      <c r="O196" s="22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29"/>
      <c r="AC196" s="29"/>
      <c r="AD196" s="29"/>
      <c r="AE196" s="29"/>
      <c r="AF196" s="29"/>
      <c r="AG196" s="29"/>
      <c r="AH196" s="29"/>
      <c r="AI196" s="29"/>
    </row>
    <row r="197" spans="1:35" ht="15.75" customHeight="1">
      <c r="A197" s="43"/>
      <c r="B197" s="222">
        <v>43707</v>
      </c>
      <c r="C197" s="43" t="s">
        <v>2329</v>
      </c>
      <c r="D197" s="128">
        <v>400</v>
      </c>
      <c r="E197" s="128"/>
      <c r="F197" s="128"/>
      <c r="G197" s="128"/>
      <c r="H197" s="128"/>
      <c r="I197" s="128"/>
      <c r="J197" s="43" t="s">
        <v>89</v>
      </c>
      <c r="K197" s="43" t="s">
        <v>87</v>
      </c>
      <c r="L197" s="43" t="s">
        <v>2330</v>
      </c>
      <c r="M197" s="43">
        <v>1010</v>
      </c>
      <c r="N197" s="43"/>
      <c r="O197" s="22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29"/>
      <c r="AC197" s="29"/>
      <c r="AD197" s="29"/>
      <c r="AE197" s="29"/>
      <c r="AF197" s="29"/>
      <c r="AG197" s="29"/>
      <c r="AH197" s="29"/>
      <c r="AI197" s="29"/>
    </row>
    <row r="198" spans="1:35" ht="15.75" customHeight="1">
      <c r="A198" s="43"/>
      <c r="B198" s="222">
        <v>43707</v>
      </c>
      <c r="C198" s="43" t="s">
        <v>2331</v>
      </c>
      <c r="D198" s="128">
        <v>484.2</v>
      </c>
      <c r="E198" s="128"/>
      <c r="F198" s="128"/>
      <c r="G198" s="128"/>
      <c r="H198" s="128"/>
      <c r="I198" s="128"/>
      <c r="J198" s="43" t="s">
        <v>89</v>
      </c>
      <c r="K198" s="43" t="s">
        <v>87</v>
      </c>
      <c r="L198" s="43" t="s">
        <v>261</v>
      </c>
      <c r="M198" s="226">
        <v>1007</v>
      </c>
      <c r="N198" s="43"/>
      <c r="O198" s="22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29"/>
      <c r="AC198" s="29"/>
      <c r="AD198" s="29"/>
      <c r="AE198" s="29"/>
      <c r="AF198" s="29"/>
      <c r="AG198" s="29"/>
      <c r="AH198" s="29"/>
      <c r="AI198" s="29"/>
    </row>
    <row r="199" spans="1:35" ht="15.75" customHeight="1">
      <c r="A199" s="43"/>
      <c r="B199" s="222">
        <v>43711</v>
      </c>
      <c r="C199" s="43" t="s">
        <v>649</v>
      </c>
      <c r="D199" s="40">
        <v>1736.57</v>
      </c>
      <c r="E199" s="128"/>
      <c r="F199" s="128"/>
      <c r="G199" s="128"/>
      <c r="H199" s="128"/>
      <c r="I199" s="128"/>
      <c r="J199" s="43" t="s">
        <v>91</v>
      </c>
      <c r="K199" s="43" t="s">
        <v>87</v>
      </c>
      <c r="L199" s="43"/>
      <c r="M199" s="43"/>
      <c r="N199" s="43"/>
      <c r="O199" s="22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29"/>
      <c r="AC199" s="29"/>
      <c r="AD199" s="29"/>
      <c r="AE199" s="29"/>
      <c r="AF199" s="29"/>
      <c r="AG199" s="29"/>
      <c r="AH199" s="29"/>
      <c r="AI199" s="29"/>
    </row>
    <row r="200" spans="1:35" ht="15.75" customHeight="1">
      <c r="A200" s="43"/>
      <c r="B200" s="222">
        <v>43711</v>
      </c>
      <c r="C200" s="43" t="s">
        <v>650</v>
      </c>
      <c r="D200" s="40">
        <v>334.32</v>
      </c>
      <c r="E200" s="128"/>
      <c r="F200" s="128"/>
      <c r="G200" s="128"/>
      <c r="H200" s="128"/>
      <c r="I200" s="128"/>
      <c r="J200" s="43" t="s">
        <v>91</v>
      </c>
      <c r="K200" s="43" t="s">
        <v>87</v>
      </c>
      <c r="L200" s="43"/>
      <c r="M200" s="43"/>
      <c r="N200" s="43"/>
      <c r="O200" s="22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29"/>
      <c r="AC200" s="29"/>
      <c r="AD200" s="29"/>
      <c r="AE200" s="29"/>
      <c r="AF200" s="29"/>
      <c r="AG200" s="29"/>
      <c r="AH200" s="29"/>
      <c r="AI200" s="29"/>
    </row>
    <row r="201" spans="1:35" ht="15.75" customHeight="1">
      <c r="A201" s="43"/>
      <c r="B201" s="222">
        <v>43728</v>
      </c>
      <c r="C201" s="43" t="s">
        <v>651</v>
      </c>
      <c r="D201" s="40">
        <v>167.3</v>
      </c>
      <c r="E201" s="128"/>
      <c r="F201" s="128"/>
      <c r="G201" s="128"/>
      <c r="H201" s="128"/>
      <c r="I201" s="128"/>
      <c r="J201" s="43" t="s">
        <v>91</v>
      </c>
      <c r="K201" s="43" t="s">
        <v>87</v>
      </c>
      <c r="L201" s="43"/>
      <c r="M201" s="43"/>
      <c r="N201" s="43"/>
      <c r="O201" s="22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29"/>
      <c r="AC201" s="29"/>
      <c r="AD201" s="29"/>
      <c r="AE201" s="29"/>
      <c r="AF201" s="29"/>
      <c r="AG201" s="29"/>
      <c r="AH201" s="29"/>
      <c r="AI201" s="29"/>
    </row>
    <row r="202" spans="1:35" ht="15.75" customHeight="1">
      <c r="A202" s="43"/>
      <c r="B202" s="222">
        <v>43714</v>
      </c>
      <c r="C202" s="43" t="s">
        <v>2332</v>
      </c>
      <c r="D202" s="128">
        <v>350</v>
      </c>
      <c r="E202" s="128"/>
      <c r="F202" s="128"/>
      <c r="G202" s="128"/>
      <c r="H202" s="128"/>
      <c r="I202" s="128"/>
      <c r="J202" s="43" t="s">
        <v>91</v>
      </c>
      <c r="K202" s="43" t="s">
        <v>87</v>
      </c>
      <c r="L202" s="43" t="s">
        <v>2333</v>
      </c>
      <c r="M202" s="168"/>
      <c r="N202" s="43"/>
      <c r="O202" s="22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29"/>
      <c r="AC202" s="29"/>
      <c r="AD202" s="29"/>
      <c r="AE202" s="29"/>
      <c r="AF202" s="29"/>
      <c r="AG202" s="29"/>
      <c r="AH202" s="29"/>
      <c r="AI202" s="29"/>
    </row>
    <row r="203" spans="1:35" ht="15.75" customHeight="1">
      <c r="A203" s="43"/>
      <c r="B203" s="222">
        <v>43713</v>
      </c>
      <c r="C203" s="43" t="s">
        <v>1320</v>
      </c>
      <c r="D203" s="128">
        <v>111.2</v>
      </c>
      <c r="E203" s="128"/>
      <c r="F203" s="128"/>
      <c r="G203" s="128"/>
      <c r="H203" s="128"/>
      <c r="I203" s="128"/>
      <c r="J203" s="43" t="s">
        <v>89</v>
      </c>
      <c r="K203" s="43" t="s">
        <v>87</v>
      </c>
      <c r="L203" s="43" t="s">
        <v>166</v>
      </c>
      <c r="M203" s="43">
        <v>9852</v>
      </c>
      <c r="N203" s="43"/>
      <c r="O203" s="22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29"/>
      <c r="AC203" s="29"/>
      <c r="AD203" s="29"/>
      <c r="AE203" s="29"/>
      <c r="AF203" s="29"/>
      <c r="AG203" s="29"/>
      <c r="AH203" s="29"/>
      <c r="AI203" s="29"/>
    </row>
    <row r="204" spans="1:35" ht="15.75" customHeight="1">
      <c r="A204" s="43"/>
      <c r="B204" s="222">
        <v>43714</v>
      </c>
      <c r="C204" s="43" t="s">
        <v>2334</v>
      </c>
      <c r="D204" s="128">
        <v>66</v>
      </c>
      <c r="E204" s="128"/>
      <c r="F204" s="128"/>
      <c r="G204" s="128"/>
      <c r="H204" s="128"/>
      <c r="I204" s="128"/>
      <c r="J204" s="43" t="s">
        <v>89</v>
      </c>
      <c r="K204" s="43" t="s">
        <v>87</v>
      </c>
      <c r="L204" s="43" t="s">
        <v>363</v>
      </c>
      <c r="M204" s="43">
        <v>11</v>
      </c>
      <c r="N204" s="43"/>
      <c r="O204" s="22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29"/>
      <c r="AC204" s="29"/>
      <c r="AD204" s="29"/>
      <c r="AE204" s="29"/>
      <c r="AF204" s="29"/>
      <c r="AG204" s="29"/>
      <c r="AH204" s="29"/>
      <c r="AI204" s="29"/>
    </row>
    <row r="205" spans="1:35" ht="15.75" customHeight="1">
      <c r="A205" s="43"/>
      <c r="B205" s="222">
        <v>43718</v>
      </c>
      <c r="C205" s="43" t="s">
        <v>2278</v>
      </c>
      <c r="D205" s="128"/>
      <c r="E205" s="128"/>
      <c r="F205" s="128">
        <v>3269</v>
      </c>
      <c r="G205" s="128"/>
      <c r="H205" s="128"/>
      <c r="I205" s="128"/>
      <c r="J205" s="43"/>
      <c r="K205" s="43" t="s">
        <v>87</v>
      </c>
      <c r="L205" s="43"/>
      <c r="M205" s="43"/>
      <c r="N205" s="43"/>
      <c r="O205" s="22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29"/>
      <c r="AC205" s="29"/>
      <c r="AD205" s="29"/>
      <c r="AE205" s="29"/>
      <c r="AF205" s="29"/>
      <c r="AG205" s="29"/>
      <c r="AH205" s="29"/>
      <c r="AI205" s="29"/>
    </row>
    <row r="206" spans="1:35" ht="15.75" customHeight="1">
      <c r="A206" s="43"/>
      <c r="B206" s="222">
        <v>43718</v>
      </c>
      <c r="C206" s="43" t="s">
        <v>1392</v>
      </c>
      <c r="D206" s="128"/>
      <c r="E206" s="128"/>
      <c r="F206" s="128"/>
      <c r="G206" s="128">
        <v>407.2</v>
      </c>
      <c r="H206" s="128"/>
      <c r="I206" s="128"/>
      <c r="J206" s="43"/>
      <c r="K206" s="43" t="s">
        <v>87</v>
      </c>
      <c r="L206" s="43"/>
      <c r="M206" s="43"/>
      <c r="N206" s="43"/>
      <c r="O206" s="22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29"/>
      <c r="AC206" s="29"/>
      <c r="AD206" s="29"/>
      <c r="AE206" s="29"/>
      <c r="AF206" s="29"/>
      <c r="AG206" s="29"/>
      <c r="AH206" s="29"/>
      <c r="AI206" s="29"/>
    </row>
    <row r="207" spans="1:35" ht="15.75" customHeight="1">
      <c r="A207" s="43"/>
      <c r="B207" s="222">
        <v>43717</v>
      </c>
      <c r="C207" s="43" t="s">
        <v>828</v>
      </c>
      <c r="D207" s="40">
        <v>210</v>
      </c>
      <c r="E207" s="128"/>
      <c r="F207" s="128"/>
      <c r="G207" s="128"/>
      <c r="H207" s="128"/>
      <c r="I207" s="128"/>
      <c r="J207" s="43" t="s">
        <v>91</v>
      </c>
      <c r="K207" s="43" t="s">
        <v>87</v>
      </c>
      <c r="L207" s="43" t="s">
        <v>1207</v>
      </c>
      <c r="M207" s="43">
        <v>757</v>
      </c>
      <c r="N207" s="43"/>
      <c r="O207" s="22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29"/>
      <c r="AC207" s="29"/>
      <c r="AD207" s="29"/>
      <c r="AE207" s="29"/>
      <c r="AF207" s="29"/>
      <c r="AG207" s="29"/>
      <c r="AH207" s="29"/>
      <c r="AI207" s="29"/>
    </row>
    <row r="208" spans="1:35" ht="15.75" customHeight="1">
      <c r="A208" s="43"/>
      <c r="B208" s="222">
        <v>43732</v>
      </c>
      <c r="C208" s="43" t="s">
        <v>2335</v>
      </c>
      <c r="D208" s="128"/>
      <c r="E208" s="128"/>
      <c r="F208" s="128"/>
      <c r="G208" s="128">
        <v>20.05</v>
      </c>
      <c r="H208" s="128"/>
      <c r="I208" s="128"/>
      <c r="J208" s="43" t="s">
        <v>91</v>
      </c>
      <c r="K208" s="43" t="s">
        <v>87</v>
      </c>
      <c r="L208" s="43" t="s">
        <v>2307</v>
      </c>
      <c r="M208" s="43"/>
      <c r="N208" s="43"/>
      <c r="O208" s="22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29"/>
      <c r="AC208" s="29"/>
      <c r="AD208" s="29"/>
      <c r="AE208" s="29"/>
      <c r="AF208" s="29"/>
      <c r="AG208" s="29"/>
      <c r="AH208" s="29"/>
      <c r="AI208" s="29"/>
    </row>
    <row r="209" spans="1:35" ht="15.75" customHeight="1">
      <c r="A209" s="43"/>
      <c r="B209" s="222">
        <v>43732</v>
      </c>
      <c r="C209" s="43" t="s">
        <v>2335</v>
      </c>
      <c r="D209" s="128"/>
      <c r="E209" s="128"/>
      <c r="F209" s="128"/>
      <c r="G209" s="128">
        <v>20.05</v>
      </c>
      <c r="H209" s="128"/>
      <c r="I209" s="128"/>
      <c r="J209" s="43" t="s">
        <v>91</v>
      </c>
      <c r="K209" s="43" t="s">
        <v>87</v>
      </c>
      <c r="L209" s="43" t="s">
        <v>2239</v>
      </c>
      <c r="M209" s="43"/>
      <c r="N209" s="43"/>
      <c r="O209" s="22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29"/>
      <c r="AC209" s="29"/>
      <c r="AD209" s="29"/>
      <c r="AE209" s="29"/>
      <c r="AF209" s="29"/>
      <c r="AG209" s="29"/>
      <c r="AH209" s="29"/>
      <c r="AI209" s="29"/>
    </row>
    <row r="210" spans="1:35" ht="15.75" customHeight="1">
      <c r="A210" s="43"/>
      <c r="B210" s="222">
        <v>43732</v>
      </c>
      <c r="C210" s="43" t="s">
        <v>2335</v>
      </c>
      <c r="D210" s="128"/>
      <c r="E210" s="128"/>
      <c r="F210" s="128"/>
      <c r="G210" s="128">
        <v>2177.39</v>
      </c>
      <c r="H210" s="128"/>
      <c r="I210" s="128"/>
      <c r="J210" s="43" t="s">
        <v>91</v>
      </c>
      <c r="K210" s="43" t="s">
        <v>87</v>
      </c>
      <c r="L210" s="43" t="s">
        <v>2241</v>
      </c>
      <c r="M210" s="43"/>
      <c r="N210" s="43"/>
      <c r="O210" s="22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29"/>
      <c r="AC210" s="29"/>
      <c r="AD210" s="29"/>
      <c r="AE210" s="29"/>
      <c r="AF210" s="29"/>
      <c r="AG210" s="29"/>
      <c r="AH210" s="29"/>
      <c r="AI210" s="29"/>
    </row>
    <row r="211" spans="1:35" ht="15.75" customHeight="1">
      <c r="A211" s="43"/>
      <c r="B211" s="222">
        <v>43732</v>
      </c>
      <c r="C211" s="43" t="s">
        <v>1031</v>
      </c>
      <c r="D211" s="128"/>
      <c r="E211" s="128"/>
      <c r="F211" s="128">
        <v>2106</v>
      </c>
      <c r="G211" s="128"/>
      <c r="H211" s="128"/>
      <c r="I211" s="128"/>
      <c r="J211" s="43" t="s">
        <v>91</v>
      </c>
      <c r="K211" s="43" t="s">
        <v>87</v>
      </c>
      <c r="L211" s="43" t="s">
        <v>972</v>
      </c>
      <c r="M211" s="43">
        <v>1035</v>
      </c>
      <c r="N211" s="43"/>
      <c r="O211" s="22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29"/>
      <c r="AC211" s="29"/>
      <c r="AD211" s="29"/>
      <c r="AE211" s="29"/>
      <c r="AF211" s="29"/>
      <c r="AG211" s="29"/>
      <c r="AH211" s="29"/>
      <c r="AI211" s="29"/>
    </row>
    <row r="212" spans="1:35" ht="15.75" customHeight="1">
      <c r="A212" s="43"/>
      <c r="B212" s="222">
        <v>43732</v>
      </c>
      <c r="C212" s="43" t="s">
        <v>2303</v>
      </c>
      <c r="D212" s="40">
        <v>61.16</v>
      </c>
      <c r="E212" s="128"/>
      <c r="F212" s="128"/>
      <c r="G212" s="128"/>
      <c r="H212" s="128"/>
      <c r="I212" s="128"/>
      <c r="J212" s="43" t="s">
        <v>89</v>
      </c>
      <c r="K212" s="43" t="s">
        <v>87</v>
      </c>
      <c r="L212" s="43" t="s">
        <v>363</v>
      </c>
      <c r="M212" s="43">
        <v>2810</v>
      </c>
      <c r="N212" s="43"/>
      <c r="O212" s="22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29"/>
      <c r="AC212" s="29"/>
      <c r="AD212" s="29"/>
      <c r="AE212" s="29"/>
      <c r="AF212" s="29"/>
      <c r="AG212" s="29"/>
      <c r="AH212" s="29"/>
      <c r="AI212" s="29"/>
    </row>
    <row r="213" spans="1:35" ht="15.75" customHeight="1">
      <c r="A213" s="43"/>
      <c r="B213" s="222">
        <v>43732</v>
      </c>
      <c r="C213" s="43" t="s">
        <v>855</v>
      </c>
      <c r="D213" s="128"/>
      <c r="E213" s="128">
        <v>13000</v>
      </c>
      <c r="F213" s="128"/>
      <c r="G213" s="128"/>
      <c r="H213" s="128"/>
      <c r="I213" s="128"/>
      <c r="J213" s="43" t="s">
        <v>91</v>
      </c>
      <c r="K213" s="43" t="s">
        <v>87</v>
      </c>
      <c r="L213" s="43"/>
      <c r="M213" s="43"/>
      <c r="N213" s="43"/>
      <c r="O213" s="22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29"/>
      <c r="AC213" s="29"/>
      <c r="AD213" s="29"/>
      <c r="AE213" s="29"/>
      <c r="AF213" s="29"/>
      <c r="AG213" s="29"/>
      <c r="AH213" s="29"/>
      <c r="AI213" s="29"/>
    </row>
    <row r="214" spans="1:35" ht="15.75" customHeight="1">
      <c r="A214" s="43"/>
      <c r="B214" s="222">
        <v>43733</v>
      </c>
      <c r="C214" s="43" t="s">
        <v>2336</v>
      </c>
      <c r="D214" s="128">
        <v>960</v>
      </c>
      <c r="E214" s="128"/>
      <c r="F214" s="128"/>
      <c r="G214" s="128"/>
      <c r="H214" s="128"/>
      <c r="I214" s="128"/>
      <c r="J214" s="43" t="s">
        <v>89</v>
      </c>
      <c r="K214" s="43" t="s">
        <v>87</v>
      </c>
      <c r="L214" s="43"/>
      <c r="M214" s="43"/>
      <c r="N214" s="43"/>
      <c r="O214" s="22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29"/>
      <c r="AC214" s="29"/>
      <c r="AD214" s="29"/>
      <c r="AE214" s="29"/>
      <c r="AF214" s="29"/>
      <c r="AG214" s="29"/>
      <c r="AH214" s="29"/>
      <c r="AI214" s="29"/>
    </row>
    <row r="215" spans="1:35" ht="15.75" customHeight="1">
      <c r="A215" s="43"/>
      <c r="B215" s="222">
        <v>43740</v>
      </c>
      <c r="C215" s="43" t="s">
        <v>918</v>
      </c>
      <c r="D215" s="40">
        <v>17.899999999999999</v>
      </c>
      <c r="E215" s="128"/>
      <c r="F215" s="128"/>
      <c r="G215" s="128"/>
      <c r="H215" s="128"/>
      <c r="I215" s="128"/>
      <c r="J215" s="43" t="s">
        <v>89</v>
      </c>
      <c r="K215" s="43" t="s">
        <v>87</v>
      </c>
      <c r="L215" s="43" t="s">
        <v>363</v>
      </c>
      <c r="M215" s="43">
        <v>559</v>
      </c>
      <c r="N215" s="43"/>
      <c r="O215" s="22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29"/>
      <c r="AC215" s="29"/>
      <c r="AD215" s="29"/>
      <c r="AE215" s="29"/>
      <c r="AF215" s="29"/>
      <c r="AG215" s="29"/>
      <c r="AH215" s="29"/>
      <c r="AI215" s="29"/>
    </row>
    <row r="216" spans="1:35" ht="15.75" customHeight="1">
      <c r="A216" s="43"/>
      <c r="B216" s="222">
        <v>43758</v>
      </c>
      <c r="C216" s="43" t="s">
        <v>2257</v>
      </c>
      <c r="D216" s="128">
        <v>350</v>
      </c>
      <c r="E216" s="128"/>
      <c r="F216" s="128"/>
      <c r="G216" s="128"/>
      <c r="H216" s="128"/>
      <c r="I216" s="128"/>
      <c r="J216" s="43">
        <v>5000273</v>
      </c>
      <c r="K216" s="43" t="s">
        <v>87</v>
      </c>
      <c r="L216" s="43" t="s">
        <v>2337</v>
      </c>
      <c r="M216" s="43"/>
      <c r="N216" s="43"/>
      <c r="O216" s="22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29"/>
      <c r="AC216" s="29"/>
      <c r="AD216" s="29"/>
      <c r="AE216" s="29"/>
      <c r="AF216" s="29"/>
      <c r="AG216" s="29"/>
      <c r="AH216" s="29"/>
      <c r="AI216" s="29"/>
    </row>
    <row r="217" spans="1:35" ht="15.75" customHeight="1">
      <c r="A217" s="43"/>
      <c r="B217" s="222">
        <v>43741</v>
      </c>
      <c r="C217" s="43" t="s">
        <v>2338</v>
      </c>
      <c r="D217" s="128">
        <v>1000</v>
      </c>
      <c r="E217" s="128"/>
      <c r="F217" s="128"/>
      <c r="G217" s="128"/>
      <c r="H217" s="128"/>
      <c r="I217" s="128"/>
      <c r="J217" s="43" t="s">
        <v>89</v>
      </c>
      <c r="K217" s="43" t="s">
        <v>87</v>
      </c>
      <c r="L217" s="43" t="s">
        <v>2339</v>
      </c>
      <c r="M217" s="43">
        <v>1431</v>
      </c>
      <c r="N217" s="43"/>
      <c r="O217" s="22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29"/>
      <c r="AC217" s="29"/>
      <c r="AD217" s="29"/>
      <c r="AE217" s="29"/>
      <c r="AF217" s="29"/>
      <c r="AG217" s="29"/>
      <c r="AH217" s="29"/>
      <c r="AI217" s="29"/>
    </row>
    <row r="218" spans="1:35" ht="15.75" customHeight="1">
      <c r="A218" s="43"/>
      <c r="B218" s="222">
        <v>43748</v>
      </c>
      <c r="C218" s="43" t="s">
        <v>2340</v>
      </c>
      <c r="D218" s="128"/>
      <c r="E218" s="128"/>
      <c r="F218" s="128">
        <v>8190</v>
      </c>
      <c r="G218" s="128"/>
      <c r="H218" s="128"/>
      <c r="I218" s="128"/>
      <c r="J218" s="43"/>
      <c r="K218" s="43"/>
      <c r="L218" s="43" t="s">
        <v>972</v>
      </c>
      <c r="M218" s="43">
        <v>1037</v>
      </c>
      <c r="N218" s="43"/>
      <c r="O218" s="22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29"/>
      <c r="AC218" s="29"/>
      <c r="AD218" s="29"/>
      <c r="AE218" s="29"/>
      <c r="AF218" s="29"/>
      <c r="AG218" s="29"/>
      <c r="AH218" s="29"/>
      <c r="AI218" s="29"/>
    </row>
    <row r="219" spans="1:35" ht="15.75" customHeight="1">
      <c r="A219" s="43"/>
      <c r="B219" s="222">
        <v>43763</v>
      </c>
      <c r="C219" s="43" t="s">
        <v>2341</v>
      </c>
      <c r="D219" s="128">
        <v>500</v>
      </c>
      <c r="E219" s="128"/>
      <c r="F219" s="128"/>
      <c r="G219" s="128"/>
      <c r="H219" s="128"/>
      <c r="I219" s="128"/>
      <c r="J219" s="43" t="s">
        <v>91</v>
      </c>
      <c r="K219" s="43" t="s">
        <v>87</v>
      </c>
      <c r="L219" s="43" t="s">
        <v>873</v>
      </c>
      <c r="M219" s="43">
        <v>20</v>
      </c>
      <c r="N219" s="43"/>
      <c r="O219" s="22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29"/>
      <c r="AC219" s="29"/>
      <c r="AD219" s="29"/>
      <c r="AE219" s="29"/>
      <c r="AF219" s="29"/>
      <c r="AG219" s="29"/>
      <c r="AH219" s="29"/>
      <c r="AI219" s="29"/>
    </row>
    <row r="220" spans="1:35" ht="15.75" customHeight="1">
      <c r="A220" s="43"/>
      <c r="B220" s="222">
        <v>43763</v>
      </c>
      <c r="C220" s="43" t="s">
        <v>909</v>
      </c>
      <c r="D220" s="128">
        <v>600</v>
      </c>
      <c r="E220" s="128"/>
      <c r="F220" s="128"/>
      <c r="G220" s="128"/>
      <c r="H220" s="128"/>
      <c r="I220" s="128"/>
      <c r="J220" s="43" t="s">
        <v>91</v>
      </c>
      <c r="K220" s="43" t="s">
        <v>87</v>
      </c>
      <c r="L220" s="43" t="s">
        <v>699</v>
      </c>
      <c r="M220" s="43">
        <v>3650</v>
      </c>
      <c r="N220" s="43"/>
      <c r="O220" s="22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29"/>
      <c r="AC220" s="29"/>
      <c r="AD220" s="29"/>
      <c r="AE220" s="29"/>
      <c r="AF220" s="29"/>
      <c r="AG220" s="29"/>
      <c r="AH220" s="29"/>
      <c r="AI220" s="29"/>
    </row>
    <row r="221" spans="1:35" ht="15.75" customHeight="1">
      <c r="A221" s="43"/>
      <c r="B221" s="222">
        <v>43766</v>
      </c>
      <c r="C221" s="43" t="s">
        <v>2342</v>
      </c>
      <c r="D221" s="40">
        <v>226</v>
      </c>
      <c r="E221" s="128"/>
      <c r="F221" s="128"/>
      <c r="G221" s="128"/>
      <c r="H221" s="128"/>
      <c r="I221" s="128"/>
      <c r="J221" s="43" t="s">
        <v>89</v>
      </c>
      <c r="K221" s="43" t="s">
        <v>87</v>
      </c>
      <c r="L221" s="43"/>
      <c r="M221" s="43"/>
      <c r="N221" s="43"/>
      <c r="O221" s="22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29"/>
      <c r="AC221" s="29"/>
      <c r="AD221" s="29"/>
      <c r="AE221" s="29"/>
      <c r="AF221" s="29"/>
      <c r="AG221" s="29"/>
      <c r="AH221" s="29"/>
      <c r="AI221" s="29"/>
    </row>
    <row r="222" spans="1:35" ht="15.75" customHeight="1">
      <c r="A222" s="43"/>
      <c r="B222" s="222">
        <v>43766</v>
      </c>
      <c r="C222" s="43" t="s">
        <v>2343</v>
      </c>
      <c r="D222" s="128">
        <v>200</v>
      </c>
      <c r="E222" s="128"/>
      <c r="F222" s="128"/>
      <c r="G222" s="128"/>
      <c r="H222" s="128"/>
      <c r="I222" s="128"/>
      <c r="J222" s="43" t="s">
        <v>91</v>
      </c>
      <c r="K222" s="43" t="s">
        <v>87</v>
      </c>
      <c r="L222" s="43"/>
      <c r="M222" s="43"/>
      <c r="N222" s="43"/>
      <c r="O222" s="22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29"/>
      <c r="AC222" s="29"/>
      <c r="AD222" s="29"/>
      <c r="AE222" s="29"/>
      <c r="AF222" s="29"/>
      <c r="AG222" s="29"/>
      <c r="AH222" s="29"/>
      <c r="AI222" s="29"/>
    </row>
    <row r="223" spans="1:35" ht="15.75" customHeight="1">
      <c r="A223" s="43"/>
      <c r="B223" s="222">
        <v>43769</v>
      </c>
      <c r="C223" s="43" t="s">
        <v>257</v>
      </c>
      <c r="D223" s="128">
        <v>40</v>
      </c>
      <c r="E223" s="128"/>
      <c r="F223" s="128"/>
      <c r="G223" s="128"/>
      <c r="H223" s="128"/>
      <c r="I223" s="128"/>
      <c r="J223" s="43" t="s">
        <v>91</v>
      </c>
      <c r="K223" s="43" t="s">
        <v>87</v>
      </c>
      <c r="L223" s="43"/>
      <c r="M223" s="43"/>
      <c r="N223" s="43"/>
      <c r="O223" s="22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29"/>
      <c r="AC223" s="29"/>
      <c r="AD223" s="29"/>
      <c r="AE223" s="29"/>
      <c r="AF223" s="29"/>
      <c r="AG223" s="29"/>
      <c r="AH223" s="29"/>
      <c r="AI223" s="29"/>
    </row>
    <row r="224" spans="1:35" ht="15.75" customHeight="1">
      <c r="A224" s="43"/>
      <c r="B224" s="222">
        <v>43770</v>
      </c>
      <c r="C224" s="43" t="s">
        <v>2340</v>
      </c>
      <c r="D224" s="128"/>
      <c r="E224" s="128"/>
      <c r="F224" s="128">
        <v>2597.4</v>
      </c>
      <c r="G224" s="128"/>
      <c r="H224" s="128"/>
      <c r="I224" s="128"/>
      <c r="J224" s="43"/>
      <c r="K224" s="43"/>
      <c r="L224" s="43" t="s">
        <v>972</v>
      </c>
      <c r="M224" s="43">
        <v>1041</v>
      </c>
      <c r="N224" s="43"/>
      <c r="O224" s="22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29"/>
      <c r="AC224" s="29"/>
      <c r="AD224" s="29"/>
      <c r="AE224" s="29"/>
      <c r="AF224" s="29"/>
      <c r="AG224" s="29"/>
      <c r="AH224" s="29"/>
      <c r="AI224" s="29"/>
    </row>
    <row r="225" spans="1:35" ht="15.75" customHeight="1">
      <c r="A225" s="43"/>
      <c r="B225" s="222">
        <v>43775</v>
      </c>
      <c r="C225" s="43" t="s">
        <v>2344</v>
      </c>
      <c r="D225" s="40">
        <v>536</v>
      </c>
      <c r="E225" s="128"/>
      <c r="F225" s="128"/>
      <c r="G225" s="128"/>
      <c r="H225" s="128"/>
      <c r="I225" s="128"/>
      <c r="J225" s="43" t="s">
        <v>89</v>
      </c>
      <c r="K225" s="43" t="s">
        <v>87</v>
      </c>
      <c r="L225" s="43"/>
      <c r="M225" s="43"/>
      <c r="N225" s="43"/>
      <c r="O225" s="22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29"/>
      <c r="AC225" s="29"/>
      <c r="AD225" s="29"/>
      <c r="AE225" s="29"/>
      <c r="AF225" s="29"/>
      <c r="AG225" s="29"/>
      <c r="AH225" s="29"/>
      <c r="AI225" s="29"/>
    </row>
    <row r="226" spans="1:35" ht="15.75" customHeight="1">
      <c r="A226" s="43"/>
      <c r="B226" s="222">
        <v>43776</v>
      </c>
      <c r="C226" s="43" t="s">
        <v>2340</v>
      </c>
      <c r="D226" s="128"/>
      <c r="E226" s="128"/>
      <c r="F226" s="128">
        <v>1755</v>
      </c>
      <c r="G226" s="128"/>
      <c r="H226" s="128"/>
      <c r="I226" s="128"/>
      <c r="J226" s="43"/>
      <c r="K226" s="43"/>
      <c r="L226" s="43"/>
      <c r="M226" s="43"/>
      <c r="N226" s="43"/>
      <c r="O226" s="22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29"/>
      <c r="AC226" s="29"/>
      <c r="AD226" s="29"/>
      <c r="AE226" s="29"/>
      <c r="AF226" s="29"/>
      <c r="AG226" s="29"/>
      <c r="AH226" s="29"/>
      <c r="AI226" s="29"/>
    </row>
    <row r="227" spans="1:35" ht="15.75" customHeight="1">
      <c r="A227" s="43"/>
      <c r="B227" s="222">
        <v>43789</v>
      </c>
      <c r="C227" s="43" t="s">
        <v>2345</v>
      </c>
      <c r="D227" s="128">
        <v>878</v>
      </c>
      <c r="E227" s="128"/>
      <c r="F227" s="128"/>
      <c r="G227" s="128"/>
      <c r="H227" s="128"/>
      <c r="I227" s="128"/>
      <c r="J227" s="43" t="s">
        <v>91</v>
      </c>
      <c r="K227" s="43" t="s">
        <v>87</v>
      </c>
      <c r="L227" s="43" t="s">
        <v>1401</v>
      </c>
      <c r="M227" s="43">
        <v>3512</v>
      </c>
      <c r="N227" s="43"/>
      <c r="O227" s="22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29"/>
      <c r="AC227" s="29"/>
      <c r="AD227" s="29"/>
      <c r="AE227" s="29"/>
      <c r="AF227" s="29"/>
      <c r="AG227" s="29"/>
      <c r="AH227" s="29"/>
      <c r="AI227" s="29"/>
    </row>
    <row r="228" spans="1:35" ht="15.75" customHeight="1">
      <c r="A228" s="43"/>
      <c r="B228" s="222">
        <v>43796</v>
      </c>
      <c r="C228" s="43" t="s">
        <v>2346</v>
      </c>
      <c r="D228" s="128"/>
      <c r="E228" s="128"/>
      <c r="F228" s="128"/>
      <c r="G228" s="128">
        <v>358</v>
      </c>
      <c r="H228" s="128"/>
      <c r="I228" s="128"/>
      <c r="J228" s="43"/>
      <c r="K228" s="43" t="s">
        <v>87</v>
      </c>
      <c r="L228" s="43"/>
      <c r="M228" s="43"/>
      <c r="N228" s="43"/>
      <c r="O228" s="22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29"/>
      <c r="AC228" s="29"/>
      <c r="AD228" s="29"/>
      <c r="AE228" s="29"/>
      <c r="AF228" s="29"/>
      <c r="AG228" s="29"/>
      <c r="AH228" s="29"/>
      <c r="AI228" s="29"/>
    </row>
    <row r="229" spans="1:35" ht="15.75" customHeight="1">
      <c r="A229" s="43"/>
      <c r="B229" s="222">
        <v>43796</v>
      </c>
      <c r="C229" s="43" t="s">
        <v>2347</v>
      </c>
      <c r="D229" s="128"/>
      <c r="E229" s="128"/>
      <c r="F229" s="128"/>
      <c r="G229" s="128">
        <v>3281.97</v>
      </c>
      <c r="H229" s="128"/>
      <c r="I229" s="128"/>
      <c r="J229" s="43"/>
      <c r="K229" s="43"/>
      <c r="L229" s="43"/>
      <c r="M229" s="43"/>
      <c r="N229" s="43"/>
      <c r="O229" s="22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29"/>
      <c r="AC229" s="29"/>
      <c r="AD229" s="29"/>
      <c r="AE229" s="29"/>
      <c r="AF229" s="29"/>
      <c r="AG229" s="29"/>
      <c r="AH229" s="29"/>
      <c r="AI229" s="29"/>
    </row>
    <row r="230" spans="1:35" ht="15.75" customHeight="1">
      <c r="A230" s="43"/>
      <c r="B230" s="222">
        <v>43796</v>
      </c>
      <c r="C230" s="43" t="s">
        <v>2347</v>
      </c>
      <c r="D230" s="128"/>
      <c r="E230" s="128"/>
      <c r="F230" s="128"/>
      <c r="G230" s="128">
        <v>20.95</v>
      </c>
      <c r="H230" s="128"/>
      <c r="I230" s="128"/>
      <c r="J230" s="43"/>
      <c r="K230" s="43"/>
      <c r="L230" s="43"/>
      <c r="M230" s="43"/>
      <c r="N230" s="43"/>
      <c r="O230" s="22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29"/>
      <c r="AC230" s="29"/>
      <c r="AD230" s="29"/>
      <c r="AE230" s="29"/>
      <c r="AF230" s="29"/>
      <c r="AG230" s="29"/>
      <c r="AH230" s="29"/>
      <c r="AI230" s="29"/>
    </row>
    <row r="231" spans="1:35" ht="15.75" customHeight="1">
      <c r="A231" s="43"/>
      <c r="B231" s="222">
        <v>43796</v>
      </c>
      <c r="C231" s="43" t="s">
        <v>2347</v>
      </c>
      <c r="D231" s="128"/>
      <c r="E231" s="128"/>
      <c r="F231" s="128"/>
      <c r="G231" s="128">
        <v>20.95</v>
      </c>
      <c r="H231" s="128"/>
      <c r="I231" s="128"/>
      <c r="J231" s="43"/>
      <c r="K231" s="43"/>
      <c r="L231" s="43"/>
      <c r="M231" s="43"/>
      <c r="N231" s="43"/>
      <c r="O231" s="22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29"/>
      <c r="AC231" s="29"/>
      <c r="AD231" s="29"/>
      <c r="AE231" s="29"/>
      <c r="AF231" s="29"/>
      <c r="AG231" s="29"/>
      <c r="AH231" s="29"/>
      <c r="AI231" s="29"/>
    </row>
    <row r="232" spans="1:35" ht="15.75" customHeight="1">
      <c r="A232" s="43"/>
      <c r="B232" s="222">
        <v>43711</v>
      </c>
      <c r="C232" s="43" t="s">
        <v>1017</v>
      </c>
      <c r="D232" s="128">
        <v>270</v>
      </c>
      <c r="E232" s="128"/>
      <c r="F232" s="128"/>
      <c r="G232" s="128"/>
      <c r="H232" s="128"/>
      <c r="I232" s="128"/>
      <c r="J232" s="43" t="s">
        <v>89</v>
      </c>
      <c r="K232" s="43" t="s">
        <v>87</v>
      </c>
      <c r="L232" s="43" t="s">
        <v>1017</v>
      </c>
      <c r="M232" s="43">
        <v>954</v>
      </c>
      <c r="N232" s="43"/>
      <c r="O232" s="22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29"/>
      <c r="AC232" s="29"/>
      <c r="AD232" s="29"/>
      <c r="AE232" s="29"/>
      <c r="AF232" s="29"/>
      <c r="AG232" s="29"/>
      <c r="AH232" s="29"/>
      <c r="AI232" s="29"/>
    </row>
    <row r="233" spans="1:35" ht="15.75" customHeight="1">
      <c r="A233" s="43"/>
      <c r="B233" s="222">
        <v>43794</v>
      </c>
      <c r="C233" s="43" t="s">
        <v>2348</v>
      </c>
      <c r="D233" s="128">
        <v>730</v>
      </c>
      <c r="E233" s="128"/>
      <c r="F233" s="128"/>
      <c r="G233" s="128"/>
      <c r="H233" s="128"/>
      <c r="I233" s="128"/>
      <c r="J233" s="43" t="s">
        <v>89</v>
      </c>
      <c r="K233" s="43" t="s">
        <v>87</v>
      </c>
      <c r="L233" s="43" t="s">
        <v>2349</v>
      </c>
      <c r="M233" s="226">
        <v>3559</v>
      </c>
      <c r="N233" s="43"/>
      <c r="O233" s="22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29"/>
      <c r="AC233" s="29"/>
      <c r="AD233" s="29"/>
      <c r="AE233" s="29"/>
      <c r="AF233" s="29"/>
      <c r="AG233" s="29"/>
      <c r="AH233" s="29"/>
      <c r="AI233" s="29"/>
    </row>
    <row r="234" spans="1:35" ht="15.75" customHeight="1">
      <c r="A234" s="43"/>
      <c r="B234" s="222">
        <v>44171</v>
      </c>
      <c r="C234" s="43" t="s">
        <v>2350</v>
      </c>
      <c r="D234" s="128"/>
      <c r="E234" s="128"/>
      <c r="F234" s="128"/>
      <c r="G234" s="128">
        <v>2973.95</v>
      </c>
      <c r="H234" s="128"/>
      <c r="I234" s="128"/>
      <c r="J234" s="43"/>
      <c r="K234" s="43" t="s">
        <v>87</v>
      </c>
      <c r="L234" s="43"/>
      <c r="M234" s="226"/>
      <c r="N234" s="43"/>
      <c r="O234" s="22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29"/>
      <c r="AC234" s="29"/>
      <c r="AD234" s="29"/>
      <c r="AE234" s="29"/>
      <c r="AF234" s="29"/>
      <c r="AG234" s="29"/>
      <c r="AH234" s="29"/>
      <c r="AI234" s="29"/>
    </row>
    <row r="235" spans="1:35" ht="15.75" customHeight="1">
      <c r="A235" s="43"/>
      <c r="B235" s="222">
        <v>43810</v>
      </c>
      <c r="C235" s="43" t="s">
        <v>2351</v>
      </c>
      <c r="D235" s="128">
        <v>292.5</v>
      </c>
      <c r="E235" s="128"/>
      <c r="F235" s="128"/>
      <c r="G235" s="128"/>
      <c r="H235" s="128"/>
      <c r="I235" s="128"/>
      <c r="J235" s="43" t="s">
        <v>91</v>
      </c>
      <c r="K235" s="43" t="s">
        <v>87</v>
      </c>
      <c r="L235" s="43" t="s">
        <v>2352</v>
      </c>
      <c r="M235" s="43">
        <v>3528</v>
      </c>
      <c r="N235" s="43"/>
      <c r="O235" s="22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29"/>
      <c r="AC235" s="29"/>
      <c r="AD235" s="29"/>
      <c r="AE235" s="29"/>
      <c r="AF235" s="29"/>
      <c r="AG235" s="29"/>
      <c r="AH235" s="29"/>
      <c r="AI235" s="29"/>
    </row>
    <row r="236" spans="1:35" ht="15.75" customHeight="1">
      <c r="A236" s="43"/>
      <c r="B236" s="222">
        <v>43810</v>
      </c>
      <c r="C236" s="43" t="s">
        <v>2353</v>
      </c>
      <c r="D236" s="128">
        <v>410</v>
      </c>
      <c r="E236" s="128"/>
      <c r="F236" s="128"/>
      <c r="G236" s="128"/>
      <c r="H236" s="128"/>
      <c r="I236" s="128"/>
      <c r="J236" s="43" t="s">
        <v>91</v>
      </c>
      <c r="K236" s="43" t="s">
        <v>87</v>
      </c>
      <c r="L236" s="43" t="s">
        <v>2354</v>
      </c>
      <c r="M236" s="43">
        <v>2100</v>
      </c>
      <c r="N236" s="43"/>
      <c r="O236" s="22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29"/>
      <c r="AC236" s="29"/>
      <c r="AD236" s="29"/>
      <c r="AE236" s="29"/>
      <c r="AF236" s="29"/>
      <c r="AG236" s="29"/>
      <c r="AH236" s="29"/>
      <c r="AI236" s="29"/>
    </row>
    <row r="237" spans="1:35" ht="15.75" customHeight="1">
      <c r="A237" s="43"/>
      <c r="B237" s="222">
        <v>43810</v>
      </c>
      <c r="C237" s="43" t="s">
        <v>2355</v>
      </c>
      <c r="D237" s="128">
        <v>54</v>
      </c>
      <c r="E237" s="128"/>
      <c r="F237" s="128"/>
      <c r="G237" s="128"/>
      <c r="H237" s="128"/>
      <c r="I237" s="128"/>
      <c r="J237" s="43" t="s">
        <v>91</v>
      </c>
      <c r="K237" s="43" t="s">
        <v>87</v>
      </c>
      <c r="L237" s="43" t="s">
        <v>2356</v>
      </c>
      <c r="M237" s="43"/>
      <c r="N237" s="43"/>
      <c r="O237" s="22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29"/>
      <c r="AC237" s="29"/>
      <c r="AD237" s="29"/>
      <c r="AE237" s="29"/>
      <c r="AF237" s="29"/>
      <c r="AG237" s="29"/>
      <c r="AH237" s="29"/>
      <c r="AI237" s="29"/>
    </row>
    <row r="238" spans="1:35" ht="15.75" customHeight="1">
      <c r="A238" s="43"/>
      <c r="B238" s="222">
        <v>44182</v>
      </c>
      <c r="C238" s="43" t="s">
        <v>2340</v>
      </c>
      <c r="D238" s="128"/>
      <c r="E238" s="128"/>
      <c r="F238" s="128">
        <v>3276</v>
      </c>
      <c r="G238" s="128"/>
      <c r="H238" s="128"/>
      <c r="I238" s="128"/>
      <c r="J238" s="43"/>
      <c r="K238" s="43"/>
      <c r="L238" s="43"/>
      <c r="M238" s="43"/>
      <c r="N238" s="43"/>
      <c r="O238" s="22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29"/>
      <c r="AC238" s="29"/>
      <c r="AD238" s="29"/>
      <c r="AE238" s="29"/>
      <c r="AF238" s="29"/>
      <c r="AG238" s="29"/>
      <c r="AH238" s="29"/>
      <c r="AI238" s="29"/>
    </row>
    <row r="239" spans="1:35" ht="15.75" customHeight="1">
      <c r="A239" s="43"/>
      <c r="B239" s="222">
        <v>43832</v>
      </c>
      <c r="C239" s="43" t="s">
        <v>2357</v>
      </c>
      <c r="D239" s="40">
        <v>2340</v>
      </c>
      <c r="E239" s="128"/>
      <c r="F239" s="128"/>
      <c r="G239" s="128"/>
      <c r="H239" s="128"/>
      <c r="I239" s="128"/>
      <c r="J239" s="43">
        <v>5000204</v>
      </c>
      <c r="K239" s="43" t="s">
        <v>87</v>
      </c>
      <c r="L239" s="43" t="s">
        <v>2358</v>
      </c>
      <c r="M239" s="43">
        <v>1497</v>
      </c>
      <c r="N239" s="43"/>
      <c r="O239" s="22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29"/>
      <c r="AC239" s="29"/>
      <c r="AD239" s="29"/>
      <c r="AE239" s="29"/>
      <c r="AF239" s="29"/>
      <c r="AG239" s="29"/>
      <c r="AH239" s="29"/>
      <c r="AI239" s="29"/>
    </row>
    <row r="240" spans="1:35" ht="15.75" customHeight="1">
      <c r="A240" s="43"/>
      <c r="B240" s="222">
        <v>43846</v>
      </c>
      <c r="C240" s="43" t="s">
        <v>2359</v>
      </c>
      <c r="D240" s="40">
        <v>429</v>
      </c>
      <c r="E240" s="128"/>
      <c r="F240" s="128"/>
      <c r="G240" s="128"/>
      <c r="H240" s="128"/>
      <c r="I240" s="128"/>
      <c r="J240" s="43" t="s">
        <v>89</v>
      </c>
      <c r="K240" s="43" t="s">
        <v>87</v>
      </c>
      <c r="L240" s="43"/>
      <c r="M240" s="43"/>
      <c r="N240" s="43"/>
      <c r="O240" s="22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29"/>
      <c r="AC240" s="29"/>
      <c r="AD240" s="29"/>
      <c r="AE240" s="29"/>
      <c r="AF240" s="29"/>
      <c r="AG240" s="29"/>
      <c r="AH240" s="29"/>
      <c r="AI240" s="29"/>
    </row>
    <row r="241" spans="1:35" ht="15.75" customHeight="1">
      <c r="A241" s="43"/>
      <c r="B241" s="222">
        <v>43857</v>
      </c>
      <c r="C241" s="43" t="s">
        <v>2360</v>
      </c>
      <c r="D241" s="128"/>
      <c r="E241" s="128"/>
      <c r="F241" s="128"/>
      <c r="G241" s="128">
        <v>2036.38</v>
      </c>
      <c r="H241" s="128"/>
      <c r="I241" s="128"/>
      <c r="J241" s="43"/>
      <c r="K241" s="43"/>
      <c r="L241" s="43"/>
      <c r="M241" s="43"/>
      <c r="N241" s="43"/>
      <c r="O241" s="22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29"/>
      <c r="AC241" s="29"/>
      <c r="AD241" s="29"/>
      <c r="AE241" s="29"/>
      <c r="AF241" s="29"/>
      <c r="AG241" s="29"/>
      <c r="AH241" s="29"/>
      <c r="AI241" s="29"/>
    </row>
    <row r="242" spans="1:35" ht="15.75" customHeight="1">
      <c r="A242" s="43"/>
      <c r="B242" s="222">
        <v>43857</v>
      </c>
      <c r="C242" s="43" t="s">
        <v>2360</v>
      </c>
      <c r="D242" s="128"/>
      <c r="E242" s="128"/>
      <c r="F242" s="128"/>
      <c r="G242" s="128">
        <v>20.95</v>
      </c>
      <c r="H242" s="128"/>
      <c r="I242" s="128"/>
      <c r="J242" s="43"/>
      <c r="K242" s="43"/>
      <c r="L242" s="43"/>
      <c r="M242" s="43"/>
      <c r="N242" s="43"/>
      <c r="O242" s="22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29"/>
      <c r="AC242" s="29"/>
      <c r="AD242" s="29"/>
      <c r="AE242" s="29"/>
      <c r="AF242" s="29"/>
      <c r="AG242" s="29"/>
      <c r="AH242" s="29"/>
      <c r="AI242" s="29"/>
    </row>
    <row r="243" spans="1:35" ht="15.75" customHeight="1">
      <c r="A243" s="43"/>
      <c r="B243" s="222">
        <v>43857</v>
      </c>
      <c r="C243" s="43" t="s">
        <v>2360</v>
      </c>
      <c r="D243" s="128"/>
      <c r="E243" s="128"/>
      <c r="F243" s="128"/>
      <c r="G243" s="128">
        <v>20.95</v>
      </c>
      <c r="H243" s="128"/>
      <c r="I243" s="128"/>
      <c r="J243" s="43"/>
      <c r="K243" s="43"/>
      <c r="L243" s="43"/>
      <c r="M243" s="43"/>
      <c r="N243" s="43"/>
      <c r="O243" s="22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29"/>
      <c r="AC243" s="29"/>
      <c r="AD243" s="29"/>
      <c r="AE243" s="29"/>
      <c r="AF243" s="29"/>
      <c r="AG243" s="29"/>
      <c r="AH243" s="29"/>
      <c r="AI243" s="29"/>
    </row>
    <row r="244" spans="1:35" ht="15.75" customHeight="1">
      <c r="A244" s="43"/>
      <c r="B244" s="222">
        <v>43857</v>
      </c>
      <c r="C244" s="43" t="s">
        <v>1413</v>
      </c>
      <c r="D244" s="128"/>
      <c r="E244" s="128"/>
      <c r="F244" s="128"/>
      <c r="G244" s="128">
        <v>366.2</v>
      </c>
      <c r="H244" s="128"/>
      <c r="I244" s="128"/>
      <c r="J244" s="43"/>
      <c r="K244" s="43"/>
      <c r="L244" s="43"/>
      <c r="M244" s="43"/>
      <c r="N244" s="43"/>
      <c r="O244" s="22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29"/>
      <c r="AC244" s="29"/>
      <c r="AD244" s="29"/>
      <c r="AE244" s="29"/>
      <c r="AF244" s="29"/>
      <c r="AG244" s="29"/>
      <c r="AH244" s="29"/>
      <c r="AI244" s="29"/>
    </row>
    <row r="245" spans="1:35" ht="15.75" customHeight="1">
      <c r="A245" s="43"/>
      <c r="B245" s="222">
        <v>43865</v>
      </c>
      <c r="C245" s="43" t="s">
        <v>2361</v>
      </c>
      <c r="D245" s="128">
        <v>32</v>
      </c>
      <c r="E245" s="128"/>
      <c r="F245" s="128"/>
      <c r="G245" s="128"/>
      <c r="H245" s="128"/>
      <c r="I245" s="128"/>
      <c r="J245" s="43" t="s">
        <v>91</v>
      </c>
      <c r="K245" s="43" t="s">
        <v>87</v>
      </c>
      <c r="L245" s="43"/>
      <c r="M245" s="43"/>
      <c r="N245" s="43"/>
      <c r="O245" s="22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29"/>
      <c r="AC245" s="29"/>
      <c r="AD245" s="29"/>
      <c r="AE245" s="29"/>
      <c r="AF245" s="29"/>
      <c r="AG245" s="29"/>
      <c r="AH245" s="29"/>
      <c r="AI245" s="29"/>
    </row>
    <row r="246" spans="1:35" ht="15.75" customHeight="1">
      <c r="A246" s="43"/>
      <c r="B246" s="222">
        <v>43865</v>
      </c>
      <c r="C246" s="43" t="s">
        <v>2340</v>
      </c>
      <c r="D246" s="128"/>
      <c r="E246" s="128"/>
      <c r="F246" s="128">
        <v>2691</v>
      </c>
      <c r="G246" s="128"/>
      <c r="H246" s="128"/>
      <c r="I246" s="128"/>
      <c r="J246" s="43"/>
      <c r="K246" s="43"/>
      <c r="L246" s="43"/>
      <c r="M246" s="43"/>
      <c r="N246" s="43"/>
      <c r="O246" s="22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29"/>
      <c r="AC246" s="29"/>
      <c r="AD246" s="29"/>
      <c r="AE246" s="29"/>
      <c r="AF246" s="29"/>
      <c r="AG246" s="29"/>
      <c r="AH246" s="29"/>
      <c r="AI246" s="29"/>
    </row>
    <row r="247" spans="1:35" ht="15.75" customHeight="1">
      <c r="A247" s="43"/>
      <c r="B247" s="222">
        <v>43865</v>
      </c>
      <c r="C247" s="43" t="s">
        <v>2340</v>
      </c>
      <c r="D247" s="128"/>
      <c r="E247" s="128"/>
      <c r="F247" s="128">
        <v>1170</v>
      </c>
      <c r="G247" s="128"/>
      <c r="H247" s="128"/>
      <c r="I247" s="128"/>
      <c r="J247" s="43"/>
      <c r="K247" s="43"/>
      <c r="L247" s="43"/>
      <c r="M247" s="43"/>
      <c r="N247" s="43"/>
      <c r="O247" s="22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29"/>
      <c r="AC247" s="29"/>
      <c r="AD247" s="29"/>
      <c r="AE247" s="29"/>
      <c r="AF247" s="29"/>
      <c r="AG247" s="29"/>
      <c r="AH247" s="29"/>
      <c r="AI247" s="29"/>
    </row>
    <row r="248" spans="1:35" ht="15.75" customHeight="1">
      <c r="A248" s="43"/>
      <c r="B248" s="222">
        <v>43871</v>
      </c>
      <c r="C248" s="43" t="s">
        <v>2362</v>
      </c>
      <c r="D248" s="128"/>
      <c r="E248" s="128"/>
      <c r="F248" s="128">
        <v>3335</v>
      </c>
      <c r="G248" s="128"/>
      <c r="H248" s="128"/>
      <c r="I248" s="128"/>
      <c r="J248" s="43"/>
      <c r="K248" s="43" t="s">
        <v>87</v>
      </c>
      <c r="L248" s="43" t="s">
        <v>2363</v>
      </c>
      <c r="M248" s="43">
        <v>1299</v>
      </c>
      <c r="N248" s="43"/>
      <c r="O248" s="22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29"/>
      <c r="AC248" s="29"/>
      <c r="AD248" s="29"/>
      <c r="AE248" s="29"/>
      <c r="AF248" s="29"/>
      <c r="AG248" s="29"/>
      <c r="AH248" s="29"/>
      <c r="AI248" s="29"/>
    </row>
    <row r="249" spans="1:35" ht="15.75" customHeight="1">
      <c r="A249" s="43"/>
      <c r="B249" s="222">
        <v>43879</v>
      </c>
      <c r="C249" s="43" t="s">
        <v>1478</v>
      </c>
      <c r="D249" s="128">
        <v>130</v>
      </c>
      <c r="E249" s="128"/>
      <c r="F249" s="128"/>
      <c r="G249" s="128"/>
      <c r="H249" s="128"/>
      <c r="I249" s="128"/>
      <c r="J249" s="43" t="s">
        <v>89</v>
      </c>
      <c r="K249" s="43" t="s">
        <v>87</v>
      </c>
      <c r="L249" s="43" t="s">
        <v>1370</v>
      </c>
      <c r="M249" s="43">
        <v>203</v>
      </c>
      <c r="N249" s="43"/>
      <c r="O249" s="22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29"/>
      <c r="AC249" s="29"/>
      <c r="AD249" s="29"/>
      <c r="AE249" s="29"/>
      <c r="AF249" s="29"/>
      <c r="AG249" s="29"/>
      <c r="AH249" s="29"/>
      <c r="AI249" s="29"/>
    </row>
    <row r="250" spans="1:35" ht="15.75" customHeight="1">
      <c r="A250" s="43"/>
      <c r="B250" s="222">
        <v>43885</v>
      </c>
      <c r="C250" s="43" t="s">
        <v>2364</v>
      </c>
      <c r="D250" s="128"/>
      <c r="E250" s="128"/>
      <c r="F250" s="128"/>
      <c r="G250" s="128">
        <v>2044.12</v>
      </c>
      <c r="H250" s="128"/>
      <c r="I250" s="128"/>
      <c r="J250" s="43"/>
      <c r="K250" s="43"/>
      <c r="L250" s="43"/>
      <c r="M250" s="43"/>
      <c r="N250" s="43"/>
      <c r="O250" s="22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29"/>
      <c r="AC250" s="29"/>
      <c r="AD250" s="29"/>
      <c r="AE250" s="29"/>
      <c r="AF250" s="29"/>
      <c r="AG250" s="29"/>
      <c r="AH250" s="29"/>
      <c r="AI250" s="29"/>
    </row>
    <row r="251" spans="1:35" ht="15.75" customHeight="1">
      <c r="A251" s="43"/>
      <c r="B251" s="222">
        <v>43886</v>
      </c>
      <c r="C251" s="43" t="s">
        <v>855</v>
      </c>
      <c r="D251" s="128"/>
      <c r="E251" s="128">
        <v>5000</v>
      </c>
      <c r="F251" s="128"/>
      <c r="G251" s="128"/>
      <c r="H251" s="128"/>
      <c r="I251" s="128"/>
      <c r="J251" s="43" t="s">
        <v>91</v>
      </c>
      <c r="K251" s="43" t="s">
        <v>87</v>
      </c>
      <c r="L251" s="43"/>
      <c r="M251" s="43"/>
      <c r="N251" s="43"/>
      <c r="O251" s="22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29"/>
      <c r="AC251" s="29"/>
      <c r="AD251" s="29"/>
      <c r="AE251" s="29"/>
      <c r="AF251" s="29"/>
      <c r="AG251" s="29"/>
      <c r="AH251" s="29"/>
      <c r="AI251" s="29"/>
    </row>
    <row r="252" spans="1:35" ht="15.75" customHeight="1">
      <c r="A252" s="43"/>
      <c r="B252" s="222">
        <v>43893</v>
      </c>
      <c r="C252" s="43" t="s">
        <v>363</v>
      </c>
      <c r="D252" s="128">
        <v>73.599999999999994</v>
      </c>
      <c r="E252" s="128"/>
      <c r="F252" s="128"/>
      <c r="G252" s="128"/>
      <c r="H252" s="128"/>
      <c r="I252" s="128"/>
      <c r="J252" s="43" t="s">
        <v>89</v>
      </c>
      <c r="K252" s="43" t="s">
        <v>87</v>
      </c>
      <c r="L252" s="43" t="s">
        <v>363</v>
      </c>
      <c r="M252" s="43">
        <v>9112</v>
      </c>
      <c r="N252" s="43"/>
      <c r="O252" s="22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29"/>
      <c r="AC252" s="29"/>
      <c r="AD252" s="29"/>
      <c r="AE252" s="29"/>
      <c r="AF252" s="29"/>
      <c r="AG252" s="29"/>
      <c r="AH252" s="29"/>
      <c r="AI252" s="29"/>
    </row>
    <row r="253" spans="1:35" ht="15.75" customHeight="1">
      <c r="A253" s="43"/>
      <c r="B253" s="222">
        <v>43906</v>
      </c>
      <c r="C253" s="43" t="s">
        <v>2365</v>
      </c>
      <c r="D253" s="128"/>
      <c r="E253" s="128"/>
      <c r="F253" s="128"/>
      <c r="G253" s="128">
        <v>459.97</v>
      </c>
      <c r="H253" s="128"/>
      <c r="I253" s="128"/>
      <c r="J253" s="43"/>
      <c r="K253" s="43"/>
      <c r="L253" s="43"/>
      <c r="M253" s="43"/>
      <c r="N253" s="43"/>
      <c r="O253" s="22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29"/>
      <c r="AC253" s="29"/>
      <c r="AD253" s="29"/>
      <c r="AE253" s="29"/>
      <c r="AF253" s="29"/>
      <c r="AG253" s="29"/>
      <c r="AH253" s="29"/>
      <c r="AI253" s="29"/>
    </row>
    <row r="254" spans="1:35" ht="15.75" customHeight="1">
      <c r="A254" s="43"/>
      <c r="B254" s="222">
        <v>43906</v>
      </c>
      <c r="C254" s="43" t="s">
        <v>2365</v>
      </c>
      <c r="D254" s="128"/>
      <c r="E254" s="128"/>
      <c r="F254" s="128"/>
      <c r="G254" s="128">
        <v>22.19</v>
      </c>
      <c r="H254" s="128"/>
      <c r="I254" s="128"/>
      <c r="J254" s="43"/>
      <c r="K254" s="43"/>
      <c r="L254" s="43"/>
      <c r="M254" s="43"/>
      <c r="N254" s="43"/>
      <c r="O254" s="22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29"/>
      <c r="AC254" s="29"/>
      <c r="AD254" s="29"/>
      <c r="AE254" s="29"/>
      <c r="AF254" s="29"/>
      <c r="AG254" s="29"/>
      <c r="AH254" s="29"/>
      <c r="AI254" s="29"/>
    </row>
    <row r="255" spans="1:35" ht="15.75" customHeight="1">
      <c r="A255" s="43"/>
      <c r="B255" s="222">
        <v>43906</v>
      </c>
      <c r="C255" s="43" t="s">
        <v>2365</v>
      </c>
      <c r="D255" s="128"/>
      <c r="E255" s="128"/>
      <c r="F255" s="128"/>
      <c r="G255" s="128">
        <v>22.19</v>
      </c>
      <c r="H255" s="128"/>
      <c r="I255" s="128"/>
      <c r="J255" s="43"/>
      <c r="K255" s="43"/>
      <c r="L255" s="43"/>
      <c r="M255" s="43"/>
      <c r="N255" s="43"/>
      <c r="O255" s="22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29"/>
      <c r="AC255" s="29"/>
      <c r="AD255" s="29"/>
      <c r="AE255" s="29"/>
      <c r="AF255" s="29"/>
      <c r="AG255" s="29"/>
      <c r="AH255" s="29"/>
      <c r="AI255" s="29"/>
    </row>
    <row r="256" spans="1:35" ht="15.75" customHeight="1">
      <c r="A256" s="43"/>
      <c r="B256" s="222">
        <v>43906</v>
      </c>
      <c r="C256" s="43" t="s">
        <v>2366</v>
      </c>
      <c r="D256" s="128"/>
      <c r="E256" s="128"/>
      <c r="F256" s="128"/>
      <c r="G256" s="128">
        <v>364.7</v>
      </c>
      <c r="H256" s="128"/>
      <c r="I256" s="128"/>
      <c r="J256" s="43"/>
      <c r="K256" s="43"/>
      <c r="L256" s="43"/>
      <c r="M256" s="43"/>
      <c r="N256" s="43"/>
      <c r="O256" s="22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29"/>
      <c r="AC256" s="29"/>
      <c r="AD256" s="29"/>
      <c r="AE256" s="29"/>
      <c r="AF256" s="29"/>
      <c r="AG256" s="29"/>
      <c r="AH256" s="29"/>
      <c r="AI256" s="29"/>
    </row>
    <row r="257" spans="1:35" ht="15.75" customHeight="1">
      <c r="A257" s="43"/>
      <c r="B257" s="222">
        <v>43898</v>
      </c>
      <c r="C257" s="43" t="s">
        <v>2367</v>
      </c>
      <c r="D257" s="128"/>
      <c r="E257" s="128"/>
      <c r="F257" s="128"/>
      <c r="G257" s="128">
        <v>585</v>
      </c>
      <c r="H257" s="128"/>
      <c r="I257" s="128"/>
      <c r="J257" s="43"/>
      <c r="K257" s="43"/>
      <c r="L257" s="43"/>
      <c r="M257" s="43"/>
      <c r="N257" s="43"/>
      <c r="O257" s="22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29"/>
      <c r="AC257" s="29"/>
      <c r="AD257" s="29"/>
      <c r="AE257" s="29"/>
      <c r="AF257" s="29"/>
      <c r="AG257" s="29"/>
      <c r="AH257" s="29"/>
      <c r="AI257" s="29"/>
    </row>
    <row r="258" spans="1:35" ht="15.75" customHeight="1">
      <c r="A258" s="43"/>
      <c r="B258" s="222">
        <v>43906</v>
      </c>
      <c r="C258" s="43" t="s">
        <v>1846</v>
      </c>
      <c r="D258" s="128">
        <v>40</v>
      </c>
      <c r="E258" s="128"/>
      <c r="F258" s="128"/>
      <c r="G258" s="128"/>
      <c r="H258" s="128"/>
      <c r="I258" s="128"/>
      <c r="J258" s="43" t="s">
        <v>89</v>
      </c>
      <c r="K258" s="43" t="s">
        <v>87</v>
      </c>
      <c r="L258" s="43" t="s">
        <v>1846</v>
      </c>
      <c r="M258" s="43">
        <v>644</v>
      </c>
      <c r="N258" s="43"/>
      <c r="O258" s="22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29"/>
      <c r="AC258" s="29"/>
      <c r="AD258" s="29"/>
      <c r="AE258" s="29"/>
      <c r="AF258" s="29"/>
      <c r="AG258" s="29"/>
      <c r="AH258" s="29"/>
      <c r="AI258" s="29"/>
    </row>
    <row r="259" spans="1:35" ht="15.75" customHeight="1">
      <c r="A259" s="43"/>
      <c r="B259" s="222">
        <v>43908</v>
      </c>
      <c r="C259" s="43" t="s">
        <v>2368</v>
      </c>
      <c r="D259" s="128">
        <v>140</v>
      </c>
      <c r="E259" s="128"/>
      <c r="F259" s="128"/>
      <c r="G259" s="128"/>
      <c r="H259" s="128"/>
      <c r="I259" s="128"/>
      <c r="J259" s="43" t="s">
        <v>89</v>
      </c>
      <c r="K259" s="43" t="s">
        <v>87</v>
      </c>
      <c r="L259" s="43" t="s">
        <v>2368</v>
      </c>
      <c r="M259" s="43">
        <v>3973</v>
      </c>
      <c r="N259" s="43"/>
      <c r="O259" s="22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29"/>
      <c r="AC259" s="29"/>
      <c r="AD259" s="29"/>
      <c r="AE259" s="29"/>
      <c r="AF259" s="29"/>
      <c r="AG259" s="29"/>
      <c r="AH259" s="29"/>
      <c r="AI259" s="29"/>
    </row>
    <row r="260" spans="1:35" ht="15.75" customHeight="1">
      <c r="A260" s="43"/>
      <c r="B260" s="222">
        <v>43906</v>
      </c>
      <c r="C260" s="43" t="s">
        <v>2369</v>
      </c>
      <c r="D260" s="128">
        <v>32</v>
      </c>
      <c r="E260" s="128"/>
      <c r="F260" s="128"/>
      <c r="G260" s="128"/>
      <c r="H260" s="128"/>
      <c r="I260" s="128"/>
      <c r="J260" s="43"/>
      <c r="K260" s="43"/>
      <c r="L260" s="43" t="s">
        <v>2370</v>
      </c>
      <c r="M260" s="43"/>
      <c r="N260" s="43"/>
      <c r="O260" s="22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29"/>
      <c r="AC260" s="29"/>
      <c r="AD260" s="29"/>
      <c r="AE260" s="29"/>
      <c r="AF260" s="29"/>
      <c r="AG260" s="29"/>
      <c r="AH260" s="29"/>
      <c r="AI260" s="29"/>
    </row>
    <row r="261" spans="1:35" ht="15.75" customHeight="1">
      <c r="A261" s="43"/>
      <c r="B261" s="222">
        <v>43914</v>
      </c>
      <c r="C261" s="43" t="s">
        <v>2340</v>
      </c>
      <c r="D261" s="128"/>
      <c r="E261" s="128"/>
      <c r="F261" s="128">
        <v>2106</v>
      </c>
      <c r="G261" s="128"/>
      <c r="H261" s="128"/>
      <c r="I261" s="128"/>
      <c r="J261" s="43"/>
      <c r="K261" s="43"/>
      <c r="L261" s="43"/>
      <c r="M261" s="43"/>
      <c r="N261" s="43"/>
      <c r="O261" s="22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29"/>
      <c r="AC261" s="29"/>
      <c r="AD261" s="29"/>
      <c r="AE261" s="29"/>
      <c r="AF261" s="29"/>
      <c r="AG261" s="29"/>
      <c r="AH261" s="29"/>
      <c r="AI261" s="29"/>
    </row>
    <row r="262" spans="1:35" ht="15.75" customHeight="1">
      <c r="A262" s="43"/>
      <c r="B262" s="222">
        <v>43934</v>
      </c>
      <c r="C262" s="43" t="s">
        <v>2340</v>
      </c>
      <c r="D262" s="128"/>
      <c r="E262" s="128"/>
      <c r="F262" s="128">
        <v>2047.5</v>
      </c>
      <c r="G262" s="128"/>
      <c r="H262" s="128"/>
      <c r="I262" s="128"/>
      <c r="J262" s="43"/>
      <c r="K262" s="43"/>
      <c r="L262" s="43"/>
      <c r="M262" s="43"/>
      <c r="N262" s="43"/>
      <c r="O262" s="22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29"/>
      <c r="AC262" s="29"/>
      <c r="AD262" s="29"/>
      <c r="AE262" s="29"/>
      <c r="AF262" s="29"/>
      <c r="AG262" s="29"/>
      <c r="AH262" s="29"/>
      <c r="AI262" s="29"/>
    </row>
    <row r="263" spans="1:35" ht="15.75" customHeight="1">
      <c r="A263" s="43"/>
      <c r="B263" s="222">
        <v>43949</v>
      </c>
      <c r="C263" s="43" t="s">
        <v>1379</v>
      </c>
      <c r="D263" s="128">
        <v>500</v>
      </c>
      <c r="E263" s="128"/>
      <c r="F263" s="128"/>
      <c r="G263" s="128"/>
      <c r="H263" s="128"/>
      <c r="I263" s="128"/>
      <c r="J263" s="43" t="s">
        <v>91</v>
      </c>
      <c r="K263" s="43" t="s">
        <v>87</v>
      </c>
      <c r="L263" s="43"/>
      <c r="M263" s="43"/>
      <c r="N263" s="43"/>
      <c r="O263" s="22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29"/>
      <c r="AC263" s="29"/>
      <c r="AD263" s="29"/>
      <c r="AE263" s="29"/>
      <c r="AF263" s="29"/>
      <c r="AG263" s="29"/>
      <c r="AH263" s="29"/>
      <c r="AI263" s="29"/>
    </row>
    <row r="264" spans="1:35" ht="15.75" customHeight="1">
      <c r="A264" s="43"/>
      <c r="B264" s="222">
        <v>43945</v>
      </c>
      <c r="C264" s="43" t="s">
        <v>633</v>
      </c>
      <c r="D264" s="128">
        <v>35.700000000000003</v>
      </c>
      <c r="E264" s="128"/>
      <c r="F264" s="128"/>
      <c r="G264" s="128"/>
      <c r="H264" s="128"/>
      <c r="I264" s="128"/>
      <c r="J264" s="43" t="s">
        <v>89</v>
      </c>
      <c r="K264" s="43" t="s">
        <v>87</v>
      </c>
      <c r="L264" s="43"/>
      <c r="M264" s="43">
        <v>1078</v>
      </c>
      <c r="N264" s="43"/>
      <c r="O264" s="22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29"/>
      <c r="AC264" s="29"/>
      <c r="AD264" s="29"/>
      <c r="AE264" s="29"/>
      <c r="AF264" s="29"/>
      <c r="AG264" s="29"/>
      <c r="AH264" s="29"/>
      <c r="AI264" s="29"/>
    </row>
    <row r="265" spans="1:35" ht="15.75" customHeight="1">
      <c r="A265" s="43"/>
      <c r="B265" s="222">
        <v>43955</v>
      </c>
      <c r="C265" s="43" t="s">
        <v>2371</v>
      </c>
      <c r="D265" s="128"/>
      <c r="E265" s="128"/>
      <c r="F265" s="128"/>
      <c r="G265" s="128">
        <v>439</v>
      </c>
      <c r="H265" s="128"/>
      <c r="I265" s="128"/>
      <c r="J265" s="43"/>
      <c r="K265" s="43"/>
      <c r="L265" s="43" t="s">
        <v>1349</v>
      </c>
      <c r="M265" s="43">
        <v>3623</v>
      </c>
      <c r="N265" s="43"/>
      <c r="O265" s="22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29"/>
      <c r="AC265" s="29"/>
      <c r="AD265" s="29"/>
      <c r="AE265" s="29"/>
      <c r="AF265" s="29"/>
      <c r="AG265" s="29"/>
      <c r="AH265" s="29"/>
      <c r="AI265" s="29"/>
    </row>
    <row r="266" spans="1:35" ht="15.75" customHeight="1">
      <c r="A266" s="43"/>
      <c r="B266" s="222">
        <v>43955</v>
      </c>
      <c r="C266" s="43" t="s">
        <v>2372</v>
      </c>
      <c r="D266" s="128">
        <v>310</v>
      </c>
      <c r="E266" s="128"/>
      <c r="F266" s="128"/>
      <c r="G266" s="128"/>
      <c r="H266" s="128"/>
      <c r="I266" s="128"/>
      <c r="J266" s="43" t="s">
        <v>89</v>
      </c>
      <c r="K266" s="43" t="s">
        <v>87</v>
      </c>
      <c r="L266" s="43"/>
      <c r="M266" s="43"/>
      <c r="N266" s="43"/>
      <c r="O266" s="22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29"/>
      <c r="AC266" s="29"/>
      <c r="AD266" s="29"/>
      <c r="AE266" s="29"/>
      <c r="AF266" s="29"/>
      <c r="AG266" s="29"/>
      <c r="AH266" s="29"/>
      <c r="AI266" s="29"/>
    </row>
    <row r="267" spans="1:35" ht="15.75" customHeight="1">
      <c r="A267" s="43"/>
      <c r="B267" s="222">
        <v>43965</v>
      </c>
      <c r="C267" s="43" t="s">
        <v>2373</v>
      </c>
      <c r="D267" s="128"/>
      <c r="E267" s="128"/>
      <c r="F267" s="128"/>
      <c r="G267" s="128">
        <v>362.9</v>
      </c>
      <c r="H267" s="128"/>
      <c r="I267" s="128"/>
      <c r="J267" s="43"/>
      <c r="K267" s="43"/>
      <c r="L267" s="43"/>
      <c r="M267" s="43"/>
      <c r="N267" s="43"/>
      <c r="O267" s="22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29"/>
      <c r="AC267" s="29"/>
      <c r="AD267" s="29"/>
      <c r="AE267" s="29"/>
      <c r="AF267" s="29"/>
      <c r="AG267" s="29"/>
      <c r="AH267" s="29"/>
      <c r="AI267" s="29"/>
    </row>
    <row r="268" spans="1:35" ht="15.75" customHeight="1">
      <c r="A268" s="43"/>
      <c r="B268" s="222">
        <v>43965</v>
      </c>
      <c r="C268" s="43" t="s">
        <v>1433</v>
      </c>
      <c r="D268" s="128"/>
      <c r="E268" s="128"/>
      <c r="F268" s="128"/>
      <c r="G268" s="128">
        <v>611.71</v>
      </c>
      <c r="H268" s="128"/>
      <c r="I268" s="128"/>
      <c r="J268" s="43"/>
      <c r="K268" s="43"/>
      <c r="L268" s="43"/>
      <c r="M268" s="43"/>
      <c r="N268" s="43"/>
      <c r="O268" s="22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29"/>
      <c r="AC268" s="29"/>
      <c r="AD268" s="29"/>
      <c r="AE268" s="29"/>
      <c r="AF268" s="29"/>
      <c r="AG268" s="29"/>
      <c r="AH268" s="29"/>
      <c r="AI268" s="29"/>
    </row>
    <row r="269" spans="1:35" ht="15.75" customHeight="1">
      <c r="A269" s="43"/>
      <c r="B269" s="222">
        <v>43972</v>
      </c>
      <c r="C269" s="43" t="s">
        <v>2374</v>
      </c>
      <c r="D269" s="128"/>
      <c r="E269" s="128"/>
      <c r="F269" s="128"/>
      <c r="G269" s="128">
        <v>656.29</v>
      </c>
      <c r="H269" s="128"/>
      <c r="I269" s="128"/>
      <c r="J269" s="43"/>
      <c r="K269" s="43"/>
      <c r="L269" s="43"/>
      <c r="M269" s="43"/>
      <c r="N269" s="43"/>
      <c r="O269" s="22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29"/>
      <c r="AC269" s="29"/>
      <c r="AD269" s="29"/>
      <c r="AE269" s="29"/>
      <c r="AF269" s="29"/>
      <c r="AG269" s="29"/>
      <c r="AH269" s="29"/>
      <c r="AI269" s="29"/>
    </row>
    <row r="270" spans="1:35" ht="15.75" customHeight="1">
      <c r="A270" s="43"/>
      <c r="B270" s="222">
        <v>43972</v>
      </c>
      <c r="C270" s="43" t="s">
        <v>2374</v>
      </c>
      <c r="D270" s="128"/>
      <c r="E270" s="128"/>
      <c r="F270" s="128"/>
      <c r="G270" s="128">
        <v>22.94</v>
      </c>
      <c r="H270" s="128"/>
      <c r="I270" s="128"/>
      <c r="J270" s="43"/>
      <c r="K270" s="43"/>
      <c r="L270" s="43"/>
      <c r="M270" s="43"/>
      <c r="N270" s="43"/>
      <c r="O270" s="22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29"/>
      <c r="AC270" s="29"/>
      <c r="AD270" s="29"/>
      <c r="AE270" s="29"/>
      <c r="AF270" s="29"/>
      <c r="AG270" s="29"/>
      <c r="AH270" s="29"/>
      <c r="AI270" s="29"/>
    </row>
    <row r="271" spans="1:35" ht="15.75" customHeight="1">
      <c r="A271" s="43"/>
      <c r="B271" s="222">
        <v>43972</v>
      </c>
      <c r="C271" s="43" t="s">
        <v>2374</v>
      </c>
      <c r="D271" s="128"/>
      <c r="E271" s="128"/>
      <c r="F271" s="128"/>
      <c r="G271" s="128">
        <v>22.94</v>
      </c>
      <c r="H271" s="128"/>
      <c r="I271" s="128"/>
      <c r="J271" s="43"/>
      <c r="K271" s="43"/>
      <c r="L271" s="43"/>
      <c r="M271" s="43"/>
      <c r="N271" s="43"/>
      <c r="O271" s="22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29"/>
      <c r="AC271" s="29"/>
      <c r="AD271" s="29"/>
      <c r="AE271" s="29"/>
      <c r="AF271" s="29"/>
      <c r="AG271" s="29"/>
      <c r="AH271" s="29"/>
      <c r="AI271" s="29"/>
    </row>
    <row r="272" spans="1:35" ht="15.75" customHeight="1">
      <c r="A272" s="43"/>
      <c r="B272" s="222">
        <v>43977</v>
      </c>
      <c r="C272" s="43" t="s">
        <v>1915</v>
      </c>
      <c r="D272" s="128">
        <v>49.4</v>
      </c>
      <c r="E272" s="128"/>
      <c r="F272" s="128"/>
      <c r="G272" s="128"/>
      <c r="H272" s="128"/>
      <c r="I272" s="128"/>
      <c r="J272" s="43" t="s">
        <v>89</v>
      </c>
      <c r="K272" s="43" t="s">
        <v>87</v>
      </c>
      <c r="L272" s="43" t="s">
        <v>633</v>
      </c>
      <c r="M272" s="43">
        <v>11</v>
      </c>
      <c r="N272" s="43"/>
      <c r="O272" s="22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29"/>
      <c r="AC272" s="29"/>
      <c r="AD272" s="29"/>
      <c r="AE272" s="29"/>
      <c r="AF272" s="29"/>
      <c r="AG272" s="29"/>
      <c r="AH272" s="29"/>
      <c r="AI272" s="29"/>
    </row>
    <row r="273" spans="1:35" ht="15.75" customHeight="1">
      <c r="A273" s="43"/>
      <c r="B273" s="222">
        <v>43977</v>
      </c>
      <c r="C273" s="43" t="s">
        <v>2375</v>
      </c>
      <c r="D273" s="128">
        <v>217</v>
      </c>
      <c r="E273" s="128"/>
      <c r="F273" s="128"/>
      <c r="G273" s="128"/>
      <c r="H273" s="128"/>
      <c r="I273" s="128"/>
      <c r="J273" s="43" t="s">
        <v>91</v>
      </c>
      <c r="K273" s="43" t="s">
        <v>87</v>
      </c>
      <c r="L273" s="43" t="s">
        <v>1064</v>
      </c>
      <c r="M273" s="43">
        <v>737</v>
      </c>
      <c r="N273" s="43"/>
      <c r="O273" s="22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29"/>
      <c r="AC273" s="29"/>
      <c r="AD273" s="29"/>
      <c r="AE273" s="29"/>
      <c r="AF273" s="29"/>
      <c r="AG273" s="29"/>
      <c r="AH273" s="29"/>
      <c r="AI273" s="29"/>
    </row>
    <row r="274" spans="1:35" ht="15.75" customHeight="1">
      <c r="A274" s="43"/>
      <c r="B274" s="222">
        <v>43978</v>
      </c>
      <c r="C274" s="43" t="s">
        <v>2376</v>
      </c>
      <c r="D274" s="128">
        <v>400</v>
      </c>
      <c r="E274" s="128"/>
      <c r="F274" s="128"/>
      <c r="G274" s="128"/>
      <c r="H274" s="128"/>
      <c r="I274" s="128"/>
      <c r="J274" s="43" t="s">
        <v>91</v>
      </c>
      <c r="K274" s="43" t="s">
        <v>87</v>
      </c>
      <c r="L274" s="43" t="s">
        <v>955</v>
      </c>
      <c r="M274" s="43">
        <v>323</v>
      </c>
      <c r="N274" s="43"/>
      <c r="O274" s="22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29"/>
      <c r="AC274" s="29"/>
      <c r="AD274" s="29"/>
      <c r="AE274" s="29"/>
      <c r="AF274" s="29"/>
      <c r="AG274" s="29"/>
      <c r="AH274" s="29"/>
      <c r="AI274" s="29"/>
    </row>
    <row r="275" spans="1:35" ht="15.75" customHeight="1">
      <c r="A275" s="43"/>
      <c r="B275" s="222">
        <v>43984</v>
      </c>
      <c r="C275" s="43" t="s">
        <v>2377</v>
      </c>
      <c r="D275" s="128">
        <v>643.5</v>
      </c>
      <c r="E275" s="128"/>
      <c r="F275" s="128"/>
      <c r="G275" s="128"/>
      <c r="H275" s="128"/>
      <c r="I275" s="128"/>
      <c r="J275" s="43" t="s">
        <v>91</v>
      </c>
      <c r="K275" s="43" t="s">
        <v>87</v>
      </c>
      <c r="L275" s="43" t="s">
        <v>1207</v>
      </c>
      <c r="M275" s="43">
        <v>1004</v>
      </c>
      <c r="N275" s="43"/>
      <c r="O275" s="22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29"/>
      <c r="AC275" s="29"/>
      <c r="AD275" s="29"/>
      <c r="AE275" s="29"/>
      <c r="AF275" s="29"/>
      <c r="AG275" s="29"/>
      <c r="AH275" s="29"/>
      <c r="AI275" s="29"/>
    </row>
    <row r="276" spans="1:35" ht="15.75" customHeight="1">
      <c r="A276" s="43"/>
      <c r="B276" s="227">
        <v>43985</v>
      </c>
      <c r="C276" s="43" t="s">
        <v>2378</v>
      </c>
      <c r="D276" s="128">
        <v>234</v>
      </c>
      <c r="E276" s="128"/>
      <c r="F276" s="128"/>
      <c r="G276" s="128"/>
      <c r="H276" s="128"/>
      <c r="I276" s="128"/>
      <c r="J276" s="43" t="s">
        <v>89</v>
      </c>
      <c r="K276" s="43" t="s">
        <v>87</v>
      </c>
      <c r="L276" s="43" t="s">
        <v>2379</v>
      </c>
      <c r="M276" s="43"/>
      <c r="N276" s="43"/>
      <c r="O276" s="22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29"/>
      <c r="AC276" s="29"/>
      <c r="AD276" s="29"/>
      <c r="AE276" s="29"/>
      <c r="AF276" s="29"/>
      <c r="AG276" s="29"/>
      <c r="AH276" s="29"/>
      <c r="AI276" s="29"/>
    </row>
    <row r="277" spans="1:35" ht="15.75" customHeight="1">
      <c r="A277" s="43"/>
      <c r="B277" s="227">
        <v>43990</v>
      </c>
      <c r="C277" s="43" t="s">
        <v>2380</v>
      </c>
      <c r="D277" s="128"/>
      <c r="E277" s="128"/>
      <c r="F277" s="128">
        <v>750</v>
      </c>
      <c r="G277" s="128"/>
      <c r="H277" s="128"/>
      <c r="I277" s="128"/>
      <c r="J277" s="43"/>
      <c r="K277" s="43"/>
      <c r="L277" s="43"/>
      <c r="M277" s="43"/>
      <c r="N277" s="43"/>
      <c r="O277" s="22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29"/>
      <c r="AC277" s="29"/>
      <c r="AD277" s="29"/>
      <c r="AE277" s="29"/>
      <c r="AF277" s="29"/>
      <c r="AG277" s="29"/>
      <c r="AH277" s="29"/>
      <c r="AI277" s="29"/>
    </row>
    <row r="278" spans="1:35" ht="15.75" customHeight="1">
      <c r="A278" s="43"/>
      <c r="B278" s="227">
        <v>43984</v>
      </c>
      <c r="C278" s="43" t="s">
        <v>2340</v>
      </c>
      <c r="D278" s="128"/>
      <c r="E278" s="128"/>
      <c r="F278" s="128">
        <v>1755</v>
      </c>
      <c r="G278" s="128"/>
      <c r="H278" s="128"/>
      <c r="I278" s="128"/>
      <c r="J278" s="43"/>
      <c r="K278" s="43"/>
      <c r="L278" s="43"/>
      <c r="M278" s="43"/>
      <c r="N278" s="43"/>
      <c r="O278" s="22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29"/>
      <c r="AC278" s="29"/>
      <c r="AD278" s="29"/>
      <c r="AE278" s="29"/>
      <c r="AF278" s="29"/>
      <c r="AG278" s="29"/>
      <c r="AH278" s="29"/>
      <c r="AI278" s="29"/>
    </row>
    <row r="279" spans="1:35" ht="15.75" customHeight="1">
      <c r="A279" s="43"/>
      <c r="B279" s="227">
        <v>44006</v>
      </c>
      <c r="C279" s="227" t="s">
        <v>2381</v>
      </c>
      <c r="D279" s="128"/>
      <c r="E279" s="128"/>
      <c r="F279" s="128"/>
      <c r="G279" s="128">
        <v>2840.05</v>
      </c>
      <c r="H279" s="128"/>
      <c r="I279" s="128"/>
      <c r="J279" s="43"/>
      <c r="K279" s="43"/>
      <c r="L279" s="43"/>
      <c r="M279" s="43"/>
      <c r="N279" s="43"/>
      <c r="O279" s="22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29"/>
      <c r="AC279" s="29"/>
      <c r="AD279" s="29"/>
      <c r="AE279" s="29"/>
      <c r="AF279" s="29"/>
      <c r="AG279" s="29"/>
      <c r="AH279" s="29"/>
      <c r="AI279" s="29"/>
    </row>
    <row r="280" spans="1:35" ht="15.75" customHeight="1">
      <c r="A280" s="43"/>
      <c r="B280" s="227">
        <v>44020</v>
      </c>
      <c r="C280" s="43" t="s">
        <v>2382</v>
      </c>
      <c r="D280" s="128"/>
      <c r="E280" s="128"/>
      <c r="F280" s="128"/>
      <c r="G280" s="128">
        <v>23.67</v>
      </c>
      <c r="H280" s="128"/>
      <c r="I280" s="128"/>
      <c r="J280" s="43"/>
      <c r="K280" s="43"/>
      <c r="L280" s="43"/>
      <c r="M280" s="43"/>
      <c r="N280" s="43"/>
      <c r="O280" s="22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29"/>
      <c r="AC280" s="29"/>
      <c r="AD280" s="29"/>
      <c r="AE280" s="29"/>
      <c r="AF280" s="29"/>
      <c r="AG280" s="29"/>
      <c r="AH280" s="29"/>
      <c r="AI280" s="29"/>
    </row>
    <row r="281" spans="1:35" ht="15.75" customHeight="1">
      <c r="A281" s="43"/>
      <c r="B281" s="227">
        <v>44020</v>
      </c>
      <c r="C281" s="43" t="s">
        <v>2382</v>
      </c>
      <c r="D281" s="128"/>
      <c r="E281" s="128"/>
      <c r="F281" s="128"/>
      <c r="G281" s="128">
        <v>23.67</v>
      </c>
      <c r="H281" s="128"/>
      <c r="I281" s="128"/>
      <c r="J281" s="43"/>
      <c r="K281" s="43"/>
      <c r="L281" s="43"/>
      <c r="M281" s="43"/>
      <c r="N281" s="43"/>
      <c r="O281" s="22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29"/>
      <c r="AC281" s="29"/>
      <c r="AD281" s="29"/>
      <c r="AE281" s="29"/>
      <c r="AF281" s="29"/>
      <c r="AG281" s="29"/>
      <c r="AH281" s="29"/>
      <c r="AI281" s="29"/>
    </row>
    <row r="282" spans="1:35" ht="15.75" customHeight="1">
      <c r="A282" s="43"/>
      <c r="B282" s="227">
        <v>44020</v>
      </c>
      <c r="C282" s="43" t="s">
        <v>2383</v>
      </c>
      <c r="D282" s="128"/>
      <c r="E282" s="128"/>
      <c r="F282" s="128"/>
      <c r="G282" s="128">
        <v>362.6</v>
      </c>
      <c r="H282" s="128"/>
      <c r="I282" s="128"/>
      <c r="J282" s="43"/>
      <c r="K282" s="43"/>
      <c r="L282" s="43"/>
      <c r="M282" s="43"/>
      <c r="N282" s="43"/>
      <c r="O282" s="22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29"/>
      <c r="AC282" s="29"/>
      <c r="AD282" s="29"/>
      <c r="AE282" s="29"/>
      <c r="AF282" s="29"/>
      <c r="AG282" s="29"/>
      <c r="AH282" s="29"/>
      <c r="AI282" s="29"/>
    </row>
    <row r="283" spans="1:35" ht="15.75" customHeight="1">
      <c r="A283" s="43"/>
      <c r="B283" s="227">
        <v>44020</v>
      </c>
      <c r="C283" s="43" t="s">
        <v>2382</v>
      </c>
      <c r="D283" s="128"/>
      <c r="E283" s="128"/>
      <c r="F283" s="128"/>
      <c r="G283" s="128">
        <v>1673.84</v>
      </c>
      <c r="H283" s="128"/>
      <c r="I283" s="128"/>
      <c r="J283" s="43"/>
      <c r="K283" s="43"/>
      <c r="L283" s="43"/>
      <c r="M283" s="43"/>
      <c r="N283" s="43"/>
      <c r="O283" s="22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29"/>
      <c r="AC283" s="29"/>
      <c r="AD283" s="29"/>
      <c r="AE283" s="29"/>
      <c r="AF283" s="29"/>
      <c r="AG283" s="29"/>
      <c r="AH283" s="29"/>
      <c r="AI283" s="29"/>
    </row>
    <row r="284" spans="1:35" ht="15.75" customHeight="1">
      <c r="A284" s="43"/>
      <c r="B284" s="227">
        <v>44020</v>
      </c>
      <c r="C284" s="43" t="s">
        <v>2384</v>
      </c>
      <c r="D284" s="128">
        <v>319</v>
      </c>
      <c r="E284" s="128"/>
      <c r="F284" s="128"/>
      <c r="G284" s="128"/>
      <c r="H284" s="128"/>
      <c r="I284" s="128"/>
      <c r="J284" s="43" t="s">
        <v>89</v>
      </c>
      <c r="K284" s="43" t="s">
        <v>87</v>
      </c>
      <c r="L284" s="43"/>
      <c r="M284" s="43"/>
      <c r="N284" s="43"/>
      <c r="O284" s="22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29"/>
      <c r="AC284" s="29"/>
      <c r="AD284" s="29"/>
      <c r="AE284" s="29"/>
      <c r="AF284" s="29"/>
      <c r="AG284" s="29"/>
      <c r="AH284" s="29"/>
      <c r="AI284" s="29"/>
    </row>
    <row r="285" spans="1:35" ht="15.75" customHeight="1">
      <c r="A285" s="43"/>
      <c r="B285" s="227">
        <v>44074</v>
      </c>
      <c r="C285" s="43" t="s">
        <v>954</v>
      </c>
      <c r="D285" s="128">
        <v>150</v>
      </c>
      <c r="E285" s="128"/>
      <c r="F285" s="128"/>
      <c r="G285" s="128"/>
      <c r="H285" s="128"/>
      <c r="I285" s="128"/>
      <c r="J285" s="43" t="s">
        <v>91</v>
      </c>
      <c r="K285" s="43" t="s">
        <v>87</v>
      </c>
      <c r="L285" s="43" t="s">
        <v>955</v>
      </c>
      <c r="M285" s="43"/>
      <c r="N285" s="43"/>
      <c r="O285" s="22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29"/>
      <c r="AC285" s="29"/>
      <c r="AD285" s="29"/>
      <c r="AE285" s="29"/>
      <c r="AF285" s="29"/>
      <c r="AG285" s="29"/>
      <c r="AH285" s="29"/>
      <c r="AI285" s="29"/>
    </row>
    <row r="286" spans="1:35" ht="15.75" customHeight="1">
      <c r="A286" s="43"/>
      <c r="B286" s="227">
        <v>44076</v>
      </c>
      <c r="C286" s="43" t="s">
        <v>2303</v>
      </c>
      <c r="D286" s="128">
        <v>270.81</v>
      </c>
      <c r="E286" s="128"/>
      <c r="F286" s="128"/>
      <c r="G286" s="128"/>
      <c r="H286" s="128"/>
      <c r="I286" s="128"/>
      <c r="J286" s="43" t="s">
        <v>89</v>
      </c>
      <c r="K286" s="43" t="s">
        <v>87</v>
      </c>
      <c r="L286" s="43" t="s">
        <v>633</v>
      </c>
      <c r="M286" s="43"/>
      <c r="N286" s="43"/>
      <c r="O286" s="22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29"/>
      <c r="AC286" s="29"/>
      <c r="AD286" s="29"/>
      <c r="AE286" s="29"/>
      <c r="AF286" s="29"/>
      <c r="AG286" s="29"/>
      <c r="AH286" s="29"/>
      <c r="AI286" s="29"/>
    </row>
    <row r="287" spans="1:35" ht="15.75" customHeight="1">
      <c r="A287" s="43"/>
      <c r="B287" s="227">
        <v>44075</v>
      </c>
      <c r="C287" s="43" t="s">
        <v>2303</v>
      </c>
      <c r="D287" s="128">
        <v>91.65</v>
      </c>
      <c r="E287" s="128"/>
      <c r="F287" s="128"/>
      <c r="G287" s="128"/>
      <c r="H287" s="128"/>
      <c r="I287" s="128"/>
      <c r="J287" s="43" t="s">
        <v>89</v>
      </c>
      <c r="K287" s="43" t="s">
        <v>87</v>
      </c>
      <c r="L287" s="43" t="s">
        <v>633</v>
      </c>
      <c r="M287" s="43"/>
      <c r="N287" s="43"/>
      <c r="O287" s="22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29"/>
      <c r="AC287" s="29"/>
      <c r="AD287" s="29"/>
      <c r="AE287" s="29"/>
      <c r="AF287" s="29"/>
      <c r="AG287" s="29"/>
      <c r="AH287" s="29"/>
      <c r="AI287" s="29"/>
    </row>
    <row r="288" spans="1:35" ht="15.75" customHeight="1">
      <c r="A288" s="43"/>
      <c r="B288" s="227">
        <v>44077</v>
      </c>
      <c r="C288" s="43" t="s">
        <v>2385</v>
      </c>
      <c r="D288" s="128"/>
      <c r="E288" s="128"/>
      <c r="F288" s="128"/>
      <c r="G288" s="128">
        <v>361.3</v>
      </c>
      <c r="H288" s="128"/>
      <c r="I288" s="128"/>
      <c r="J288" s="43"/>
      <c r="K288" s="43"/>
      <c r="L288" s="43"/>
      <c r="M288" s="43"/>
      <c r="N288" s="43"/>
      <c r="O288" s="22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29"/>
      <c r="AC288" s="29"/>
      <c r="AD288" s="29"/>
      <c r="AE288" s="29"/>
      <c r="AF288" s="29"/>
      <c r="AG288" s="29"/>
      <c r="AH288" s="29"/>
      <c r="AI288" s="29"/>
    </row>
    <row r="289" spans="1:35" ht="15.75" customHeight="1">
      <c r="A289" s="43"/>
      <c r="B289" s="227">
        <v>44075</v>
      </c>
      <c r="C289" s="43" t="s">
        <v>2386</v>
      </c>
      <c r="D289" s="128"/>
      <c r="E289" s="128"/>
      <c r="F289" s="128">
        <v>4446</v>
      </c>
      <c r="G289" s="128"/>
      <c r="H289" s="128"/>
      <c r="I289" s="128"/>
      <c r="J289" s="43"/>
      <c r="K289" s="43"/>
      <c r="L289" s="43" t="s">
        <v>972</v>
      </c>
      <c r="M289" s="43">
        <v>1154</v>
      </c>
      <c r="N289" s="43"/>
      <c r="O289" s="22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29"/>
      <c r="AC289" s="29"/>
      <c r="AD289" s="29"/>
      <c r="AE289" s="29"/>
      <c r="AF289" s="29"/>
      <c r="AG289" s="29"/>
      <c r="AH289" s="29"/>
      <c r="AI289" s="29"/>
    </row>
    <row r="290" spans="1:35" ht="15.75" customHeight="1">
      <c r="A290" s="43"/>
      <c r="B290" s="227">
        <v>44080</v>
      </c>
      <c r="C290" s="43" t="s">
        <v>958</v>
      </c>
      <c r="D290" s="128">
        <v>260</v>
      </c>
      <c r="E290" s="128"/>
      <c r="F290" s="128"/>
      <c r="G290" s="128"/>
      <c r="H290" s="128"/>
      <c r="I290" s="128"/>
      <c r="J290" s="43" t="s">
        <v>89</v>
      </c>
      <c r="K290" s="43" t="s">
        <v>87</v>
      </c>
      <c r="L290" s="43"/>
      <c r="M290" s="43"/>
      <c r="N290" s="43"/>
      <c r="O290" s="22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29"/>
      <c r="AC290" s="29"/>
      <c r="AD290" s="29"/>
      <c r="AE290" s="29"/>
      <c r="AF290" s="29"/>
      <c r="AG290" s="29"/>
      <c r="AH290" s="29"/>
      <c r="AI290" s="29"/>
    </row>
    <row r="291" spans="1:35" ht="15.75" customHeight="1">
      <c r="A291" s="43"/>
      <c r="B291" s="227">
        <v>44127</v>
      </c>
      <c r="C291" s="43" t="s">
        <v>1914</v>
      </c>
      <c r="D291" s="128">
        <v>946.03</v>
      </c>
      <c r="E291" s="128"/>
      <c r="F291" s="128"/>
      <c r="G291" s="128"/>
      <c r="H291" s="128"/>
      <c r="I291" s="128"/>
      <c r="J291" s="43" t="s">
        <v>91</v>
      </c>
      <c r="K291" s="43" t="s">
        <v>87</v>
      </c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29"/>
      <c r="AC291" s="29"/>
      <c r="AD291" s="29"/>
      <c r="AE291" s="29"/>
      <c r="AF291" s="29"/>
      <c r="AG291" s="29"/>
      <c r="AH291" s="29"/>
      <c r="AI291" s="29"/>
    </row>
    <row r="292" spans="1:35" ht="15.75" customHeight="1">
      <c r="A292" s="43"/>
      <c r="B292" s="222"/>
      <c r="C292" s="29"/>
      <c r="D292" s="128"/>
      <c r="E292" s="128"/>
      <c r="F292" s="128"/>
      <c r="G292" s="128"/>
      <c r="H292" s="128"/>
      <c r="I292" s="128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29"/>
      <c r="AC292" s="29"/>
      <c r="AD292" s="29"/>
      <c r="AE292" s="29"/>
      <c r="AF292" s="29"/>
      <c r="AG292" s="29"/>
      <c r="AH292" s="29"/>
      <c r="AI292" s="29"/>
    </row>
    <row r="293" spans="1:35" ht="15.75" customHeight="1">
      <c r="A293" s="43"/>
      <c r="B293" s="227"/>
      <c r="C293" s="43"/>
      <c r="D293" s="128"/>
      <c r="E293" s="128"/>
      <c r="F293" s="128"/>
      <c r="G293" s="128"/>
      <c r="H293" s="128"/>
      <c r="I293" s="128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29"/>
      <c r="AC293" s="29"/>
      <c r="AD293" s="29"/>
      <c r="AE293" s="29"/>
      <c r="AF293" s="29"/>
      <c r="AG293" s="29"/>
      <c r="AH293" s="29"/>
      <c r="AI293" s="29"/>
    </row>
    <row r="294" spans="1:35" ht="15.75" customHeight="1">
      <c r="A294" s="43"/>
      <c r="B294" s="227"/>
      <c r="C294" s="43"/>
      <c r="D294" s="128"/>
      <c r="E294" s="128"/>
      <c r="F294" s="128"/>
      <c r="G294" s="128"/>
      <c r="H294" s="128"/>
      <c r="I294" s="128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29"/>
      <c r="AC294" s="29"/>
      <c r="AD294" s="29"/>
      <c r="AE294" s="29"/>
      <c r="AF294" s="29"/>
      <c r="AG294" s="29"/>
      <c r="AH294" s="29"/>
      <c r="AI294" s="29"/>
    </row>
    <row r="295" spans="1:35" ht="15.75" customHeight="1">
      <c r="A295" s="43"/>
      <c r="B295" s="227"/>
      <c r="C295" s="43"/>
      <c r="D295" s="128"/>
      <c r="E295" s="128"/>
      <c r="F295" s="128"/>
      <c r="G295" s="128"/>
      <c r="H295" s="128"/>
      <c r="I295" s="128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29"/>
      <c r="AC295" s="29"/>
      <c r="AD295" s="29"/>
      <c r="AE295" s="29"/>
      <c r="AF295" s="29"/>
      <c r="AG295" s="29"/>
      <c r="AH295" s="29"/>
      <c r="AI295" s="29"/>
    </row>
    <row r="296" spans="1:35" ht="15.75" customHeight="1">
      <c r="A296" s="43"/>
      <c r="B296" s="227"/>
      <c r="C296" s="43"/>
      <c r="D296" s="128"/>
      <c r="E296" s="128"/>
      <c r="F296" s="128"/>
      <c r="G296" s="128"/>
      <c r="H296" s="128"/>
      <c r="I296" s="128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29"/>
      <c r="AC296" s="29"/>
      <c r="AD296" s="29"/>
      <c r="AE296" s="29"/>
      <c r="AF296" s="29"/>
      <c r="AG296" s="29"/>
      <c r="AH296" s="29"/>
      <c r="AI296" s="29"/>
    </row>
    <row r="297" spans="1:35" ht="15.75" customHeight="1">
      <c r="A297" s="43"/>
      <c r="B297" s="227"/>
      <c r="C297" s="43"/>
      <c r="D297" s="128"/>
      <c r="E297" s="128"/>
      <c r="F297" s="128"/>
      <c r="G297" s="128"/>
      <c r="H297" s="128"/>
      <c r="I297" s="128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29"/>
      <c r="AC297" s="29"/>
      <c r="AD297" s="29"/>
      <c r="AE297" s="29"/>
      <c r="AF297" s="29"/>
      <c r="AG297" s="29"/>
      <c r="AH297" s="29"/>
      <c r="AI297" s="29"/>
    </row>
    <row r="298" spans="1:35" ht="15.75" customHeight="1">
      <c r="A298" s="29"/>
      <c r="B298" s="227"/>
      <c r="C298" s="43"/>
      <c r="D298" s="128"/>
      <c r="E298" s="128"/>
      <c r="F298" s="128"/>
      <c r="G298" s="128"/>
      <c r="H298" s="128"/>
      <c r="I298" s="128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</row>
    <row r="299" spans="1:35" ht="15.75" customHeight="1">
      <c r="A299" s="29"/>
      <c r="B299" s="227"/>
      <c r="C299" s="43"/>
      <c r="D299" s="128"/>
      <c r="E299" s="128"/>
      <c r="F299" s="128"/>
      <c r="G299" s="128"/>
      <c r="H299" s="128"/>
      <c r="I299" s="128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</row>
    <row r="300" spans="1:35" ht="15.75" customHeight="1">
      <c r="A300" s="29"/>
      <c r="B300" s="227"/>
      <c r="C300" s="43"/>
      <c r="D300" s="128"/>
      <c r="E300" s="128"/>
      <c r="F300" s="128"/>
      <c r="G300" s="128"/>
      <c r="H300" s="128"/>
      <c r="I300" s="128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</row>
    <row r="301" spans="1:35" ht="15.75" customHeight="1">
      <c r="A301" s="29"/>
      <c r="B301" s="227"/>
      <c r="C301" s="43"/>
      <c r="D301" s="128"/>
      <c r="E301" s="128"/>
      <c r="F301" s="128"/>
      <c r="G301" s="128"/>
      <c r="H301" s="128"/>
      <c r="I301" s="128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</row>
    <row r="302" spans="1:35" ht="15.75" customHeight="1">
      <c r="A302" s="29"/>
      <c r="B302" s="227"/>
      <c r="C302" s="43"/>
      <c r="D302" s="128"/>
      <c r="E302" s="128"/>
      <c r="F302" s="128"/>
      <c r="G302" s="128"/>
      <c r="H302" s="128"/>
      <c r="I302" s="128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</row>
    <row r="303" spans="1:35" ht="15.75" customHeight="1">
      <c r="A303" s="29"/>
      <c r="B303" s="227"/>
      <c r="C303" s="43"/>
      <c r="D303" s="128"/>
      <c r="E303" s="128"/>
      <c r="F303" s="128"/>
      <c r="G303" s="128"/>
      <c r="H303" s="128"/>
      <c r="I303" s="128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</row>
    <row r="304" spans="1:35" ht="15.75" customHeight="1">
      <c r="A304" s="29"/>
      <c r="B304" s="227"/>
      <c r="C304" s="43"/>
      <c r="D304" s="128"/>
      <c r="E304" s="128"/>
      <c r="F304" s="128"/>
      <c r="G304" s="128"/>
      <c r="H304" s="128"/>
      <c r="I304" s="128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</row>
    <row r="305" spans="1:35" ht="15.75" customHeight="1">
      <c r="A305" s="29"/>
      <c r="B305" s="227"/>
      <c r="C305" s="43"/>
      <c r="D305" s="128"/>
      <c r="E305" s="128"/>
      <c r="F305" s="128"/>
      <c r="G305" s="128"/>
      <c r="H305" s="128"/>
      <c r="I305" s="128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</row>
    <row r="306" spans="1:35" ht="15.75" customHeight="1">
      <c r="A306" s="29"/>
      <c r="B306" s="227"/>
      <c r="C306" s="43"/>
      <c r="D306" s="128"/>
      <c r="E306" s="128"/>
      <c r="F306" s="128"/>
      <c r="G306" s="128"/>
      <c r="H306" s="128"/>
      <c r="I306" s="128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</row>
    <row r="307" spans="1:35" ht="15.75" customHeight="1">
      <c r="A307" s="29"/>
      <c r="B307" s="227"/>
      <c r="C307" s="43"/>
      <c r="D307" s="128"/>
      <c r="E307" s="128"/>
      <c r="F307" s="128"/>
      <c r="G307" s="128"/>
      <c r="H307" s="128"/>
      <c r="I307" s="128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</row>
    <row r="308" spans="1:35" ht="15.75" customHeight="1">
      <c r="A308" s="29"/>
      <c r="B308" s="227"/>
      <c r="C308" s="43"/>
      <c r="D308" s="128"/>
      <c r="E308" s="128"/>
      <c r="F308" s="128"/>
      <c r="G308" s="128"/>
      <c r="H308" s="128"/>
      <c r="I308" s="128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</row>
    <row r="309" spans="1:35" ht="15.75" customHeight="1">
      <c r="A309" s="29"/>
      <c r="B309" s="227"/>
      <c r="C309" s="43"/>
      <c r="D309" s="128"/>
      <c r="E309" s="128"/>
      <c r="F309" s="128"/>
      <c r="G309" s="128"/>
      <c r="H309" s="128"/>
      <c r="I309" s="128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</row>
    <row r="310" spans="1:35" ht="15.75" customHeight="1">
      <c r="A310" s="29"/>
      <c r="B310" s="227"/>
      <c r="C310" s="43"/>
      <c r="D310" s="128"/>
      <c r="E310" s="128"/>
      <c r="F310" s="128"/>
      <c r="G310" s="128"/>
      <c r="H310" s="128"/>
      <c r="I310" s="128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</row>
    <row r="311" spans="1:35" ht="15.75" customHeight="1">
      <c r="A311" s="29"/>
      <c r="B311" s="227"/>
      <c r="C311" s="43"/>
      <c r="D311" s="128"/>
      <c r="E311" s="128"/>
      <c r="F311" s="128"/>
      <c r="G311" s="128"/>
      <c r="H311" s="128"/>
      <c r="I311" s="128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</row>
    <row r="312" spans="1:35" ht="15.75" customHeight="1">
      <c r="A312" s="29"/>
      <c r="B312" s="227"/>
      <c r="C312" s="43"/>
      <c r="D312" s="128"/>
      <c r="E312" s="128"/>
      <c r="F312" s="128"/>
      <c r="G312" s="128"/>
      <c r="H312" s="128"/>
      <c r="I312" s="128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</row>
    <row r="313" spans="1:35" ht="15.75" customHeight="1">
      <c r="A313" s="29"/>
      <c r="B313" s="227"/>
      <c r="C313" s="43"/>
      <c r="D313" s="128"/>
      <c r="E313" s="128"/>
      <c r="F313" s="128"/>
      <c r="G313" s="128"/>
      <c r="H313" s="128"/>
      <c r="I313" s="128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</row>
    <row r="314" spans="1:35" ht="15.75" customHeight="1">
      <c r="A314" s="29"/>
      <c r="B314" s="227"/>
      <c r="C314" s="43"/>
      <c r="D314" s="128"/>
      <c r="E314" s="128"/>
      <c r="F314" s="128"/>
      <c r="G314" s="128"/>
      <c r="H314" s="128"/>
      <c r="I314" s="128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</row>
    <row r="315" spans="1:35" ht="15.75" customHeight="1">
      <c r="A315" s="29"/>
      <c r="B315" s="227"/>
      <c r="C315" s="43"/>
      <c r="D315" s="128"/>
      <c r="E315" s="128"/>
      <c r="F315" s="128"/>
      <c r="G315" s="128"/>
      <c r="H315" s="128"/>
      <c r="I315" s="128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</row>
    <row r="316" spans="1:35" ht="15.75" customHeight="1">
      <c r="A316" s="29"/>
      <c r="B316" s="222"/>
      <c r="C316" s="43"/>
      <c r="D316" s="128"/>
      <c r="E316" s="128"/>
      <c r="F316" s="128"/>
      <c r="G316" s="128"/>
      <c r="H316" s="128"/>
      <c r="I316" s="128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</row>
    <row r="317" spans="1:35" ht="15.75" customHeight="1">
      <c r="A317" s="29"/>
      <c r="B317" s="222"/>
      <c r="C317" s="43"/>
      <c r="D317" s="128"/>
      <c r="E317" s="128"/>
      <c r="F317" s="128"/>
      <c r="G317" s="128"/>
      <c r="H317" s="128"/>
      <c r="I317" s="128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</row>
    <row r="318" spans="1:35" ht="15.75" customHeight="1">
      <c r="A318" s="29"/>
      <c r="B318" s="222"/>
      <c r="C318" s="43"/>
      <c r="D318" s="128"/>
      <c r="E318" s="128"/>
      <c r="F318" s="128"/>
      <c r="G318" s="128"/>
      <c r="H318" s="128"/>
      <c r="I318" s="128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</row>
    <row r="319" spans="1:35" ht="15.75" customHeight="1">
      <c r="A319" s="29"/>
      <c r="B319" s="222"/>
      <c r="C319" s="43"/>
      <c r="D319" s="128"/>
      <c r="E319" s="128"/>
      <c r="F319" s="128"/>
      <c r="G319" s="128"/>
      <c r="H319" s="128"/>
      <c r="I319" s="128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</row>
    <row r="320" spans="1:35" ht="15.75" customHeight="1">
      <c r="A320" s="29"/>
      <c r="B320" s="222"/>
      <c r="C320" s="43"/>
      <c r="D320" s="128"/>
      <c r="E320" s="128"/>
      <c r="F320" s="128"/>
      <c r="G320" s="128"/>
      <c r="H320" s="128"/>
      <c r="I320" s="128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</row>
    <row r="321" spans="1:35" ht="15.75" customHeight="1">
      <c r="A321" s="29"/>
      <c r="B321" s="222"/>
      <c r="C321" s="29"/>
      <c r="D321" s="128"/>
      <c r="E321" s="128"/>
      <c r="F321" s="128"/>
      <c r="G321" s="128"/>
      <c r="H321" s="128"/>
      <c r="I321" s="128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</row>
    <row r="322" spans="1:35" ht="15.75" customHeight="1">
      <c r="A322" s="29"/>
      <c r="B322" s="222"/>
      <c r="C322" s="29"/>
      <c r="D322" s="128"/>
      <c r="E322" s="128"/>
      <c r="F322" s="128"/>
      <c r="G322" s="128"/>
      <c r="H322" s="128"/>
      <c r="I322" s="128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</row>
    <row r="323" spans="1:35" ht="15.75" customHeight="1">
      <c r="A323" s="29"/>
      <c r="B323" s="222"/>
      <c r="C323" s="29"/>
      <c r="D323" s="128"/>
      <c r="E323" s="128"/>
      <c r="F323" s="128"/>
      <c r="G323" s="128"/>
      <c r="H323" s="128"/>
      <c r="I323" s="128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</row>
    <row r="324" spans="1:35" ht="15.75" customHeight="1">
      <c r="A324" s="29"/>
      <c r="B324" s="222"/>
      <c r="C324" s="29"/>
      <c r="D324" s="128"/>
      <c r="E324" s="128"/>
      <c r="F324" s="128"/>
      <c r="G324" s="128"/>
      <c r="H324" s="128"/>
      <c r="I324" s="128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</row>
    <row r="325" spans="1:35" ht="15.75" customHeight="1">
      <c r="A325" s="29"/>
      <c r="B325" s="222"/>
      <c r="C325" s="29"/>
      <c r="D325" s="128"/>
      <c r="E325" s="128"/>
      <c r="F325" s="128"/>
      <c r="G325" s="128"/>
      <c r="H325" s="128"/>
      <c r="I325" s="128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</row>
    <row r="326" spans="1:35" ht="15.75" customHeight="1">
      <c r="A326" s="29"/>
      <c r="B326" s="222"/>
      <c r="C326" s="29"/>
      <c r="D326" s="128"/>
      <c r="E326" s="128"/>
      <c r="F326" s="128"/>
      <c r="G326" s="128"/>
      <c r="H326" s="128"/>
      <c r="I326" s="128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</row>
    <row r="327" spans="1:35" ht="15.75" customHeight="1">
      <c r="A327" s="29"/>
      <c r="B327" s="222"/>
      <c r="C327" s="29"/>
      <c r="D327" s="128"/>
      <c r="E327" s="128"/>
      <c r="F327" s="128"/>
      <c r="G327" s="128"/>
      <c r="H327" s="128"/>
      <c r="I327" s="128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</row>
    <row r="328" spans="1:35" ht="15.75" customHeight="1">
      <c r="A328" s="29"/>
      <c r="B328" s="222"/>
      <c r="C328" s="29"/>
      <c r="D328" s="128"/>
      <c r="E328" s="128"/>
      <c r="F328" s="128"/>
      <c r="G328" s="128"/>
      <c r="H328" s="128"/>
      <c r="I328" s="128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</row>
    <row r="329" spans="1:35" ht="15.75" customHeight="1">
      <c r="A329" s="29"/>
      <c r="B329" s="222"/>
      <c r="C329" s="29"/>
      <c r="D329" s="128"/>
      <c r="E329" s="128"/>
      <c r="F329" s="128"/>
      <c r="G329" s="128"/>
      <c r="H329" s="128"/>
      <c r="I329" s="128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</row>
    <row r="330" spans="1:35" ht="15.75" customHeight="1">
      <c r="A330" s="29"/>
      <c r="B330" s="222"/>
      <c r="C330" s="29"/>
      <c r="D330" s="128"/>
      <c r="E330" s="128"/>
      <c r="F330" s="128"/>
      <c r="G330" s="128"/>
      <c r="H330" s="128"/>
      <c r="I330" s="128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</row>
    <row r="331" spans="1:35" ht="15.75" customHeight="1">
      <c r="A331" s="29"/>
      <c r="B331" s="222"/>
      <c r="C331" s="29"/>
      <c r="D331" s="128"/>
      <c r="E331" s="128"/>
      <c r="F331" s="128"/>
      <c r="G331" s="128"/>
      <c r="H331" s="128"/>
      <c r="I331" s="128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</row>
    <row r="332" spans="1:35" ht="15.75" customHeight="1">
      <c r="A332" s="29"/>
      <c r="B332" s="222"/>
      <c r="C332" s="29"/>
      <c r="D332" s="128"/>
      <c r="E332" s="128"/>
      <c r="F332" s="128"/>
      <c r="G332" s="128"/>
      <c r="H332" s="128"/>
      <c r="I332" s="128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</row>
    <row r="333" spans="1:35" ht="15.75" customHeight="1">
      <c r="A333" s="29"/>
      <c r="B333" s="222"/>
      <c r="C333" s="29"/>
      <c r="D333" s="128"/>
      <c r="E333" s="128"/>
      <c r="F333" s="128"/>
      <c r="G333" s="128"/>
      <c r="H333" s="128"/>
      <c r="I333" s="128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</row>
    <row r="334" spans="1:35" ht="15.75" customHeight="1">
      <c r="A334" s="29"/>
      <c r="B334" s="222"/>
      <c r="C334" s="29"/>
      <c r="D334" s="128"/>
      <c r="E334" s="128"/>
      <c r="F334" s="128"/>
      <c r="G334" s="128"/>
      <c r="H334" s="128"/>
      <c r="I334" s="128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</row>
    <row r="335" spans="1:35" ht="15.75" customHeight="1">
      <c r="A335" s="29"/>
      <c r="B335" s="222"/>
      <c r="C335" s="29"/>
      <c r="D335" s="128"/>
      <c r="E335" s="128"/>
      <c r="F335" s="128"/>
      <c r="G335" s="128"/>
      <c r="H335" s="128"/>
      <c r="I335" s="128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</row>
    <row r="336" spans="1:35" ht="15.75" customHeight="1">
      <c r="A336" s="29"/>
      <c r="B336" s="222"/>
      <c r="C336" s="29"/>
      <c r="D336" s="128"/>
      <c r="E336" s="128"/>
      <c r="F336" s="128"/>
      <c r="G336" s="128"/>
      <c r="H336" s="128"/>
      <c r="I336" s="128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</row>
    <row r="337" spans="1:35" ht="15.75" customHeight="1">
      <c r="A337" s="29"/>
      <c r="B337" s="222"/>
      <c r="C337" s="29"/>
      <c r="D337" s="128"/>
      <c r="E337" s="128"/>
      <c r="F337" s="128"/>
      <c r="G337" s="128"/>
      <c r="H337" s="128"/>
      <c r="I337" s="128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</row>
    <row r="338" spans="1:35" ht="15.75" customHeight="1">
      <c r="A338" s="29"/>
      <c r="B338" s="222"/>
      <c r="C338" s="29"/>
      <c r="D338" s="128"/>
      <c r="E338" s="128"/>
      <c r="F338" s="128"/>
      <c r="G338" s="128"/>
      <c r="H338" s="128"/>
      <c r="I338" s="128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</row>
    <row r="339" spans="1:35" ht="15.75" customHeight="1">
      <c r="A339" s="29"/>
      <c r="B339" s="222"/>
      <c r="C339" s="29"/>
      <c r="D339" s="128"/>
      <c r="E339" s="128"/>
      <c r="F339" s="128"/>
      <c r="G339" s="128"/>
      <c r="H339" s="128"/>
      <c r="I339" s="128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</row>
    <row r="340" spans="1:35" ht="15.75" customHeight="1">
      <c r="A340" s="29"/>
      <c r="B340" s="222"/>
      <c r="C340" s="29"/>
      <c r="D340" s="128"/>
      <c r="E340" s="128"/>
      <c r="F340" s="128"/>
      <c r="G340" s="128"/>
      <c r="H340" s="128"/>
      <c r="I340" s="128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</row>
    <row r="341" spans="1:35" ht="15.75" customHeight="1">
      <c r="A341" s="29"/>
      <c r="B341" s="222"/>
      <c r="C341" s="29"/>
      <c r="D341" s="128"/>
      <c r="E341" s="128"/>
      <c r="F341" s="128"/>
      <c r="G341" s="128"/>
      <c r="H341" s="128"/>
      <c r="I341" s="128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</row>
    <row r="342" spans="1:35" ht="15.75" customHeight="1">
      <c r="A342" s="29"/>
      <c r="B342" s="222"/>
      <c r="C342" s="29"/>
      <c r="D342" s="128"/>
      <c r="E342" s="128"/>
      <c r="F342" s="128"/>
      <c r="G342" s="128"/>
      <c r="H342" s="128"/>
      <c r="I342" s="128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</row>
    <row r="343" spans="1:35" ht="15.75" customHeight="1">
      <c r="A343" s="29"/>
      <c r="B343" s="222"/>
      <c r="C343" s="29"/>
      <c r="D343" s="128"/>
      <c r="E343" s="128"/>
      <c r="F343" s="128"/>
      <c r="G343" s="128"/>
      <c r="H343" s="128"/>
      <c r="I343" s="128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</row>
    <row r="344" spans="1:35" ht="15.75" customHeight="1">
      <c r="A344" s="29"/>
      <c r="B344" s="222"/>
      <c r="C344" s="29"/>
      <c r="D344" s="128"/>
      <c r="E344" s="128"/>
      <c r="F344" s="128"/>
      <c r="G344" s="128"/>
      <c r="H344" s="128"/>
      <c r="I344" s="128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</row>
    <row r="345" spans="1:35" ht="15.75" customHeight="1">
      <c r="A345" s="29"/>
      <c r="B345" s="222"/>
      <c r="C345" s="29"/>
      <c r="D345" s="128"/>
      <c r="E345" s="128"/>
      <c r="F345" s="128"/>
      <c r="G345" s="128"/>
      <c r="H345" s="128"/>
      <c r="I345" s="128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</row>
    <row r="346" spans="1:35" ht="15.75" customHeight="1">
      <c r="A346" s="29"/>
      <c r="B346" s="222"/>
      <c r="C346" s="29"/>
      <c r="D346" s="128"/>
      <c r="E346" s="128"/>
      <c r="F346" s="128"/>
      <c r="G346" s="128"/>
      <c r="H346" s="128"/>
      <c r="I346" s="128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</row>
    <row r="347" spans="1:35" ht="15.75" customHeight="1">
      <c r="A347" s="29"/>
      <c r="B347" s="222"/>
      <c r="C347" s="29"/>
      <c r="D347" s="128"/>
      <c r="E347" s="128"/>
      <c r="F347" s="128"/>
      <c r="G347" s="128"/>
      <c r="H347" s="128"/>
      <c r="I347" s="128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</row>
    <row r="348" spans="1:35" ht="15.75" customHeight="1">
      <c r="A348" s="29"/>
      <c r="B348" s="222"/>
      <c r="C348" s="29"/>
      <c r="D348" s="128"/>
      <c r="E348" s="128"/>
      <c r="F348" s="128"/>
      <c r="G348" s="128"/>
      <c r="H348" s="128"/>
      <c r="I348" s="128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</row>
    <row r="349" spans="1:35" ht="15.75" customHeight="1">
      <c r="A349" s="29"/>
      <c r="B349" s="222"/>
      <c r="C349" s="29"/>
      <c r="D349" s="128"/>
      <c r="E349" s="128"/>
      <c r="F349" s="128"/>
      <c r="G349" s="128"/>
      <c r="H349" s="128"/>
      <c r="I349" s="128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</row>
    <row r="350" spans="1:35" ht="15.75" customHeight="1">
      <c r="A350" s="29"/>
      <c r="B350" s="222"/>
      <c r="C350" s="29"/>
      <c r="D350" s="128"/>
      <c r="E350" s="128"/>
      <c r="F350" s="128"/>
      <c r="G350" s="128"/>
      <c r="H350" s="128"/>
      <c r="I350" s="128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</row>
    <row r="351" spans="1:35" ht="15.75" customHeight="1">
      <c r="A351" s="29"/>
      <c r="B351" s="222"/>
      <c r="C351" s="29"/>
      <c r="D351" s="128"/>
      <c r="E351" s="128"/>
      <c r="F351" s="128"/>
      <c r="G351" s="128"/>
      <c r="H351" s="128"/>
      <c r="I351" s="128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</row>
    <row r="352" spans="1:35" ht="15.75" customHeight="1">
      <c r="A352" s="29"/>
      <c r="B352" s="222"/>
      <c r="C352" s="29"/>
      <c r="D352" s="128"/>
      <c r="E352" s="128"/>
      <c r="F352" s="128"/>
      <c r="G352" s="128"/>
      <c r="H352" s="128"/>
      <c r="I352" s="128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</row>
    <row r="353" spans="1:35" ht="15.75" customHeight="1">
      <c r="A353" s="29"/>
      <c r="B353" s="222"/>
      <c r="C353" s="29"/>
      <c r="D353" s="128"/>
      <c r="E353" s="128"/>
      <c r="F353" s="128"/>
      <c r="G353" s="128"/>
      <c r="H353" s="128"/>
      <c r="I353" s="128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</row>
    <row r="354" spans="1:35" ht="15.75" customHeight="1">
      <c r="A354" s="29"/>
      <c r="B354" s="222"/>
      <c r="C354" s="29"/>
      <c r="D354" s="128"/>
      <c r="E354" s="128"/>
      <c r="F354" s="128"/>
      <c r="G354" s="128"/>
      <c r="H354" s="128"/>
      <c r="I354" s="128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</row>
    <row r="355" spans="1:35" ht="15.75" customHeight="1">
      <c r="A355" s="29"/>
      <c r="B355" s="222"/>
      <c r="C355" s="29"/>
      <c r="D355" s="128"/>
      <c r="E355" s="128"/>
      <c r="F355" s="128"/>
      <c r="G355" s="128"/>
      <c r="H355" s="128"/>
      <c r="I355" s="128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</row>
    <row r="356" spans="1:35" ht="15.75" customHeight="1">
      <c r="A356" s="29"/>
      <c r="B356" s="222"/>
      <c r="C356" s="29"/>
      <c r="D356" s="128"/>
      <c r="E356" s="128"/>
      <c r="F356" s="128"/>
      <c r="G356" s="128"/>
      <c r="H356" s="128"/>
      <c r="I356" s="128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</row>
    <row r="357" spans="1:35" ht="15.75" customHeight="1">
      <c r="A357" s="29"/>
      <c r="B357" s="222"/>
      <c r="C357" s="29"/>
      <c r="D357" s="128"/>
      <c r="E357" s="128"/>
      <c r="F357" s="128"/>
      <c r="G357" s="128"/>
      <c r="H357" s="128"/>
      <c r="I357" s="128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</row>
    <row r="358" spans="1:35" ht="15.75" customHeight="1">
      <c r="A358" s="29"/>
      <c r="B358" s="222"/>
      <c r="C358" s="29"/>
      <c r="D358" s="128"/>
      <c r="E358" s="128"/>
      <c r="F358" s="128"/>
      <c r="G358" s="128"/>
      <c r="H358" s="128"/>
      <c r="I358" s="128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</row>
    <row r="359" spans="1:35" ht="15.75" customHeight="1">
      <c r="A359" s="29"/>
      <c r="B359" s="222"/>
      <c r="C359" s="29"/>
      <c r="D359" s="128"/>
      <c r="E359" s="128"/>
      <c r="F359" s="128"/>
      <c r="G359" s="128"/>
      <c r="H359" s="128"/>
      <c r="I359" s="128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</row>
    <row r="360" spans="1:35" ht="15.75" customHeight="1">
      <c r="A360" s="29"/>
      <c r="B360" s="222"/>
      <c r="C360" s="29"/>
      <c r="D360" s="128"/>
      <c r="E360" s="128"/>
      <c r="F360" s="128"/>
      <c r="G360" s="128"/>
      <c r="H360" s="128"/>
      <c r="I360" s="128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</row>
    <row r="361" spans="1:35" ht="15.75" customHeight="1">
      <c r="A361" s="29"/>
      <c r="B361" s="222"/>
      <c r="C361" s="29"/>
      <c r="D361" s="128"/>
      <c r="E361" s="128"/>
      <c r="F361" s="128"/>
      <c r="G361" s="128"/>
      <c r="H361" s="128"/>
      <c r="I361" s="128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</row>
    <row r="362" spans="1:35" ht="15.75" customHeight="1">
      <c r="A362" s="29"/>
      <c r="B362" s="222"/>
      <c r="C362" s="29"/>
      <c r="D362" s="128"/>
      <c r="E362" s="128"/>
      <c r="F362" s="128"/>
      <c r="G362" s="128"/>
      <c r="H362" s="128"/>
      <c r="I362" s="128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</row>
    <row r="363" spans="1:35" ht="15.75" customHeight="1">
      <c r="A363" s="29"/>
      <c r="B363" s="222"/>
      <c r="C363" s="29"/>
      <c r="D363" s="128"/>
      <c r="E363" s="128"/>
      <c r="F363" s="128"/>
      <c r="G363" s="128"/>
      <c r="H363" s="128"/>
      <c r="I363" s="128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</row>
    <row r="364" spans="1:35" ht="15.75" customHeight="1">
      <c r="A364" s="29"/>
      <c r="B364" s="222"/>
      <c r="C364" s="29"/>
      <c r="D364" s="128"/>
      <c r="E364" s="128"/>
      <c r="F364" s="128"/>
      <c r="G364" s="128"/>
      <c r="H364" s="128"/>
      <c r="I364" s="128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</row>
    <row r="365" spans="1:35" ht="15.75" customHeight="1">
      <c r="A365" s="29"/>
      <c r="B365" s="222"/>
      <c r="C365" s="29"/>
      <c r="D365" s="128"/>
      <c r="E365" s="128"/>
      <c r="F365" s="128"/>
      <c r="G365" s="128"/>
      <c r="H365" s="128"/>
      <c r="I365" s="128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</row>
    <row r="366" spans="1:35" ht="15.75" customHeight="1">
      <c r="A366" s="29"/>
      <c r="B366" s="222"/>
      <c r="C366" s="29"/>
      <c r="D366" s="128"/>
      <c r="E366" s="128"/>
      <c r="F366" s="128"/>
      <c r="G366" s="128"/>
      <c r="H366" s="128"/>
      <c r="I366" s="128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</row>
    <row r="367" spans="1:35" ht="15.75" customHeight="1">
      <c r="A367" s="29"/>
      <c r="B367" s="222"/>
      <c r="C367" s="29"/>
      <c r="D367" s="128"/>
      <c r="E367" s="128"/>
      <c r="F367" s="128"/>
      <c r="G367" s="128"/>
      <c r="H367" s="128"/>
      <c r="I367" s="128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</row>
    <row r="368" spans="1:35" ht="15.75" customHeight="1">
      <c r="A368" s="29"/>
      <c r="B368" s="222"/>
      <c r="C368" s="29"/>
      <c r="D368" s="128"/>
      <c r="E368" s="128"/>
      <c r="F368" s="128"/>
      <c r="G368" s="128"/>
      <c r="H368" s="128"/>
      <c r="I368" s="128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</row>
    <row r="369" spans="1:35" ht="15.75" customHeight="1">
      <c r="A369" s="29"/>
      <c r="B369" s="222"/>
      <c r="C369" s="29"/>
      <c r="D369" s="128"/>
      <c r="E369" s="128"/>
      <c r="F369" s="128"/>
      <c r="G369" s="128"/>
      <c r="H369" s="128"/>
      <c r="I369" s="128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</row>
    <row r="370" spans="1:35" ht="15.75" customHeight="1">
      <c r="A370" s="29"/>
      <c r="B370" s="222"/>
      <c r="C370" s="29"/>
      <c r="D370" s="128"/>
      <c r="E370" s="128"/>
      <c r="F370" s="128"/>
      <c r="G370" s="128"/>
      <c r="H370" s="128"/>
      <c r="I370" s="128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</row>
    <row r="371" spans="1:35" ht="15.75" customHeight="1">
      <c r="A371" s="29"/>
      <c r="B371" s="222"/>
      <c r="C371" s="29"/>
      <c r="D371" s="128"/>
      <c r="E371" s="128"/>
      <c r="F371" s="128"/>
      <c r="G371" s="128"/>
      <c r="H371" s="128"/>
      <c r="I371" s="128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</row>
    <row r="372" spans="1:35" ht="15.75" customHeight="1">
      <c r="A372" s="29"/>
      <c r="B372" s="222"/>
      <c r="C372" s="29"/>
      <c r="D372" s="128"/>
      <c r="E372" s="128"/>
      <c r="F372" s="128"/>
      <c r="G372" s="128"/>
      <c r="H372" s="128"/>
      <c r="I372" s="128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</row>
    <row r="373" spans="1:35" ht="15.75" customHeight="1">
      <c r="A373" s="29"/>
      <c r="B373" s="222"/>
      <c r="C373" s="29"/>
      <c r="D373" s="128"/>
      <c r="E373" s="128"/>
      <c r="F373" s="128"/>
      <c r="G373" s="128"/>
      <c r="H373" s="128"/>
      <c r="I373" s="128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</row>
    <row r="374" spans="1:35" ht="15.75" customHeight="1">
      <c r="A374" s="29"/>
      <c r="B374" s="222"/>
      <c r="C374" s="29"/>
      <c r="D374" s="128"/>
      <c r="E374" s="128"/>
      <c r="F374" s="128"/>
      <c r="G374" s="128"/>
      <c r="H374" s="128"/>
      <c r="I374" s="128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</row>
    <row r="375" spans="1:35" ht="15.75" customHeight="1">
      <c r="A375" s="29"/>
      <c r="B375" s="222"/>
      <c r="C375" s="29"/>
      <c r="D375" s="128"/>
      <c r="E375" s="128"/>
      <c r="F375" s="128"/>
      <c r="G375" s="128"/>
      <c r="H375" s="128"/>
      <c r="I375" s="128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</row>
    <row r="376" spans="1:35" ht="15.75" customHeight="1">
      <c r="A376" s="29"/>
      <c r="B376" s="222"/>
      <c r="C376" s="29"/>
      <c r="D376" s="128"/>
      <c r="E376" s="128"/>
      <c r="F376" s="128"/>
      <c r="G376" s="128"/>
      <c r="H376" s="128"/>
      <c r="I376" s="128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</row>
    <row r="377" spans="1:35" ht="15.75" customHeight="1">
      <c r="A377" s="29"/>
      <c r="B377" s="222"/>
      <c r="C377" s="29"/>
      <c r="D377" s="128"/>
      <c r="E377" s="128"/>
      <c r="F377" s="128"/>
      <c r="G377" s="128"/>
      <c r="H377" s="128"/>
      <c r="I377" s="128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</row>
    <row r="378" spans="1:35" ht="15.75" customHeight="1">
      <c r="A378" s="29"/>
      <c r="B378" s="222"/>
      <c r="C378" s="29"/>
      <c r="D378" s="128"/>
      <c r="E378" s="128"/>
      <c r="F378" s="128"/>
      <c r="G378" s="128"/>
      <c r="H378" s="128"/>
      <c r="I378" s="128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</row>
    <row r="379" spans="1:35" ht="15.75" customHeight="1">
      <c r="A379" s="29"/>
      <c r="B379" s="222"/>
      <c r="C379" s="29"/>
      <c r="D379" s="128"/>
      <c r="E379" s="128"/>
      <c r="F379" s="128"/>
      <c r="G379" s="128"/>
      <c r="H379" s="128"/>
      <c r="I379" s="128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</row>
    <row r="380" spans="1:35" ht="15.75" customHeight="1">
      <c r="A380" s="29"/>
      <c r="B380" s="222"/>
      <c r="C380" s="29"/>
      <c r="D380" s="128"/>
      <c r="E380" s="128"/>
      <c r="F380" s="128"/>
      <c r="G380" s="128"/>
      <c r="H380" s="128"/>
      <c r="I380" s="128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</row>
    <row r="381" spans="1:35" ht="15.75" customHeight="1">
      <c r="A381" s="29"/>
      <c r="B381" s="222"/>
      <c r="C381" s="29"/>
      <c r="D381" s="128"/>
      <c r="E381" s="128"/>
      <c r="F381" s="128"/>
      <c r="G381" s="128"/>
      <c r="H381" s="128"/>
      <c r="I381" s="128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</row>
    <row r="382" spans="1:35" ht="15.75" customHeight="1">
      <c r="A382" s="29"/>
      <c r="B382" s="222"/>
      <c r="C382" s="29"/>
      <c r="D382" s="128"/>
      <c r="E382" s="128"/>
      <c r="F382" s="128"/>
      <c r="G382" s="128"/>
      <c r="H382" s="128"/>
      <c r="I382" s="128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</row>
    <row r="383" spans="1:35" ht="15.75" customHeight="1">
      <c r="A383" s="29"/>
      <c r="B383" s="222"/>
      <c r="C383" s="29"/>
      <c r="D383" s="128"/>
      <c r="E383" s="128"/>
      <c r="F383" s="128"/>
      <c r="G383" s="128"/>
      <c r="H383" s="128"/>
      <c r="I383" s="128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</row>
    <row r="384" spans="1:35" ht="15.75" customHeight="1">
      <c r="A384" s="29"/>
      <c r="B384" s="222"/>
      <c r="C384" s="29"/>
      <c r="D384" s="128"/>
      <c r="E384" s="128"/>
      <c r="F384" s="128"/>
      <c r="G384" s="128"/>
      <c r="H384" s="128"/>
      <c r="I384" s="128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</row>
    <row r="385" spans="1:35" ht="15.75" customHeight="1">
      <c r="A385" s="29"/>
      <c r="B385" s="222"/>
      <c r="C385" s="29"/>
      <c r="D385" s="128"/>
      <c r="E385" s="128"/>
      <c r="F385" s="128"/>
      <c r="G385" s="128"/>
      <c r="H385" s="128"/>
      <c r="I385" s="128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</row>
    <row r="386" spans="1:35" ht="15.75" customHeight="1">
      <c r="A386" s="29"/>
      <c r="B386" s="222"/>
      <c r="C386" s="29"/>
      <c r="D386" s="128"/>
      <c r="E386" s="128"/>
      <c r="F386" s="128"/>
      <c r="G386" s="128"/>
      <c r="H386" s="128"/>
      <c r="I386" s="128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</row>
    <row r="387" spans="1:35" ht="15.75" customHeight="1">
      <c r="A387" s="29"/>
      <c r="B387" s="222"/>
      <c r="C387" s="29"/>
      <c r="D387" s="128"/>
      <c r="E387" s="128"/>
      <c r="F387" s="128"/>
      <c r="G387" s="128"/>
      <c r="H387" s="128"/>
      <c r="I387" s="128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</row>
    <row r="388" spans="1:35" ht="15.75" customHeight="1">
      <c r="A388" s="29"/>
      <c r="B388" s="222"/>
      <c r="C388" s="29"/>
      <c r="D388" s="128"/>
      <c r="E388" s="128"/>
      <c r="F388" s="128"/>
      <c r="G388" s="128"/>
      <c r="H388" s="128"/>
      <c r="I388" s="128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</row>
    <row r="389" spans="1:35" ht="15.75" customHeight="1">
      <c r="A389" s="29"/>
      <c r="B389" s="222"/>
      <c r="C389" s="29"/>
      <c r="D389" s="128"/>
      <c r="E389" s="128"/>
      <c r="F389" s="128"/>
      <c r="G389" s="128"/>
      <c r="H389" s="128"/>
      <c r="I389" s="128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</row>
    <row r="390" spans="1:35" ht="15.75" customHeight="1">
      <c r="A390" s="29"/>
      <c r="B390" s="222"/>
      <c r="C390" s="29"/>
      <c r="D390" s="128"/>
      <c r="E390" s="128"/>
      <c r="F390" s="128"/>
      <c r="G390" s="128"/>
      <c r="H390" s="128"/>
      <c r="I390" s="128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</row>
    <row r="391" spans="1:35" ht="15.75" customHeight="1">
      <c r="A391" s="29"/>
      <c r="B391" s="222"/>
      <c r="C391" s="29"/>
      <c r="D391" s="128"/>
      <c r="E391" s="128"/>
      <c r="F391" s="128"/>
      <c r="G391" s="128"/>
      <c r="H391" s="128"/>
      <c r="I391" s="128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</row>
    <row r="392" spans="1:35" ht="15.75" customHeight="1">
      <c r="A392" s="29"/>
      <c r="B392" s="222"/>
      <c r="C392" s="29"/>
      <c r="D392" s="128"/>
      <c r="E392" s="128"/>
      <c r="F392" s="128"/>
      <c r="G392" s="128"/>
      <c r="H392" s="128"/>
      <c r="I392" s="128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</row>
    <row r="393" spans="1:35" ht="15.75" customHeight="1">
      <c r="A393" s="29"/>
      <c r="B393" s="222"/>
      <c r="C393" s="29"/>
      <c r="D393" s="128"/>
      <c r="E393" s="128"/>
      <c r="F393" s="128"/>
      <c r="G393" s="128"/>
      <c r="H393" s="128"/>
      <c r="I393" s="128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</row>
    <row r="394" spans="1:35" ht="15.75" customHeight="1">
      <c r="A394" s="29"/>
      <c r="B394" s="222"/>
      <c r="C394" s="29"/>
      <c r="D394" s="128"/>
      <c r="E394" s="128"/>
      <c r="F394" s="128"/>
      <c r="G394" s="128"/>
      <c r="H394" s="128"/>
      <c r="I394" s="128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</row>
    <row r="395" spans="1:35" ht="15.75" customHeight="1">
      <c r="A395" s="29"/>
      <c r="B395" s="222"/>
      <c r="C395" s="29"/>
      <c r="D395" s="128"/>
      <c r="E395" s="128"/>
      <c r="F395" s="128"/>
      <c r="G395" s="128"/>
      <c r="H395" s="128"/>
      <c r="I395" s="128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</row>
    <row r="396" spans="1:35" ht="15.75" customHeight="1">
      <c r="A396" s="29"/>
      <c r="B396" s="222"/>
      <c r="C396" s="29"/>
      <c r="D396" s="128"/>
      <c r="E396" s="128"/>
      <c r="F396" s="128"/>
      <c r="G396" s="128"/>
      <c r="H396" s="128"/>
      <c r="I396" s="128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</row>
    <row r="397" spans="1:35" ht="15.75" customHeight="1">
      <c r="A397" s="29"/>
      <c r="B397" s="222"/>
      <c r="C397" s="29"/>
      <c r="D397" s="128"/>
      <c r="E397" s="128"/>
      <c r="F397" s="128"/>
      <c r="G397" s="128"/>
      <c r="H397" s="128"/>
      <c r="I397" s="128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</row>
    <row r="398" spans="1:35" ht="15.75" customHeight="1">
      <c r="A398" s="29"/>
      <c r="B398" s="222"/>
      <c r="C398" s="29"/>
      <c r="D398" s="128"/>
      <c r="E398" s="128"/>
      <c r="F398" s="128"/>
      <c r="G398" s="128"/>
      <c r="H398" s="128"/>
      <c r="I398" s="128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</row>
    <row r="399" spans="1:35" ht="15.75" customHeight="1">
      <c r="A399" s="29"/>
      <c r="B399" s="222"/>
      <c r="C399" s="29"/>
      <c r="D399" s="128"/>
      <c r="E399" s="128"/>
      <c r="F399" s="128"/>
      <c r="G399" s="128"/>
      <c r="H399" s="128"/>
      <c r="I399" s="128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</row>
    <row r="400" spans="1:35" ht="15.75" customHeight="1">
      <c r="A400" s="29"/>
      <c r="B400" s="222"/>
      <c r="C400" s="29"/>
      <c r="D400" s="128"/>
      <c r="E400" s="128"/>
      <c r="F400" s="128"/>
      <c r="G400" s="128"/>
      <c r="H400" s="128"/>
      <c r="I400" s="128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</row>
    <row r="401" spans="1:35" ht="15.75" customHeight="1">
      <c r="A401" s="29"/>
      <c r="B401" s="222"/>
      <c r="C401" s="29"/>
      <c r="D401" s="128"/>
      <c r="E401" s="128"/>
      <c r="F401" s="128"/>
      <c r="G401" s="128"/>
      <c r="H401" s="128"/>
      <c r="I401" s="128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</row>
    <row r="402" spans="1:35" ht="15.75" customHeight="1">
      <c r="A402" s="29"/>
      <c r="B402" s="222"/>
      <c r="C402" s="29"/>
      <c r="D402" s="128"/>
      <c r="E402" s="128"/>
      <c r="F402" s="128"/>
      <c r="G402" s="128"/>
      <c r="H402" s="128"/>
      <c r="I402" s="128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</row>
    <row r="403" spans="1:35" ht="15.75" customHeight="1">
      <c r="A403" s="29"/>
      <c r="B403" s="222"/>
      <c r="C403" s="29"/>
      <c r="D403" s="128"/>
      <c r="E403" s="128"/>
      <c r="F403" s="128"/>
      <c r="G403" s="128"/>
      <c r="H403" s="128"/>
      <c r="I403" s="128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</row>
    <row r="404" spans="1:35" ht="15.75" customHeight="1">
      <c r="A404" s="29"/>
      <c r="B404" s="222"/>
      <c r="C404" s="29"/>
      <c r="D404" s="128"/>
      <c r="E404" s="128"/>
      <c r="F404" s="128"/>
      <c r="G404" s="128"/>
      <c r="H404" s="128"/>
      <c r="I404" s="128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</row>
    <row r="405" spans="1:35" ht="15.75" customHeight="1">
      <c r="A405" s="29"/>
      <c r="B405" s="222"/>
      <c r="C405" s="29"/>
      <c r="D405" s="128"/>
      <c r="E405" s="128"/>
      <c r="F405" s="128"/>
      <c r="G405" s="128"/>
      <c r="H405" s="128"/>
      <c r="I405" s="128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</row>
    <row r="406" spans="1:35" ht="15.75" customHeight="1">
      <c r="A406" s="29"/>
      <c r="B406" s="222"/>
      <c r="C406" s="29"/>
      <c r="D406" s="128"/>
      <c r="E406" s="128"/>
      <c r="F406" s="128"/>
      <c r="G406" s="128"/>
      <c r="H406" s="128"/>
      <c r="I406" s="128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</row>
    <row r="407" spans="1:35" ht="15.75" customHeight="1">
      <c r="A407" s="29"/>
      <c r="B407" s="222"/>
      <c r="C407" s="29"/>
      <c r="D407" s="128"/>
      <c r="E407" s="128"/>
      <c r="F407" s="128"/>
      <c r="G407" s="128"/>
      <c r="H407" s="128"/>
      <c r="I407" s="128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</row>
    <row r="408" spans="1:35" ht="15.75" customHeight="1">
      <c r="A408" s="29"/>
      <c r="B408" s="222"/>
      <c r="C408" s="29"/>
      <c r="D408" s="128"/>
      <c r="E408" s="128"/>
      <c r="F408" s="128"/>
      <c r="G408" s="128"/>
      <c r="H408" s="128"/>
      <c r="I408" s="128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</row>
    <row r="409" spans="1:35" ht="15.75" customHeight="1">
      <c r="A409" s="29"/>
      <c r="B409" s="222"/>
      <c r="C409" s="29"/>
      <c r="D409" s="128"/>
      <c r="E409" s="128"/>
      <c r="F409" s="128"/>
      <c r="G409" s="128"/>
      <c r="H409" s="128"/>
      <c r="I409" s="128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</row>
    <row r="410" spans="1:35" ht="15.75" customHeight="1">
      <c r="A410" s="29"/>
      <c r="B410" s="222"/>
      <c r="C410" s="29"/>
      <c r="D410" s="128"/>
      <c r="E410" s="128"/>
      <c r="F410" s="128"/>
      <c r="G410" s="128"/>
      <c r="H410" s="128"/>
      <c r="I410" s="128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</row>
    <row r="411" spans="1:35" ht="15.75" customHeight="1">
      <c r="A411" s="29"/>
      <c r="B411" s="222"/>
      <c r="C411" s="29"/>
      <c r="D411" s="128"/>
      <c r="E411" s="128"/>
      <c r="F411" s="128"/>
      <c r="G411" s="128"/>
      <c r="H411" s="128"/>
      <c r="I411" s="128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</row>
    <row r="412" spans="1:35" ht="15.75" customHeight="1">
      <c r="A412" s="29"/>
      <c r="B412" s="222"/>
      <c r="C412" s="29"/>
      <c r="D412" s="128"/>
      <c r="E412" s="128"/>
      <c r="F412" s="128"/>
      <c r="G412" s="128"/>
      <c r="H412" s="128"/>
      <c r="I412" s="128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</row>
    <row r="413" spans="1:35" ht="15.75" customHeight="1">
      <c r="A413" s="29"/>
      <c r="B413" s="222"/>
      <c r="C413" s="29"/>
      <c r="D413" s="128"/>
      <c r="E413" s="128"/>
      <c r="F413" s="128"/>
      <c r="G413" s="128"/>
      <c r="H413" s="128"/>
      <c r="I413" s="128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</row>
    <row r="414" spans="1:35" ht="15.75" customHeight="1">
      <c r="A414" s="29"/>
      <c r="B414" s="222"/>
      <c r="C414" s="29"/>
      <c r="D414" s="128"/>
      <c r="E414" s="128"/>
      <c r="F414" s="128"/>
      <c r="G414" s="128"/>
      <c r="H414" s="128"/>
      <c r="I414" s="128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</row>
    <row r="415" spans="1:35" ht="15.75" customHeight="1">
      <c r="A415" s="29"/>
      <c r="B415" s="222"/>
      <c r="C415" s="29"/>
      <c r="D415" s="128"/>
      <c r="E415" s="128"/>
      <c r="F415" s="128"/>
      <c r="G415" s="128"/>
      <c r="H415" s="128"/>
      <c r="I415" s="128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</row>
    <row r="416" spans="1:35" ht="15.75" customHeight="1">
      <c r="A416" s="29"/>
      <c r="B416" s="222"/>
      <c r="C416" s="29"/>
      <c r="D416" s="128"/>
      <c r="E416" s="128"/>
      <c r="F416" s="128"/>
      <c r="G416" s="128"/>
      <c r="H416" s="128"/>
      <c r="I416" s="128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</row>
    <row r="417" spans="1:35" ht="15.75" customHeight="1">
      <c r="A417" s="29"/>
      <c r="B417" s="222"/>
      <c r="C417" s="29"/>
      <c r="D417" s="128"/>
      <c r="E417" s="128"/>
      <c r="F417" s="128"/>
      <c r="G417" s="128"/>
      <c r="H417" s="128"/>
      <c r="I417" s="128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</row>
    <row r="418" spans="1:35" ht="15.75" customHeight="1">
      <c r="A418" s="29"/>
      <c r="B418" s="222"/>
      <c r="C418" s="29"/>
      <c r="D418" s="128"/>
      <c r="E418" s="128"/>
      <c r="F418" s="128"/>
      <c r="G418" s="128"/>
      <c r="H418" s="128"/>
      <c r="I418" s="128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</row>
    <row r="419" spans="1:35" ht="15.75" customHeight="1">
      <c r="A419" s="29"/>
      <c r="B419" s="222"/>
      <c r="C419" s="29"/>
      <c r="D419" s="128"/>
      <c r="E419" s="128"/>
      <c r="F419" s="128"/>
      <c r="G419" s="128"/>
      <c r="H419" s="128"/>
      <c r="I419" s="128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</row>
    <row r="420" spans="1:35" ht="15.75" customHeight="1">
      <c r="A420" s="29"/>
      <c r="B420" s="222"/>
      <c r="C420" s="29"/>
      <c r="D420" s="128"/>
      <c r="E420" s="128"/>
      <c r="F420" s="128"/>
      <c r="G420" s="128"/>
      <c r="H420" s="128"/>
      <c r="I420" s="128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</row>
    <row r="421" spans="1:35" ht="15.75" customHeight="1">
      <c r="A421" s="29"/>
      <c r="B421" s="222"/>
      <c r="C421" s="29"/>
      <c r="D421" s="128"/>
      <c r="E421" s="128"/>
      <c r="F421" s="128"/>
      <c r="G421" s="128"/>
      <c r="H421" s="128"/>
      <c r="I421" s="128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</row>
    <row r="422" spans="1:35" ht="15.75" customHeight="1">
      <c r="A422" s="29"/>
      <c r="B422" s="222"/>
      <c r="C422" s="29"/>
      <c r="D422" s="128"/>
      <c r="E422" s="128"/>
      <c r="F422" s="128"/>
      <c r="G422" s="128"/>
      <c r="H422" s="128"/>
      <c r="I422" s="128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</row>
    <row r="423" spans="1:35" ht="15.75" customHeight="1">
      <c r="A423" s="29"/>
      <c r="B423" s="222"/>
      <c r="C423" s="29"/>
      <c r="D423" s="128"/>
      <c r="E423" s="128"/>
      <c r="F423" s="128"/>
      <c r="G423" s="128"/>
      <c r="H423" s="128"/>
      <c r="I423" s="128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</row>
    <row r="424" spans="1:35" ht="15.75" customHeight="1">
      <c r="A424" s="29"/>
      <c r="B424" s="222"/>
      <c r="C424" s="29"/>
      <c r="D424" s="128"/>
      <c r="E424" s="128"/>
      <c r="F424" s="128"/>
      <c r="G424" s="128"/>
      <c r="H424" s="128"/>
      <c r="I424" s="128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</row>
    <row r="425" spans="1:35" ht="15.75" customHeight="1">
      <c r="A425" s="29"/>
      <c r="B425" s="222"/>
      <c r="C425" s="29"/>
      <c r="D425" s="128"/>
      <c r="E425" s="128"/>
      <c r="F425" s="128"/>
      <c r="G425" s="128"/>
      <c r="H425" s="128"/>
      <c r="I425" s="128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</row>
    <row r="426" spans="1:35" ht="15.75" customHeight="1">
      <c r="A426" s="29"/>
      <c r="B426" s="222"/>
      <c r="C426" s="29"/>
      <c r="D426" s="128"/>
      <c r="E426" s="128"/>
      <c r="F426" s="128"/>
      <c r="G426" s="128"/>
      <c r="H426" s="128"/>
      <c r="I426" s="128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</row>
    <row r="427" spans="1:35" ht="15.75" customHeight="1">
      <c r="A427" s="29"/>
      <c r="B427" s="222"/>
      <c r="C427" s="29"/>
      <c r="D427" s="128"/>
      <c r="E427" s="128"/>
      <c r="F427" s="128"/>
      <c r="G427" s="128"/>
      <c r="H427" s="128"/>
      <c r="I427" s="128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</row>
    <row r="428" spans="1:35" ht="15.75" customHeight="1">
      <c r="A428" s="29"/>
      <c r="B428" s="222"/>
      <c r="C428" s="29"/>
      <c r="D428" s="128"/>
      <c r="E428" s="128"/>
      <c r="F428" s="128"/>
      <c r="G428" s="128"/>
      <c r="H428" s="128"/>
      <c r="I428" s="128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</row>
    <row r="429" spans="1:35" ht="15.75" customHeight="1">
      <c r="A429" s="29"/>
      <c r="B429" s="222"/>
      <c r="C429" s="29"/>
      <c r="D429" s="128"/>
      <c r="E429" s="128"/>
      <c r="F429" s="128"/>
      <c r="G429" s="128"/>
      <c r="H429" s="128"/>
      <c r="I429" s="128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</row>
    <row r="430" spans="1:35" ht="15.75" customHeight="1">
      <c r="A430" s="29"/>
      <c r="B430" s="222"/>
      <c r="C430" s="29"/>
      <c r="D430" s="128"/>
      <c r="E430" s="128"/>
      <c r="F430" s="128"/>
      <c r="G430" s="128"/>
      <c r="H430" s="128"/>
      <c r="I430" s="128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</row>
    <row r="431" spans="1:35" ht="15.75" customHeight="1">
      <c r="A431" s="29"/>
      <c r="B431" s="222"/>
      <c r="C431" s="29"/>
      <c r="D431" s="128"/>
      <c r="E431" s="128"/>
      <c r="F431" s="128"/>
      <c r="G431" s="128"/>
      <c r="H431" s="128"/>
      <c r="I431" s="128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</row>
    <row r="432" spans="1:35" ht="15.75" customHeight="1">
      <c r="A432" s="29"/>
      <c r="B432" s="222"/>
      <c r="C432" s="29"/>
      <c r="D432" s="128"/>
      <c r="E432" s="128"/>
      <c r="F432" s="128"/>
      <c r="G432" s="128"/>
      <c r="H432" s="128"/>
      <c r="I432" s="128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</row>
    <row r="433" spans="1:35" ht="15.75" customHeight="1">
      <c r="A433" s="29"/>
      <c r="B433" s="222"/>
      <c r="C433" s="29"/>
      <c r="D433" s="128"/>
      <c r="E433" s="128"/>
      <c r="F433" s="128"/>
      <c r="G433" s="128"/>
      <c r="H433" s="128"/>
      <c r="I433" s="128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</row>
    <row r="434" spans="1:35" ht="15.75" customHeight="1">
      <c r="A434" s="29"/>
      <c r="B434" s="222"/>
      <c r="C434" s="29"/>
      <c r="D434" s="128"/>
      <c r="E434" s="128"/>
      <c r="F434" s="128"/>
      <c r="G434" s="128"/>
      <c r="H434" s="128"/>
      <c r="I434" s="128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</row>
    <row r="435" spans="1:35" ht="15.75" customHeight="1">
      <c r="A435" s="29"/>
      <c r="B435" s="222"/>
      <c r="C435" s="29"/>
      <c r="D435" s="128"/>
      <c r="E435" s="128"/>
      <c r="F435" s="128"/>
      <c r="G435" s="128"/>
      <c r="H435" s="128"/>
      <c r="I435" s="128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</row>
    <row r="436" spans="1:35" ht="15.75" customHeight="1">
      <c r="A436" s="29"/>
      <c r="B436" s="222"/>
      <c r="C436" s="29"/>
      <c r="D436" s="128"/>
      <c r="E436" s="128"/>
      <c r="F436" s="128"/>
      <c r="G436" s="128"/>
      <c r="H436" s="128"/>
      <c r="I436" s="128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</row>
    <row r="437" spans="1:35" ht="15.75" customHeight="1">
      <c r="A437" s="29"/>
      <c r="B437" s="222"/>
      <c r="C437" s="29"/>
      <c r="D437" s="128"/>
      <c r="E437" s="128"/>
      <c r="F437" s="128"/>
      <c r="G437" s="128"/>
      <c r="H437" s="128"/>
      <c r="I437" s="128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</row>
    <row r="438" spans="1:35" ht="15.75" customHeight="1">
      <c r="A438" s="29"/>
      <c r="B438" s="222"/>
      <c r="C438" s="29"/>
      <c r="D438" s="128"/>
      <c r="E438" s="128"/>
      <c r="F438" s="128"/>
      <c r="G438" s="128"/>
      <c r="H438" s="128"/>
      <c r="I438" s="128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</row>
    <row r="439" spans="1:35" ht="15.75" customHeight="1">
      <c r="A439" s="29"/>
      <c r="B439" s="222"/>
      <c r="C439" s="29"/>
      <c r="D439" s="128"/>
      <c r="E439" s="128"/>
      <c r="F439" s="128"/>
      <c r="G439" s="128"/>
      <c r="H439" s="128"/>
      <c r="I439" s="128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</row>
    <row r="440" spans="1:35" ht="15.75" customHeight="1">
      <c r="A440" s="29"/>
      <c r="B440" s="222"/>
      <c r="C440" s="29"/>
      <c r="D440" s="128"/>
      <c r="E440" s="128"/>
      <c r="F440" s="128"/>
      <c r="G440" s="128"/>
      <c r="H440" s="128"/>
      <c r="I440" s="128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</row>
    <row r="441" spans="1:35" ht="15.75" customHeight="1">
      <c r="A441" s="29"/>
      <c r="B441" s="222"/>
      <c r="C441" s="29"/>
      <c r="D441" s="128"/>
      <c r="E441" s="128"/>
      <c r="F441" s="128"/>
      <c r="G441" s="128"/>
      <c r="H441" s="128"/>
      <c r="I441" s="128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</row>
    <row r="442" spans="1:35" ht="15.75" customHeight="1">
      <c r="A442" s="29"/>
      <c r="B442" s="222"/>
      <c r="C442" s="29"/>
      <c r="D442" s="128"/>
      <c r="E442" s="128"/>
      <c r="F442" s="128"/>
      <c r="G442" s="128"/>
      <c r="H442" s="128"/>
      <c r="I442" s="128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</row>
    <row r="443" spans="1:35" ht="15.75" customHeight="1">
      <c r="A443" s="29"/>
      <c r="B443" s="222"/>
      <c r="C443" s="29"/>
      <c r="D443" s="128"/>
      <c r="E443" s="128"/>
      <c r="F443" s="128"/>
      <c r="G443" s="128"/>
      <c r="H443" s="128"/>
      <c r="I443" s="128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</row>
    <row r="444" spans="1:35" ht="15.75" customHeight="1">
      <c r="A444" s="29"/>
      <c r="B444" s="222"/>
      <c r="C444" s="29"/>
      <c r="D444" s="128"/>
      <c r="E444" s="128"/>
      <c r="F444" s="128"/>
      <c r="G444" s="128"/>
      <c r="H444" s="128"/>
      <c r="I444" s="128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</row>
    <row r="445" spans="1:35" ht="15.75" customHeight="1">
      <c r="A445" s="29"/>
      <c r="B445" s="222"/>
      <c r="C445" s="29"/>
      <c r="D445" s="128"/>
      <c r="E445" s="128"/>
      <c r="F445" s="128"/>
      <c r="G445" s="128"/>
      <c r="H445" s="128"/>
      <c r="I445" s="128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</row>
    <row r="446" spans="1:35" ht="15.75" customHeight="1">
      <c r="A446" s="29"/>
      <c r="B446" s="222"/>
      <c r="C446" s="29"/>
      <c r="D446" s="128"/>
      <c r="E446" s="128"/>
      <c r="F446" s="128"/>
      <c r="G446" s="128"/>
      <c r="H446" s="128"/>
      <c r="I446" s="128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</row>
    <row r="447" spans="1:35" ht="15.75" customHeight="1">
      <c r="A447" s="29"/>
      <c r="B447" s="222"/>
      <c r="C447" s="29"/>
      <c r="D447" s="128"/>
      <c r="E447" s="128"/>
      <c r="F447" s="128"/>
      <c r="G447" s="128"/>
      <c r="H447" s="128"/>
      <c r="I447" s="128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</row>
    <row r="448" spans="1:35" ht="15.75" customHeight="1">
      <c r="A448" s="29"/>
      <c r="B448" s="222"/>
      <c r="C448" s="29"/>
      <c r="D448" s="128"/>
      <c r="E448" s="128"/>
      <c r="F448" s="128"/>
      <c r="G448" s="128"/>
      <c r="H448" s="128"/>
      <c r="I448" s="128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</row>
    <row r="449" spans="1:35" ht="15.75" customHeight="1">
      <c r="A449" s="29"/>
      <c r="B449" s="222"/>
      <c r="C449" s="29"/>
      <c r="D449" s="128"/>
      <c r="E449" s="128"/>
      <c r="F449" s="128"/>
      <c r="G449" s="128"/>
      <c r="H449" s="128"/>
      <c r="I449" s="128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</row>
    <row r="450" spans="1:35" ht="15.75" customHeight="1">
      <c r="A450" s="29"/>
      <c r="B450" s="222"/>
      <c r="C450" s="29"/>
      <c r="D450" s="128"/>
      <c r="E450" s="128"/>
      <c r="F450" s="128"/>
      <c r="G450" s="128"/>
      <c r="H450" s="128"/>
      <c r="I450" s="128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</row>
    <row r="451" spans="1:35" ht="15.75" customHeight="1">
      <c r="A451" s="29"/>
      <c r="B451" s="222"/>
      <c r="C451" s="29"/>
      <c r="D451" s="128"/>
      <c r="E451" s="128"/>
      <c r="F451" s="128"/>
      <c r="G451" s="128"/>
      <c r="H451" s="128"/>
      <c r="I451" s="128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</row>
    <row r="452" spans="1:35" ht="15.75" customHeight="1">
      <c r="A452" s="29"/>
      <c r="B452" s="222"/>
      <c r="C452" s="29"/>
      <c r="D452" s="128"/>
      <c r="E452" s="128"/>
      <c r="F452" s="128"/>
      <c r="G452" s="128"/>
      <c r="H452" s="128"/>
      <c r="I452" s="128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</row>
    <row r="453" spans="1:35" ht="15.75" customHeight="1">
      <c r="A453" s="29"/>
      <c r="B453" s="222"/>
      <c r="C453" s="29"/>
      <c r="D453" s="128"/>
      <c r="E453" s="128"/>
      <c r="F453" s="128"/>
      <c r="G453" s="128"/>
      <c r="H453" s="128"/>
      <c r="I453" s="128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</row>
    <row r="454" spans="1:35" ht="15.75" customHeight="1">
      <c r="A454" s="29"/>
      <c r="B454" s="222"/>
      <c r="C454" s="29"/>
      <c r="D454" s="128"/>
      <c r="E454" s="128"/>
      <c r="F454" s="128"/>
      <c r="G454" s="128"/>
      <c r="H454" s="128"/>
      <c r="I454" s="128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</row>
    <row r="455" spans="1:35" ht="15.75" customHeight="1">
      <c r="A455" s="29"/>
      <c r="B455" s="222"/>
      <c r="C455" s="29"/>
      <c r="D455" s="128"/>
      <c r="E455" s="128"/>
      <c r="F455" s="128"/>
      <c r="G455" s="128"/>
      <c r="H455" s="128"/>
      <c r="I455" s="128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</row>
    <row r="456" spans="1:35" ht="15.75" customHeight="1">
      <c r="A456" s="29"/>
      <c r="B456" s="222"/>
      <c r="C456" s="29"/>
      <c r="D456" s="128"/>
      <c r="E456" s="128"/>
      <c r="F456" s="128"/>
      <c r="G456" s="128"/>
      <c r="H456" s="128"/>
      <c r="I456" s="128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</row>
    <row r="457" spans="1:35" ht="15.75" customHeight="1">
      <c r="A457" s="29"/>
      <c r="B457" s="222"/>
      <c r="C457" s="29"/>
      <c r="D457" s="128"/>
      <c r="E457" s="128"/>
      <c r="F457" s="128"/>
      <c r="G457" s="128"/>
      <c r="H457" s="128"/>
      <c r="I457" s="128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</row>
    <row r="458" spans="1:35" ht="15.75" customHeight="1">
      <c r="A458" s="29"/>
      <c r="B458" s="222"/>
      <c r="C458" s="29"/>
      <c r="D458" s="128"/>
      <c r="E458" s="128"/>
      <c r="F458" s="128"/>
      <c r="G458" s="128"/>
      <c r="H458" s="128"/>
      <c r="I458" s="128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</row>
    <row r="459" spans="1:35" ht="15.75" customHeight="1">
      <c r="A459" s="29"/>
      <c r="B459" s="222"/>
      <c r="C459" s="29"/>
      <c r="D459" s="128"/>
      <c r="E459" s="128"/>
      <c r="F459" s="128"/>
      <c r="G459" s="128"/>
      <c r="H459" s="128"/>
      <c r="I459" s="128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</row>
    <row r="460" spans="1:35" ht="15.75" customHeight="1">
      <c r="A460" s="29"/>
      <c r="B460" s="222"/>
      <c r="C460" s="29"/>
      <c r="D460" s="128"/>
      <c r="E460" s="128"/>
      <c r="F460" s="128"/>
      <c r="G460" s="128"/>
      <c r="H460" s="128"/>
      <c r="I460" s="128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</row>
    <row r="461" spans="1:35" ht="15.75" customHeight="1">
      <c r="A461" s="29"/>
      <c r="B461" s="222"/>
      <c r="C461" s="29"/>
      <c r="D461" s="128"/>
      <c r="E461" s="128"/>
      <c r="F461" s="128"/>
      <c r="G461" s="128"/>
      <c r="H461" s="128"/>
      <c r="I461" s="128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</row>
    <row r="462" spans="1:35" ht="15.75" customHeight="1">
      <c r="A462" s="29"/>
      <c r="B462" s="222"/>
      <c r="C462" s="29"/>
      <c r="D462" s="128"/>
      <c r="E462" s="128"/>
      <c r="F462" s="128"/>
      <c r="G462" s="128"/>
      <c r="H462" s="128"/>
      <c r="I462" s="128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</row>
    <row r="463" spans="1:35" ht="15.75" customHeight="1">
      <c r="A463" s="29"/>
      <c r="B463" s="222"/>
      <c r="C463" s="29"/>
      <c r="D463" s="128"/>
      <c r="E463" s="128"/>
      <c r="F463" s="128"/>
      <c r="G463" s="128"/>
      <c r="H463" s="128"/>
      <c r="I463" s="128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</row>
    <row r="464" spans="1:35" ht="15.75" customHeight="1">
      <c r="A464" s="29"/>
      <c r="B464" s="222"/>
      <c r="C464" s="29"/>
      <c r="D464" s="128"/>
      <c r="E464" s="128"/>
      <c r="F464" s="128"/>
      <c r="G464" s="128"/>
      <c r="H464" s="128"/>
      <c r="I464" s="128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</row>
    <row r="465" spans="1:35" ht="15.75" customHeight="1">
      <c r="A465" s="29"/>
      <c r="B465" s="222"/>
      <c r="C465" s="29"/>
      <c r="D465" s="128"/>
      <c r="E465" s="128"/>
      <c r="F465" s="128"/>
      <c r="G465" s="128"/>
      <c r="H465" s="128"/>
      <c r="I465" s="128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</row>
    <row r="466" spans="1:35" ht="15.75" customHeight="1">
      <c r="A466" s="29"/>
      <c r="B466" s="222"/>
      <c r="C466" s="29"/>
      <c r="D466" s="128"/>
      <c r="E466" s="128"/>
      <c r="F466" s="128"/>
      <c r="G466" s="128"/>
      <c r="H466" s="128"/>
      <c r="I466" s="128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</row>
    <row r="467" spans="1:35" ht="15.75" customHeight="1">
      <c r="A467" s="29"/>
      <c r="B467" s="222"/>
      <c r="C467" s="29"/>
      <c r="D467" s="128"/>
      <c r="E467" s="128"/>
      <c r="F467" s="128"/>
      <c r="G467" s="128"/>
      <c r="H467" s="128"/>
      <c r="I467" s="128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</row>
    <row r="468" spans="1:35" ht="15.75" customHeight="1">
      <c r="A468" s="29"/>
      <c r="B468" s="222"/>
      <c r="C468" s="29"/>
      <c r="D468" s="128"/>
      <c r="E468" s="128"/>
      <c r="F468" s="128"/>
      <c r="G468" s="128"/>
      <c r="H468" s="128"/>
      <c r="I468" s="128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</row>
    <row r="469" spans="1:35" ht="15.75" customHeight="1">
      <c r="A469" s="29"/>
      <c r="B469" s="222"/>
      <c r="C469" s="29"/>
      <c r="D469" s="128"/>
      <c r="E469" s="128"/>
      <c r="F469" s="128"/>
      <c r="G469" s="128"/>
      <c r="H469" s="128"/>
      <c r="I469" s="128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</row>
    <row r="470" spans="1:35" ht="15.75" customHeight="1">
      <c r="A470" s="29"/>
      <c r="B470" s="222"/>
      <c r="C470" s="29"/>
      <c r="D470" s="128"/>
      <c r="E470" s="128"/>
      <c r="F470" s="128"/>
      <c r="G470" s="128"/>
      <c r="H470" s="128"/>
      <c r="I470" s="128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</row>
    <row r="471" spans="1:35" ht="15.75" customHeight="1">
      <c r="A471" s="29"/>
      <c r="B471" s="222"/>
      <c r="C471" s="29"/>
      <c r="D471" s="128"/>
      <c r="E471" s="128"/>
      <c r="F471" s="128"/>
      <c r="G471" s="128"/>
      <c r="H471" s="128"/>
      <c r="I471" s="128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</row>
    <row r="472" spans="1:35" ht="15.75" customHeight="1">
      <c r="A472" s="29"/>
      <c r="B472" s="222"/>
      <c r="C472" s="29"/>
      <c r="D472" s="128"/>
      <c r="E472" s="128"/>
      <c r="F472" s="128"/>
      <c r="G472" s="128"/>
      <c r="H472" s="128"/>
      <c r="I472" s="128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</row>
    <row r="473" spans="1:35" ht="15.75" customHeight="1">
      <c r="A473" s="29"/>
      <c r="B473" s="222"/>
      <c r="C473" s="29"/>
      <c r="D473" s="128"/>
      <c r="E473" s="128"/>
      <c r="F473" s="128"/>
      <c r="G473" s="128"/>
      <c r="H473" s="128"/>
      <c r="I473" s="128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</row>
    <row r="474" spans="1:35" ht="15.75" customHeight="1">
      <c r="A474" s="29"/>
      <c r="B474" s="222"/>
      <c r="C474" s="29"/>
      <c r="D474" s="128"/>
      <c r="E474" s="128"/>
      <c r="F474" s="128"/>
      <c r="G474" s="128"/>
      <c r="H474" s="128"/>
      <c r="I474" s="128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</row>
    <row r="475" spans="1:35" ht="15.75" customHeight="1">
      <c r="A475" s="29"/>
      <c r="B475" s="222"/>
      <c r="C475" s="29"/>
      <c r="D475" s="128"/>
      <c r="E475" s="128"/>
      <c r="F475" s="128"/>
      <c r="G475" s="128"/>
      <c r="H475" s="128"/>
      <c r="I475" s="128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</row>
    <row r="476" spans="1:35" ht="15.75" customHeight="1">
      <c r="A476" s="29"/>
      <c r="B476" s="222"/>
      <c r="C476" s="29"/>
      <c r="D476" s="128"/>
      <c r="E476" s="128"/>
      <c r="F476" s="128"/>
      <c r="G476" s="128"/>
      <c r="H476" s="128"/>
      <c r="I476" s="128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</row>
    <row r="477" spans="1:35" ht="15.75" customHeight="1">
      <c r="A477" s="29"/>
      <c r="B477" s="222"/>
      <c r="C477" s="29"/>
      <c r="D477" s="128"/>
      <c r="E477" s="128"/>
      <c r="F477" s="128"/>
      <c r="G477" s="128"/>
      <c r="H477" s="128"/>
      <c r="I477" s="128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</row>
    <row r="478" spans="1:35" ht="15.75" customHeight="1">
      <c r="A478" s="29"/>
      <c r="B478" s="222"/>
      <c r="C478" s="29"/>
      <c r="D478" s="128"/>
      <c r="E478" s="128"/>
      <c r="F478" s="128"/>
      <c r="G478" s="128"/>
      <c r="H478" s="128"/>
      <c r="I478" s="128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</row>
    <row r="479" spans="1:35" ht="15.75" customHeight="1">
      <c r="A479" s="29"/>
      <c r="B479" s="222"/>
      <c r="C479" s="29"/>
      <c r="D479" s="128"/>
      <c r="E479" s="128"/>
      <c r="F479" s="128"/>
      <c r="G479" s="128"/>
      <c r="H479" s="128"/>
      <c r="I479" s="128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</row>
    <row r="480" spans="1:35" ht="15.75" customHeight="1">
      <c r="A480" s="29"/>
      <c r="B480" s="222"/>
      <c r="C480" s="29"/>
      <c r="D480" s="128"/>
      <c r="E480" s="128"/>
      <c r="F480" s="128"/>
      <c r="G480" s="128"/>
      <c r="H480" s="128"/>
      <c r="I480" s="128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</row>
    <row r="481" spans="1:35" ht="15.75" customHeight="1">
      <c r="A481" s="29"/>
      <c r="B481" s="222"/>
      <c r="C481" s="29"/>
      <c r="D481" s="128"/>
      <c r="E481" s="128"/>
      <c r="F481" s="128"/>
      <c r="G481" s="128"/>
      <c r="H481" s="128"/>
      <c r="I481" s="128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</row>
    <row r="482" spans="1:35" ht="15.75" customHeight="1">
      <c r="A482" s="29"/>
      <c r="B482" s="222"/>
      <c r="C482" s="29"/>
      <c r="D482" s="128"/>
      <c r="E482" s="128"/>
      <c r="F482" s="128"/>
      <c r="G482" s="128"/>
      <c r="H482" s="128"/>
      <c r="I482" s="128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</row>
    <row r="483" spans="1:35" ht="15.75" customHeight="1">
      <c r="A483" s="29"/>
      <c r="B483" s="222"/>
      <c r="C483" s="29"/>
      <c r="D483" s="128"/>
      <c r="E483" s="128"/>
      <c r="F483" s="128"/>
      <c r="G483" s="128"/>
      <c r="H483" s="128"/>
      <c r="I483" s="128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</row>
    <row r="484" spans="1:35" ht="15.75" customHeight="1">
      <c r="A484" s="29"/>
      <c r="B484" s="222"/>
      <c r="C484" s="29"/>
      <c r="D484" s="128"/>
      <c r="E484" s="128"/>
      <c r="F484" s="128"/>
      <c r="G484" s="128"/>
      <c r="H484" s="128"/>
      <c r="I484" s="128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</row>
    <row r="485" spans="1:35" ht="15.75" customHeight="1">
      <c r="A485" s="29"/>
      <c r="B485" s="222"/>
      <c r="C485" s="29"/>
      <c r="D485" s="128"/>
      <c r="E485" s="128"/>
      <c r="F485" s="128"/>
      <c r="G485" s="128"/>
      <c r="H485" s="128"/>
      <c r="I485" s="128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</row>
    <row r="486" spans="1:35" ht="15.75" customHeight="1">
      <c r="A486" s="29"/>
      <c r="B486" s="222"/>
      <c r="C486" s="29"/>
      <c r="D486" s="128"/>
      <c r="E486" s="128"/>
      <c r="F486" s="128"/>
      <c r="G486" s="128"/>
      <c r="H486" s="128"/>
      <c r="I486" s="128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</row>
    <row r="487" spans="1:35" ht="15.75" customHeight="1">
      <c r="A487" s="29"/>
      <c r="B487" s="222"/>
      <c r="C487" s="29"/>
      <c r="D487" s="128"/>
      <c r="E487" s="128"/>
      <c r="F487" s="128"/>
      <c r="G487" s="128"/>
      <c r="H487" s="128"/>
      <c r="I487" s="128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</row>
    <row r="488" spans="1:35" ht="15.75" customHeight="1">
      <c r="A488" s="29"/>
      <c r="B488" s="222"/>
      <c r="C488" s="29"/>
      <c r="D488" s="128"/>
      <c r="E488" s="128"/>
      <c r="F488" s="128"/>
      <c r="G488" s="128"/>
      <c r="H488" s="128"/>
      <c r="I488" s="128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</row>
    <row r="489" spans="1:35" ht="15.75" customHeight="1">
      <c r="A489" s="29"/>
      <c r="B489" s="222"/>
      <c r="C489" s="29"/>
      <c r="D489" s="128"/>
      <c r="E489" s="128"/>
      <c r="F489" s="128"/>
      <c r="G489" s="128"/>
      <c r="H489" s="128"/>
      <c r="I489" s="128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</row>
    <row r="490" spans="1:35" ht="15.75" customHeight="1">
      <c r="A490" s="29"/>
      <c r="B490" s="222"/>
      <c r="C490" s="29"/>
      <c r="D490" s="128"/>
      <c r="E490" s="128"/>
      <c r="F490" s="128"/>
      <c r="G490" s="128"/>
      <c r="H490" s="128"/>
      <c r="I490" s="128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</row>
    <row r="491" spans="1:35" ht="15.75" customHeight="1">
      <c r="A491" s="29"/>
      <c r="B491" s="222"/>
      <c r="C491" s="29"/>
      <c r="D491" s="128"/>
      <c r="E491" s="128"/>
      <c r="F491" s="128"/>
      <c r="G491" s="128"/>
      <c r="H491" s="128"/>
      <c r="I491" s="128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</row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M320" xr:uid="{00000000-0009-0000-0000-000014000000}"/>
  <pageMargins left="0.7" right="0.7" top="0.75" bottom="0.75" header="0" footer="0"/>
  <pageSetup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outlinePr summaryBelow="0" summaryRight="0"/>
  </sheetPr>
  <dimension ref="A1:I1000"/>
  <sheetViews>
    <sheetView workbookViewId="0"/>
  </sheetViews>
  <sheetFormatPr defaultColWidth="12.625" defaultRowHeight="15" customHeight="1"/>
  <cols>
    <col min="1" max="9" width="8.875" customWidth="1"/>
  </cols>
  <sheetData>
    <row r="1" spans="1:9" ht="14.25" customHeight="1">
      <c r="A1" s="1" t="s">
        <v>59</v>
      </c>
      <c r="B1" s="1" t="s">
        <v>1855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1860</v>
      </c>
      <c r="I1" s="1" t="s">
        <v>1861</v>
      </c>
    </row>
    <row r="2" spans="1:9" ht="14.25" customHeight="1"/>
    <row r="3" spans="1:9" ht="14.25" customHeight="1"/>
    <row r="4" spans="1:9" ht="14.25" customHeight="1">
      <c r="A4" s="1" t="s">
        <v>2387</v>
      </c>
      <c r="F4" s="1" t="s">
        <v>2388</v>
      </c>
    </row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875" customWidth="1"/>
    <col min="2" max="2" width="18.75" customWidth="1"/>
    <col min="3" max="3" width="22.375" customWidth="1"/>
    <col min="4" max="10" width="8.875" customWidth="1"/>
    <col min="11" max="11" width="11" customWidth="1"/>
    <col min="12" max="26" width="8.875" customWidth="1"/>
  </cols>
  <sheetData>
    <row r="1" spans="1:26" ht="14.25">
      <c r="A1" s="218" t="s">
        <v>0</v>
      </c>
      <c r="B1" s="218" t="s">
        <v>58</v>
      </c>
      <c r="C1" s="218" t="s">
        <v>59</v>
      </c>
      <c r="D1" s="218" t="s">
        <v>60</v>
      </c>
      <c r="E1" s="218" t="s">
        <v>61</v>
      </c>
      <c r="F1" s="218" t="s">
        <v>2389</v>
      </c>
      <c r="G1" s="218" t="s">
        <v>63</v>
      </c>
      <c r="H1" s="218" t="s">
        <v>64</v>
      </c>
      <c r="I1" s="218" t="s">
        <v>2390</v>
      </c>
      <c r="J1" s="218" t="s">
        <v>65</v>
      </c>
      <c r="K1" s="218" t="s">
        <v>66</v>
      </c>
      <c r="L1" s="221" t="s">
        <v>2132</v>
      </c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4.25">
      <c r="A2" s="43">
        <v>23</v>
      </c>
      <c r="B2" s="52">
        <v>43031</v>
      </c>
      <c r="C2" s="43" t="s">
        <v>1028</v>
      </c>
      <c r="D2" s="128"/>
      <c r="E2" s="128">
        <v>1500</v>
      </c>
      <c r="F2" s="128"/>
      <c r="G2" s="43"/>
      <c r="H2" s="43" t="s">
        <v>87</v>
      </c>
      <c r="I2" s="43"/>
      <c r="J2" s="43" t="s">
        <v>753</v>
      </c>
      <c r="K2" s="43">
        <v>102</v>
      </c>
      <c r="L2" s="22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>
      <c r="A3" s="43">
        <v>23</v>
      </c>
      <c r="B3" s="52">
        <v>43032</v>
      </c>
      <c r="C3" s="43" t="s">
        <v>589</v>
      </c>
      <c r="D3" s="128">
        <v>45.7</v>
      </c>
      <c r="E3" s="128"/>
      <c r="F3" s="128"/>
      <c r="G3" s="43" t="s">
        <v>89</v>
      </c>
      <c r="H3" s="43" t="s">
        <v>87</v>
      </c>
      <c r="I3" s="43"/>
      <c r="J3" s="43" t="s">
        <v>2391</v>
      </c>
      <c r="K3" s="43">
        <v>2040504665</v>
      </c>
      <c r="L3" s="22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>
      <c r="A4" s="43">
        <v>23</v>
      </c>
      <c r="B4" s="52">
        <v>43033</v>
      </c>
      <c r="C4" s="43" t="s">
        <v>2392</v>
      </c>
      <c r="D4" s="128">
        <v>200</v>
      </c>
      <c r="E4" s="128"/>
      <c r="F4" s="128"/>
      <c r="G4" s="43" t="s">
        <v>594</v>
      </c>
      <c r="H4" s="43" t="s">
        <v>87</v>
      </c>
      <c r="I4" s="43"/>
      <c r="J4" s="43" t="s">
        <v>1628</v>
      </c>
      <c r="K4" s="43">
        <v>253</v>
      </c>
      <c r="L4" s="22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>
      <c r="A5" s="43">
        <v>23</v>
      </c>
      <c r="B5" s="52">
        <v>43097</v>
      </c>
      <c r="C5" s="43" t="s">
        <v>2393</v>
      </c>
      <c r="D5" s="128">
        <v>1500</v>
      </c>
      <c r="E5" s="128"/>
      <c r="F5" s="128"/>
      <c r="G5" s="43" t="s">
        <v>1652</v>
      </c>
      <c r="H5" s="43" t="s">
        <v>87</v>
      </c>
      <c r="I5" s="43"/>
      <c r="J5" s="43" t="s">
        <v>2394</v>
      </c>
      <c r="K5" s="43" t="s">
        <v>2395</v>
      </c>
      <c r="L5" s="22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>
      <c r="A6" s="43">
        <v>23</v>
      </c>
      <c r="B6" s="52">
        <v>43034</v>
      </c>
      <c r="C6" s="43" t="s">
        <v>2396</v>
      </c>
      <c r="D6" s="128">
        <v>80</v>
      </c>
      <c r="E6" s="128"/>
      <c r="F6" s="128"/>
      <c r="G6" s="43" t="s">
        <v>89</v>
      </c>
      <c r="H6" s="43" t="s">
        <v>87</v>
      </c>
      <c r="I6" s="43"/>
      <c r="J6" s="43" t="s">
        <v>2397</v>
      </c>
      <c r="K6" s="43">
        <v>160126</v>
      </c>
      <c r="L6" s="22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>
      <c r="A7" s="43">
        <v>23</v>
      </c>
      <c r="B7" s="52">
        <v>43037</v>
      </c>
      <c r="C7" s="43" t="s">
        <v>689</v>
      </c>
      <c r="D7" s="128">
        <v>750</v>
      </c>
      <c r="E7" s="128"/>
      <c r="F7" s="128"/>
      <c r="G7" s="43" t="s">
        <v>2398</v>
      </c>
      <c r="H7" s="43" t="s">
        <v>87</v>
      </c>
      <c r="I7" s="43"/>
      <c r="J7" s="43" t="s">
        <v>2399</v>
      </c>
      <c r="K7" s="43">
        <v>8179</v>
      </c>
      <c r="L7" s="22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>
      <c r="A8" s="43">
        <v>23</v>
      </c>
      <c r="B8" s="52">
        <v>43040</v>
      </c>
      <c r="C8" s="43" t="s">
        <v>2400</v>
      </c>
      <c r="D8" s="128">
        <v>490</v>
      </c>
      <c r="E8" s="128"/>
      <c r="F8" s="128"/>
      <c r="G8" s="43" t="s">
        <v>594</v>
      </c>
      <c r="H8" s="43" t="s">
        <v>87</v>
      </c>
      <c r="I8" s="43"/>
      <c r="J8" s="43" t="s">
        <v>754</v>
      </c>
      <c r="K8" s="43"/>
      <c r="L8" s="22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>
      <c r="A9" s="43">
        <v>23</v>
      </c>
      <c r="B9" s="52">
        <v>43040</v>
      </c>
      <c r="C9" s="43" t="s">
        <v>748</v>
      </c>
      <c r="D9" s="128">
        <v>34.5</v>
      </c>
      <c r="E9" s="128"/>
      <c r="F9" s="128"/>
      <c r="G9" s="43"/>
      <c r="H9" s="43" t="s">
        <v>87</v>
      </c>
      <c r="I9" s="43"/>
      <c r="J9" s="43"/>
      <c r="K9" s="43"/>
      <c r="L9" s="22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>
      <c r="A10" s="43">
        <v>23</v>
      </c>
      <c r="B10" s="52">
        <v>43041</v>
      </c>
      <c r="C10" s="43" t="s">
        <v>1028</v>
      </c>
      <c r="D10" s="128"/>
      <c r="E10" s="128">
        <v>1500</v>
      </c>
      <c r="F10" s="128"/>
      <c r="G10" s="43"/>
      <c r="H10" s="43" t="s">
        <v>87</v>
      </c>
      <c r="I10" s="43"/>
      <c r="J10" s="43" t="s">
        <v>753</v>
      </c>
      <c r="K10" s="43">
        <v>123</v>
      </c>
      <c r="L10" s="22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>
      <c r="A11" s="43">
        <v>23</v>
      </c>
      <c r="B11" s="52">
        <v>43063</v>
      </c>
      <c r="C11" s="43" t="s">
        <v>1596</v>
      </c>
      <c r="D11" s="128">
        <v>400</v>
      </c>
      <c r="E11" s="128"/>
      <c r="F11" s="128"/>
      <c r="G11" s="43" t="s">
        <v>1652</v>
      </c>
      <c r="H11" s="43" t="s">
        <v>87</v>
      </c>
      <c r="I11" s="43"/>
      <c r="J11" s="43" t="s">
        <v>2401</v>
      </c>
      <c r="K11" s="43" t="s">
        <v>2395</v>
      </c>
      <c r="L11" s="22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>
      <c r="A12" s="43">
        <v>23</v>
      </c>
      <c r="B12" s="52">
        <v>43100</v>
      </c>
      <c r="C12" s="43" t="s">
        <v>2402</v>
      </c>
      <c r="D12" s="128">
        <v>859</v>
      </c>
      <c r="E12" s="128"/>
      <c r="F12" s="128"/>
      <c r="G12" s="43">
        <v>113</v>
      </c>
      <c r="H12" s="43" t="s">
        <v>87</v>
      </c>
      <c r="I12" s="43"/>
      <c r="J12" s="43" t="s">
        <v>2403</v>
      </c>
      <c r="K12" s="43">
        <v>7568</v>
      </c>
      <c r="L12" s="22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>
      <c r="A13" s="43">
        <v>23</v>
      </c>
      <c r="B13" s="52">
        <v>43074</v>
      </c>
      <c r="C13" s="43" t="s">
        <v>715</v>
      </c>
      <c r="D13" s="128">
        <v>250</v>
      </c>
      <c r="E13" s="128"/>
      <c r="F13" s="128"/>
      <c r="G13" s="43" t="s">
        <v>89</v>
      </c>
      <c r="H13" s="43" t="s">
        <v>87</v>
      </c>
      <c r="I13" s="43"/>
      <c r="J13" s="43"/>
      <c r="K13" s="43"/>
      <c r="L13" s="22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>
      <c r="A14" s="43">
        <v>23</v>
      </c>
      <c r="B14" s="52">
        <v>43080</v>
      </c>
      <c r="C14" s="43" t="s">
        <v>1028</v>
      </c>
      <c r="D14" s="128"/>
      <c r="E14" s="128">
        <v>3000</v>
      </c>
      <c r="F14" s="128"/>
      <c r="G14" s="43" t="s">
        <v>594</v>
      </c>
      <c r="H14" s="43" t="s">
        <v>87</v>
      </c>
      <c r="I14" s="43"/>
      <c r="J14" s="43" t="s">
        <v>170</v>
      </c>
      <c r="K14" s="43">
        <v>130</v>
      </c>
      <c r="L14" s="22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>
      <c r="A15" s="43">
        <v>23</v>
      </c>
      <c r="B15" s="52">
        <v>43093</v>
      </c>
      <c r="C15" s="43" t="s">
        <v>610</v>
      </c>
      <c r="D15" s="128">
        <v>370</v>
      </c>
      <c r="E15" s="128"/>
      <c r="F15" s="128"/>
      <c r="G15" s="43"/>
      <c r="H15" s="43" t="s">
        <v>87</v>
      </c>
      <c r="I15" s="43"/>
      <c r="J15" s="43"/>
      <c r="K15" s="43"/>
      <c r="L15" s="22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>
      <c r="A16" s="43">
        <v>23</v>
      </c>
      <c r="B16" s="52">
        <v>43110</v>
      </c>
      <c r="C16" s="43" t="s">
        <v>562</v>
      </c>
      <c r="D16" s="128">
        <v>25.9</v>
      </c>
      <c r="E16" s="128"/>
      <c r="F16" s="128"/>
      <c r="G16" s="43"/>
      <c r="H16" s="43" t="s">
        <v>87</v>
      </c>
      <c r="I16" s="43"/>
      <c r="J16" s="43"/>
      <c r="K16" s="43"/>
      <c r="L16" s="22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>
      <c r="A17" s="43">
        <v>23</v>
      </c>
      <c r="B17" s="52">
        <v>43145</v>
      </c>
      <c r="C17" s="43" t="s">
        <v>2404</v>
      </c>
      <c r="D17" s="128">
        <v>800</v>
      </c>
      <c r="E17" s="128"/>
      <c r="F17" s="128"/>
      <c r="G17" s="43"/>
      <c r="H17" s="43" t="s">
        <v>87</v>
      </c>
      <c r="I17" s="43"/>
      <c r="J17" s="43" t="s">
        <v>2405</v>
      </c>
      <c r="K17" s="43" t="s">
        <v>721</v>
      </c>
      <c r="L17" s="22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>
      <c r="A18" s="43">
        <v>23</v>
      </c>
      <c r="B18" s="52">
        <v>43114</v>
      </c>
      <c r="C18" s="43" t="s">
        <v>1598</v>
      </c>
      <c r="D18" s="128">
        <v>250</v>
      </c>
      <c r="E18" s="128"/>
      <c r="F18" s="128"/>
      <c r="G18" s="43" t="s">
        <v>594</v>
      </c>
      <c r="H18" s="43" t="s">
        <v>87</v>
      </c>
      <c r="I18" s="43"/>
      <c r="J18" s="43" t="s">
        <v>1628</v>
      </c>
      <c r="K18" s="43"/>
      <c r="L18" s="22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>
      <c r="A19" s="43">
        <v>23</v>
      </c>
      <c r="B19" s="52">
        <v>43141</v>
      </c>
      <c r="C19" s="43" t="s">
        <v>610</v>
      </c>
      <c r="D19" s="128">
        <v>320</v>
      </c>
      <c r="E19" s="128"/>
      <c r="F19" s="128"/>
      <c r="G19" s="43"/>
      <c r="H19" s="43" t="s">
        <v>87</v>
      </c>
      <c r="I19" s="43"/>
      <c r="J19" s="43"/>
      <c r="K19" s="43"/>
      <c r="L19" s="22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>
      <c r="A20" s="43">
        <v>23</v>
      </c>
      <c r="B20" s="52">
        <v>43141</v>
      </c>
      <c r="C20" s="43" t="s">
        <v>777</v>
      </c>
      <c r="D20" s="128">
        <v>22.4</v>
      </c>
      <c r="E20" s="128"/>
      <c r="F20" s="128"/>
      <c r="G20" s="43"/>
      <c r="H20" s="43" t="s">
        <v>87</v>
      </c>
      <c r="I20" s="43"/>
      <c r="J20" s="43"/>
      <c r="K20" s="43"/>
      <c r="L20" s="22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>
        <v>23</v>
      </c>
      <c r="B21" s="52">
        <v>43206</v>
      </c>
      <c r="C21" s="43" t="s">
        <v>1028</v>
      </c>
      <c r="D21" s="128"/>
      <c r="E21" s="128">
        <v>1500</v>
      </c>
      <c r="F21" s="128"/>
      <c r="G21" s="43" t="s">
        <v>594</v>
      </c>
      <c r="H21" s="43" t="s">
        <v>87</v>
      </c>
      <c r="I21" s="43"/>
      <c r="J21" s="43"/>
      <c r="K21" s="43">
        <v>174</v>
      </c>
      <c r="L21" s="22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>
        <v>23</v>
      </c>
      <c r="B22" s="52">
        <v>43212</v>
      </c>
      <c r="C22" s="43" t="s">
        <v>2406</v>
      </c>
      <c r="D22" s="128">
        <v>500</v>
      </c>
      <c r="E22" s="128"/>
      <c r="F22" s="128"/>
      <c r="G22" s="43" t="s">
        <v>594</v>
      </c>
      <c r="H22" s="43" t="s">
        <v>87</v>
      </c>
      <c r="I22" s="43"/>
      <c r="J22" s="43" t="s">
        <v>2407</v>
      </c>
      <c r="K22" s="43">
        <v>2964</v>
      </c>
      <c r="L22" s="22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>
        <v>23</v>
      </c>
      <c r="B23" s="52">
        <v>43216</v>
      </c>
      <c r="C23" s="43" t="s">
        <v>2408</v>
      </c>
      <c r="D23" s="128"/>
      <c r="E23" s="128"/>
      <c r="F23" s="128">
        <v>5518</v>
      </c>
      <c r="G23" s="43"/>
      <c r="H23" s="43" t="s">
        <v>87</v>
      </c>
      <c r="I23" s="43"/>
      <c r="J23" s="43" t="s">
        <v>172</v>
      </c>
      <c r="K23" s="43">
        <v>6962</v>
      </c>
      <c r="L23" s="22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>
        <v>23</v>
      </c>
      <c r="B24" s="52">
        <v>43348</v>
      </c>
      <c r="C24" s="43" t="s">
        <v>610</v>
      </c>
      <c r="D24" s="128">
        <v>320</v>
      </c>
      <c r="E24" s="128"/>
      <c r="F24" s="128"/>
      <c r="G24" s="43" t="s">
        <v>709</v>
      </c>
      <c r="H24" s="43" t="s">
        <v>87</v>
      </c>
      <c r="I24" s="43"/>
      <c r="J24" s="43"/>
      <c r="K24" s="43"/>
      <c r="L24" s="22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>
        <v>23</v>
      </c>
      <c r="B25" s="52">
        <v>43378</v>
      </c>
      <c r="C25" s="43" t="s">
        <v>786</v>
      </c>
      <c r="D25" s="128">
        <v>61</v>
      </c>
      <c r="E25" s="128"/>
      <c r="F25" s="128"/>
      <c r="G25" s="43" t="s">
        <v>709</v>
      </c>
      <c r="H25" s="43" t="s">
        <v>87</v>
      </c>
      <c r="I25" s="43"/>
      <c r="J25" s="43"/>
      <c r="K25" s="43"/>
      <c r="L25" s="22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>
        <v>23</v>
      </c>
      <c r="B26" s="52">
        <v>43240</v>
      </c>
      <c r="C26" s="43" t="s">
        <v>2409</v>
      </c>
      <c r="D26" s="128">
        <v>25</v>
      </c>
      <c r="E26" s="128"/>
      <c r="F26" s="128"/>
      <c r="G26" s="43"/>
      <c r="H26" s="43" t="s">
        <v>87</v>
      </c>
      <c r="I26" s="43"/>
      <c r="J26" s="43"/>
      <c r="K26" s="43"/>
      <c r="L26" s="22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>
        <v>23</v>
      </c>
      <c r="B27" s="52">
        <v>43311</v>
      </c>
      <c r="C27" s="43" t="s">
        <v>1914</v>
      </c>
      <c r="D27" s="128">
        <v>196.5</v>
      </c>
      <c r="E27" s="128"/>
      <c r="F27" s="128"/>
      <c r="G27" s="43" t="s">
        <v>594</v>
      </c>
      <c r="H27" s="43" t="s">
        <v>87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>
        <v>23</v>
      </c>
      <c r="B28" s="52">
        <v>43291</v>
      </c>
      <c r="C28" s="43" t="s">
        <v>2410</v>
      </c>
      <c r="D28" s="128">
        <v>250</v>
      </c>
      <c r="E28" s="128"/>
      <c r="F28" s="128"/>
      <c r="G28" s="43"/>
      <c r="H28" s="43" t="s">
        <v>87</v>
      </c>
      <c r="I28" s="43"/>
      <c r="J28" s="43" t="s">
        <v>827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/>
      <c r="B29" s="52"/>
      <c r="C29" s="43" t="s">
        <v>2411</v>
      </c>
      <c r="D29" s="128"/>
      <c r="E29" s="128">
        <v>250</v>
      </c>
      <c r="F29" s="128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/>
      <c r="B30" s="52"/>
      <c r="C30" s="43"/>
      <c r="D30" s="128"/>
      <c r="E30" s="128"/>
      <c r="F30" s="128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/>
      <c r="B31" s="52"/>
      <c r="C31" s="43"/>
      <c r="D31" s="128"/>
      <c r="E31" s="128"/>
      <c r="F31" s="128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/>
      <c r="B32" s="52"/>
      <c r="C32" s="43"/>
      <c r="D32" s="128"/>
      <c r="E32" s="128"/>
      <c r="F32" s="128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/>
      <c r="B33" s="52"/>
      <c r="C33" s="43"/>
      <c r="D33" s="128"/>
      <c r="E33" s="128"/>
      <c r="F33" s="128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/>
      <c r="B34" s="52"/>
      <c r="C34" s="43"/>
      <c r="D34" s="128"/>
      <c r="E34" s="128"/>
      <c r="F34" s="128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/>
      <c r="B35" s="52"/>
      <c r="C35" s="43"/>
      <c r="D35" s="128"/>
      <c r="E35" s="128"/>
      <c r="F35" s="128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/>
      <c r="B36" s="52"/>
      <c r="C36" s="43"/>
      <c r="D36" s="128"/>
      <c r="E36" s="128"/>
      <c r="F36" s="128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/>
      <c r="B37" s="52"/>
      <c r="C37" s="43"/>
      <c r="D37" s="128"/>
      <c r="E37" s="128"/>
      <c r="F37" s="128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/>
      <c r="B38" s="52"/>
      <c r="C38" s="43"/>
      <c r="D38" s="128"/>
      <c r="E38" s="128"/>
      <c r="F38" s="128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/>
      <c r="B39" s="52"/>
      <c r="C39" s="43"/>
      <c r="D39" s="128"/>
      <c r="E39" s="128"/>
      <c r="F39" s="128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>
      <c r="A40" s="43"/>
      <c r="B40" s="52"/>
      <c r="C40" s="43"/>
      <c r="D40" s="128"/>
      <c r="E40" s="128"/>
      <c r="F40" s="128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/>
      <c r="B41" s="52"/>
      <c r="C41" s="43"/>
      <c r="D41" s="128"/>
      <c r="E41" s="128"/>
      <c r="F41" s="128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/>
      <c r="B42" s="52"/>
      <c r="C42" s="43"/>
      <c r="D42" s="128"/>
      <c r="E42" s="128"/>
      <c r="F42" s="128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/>
      <c r="B43" s="52"/>
      <c r="C43" s="43"/>
      <c r="D43" s="128"/>
      <c r="E43" s="128"/>
      <c r="F43" s="128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/>
      <c r="B44" s="52"/>
      <c r="C44" s="43"/>
      <c r="D44" s="128"/>
      <c r="E44" s="128"/>
      <c r="F44" s="128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/>
      <c r="B45" s="52"/>
      <c r="C45" s="43"/>
      <c r="D45" s="128"/>
      <c r="E45" s="128"/>
      <c r="F45" s="128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43"/>
      <c r="B46" s="52"/>
      <c r="C46" s="43"/>
      <c r="D46" s="128"/>
      <c r="E46" s="128"/>
      <c r="F46" s="128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>
      <c r="A47" s="43"/>
      <c r="B47" s="52"/>
      <c r="C47" s="43"/>
      <c r="D47" s="128"/>
      <c r="E47" s="128"/>
      <c r="F47" s="128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>
      <c r="A48" s="43"/>
      <c r="B48" s="52"/>
      <c r="C48" s="43"/>
      <c r="D48" s="128"/>
      <c r="E48" s="128"/>
      <c r="F48" s="128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>
      <c r="A49" s="43"/>
      <c r="B49" s="52"/>
      <c r="C49" s="43"/>
      <c r="D49" s="128"/>
      <c r="E49" s="128"/>
      <c r="F49" s="128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75" customHeight="1">
      <c r="A50" s="43"/>
      <c r="B50" s="52"/>
      <c r="C50" s="43"/>
      <c r="D50" s="128"/>
      <c r="E50" s="128"/>
      <c r="F50" s="128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75" customHeight="1">
      <c r="A51" s="43"/>
      <c r="B51" s="52"/>
      <c r="C51" s="43"/>
      <c r="D51" s="128"/>
      <c r="E51" s="128"/>
      <c r="F51" s="128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75" customHeight="1">
      <c r="A52" s="43"/>
      <c r="B52" s="52"/>
      <c r="C52" s="43"/>
      <c r="D52" s="128"/>
      <c r="E52" s="128"/>
      <c r="F52" s="128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75" customHeight="1">
      <c r="A53" s="43"/>
      <c r="B53" s="52"/>
      <c r="C53" s="43"/>
      <c r="D53" s="128"/>
      <c r="E53" s="128"/>
      <c r="F53" s="128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customHeight="1">
      <c r="A54" s="43"/>
      <c r="B54" s="52"/>
      <c r="C54" s="43"/>
      <c r="D54" s="128"/>
      <c r="E54" s="128"/>
      <c r="F54" s="128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>
      <c r="A55" s="43"/>
      <c r="B55" s="52"/>
      <c r="C55" s="43"/>
      <c r="D55" s="128"/>
      <c r="E55" s="128"/>
      <c r="F55" s="128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75" customHeight="1">
      <c r="A56" s="43"/>
      <c r="B56" s="52"/>
      <c r="C56" s="43"/>
      <c r="D56" s="128"/>
      <c r="E56" s="128"/>
      <c r="F56" s="128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75" customHeight="1">
      <c r="A57" s="43"/>
      <c r="B57" s="52"/>
      <c r="C57" s="43"/>
      <c r="D57" s="128"/>
      <c r="E57" s="128"/>
      <c r="F57" s="128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75" customHeight="1">
      <c r="A58" s="43"/>
      <c r="B58" s="52"/>
      <c r="C58" s="43"/>
      <c r="D58" s="128"/>
      <c r="E58" s="128"/>
      <c r="F58" s="128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75" customHeight="1">
      <c r="A59" s="43"/>
      <c r="B59" s="52"/>
      <c r="C59" s="43"/>
      <c r="D59" s="128"/>
      <c r="E59" s="128"/>
      <c r="F59" s="128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75" customHeight="1">
      <c r="A60" s="43"/>
      <c r="B60" s="52"/>
      <c r="C60" s="43"/>
      <c r="D60" s="128"/>
      <c r="E60" s="128"/>
      <c r="F60" s="128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75" customHeight="1">
      <c r="A61" s="43"/>
      <c r="B61" s="52"/>
      <c r="C61" s="43"/>
      <c r="D61" s="128"/>
      <c r="E61" s="128"/>
      <c r="F61" s="128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75" customHeight="1">
      <c r="A62" s="43"/>
      <c r="B62" s="52"/>
      <c r="C62" s="43"/>
      <c r="D62" s="128"/>
      <c r="E62" s="128"/>
      <c r="F62" s="128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75" customHeight="1">
      <c r="A63" s="43"/>
      <c r="B63" s="52"/>
      <c r="C63" s="43"/>
      <c r="D63" s="128"/>
      <c r="E63" s="128"/>
      <c r="F63" s="128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75" customHeight="1">
      <c r="A64" s="43"/>
      <c r="B64" s="52"/>
      <c r="C64" s="43"/>
      <c r="D64" s="128"/>
      <c r="E64" s="128"/>
      <c r="F64" s="128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75" customHeight="1">
      <c r="A65" s="43"/>
      <c r="B65" s="52"/>
      <c r="C65" s="43"/>
      <c r="D65" s="128"/>
      <c r="E65" s="128"/>
      <c r="F65" s="128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75" customHeight="1">
      <c r="A66" s="43"/>
      <c r="B66" s="52"/>
      <c r="C66" s="43"/>
      <c r="D66" s="128"/>
      <c r="E66" s="128"/>
      <c r="F66" s="128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>
      <c r="A67" s="43"/>
      <c r="B67" s="52"/>
      <c r="C67" s="43"/>
      <c r="D67" s="128"/>
      <c r="E67" s="128"/>
      <c r="F67" s="128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75" customHeight="1">
      <c r="A68" s="43"/>
      <c r="B68" s="52"/>
      <c r="C68" s="43"/>
      <c r="D68" s="128"/>
      <c r="E68" s="128"/>
      <c r="F68" s="128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75" customHeight="1">
      <c r="A69" s="43"/>
      <c r="B69" s="52"/>
      <c r="C69" s="43"/>
      <c r="D69" s="128"/>
      <c r="E69" s="128"/>
      <c r="F69" s="128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75" customHeight="1">
      <c r="A70" s="43"/>
      <c r="B70" s="52"/>
      <c r="C70" s="43"/>
      <c r="D70" s="128"/>
      <c r="E70" s="128"/>
      <c r="F70" s="128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75" customHeight="1">
      <c r="A71" s="43"/>
      <c r="B71" s="52"/>
      <c r="C71" s="43"/>
      <c r="D71" s="128"/>
      <c r="E71" s="128"/>
      <c r="F71" s="128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75" customHeight="1">
      <c r="A72" s="43"/>
      <c r="B72" s="52"/>
      <c r="C72" s="43"/>
      <c r="D72" s="128"/>
      <c r="E72" s="128"/>
      <c r="F72" s="128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75" customHeight="1">
      <c r="A73" s="43"/>
      <c r="B73" s="52"/>
      <c r="C73" s="43"/>
      <c r="D73" s="128"/>
      <c r="E73" s="128"/>
      <c r="F73" s="128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75" customHeight="1">
      <c r="A74" s="43"/>
      <c r="B74" s="52"/>
      <c r="C74" s="43"/>
      <c r="D74" s="128"/>
      <c r="E74" s="128"/>
      <c r="F74" s="128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75" customHeight="1">
      <c r="A75" s="43"/>
      <c r="B75" s="52"/>
      <c r="C75" s="43"/>
      <c r="D75" s="128"/>
      <c r="E75" s="128"/>
      <c r="F75" s="128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75" customHeight="1">
      <c r="A76" s="43"/>
      <c r="B76" s="52"/>
      <c r="C76" s="43"/>
      <c r="D76" s="128"/>
      <c r="E76" s="128"/>
      <c r="F76" s="128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customHeight="1">
      <c r="A77" s="43"/>
      <c r="B77" s="52"/>
      <c r="C77" s="43"/>
      <c r="D77" s="128"/>
      <c r="E77" s="128"/>
      <c r="F77" s="128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>
      <c r="A78" s="43"/>
      <c r="B78" s="52"/>
      <c r="C78" s="43"/>
      <c r="D78" s="128"/>
      <c r="E78" s="128"/>
      <c r="F78" s="128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>
      <c r="A79" s="43"/>
      <c r="B79" s="52"/>
      <c r="C79" s="43"/>
      <c r="D79" s="128"/>
      <c r="E79" s="128"/>
      <c r="F79" s="128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>
      <c r="A80" s="43"/>
      <c r="B80" s="52"/>
      <c r="C80" s="43"/>
      <c r="D80" s="128"/>
      <c r="E80" s="128"/>
      <c r="F80" s="128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>
      <c r="A81" s="43"/>
      <c r="B81" s="52"/>
      <c r="C81" s="43"/>
      <c r="D81" s="128"/>
      <c r="E81" s="128"/>
      <c r="F81" s="128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customHeight="1">
      <c r="A82" s="43"/>
      <c r="B82" s="52"/>
      <c r="C82" s="43"/>
      <c r="D82" s="128"/>
      <c r="E82" s="128"/>
      <c r="F82" s="128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75" customHeight="1">
      <c r="A83" s="43"/>
      <c r="B83" s="52"/>
      <c r="C83" s="43"/>
      <c r="D83" s="128"/>
      <c r="E83" s="128"/>
      <c r="F83" s="128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75" customHeight="1">
      <c r="A84" s="43"/>
      <c r="B84" s="52"/>
      <c r="C84" s="43"/>
      <c r="D84" s="128"/>
      <c r="E84" s="128"/>
      <c r="F84" s="128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customHeight="1">
      <c r="A85" s="43"/>
      <c r="B85" s="52"/>
      <c r="C85" s="43"/>
      <c r="D85" s="128"/>
      <c r="E85" s="128"/>
      <c r="F85" s="128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75" customHeight="1">
      <c r="A86" s="43"/>
      <c r="B86" s="52"/>
      <c r="C86" s="43"/>
      <c r="D86" s="128"/>
      <c r="E86" s="128"/>
      <c r="F86" s="128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75" customHeight="1">
      <c r="A87" s="43"/>
      <c r="B87" s="52"/>
      <c r="C87" s="43"/>
      <c r="D87" s="128"/>
      <c r="E87" s="128"/>
      <c r="F87" s="128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43"/>
      <c r="B88" s="52"/>
      <c r="C88" s="43"/>
      <c r="D88" s="128"/>
      <c r="E88" s="128"/>
      <c r="F88" s="128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75" customHeight="1">
      <c r="A89" s="43"/>
      <c r="B89" s="52"/>
      <c r="C89" s="43"/>
      <c r="D89" s="128"/>
      <c r="E89" s="128"/>
      <c r="F89" s="128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75" customHeight="1">
      <c r="A90" s="43"/>
      <c r="B90" s="52"/>
      <c r="C90" s="43"/>
      <c r="D90" s="128"/>
      <c r="E90" s="128"/>
      <c r="F90" s="128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75" customHeight="1">
      <c r="A91" s="43"/>
      <c r="B91" s="52"/>
      <c r="C91" s="43"/>
      <c r="D91" s="128"/>
      <c r="E91" s="128"/>
      <c r="F91" s="128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customHeight="1">
      <c r="A92" s="43"/>
      <c r="B92" s="52"/>
      <c r="C92" s="43"/>
      <c r="D92" s="128"/>
      <c r="E92" s="128"/>
      <c r="F92" s="128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75" customHeight="1">
      <c r="A93" s="43"/>
      <c r="B93" s="52"/>
      <c r="C93" s="43"/>
      <c r="D93" s="128"/>
      <c r="E93" s="128"/>
      <c r="F93" s="128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customHeight="1">
      <c r="A94" s="43"/>
      <c r="B94" s="52"/>
      <c r="C94" s="43"/>
      <c r="D94" s="128"/>
      <c r="E94" s="128"/>
      <c r="F94" s="128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75" customHeight="1">
      <c r="A95" s="43"/>
      <c r="B95" s="52"/>
      <c r="C95" s="43"/>
      <c r="D95" s="128"/>
      <c r="E95" s="128"/>
      <c r="F95" s="128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75" customHeight="1">
      <c r="A96" s="43"/>
      <c r="B96" s="52"/>
      <c r="C96" s="43"/>
      <c r="D96" s="128"/>
      <c r="E96" s="128"/>
      <c r="F96" s="128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75" customHeight="1">
      <c r="A97" s="43"/>
      <c r="B97" s="52"/>
      <c r="C97" s="43"/>
      <c r="D97" s="128"/>
      <c r="E97" s="128"/>
      <c r="F97" s="128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75" customHeight="1">
      <c r="A98" s="43"/>
      <c r="B98" s="52"/>
      <c r="C98" s="43"/>
      <c r="D98" s="128"/>
      <c r="E98" s="128"/>
      <c r="F98" s="128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customHeight="1">
      <c r="A99" s="43"/>
      <c r="B99" s="52"/>
      <c r="C99" s="43"/>
      <c r="D99" s="128"/>
      <c r="E99" s="128"/>
      <c r="F99" s="128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customHeight="1">
      <c r="A100" s="43"/>
      <c r="B100" s="52"/>
      <c r="C100" s="43"/>
      <c r="D100" s="128"/>
      <c r="E100" s="128"/>
      <c r="F100" s="128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>
      <c r="A101" s="43"/>
      <c r="B101" s="52"/>
      <c r="C101" s="43"/>
      <c r="D101" s="128"/>
      <c r="E101" s="128"/>
      <c r="F101" s="128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75" customHeight="1">
      <c r="A102" s="43"/>
      <c r="B102" s="52"/>
      <c r="C102" s="43"/>
      <c r="D102" s="128"/>
      <c r="E102" s="128"/>
      <c r="F102" s="128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75" customHeight="1">
      <c r="A103" s="43"/>
      <c r="B103" s="52"/>
      <c r="C103" s="43"/>
      <c r="D103" s="128"/>
      <c r="E103" s="128"/>
      <c r="F103" s="128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75" customHeight="1">
      <c r="A104" s="43"/>
      <c r="B104" s="52"/>
      <c r="C104" s="43"/>
      <c r="D104" s="128"/>
      <c r="E104" s="128"/>
      <c r="F104" s="128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75" customHeight="1">
      <c r="A105" s="43"/>
      <c r="B105" s="52"/>
      <c r="C105" s="43"/>
      <c r="D105" s="128"/>
      <c r="E105" s="128"/>
      <c r="F105" s="128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75" customHeight="1">
      <c r="A106" s="43"/>
      <c r="B106" s="52"/>
      <c r="C106" s="43"/>
      <c r="D106" s="128"/>
      <c r="E106" s="128"/>
      <c r="F106" s="128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75" customHeight="1">
      <c r="A107" s="43"/>
      <c r="B107" s="52"/>
      <c r="C107" s="43"/>
      <c r="D107" s="128"/>
      <c r="E107" s="128"/>
      <c r="F107" s="128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customHeight="1">
      <c r="A108" s="43"/>
      <c r="B108" s="52"/>
      <c r="C108" s="43"/>
      <c r="D108" s="128"/>
      <c r="E108" s="128"/>
      <c r="F108" s="128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75" customHeight="1">
      <c r="A109" s="43"/>
      <c r="B109" s="52"/>
      <c r="C109" s="43"/>
      <c r="D109" s="128"/>
      <c r="E109" s="128"/>
      <c r="F109" s="128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customHeight="1">
      <c r="A110" s="43"/>
      <c r="B110" s="52"/>
      <c r="C110" s="43"/>
      <c r="D110" s="128"/>
      <c r="E110" s="128"/>
      <c r="F110" s="128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75" customHeight="1">
      <c r="A111" s="43"/>
      <c r="B111" s="52"/>
      <c r="C111" s="43"/>
      <c r="D111" s="128"/>
      <c r="E111" s="128"/>
      <c r="F111" s="128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75" customHeight="1">
      <c r="A112" s="43"/>
      <c r="B112" s="52"/>
      <c r="C112" s="43"/>
      <c r="D112" s="128"/>
      <c r="E112" s="128"/>
      <c r="F112" s="128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75" customHeight="1">
      <c r="A113" s="43"/>
      <c r="B113" s="52"/>
      <c r="C113" s="43"/>
      <c r="D113" s="128"/>
      <c r="E113" s="128"/>
      <c r="F113" s="128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75" customHeight="1">
      <c r="A114" s="43"/>
      <c r="B114" s="52"/>
      <c r="C114" s="43"/>
      <c r="D114" s="128"/>
      <c r="E114" s="128"/>
      <c r="F114" s="128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75" customHeight="1">
      <c r="A115" s="43"/>
      <c r="B115" s="52"/>
      <c r="C115" s="43"/>
      <c r="D115" s="128"/>
      <c r="E115" s="128"/>
      <c r="F115" s="128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75" customHeight="1">
      <c r="A116" s="43"/>
      <c r="B116" s="52"/>
      <c r="C116" s="43"/>
      <c r="D116" s="128"/>
      <c r="E116" s="128"/>
      <c r="F116" s="128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75" customHeight="1">
      <c r="A117" s="43"/>
      <c r="B117" s="52"/>
      <c r="C117" s="43"/>
      <c r="D117" s="128"/>
      <c r="E117" s="128"/>
      <c r="F117" s="128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75" customHeight="1">
      <c r="A118" s="43"/>
      <c r="B118" s="52"/>
      <c r="C118" s="43"/>
      <c r="D118" s="128"/>
      <c r="E118" s="128"/>
      <c r="F118" s="128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75" customHeight="1">
      <c r="A119" s="43"/>
      <c r="B119" s="52"/>
      <c r="C119" s="43"/>
      <c r="D119" s="128"/>
      <c r="E119" s="128"/>
      <c r="F119" s="128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75" customHeight="1">
      <c r="A120" s="43"/>
      <c r="B120" s="52"/>
      <c r="C120" s="43"/>
      <c r="D120" s="128"/>
      <c r="E120" s="128"/>
      <c r="F120" s="128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75" customHeight="1">
      <c r="A121" s="43"/>
      <c r="B121" s="52"/>
      <c r="C121" s="43"/>
      <c r="D121" s="128"/>
      <c r="E121" s="128"/>
      <c r="F121" s="128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75" customHeight="1">
      <c r="A122" s="43"/>
      <c r="B122" s="52"/>
      <c r="C122" s="43"/>
      <c r="D122" s="128"/>
      <c r="E122" s="128"/>
      <c r="F122" s="128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75" customHeight="1">
      <c r="A123" s="43"/>
      <c r="B123" s="52"/>
      <c r="C123" s="43"/>
      <c r="D123" s="128"/>
      <c r="E123" s="128"/>
      <c r="F123" s="128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customHeight="1">
      <c r="A124" s="43"/>
      <c r="B124" s="52"/>
      <c r="C124" s="43"/>
      <c r="D124" s="128"/>
      <c r="E124" s="128"/>
      <c r="F124" s="128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75" customHeight="1">
      <c r="A125" s="43"/>
      <c r="B125" s="52"/>
      <c r="C125" s="43"/>
      <c r="D125" s="128"/>
      <c r="E125" s="128"/>
      <c r="F125" s="128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75" customHeight="1">
      <c r="A126" s="43"/>
      <c r="B126" s="52"/>
      <c r="C126" s="43"/>
      <c r="D126" s="128"/>
      <c r="E126" s="128"/>
      <c r="F126" s="128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75" customHeight="1">
      <c r="A127" s="43"/>
      <c r="B127" s="52"/>
      <c r="C127" s="43"/>
      <c r="D127" s="128"/>
      <c r="E127" s="128"/>
      <c r="F127" s="128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75" customHeight="1">
      <c r="A128" s="43"/>
      <c r="B128" s="52"/>
      <c r="C128" s="43"/>
      <c r="D128" s="128"/>
      <c r="E128" s="128"/>
      <c r="F128" s="128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75" customHeight="1">
      <c r="A129" s="43"/>
      <c r="B129" s="52"/>
      <c r="C129" s="43"/>
      <c r="D129" s="128"/>
      <c r="E129" s="128"/>
      <c r="F129" s="128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75" customHeight="1">
      <c r="A130" s="43"/>
      <c r="B130" s="52"/>
      <c r="C130" s="43"/>
      <c r="D130" s="128"/>
      <c r="E130" s="128"/>
      <c r="F130" s="128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75" customHeight="1">
      <c r="A131" s="43"/>
      <c r="B131" s="52"/>
      <c r="C131" s="43"/>
      <c r="D131" s="128"/>
      <c r="E131" s="128"/>
      <c r="F131" s="128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75" customHeight="1">
      <c r="A132" s="43"/>
      <c r="B132" s="52"/>
      <c r="C132" s="43"/>
      <c r="D132" s="128"/>
      <c r="E132" s="128"/>
      <c r="F132" s="128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75" customHeight="1">
      <c r="A133" s="43"/>
      <c r="B133" s="52"/>
      <c r="C133" s="43"/>
      <c r="D133" s="128"/>
      <c r="E133" s="128"/>
      <c r="F133" s="128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75" customHeight="1">
      <c r="A134" s="43"/>
      <c r="B134" s="52"/>
      <c r="C134" s="43"/>
      <c r="D134" s="128"/>
      <c r="E134" s="128"/>
      <c r="F134" s="128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customHeight="1">
      <c r="A135" s="43"/>
      <c r="B135" s="52"/>
      <c r="C135" s="43"/>
      <c r="D135" s="128"/>
      <c r="E135" s="128"/>
      <c r="F135" s="128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75" customHeight="1">
      <c r="A136" s="43"/>
      <c r="B136" s="52"/>
      <c r="C136" s="43"/>
      <c r="D136" s="128"/>
      <c r="E136" s="128"/>
      <c r="F136" s="128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75" customHeight="1">
      <c r="A137" s="43"/>
      <c r="B137" s="52"/>
      <c r="C137" s="43"/>
      <c r="D137" s="128"/>
      <c r="E137" s="128"/>
      <c r="F137" s="128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75" customHeight="1">
      <c r="A138" s="43"/>
      <c r="B138" s="52"/>
      <c r="C138" s="43"/>
      <c r="D138" s="128"/>
      <c r="E138" s="128"/>
      <c r="F138" s="128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75" customHeight="1">
      <c r="A139" s="43"/>
      <c r="B139" s="52"/>
      <c r="C139" s="43"/>
      <c r="D139" s="128"/>
      <c r="E139" s="128"/>
      <c r="F139" s="128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75" customHeight="1">
      <c r="A140" s="43"/>
      <c r="B140" s="52"/>
      <c r="C140" s="43"/>
      <c r="D140" s="128"/>
      <c r="E140" s="128"/>
      <c r="F140" s="128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customHeight="1">
      <c r="A141" s="43"/>
      <c r="B141" s="52"/>
      <c r="C141" s="43"/>
      <c r="D141" s="128"/>
      <c r="E141" s="128"/>
      <c r="F141" s="128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customHeight="1">
      <c r="A142" s="43"/>
      <c r="B142" s="52"/>
      <c r="C142" s="43"/>
      <c r="D142" s="128"/>
      <c r="E142" s="128"/>
      <c r="F142" s="128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customHeight="1">
      <c r="A143" s="43"/>
      <c r="B143" s="52"/>
      <c r="C143" s="43"/>
      <c r="D143" s="128"/>
      <c r="E143" s="128"/>
      <c r="F143" s="128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75" customHeight="1">
      <c r="A144" s="43"/>
      <c r="B144" s="52"/>
      <c r="C144" s="43"/>
      <c r="D144" s="128"/>
      <c r="E144" s="128"/>
      <c r="F144" s="128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75" customHeight="1">
      <c r="A145" s="43"/>
      <c r="B145" s="52"/>
      <c r="C145" s="43"/>
      <c r="D145" s="128"/>
      <c r="E145" s="128"/>
      <c r="F145" s="128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75" customHeight="1">
      <c r="A146" s="43"/>
      <c r="B146" s="52"/>
      <c r="C146" s="43"/>
      <c r="D146" s="128"/>
      <c r="E146" s="128"/>
      <c r="F146" s="128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75" customHeight="1">
      <c r="A147" s="43"/>
      <c r="B147" s="52"/>
      <c r="C147" s="43"/>
      <c r="D147" s="128"/>
      <c r="E147" s="128"/>
      <c r="F147" s="128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75" customHeight="1">
      <c r="A148" s="43"/>
      <c r="B148" s="52"/>
      <c r="C148" s="43"/>
      <c r="D148" s="128"/>
      <c r="E148" s="128"/>
      <c r="F148" s="128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75" customHeight="1">
      <c r="A149" s="43"/>
      <c r="B149" s="52"/>
      <c r="C149" s="43"/>
      <c r="D149" s="128"/>
      <c r="E149" s="128"/>
      <c r="F149" s="128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75" customHeight="1">
      <c r="A150" s="43"/>
      <c r="B150" s="52"/>
      <c r="C150" s="43"/>
      <c r="D150" s="128"/>
      <c r="E150" s="128"/>
      <c r="F150" s="128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75" customHeight="1">
      <c r="A151" s="43"/>
      <c r="B151" s="52"/>
      <c r="C151" s="43"/>
      <c r="D151" s="128"/>
      <c r="E151" s="128"/>
      <c r="F151" s="128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75" customHeight="1">
      <c r="A152" s="43"/>
      <c r="B152" s="52"/>
      <c r="C152" s="43"/>
      <c r="D152" s="128"/>
      <c r="E152" s="128"/>
      <c r="F152" s="128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75" customHeight="1">
      <c r="A153" s="43"/>
      <c r="B153" s="52"/>
      <c r="C153" s="43"/>
      <c r="D153" s="128"/>
      <c r="E153" s="128"/>
      <c r="F153" s="128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75" customHeight="1">
      <c r="A154" s="43"/>
      <c r="B154" s="52"/>
      <c r="C154" s="43"/>
      <c r="D154" s="128"/>
      <c r="E154" s="128"/>
      <c r="F154" s="128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75" customHeight="1">
      <c r="A155" s="43"/>
      <c r="B155" s="52"/>
      <c r="C155" s="43"/>
      <c r="D155" s="128"/>
      <c r="E155" s="128"/>
      <c r="F155" s="128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75" customHeight="1">
      <c r="A156" s="43"/>
      <c r="B156" s="52"/>
      <c r="C156" s="43"/>
      <c r="D156" s="128"/>
      <c r="E156" s="128"/>
      <c r="F156" s="128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75" customHeight="1">
      <c r="A157" s="43"/>
      <c r="B157" s="52"/>
      <c r="C157" s="43"/>
      <c r="D157" s="128"/>
      <c r="E157" s="128"/>
      <c r="F157" s="128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75" customHeight="1">
      <c r="A158" s="43"/>
      <c r="B158" s="52"/>
      <c r="C158" s="43"/>
      <c r="D158" s="128"/>
      <c r="E158" s="128"/>
      <c r="F158" s="128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75" customHeight="1">
      <c r="A159" s="43"/>
      <c r="B159" s="52"/>
      <c r="C159" s="43"/>
      <c r="D159" s="128"/>
      <c r="E159" s="128"/>
      <c r="F159" s="128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75" customHeight="1">
      <c r="A160" s="43"/>
      <c r="B160" s="52"/>
      <c r="C160" s="43"/>
      <c r="D160" s="128"/>
      <c r="E160" s="128"/>
      <c r="F160" s="128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customHeight="1">
      <c r="A161" s="43"/>
      <c r="B161" s="52"/>
      <c r="C161" s="43"/>
      <c r="D161" s="128"/>
      <c r="E161" s="128"/>
      <c r="F161" s="128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75" customHeight="1">
      <c r="A162" s="43"/>
      <c r="B162" s="52"/>
      <c r="C162" s="43"/>
      <c r="D162" s="128"/>
      <c r="E162" s="128"/>
      <c r="F162" s="128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75" customHeight="1">
      <c r="A163" s="43"/>
      <c r="B163" s="52"/>
      <c r="C163" s="43"/>
      <c r="D163" s="128"/>
      <c r="E163" s="128"/>
      <c r="F163" s="128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75" customHeight="1">
      <c r="A164" s="43"/>
      <c r="B164" s="52"/>
      <c r="C164" s="43"/>
      <c r="D164" s="128"/>
      <c r="E164" s="128"/>
      <c r="F164" s="128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75" customHeight="1">
      <c r="A165" s="43"/>
      <c r="B165" s="52"/>
      <c r="C165" s="43"/>
      <c r="D165" s="128"/>
      <c r="E165" s="128"/>
      <c r="F165" s="128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75" customHeight="1">
      <c r="A166" s="43"/>
      <c r="B166" s="52"/>
      <c r="C166" s="43"/>
      <c r="D166" s="128"/>
      <c r="E166" s="128"/>
      <c r="F166" s="128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customHeight="1">
      <c r="A167" s="43"/>
      <c r="B167" s="52"/>
      <c r="C167" s="43"/>
      <c r="D167" s="128"/>
      <c r="E167" s="128"/>
      <c r="F167" s="128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75" customHeight="1">
      <c r="A168" s="43"/>
      <c r="B168" s="52"/>
      <c r="C168" s="43"/>
      <c r="D168" s="128"/>
      <c r="E168" s="128"/>
      <c r="F168" s="128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75" customHeight="1">
      <c r="A169" s="43"/>
      <c r="B169" s="52"/>
      <c r="C169" s="43"/>
      <c r="D169" s="128"/>
      <c r="E169" s="128"/>
      <c r="F169" s="128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75" customHeight="1">
      <c r="A170" s="43"/>
      <c r="B170" s="52"/>
      <c r="C170" s="43"/>
      <c r="D170" s="128"/>
      <c r="E170" s="128"/>
      <c r="F170" s="128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75" customHeight="1">
      <c r="A171" s="43"/>
      <c r="B171" s="52"/>
      <c r="C171" s="43"/>
      <c r="D171" s="128"/>
      <c r="E171" s="128"/>
      <c r="F171" s="128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75" customHeight="1">
      <c r="A172" s="43"/>
      <c r="B172" s="52"/>
      <c r="C172" s="43"/>
      <c r="D172" s="128"/>
      <c r="E172" s="128"/>
      <c r="F172" s="128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customHeight="1">
      <c r="A173" s="43"/>
      <c r="B173" s="52"/>
      <c r="C173" s="43"/>
      <c r="D173" s="128"/>
      <c r="E173" s="128"/>
      <c r="F173" s="128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75" customHeight="1">
      <c r="A174" s="43"/>
      <c r="B174" s="52"/>
      <c r="C174" s="43"/>
      <c r="D174" s="128"/>
      <c r="E174" s="128"/>
      <c r="F174" s="128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75" customHeight="1">
      <c r="A175" s="43"/>
      <c r="B175" s="52"/>
      <c r="C175" s="43"/>
      <c r="D175" s="128"/>
      <c r="E175" s="128"/>
      <c r="F175" s="128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75" customHeight="1">
      <c r="A176" s="43"/>
      <c r="B176" s="52"/>
      <c r="C176" s="43"/>
      <c r="D176" s="128"/>
      <c r="E176" s="128"/>
      <c r="F176" s="128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>
      <c r="A177" s="43"/>
      <c r="B177" s="52"/>
      <c r="C177" s="43"/>
      <c r="D177" s="128"/>
      <c r="E177" s="128"/>
      <c r="F177" s="128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75" customHeight="1">
      <c r="A178" s="43"/>
      <c r="B178" s="52"/>
      <c r="C178" s="43"/>
      <c r="D178" s="128"/>
      <c r="E178" s="128"/>
      <c r="F178" s="128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75" customHeight="1">
      <c r="A179" s="43"/>
      <c r="B179" s="52"/>
      <c r="C179" s="43"/>
      <c r="D179" s="128"/>
      <c r="E179" s="128"/>
      <c r="F179" s="128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75" customHeight="1">
      <c r="A180" s="43"/>
      <c r="B180" s="52"/>
      <c r="C180" s="43"/>
      <c r="D180" s="128"/>
      <c r="E180" s="128"/>
      <c r="F180" s="128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75" customHeight="1">
      <c r="A181" s="43"/>
      <c r="B181" s="52"/>
      <c r="C181" s="43"/>
      <c r="D181" s="128"/>
      <c r="E181" s="128"/>
      <c r="F181" s="128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75" customHeight="1">
      <c r="A182" s="43"/>
      <c r="B182" s="52"/>
      <c r="C182" s="43"/>
      <c r="D182" s="128"/>
      <c r="E182" s="128"/>
      <c r="F182" s="128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75" customHeight="1">
      <c r="A183" s="43"/>
      <c r="B183" s="52"/>
      <c r="C183" s="43"/>
      <c r="D183" s="128"/>
      <c r="E183" s="128"/>
      <c r="F183" s="128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75" customHeight="1">
      <c r="A184" s="43"/>
      <c r="B184" s="52"/>
      <c r="C184" s="43"/>
      <c r="D184" s="128"/>
      <c r="E184" s="128"/>
      <c r="F184" s="128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75" customHeight="1">
      <c r="A185" s="43"/>
      <c r="B185" s="52"/>
      <c r="C185" s="43"/>
      <c r="D185" s="128"/>
      <c r="E185" s="128"/>
      <c r="F185" s="128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75" customHeight="1">
      <c r="A186" s="43"/>
      <c r="B186" s="52"/>
      <c r="C186" s="43"/>
      <c r="D186" s="128"/>
      <c r="E186" s="128"/>
      <c r="F186" s="128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75" customHeight="1">
      <c r="A187" s="43"/>
      <c r="B187" s="52"/>
      <c r="C187" s="43"/>
      <c r="D187" s="128"/>
      <c r="E187" s="128"/>
      <c r="F187" s="128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customHeight="1">
      <c r="A188" s="43"/>
      <c r="B188" s="52"/>
      <c r="C188" s="43"/>
      <c r="D188" s="128"/>
      <c r="E188" s="128"/>
      <c r="F188" s="128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customHeight="1">
      <c r="A189" s="43"/>
      <c r="B189" s="52"/>
      <c r="C189" s="43"/>
      <c r="D189" s="128"/>
      <c r="E189" s="128"/>
      <c r="F189" s="128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75" customHeight="1">
      <c r="A190" s="43"/>
      <c r="B190" s="52"/>
      <c r="C190" s="43"/>
      <c r="D190" s="128"/>
      <c r="E190" s="128"/>
      <c r="F190" s="128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75" customHeight="1">
      <c r="A191" s="43"/>
      <c r="B191" s="52"/>
      <c r="C191" s="43"/>
      <c r="D191" s="128"/>
      <c r="E191" s="128"/>
      <c r="F191" s="128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customHeight="1">
      <c r="A192" s="43"/>
      <c r="B192" s="52"/>
      <c r="C192" s="43"/>
      <c r="D192" s="128"/>
      <c r="E192" s="128"/>
      <c r="F192" s="128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75" customHeight="1">
      <c r="A193" s="43"/>
      <c r="B193" s="52"/>
      <c r="C193" s="43"/>
      <c r="D193" s="128"/>
      <c r="E193" s="128"/>
      <c r="F193" s="128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75" customHeight="1">
      <c r="A194" s="43"/>
      <c r="B194" s="52"/>
      <c r="C194" s="43"/>
      <c r="D194" s="128"/>
      <c r="E194" s="128"/>
      <c r="F194" s="128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75" customHeight="1">
      <c r="A195" s="43"/>
      <c r="B195" s="52"/>
      <c r="C195" s="43"/>
      <c r="D195" s="128"/>
      <c r="E195" s="128"/>
      <c r="F195" s="128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75" customHeight="1">
      <c r="A196" s="43"/>
      <c r="B196" s="52"/>
      <c r="C196" s="43"/>
      <c r="D196" s="128"/>
      <c r="E196" s="128"/>
      <c r="F196" s="128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75" customHeight="1">
      <c r="A197" s="43"/>
      <c r="B197" s="52"/>
      <c r="C197" s="43"/>
      <c r="D197" s="128"/>
      <c r="E197" s="128"/>
      <c r="F197" s="128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75" customHeight="1">
      <c r="A198" s="43"/>
      <c r="B198" s="52"/>
      <c r="C198" s="43"/>
      <c r="D198" s="128"/>
      <c r="E198" s="128"/>
      <c r="F198" s="128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75" customHeight="1">
      <c r="A199" s="43"/>
      <c r="B199" s="52"/>
      <c r="C199" s="43"/>
      <c r="D199" s="128"/>
      <c r="E199" s="128"/>
      <c r="F199" s="128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75" customHeight="1">
      <c r="A200" s="43"/>
      <c r="B200" s="52"/>
      <c r="C200" s="43"/>
      <c r="D200" s="128"/>
      <c r="E200" s="128"/>
      <c r="F200" s="128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75" customHeight="1">
      <c r="A201" s="43"/>
      <c r="B201" s="52"/>
      <c r="C201" s="43"/>
      <c r="D201" s="128"/>
      <c r="E201" s="128"/>
      <c r="F201" s="128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75" customHeight="1">
      <c r="A202" s="43"/>
      <c r="B202" s="52"/>
      <c r="C202" s="43"/>
      <c r="D202" s="128"/>
      <c r="E202" s="128"/>
      <c r="F202" s="128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customHeight="1">
      <c r="A203" s="43"/>
      <c r="B203" s="52"/>
      <c r="C203" s="43"/>
      <c r="D203" s="128"/>
      <c r="E203" s="128"/>
      <c r="F203" s="128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75" customHeight="1">
      <c r="A204" s="43"/>
      <c r="B204" s="52"/>
      <c r="C204" s="43"/>
      <c r="D204" s="128"/>
      <c r="E204" s="128"/>
      <c r="F204" s="128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75" customHeight="1">
      <c r="A205" s="43"/>
      <c r="B205" s="52"/>
      <c r="C205" s="43"/>
      <c r="D205" s="128"/>
      <c r="E205" s="128"/>
      <c r="F205" s="128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75" customHeight="1">
      <c r="A206" s="43"/>
      <c r="B206" s="52"/>
      <c r="C206" s="43"/>
      <c r="D206" s="128"/>
      <c r="E206" s="128"/>
      <c r="F206" s="128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75" customHeight="1">
      <c r="A207" s="43"/>
      <c r="B207" s="52"/>
      <c r="C207" s="43"/>
      <c r="D207" s="128"/>
      <c r="E207" s="128"/>
      <c r="F207" s="128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75" customHeight="1">
      <c r="A208" s="43"/>
      <c r="B208" s="52"/>
      <c r="C208" s="43"/>
      <c r="D208" s="128"/>
      <c r="E208" s="128"/>
      <c r="F208" s="128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75" customHeight="1">
      <c r="A209" s="43"/>
      <c r="B209" s="52"/>
      <c r="C209" s="43"/>
      <c r="D209" s="128"/>
      <c r="E209" s="128"/>
      <c r="F209" s="128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75" customHeight="1">
      <c r="A210" s="43"/>
      <c r="B210" s="52"/>
      <c r="C210" s="43"/>
      <c r="D210" s="128"/>
      <c r="E210" s="128"/>
      <c r="F210" s="128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75" customHeight="1">
      <c r="A211" s="43"/>
      <c r="B211" s="52"/>
      <c r="C211" s="43"/>
      <c r="D211" s="128"/>
      <c r="E211" s="128"/>
      <c r="F211" s="128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75" customHeight="1">
      <c r="A212" s="43"/>
      <c r="B212" s="52"/>
      <c r="C212" s="43"/>
      <c r="D212" s="128"/>
      <c r="E212" s="128"/>
      <c r="F212" s="128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customHeight="1">
      <c r="A213" s="43"/>
      <c r="B213" s="52"/>
      <c r="C213" s="43"/>
      <c r="D213" s="128"/>
      <c r="E213" s="128"/>
      <c r="F213" s="128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customHeight="1">
      <c r="A214" s="43"/>
      <c r="B214" s="52"/>
      <c r="C214" s="43"/>
      <c r="D214" s="128"/>
      <c r="E214" s="128"/>
      <c r="F214" s="128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75" customHeight="1">
      <c r="A215" s="43"/>
      <c r="B215" s="52"/>
      <c r="C215" s="43"/>
      <c r="D215" s="128"/>
      <c r="E215" s="128"/>
      <c r="F215" s="128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customHeight="1">
      <c r="A216" s="43"/>
      <c r="B216" s="52"/>
      <c r="C216" s="43"/>
      <c r="D216" s="128"/>
      <c r="E216" s="128"/>
      <c r="F216" s="128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75" customHeight="1">
      <c r="A217" s="43"/>
      <c r="B217" s="52"/>
      <c r="C217" s="43"/>
      <c r="D217" s="128"/>
      <c r="E217" s="128"/>
      <c r="F217" s="128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>
      <c r="A218" s="43"/>
      <c r="B218" s="52"/>
      <c r="C218" s="43"/>
      <c r="D218" s="128"/>
      <c r="E218" s="128"/>
      <c r="F218" s="128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>
      <c r="A219" s="43"/>
      <c r="B219" s="52"/>
      <c r="C219" s="43"/>
      <c r="D219" s="128"/>
      <c r="E219" s="128"/>
      <c r="F219" s="128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>
      <c r="A220" s="43"/>
      <c r="B220" s="52"/>
      <c r="C220" s="43"/>
      <c r="D220" s="128"/>
      <c r="E220" s="128"/>
      <c r="F220" s="128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>
      <c r="A221" s="43"/>
      <c r="B221" s="52"/>
      <c r="C221" s="43"/>
      <c r="D221" s="128"/>
      <c r="E221" s="128"/>
      <c r="F221" s="128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>
      <c r="A222" s="43"/>
      <c r="B222" s="52"/>
      <c r="C222" s="43"/>
      <c r="D222" s="128"/>
      <c r="E222" s="128"/>
      <c r="F222" s="128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>
      <c r="A223" s="43"/>
      <c r="B223" s="52"/>
      <c r="C223" s="43"/>
      <c r="D223" s="128"/>
      <c r="E223" s="128"/>
      <c r="F223" s="128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>
      <c r="A224" s="43"/>
      <c r="B224" s="52"/>
      <c r="C224" s="43"/>
      <c r="D224" s="128"/>
      <c r="E224" s="128"/>
      <c r="F224" s="128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>
      <c r="A225" s="43"/>
      <c r="B225" s="52"/>
      <c r="C225" s="43"/>
      <c r="D225" s="128"/>
      <c r="E225" s="128"/>
      <c r="F225" s="128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>
      <c r="A226" s="43"/>
      <c r="B226" s="52"/>
      <c r="C226" s="43"/>
      <c r="D226" s="128"/>
      <c r="E226" s="128"/>
      <c r="F226" s="128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>
      <c r="A227" s="43"/>
      <c r="B227" s="52"/>
      <c r="C227" s="43"/>
      <c r="D227" s="128"/>
      <c r="E227" s="128"/>
      <c r="F227" s="128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>
      <c r="A228" s="43"/>
      <c r="B228" s="52"/>
      <c r="C228" s="43"/>
      <c r="D228" s="128"/>
      <c r="E228" s="128"/>
      <c r="F228" s="128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>
      <c r="A229" s="43"/>
      <c r="B229" s="52"/>
      <c r="C229" s="43"/>
      <c r="D229" s="128"/>
      <c r="E229" s="128"/>
      <c r="F229" s="128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229" xr:uid="{00000000-0009-0000-0000-000016000000}"/>
  <pageMargins left="0.7" right="0.7" top="0.75" bottom="0.75" header="0" footer="0"/>
  <pageSetup orientation="portrait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7030A0"/>
  </sheetPr>
  <dimension ref="A1:R999"/>
  <sheetViews>
    <sheetView workbookViewId="0">
      <pane xSplit="3" ySplit="1" topLeftCell="G52" activePane="bottomRight" state="frozen"/>
      <selection pane="topRight" activeCell="D1" sqref="D1"/>
      <selection pane="bottomLeft" activeCell="A2" sqref="A2"/>
      <selection pane="bottomRight" activeCell="P62" sqref="P62:R63"/>
    </sheetView>
  </sheetViews>
  <sheetFormatPr defaultColWidth="12.625" defaultRowHeight="15" customHeight="1"/>
  <cols>
    <col min="1" max="1" width="8.625" customWidth="1"/>
    <col min="2" max="2" width="21.25" customWidth="1"/>
    <col min="3" max="3" width="30.75" customWidth="1"/>
    <col min="4" max="4" width="21.25" customWidth="1"/>
    <col min="5" max="5" width="16.625" customWidth="1"/>
    <col min="6" max="10" width="8.625" customWidth="1"/>
    <col min="11" max="11" width="11.125" customWidth="1"/>
    <col min="12" max="12" width="9.875" bestFit="1" customWidth="1"/>
    <col min="13" max="13" width="12.375" customWidth="1"/>
    <col min="14" max="14" width="8.625" customWidth="1"/>
    <col min="15" max="15" width="9.875" customWidth="1"/>
    <col min="16" max="16" width="10.75" bestFit="1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17</v>
      </c>
      <c r="B2" s="62">
        <v>44297</v>
      </c>
      <c r="C2" s="153" t="s">
        <v>2412</v>
      </c>
      <c r="F2" s="2">
        <v>73</v>
      </c>
      <c r="G2" s="14"/>
      <c r="H2" s="14"/>
      <c r="I2" s="13"/>
      <c r="K2" s="9" t="s">
        <v>1056</v>
      </c>
      <c r="L2" s="1">
        <v>930139</v>
      </c>
      <c r="N2" s="13" t="s">
        <v>688</v>
      </c>
      <c r="O2" s="151"/>
      <c r="P2" s="31">
        <f t="shared" ref="P2:P33" si="0">R2-Q2</f>
        <v>-73</v>
      </c>
      <c r="Q2" s="31">
        <f>SUBTOTAL(9,$F$2:F2)</f>
        <v>73</v>
      </c>
      <c r="R2" s="31">
        <f>SUBTOTAL(9,$G$2:G2)</f>
        <v>0</v>
      </c>
    </row>
    <row r="3" spans="1:18" ht="14.25" customHeight="1">
      <c r="A3" s="13">
        <v>17</v>
      </c>
      <c r="B3" s="62">
        <v>44306</v>
      </c>
      <c r="C3" s="153" t="s">
        <v>1016</v>
      </c>
      <c r="D3" s="111"/>
      <c r="F3" s="2">
        <v>33</v>
      </c>
      <c r="G3" s="14"/>
      <c r="H3" s="14"/>
      <c r="I3" s="13"/>
      <c r="K3" s="9" t="s">
        <v>1017</v>
      </c>
      <c r="L3" s="1">
        <v>105153</v>
      </c>
      <c r="N3" s="13" t="s">
        <v>688</v>
      </c>
      <c r="O3" s="151"/>
      <c r="P3" s="31">
        <f t="shared" si="0"/>
        <v>-106</v>
      </c>
      <c r="Q3" s="31">
        <f>SUBTOTAL(9,$F$2:F3)</f>
        <v>106</v>
      </c>
      <c r="R3" s="31">
        <f>SUBTOTAL(9,$G$2:G3)</f>
        <v>0</v>
      </c>
    </row>
    <row r="4" spans="1:18" ht="14.25" customHeight="1">
      <c r="A4" s="13">
        <v>17</v>
      </c>
      <c r="B4" s="62">
        <v>44312</v>
      </c>
      <c r="C4" s="9" t="s">
        <v>962</v>
      </c>
      <c r="D4" s="111"/>
      <c r="F4" s="14"/>
      <c r="G4" s="2">
        <v>3800</v>
      </c>
      <c r="H4" s="14"/>
      <c r="I4" s="13"/>
      <c r="K4" s="583"/>
      <c r="L4" s="583"/>
      <c r="N4" s="13" t="s">
        <v>688</v>
      </c>
      <c r="O4" s="151"/>
      <c r="P4" s="31">
        <f t="shared" si="0"/>
        <v>3694</v>
      </c>
      <c r="Q4" s="31">
        <f>SUBTOTAL(9,$F$2:F4)</f>
        <v>106</v>
      </c>
      <c r="R4" s="31">
        <f>SUBTOTAL(9,$G$2:G4)</f>
        <v>3800</v>
      </c>
    </row>
    <row r="5" spans="1:18" ht="14.25" customHeight="1">
      <c r="A5" s="13">
        <v>17</v>
      </c>
      <c r="B5" s="62">
        <v>44326</v>
      </c>
      <c r="C5" s="9" t="s">
        <v>2413</v>
      </c>
      <c r="D5" s="111"/>
      <c r="F5" s="2">
        <v>3800</v>
      </c>
      <c r="G5" s="14"/>
      <c r="H5" s="14"/>
      <c r="I5" s="13"/>
      <c r="N5" s="13" t="s">
        <v>688</v>
      </c>
      <c r="O5" s="151"/>
      <c r="P5" s="31">
        <f t="shared" si="0"/>
        <v>-106</v>
      </c>
      <c r="Q5" s="31">
        <f>SUBTOTAL(9,$F$2:F5)</f>
        <v>3906</v>
      </c>
      <c r="R5" s="31">
        <f>SUBTOTAL(9,$G$2:G5)</f>
        <v>3800</v>
      </c>
    </row>
    <row r="6" spans="1:18" ht="14.25" customHeight="1">
      <c r="A6" s="13">
        <v>17</v>
      </c>
      <c r="B6" s="62">
        <v>44335</v>
      </c>
      <c r="C6" s="51" t="s">
        <v>1121</v>
      </c>
      <c r="D6" s="111"/>
      <c r="F6" s="2">
        <v>660</v>
      </c>
      <c r="G6" s="14"/>
      <c r="H6" s="14"/>
      <c r="I6" s="13"/>
      <c r="N6" s="13" t="s">
        <v>688</v>
      </c>
      <c r="O6" s="151"/>
      <c r="P6" s="31">
        <f t="shared" si="0"/>
        <v>-766</v>
      </c>
      <c r="Q6" s="31">
        <f>SUBTOTAL(9,$F$2:F6)</f>
        <v>4566</v>
      </c>
      <c r="R6" s="31">
        <f>SUBTOTAL(9,$G$2:G6)</f>
        <v>3800</v>
      </c>
    </row>
    <row r="7" spans="1:18" ht="14.25" customHeight="1">
      <c r="A7" s="13">
        <v>17</v>
      </c>
      <c r="B7" s="62">
        <v>44337</v>
      </c>
      <c r="C7" s="153" t="s">
        <v>2414</v>
      </c>
      <c r="D7" s="111"/>
      <c r="F7" s="2">
        <v>87</v>
      </c>
      <c r="G7" s="14"/>
      <c r="H7" s="14"/>
      <c r="I7" s="13"/>
      <c r="K7" s="9" t="s">
        <v>1056</v>
      </c>
      <c r="L7" s="1">
        <v>934190</v>
      </c>
      <c r="N7" s="13" t="s">
        <v>688</v>
      </c>
      <c r="O7" s="151"/>
      <c r="P7" s="31">
        <f t="shared" si="0"/>
        <v>-853</v>
      </c>
      <c r="Q7" s="31">
        <f>SUBTOTAL(9,$F$2:F7)</f>
        <v>4653</v>
      </c>
      <c r="R7" s="31">
        <f>SUBTOTAL(9,$G$2:G7)</f>
        <v>3800</v>
      </c>
    </row>
    <row r="8" spans="1:18" ht="14.25" customHeight="1">
      <c r="A8" s="13">
        <v>17</v>
      </c>
      <c r="B8" s="62">
        <v>44341</v>
      </c>
      <c r="C8" s="9" t="s">
        <v>962</v>
      </c>
      <c r="D8" s="111"/>
      <c r="F8" s="14"/>
      <c r="G8" s="2">
        <v>4500</v>
      </c>
      <c r="H8" s="14"/>
      <c r="I8" s="13"/>
      <c r="K8" s="583"/>
      <c r="L8" s="583"/>
      <c r="N8" s="13" t="s">
        <v>688</v>
      </c>
      <c r="O8" s="151"/>
      <c r="P8" s="31">
        <f t="shared" si="0"/>
        <v>3647</v>
      </c>
      <c r="Q8" s="31">
        <f>SUBTOTAL(9,$F$2:F8)</f>
        <v>4653</v>
      </c>
      <c r="R8" s="31">
        <f>SUBTOTAL(9,$G$2:G8)</f>
        <v>8300</v>
      </c>
    </row>
    <row r="9" spans="1:18" ht="14.25" customHeight="1">
      <c r="A9" s="13">
        <v>17</v>
      </c>
      <c r="B9" s="62">
        <v>44356</v>
      </c>
      <c r="C9" s="153" t="s">
        <v>1121</v>
      </c>
      <c r="D9" s="111"/>
      <c r="F9" s="2">
        <v>1300</v>
      </c>
      <c r="G9" s="14"/>
      <c r="H9" s="14"/>
      <c r="I9" s="13"/>
      <c r="N9" s="13" t="s">
        <v>688</v>
      </c>
      <c r="O9" s="151"/>
      <c r="P9" s="31">
        <f t="shared" si="0"/>
        <v>2347</v>
      </c>
      <c r="Q9" s="31">
        <f>SUBTOTAL(9,$F$2:F9)</f>
        <v>5953</v>
      </c>
      <c r="R9" s="31">
        <f>SUBTOTAL(9,$G$2:G9)</f>
        <v>8300</v>
      </c>
    </row>
    <row r="10" spans="1:18" ht="14.25" customHeight="1">
      <c r="A10" s="13">
        <v>17</v>
      </c>
      <c r="B10" s="62">
        <v>44377</v>
      </c>
      <c r="C10" s="153" t="s">
        <v>705</v>
      </c>
      <c r="D10" s="111"/>
      <c r="F10" s="2">
        <v>30.9</v>
      </c>
      <c r="G10" s="14"/>
      <c r="H10" s="14"/>
      <c r="I10" s="13"/>
      <c r="K10" s="51" t="s">
        <v>1351</v>
      </c>
      <c r="L10" s="1">
        <v>234182</v>
      </c>
      <c r="N10" s="13" t="s">
        <v>688</v>
      </c>
      <c r="O10" s="151"/>
      <c r="P10" s="31">
        <f t="shared" si="0"/>
        <v>2316.1000000000004</v>
      </c>
      <c r="Q10" s="31">
        <f>SUBTOTAL(9,$F$2:F10)</f>
        <v>5983.9</v>
      </c>
      <c r="R10" s="31">
        <f>SUBTOTAL(9,$G$2:G10)</f>
        <v>8300</v>
      </c>
    </row>
    <row r="11" spans="1:18" ht="14.25" customHeight="1">
      <c r="A11" s="13">
        <v>17</v>
      </c>
      <c r="B11" s="62">
        <v>44382</v>
      </c>
      <c r="C11" s="9" t="s">
        <v>962</v>
      </c>
      <c r="D11" s="111"/>
      <c r="F11" s="14"/>
      <c r="G11" s="2">
        <v>3680</v>
      </c>
      <c r="H11" s="14"/>
      <c r="I11" s="13"/>
      <c r="K11" s="583"/>
      <c r="L11" s="583"/>
      <c r="N11" s="13" t="s">
        <v>688</v>
      </c>
      <c r="O11" s="151"/>
      <c r="P11" s="31">
        <f t="shared" si="0"/>
        <v>5996.1</v>
      </c>
      <c r="Q11" s="31">
        <f>SUBTOTAL(9,$F$2:F11)</f>
        <v>5983.9</v>
      </c>
      <c r="R11" s="31">
        <f>SUBTOTAL(9,$G$2:G11)</f>
        <v>11980</v>
      </c>
    </row>
    <row r="12" spans="1:18" ht="14.25" customHeight="1">
      <c r="A12" s="13">
        <v>17</v>
      </c>
      <c r="B12" s="62">
        <v>44384</v>
      </c>
      <c r="C12" s="153" t="s">
        <v>1016</v>
      </c>
      <c r="D12" s="111"/>
      <c r="F12" s="2">
        <v>9</v>
      </c>
      <c r="G12" s="14"/>
      <c r="H12" s="14"/>
      <c r="I12" s="13"/>
      <c r="K12" s="1" t="s">
        <v>1017</v>
      </c>
      <c r="L12" s="1">
        <v>106614</v>
      </c>
      <c r="N12" s="13" t="s">
        <v>688</v>
      </c>
      <c r="O12" s="151"/>
      <c r="P12" s="31">
        <f t="shared" si="0"/>
        <v>5987.1</v>
      </c>
      <c r="Q12" s="31">
        <f>SUBTOTAL(9,$F$2:F12)</f>
        <v>5992.9</v>
      </c>
      <c r="R12" s="31">
        <f>SUBTOTAL(9,$G$2:G12)</f>
        <v>11980</v>
      </c>
    </row>
    <row r="13" spans="1:18" ht="14.25" customHeight="1">
      <c r="A13" s="13">
        <v>17</v>
      </c>
      <c r="B13" s="62">
        <v>44392</v>
      </c>
      <c r="C13" s="153" t="s">
        <v>2415</v>
      </c>
      <c r="D13" s="111"/>
      <c r="F13" s="2">
        <v>3680</v>
      </c>
      <c r="G13" s="14"/>
      <c r="H13" s="14"/>
      <c r="I13" s="13"/>
      <c r="K13" s="583"/>
      <c r="L13" s="583"/>
      <c r="N13" s="13" t="s">
        <v>688</v>
      </c>
      <c r="O13" s="151"/>
      <c r="P13" s="31">
        <f t="shared" si="0"/>
        <v>2307.1000000000004</v>
      </c>
      <c r="Q13" s="31">
        <f>SUBTOTAL(9,$F$2:F13)</f>
        <v>9672.9</v>
      </c>
      <c r="R13" s="31">
        <f>SUBTOTAL(9,$G$2:G13)</f>
        <v>11980</v>
      </c>
    </row>
    <row r="14" spans="1:18" ht="14.25" customHeight="1">
      <c r="A14" s="13">
        <v>17</v>
      </c>
      <c r="B14" s="62">
        <v>44399</v>
      </c>
      <c r="C14" s="15" t="s">
        <v>2022</v>
      </c>
      <c r="D14" s="111"/>
      <c r="E14" s="43"/>
      <c r="F14" s="2">
        <v>1008.32</v>
      </c>
      <c r="G14" s="14"/>
      <c r="H14" s="14"/>
      <c r="I14" s="13"/>
      <c r="N14" s="13" t="s">
        <v>688</v>
      </c>
      <c r="O14" s="151"/>
      <c r="P14" s="31">
        <f t="shared" si="0"/>
        <v>1298.7800000000007</v>
      </c>
      <c r="Q14" s="31">
        <f>SUBTOTAL(9,$F$2:F14)</f>
        <v>10681.22</v>
      </c>
      <c r="R14" s="31">
        <f>SUBTOTAL(9,$G$2:G14)</f>
        <v>11980</v>
      </c>
    </row>
    <row r="15" spans="1:18" ht="14.25" customHeight="1">
      <c r="A15" s="13">
        <v>17</v>
      </c>
      <c r="B15" s="62">
        <v>44403</v>
      </c>
      <c r="C15" s="9" t="s">
        <v>962</v>
      </c>
      <c r="D15" s="111"/>
      <c r="E15" s="583"/>
      <c r="F15" s="14"/>
      <c r="G15" s="2">
        <v>2837</v>
      </c>
      <c r="H15" s="14"/>
      <c r="I15" s="13"/>
      <c r="N15" s="13" t="s">
        <v>688</v>
      </c>
      <c r="O15" s="151"/>
      <c r="P15" s="31">
        <f t="shared" si="0"/>
        <v>4135.7800000000007</v>
      </c>
      <c r="Q15" s="31">
        <f>SUBTOTAL(9,$F$2:F15)</f>
        <v>10681.22</v>
      </c>
      <c r="R15" s="31">
        <f>SUBTOTAL(9,$G$2:G15)</f>
        <v>14817</v>
      </c>
    </row>
    <row r="16" spans="1:18" ht="14.25" customHeight="1">
      <c r="A16" s="13">
        <v>17</v>
      </c>
      <c r="B16" s="62">
        <v>44403</v>
      </c>
      <c r="C16" s="15" t="s">
        <v>1913</v>
      </c>
      <c r="D16" s="111"/>
      <c r="E16" s="43"/>
      <c r="F16" s="2">
        <v>318.5</v>
      </c>
      <c r="G16" s="14"/>
      <c r="H16" s="14"/>
      <c r="I16" s="13"/>
      <c r="N16" s="13" t="s">
        <v>688</v>
      </c>
      <c r="O16" s="151"/>
      <c r="P16" s="31">
        <f t="shared" si="0"/>
        <v>3817.2800000000007</v>
      </c>
      <c r="Q16" s="31">
        <f>SUBTOTAL(9,$F$2:F16)</f>
        <v>10999.72</v>
      </c>
      <c r="R16" s="31">
        <f>SUBTOTAL(9,$G$2:G16)</f>
        <v>14817</v>
      </c>
    </row>
    <row r="17" spans="1:18" ht="14.25" customHeight="1">
      <c r="A17" s="13">
        <v>17</v>
      </c>
      <c r="B17" s="62">
        <v>44419</v>
      </c>
      <c r="C17" s="51" t="s">
        <v>1739</v>
      </c>
      <c r="D17" s="111"/>
      <c r="E17" s="43"/>
      <c r="F17" s="2">
        <v>555.52</v>
      </c>
      <c r="G17" s="14"/>
      <c r="H17" s="14"/>
      <c r="I17" s="13"/>
      <c r="N17" s="13" t="s">
        <v>688</v>
      </c>
      <c r="O17" s="151"/>
      <c r="P17" s="31">
        <f t="shared" si="0"/>
        <v>3261.76</v>
      </c>
      <c r="Q17" s="31">
        <f>SUBTOTAL(9,$F$2:F17)</f>
        <v>11555.24</v>
      </c>
      <c r="R17" s="31">
        <f>SUBTOTAL(9,$G$2:G17)</f>
        <v>14817</v>
      </c>
    </row>
    <row r="18" spans="1:18" ht="14.25" customHeight="1">
      <c r="A18" s="13">
        <v>17</v>
      </c>
      <c r="B18" s="62">
        <v>44420</v>
      </c>
      <c r="C18" s="51" t="s">
        <v>2416</v>
      </c>
      <c r="D18" s="111"/>
      <c r="E18" s="43"/>
      <c r="F18" s="2">
        <v>106.32</v>
      </c>
      <c r="G18" s="14"/>
      <c r="H18" s="14"/>
      <c r="I18" s="13"/>
      <c r="N18" s="13" t="s">
        <v>688</v>
      </c>
      <c r="O18" s="151"/>
      <c r="P18" s="31">
        <f t="shared" si="0"/>
        <v>3155.4400000000005</v>
      </c>
      <c r="Q18" s="31">
        <f>SUBTOTAL(9,$F$2:F18)</f>
        <v>11661.56</v>
      </c>
      <c r="R18" s="31">
        <f>SUBTOTAL(9,$G$2:G18)</f>
        <v>14817</v>
      </c>
    </row>
    <row r="19" spans="1:18" ht="14.25" customHeight="1">
      <c r="A19" s="13">
        <v>17</v>
      </c>
      <c r="B19" s="62">
        <v>44424</v>
      </c>
      <c r="C19" s="9" t="s">
        <v>962</v>
      </c>
      <c r="D19" s="111"/>
      <c r="E19" s="43"/>
      <c r="F19" s="14"/>
      <c r="G19" s="2">
        <v>6662.6</v>
      </c>
      <c r="H19" s="14"/>
      <c r="I19" s="13"/>
      <c r="N19" s="13" t="s">
        <v>688</v>
      </c>
      <c r="O19" s="151"/>
      <c r="P19" s="31">
        <f t="shared" si="0"/>
        <v>9818.0399999999991</v>
      </c>
      <c r="Q19" s="31">
        <f>SUBTOTAL(9,$F$2:F19)</f>
        <v>11661.56</v>
      </c>
      <c r="R19" s="31">
        <f>SUBTOTAL(9,$G$2:G19)</f>
        <v>21479.599999999999</v>
      </c>
    </row>
    <row r="20" spans="1:18" ht="14.25" customHeight="1">
      <c r="A20" s="13">
        <v>17</v>
      </c>
      <c r="B20" s="62">
        <v>44428</v>
      </c>
      <c r="C20" s="153" t="s">
        <v>2417</v>
      </c>
      <c r="D20" s="111"/>
      <c r="E20" s="43"/>
      <c r="F20" s="2">
        <v>50.36</v>
      </c>
      <c r="G20" s="14"/>
      <c r="H20" s="14"/>
      <c r="I20" s="13"/>
      <c r="N20" s="13" t="s">
        <v>688</v>
      </c>
      <c r="O20" s="151"/>
      <c r="P20" s="31">
        <f t="shared" si="0"/>
        <v>9767.6799999999985</v>
      </c>
      <c r="Q20" s="31">
        <f>SUBTOTAL(9,$F$2:F20)</f>
        <v>11711.92</v>
      </c>
      <c r="R20" s="31">
        <f>SUBTOTAL(9,$G$2:G20)</f>
        <v>21479.599999999999</v>
      </c>
    </row>
    <row r="21" spans="1:18" ht="14.25" customHeight="1">
      <c r="A21" s="13">
        <v>17</v>
      </c>
      <c r="B21" s="62">
        <v>44438</v>
      </c>
      <c r="C21" s="9" t="s">
        <v>962</v>
      </c>
      <c r="D21" s="111"/>
      <c r="E21" s="43"/>
      <c r="F21" s="14"/>
      <c r="G21" s="2">
        <v>4241</v>
      </c>
      <c r="H21" s="14"/>
      <c r="I21" s="13"/>
      <c r="N21" s="13" t="s">
        <v>688</v>
      </c>
      <c r="O21" s="151"/>
      <c r="P21" s="31">
        <f t="shared" si="0"/>
        <v>14008.679999999998</v>
      </c>
      <c r="Q21" s="31">
        <f>SUBTOTAL(9,$F$2:F21)</f>
        <v>11711.92</v>
      </c>
      <c r="R21" s="31">
        <f>SUBTOTAL(9,$G$2:G21)</f>
        <v>25720.6</v>
      </c>
    </row>
    <row r="22" spans="1:18" ht="14.25" customHeight="1">
      <c r="A22" s="13">
        <v>17</v>
      </c>
      <c r="B22" s="62">
        <v>44440</v>
      </c>
      <c r="C22" s="51" t="s">
        <v>692</v>
      </c>
      <c r="D22" s="111"/>
      <c r="E22" s="43"/>
      <c r="F22" s="2">
        <v>10225.200000000001</v>
      </c>
      <c r="G22" s="14"/>
      <c r="H22" s="14"/>
      <c r="I22" s="13"/>
      <c r="N22" s="13" t="s">
        <v>688</v>
      </c>
      <c r="O22" s="151"/>
      <c r="P22" s="31">
        <f t="shared" si="0"/>
        <v>3783.4799999999959</v>
      </c>
      <c r="Q22" s="31">
        <f>SUBTOTAL(9,$F$2:F22)</f>
        <v>21937.120000000003</v>
      </c>
      <c r="R22" s="31">
        <f>SUBTOTAL(9,$G$2:G22)</f>
        <v>25720.6</v>
      </c>
    </row>
    <row r="23" spans="1:18" ht="14.25" customHeight="1">
      <c r="A23" s="13">
        <v>17</v>
      </c>
      <c r="B23" s="62">
        <v>44456</v>
      </c>
      <c r="C23" s="9" t="s">
        <v>2418</v>
      </c>
      <c r="D23" s="111"/>
      <c r="E23" s="1"/>
      <c r="F23" s="2">
        <v>1521</v>
      </c>
      <c r="G23" s="14"/>
      <c r="H23" s="14"/>
      <c r="I23" s="13"/>
      <c r="K23" s="9" t="s">
        <v>953</v>
      </c>
      <c r="L23" s="1">
        <v>973</v>
      </c>
      <c r="N23" s="13" t="s">
        <v>688</v>
      </c>
      <c r="O23" s="151"/>
      <c r="P23" s="31">
        <f t="shared" si="0"/>
        <v>2262.4799999999959</v>
      </c>
      <c r="Q23" s="31">
        <f>SUBTOTAL(9,$F$2:F23)</f>
        <v>23458.120000000003</v>
      </c>
      <c r="R23" s="31">
        <f>SUBTOTAL(9,$G$2:G23)</f>
        <v>25720.6</v>
      </c>
    </row>
    <row r="24" spans="1:18" ht="14.25" customHeight="1">
      <c r="A24" s="13">
        <v>17</v>
      </c>
      <c r="B24" s="62">
        <v>44515</v>
      </c>
      <c r="C24" s="153" t="s">
        <v>1016</v>
      </c>
      <c r="D24" s="111"/>
      <c r="F24" s="2">
        <v>50</v>
      </c>
      <c r="G24" s="14"/>
      <c r="H24" s="14"/>
      <c r="I24" s="13"/>
      <c r="K24" s="51" t="s">
        <v>1017</v>
      </c>
      <c r="L24" s="51" t="s">
        <v>2419</v>
      </c>
      <c r="N24" s="13" t="s">
        <v>688</v>
      </c>
      <c r="O24" s="151"/>
      <c r="P24" s="31">
        <f t="shared" si="0"/>
        <v>2212.4799999999959</v>
      </c>
      <c r="Q24" s="31">
        <f>SUBTOTAL(9,$F$2:F24)</f>
        <v>23508.120000000003</v>
      </c>
      <c r="R24" s="31">
        <f>SUBTOTAL(9,$G$2:G24)</f>
        <v>25720.6</v>
      </c>
    </row>
    <row r="25" spans="1:18" ht="14.25" customHeight="1">
      <c r="A25" s="13">
        <v>17</v>
      </c>
      <c r="B25" s="62">
        <v>44521</v>
      </c>
      <c r="C25" s="54" t="s">
        <v>2420</v>
      </c>
      <c r="D25" s="111"/>
      <c r="F25" s="2">
        <v>2433</v>
      </c>
      <c r="G25" s="14"/>
      <c r="H25" s="14"/>
      <c r="I25" s="13"/>
      <c r="K25" s="51" t="s">
        <v>1157</v>
      </c>
      <c r="L25" s="9">
        <v>12766</v>
      </c>
      <c r="N25" s="13" t="s">
        <v>688</v>
      </c>
      <c r="O25" s="151">
        <v>44539</v>
      </c>
      <c r="P25" s="31">
        <f t="shared" si="0"/>
        <v>-220.52000000000407</v>
      </c>
      <c r="Q25" s="31">
        <f>SUBTOTAL(9,$F$2:F25)</f>
        <v>25941.120000000003</v>
      </c>
      <c r="R25" s="31">
        <f>SUBTOTAL(9,$G$2:G25)</f>
        <v>25720.6</v>
      </c>
    </row>
    <row r="26" spans="1:18" ht="14.25" customHeight="1">
      <c r="A26" s="13">
        <v>17</v>
      </c>
      <c r="B26" s="62">
        <v>44540</v>
      </c>
      <c r="C26" s="111" t="s">
        <v>1747</v>
      </c>
      <c r="D26" s="111"/>
      <c r="F26" s="2">
        <v>526</v>
      </c>
      <c r="G26" s="14"/>
      <c r="H26" s="14"/>
      <c r="I26" s="13"/>
      <c r="N26" s="13" t="s">
        <v>688</v>
      </c>
      <c r="O26" s="151">
        <v>44578</v>
      </c>
      <c r="P26" s="31">
        <f t="shared" si="0"/>
        <v>-746.52000000000407</v>
      </c>
      <c r="Q26" s="31">
        <f>SUBTOTAL(9,$F$2:F26)</f>
        <v>26467.120000000003</v>
      </c>
      <c r="R26" s="31">
        <f>SUBTOTAL(9,$G$2:G26)</f>
        <v>25720.6</v>
      </c>
    </row>
    <row r="27" spans="1:18" ht="14.25" customHeight="1">
      <c r="A27" s="13">
        <v>17</v>
      </c>
      <c r="B27" s="62">
        <v>44549</v>
      </c>
      <c r="C27" s="111" t="s">
        <v>2421</v>
      </c>
      <c r="D27" s="111"/>
      <c r="F27" s="14"/>
      <c r="G27" s="2">
        <v>600</v>
      </c>
      <c r="H27" s="14"/>
      <c r="I27" s="13"/>
      <c r="N27" s="13" t="s">
        <v>688</v>
      </c>
      <c r="O27" s="151"/>
      <c r="P27" s="31">
        <f t="shared" si="0"/>
        <v>-146.52000000000407</v>
      </c>
      <c r="Q27" s="31">
        <f>SUBTOTAL(9,$F$2:F27)</f>
        <v>26467.120000000003</v>
      </c>
      <c r="R27" s="31">
        <f>SUBTOTAL(9,$G$2:G27)</f>
        <v>26320.6</v>
      </c>
    </row>
    <row r="28" spans="1:18" ht="14.25" customHeight="1">
      <c r="A28" s="13">
        <v>17</v>
      </c>
      <c r="B28" s="62">
        <v>44600</v>
      </c>
      <c r="C28" s="111" t="s">
        <v>962</v>
      </c>
      <c r="D28" s="111"/>
      <c r="F28" s="14"/>
      <c r="G28" s="14">
        <v>700</v>
      </c>
      <c r="H28" s="14"/>
      <c r="I28" s="13"/>
      <c r="N28" s="13" t="s">
        <v>688</v>
      </c>
      <c r="O28" s="151"/>
      <c r="P28" s="31">
        <f t="shared" si="0"/>
        <v>553.47999999999593</v>
      </c>
      <c r="Q28" s="31">
        <f>SUBTOTAL(9,$F$2:F28)</f>
        <v>26467.120000000003</v>
      </c>
      <c r="R28" s="31">
        <f>SUBTOTAL(9,$G$2:G28)</f>
        <v>27020.6</v>
      </c>
    </row>
    <row r="29" spans="1:18" ht="14.25" customHeight="1">
      <c r="A29" s="13">
        <v>17</v>
      </c>
      <c r="B29" s="62">
        <v>44601</v>
      </c>
      <c r="C29" s="153" t="s">
        <v>2422</v>
      </c>
      <c r="D29" s="111"/>
      <c r="F29" s="14">
        <v>704.22</v>
      </c>
      <c r="G29" s="14"/>
      <c r="H29" s="14"/>
      <c r="I29" s="13"/>
      <c r="K29" s="9" t="s">
        <v>2423</v>
      </c>
      <c r="N29" s="13" t="s">
        <v>688</v>
      </c>
      <c r="O29" s="151"/>
      <c r="P29" s="31">
        <f t="shared" si="0"/>
        <v>-150.74000000000524</v>
      </c>
      <c r="Q29" s="31">
        <f>SUBTOTAL(9,$F$2:F29)</f>
        <v>27171.340000000004</v>
      </c>
      <c r="R29" s="31">
        <f>SUBTOTAL(9,$G$2:G29)</f>
        <v>27020.6</v>
      </c>
    </row>
    <row r="30" spans="1:18" ht="14.25" customHeight="1">
      <c r="A30" s="13">
        <v>17</v>
      </c>
      <c r="B30" s="62">
        <v>44601</v>
      </c>
      <c r="C30" s="111" t="s">
        <v>2424</v>
      </c>
      <c r="D30" s="111"/>
      <c r="F30" s="14"/>
      <c r="G30" s="14">
        <v>277.85000000000002</v>
      </c>
      <c r="H30" s="14"/>
      <c r="I30" s="13"/>
      <c r="N30" s="13" t="s">
        <v>688</v>
      </c>
      <c r="O30" s="151"/>
      <c r="P30" s="31">
        <f t="shared" si="0"/>
        <v>127.10999999999331</v>
      </c>
      <c r="Q30" s="31">
        <f>SUBTOTAL(9,$F$2:F30)</f>
        <v>27171.340000000004</v>
      </c>
      <c r="R30" s="31">
        <f>SUBTOTAL(9,$G$2:G30)</f>
        <v>27298.449999999997</v>
      </c>
    </row>
    <row r="31" spans="1:18" ht="14.25" customHeight="1">
      <c r="A31" s="13">
        <v>17</v>
      </c>
      <c r="B31" s="62">
        <v>44669</v>
      </c>
      <c r="C31" s="111" t="s">
        <v>2425</v>
      </c>
      <c r="D31" s="111"/>
      <c r="F31" s="14"/>
      <c r="G31" s="14">
        <v>3217.5</v>
      </c>
      <c r="H31" s="14"/>
      <c r="I31" s="13"/>
      <c r="N31" s="13" t="s">
        <v>688</v>
      </c>
      <c r="O31" s="151"/>
      <c r="P31" s="31">
        <f t="shared" si="0"/>
        <v>3344.6099999999933</v>
      </c>
      <c r="Q31" s="31">
        <f>SUBTOTAL(9,$F$2:F31)</f>
        <v>27171.340000000004</v>
      </c>
      <c r="R31" s="31">
        <f>SUBTOTAL(9,$G$2:G31)</f>
        <v>30515.949999999997</v>
      </c>
    </row>
    <row r="32" spans="1:18" ht="14.25" customHeight="1">
      <c r="A32" s="13">
        <v>17</v>
      </c>
      <c r="B32" s="62">
        <v>44671</v>
      </c>
      <c r="C32" s="111" t="s">
        <v>2182</v>
      </c>
      <c r="D32" s="111"/>
      <c r="F32" s="14">
        <v>3217.5</v>
      </c>
      <c r="H32" s="14"/>
      <c r="I32" s="13"/>
      <c r="N32" s="13" t="s">
        <v>688</v>
      </c>
      <c r="O32" s="151"/>
      <c r="P32" s="31">
        <f t="shared" si="0"/>
        <v>127.10999999999331</v>
      </c>
      <c r="Q32" s="31">
        <f>SUBTOTAL(9,$F$2:F32)</f>
        <v>30388.840000000004</v>
      </c>
      <c r="R32" s="31">
        <f>SUBTOTAL(9,$G$2:G32)</f>
        <v>30515.949999999997</v>
      </c>
    </row>
    <row r="33" spans="1:18" ht="14.25" customHeight="1">
      <c r="A33" s="13">
        <v>17</v>
      </c>
      <c r="B33" s="62">
        <v>44685</v>
      </c>
      <c r="C33" s="111" t="s">
        <v>962</v>
      </c>
      <c r="D33" s="111"/>
      <c r="F33" s="14"/>
      <c r="G33" s="14">
        <v>2800</v>
      </c>
      <c r="H33" s="14"/>
      <c r="I33" s="13"/>
      <c r="N33" s="13" t="s">
        <v>688</v>
      </c>
      <c r="O33" s="151"/>
      <c r="P33" s="31">
        <f t="shared" si="0"/>
        <v>2927.1099999999933</v>
      </c>
      <c r="Q33" s="31">
        <f>SUBTOTAL(9,$F$2:F33)</f>
        <v>30388.840000000004</v>
      </c>
      <c r="R33" s="31">
        <f>SUBTOTAL(9,$G$2:G33)</f>
        <v>33315.949999999997</v>
      </c>
    </row>
    <row r="34" spans="1:18" ht="14.25" customHeight="1">
      <c r="A34" s="13">
        <v>17</v>
      </c>
      <c r="B34" s="62">
        <v>44700</v>
      </c>
      <c r="C34" s="111" t="s">
        <v>1127</v>
      </c>
      <c r="D34" s="111"/>
      <c r="F34" s="14">
        <v>2800</v>
      </c>
      <c r="G34" s="14"/>
      <c r="H34" s="14"/>
      <c r="I34" s="13"/>
      <c r="K34" s="51" t="s">
        <v>2426</v>
      </c>
      <c r="N34" s="13" t="s">
        <v>688</v>
      </c>
      <c r="O34" s="151"/>
      <c r="P34" s="31">
        <f t="shared" ref="P34:P59" si="1">R34-Q34</f>
        <v>127.10999999999331</v>
      </c>
      <c r="Q34" s="31">
        <f>SUBTOTAL(9,$F$2:F34)</f>
        <v>33188.840000000004</v>
      </c>
      <c r="R34" s="31">
        <f>SUBTOTAL(9,$G$2:G34)</f>
        <v>33315.949999999997</v>
      </c>
    </row>
    <row r="35" spans="1:18" ht="14.25" customHeight="1">
      <c r="A35" s="13">
        <v>17</v>
      </c>
      <c r="B35" s="62">
        <v>44704</v>
      </c>
      <c r="C35" s="111" t="s">
        <v>962</v>
      </c>
      <c r="D35" s="111"/>
      <c r="F35" s="14"/>
      <c r="G35" s="14">
        <v>6000</v>
      </c>
      <c r="H35" s="14"/>
      <c r="I35" s="13"/>
      <c r="N35" s="13" t="s">
        <v>688</v>
      </c>
      <c r="O35" s="151"/>
      <c r="P35" s="31">
        <f t="shared" si="1"/>
        <v>6127.1099999999933</v>
      </c>
      <c r="Q35" s="31">
        <f>SUBTOTAL(9,$F$2:F35)</f>
        <v>33188.840000000004</v>
      </c>
      <c r="R35" s="31">
        <f>SUBTOTAL(9,$G$2:G35)</f>
        <v>39315.949999999997</v>
      </c>
    </row>
    <row r="36" spans="1:18" ht="14.25" customHeight="1">
      <c r="A36" s="13">
        <v>17</v>
      </c>
      <c r="B36" s="62">
        <v>44711</v>
      </c>
      <c r="C36" s="111" t="s">
        <v>1019</v>
      </c>
      <c r="D36" s="111"/>
      <c r="F36" s="14">
        <v>1400</v>
      </c>
      <c r="G36" s="14"/>
      <c r="H36" s="14"/>
      <c r="I36" s="13"/>
      <c r="N36" s="13" t="s">
        <v>688</v>
      </c>
      <c r="O36" s="151"/>
      <c r="P36" s="31">
        <f t="shared" si="1"/>
        <v>4727.1099999999933</v>
      </c>
      <c r="Q36" s="31">
        <f>SUBTOTAL(9,$F$2:F36)</f>
        <v>34588.840000000004</v>
      </c>
      <c r="R36" s="31">
        <f>SUBTOTAL(9,$G$2:G36)</f>
        <v>39315.949999999997</v>
      </c>
    </row>
    <row r="37" spans="1:18" ht="14.25" customHeight="1">
      <c r="A37" s="13">
        <v>17</v>
      </c>
      <c r="B37" s="62">
        <v>44767</v>
      </c>
      <c r="C37" s="111" t="s">
        <v>2182</v>
      </c>
      <c r="D37" s="111"/>
      <c r="F37" s="14">
        <v>3276</v>
      </c>
      <c r="G37" s="14"/>
      <c r="H37" s="14"/>
      <c r="I37" s="13" t="s">
        <v>91</v>
      </c>
      <c r="K37" s="9" t="s">
        <v>1157</v>
      </c>
      <c r="L37" s="9">
        <v>13056</v>
      </c>
      <c r="N37" s="13" t="s">
        <v>688</v>
      </c>
      <c r="O37" s="151"/>
      <c r="P37" s="31">
        <f t="shared" si="1"/>
        <v>1451.1099999999933</v>
      </c>
      <c r="Q37" s="31">
        <f>SUBTOTAL(9,$F$2:F37)</f>
        <v>37864.840000000004</v>
      </c>
      <c r="R37" s="31">
        <f>SUBTOTAL(9,$G$2:G37)</f>
        <v>39315.949999999997</v>
      </c>
    </row>
    <row r="38" spans="1:18" ht="14.25" customHeight="1">
      <c r="A38" s="13">
        <v>17</v>
      </c>
      <c r="B38" s="62">
        <v>44900</v>
      </c>
      <c r="C38" s="111" t="s">
        <v>2427</v>
      </c>
      <c r="D38" s="111" t="s">
        <v>2428</v>
      </c>
      <c r="E38" s="9" t="s">
        <v>575</v>
      </c>
      <c r="F38" s="14">
        <v>300</v>
      </c>
      <c r="G38" s="14"/>
      <c r="H38" s="14"/>
      <c r="I38" s="13" t="s">
        <v>91</v>
      </c>
      <c r="N38" s="13" t="s">
        <v>688</v>
      </c>
      <c r="O38" s="151"/>
      <c r="P38" s="31">
        <f t="shared" si="1"/>
        <v>1151.1099999999933</v>
      </c>
      <c r="Q38" s="31">
        <f>SUBTOTAL(9,$F$2:F38)</f>
        <v>38164.840000000004</v>
      </c>
      <c r="R38" s="31">
        <f>SUBTOTAL(9,$G$2:G38)</f>
        <v>39315.949999999997</v>
      </c>
    </row>
    <row r="39" spans="1:18" ht="14.25" customHeight="1">
      <c r="A39" s="13">
        <v>17</v>
      </c>
      <c r="B39" s="62">
        <v>44953</v>
      </c>
      <c r="C39" s="111" t="s">
        <v>2429</v>
      </c>
      <c r="D39" s="111"/>
      <c r="F39" s="14">
        <v>299</v>
      </c>
      <c r="G39" s="14"/>
      <c r="H39" s="14"/>
      <c r="I39" s="13" t="s">
        <v>89</v>
      </c>
      <c r="K39" s="51" t="s">
        <v>1056</v>
      </c>
      <c r="L39" s="9">
        <v>232402481</v>
      </c>
      <c r="N39" s="13" t="s">
        <v>688</v>
      </c>
      <c r="O39" s="151"/>
      <c r="P39" s="31">
        <f t="shared" si="1"/>
        <v>852.10999999999331</v>
      </c>
      <c r="Q39" s="31">
        <f>SUBTOTAL(9,$F$2:F39)</f>
        <v>38463.840000000004</v>
      </c>
      <c r="R39" s="31">
        <f>SUBTOTAL(9,$G$2:G39)</f>
        <v>39315.949999999997</v>
      </c>
    </row>
    <row r="40" spans="1:18" ht="14.25" customHeight="1">
      <c r="A40" s="13">
        <v>17</v>
      </c>
      <c r="B40" s="28">
        <v>44963</v>
      </c>
      <c r="C40" s="153" t="s">
        <v>2430</v>
      </c>
      <c r="D40" s="13" t="s">
        <v>575</v>
      </c>
      <c r="E40" s="9" t="s">
        <v>2431</v>
      </c>
      <c r="F40" s="14">
        <v>400</v>
      </c>
      <c r="G40" s="14"/>
      <c r="H40" s="14"/>
      <c r="I40" s="13" t="s">
        <v>91</v>
      </c>
      <c r="N40" s="13" t="s">
        <v>688</v>
      </c>
      <c r="O40" s="151"/>
      <c r="P40" s="31">
        <f t="shared" si="1"/>
        <v>452.10999999999331</v>
      </c>
      <c r="Q40" s="31">
        <f>SUBTOTAL(9,$F$2:F40)</f>
        <v>38863.840000000004</v>
      </c>
      <c r="R40" s="31">
        <f>SUBTOTAL(9,$G$2:G40)</f>
        <v>39315.949999999997</v>
      </c>
    </row>
    <row r="41" spans="1:18" ht="14.25" customHeight="1">
      <c r="A41" s="13">
        <v>17</v>
      </c>
      <c r="B41" s="144">
        <v>44992</v>
      </c>
      <c r="C41" s="54" t="s">
        <v>2432</v>
      </c>
      <c r="D41" s="138" t="s">
        <v>575</v>
      </c>
      <c r="E41" s="9" t="s">
        <v>2433</v>
      </c>
      <c r="F41" s="157">
        <v>300</v>
      </c>
      <c r="G41" s="14"/>
      <c r="H41" s="14"/>
      <c r="I41" s="13" t="s">
        <v>91</v>
      </c>
      <c r="N41" s="13" t="s">
        <v>688</v>
      </c>
      <c r="O41" s="151"/>
      <c r="P41" s="31">
        <f t="shared" si="1"/>
        <v>152.10999999999331</v>
      </c>
      <c r="Q41" s="31">
        <f>SUBTOTAL(9,$F$2:F41)</f>
        <v>39163.840000000004</v>
      </c>
      <c r="R41" s="31">
        <f>SUBTOTAL(9,$G$2:G41)</f>
        <v>39315.949999999997</v>
      </c>
    </row>
    <row r="42" spans="1:18" ht="14.25" customHeight="1">
      <c r="A42" s="13">
        <v>17</v>
      </c>
      <c r="B42" s="144">
        <v>44992</v>
      </c>
      <c r="C42" s="54" t="s">
        <v>2434</v>
      </c>
      <c r="D42" s="138" t="s">
        <v>575</v>
      </c>
      <c r="E42" s="9" t="s">
        <v>2435</v>
      </c>
      <c r="F42" s="157">
        <v>200</v>
      </c>
      <c r="G42" s="14"/>
      <c r="H42" s="14"/>
      <c r="I42" s="13" t="s">
        <v>91</v>
      </c>
      <c r="N42" s="13" t="s">
        <v>688</v>
      </c>
      <c r="O42" s="151">
        <v>45441</v>
      </c>
      <c r="P42" s="31">
        <f t="shared" si="1"/>
        <v>-47.890000000006694</v>
      </c>
      <c r="Q42" s="31">
        <f>SUBTOTAL(9,$F$2:F42)</f>
        <v>39363.840000000004</v>
      </c>
      <c r="R42" s="31">
        <f>SUBTOTAL(9,$G$2:G42)</f>
        <v>39315.949999999997</v>
      </c>
    </row>
    <row r="43" spans="1:18" ht="14.25" customHeight="1">
      <c r="A43" s="13">
        <v>17</v>
      </c>
      <c r="B43" s="62">
        <v>45446</v>
      </c>
      <c r="C43" s="51" t="s">
        <v>962</v>
      </c>
      <c r="F43" s="14"/>
      <c r="G43" s="14">
        <v>500</v>
      </c>
      <c r="H43" s="14"/>
      <c r="I43" s="13"/>
      <c r="K43" s="51"/>
      <c r="N43" s="13" t="s">
        <v>688</v>
      </c>
      <c r="O43" s="151"/>
      <c r="P43" s="31">
        <f t="shared" si="1"/>
        <v>452.10999999999331</v>
      </c>
      <c r="Q43" s="31">
        <f>SUBTOTAL(9,$F$2:F43)</f>
        <v>39363.840000000004</v>
      </c>
      <c r="R43" s="31">
        <f>SUBTOTAL(9,$G$2:G43)</f>
        <v>39815.949999999997</v>
      </c>
    </row>
    <row r="44" spans="1:18" ht="14.25" customHeight="1">
      <c r="A44" s="13">
        <v>17</v>
      </c>
      <c r="B44" s="62">
        <v>45848</v>
      </c>
      <c r="C44" s="111" t="s">
        <v>6541</v>
      </c>
      <c r="D44" s="111" t="s">
        <v>575</v>
      </c>
      <c r="F44" s="14">
        <v>480</v>
      </c>
      <c r="G44" s="14"/>
      <c r="H44" s="14"/>
      <c r="I44" s="13" t="s">
        <v>91</v>
      </c>
      <c r="K44" s="51"/>
      <c r="N44" s="13" t="s">
        <v>688</v>
      </c>
      <c r="O44" s="151"/>
      <c r="P44" s="31">
        <f t="shared" si="1"/>
        <v>-27.890000000006694</v>
      </c>
      <c r="Q44" s="31">
        <f>SUBTOTAL(9,$F$2:F44)</f>
        <v>39843.840000000004</v>
      </c>
      <c r="R44" s="31">
        <f>SUBTOTAL(9,$G$2:G44)</f>
        <v>39815.949999999997</v>
      </c>
    </row>
    <row r="45" spans="1:18" ht="14.25" customHeight="1">
      <c r="A45" s="13">
        <v>17</v>
      </c>
      <c r="B45" s="62">
        <v>45873</v>
      </c>
      <c r="C45" t="s">
        <v>6613</v>
      </c>
      <c r="D45" s="111"/>
      <c r="F45" s="14">
        <v>350</v>
      </c>
      <c r="G45" s="14"/>
      <c r="H45" s="14"/>
      <c r="I45" s="13" t="s">
        <v>91</v>
      </c>
      <c r="K45" t="s">
        <v>6530</v>
      </c>
      <c r="L45">
        <v>8</v>
      </c>
      <c r="N45" s="13" t="s">
        <v>688</v>
      </c>
      <c r="O45" s="151">
        <v>45898</v>
      </c>
      <c r="P45" s="31">
        <f t="shared" si="1"/>
        <v>-377.89000000000669</v>
      </c>
      <c r="Q45" s="31">
        <f>SUBTOTAL(9,$F$2:F45)</f>
        <v>40193.840000000004</v>
      </c>
      <c r="R45" s="31">
        <f>SUBTOTAL(9,$G$2:G45)</f>
        <v>39815.949999999997</v>
      </c>
    </row>
    <row r="46" spans="1:18" ht="14.25" customHeight="1">
      <c r="A46" s="13">
        <v>17</v>
      </c>
      <c r="B46" s="62">
        <v>45903</v>
      </c>
      <c r="C46" s="111" t="s">
        <v>962</v>
      </c>
      <c r="D46" s="111"/>
      <c r="F46" s="14"/>
      <c r="G46" s="14">
        <v>1500</v>
      </c>
      <c r="H46" s="14"/>
      <c r="I46" s="13"/>
      <c r="N46" s="13" t="s">
        <v>688</v>
      </c>
      <c r="O46" s="151"/>
      <c r="P46" s="31">
        <f t="shared" si="1"/>
        <v>1122.1099999999933</v>
      </c>
      <c r="Q46" s="31">
        <f>SUBTOTAL(9,$F$2:F46)</f>
        <v>40193.840000000004</v>
      </c>
      <c r="R46" s="31">
        <f>SUBTOTAL(9,$G$2:G46)</f>
        <v>41315.949999999997</v>
      </c>
    </row>
    <row r="47" spans="1:18" ht="14.25" customHeight="1">
      <c r="A47" s="13">
        <v>17</v>
      </c>
      <c r="B47" s="62">
        <v>45907</v>
      </c>
      <c r="C47" t="s">
        <v>6702</v>
      </c>
      <c r="D47" s="111"/>
      <c r="F47" s="14">
        <v>484</v>
      </c>
      <c r="G47" s="14"/>
      <c r="H47" s="14"/>
      <c r="I47" s="13" t="s">
        <v>6703</v>
      </c>
      <c r="K47" t="s">
        <v>6609</v>
      </c>
      <c r="L47" s="525">
        <v>47490874</v>
      </c>
      <c r="N47" s="13" t="s">
        <v>688</v>
      </c>
      <c r="O47" s="151"/>
      <c r="P47" s="31">
        <f t="shared" si="1"/>
        <v>638.10999999999331</v>
      </c>
      <c r="Q47" s="31">
        <f>SUBTOTAL(9,$F$2:F47)</f>
        <v>40677.840000000004</v>
      </c>
      <c r="R47" s="31">
        <f>SUBTOTAL(9,$G$2:G47)</f>
        <v>41315.949999999997</v>
      </c>
    </row>
    <row r="48" spans="1:18" ht="14.25" customHeight="1">
      <c r="A48" s="13">
        <v>17</v>
      </c>
      <c r="B48" s="62">
        <v>45921</v>
      </c>
      <c r="C48" s="111" t="s">
        <v>6714</v>
      </c>
      <c r="D48" s="111"/>
      <c r="F48" s="14">
        <v>350</v>
      </c>
      <c r="G48" s="14"/>
      <c r="H48" s="14"/>
      <c r="I48" s="13" t="s">
        <v>91</v>
      </c>
      <c r="K48" s="524" t="s">
        <v>6530</v>
      </c>
      <c r="L48">
        <v>20</v>
      </c>
      <c r="N48" s="13" t="s">
        <v>688</v>
      </c>
      <c r="O48" s="151"/>
      <c r="P48" s="31">
        <f t="shared" si="1"/>
        <v>288.10999999999331</v>
      </c>
      <c r="Q48" s="31">
        <f>SUBTOTAL(9,$F$2:F48)</f>
        <v>41027.840000000004</v>
      </c>
      <c r="R48" s="31">
        <f>SUBTOTAL(9,$G$2:G48)</f>
        <v>41315.949999999997</v>
      </c>
    </row>
    <row r="49" spans="1:18" ht="14.25" customHeight="1">
      <c r="A49" s="13">
        <v>17</v>
      </c>
      <c r="B49" s="62">
        <v>45939</v>
      </c>
      <c r="C49" s="111" t="s">
        <v>6734</v>
      </c>
      <c r="D49" s="111"/>
      <c r="F49" s="14">
        <v>1121</v>
      </c>
      <c r="G49" s="14"/>
      <c r="H49" s="14"/>
      <c r="I49" s="13" t="s">
        <v>91</v>
      </c>
      <c r="K49" t="s">
        <v>1157</v>
      </c>
      <c r="L49">
        <v>40188</v>
      </c>
      <c r="N49" s="13" t="s">
        <v>688</v>
      </c>
      <c r="O49" s="151"/>
      <c r="P49" s="31">
        <f t="shared" si="1"/>
        <v>-832.89000000000669</v>
      </c>
      <c r="Q49" s="31">
        <f>SUBTOTAL(9,$F$2:F49)</f>
        <v>42148.840000000004</v>
      </c>
      <c r="R49" s="31">
        <f>SUBTOTAL(9,$G$2:G49)</f>
        <v>41315.949999999997</v>
      </c>
    </row>
    <row r="50" spans="1:18" ht="14.25" customHeight="1">
      <c r="A50" s="13">
        <v>17</v>
      </c>
      <c r="B50" s="62">
        <v>45951</v>
      </c>
      <c r="C50" s="111" t="s">
        <v>962</v>
      </c>
      <c r="D50" s="111"/>
      <c r="F50" s="14"/>
      <c r="G50" s="14">
        <v>12980</v>
      </c>
      <c r="H50" s="14"/>
      <c r="I50" s="13"/>
      <c r="N50" s="13" t="s">
        <v>688</v>
      </c>
      <c r="O50" s="151"/>
      <c r="P50" s="31">
        <f t="shared" si="1"/>
        <v>12147.109999999993</v>
      </c>
      <c r="Q50" s="31">
        <f>SUBTOTAL(9,$F$2:F50)</f>
        <v>42148.840000000004</v>
      </c>
      <c r="R50" s="31">
        <f>SUBTOTAL(9,$G$2:G50)</f>
        <v>54295.95</v>
      </c>
    </row>
    <row r="51" spans="1:18" ht="14.25" customHeight="1">
      <c r="A51" s="13">
        <v>17</v>
      </c>
      <c r="B51" s="62">
        <v>45956</v>
      </c>
      <c r="C51" s="111" t="s">
        <v>6754</v>
      </c>
      <c r="D51" s="111"/>
      <c r="F51" s="14">
        <v>10266</v>
      </c>
      <c r="G51" s="14"/>
      <c r="H51" s="14"/>
      <c r="I51" s="13" t="s">
        <v>91</v>
      </c>
      <c r="K51" t="s">
        <v>1157</v>
      </c>
      <c r="L51">
        <v>40183</v>
      </c>
      <c r="N51" s="13" t="s">
        <v>688</v>
      </c>
      <c r="O51" s="151"/>
      <c r="P51" s="31">
        <f t="shared" si="1"/>
        <v>1881.1099999999933</v>
      </c>
      <c r="Q51" s="31">
        <f>SUBTOTAL(9,$F$2:F51)</f>
        <v>52414.840000000004</v>
      </c>
      <c r="R51" s="31">
        <f>SUBTOTAL(9,$G$2:G51)</f>
        <v>54295.95</v>
      </c>
    </row>
    <row r="52" spans="1:18" ht="14.25" customHeight="1">
      <c r="A52" s="13">
        <v>17</v>
      </c>
      <c r="B52" s="62">
        <v>45958</v>
      </c>
      <c r="C52" s="111" t="s">
        <v>6799</v>
      </c>
      <c r="D52" s="111"/>
      <c r="F52" s="14">
        <v>330</v>
      </c>
      <c r="G52" s="14"/>
      <c r="H52" s="14"/>
      <c r="I52" s="13" t="s">
        <v>89</v>
      </c>
      <c r="K52" s="531" t="s">
        <v>1056</v>
      </c>
      <c r="L52" s="535">
        <v>252434899</v>
      </c>
      <c r="N52" s="13" t="s">
        <v>688</v>
      </c>
      <c r="O52" s="151">
        <v>45965</v>
      </c>
      <c r="P52" s="31">
        <f t="shared" si="1"/>
        <v>1551.1099999999933</v>
      </c>
      <c r="Q52" s="31">
        <f>SUBTOTAL(9,$F$2:F52)</f>
        <v>52744.840000000004</v>
      </c>
      <c r="R52" s="31">
        <f>SUBTOTAL(9,$G$2:G52)</f>
        <v>54295.95</v>
      </c>
    </row>
    <row r="53" spans="1:18" ht="14.25" customHeight="1">
      <c r="A53" s="13">
        <v>17</v>
      </c>
      <c r="B53" s="62">
        <v>45963</v>
      </c>
      <c r="C53" s="583" t="s">
        <v>6798</v>
      </c>
      <c r="D53" s="111"/>
      <c r="F53" s="14">
        <v>500</v>
      </c>
      <c r="G53" s="14"/>
      <c r="H53" s="14"/>
      <c r="I53" s="13" t="s">
        <v>91</v>
      </c>
      <c r="K53" t="s">
        <v>6530</v>
      </c>
      <c r="L53">
        <v>32</v>
      </c>
      <c r="N53" s="13" t="s">
        <v>688</v>
      </c>
      <c r="O53" s="151"/>
      <c r="P53" s="31">
        <f t="shared" si="1"/>
        <v>1051.1099999999933</v>
      </c>
      <c r="Q53" s="31">
        <f>SUBTOTAL(9,$F$2:F53)</f>
        <v>53244.840000000004</v>
      </c>
      <c r="R53" s="31">
        <f>SUBTOTAL(9,$G$2:G53)</f>
        <v>54295.95</v>
      </c>
    </row>
    <row r="54" spans="1:18" ht="14.25" customHeight="1">
      <c r="A54" s="13">
        <v>17</v>
      </c>
      <c r="B54" s="62">
        <v>45967</v>
      </c>
      <c r="C54" s="111" t="s">
        <v>2617</v>
      </c>
      <c r="D54" s="111"/>
      <c r="F54" s="14">
        <v>500</v>
      </c>
      <c r="G54" s="14"/>
      <c r="H54" s="14"/>
      <c r="I54" s="13" t="s">
        <v>89</v>
      </c>
      <c r="K54" t="s">
        <v>1478</v>
      </c>
      <c r="L54" t="s">
        <v>6827</v>
      </c>
      <c r="N54" s="13" t="s">
        <v>688</v>
      </c>
      <c r="O54" s="151">
        <v>45973</v>
      </c>
      <c r="P54" s="31">
        <f t="shared" si="1"/>
        <v>551.10999999999331</v>
      </c>
      <c r="Q54" s="31">
        <f>SUBTOTAL(9,$F$2:F54)</f>
        <v>53744.840000000004</v>
      </c>
      <c r="R54" s="31">
        <f>SUBTOTAL(9,$G$2:G54)</f>
        <v>54295.95</v>
      </c>
    </row>
    <row r="55" spans="1:18" ht="14.25" customHeight="1">
      <c r="A55" s="13">
        <v>17</v>
      </c>
      <c r="B55" s="62">
        <v>46000</v>
      </c>
      <c r="C55" s="111" t="s">
        <v>962</v>
      </c>
      <c r="D55" s="111" t="s">
        <v>6900</v>
      </c>
      <c r="G55" s="14">
        <v>13329</v>
      </c>
      <c r="H55" s="14"/>
      <c r="I55" s="13" t="s">
        <v>91</v>
      </c>
      <c r="K55" t="s">
        <v>6901</v>
      </c>
      <c r="L55" t="s">
        <v>6902</v>
      </c>
      <c r="O55" s="115"/>
      <c r="P55" s="31">
        <f t="shared" si="1"/>
        <v>13880.109999999993</v>
      </c>
      <c r="Q55" s="31">
        <f>SUBTOTAL(9,$F$2:F55)</f>
        <v>53744.840000000004</v>
      </c>
      <c r="R55" s="31">
        <f>SUBTOTAL(9,$G$2:G55)</f>
        <v>67624.95</v>
      </c>
    </row>
    <row r="56" spans="1:18" ht="14.25" customHeight="1">
      <c r="A56" s="13">
        <v>17</v>
      </c>
      <c r="B56" s="62">
        <v>46006</v>
      </c>
      <c r="C56" s="111" t="s">
        <v>6922</v>
      </c>
      <c r="D56" s="111"/>
      <c r="F56" s="14">
        <v>900</v>
      </c>
      <c r="G56" s="14"/>
      <c r="H56" s="14"/>
      <c r="I56" s="13" t="s">
        <v>91</v>
      </c>
      <c r="K56" t="s">
        <v>6530</v>
      </c>
      <c r="L56" s="621">
        <v>40</v>
      </c>
      <c r="O56" s="115"/>
      <c r="P56" s="31">
        <f t="shared" si="1"/>
        <v>12980.109999999993</v>
      </c>
      <c r="Q56" s="31">
        <f>SUBTOTAL(9,$F$2:F56)</f>
        <v>54644.840000000004</v>
      </c>
      <c r="R56" s="31">
        <f>SUBTOTAL(9,$G$2:G56)</f>
        <v>67624.95</v>
      </c>
    </row>
    <row r="57" spans="1:18" ht="14.25" customHeight="1">
      <c r="A57" s="13">
        <v>17</v>
      </c>
      <c r="B57" s="62">
        <v>46007</v>
      </c>
      <c r="C57" s="111" t="s">
        <v>6934</v>
      </c>
      <c r="D57" s="111"/>
      <c r="F57" s="14">
        <v>12980</v>
      </c>
      <c r="G57" s="14"/>
      <c r="H57" s="14"/>
      <c r="I57" s="13" t="s">
        <v>91</v>
      </c>
      <c r="K57" t="s">
        <v>1157</v>
      </c>
      <c r="L57">
        <v>40214</v>
      </c>
      <c r="O57" s="115"/>
      <c r="P57" s="31">
        <f t="shared" si="1"/>
        <v>0.11000000000058208</v>
      </c>
      <c r="Q57" s="31">
        <f>SUBTOTAL(9,$F$2:F57)</f>
        <v>67624.84</v>
      </c>
      <c r="R57" s="31">
        <f>SUBTOTAL(9,$G$2:G57)</f>
        <v>67624.95</v>
      </c>
    </row>
    <row r="58" spans="1:18" ht="14.25" customHeight="1">
      <c r="A58" s="13">
        <v>17</v>
      </c>
      <c r="B58" s="62">
        <v>46054</v>
      </c>
      <c r="C58" s="111" t="s">
        <v>962</v>
      </c>
      <c r="D58" s="111"/>
      <c r="F58" s="14"/>
      <c r="G58" s="14">
        <v>2000</v>
      </c>
      <c r="H58" s="14"/>
      <c r="I58" s="13"/>
      <c r="K58" s="574" t="s">
        <v>6901</v>
      </c>
      <c r="L58">
        <v>130332</v>
      </c>
      <c r="O58" s="115"/>
      <c r="P58" s="31">
        <f t="shared" si="1"/>
        <v>2000.1100000000006</v>
      </c>
      <c r="Q58" s="31">
        <f>SUBTOTAL(9,$F$2:F58)</f>
        <v>67624.84</v>
      </c>
      <c r="R58" s="31">
        <f>SUBTOTAL(9,$G$2:G58)</f>
        <v>69624.95</v>
      </c>
    </row>
    <row r="59" spans="1:18" ht="14.25" customHeight="1">
      <c r="A59" s="13">
        <v>17</v>
      </c>
      <c r="B59" s="62">
        <v>46055</v>
      </c>
      <c r="C59" s="111" t="s">
        <v>7033</v>
      </c>
      <c r="D59" s="111" t="s">
        <v>7034</v>
      </c>
      <c r="F59" s="14">
        <v>2000</v>
      </c>
      <c r="G59" s="14"/>
      <c r="H59" s="14"/>
      <c r="I59" s="13" t="s">
        <v>91</v>
      </c>
      <c r="K59" t="s">
        <v>6530</v>
      </c>
      <c r="L59" s="620">
        <v>49</v>
      </c>
      <c r="O59" s="115"/>
      <c r="P59" s="31">
        <f t="shared" si="1"/>
        <v>0.11000000000058208</v>
      </c>
      <c r="Q59" s="31">
        <f>SUBTOTAL(9,$F$2:F59)</f>
        <v>69624.84</v>
      </c>
      <c r="R59" s="31">
        <f>SUBTOTAL(9,$G$2:G59)</f>
        <v>69624.95</v>
      </c>
    </row>
    <row r="60" spans="1:18" ht="14.25" customHeight="1">
      <c r="A60" s="13">
        <v>17</v>
      </c>
      <c r="B60" s="62">
        <v>46063</v>
      </c>
      <c r="C60" s="111" t="s">
        <v>962</v>
      </c>
      <c r="D60" s="111"/>
      <c r="F60" s="14"/>
      <c r="G60" s="14">
        <v>826</v>
      </c>
      <c r="H60" s="14"/>
      <c r="I60" s="13"/>
      <c r="K60" s="580" t="s">
        <v>6901</v>
      </c>
      <c r="L60">
        <v>130333</v>
      </c>
      <c r="O60" s="115"/>
      <c r="P60" s="31">
        <f t="shared" ref="P60" si="2">R60-Q60</f>
        <v>826.11000000000058</v>
      </c>
      <c r="Q60" s="31">
        <f>SUBTOTAL(9,$F$2:F60)</f>
        <v>69624.84</v>
      </c>
      <c r="R60" s="31">
        <f>SUBTOTAL(9,$G$2:G60)</f>
        <v>70450.95</v>
      </c>
    </row>
    <row r="61" spans="1:18" ht="14.25" customHeight="1">
      <c r="A61" s="13">
        <v>17</v>
      </c>
      <c r="B61" s="62">
        <v>46070</v>
      </c>
      <c r="C61" s="111" t="s">
        <v>7055</v>
      </c>
      <c r="D61" s="111"/>
      <c r="F61" s="14">
        <v>826</v>
      </c>
      <c r="G61" s="14"/>
      <c r="H61" s="14"/>
      <c r="I61" s="13"/>
      <c r="K61" t="s">
        <v>6878</v>
      </c>
      <c r="L61">
        <v>50278</v>
      </c>
      <c r="O61" s="115"/>
      <c r="P61" s="31">
        <f t="shared" ref="P61" si="3">R61-Q61</f>
        <v>0.11000000000058208</v>
      </c>
      <c r="Q61" s="31">
        <f>SUBTOTAL(9,$F$2:F61)</f>
        <v>70450.84</v>
      </c>
      <c r="R61" s="31">
        <f>SUBTOTAL(9,$G$2:G61)</f>
        <v>70450.95</v>
      </c>
    </row>
    <row r="62" spans="1:18" ht="14.25" customHeight="1">
      <c r="A62" s="13">
        <v>17</v>
      </c>
      <c r="B62" s="62">
        <v>46177</v>
      </c>
      <c r="C62" s="111" t="s">
        <v>7323</v>
      </c>
      <c r="D62" s="111"/>
      <c r="F62" s="14"/>
      <c r="G62" s="14">
        <v>1891</v>
      </c>
      <c r="H62" s="14"/>
      <c r="I62" s="13" t="s">
        <v>91</v>
      </c>
      <c r="K62" s="653" t="s">
        <v>6901</v>
      </c>
      <c r="L62">
        <v>130371</v>
      </c>
      <c r="O62" s="115"/>
      <c r="P62" s="31">
        <f t="shared" ref="P62" si="4">R62-Q62</f>
        <v>1891.1100000000006</v>
      </c>
      <c r="Q62" s="31">
        <f>SUBTOTAL(9,$F$2:F62)</f>
        <v>70450.84</v>
      </c>
      <c r="R62" s="31">
        <f>SUBTOTAL(9,$G$2:G62)</f>
        <v>72341.95</v>
      </c>
    </row>
    <row r="63" spans="1:18" ht="14.25" customHeight="1">
      <c r="A63" s="13">
        <v>17</v>
      </c>
      <c r="B63" s="62">
        <v>46184</v>
      </c>
      <c r="C63" s="111" t="s">
        <v>3607</v>
      </c>
      <c r="D63" s="111"/>
      <c r="F63" s="14">
        <v>1891</v>
      </c>
      <c r="G63" s="14"/>
      <c r="H63" s="14"/>
      <c r="I63" s="13" t="s">
        <v>91</v>
      </c>
      <c r="L63" s="482"/>
      <c r="O63" s="115"/>
      <c r="P63" s="31">
        <f t="shared" ref="P63" si="5">R63-Q63</f>
        <v>0.11000000000058208</v>
      </c>
      <c r="Q63" s="31">
        <f>SUBTOTAL(9,$F$2:F63)</f>
        <v>72341.84</v>
      </c>
      <c r="R63" s="31">
        <f>SUBTOTAL(9,$G$2:G63)</f>
        <v>72341.95</v>
      </c>
    </row>
    <row r="64" spans="1:18" ht="14.25" customHeight="1">
      <c r="A64" s="13"/>
      <c r="B64" s="62"/>
      <c r="C64" s="111"/>
      <c r="D64" s="111"/>
      <c r="F64" s="14"/>
      <c r="G64" s="14"/>
      <c r="H64" s="14"/>
      <c r="I64" s="13"/>
      <c r="O64" s="115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O65" s="115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O66" s="115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O67" s="115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O68" s="115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O69" s="115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O70" s="115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O71" s="115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O72" s="115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O73" s="115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O74" s="115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O75" s="115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O76" s="115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O77" s="115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O78" s="115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O79" s="115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O80" s="115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O81" s="115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O82" s="115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O83" s="115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O84" s="115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O85" s="115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O86" s="115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O87" s="115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O88" s="115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O89" s="115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O90" s="115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O91" s="115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O92" s="115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O93" s="115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O94" s="115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O95" s="115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O96" s="115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O97" s="115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O98" s="115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O99" s="115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O100" s="115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O101" s="115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O102" s="115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O103" s="115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O104" s="115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O105" s="115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O106" s="115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O107" s="115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O108" s="115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O109" s="115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O110" s="115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O111" s="115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O112" s="115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O113" s="115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O114" s="115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O115" s="115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O116" s="115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O117" s="115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O118" s="115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O119" s="115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O120" s="115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O121" s="115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O122" s="115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O123" s="115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O124" s="115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O125" s="115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O126" s="115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O127" s="115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O128" s="115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O129" s="115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O130" s="115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O131" s="115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O132" s="115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O133" s="115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O134" s="115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O135" s="115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O136" s="115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O137" s="115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O138" s="115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O139" s="115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O140" s="115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O141" s="115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O142" s="115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O143" s="115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O144" s="115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O145" s="115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O146" s="115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O147" s="115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O148" s="115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O149" s="115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O150" s="115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O151" s="115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O152" s="115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O153" s="115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O154" s="115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O155" s="115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O156" s="115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O157" s="115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O158" s="115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O159" s="115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O160" s="115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O161" s="115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O162" s="115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O163" s="115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O164" s="115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O165" s="115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O166" s="115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O167" s="115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O168" s="115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O169" s="115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O170" s="115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O171" s="115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O172" s="115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O173" s="115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O174" s="115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O175" s="115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O176" s="115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O177" s="115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O178" s="115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O179" s="115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O180" s="115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O181" s="115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O182" s="115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O183" s="115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O184" s="115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O185" s="115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O186" s="115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O187" s="115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O188" s="115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O189" s="115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O190" s="115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O191" s="115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O192" s="115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O193" s="115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O194" s="115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O195" s="115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O196" s="115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O197" s="115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O198" s="115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O199" s="115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O200" s="115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O201" s="115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O202" s="115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O203" s="115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O204" s="115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O205" s="115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O206" s="115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O207" s="115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O208" s="115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O209" s="115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O210" s="115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O211" s="115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O212" s="115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O213" s="115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O214" s="115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O215" s="115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O216" s="115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O217" s="115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O218" s="115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O219" s="115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O220" s="115"/>
    </row>
    <row r="221" spans="1:15" ht="14.25" customHeight="1">
      <c r="A221" s="13"/>
      <c r="B221" s="62"/>
      <c r="C221" s="111"/>
      <c r="D221" s="111"/>
      <c r="F221" s="14"/>
      <c r="G221" s="14"/>
      <c r="H221" s="14"/>
      <c r="I221" s="13"/>
      <c r="O221" s="115"/>
    </row>
    <row r="222" spans="1:15" ht="14.25" customHeight="1">
      <c r="A222" s="13"/>
      <c r="B222" s="62"/>
      <c r="C222" s="111"/>
      <c r="D222" s="111"/>
      <c r="F222" s="14"/>
      <c r="G222" s="14"/>
      <c r="H222" s="14"/>
      <c r="I222" s="13"/>
      <c r="O222" s="115"/>
    </row>
    <row r="223" spans="1:15" ht="14.25" customHeight="1">
      <c r="A223" s="13"/>
      <c r="B223" s="62"/>
      <c r="C223" s="111"/>
      <c r="D223" s="111"/>
      <c r="F223" s="14"/>
      <c r="G223" s="14"/>
      <c r="H223" s="14"/>
      <c r="I223" s="13"/>
      <c r="O223" s="115"/>
    </row>
    <row r="224" spans="1:15" ht="14.25" customHeight="1">
      <c r="A224" s="13"/>
      <c r="B224" s="62"/>
      <c r="C224" s="111"/>
      <c r="D224" s="111"/>
      <c r="F224" s="14"/>
      <c r="G224" s="14"/>
      <c r="H224" s="14"/>
      <c r="I224" s="13"/>
      <c r="O224" s="115"/>
    </row>
    <row r="225" spans="1:15" ht="14.25" customHeight="1">
      <c r="A225" s="13"/>
      <c r="B225" s="62"/>
      <c r="C225" s="111"/>
      <c r="D225" s="111"/>
      <c r="F225" s="14"/>
      <c r="G225" s="14"/>
      <c r="H225" s="14"/>
      <c r="I225" s="13"/>
      <c r="O225" s="115"/>
    </row>
    <row r="226" spans="1:15" ht="14.25" customHeight="1">
      <c r="A226" s="13"/>
      <c r="B226" s="62"/>
      <c r="C226" s="111"/>
      <c r="D226" s="111"/>
      <c r="F226" s="14"/>
      <c r="G226" s="14"/>
      <c r="H226" s="14"/>
      <c r="I226" s="13"/>
      <c r="O226" s="115"/>
    </row>
    <row r="227" spans="1:15" ht="14.25" customHeight="1">
      <c r="A227" s="13"/>
      <c r="B227" s="62"/>
      <c r="C227" s="111"/>
      <c r="D227" s="111"/>
      <c r="F227" s="14"/>
      <c r="G227" s="14"/>
      <c r="H227" s="14"/>
      <c r="I227" s="13"/>
      <c r="O227" s="115"/>
    </row>
    <row r="228" spans="1:15" ht="14.25" customHeight="1">
      <c r="A228" s="13"/>
      <c r="B228" s="62"/>
      <c r="C228" s="111"/>
      <c r="D228" s="111"/>
      <c r="F228" s="14"/>
      <c r="G228" s="14"/>
      <c r="H228" s="14"/>
      <c r="I228" s="13"/>
      <c r="O228" s="115"/>
    </row>
    <row r="229" spans="1:15" ht="14.25" customHeight="1">
      <c r="A229" s="13"/>
      <c r="B229" s="62"/>
      <c r="C229" s="111"/>
      <c r="D229" s="111"/>
      <c r="F229" s="14"/>
      <c r="G229" s="14"/>
      <c r="H229" s="14"/>
      <c r="I229" s="13"/>
      <c r="O229" s="115"/>
    </row>
    <row r="230" spans="1:15" ht="14.25" customHeight="1">
      <c r="A230" s="13"/>
      <c r="B230" s="62"/>
      <c r="C230" s="111"/>
      <c r="D230" s="111"/>
      <c r="F230" s="14"/>
      <c r="G230" s="14"/>
      <c r="H230" s="14"/>
      <c r="I230" s="13"/>
      <c r="O230" s="115"/>
    </row>
    <row r="231" spans="1:15" ht="14.25" customHeight="1">
      <c r="A231" s="13"/>
      <c r="B231" s="62"/>
      <c r="C231" s="111"/>
      <c r="D231" s="111"/>
      <c r="F231" s="14"/>
      <c r="G231" s="14"/>
      <c r="H231" s="14"/>
      <c r="I231" s="13"/>
      <c r="O231" s="115"/>
    </row>
    <row r="232" spans="1:15" ht="14.25" customHeight="1">
      <c r="A232" s="13"/>
      <c r="B232" s="62"/>
      <c r="C232" s="111"/>
      <c r="D232" s="111"/>
      <c r="F232" s="14"/>
      <c r="G232" s="14"/>
      <c r="H232" s="14"/>
      <c r="I232" s="13"/>
      <c r="O232" s="115"/>
    </row>
    <row r="233" spans="1:15" ht="14.25" customHeight="1">
      <c r="A233" s="13"/>
      <c r="B233" s="62"/>
      <c r="C233" s="111"/>
      <c r="D233" s="111"/>
      <c r="F233" s="14"/>
      <c r="G233" s="14"/>
      <c r="H233" s="14"/>
      <c r="I233" s="13"/>
      <c r="O233" s="115"/>
    </row>
    <row r="234" spans="1:15" ht="14.25" customHeight="1">
      <c r="A234" s="13"/>
      <c r="B234" s="62"/>
      <c r="C234" s="111"/>
      <c r="D234" s="111"/>
      <c r="F234" s="14"/>
      <c r="G234" s="14"/>
      <c r="H234" s="14"/>
      <c r="I234" s="13"/>
      <c r="O234" s="115"/>
    </row>
    <row r="235" spans="1:15" ht="14.25" customHeight="1">
      <c r="A235" s="13"/>
      <c r="B235" s="62"/>
      <c r="C235" s="111"/>
      <c r="D235" s="111"/>
      <c r="F235" s="14"/>
      <c r="G235" s="14"/>
      <c r="H235" s="14"/>
      <c r="I235" s="13"/>
      <c r="O235" s="115"/>
    </row>
    <row r="236" spans="1:15" ht="14.25" customHeight="1">
      <c r="A236" s="13"/>
      <c r="B236" s="62"/>
      <c r="C236" s="111"/>
      <c r="D236" s="111"/>
      <c r="F236" s="14"/>
      <c r="G236" s="14"/>
      <c r="H236" s="14"/>
      <c r="I236" s="13"/>
      <c r="O236" s="115"/>
    </row>
    <row r="237" spans="1:15" ht="14.25" customHeight="1">
      <c r="A237" s="13"/>
      <c r="B237" s="62"/>
      <c r="C237" s="111"/>
      <c r="D237" s="111"/>
      <c r="F237" s="14"/>
      <c r="G237" s="14"/>
      <c r="H237" s="14"/>
      <c r="I237" s="13"/>
      <c r="O237" s="115"/>
    </row>
    <row r="238" spans="1:15" ht="14.25" customHeight="1">
      <c r="A238" s="13"/>
      <c r="B238" s="62"/>
      <c r="C238" s="111"/>
      <c r="D238" s="111"/>
      <c r="F238" s="14"/>
      <c r="G238" s="14"/>
      <c r="H238" s="14"/>
      <c r="I238" s="13"/>
      <c r="O238" s="115"/>
    </row>
    <row r="239" spans="1:15" ht="14.25" customHeight="1">
      <c r="A239" s="13"/>
      <c r="B239" s="62"/>
      <c r="C239" s="111"/>
      <c r="D239" s="111"/>
      <c r="F239" s="14"/>
      <c r="G239" s="14"/>
      <c r="H239" s="14"/>
      <c r="I239" s="13"/>
      <c r="O239" s="115"/>
    </row>
    <row r="240" spans="1:15" ht="14.25" customHeight="1">
      <c r="A240" s="13"/>
      <c r="B240" s="62"/>
      <c r="C240" s="111"/>
      <c r="D240" s="111"/>
      <c r="F240" s="14"/>
      <c r="G240" s="14"/>
      <c r="H240" s="14"/>
      <c r="I240" s="13"/>
      <c r="O240" s="115"/>
    </row>
    <row r="241" spans="1:15" ht="14.25" customHeight="1">
      <c r="A241" s="13"/>
      <c r="B241" s="62"/>
      <c r="C241" s="111"/>
      <c r="D241" s="111"/>
      <c r="F241" s="14"/>
      <c r="G241" s="14"/>
      <c r="H241" s="14"/>
      <c r="I241" s="13"/>
      <c r="O241" s="115"/>
    </row>
    <row r="242" spans="1:15" ht="15.75" customHeight="1">
      <c r="B242" s="62"/>
      <c r="F242" s="14"/>
      <c r="G242" s="14"/>
      <c r="H242" s="14"/>
      <c r="I242" s="13"/>
      <c r="O242" s="115"/>
    </row>
    <row r="243" spans="1:15" ht="15.75" customHeight="1">
      <c r="B243" s="62"/>
      <c r="F243" s="14"/>
      <c r="G243" s="14"/>
      <c r="H243" s="14"/>
      <c r="I243" s="13"/>
      <c r="O243" s="115"/>
    </row>
    <row r="244" spans="1:15" ht="15.75" customHeight="1">
      <c r="B244" s="62"/>
      <c r="F244" s="14"/>
      <c r="G244" s="14"/>
      <c r="H244" s="14"/>
      <c r="I244" s="13"/>
      <c r="O244" s="115"/>
    </row>
    <row r="245" spans="1:15" ht="15.75" customHeight="1">
      <c r="B245" s="62"/>
      <c r="F245" s="14"/>
      <c r="G245" s="14"/>
      <c r="H245" s="14"/>
      <c r="I245" s="13"/>
      <c r="O245" s="115"/>
    </row>
    <row r="246" spans="1:15" ht="15.75" customHeight="1">
      <c r="B246" s="62"/>
      <c r="F246" s="14"/>
      <c r="G246" s="14"/>
      <c r="H246" s="14"/>
      <c r="I246" s="13"/>
      <c r="O246" s="115"/>
    </row>
    <row r="247" spans="1:15" ht="15.75" customHeight="1">
      <c r="B247" s="62"/>
      <c r="F247" s="14"/>
      <c r="G247" s="14"/>
      <c r="H247" s="14"/>
      <c r="I247" s="13"/>
      <c r="O247" s="115"/>
    </row>
    <row r="248" spans="1:15" ht="15.75" customHeight="1">
      <c r="B248" s="62"/>
      <c r="F248" s="14"/>
      <c r="G248" s="14"/>
      <c r="H248" s="14"/>
      <c r="I248" s="13"/>
      <c r="O248" s="115"/>
    </row>
    <row r="249" spans="1:15" ht="15.75" customHeight="1">
      <c r="B249" s="62"/>
      <c r="F249" s="14"/>
      <c r="G249" s="14"/>
      <c r="H249" s="14"/>
      <c r="I249" s="13"/>
      <c r="O249" s="115"/>
    </row>
    <row r="250" spans="1:15" ht="15.75" customHeight="1">
      <c r="B250" s="62"/>
      <c r="F250" s="14"/>
      <c r="G250" s="14"/>
      <c r="H250" s="14"/>
      <c r="I250" s="13"/>
      <c r="O250" s="115"/>
    </row>
    <row r="251" spans="1:15" ht="15.75" customHeight="1">
      <c r="B251" s="62"/>
      <c r="F251" s="14"/>
      <c r="G251" s="14"/>
      <c r="H251" s="14"/>
      <c r="I251" s="13"/>
      <c r="O251" s="115"/>
    </row>
    <row r="252" spans="1:15" ht="15.75" customHeight="1">
      <c r="B252" s="62"/>
      <c r="F252" s="14"/>
      <c r="G252" s="14"/>
      <c r="H252" s="14"/>
      <c r="I252" s="13"/>
      <c r="O252" s="115"/>
    </row>
    <row r="253" spans="1:15" ht="15.75" customHeight="1">
      <c r="B253" s="62"/>
      <c r="F253" s="14"/>
      <c r="G253" s="14"/>
      <c r="H253" s="14"/>
      <c r="I253" s="13"/>
      <c r="O253" s="115"/>
    </row>
    <row r="254" spans="1:15" ht="15.75" customHeight="1">
      <c r="B254" s="62"/>
      <c r="F254" s="14"/>
      <c r="G254" s="14"/>
      <c r="H254" s="14"/>
      <c r="I254" s="13"/>
      <c r="O254" s="115"/>
    </row>
    <row r="255" spans="1:15" ht="15.75" customHeight="1">
      <c r="B255" s="62"/>
      <c r="F255" s="14"/>
      <c r="G255" s="14"/>
      <c r="H255" s="14"/>
      <c r="I255" s="13"/>
      <c r="O255" s="115"/>
    </row>
    <row r="256" spans="1:15" ht="15.75" customHeight="1">
      <c r="B256" s="62"/>
      <c r="F256" s="14"/>
      <c r="G256" s="14"/>
      <c r="H256" s="14"/>
      <c r="I256" s="13"/>
      <c r="O256" s="115"/>
    </row>
    <row r="257" spans="2:15" ht="15.75" customHeight="1">
      <c r="B257" s="62"/>
      <c r="F257" s="14"/>
      <c r="G257" s="14"/>
      <c r="H257" s="14"/>
      <c r="I257" s="13"/>
      <c r="O257" s="115"/>
    </row>
    <row r="258" spans="2:15" ht="15.75" customHeight="1">
      <c r="B258" s="62"/>
      <c r="F258" s="14"/>
      <c r="G258" s="14"/>
      <c r="H258" s="14"/>
      <c r="I258" s="13"/>
      <c r="O258" s="115"/>
    </row>
    <row r="259" spans="2:15" ht="15.75" customHeight="1">
      <c r="B259" s="62"/>
      <c r="F259" s="14"/>
      <c r="G259" s="14"/>
      <c r="H259" s="14"/>
      <c r="I259" s="13"/>
      <c r="O259" s="115"/>
    </row>
    <row r="260" spans="2:15" ht="15.75" customHeight="1">
      <c r="B260" s="62"/>
      <c r="F260" s="14"/>
      <c r="G260" s="14"/>
      <c r="H260" s="14"/>
      <c r="I260" s="13"/>
      <c r="O260" s="115"/>
    </row>
    <row r="261" spans="2:15" ht="15.75" customHeight="1">
      <c r="B261" s="62"/>
      <c r="F261" s="14"/>
      <c r="G261" s="14"/>
      <c r="H261" s="14"/>
      <c r="I261" s="13"/>
      <c r="O261" s="115"/>
    </row>
    <row r="262" spans="2:15" ht="15.75" customHeight="1">
      <c r="B262" s="62"/>
      <c r="F262" s="14"/>
      <c r="G262" s="14"/>
      <c r="H262" s="14"/>
      <c r="I262" s="13"/>
      <c r="O262" s="115"/>
    </row>
    <row r="263" spans="2:15" ht="15.75" customHeight="1">
      <c r="B263" s="62"/>
      <c r="F263" s="14"/>
      <c r="G263" s="14"/>
      <c r="H263" s="14"/>
      <c r="I263" s="13"/>
      <c r="O263" s="115"/>
    </row>
    <row r="264" spans="2:15" ht="15.75" customHeight="1">
      <c r="B264" s="62"/>
      <c r="F264" s="14"/>
      <c r="G264" s="14"/>
      <c r="H264" s="14"/>
      <c r="I264" s="13"/>
      <c r="O264" s="115"/>
    </row>
    <row r="265" spans="2:15" ht="15.75" customHeight="1">
      <c r="B265" s="62"/>
      <c r="F265" s="14"/>
      <c r="G265" s="14"/>
      <c r="H265" s="14"/>
      <c r="I265" s="13"/>
      <c r="O265" s="115"/>
    </row>
    <row r="266" spans="2:15" ht="15.75" customHeight="1">
      <c r="B266" s="62"/>
      <c r="F266" s="14"/>
      <c r="G266" s="14"/>
      <c r="H266" s="14"/>
      <c r="I266" s="13"/>
      <c r="O266" s="115"/>
    </row>
    <row r="267" spans="2:15" ht="15.75" customHeight="1">
      <c r="B267" s="62"/>
      <c r="F267" s="14"/>
      <c r="G267" s="14"/>
      <c r="H267" s="14"/>
      <c r="I267" s="13"/>
      <c r="O267" s="115"/>
    </row>
    <row r="268" spans="2:15" ht="15.75" customHeight="1">
      <c r="B268" s="62"/>
      <c r="F268" s="14"/>
      <c r="G268" s="14"/>
      <c r="H268" s="14"/>
      <c r="I268" s="13"/>
      <c r="O268" s="115"/>
    </row>
    <row r="269" spans="2:15" ht="15.75" customHeight="1">
      <c r="B269" s="62"/>
      <c r="F269" s="14"/>
      <c r="G269" s="14"/>
      <c r="H269" s="14"/>
      <c r="I269" s="13"/>
      <c r="O269" s="115"/>
    </row>
    <row r="270" spans="2:15" ht="15.75" customHeight="1">
      <c r="B270" s="62"/>
      <c r="F270" s="14"/>
      <c r="G270" s="14"/>
      <c r="H270" s="14"/>
      <c r="I270" s="13"/>
      <c r="O270" s="115"/>
    </row>
    <row r="271" spans="2:15" ht="15.75" customHeight="1">
      <c r="B271" s="62"/>
      <c r="F271" s="14"/>
      <c r="G271" s="14"/>
      <c r="H271" s="14"/>
      <c r="I271" s="13"/>
      <c r="O271" s="115"/>
    </row>
    <row r="272" spans="2:15" ht="15.75" customHeight="1">
      <c r="B272" s="62"/>
      <c r="F272" s="14"/>
      <c r="G272" s="14"/>
      <c r="H272" s="14"/>
      <c r="I272" s="13"/>
      <c r="O272" s="115"/>
    </row>
    <row r="273" spans="2:15" ht="15.75" customHeight="1">
      <c r="B273" s="62"/>
      <c r="F273" s="14"/>
      <c r="G273" s="14"/>
      <c r="H273" s="14"/>
      <c r="I273" s="13"/>
      <c r="O273" s="115"/>
    </row>
    <row r="274" spans="2:15" ht="15.75" customHeight="1">
      <c r="B274" s="62"/>
      <c r="F274" s="14"/>
      <c r="G274" s="14"/>
      <c r="H274" s="14"/>
      <c r="I274" s="13"/>
      <c r="O274" s="115"/>
    </row>
    <row r="275" spans="2:15" ht="15.75" customHeight="1">
      <c r="B275" s="62"/>
      <c r="F275" s="14"/>
      <c r="G275" s="14"/>
      <c r="H275" s="14"/>
      <c r="I275" s="13"/>
      <c r="O275" s="115"/>
    </row>
    <row r="276" spans="2:15" ht="15.75" customHeight="1">
      <c r="B276" s="62"/>
      <c r="F276" s="14"/>
      <c r="G276" s="14"/>
      <c r="H276" s="14"/>
      <c r="I276" s="13"/>
      <c r="O276" s="115"/>
    </row>
    <row r="277" spans="2:15" ht="15.75" customHeight="1">
      <c r="B277" s="62"/>
      <c r="F277" s="14"/>
      <c r="G277" s="14"/>
      <c r="H277" s="14"/>
      <c r="I277" s="13"/>
      <c r="O277" s="115"/>
    </row>
    <row r="278" spans="2:15" ht="15.75" customHeight="1">
      <c r="B278" s="62"/>
      <c r="F278" s="14"/>
      <c r="G278" s="14"/>
      <c r="H278" s="14"/>
      <c r="I278" s="13"/>
      <c r="O278" s="115"/>
    </row>
    <row r="279" spans="2:15" ht="15.75" customHeight="1">
      <c r="B279" s="62"/>
      <c r="F279" s="14"/>
      <c r="G279" s="14"/>
      <c r="H279" s="14"/>
      <c r="I279" s="13"/>
      <c r="O279" s="115"/>
    </row>
    <row r="280" spans="2:15" ht="15.75" customHeight="1">
      <c r="B280" s="62"/>
      <c r="F280" s="14"/>
      <c r="G280" s="14"/>
      <c r="H280" s="14"/>
      <c r="I280" s="13"/>
      <c r="O280" s="115"/>
    </row>
    <row r="281" spans="2:15" ht="15.75" customHeight="1">
      <c r="B281" s="62"/>
      <c r="F281" s="14"/>
      <c r="G281" s="14"/>
      <c r="H281" s="14"/>
      <c r="I281" s="13"/>
      <c r="O281" s="115"/>
    </row>
    <row r="282" spans="2:15" ht="15.75" customHeight="1">
      <c r="B282" s="62"/>
      <c r="F282" s="14"/>
      <c r="G282" s="14"/>
      <c r="H282" s="14"/>
      <c r="I282" s="13"/>
      <c r="O282" s="115"/>
    </row>
    <row r="283" spans="2:15" ht="15.75" customHeight="1">
      <c r="B283" s="62"/>
      <c r="F283" s="14"/>
      <c r="G283" s="14"/>
      <c r="H283" s="14"/>
      <c r="I283" s="13"/>
      <c r="O283" s="115"/>
    </row>
    <row r="284" spans="2:15" ht="15.75" customHeight="1">
      <c r="B284" s="62"/>
      <c r="F284" s="14"/>
      <c r="G284" s="14"/>
      <c r="H284" s="14"/>
      <c r="I284" s="13"/>
      <c r="O284" s="115"/>
    </row>
    <row r="285" spans="2:15" ht="15.75" customHeight="1">
      <c r="B285" s="62"/>
      <c r="F285" s="14"/>
      <c r="G285" s="14"/>
      <c r="H285" s="14"/>
      <c r="I285" s="13"/>
      <c r="O285" s="115"/>
    </row>
    <row r="286" spans="2:15" ht="15.75" customHeight="1">
      <c r="B286" s="62"/>
      <c r="F286" s="14"/>
      <c r="G286" s="14"/>
      <c r="H286" s="14"/>
      <c r="I286" s="13"/>
      <c r="O286" s="115"/>
    </row>
    <row r="287" spans="2:15" ht="15.75" customHeight="1">
      <c r="B287" s="62"/>
      <c r="F287" s="14"/>
      <c r="G287" s="14"/>
      <c r="H287" s="14"/>
      <c r="I287" s="13"/>
      <c r="O287" s="115"/>
    </row>
    <row r="288" spans="2:15" ht="15.75" customHeight="1">
      <c r="B288" s="62"/>
      <c r="F288" s="14"/>
      <c r="G288" s="14"/>
      <c r="H288" s="14"/>
      <c r="I288" s="13"/>
      <c r="O288" s="115"/>
    </row>
    <row r="289" spans="2:15" ht="15.75" customHeight="1">
      <c r="B289" s="62"/>
      <c r="F289" s="14"/>
      <c r="G289" s="14"/>
      <c r="H289" s="14"/>
      <c r="I289" s="13"/>
      <c r="O289" s="115"/>
    </row>
    <row r="290" spans="2:15" ht="15.75" customHeight="1">
      <c r="B290" s="62"/>
      <c r="F290" s="14"/>
      <c r="G290" s="14"/>
      <c r="H290" s="14"/>
      <c r="I290" s="13"/>
      <c r="O290" s="115"/>
    </row>
    <row r="291" spans="2:15" ht="15.75" customHeight="1">
      <c r="B291" s="62"/>
      <c r="F291" s="14"/>
      <c r="G291" s="14"/>
      <c r="H291" s="14"/>
      <c r="I291" s="13"/>
      <c r="O291" s="115"/>
    </row>
    <row r="292" spans="2:15" ht="15.75" customHeight="1">
      <c r="B292" s="62"/>
      <c r="F292" s="14"/>
      <c r="G292" s="14"/>
      <c r="H292" s="14"/>
      <c r="I292" s="13"/>
      <c r="O292" s="115"/>
    </row>
    <row r="293" spans="2:15" ht="15.75" customHeight="1">
      <c r="B293" s="62"/>
      <c r="F293" s="14"/>
      <c r="G293" s="14"/>
      <c r="H293" s="14"/>
      <c r="I293" s="13"/>
      <c r="O293" s="115"/>
    </row>
    <row r="294" spans="2:15" ht="15.75" customHeight="1">
      <c r="B294" s="62"/>
      <c r="F294" s="14"/>
      <c r="G294" s="14"/>
      <c r="H294" s="14"/>
      <c r="I294" s="13"/>
      <c r="O294" s="115"/>
    </row>
    <row r="295" spans="2:15" ht="15.75" customHeight="1">
      <c r="B295" s="62"/>
      <c r="F295" s="14"/>
      <c r="G295" s="14"/>
      <c r="H295" s="14"/>
      <c r="I295" s="13"/>
      <c r="O295" s="115"/>
    </row>
    <row r="296" spans="2:15" ht="15.75" customHeight="1">
      <c r="B296" s="62"/>
      <c r="F296" s="14"/>
      <c r="G296" s="14"/>
      <c r="H296" s="14"/>
      <c r="I296" s="13"/>
      <c r="O296" s="115"/>
    </row>
    <row r="297" spans="2:15" ht="15.75" customHeight="1">
      <c r="B297" s="62"/>
      <c r="F297" s="14"/>
      <c r="G297" s="14"/>
      <c r="H297" s="14"/>
      <c r="I297" s="13"/>
      <c r="O297" s="115"/>
    </row>
    <row r="298" spans="2:15" ht="15.75" customHeight="1">
      <c r="B298" s="62"/>
      <c r="F298" s="14"/>
      <c r="G298" s="14"/>
      <c r="H298" s="14"/>
      <c r="I298" s="13"/>
      <c r="O298" s="115"/>
    </row>
    <row r="299" spans="2:15" ht="15.75" customHeight="1">
      <c r="B299" s="62"/>
      <c r="F299" s="14"/>
      <c r="G299" s="14"/>
      <c r="H299" s="14"/>
      <c r="I299" s="13"/>
      <c r="O299" s="115"/>
    </row>
    <row r="300" spans="2:15" ht="15.75" customHeight="1">
      <c r="B300" s="62"/>
      <c r="F300" s="14"/>
      <c r="G300" s="14"/>
      <c r="H300" s="14"/>
      <c r="I300" s="13"/>
      <c r="O300" s="115"/>
    </row>
    <row r="301" spans="2:15" ht="15.75" customHeight="1">
      <c r="B301" s="62"/>
      <c r="F301" s="14"/>
      <c r="G301" s="14"/>
      <c r="H301" s="14"/>
      <c r="I301" s="13"/>
      <c r="O301" s="115"/>
    </row>
    <row r="302" spans="2:15" ht="15.75" customHeight="1">
      <c r="B302" s="62"/>
      <c r="F302" s="14"/>
      <c r="G302" s="14"/>
      <c r="H302" s="14"/>
      <c r="I302" s="13"/>
      <c r="O302" s="115"/>
    </row>
    <row r="303" spans="2:15" ht="15.75" customHeight="1">
      <c r="B303" s="62"/>
      <c r="F303" s="14"/>
      <c r="G303" s="14"/>
      <c r="H303" s="14"/>
      <c r="I303" s="13"/>
      <c r="O303" s="115"/>
    </row>
    <row r="304" spans="2:15" ht="15.75" customHeight="1">
      <c r="B304" s="62"/>
      <c r="F304" s="14"/>
      <c r="G304" s="14"/>
      <c r="H304" s="14"/>
      <c r="I304" s="13"/>
      <c r="O304" s="115"/>
    </row>
    <row r="305" spans="2:15" ht="15.75" customHeight="1">
      <c r="B305" s="62"/>
      <c r="F305" s="14"/>
      <c r="G305" s="14"/>
      <c r="H305" s="14"/>
      <c r="I305" s="13"/>
      <c r="O305" s="115"/>
    </row>
    <row r="306" spans="2:15" ht="15.75" customHeight="1">
      <c r="B306" s="62"/>
      <c r="F306" s="14"/>
      <c r="G306" s="14"/>
      <c r="H306" s="14"/>
      <c r="I306" s="13"/>
      <c r="O306" s="115"/>
    </row>
    <row r="307" spans="2:15" ht="15.75" customHeight="1">
      <c r="B307" s="62"/>
      <c r="F307" s="14"/>
      <c r="G307" s="14"/>
      <c r="H307" s="14"/>
      <c r="I307" s="13"/>
      <c r="O307" s="115"/>
    </row>
    <row r="308" spans="2:15" ht="15.75" customHeight="1">
      <c r="B308" s="62"/>
      <c r="F308" s="14"/>
      <c r="G308" s="14"/>
      <c r="H308" s="14"/>
      <c r="I308" s="13"/>
      <c r="O308" s="115"/>
    </row>
    <row r="309" spans="2:15" ht="15.75" customHeight="1">
      <c r="B309" s="62"/>
      <c r="F309" s="14"/>
      <c r="G309" s="14"/>
      <c r="H309" s="14"/>
      <c r="I309" s="13"/>
      <c r="O309" s="115"/>
    </row>
    <row r="310" spans="2:15" ht="15.75" customHeight="1">
      <c r="B310" s="62"/>
      <c r="F310" s="14"/>
      <c r="G310" s="14"/>
      <c r="H310" s="14"/>
      <c r="I310" s="13"/>
      <c r="O310" s="115"/>
    </row>
    <row r="311" spans="2:15" ht="15.75" customHeight="1">
      <c r="B311" s="62"/>
      <c r="F311" s="14"/>
      <c r="G311" s="14"/>
      <c r="H311" s="14"/>
      <c r="I311" s="13"/>
      <c r="O311" s="115"/>
    </row>
    <row r="312" spans="2:15" ht="15.75" customHeight="1">
      <c r="B312" s="62"/>
      <c r="F312" s="14"/>
      <c r="G312" s="14"/>
      <c r="H312" s="14"/>
      <c r="I312" s="13"/>
      <c r="O312" s="115"/>
    </row>
    <row r="313" spans="2:15" ht="15.75" customHeight="1">
      <c r="B313" s="62"/>
      <c r="F313" s="14"/>
      <c r="G313" s="14"/>
      <c r="H313" s="14"/>
      <c r="I313" s="13"/>
      <c r="O313" s="115"/>
    </row>
    <row r="314" spans="2:15" ht="15.75" customHeight="1">
      <c r="B314" s="62"/>
      <c r="F314" s="14"/>
      <c r="G314" s="14"/>
      <c r="H314" s="14"/>
      <c r="I314" s="13"/>
      <c r="O314" s="115"/>
    </row>
    <row r="315" spans="2:15" ht="15.75" customHeight="1">
      <c r="B315" s="62"/>
      <c r="F315" s="14"/>
      <c r="G315" s="14"/>
      <c r="H315" s="14"/>
      <c r="I315" s="13"/>
      <c r="O315" s="115"/>
    </row>
    <row r="316" spans="2:15" ht="15.75" customHeight="1">
      <c r="B316" s="62"/>
      <c r="F316" s="14"/>
      <c r="G316" s="14"/>
      <c r="H316" s="14"/>
      <c r="I316" s="13"/>
      <c r="O316" s="115"/>
    </row>
    <row r="317" spans="2:15" ht="15.75" customHeight="1">
      <c r="B317" s="62"/>
      <c r="F317" s="14"/>
      <c r="G317" s="14"/>
      <c r="H317" s="14"/>
      <c r="I317" s="13"/>
      <c r="O317" s="115"/>
    </row>
    <row r="318" spans="2:15" ht="15.75" customHeight="1">
      <c r="B318" s="62"/>
      <c r="F318" s="14"/>
      <c r="G318" s="14"/>
      <c r="H318" s="14"/>
      <c r="I318" s="13"/>
      <c r="O318" s="115"/>
    </row>
    <row r="319" spans="2:15" ht="15.75" customHeight="1">
      <c r="B319" s="62"/>
      <c r="F319" s="14"/>
      <c r="G319" s="14"/>
      <c r="H319" s="14"/>
      <c r="I319" s="13"/>
      <c r="O319" s="115"/>
    </row>
    <row r="320" spans="2:15" ht="15.75" customHeight="1">
      <c r="B320" s="62"/>
      <c r="F320" s="14"/>
      <c r="G320" s="14"/>
      <c r="H320" s="14"/>
      <c r="I320" s="13"/>
      <c r="O320" s="115"/>
    </row>
    <row r="321" spans="2:15" ht="15.75" customHeight="1">
      <c r="B321" s="62"/>
      <c r="F321" s="14"/>
      <c r="G321" s="14"/>
      <c r="H321" s="14"/>
      <c r="I321" s="13"/>
      <c r="O321" s="115"/>
    </row>
    <row r="322" spans="2:15" ht="15.75" customHeight="1">
      <c r="B322" s="62"/>
      <c r="F322" s="14"/>
      <c r="G322" s="14"/>
      <c r="H322" s="14"/>
      <c r="I322" s="13"/>
      <c r="O322" s="115"/>
    </row>
    <row r="323" spans="2:15" ht="15.75" customHeight="1">
      <c r="B323" s="62"/>
      <c r="F323" s="14"/>
      <c r="G323" s="14"/>
      <c r="H323" s="14"/>
      <c r="I323" s="13"/>
      <c r="O323" s="115"/>
    </row>
    <row r="324" spans="2:15" ht="15.75" customHeight="1">
      <c r="B324" s="62"/>
      <c r="F324" s="14"/>
      <c r="G324" s="14"/>
      <c r="H324" s="14"/>
      <c r="I324" s="13"/>
      <c r="O324" s="115"/>
    </row>
    <row r="325" spans="2:15" ht="15.75" customHeight="1">
      <c r="B325" s="62"/>
      <c r="F325" s="14"/>
      <c r="G325" s="14"/>
      <c r="H325" s="14"/>
      <c r="I325" s="13"/>
      <c r="O325" s="115"/>
    </row>
    <row r="326" spans="2:15" ht="15.75" customHeight="1">
      <c r="B326" s="62"/>
      <c r="F326" s="14"/>
      <c r="G326" s="14"/>
      <c r="H326" s="14"/>
      <c r="I326" s="13"/>
      <c r="O326" s="115"/>
    </row>
    <row r="327" spans="2:15" ht="15.75" customHeight="1">
      <c r="B327" s="62"/>
      <c r="F327" s="14"/>
      <c r="G327" s="14"/>
      <c r="H327" s="14"/>
      <c r="I327" s="13"/>
      <c r="O327" s="115"/>
    </row>
    <row r="328" spans="2:15" ht="15.75" customHeight="1">
      <c r="B328" s="62"/>
      <c r="F328" s="14"/>
      <c r="G328" s="14"/>
      <c r="H328" s="14"/>
      <c r="I328" s="13"/>
      <c r="O328" s="115"/>
    </row>
    <row r="329" spans="2:15" ht="15.75" customHeight="1">
      <c r="B329" s="62"/>
      <c r="F329" s="14"/>
      <c r="G329" s="14"/>
      <c r="H329" s="14"/>
      <c r="I329" s="13"/>
      <c r="O329" s="115"/>
    </row>
    <row r="330" spans="2:15" ht="15.75" customHeight="1">
      <c r="B330" s="62"/>
      <c r="F330" s="14"/>
      <c r="G330" s="14"/>
      <c r="H330" s="14"/>
      <c r="I330" s="13"/>
      <c r="O330" s="115"/>
    </row>
    <row r="331" spans="2:15" ht="15.75" customHeight="1">
      <c r="B331" s="62"/>
      <c r="F331" s="14"/>
      <c r="G331" s="14"/>
      <c r="H331" s="14"/>
      <c r="I331" s="13"/>
      <c r="O331" s="115"/>
    </row>
    <row r="332" spans="2:15" ht="15.75" customHeight="1">
      <c r="B332" s="62"/>
      <c r="F332" s="14"/>
      <c r="G332" s="14"/>
      <c r="H332" s="14"/>
      <c r="I332" s="13"/>
      <c r="O332" s="115"/>
    </row>
    <row r="333" spans="2:15" ht="15.75" customHeight="1">
      <c r="B333" s="62"/>
      <c r="F333" s="14"/>
      <c r="G333" s="14"/>
      <c r="H333" s="14"/>
      <c r="I333" s="13"/>
      <c r="O333" s="115"/>
    </row>
    <row r="334" spans="2:15" ht="15.75" customHeight="1">
      <c r="B334" s="62"/>
      <c r="F334" s="14"/>
      <c r="G334" s="14"/>
      <c r="H334" s="14"/>
      <c r="I334" s="13"/>
      <c r="O334" s="115"/>
    </row>
    <row r="335" spans="2:15" ht="15.75" customHeight="1">
      <c r="B335" s="62"/>
      <c r="F335" s="14"/>
      <c r="G335" s="14"/>
      <c r="H335" s="14"/>
      <c r="I335" s="13"/>
      <c r="O335" s="115"/>
    </row>
    <row r="336" spans="2:15" ht="15.75" customHeight="1">
      <c r="B336" s="62"/>
      <c r="F336" s="14"/>
      <c r="G336" s="14"/>
      <c r="H336" s="14"/>
      <c r="I336" s="13"/>
      <c r="O336" s="115"/>
    </row>
    <row r="337" spans="2:15" ht="15.75" customHeight="1">
      <c r="B337" s="62"/>
      <c r="F337" s="14"/>
      <c r="G337" s="14"/>
      <c r="H337" s="14"/>
      <c r="I337" s="13"/>
      <c r="O337" s="115"/>
    </row>
    <row r="338" spans="2:15" ht="15.75" customHeight="1">
      <c r="B338" s="62"/>
      <c r="F338" s="14"/>
      <c r="G338" s="14"/>
      <c r="H338" s="14"/>
      <c r="I338" s="13"/>
      <c r="O338" s="115"/>
    </row>
    <row r="339" spans="2:15" ht="15.75" customHeight="1">
      <c r="B339" s="62"/>
      <c r="F339" s="14"/>
      <c r="G339" s="14"/>
      <c r="H339" s="14"/>
      <c r="I339" s="13"/>
      <c r="O339" s="115"/>
    </row>
    <row r="340" spans="2:15" ht="15.75" customHeight="1">
      <c r="B340" s="62"/>
      <c r="F340" s="14"/>
      <c r="G340" s="14"/>
      <c r="H340" s="14"/>
      <c r="I340" s="13"/>
      <c r="O340" s="115"/>
    </row>
    <row r="341" spans="2:15" ht="15.75" customHeight="1">
      <c r="B341" s="62"/>
      <c r="F341" s="14"/>
      <c r="G341" s="14"/>
      <c r="H341" s="14"/>
      <c r="I341" s="13"/>
      <c r="O341" s="115"/>
    </row>
    <row r="342" spans="2:15" ht="15.75" customHeight="1">
      <c r="B342" s="62"/>
      <c r="F342" s="14"/>
      <c r="G342" s="14"/>
      <c r="H342" s="14"/>
      <c r="I342" s="13"/>
      <c r="O342" s="115"/>
    </row>
    <row r="343" spans="2:15" ht="15.75" customHeight="1">
      <c r="B343" s="62"/>
      <c r="F343" s="14"/>
      <c r="G343" s="14"/>
      <c r="H343" s="14"/>
      <c r="I343" s="13"/>
      <c r="O343" s="115"/>
    </row>
    <row r="344" spans="2:15" ht="15.75" customHeight="1">
      <c r="B344" s="62"/>
      <c r="F344" s="14"/>
      <c r="G344" s="14"/>
      <c r="H344" s="14"/>
      <c r="I344" s="13"/>
      <c r="O344" s="115"/>
    </row>
    <row r="345" spans="2:15" ht="15.75" customHeight="1">
      <c r="B345" s="62"/>
      <c r="F345" s="14"/>
      <c r="G345" s="14"/>
      <c r="H345" s="14"/>
      <c r="I345" s="13"/>
      <c r="O345" s="115"/>
    </row>
    <row r="346" spans="2:15" ht="15.75" customHeight="1">
      <c r="B346" s="62"/>
      <c r="F346" s="14"/>
      <c r="G346" s="14"/>
      <c r="H346" s="14"/>
      <c r="I346" s="13"/>
      <c r="O346" s="115"/>
    </row>
    <row r="347" spans="2:15" ht="15.75" customHeight="1">
      <c r="B347" s="62"/>
      <c r="F347" s="14"/>
      <c r="G347" s="14"/>
      <c r="H347" s="14"/>
      <c r="I347" s="13"/>
      <c r="O347" s="115"/>
    </row>
    <row r="348" spans="2:15" ht="15.75" customHeight="1">
      <c r="B348" s="62"/>
      <c r="F348" s="14"/>
      <c r="G348" s="14"/>
      <c r="H348" s="14"/>
      <c r="I348" s="13"/>
      <c r="O348" s="115"/>
    </row>
    <row r="349" spans="2:15" ht="15.75" customHeight="1">
      <c r="B349" s="62"/>
      <c r="F349" s="14"/>
      <c r="G349" s="14"/>
      <c r="H349" s="14"/>
      <c r="I349" s="13"/>
      <c r="O349" s="115"/>
    </row>
    <row r="350" spans="2:15" ht="15.75" customHeight="1">
      <c r="B350" s="62"/>
      <c r="F350" s="14"/>
      <c r="G350" s="14"/>
      <c r="H350" s="14"/>
      <c r="I350" s="13"/>
      <c r="O350" s="115"/>
    </row>
    <row r="351" spans="2:15" ht="15.75" customHeight="1">
      <c r="B351" s="62"/>
      <c r="F351" s="14"/>
      <c r="G351" s="14"/>
      <c r="H351" s="14"/>
      <c r="I351" s="13"/>
      <c r="O351" s="115"/>
    </row>
    <row r="352" spans="2:15" ht="15.75" customHeight="1">
      <c r="B352" s="62"/>
      <c r="F352" s="14"/>
      <c r="G352" s="14"/>
      <c r="H352" s="14"/>
      <c r="I352" s="13"/>
      <c r="O352" s="115"/>
    </row>
    <row r="353" spans="2:15" ht="15.75" customHeight="1">
      <c r="B353" s="62"/>
      <c r="F353" s="14"/>
      <c r="G353" s="14"/>
      <c r="H353" s="14"/>
      <c r="I353" s="13"/>
      <c r="O353" s="115"/>
    </row>
    <row r="354" spans="2:15" ht="15.75" customHeight="1">
      <c r="B354" s="62"/>
      <c r="F354" s="14"/>
      <c r="G354" s="14"/>
      <c r="H354" s="14"/>
      <c r="I354" s="13"/>
      <c r="O354" s="115"/>
    </row>
    <row r="355" spans="2:15" ht="15.75" customHeight="1">
      <c r="B355" s="62"/>
      <c r="F355" s="14"/>
      <c r="G355" s="14"/>
      <c r="H355" s="14"/>
      <c r="I355" s="13"/>
      <c r="O355" s="115"/>
    </row>
    <row r="356" spans="2:15" ht="15.75" customHeight="1">
      <c r="B356" s="62"/>
      <c r="F356" s="14"/>
      <c r="G356" s="14"/>
      <c r="H356" s="14"/>
      <c r="I356" s="13"/>
      <c r="O356" s="115"/>
    </row>
    <row r="357" spans="2:15" ht="15.75" customHeight="1">
      <c r="B357" s="62"/>
      <c r="F357" s="14"/>
      <c r="G357" s="14"/>
      <c r="H357" s="14"/>
      <c r="I357" s="13"/>
      <c r="O357" s="115"/>
    </row>
    <row r="358" spans="2:15" ht="15.75" customHeight="1">
      <c r="B358" s="62"/>
      <c r="F358" s="14"/>
      <c r="G358" s="14"/>
      <c r="H358" s="14"/>
      <c r="I358" s="13"/>
      <c r="O358" s="115"/>
    </row>
    <row r="359" spans="2:15" ht="15.75" customHeight="1">
      <c r="B359" s="62"/>
      <c r="F359" s="14"/>
      <c r="G359" s="14"/>
      <c r="H359" s="14"/>
      <c r="I359" s="13"/>
      <c r="O359" s="115"/>
    </row>
    <row r="360" spans="2:15" ht="15.75" customHeight="1">
      <c r="B360" s="62"/>
      <c r="F360" s="14"/>
      <c r="G360" s="14"/>
      <c r="H360" s="14"/>
      <c r="I360" s="13"/>
      <c r="O360" s="115"/>
    </row>
    <row r="361" spans="2:15" ht="15.75" customHeight="1">
      <c r="B361" s="62"/>
      <c r="F361" s="14"/>
      <c r="G361" s="14"/>
      <c r="H361" s="14"/>
      <c r="I361" s="13"/>
      <c r="O361" s="115"/>
    </row>
    <row r="362" spans="2:15" ht="15.75" customHeight="1">
      <c r="B362" s="62"/>
      <c r="F362" s="14"/>
      <c r="G362" s="14"/>
      <c r="H362" s="14"/>
      <c r="I362" s="13"/>
      <c r="O362" s="115"/>
    </row>
    <row r="363" spans="2:15" ht="15.75" customHeight="1">
      <c r="B363" s="62"/>
      <c r="F363" s="14"/>
      <c r="G363" s="14"/>
      <c r="H363" s="14"/>
      <c r="I363" s="13"/>
      <c r="O363" s="115"/>
    </row>
    <row r="364" spans="2:15" ht="15.75" customHeight="1">
      <c r="B364" s="62"/>
      <c r="F364" s="14"/>
      <c r="G364" s="14"/>
      <c r="H364" s="14"/>
      <c r="I364" s="13"/>
      <c r="O364" s="115"/>
    </row>
    <row r="365" spans="2:15" ht="15.75" customHeight="1">
      <c r="B365" s="62"/>
      <c r="F365" s="14"/>
      <c r="G365" s="14"/>
      <c r="H365" s="14"/>
      <c r="I365" s="13"/>
      <c r="O365" s="115"/>
    </row>
    <row r="366" spans="2:15" ht="15.75" customHeight="1">
      <c r="B366" s="62"/>
      <c r="F366" s="14"/>
      <c r="G366" s="14"/>
      <c r="H366" s="14"/>
      <c r="I366" s="13"/>
      <c r="O366" s="115"/>
    </row>
    <row r="367" spans="2:15" ht="15.75" customHeight="1">
      <c r="B367" s="62"/>
      <c r="F367" s="14"/>
      <c r="G367" s="14"/>
      <c r="H367" s="14"/>
      <c r="I367" s="13"/>
      <c r="O367" s="115"/>
    </row>
    <row r="368" spans="2:15" ht="15.75" customHeight="1">
      <c r="B368" s="62"/>
      <c r="F368" s="14"/>
      <c r="G368" s="14"/>
      <c r="H368" s="14"/>
      <c r="I368" s="13"/>
      <c r="O368" s="115"/>
    </row>
    <row r="369" spans="2:15" ht="15.75" customHeight="1">
      <c r="B369" s="62"/>
      <c r="F369" s="14"/>
      <c r="G369" s="14"/>
      <c r="H369" s="14"/>
      <c r="I369" s="13"/>
      <c r="O369" s="115"/>
    </row>
    <row r="370" spans="2:15" ht="15.75" customHeight="1">
      <c r="B370" s="62"/>
      <c r="F370" s="14"/>
      <c r="G370" s="14"/>
      <c r="H370" s="14"/>
      <c r="I370" s="13"/>
      <c r="O370" s="115"/>
    </row>
    <row r="371" spans="2:15" ht="15.75" customHeight="1">
      <c r="B371" s="62"/>
      <c r="F371" s="14"/>
      <c r="G371" s="14"/>
      <c r="H371" s="14"/>
      <c r="I371" s="13"/>
      <c r="O371" s="115"/>
    </row>
    <row r="372" spans="2:15" ht="15.75" customHeight="1">
      <c r="B372" s="62"/>
      <c r="F372" s="14"/>
      <c r="G372" s="14"/>
      <c r="H372" s="14"/>
      <c r="I372" s="13"/>
      <c r="O372" s="115"/>
    </row>
    <row r="373" spans="2:15" ht="15.75" customHeight="1">
      <c r="B373" s="62"/>
      <c r="F373" s="14"/>
      <c r="G373" s="14"/>
      <c r="H373" s="14"/>
      <c r="I373" s="13"/>
      <c r="O373" s="115"/>
    </row>
    <row r="374" spans="2:15" ht="15.75" customHeight="1">
      <c r="B374" s="62"/>
      <c r="F374" s="14"/>
      <c r="G374" s="14"/>
      <c r="H374" s="14"/>
      <c r="I374" s="13"/>
      <c r="O374" s="115"/>
    </row>
    <row r="375" spans="2:15" ht="15.75" customHeight="1">
      <c r="B375" s="62"/>
      <c r="F375" s="14"/>
      <c r="G375" s="14"/>
      <c r="H375" s="14"/>
      <c r="I375" s="13"/>
      <c r="O375" s="115"/>
    </row>
    <row r="376" spans="2:15" ht="15.75" customHeight="1">
      <c r="B376" s="62"/>
      <c r="F376" s="14"/>
      <c r="G376" s="14"/>
      <c r="H376" s="14"/>
      <c r="I376" s="13"/>
      <c r="O376" s="115"/>
    </row>
    <row r="377" spans="2:15" ht="15.75" customHeight="1">
      <c r="B377" s="62"/>
      <c r="F377" s="14"/>
      <c r="G377" s="14"/>
      <c r="H377" s="14"/>
      <c r="I377" s="13"/>
      <c r="O377" s="115"/>
    </row>
    <row r="378" spans="2:15" ht="15.75" customHeight="1">
      <c r="B378" s="62"/>
      <c r="F378" s="14"/>
      <c r="G378" s="14"/>
      <c r="H378" s="14"/>
      <c r="I378" s="13"/>
      <c r="O378" s="115"/>
    </row>
    <row r="379" spans="2:15" ht="15.75" customHeight="1">
      <c r="B379" s="62"/>
      <c r="F379" s="14"/>
      <c r="G379" s="14"/>
      <c r="H379" s="14"/>
      <c r="I379" s="13"/>
      <c r="O379" s="115"/>
    </row>
    <row r="380" spans="2:15" ht="15.75" customHeight="1">
      <c r="B380" s="62"/>
      <c r="F380" s="14"/>
      <c r="G380" s="14"/>
      <c r="H380" s="14"/>
      <c r="I380" s="13"/>
      <c r="O380" s="115"/>
    </row>
    <row r="381" spans="2:15" ht="15.75" customHeight="1">
      <c r="B381" s="62"/>
      <c r="F381" s="14"/>
      <c r="G381" s="14"/>
      <c r="H381" s="14"/>
      <c r="I381" s="13"/>
      <c r="O381" s="115"/>
    </row>
    <row r="382" spans="2:15" ht="15.75" customHeight="1">
      <c r="B382" s="62"/>
      <c r="F382" s="14"/>
      <c r="G382" s="14"/>
      <c r="H382" s="14"/>
      <c r="I382" s="13"/>
      <c r="O382" s="115"/>
    </row>
    <row r="383" spans="2:15" ht="15.75" customHeight="1">
      <c r="B383" s="62"/>
      <c r="F383" s="14"/>
      <c r="G383" s="14"/>
      <c r="H383" s="14"/>
      <c r="I383" s="13"/>
      <c r="O383" s="115"/>
    </row>
    <row r="384" spans="2:15" ht="15.75" customHeight="1">
      <c r="B384" s="62"/>
      <c r="F384" s="14"/>
      <c r="G384" s="14"/>
      <c r="H384" s="14"/>
      <c r="I384" s="13"/>
      <c r="O384" s="115"/>
    </row>
    <row r="385" spans="2:15" ht="15.75" customHeight="1">
      <c r="B385" s="62"/>
      <c r="F385" s="14"/>
      <c r="G385" s="14"/>
      <c r="H385" s="14"/>
      <c r="I385" s="13"/>
      <c r="O385" s="115"/>
    </row>
    <row r="386" spans="2:15" ht="15.75" customHeight="1">
      <c r="B386" s="62"/>
      <c r="F386" s="14"/>
      <c r="G386" s="14"/>
      <c r="H386" s="14"/>
      <c r="I386" s="13"/>
      <c r="O386" s="115"/>
    </row>
    <row r="387" spans="2:15" ht="15.75" customHeight="1">
      <c r="B387" s="62"/>
      <c r="F387" s="14"/>
      <c r="G387" s="14"/>
      <c r="H387" s="14"/>
      <c r="I387" s="13"/>
      <c r="O387" s="115"/>
    </row>
    <row r="388" spans="2:15" ht="15.75" customHeight="1">
      <c r="B388" s="62"/>
      <c r="F388" s="14"/>
      <c r="G388" s="14"/>
      <c r="H388" s="14"/>
      <c r="I388" s="13"/>
      <c r="O388" s="115"/>
    </row>
    <row r="389" spans="2:15" ht="15.75" customHeight="1">
      <c r="B389" s="62"/>
      <c r="F389" s="14"/>
      <c r="G389" s="14"/>
      <c r="H389" s="14"/>
      <c r="I389" s="13"/>
      <c r="O389" s="115"/>
    </row>
    <row r="390" spans="2:15" ht="15.75" customHeight="1">
      <c r="B390" s="62"/>
      <c r="F390" s="14"/>
      <c r="G390" s="14"/>
      <c r="H390" s="14"/>
      <c r="I390" s="13"/>
      <c r="O390" s="115"/>
    </row>
    <row r="391" spans="2:15" ht="15.75" customHeight="1">
      <c r="B391" s="62"/>
      <c r="F391" s="14"/>
      <c r="G391" s="14"/>
      <c r="H391" s="14"/>
      <c r="I391" s="13"/>
      <c r="O391" s="115"/>
    </row>
    <row r="392" spans="2:15" ht="15.75" customHeight="1">
      <c r="B392" s="62"/>
      <c r="F392" s="14"/>
      <c r="G392" s="14"/>
      <c r="H392" s="14"/>
      <c r="I392" s="13"/>
      <c r="O392" s="115"/>
    </row>
    <row r="393" spans="2:15" ht="15.75" customHeight="1">
      <c r="B393" s="62"/>
      <c r="F393" s="14"/>
      <c r="G393" s="14"/>
      <c r="H393" s="14"/>
      <c r="I393" s="13"/>
      <c r="O393" s="115"/>
    </row>
    <row r="394" spans="2:15" ht="15.75" customHeight="1">
      <c r="B394" s="62"/>
      <c r="F394" s="14"/>
      <c r="G394" s="14"/>
      <c r="H394" s="14"/>
      <c r="I394" s="13"/>
      <c r="O394" s="115"/>
    </row>
    <row r="395" spans="2:15" ht="15.75" customHeight="1">
      <c r="B395" s="62"/>
      <c r="F395" s="14"/>
      <c r="G395" s="14"/>
      <c r="H395" s="14"/>
      <c r="I395" s="13"/>
      <c r="O395" s="115"/>
    </row>
    <row r="396" spans="2:15" ht="15.75" customHeight="1">
      <c r="B396" s="62"/>
      <c r="F396" s="14"/>
      <c r="G396" s="14"/>
      <c r="H396" s="14"/>
      <c r="I396" s="13"/>
      <c r="O396" s="115"/>
    </row>
    <row r="397" spans="2:15" ht="15.75" customHeight="1">
      <c r="B397" s="62"/>
      <c r="F397" s="14"/>
      <c r="G397" s="14"/>
      <c r="H397" s="14"/>
      <c r="I397" s="13"/>
      <c r="O397" s="115"/>
    </row>
    <row r="398" spans="2:15" ht="15.75" customHeight="1">
      <c r="B398" s="62"/>
      <c r="F398" s="14"/>
      <c r="G398" s="14"/>
      <c r="H398" s="14"/>
      <c r="I398" s="13"/>
      <c r="O398" s="115"/>
    </row>
    <row r="399" spans="2:15" ht="15.75" customHeight="1">
      <c r="B399" s="62"/>
      <c r="F399" s="14"/>
      <c r="G399" s="14"/>
      <c r="H399" s="14"/>
      <c r="I399" s="13"/>
      <c r="O399" s="115"/>
    </row>
    <row r="400" spans="2:15" ht="15.75" customHeight="1">
      <c r="B400" s="62"/>
      <c r="F400" s="14"/>
      <c r="G400" s="14"/>
      <c r="H400" s="14"/>
      <c r="I400" s="13"/>
      <c r="O400" s="115"/>
    </row>
    <row r="401" spans="2:15" ht="15.75" customHeight="1">
      <c r="B401" s="62"/>
      <c r="F401" s="14"/>
      <c r="G401" s="14"/>
      <c r="H401" s="14"/>
      <c r="I401" s="13"/>
      <c r="O401" s="115"/>
    </row>
    <row r="402" spans="2:15" ht="15.75" customHeight="1">
      <c r="B402" s="62"/>
      <c r="F402" s="14"/>
      <c r="G402" s="14"/>
      <c r="H402" s="14"/>
      <c r="I402" s="13"/>
      <c r="O402" s="115"/>
    </row>
    <row r="403" spans="2:15" ht="15.75" customHeight="1">
      <c r="B403" s="62"/>
      <c r="F403" s="14"/>
      <c r="G403" s="14"/>
      <c r="H403" s="14"/>
      <c r="I403" s="13"/>
      <c r="O403" s="115"/>
    </row>
    <row r="404" spans="2:15" ht="15.75" customHeight="1">
      <c r="B404" s="62"/>
      <c r="F404" s="14"/>
      <c r="G404" s="14"/>
      <c r="H404" s="14"/>
      <c r="I404" s="13"/>
      <c r="O404" s="115"/>
    </row>
    <row r="405" spans="2:15" ht="15.75" customHeight="1">
      <c r="B405" s="62"/>
      <c r="F405" s="14"/>
      <c r="G405" s="14"/>
      <c r="H405" s="14"/>
      <c r="I405" s="13"/>
      <c r="O405" s="115"/>
    </row>
    <row r="406" spans="2:15" ht="15.75" customHeight="1">
      <c r="B406" s="62"/>
      <c r="F406" s="14"/>
      <c r="G406" s="14"/>
      <c r="H406" s="14"/>
      <c r="I406" s="13"/>
      <c r="O406" s="115"/>
    </row>
    <row r="407" spans="2:15" ht="15.75" customHeight="1">
      <c r="B407" s="62"/>
      <c r="F407" s="14"/>
      <c r="G407" s="14"/>
      <c r="H407" s="14"/>
      <c r="I407" s="13"/>
      <c r="O407" s="115"/>
    </row>
    <row r="408" spans="2:15" ht="15.75" customHeight="1">
      <c r="B408" s="62"/>
      <c r="F408" s="14"/>
      <c r="G408" s="14"/>
      <c r="H408" s="14"/>
      <c r="I408" s="13"/>
      <c r="O408" s="115"/>
    </row>
    <row r="409" spans="2:15" ht="15.75" customHeight="1">
      <c r="B409" s="62"/>
      <c r="F409" s="14"/>
      <c r="G409" s="14"/>
      <c r="H409" s="14"/>
      <c r="I409" s="13"/>
      <c r="O409" s="115"/>
    </row>
    <row r="410" spans="2:15" ht="15.75" customHeight="1">
      <c r="B410" s="62"/>
      <c r="F410" s="14"/>
      <c r="G410" s="14"/>
      <c r="H410" s="14"/>
      <c r="I410" s="13"/>
      <c r="O410" s="115"/>
    </row>
    <row r="411" spans="2:15" ht="15.75" customHeight="1">
      <c r="B411" s="62"/>
      <c r="F411" s="14"/>
      <c r="G411" s="14"/>
      <c r="H411" s="14"/>
      <c r="I411" s="13"/>
      <c r="O411" s="115"/>
    </row>
    <row r="412" spans="2:15" ht="15.75" customHeight="1">
      <c r="B412" s="62"/>
      <c r="F412" s="14"/>
      <c r="G412" s="14"/>
      <c r="H412" s="14"/>
      <c r="I412" s="13"/>
      <c r="O412" s="115"/>
    </row>
    <row r="413" spans="2:15" ht="15.75" customHeight="1">
      <c r="B413" s="62"/>
      <c r="F413" s="14"/>
      <c r="G413" s="14"/>
      <c r="H413" s="14"/>
      <c r="I413" s="13"/>
      <c r="O413" s="115"/>
    </row>
    <row r="414" spans="2:15" ht="15.75" customHeight="1">
      <c r="B414" s="62"/>
      <c r="F414" s="14"/>
      <c r="G414" s="14"/>
      <c r="H414" s="14"/>
      <c r="I414" s="13"/>
      <c r="O414" s="115"/>
    </row>
    <row r="415" spans="2:15" ht="15.75" customHeight="1">
      <c r="B415" s="62"/>
      <c r="F415" s="14"/>
      <c r="G415" s="14"/>
      <c r="H415" s="14"/>
      <c r="I415" s="13"/>
      <c r="O415" s="115"/>
    </row>
    <row r="416" spans="2:15" ht="15.75" customHeight="1">
      <c r="B416" s="62"/>
      <c r="F416" s="14"/>
      <c r="G416" s="14"/>
      <c r="H416" s="14"/>
      <c r="I416" s="13"/>
      <c r="O416" s="115"/>
    </row>
    <row r="417" spans="2:15" ht="15.75" customHeight="1">
      <c r="B417" s="62"/>
      <c r="F417" s="14"/>
      <c r="G417" s="14"/>
      <c r="H417" s="14"/>
      <c r="I417" s="13"/>
      <c r="O417" s="115"/>
    </row>
    <row r="418" spans="2:15" ht="15.75" customHeight="1">
      <c r="B418" s="62"/>
      <c r="F418" s="14"/>
      <c r="G418" s="14"/>
      <c r="H418" s="14"/>
      <c r="I418" s="13"/>
      <c r="O418" s="115"/>
    </row>
    <row r="419" spans="2:15" ht="15.75" customHeight="1">
      <c r="B419" s="62"/>
      <c r="F419" s="14"/>
      <c r="G419" s="14"/>
      <c r="H419" s="14"/>
      <c r="I419" s="13"/>
      <c r="O419" s="115"/>
    </row>
    <row r="420" spans="2:15" ht="15.75" customHeight="1">
      <c r="B420" s="62"/>
      <c r="F420" s="14"/>
      <c r="G420" s="14"/>
      <c r="H420" s="14"/>
      <c r="I420" s="13"/>
      <c r="O420" s="115"/>
    </row>
    <row r="421" spans="2:15" ht="15.75" customHeight="1">
      <c r="B421" s="62"/>
      <c r="F421" s="14"/>
      <c r="G421" s="14"/>
      <c r="H421" s="14"/>
      <c r="I421" s="13"/>
      <c r="O421" s="115"/>
    </row>
    <row r="422" spans="2:15" ht="15.75" customHeight="1">
      <c r="B422" s="62"/>
      <c r="F422" s="14"/>
      <c r="G422" s="14"/>
      <c r="H422" s="14"/>
      <c r="I422" s="13"/>
      <c r="O422" s="115"/>
    </row>
    <row r="423" spans="2:15" ht="15.75" customHeight="1">
      <c r="B423" s="62"/>
      <c r="F423" s="14"/>
      <c r="G423" s="14"/>
      <c r="H423" s="14"/>
      <c r="I423" s="13"/>
      <c r="O423" s="115"/>
    </row>
    <row r="424" spans="2:15" ht="15.75" customHeight="1">
      <c r="B424" s="62"/>
      <c r="F424" s="14"/>
      <c r="G424" s="14"/>
      <c r="H424" s="14"/>
      <c r="I424" s="13"/>
      <c r="O424" s="115"/>
    </row>
    <row r="425" spans="2:15" ht="15.75" customHeight="1">
      <c r="B425" s="62"/>
      <c r="F425" s="14"/>
      <c r="G425" s="14"/>
      <c r="H425" s="14"/>
      <c r="I425" s="13"/>
      <c r="O425" s="115"/>
    </row>
    <row r="426" spans="2:15" ht="15.75" customHeight="1">
      <c r="B426" s="62"/>
      <c r="F426" s="14"/>
      <c r="G426" s="14"/>
      <c r="H426" s="14"/>
      <c r="I426" s="13"/>
      <c r="O426" s="115"/>
    </row>
    <row r="427" spans="2:15" ht="15.75" customHeight="1">
      <c r="B427" s="62"/>
      <c r="F427" s="14"/>
      <c r="G427" s="14"/>
      <c r="H427" s="14"/>
      <c r="I427" s="13"/>
      <c r="O427" s="115"/>
    </row>
    <row r="428" spans="2:15" ht="15.75" customHeight="1">
      <c r="B428" s="62"/>
      <c r="F428" s="14"/>
      <c r="G428" s="14"/>
      <c r="H428" s="14"/>
      <c r="I428" s="13"/>
      <c r="O428" s="115"/>
    </row>
    <row r="429" spans="2:15" ht="15.75" customHeight="1">
      <c r="B429" s="62"/>
      <c r="F429" s="14"/>
      <c r="G429" s="14"/>
      <c r="H429" s="14"/>
      <c r="I429" s="13"/>
      <c r="O429" s="115"/>
    </row>
    <row r="430" spans="2:15" ht="15.75" customHeight="1">
      <c r="B430" s="62"/>
      <c r="F430" s="14"/>
      <c r="G430" s="14"/>
      <c r="H430" s="14"/>
      <c r="I430" s="13"/>
      <c r="O430" s="115"/>
    </row>
    <row r="431" spans="2:15" ht="15.75" customHeight="1">
      <c r="B431" s="62"/>
      <c r="F431" s="14"/>
      <c r="G431" s="14"/>
      <c r="H431" s="14"/>
      <c r="I431" s="13"/>
      <c r="O431" s="115"/>
    </row>
    <row r="432" spans="2:15" ht="15.75" customHeight="1">
      <c r="B432" s="62"/>
      <c r="F432" s="14"/>
      <c r="G432" s="14"/>
      <c r="H432" s="14"/>
      <c r="I432" s="13"/>
      <c r="O432" s="115"/>
    </row>
    <row r="433" spans="2:15" ht="15.75" customHeight="1">
      <c r="B433" s="62"/>
      <c r="F433" s="14"/>
      <c r="G433" s="14"/>
      <c r="H433" s="14"/>
      <c r="I433" s="13"/>
      <c r="O433" s="115"/>
    </row>
    <row r="434" spans="2:15" ht="15.75" customHeight="1">
      <c r="B434" s="62"/>
      <c r="F434" s="14"/>
      <c r="G434" s="14"/>
      <c r="H434" s="14"/>
      <c r="I434" s="13"/>
      <c r="O434" s="115"/>
    </row>
    <row r="435" spans="2:15" ht="15.75" customHeight="1">
      <c r="B435" s="62"/>
      <c r="F435" s="14"/>
      <c r="G435" s="14"/>
      <c r="H435" s="14"/>
      <c r="I435" s="13"/>
      <c r="O435" s="115"/>
    </row>
    <row r="436" spans="2:15" ht="15.75" customHeight="1">
      <c r="B436" s="62"/>
      <c r="F436" s="14"/>
      <c r="G436" s="14"/>
      <c r="H436" s="14"/>
      <c r="I436" s="13"/>
      <c r="O436" s="115"/>
    </row>
    <row r="437" spans="2:15" ht="15.75" customHeight="1">
      <c r="B437" s="62"/>
      <c r="F437" s="14"/>
      <c r="G437" s="14"/>
      <c r="H437" s="14"/>
      <c r="I437" s="13"/>
      <c r="O437" s="115"/>
    </row>
    <row r="438" spans="2:15" ht="15.75" customHeight="1">
      <c r="B438" s="62"/>
      <c r="F438" s="14"/>
      <c r="G438" s="14"/>
      <c r="H438" s="14"/>
      <c r="I438" s="13"/>
      <c r="O438" s="115"/>
    </row>
    <row r="439" spans="2:15" ht="15.75" customHeight="1">
      <c r="B439" s="62"/>
      <c r="F439" s="14"/>
      <c r="G439" s="14"/>
      <c r="H439" s="14"/>
      <c r="I439" s="13"/>
      <c r="O439" s="115"/>
    </row>
    <row r="440" spans="2:15" ht="15.75" customHeight="1">
      <c r="B440" s="62"/>
      <c r="F440" s="14"/>
      <c r="G440" s="14"/>
      <c r="H440" s="14"/>
      <c r="I440" s="13"/>
      <c r="O440" s="115"/>
    </row>
    <row r="441" spans="2:15" ht="15.75" customHeight="1">
      <c r="B441" s="62"/>
      <c r="F441" s="14"/>
      <c r="G441" s="14"/>
      <c r="H441" s="14"/>
      <c r="I441" s="13"/>
      <c r="O441" s="115"/>
    </row>
    <row r="442" spans="2:15" ht="15.75" customHeight="1">
      <c r="B442" s="62"/>
      <c r="F442" s="14"/>
      <c r="G442" s="14"/>
      <c r="H442" s="14"/>
      <c r="I442" s="13"/>
      <c r="O442" s="115"/>
    </row>
    <row r="443" spans="2:15" ht="15.75" customHeight="1">
      <c r="B443" s="62"/>
      <c r="F443" s="14"/>
      <c r="G443" s="14"/>
      <c r="H443" s="14"/>
      <c r="I443" s="13"/>
      <c r="O443" s="115"/>
    </row>
    <row r="444" spans="2:15" ht="15.75" customHeight="1">
      <c r="B444" s="62"/>
      <c r="F444" s="14"/>
      <c r="G444" s="14"/>
      <c r="H444" s="14"/>
      <c r="I444" s="13"/>
      <c r="O444" s="115"/>
    </row>
    <row r="445" spans="2:15" ht="15.75" customHeight="1">
      <c r="B445" s="62"/>
      <c r="F445" s="14"/>
      <c r="G445" s="14"/>
      <c r="H445" s="14"/>
      <c r="I445" s="13"/>
      <c r="O445" s="115"/>
    </row>
    <row r="446" spans="2:15" ht="15.75" customHeight="1">
      <c r="B446" s="62"/>
      <c r="F446" s="14"/>
      <c r="G446" s="14"/>
      <c r="H446" s="14"/>
      <c r="I446" s="13"/>
      <c r="O446" s="115"/>
    </row>
    <row r="447" spans="2:15" ht="15.75" customHeight="1">
      <c r="B447" s="62"/>
      <c r="F447" s="14"/>
      <c r="G447" s="14"/>
      <c r="H447" s="14"/>
      <c r="I447" s="13"/>
      <c r="O447" s="115"/>
    </row>
    <row r="448" spans="2:15" ht="15.75" customHeight="1">
      <c r="B448" s="62"/>
      <c r="F448" s="14"/>
      <c r="G448" s="14"/>
      <c r="H448" s="14"/>
      <c r="I448" s="13"/>
      <c r="O448" s="115"/>
    </row>
    <row r="449" spans="2:15" ht="15.75" customHeight="1">
      <c r="B449" s="62"/>
      <c r="F449" s="14"/>
      <c r="G449" s="14"/>
      <c r="H449" s="14"/>
      <c r="I449" s="13"/>
      <c r="O449" s="115"/>
    </row>
    <row r="450" spans="2:15" ht="15.75" customHeight="1">
      <c r="B450" s="62"/>
      <c r="F450" s="14"/>
      <c r="G450" s="14"/>
      <c r="H450" s="14"/>
      <c r="I450" s="13"/>
      <c r="O450" s="115"/>
    </row>
    <row r="451" spans="2:15" ht="15.75" customHeight="1">
      <c r="B451" s="62"/>
      <c r="F451" s="14"/>
      <c r="G451" s="14"/>
      <c r="H451" s="14"/>
      <c r="I451" s="13"/>
      <c r="O451" s="115"/>
    </row>
    <row r="452" spans="2:15" ht="15.75" customHeight="1">
      <c r="B452" s="62"/>
      <c r="F452" s="14"/>
      <c r="G452" s="14"/>
      <c r="H452" s="14"/>
      <c r="I452" s="13"/>
      <c r="O452" s="115"/>
    </row>
    <row r="453" spans="2:15" ht="15.75" customHeight="1">
      <c r="B453" s="62"/>
      <c r="F453" s="14"/>
      <c r="G453" s="14"/>
      <c r="H453" s="14"/>
      <c r="I453" s="13"/>
      <c r="O453" s="115"/>
    </row>
    <row r="454" spans="2:15" ht="15.75" customHeight="1">
      <c r="B454" s="62"/>
      <c r="F454" s="14"/>
      <c r="G454" s="14"/>
      <c r="H454" s="14"/>
      <c r="I454" s="13"/>
      <c r="O454" s="115"/>
    </row>
    <row r="455" spans="2:15" ht="15.75" customHeight="1">
      <c r="B455" s="62"/>
      <c r="F455" s="14"/>
      <c r="G455" s="14"/>
      <c r="H455" s="14"/>
      <c r="I455" s="13"/>
      <c r="O455" s="115"/>
    </row>
    <row r="456" spans="2:15" ht="15.75" customHeight="1">
      <c r="B456" s="62"/>
      <c r="F456" s="14"/>
      <c r="G456" s="14"/>
      <c r="H456" s="14"/>
      <c r="I456" s="13"/>
      <c r="O456" s="115"/>
    </row>
    <row r="457" spans="2:15" ht="15.75" customHeight="1">
      <c r="B457" s="62"/>
      <c r="F457" s="14"/>
      <c r="G457" s="14"/>
      <c r="H457" s="14"/>
      <c r="I457" s="13"/>
      <c r="O457" s="115"/>
    </row>
    <row r="458" spans="2:15" ht="15.75" customHeight="1">
      <c r="B458" s="62"/>
      <c r="F458" s="14"/>
      <c r="G458" s="14"/>
      <c r="H458" s="14"/>
      <c r="I458" s="13"/>
      <c r="O458" s="115"/>
    </row>
    <row r="459" spans="2:15" ht="15.75" customHeight="1">
      <c r="B459" s="62"/>
      <c r="F459" s="14"/>
      <c r="G459" s="14"/>
      <c r="H459" s="14"/>
      <c r="I459" s="13"/>
      <c r="O459" s="115"/>
    </row>
    <row r="460" spans="2:15" ht="15.75" customHeight="1">
      <c r="B460" s="62"/>
      <c r="F460" s="14"/>
      <c r="G460" s="14"/>
      <c r="H460" s="14"/>
      <c r="I460" s="13"/>
      <c r="O460" s="115"/>
    </row>
    <row r="461" spans="2:15" ht="15.75" customHeight="1">
      <c r="B461" s="62"/>
      <c r="F461" s="14"/>
      <c r="G461" s="14"/>
      <c r="H461" s="14"/>
      <c r="I461" s="13"/>
      <c r="O461" s="115"/>
    </row>
    <row r="462" spans="2:15" ht="15.75" customHeight="1">
      <c r="B462" s="62"/>
      <c r="F462" s="14"/>
      <c r="G462" s="14"/>
      <c r="H462" s="14"/>
      <c r="I462" s="13"/>
      <c r="O462" s="115"/>
    </row>
    <row r="463" spans="2:15" ht="15.75" customHeight="1">
      <c r="B463" s="62"/>
      <c r="F463" s="14"/>
      <c r="G463" s="14"/>
      <c r="H463" s="14"/>
      <c r="I463" s="13"/>
      <c r="O463" s="115"/>
    </row>
    <row r="464" spans="2:15" ht="15.75" customHeight="1">
      <c r="B464" s="62"/>
      <c r="F464" s="14"/>
      <c r="G464" s="14"/>
      <c r="H464" s="14"/>
      <c r="I464" s="13"/>
      <c r="O464" s="115"/>
    </row>
    <row r="465" spans="2:15" ht="15.75" customHeight="1">
      <c r="B465" s="62"/>
      <c r="F465" s="14"/>
      <c r="G465" s="14"/>
      <c r="H465" s="14"/>
      <c r="I465" s="13"/>
      <c r="O465" s="115"/>
    </row>
    <row r="466" spans="2:15" ht="15.75" customHeight="1">
      <c r="B466" s="62"/>
      <c r="F466" s="14"/>
      <c r="G466" s="14"/>
      <c r="H466" s="14"/>
      <c r="I466" s="13"/>
      <c r="O466" s="115"/>
    </row>
    <row r="467" spans="2:15" ht="15.75" customHeight="1">
      <c r="B467" s="62"/>
      <c r="F467" s="14"/>
      <c r="G467" s="14"/>
      <c r="H467" s="14"/>
      <c r="I467" s="13"/>
      <c r="O467" s="115"/>
    </row>
    <row r="468" spans="2:15" ht="15.75" customHeight="1">
      <c r="B468" s="62"/>
      <c r="F468" s="14"/>
      <c r="G468" s="14"/>
      <c r="H468" s="14"/>
      <c r="I468" s="13"/>
      <c r="O468" s="115"/>
    </row>
    <row r="469" spans="2:15" ht="15.75" customHeight="1">
      <c r="B469" s="62"/>
      <c r="F469" s="14"/>
      <c r="G469" s="14"/>
      <c r="H469" s="14"/>
      <c r="I469" s="13"/>
      <c r="O469" s="115"/>
    </row>
    <row r="470" spans="2:15" ht="15.75" customHeight="1">
      <c r="B470" s="62"/>
      <c r="F470" s="14"/>
      <c r="G470" s="14"/>
      <c r="H470" s="14"/>
      <c r="I470" s="13"/>
      <c r="O470" s="115"/>
    </row>
    <row r="471" spans="2:15" ht="15.75" customHeight="1">
      <c r="B471" s="62"/>
      <c r="F471" s="14"/>
      <c r="G471" s="14"/>
      <c r="H471" s="14"/>
      <c r="I471" s="13"/>
      <c r="O471" s="115"/>
    </row>
    <row r="472" spans="2:15" ht="15.75" customHeight="1">
      <c r="B472" s="62"/>
      <c r="F472" s="14"/>
      <c r="G472" s="14"/>
      <c r="H472" s="14"/>
      <c r="I472" s="13"/>
      <c r="O472" s="115"/>
    </row>
    <row r="473" spans="2:15" ht="15.75" customHeight="1">
      <c r="B473" s="62"/>
      <c r="F473" s="14"/>
      <c r="G473" s="14"/>
      <c r="H473" s="14"/>
      <c r="I473" s="13"/>
      <c r="O473" s="115"/>
    </row>
    <row r="474" spans="2:15" ht="15.75" customHeight="1">
      <c r="B474" s="62"/>
      <c r="F474" s="14"/>
      <c r="G474" s="14"/>
      <c r="H474" s="14"/>
      <c r="I474" s="13"/>
      <c r="O474" s="115"/>
    </row>
    <row r="475" spans="2:15" ht="15.75" customHeight="1">
      <c r="B475" s="62"/>
      <c r="F475" s="14"/>
      <c r="G475" s="14"/>
      <c r="H475" s="14"/>
      <c r="I475" s="13"/>
      <c r="O475" s="115"/>
    </row>
    <row r="476" spans="2:15" ht="15.75" customHeight="1">
      <c r="B476" s="62"/>
      <c r="F476" s="14"/>
      <c r="G476" s="14"/>
      <c r="H476" s="14"/>
      <c r="I476" s="13"/>
      <c r="O476" s="115"/>
    </row>
    <row r="477" spans="2:15" ht="15.75" customHeight="1">
      <c r="B477" s="62"/>
      <c r="F477" s="14"/>
      <c r="G477" s="14"/>
      <c r="H477" s="14"/>
      <c r="I477" s="13"/>
      <c r="O477" s="115"/>
    </row>
    <row r="478" spans="2:15" ht="15.75" customHeight="1">
      <c r="B478" s="62"/>
      <c r="F478" s="14"/>
      <c r="G478" s="14"/>
      <c r="H478" s="14"/>
      <c r="I478" s="13"/>
      <c r="O478" s="115"/>
    </row>
    <row r="479" spans="2:15" ht="15.75" customHeight="1">
      <c r="B479" s="62"/>
      <c r="F479" s="14"/>
      <c r="G479" s="14"/>
      <c r="H479" s="14"/>
      <c r="I479" s="13"/>
      <c r="O479" s="115"/>
    </row>
    <row r="480" spans="2:15" ht="15.75" customHeight="1">
      <c r="B480" s="62"/>
      <c r="F480" s="14"/>
      <c r="G480" s="14"/>
      <c r="H480" s="14"/>
      <c r="I480" s="13"/>
      <c r="O480" s="115"/>
    </row>
    <row r="481" spans="2:15" ht="15.75" customHeight="1">
      <c r="B481" s="62"/>
      <c r="F481" s="14"/>
      <c r="G481" s="14"/>
      <c r="H481" s="14"/>
      <c r="I481" s="13"/>
      <c r="O481" s="115"/>
    </row>
    <row r="482" spans="2:15" ht="15.75" customHeight="1">
      <c r="B482" s="62"/>
      <c r="F482" s="14"/>
      <c r="G482" s="14"/>
      <c r="H482" s="14"/>
      <c r="I482" s="13"/>
      <c r="O482" s="115"/>
    </row>
    <row r="483" spans="2:15" ht="15.75" customHeight="1">
      <c r="B483" s="62"/>
      <c r="F483" s="14"/>
      <c r="G483" s="14"/>
      <c r="H483" s="14"/>
      <c r="I483" s="13"/>
      <c r="O483" s="115"/>
    </row>
    <row r="484" spans="2:15" ht="15.75" customHeight="1">
      <c r="B484" s="62"/>
      <c r="F484" s="14"/>
      <c r="G484" s="14"/>
      <c r="H484" s="14"/>
      <c r="I484" s="13"/>
      <c r="O484" s="115"/>
    </row>
    <row r="485" spans="2:15" ht="15.75" customHeight="1">
      <c r="B485" s="62"/>
      <c r="F485" s="14"/>
      <c r="G485" s="14"/>
      <c r="H485" s="14"/>
      <c r="I485" s="13"/>
      <c r="O485" s="115"/>
    </row>
    <row r="486" spans="2:15" ht="15.75" customHeight="1">
      <c r="B486" s="62"/>
      <c r="F486" s="14"/>
      <c r="G486" s="14"/>
      <c r="H486" s="14"/>
      <c r="I486" s="13"/>
      <c r="O486" s="115"/>
    </row>
    <row r="487" spans="2:15" ht="15.75" customHeight="1">
      <c r="B487" s="62"/>
      <c r="F487" s="14"/>
      <c r="G487" s="14"/>
      <c r="H487" s="14"/>
      <c r="I487" s="13"/>
      <c r="O487" s="115"/>
    </row>
    <row r="488" spans="2:15" ht="15.75" customHeight="1">
      <c r="B488" s="62"/>
      <c r="F488" s="14"/>
      <c r="G488" s="14"/>
      <c r="H488" s="14"/>
      <c r="I488" s="13"/>
      <c r="O488" s="115"/>
    </row>
    <row r="489" spans="2:15" ht="15.75" customHeight="1">
      <c r="B489" s="62"/>
      <c r="F489" s="14"/>
      <c r="G489" s="14"/>
      <c r="H489" s="14"/>
      <c r="I489" s="13"/>
      <c r="O489" s="115"/>
    </row>
    <row r="490" spans="2:15" ht="15.75" customHeight="1">
      <c r="B490" s="62"/>
      <c r="F490" s="14"/>
      <c r="G490" s="14"/>
      <c r="H490" s="14"/>
      <c r="I490" s="13"/>
      <c r="O490" s="115"/>
    </row>
    <row r="491" spans="2:15" ht="15.75" customHeight="1">
      <c r="B491" s="62"/>
      <c r="F491" s="14"/>
      <c r="G491" s="14"/>
      <c r="H491" s="14"/>
      <c r="I491" s="13"/>
      <c r="O491" s="115"/>
    </row>
    <row r="492" spans="2:15" ht="15.75" customHeight="1">
      <c r="B492" s="62"/>
      <c r="F492" s="14"/>
      <c r="G492" s="14"/>
      <c r="H492" s="14"/>
      <c r="I492" s="13"/>
      <c r="O492" s="115"/>
    </row>
    <row r="493" spans="2:15" ht="15.75" customHeight="1">
      <c r="B493" s="62"/>
      <c r="F493" s="14"/>
      <c r="G493" s="14"/>
      <c r="H493" s="14"/>
      <c r="I493" s="13"/>
      <c r="O493" s="115"/>
    </row>
    <row r="494" spans="2:15" ht="15.75" customHeight="1">
      <c r="B494" s="62"/>
      <c r="F494" s="14"/>
      <c r="G494" s="14"/>
      <c r="H494" s="14"/>
      <c r="I494" s="13"/>
      <c r="O494" s="115"/>
    </row>
    <row r="495" spans="2:15" ht="15.75" customHeight="1">
      <c r="B495" s="62"/>
      <c r="F495" s="14"/>
      <c r="G495" s="14"/>
      <c r="H495" s="14"/>
      <c r="I495" s="13"/>
      <c r="O495" s="115"/>
    </row>
    <row r="496" spans="2:15" ht="15.75" customHeight="1">
      <c r="B496" s="62"/>
      <c r="F496" s="14"/>
      <c r="G496" s="14"/>
      <c r="H496" s="14"/>
      <c r="I496" s="13"/>
      <c r="O496" s="115"/>
    </row>
    <row r="497" spans="2:15" ht="15.75" customHeight="1">
      <c r="B497" s="62"/>
      <c r="F497" s="14"/>
      <c r="G497" s="14"/>
      <c r="H497" s="14"/>
      <c r="I497" s="13"/>
      <c r="O497" s="115"/>
    </row>
    <row r="498" spans="2:15" ht="15.75" customHeight="1">
      <c r="B498" s="62"/>
      <c r="F498" s="14"/>
      <c r="G498" s="14"/>
      <c r="H498" s="14"/>
      <c r="I498" s="13"/>
      <c r="O498" s="115"/>
    </row>
    <row r="499" spans="2:15" ht="15.75" customHeight="1">
      <c r="B499" s="62"/>
      <c r="F499" s="14"/>
      <c r="G499" s="14"/>
      <c r="H499" s="14"/>
      <c r="I499" s="13"/>
      <c r="O499" s="115"/>
    </row>
    <row r="500" spans="2:15" ht="15.75" customHeight="1">
      <c r="B500" s="62"/>
      <c r="F500" s="14"/>
      <c r="G500" s="14"/>
      <c r="H500" s="14"/>
      <c r="I500" s="13"/>
      <c r="O500" s="115"/>
    </row>
    <row r="501" spans="2:15" ht="15.75" customHeight="1">
      <c r="B501" s="62"/>
      <c r="F501" s="14"/>
      <c r="G501" s="14"/>
      <c r="H501" s="14"/>
      <c r="I501" s="13"/>
      <c r="O501" s="115"/>
    </row>
    <row r="502" spans="2:15" ht="15.75" customHeight="1">
      <c r="B502" s="62"/>
      <c r="F502" s="14"/>
      <c r="G502" s="14"/>
      <c r="H502" s="14"/>
      <c r="I502" s="13"/>
      <c r="O502" s="115"/>
    </row>
    <row r="503" spans="2:15" ht="15.75" customHeight="1">
      <c r="B503" s="62"/>
      <c r="F503" s="14"/>
      <c r="G503" s="14"/>
      <c r="H503" s="14"/>
      <c r="I503" s="13"/>
      <c r="O503" s="115"/>
    </row>
    <row r="504" spans="2:15" ht="15.75" customHeight="1">
      <c r="B504" s="62"/>
      <c r="F504" s="14"/>
      <c r="G504" s="14"/>
      <c r="H504" s="14"/>
      <c r="I504" s="13"/>
      <c r="O504" s="115"/>
    </row>
    <row r="505" spans="2:15" ht="15.75" customHeight="1">
      <c r="B505" s="62"/>
      <c r="F505" s="14"/>
      <c r="G505" s="14"/>
      <c r="H505" s="14"/>
      <c r="I505" s="13"/>
      <c r="O505" s="115"/>
    </row>
    <row r="506" spans="2:15" ht="15.75" customHeight="1">
      <c r="B506" s="62"/>
      <c r="F506" s="14"/>
      <c r="G506" s="14"/>
      <c r="H506" s="14"/>
      <c r="I506" s="13"/>
      <c r="O506" s="115"/>
    </row>
    <row r="507" spans="2:15" ht="15.75" customHeight="1">
      <c r="B507" s="62"/>
      <c r="F507" s="14"/>
      <c r="G507" s="14"/>
      <c r="H507" s="14"/>
      <c r="I507" s="13"/>
      <c r="O507" s="115"/>
    </row>
    <row r="508" spans="2:15" ht="15.75" customHeight="1">
      <c r="B508" s="62"/>
      <c r="F508" s="14"/>
      <c r="G508" s="14"/>
      <c r="H508" s="14"/>
      <c r="I508" s="13"/>
      <c r="O508" s="115"/>
    </row>
    <row r="509" spans="2:15" ht="15.75" customHeight="1">
      <c r="B509" s="62"/>
      <c r="F509" s="14"/>
      <c r="G509" s="14"/>
      <c r="H509" s="14"/>
      <c r="I509" s="13"/>
      <c r="O509" s="115"/>
    </row>
    <row r="510" spans="2:15" ht="15.75" customHeight="1">
      <c r="B510" s="62"/>
      <c r="F510" s="14"/>
      <c r="G510" s="14"/>
      <c r="H510" s="14"/>
      <c r="I510" s="13"/>
      <c r="O510" s="115"/>
    </row>
    <row r="511" spans="2:15" ht="15.75" customHeight="1">
      <c r="B511" s="62"/>
      <c r="F511" s="14"/>
      <c r="G511" s="14"/>
      <c r="H511" s="14"/>
      <c r="I511" s="13"/>
      <c r="O511" s="115"/>
    </row>
    <row r="512" spans="2:15" ht="15.75" customHeight="1">
      <c r="B512" s="62"/>
      <c r="F512" s="14"/>
      <c r="G512" s="14"/>
      <c r="H512" s="14"/>
      <c r="I512" s="13"/>
      <c r="O512" s="115"/>
    </row>
    <row r="513" spans="2:15" ht="15.75" customHeight="1">
      <c r="B513" s="62"/>
      <c r="F513" s="14"/>
      <c r="G513" s="14"/>
      <c r="H513" s="14"/>
      <c r="I513" s="13"/>
      <c r="O513" s="115"/>
    </row>
    <row r="514" spans="2:15" ht="15.75" customHeight="1">
      <c r="B514" s="62"/>
      <c r="F514" s="14"/>
      <c r="G514" s="14"/>
      <c r="H514" s="14"/>
      <c r="I514" s="13"/>
      <c r="O514" s="115"/>
    </row>
    <row r="515" spans="2:15" ht="15.75" customHeight="1">
      <c r="B515" s="62"/>
      <c r="F515" s="14"/>
      <c r="G515" s="14"/>
      <c r="H515" s="14"/>
      <c r="I515" s="13"/>
      <c r="O515" s="115"/>
    </row>
    <row r="516" spans="2:15" ht="15.75" customHeight="1">
      <c r="B516" s="62"/>
      <c r="F516" s="14"/>
      <c r="G516" s="14"/>
      <c r="H516" s="14"/>
      <c r="I516" s="13"/>
      <c r="O516" s="115"/>
    </row>
    <row r="517" spans="2:15" ht="15.75" customHeight="1">
      <c r="B517" s="62"/>
      <c r="F517" s="14"/>
      <c r="G517" s="14"/>
      <c r="H517" s="14"/>
      <c r="I517" s="13"/>
      <c r="O517" s="115"/>
    </row>
    <row r="518" spans="2:15" ht="15.75" customHeight="1">
      <c r="B518" s="62"/>
      <c r="F518" s="14"/>
      <c r="G518" s="14"/>
      <c r="H518" s="14"/>
      <c r="I518" s="13"/>
      <c r="O518" s="115"/>
    </row>
    <row r="519" spans="2:15" ht="15.75" customHeight="1">
      <c r="B519" s="62"/>
      <c r="F519" s="14"/>
      <c r="G519" s="14"/>
      <c r="H519" s="14"/>
      <c r="I519" s="13"/>
      <c r="O519" s="115"/>
    </row>
    <row r="520" spans="2:15" ht="15.75" customHeight="1">
      <c r="B520" s="62"/>
      <c r="F520" s="14"/>
      <c r="G520" s="14"/>
      <c r="H520" s="14"/>
      <c r="I520" s="13"/>
      <c r="O520" s="115"/>
    </row>
    <row r="521" spans="2:15" ht="15.75" customHeight="1">
      <c r="B521" s="62"/>
      <c r="F521" s="14"/>
      <c r="G521" s="14"/>
      <c r="H521" s="14"/>
      <c r="I521" s="13"/>
      <c r="O521" s="115"/>
    </row>
    <row r="522" spans="2:15" ht="15.75" customHeight="1">
      <c r="B522" s="62"/>
      <c r="F522" s="14"/>
      <c r="G522" s="14"/>
      <c r="H522" s="14"/>
      <c r="I522" s="13"/>
      <c r="O522" s="115"/>
    </row>
    <row r="523" spans="2:15" ht="15.75" customHeight="1">
      <c r="B523" s="62"/>
      <c r="F523" s="14"/>
      <c r="G523" s="14"/>
      <c r="H523" s="14"/>
      <c r="I523" s="13"/>
      <c r="O523" s="115"/>
    </row>
    <row r="524" spans="2:15" ht="15.75" customHeight="1">
      <c r="B524" s="62"/>
      <c r="F524" s="14"/>
      <c r="G524" s="14"/>
      <c r="H524" s="14"/>
      <c r="I524" s="13"/>
      <c r="O524" s="115"/>
    </row>
    <row r="525" spans="2:15" ht="15.75" customHeight="1">
      <c r="B525" s="62"/>
      <c r="F525" s="14"/>
      <c r="G525" s="14"/>
      <c r="H525" s="14"/>
      <c r="I525" s="13"/>
      <c r="O525" s="115"/>
    </row>
    <row r="526" spans="2:15" ht="15.75" customHeight="1">
      <c r="B526" s="62"/>
      <c r="F526" s="14"/>
      <c r="G526" s="14"/>
      <c r="H526" s="14"/>
      <c r="I526" s="13"/>
      <c r="O526" s="115"/>
    </row>
    <row r="527" spans="2:15" ht="15.75" customHeight="1">
      <c r="B527" s="62"/>
      <c r="F527" s="14"/>
      <c r="G527" s="14"/>
      <c r="H527" s="14"/>
      <c r="I527" s="13"/>
      <c r="O527" s="115"/>
    </row>
    <row r="528" spans="2:15" ht="15.75" customHeight="1">
      <c r="B528" s="62"/>
      <c r="F528" s="14"/>
      <c r="G528" s="14"/>
      <c r="H528" s="14"/>
      <c r="I528" s="13"/>
      <c r="O528" s="115"/>
    </row>
    <row r="529" spans="2:15" ht="15.75" customHeight="1">
      <c r="B529" s="62"/>
      <c r="F529" s="14"/>
      <c r="G529" s="14"/>
      <c r="H529" s="14"/>
      <c r="I529" s="13"/>
      <c r="O529" s="115"/>
    </row>
    <row r="530" spans="2:15" ht="15.75" customHeight="1">
      <c r="B530" s="62"/>
      <c r="F530" s="14"/>
      <c r="G530" s="14"/>
      <c r="H530" s="14"/>
      <c r="I530" s="13"/>
      <c r="O530" s="115"/>
    </row>
    <row r="531" spans="2:15" ht="15.75" customHeight="1">
      <c r="B531" s="62"/>
      <c r="F531" s="14"/>
      <c r="G531" s="14"/>
      <c r="H531" s="14"/>
      <c r="I531" s="13"/>
      <c r="O531" s="115"/>
    </row>
    <row r="532" spans="2:15" ht="15.75" customHeight="1">
      <c r="B532" s="62"/>
      <c r="F532" s="14"/>
      <c r="G532" s="14"/>
      <c r="H532" s="14"/>
      <c r="I532" s="13"/>
      <c r="O532" s="115"/>
    </row>
    <row r="533" spans="2:15" ht="15.75" customHeight="1">
      <c r="B533" s="62"/>
      <c r="F533" s="14"/>
      <c r="G533" s="14"/>
      <c r="H533" s="14"/>
      <c r="I533" s="13"/>
      <c r="O533" s="115"/>
    </row>
    <row r="534" spans="2:15" ht="15.75" customHeight="1">
      <c r="B534" s="62"/>
      <c r="F534" s="14"/>
      <c r="G534" s="14"/>
      <c r="H534" s="14"/>
      <c r="I534" s="13"/>
      <c r="O534" s="115"/>
    </row>
    <row r="535" spans="2:15" ht="15.75" customHeight="1">
      <c r="B535" s="62"/>
      <c r="F535" s="14"/>
      <c r="G535" s="14"/>
      <c r="H535" s="14"/>
      <c r="I535" s="13"/>
      <c r="O535" s="115"/>
    </row>
    <row r="536" spans="2:15" ht="15.75" customHeight="1">
      <c r="B536" s="62"/>
      <c r="F536" s="14"/>
      <c r="G536" s="14"/>
      <c r="H536" s="14"/>
      <c r="I536" s="13"/>
      <c r="O536" s="115"/>
    </row>
    <row r="537" spans="2:15" ht="15.75" customHeight="1">
      <c r="B537" s="62"/>
      <c r="F537" s="14"/>
      <c r="G537" s="14"/>
      <c r="H537" s="14"/>
      <c r="I537" s="13"/>
      <c r="O537" s="115"/>
    </row>
    <row r="538" spans="2:15" ht="15.75" customHeight="1">
      <c r="B538" s="62"/>
      <c r="F538" s="14"/>
      <c r="G538" s="14"/>
      <c r="H538" s="14"/>
      <c r="I538" s="13"/>
      <c r="O538" s="115"/>
    </row>
    <row r="539" spans="2:15" ht="15.75" customHeight="1">
      <c r="B539" s="62"/>
      <c r="F539" s="14"/>
      <c r="G539" s="14"/>
      <c r="H539" s="14"/>
      <c r="I539" s="13"/>
      <c r="O539" s="115"/>
    </row>
    <row r="540" spans="2:15" ht="15.75" customHeight="1">
      <c r="B540" s="62"/>
      <c r="F540" s="14"/>
      <c r="G540" s="14"/>
      <c r="H540" s="14"/>
      <c r="I540" s="13"/>
      <c r="O540" s="115"/>
    </row>
    <row r="541" spans="2:15" ht="15.75" customHeight="1">
      <c r="B541" s="62"/>
      <c r="F541" s="14"/>
      <c r="G541" s="14"/>
      <c r="H541" s="14"/>
      <c r="I541" s="13"/>
      <c r="O541" s="115"/>
    </row>
    <row r="542" spans="2:15" ht="15.75" customHeight="1">
      <c r="B542" s="62"/>
      <c r="F542" s="14"/>
      <c r="G542" s="14"/>
      <c r="H542" s="14"/>
      <c r="I542" s="13"/>
      <c r="O542" s="115"/>
    </row>
    <row r="543" spans="2:15" ht="15.75" customHeight="1">
      <c r="B543" s="62"/>
      <c r="F543" s="14"/>
      <c r="G543" s="14"/>
      <c r="H543" s="14"/>
      <c r="I543" s="13"/>
      <c r="O543" s="115"/>
    </row>
    <row r="544" spans="2:15" ht="15.75" customHeight="1">
      <c r="B544" s="62"/>
      <c r="F544" s="14"/>
      <c r="G544" s="14"/>
      <c r="H544" s="14"/>
      <c r="I544" s="13"/>
      <c r="O544" s="115"/>
    </row>
    <row r="545" spans="2:15" ht="15.75" customHeight="1">
      <c r="B545" s="62"/>
      <c r="F545" s="14"/>
      <c r="G545" s="14"/>
      <c r="H545" s="14"/>
      <c r="I545" s="13"/>
      <c r="O545" s="115"/>
    </row>
    <row r="546" spans="2:15" ht="15.75" customHeight="1">
      <c r="B546" s="62"/>
      <c r="F546" s="14"/>
      <c r="G546" s="14"/>
      <c r="H546" s="14"/>
      <c r="I546" s="13"/>
      <c r="O546" s="115"/>
    </row>
    <row r="547" spans="2:15" ht="15.75" customHeight="1">
      <c r="B547" s="62"/>
      <c r="F547" s="14"/>
      <c r="G547" s="14"/>
      <c r="H547" s="14"/>
      <c r="I547" s="13"/>
      <c r="O547" s="115"/>
    </row>
    <row r="548" spans="2:15" ht="15.75" customHeight="1">
      <c r="B548" s="62"/>
      <c r="F548" s="14"/>
      <c r="G548" s="14"/>
      <c r="H548" s="14"/>
      <c r="I548" s="13"/>
      <c r="O548" s="115"/>
    </row>
    <row r="549" spans="2:15" ht="15.75" customHeight="1">
      <c r="B549" s="62"/>
      <c r="F549" s="14"/>
      <c r="G549" s="14"/>
      <c r="H549" s="14"/>
      <c r="I549" s="13"/>
      <c r="O549" s="115"/>
    </row>
    <row r="550" spans="2:15" ht="15.75" customHeight="1">
      <c r="B550" s="62"/>
      <c r="F550" s="14"/>
      <c r="G550" s="14"/>
      <c r="H550" s="14"/>
      <c r="I550" s="13"/>
      <c r="O550" s="115"/>
    </row>
    <row r="551" spans="2:15" ht="15.75" customHeight="1">
      <c r="B551" s="62"/>
      <c r="F551" s="14"/>
      <c r="G551" s="14"/>
      <c r="H551" s="14"/>
      <c r="I551" s="13"/>
      <c r="O551" s="115"/>
    </row>
    <row r="552" spans="2:15" ht="15.75" customHeight="1">
      <c r="B552" s="62"/>
      <c r="F552" s="14"/>
      <c r="G552" s="14"/>
      <c r="H552" s="14"/>
      <c r="I552" s="13"/>
      <c r="O552" s="115"/>
    </row>
    <row r="553" spans="2:15" ht="15.75" customHeight="1">
      <c r="B553" s="62"/>
      <c r="F553" s="14"/>
      <c r="G553" s="14"/>
      <c r="H553" s="14"/>
      <c r="I553" s="13"/>
      <c r="O553" s="115"/>
    </row>
    <row r="554" spans="2:15" ht="15.75" customHeight="1">
      <c r="B554" s="62"/>
      <c r="F554" s="14"/>
      <c r="G554" s="14"/>
      <c r="H554" s="14"/>
      <c r="I554" s="13"/>
      <c r="O554" s="115"/>
    </row>
    <row r="555" spans="2:15" ht="15.75" customHeight="1">
      <c r="B555" s="62"/>
      <c r="F555" s="14"/>
      <c r="G555" s="14"/>
      <c r="H555" s="14"/>
      <c r="I555" s="13"/>
      <c r="O555" s="115"/>
    </row>
    <row r="556" spans="2:15" ht="15.75" customHeight="1">
      <c r="B556" s="62"/>
      <c r="F556" s="14"/>
      <c r="G556" s="14"/>
      <c r="H556" s="14"/>
      <c r="I556" s="13"/>
      <c r="O556" s="115"/>
    </row>
    <row r="557" spans="2:15" ht="15.75" customHeight="1">
      <c r="B557" s="62"/>
      <c r="F557" s="14"/>
      <c r="G557" s="14"/>
      <c r="H557" s="14"/>
      <c r="I557" s="13"/>
      <c r="O557" s="115"/>
    </row>
    <row r="558" spans="2:15" ht="15.75" customHeight="1">
      <c r="B558" s="62"/>
      <c r="F558" s="14"/>
      <c r="G558" s="14"/>
      <c r="H558" s="14"/>
      <c r="I558" s="13"/>
      <c r="O558" s="115"/>
    </row>
    <row r="559" spans="2:15" ht="15.75" customHeight="1">
      <c r="B559" s="62"/>
      <c r="F559" s="14"/>
      <c r="G559" s="14"/>
      <c r="H559" s="14"/>
      <c r="I559" s="13"/>
      <c r="O559" s="115"/>
    </row>
    <row r="560" spans="2:15" ht="15.75" customHeight="1">
      <c r="B560" s="62"/>
      <c r="F560" s="14"/>
      <c r="G560" s="14"/>
      <c r="H560" s="14"/>
      <c r="I560" s="13"/>
      <c r="O560" s="115"/>
    </row>
    <row r="561" spans="2:15" ht="15.75" customHeight="1">
      <c r="B561" s="62"/>
      <c r="F561" s="14"/>
      <c r="G561" s="14"/>
      <c r="H561" s="14"/>
      <c r="I561" s="13"/>
      <c r="O561" s="115"/>
    </row>
    <row r="562" spans="2:15" ht="15.75" customHeight="1">
      <c r="B562" s="62"/>
      <c r="F562" s="14"/>
      <c r="G562" s="14"/>
      <c r="H562" s="14"/>
      <c r="I562" s="13"/>
      <c r="O562" s="115"/>
    </row>
    <row r="563" spans="2:15" ht="15.75" customHeight="1">
      <c r="B563" s="62"/>
      <c r="F563" s="14"/>
      <c r="G563" s="14"/>
      <c r="H563" s="14"/>
      <c r="I563" s="13"/>
      <c r="O563" s="115"/>
    </row>
    <row r="564" spans="2:15" ht="15.75" customHeight="1">
      <c r="B564" s="62"/>
      <c r="F564" s="14"/>
      <c r="G564" s="14"/>
      <c r="H564" s="14"/>
      <c r="I564" s="13"/>
      <c r="O564" s="115"/>
    </row>
    <row r="565" spans="2:15" ht="15.75" customHeight="1">
      <c r="B565" s="62"/>
      <c r="F565" s="14"/>
      <c r="G565" s="14"/>
      <c r="H565" s="14"/>
      <c r="I565" s="13"/>
      <c r="O565" s="115"/>
    </row>
    <row r="566" spans="2:15" ht="15.75" customHeight="1">
      <c r="B566" s="62"/>
      <c r="F566" s="14"/>
      <c r="G566" s="14"/>
      <c r="H566" s="14"/>
      <c r="I566" s="13"/>
      <c r="O566" s="115"/>
    </row>
    <row r="567" spans="2:15" ht="15.75" customHeight="1">
      <c r="B567" s="62"/>
      <c r="F567" s="14"/>
      <c r="G567" s="14"/>
      <c r="H567" s="14"/>
      <c r="I567" s="13"/>
      <c r="O567" s="115"/>
    </row>
    <row r="568" spans="2:15" ht="15.75" customHeight="1">
      <c r="B568" s="62"/>
      <c r="F568" s="14"/>
      <c r="G568" s="14"/>
      <c r="H568" s="14"/>
      <c r="I568" s="13"/>
      <c r="O568" s="115"/>
    </row>
    <row r="569" spans="2:15" ht="15.75" customHeight="1">
      <c r="B569" s="62"/>
      <c r="F569" s="14"/>
      <c r="G569" s="14"/>
      <c r="H569" s="14"/>
      <c r="I569" s="13"/>
      <c r="O569" s="115"/>
    </row>
    <row r="570" spans="2:15" ht="15.75" customHeight="1">
      <c r="B570" s="62"/>
      <c r="F570" s="14"/>
      <c r="G570" s="14"/>
      <c r="H570" s="14"/>
      <c r="I570" s="13"/>
      <c r="O570" s="115"/>
    </row>
    <row r="571" spans="2:15" ht="15.75" customHeight="1">
      <c r="B571" s="62"/>
      <c r="F571" s="14"/>
      <c r="G571" s="14"/>
      <c r="H571" s="14"/>
      <c r="I571" s="13"/>
      <c r="O571" s="115"/>
    </row>
    <row r="572" spans="2:15" ht="15.75" customHeight="1">
      <c r="B572" s="62"/>
      <c r="F572" s="14"/>
      <c r="G572" s="14"/>
      <c r="H572" s="14"/>
      <c r="I572" s="13"/>
      <c r="O572" s="115"/>
    </row>
    <row r="573" spans="2:15" ht="15.75" customHeight="1">
      <c r="B573" s="62"/>
      <c r="F573" s="14"/>
      <c r="G573" s="14"/>
      <c r="H573" s="14"/>
      <c r="I573" s="13"/>
      <c r="O573" s="115"/>
    </row>
    <row r="574" spans="2:15" ht="15.75" customHeight="1">
      <c r="B574" s="62"/>
      <c r="F574" s="14"/>
      <c r="G574" s="14"/>
      <c r="H574" s="14"/>
      <c r="I574" s="13"/>
      <c r="O574" s="115"/>
    </row>
    <row r="575" spans="2:15" ht="15.75" customHeight="1">
      <c r="B575" s="62"/>
      <c r="F575" s="14"/>
      <c r="G575" s="14"/>
      <c r="H575" s="14"/>
      <c r="I575" s="13"/>
      <c r="O575" s="115"/>
    </row>
    <row r="576" spans="2:15" ht="15.75" customHeight="1">
      <c r="B576" s="62"/>
      <c r="F576" s="14"/>
      <c r="G576" s="14"/>
      <c r="H576" s="14"/>
      <c r="I576" s="13"/>
      <c r="O576" s="115"/>
    </row>
    <row r="577" spans="2:15" ht="15.75" customHeight="1">
      <c r="B577" s="62"/>
      <c r="F577" s="14"/>
      <c r="G577" s="14"/>
      <c r="H577" s="14"/>
      <c r="I577" s="13"/>
      <c r="O577" s="115"/>
    </row>
    <row r="578" spans="2:15" ht="15.75" customHeight="1">
      <c r="B578" s="62"/>
      <c r="F578" s="14"/>
      <c r="G578" s="14"/>
      <c r="H578" s="14"/>
      <c r="I578" s="13"/>
      <c r="O578" s="115"/>
    </row>
    <row r="579" spans="2:15" ht="15.75" customHeight="1">
      <c r="B579" s="62"/>
      <c r="F579" s="14"/>
      <c r="G579" s="14"/>
      <c r="H579" s="14"/>
      <c r="I579" s="13"/>
      <c r="O579" s="115"/>
    </row>
    <row r="580" spans="2:15" ht="15.75" customHeight="1">
      <c r="B580" s="62"/>
      <c r="F580" s="14"/>
      <c r="G580" s="14"/>
      <c r="H580" s="14"/>
      <c r="I580" s="13"/>
      <c r="O580" s="115"/>
    </row>
    <row r="581" spans="2:15" ht="15.75" customHeight="1">
      <c r="B581" s="62"/>
      <c r="F581" s="14"/>
      <c r="G581" s="14"/>
      <c r="H581" s="14"/>
      <c r="I581" s="13"/>
      <c r="O581" s="115"/>
    </row>
    <row r="582" spans="2:15" ht="15.75" customHeight="1">
      <c r="B582" s="62"/>
      <c r="F582" s="14"/>
      <c r="G582" s="14"/>
      <c r="H582" s="14"/>
      <c r="I582" s="13"/>
      <c r="O582" s="115"/>
    </row>
    <row r="583" spans="2:15" ht="15.75" customHeight="1">
      <c r="B583" s="62"/>
      <c r="F583" s="14"/>
      <c r="G583" s="14"/>
      <c r="H583" s="14"/>
      <c r="I583" s="13"/>
      <c r="O583" s="115"/>
    </row>
    <row r="584" spans="2:15" ht="15.75" customHeight="1">
      <c r="B584" s="62"/>
      <c r="F584" s="14"/>
      <c r="G584" s="14"/>
      <c r="H584" s="14"/>
      <c r="I584" s="13"/>
      <c r="O584" s="115"/>
    </row>
    <row r="585" spans="2:15" ht="15.75" customHeight="1">
      <c r="B585" s="62"/>
      <c r="F585" s="14"/>
      <c r="G585" s="14"/>
      <c r="H585" s="14"/>
      <c r="I585" s="13"/>
      <c r="O585" s="115"/>
    </row>
    <row r="586" spans="2:15" ht="15.75" customHeight="1">
      <c r="B586" s="62"/>
      <c r="F586" s="14"/>
      <c r="G586" s="14"/>
      <c r="H586" s="14"/>
      <c r="I586" s="13"/>
      <c r="O586" s="115"/>
    </row>
    <row r="587" spans="2:15" ht="15.75" customHeight="1">
      <c r="B587" s="62"/>
      <c r="F587" s="14"/>
      <c r="G587" s="14"/>
      <c r="H587" s="14"/>
      <c r="I587" s="13"/>
      <c r="O587" s="115"/>
    </row>
    <row r="588" spans="2:15" ht="15.75" customHeight="1">
      <c r="B588" s="62"/>
      <c r="F588" s="14"/>
      <c r="G588" s="14"/>
      <c r="H588" s="14"/>
      <c r="I588" s="13"/>
      <c r="O588" s="115"/>
    </row>
    <row r="589" spans="2:15" ht="15.75" customHeight="1">
      <c r="B589" s="62"/>
      <c r="F589" s="14"/>
      <c r="G589" s="14"/>
      <c r="H589" s="14"/>
      <c r="I589" s="13"/>
      <c r="O589" s="115"/>
    </row>
    <row r="590" spans="2:15" ht="15.75" customHeight="1">
      <c r="B590" s="62"/>
      <c r="F590" s="14"/>
      <c r="G590" s="14"/>
      <c r="H590" s="14"/>
      <c r="I590" s="13"/>
      <c r="O590" s="115"/>
    </row>
    <row r="591" spans="2:15" ht="15.75" customHeight="1">
      <c r="B591" s="62"/>
      <c r="F591" s="14"/>
      <c r="G591" s="14"/>
      <c r="H591" s="14"/>
      <c r="I591" s="13"/>
      <c r="O591" s="115"/>
    </row>
    <row r="592" spans="2:15" ht="15.75" customHeight="1">
      <c r="B592" s="62"/>
      <c r="F592" s="14"/>
      <c r="G592" s="14"/>
      <c r="H592" s="14"/>
      <c r="I592" s="13"/>
      <c r="O592" s="115"/>
    </row>
    <row r="593" spans="2:15" ht="15.75" customHeight="1">
      <c r="B593" s="62"/>
      <c r="F593" s="14"/>
      <c r="G593" s="14"/>
      <c r="H593" s="14"/>
      <c r="I593" s="13"/>
      <c r="O593" s="115"/>
    </row>
    <row r="594" spans="2:15" ht="15.75" customHeight="1">
      <c r="B594" s="62"/>
      <c r="F594" s="14"/>
      <c r="G594" s="14"/>
      <c r="H594" s="14"/>
      <c r="I594" s="13"/>
      <c r="O594" s="115"/>
    </row>
    <row r="595" spans="2:15" ht="15.75" customHeight="1">
      <c r="B595" s="62"/>
      <c r="F595" s="14"/>
      <c r="G595" s="14"/>
      <c r="H595" s="14"/>
      <c r="I595" s="13"/>
      <c r="O595" s="115"/>
    </row>
    <row r="596" spans="2:15" ht="15.75" customHeight="1">
      <c r="B596" s="62"/>
      <c r="F596" s="14"/>
      <c r="G596" s="14"/>
      <c r="H596" s="14"/>
      <c r="I596" s="13"/>
      <c r="O596" s="115"/>
    </row>
    <row r="597" spans="2:15" ht="15.75" customHeight="1">
      <c r="B597" s="62"/>
      <c r="F597" s="14"/>
      <c r="G597" s="14"/>
      <c r="H597" s="14"/>
      <c r="I597" s="13"/>
      <c r="O597" s="115"/>
    </row>
    <row r="598" spans="2:15" ht="15.75" customHeight="1">
      <c r="B598" s="62"/>
      <c r="F598" s="14"/>
      <c r="G598" s="14"/>
      <c r="H598" s="14"/>
      <c r="I598" s="13"/>
      <c r="O598" s="115"/>
    </row>
    <row r="599" spans="2:15" ht="15.75" customHeight="1">
      <c r="B599" s="62"/>
      <c r="F599" s="14"/>
      <c r="G599" s="14"/>
      <c r="H599" s="14"/>
      <c r="I599" s="13"/>
      <c r="O599" s="115"/>
    </row>
    <row r="600" spans="2:15" ht="15.75" customHeight="1">
      <c r="B600" s="62"/>
      <c r="F600" s="14"/>
      <c r="G600" s="14"/>
      <c r="H600" s="14"/>
      <c r="I600" s="13"/>
      <c r="O600" s="115"/>
    </row>
    <row r="601" spans="2:15" ht="15.75" customHeight="1">
      <c r="B601" s="62"/>
      <c r="F601" s="14"/>
      <c r="G601" s="14"/>
      <c r="H601" s="14"/>
      <c r="I601" s="13"/>
      <c r="O601" s="115"/>
    </row>
    <row r="602" spans="2:15" ht="15.75" customHeight="1">
      <c r="B602" s="62"/>
      <c r="F602" s="14"/>
      <c r="G602" s="14"/>
      <c r="H602" s="14"/>
      <c r="I602" s="13"/>
      <c r="O602" s="115"/>
    </row>
    <row r="603" spans="2:15" ht="15.75" customHeight="1">
      <c r="B603" s="62"/>
      <c r="F603" s="14"/>
      <c r="G603" s="14"/>
      <c r="H603" s="14"/>
      <c r="I603" s="13"/>
      <c r="O603" s="115"/>
    </row>
    <row r="604" spans="2:15" ht="15.75" customHeight="1">
      <c r="B604" s="62"/>
      <c r="F604" s="14"/>
      <c r="G604" s="14"/>
      <c r="H604" s="14"/>
      <c r="I604" s="13"/>
      <c r="O604" s="115"/>
    </row>
    <row r="605" spans="2:15" ht="15.75" customHeight="1">
      <c r="B605" s="62"/>
      <c r="F605" s="14"/>
      <c r="G605" s="14"/>
      <c r="H605" s="14"/>
      <c r="I605" s="13"/>
      <c r="O605" s="115"/>
    </row>
    <row r="606" spans="2:15" ht="15.75" customHeight="1">
      <c r="B606" s="62"/>
      <c r="F606" s="14"/>
      <c r="G606" s="14"/>
      <c r="H606" s="14"/>
      <c r="I606" s="13"/>
      <c r="O606" s="115"/>
    </row>
    <row r="607" spans="2:15" ht="15.75" customHeight="1">
      <c r="B607" s="62"/>
      <c r="F607" s="14"/>
      <c r="G607" s="14"/>
      <c r="H607" s="14"/>
      <c r="I607" s="13"/>
      <c r="O607" s="115"/>
    </row>
    <row r="608" spans="2:15" ht="15.75" customHeight="1">
      <c r="B608" s="62"/>
      <c r="F608" s="14"/>
      <c r="G608" s="14"/>
      <c r="H608" s="14"/>
      <c r="I608" s="13"/>
      <c r="O608" s="115"/>
    </row>
    <row r="609" spans="2:15" ht="15.75" customHeight="1">
      <c r="B609" s="62"/>
      <c r="F609" s="14"/>
      <c r="G609" s="14"/>
      <c r="H609" s="14"/>
      <c r="I609" s="13"/>
      <c r="O609" s="115"/>
    </row>
    <row r="610" spans="2:15" ht="15.75" customHeight="1">
      <c r="B610" s="62"/>
      <c r="F610" s="14"/>
      <c r="G610" s="14"/>
      <c r="H610" s="14"/>
      <c r="I610" s="13"/>
      <c r="O610" s="115"/>
    </row>
    <row r="611" spans="2:15" ht="15.75" customHeight="1">
      <c r="B611" s="62"/>
      <c r="F611" s="14"/>
      <c r="G611" s="14"/>
      <c r="H611" s="14"/>
      <c r="I611" s="13"/>
      <c r="O611" s="115"/>
    </row>
    <row r="612" spans="2:15" ht="15.75" customHeight="1">
      <c r="B612" s="62"/>
      <c r="F612" s="14"/>
      <c r="G612" s="14"/>
      <c r="H612" s="14"/>
      <c r="I612" s="13"/>
      <c r="O612" s="115"/>
    </row>
    <row r="613" spans="2:15" ht="15.75" customHeight="1">
      <c r="B613" s="62"/>
      <c r="F613" s="14"/>
      <c r="G613" s="14"/>
      <c r="H613" s="14"/>
      <c r="I613" s="13"/>
      <c r="O613" s="115"/>
    </row>
    <row r="614" spans="2:15" ht="15.75" customHeight="1">
      <c r="B614" s="62"/>
      <c r="F614" s="14"/>
      <c r="G614" s="14"/>
      <c r="H614" s="14"/>
      <c r="I614" s="13"/>
      <c r="O614" s="115"/>
    </row>
    <row r="615" spans="2:15" ht="15.75" customHeight="1">
      <c r="B615" s="62"/>
      <c r="F615" s="14"/>
      <c r="G615" s="14"/>
      <c r="H615" s="14"/>
      <c r="I615" s="13"/>
      <c r="O615" s="115"/>
    </row>
    <row r="616" spans="2:15" ht="15.75" customHeight="1">
      <c r="B616" s="62"/>
      <c r="F616" s="14"/>
      <c r="G616" s="14"/>
      <c r="H616" s="14"/>
      <c r="I616" s="13"/>
      <c r="O616" s="115"/>
    </row>
    <row r="617" spans="2:15" ht="15.75" customHeight="1">
      <c r="B617" s="62"/>
      <c r="F617" s="14"/>
      <c r="G617" s="14"/>
      <c r="H617" s="14"/>
      <c r="I617" s="13"/>
      <c r="O617" s="115"/>
    </row>
    <row r="618" spans="2:15" ht="15.75" customHeight="1">
      <c r="B618" s="62"/>
      <c r="F618" s="14"/>
      <c r="G618" s="14"/>
      <c r="H618" s="14"/>
      <c r="I618" s="13"/>
      <c r="O618" s="115"/>
    </row>
    <row r="619" spans="2:15" ht="15.75" customHeight="1">
      <c r="B619" s="62"/>
      <c r="F619" s="14"/>
      <c r="G619" s="14"/>
      <c r="H619" s="14"/>
      <c r="I619" s="13"/>
      <c r="O619" s="115"/>
    </row>
    <row r="620" spans="2:15" ht="15.75" customHeight="1">
      <c r="B620" s="62"/>
      <c r="F620" s="14"/>
      <c r="G620" s="14"/>
      <c r="H620" s="14"/>
      <c r="I620" s="13"/>
      <c r="O620" s="115"/>
    </row>
    <row r="621" spans="2:15" ht="15.75" customHeight="1">
      <c r="B621" s="62"/>
      <c r="F621" s="14"/>
      <c r="G621" s="14"/>
      <c r="H621" s="14"/>
      <c r="I621" s="13"/>
      <c r="O621" s="115"/>
    </row>
    <row r="622" spans="2:15" ht="15.75" customHeight="1">
      <c r="B622" s="62"/>
      <c r="F622" s="14"/>
      <c r="G622" s="14"/>
      <c r="H622" s="14"/>
      <c r="I622" s="13"/>
      <c r="O622" s="115"/>
    </row>
    <row r="623" spans="2:15" ht="15.75" customHeight="1">
      <c r="B623" s="62"/>
      <c r="F623" s="14"/>
      <c r="G623" s="14"/>
      <c r="H623" s="14"/>
      <c r="I623" s="13"/>
      <c r="O623" s="115"/>
    </row>
    <row r="624" spans="2:15" ht="15.75" customHeight="1">
      <c r="B624" s="62"/>
      <c r="F624" s="14"/>
      <c r="G624" s="14"/>
      <c r="H624" s="14"/>
      <c r="I624" s="13"/>
      <c r="O624" s="115"/>
    </row>
    <row r="625" spans="2:15" ht="15.75" customHeight="1">
      <c r="B625" s="62"/>
      <c r="F625" s="14"/>
      <c r="G625" s="14"/>
      <c r="H625" s="14"/>
      <c r="I625" s="13"/>
      <c r="O625" s="115"/>
    </row>
    <row r="626" spans="2:15" ht="15.75" customHeight="1">
      <c r="B626" s="62"/>
      <c r="F626" s="14"/>
      <c r="G626" s="14"/>
      <c r="H626" s="14"/>
      <c r="I626" s="13"/>
      <c r="O626" s="115"/>
    </row>
    <row r="627" spans="2:15" ht="15.75" customHeight="1">
      <c r="B627" s="62"/>
      <c r="F627" s="14"/>
      <c r="G627" s="14"/>
      <c r="H627" s="14"/>
      <c r="I627" s="13"/>
      <c r="O627" s="115"/>
    </row>
    <row r="628" spans="2:15" ht="15.75" customHeight="1">
      <c r="B628" s="62"/>
      <c r="F628" s="14"/>
      <c r="G628" s="14"/>
      <c r="H628" s="14"/>
      <c r="I628" s="13"/>
      <c r="O628" s="115"/>
    </row>
    <row r="629" spans="2:15" ht="15.75" customHeight="1">
      <c r="B629" s="62"/>
      <c r="F629" s="14"/>
      <c r="G629" s="14"/>
      <c r="H629" s="14"/>
      <c r="I629" s="13"/>
      <c r="O629" s="115"/>
    </row>
    <row r="630" spans="2:15" ht="15.75" customHeight="1">
      <c r="B630" s="62"/>
      <c r="F630" s="14"/>
      <c r="G630" s="14"/>
      <c r="H630" s="14"/>
      <c r="I630" s="13"/>
      <c r="O630" s="115"/>
    </row>
    <row r="631" spans="2:15" ht="15.75" customHeight="1">
      <c r="B631" s="62"/>
      <c r="F631" s="14"/>
      <c r="G631" s="14"/>
      <c r="H631" s="14"/>
      <c r="I631" s="13"/>
      <c r="O631" s="115"/>
    </row>
    <row r="632" spans="2:15" ht="15.75" customHeight="1">
      <c r="B632" s="62"/>
      <c r="F632" s="14"/>
      <c r="G632" s="14"/>
      <c r="H632" s="14"/>
      <c r="I632" s="13"/>
      <c r="O632" s="115"/>
    </row>
    <row r="633" spans="2:15" ht="15.75" customHeight="1">
      <c r="B633" s="62"/>
      <c r="F633" s="14"/>
      <c r="G633" s="14"/>
      <c r="H633" s="14"/>
      <c r="I633" s="13"/>
      <c r="O633" s="115"/>
    </row>
    <row r="634" spans="2:15" ht="15.75" customHeight="1">
      <c r="B634" s="62"/>
      <c r="F634" s="14"/>
      <c r="G634" s="14"/>
      <c r="H634" s="14"/>
      <c r="I634" s="13"/>
      <c r="O634" s="115"/>
    </row>
    <row r="635" spans="2:15" ht="15.75" customHeight="1">
      <c r="B635" s="62"/>
      <c r="F635" s="14"/>
      <c r="G635" s="14"/>
      <c r="H635" s="14"/>
      <c r="I635" s="13"/>
      <c r="O635" s="115"/>
    </row>
    <row r="636" spans="2:15" ht="15.75" customHeight="1">
      <c r="B636" s="62"/>
      <c r="F636" s="14"/>
      <c r="G636" s="14"/>
      <c r="H636" s="14"/>
      <c r="I636" s="13"/>
      <c r="O636" s="115"/>
    </row>
    <row r="637" spans="2:15" ht="15.75" customHeight="1">
      <c r="B637" s="62"/>
      <c r="F637" s="14"/>
      <c r="G637" s="14"/>
      <c r="H637" s="14"/>
      <c r="I637" s="13"/>
      <c r="O637" s="115"/>
    </row>
    <row r="638" spans="2:15" ht="15.75" customHeight="1">
      <c r="B638" s="62"/>
      <c r="F638" s="14"/>
      <c r="G638" s="14"/>
      <c r="H638" s="14"/>
      <c r="I638" s="13"/>
      <c r="O638" s="115"/>
    </row>
    <row r="639" spans="2:15" ht="15.75" customHeight="1">
      <c r="B639" s="62"/>
      <c r="F639" s="14"/>
      <c r="G639" s="14"/>
      <c r="H639" s="14"/>
      <c r="I639" s="13"/>
      <c r="O639" s="115"/>
    </row>
    <row r="640" spans="2:15" ht="15.75" customHeight="1">
      <c r="B640" s="62"/>
      <c r="F640" s="14"/>
      <c r="G640" s="14"/>
      <c r="H640" s="14"/>
      <c r="I640" s="13"/>
      <c r="O640" s="115"/>
    </row>
    <row r="641" spans="2:15" ht="15.75" customHeight="1">
      <c r="B641" s="62"/>
      <c r="F641" s="14"/>
      <c r="G641" s="14"/>
      <c r="H641" s="14"/>
      <c r="I641" s="13"/>
      <c r="O641" s="115"/>
    </row>
    <row r="642" spans="2:15" ht="15.75" customHeight="1">
      <c r="B642" s="62"/>
      <c r="F642" s="14"/>
      <c r="G642" s="14"/>
      <c r="H642" s="14"/>
      <c r="I642" s="13"/>
      <c r="O642" s="115"/>
    </row>
    <row r="643" spans="2:15" ht="15.75" customHeight="1">
      <c r="B643" s="62"/>
      <c r="F643" s="14"/>
      <c r="G643" s="14"/>
      <c r="H643" s="14"/>
      <c r="I643" s="13"/>
      <c r="O643" s="115"/>
    </row>
    <row r="644" spans="2:15" ht="15.75" customHeight="1">
      <c r="B644" s="62"/>
      <c r="F644" s="14"/>
      <c r="G644" s="14"/>
      <c r="H644" s="14"/>
      <c r="I644" s="13"/>
      <c r="O644" s="115"/>
    </row>
    <row r="645" spans="2:15" ht="15.75" customHeight="1">
      <c r="B645" s="62"/>
      <c r="F645" s="14"/>
      <c r="G645" s="14"/>
      <c r="H645" s="14"/>
      <c r="I645" s="13"/>
      <c r="O645" s="115"/>
    </row>
    <row r="646" spans="2:15" ht="15.75" customHeight="1">
      <c r="B646" s="62"/>
      <c r="F646" s="14"/>
      <c r="G646" s="14"/>
      <c r="H646" s="14"/>
      <c r="I646" s="13"/>
      <c r="O646" s="115"/>
    </row>
    <row r="647" spans="2:15" ht="15.75" customHeight="1">
      <c r="B647" s="62"/>
      <c r="F647" s="14"/>
      <c r="G647" s="14"/>
      <c r="H647" s="14"/>
      <c r="I647" s="13"/>
      <c r="O647" s="115"/>
    </row>
    <row r="648" spans="2:15" ht="15.75" customHeight="1">
      <c r="B648" s="62"/>
      <c r="F648" s="14"/>
      <c r="G648" s="14"/>
      <c r="H648" s="14"/>
      <c r="I648" s="13"/>
      <c r="O648" s="115"/>
    </row>
    <row r="649" spans="2:15" ht="15.75" customHeight="1">
      <c r="B649" s="62"/>
      <c r="F649" s="14"/>
      <c r="G649" s="14"/>
      <c r="H649" s="14"/>
      <c r="I649" s="13"/>
      <c r="O649" s="115"/>
    </row>
    <row r="650" spans="2:15" ht="15.75" customHeight="1">
      <c r="B650" s="62"/>
      <c r="F650" s="14"/>
      <c r="G650" s="14"/>
      <c r="H650" s="14"/>
      <c r="I650" s="13"/>
      <c r="O650" s="115"/>
    </row>
    <row r="651" spans="2:15" ht="15.75" customHeight="1">
      <c r="B651" s="62"/>
      <c r="F651" s="14"/>
      <c r="G651" s="14"/>
      <c r="H651" s="14"/>
      <c r="I651" s="13"/>
      <c r="O651" s="115"/>
    </row>
    <row r="652" spans="2:15" ht="15.75" customHeight="1">
      <c r="B652" s="62"/>
      <c r="F652" s="14"/>
      <c r="G652" s="14"/>
      <c r="H652" s="14"/>
      <c r="I652" s="13"/>
      <c r="O652" s="115"/>
    </row>
    <row r="653" spans="2:15" ht="15.75" customHeight="1">
      <c r="B653" s="62"/>
      <c r="F653" s="14"/>
      <c r="G653" s="14"/>
      <c r="H653" s="14"/>
      <c r="I653" s="13"/>
      <c r="O653" s="115"/>
    </row>
    <row r="654" spans="2:15" ht="15.75" customHeight="1">
      <c r="B654" s="62"/>
      <c r="F654" s="14"/>
      <c r="G654" s="14"/>
      <c r="H654" s="14"/>
      <c r="I654" s="13"/>
      <c r="O654" s="115"/>
    </row>
    <row r="655" spans="2:15" ht="15.75" customHeight="1">
      <c r="B655" s="62"/>
      <c r="F655" s="14"/>
      <c r="G655" s="14"/>
      <c r="H655" s="14"/>
      <c r="I655" s="13"/>
      <c r="O655" s="115"/>
    </row>
    <row r="656" spans="2:15" ht="15.75" customHeight="1">
      <c r="B656" s="62"/>
      <c r="F656" s="14"/>
      <c r="G656" s="14"/>
      <c r="H656" s="14"/>
      <c r="I656" s="13"/>
      <c r="O656" s="115"/>
    </row>
    <row r="657" spans="2:15" ht="15.75" customHeight="1">
      <c r="B657" s="62"/>
      <c r="F657" s="14"/>
      <c r="G657" s="14"/>
      <c r="H657" s="14"/>
      <c r="I657" s="13"/>
      <c r="O657" s="115"/>
    </row>
    <row r="658" spans="2:15" ht="15.75" customHeight="1">
      <c r="B658" s="62"/>
      <c r="F658" s="14"/>
      <c r="G658" s="14"/>
      <c r="H658" s="14"/>
      <c r="I658" s="13"/>
      <c r="O658" s="115"/>
    </row>
    <row r="659" spans="2:15" ht="15.75" customHeight="1">
      <c r="B659" s="62"/>
      <c r="F659" s="14"/>
      <c r="G659" s="14"/>
      <c r="H659" s="14"/>
      <c r="I659" s="13"/>
      <c r="O659" s="115"/>
    </row>
    <row r="660" spans="2:15" ht="15.75" customHeight="1">
      <c r="B660" s="62"/>
      <c r="F660" s="14"/>
      <c r="G660" s="14"/>
      <c r="H660" s="14"/>
      <c r="I660" s="13"/>
      <c r="O660" s="115"/>
    </row>
    <row r="661" spans="2:15" ht="15.75" customHeight="1">
      <c r="B661" s="62"/>
      <c r="F661" s="14"/>
      <c r="G661" s="14"/>
      <c r="H661" s="14"/>
      <c r="I661" s="13"/>
      <c r="O661" s="115"/>
    </row>
    <row r="662" spans="2:15" ht="15.75" customHeight="1">
      <c r="B662" s="62"/>
      <c r="F662" s="14"/>
      <c r="G662" s="14"/>
      <c r="H662" s="14"/>
      <c r="I662" s="13"/>
      <c r="O662" s="115"/>
    </row>
    <row r="663" spans="2:15" ht="15.75" customHeight="1">
      <c r="B663" s="62"/>
      <c r="F663" s="14"/>
      <c r="G663" s="14"/>
      <c r="H663" s="14"/>
      <c r="I663" s="13"/>
      <c r="O663" s="115"/>
    </row>
    <row r="664" spans="2:15" ht="15.75" customHeight="1">
      <c r="B664" s="62"/>
      <c r="F664" s="14"/>
      <c r="G664" s="14"/>
      <c r="H664" s="14"/>
      <c r="I664" s="13"/>
      <c r="O664" s="115"/>
    </row>
    <row r="665" spans="2:15" ht="15.75" customHeight="1">
      <c r="B665" s="62"/>
      <c r="F665" s="14"/>
      <c r="G665" s="14"/>
      <c r="H665" s="14"/>
      <c r="I665" s="13"/>
      <c r="O665" s="115"/>
    </row>
    <row r="666" spans="2:15" ht="15.75" customHeight="1">
      <c r="B666" s="62"/>
      <c r="F666" s="14"/>
      <c r="G666" s="14"/>
      <c r="H666" s="14"/>
      <c r="I666" s="13"/>
      <c r="O666" s="115"/>
    </row>
    <row r="667" spans="2:15" ht="15.75" customHeight="1">
      <c r="B667" s="62"/>
      <c r="F667" s="14"/>
      <c r="G667" s="14"/>
      <c r="H667" s="14"/>
      <c r="I667" s="13"/>
      <c r="O667" s="115"/>
    </row>
    <row r="668" spans="2:15" ht="15.75" customHeight="1">
      <c r="B668" s="62"/>
      <c r="F668" s="14"/>
      <c r="G668" s="14"/>
      <c r="H668" s="14"/>
      <c r="I668" s="13"/>
      <c r="O668" s="115"/>
    </row>
    <row r="669" spans="2:15" ht="15.75" customHeight="1">
      <c r="B669" s="62"/>
      <c r="F669" s="14"/>
      <c r="G669" s="14"/>
      <c r="H669" s="14"/>
      <c r="I669" s="13"/>
      <c r="O669" s="115"/>
    </row>
    <row r="670" spans="2:15" ht="15.75" customHeight="1">
      <c r="B670" s="62"/>
      <c r="F670" s="14"/>
      <c r="G670" s="14"/>
      <c r="H670" s="14"/>
      <c r="I670" s="13"/>
      <c r="O670" s="115"/>
    </row>
    <row r="671" spans="2:15" ht="15.75" customHeight="1">
      <c r="B671" s="62"/>
      <c r="F671" s="14"/>
      <c r="G671" s="14"/>
      <c r="H671" s="14"/>
      <c r="I671" s="13"/>
      <c r="O671" s="115"/>
    </row>
    <row r="672" spans="2:15" ht="15.75" customHeight="1">
      <c r="B672" s="62"/>
      <c r="F672" s="14"/>
      <c r="G672" s="14"/>
      <c r="H672" s="14"/>
      <c r="I672" s="13"/>
      <c r="O672" s="115"/>
    </row>
    <row r="673" spans="2:15" ht="15.75" customHeight="1">
      <c r="B673" s="62"/>
      <c r="F673" s="14"/>
      <c r="G673" s="14"/>
      <c r="H673" s="14"/>
      <c r="I673" s="13"/>
      <c r="O673" s="115"/>
    </row>
    <row r="674" spans="2:15" ht="15.75" customHeight="1">
      <c r="B674" s="62"/>
      <c r="F674" s="14"/>
      <c r="G674" s="14"/>
      <c r="H674" s="14"/>
      <c r="I674" s="13"/>
      <c r="O674" s="115"/>
    </row>
    <row r="675" spans="2:15" ht="15.75" customHeight="1">
      <c r="B675" s="62"/>
      <c r="F675" s="14"/>
      <c r="G675" s="14"/>
      <c r="H675" s="14"/>
      <c r="I675" s="13"/>
      <c r="O675" s="115"/>
    </row>
    <row r="676" spans="2:15" ht="15.75" customHeight="1">
      <c r="B676" s="62"/>
      <c r="F676" s="14"/>
      <c r="G676" s="14"/>
      <c r="H676" s="14"/>
      <c r="I676" s="13"/>
      <c r="O676" s="115"/>
    </row>
    <row r="677" spans="2:15" ht="15.75" customHeight="1">
      <c r="B677" s="62"/>
      <c r="F677" s="14"/>
      <c r="G677" s="14"/>
      <c r="H677" s="14"/>
      <c r="I677" s="13"/>
      <c r="O677" s="115"/>
    </row>
    <row r="678" spans="2:15" ht="15.75" customHeight="1">
      <c r="B678" s="62"/>
      <c r="F678" s="14"/>
      <c r="G678" s="14"/>
      <c r="H678" s="14"/>
      <c r="I678" s="13"/>
      <c r="O678" s="115"/>
    </row>
    <row r="679" spans="2:15" ht="15.75" customHeight="1">
      <c r="B679" s="62"/>
      <c r="F679" s="14"/>
      <c r="G679" s="14"/>
      <c r="H679" s="14"/>
      <c r="I679" s="13"/>
      <c r="O679" s="115"/>
    </row>
    <row r="680" spans="2:15" ht="15.75" customHeight="1">
      <c r="B680" s="62"/>
      <c r="F680" s="14"/>
      <c r="G680" s="14"/>
      <c r="H680" s="14"/>
      <c r="I680" s="13"/>
      <c r="O680" s="115"/>
    </row>
    <row r="681" spans="2:15" ht="15.75" customHeight="1">
      <c r="B681" s="62"/>
      <c r="F681" s="14"/>
      <c r="G681" s="14"/>
      <c r="H681" s="14"/>
      <c r="I681" s="13"/>
      <c r="O681" s="115"/>
    </row>
    <row r="682" spans="2:15" ht="15.75" customHeight="1">
      <c r="B682" s="62"/>
      <c r="F682" s="14"/>
      <c r="G682" s="14"/>
      <c r="H682" s="14"/>
      <c r="I682" s="13"/>
      <c r="O682" s="115"/>
    </row>
    <row r="683" spans="2:15" ht="15.75" customHeight="1">
      <c r="B683" s="62"/>
      <c r="F683" s="14"/>
      <c r="G683" s="14"/>
      <c r="H683" s="14"/>
      <c r="I683" s="13"/>
      <c r="O683" s="115"/>
    </row>
    <row r="684" spans="2:15" ht="15.75" customHeight="1">
      <c r="B684" s="62"/>
      <c r="F684" s="14"/>
      <c r="G684" s="14"/>
      <c r="H684" s="14"/>
      <c r="I684" s="13"/>
      <c r="O684" s="115"/>
    </row>
    <row r="685" spans="2:15" ht="15.75" customHeight="1">
      <c r="B685" s="62"/>
      <c r="F685" s="14"/>
      <c r="G685" s="14"/>
      <c r="H685" s="14"/>
      <c r="I685" s="13"/>
      <c r="O685" s="115"/>
    </row>
    <row r="686" spans="2:15" ht="15.75" customHeight="1">
      <c r="B686" s="62"/>
      <c r="F686" s="14"/>
      <c r="G686" s="14"/>
      <c r="H686" s="14"/>
      <c r="I686" s="13"/>
      <c r="O686" s="115"/>
    </row>
    <row r="687" spans="2:15" ht="15.75" customHeight="1">
      <c r="B687" s="62"/>
      <c r="F687" s="14"/>
      <c r="G687" s="14"/>
      <c r="H687" s="14"/>
      <c r="I687" s="13"/>
      <c r="O687" s="115"/>
    </row>
    <row r="688" spans="2:15" ht="15.75" customHeight="1">
      <c r="B688" s="62"/>
      <c r="F688" s="14"/>
      <c r="G688" s="14"/>
      <c r="H688" s="14"/>
      <c r="I688" s="13"/>
      <c r="O688" s="115"/>
    </row>
    <row r="689" spans="2:15" ht="15.75" customHeight="1">
      <c r="B689" s="62"/>
      <c r="F689" s="14"/>
      <c r="G689" s="14"/>
      <c r="H689" s="14"/>
      <c r="I689" s="13"/>
      <c r="O689" s="115"/>
    </row>
    <row r="690" spans="2:15" ht="15.75" customHeight="1">
      <c r="B690" s="62"/>
      <c r="F690" s="14"/>
      <c r="G690" s="14"/>
      <c r="H690" s="14"/>
      <c r="I690" s="13"/>
      <c r="O690" s="115"/>
    </row>
    <row r="691" spans="2:15" ht="15.75" customHeight="1">
      <c r="B691" s="62"/>
      <c r="F691" s="14"/>
      <c r="G691" s="14"/>
      <c r="H691" s="14"/>
      <c r="I691" s="13"/>
      <c r="O691" s="115"/>
    </row>
    <row r="692" spans="2:15" ht="15.75" customHeight="1">
      <c r="B692" s="62"/>
      <c r="F692" s="14"/>
      <c r="G692" s="14"/>
      <c r="H692" s="14"/>
      <c r="I692" s="13"/>
      <c r="O692" s="115"/>
    </row>
    <row r="693" spans="2:15" ht="15.75" customHeight="1">
      <c r="B693" s="62"/>
      <c r="F693" s="14"/>
      <c r="G693" s="14"/>
      <c r="H693" s="14"/>
      <c r="I693" s="13"/>
      <c r="O693" s="115"/>
    </row>
    <row r="694" spans="2:15" ht="15.75" customHeight="1">
      <c r="B694" s="62"/>
      <c r="F694" s="14"/>
      <c r="G694" s="14"/>
      <c r="H694" s="14"/>
      <c r="I694" s="13"/>
      <c r="O694" s="115"/>
    </row>
    <row r="695" spans="2:15" ht="15.75" customHeight="1">
      <c r="B695" s="62"/>
      <c r="F695" s="14"/>
      <c r="G695" s="14"/>
      <c r="H695" s="14"/>
      <c r="I695" s="13"/>
      <c r="O695" s="115"/>
    </row>
    <row r="696" spans="2:15" ht="15.75" customHeight="1">
      <c r="B696" s="62"/>
      <c r="F696" s="14"/>
      <c r="G696" s="14"/>
      <c r="H696" s="14"/>
      <c r="I696" s="13"/>
      <c r="O696" s="115"/>
    </row>
    <row r="697" spans="2:15" ht="15.75" customHeight="1">
      <c r="B697" s="62"/>
      <c r="F697" s="14"/>
      <c r="G697" s="14"/>
      <c r="H697" s="14"/>
      <c r="I697" s="13"/>
      <c r="O697" s="115"/>
    </row>
    <row r="698" spans="2:15" ht="15.75" customHeight="1">
      <c r="B698" s="62"/>
      <c r="F698" s="14"/>
      <c r="G698" s="14"/>
      <c r="H698" s="14"/>
      <c r="I698" s="13"/>
      <c r="O698" s="115"/>
    </row>
    <row r="699" spans="2:15" ht="15.75" customHeight="1">
      <c r="B699" s="62"/>
      <c r="F699" s="14"/>
      <c r="G699" s="14"/>
      <c r="H699" s="14"/>
      <c r="I699" s="13"/>
      <c r="O699" s="115"/>
    </row>
    <row r="700" spans="2:15" ht="15.75" customHeight="1">
      <c r="B700" s="62"/>
      <c r="F700" s="14"/>
      <c r="G700" s="14"/>
      <c r="H700" s="14"/>
      <c r="I700" s="13"/>
      <c r="O700" s="115"/>
    </row>
    <row r="701" spans="2:15" ht="15.75" customHeight="1">
      <c r="B701" s="62"/>
      <c r="F701" s="14"/>
      <c r="G701" s="14"/>
      <c r="H701" s="14"/>
      <c r="I701" s="13"/>
      <c r="O701" s="115"/>
    </row>
    <row r="702" spans="2:15" ht="15.75" customHeight="1">
      <c r="B702" s="62"/>
      <c r="F702" s="14"/>
      <c r="G702" s="14"/>
      <c r="H702" s="14"/>
      <c r="I702" s="13"/>
      <c r="O702" s="115"/>
    </row>
    <row r="703" spans="2:15" ht="15.75" customHeight="1">
      <c r="B703" s="62"/>
      <c r="F703" s="14"/>
      <c r="G703" s="14"/>
      <c r="H703" s="14"/>
      <c r="I703" s="13"/>
      <c r="O703" s="115"/>
    </row>
    <row r="704" spans="2:15" ht="15.75" customHeight="1">
      <c r="B704" s="62"/>
      <c r="F704" s="14"/>
      <c r="G704" s="14"/>
      <c r="H704" s="14"/>
      <c r="I704" s="13"/>
      <c r="O704" s="115"/>
    </row>
    <row r="705" spans="2:15" ht="15.75" customHeight="1">
      <c r="B705" s="62"/>
      <c r="F705" s="14"/>
      <c r="G705" s="14"/>
      <c r="H705" s="14"/>
      <c r="I705" s="13"/>
      <c r="O705" s="115"/>
    </row>
    <row r="706" spans="2:15" ht="15.75" customHeight="1">
      <c r="B706" s="62"/>
      <c r="F706" s="14"/>
      <c r="G706" s="14"/>
      <c r="H706" s="14"/>
      <c r="I706" s="13"/>
      <c r="O706" s="115"/>
    </row>
    <row r="707" spans="2:15" ht="15.75" customHeight="1">
      <c r="B707" s="62"/>
      <c r="F707" s="14"/>
      <c r="G707" s="14"/>
      <c r="H707" s="14"/>
      <c r="I707" s="13"/>
      <c r="O707" s="115"/>
    </row>
    <row r="708" spans="2:15" ht="15.75" customHeight="1">
      <c r="B708" s="62"/>
      <c r="F708" s="14"/>
      <c r="G708" s="14"/>
      <c r="H708" s="14"/>
      <c r="I708" s="13"/>
      <c r="O708" s="115"/>
    </row>
    <row r="709" spans="2:15" ht="15.75" customHeight="1">
      <c r="B709" s="62"/>
      <c r="F709" s="14"/>
      <c r="G709" s="14"/>
      <c r="H709" s="14"/>
      <c r="I709" s="13"/>
      <c r="O709" s="115"/>
    </row>
    <row r="710" spans="2:15" ht="15.75" customHeight="1">
      <c r="B710" s="62"/>
      <c r="F710" s="14"/>
      <c r="G710" s="14"/>
      <c r="H710" s="14"/>
      <c r="I710" s="13"/>
      <c r="O710" s="115"/>
    </row>
    <row r="711" spans="2:15" ht="15.75" customHeight="1">
      <c r="B711" s="62"/>
      <c r="F711" s="14"/>
      <c r="G711" s="14"/>
      <c r="H711" s="14"/>
      <c r="I711" s="13"/>
      <c r="O711" s="115"/>
    </row>
    <row r="712" spans="2:15" ht="15.75" customHeight="1">
      <c r="B712" s="62"/>
      <c r="F712" s="14"/>
      <c r="G712" s="14"/>
      <c r="H712" s="14"/>
      <c r="I712" s="13"/>
      <c r="O712" s="115"/>
    </row>
    <row r="713" spans="2:15" ht="15.75" customHeight="1">
      <c r="B713" s="62"/>
      <c r="F713" s="14"/>
      <c r="G713" s="14"/>
      <c r="H713" s="14"/>
      <c r="I713" s="13"/>
      <c r="O713" s="115"/>
    </row>
    <row r="714" spans="2:15" ht="15.75" customHeight="1">
      <c r="B714" s="62"/>
      <c r="F714" s="14"/>
      <c r="G714" s="14"/>
      <c r="H714" s="14"/>
      <c r="I714" s="13"/>
      <c r="O714" s="115"/>
    </row>
    <row r="715" spans="2:15" ht="15.75" customHeight="1">
      <c r="B715" s="62"/>
      <c r="F715" s="14"/>
      <c r="G715" s="14"/>
      <c r="H715" s="14"/>
      <c r="I715" s="13"/>
      <c r="O715" s="115"/>
    </row>
    <row r="716" spans="2:15" ht="15.75" customHeight="1">
      <c r="B716" s="62"/>
      <c r="F716" s="14"/>
      <c r="G716" s="14"/>
      <c r="H716" s="14"/>
      <c r="I716" s="13"/>
      <c r="O716" s="115"/>
    </row>
    <row r="717" spans="2:15" ht="15.75" customHeight="1">
      <c r="B717" s="62"/>
      <c r="F717" s="14"/>
      <c r="G717" s="14"/>
      <c r="H717" s="14"/>
      <c r="I717" s="13"/>
      <c r="O717" s="115"/>
    </row>
    <row r="718" spans="2:15" ht="15.75" customHeight="1">
      <c r="B718" s="62"/>
      <c r="F718" s="14"/>
      <c r="G718" s="14"/>
      <c r="H718" s="14"/>
      <c r="I718" s="13"/>
      <c r="O718" s="115"/>
    </row>
    <row r="719" spans="2:15" ht="15.75" customHeight="1">
      <c r="B719" s="62"/>
      <c r="F719" s="14"/>
      <c r="G719" s="14"/>
      <c r="H719" s="14"/>
      <c r="I719" s="13"/>
      <c r="O719" s="115"/>
    </row>
    <row r="720" spans="2:15" ht="15.75" customHeight="1">
      <c r="B720" s="62"/>
      <c r="F720" s="14"/>
      <c r="G720" s="14"/>
      <c r="H720" s="14"/>
      <c r="I720" s="13"/>
      <c r="O720" s="115"/>
    </row>
    <row r="721" spans="2:15" ht="15.75" customHeight="1">
      <c r="B721" s="62"/>
      <c r="F721" s="14"/>
      <c r="G721" s="14"/>
      <c r="H721" s="14"/>
      <c r="I721" s="13"/>
      <c r="O721" s="115"/>
    </row>
    <row r="722" spans="2:15" ht="15.75" customHeight="1">
      <c r="B722" s="62"/>
      <c r="F722" s="14"/>
      <c r="G722" s="14"/>
      <c r="H722" s="14"/>
      <c r="I722" s="13"/>
      <c r="O722" s="115"/>
    </row>
    <row r="723" spans="2:15" ht="15.75" customHeight="1">
      <c r="B723" s="62"/>
      <c r="F723" s="14"/>
      <c r="G723" s="14"/>
      <c r="H723" s="14"/>
      <c r="I723" s="13"/>
      <c r="O723" s="115"/>
    </row>
    <row r="724" spans="2:15" ht="15.75" customHeight="1">
      <c r="B724" s="62"/>
      <c r="F724" s="14"/>
      <c r="G724" s="14"/>
      <c r="H724" s="14"/>
      <c r="I724" s="13"/>
      <c r="O724" s="115"/>
    </row>
    <row r="725" spans="2:15" ht="15.75" customHeight="1">
      <c r="B725" s="62"/>
      <c r="F725" s="14"/>
      <c r="G725" s="14"/>
      <c r="H725" s="14"/>
      <c r="I725" s="13"/>
      <c r="O725" s="115"/>
    </row>
    <row r="726" spans="2:15" ht="15.75" customHeight="1">
      <c r="B726" s="62"/>
      <c r="F726" s="14"/>
      <c r="G726" s="14"/>
      <c r="H726" s="14"/>
      <c r="I726" s="13"/>
      <c r="O726" s="115"/>
    </row>
    <row r="727" spans="2:15" ht="15.75" customHeight="1">
      <c r="B727" s="62"/>
      <c r="F727" s="14"/>
      <c r="G727" s="14"/>
      <c r="H727" s="14"/>
      <c r="I727" s="13"/>
      <c r="O727" s="115"/>
    </row>
    <row r="728" spans="2:15" ht="15.75" customHeight="1">
      <c r="B728" s="62"/>
      <c r="F728" s="14"/>
      <c r="G728" s="14"/>
      <c r="H728" s="14"/>
      <c r="I728" s="13"/>
      <c r="O728" s="115"/>
    </row>
    <row r="729" spans="2:15" ht="15.75" customHeight="1">
      <c r="B729" s="62"/>
      <c r="F729" s="14"/>
      <c r="G729" s="14"/>
      <c r="H729" s="14"/>
      <c r="I729" s="13"/>
      <c r="O729" s="115"/>
    </row>
    <row r="730" spans="2:15" ht="15.75" customHeight="1">
      <c r="B730" s="62"/>
      <c r="F730" s="14"/>
      <c r="G730" s="14"/>
      <c r="H730" s="14"/>
      <c r="I730" s="13"/>
      <c r="O730" s="115"/>
    </row>
    <row r="731" spans="2:15" ht="15.75" customHeight="1">
      <c r="B731" s="62"/>
      <c r="F731" s="14"/>
      <c r="G731" s="14"/>
      <c r="H731" s="14"/>
      <c r="I731" s="13"/>
      <c r="O731" s="115"/>
    </row>
    <row r="732" spans="2:15" ht="15.75" customHeight="1">
      <c r="B732" s="62"/>
      <c r="F732" s="14"/>
      <c r="G732" s="14"/>
      <c r="H732" s="14"/>
      <c r="I732" s="13"/>
      <c r="O732" s="115"/>
    </row>
    <row r="733" spans="2:15" ht="15.75" customHeight="1">
      <c r="B733" s="62"/>
      <c r="F733" s="14"/>
      <c r="G733" s="14"/>
      <c r="H733" s="14"/>
      <c r="I733" s="13"/>
      <c r="O733" s="115"/>
    </row>
    <row r="734" spans="2:15" ht="15.75" customHeight="1">
      <c r="B734" s="62"/>
      <c r="F734" s="14"/>
      <c r="G734" s="14"/>
      <c r="H734" s="14"/>
      <c r="I734" s="13"/>
      <c r="O734" s="115"/>
    </row>
    <row r="735" spans="2:15" ht="15.75" customHeight="1">
      <c r="B735" s="62"/>
      <c r="F735" s="14"/>
      <c r="G735" s="14"/>
      <c r="H735" s="14"/>
      <c r="I735" s="13"/>
      <c r="O735" s="115"/>
    </row>
    <row r="736" spans="2:15" ht="15.75" customHeight="1">
      <c r="B736" s="62"/>
      <c r="F736" s="14"/>
      <c r="G736" s="14"/>
      <c r="H736" s="14"/>
      <c r="I736" s="13"/>
      <c r="O736" s="115"/>
    </row>
    <row r="737" spans="2:15" ht="15.75" customHeight="1">
      <c r="B737" s="62"/>
      <c r="F737" s="14"/>
      <c r="G737" s="14"/>
      <c r="H737" s="14"/>
      <c r="I737" s="13"/>
      <c r="O737" s="115"/>
    </row>
    <row r="738" spans="2:15" ht="15.75" customHeight="1">
      <c r="B738" s="62"/>
      <c r="F738" s="14"/>
      <c r="G738" s="14"/>
      <c r="H738" s="14"/>
      <c r="I738" s="13"/>
      <c r="O738" s="115"/>
    </row>
    <row r="739" spans="2:15" ht="15.75" customHeight="1">
      <c r="B739" s="62"/>
      <c r="F739" s="14"/>
      <c r="G739" s="14"/>
      <c r="H739" s="14"/>
      <c r="I739" s="13"/>
      <c r="O739" s="115"/>
    </row>
    <row r="740" spans="2:15" ht="15.75" customHeight="1">
      <c r="B740" s="62"/>
      <c r="F740" s="14"/>
      <c r="G740" s="14"/>
      <c r="H740" s="14"/>
      <c r="I740" s="13"/>
      <c r="O740" s="115"/>
    </row>
    <row r="741" spans="2:15" ht="15.75" customHeight="1">
      <c r="B741" s="62"/>
      <c r="F741" s="14"/>
      <c r="G741" s="14"/>
      <c r="H741" s="14"/>
      <c r="I741" s="13"/>
      <c r="O741" s="115"/>
    </row>
    <row r="742" spans="2:15" ht="15.75" customHeight="1">
      <c r="B742" s="62"/>
      <c r="F742" s="14"/>
      <c r="G742" s="14"/>
      <c r="H742" s="14"/>
      <c r="I742" s="13"/>
      <c r="O742" s="115"/>
    </row>
    <row r="743" spans="2:15" ht="15.75" customHeight="1">
      <c r="B743" s="62"/>
      <c r="F743" s="14"/>
      <c r="G743" s="14"/>
      <c r="H743" s="14"/>
      <c r="I743" s="13"/>
      <c r="O743" s="115"/>
    </row>
    <row r="744" spans="2:15" ht="15.75" customHeight="1">
      <c r="B744" s="62"/>
      <c r="F744" s="14"/>
      <c r="G744" s="14"/>
      <c r="H744" s="14"/>
      <c r="I744" s="13"/>
      <c r="O744" s="115"/>
    </row>
    <row r="745" spans="2:15" ht="15.75" customHeight="1">
      <c r="B745" s="62"/>
      <c r="F745" s="14"/>
      <c r="G745" s="14"/>
      <c r="H745" s="14"/>
      <c r="I745" s="13"/>
      <c r="O745" s="115"/>
    </row>
    <row r="746" spans="2:15" ht="15.75" customHeight="1">
      <c r="B746" s="62"/>
      <c r="F746" s="14"/>
      <c r="G746" s="14"/>
      <c r="H746" s="14"/>
      <c r="I746" s="13"/>
      <c r="O746" s="115"/>
    </row>
    <row r="747" spans="2:15" ht="15.75" customHeight="1">
      <c r="B747" s="62"/>
      <c r="F747" s="14"/>
      <c r="G747" s="14"/>
      <c r="H747" s="14"/>
      <c r="I747" s="13"/>
      <c r="O747" s="115"/>
    </row>
    <row r="748" spans="2:15" ht="15.75" customHeight="1">
      <c r="B748" s="62"/>
      <c r="F748" s="14"/>
      <c r="G748" s="14"/>
      <c r="H748" s="14"/>
      <c r="I748" s="13"/>
      <c r="O748" s="115"/>
    </row>
    <row r="749" spans="2:15" ht="15.75" customHeight="1">
      <c r="B749" s="62"/>
      <c r="F749" s="14"/>
      <c r="G749" s="14"/>
      <c r="H749" s="14"/>
      <c r="I749" s="13"/>
      <c r="O749" s="115"/>
    </row>
    <row r="750" spans="2:15" ht="15.75" customHeight="1">
      <c r="B750" s="62"/>
      <c r="F750" s="14"/>
      <c r="G750" s="14"/>
      <c r="H750" s="14"/>
      <c r="I750" s="13"/>
      <c r="O750" s="115"/>
    </row>
    <row r="751" spans="2:15" ht="15.75" customHeight="1">
      <c r="B751" s="62"/>
      <c r="F751" s="14"/>
      <c r="G751" s="14"/>
      <c r="H751" s="14"/>
      <c r="I751" s="13"/>
      <c r="O751" s="115"/>
    </row>
    <row r="752" spans="2:15" ht="15.75" customHeight="1">
      <c r="B752" s="62"/>
      <c r="F752" s="14"/>
      <c r="G752" s="14"/>
      <c r="H752" s="14"/>
      <c r="I752" s="13"/>
      <c r="O752" s="115"/>
    </row>
    <row r="753" spans="2:15" ht="15.75" customHeight="1">
      <c r="B753" s="62"/>
      <c r="F753" s="14"/>
      <c r="G753" s="14"/>
      <c r="H753" s="14"/>
      <c r="I753" s="13"/>
      <c r="O753" s="115"/>
    </row>
    <row r="754" spans="2:15" ht="15.75" customHeight="1">
      <c r="B754" s="62"/>
      <c r="F754" s="14"/>
      <c r="G754" s="14"/>
      <c r="H754" s="14"/>
      <c r="I754" s="13"/>
      <c r="O754" s="115"/>
    </row>
    <row r="755" spans="2:15" ht="15.75" customHeight="1">
      <c r="B755" s="62"/>
      <c r="F755" s="14"/>
      <c r="G755" s="14"/>
      <c r="H755" s="14"/>
      <c r="I755" s="13"/>
      <c r="O755" s="115"/>
    </row>
    <row r="756" spans="2:15" ht="15.75" customHeight="1">
      <c r="B756" s="62"/>
      <c r="F756" s="14"/>
      <c r="G756" s="14"/>
      <c r="H756" s="14"/>
      <c r="I756" s="13"/>
      <c r="O756" s="115"/>
    </row>
    <row r="757" spans="2:15" ht="15.75" customHeight="1">
      <c r="B757" s="62"/>
      <c r="F757" s="14"/>
      <c r="G757" s="14"/>
      <c r="H757" s="14"/>
      <c r="I757" s="13"/>
      <c r="O757" s="115"/>
    </row>
    <row r="758" spans="2:15" ht="15.75" customHeight="1">
      <c r="B758" s="62"/>
      <c r="F758" s="14"/>
      <c r="G758" s="14"/>
      <c r="H758" s="14"/>
      <c r="I758" s="13"/>
      <c r="O758" s="115"/>
    </row>
    <row r="759" spans="2:15" ht="15.75" customHeight="1">
      <c r="B759" s="62"/>
      <c r="F759" s="14"/>
      <c r="G759" s="14"/>
      <c r="H759" s="14"/>
      <c r="I759" s="13"/>
      <c r="O759" s="115"/>
    </row>
    <row r="760" spans="2:15" ht="15.75" customHeight="1">
      <c r="B760" s="62"/>
      <c r="F760" s="14"/>
      <c r="G760" s="14"/>
      <c r="H760" s="14"/>
      <c r="I760" s="13"/>
      <c r="O760" s="115"/>
    </row>
    <row r="761" spans="2:15" ht="15.75" customHeight="1">
      <c r="B761" s="62"/>
      <c r="F761" s="14"/>
      <c r="G761" s="14"/>
      <c r="H761" s="14"/>
      <c r="I761" s="13"/>
      <c r="O761" s="115"/>
    </row>
    <row r="762" spans="2:15" ht="15.75" customHeight="1">
      <c r="B762" s="62"/>
      <c r="F762" s="14"/>
      <c r="G762" s="14"/>
      <c r="H762" s="14"/>
      <c r="I762" s="13"/>
      <c r="O762" s="115"/>
    </row>
    <row r="763" spans="2:15" ht="15.75" customHeight="1">
      <c r="B763" s="62"/>
      <c r="F763" s="14"/>
      <c r="G763" s="14"/>
      <c r="H763" s="14"/>
      <c r="I763" s="13"/>
      <c r="O763" s="115"/>
    </row>
    <row r="764" spans="2:15" ht="15.75" customHeight="1">
      <c r="B764" s="62"/>
      <c r="F764" s="14"/>
      <c r="G764" s="14"/>
      <c r="H764" s="14"/>
      <c r="I764" s="13"/>
      <c r="O764" s="115"/>
    </row>
    <row r="765" spans="2:15" ht="15.75" customHeight="1">
      <c r="B765" s="62"/>
      <c r="F765" s="14"/>
      <c r="G765" s="14"/>
      <c r="H765" s="14"/>
      <c r="I765" s="13"/>
      <c r="O765" s="115"/>
    </row>
    <row r="766" spans="2:15" ht="15.75" customHeight="1">
      <c r="B766" s="62"/>
      <c r="F766" s="14"/>
      <c r="G766" s="14"/>
      <c r="H766" s="14"/>
      <c r="I766" s="13"/>
      <c r="O766" s="115"/>
    </row>
    <row r="767" spans="2:15" ht="15.75" customHeight="1">
      <c r="B767" s="62"/>
      <c r="F767" s="14"/>
      <c r="G767" s="14"/>
      <c r="H767" s="14"/>
      <c r="I767" s="13"/>
      <c r="O767" s="115"/>
    </row>
    <row r="768" spans="2:15" ht="15.75" customHeight="1">
      <c r="B768" s="62"/>
      <c r="F768" s="14"/>
      <c r="G768" s="14"/>
      <c r="H768" s="14"/>
      <c r="I768" s="13"/>
      <c r="O768" s="115"/>
    </row>
    <row r="769" spans="2:15" ht="15.75" customHeight="1">
      <c r="B769" s="62"/>
      <c r="F769" s="14"/>
      <c r="G769" s="14"/>
      <c r="H769" s="14"/>
      <c r="I769" s="13"/>
      <c r="O769" s="115"/>
    </row>
    <row r="770" spans="2:15" ht="15.75" customHeight="1">
      <c r="B770" s="62"/>
      <c r="F770" s="14"/>
      <c r="G770" s="14"/>
      <c r="H770" s="14"/>
      <c r="I770" s="13"/>
      <c r="O770" s="115"/>
    </row>
    <row r="771" spans="2:15" ht="15.75" customHeight="1">
      <c r="B771" s="62"/>
      <c r="F771" s="14"/>
      <c r="G771" s="14"/>
      <c r="H771" s="14"/>
      <c r="I771" s="13"/>
      <c r="O771" s="115"/>
    </row>
    <row r="772" spans="2:15" ht="15.75" customHeight="1">
      <c r="B772" s="62"/>
      <c r="F772" s="14"/>
      <c r="G772" s="14"/>
      <c r="H772" s="14"/>
      <c r="I772" s="13"/>
      <c r="O772" s="115"/>
    </row>
    <row r="773" spans="2:15" ht="15.75" customHeight="1">
      <c r="B773" s="62"/>
      <c r="F773" s="14"/>
      <c r="G773" s="14"/>
      <c r="H773" s="14"/>
      <c r="I773" s="13"/>
      <c r="O773" s="115"/>
    </row>
    <row r="774" spans="2:15" ht="15.75" customHeight="1">
      <c r="B774" s="62"/>
      <c r="F774" s="14"/>
      <c r="G774" s="14"/>
      <c r="H774" s="14"/>
      <c r="I774" s="13"/>
      <c r="O774" s="115"/>
    </row>
    <row r="775" spans="2:15" ht="15.75" customHeight="1">
      <c r="B775" s="62"/>
      <c r="F775" s="14"/>
      <c r="G775" s="14"/>
      <c r="H775" s="14"/>
      <c r="I775" s="13"/>
      <c r="O775" s="115"/>
    </row>
    <row r="776" spans="2:15" ht="15.75" customHeight="1">
      <c r="B776" s="62"/>
      <c r="F776" s="14"/>
      <c r="G776" s="14"/>
      <c r="H776" s="14"/>
      <c r="I776" s="13"/>
      <c r="O776" s="115"/>
    </row>
    <row r="777" spans="2:15" ht="15.75" customHeight="1">
      <c r="B777" s="62"/>
      <c r="F777" s="14"/>
      <c r="G777" s="14"/>
      <c r="H777" s="14"/>
      <c r="I777" s="13"/>
      <c r="O777" s="115"/>
    </row>
    <row r="778" spans="2:15" ht="15.75" customHeight="1">
      <c r="B778" s="62"/>
      <c r="F778" s="14"/>
      <c r="G778" s="14"/>
      <c r="H778" s="14"/>
      <c r="I778" s="13"/>
      <c r="O778" s="115"/>
    </row>
    <row r="779" spans="2:15" ht="15.75" customHeight="1">
      <c r="B779" s="62"/>
      <c r="F779" s="14"/>
      <c r="G779" s="14"/>
      <c r="H779" s="14"/>
      <c r="I779" s="13"/>
      <c r="O779" s="115"/>
    </row>
    <row r="780" spans="2:15" ht="15.75" customHeight="1">
      <c r="B780" s="62"/>
      <c r="F780" s="14"/>
      <c r="G780" s="14"/>
      <c r="H780" s="14"/>
      <c r="I780" s="13"/>
      <c r="O780" s="115"/>
    </row>
    <row r="781" spans="2:15" ht="15.75" customHeight="1">
      <c r="B781" s="62"/>
      <c r="F781" s="14"/>
      <c r="G781" s="14"/>
      <c r="H781" s="14"/>
      <c r="I781" s="13"/>
      <c r="O781" s="115"/>
    </row>
    <row r="782" spans="2:15" ht="15.75" customHeight="1">
      <c r="B782" s="62"/>
      <c r="F782" s="14"/>
      <c r="G782" s="14"/>
      <c r="H782" s="14"/>
      <c r="I782" s="13"/>
      <c r="O782" s="115"/>
    </row>
    <row r="783" spans="2:15" ht="15.75" customHeight="1">
      <c r="B783" s="62"/>
      <c r="F783" s="14"/>
      <c r="G783" s="14"/>
      <c r="H783" s="14"/>
      <c r="I783" s="13"/>
      <c r="O783" s="115"/>
    </row>
    <row r="784" spans="2:15" ht="15.75" customHeight="1">
      <c r="B784" s="62"/>
      <c r="F784" s="14"/>
      <c r="G784" s="14"/>
      <c r="H784" s="14"/>
      <c r="I784" s="13"/>
      <c r="O784" s="115"/>
    </row>
    <row r="785" spans="2:15" ht="15.75" customHeight="1">
      <c r="B785" s="62"/>
      <c r="F785" s="14"/>
      <c r="G785" s="14"/>
      <c r="H785" s="14"/>
      <c r="I785" s="13"/>
      <c r="O785" s="115"/>
    </row>
    <row r="786" spans="2:15" ht="15.75" customHeight="1">
      <c r="B786" s="62"/>
      <c r="F786" s="14"/>
      <c r="G786" s="14"/>
      <c r="H786" s="14"/>
      <c r="I786" s="13"/>
      <c r="O786" s="115"/>
    </row>
    <row r="787" spans="2:15" ht="15.75" customHeight="1">
      <c r="B787" s="62"/>
      <c r="F787" s="14"/>
      <c r="G787" s="14"/>
      <c r="H787" s="14"/>
      <c r="I787" s="13"/>
      <c r="O787" s="115"/>
    </row>
    <row r="788" spans="2:15" ht="15.75" customHeight="1">
      <c r="B788" s="62"/>
      <c r="F788" s="14"/>
      <c r="G788" s="14"/>
      <c r="H788" s="14"/>
      <c r="I788" s="13"/>
      <c r="O788" s="115"/>
    </row>
    <row r="789" spans="2:15" ht="15.75" customHeight="1">
      <c r="B789" s="62"/>
      <c r="F789" s="14"/>
      <c r="G789" s="14"/>
      <c r="H789" s="14"/>
      <c r="I789" s="13"/>
      <c r="O789" s="115"/>
    </row>
    <row r="790" spans="2:15" ht="15.75" customHeight="1">
      <c r="B790" s="62"/>
      <c r="F790" s="14"/>
      <c r="G790" s="14"/>
      <c r="H790" s="14"/>
      <c r="I790" s="13"/>
      <c r="O790" s="115"/>
    </row>
    <row r="791" spans="2:15" ht="15.75" customHeight="1">
      <c r="B791" s="62"/>
      <c r="F791" s="14"/>
      <c r="G791" s="14"/>
      <c r="H791" s="14"/>
      <c r="I791" s="13"/>
      <c r="O791" s="115"/>
    </row>
    <row r="792" spans="2:15" ht="15.75" customHeight="1">
      <c r="B792" s="62"/>
      <c r="F792" s="14"/>
      <c r="G792" s="14"/>
      <c r="H792" s="14"/>
      <c r="I792" s="13"/>
      <c r="O792" s="115"/>
    </row>
    <row r="793" spans="2:15" ht="15.75" customHeight="1">
      <c r="B793" s="62"/>
      <c r="F793" s="14"/>
      <c r="G793" s="14"/>
      <c r="H793" s="14"/>
      <c r="I793" s="13"/>
      <c r="O793" s="115"/>
    </row>
    <row r="794" spans="2:15" ht="15.75" customHeight="1">
      <c r="B794" s="62"/>
      <c r="F794" s="14"/>
      <c r="G794" s="14"/>
      <c r="H794" s="14"/>
      <c r="I794" s="13"/>
      <c r="O794" s="115"/>
    </row>
    <row r="795" spans="2:15" ht="15.75" customHeight="1">
      <c r="B795" s="62"/>
      <c r="F795" s="14"/>
      <c r="G795" s="14"/>
      <c r="H795" s="14"/>
      <c r="I795" s="13"/>
      <c r="O795" s="115"/>
    </row>
    <row r="796" spans="2:15" ht="15.75" customHeight="1">
      <c r="B796" s="62"/>
      <c r="F796" s="14"/>
      <c r="G796" s="14"/>
      <c r="H796" s="14"/>
      <c r="I796" s="13"/>
      <c r="O796" s="115"/>
    </row>
    <row r="797" spans="2:15" ht="15.75" customHeight="1">
      <c r="B797" s="62"/>
      <c r="F797" s="14"/>
      <c r="G797" s="14"/>
      <c r="H797" s="14"/>
      <c r="I797" s="13"/>
      <c r="O797" s="115"/>
    </row>
    <row r="798" spans="2:15" ht="15.75" customHeight="1">
      <c r="B798" s="62"/>
      <c r="F798" s="14"/>
      <c r="G798" s="14"/>
      <c r="H798" s="14"/>
      <c r="I798" s="13"/>
      <c r="O798" s="115"/>
    </row>
    <row r="799" spans="2:15" ht="15.75" customHeight="1">
      <c r="B799" s="62"/>
      <c r="F799" s="14"/>
      <c r="G799" s="14"/>
      <c r="H799" s="14"/>
      <c r="I799" s="13"/>
      <c r="O799" s="115"/>
    </row>
    <row r="800" spans="2:15" ht="15.75" customHeight="1">
      <c r="B800" s="62"/>
      <c r="F800" s="14"/>
      <c r="G800" s="14"/>
      <c r="H800" s="14"/>
      <c r="I800" s="13"/>
      <c r="O800" s="115"/>
    </row>
    <row r="801" spans="2:15" ht="15.75" customHeight="1">
      <c r="B801" s="62"/>
      <c r="F801" s="14"/>
      <c r="G801" s="14"/>
      <c r="H801" s="14"/>
      <c r="I801" s="13"/>
      <c r="O801" s="115"/>
    </row>
    <row r="802" spans="2:15" ht="15.75" customHeight="1">
      <c r="B802" s="62"/>
      <c r="F802" s="14"/>
      <c r="G802" s="14"/>
      <c r="H802" s="14"/>
      <c r="I802" s="13"/>
      <c r="O802" s="115"/>
    </row>
    <row r="803" spans="2:15" ht="15.75" customHeight="1">
      <c r="B803" s="62"/>
      <c r="F803" s="14"/>
      <c r="G803" s="14"/>
      <c r="H803" s="14"/>
      <c r="I803" s="13"/>
      <c r="O803" s="115"/>
    </row>
    <row r="804" spans="2:15" ht="15.75" customHeight="1">
      <c r="B804" s="62"/>
      <c r="F804" s="14"/>
      <c r="G804" s="14"/>
      <c r="H804" s="14"/>
      <c r="I804" s="13"/>
      <c r="O804" s="115"/>
    </row>
    <row r="805" spans="2:15" ht="15.75" customHeight="1">
      <c r="B805" s="62"/>
      <c r="F805" s="14"/>
      <c r="G805" s="14"/>
      <c r="H805" s="14"/>
      <c r="I805" s="13"/>
      <c r="O805" s="115"/>
    </row>
    <row r="806" spans="2:15" ht="15.75" customHeight="1">
      <c r="B806" s="62"/>
      <c r="F806" s="14"/>
      <c r="G806" s="14"/>
      <c r="H806" s="14"/>
      <c r="I806" s="13"/>
      <c r="O806" s="115"/>
    </row>
    <row r="807" spans="2:15" ht="15.75" customHeight="1">
      <c r="B807" s="62"/>
      <c r="F807" s="14"/>
      <c r="G807" s="14"/>
      <c r="H807" s="14"/>
      <c r="I807" s="13"/>
      <c r="O807" s="115"/>
    </row>
    <row r="808" spans="2:15" ht="15.75" customHeight="1">
      <c r="B808" s="62"/>
      <c r="F808" s="14"/>
      <c r="G808" s="14"/>
      <c r="H808" s="14"/>
      <c r="I808" s="13"/>
      <c r="O808" s="115"/>
    </row>
    <row r="809" spans="2:15" ht="15.75" customHeight="1">
      <c r="B809" s="62"/>
      <c r="F809" s="14"/>
      <c r="G809" s="14"/>
      <c r="H809" s="14"/>
      <c r="I809" s="13"/>
      <c r="O809" s="115"/>
    </row>
    <row r="810" spans="2:15" ht="15.75" customHeight="1">
      <c r="B810" s="62"/>
      <c r="F810" s="14"/>
      <c r="G810" s="14"/>
      <c r="H810" s="14"/>
      <c r="I810" s="13"/>
      <c r="O810" s="115"/>
    </row>
    <row r="811" spans="2:15" ht="15.75" customHeight="1">
      <c r="B811" s="62"/>
      <c r="F811" s="14"/>
      <c r="G811" s="14"/>
      <c r="H811" s="14"/>
      <c r="I811" s="13"/>
      <c r="O811" s="115"/>
    </row>
    <row r="812" spans="2:15" ht="15.75" customHeight="1">
      <c r="B812" s="62"/>
      <c r="F812" s="14"/>
      <c r="G812" s="14"/>
      <c r="H812" s="14"/>
      <c r="I812" s="13"/>
      <c r="O812" s="115"/>
    </row>
    <row r="813" spans="2:15" ht="15.75" customHeight="1">
      <c r="B813" s="62"/>
      <c r="F813" s="14"/>
      <c r="G813" s="14"/>
      <c r="H813" s="14"/>
      <c r="I813" s="13"/>
      <c r="O813" s="115"/>
    </row>
    <row r="814" spans="2:15" ht="15.75" customHeight="1">
      <c r="B814" s="62"/>
      <c r="F814" s="14"/>
      <c r="G814" s="14"/>
      <c r="H814" s="14"/>
      <c r="I814" s="13"/>
      <c r="O814" s="115"/>
    </row>
    <row r="815" spans="2:15" ht="15.75" customHeight="1">
      <c r="B815" s="62"/>
      <c r="F815" s="14"/>
      <c r="G815" s="14"/>
      <c r="H815" s="14"/>
      <c r="I815" s="13"/>
      <c r="O815" s="115"/>
    </row>
    <row r="816" spans="2:15" ht="15.75" customHeight="1">
      <c r="B816" s="62"/>
      <c r="F816" s="14"/>
      <c r="G816" s="14"/>
      <c r="H816" s="14"/>
      <c r="I816" s="13"/>
      <c r="O816" s="115"/>
    </row>
    <row r="817" spans="2:15" ht="15.75" customHeight="1">
      <c r="B817" s="62"/>
      <c r="F817" s="14"/>
      <c r="G817" s="14"/>
      <c r="H817" s="14"/>
      <c r="I817" s="13"/>
      <c r="O817" s="115"/>
    </row>
    <row r="818" spans="2:15" ht="15.75" customHeight="1">
      <c r="B818" s="62"/>
      <c r="F818" s="14"/>
      <c r="G818" s="14"/>
      <c r="H818" s="14"/>
      <c r="I818" s="13"/>
      <c r="O818" s="115"/>
    </row>
    <row r="819" spans="2:15" ht="15.75" customHeight="1">
      <c r="B819" s="62"/>
      <c r="F819" s="14"/>
      <c r="G819" s="14"/>
      <c r="H819" s="14"/>
      <c r="I819" s="13"/>
      <c r="O819" s="115"/>
    </row>
    <row r="820" spans="2:15" ht="15.75" customHeight="1">
      <c r="B820" s="62"/>
      <c r="F820" s="14"/>
      <c r="G820" s="14"/>
      <c r="H820" s="14"/>
      <c r="I820" s="13"/>
      <c r="O820" s="115"/>
    </row>
    <row r="821" spans="2:15" ht="15.75" customHeight="1">
      <c r="B821" s="62"/>
      <c r="F821" s="14"/>
      <c r="G821" s="14"/>
      <c r="H821" s="14"/>
      <c r="I821" s="13"/>
      <c r="O821" s="115"/>
    </row>
    <row r="822" spans="2:15" ht="15.75" customHeight="1">
      <c r="B822" s="62"/>
      <c r="F822" s="14"/>
      <c r="G822" s="14"/>
      <c r="H822" s="14"/>
      <c r="I822" s="13"/>
      <c r="O822" s="115"/>
    </row>
    <row r="823" spans="2:15" ht="15.75" customHeight="1">
      <c r="B823" s="62"/>
      <c r="F823" s="14"/>
      <c r="G823" s="14"/>
      <c r="H823" s="14"/>
      <c r="I823" s="13"/>
      <c r="O823" s="115"/>
    </row>
    <row r="824" spans="2:15" ht="15.75" customHeight="1">
      <c r="B824" s="62"/>
      <c r="F824" s="14"/>
      <c r="G824" s="14"/>
      <c r="H824" s="14"/>
      <c r="I824" s="13"/>
      <c r="O824" s="115"/>
    </row>
    <row r="825" spans="2:15" ht="15.75" customHeight="1">
      <c r="B825" s="62"/>
      <c r="F825" s="14"/>
      <c r="G825" s="14"/>
      <c r="H825" s="14"/>
      <c r="I825" s="13"/>
      <c r="O825" s="115"/>
    </row>
    <row r="826" spans="2:15" ht="15.75" customHeight="1">
      <c r="B826" s="62"/>
      <c r="F826" s="14"/>
      <c r="G826" s="14"/>
      <c r="H826" s="14"/>
      <c r="I826" s="13"/>
      <c r="O826" s="115"/>
    </row>
    <row r="827" spans="2:15" ht="15.75" customHeight="1">
      <c r="B827" s="62"/>
      <c r="F827" s="14"/>
      <c r="G827" s="14"/>
      <c r="H827" s="14"/>
      <c r="I827" s="13"/>
      <c r="O827" s="115"/>
    </row>
    <row r="828" spans="2:15" ht="15.75" customHeight="1">
      <c r="B828" s="62"/>
      <c r="F828" s="14"/>
      <c r="G828" s="14"/>
      <c r="H828" s="14"/>
      <c r="I828" s="13"/>
      <c r="O828" s="115"/>
    </row>
    <row r="829" spans="2:15" ht="15.75" customHeight="1">
      <c r="B829" s="62"/>
      <c r="F829" s="14"/>
      <c r="G829" s="14"/>
      <c r="H829" s="14"/>
      <c r="I829" s="13"/>
      <c r="O829" s="115"/>
    </row>
    <row r="830" spans="2:15" ht="15.75" customHeight="1">
      <c r="B830" s="62"/>
      <c r="F830" s="14"/>
      <c r="G830" s="14"/>
      <c r="H830" s="14"/>
      <c r="I830" s="13"/>
      <c r="O830" s="115"/>
    </row>
    <row r="831" spans="2:15" ht="15.75" customHeight="1">
      <c r="B831" s="62"/>
      <c r="F831" s="14"/>
      <c r="G831" s="14"/>
      <c r="H831" s="14"/>
      <c r="I831" s="13"/>
      <c r="O831" s="115"/>
    </row>
    <row r="832" spans="2:15" ht="15.75" customHeight="1">
      <c r="B832" s="62"/>
      <c r="F832" s="14"/>
      <c r="G832" s="14"/>
      <c r="H832" s="14"/>
      <c r="I832" s="13"/>
      <c r="O832" s="115"/>
    </row>
    <row r="833" spans="2:15" ht="15.75" customHeight="1">
      <c r="B833" s="62"/>
      <c r="F833" s="14"/>
      <c r="G833" s="14"/>
      <c r="H833" s="14"/>
      <c r="I833" s="13"/>
      <c r="O833" s="115"/>
    </row>
    <row r="834" spans="2:15" ht="15.75" customHeight="1">
      <c r="B834" s="62"/>
      <c r="F834" s="14"/>
      <c r="G834" s="14"/>
      <c r="H834" s="14"/>
      <c r="I834" s="13"/>
      <c r="O834" s="115"/>
    </row>
    <row r="835" spans="2:15" ht="15.75" customHeight="1">
      <c r="B835" s="62"/>
      <c r="F835" s="14"/>
      <c r="G835" s="14"/>
      <c r="H835" s="14"/>
      <c r="I835" s="13"/>
      <c r="O835" s="115"/>
    </row>
    <row r="836" spans="2:15" ht="15.75" customHeight="1">
      <c r="B836" s="62"/>
      <c r="F836" s="14"/>
      <c r="G836" s="14"/>
      <c r="H836" s="14"/>
      <c r="I836" s="13"/>
      <c r="O836" s="115"/>
    </row>
    <row r="837" spans="2:15" ht="15.75" customHeight="1">
      <c r="B837" s="62"/>
      <c r="F837" s="14"/>
      <c r="G837" s="14"/>
      <c r="H837" s="14"/>
      <c r="I837" s="13"/>
      <c r="O837" s="115"/>
    </row>
    <row r="838" spans="2:15" ht="15.75" customHeight="1">
      <c r="B838" s="62"/>
      <c r="F838" s="14"/>
      <c r="G838" s="14"/>
      <c r="H838" s="14"/>
      <c r="I838" s="13"/>
      <c r="O838" s="115"/>
    </row>
    <row r="839" spans="2:15" ht="15.75" customHeight="1">
      <c r="B839" s="62"/>
      <c r="F839" s="14"/>
      <c r="G839" s="14"/>
      <c r="H839" s="14"/>
      <c r="I839" s="13"/>
      <c r="O839" s="115"/>
    </row>
    <row r="840" spans="2:15" ht="15.75" customHeight="1">
      <c r="B840" s="62"/>
      <c r="F840" s="14"/>
      <c r="G840" s="14"/>
      <c r="H840" s="14"/>
      <c r="I840" s="13"/>
      <c r="O840" s="115"/>
    </row>
    <row r="841" spans="2:15" ht="15.75" customHeight="1">
      <c r="B841" s="62"/>
      <c r="F841" s="14"/>
      <c r="G841" s="14"/>
      <c r="H841" s="14"/>
      <c r="I841" s="13"/>
      <c r="O841" s="115"/>
    </row>
    <row r="842" spans="2:15" ht="15.75" customHeight="1">
      <c r="B842" s="62"/>
      <c r="F842" s="14"/>
      <c r="G842" s="14"/>
      <c r="H842" s="14"/>
      <c r="I842" s="13"/>
      <c r="O842" s="115"/>
    </row>
    <row r="843" spans="2:15" ht="15.75" customHeight="1">
      <c r="B843" s="62"/>
      <c r="F843" s="14"/>
      <c r="G843" s="14"/>
      <c r="H843" s="14"/>
      <c r="I843" s="13"/>
      <c r="O843" s="115"/>
    </row>
    <row r="844" spans="2:15" ht="15.75" customHeight="1">
      <c r="B844" s="62"/>
      <c r="F844" s="14"/>
      <c r="G844" s="14"/>
      <c r="H844" s="14"/>
      <c r="I844" s="13"/>
      <c r="O844" s="115"/>
    </row>
    <row r="845" spans="2:15" ht="15.75" customHeight="1">
      <c r="B845" s="62"/>
      <c r="F845" s="14"/>
      <c r="G845" s="14"/>
      <c r="H845" s="14"/>
      <c r="I845" s="13"/>
      <c r="O845" s="115"/>
    </row>
    <row r="846" spans="2:15" ht="15.75" customHeight="1">
      <c r="B846" s="62"/>
      <c r="F846" s="14"/>
      <c r="G846" s="14"/>
      <c r="H846" s="14"/>
      <c r="I846" s="13"/>
      <c r="O846" s="115"/>
    </row>
    <row r="847" spans="2:15" ht="15.75" customHeight="1">
      <c r="B847" s="62"/>
      <c r="F847" s="14"/>
      <c r="G847" s="14"/>
      <c r="H847" s="14"/>
      <c r="I847" s="13"/>
      <c r="O847" s="115"/>
    </row>
    <row r="848" spans="2:15" ht="15.75" customHeight="1">
      <c r="B848" s="62"/>
      <c r="F848" s="14"/>
      <c r="G848" s="14"/>
      <c r="H848" s="14"/>
      <c r="I848" s="13"/>
      <c r="O848" s="115"/>
    </row>
    <row r="849" spans="2:15" ht="15.75" customHeight="1">
      <c r="B849" s="62"/>
      <c r="F849" s="14"/>
      <c r="G849" s="14"/>
      <c r="H849" s="14"/>
      <c r="I849" s="13"/>
      <c r="O849" s="115"/>
    </row>
    <row r="850" spans="2:15" ht="15.75" customHeight="1">
      <c r="B850" s="62"/>
      <c r="F850" s="14"/>
      <c r="G850" s="14"/>
      <c r="H850" s="14"/>
      <c r="I850" s="13"/>
      <c r="O850" s="115"/>
    </row>
    <row r="851" spans="2:15" ht="15.75" customHeight="1">
      <c r="B851" s="62"/>
      <c r="F851" s="14"/>
      <c r="G851" s="14"/>
      <c r="H851" s="14"/>
      <c r="I851" s="13"/>
      <c r="O851" s="115"/>
    </row>
    <row r="852" spans="2:15" ht="15.75" customHeight="1">
      <c r="B852" s="62"/>
      <c r="F852" s="14"/>
      <c r="G852" s="14"/>
      <c r="H852" s="14"/>
      <c r="I852" s="13"/>
      <c r="O852" s="115"/>
    </row>
    <row r="853" spans="2:15" ht="15.75" customHeight="1">
      <c r="B853" s="62"/>
      <c r="F853" s="14"/>
      <c r="G853" s="14"/>
      <c r="H853" s="14"/>
      <c r="I853" s="13"/>
      <c r="O853" s="115"/>
    </row>
    <row r="854" spans="2:15" ht="15.75" customHeight="1">
      <c r="B854" s="62"/>
      <c r="F854" s="14"/>
      <c r="G854" s="14"/>
      <c r="H854" s="14"/>
      <c r="I854" s="13"/>
      <c r="O854" s="115"/>
    </row>
    <row r="855" spans="2:15" ht="15.75" customHeight="1">
      <c r="B855" s="62"/>
      <c r="F855" s="14"/>
      <c r="G855" s="14"/>
      <c r="H855" s="14"/>
      <c r="I855" s="13"/>
      <c r="O855" s="115"/>
    </row>
    <row r="856" spans="2:15" ht="15.75" customHeight="1">
      <c r="B856" s="62"/>
      <c r="F856" s="14"/>
      <c r="G856" s="14"/>
      <c r="H856" s="14"/>
      <c r="I856" s="13"/>
      <c r="O856" s="115"/>
    </row>
    <row r="857" spans="2:15" ht="15.75" customHeight="1">
      <c r="B857" s="62"/>
      <c r="F857" s="14"/>
      <c r="G857" s="14"/>
      <c r="H857" s="14"/>
      <c r="I857" s="13"/>
      <c r="O857" s="115"/>
    </row>
    <row r="858" spans="2:15" ht="15.75" customHeight="1">
      <c r="B858" s="62"/>
      <c r="F858" s="14"/>
      <c r="G858" s="14"/>
      <c r="H858" s="14"/>
      <c r="I858" s="13"/>
      <c r="O858" s="115"/>
    </row>
    <row r="859" spans="2:15" ht="15.75" customHeight="1">
      <c r="B859" s="62"/>
      <c r="F859" s="14"/>
      <c r="G859" s="14"/>
      <c r="H859" s="14"/>
      <c r="I859" s="13"/>
      <c r="O859" s="115"/>
    </row>
    <row r="860" spans="2:15" ht="15.75" customHeight="1">
      <c r="B860" s="62"/>
      <c r="F860" s="14"/>
      <c r="G860" s="14"/>
      <c r="H860" s="14"/>
      <c r="I860" s="13"/>
      <c r="O860" s="115"/>
    </row>
    <row r="861" spans="2:15" ht="15.75" customHeight="1">
      <c r="B861" s="62"/>
      <c r="F861" s="14"/>
      <c r="G861" s="14"/>
      <c r="H861" s="14"/>
      <c r="I861" s="13"/>
      <c r="O861" s="115"/>
    </row>
    <row r="862" spans="2:15" ht="15.75" customHeight="1">
      <c r="B862" s="62"/>
      <c r="F862" s="14"/>
      <c r="G862" s="14"/>
      <c r="H862" s="14"/>
      <c r="I862" s="13"/>
      <c r="O862" s="115"/>
    </row>
    <row r="863" spans="2:15" ht="15.75" customHeight="1">
      <c r="B863" s="62"/>
      <c r="F863" s="14"/>
      <c r="G863" s="14"/>
      <c r="H863" s="14"/>
      <c r="I863" s="13"/>
      <c r="O863" s="115"/>
    </row>
    <row r="864" spans="2:15" ht="15.75" customHeight="1">
      <c r="B864" s="62"/>
      <c r="F864" s="14"/>
      <c r="G864" s="14"/>
      <c r="H864" s="14"/>
      <c r="I864" s="13"/>
      <c r="O864" s="115"/>
    </row>
    <row r="865" spans="2:15" ht="15.75" customHeight="1">
      <c r="B865" s="62"/>
      <c r="F865" s="14"/>
      <c r="G865" s="14"/>
      <c r="H865" s="14"/>
      <c r="I865" s="13"/>
      <c r="O865" s="115"/>
    </row>
    <row r="866" spans="2:15" ht="15.75" customHeight="1">
      <c r="B866" s="62"/>
      <c r="F866" s="14"/>
      <c r="G866" s="14"/>
      <c r="H866" s="14"/>
      <c r="I866" s="13"/>
      <c r="O866" s="115"/>
    </row>
    <row r="867" spans="2:15" ht="15.75" customHeight="1">
      <c r="B867" s="62"/>
      <c r="F867" s="14"/>
      <c r="G867" s="14"/>
      <c r="H867" s="14"/>
      <c r="I867" s="13"/>
      <c r="O867" s="115"/>
    </row>
    <row r="868" spans="2:15" ht="15.75" customHeight="1">
      <c r="B868" s="62"/>
      <c r="F868" s="14"/>
      <c r="G868" s="14"/>
      <c r="H868" s="14"/>
      <c r="I868" s="13"/>
      <c r="O868" s="115"/>
    </row>
    <row r="869" spans="2:15" ht="15.75" customHeight="1">
      <c r="B869" s="62"/>
      <c r="F869" s="14"/>
      <c r="G869" s="14"/>
      <c r="H869" s="14"/>
      <c r="I869" s="13"/>
      <c r="O869" s="115"/>
    </row>
    <row r="870" spans="2:15" ht="15.75" customHeight="1">
      <c r="B870" s="62"/>
      <c r="F870" s="14"/>
      <c r="G870" s="14"/>
      <c r="H870" s="14"/>
      <c r="I870" s="13"/>
      <c r="O870" s="115"/>
    </row>
    <row r="871" spans="2:15" ht="15.75" customHeight="1">
      <c r="B871" s="62"/>
      <c r="F871" s="14"/>
      <c r="G871" s="14"/>
      <c r="H871" s="14"/>
      <c r="I871" s="13"/>
      <c r="O871" s="115"/>
    </row>
    <row r="872" spans="2:15" ht="15.75" customHeight="1">
      <c r="B872" s="62"/>
      <c r="F872" s="14"/>
      <c r="G872" s="14"/>
      <c r="H872" s="14"/>
      <c r="I872" s="13"/>
      <c r="O872" s="115"/>
    </row>
    <row r="873" spans="2:15" ht="15.75" customHeight="1">
      <c r="B873" s="62"/>
      <c r="F873" s="14"/>
      <c r="G873" s="14"/>
      <c r="H873" s="14"/>
      <c r="I873" s="13"/>
      <c r="O873" s="115"/>
    </row>
    <row r="874" spans="2:15" ht="15.75" customHeight="1">
      <c r="B874" s="62"/>
      <c r="F874" s="14"/>
      <c r="G874" s="14"/>
      <c r="H874" s="14"/>
      <c r="I874" s="13"/>
      <c r="O874" s="115"/>
    </row>
    <row r="875" spans="2:15" ht="15.75" customHeight="1">
      <c r="B875" s="62"/>
      <c r="F875" s="14"/>
      <c r="G875" s="14"/>
      <c r="H875" s="14"/>
      <c r="I875" s="13"/>
      <c r="O875" s="115"/>
    </row>
    <row r="876" spans="2:15" ht="15.75" customHeight="1">
      <c r="B876" s="62"/>
      <c r="F876" s="14"/>
      <c r="G876" s="14"/>
      <c r="H876" s="14"/>
      <c r="I876" s="13"/>
      <c r="O876" s="115"/>
    </row>
    <row r="877" spans="2:15" ht="15.75" customHeight="1">
      <c r="B877" s="62"/>
      <c r="F877" s="14"/>
      <c r="G877" s="14"/>
      <c r="H877" s="14"/>
      <c r="I877" s="13"/>
      <c r="O877" s="115"/>
    </row>
    <row r="878" spans="2:15" ht="15.75" customHeight="1">
      <c r="B878" s="62"/>
      <c r="F878" s="14"/>
      <c r="G878" s="14"/>
      <c r="H878" s="14"/>
      <c r="I878" s="13"/>
      <c r="O878" s="115"/>
    </row>
    <row r="879" spans="2:15" ht="15.75" customHeight="1">
      <c r="B879" s="62"/>
      <c r="F879" s="14"/>
      <c r="G879" s="14"/>
      <c r="H879" s="14"/>
      <c r="I879" s="13"/>
      <c r="O879" s="115"/>
    </row>
    <row r="880" spans="2:15" ht="15.75" customHeight="1">
      <c r="B880" s="62"/>
      <c r="F880" s="14"/>
      <c r="G880" s="14"/>
      <c r="H880" s="14"/>
      <c r="I880" s="13"/>
      <c r="O880" s="115"/>
    </row>
    <row r="881" spans="2:15" ht="15.75" customHeight="1">
      <c r="B881" s="62"/>
      <c r="F881" s="14"/>
      <c r="G881" s="14"/>
      <c r="H881" s="14"/>
      <c r="I881" s="13"/>
      <c r="O881" s="115"/>
    </row>
    <row r="882" spans="2:15" ht="15.75" customHeight="1">
      <c r="B882" s="62"/>
      <c r="F882" s="14"/>
      <c r="G882" s="14"/>
      <c r="H882" s="14"/>
      <c r="I882" s="13"/>
      <c r="O882" s="115"/>
    </row>
    <row r="883" spans="2:15" ht="15.75" customHeight="1">
      <c r="B883" s="62"/>
      <c r="F883" s="14"/>
      <c r="G883" s="14"/>
      <c r="H883" s="14"/>
      <c r="I883" s="13"/>
      <c r="O883" s="115"/>
    </row>
    <row r="884" spans="2:15" ht="15.75" customHeight="1">
      <c r="B884" s="62"/>
      <c r="F884" s="14"/>
      <c r="G884" s="14"/>
      <c r="H884" s="14"/>
      <c r="I884" s="13"/>
      <c r="O884" s="115"/>
    </row>
    <row r="885" spans="2:15" ht="15.75" customHeight="1">
      <c r="B885" s="62"/>
      <c r="F885" s="14"/>
      <c r="G885" s="14"/>
      <c r="H885" s="14"/>
      <c r="I885" s="13"/>
      <c r="O885" s="115"/>
    </row>
    <row r="886" spans="2:15" ht="15.75" customHeight="1">
      <c r="B886" s="62"/>
      <c r="F886" s="14"/>
      <c r="G886" s="14"/>
      <c r="H886" s="14"/>
      <c r="I886" s="13"/>
      <c r="O886" s="115"/>
    </row>
    <row r="887" spans="2:15" ht="15.75" customHeight="1">
      <c r="B887" s="62"/>
      <c r="F887" s="14"/>
      <c r="G887" s="14"/>
      <c r="H887" s="14"/>
      <c r="I887" s="13"/>
      <c r="O887" s="115"/>
    </row>
    <row r="888" spans="2:15" ht="15.75" customHeight="1">
      <c r="B888" s="62"/>
      <c r="F888" s="14"/>
      <c r="G888" s="14"/>
      <c r="H888" s="14"/>
      <c r="I888" s="13"/>
      <c r="O888" s="115"/>
    </row>
    <row r="889" spans="2:15" ht="15.75" customHeight="1">
      <c r="B889" s="62"/>
      <c r="F889" s="14"/>
      <c r="G889" s="14"/>
      <c r="H889" s="14"/>
      <c r="I889" s="13"/>
      <c r="O889" s="115"/>
    </row>
    <row r="890" spans="2:15" ht="15.75" customHeight="1">
      <c r="B890" s="62"/>
      <c r="F890" s="14"/>
      <c r="G890" s="14"/>
      <c r="H890" s="14"/>
      <c r="I890" s="13"/>
      <c r="O890" s="115"/>
    </row>
    <row r="891" spans="2:15" ht="15.75" customHeight="1">
      <c r="B891" s="62"/>
      <c r="F891" s="14"/>
      <c r="G891" s="14"/>
      <c r="H891" s="14"/>
      <c r="I891" s="13"/>
      <c r="O891" s="115"/>
    </row>
    <row r="892" spans="2:15" ht="15.75" customHeight="1">
      <c r="B892" s="62"/>
      <c r="F892" s="14"/>
      <c r="G892" s="14"/>
      <c r="H892" s="14"/>
      <c r="I892" s="13"/>
      <c r="O892" s="115"/>
    </row>
    <row r="893" spans="2:15" ht="15.75" customHeight="1">
      <c r="B893" s="62"/>
      <c r="F893" s="14"/>
      <c r="G893" s="14"/>
      <c r="H893" s="14"/>
      <c r="I893" s="13"/>
      <c r="O893" s="115"/>
    </row>
    <row r="894" spans="2:15" ht="15.75" customHeight="1">
      <c r="B894" s="62"/>
      <c r="F894" s="14"/>
      <c r="G894" s="14"/>
      <c r="H894" s="14"/>
      <c r="I894" s="13"/>
      <c r="O894" s="115"/>
    </row>
    <row r="895" spans="2:15" ht="15.75" customHeight="1">
      <c r="B895" s="62"/>
      <c r="F895" s="14"/>
      <c r="G895" s="14"/>
      <c r="H895" s="14"/>
      <c r="I895" s="13"/>
      <c r="O895" s="115"/>
    </row>
    <row r="896" spans="2:15" ht="15.75" customHeight="1">
      <c r="B896" s="62"/>
      <c r="F896" s="14"/>
      <c r="G896" s="14"/>
      <c r="H896" s="14"/>
      <c r="I896" s="13"/>
      <c r="O896" s="115"/>
    </row>
    <row r="897" spans="2:15" ht="15.75" customHeight="1">
      <c r="B897" s="62"/>
      <c r="F897" s="14"/>
      <c r="G897" s="14"/>
      <c r="H897" s="14"/>
      <c r="I897" s="13"/>
      <c r="O897" s="115"/>
    </row>
    <row r="898" spans="2:15" ht="15.75" customHeight="1">
      <c r="B898" s="62"/>
      <c r="F898" s="14"/>
      <c r="G898" s="14"/>
      <c r="H898" s="14"/>
      <c r="I898" s="13"/>
      <c r="O898" s="115"/>
    </row>
    <row r="899" spans="2:15" ht="15.75" customHeight="1">
      <c r="B899" s="62"/>
      <c r="F899" s="14"/>
      <c r="G899" s="14"/>
      <c r="H899" s="14"/>
      <c r="I899" s="13"/>
      <c r="O899" s="115"/>
    </row>
    <row r="900" spans="2:15" ht="15.75" customHeight="1">
      <c r="B900" s="62"/>
      <c r="F900" s="14"/>
      <c r="G900" s="14"/>
      <c r="H900" s="14"/>
      <c r="I900" s="13"/>
      <c r="O900" s="115"/>
    </row>
    <row r="901" spans="2:15" ht="15.75" customHeight="1">
      <c r="B901" s="62"/>
      <c r="F901" s="14"/>
      <c r="G901" s="14"/>
      <c r="H901" s="14"/>
      <c r="I901" s="13"/>
      <c r="O901" s="115"/>
    </row>
    <row r="902" spans="2:15" ht="15.75" customHeight="1">
      <c r="B902" s="62"/>
      <c r="F902" s="14"/>
      <c r="G902" s="14"/>
      <c r="H902" s="14"/>
      <c r="I902" s="13"/>
      <c r="O902" s="115"/>
    </row>
    <row r="903" spans="2:15" ht="15.75" customHeight="1">
      <c r="B903" s="62"/>
      <c r="F903" s="14"/>
      <c r="G903" s="14"/>
      <c r="H903" s="14"/>
      <c r="I903" s="13"/>
      <c r="O903" s="115"/>
    </row>
    <row r="904" spans="2:15" ht="15.75" customHeight="1">
      <c r="B904" s="62"/>
      <c r="F904" s="14"/>
      <c r="G904" s="14"/>
      <c r="H904" s="14"/>
      <c r="I904" s="13"/>
      <c r="O904" s="115"/>
    </row>
    <row r="905" spans="2:15" ht="15.75" customHeight="1">
      <c r="B905" s="62"/>
      <c r="F905" s="14"/>
      <c r="G905" s="14"/>
      <c r="H905" s="14"/>
      <c r="I905" s="13"/>
      <c r="O905" s="115"/>
    </row>
    <row r="906" spans="2:15" ht="15.75" customHeight="1">
      <c r="B906" s="62"/>
      <c r="F906" s="14"/>
      <c r="G906" s="14"/>
      <c r="H906" s="14"/>
      <c r="I906" s="13"/>
      <c r="O906" s="115"/>
    </row>
    <row r="907" spans="2:15" ht="15.75" customHeight="1">
      <c r="B907" s="62"/>
      <c r="F907" s="14"/>
      <c r="G907" s="14"/>
      <c r="H907" s="14"/>
      <c r="I907" s="13"/>
      <c r="O907" s="115"/>
    </row>
    <row r="908" spans="2:15" ht="15.75" customHeight="1">
      <c r="B908" s="62"/>
      <c r="F908" s="14"/>
      <c r="G908" s="14"/>
      <c r="H908" s="14"/>
      <c r="I908" s="13"/>
      <c r="O908" s="115"/>
    </row>
    <row r="909" spans="2:15" ht="15.75" customHeight="1">
      <c r="B909" s="62"/>
      <c r="F909" s="14"/>
      <c r="G909" s="14"/>
      <c r="H909" s="14"/>
      <c r="I909" s="13"/>
      <c r="O909" s="115"/>
    </row>
    <row r="910" spans="2:15" ht="15.75" customHeight="1">
      <c r="B910" s="62"/>
      <c r="F910" s="14"/>
      <c r="G910" s="14"/>
      <c r="H910" s="14"/>
      <c r="I910" s="13"/>
      <c r="O910" s="115"/>
    </row>
    <row r="911" spans="2:15" ht="15.75" customHeight="1">
      <c r="B911" s="62"/>
      <c r="F911" s="14"/>
      <c r="G911" s="14"/>
      <c r="H911" s="14"/>
      <c r="I911" s="13"/>
      <c r="O911" s="115"/>
    </row>
    <row r="912" spans="2:15" ht="15.75" customHeight="1">
      <c r="B912" s="62"/>
      <c r="F912" s="14"/>
      <c r="G912" s="14"/>
      <c r="H912" s="14"/>
      <c r="I912" s="13"/>
      <c r="O912" s="115"/>
    </row>
    <row r="913" spans="2:15" ht="15.75" customHeight="1">
      <c r="B913" s="62"/>
      <c r="F913" s="14"/>
      <c r="G913" s="14"/>
      <c r="H913" s="14"/>
      <c r="I913" s="13"/>
      <c r="O913" s="115"/>
    </row>
    <row r="914" spans="2:15" ht="15.75" customHeight="1">
      <c r="B914" s="62"/>
      <c r="F914" s="14"/>
      <c r="G914" s="14"/>
      <c r="H914" s="14"/>
      <c r="I914" s="13"/>
      <c r="O914" s="115"/>
    </row>
    <row r="915" spans="2:15" ht="15.75" customHeight="1">
      <c r="B915" s="62"/>
      <c r="F915" s="14"/>
      <c r="G915" s="14"/>
      <c r="H915" s="14"/>
      <c r="I915" s="13"/>
      <c r="O915" s="115"/>
    </row>
    <row r="916" spans="2:15" ht="15.75" customHeight="1">
      <c r="B916" s="62"/>
      <c r="F916" s="14"/>
      <c r="G916" s="14"/>
      <c r="H916" s="14"/>
      <c r="I916" s="13"/>
      <c r="O916" s="115"/>
    </row>
    <row r="917" spans="2:15" ht="15.75" customHeight="1">
      <c r="B917" s="62"/>
      <c r="F917" s="14"/>
      <c r="G917" s="14"/>
      <c r="H917" s="14"/>
      <c r="I917" s="13"/>
      <c r="O917" s="115"/>
    </row>
    <row r="918" spans="2:15" ht="15.75" customHeight="1">
      <c r="B918" s="62"/>
      <c r="F918" s="14"/>
      <c r="G918" s="14"/>
      <c r="H918" s="14"/>
      <c r="I918" s="13"/>
      <c r="O918" s="115"/>
    </row>
    <row r="919" spans="2:15" ht="15.75" customHeight="1">
      <c r="B919" s="62"/>
      <c r="F919" s="14"/>
      <c r="G919" s="14"/>
      <c r="H919" s="14"/>
      <c r="I919" s="13"/>
      <c r="O919" s="115"/>
    </row>
    <row r="920" spans="2:15" ht="15.75" customHeight="1">
      <c r="B920" s="62"/>
      <c r="F920" s="14"/>
      <c r="G920" s="14"/>
      <c r="H920" s="14"/>
      <c r="I920" s="13"/>
      <c r="O920" s="115"/>
    </row>
    <row r="921" spans="2:15" ht="15.75" customHeight="1">
      <c r="B921" s="62"/>
      <c r="F921" s="14"/>
      <c r="G921" s="14"/>
      <c r="H921" s="14"/>
      <c r="I921" s="13"/>
      <c r="O921" s="115"/>
    </row>
    <row r="922" spans="2:15" ht="15.75" customHeight="1">
      <c r="B922" s="62"/>
      <c r="F922" s="14"/>
      <c r="G922" s="14"/>
      <c r="H922" s="14"/>
      <c r="I922" s="13"/>
      <c r="O922" s="115"/>
    </row>
    <row r="923" spans="2:15" ht="15.75" customHeight="1">
      <c r="B923" s="62"/>
      <c r="F923" s="14"/>
      <c r="G923" s="14"/>
      <c r="H923" s="14"/>
      <c r="I923" s="13"/>
      <c r="O923" s="115"/>
    </row>
    <row r="924" spans="2:15" ht="15.75" customHeight="1">
      <c r="B924" s="62"/>
      <c r="F924" s="14"/>
      <c r="G924" s="14"/>
      <c r="H924" s="14"/>
      <c r="I924" s="13"/>
      <c r="O924" s="115"/>
    </row>
    <row r="925" spans="2:15" ht="15.75" customHeight="1">
      <c r="B925" s="62"/>
      <c r="F925" s="14"/>
      <c r="G925" s="14"/>
      <c r="H925" s="14"/>
      <c r="I925" s="13"/>
      <c r="O925" s="115"/>
    </row>
    <row r="926" spans="2:15" ht="15.75" customHeight="1">
      <c r="B926" s="62"/>
      <c r="F926" s="14"/>
      <c r="G926" s="14"/>
      <c r="H926" s="14"/>
      <c r="I926" s="13"/>
      <c r="O926" s="115"/>
    </row>
    <row r="927" spans="2:15" ht="15.75" customHeight="1">
      <c r="B927" s="62"/>
      <c r="F927" s="14"/>
      <c r="G927" s="14"/>
      <c r="H927" s="14"/>
      <c r="I927" s="13"/>
      <c r="O927" s="115"/>
    </row>
    <row r="928" spans="2:15" ht="15.75" customHeight="1">
      <c r="B928" s="62"/>
      <c r="F928" s="14"/>
      <c r="G928" s="14"/>
      <c r="H928" s="14"/>
      <c r="I928" s="13"/>
      <c r="O928" s="115"/>
    </row>
    <row r="929" spans="2:15" ht="15.75" customHeight="1">
      <c r="B929" s="62"/>
      <c r="F929" s="14"/>
      <c r="G929" s="14"/>
      <c r="H929" s="14"/>
      <c r="I929" s="13"/>
      <c r="O929" s="115"/>
    </row>
    <row r="930" spans="2:15" ht="15.75" customHeight="1">
      <c r="B930" s="62"/>
      <c r="F930" s="14"/>
      <c r="G930" s="14"/>
      <c r="H930" s="14"/>
      <c r="I930" s="13"/>
      <c r="O930" s="115"/>
    </row>
    <row r="931" spans="2:15" ht="15.75" customHeight="1">
      <c r="B931" s="62"/>
      <c r="F931" s="14"/>
      <c r="G931" s="14"/>
      <c r="H931" s="14"/>
      <c r="I931" s="13"/>
      <c r="O931" s="115"/>
    </row>
    <row r="932" spans="2:15" ht="15.75" customHeight="1">
      <c r="B932" s="62"/>
      <c r="F932" s="14"/>
      <c r="G932" s="14"/>
      <c r="H932" s="14"/>
      <c r="I932" s="13"/>
      <c r="O932" s="115"/>
    </row>
    <row r="933" spans="2:15" ht="15.75" customHeight="1">
      <c r="B933" s="62"/>
      <c r="F933" s="14"/>
      <c r="G933" s="14"/>
      <c r="H933" s="14"/>
      <c r="I933" s="13"/>
      <c r="O933" s="115"/>
    </row>
    <row r="934" spans="2:15" ht="15.75" customHeight="1">
      <c r="B934" s="62"/>
      <c r="F934" s="14"/>
      <c r="G934" s="14"/>
      <c r="H934" s="14"/>
      <c r="I934" s="13"/>
      <c r="O934" s="115"/>
    </row>
    <row r="935" spans="2:15" ht="15.75" customHeight="1">
      <c r="B935" s="62"/>
      <c r="F935" s="14"/>
      <c r="G935" s="14"/>
      <c r="H935" s="14"/>
      <c r="I935" s="13"/>
      <c r="O935" s="115"/>
    </row>
    <row r="936" spans="2:15" ht="15.75" customHeight="1">
      <c r="B936" s="62"/>
      <c r="F936" s="14"/>
      <c r="G936" s="14"/>
      <c r="H936" s="14"/>
      <c r="I936" s="13"/>
      <c r="O936" s="115"/>
    </row>
    <row r="937" spans="2:15" ht="15.75" customHeight="1">
      <c r="B937" s="62"/>
      <c r="F937" s="14"/>
      <c r="G937" s="14"/>
      <c r="H937" s="14"/>
      <c r="I937" s="13"/>
      <c r="O937" s="115"/>
    </row>
    <row r="938" spans="2:15" ht="15.75" customHeight="1">
      <c r="B938" s="62"/>
      <c r="F938" s="14"/>
      <c r="G938" s="14"/>
      <c r="H938" s="14"/>
      <c r="I938" s="13"/>
      <c r="O938" s="115"/>
    </row>
    <row r="939" spans="2:15" ht="15.75" customHeight="1">
      <c r="B939" s="62"/>
      <c r="F939" s="14"/>
      <c r="G939" s="14"/>
      <c r="H939" s="14"/>
      <c r="I939" s="13"/>
      <c r="O939" s="115"/>
    </row>
    <row r="940" spans="2:15" ht="15.75" customHeight="1">
      <c r="B940" s="62"/>
      <c r="F940" s="14"/>
      <c r="G940" s="14"/>
      <c r="H940" s="14"/>
      <c r="I940" s="13"/>
      <c r="O940" s="115"/>
    </row>
    <row r="941" spans="2:15" ht="15.75" customHeight="1">
      <c r="B941" s="62"/>
      <c r="F941" s="14"/>
      <c r="G941" s="14"/>
      <c r="H941" s="14"/>
      <c r="I941" s="13"/>
      <c r="O941" s="115"/>
    </row>
    <row r="942" spans="2:15" ht="15.75" customHeight="1">
      <c r="B942" s="62"/>
      <c r="F942" s="14"/>
      <c r="G942" s="14"/>
      <c r="H942" s="14"/>
      <c r="I942" s="13"/>
      <c r="O942" s="115"/>
    </row>
    <row r="943" spans="2:15" ht="15.75" customHeight="1">
      <c r="B943" s="62"/>
      <c r="F943" s="14"/>
      <c r="G943" s="14"/>
      <c r="H943" s="14"/>
      <c r="I943" s="13"/>
      <c r="O943" s="115"/>
    </row>
    <row r="944" spans="2:15" ht="15.75" customHeight="1">
      <c r="B944" s="62"/>
      <c r="F944" s="14"/>
      <c r="G944" s="14"/>
      <c r="H944" s="14"/>
      <c r="I944" s="13"/>
      <c r="O944" s="115"/>
    </row>
    <row r="945" spans="2:15" ht="15.75" customHeight="1">
      <c r="B945" s="62"/>
      <c r="F945" s="14"/>
      <c r="G945" s="14"/>
      <c r="H945" s="14"/>
      <c r="I945" s="13"/>
      <c r="O945" s="115"/>
    </row>
    <row r="946" spans="2:15" ht="15.75" customHeight="1">
      <c r="B946" s="62"/>
      <c r="F946" s="14"/>
      <c r="G946" s="14"/>
      <c r="H946" s="14"/>
      <c r="I946" s="13"/>
      <c r="O946" s="115"/>
    </row>
    <row r="947" spans="2:15" ht="15.75" customHeight="1">
      <c r="B947" s="62"/>
      <c r="F947" s="14"/>
      <c r="G947" s="14"/>
      <c r="H947" s="14"/>
      <c r="I947" s="13"/>
      <c r="O947" s="115"/>
    </row>
    <row r="948" spans="2:15" ht="15.75" customHeight="1">
      <c r="B948" s="62"/>
      <c r="F948" s="14"/>
      <c r="G948" s="14"/>
      <c r="H948" s="14"/>
      <c r="I948" s="13"/>
      <c r="O948" s="115"/>
    </row>
    <row r="949" spans="2:15" ht="15.75" customHeight="1">
      <c r="B949" s="62"/>
      <c r="F949" s="14"/>
      <c r="G949" s="14"/>
      <c r="H949" s="14"/>
      <c r="I949" s="13"/>
      <c r="O949" s="115"/>
    </row>
    <row r="950" spans="2:15" ht="15.75" customHeight="1">
      <c r="B950" s="62"/>
      <c r="F950" s="14"/>
      <c r="G950" s="14"/>
      <c r="H950" s="14"/>
      <c r="I950" s="13"/>
      <c r="O950" s="115"/>
    </row>
    <row r="951" spans="2:15" ht="15.75" customHeight="1">
      <c r="B951" s="62"/>
      <c r="F951" s="14"/>
      <c r="G951" s="14"/>
      <c r="H951" s="14"/>
      <c r="I951" s="13"/>
      <c r="O951" s="115"/>
    </row>
    <row r="952" spans="2:15" ht="15.75" customHeight="1">
      <c r="B952" s="62"/>
      <c r="F952" s="14"/>
      <c r="G952" s="14"/>
      <c r="H952" s="14"/>
      <c r="I952" s="13"/>
      <c r="O952" s="115"/>
    </row>
    <row r="953" spans="2:15" ht="15.75" customHeight="1">
      <c r="B953" s="62"/>
      <c r="F953" s="14"/>
      <c r="G953" s="14"/>
      <c r="H953" s="14"/>
      <c r="I953" s="13"/>
      <c r="O953" s="115"/>
    </row>
    <row r="954" spans="2:15" ht="15.75" customHeight="1">
      <c r="B954" s="62"/>
      <c r="F954" s="14"/>
      <c r="G954" s="14"/>
      <c r="H954" s="14"/>
      <c r="I954" s="13"/>
      <c r="O954" s="115"/>
    </row>
    <row r="955" spans="2:15" ht="15.75" customHeight="1">
      <c r="B955" s="62"/>
      <c r="F955" s="14"/>
      <c r="G955" s="14"/>
      <c r="H955" s="14"/>
      <c r="I955" s="13"/>
      <c r="O955" s="115"/>
    </row>
    <row r="956" spans="2:15" ht="15.75" customHeight="1">
      <c r="B956" s="62"/>
      <c r="F956" s="14"/>
      <c r="G956" s="14"/>
      <c r="H956" s="14"/>
      <c r="I956" s="13"/>
      <c r="O956" s="115"/>
    </row>
    <row r="957" spans="2:15" ht="15.75" customHeight="1">
      <c r="B957" s="62"/>
      <c r="F957" s="14"/>
      <c r="G957" s="14"/>
      <c r="H957" s="14"/>
      <c r="I957" s="13"/>
      <c r="O957" s="115"/>
    </row>
    <row r="958" spans="2:15" ht="15.75" customHeight="1">
      <c r="B958" s="62"/>
      <c r="F958" s="14"/>
      <c r="G958" s="14"/>
      <c r="H958" s="14"/>
      <c r="I958" s="13"/>
      <c r="O958" s="115"/>
    </row>
    <row r="959" spans="2:15" ht="15.75" customHeight="1">
      <c r="B959" s="62"/>
      <c r="F959" s="14"/>
      <c r="G959" s="14"/>
      <c r="H959" s="14"/>
      <c r="I959" s="13"/>
      <c r="O959" s="115"/>
    </row>
    <row r="960" spans="2:15" ht="15.75" customHeight="1">
      <c r="B960" s="62"/>
      <c r="F960" s="14"/>
      <c r="G960" s="14"/>
      <c r="H960" s="14"/>
      <c r="I960" s="13"/>
      <c r="O960" s="115"/>
    </row>
    <row r="961" spans="2:15" ht="15.75" customHeight="1">
      <c r="B961" s="62"/>
      <c r="F961" s="14"/>
      <c r="G961" s="14"/>
      <c r="H961" s="14"/>
      <c r="I961" s="13"/>
      <c r="O961" s="115"/>
    </row>
    <row r="962" spans="2:15" ht="15.75" customHeight="1">
      <c r="B962" s="62"/>
      <c r="F962" s="14"/>
      <c r="G962" s="14"/>
      <c r="H962" s="14"/>
      <c r="I962" s="13"/>
      <c r="O962" s="115"/>
    </row>
    <row r="963" spans="2:15" ht="15.75" customHeight="1">
      <c r="B963" s="62"/>
      <c r="F963" s="14"/>
      <c r="G963" s="14"/>
      <c r="H963" s="14"/>
      <c r="I963" s="13"/>
      <c r="O963" s="115"/>
    </row>
    <row r="964" spans="2:15" ht="15.75" customHeight="1">
      <c r="B964" s="62"/>
      <c r="F964" s="14"/>
      <c r="G964" s="14"/>
      <c r="H964" s="14"/>
      <c r="I964" s="13"/>
      <c r="O964" s="115"/>
    </row>
    <row r="965" spans="2:15" ht="15.75" customHeight="1">
      <c r="B965" s="62"/>
      <c r="F965" s="14"/>
      <c r="G965" s="14"/>
      <c r="H965" s="14"/>
      <c r="I965" s="13"/>
      <c r="O965" s="115"/>
    </row>
    <row r="966" spans="2:15" ht="15.75" customHeight="1">
      <c r="B966" s="62"/>
      <c r="F966" s="14"/>
      <c r="G966" s="14"/>
      <c r="H966" s="14"/>
      <c r="I966" s="13"/>
      <c r="O966" s="115"/>
    </row>
    <row r="967" spans="2:15" ht="15.75" customHeight="1">
      <c r="B967" s="62"/>
      <c r="F967" s="14"/>
      <c r="G967" s="14"/>
      <c r="H967" s="14"/>
      <c r="I967" s="13"/>
      <c r="O967" s="115"/>
    </row>
    <row r="968" spans="2:15" ht="15.75" customHeight="1">
      <c r="B968" s="62"/>
      <c r="F968" s="14"/>
      <c r="G968" s="14"/>
      <c r="H968" s="14"/>
      <c r="I968" s="13"/>
      <c r="O968" s="115"/>
    </row>
    <row r="969" spans="2:15" ht="15.75" customHeight="1">
      <c r="B969" s="62"/>
      <c r="F969" s="14"/>
      <c r="G969" s="14"/>
      <c r="H969" s="14"/>
      <c r="I969" s="13"/>
      <c r="O969" s="115"/>
    </row>
    <row r="970" spans="2:15" ht="15.75" customHeight="1">
      <c r="B970" s="62"/>
      <c r="F970" s="14"/>
      <c r="G970" s="14"/>
      <c r="H970" s="14"/>
      <c r="I970" s="13"/>
      <c r="O970" s="115"/>
    </row>
    <row r="971" spans="2:15" ht="15.75" customHeight="1">
      <c r="B971" s="62"/>
      <c r="F971" s="14"/>
      <c r="G971" s="14"/>
      <c r="H971" s="14"/>
      <c r="I971" s="13"/>
      <c r="O971" s="115"/>
    </row>
    <row r="972" spans="2:15" ht="15.75" customHeight="1">
      <c r="B972" s="62"/>
      <c r="F972" s="14"/>
      <c r="G972" s="14"/>
      <c r="H972" s="14"/>
      <c r="I972" s="13"/>
      <c r="O972" s="115"/>
    </row>
    <row r="973" spans="2:15" ht="15.75" customHeight="1">
      <c r="B973" s="62"/>
      <c r="F973" s="14"/>
      <c r="G973" s="14"/>
      <c r="H973" s="14"/>
      <c r="I973" s="13"/>
      <c r="O973" s="115"/>
    </row>
    <row r="974" spans="2:15" ht="15.75" customHeight="1">
      <c r="B974" s="62"/>
      <c r="F974" s="14"/>
      <c r="G974" s="14"/>
      <c r="H974" s="14"/>
      <c r="I974" s="13"/>
      <c r="O974" s="115"/>
    </row>
    <row r="975" spans="2:15" ht="15.75" customHeight="1">
      <c r="B975" s="62"/>
      <c r="F975" s="14"/>
      <c r="G975" s="14"/>
      <c r="H975" s="14"/>
      <c r="I975" s="13"/>
      <c r="O975" s="115"/>
    </row>
    <row r="976" spans="2:15" ht="15.75" customHeight="1">
      <c r="B976" s="62"/>
      <c r="F976" s="14"/>
      <c r="G976" s="14"/>
      <c r="H976" s="14"/>
      <c r="I976" s="13"/>
      <c r="O976" s="115"/>
    </row>
    <row r="977" spans="2:15" ht="15.75" customHeight="1">
      <c r="B977" s="62"/>
      <c r="F977" s="14"/>
      <c r="G977" s="14"/>
      <c r="H977" s="14"/>
      <c r="I977" s="13"/>
      <c r="O977" s="115"/>
    </row>
    <row r="978" spans="2:15" ht="15.75" customHeight="1">
      <c r="B978" s="62"/>
      <c r="F978" s="14"/>
      <c r="G978" s="14"/>
      <c r="H978" s="14"/>
      <c r="I978" s="13"/>
      <c r="O978" s="115"/>
    </row>
    <row r="979" spans="2:15" ht="15.75" customHeight="1">
      <c r="B979" s="62"/>
      <c r="F979" s="14"/>
      <c r="G979" s="14"/>
      <c r="H979" s="14"/>
      <c r="I979" s="13"/>
      <c r="O979" s="115"/>
    </row>
    <row r="980" spans="2:15" ht="15.75" customHeight="1">
      <c r="B980" s="62"/>
      <c r="F980" s="14"/>
      <c r="G980" s="14"/>
      <c r="H980" s="14"/>
      <c r="I980" s="13"/>
      <c r="O980" s="115"/>
    </row>
    <row r="981" spans="2:15" ht="15.75" customHeight="1">
      <c r="B981" s="62"/>
      <c r="F981" s="14"/>
      <c r="G981" s="14"/>
      <c r="H981" s="14"/>
      <c r="I981" s="13"/>
      <c r="O981" s="115"/>
    </row>
    <row r="982" spans="2:15" ht="15.75" customHeight="1">
      <c r="B982" s="62"/>
      <c r="F982" s="14"/>
      <c r="G982" s="14"/>
      <c r="H982" s="14"/>
      <c r="I982" s="13"/>
      <c r="O982" s="115"/>
    </row>
    <row r="983" spans="2:15" ht="15.75" customHeight="1">
      <c r="B983" s="62"/>
      <c r="F983" s="14"/>
      <c r="G983" s="14"/>
      <c r="H983" s="14"/>
      <c r="I983" s="13"/>
      <c r="O983" s="115"/>
    </row>
    <row r="984" spans="2:15" ht="15.75" customHeight="1">
      <c r="B984" s="62"/>
      <c r="F984" s="14"/>
      <c r="G984" s="14"/>
      <c r="H984" s="14"/>
      <c r="I984" s="13"/>
      <c r="O984" s="115"/>
    </row>
    <row r="985" spans="2:15" ht="15.75" customHeight="1">
      <c r="B985" s="62"/>
      <c r="F985" s="14"/>
      <c r="G985" s="14"/>
      <c r="H985" s="14"/>
      <c r="I985" s="13"/>
      <c r="O985" s="115"/>
    </row>
    <row r="986" spans="2:15" ht="15.75" customHeight="1">
      <c r="B986" s="62"/>
      <c r="F986" s="14"/>
      <c r="G986" s="14"/>
      <c r="H986" s="14"/>
      <c r="I986" s="13"/>
      <c r="O986" s="115"/>
    </row>
    <row r="987" spans="2:15" ht="15.75" customHeight="1">
      <c r="B987" s="62"/>
      <c r="F987" s="14"/>
      <c r="G987" s="14"/>
      <c r="H987" s="14"/>
      <c r="I987" s="13"/>
      <c r="O987" s="115"/>
    </row>
    <row r="988" spans="2:15" ht="15.75" customHeight="1">
      <c r="B988" s="62"/>
      <c r="F988" s="14"/>
      <c r="G988" s="14"/>
      <c r="H988" s="14"/>
      <c r="I988" s="13"/>
      <c r="O988" s="115"/>
    </row>
    <row r="989" spans="2:15" ht="15.75" customHeight="1">
      <c r="B989" s="62"/>
      <c r="F989" s="14"/>
      <c r="G989" s="14"/>
      <c r="H989" s="14"/>
      <c r="I989" s="13"/>
      <c r="O989" s="115"/>
    </row>
    <row r="990" spans="2:15" ht="15.75" customHeight="1">
      <c r="B990" s="62"/>
      <c r="F990" s="14"/>
      <c r="G990" s="14"/>
      <c r="H990" s="14"/>
      <c r="I990" s="13"/>
      <c r="O990" s="115"/>
    </row>
    <row r="991" spans="2:15" ht="15.75" customHeight="1">
      <c r="B991" s="62"/>
      <c r="F991" s="14"/>
      <c r="G991" s="14"/>
      <c r="H991" s="14"/>
      <c r="I991" s="13"/>
      <c r="O991" s="115"/>
    </row>
    <row r="992" spans="2:15" ht="15.75" customHeight="1">
      <c r="B992" s="62"/>
      <c r="F992" s="14"/>
      <c r="G992" s="14"/>
      <c r="H992" s="14"/>
      <c r="I992" s="13"/>
      <c r="O992" s="115"/>
    </row>
    <row r="993" spans="2:15" ht="15.75" customHeight="1">
      <c r="B993" s="62"/>
      <c r="F993" s="14"/>
      <c r="G993" s="14"/>
      <c r="H993" s="14"/>
      <c r="I993" s="13"/>
      <c r="O993" s="115"/>
    </row>
    <row r="994" spans="2:15" ht="15.75" customHeight="1">
      <c r="B994" s="62"/>
      <c r="F994" s="14"/>
      <c r="G994" s="14"/>
      <c r="H994" s="14"/>
      <c r="I994" s="13"/>
      <c r="O994" s="115"/>
    </row>
    <row r="995" spans="2:15" ht="15.75" customHeight="1">
      <c r="B995" s="62"/>
      <c r="F995" s="14"/>
      <c r="G995" s="14"/>
      <c r="H995" s="14"/>
      <c r="I995" s="13"/>
      <c r="O995" s="115"/>
    </row>
    <row r="996" spans="2:15" ht="15.75" customHeight="1">
      <c r="B996" s="62"/>
      <c r="F996" s="14"/>
      <c r="G996" s="14"/>
      <c r="H996" s="14"/>
      <c r="I996" s="13"/>
      <c r="O996" s="115"/>
    </row>
    <row r="997" spans="2:15" ht="15.75" customHeight="1">
      <c r="B997" s="62"/>
      <c r="F997" s="14"/>
      <c r="G997" s="14"/>
      <c r="H997" s="14"/>
      <c r="I997" s="13"/>
      <c r="O997" s="115"/>
    </row>
    <row r="998" spans="2:15" ht="15.75" customHeight="1">
      <c r="B998" s="62"/>
      <c r="F998" s="14"/>
      <c r="G998" s="14"/>
      <c r="H998" s="14"/>
      <c r="I998" s="13"/>
      <c r="O998" s="115"/>
    </row>
    <row r="999" spans="2:15" ht="15.75" customHeight="1">
      <c r="B999" s="62"/>
      <c r="F999" s="14"/>
      <c r="G999" s="14"/>
      <c r="H999" s="14"/>
      <c r="I999" s="13"/>
      <c r="O999" s="115"/>
    </row>
  </sheetData>
  <autoFilter ref="A1:R42" xr:uid="{00000000-0009-0000-0000-000017000000}">
    <sortState xmlns:xlrd2="http://schemas.microsoft.com/office/spreadsheetml/2017/richdata2" ref="A2:R60">
      <sortCondition ref="B1:B42"/>
    </sortState>
  </autoFilter>
  <conditionalFormatting sqref="P2:P63">
    <cfRule type="expression" dxfId="66" priority="1" stopIfTrue="1">
      <formula>"&gt;0"</formula>
    </cfRule>
    <cfRule type="cellIs" dxfId="65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00B0F0"/>
  </sheetPr>
  <dimension ref="A1:Z996"/>
  <sheetViews>
    <sheetView zoomScaleNormal="100" workbookViewId="0">
      <pane ySplit="1" topLeftCell="A552" activePane="bottomLeft" state="frozen"/>
      <selection pane="bottomLeft" activeCell="A565" sqref="A565"/>
    </sheetView>
  </sheetViews>
  <sheetFormatPr defaultColWidth="12.625" defaultRowHeight="15" customHeight="1"/>
  <cols>
    <col min="1" max="1" width="8.625" customWidth="1"/>
    <col min="2" max="2" width="17" customWidth="1"/>
    <col min="3" max="3" width="52" customWidth="1"/>
    <col min="4" max="4" width="21.75" customWidth="1"/>
    <col min="5" max="5" width="22.5" customWidth="1"/>
    <col min="6" max="6" width="10" customWidth="1"/>
    <col min="7" max="9" width="8.625" customWidth="1"/>
    <col min="10" max="10" width="13.5" customWidth="1"/>
    <col min="11" max="11" width="21.625" customWidth="1"/>
    <col min="12" max="12" width="17.625" customWidth="1"/>
    <col min="13" max="13" width="14.375" customWidth="1"/>
    <col min="14" max="14" width="8.625" customWidth="1"/>
    <col min="15" max="15" width="12.25" customWidth="1"/>
    <col min="16" max="16" width="11.625" customWidth="1"/>
    <col min="17" max="17" width="11.5" customWidth="1"/>
    <col min="18" max="18" width="11.25" customWidth="1"/>
  </cols>
  <sheetData>
    <row r="1" spans="1:18" ht="14.25">
      <c r="A1" s="129" t="s">
        <v>0</v>
      </c>
      <c r="B1" s="130" t="s">
        <v>58</v>
      </c>
      <c r="C1" s="228" t="s">
        <v>680</v>
      </c>
      <c r="D1" s="25" t="s">
        <v>681</v>
      </c>
      <c r="E1" s="25" t="s">
        <v>59</v>
      </c>
      <c r="F1" s="229" t="s">
        <v>60</v>
      </c>
      <c r="G1" s="25" t="s">
        <v>61</v>
      </c>
      <c r="H1" s="25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19</v>
      </c>
      <c r="B2" s="144">
        <v>44166</v>
      </c>
      <c r="C2" s="155" t="s">
        <v>855</v>
      </c>
      <c r="D2" s="138"/>
      <c r="F2" s="157"/>
      <c r="G2" s="157">
        <v>5000</v>
      </c>
      <c r="H2" s="12"/>
      <c r="N2" s="13" t="s">
        <v>688</v>
      </c>
      <c r="O2" s="151"/>
      <c r="P2" s="31">
        <f t="shared" ref="P2:P256" si="0">R2-Q2</f>
        <v>5000</v>
      </c>
      <c r="Q2" s="31">
        <f t="shared" ref="Q2:Q211" si="1">SUBTOTAL(9,$F$2:F2)</f>
        <v>0</v>
      </c>
      <c r="R2" s="31">
        <f t="shared" ref="R2:R256" si="2">SUBTOTAL(9,$G$2:G2)</f>
        <v>5000</v>
      </c>
    </row>
    <row r="3" spans="1:18" ht="14.25" customHeight="1">
      <c r="A3" s="13" t="s">
        <v>19</v>
      </c>
      <c r="B3" s="144">
        <v>44171</v>
      </c>
      <c r="C3" s="29" t="s">
        <v>1031</v>
      </c>
      <c r="D3" s="138"/>
      <c r="F3" s="157">
        <v>1125</v>
      </c>
      <c r="G3" s="157"/>
      <c r="H3" s="12"/>
      <c r="J3" s="29" t="s">
        <v>87</v>
      </c>
      <c r="K3" s="29" t="s">
        <v>2436</v>
      </c>
      <c r="L3" s="1">
        <v>1277</v>
      </c>
      <c r="N3" s="13" t="s">
        <v>688</v>
      </c>
      <c r="O3" s="151"/>
      <c r="P3" s="31">
        <f t="shared" si="0"/>
        <v>3875</v>
      </c>
      <c r="Q3" s="31">
        <f t="shared" si="1"/>
        <v>1125</v>
      </c>
      <c r="R3" s="31">
        <f t="shared" si="2"/>
        <v>5000</v>
      </c>
    </row>
    <row r="4" spans="1:18" ht="14.25" customHeight="1">
      <c r="A4" s="13" t="s">
        <v>19</v>
      </c>
      <c r="B4" s="144">
        <v>44197</v>
      </c>
      <c r="C4" s="155" t="s">
        <v>2437</v>
      </c>
      <c r="D4" s="138"/>
      <c r="F4" s="157"/>
      <c r="G4" s="157">
        <v>668</v>
      </c>
      <c r="H4" s="12"/>
      <c r="J4" s="9" t="s">
        <v>87</v>
      </c>
      <c r="N4" s="13" t="s">
        <v>688</v>
      </c>
      <c r="O4" s="151"/>
      <c r="P4" s="31">
        <f t="shared" si="0"/>
        <v>4543</v>
      </c>
      <c r="Q4" s="31">
        <f t="shared" si="1"/>
        <v>1125</v>
      </c>
      <c r="R4" s="31">
        <f t="shared" si="2"/>
        <v>5668</v>
      </c>
    </row>
    <row r="5" spans="1:18" ht="14.25" customHeight="1">
      <c r="A5" s="13" t="s">
        <v>19</v>
      </c>
      <c r="B5" s="144">
        <v>44199</v>
      </c>
      <c r="C5" s="155" t="s">
        <v>1086</v>
      </c>
      <c r="D5" s="138"/>
      <c r="F5" s="157">
        <v>1500</v>
      </c>
      <c r="G5" s="157"/>
      <c r="H5" s="12"/>
      <c r="J5" s="9" t="s">
        <v>87</v>
      </c>
      <c r="K5" s="9" t="s">
        <v>2438</v>
      </c>
      <c r="N5" s="13" t="s">
        <v>688</v>
      </c>
      <c r="O5" s="151"/>
      <c r="P5" s="31">
        <f t="shared" si="0"/>
        <v>3043</v>
      </c>
      <c r="Q5" s="31">
        <f t="shared" si="1"/>
        <v>2625</v>
      </c>
      <c r="R5" s="31">
        <f t="shared" si="2"/>
        <v>5668</v>
      </c>
    </row>
    <row r="6" spans="1:18" ht="14.25" customHeight="1">
      <c r="A6" s="13" t="s">
        <v>19</v>
      </c>
      <c r="B6" s="144">
        <v>44199</v>
      </c>
      <c r="C6" s="155" t="s">
        <v>1892</v>
      </c>
      <c r="D6" s="138"/>
      <c r="F6" s="157"/>
      <c r="G6" s="157"/>
      <c r="H6" s="12">
        <v>4204</v>
      </c>
      <c r="N6" s="13" t="s">
        <v>688</v>
      </c>
      <c r="O6" s="151"/>
      <c r="P6" s="31">
        <f t="shared" si="0"/>
        <v>3043</v>
      </c>
      <c r="Q6" s="31">
        <f t="shared" si="1"/>
        <v>2625</v>
      </c>
      <c r="R6" s="31">
        <f t="shared" si="2"/>
        <v>5668</v>
      </c>
    </row>
    <row r="7" spans="1:18" ht="14.25" customHeight="1">
      <c r="A7" s="13" t="s">
        <v>19</v>
      </c>
      <c r="B7" s="144">
        <v>44199</v>
      </c>
      <c r="C7" s="155" t="s">
        <v>1892</v>
      </c>
      <c r="D7" s="138"/>
      <c r="F7" s="157"/>
      <c r="G7" s="157"/>
      <c r="H7" s="12">
        <v>24971.8</v>
      </c>
      <c r="N7" s="13" t="s">
        <v>688</v>
      </c>
      <c r="O7" s="151"/>
      <c r="P7" s="31">
        <f t="shared" si="0"/>
        <v>3043</v>
      </c>
      <c r="Q7" s="31">
        <f t="shared" si="1"/>
        <v>2625</v>
      </c>
      <c r="R7" s="31">
        <f t="shared" si="2"/>
        <v>5668</v>
      </c>
    </row>
    <row r="8" spans="1:18" ht="14.25" customHeight="1">
      <c r="A8" s="13" t="s">
        <v>19</v>
      </c>
      <c r="B8" s="144">
        <v>44200</v>
      </c>
      <c r="C8" s="155" t="s">
        <v>2437</v>
      </c>
      <c r="D8" s="138"/>
      <c r="F8" s="157"/>
      <c r="G8" s="157">
        <v>892</v>
      </c>
      <c r="H8" s="12"/>
      <c r="J8" s="9" t="s">
        <v>87</v>
      </c>
      <c r="N8" s="13" t="s">
        <v>688</v>
      </c>
      <c r="O8" s="151"/>
      <c r="P8" s="31">
        <f t="shared" si="0"/>
        <v>3935</v>
      </c>
      <c r="Q8" s="31">
        <f t="shared" si="1"/>
        <v>2625</v>
      </c>
      <c r="R8" s="31">
        <f t="shared" si="2"/>
        <v>6560</v>
      </c>
    </row>
    <row r="9" spans="1:18" ht="14.25" customHeight="1">
      <c r="A9" s="13" t="s">
        <v>19</v>
      </c>
      <c r="B9" s="144">
        <v>44213</v>
      </c>
      <c r="C9" s="155" t="s">
        <v>1460</v>
      </c>
      <c r="D9" s="138"/>
      <c r="F9" s="157"/>
      <c r="G9" s="157"/>
      <c r="H9" s="12">
        <v>2102</v>
      </c>
      <c r="N9" s="13" t="s">
        <v>688</v>
      </c>
      <c r="O9" s="151"/>
      <c r="P9" s="31">
        <f t="shared" si="0"/>
        <v>3935</v>
      </c>
      <c r="Q9" s="31">
        <f t="shared" si="1"/>
        <v>2625</v>
      </c>
      <c r="R9" s="31">
        <f t="shared" si="2"/>
        <v>6560</v>
      </c>
    </row>
    <row r="10" spans="1:18" ht="14.25" customHeight="1">
      <c r="A10" s="13" t="s">
        <v>19</v>
      </c>
      <c r="B10" s="144">
        <v>44229</v>
      </c>
      <c r="C10" s="155" t="s">
        <v>2439</v>
      </c>
      <c r="D10" s="138"/>
      <c r="F10" s="157">
        <v>1500</v>
      </c>
      <c r="G10" s="157"/>
      <c r="H10" s="12"/>
      <c r="J10" s="1" t="s">
        <v>87</v>
      </c>
      <c r="K10" s="1" t="s">
        <v>2438</v>
      </c>
      <c r="N10" s="13" t="s">
        <v>688</v>
      </c>
      <c r="O10" s="151"/>
      <c r="P10" s="31">
        <f t="shared" si="0"/>
        <v>2435</v>
      </c>
      <c r="Q10" s="31">
        <f t="shared" si="1"/>
        <v>4125</v>
      </c>
      <c r="R10" s="31">
        <f t="shared" si="2"/>
        <v>6560</v>
      </c>
    </row>
    <row r="11" spans="1:18" ht="14.25" customHeight="1">
      <c r="A11" s="13" t="s">
        <v>19</v>
      </c>
      <c r="B11" s="144">
        <v>44229</v>
      </c>
      <c r="C11" s="155" t="s">
        <v>2440</v>
      </c>
      <c r="D11" s="138"/>
      <c r="F11" s="157">
        <v>2000</v>
      </c>
      <c r="G11" s="157"/>
      <c r="H11" s="12"/>
      <c r="J11" s="1" t="s">
        <v>87</v>
      </c>
      <c r="K11" s="1" t="s">
        <v>2441</v>
      </c>
      <c r="N11" s="13" t="s">
        <v>688</v>
      </c>
      <c r="O11" s="151"/>
      <c r="P11" s="31">
        <f t="shared" si="0"/>
        <v>435</v>
      </c>
      <c r="Q11" s="31">
        <f t="shared" si="1"/>
        <v>6125</v>
      </c>
      <c r="R11" s="31">
        <f t="shared" si="2"/>
        <v>6560</v>
      </c>
    </row>
    <row r="12" spans="1:18" ht="14.25" customHeight="1">
      <c r="A12" s="13" t="s">
        <v>19</v>
      </c>
      <c r="B12" s="144">
        <v>44252</v>
      </c>
      <c r="C12" s="155" t="s">
        <v>1892</v>
      </c>
      <c r="D12" s="138"/>
      <c r="F12" s="157"/>
      <c r="G12" s="157"/>
      <c r="H12" s="12">
        <v>4204</v>
      </c>
      <c r="N12" s="13" t="s">
        <v>688</v>
      </c>
      <c r="O12" s="151"/>
      <c r="P12" s="31">
        <f t="shared" si="0"/>
        <v>435</v>
      </c>
      <c r="Q12" s="31">
        <f t="shared" si="1"/>
        <v>6125</v>
      </c>
      <c r="R12" s="31">
        <f t="shared" si="2"/>
        <v>6560</v>
      </c>
    </row>
    <row r="13" spans="1:18" ht="14.25" customHeight="1">
      <c r="A13" s="13" t="s">
        <v>19</v>
      </c>
      <c r="B13" s="144">
        <v>44257</v>
      </c>
      <c r="C13" s="155" t="s">
        <v>2442</v>
      </c>
      <c r="D13" s="138"/>
      <c r="F13" s="157">
        <v>1500</v>
      </c>
      <c r="G13" s="157"/>
      <c r="H13" s="12"/>
      <c r="J13" s="9" t="s">
        <v>87</v>
      </c>
      <c r="K13" s="9" t="s">
        <v>2438</v>
      </c>
      <c r="L13" s="1">
        <v>1294</v>
      </c>
      <c r="N13" s="13" t="s">
        <v>688</v>
      </c>
      <c r="O13" s="151"/>
      <c r="P13" s="31">
        <f t="shared" si="0"/>
        <v>-1065</v>
      </c>
      <c r="Q13" s="31">
        <f t="shared" si="1"/>
        <v>7625</v>
      </c>
      <c r="R13" s="31">
        <f t="shared" si="2"/>
        <v>6560</v>
      </c>
    </row>
    <row r="14" spans="1:18" ht="14.25" customHeight="1">
      <c r="A14" s="13" t="s">
        <v>19</v>
      </c>
      <c r="B14" s="144">
        <v>44274</v>
      </c>
      <c r="C14" s="155" t="s">
        <v>855</v>
      </c>
      <c r="D14" s="138"/>
      <c r="F14" s="157"/>
      <c r="G14" s="157">
        <v>6000</v>
      </c>
      <c r="H14" s="12"/>
      <c r="J14" s="9" t="s">
        <v>87</v>
      </c>
      <c r="N14" s="13" t="s">
        <v>688</v>
      </c>
      <c r="O14" s="151"/>
      <c r="P14" s="31">
        <f t="shared" si="0"/>
        <v>4935</v>
      </c>
      <c r="Q14" s="31">
        <f t="shared" si="1"/>
        <v>7625</v>
      </c>
      <c r="R14" s="31">
        <f t="shared" si="2"/>
        <v>12560</v>
      </c>
    </row>
    <row r="15" spans="1:18" ht="14.25" customHeight="1">
      <c r="A15" s="13" t="s">
        <v>19</v>
      </c>
      <c r="B15" s="144">
        <v>44290</v>
      </c>
      <c r="C15" s="155" t="s">
        <v>2443</v>
      </c>
      <c r="D15" s="138"/>
      <c r="F15" s="157">
        <v>1500</v>
      </c>
      <c r="G15" s="157"/>
      <c r="H15" s="12"/>
      <c r="J15" s="9" t="s">
        <v>87</v>
      </c>
      <c r="K15" s="9" t="s">
        <v>2438</v>
      </c>
      <c r="N15" s="13" t="s">
        <v>688</v>
      </c>
      <c r="O15" s="151"/>
      <c r="P15" s="31">
        <f t="shared" si="0"/>
        <v>3435</v>
      </c>
      <c r="Q15" s="31">
        <f t="shared" si="1"/>
        <v>9125</v>
      </c>
      <c r="R15" s="31">
        <f t="shared" si="2"/>
        <v>12560</v>
      </c>
    </row>
    <row r="16" spans="1:18" ht="14.25" customHeight="1">
      <c r="A16" s="13" t="s">
        <v>19</v>
      </c>
      <c r="B16" s="144">
        <v>44292</v>
      </c>
      <c r="C16" s="155" t="s">
        <v>1714</v>
      </c>
      <c r="D16" s="138"/>
      <c r="F16" s="157"/>
      <c r="G16" s="157"/>
      <c r="H16" s="12">
        <v>2234.6999999999998</v>
      </c>
      <c r="N16" s="13" t="s">
        <v>688</v>
      </c>
      <c r="O16" s="151"/>
      <c r="P16" s="31">
        <f t="shared" si="0"/>
        <v>3435</v>
      </c>
      <c r="Q16" s="31">
        <f t="shared" si="1"/>
        <v>9125</v>
      </c>
      <c r="R16" s="31">
        <f t="shared" si="2"/>
        <v>12560</v>
      </c>
    </row>
    <row r="17" spans="1:18" ht="14.25" customHeight="1">
      <c r="A17" s="13" t="s">
        <v>19</v>
      </c>
      <c r="B17" s="144">
        <v>44306</v>
      </c>
      <c r="C17" s="155" t="s">
        <v>1017</v>
      </c>
      <c r="D17" s="138"/>
      <c r="F17" s="157">
        <v>40</v>
      </c>
      <c r="G17" s="157"/>
      <c r="H17" s="12"/>
      <c r="J17" s="9" t="s">
        <v>87</v>
      </c>
      <c r="K17" s="9" t="s">
        <v>1017</v>
      </c>
      <c r="L17" s="1">
        <v>105152</v>
      </c>
      <c r="N17" s="13" t="s">
        <v>688</v>
      </c>
      <c r="O17" s="151"/>
      <c r="P17" s="31">
        <f t="shared" si="0"/>
        <v>3395</v>
      </c>
      <c r="Q17" s="31">
        <f t="shared" si="1"/>
        <v>9165</v>
      </c>
      <c r="R17" s="31">
        <f t="shared" si="2"/>
        <v>12560</v>
      </c>
    </row>
    <row r="18" spans="1:18" ht="14.25" customHeight="1">
      <c r="A18" s="13" t="s">
        <v>19</v>
      </c>
      <c r="B18" s="144">
        <v>44312</v>
      </c>
      <c r="C18" s="155" t="s">
        <v>2444</v>
      </c>
      <c r="D18" s="138"/>
      <c r="F18" s="157"/>
      <c r="G18" s="157"/>
      <c r="H18" s="12">
        <v>4204</v>
      </c>
      <c r="N18" s="13" t="s">
        <v>688</v>
      </c>
      <c r="O18" s="151"/>
      <c r="P18" s="31">
        <f t="shared" si="0"/>
        <v>3395</v>
      </c>
      <c r="Q18" s="31">
        <f t="shared" si="1"/>
        <v>9165</v>
      </c>
      <c r="R18" s="31">
        <f t="shared" si="2"/>
        <v>12560</v>
      </c>
    </row>
    <row r="19" spans="1:18" ht="14.25" customHeight="1">
      <c r="A19" s="13" t="s">
        <v>19</v>
      </c>
      <c r="B19" s="144">
        <v>44313</v>
      </c>
      <c r="C19" s="155" t="s">
        <v>2445</v>
      </c>
      <c r="D19" s="138"/>
      <c r="F19" s="157"/>
      <c r="G19" s="157"/>
      <c r="H19" s="12">
        <v>407.16</v>
      </c>
      <c r="N19" s="13" t="s">
        <v>688</v>
      </c>
      <c r="O19" s="151"/>
      <c r="P19" s="31">
        <f t="shared" si="0"/>
        <v>3395</v>
      </c>
      <c r="Q19" s="31">
        <f t="shared" si="1"/>
        <v>9165</v>
      </c>
      <c r="R19" s="31">
        <f t="shared" si="2"/>
        <v>12560</v>
      </c>
    </row>
    <row r="20" spans="1:18" ht="14.25" customHeight="1">
      <c r="A20" s="13" t="s">
        <v>19</v>
      </c>
      <c r="B20" s="144">
        <v>44322</v>
      </c>
      <c r="C20" s="155" t="s">
        <v>2446</v>
      </c>
      <c r="D20" s="138"/>
      <c r="F20" s="157">
        <v>1800</v>
      </c>
      <c r="G20" s="157"/>
      <c r="H20" s="12"/>
      <c r="J20" s="9" t="s">
        <v>87</v>
      </c>
      <c r="K20" s="9" t="s">
        <v>2438</v>
      </c>
      <c r="N20" s="13" t="s">
        <v>688</v>
      </c>
      <c r="O20" s="151"/>
      <c r="P20" s="31">
        <f t="shared" si="0"/>
        <v>1595</v>
      </c>
      <c r="Q20" s="31">
        <f t="shared" si="1"/>
        <v>10965</v>
      </c>
      <c r="R20" s="31">
        <f t="shared" si="2"/>
        <v>12560</v>
      </c>
    </row>
    <row r="21" spans="1:18" ht="14.25" customHeight="1">
      <c r="A21" s="13" t="s">
        <v>19</v>
      </c>
      <c r="B21" s="144">
        <v>44328</v>
      </c>
      <c r="C21" s="155" t="s">
        <v>2447</v>
      </c>
      <c r="D21" s="138"/>
      <c r="F21" s="157">
        <v>50</v>
      </c>
      <c r="G21" s="157"/>
      <c r="H21" s="12"/>
      <c r="J21" s="9" t="s">
        <v>87</v>
      </c>
      <c r="K21" s="9" t="s">
        <v>2448</v>
      </c>
      <c r="L21" s="1">
        <v>212735</v>
      </c>
      <c r="N21" s="13" t="s">
        <v>688</v>
      </c>
      <c r="O21" s="151"/>
      <c r="P21" s="31">
        <f t="shared" si="0"/>
        <v>1545</v>
      </c>
      <c r="Q21" s="31">
        <f t="shared" si="1"/>
        <v>11015</v>
      </c>
      <c r="R21" s="31">
        <f t="shared" si="2"/>
        <v>12560</v>
      </c>
    </row>
    <row r="22" spans="1:18" ht="14.25" customHeight="1">
      <c r="A22" s="13" t="s">
        <v>19</v>
      </c>
      <c r="B22" s="144">
        <v>44341</v>
      </c>
      <c r="C22" s="155" t="s">
        <v>2449</v>
      </c>
      <c r="D22" s="138"/>
      <c r="F22" s="157"/>
      <c r="G22" s="157"/>
      <c r="H22" s="12">
        <v>4553.6000000000004</v>
      </c>
      <c r="N22" s="13" t="s">
        <v>688</v>
      </c>
      <c r="O22" s="151"/>
      <c r="P22" s="31">
        <f t="shared" si="0"/>
        <v>1545</v>
      </c>
      <c r="Q22" s="31">
        <f t="shared" si="1"/>
        <v>11015</v>
      </c>
      <c r="R22" s="31">
        <f t="shared" si="2"/>
        <v>12560</v>
      </c>
    </row>
    <row r="23" spans="1:18" ht="14.25" customHeight="1">
      <c r="A23" s="13" t="s">
        <v>19</v>
      </c>
      <c r="B23" s="144">
        <v>44355</v>
      </c>
      <c r="C23" s="155" t="s">
        <v>2386</v>
      </c>
      <c r="D23" s="138"/>
      <c r="F23" s="157">
        <v>1500</v>
      </c>
      <c r="G23" s="157"/>
      <c r="H23" s="12"/>
      <c r="J23" s="9" t="s">
        <v>87</v>
      </c>
      <c r="K23" s="9" t="s">
        <v>2438</v>
      </c>
      <c r="N23" s="13" t="s">
        <v>688</v>
      </c>
      <c r="O23" s="151"/>
      <c r="P23" s="31">
        <f t="shared" si="0"/>
        <v>45</v>
      </c>
      <c r="Q23" s="31">
        <f t="shared" si="1"/>
        <v>12515</v>
      </c>
      <c r="R23" s="31">
        <f t="shared" si="2"/>
        <v>12560</v>
      </c>
    </row>
    <row r="24" spans="1:18" ht="14.25" customHeight="1">
      <c r="A24" s="13" t="s">
        <v>19</v>
      </c>
      <c r="B24" s="144">
        <v>44362</v>
      </c>
      <c r="C24" s="155" t="s">
        <v>2450</v>
      </c>
      <c r="D24" s="138"/>
      <c r="F24" s="157"/>
      <c r="G24" s="157"/>
      <c r="H24" s="12">
        <v>703.08</v>
      </c>
      <c r="N24" s="13" t="s">
        <v>688</v>
      </c>
      <c r="O24" s="151"/>
      <c r="P24" s="31">
        <f t="shared" si="0"/>
        <v>45</v>
      </c>
      <c r="Q24" s="31">
        <f t="shared" si="1"/>
        <v>12515</v>
      </c>
      <c r="R24" s="31">
        <f t="shared" si="2"/>
        <v>12560</v>
      </c>
    </row>
    <row r="25" spans="1:18" ht="14.25" customHeight="1">
      <c r="A25" s="13" t="s">
        <v>19</v>
      </c>
      <c r="B25" s="144">
        <v>44376</v>
      </c>
      <c r="C25" s="155" t="s">
        <v>2451</v>
      </c>
      <c r="D25" s="138"/>
      <c r="F25" s="157"/>
      <c r="G25" s="157"/>
      <c r="H25" s="12">
        <v>4237.6000000000004</v>
      </c>
      <c r="K25" s="51" t="s">
        <v>2452</v>
      </c>
      <c r="N25" s="13" t="s">
        <v>688</v>
      </c>
      <c r="O25" s="151"/>
      <c r="P25" s="31">
        <f t="shared" si="0"/>
        <v>45</v>
      </c>
      <c r="Q25" s="31">
        <f t="shared" si="1"/>
        <v>12515</v>
      </c>
      <c r="R25" s="31">
        <f t="shared" si="2"/>
        <v>12560</v>
      </c>
    </row>
    <row r="26" spans="1:18" ht="14.25" customHeight="1">
      <c r="A26" s="13" t="s">
        <v>19</v>
      </c>
      <c r="B26" s="144">
        <v>44392</v>
      </c>
      <c r="C26" s="155" t="s">
        <v>1031</v>
      </c>
      <c r="D26" s="138"/>
      <c r="F26" s="157">
        <v>1550</v>
      </c>
      <c r="G26" s="157"/>
      <c r="H26" s="12"/>
      <c r="J26" s="1" t="s">
        <v>87</v>
      </c>
      <c r="K26" s="1" t="s">
        <v>2438</v>
      </c>
      <c r="N26" s="13" t="s">
        <v>688</v>
      </c>
      <c r="O26" s="151"/>
      <c r="P26" s="31">
        <f t="shared" si="0"/>
        <v>-1505</v>
      </c>
      <c r="Q26" s="31">
        <f t="shared" si="1"/>
        <v>14065</v>
      </c>
      <c r="R26" s="31">
        <f t="shared" si="2"/>
        <v>12560</v>
      </c>
    </row>
    <row r="27" spans="1:18" ht="14.25" customHeight="1">
      <c r="A27" s="13" t="s">
        <v>19</v>
      </c>
      <c r="B27" s="144">
        <v>44397</v>
      </c>
      <c r="C27" s="155" t="s">
        <v>2453</v>
      </c>
      <c r="D27" s="138"/>
      <c r="F27" s="157"/>
      <c r="G27" s="157"/>
      <c r="H27" s="12">
        <v>3637.6</v>
      </c>
      <c r="N27" s="13" t="s">
        <v>688</v>
      </c>
      <c r="O27" s="151">
        <v>44397</v>
      </c>
      <c r="P27" s="31">
        <f t="shared" si="0"/>
        <v>-1505</v>
      </c>
      <c r="Q27" s="31">
        <f t="shared" si="1"/>
        <v>14065</v>
      </c>
      <c r="R27" s="31">
        <f t="shared" si="2"/>
        <v>12560</v>
      </c>
    </row>
    <row r="28" spans="1:18" ht="14.25" customHeight="1">
      <c r="A28" s="13" t="s">
        <v>19</v>
      </c>
      <c r="B28" s="144">
        <v>44398</v>
      </c>
      <c r="C28" s="29" t="s">
        <v>962</v>
      </c>
      <c r="D28" s="138"/>
      <c r="F28" s="157"/>
      <c r="G28" s="157">
        <v>10000</v>
      </c>
      <c r="H28" s="12"/>
      <c r="J28" s="9" t="s">
        <v>87</v>
      </c>
      <c r="N28" s="13" t="s">
        <v>688</v>
      </c>
      <c r="O28" s="151"/>
      <c r="P28" s="31">
        <f t="shared" si="0"/>
        <v>8495</v>
      </c>
      <c r="Q28" s="31">
        <f t="shared" si="1"/>
        <v>14065</v>
      </c>
      <c r="R28" s="31">
        <f t="shared" si="2"/>
        <v>22560</v>
      </c>
    </row>
    <row r="29" spans="1:18" ht="14.25" customHeight="1">
      <c r="A29" s="13" t="s">
        <v>19</v>
      </c>
      <c r="B29" s="144">
        <v>44405</v>
      </c>
      <c r="C29" s="155" t="s">
        <v>2454</v>
      </c>
      <c r="D29" s="138"/>
      <c r="F29" s="157">
        <v>219.9</v>
      </c>
      <c r="G29" s="157"/>
      <c r="H29" s="12"/>
      <c r="J29" s="9" t="s">
        <v>87</v>
      </c>
      <c r="L29" s="1">
        <v>3130</v>
      </c>
      <c r="N29" s="13" t="s">
        <v>688</v>
      </c>
      <c r="O29" s="151"/>
      <c r="P29" s="31">
        <f t="shared" si="0"/>
        <v>8275.1</v>
      </c>
      <c r="Q29" s="31">
        <f t="shared" si="1"/>
        <v>14284.9</v>
      </c>
      <c r="R29" s="31">
        <f t="shared" si="2"/>
        <v>22560</v>
      </c>
    </row>
    <row r="30" spans="1:18" ht="14.25" customHeight="1">
      <c r="A30" s="13" t="s">
        <v>19</v>
      </c>
      <c r="B30" s="144">
        <v>44412</v>
      </c>
      <c r="C30" s="155" t="s">
        <v>2455</v>
      </c>
      <c r="D30" s="138"/>
      <c r="F30" s="157">
        <v>1440</v>
      </c>
      <c r="G30" s="157"/>
      <c r="H30" s="12"/>
      <c r="J30" s="9" t="s">
        <v>87</v>
      </c>
      <c r="K30" s="9" t="s">
        <v>2456</v>
      </c>
      <c r="N30" s="13" t="s">
        <v>688</v>
      </c>
      <c r="O30" s="151"/>
      <c r="P30" s="31">
        <f t="shared" si="0"/>
        <v>6835.1</v>
      </c>
      <c r="Q30" s="31">
        <f t="shared" si="1"/>
        <v>15724.9</v>
      </c>
      <c r="R30" s="31">
        <f t="shared" si="2"/>
        <v>22560</v>
      </c>
    </row>
    <row r="31" spans="1:18" ht="14.25" customHeight="1">
      <c r="A31" s="13" t="s">
        <v>19</v>
      </c>
      <c r="B31" s="144">
        <v>44418</v>
      </c>
      <c r="C31" s="153" t="s">
        <v>1016</v>
      </c>
      <c r="D31" s="138"/>
      <c r="F31" s="157">
        <v>75</v>
      </c>
      <c r="G31" s="157"/>
      <c r="H31" s="12"/>
      <c r="J31" s="9" t="s">
        <v>87</v>
      </c>
      <c r="L31" s="1">
        <v>107253</v>
      </c>
      <c r="N31" s="13" t="s">
        <v>688</v>
      </c>
      <c r="O31" s="151"/>
      <c r="P31" s="31">
        <f t="shared" si="0"/>
        <v>6760.1</v>
      </c>
      <c r="Q31" s="31">
        <f t="shared" si="1"/>
        <v>15799.9</v>
      </c>
      <c r="R31" s="31">
        <f t="shared" si="2"/>
        <v>22560</v>
      </c>
    </row>
    <row r="32" spans="1:18" ht="14.25" customHeight="1">
      <c r="A32" s="13" t="s">
        <v>19</v>
      </c>
      <c r="B32" s="144">
        <v>44420</v>
      </c>
      <c r="C32" s="155" t="s">
        <v>2457</v>
      </c>
      <c r="D32" s="138"/>
      <c r="F32" s="157"/>
      <c r="G32" s="157"/>
      <c r="H32" s="12">
        <v>1283.78</v>
      </c>
      <c r="N32" s="13" t="s">
        <v>688</v>
      </c>
      <c r="O32" s="151"/>
      <c r="P32" s="31">
        <f t="shared" si="0"/>
        <v>6760.1</v>
      </c>
      <c r="Q32" s="31">
        <f t="shared" si="1"/>
        <v>15799.9</v>
      </c>
      <c r="R32" s="31">
        <f t="shared" si="2"/>
        <v>22560</v>
      </c>
    </row>
    <row r="33" spans="1:18" ht="14.25" customHeight="1">
      <c r="A33" s="13" t="s">
        <v>19</v>
      </c>
      <c r="B33" s="144">
        <v>44424</v>
      </c>
      <c r="C33" s="155" t="s">
        <v>611</v>
      </c>
      <c r="D33" s="138"/>
      <c r="F33" s="157"/>
      <c r="G33" s="157"/>
      <c r="H33" s="12">
        <v>8190</v>
      </c>
      <c r="N33" s="13" t="s">
        <v>688</v>
      </c>
      <c r="O33" s="151"/>
      <c r="P33" s="31">
        <f t="shared" si="0"/>
        <v>6760.1</v>
      </c>
      <c r="Q33" s="31">
        <f t="shared" si="1"/>
        <v>15799.9</v>
      </c>
      <c r="R33" s="31">
        <f t="shared" si="2"/>
        <v>22560</v>
      </c>
    </row>
    <row r="34" spans="1:18" ht="14.25" customHeight="1">
      <c r="A34" s="13" t="s">
        <v>19</v>
      </c>
      <c r="B34" s="144">
        <v>44428</v>
      </c>
      <c r="C34" s="158" t="s">
        <v>2458</v>
      </c>
      <c r="D34" s="138"/>
      <c r="F34" s="157">
        <v>2500</v>
      </c>
      <c r="G34" s="157"/>
      <c r="H34" s="12"/>
      <c r="I34" s="9" t="s">
        <v>91</v>
      </c>
      <c r="K34" s="9" t="s">
        <v>2438</v>
      </c>
      <c r="N34" s="13" t="s">
        <v>688</v>
      </c>
      <c r="O34" s="151"/>
      <c r="P34" s="31">
        <f t="shared" si="0"/>
        <v>4260.0999999999985</v>
      </c>
      <c r="Q34" s="31">
        <f t="shared" si="1"/>
        <v>18299.900000000001</v>
      </c>
      <c r="R34" s="31">
        <f t="shared" si="2"/>
        <v>22560</v>
      </c>
    </row>
    <row r="35" spans="1:18" ht="14.25" customHeight="1">
      <c r="A35" s="13" t="s">
        <v>19</v>
      </c>
      <c r="B35" s="144">
        <v>44433</v>
      </c>
      <c r="C35" s="29" t="s">
        <v>962</v>
      </c>
      <c r="D35" s="138"/>
      <c r="F35" s="157"/>
      <c r="G35" s="157">
        <v>4212</v>
      </c>
      <c r="H35" s="12"/>
      <c r="I35" s="9" t="s">
        <v>91</v>
      </c>
      <c r="N35" s="13" t="s">
        <v>688</v>
      </c>
      <c r="O35" s="151"/>
      <c r="P35" s="31">
        <f t="shared" si="0"/>
        <v>8472.0999999999985</v>
      </c>
      <c r="Q35" s="31">
        <f t="shared" si="1"/>
        <v>18299.900000000001</v>
      </c>
      <c r="R35" s="31">
        <f t="shared" si="2"/>
        <v>26772</v>
      </c>
    </row>
    <row r="36" spans="1:18" ht="14.25" customHeight="1">
      <c r="A36" s="13" t="s">
        <v>19</v>
      </c>
      <c r="B36" s="144">
        <v>44434</v>
      </c>
      <c r="C36" s="155" t="s">
        <v>705</v>
      </c>
      <c r="D36" s="138"/>
      <c r="F36" s="157">
        <v>86.8</v>
      </c>
      <c r="G36" s="157"/>
      <c r="H36" s="12"/>
      <c r="I36" s="9" t="s">
        <v>89</v>
      </c>
      <c r="K36" s="9" t="s">
        <v>363</v>
      </c>
      <c r="L36" s="1">
        <v>882</v>
      </c>
      <c r="N36" s="13" t="s">
        <v>688</v>
      </c>
      <c r="O36" s="151"/>
      <c r="P36" s="31">
        <f t="shared" si="0"/>
        <v>8385.2999999999993</v>
      </c>
      <c r="Q36" s="31">
        <f t="shared" si="1"/>
        <v>18386.7</v>
      </c>
      <c r="R36" s="31">
        <f t="shared" si="2"/>
        <v>26772</v>
      </c>
    </row>
    <row r="37" spans="1:18" ht="14.25" customHeight="1">
      <c r="A37" s="13" t="s">
        <v>19</v>
      </c>
      <c r="B37" s="144">
        <v>44438</v>
      </c>
      <c r="C37" s="155" t="s">
        <v>2459</v>
      </c>
      <c r="D37" s="138"/>
      <c r="F37" s="157">
        <v>4212</v>
      </c>
      <c r="G37" s="157"/>
      <c r="H37" s="12"/>
      <c r="N37" s="13" t="s">
        <v>688</v>
      </c>
      <c r="O37" s="151"/>
      <c r="P37" s="31">
        <f t="shared" si="0"/>
        <v>4173.2999999999993</v>
      </c>
      <c r="Q37" s="31">
        <f t="shared" si="1"/>
        <v>22598.7</v>
      </c>
      <c r="R37" s="31">
        <f t="shared" si="2"/>
        <v>26772</v>
      </c>
    </row>
    <row r="38" spans="1:18" ht="14.25" customHeight="1">
      <c r="A38" s="13" t="s">
        <v>19</v>
      </c>
      <c r="B38" s="144">
        <v>44441</v>
      </c>
      <c r="C38" s="155" t="s">
        <v>1892</v>
      </c>
      <c r="D38" s="138"/>
      <c r="F38" s="157"/>
      <c r="G38" s="157"/>
      <c r="H38" s="12">
        <v>4258.6000000000004</v>
      </c>
      <c r="N38" s="13" t="s">
        <v>688</v>
      </c>
      <c r="O38" s="151"/>
      <c r="P38" s="31">
        <f t="shared" si="0"/>
        <v>4173.2999999999993</v>
      </c>
      <c r="Q38" s="31">
        <f t="shared" si="1"/>
        <v>22598.7</v>
      </c>
      <c r="R38" s="31">
        <f t="shared" si="2"/>
        <v>26772</v>
      </c>
    </row>
    <row r="39" spans="1:18" ht="14.25" customHeight="1">
      <c r="A39" s="13" t="s">
        <v>19</v>
      </c>
      <c r="B39" s="144">
        <v>44441</v>
      </c>
      <c r="C39" s="155" t="s">
        <v>2460</v>
      </c>
      <c r="D39" s="138"/>
      <c r="F39" s="157"/>
      <c r="G39" s="157"/>
      <c r="H39" s="12">
        <v>31.18</v>
      </c>
      <c r="N39" s="13" t="s">
        <v>688</v>
      </c>
      <c r="O39" s="151"/>
      <c r="P39" s="31">
        <f t="shared" si="0"/>
        <v>4173.2999999999993</v>
      </c>
      <c r="Q39" s="31">
        <f t="shared" si="1"/>
        <v>22598.7</v>
      </c>
      <c r="R39" s="31">
        <f t="shared" si="2"/>
        <v>26772</v>
      </c>
    </row>
    <row r="40" spans="1:18" ht="14.25" customHeight="1">
      <c r="A40" s="13" t="s">
        <v>19</v>
      </c>
      <c r="B40" s="144">
        <v>44442</v>
      </c>
      <c r="C40" s="155" t="s">
        <v>2461</v>
      </c>
      <c r="D40" s="138"/>
      <c r="F40" s="157">
        <v>1800</v>
      </c>
      <c r="G40" s="157"/>
      <c r="H40" s="12"/>
      <c r="I40" s="9" t="s">
        <v>91</v>
      </c>
      <c r="K40" s="9" t="s">
        <v>2438</v>
      </c>
      <c r="N40" s="13" t="s">
        <v>688</v>
      </c>
      <c r="O40" s="151"/>
      <c r="P40" s="31">
        <f t="shared" si="0"/>
        <v>2373.2999999999993</v>
      </c>
      <c r="Q40" s="31">
        <f t="shared" si="1"/>
        <v>24398.7</v>
      </c>
      <c r="R40" s="31">
        <f t="shared" si="2"/>
        <v>26772</v>
      </c>
    </row>
    <row r="41" spans="1:18" ht="14.25" customHeight="1">
      <c r="A41" s="13" t="s">
        <v>19</v>
      </c>
      <c r="B41" s="144">
        <v>44449</v>
      </c>
      <c r="C41" s="29" t="s">
        <v>2007</v>
      </c>
      <c r="D41" s="138" t="s">
        <v>1100</v>
      </c>
      <c r="F41" s="157">
        <v>1324.45</v>
      </c>
      <c r="G41" s="157"/>
      <c r="H41" s="12"/>
      <c r="N41" s="13" t="s">
        <v>688</v>
      </c>
      <c r="O41" s="151"/>
      <c r="P41" s="31">
        <f t="shared" si="0"/>
        <v>1048.8499999999985</v>
      </c>
      <c r="Q41" s="31">
        <f t="shared" si="1"/>
        <v>25723.15</v>
      </c>
      <c r="R41" s="31">
        <f t="shared" si="2"/>
        <v>26772</v>
      </c>
    </row>
    <row r="42" spans="1:18" ht="14.25" customHeight="1">
      <c r="A42" s="13" t="s">
        <v>19</v>
      </c>
      <c r="B42" s="144">
        <v>44449</v>
      </c>
      <c r="C42" s="29" t="s">
        <v>2007</v>
      </c>
      <c r="D42" s="138"/>
      <c r="F42" s="157">
        <v>1217</v>
      </c>
      <c r="G42" s="157"/>
      <c r="H42" s="12"/>
      <c r="I42" s="9" t="s">
        <v>91</v>
      </c>
      <c r="J42" s="9" t="s">
        <v>87</v>
      </c>
      <c r="K42" s="51" t="s">
        <v>1074</v>
      </c>
      <c r="L42" s="1">
        <v>1255</v>
      </c>
      <c r="N42" s="13" t="s">
        <v>688</v>
      </c>
      <c r="O42" s="151"/>
      <c r="P42" s="31">
        <f t="shared" si="0"/>
        <v>-168.15000000000146</v>
      </c>
      <c r="Q42" s="31">
        <f t="shared" si="1"/>
        <v>26940.15</v>
      </c>
      <c r="R42" s="31">
        <f t="shared" si="2"/>
        <v>26772</v>
      </c>
    </row>
    <row r="43" spans="1:18" ht="14.25" customHeight="1">
      <c r="A43" s="13" t="s">
        <v>19</v>
      </c>
      <c r="B43" s="144">
        <v>44453</v>
      </c>
      <c r="C43" s="155" t="s">
        <v>1754</v>
      </c>
      <c r="D43" s="138"/>
      <c r="F43" s="157">
        <v>103</v>
      </c>
      <c r="G43" s="157"/>
      <c r="H43" s="12"/>
      <c r="I43" s="9" t="s">
        <v>89</v>
      </c>
      <c r="J43" s="9" t="s">
        <v>87</v>
      </c>
      <c r="K43" s="9" t="s">
        <v>919</v>
      </c>
      <c r="L43" s="1">
        <v>60</v>
      </c>
      <c r="N43" s="13" t="s">
        <v>688</v>
      </c>
      <c r="O43" s="151"/>
      <c r="P43" s="31">
        <f t="shared" si="0"/>
        <v>-271.15000000000146</v>
      </c>
      <c r="Q43" s="31">
        <f t="shared" si="1"/>
        <v>27043.15</v>
      </c>
      <c r="R43" s="31">
        <f t="shared" si="2"/>
        <v>26772</v>
      </c>
    </row>
    <row r="44" spans="1:18" ht="14.25" customHeight="1">
      <c r="A44" s="13" t="s">
        <v>19</v>
      </c>
      <c r="B44" s="144">
        <v>44454</v>
      </c>
      <c r="C44" s="29" t="s">
        <v>2462</v>
      </c>
      <c r="D44" s="138" t="s">
        <v>1100</v>
      </c>
      <c r="F44" s="157">
        <v>263.88</v>
      </c>
      <c r="G44" s="157"/>
      <c r="H44" s="12"/>
      <c r="N44" s="13" t="s">
        <v>688</v>
      </c>
      <c r="O44" s="151"/>
      <c r="P44" s="31">
        <f t="shared" si="0"/>
        <v>-535.03000000000247</v>
      </c>
      <c r="Q44" s="31">
        <f t="shared" si="1"/>
        <v>27307.030000000002</v>
      </c>
      <c r="R44" s="31">
        <f t="shared" si="2"/>
        <v>26772</v>
      </c>
    </row>
    <row r="45" spans="1:18" ht="14.25" customHeight="1">
      <c r="A45" s="13" t="s">
        <v>19</v>
      </c>
      <c r="B45" s="144">
        <v>44456</v>
      </c>
      <c r="C45" s="155" t="s">
        <v>2463</v>
      </c>
      <c r="D45" s="138"/>
      <c r="F45" s="157">
        <v>1064</v>
      </c>
      <c r="G45" s="157"/>
      <c r="H45" s="12"/>
      <c r="K45" s="9" t="s">
        <v>953</v>
      </c>
      <c r="L45" s="1">
        <v>979</v>
      </c>
      <c r="N45" s="13" t="s">
        <v>688</v>
      </c>
      <c r="O45" s="151"/>
      <c r="P45" s="31">
        <f t="shared" si="0"/>
        <v>-1599.0300000000025</v>
      </c>
      <c r="Q45" s="31">
        <f t="shared" si="1"/>
        <v>28371.030000000002</v>
      </c>
      <c r="R45" s="31">
        <f t="shared" si="2"/>
        <v>26772</v>
      </c>
    </row>
    <row r="46" spans="1:18" ht="14.25" customHeight="1">
      <c r="A46" s="13" t="s">
        <v>19</v>
      </c>
      <c r="B46" s="144">
        <v>44456</v>
      </c>
      <c r="C46" s="155" t="s">
        <v>2464</v>
      </c>
      <c r="D46" s="138"/>
      <c r="F46" s="157">
        <v>198</v>
      </c>
      <c r="G46" s="157"/>
      <c r="H46" s="12"/>
      <c r="I46" s="9" t="s">
        <v>89</v>
      </c>
      <c r="J46" s="9" t="s">
        <v>87</v>
      </c>
      <c r="K46" s="9" t="s">
        <v>2465</v>
      </c>
      <c r="L46" s="1">
        <v>75</v>
      </c>
      <c r="N46" s="13" t="s">
        <v>688</v>
      </c>
      <c r="O46" s="151"/>
      <c r="P46" s="31">
        <f t="shared" si="0"/>
        <v>-1797.0300000000025</v>
      </c>
      <c r="Q46" s="31">
        <f t="shared" si="1"/>
        <v>28569.030000000002</v>
      </c>
      <c r="R46" s="31">
        <f t="shared" si="2"/>
        <v>26772</v>
      </c>
    </row>
    <row r="47" spans="1:18" ht="14.25" customHeight="1">
      <c r="A47" s="13" t="s">
        <v>19</v>
      </c>
      <c r="B47" s="144">
        <v>44456</v>
      </c>
      <c r="C47" s="155" t="s">
        <v>705</v>
      </c>
      <c r="D47" s="138"/>
      <c r="F47" s="157">
        <v>20.7</v>
      </c>
      <c r="G47" s="157"/>
      <c r="H47" s="12"/>
      <c r="I47" s="9" t="s">
        <v>89</v>
      </c>
      <c r="J47" s="9" t="s">
        <v>87</v>
      </c>
      <c r="K47" s="9" t="s">
        <v>1066</v>
      </c>
      <c r="L47" s="1">
        <v>382</v>
      </c>
      <c r="N47" s="13" t="s">
        <v>688</v>
      </c>
      <c r="O47" s="151"/>
      <c r="P47" s="31">
        <f t="shared" si="0"/>
        <v>-1817.7300000000032</v>
      </c>
      <c r="Q47" s="31">
        <f t="shared" si="1"/>
        <v>28589.730000000003</v>
      </c>
      <c r="R47" s="31">
        <f t="shared" si="2"/>
        <v>26772</v>
      </c>
    </row>
    <row r="48" spans="1:18" ht="14.25" customHeight="1">
      <c r="A48" s="13" t="s">
        <v>19</v>
      </c>
      <c r="B48" s="144">
        <v>44456</v>
      </c>
      <c r="C48" s="155" t="s">
        <v>705</v>
      </c>
      <c r="D48" s="138"/>
      <c r="F48" s="157">
        <v>157.6</v>
      </c>
      <c r="G48" s="157"/>
      <c r="H48" s="12"/>
      <c r="I48" s="9" t="s">
        <v>89</v>
      </c>
      <c r="J48" s="9" t="s">
        <v>87</v>
      </c>
      <c r="K48" s="9" t="s">
        <v>1066</v>
      </c>
      <c r="L48" s="1">
        <v>371</v>
      </c>
      <c r="N48" s="13" t="s">
        <v>688</v>
      </c>
      <c r="O48" s="151"/>
      <c r="P48" s="31">
        <f t="shared" si="0"/>
        <v>-1975.3300000000017</v>
      </c>
      <c r="Q48" s="31">
        <f t="shared" si="1"/>
        <v>28747.33</v>
      </c>
      <c r="R48" s="31">
        <f t="shared" si="2"/>
        <v>26772</v>
      </c>
    </row>
    <row r="49" spans="1:18" ht="14.25" customHeight="1">
      <c r="A49" s="13" t="s">
        <v>19</v>
      </c>
      <c r="B49" s="144">
        <v>44458</v>
      </c>
      <c r="C49" s="155" t="s">
        <v>2466</v>
      </c>
      <c r="D49" s="138"/>
      <c r="F49" s="157">
        <v>264</v>
      </c>
      <c r="G49" s="157"/>
      <c r="H49" s="12"/>
      <c r="I49" s="9" t="s">
        <v>89</v>
      </c>
      <c r="K49" s="9" t="s">
        <v>2467</v>
      </c>
      <c r="L49" s="1">
        <v>518</v>
      </c>
      <c r="N49" s="13" t="s">
        <v>688</v>
      </c>
      <c r="O49" s="151"/>
      <c r="P49" s="31">
        <f t="shared" si="0"/>
        <v>-2239.3300000000017</v>
      </c>
      <c r="Q49" s="31">
        <f t="shared" si="1"/>
        <v>29011.33</v>
      </c>
      <c r="R49" s="31">
        <f t="shared" si="2"/>
        <v>26772</v>
      </c>
    </row>
    <row r="50" spans="1:18" ht="14.25" customHeight="1">
      <c r="A50" s="13" t="s">
        <v>19</v>
      </c>
      <c r="B50" s="144">
        <v>44459</v>
      </c>
      <c r="C50" s="29" t="s">
        <v>1749</v>
      </c>
      <c r="D50" s="138" t="s">
        <v>1100</v>
      </c>
      <c r="F50" s="157">
        <v>149.01</v>
      </c>
      <c r="G50" s="157"/>
      <c r="H50" s="12"/>
      <c r="N50" s="13" t="s">
        <v>688</v>
      </c>
      <c r="O50" s="151"/>
      <c r="P50" s="31">
        <f t="shared" si="0"/>
        <v>-2388.34</v>
      </c>
      <c r="Q50" s="31">
        <f t="shared" si="1"/>
        <v>29160.34</v>
      </c>
      <c r="R50" s="31">
        <f t="shared" si="2"/>
        <v>26772</v>
      </c>
    </row>
    <row r="51" spans="1:18" ht="14.25" customHeight="1">
      <c r="A51" s="13" t="s">
        <v>19</v>
      </c>
      <c r="B51" s="144">
        <v>44465</v>
      </c>
      <c r="C51" s="155" t="s">
        <v>950</v>
      </c>
      <c r="D51" s="138"/>
      <c r="F51" s="157"/>
      <c r="G51" s="157"/>
      <c r="H51" s="12">
        <v>19.899999999999999</v>
      </c>
      <c r="N51" s="13" t="s">
        <v>688</v>
      </c>
      <c r="O51" s="151"/>
      <c r="P51" s="31">
        <f t="shared" si="0"/>
        <v>-2388.34</v>
      </c>
      <c r="Q51" s="31">
        <f t="shared" si="1"/>
        <v>29160.34</v>
      </c>
      <c r="R51" s="31">
        <f t="shared" si="2"/>
        <v>26772</v>
      </c>
    </row>
    <row r="52" spans="1:18" ht="14.25" customHeight="1">
      <c r="A52" s="13" t="s">
        <v>19</v>
      </c>
      <c r="B52" s="144">
        <v>44474</v>
      </c>
      <c r="C52" s="158" t="s">
        <v>2468</v>
      </c>
      <c r="D52" s="138"/>
      <c r="E52" s="155"/>
      <c r="F52" s="157"/>
      <c r="G52" s="157"/>
      <c r="H52" s="12">
        <v>2346.98</v>
      </c>
      <c r="I52" s="51" t="s">
        <v>89</v>
      </c>
      <c r="L52" s="9">
        <v>481435966</v>
      </c>
      <c r="N52" s="13" t="s">
        <v>688</v>
      </c>
      <c r="O52" s="151"/>
      <c r="P52" s="31">
        <f t="shared" si="0"/>
        <v>-2388.34</v>
      </c>
      <c r="Q52" s="31">
        <f t="shared" si="1"/>
        <v>29160.34</v>
      </c>
      <c r="R52" s="31">
        <f t="shared" si="2"/>
        <v>26772</v>
      </c>
    </row>
    <row r="53" spans="1:18" ht="14.25" customHeight="1">
      <c r="A53" s="13" t="s">
        <v>19</v>
      </c>
      <c r="B53" s="144">
        <v>44475</v>
      </c>
      <c r="C53" s="155" t="s">
        <v>1252</v>
      </c>
      <c r="D53" s="138"/>
      <c r="F53" s="157"/>
      <c r="G53" s="157"/>
      <c r="H53" s="12">
        <v>4638.2</v>
      </c>
      <c r="N53" s="13" t="s">
        <v>688</v>
      </c>
      <c r="O53" s="151"/>
      <c r="P53" s="31">
        <f t="shared" si="0"/>
        <v>-2388.34</v>
      </c>
      <c r="Q53" s="31">
        <f t="shared" si="1"/>
        <v>29160.34</v>
      </c>
      <c r="R53" s="31">
        <f t="shared" si="2"/>
        <v>26772</v>
      </c>
    </row>
    <row r="54" spans="1:18" ht="14.25" customHeight="1">
      <c r="A54" s="13" t="s">
        <v>19</v>
      </c>
      <c r="B54" s="144">
        <v>44475</v>
      </c>
      <c r="C54" s="155" t="s">
        <v>705</v>
      </c>
      <c r="D54" s="138"/>
      <c r="F54" s="157">
        <v>124.2</v>
      </c>
      <c r="G54" s="157"/>
      <c r="H54" s="12"/>
      <c r="I54" s="9" t="s">
        <v>89</v>
      </c>
      <c r="J54" s="9" t="s">
        <v>87</v>
      </c>
      <c r="K54" s="9" t="s">
        <v>2469</v>
      </c>
      <c r="L54" s="1">
        <v>8749</v>
      </c>
      <c r="N54" s="13" t="s">
        <v>688</v>
      </c>
      <c r="O54" s="151"/>
      <c r="P54" s="31">
        <f t="shared" si="0"/>
        <v>-2512.5400000000009</v>
      </c>
      <c r="Q54" s="31">
        <f t="shared" si="1"/>
        <v>29284.54</v>
      </c>
      <c r="R54" s="31">
        <f t="shared" si="2"/>
        <v>26772</v>
      </c>
    </row>
    <row r="55" spans="1:18" ht="14.25" customHeight="1">
      <c r="A55" s="13" t="s">
        <v>19</v>
      </c>
      <c r="B55" s="144">
        <v>44476</v>
      </c>
      <c r="C55" s="29" t="s">
        <v>962</v>
      </c>
      <c r="D55" s="138"/>
      <c r="F55" s="157"/>
      <c r="G55" s="157">
        <v>5500</v>
      </c>
      <c r="H55" s="12"/>
      <c r="N55" s="13" t="s">
        <v>688</v>
      </c>
      <c r="O55" s="151"/>
      <c r="P55" s="31">
        <f t="shared" si="0"/>
        <v>2987.4599999999991</v>
      </c>
      <c r="Q55" s="31">
        <f t="shared" si="1"/>
        <v>29284.54</v>
      </c>
      <c r="R55" s="31">
        <f t="shared" si="2"/>
        <v>32272</v>
      </c>
    </row>
    <row r="56" spans="1:18" ht="14.25" customHeight="1">
      <c r="A56" s="13" t="s">
        <v>19</v>
      </c>
      <c r="B56" s="144">
        <v>44477</v>
      </c>
      <c r="C56" s="158" t="s">
        <v>2470</v>
      </c>
      <c r="D56" s="138"/>
      <c r="F56" s="157">
        <v>1500</v>
      </c>
      <c r="G56" s="157"/>
      <c r="H56" s="12"/>
      <c r="I56" s="51" t="s">
        <v>91</v>
      </c>
      <c r="K56" s="9" t="s">
        <v>2438</v>
      </c>
      <c r="N56" s="13" t="s">
        <v>688</v>
      </c>
      <c r="O56" s="151"/>
      <c r="P56" s="31">
        <f t="shared" si="0"/>
        <v>1487.4599999999991</v>
      </c>
      <c r="Q56" s="31">
        <f t="shared" si="1"/>
        <v>30784.54</v>
      </c>
      <c r="R56" s="31">
        <f t="shared" si="2"/>
        <v>32272</v>
      </c>
    </row>
    <row r="57" spans="1:18" ht="14.25" customHeight="1">
      <c r="A57" s="13" t="s">
        <v>19</v>
      </c>
      <c r="B57" s="144">
        <v>44480</v>
      </c>
      <c r="C57" s="29" t="s">
        <v>2471</v>
      </c>
      <c r="D57" s="138" t="s">
        <v>1100</v>
      </c>
      <c r="F57" s="157">
        <v>555.69000000000005</v>
      </c>
      <c r="G57" s="157"/>
      <c r="H57" s="12"/>
      <c r="N57" s="13" t="s">
        <v>688</v>
      </c>
      <c r="O57" s="151"/>
      <c r="P57" s="31">
        <f t="shared" si="0"/>
        <v>931.77000000000044</v>
      </c>
      <c r="Q57" s="31">
        <f t="shared" si="1"/>
        <v>31340.23</v>
      </c>
      <c r="R57" s="31">
        <f t="shared" si="2"/>
        <v>32272</v>
      </c>
    </row>
    <row r="58" spans="1:18" ht="14.25" customHeight="1">
      <c r="A58" s="13" t="s">
        <v>19</v>
      </c>
      <c r="B58" s="144">
        <v>44480</v>
      </c>
      <c r="C58" s="29" t="s">
        <v>2471</v>
      </c>
      <c r="D58" s="15" t="s">
        <v>2472</v>
      </c>
      <c r="F58" s="157">
        <v>289.37</v>
      </c>
      <c r="G58" s="157"/>
      <c r="H58" s="12"/>
      <c r="N58" s="13" t="s">
        <v>688</v>
      </c>
      <c r="O58" s="151"/>
      <c r="P58" s="31">
        <f t="shared" si="0"/>
        <v>642.40000000000146</v>
      </c>
      <c r="Q58" s="31">
        <f t="shared" si="1"/>
        <v>31629.599999999999</v>
      </c>
      <c r="R58" s="31">
        <f t="shared" si="2"/>
        <v>32272</v>
      </c>
    </row>
    <row r="59" spans="1:18" ht="14.25" customHeight="1">
      <c r="A59" s="13" t="s">
        <v>19</v>
      </c>
      <c r="B59" s="144">
        <v>44480</v>
      </c>
      <c r="C59" s="155" t="s">
        <v>2473</v>
      </c>
      <c r="D59" s="15" t="s">
        <v>2474</v>
      </c>
      <c r="F59" s="157">
        <v>145.31</v>
      </c>
      <c r="G59" s="157"/>
      <c r="H59" s="12"/>
      <c r="N59" s="13" t="s">
        <v>688</v>
      </c>
      <c r="O59" s="151"/>
      <c r="P59" s="31">
        <f t="shared" si="0"/>
        <v>497.09000000000015</v>
      </c>
      <c r="Q59" s="31">
        <f t="shared" si="1"/>
        <v>31774.91</v>
      </c>
      <c r="R59" s="31">
        <f t="shared" si="2"/>
        <v>32272</v>
      </c>
    </row>
    <row r="60" spans="1:18" ht="14.25" customHeight="1">
      <c r="A60" s="13" t="s">
        <v>19</v>
      </c>
      <c r="B60" s="144">
        <v>44481</v>
      </c>
      <c r="C60" s="155" t="s">
        <v>1016</v>
      </c>
      <c r="D60" s="138"/>
      <c r="F60" s="157">
        <v>111</v>
      </c>
      <c r="G60" s="157"/>
      <c r="H60" s="12"/>
      <c r="I60" s="9" t="s">
        <v>89</v>
      </c>
      <c r="J60" s="9" t="s">
        <v>87</v>
      </c>
      <c r="K60" s="9" t="s">
        <v>1017</v>
      </c>
      <c r="L60" s="1">
        <v>108466</v>
      </c>
      <c r="N60" s="13" t="s">
        <v>688</v>
      </c>
      <c r="O60" s="151"/>
      <c r="P60" s="31">
        <f t="shared" si="0"/>
        <v>386.09000000000015</v>
      </c>
      <c r="Q60" s="31">
        <f t="shared" si="1"/>
        <v>31885.91</v>
      </c>
      <c r="R60" s="31">
        <f t="shared" si="2"/>
        <v>32272</v>
      </c>
    </row>
    <row r="61" spans="1:18" ht="14.25" customHeight="1">
      <c r="A61" s="13" t="s">
        <v>19</v>
      </c>
      <c r="B61" s="144">
        <v>44482</v>
      </c>
      <c r="C61" s="29" t="s">
        <v>2475</v>
      </c>
      <c r="D61" s="138" t="s">
        <v>1100</v>
      </c>
      <c r="F61" s="157">
        <v>105.81</v>
      </c>
      <c r="G61" s="157"/>
      <c r="H61" s="12"/>
      <c r="N61" s="13" t="s">
        <v>688</v>
      </c>
      <c r="O61" s="151"/>
      <c r="P61" s="31">
        <f t="shared" si="0"/>
        <v>280.27999999999884</v>
      </c>
      <c r="Q61" s="31">
        <f t="shared" si="1"/>
        <v>31991.72</v>
      </c>
      <c r="R61" s="31">
        <f t="shared" si="2"/>
        <v>32272</v>
      </c>
    </row>
    <row r="62" spans="1:18" ht="14.25" customHeight="1">
      <c r="A62" s="13" t="s">
        <v>19</v>
      </c>
      <c r="B62" s="144">
        <v>44488</v>
      </c>
      <c r="C62" s="155" t="s">
        <v>2476</v>
      </c>
      <c r="D62" s="138"/>
      <c r="F62" s="157">
        <v>1228</v>
      </c>
      <c r="G62" s="157"/>
      <c r="H62" s="12"/>
      <c r="K62" s="9" t="s">
        <v>980</v>
      </c>
      <c r="L62" s="1">
        <v>4519</v>
      </c>
      <c r="N62" s="13" t="s">
        <v>688</v>
      </c>
      <c r="O62" s="151"/>
      <c r="P62" s="31">
        <f t="shared" si="0"/>
        <v>-947.72000000000116</v>
      </c>
      <c r="Q62" s="31">
        <f t="shared" si="1"/>
        <v>33219.72</v>
      </c>
      <c r="R62" s="31">
        <f t="shared" si="2"/>
        <v>32272</v>
      </c>
    </row>
    <row r="63" spans="1:18" ht="14.25" customHeight="1">
      <c r="A63" s="13" t="s">
        <v>19</v>
      </c>
      <c r="B63" s="144">
        <v>44489</v>
      </c>
      <c r="C63" s="29" t="s">
        <v>2477</v>
      </c>
      <c r="D63" s="138" t="s">
        <v>1100</v>
      </c>
      <c r="F63" s="157">
        <v>45.58</v>
      </c>
      <c r="G63" s="157"/>
      <c r="H63" s="12"/>
      <c r="N63" s="13" t="s">
        <v>688</v>
      </c>
      <c r="O63" s="151"/>
      <c r="P63" s="31">
        <f t="shared" si="0"/>
        <v>-993.30000000000291</v>
      </c>
      <c r="Q63" s="31">
        <f t="shared" si="1"/>
        <v>33265.300000000003</v>
      </c>
      <c r="R63" s="31">
        <f t="shared" si="2"/>
        <v>32272</v>
      </c>
    </row>
    <row r="64" spans="1:18" ht="14.25" customHeight="1">
      <c r="A64" s="13" t="s">
        <v>19</v>
      </c>
      <c r="B64" s="144">
        <v>44494</v>
      </c>
      <c r="C64" s="155" t="s">
        <v>950</v>
      </c>
      <c r="D64" s="230">
        <v>44440</v>
      </c>
      <c r="F64" s="157"/>
      <c r="G64" s="157"/>
      <c r="H64" s="12">
        <v>39.799999999999997</v>
      </c>
      <c r="K64" s="51" t="s">
        <v>986</v>
      </c>
      <c r="L64" s="9">
        <v>468678195</v>
      </c>
      <c r="N64" s="13" t="s">
        <v>688</v>
      </c>
      <c r="O64" s="151"/>
      <c r="P64" s="31">
        <f t="shared" si="0"/>
        <v>-993.30000000000291</v>
      </c>
      <c r="Q64" s="31">
        <f t="shared" si="1"/>
        <v>33265.300000000003</v>
      </c>
      <c r="R64" s="31">
        <f t="shared" si="2"/>
        <v>32272</v>
      </c>
    </row>
    <row r="65" spans="1:18" ht="14.25" customHeight="1">
      <c r="A65" s="13" t="s">
        <v>19</v>
      </c>
      <c r="B65" s="144">
        <v>44496</v>
      </c>
      <c r="C65" s="153" t="s">
        <v>2478</v>
      </c>
      <c r="D65" s="138"/>
      <c r="E65" s="155"/>
      <c r="F65" s="157"/>
      <c r="G65" s="157"/>
      <c r="H65" s="12">
        <v>4288</v>
      </c>
      <c r="K65" s="9" t="s">
        <v>2452</v>
      </c>
      <c r="L65" s="231" t="s">
        <v>2479</v>
      </c>
      <c r="N65" s="13" t="s">
        <v>688</v>
      </c>
      <c r="O65" s="151"/>
      <c r="P65" s="31">
        <f t="shared" si="0"/>
        <v>-993.30000000000291</v>
      </c>
      <c r="Q65" s="31">
        <f t="shared" si="1"/>
        <v>33265.300000000003</v>
      </c>
      <c r="R65" s="31">
        <f t="shared" si="2"/>
        <v>32272</v>
      </c>
    </row>
    <row r="66" spans="1:18" ht="14.25" customHeight="1">
      <c r="A66" s="13" t="s">
        <v>19</v>
      </c>
      <c r="B66" s="144">
        <v>44500</v>
      </c>
      <c r="C66" s="153" t="s">
        <v>2480</v>
      </c>
      <c r="D66" s="138"/>
      <c r="E66" s="155"/>
      <c r="F66" s="157">
        <v>78.099999999999994</v>
      </c>
      <c r="G66" s="157"/>
      <c r="H66" s="12"/>
      <c r="K66" s="9" t="s">
        <v>2481</v>
      </c>
      <c r="L66" s="9">
        <v>143066</v>
      </c>
      <c r="N66" s="13" t="s">
        <v>688</v>
      </c>
      <c r="O66" s="151"/>
      <c r="P66" s="31">
        <f t="shared" si="0"/>
        <v>-1071.4000000000015</v>
      </c>
      <c r="Q66" s="31">
        <f t="shared" si="1"/>
        <v>33343.4</v>
      </c>
      <c r="R66" s="31">
        <f t="shared" si="2"/>
        <v>32272</v>
      </c>
    </row>
    <row r="67" spans="1:18" ht="14.25" customHeight="1">
      <c r="A67" s="13" t="s">
        <v>19</v>
      </c>
      <c r="B67" s="144">
        <v>44501</v>
      </c>
      <c r="C67" s="158" t="s">
        <v>2482</v>
      </c>
      <c r="D67" s="138"/>
      <c r="E67" s="155"/>
      <c r="F67" s="157">
        <v>1500</v>
      </c>
      <c r="G67" s="157"/>
      <c r="H67" s="12"/>
      <c r="I67" s="51" t="s">
        <v>91</v>
      </c>
      <c r="J67" s="51" t="s">
        <v>87</v>
      </c>
      <c r="K67" s="9" t="s">
        <v>2438</v>
      </c>
      <c r="N67" s="13" t="s">
        <v>688</v>
      </c>
      <c r="O67" s="151"/>
      <c r="P67" s="31">
        <f t="shared" si="0"/>
        <v>-2571.4000000000015</v>
      </c>
      <c r="Q67" s="31">
        <f t="shared" si="1"/>
        <v>34843.4</v>
      </c>
      <c r="R67" s="31">
        <f t="shared" si="2"/>
        <v>32272</v>
      </c>
    </row>
    <row r="68" spans="1:18" ht="14.25" customHeight="1">
      <c r="A68" s="13" t="s">
        <v>19</v>
      </c>
      <c r="B68" s="144">
        <v>44507</v>
      </c>
      <c r="C68" s="158" t="s">
        <v>2483</v>
      </c>
      <c r="D68" s="138"/>
      <c r="E68" s="155"/>
      <c r="F68" s="157">
        <v>270</v>
      </c>
      <c r="G68" s="157"/>
      <c r="H68" s="12"/>
      <c r="I68" s="51" t="s">
        <v>1150</v>
      </c>
      <c r="K68" s="51" t="s">
        <v>2456</v>
      </c>
      <c r="N68" s="13" t="s">
        <v>688</v>
      </c>
      <c r="O68" s="151"/>
      <c r="P68" s="31">
        <f t="shared" si="0"/>
        <v>-2841.4000000000015</v>
      </c>
      <c r="Q68" s="31">
        <f t="shared" si="1"/>
        <v>35113.4</v>
      </c>
      <c r="R68" s="31">
        <f t="shared" si="2"/>
        <v>32272</v>
      </c>
    </row>
    <row r="69" spans="1:18" ht="14.25" customHeight="1">
      <c r="A69" s="13" t="s">
        <v>19</v>
      </c>
      <c r="B69" s="28">
        <v>44509</v>
      </c>
      <c r="C69" s="48" t="s">
        <v>1482</v>
      </c>
      <c r="D69" s="138"/>
      <c r="E69" s="155"/>
      <c r="F69" s="157">
        <v>1853.64</v>
      </c>
      <c r="G69" s="157"/>
      <c r="H69" s="12"/>
      <c r="K69" s="51" t="s">
        <v>1074</v>
      </c>
      <c r="L69" s="9">
        <v>1435</v>
      </c>
      <c r="N69" s="13" t="s">
        <v>688</v>
      </c>
      <c r="O69" s="151"/>
      <c r="P69" s="31">
        <f t="shared" si="0"/>
        <v>-4695.0400000000009</v>
      </c>
      <c r="Q69" s="31">
        <f t="shared" si="1"/>
        <v>36967.040000000001</v>
      </c>
      <c r="R69" s="31">
        <f t="shared" si="2"/>
        <v>32272</v>
      </c>
    </row>
    <row r="70" spans="1:18" ht="14.25" customHeight="1">
      <c r="A70" s="13" t="s">
        <v>19</v>
      </c>
      <c r="B70" s="144">
        <v>44509</v>
      </c>
      <c r="C70" s="158" t="s">
        <v>2484</v>
      </c>
      <c r="D70" s="138"/>
      <c r="E70" s="155"/>
      <c r="F70" s="157">
        <v>1000</v>
      </c>
      <c r="G70" s="157"/>
      <c r="H70" s="12"/>
      <c r="I70" s="51" t="s">
        <v>2485</v>
      </c>
      <c r="J70" s="51">
        <v>223</v>
      </c>
      <c r="K70" s="113"/>
      <c r="L70" s="113"/>
      <c r="N70" s="13" t="s">
        <v>688</v>
      </c>
      <c r="O70" s="151"/>
      <c r="P70" s="31">
        <f t="shared" si="0"/>
        <v>-5695.0400000000009</v>
      </c>
      <c r="Q70" s="31">
        <f t="shared" si="1"/>
        <v>37967.040000000001</v>
      </c>
      <c r="R70" s="31">
        <f t="shared" si="2"/>
        <v>32272</v>
      </c>
    </row>
    <row r="71" spans="1:18" ht="14.25" customHeight="1">
      <c r="A71" s="13" t="s">
        <v>19</v>
      </c>
      <c r="B71" s="144">
        <v>44510</v>
      </c>
      <c r="C71" s="158" t="s">
        <v>2486</v>
      </c>
      <c r="D71" s="138"/>
      <c r="E71" s="155"/>
      <c r="F71" s="157"/>
      <c r="G71" s="157"/>
      <c r="H71" s="12">
        <v>4595.5</v>
      </c>
      <c r="K71" s="9" t="s">
        <v>2487</v>
      </c>
      <c r="L71" s="9">
        <v>4165444</v>
      </c>
      <c r="N71" s="13" t="s">
        <v>688</v>
      </c>
      <c r="O71" s="151"/>
      <c r="P71" s="31">
        <f t="shared" si="0"/>
        <v>-5695.0400000000009</v>
      </c>
      <c r="Q71" s="31">
        <f t="shared" si="1"/>
        <v>37967.040000000001</v>
      </c>
      <c r="R71" s="31">
        <f t="shared" si="2"/>
        <v>32272</v>
      </c>
    </row>
    <row r="72" spans="1:18" ht="14.25" customHeight="1">
      <c r="A72" s="13" t="s">
        <v>19</v>
      </c>
      <c r="B72" s="28">
        <v>44511</v>
      </c>
      <c r="C72" s="48" t="s">
        <v>1483</v>
      </c>
      <c r="D72" s="138"/>
      <c r="E72" s="155"/>
      <c r="F72" s="157">
        <v>354.71</v>
      </c>
      <c r="G72" s="157"/>
      <c r="H72" s="12"/>
      <c r="N72" s="13" t="s">
        <v>688</v>
      </c>
      <c r="O72" s="151"/>
      <c r="P72" s="31">
        <f t="shared" si="0"/>
        <v>-6049.75</v>
      </c>
      <c r="Q72" s="31">
        <f t="shared" si="1"/>
        <v>38321.75</v>
      </c>
      <c r="R72" s="31">
        <f t="shared" si="2"/>
        <v>32272</v>
      </c>
    </row>
    <row r="73" spans="1:18" ht="14.25" customHeight="1">
      <c r="A73" s="13" t="s">
        <v>19</v>
      </c>
      <c r="B73" s="144">
        <v>44516</v>
      </c>
      <c r="C73" s="153" t="s">
        <v>2488</v>
      </c>
      <c r="D73" s="138"/>
      <c r="E73" s="155"/>
      <c r="F73" s="157">
        <v>39.9</v>
      </c>
      <c r="G73" s="157"/>
      <c r="H73" s="12"/>
      <c r="K73" s="51" t="s">
        <v>1758</v>
      </c>
      <c r="L73" s="9">
        <v>826736</v>
      </c>
      <c r="N73" s="13" t="s">
        <v>688</v>
      </c>
      <c r="O73" s="151"/>
      <c r="P73" s="31">
        <f t="shared" si="0"/>
        <v>-6089.6500000000015</v>
      </c>
      <c r="Q73" s="31">
        <f t="shared" si="1"/>
        <v>38361.65</v>
      </c>
      <c r="R73" s="31">
        <f t="shared" si="2"/>
        <v>32272</v>
      </c>
    </row>
    <row r="74" spans="1:18" ht="14.25" customHeight="1">
      <c r="A74" s="13" t="s">
        <v>19</v>
      </c>
      <c r="B74" s="28">
        <v>44520</v>
      </c>
      <c r="C74" s="48" t="s">
        <v>2489</v>
      </c>
      <c r="D74" s="138" t="s">
        <v>1100</v>
      </c>
      <c r="E74" s="155"/>
      <c r="F74" s="157">
        <v>147</v>
      </c>
      <c r="G74" s="157"/>
      <c r="H74" s="12"/>
      <c r="N74" s="13" t="s">
        <v>688</v>
      </c>
      <c r="O74" s="151"/>
      <c r="P74" s="31">
        <f t="shared" si="0"/>
        <v>-6236.6500000000015</v>
      </c>
      <c r="Q74" s="31">
        <f t="shared" si="1"/>
        <v>38508.65</v>
      </c>
      <c r="R74" s="31">
        <f t="shared" si="2"/>
        <v>32272</v>
      </c>
    </row>
    <row r="75" spans="1:18" ht="14.25" customHeight="1">
      <c r="A75" s="13" t="s">
        <v>19</v>
      </c>
      <c r="B75" s="144">
        <v>44523</v>
      </c>
      <c r="C75" s="48" t="s">
        <v>1482</v>
      </c>
      <c r="D75" s="138"/>
      <c r="E75" s="155"/>
      <c r="F75" s="157">
        <v>877.5</v>
      </c>
      <c r="G75" s="157"/>
      <c r="H75" s="12"/>
      <c r="I75" s="9" t="s">
        <v>91</v>
      </c>
      <c r="K75" s="51" t="s">
        <v>1074</v>
      </c>
      <c r="L75" s="9">
        <v>1435</v>
      </c>
      <c r="N75" s="13" t="s">
        <v>688</v>
      </c>
      <c r="O75" s="151"/>
      <c r="P75" s="31">
        <f t="shared" si="0"/>
        <v>-7114.1500000000015</v>
      </c>
      <c r="Q75" s="31">
        <f t="shared" si="1"/>
        <v>39386.15</v>
      </c>
      <c r="R75" s="31">
        <f t="shared" si="2"/>
        <v>32272</v>
      </c>
    </row>
    <row r="76" spans="1:18" ht="14.25" customHeight="1">
      <c r="A76" s="13" t="s">
        <v>19</v>
      </c>
      <c r="B76" s="144">
        <v>44525</v>
      </c>
      <c r="C76" s="153" t="s">
        <v>2490</v>
      </c>
      <c r="D76" s="138"/>
      <c r="E76" s="155"/>
      <c r="F76" s="157">
        <v>1200</v>
      </c>
      <c r="G76" s="157"/>
      <c r="H76" s="12"/>
      <c r="I76" s="51" t="s">
        <v>91</v>
      </c>
      <c r="K76" s="51" t="s">
        <v>2491</v>
      </c>
      <c r="L76" s="113"/>
      <c r="N76" s="13" t="s">
        <v>688</v>
      </c>
      <c r="O76" s="151"/>
      <c r="P76" s="31">
        <f t="shared" si="0"/>
        <v>-8314.1500000000015</v>
      </c>
      <c r="Q76" s="31">
        <f t="shared" si="1"/>
        <v>40586.15</v>
      </c>
      <c r="R76" s="31">
        <f t="shared" si="2"/>
        <v>32272</v>
      </c>
    </row>
    <row r="77" spans="1:18" ht="14.25" customHeight="1">
      <c r="A77" s="13" t="s">
        <v>19</v>
      </c>
      <c r="B77" s="144">
        <v>44526</v>
      </c>
      <c r="C77" s="155" t="s">
        <v>950</v>
      </c>
      <c r="D77" s="138"/>
      <c r="E77" s="155"/>
      <c r="F77" s="157"/>
      <c r="G77" s="157"/>
      <c r="H77" s="12">
        <v>19.899999999999999</v>
      </c>
      <c r="K77" s="51" t="s">
        <v>986</v>
      </c>
      <c r="L77" s="9">
        <v>469982753</v>
      </c>
      <c r="N77" s="13" t="s">
        <v>688</v>
      </c>
      <c r="O77" s="151"/>
      <c r="P77" s="31">
        <f t="shared" si="0"/>
        <v>-8314.1500000000015</v>
      </c>
      <c r="Q77" s="31">
        <f t="shared" si="1"/>
        <v>40586.15</v>
      </c>
      <c r="R77" s="31">
        <f t="shared" si="2"/>
        <v>32272</v>
      </c>
    </row>
    <row r="78" spans="1:18" ht="14.25" customHeight="1">
      <c r="A78" s="13" t="s">
        <v>19</v>
      </c>
      <c r="B78" s="144">
        <v>44535</v>
      </c>
      <c r="C78" s="158" t="s">
        <v>2492</v>
      </c>
      <c r="D78" s="138"/>
      <c r="E78" s="155"/>
      <c r="F78" s="157"/>
      <c r="G78" s="157"/>
      <c r="H78" s="12">
        <v>947.7</v>
      </c>
      <c r="K78" s="51" t="s">
        <v>985</v>
      </c>
      <c r="L78" s="9">
        <v>489556</v>
      </c>
      <c r="N78" s="13" t="s">
        <v>688</v>
      </c>
      <c r="O78" s="151"/>
      <c r="P78" s="31">
        <f t="shared" si="0"/>
        <v>-8314.1500000000015</v>
      </c>
      <c r="Q78" s="31">
        <f t="shared" si="1"/>
        <v>40586.15</v>
      </c>
      <c r="R78" s="31">
        <f t="shared" si="2"/>
        <v>32272</v>
      </c>
    </row>
    <row r="79" spans="1:18" ht="14.25" customHeight="1">
      <c r="A79" s="13" t="s">
        <v>19</v>
      </c>
      <c r="B79" s="144">
        <v>44536</v>
      </c>
      <c r="C79" s="158" t="s">
        <v>2493</v>
      </c>
      <c r="D79" s="138"/>
      <c r="E79" s="155"/>
      <c r="F79" s="157">
        <v>1500</v>
      </c>
      <c r="G79" s="157"/>
      <c r="H79" s="12"/>
      <c r="I79" s="51" t="s">
        <v>91</v>
      </c>
      <c r="K79" s="9" t="s">
        <v>2438</v>
      </c>
      <c r="N79" s="13" t="s">
        <v>688</v>
      </c>
      <c r="O79" s="151"/>
      <c r="P79" s="31">
        <f t="shared" si="0"/>
        <v>-9814.1500000000015</v>
      </c>
      <c r="Q79" s="31">
        <f t="shared" si="1"/>
        <v>42086.15</v>
      </c>
      <c r="R79" s="31">
        <f t="shared" si="2"/>
        <v>32272</v>
      </c>
    </row>
    <row r="80" spans="1:18" ht="14.25" customHeight="1">
      <c r="A80" s="13" t="s">
        <v>19</v>
      </c>
      <c r="B80" s="144">
        <v>44538</v>
      </c>
      <c r="C80" s="158" t="s">
        <v>2494</v>
      </c>
      <c r="D80" s="138"/>
      <c r="E80" s="155"/>
      <c r="F80" s="157"/>
      <c r="G80" s="157"/>
      <c r="H80" s="12">
        <v>1571.46</v>
      </c>
      <c r="K80" s="51" t="s">
        <v>793</v>
      </c>
      <c r="L80" s="9">
        <v>451797229</v>
      </c>
      <c r="N80" s="13" t="s">
        <v>688</v>
      </c>
      <c r="O80" s="151"/>
      <c r="P80" s="31">
        <f t="shared" si="0"/>
        <v>-9814.1500000000015</v>
      </c>
      <c r="Q80" s="31">
        <f t="shared" si="1"/>
        <v>42086.15</v>
      </c>
      <c r="R80" s="31">
        <f t="shared" si="2"/>
        <v>32272</v>
      </c>
    </row>
    <row r="81" spans="1:18" ht="14.25" customHeight="1">
      <c r="A81" s="13" t="s">
        <v>19</v>
      </c>
      <c r="B81" s="28">
        <v>44539</v>
      </c>
      <c r="C81" s="48" t="s">
        <v>2495</v>
      </c>
      <c r="D81" s="27" t="s">
        <v>1100</v>
      </c>
      <c r="E81" s="155"/>
      <c r="F81" s="157">
        <v>536</v>
      </c>
      <c r="G81" s="157"/>
      <c r="H81" s="12"/>
      <c r="N81" s="13" t="s">
        <v>688</v>
      </c>
      <c r="O81" s="151"/>
      <c r="P81" s="31">
        <f t="shared" si="0"/>
        <v>-10350.150000000001</v>
      </c>
      <c r="Q81" s="31">
        <f t="shared" si="1"/>
        <v>42622.15</v>
      </c>
      <c r="R81" s="31">
        <f t="shared" si="2"/>
        <v>32272</v>
      </c>
    </row>
    <row r="82" spans="1:18" ht="14.25" customHeight="1">
      <c r="A82" s="13" t="s">
        <v>19</v>
      </c>
      <c r="B82" s="144">
        <v>44540</v>
      </c>
      <c r="C82" s="158" t="s">
        <v>1121</v>
      </c>
      <c r="D82" s="138"/>
      <c r="E82" s="155"/>
      <c r="F82" s="157">
        <v>2164</v>
      </c>
      <c r="G82" s="157"/>
      <c r="H82" s="12"/>
      <c r="I82" s="51" t="s">
        <v>91</v>
      </c>
      <c r="K82" s="51" t="s">
        <v>1064</v>
      </c>
      <c r="L82" s="9">
        <v>1022</v>
      </c>
      <c r="N82" s="13" t="s">
        <v>688</v>
      </c>
      <c r="O82" s="151"/>
      <c r="P82" s="31">
        <f t="shared" si="0"/>
        <v>-12514.150000000001</v>
      </c>
      <c r="Q82" s="31">
        <f t="shared" si="1"/>
        <v>44786.15</v>
      </c>
      <c r="R82" s="31">
        <f t="shared" si="2"/>
        <v>32272</v>
      </c>
    </row>
    <row r="83" spans="1:18" ht="14.25" customHeight="1">
      <c r="A83" s="13" t="s">
        <v>19</v>
      </c>
      <c r="B83" s="28">
        <v>44545</v>
      </c>
      <c r="C83" s="48" t="s">
        <v>1102</v>
      </c>
      <c r="D83" s="27" t="s">
        <v>1100</v>
      </c>
      <c r="E83" s="155"/>
      <c r="F83" s="157">
        <v>105</v>
      </c>
      <c r="G83" s="157"/>
      <c r="H83" s="12"/>
      <c r="N83" s="13" t="s">
        <v>688</v>
      </c>
      <c r="O83" s="151"/>
      <c r="P83" s="31">
        <f t="shared" si="0"/>
        <v>-12619.150000000001</v>
      </c>
      <c r="Q83" s="31">
        <f t="shared" si="1"/>
        <v>44891.15</v>
      </c>
      <c r="R83" s="31">
        <f t="shared" si="2"/>
        <v>32272</v>
      </c>
    </row>
    <row r="84" spans="1:18" ht="14.25" customHeight="1">
      <c r="A84" s="13" t="s">
        <v>19</v>
      </c>
      <c r="B84" s="144">
        <v>44545</v>
      </c>
      <c r="C84" s="158" t="s">
        <v>962</v>
      </c>
      <c r="D84" s="138"/>
      <c r="E84" s="155"/>
      <c r="F84" s="157"/>
      <c r="G84" s="157">
        <v>16000</v>
      </c>
      <c r="H84" s="12"/>
      <c r="I84" s="9" t="s">
        <v>91</v>
      </c>
      <c r="N84" s="13" t="s">
        <v>688</v>
      </c>
      <c r="O84" s="151"/>
      <c r="P84" s="31">
        <f t="shared" si="0"/>
        <v>3380.8499999999985</v>
      </c>
      <c r="Q84" s="31">
        <f t="shared" si="1"/>
        <v>44891.15</v>
      </c>
      <c r="R84" s="31">
        <f t="shared" si="2"/>
        <v>48272</v>
      </c>
    </row>
    <row r="85" spans="1:18" ht="14.25" customHeight="1">
      <c r="A85" s="13" t="s">
        <v>19</v>
      </c>
      <c r="B85" s="28">
        <v>44548</v>
      </c>
      <c r="C85" s="48" t="s">
        <v>1103</v>
      </c>
      <c r="D85" s="27" t="s">
        <v>1100</v>
      </c>
      <c r="E85" s="155"/>
      <c r="F85" s="157">
        <v>43</v>
      </c>
      <c r="G85" s="157"/>
      <c r="H85" s="12"/>
      <c r="M85" s="51"/>
      <c r="N85" s="13" t="s">
        <v>688</v>
      </c>
      <c r="O85" s="151">
        <v>44536</v>
      </c>
      <c r="P85" s="31">
        <f t="shared" si="0"/>
        <v>3337.8499999999985</v>
      </c>
      <c r="Q85" s="31">
        <f t="shared" si="1"/>
        <v>44934.15</v>
      </c>
      <c r="R85" s="31">
        <f t="shared" si="2"/>
        <v>48272</v>
      </c>
    </row>
    <row r="86" spans="1:18" ht="15.75" customHeight="1">
      <c r="A86" s="13" t="s">
        <v>19</v>
      </c>
      <c r="B86" s="144">
        <v>44549</v>
      </c>
      <c r="C86" s="158" t="s">
        <v>2496</v>
      </c>
      <c r="D86" s="138"/>
      <c r="E86" s="155"/>
      <c r="F86" s="157">
        <v>2400</v>
      </c>
      <c r="G86" s="157"/>
      <c r="H86" s="12"/>
      <c r="I86" s="51" t="s">
        <v>91</v>
      </c>
      <c r="K86" s="9" t="s">
        <v>832</v>
      </c>
      <c r="L86" s="9">
        <v>600</v>
      </c>
      <c r="N86" s="13" t="s">
        <v>688</v>
      </c>
      <c r="O86" s="151"/>
      <c r="P86" s="31">
        <f t="shared" si="0"/>
        <v>937.84999999999854</v>
      </c>
      <c r="Q86" s="31">
        <f t="shared" si="1"/>
        <v>47334.15</v>
      </c>
      <c r="R86" s="31">
        <f t="shared" si="2"/>
        <v>48272</v>
      </c>
    </row>
    <row r="87" spans="1:18" ht="15.75" customHeight="1">
      <c r="A87" s="13" t="s">
        <v>19</v>
      </c>
      <c r="B87" s="144">
        <v>44560</v>
      </c>
      <c r="C87" s="158" t="s">
        <v>2497</v>
      </c>
      <c r="D87" s="138"/>
      <c r="E87" s="155"/>
      <c r="F87" s="157"/>
      <c r="G87" s="157"/>
      <c r="H87" s="12">
        <v>187.2</v>
      </c>
      <c r="I87" s="29" t="s">
        <v>89</v>
      </c>
      <c r="K87" s="51" t="s">
        <v>985</v>
      </c>
      <c r="L87" s="9">
        <v>491631</v>
      </c>
      <c r="N87" s="13" t="s">
        <v>688</v>
      </c>
      <c r="O87" s="151"/>
      <c r="P87" s="31">
        <f t="shared" si="0"/>
        <v>937.84999999999854</v>
      </c>
      <c r="Q87" s="31">
        <f t="shared" si="1"/>
        <v>47334.15</v>
      </c>
      <c r="R87" s="31">
        <f t="shared" si="2"/>
        <v>48272</v>
      </c>
    </row>
    <row r="88" spans="1:18" ht="15.75" customHeight="1">
      <c r="A88" s="13" t="s">
        <v>19</v>
      </c>
      <c r="B88" s="144">
        <v>44560</v>
      </c>
      <c r="C88" s="158" t="s">
        <v>2498</v>
      </c>
      <c r="D88" s="138"/>
      <c r="E88" s="155"/>
      <c r="F88" s="157"/>
      <c r="G88" s="157"/>
      <c r="H88" s="12">
        <v>187.56</v>
      </c>
      <c r="N88" s="13" t="s">
        <v>688</v>
      </c>
      <c r="O88" s="151"/>
      <c r="P88" s="31">
        <f t="shared" si="0"/>
        <v>937.84999999999854</v>
      </c>
      <c r="Q88" s="31">
        <f t="shared" si="1"/>
        <v>47334.15</v>
      </c>
      <c r="R88" s="31">
        <f t="shared" si="2"/>
        <v>48272</v>
      </c>
    </row>
    <row r="89" spans="1:18" ht="15.75" customHeight="1">
      <c r="A89" s="44" t="s">
        <v>19</v>
      </c>
      <c r="B89" s="28">
        <v>44570</v>
      </c>
      <c r="C89" s="52" t="s">
        <v>2499</v>
      </c>
      <c r="D89" s="52" t="s">
        <v>1100</v>
      </c>
      <c r="E89" s="29"/>
      <c r="F89" s="157">
        <v>254</v>
      </c>
      <c r="G89" s="157"/>
      <c r="H89" s="12"/>
      <c r="I89" s="29" t="s">
        <v>91</v>
      </c>
      <c r="J89" s="29"/>
      <c r="M89" s="29"/>
      <c r="N89" s="13" t="s">
        <v>688</v>
      </c>
      <c r="O89" s="151"/>
      <c r="P89" s="31">
        <f t="shared" si="0"/>
        <v>683.84999999999854</v>
      </c>
      <c r="Q89" s="31">
        <f t="shared" si="1"/>
        <v>47588.15</v>
      </c>
      <c r="R89" s="31">
        <f t="shared" si="2"/>
        <v>48272</v>
      </c>
    </row>
    <row r="90" spans="1:18" ht="14.25" customHeight="1">
      <c r="A90" s="13" t="s">
        <v>19</v>
      </c>
      <c r="B90" s="144">
        <v>44572</v>
      </c>
      <c r="C90" s="158" t="s">
        <v>2500</v>
      </c>
      <c r="D90" s="138"/>
      <c r="E90" s="155"/>
      <c r="F90" s="157">
        <v>1500</v>
      </c>
      <c r="G90" s="157"/>
      <c r="H90" s="12"/>
      <c r="I90" s="51" t="s">
        <v>91</v>
      </c>
      <c r="K90" s="9" t="s">
        <v>2438</v>
      </c>
      <c r="N90" s="13" t="s">
        <v>688</v>
      </c>
      <c r="O90" s="151"/>
      <c r="P90" s="31">
        <f t="shared" si="0"/>
        <v>-816.15000000000146</v>
      </c>
      <c r="Q90" s="31">
        <f t="shared" si="1"/>
        <v>49088.15</v>
      </c>
      <c r="R90" s="31">
        <f t="shared" si="2"/>
        <v>48272</v>
      </c>
    </row>
    <row r="91" spans="1:18" ht="14.25" customHeight="1">
      <c r="A91" s="44" t="s">
        <v>19</v>
      </c>
      <c r="B91" s="28">
        <v>44576</v>
      </c>
      <c r="C91" s="9" t="s">
        <v>2501</v>
      </c>
      <c r="D91" s="52" t="s">
        <v>1100</v>
      </c>
      <c r="E91" s="29"/>
      <c r="F91" s="157">
        <v>48</v>
      </c>
      <c r="G91" s="157"/>
      <c r="H91" s="12"/>
      <c r="I91" s="29" t="s">
        <v>91</v>
      </c>
      <c r="J91" s="29"/>
      <c r="M91" s="29"/>
      <c r="N91" s="13" t="s">
        <v>688</v>
      </c>
      <c r="O91" s="151"/>
      <c r="P91" s="31">
        <f t="shared" si="0"/>
        <v>-864.15000000000146</v>
      </c>
      <c r="Q91" s="31">
        <f t="shared" si="1"/>
        <v>49136.15</v>
      </c>
      <c r="R91" s="31">
        <f t="shared" si="2"/>
        <v>48272</v>
      </c>
    </row>
    <row r="92" spans="1:18" ht="14.25" customHeight="1">
      <c r="A92" s="13" t="s">
        <v>19</v>
      </c>
      <c r="B92" s="144">
        <v>44577</v>
      </c>
      <c r="C92" s="158" t="s">
        <v>1913</v>
      </c>
      <c r="D92" s="138"/>
      <c r="E92" s="155"/>
      <c r="F92" s="157"/>
      <c r="G92" s="157"/>
      <c r="H92" s="12">
        <v>3419.2</v>
      </c>
      <c r="K92" s="9" t="s">
        <v>2487</v>
      </c>
      <c r="L92" s="9">
        <v>4168479</v>
      </c>
      <c r="N92" s="13" t="s">
        <v>688</v>
      </c>
      <c r="O92" s="151"/>
      <c r="P92" s="31">
        <f t="shared" si="0"/>
        <v>-864.15000000000146</v>
      </c>
      <c r="Q92" s="31">
        <f t="shared" si="1"/>
        <v>49136.15</v>
      </c>
      <c r="R92" s="31">
        <f t="shared" si="2"/>
        <v>48272</v>
      </c>
    </row>
    <row r="93" spans="1:18" ht="14.25" customHeight="1">
      <c r="A93" s="13" t="s">
        <v>19</v>
      </c>
      <c r="B93" s="144">
        <v>44578</v>
      </c>
      <c r="C93" s="153" t="s">
        <v>2502</v>
      </c>
      <c r="D93" s="138"/>
      <c r="E93" s="155"/>
      <c r="F93" s="157">
        <v>7700</v>
      </c>
      <c r="G93" s="157"/>
      <c r="H93" s="12"/>
      <c r="N93" s="13" t="s">
        <v>688</v>
      </c>
      <c r="O93" s="151"/>
      <c r="P93" s="31">
        <f t="shared" si="0"/>
        <v>-8564.1500000000015</v>
      </c>
      <c r="Q93" s="31">
        <f t="shared" si="1"/>
        <v>56836.15</v>
      </c>
      <c r="R93" s="31">
        <f t="shared" si="2"/>
        <v>48272</v>
      </c>
    </row>
    <row r="94" spans="1:18" ht="14.25" customHeight="1">
      <c r="A94" s="44" t="s">
        <v>19</v>
      </c>
      <c r="B94" s="28">
        <v>44581</v>
      </c>
      <c r="C94" s="9" t="s">
        <v>2503</v>
      </c>
      <c r="D94" s="52" t="s">
        <v>1100</v>
      </c>
      <c r="E94" s="29"/>
      <c r="F94" s="157">
        <v>20</v>
      </c>
      <c r="G94" s="157"/>
      <c r="H94" s="12"/>
      <c r="I94" s="29" t="s">
        <v>91</v>
      </c>
      <c r="J94" s="29"/>
      <c r="M94" s="29"/>
      <c r="N94" s="13" t="s">
        <v>688</v>
      </c>
      <c r="O94" s="151">
        <v>44580</v>
      </c>
      <c r="P94" s="31">
        <f t="shared" si="0"/>
        <v>-8584.1500000000015</v>
      </c>
      <c r="Q94" s="31">
        <f t="shared" si="1"/>
        <v>56856.15</v>
      </c>
      <c r="R94" s="31">
        <f t="shared" si="2"/>
        <v>48272</v>
      </c>
    </row>
    <row r="95" spans="1:18" ht="14.25" customHeight="1">
      <c r="A95" s="13" t="s">
        <v>19</v>
      </c>
      <c r="B95" s="144">
        <v>44584</v>
      </c>
      <c r="C95" s="153" t="s">
        <v>2502</v>
      </c>
      <c r="D95" s="138"/>
      <c r="E95" s="155"/>
      <c r="F95" s="157">
        <v>2500</v>
      </c>
      <c r="G95" s="157"/>
      <c r="H95" s="12"/>
      <c r="I95" s="29" t="s">
        <v>91</v>
      </c>
      <c r="K95" s="51" t="s">
        <v>2504</v>
      </c>
      <c r="N95" s="13" t="s">
        <v>688</v>
      </c>
      <c r="O95" s="151"/>
      <c r="P95" s="31">
        <f t="shared" si="0"/>
        <v>-11084.150000000001</v>
      </c>
      <c r="Q95" s="31">
        <f t="shared" si="1"/>
        <v>59356.15</v>
      </c>
      <c r="R95" s="31">
        <f t="shared" si="2"/>
        <v>48272</v>
      </c>
    </row>
    <row r="96" spans="1:18" ht="14.25" customHeight="1">
      <c r="A96" s="13" t="s">
        <v>19</v>
      </c>
      <c r="B96" s="144">
        <v>44585</v>
      </c>
      <c r="C96" s="158" t="s">
        <v>962</v>
      </c>
      <c r="D96" s="138"/>
      <c r="E96" s="155"/>
      <c r="F96" s="157"/>
      <c r="G96" s="157">
        <v>15000</v>
      </c>
      <c r="H96" s="12"/>
      <c r="N96" s="13" t="s">
        <v>688</v>
      </c>
      <c r="O96" s="151"/>
      <c r="P96" s="31">
        <f t="shared" si="0"/>
        <v>3915.8499999999985</v>
      </c>
      <c r="Q96" s="31">
        <f t="shared" si="1"/>
        <v>59356.15</v>
      </c>
      <c r="R96" s="31">
        <f t="shared" si="2"/>
        <v>63272</v>
      </c>
    </row>
    <row r="97" spans="1:18" ht="14.25" customHeight="1">
      <c r="A97" s="13" t="s">
        <v>19</v>
      </c>
      <c r="B97" s="144">
        <v>44587</v>
      </c>
      <c r="C97" s="155" t="s">
        <v>950</v>
      </c>
      <c r="D97" s="138"/>
      <c r="F97" s="157"/>
      <c r="G97" s="157"/>
      <c r="H97" s="12">
        <v>19.899999999999999</v>
      </c>
      <c r="K97" s="9" t="s">
        <v>986</v>
      </c>
      <c r="L97" s="9">
        <v>472557862</v>
      </c>
      <c r="N97" s="13" t="s">
        <v>688</v>
      </c>
      <c r="O97" s="151"/>
      <c r="P97" s="31">
        <f t="shared" si="0"/>
        <v>3915.8499999999985</v>
      </c>
      <c r="Q97" s="31">
        <f t="shared" si="1"/>
        <v>59356.15</v>
      </c>
      <c r="R97" s="31">
        <f t="shared" si="2"/>
        <v>63272</v>
      </c>
    </row>
    <row r="98" spans="1:18" ht="14.25" customHeight="1">
      <c r="A98" s="13" t="s">
        <v>19</v>
      </c>
      <c r="B98" s="144">
        <v>44592</v>
      </c>
      <c r="C98" s="52" t="s">
        <v>2505</v>
      </c>
      <c r="D98" s="138"/>
      <c r="E98" s="155"/>
      <c r="F98" s="157">
        <v>4400</v>
      </c>
      <c r="G98" s="157"/>
      <c r="H98" s="12"/>
      <c r="I98" s="13" t="s">
        <v>91</v>
      </c>
      <c r="N98" s="13" t="s">
        <v>688</v>
      </c>
      <c r="O98" s="151"/>
      <c r="P98" s="31">
        <f t="shared" si="0"/>
        <v>-484.15000000000146</v>
      </c>
      <c r="Q98" s="31">
        <f t="shared" si="1"/>
        <v>63756.15</v>
      </c>
      <c r="R98" s="31">
        <f t="shared" si="2"/>
        <v>63272</v>
      </c>
    </row>
    <row r="99" spans="1:18" ht="14.25" customHeight="1">
      <c r="A99" s="13" t="s">
        <v>19</v>
      </c>
      <c r="B99" s="144">
        <v>44594</v>
      </c>
      <c r="C99" s="48" t="s">
        <v>1108</v>
      </c>
      <c r="D99" s="138" t="s">
        <v>2506</v>
      </c>
      <c r="E99" s="155"/>
      <c r="F99" s="157">
        <v>2808</v>
      </c>
      <c r="G99" s="157"/>
      <c r="H99" s="12"/>
      <c r="K99" s="51" t="s">
        <v>1074</v>
      </c>
      <c r="L99" s="9">
        <v>1809</v>
      </c>
      <c r="N99" s="13" t="s">
        <v>688</v>
      </c>
      <c r="O99" s="151"/>
      <c r="P99" s="31">
        <f t="shared" si="0"/>
        <v>-3292.1499999999942</v>
      </c>
      <c r="Q99" s="31">
        <f t="shared" si="1"/>
        <v>66564.149999999994</v>
      </c>
      <c r="R99" s="31">
        <f t="shared" si="2"/>
        <v>63272</v>
      </c>
    </row>
    <row r="100" spans="1:18" ht="14.25" customHeight="1">
      <c r="A100" s="13" t="s">
        <v>19</v>
      </c>
      <c r="B100" s="144">
        <v>44594</v>
      </c>
      <c r="C100" s="158" t="s">
        <v>2507</v>
      </c>
      <c r="D100" s="138"/>
      <c r="E100" s="155"/>
      <c r="F100" s="157">
        <v>900</v>
      </c>
      <c r="G100" s="157"/>
      <c r="H100" s="12"/>
      <c r="K100" s="51" t="s">
        <v>2508</v>
      </c>
      <c r="N100" s="13" t="s">
        <v>688</v>
      </c>
      <c r="O100" s="151"/>
      <c r="P100" s="31">
        <f t="shared" si="0"/>
        <v>-4192.1499999999942</v>
      </c>
      <c r="Q100" s="31">
        <f t="shared" si="1"/>
        <v>67464.149999999994</v>
      </c>
      <c r="R100" s="31">
        <f t="shared" si="2"/>
        <v>63272</v>
      </c>
    </row>
    <row r="101" spans="1:18" ht="14.25" customHeight="1">
      <c r="A101" s="13" t="s">
        <v>19</v>
      </c>
      <c r="B101" s="144">
        <v>44594</v>
      </c>
      <c r="C101" s="158" t="s">
        <v>2509</v>
      </c>
      <c r="D101" s="138"/>
      <c r="E101" s="155"/>
      <c r="F101" s="157">
        <v>1500</v>
      </c>
      <c r="G101" s="157"/>
      <c r="H101" s="12"/>
      <c r="K101" s="9" t="s">
        <v>2438</v>
      </c>
      <c r="N101" s="13" t="s">
        <v>688</v>
      </c>
      <c r="O101" s="151"/>
      <c r="P101" s="31">
        <f t="shared" si="0"/>
        <v>-5692.1499999999942</v>
      </c>
      <c r="Q101" s="31">
        <f t="shared" si="1"/>
        <v>68964.149999999994</v>
      </c>
      <c r="R101" s="31">
        <f t="shared" si="2"/>
        <v>63272</v>
      </c>
    </row>
    <row r="102" spans="1:18" ht="14.25" customHeight="1">
      <c r="A102" s="13" t="s">
        <v>19</v>
      </c>
      <c r="B102" s="144">
        <v>44595</v>
      </c>
      <c r="C102" s="158" t="s">
        <v>2510</v>
      </c>
      <c r="D102" s="138"/>
      <c r="E102" s="155"/>
      <c r="F102" s="157">
        <v>4300</v>
      </c>
      <c r="G102" s="157"/>
      <c r="H102" s="12"/>
      <c r="I102" s="51" t="s">
        <v>91</v>
      </c>
      <c r="K102" s="51" t="s">
        <v>832</v>
      </c>
      <c r="N102" s="13" t="s">
        <v>688</v>
      </c>
      <c r="O102" s="151"/>
      <c r="P102" s="31">
        <f t="shared" si="0"/>
        <v>-9992.1499999999942</v>
      </c>
      <c r="Q102" s="31">
        <f t="shared" si="1"/>
        <v>73264.149999999994</v>
      </c>
      <c r="R102" s="31">
        <f t="shared" si="2"/>
        <v>63272</v>
      </c>
    </row>
    <row r="103" spans="1:18" ht="14.25" customHeight="1">
      <c r="A103" s="13" t="s">
        <v>19</v>
      </c>
      <c r="B103" s="28">
        <v>44600</v>
      </c>
      <c r="C103" s="52" t="s">
        <v>2511</v>
      </c>
      <c r="D103" s="52" t="s">
        <v>1100</v>
      </c>
      <c r="E103" s="155"/>
      <c r="F103" s="157">
        <v>471</v>
      </c>
      <c r="G103" s="157"/>
      <c r="H103" s="12"/>
      <c r="N103" s="13" t="s">
        <v>688</v>
      </c>
      <c r="O103" s="151"/>
      <c r="P103" s="31">
        <f t="shared" si="0"/>
        <v>-10463.149999999994</v>
      </c>
      <c r="Q103" s="31">
        <f t="shared" si="1"/>
        <v>73735.149999999994</v>
      </c>
      <c r="R103" s="31">
        <f t="shared" si="2"/>
        <v>63272</v>
      </c>
    </row>
    <row r="104" spans="1:18" ht="14.25" customHeight="1">
      <c r="A104" s="13" t="s">
        <v>19</v>
      </c>
      <c r="B104" s="28">
        <v>44600</v>
      </c>
      <c r="C104" s="51" t="s">
        <v>2512</v>
      </c>
      <c r="D104" s="52" t="s">
        <v>1100</v>
      </c>
      <c r="E104" s="155"/>
      <c r="F104" s="157">
        <v>92</v>
      </c>
      <c r="G104" s="157"/>
      <c r="H104" s="12"/>
      <c r="N104" s="13" t="s">
        <v>688</v>
      </c>
      <c r="O104" s="151"/>
      <c r="P104" s="31">
        <f t="shared" si="0"/>
        <v>-10555.149999999994</v>
      </c>
      <c r="Q104" s="31">
        <f t="shared" si="1"/>
        <v>73827.149999999994</v>
      </c>
      <c r="R104" s="31">
        <f t="shared" si="2"/>
        <v>63272</v>
      </c>
    </row>
    <row r="105" spans="1:18" ht="14.25" customHeight="1">
      <c r="A105" s="13" t="s">
        <v>19</v>
      </c>
      <c r="B105" s="28">
        <v>44600</v>
      </c>
      <c r="C105" s="51" t="s">
        <v>2513</v>
      </c>
      <c r="D105" s="52" t="s">
        <v>1100</v>
      </c>
      <c r="E105" s="155"/>
      <c r="F105" s="157">
        <v>39</v>
      </c>
      <c r="G105" s="157"/>
      <c r="H105" s="12"/>
      <c r="M105" s="51"/>
      <c r="N105" s="13" t="s">
        <v>688</v>
      </c>
      <c r="O105" s="151">
        <v>44608</v>
      </c>
      <c r="P105" s="31">
        <f t="shared" si="0"/>
        <v>-10594.149999999994</v>
      </c>
      <c r="Q105" s="31">
        <f t="shared" si="1"/>
        <v>73866.149999999994</v>
      </c>
      <c r="R105" s="31">
        <f t="shared" si="2"/>
        <v>63272</v>
      </c>
    </row>
    <row r="106" spans="1:18" ht="14.25" customHeight="1">
      <c r="A106" s="13" t="s">
        <v>19</v>
      </c>
      <c r="B106" s="144">
        <v>44602</v>
      </c>
      <c r="C106" s="158" t="s">
        <v>2608</v>
      </c>
      <c r="D106" s="138"/>
      <c r="E106" s="155"/>
      <c r="F106" s="157"/>
      <c r="G106" s="157"/>
      <c r="H106" s="12">
        <v>1650.38</v>
      </c>
      <c r="I106" s="147"/>
      <c r="K106" s="9" t="s">
        <v>793</v>
      </c>
      <c r="L106" s="9">
        <v>2744</v>
      </c>
      <c r="N106" s="13" t="s">
        <v>688</v>
      </c>
      <c r="O106" s="151"/>
      <c r="P106" s="31">
        <f t="shared" si="0"/>
        <v>-10594.149999999994</v>
      </c>
      <c r="Q106" s="31">
        <f t="shared" si="1"/>
        <v>73866.149999999994</v>
      </c>
      <c r="R106" s="31">
        <f t="shared" si="2"/>
        <v>63272</v>
      </c>
    </row>
    <row r="107" spans="1:18" ht="14.25" customHeight="1">
      <c r="A107" s="13" t="s">
        <v>19</v>
      </c>
      <c r="B107" s="144">
        <v>44602</v>
      </c>
      <c r="C107" s="158" t="s">
        <v>2616</v>
      </c>
      <c r="D107" s="138"/>
      <c r="E107" s="155"/>
      <c r="F107" s="157"/>
      <c r="G107" s="157"/>
      <c r="H107" s="12">
        <v>1234.79</v>
      </c>
      <c r="I107" s="147"/>
      <c r="K107" s="9" t="s">
        <v>793</v>
      </c>
      <c r="L107" s="9">
        <v>430510393</v>
      </c>
      <c r="N107" s="13" t="s">
        <v>688</v>
      </c>
      <c r="O107" s="151"/>
      <c r="P107" s="31">
        <f t="shared" si="0"/>
        <v>-10594.149999999994</v>
      </c>
      <c r="Q107" s="31">
        <f t="shared" si="1"/>
        <v>73866.149999999994</v>
      </c>
      <c r="R107" s="31">
        <f t="shared" si="2"/>
        <v>63272</v>
      </c>
    </row>
    <row r="108" spans="1:18" ht="14.25" customHeight="1">
      <c r="A108" s="13" t="s">
        <v>19</v>
      </c>
      <c r="B108" s="144">
        <v>44609</v>
      </c>
      <c r="C108" s="158" t="s">
        <v>2514</v>
      </c>
      <c r="D108" s="138"/>
      <c r="E108" s="155"/>
      <c r="F108" s="157">
        <v>1260</v>
      </c>
      <c r="G108" s="157"/>
      <c r="H108" s="12"/>
      <c r="I108" s="9" t="s">
        <v>2515</v>
      </c>
      <c r="K108" s="9" t="s">
        <v>2516</v>
      </c>
      <c r="L108" s="9">
        <v>1765</v>
      </c>
      <c r="N108" s="13" t="s">
        <v>688</v>
      </c>
      <c r="O108" s="151"/>
      <c r="P108" s="31">
        <f t="shared" si="0"/>
        <v>-11854.149999999994</v>
      </c>
      <c r="Q108" s="31">
        <f t="shared" si="1"/>
        <v>75126.149999999994</v>
      </c>
      <c r="R108" s="31">
        <f t="shared" si="2"/>
        <v>63272</v>
      </c>
    </row>
    <row r="109" spans="1:18" ht="14.25" customHeight="1">
      <c r="A109" s="13" t="s">
        <v>19</v>
      </c>
      <c r="B109" s="144">
        <v>44613</v>
      </c>
      <c r="C109" s="158" t="s">
        <v>962</v>
      </c>
      <c r="D109" s="138"/>
      <c r="E109" s="155"/>
      <c r="F109" s="157"/>
      <c r="G109" s="157">
        <v>10000</v>
      </c>
      <c r="H109" s="12"/>
      <c r="I109" s="9" t="s">
        <v>91</v>
      </c>
      <c r="N109" s="13" t="s">
        <v>688</v>
      </c>
      <c r="O109" s="151"/>
      <c r="P109" s="31">
        <f t="shared" si="0"/>
        <v>-1854.1499999999942</v>
      </c>
      <c r="Q109" s="31">
        <f t="shared" si="1"/>
        <v>75126.149999999994</v>
      </c>
      <c r="R109" s="31">
        <f t="shared" si="2"/>
        <v>73272</v>
      </c>
    </row>
    <row r="110" spans="1:18" ht="14.25" customHeight="1">
      <c r="A110" s="13" t="s">
        <v>19</v>
      </c>
      <c r="B110" s="144">
        <v>44615</v>
      </c>
      <c r="C110" s="158" t="s">
        <v>2514</v>
      </c>
      <c r="D110" s="138"/>
      <c r="E110" s="155"/>
      <c r="F110" s="157">
        <v>350</v>
      </c>
      <c r="G110" s="157"/>
      <c r="H110" s="12"/>
      <c r="I110" s="9" t="s">
        <v>2515</v>
      </c>
      <c r="K110" s="9" t="s">
        <v>2516</v>
      </c>
      <c r="L110" s="9">
        <v>1765</v>
      </c>
      <c r="N110" s="13" t="s">
        <v>688</v>
      </c>
      <c r="O110" s="151"/>
      <c r="P110" s="31">
        <f t="shared" si="0"/>
        <v>-2204.1499999999942</v>
      </c>
      <c r="Q110" s="31">
        <f t="shared" si="1"/>
        <v>75476.149999999994</v>
      </c>
      <c r="R110" s="31">
        <f t="shared" si="2"/>
        <v>73272</v>
      </c>
    </row>
    <row r="111" spans="1:18" ht="14.25" customHeight="1">
      <c r="A111" s="13" t="s">
        <v>19</v>
      </c>
      <c r="B111" s="144">
        <v>44616</v>
      </c>
      <c r="C111" s="158" t="s">
        <v>962</v>
      </c>
      <c r="D111" s="138"/>
      <c r="E111" s="155"/>
      <c r="F111" s="157"/>
      <c r="G111" s="157">
        <v>10000</v>
      </c>
      <c r="H111" s="12"/>
      <c r="N111" s="13" t="s">
        <v>688</v>
      </c>
      <c r="O111" s="151"/>
      <c r="P111" s="31">
        <f t="shared" si="0"/>
        <v>7795.8500000000058</v>
      </c>
      <c r="Q111" s="31">
        <f t="shared" si="1"/>
        <v>75476.149999999994</v>
      </c>
      <c r="R111" s="31">
        <f t="shared" si="2"/>
        <v>83272</v>
      </c>
    </row>
    <row r="112" spans="1:18" ht="14.25" customHeight="1">
      <c r="A112" s="13" t="s">
        <v>19</v>
      </c>
      <c r="B112" s="144">
        <v>44617</v>
      </c>
      <c r="C112" s="155" t="s">
        <v>950</v>
      </c>
      <c r="D112" s="138"/>
      <c r="F112" s="157"/>
      <c r="G112" s="157"/>
      <c r="H112" s="12">
        <v>39.799999999999997</v>
      </c>
      <c r="K112" s="9" t="s">
        <v>986</v>
      </c>
      <c r="L112" s="9">
        <v>473851910</v>
      </c>
      <c r="N112" s="13" t="s">
        <v>688</v>
      </c>
      <c r="O112" s="151"/>
      <c r="P112" s="31">
        <f t="shared" si="0"/>
        <v>7795.8500000000058</v>
      </c>
      <c r="Q112" s="31">
        <f t="shared" si="1"/>
        <v>75476.149999999994</v>
      </c>
      <c r="R112" s="31">
        <f t="shared" si="2"/>
        <v>83272</v>
      </c>
    </row>
    <row r="113" spans="1:18" ht="14.25" customHeight="1">
      <c r="A113" s="13" t="s">
        <v>19</v>
      </c>
      <c r="B113" s="144">
        <v>44620</v>
      </c>
      <c r="C113" s="158" t="s">
        <v>2517</v>
      </c>
      <c r="D113" s="138"/>
      <c r="E113" s="155"/>
      <c r="F113" s="157"/>
      <c r="G113" s="157"/>
      <c r="H113" s="12">
        <v>187.93</v>
      </c>
      <c r="N113" s="13" t="s">
        <v>688</v>
      </c>
      <c r="O113" s="151"/>
      <c r="P113" s="31">
        <f t="shared" si="0"/>
        <v>7795.8500000000058</v>
      </c>
      <c r="Q113" s="31">
        <f t="shared" si="1"/>
        <v>75476.149999999994</v>
      </c>
      <c r="R113" s="31">
        <f t="shared" si="2"/>
        <v>83272</v>
      </c>
    </row>
    <row r="114" spans="1:18" ht="14.25" customHeight="1">
      <c r="A114" s="13" t="s">
        <v>19</v>
      </c>
      <c r="B114" s="144">
        <v>44622</v>
      </c>
      <c r="C114" s="158" t="s">
        <v>2518</v>
      </c>
      <c r="D114" s="138"/>
      <c r="E114" s="155"/>
      <c r="F114" s="157">
        <v>1500</v>
      </c>
      <c r="G114" s="157"/>
      <c r="H114" s="12"/>
      <c r="K114" s="9" t="s">
        <v>2438</v>
      </c>
      <c r="L114" s="9">
        <v>1388</v>
      </c>
      <c r="N114" s="13" t="s">
        <v>688</v>
      </c>
      <c r="O114" s="151"/>
      <c r="P114" s="31">
        <f t="shared" si="0"/>
        <v>6295.8500000000058</v>
      </c>
      <c r="Q114" s="31">
        <f t="shared" si="1"/>
        <v>76976.149999999994</v>
      </c>
      <c r="R114" s="31">
        <f t="shared" si="2"/>
        <v>83272</v>
      </c>
    </row>
    <row r="115" spans="1:18" ht="14.25" customHeight="1">
      <c r="A115" s="13" t="s">
        <v>19</v>
      </c>
      <c r="B115" s="144">
        <v>44622</v>
      </c>
      <c r="C115" s="158" t="s">
        <v>692</v>
      </c>
      <c r="D115" s="138"/>
      <c r="E115" s="155"/>
      <c r="F115" s="157"/>
      <c r="G115" s="157"/>
      <c r="H115" s="12">
        <v>4292.7</v>
      </c>
      <c r="K115" s="9" t="s">
        <v>2520</v>
      </c>
      <c r="L115" s="232" t="s">
        <v>2521</v>
      </c>
      <c r="N115" s="13" t="s">
        <v>688</v>
      </c>
      <c r="O115" s="151"/>
      <c r="P115" s="31">
        <f t="shared" si="0"/>
        <v>6295.8500000000058</v>
      </c>
      <c r="Q115" s="31">
        <f t="shared" si="1"/>
        <v>76976.149999999994</v>
      </c>
      <c r="R115" s="31">
        <f t="shared" si="2"/>
        <v>83272</v>
      </c>
    </row>
    <row r="116" spans="1:18" ht="14.25" customHeight="1">
      <c r="A116" s="13" t="s">
        <v>19</v>
      </c>
      <c r="B116" s="144">
        <v>44629</v>
      </c>
      <c r="C116" s="158" t="s">
        <v>2519</v>
      </c>
      <c r="D116" s="138"/>
      <c r="E116" s="155"/>
      <c r="F116" s="157">
        <v>450</v>
      </c>
      <c r="G116" s="157"/>
      <c r="H116" s="12"/>
      <c r="K116" s="9" t="s">
        <v>2508</v>
      </c>
      <c r="L116" s="9">
        <v>176</v>
      </c>
      <c r="N116" s="13" t="s">
        <v>688</v>
      </c>
      <c r="O116" s="151"/>
      <c r="P116" s="31">
        <f t="shared" si="0"/>
        <v>5845.8500000000058</v>
      </c>
      <c r="Q116" s="31">
        <f t="shared" si="1"/>
        <v>77426.149999999994</v>
      </c>
      <c r="R116" s="31">
        <f t="shared" si="2"/>
        <v>83272</v>
      </c>
    </row>
    <row r="117" spans="1:18" ht="14.25" customHeight="1">
      <c r="A117" s="13" t="s">
        <v>19</v>
      </c>
      <c r="B117" s="144">
        <v>44635</v>
      </c>
      <c r="C117" s="158" t="s">
        <v>1913</v>
      </c>
      <c r="D117" s="138"/>
      <c r="E117" s="155"/>
      <c r="F117" s="157"/>
      <c r="G117" s="157"/>
      <c r="H117" s="12">
        <v>2327.6</v>
      </c>
      <c r="K117" s="9" t="s">
        <v>2487</v>
      </c>
      <c r="L117" s="9">
        <v>4171473</v>
      </c>
      <c r="N117" s="13" t="s">
        <v>688</v>
      </c>
      <c r="O117" s="151"/>
      <c r="P117" s="31">
        <f t="shared" si="0"/>
        <v>5845.8500000000058</v>
      </c>
      <c r="Q117" s="31">
        <f t="shared" si="1"/>
        <v>77426.149999999994</v>
      </c>
      <c r="R117" s="31">
        <f t="shared" si="2"/>
        <v>83272</v>
      </c>
    </row>
    <row r="118" spans="1:18" ht="14.25" customHeight="1">
      <c r="A118" s="13" t="s">
        <v>19</v>
      </c>
      <c r="B118" s="144">
        <v>44642</v>
      </c>
      <c r="C118" s="158" t="s">
        <v>2549</v>
      </c>
      <c r="D118" s="138"/>
      <c r="E118" s="155"/>
      <c r="F118" s="157"/>
      <c r="G118" s="157"/>
      <c r="H118" s="12">
        <v>39.799999999999997</v>
      </c>
      <c r="K118" s="51" t="s">
        <v>986</v>
      </c>
      <c r="L118" s="9">
        <v>580682</v>
      </c>
      <c r="N118" s="13" t="s">
        <v>688</v>
      </c>
      <c r="O118" s="151"/>
      <c r="P118" s="31">
        <f t="shared" si="0"/>
        <v>5845.8500000000058</v>
      </c>
      <c r="Q118" s="31">
        <f t="shared" si="1"/>
        <v>77426.149999999994</v>
      </c>
      <c r="R118" s="31">
        <f t="shared" si="2"/>
        <v>83272</v>
      </c>
    </row>
    <row r="119" spans="1:18" ht="14.25" customHeight="1">
      <c r="A119" s="13" t="s">
        <v>19</v>
      </c>
      <c r="B119" s="144">
        <v>44645</v>
      </c>
      <c r="C119" s="155" t="s">
        <v>950</v>
      </c>
      <c r="D119" s="138"/>
      <c r="F119" s="157"/>
      <c r="G119" s="157"/>
      <c r="H119" s="12">
        <v>19.899999999999999</v>
      </c>
      <c r="K119" s="9" t="s">
        <v>986</v>
      </c>
      <c r="L119" s="9">
        <v>475115595</v>
      </c>
      <c r="N119" s="13" t="s">
        <v>688</v>
      </c>
      <c r="O119" s="151"/>
      <c r="P119" s="31">
        <f t="shared" si="0"/>
        <v>5845.8500000000058</v>
      </c>
      <c r="Q119" s="31">
        <f t="shared" si="1"/>
        <v>77426.149999999994</v>
      </c>
      <c r="R119" s="31">
        <f t="shared" si="2"/>
        <v>83272</v>
      </c>
    </row>
    <row r="120" spans="1:18" ht="14.25" customHeight="1">
      <c r="A120" s="13" t="s">
        <v>19</v>
      </c>
      <c r="B120" s="144">
        <v>44650</v>
      </c>
      <c r="C120" s="158" t="s">
        <v>2497</v>
      </c>
      <c r="D120" s="138"/>
      <c r="E120" s="155"/>
      <c r="F120" s="157"/>
      <c r="G120" s="157"/>
      <c r="H120" s="12">
        <v>189.21</v>
      </c>
      <c r="K120" s="51" t="s">
        <v>985</v>
      </c>
      <c r="L120" s="9">
        <v>497937</v>
      </c>
      <c r="N120" s="13" t="s">
        <v>688</v>
      </c>
      <c r="O120" s="151"/>
      <c r="P120" s="31">
        <f t="shared" si="0"/>
        <v>5845.8500000000058</v>
      </c>
      <c r="Q120" s="31">
        <f t="shared" si="1"/>
        <v>77426.149999999994</v>
      </c>
      <c r="R120" s="31">
        <f t="shared" si="2"/>
        <v>83272</v>
      </c>
    </row>
    <row r="121" spans="1:18" ht="14.25" customHeight="1">
      <c r="A121" s="13" t="s">
        <v>19</v>
      </c>
      <c r="B121" s="144">
        <v>44654</v>
      </c>
      <c r="C121" s="158" t="s">
        <v>2522</v>
      </c>
      <c r="D121" s="138"/>
      <c r="E121" s="155"/>
      <c r="F121" s="157">
        <v>1500</v>
      </c>
      <c r="G121" s="157"/>
      <c r="H121" s="12"/>
      <c r="K121" s="9" t="s">
        <v>2438</v>
      </c>
      <c r="N121" s="13" t="s">
        <v>688</v>
      </c>
      <c r="O121" s="151"/>
      <c r="P121" s="31">
        <f t="shared" si="0"/>
        <v>4345.8500000000058</v>
      </c>
      <c r="Q121" s="31">
        <f t="shared" si="1"/>
        <v>78926.149999999994</v>
      </c>
      <c r="R121" s="31">
        <f t="shared" si="2"/>
        <v>83272</v>
      </c>
    </row>
    <row r="122" spans="1:18" ht="14.25" customHeight="1">
      <c r="A122" s="13" t="s">
        <v>19</v>
      </c>
      <c r="B122" s="144">
        <v>44654</v>
      </c>
      <c r="C122" s="158" t="s">
        <v>2523</v>
      </c>
      <c r="D122" s="138"/>
      <c r="E122" s="155"/>
      <c r="F122" s="157">
        <v>234</v>
      </c>
      <c r="G122" s="157"/>
      <c r="H122" s="12"/>
      <c r="I122" s="9" t="s">
        <v>91</v>
      </c>
      <c r="K122" s="9" t="s">
        <v>2524</v>
      </c>
      <c r="L122" s="9">
        <v>5290</v>
      </c>
      <c r="N122" s="13" t="s">
        <v>688</v>
      </c>
      <c r="O122" s="151"/>
      <c r="P122" s="31">
        <f t="shared" si="0"/>
        <v>4111.8500000000058</v>
      </c>
      <c r="Q122" s="31">
        <f t="shared" si="1"/>
        <v>79160.149999999994</v>
      </c>
      <c r="R122" s="31">
        <f t="shared" si="2"/>
        <v>83272</v>
      </c>
    </row>
    <row r="123" spans="1:18" ht="14.25" customHeight="1">
      <c r="A123" s="13" t="s">
        <v>19</v>
      </c>
      <c r="B123" s="144">
        <v>44654</v>
      </c>
      <c r="C123" s="48" t="s">
        <v>1111</v>
      </c>
      <c r="D123" s="138"/>
      <c r="E123" s="155"/>
      <c r="F123" s="157">
        <v>2574</v>
      </c>
      <c r="G123" s="157"/>
      <c r="H123" s="12"/>
      <c r="I123" s="9" t="s">
        <v>91</v>
      </c>
      <c r="K123" s="51" t="s">
        <v>1074</v>
      </c>
      <c r="L123" s="9">
        <v>2054</v>
      </c>
      <c r="N123" s="13" t="s">
        <v>688</v>
      </c>
      <c r="O123" s="151"/>
      <c r="P123" s="31">
        <f t="shared" si="0"/>
        <v>1537.8500000000058</v>
      </c>
      <c r="Q123" s="31">
        <f t="shared" si="1"/>
        <v>81734.149999999994</v>
      </c>
      <c r="R123" s="31">
        <f t="shared" si="2"/>
        <v>83272</v>
      </c>
    </row>
    <row r="124" spans="1:18" ht="14.25" customHeight="1">
      <c r="A124" s="13" t="s">
        <v>19</v>
      </c>
      <c r="B124" s="144">
        <v>44656</v>
      </c>
      <c r="C124" s="155" t="s">
        <v>705</v>
      </c>
      <c r="D124" s="138"/>
      <c r="E124" s="155"/>
      <c r="F124" s="157">
        <v>64.8</v>
      </c>
      <c r="G124" s="157"/>
      <c r="H124" s="12"/>
      <c r="I124" s="9" t="s">
        <v>89</v>
      </c>
      <c r="K124" s="9" t="s">
        <v>1066</v>
      </c>
      <c r="L124" s="9">
        <v>223166</v>
      </c>
      <c r="N124" s="13" t="s">
        <v>688</v>
      </c>
      <c r="O124" s="151"/>
      <c r="P124" s="31">
        <f t="shared" si="0"/>
        <v>1473.0500000000029</v>
      </c>
      <c r="Q124" s="31">
        <f t="shared" si="1"/>
        <v>81798.95</v>
      </c>
      <c r="R124" s="31">
        <f t="shared" si="2"/>
        <v>83272</v>
      </c>
    </row>
    <row r="125" spans="1:18" ht="14.25" customHeight="1">
      <c r="A125" s="13" t="s">
        <v>19</v>
      </c>
      <c r="B125" s="144">
        <v>44656</v>
      </c>
      <c r="C125" s="158" t="s">
        <v>2526</v>
      </c>
      <c r="D125" s="138"/>
      <c r="E125" s="155"/>
      <c r="F125" s="157">
        <v>18.899999999999999</v>
      </c>
      <c r="G125" s="157"/>
      <c r="H125" s="12"/>
      <c r="K125" s="9" t="s">
        <v>1066</v>
      </c>
      <c r="L125" s="9">
        <v>223302</v>
      </c>
      <c r="N125" s="13" t="s">
        <v>688</v>
      </c>
      <c r="O125" s="151"/>
      <c r="P125" s="31">
        <f t="shared" si="0"/>
        <v>1454.1500000000087</v>
      </c>
      <c r="Q125" s="31">
        <f t="shared" si="1"/>
        <v>81817.849999999991</v>
      </c>
      <c r="R125" s="31">
        <f t="shared" si="2"/>
        <v>83272</v>
      </c>
    </row>
    <row r="126" spans="1:18" ht="14.25" customHeight="1">
      <c r="A126" s="13" t="s">
        <v>19</v>
      </c>
      <c r="B126" s="144">
        <v>44658</v>
      </c>
      <c r="C126" s="158" t="s">
        <v>2529</v>
      </c>
      <c r="D126" s="138"/>
      <c r="E126" s="155"/>
      <c r="F126" s="157"/>
      <c r="G126" s="157"/>
      <c r="H126" s="12">
        <v>1068.6099999999999</v>
      </c>
      <c r="K126" s="9" t="s">
        <v>793</v>
      </c>
      <c r="L126" s="9">
        <v>28832</v>
      </c>
      <c r="N126" s="13" t="s">
        <v>688</v>
      </c>
      <c r="O126" s="151"/>
      <c r="P126" s="31">
        <f t="shared" si="0"/>
        <v>1454.1500000000087</v>
      </c>
      <c r="Q126" s="31">
        <f t="shared" si="1"/>
        <v>81817.849999999991</v>
      </c>
      <c r="R126" s="31">
        <f t="shared" si="2"/>
        <v>83272</v>
      </c>
    </row>
    <row r="127" spans="1:18" ht="14.25" customHeight="1">
      <c r="A127" s="13" t="s">
        <v>19</v>
      </c>
      <c r="B127" s="144">
        <v>44660</v>
      </c>
      <c r="C127" s="158" t="s">
        <v>2530</v>
      </c>
      <c r="D127" s="138"/>
      <c r="E127" s="155"/>
      <c r="F127" s="157"/>
      <c r="G127" s="157"/>
      <c r="H127" s="12">
        <v>34.22</v>
      </c>
      <c r="K127" s="9" t="s">
        <v>949</v>
      </c>
      <c r="N127" s="13" t="s">
        <v>688</v>
      </c>
      <c r="O127" s="151"/>
      <c r="P127" s="31">
        <f t="shared" si="0"/>
        <v>1454.1500000000087</v>
      </c>
      <c r="Q127" s="31">
        <f t="shared" si="1"/>
        <v>81817.849999999991</v>
      </c>
      <c r="R127" s="31">
        <f t="shared" si="2"/>
        <v>83272</v>
      </c>
    </row>
    <row r="128" spans="1:18" ht="14.25" customHeight="1">
      <c r="A128" s="13" t="s">
        <v>19</v>
      </c>
      <c r="B128" s="144">
        <v>44661</v>
      </c>
      <c r="C128" s="158" t="s">
        <v>2525</v>
      </c>
      <c r="D128" s="138" t="s">
        <v>575</v>
      </c>
      <c r="F128" s="157">
        <v>300</v>
      </c>
      <c r="G128" s="157"/>
      <c r="H128" s="12"/>
      <c r="N128" s="13" t="s">
        <v>688</v>
      </c>
      <c r="O128" s="151"/>
      <c r="P128" s="31">
        <f t="shared" si="0"/>
        <v>1154.1500000000087</v>
      </c>
      <c r="Q128" s="31">
        <f t="shared" si="1"/>
        <v>82117.849999999991</v>
      </c>
      <c r="R128" s="31">
        <f t="shared" si="2"/>
        <v>83272</v>
      </c>
    </row>
    <row r="129" spans="1:18" ht="14.25" customHeight="1">
      <c r="A129" s="13" t="s">
        <v>19</v>
      </c>
      <c r="B129" s="28">
        <v>44661</v>
      </c>
      <c r="C129" s="52" t="s">
        <v>1111</v>
      </c>
      <c r="D129" s="52" t="s">
        <v>1100</v>
      </c>
      <c r="E129" s="27"/>
      <c r="F129" s="157">
        <v>497</v>
      </c>
      <c r="G129" s="157"/>
      <c r="H129" s="12"/>
      <c r="N129" s="13" t="s">
        <v>688</v>
      </c>
      <c r="O129" s="151"/>
      <c r="P129" s="31">
        <f t="shared" si="0"/>
        <v>657.15000000000873</v>
      </c>
      <c r="Q129" s="31">
        <f t="shared" si="1"/>
        <v>82614.849999999991</v>
      </c>
      <c r="R129" s="31">
        <f t="shared" si="2"/>
        <v>83272</v>
      </c>
    </row>
    <row r="130" spans="1:18" ht="14.25" customHeight="1">
      <c r="A130" s="13" t="s">
        <v>19</v>
      </c>
      <c r="B130" s="28">
        <v>44661</v>
      </c>
      <c r="C130" s="51" t="s">
        <v>1114</v>
      </c>
      <c r="D130" s="52" t="s">
        <v>1100</v>
      </c>
      <c r="E130" s="27"/>
      <c r="F130" s="157">
        <v>102</v>
      </c>
      <c r="G130" s="157"/>
      <c r="H130" s="12"/>
      <c r="N130" s="13" t="s">
        <v>688</v>
      </c>
      <c r="O130" s="151"/>
      <c r="P130" s="31">
        <f t="shared" si="0"/>
        <v>555.15000000000873</v>
      </c>
      <c r="Q130" s="31">
        <f t="shared" si="1"/>
        <v>82716.849999999991</v>
      </c>
      <c r="R130" s="31">
        <f t="shared" si="2"/>
        <v>83272</v>
      </c>
    </row>
    <row r="131" spans="1:18" ht="14.25" customHeight="1">
      <c r="A131" s="13" t="s">
        <v>19</v>
      </c>
      <c r="B131" s="28">
        <v>44661</v>
      </c>
      <c r="C131" s="51" t="s">
        <v>1110</v>
      </c>
      <c r="D131" s="52" t="s">
        <v>1100</v>
      </c>
      <c r="E131" s="27"/>
      <c r="F131" s="157">
        <v>41</v>
      </c>
      <c r="G131" s="157"/>
      <c r="H131" s="12"/>
      <c r="N131" s="13" t="s">
        <v>688</v>
      </c>
      <c r="O131" s="151"/>
      <c r="P131" s="31">
        <f t="shared" si="0"/>
        <v>514.15000000000873</v>
      </c>
      <c r="Q131" s="31">
        <f t="shared" si="1"/>
        <v>82757.849999999991</v>
      </c>
      <c r="R131" s="31">
        <f t="shared" si="2"/>
        <v>83272</v>
      </c>
    </row>
    <row r="132" spans="1:18" ht="14.25" customHeight="1">
      <c r="A132" s="13" t="s">
        <v>19</v>
      </c>
      <c r="B132" s="144">
        <v>44662</v>
      </c>
      <c r="C132" s="158" t="s">
        <v>962</v>
      </c>
      <c r="D132" s="138"/>
      <c r="E132" s="155"/>
      <c r="F132" s="157"/>
      <c r="G132" s="157">
        <v>15300</v>
      </c>
      <c r="H132" s="12"/>
      <c r="N132" s="13" t="s">
        <v>688</v>
      </c>
      <c r="O132" s="151"/>
      <c r="P132" s="31">
        <f t="shared" si="0"/>
        <v>15814.150000000009</v>
      </c>
      <c r="Q132" s="31">
        <f t="shared" si="1"/>
        <v>82757.849999999991</v>
      </c>
      <c r="R132" s="31">
        <f t="shared" si="2"/>
        <v>98572</v>
      </c>
    </row>
    <row r="133" spans="1:18" ht="14.25" customHeight="1">
      <c r="A133" s="13" t="s">
        <v>19</v>
      </c>
      <c r="B133" s="144">
        <v>44664</v>
      </c>
      <c r="C133" s="158" t="s">
        <v>2527</v>
      </c>
      <c r="D133" s="138"/>
      <c r="E133" s="155"/>
      <c r="F133" s="157">
        <v>20.9</v>
      </c>
      <c r="G133" s="157"/>
      <c r="H133" s="12"/>
      <c r="I133" s="9" t="s">
        <v>89</v>
      </c>
      <c r="K133" s="9" t="s">
        <v>1066</v>
      </c>
      <c r="L133" s="9">
        <v>71245</v>
      </c>
      <c r="N133" s="13" t="s">
        <v>688</v>
      </c>
      <c r="O133" s="151"/>
      <c r="P133" s="31">
        <f t="shared" si="0"/>
        <v>15793.250000000015</v>
      </c>
      <c r="Q133" s="31">
        <f t="shared" si="1"/>
        <v>82778.749999999985</v>
      </c>
      <c r="R133" s="31">
        <f t="shared" si="2"/>
        <v>98572</v>
      </c>
    </row>
    <row r="134" spans="1:18" ht="14.25" customHeight="1">
      <c r="A134" s="13" t="s">
        <v>19</v>
      </c>
      <c r="B134" s="144">
        <v>44665</v>
      </c>
      <c r="C134" s="96" t="s">
        <v>1019</v>
      </c>
      <c r="D134" s="138"/>
      <c r="E134" s="155"/>
      <c r="F134" s="157">
        <v>15300</v>
      </c>
      <c r="G134" s="157"/>
      <c r="H134" s="12"/>
      <c r="K134" s="51" t="s">
        <v>832</v>
      </c>
      <c r="N134" s="13" t="s">
        <v>688</v>
      </c>
      <c r="O134" s="151"/>
      <c r="P134" s="31">
        <f t="shared" si="0"/>
        <v>493.25000000001455</v>
      </c>
      <c r="Q134" s="31">
        <f t="shared" si="1"/>
        <v>98078.749999999985</v>
      </c>
      <c r="R134" s="31">
        <f t="shared" si="2"/>
        <v>98572</v>
      </c>
    </row>
    <row r="135" spans="1:18" ht="14.25" customHeight="1">
      <c r="A135" s="13" t="s">
        <v>19</v>
      </c>
      <c r="B135" s="144">
        <v>44670</v>
      </c>
      <c r="C135" s="158" t="s">
        <v>2528</v>
      </c>
      <c r="D135" s="138"/>
      <c r="E135" s="155"/>
      <c r="F135" s="157">
        <v>119.7</v>
      </c>
      <c r="G135" s="157"/>
      <c r="H135" s="12"/>
      <c r="I135" s="9" t="s">
        <v>89</v>
      </c>
      <c r="K135" s="9" t="s">
        <v>834</v>
      </c>
      <c r="L135" s="9">
        <v>341192199</v>
      </c>
      <c r="N135" s="13" t="s">
        <v>688</v>
      </c>
      <c r="O135" s="151"/>
      <c r="P135" s="31">
        <f t="shared" si="0"/>
        <v>373.55000000001746</v>
      </c>
      <c r="Q135" s="31">
        <f t="shared" si="1"/>
        <v>98198.449999999983</v>
      </c>
      <c r="R135" s="31">
        <f t="shared" si="2"/>
        <v>98572</v>
      </c>
    </row>
    <row r="136" spans="1:18" ht="14.25" customHeight="1">
      <c r="A136" s="13" t="s">
        <v>19</v>
      </c>
      <c r="B136" s="144">
        <v>44677</v>
      </c>
      <c r="C136" s="158" t="s">
        <v>1546</v>
      </c>
      <c r="D136" s="138"/>
      <c r="E136" s="155"/>
      <c r="F136" s="157">
        <v>80</v>
      </c>
      <c r="G136" s="157"/>
      <c r="H136" s="12"/>
      <c r="I136" s="9" t="s">
        <v>89</v>
      </c>
      <c r="K136" s="51" t="s">
        <v>2370</v>
      </c>
      <c r="N136" s="13" t="s">
        <v>688</v>
      </c>
      <c r="O136" s="151"/>
      <c r="P136" s="31">
        <f t="shared" si="0"/>
        <v>293.55000000001746</v>
      </c>
      <c r="Q136" s="31">
        <f t="shared" si="1"/>
        <v>98278.449999999983</v>
      </c>
      <c r="R136" s="31">
        <f t="shared" si="2"/>
        <v>98572</v>
      </c>
    </row>
    <row r="137" spans="1:18" ht="14.25" customHeight="1">
      <c r="A137" s="13" t="s">
        <v>19</v>
      </c>
      <c r="B137" s="144">
        <v>44681</v>
      </c>
      <c r="C137" s="158" t="s">
        <v>2533</v>
      </c>
      <c r="D137" s="138"/>
      <c r="E137" s="155"/>
      <c r="F137" s="157"/>
      <c r="G137" s="157"/>
      <c r="H137" s="12">
        <v>190.31</v>
      </c>
      <c r="K137" s="9" t="s">
        <v>985</v>
      </c>
      <c r="L137" s="9">
        <v>50006</v>
      </c>
      <c r="N137" s="13" t="s">
        <v>688</v>
      </c>
      <c r="O137" s="151"/>
      <c r="P137" s="31">
        <f t="shared" si="0"/>
        <v>293.55000000001746</v>
      </c>
      <c r="Q137" s="31">
        <f t="shared" si="1"/>
        <v>98278.449999999983</v>
      </c>
      <c r="R137" s="31">
        <f t="shared" si="2"/>
        <v>98572</v>
      </c>
    </row>
    <row r="138" spans="1:18" ht="14.25" customHeight="1">
      <c r="A138" s="13" t="s">
        <v>19</v>
      </c>
      <c r="B138" s="144">
        <v>44683</v>
      </c>
      <c r="C138" s="158" t="s">
        <v>2531</v>
      </c>
      <c r="D138" s="138"/>
      <c r="E138" s="155"/>
      <c r="F138" s="157">
        <v>1500</v>
      </c>
      <c r="G138" s="157"/>
      <c r="H138" s="12"/>
      <c r="K138" s="9" t="s">
        <v>2438</v>
      </c>
      <c r="N138" s="13" t="s">
        <v>688</v>
      </c>
      <c r="O138" s="151"/>
      <c r="P138" s="31">
        <f t="shared" si="0"/>
        <v>-1206.4499999999825</v>
      </c>
      <c r="Q138" s="31">
        <f t="shared" si="1"/>
        <v>99778.449999999983</v>
      </c>
      <c r="R138" s="31">
        <f t="shared" si="2"/>
        <v>98572</v>
      </c>
    </row>
    <row r="139" spans="1:18" ht="14.25" customHeight="1">
      <c r="A139" s="13" t="s">
        <v>19</v>
      </c>
      <c r="B139" s="144">
        <v>44683</v>
      </c>
      <c r="C139" s="48" t="s">
        <v>1117</v>
      </c>
      <c r="D139" s="138"/>
      <c r="E139" s="155"/>
      <c r="F139" s="157">
        <v>2948</v>
      </c>
      <c r="G139" s="157"/>
      <c r="H139" s="12"/>
      <c r="I139" s="9" t="s">
        <v>91</v>
      </c>
      <c r="K139" s="51" t="s">
        <v>1074</v>
      </c>
      <c r="L139" s="9">
        <v>2179</v>
      </c>
      <c r="N139" s="13" t="s">
        <v>688</v>
      </c>
      <c r="O139" s="151"/>
      <c r="P139" s="31">
        <f t="shared" si="0"/>
        <v>-4154.4499999999825</v>
      </c>
      <c r="Q139" s="31">
        <f t="shared" si="1"/>
        <v>102726.44999999998</v>
      </c>
      <c r="R139" s="31">
        <f t="shared" si="2"/>
        <v>98572</v>
      </c>
    </row>
    <row r="140" spans="1:18" ht="14.25" customHeight="1">
      <c r="A140" s="13" t="s">
        <v>19</v>
      </c>
      <c r="B140" s="144">
        <v>44690</v>
      </c>
      <c r="C140" s="158" t="s">
        <v>1546</v>
      </c>
      <c r="D140" s="138"/>
      <c r="E140" s="155"/>
      <c r="F140" s="157">
        <v>79.599999999999994</v>
      </c>
      <c r="G140" s="157"/>
      <c r="H140" s="12"/>
      <c r="I140" s="9" t="s">
        <v>89</v>
      </c>
      <c r="K140" s="51" t="s">
        <v>2532</v>
      </c>
      <c r="L140" s="9">
        <v>92844</v>
      </c>
      <c r="N140" s="13" t="s">
        <v>688</v>
      </c>
      <c r="O140" s="151">
        <v>44692</v>
      </c>
      <c r="P140" s="31">
        <f t="shared" si="0"/>
        <v>-4234.0499999999884</v>
      </c>
      <c r="Q140" s="31">
        <f t="shared" si="1"/>
        <v>102806.04999999999</v>
      </c>
      <c r="R140" s="31">
        <f t="shared" si="2"/>
        <v>98572</v>
      </c>
    </row>
    <row r="141" spans="1:18" ht="14.25" customHeight="1">
      <c r="A141" s="13" t="s">
        <v>19</v>
      </c>
      <c r="B141" s="144">
        <v>44690</v>
      </c>
      <c r="C141" s="158" t="s">
        <v>692</v>
      </c>
      <c r="D141" s="138"/>
      <c r="E141" s="155"/>
      <c r="F141" s="157"/>
      <c r="G141" s="157"/>
      <c r="H141" s="12">
        <v>4330.3</v>
      </c>
      <c r="K141" s="9" t="s">
        <v>2520</v>
      </c>
      <c r="L141" s="115"/>
      <c r="N141" s="13" t="s">
        <v>688</v>
      </c>
      <c r="O141" s="151"/>
      <c r="P141" s="31">
        <f t="shared" si="0"/>
        <v>-4234.0499999999884</v>
      </c>
      <c r="Q141" s="31">
        <f t="shared" si="1"/>
        <v>102806.04999999999</v>
      </c>
      <c r="R141" s="31">
        <f t="shared" si="2"/>
        <v>98572</v>
      </c>
    </row>
    <row r="142" spans="1:18" ht="14.25" customHeight="1">
      <c r="A142" s="13" t="s">
        <v>19</v>
      </c>
      <c r="B142" s="144">
        <v>44700</v>
      </c>
      <c r="C142" s="158" t="s">
        <v>962</v>
      </c>
      <c r="D142" s="138"/>
      <c r="E142" s="155"/>
      <c r="F142" s="157"/>
      <c r="G142" s="157">
        <v>12000</v>
      </c>
      <c r="H142" s="12"/>
      <c r="N142" s="13" t="s">
        <v>688</v>
      </c>
      <c r="O142" s="151"/>
      <c r="P142" s="31">
        <f t="shared" si="0"/>
        <v>7765.9500000000116</v>
      </c>
      <c r="Q142" s="31">
        <f t="shared" si="1"/>
        <v>102806.04999999999</v>
      </c>
      <c r="R142" s="31">
        <f t="shared" si="2"/>
        <v>110572</v>
      </c>
    </row>
    <row r="143" spans="1:18" ht="14.25" customHeight="1">
      <c r="A143" s="13" t="s">
        <v>19</v>
      </c>
      <c r="B143" s="144">
        <v>44704</v>
      </c>
      <c r="C143" s="158" t="s">
        <v>2534</v>
      </c>
      <c r="D143" s="138"/>
      <c r="E143" s="155"/>
      <c r="F143" s="157">
        <v>280</v>
      </c>
      <c r="G143" s="157"/>
      <c r="H143" s="12"/>
      <c r="K143" s="9" t="s">
        <v>958</v>
      </c>
      <c r="L143" s="9">
        <v>1521</v>
      </c>
      <c r="N143" s="13" t="s">
        <v>688</v>
      </c>
      <c r="O143" s="151"/>
      <c r="P143" s="31">
        <f t="shared" si="0"/>
        <v>7485.9500000000116</v>
      </c>
      <c r="Q143" s="31">
        <f t="shared" si="1"/>
        <v>103086.04999999999</v>
      </c>
      <c r="R143" s="31">
        <f t="shared" si="2"/>
        <v>110572</v>
      </c>
    </row>
    <row r="144" spans="1:18" ht="14.25" customHeight="1">
      <c r="A144" s="13" t="s">
        <v>19</v>
      </c>
      <c r="B144" s="144">
        <v>44706</v>
      </c>
      <c r="C144" s="155" t="s">
        <v>950</v>
      </c>
      <c r="D144" s="138"/>
      <c r="F144" s="157"/>
      <c r="G144" s="157"/>
      <c r="H144" s="12">
        <v>19.899999999999999</v>
      </c>
      <c r="K144" s="9" t="s">
        <v>986</v>
      </c>
      <c r="L144" s="9">
        <v>478013731</v>
      </c>
      <c r="N144" s="13" t="s">
        <v>688</v>
      </c>
      <c r="O144" s="151"/>
      <c r="P144" s="31">
        <f t="shared" si="0"/>
        <v>7485.9500000000116</v>
      </c>
      <c r="Q144" s="31">
        <f t="shared" si="1"/>
        <v>103086.04999999999</v>
      </c>
      <c r="R144" s="31">
        <f t="shared" si="2"/>
        <v>110572</v>
      </c>
    </row>
    <row r="145" spans="1:18" ht="14.25" customHeight="1">
      <c r="A145" s="13" t="s">
        <v>19</v>
      </c>
      <c r="B145" s="144">
        <v>44714</v>
      </c>
      <c r="C145" s="158" t="s">
        <v>2535</v>
      </c>
      <c r="D145" s="138"/>
      <c r="E145" s="155"/>
      <c r="F145" s="157">
        <v>1500</v>
      </c>
      <c r="G145" s="157"/>
      <c r="H145" s="12"/>
      <c r="K145" s="9" t="s">
        <v>2438</v>
      </c>
      <c r="N145" s="13" t="s">
        <v>688</v>
      </c>
      <c r="O145" s="151"/>
      <c r="P145" s="31">
        <f t="shared" si="0"/>
        <v>5985.9500000000116</v>
      </c>
      <c r="Q145" s="31">
        <f t="shared" si="1"/>
        <v>104586.04999999999</v>
      </c>
      <c r="R145" s="31">
        <f t="shared" si="2"/>
        <v>110572</v>
      </c>
    </row>
    <row r="146" spans="1:18" ht="14.25" customHeight="1">
      <c r="A146" s="13" t="s">
        <v>19</v>
      </c>
      <c r="B146" s="144">
        <v>44720</v>
      </c>
      <c r="C146" s="52" t="s">
        <v>1121</v>
      </c>
      <c r="D146" s="9" t="s">
        <v>2536</v>
      </c>
      <c r="E146" s="155" t="s">
        <v>2537</v>
      </c>
      <c r="F146" s="157">
        <v>170</v>
      </c>
      <c r="G146" s="157"/>
      <c r="H146" s="12"/>
      <c r="K146" s="9" t="s">
        <v>575</v>
      </c>
      <c r="N146" s="13" t="s">
        <v>688</v>
      </c>
      <c r="O146" s="151"/>
      <c r="P146" s="31">
        <f t="shared" si="0"/>
        <v>5815.9500000000116</v>
      </c>
      <c r="Q146" s="31">
        <f t="shared" si="1"/>
        <v>104756.04999999999</v>
      </c>
      <c r="R146" s="31">
        <f t="shared" si="2"/>
        <v>110572</v>
      </c>
    </row>
    <row r="147" spans="1:18" ht="14.25" customHeight="1">
      <c r="A147" s="13" t="s">
        <v>19</v>
      </c>
      <c r="B147" s="144">
        <v>44720</v>
      </c>
      <c r="C147" s="52" t="s">
        <v>724</v>
      </c>
      <c r="D147" s="9" t="s">
        <v>2538</v>
      </c>
      <c r="E147" s="155" t="s">
        <v>2539</v>
      </c>
      <c r="F147" s="157">
        <v>398</v>
      </c>
      <c r="G147" s="157"/>
      <c r="H147" s="12"/>
      <c r="K147" s="9" t="s">
        <v>575</v>
      </c>
      <c r="N147" s="13" t="s">
        <v>688</v>
      </c>
      <c r="O147" s="151"/>
      <c r="P147" s="31">
        <f t="shared" si="0"/>
        <v>5417.9500000000116</v>
      </c>
      <c r="Q147" s="31">
        <f t="shared" si="1"/>
        <v>105154.04999999999</v>
      </c>
      <c r="R147" s="31">
        <f t="shared" si="2"/>
        <v>110572</v>
      </c>
    </row>
    <row r="148" spans="1:18" ht="14.25" customHeight="1">
      <c r="A148" s="13" t="s">
        <v>19</v>
      </c>
      <c r="B148" s="144">
        <v>44726</v>
      </c>
      <c r="C148" s="48" t="s">
        <v>1123</v>
      </c>
      <c r="D148" s="138"/>
      <c r="E148" s="155"/>
      <c r="F148" s="157">
        <v>1498</v>
      </c>
      <c r="G148" s="157"/>
      <c r="H148" s="12"/>
      <c r="I148" s="9" t="s">
        <v>91</v>
      </c>
      <c r="K148" s="51" t="s">
        <v>1074</v>
      </c>
      <c r="L148" s="9">
        <v>2305</v>
      </c>
      <c r="N148" s="13" t="s">
        <v>688</v>
      </c>
      <c r="O148" s="151"/>
      <c r="P148" s="31">
        <f t="shared" si="0"/>
        <v>3919.9500000000116</v>
      </c>
      <c r="Q148" s="31">
        <f t="shared" si="1"/>
        <v>106652.04999999999</v>
      </c>
      <c r="R148" s="31">
        <f t="shared" si="2"/>
        <v>110572</v>
      </c>
    </row>
    <row r="149" spans="1:18" ht="14.25" customHeight="1">
      <c r="A149" s="13" t="s">
        <v>19</v>
      </c>
      <c r="B149" s="144">
        <v>44726</v>
      </c>
      <c r="C149" s="9" t="s">
        <v>705</v>
      </c>
      <c r="D149" s="15"/>
      <c r="E149" s="155"/>
      <c r="F149" s="157">
        <v>181</v>
      </c>
      <c r="G149" s="157"/>
      <c r="H149" s="12"/>
      <c r="I149" s="51" t="s">
        <v>89</v>
      </c>
      <c r="K149" s="51" t="s">
        <v>1066</v>
      </c>
      <c r="L149" s="9">
        <v>185998</v>
      </c>
      <c r="N149" s="13" t="s">
        <v>688</v>
      </c>
      <c r="O149" s="151">
        <v>44741</v>
      </c>
      <c r="P149" s="31">
        <f t="shared" si="0"/>
        <v>3738.9500000000116</v>
      </c>
      <c r="Q149" s="31">
        <f t="shared" si="1"/>
        <v>106833.04999999999</v>
      </c>
      <c r="R149" s="31">
        <f t="shared" si="2"/>
        <v>110572</v>
      </c>
    </row>
    <row r="150" spans="1:18" ht="14.25" customHeight="1">
      <c r="A150" s="13" t="s">
        <v>19</v>
      </c>
      <c r="B150" s="144">
        <v>44727</v>
      </c>
      <c r="C150" s="111" t="s">
        <v>2540</v>
      </c>
      <c r="D150" s="14" t="s">
        <v>2541</v>
      </c>
      <c r="E150" s="155"/>
      <c r="F150" s="157">
        <v>585</v>
      </c>
      <c r="G150" s="157"/>
      <c r="H150" s="12"/>
      <c r="I150" s="51" t="s">
        <v>91</v>
      </c>
      <c r="K150" s="51" t="s">
        <v>1064</v>
      </c>
      <c r="L150" s="9">
        <v>1111</v>
      </c>
      <c r="N150" s="13" t="s">
        <v>688</v>
      </c>
      <c r="O150" s="151"/>
      <c r="P150" s="31">
        <f t="shared" si="0"/>
        <v>3153.9500000000116</v>
      </c>
      <c r="Q150" s="31">
        <f t="shared" si="1"/>
        <v>107418.04999999999</v>
      </c>
      <c r="R150" s="31">
        <f t="shared" si="2"/>
        <v>110572</v>
      </c>
    </row>
    <row r="151" spans="1:18" ht="14.25" customHeight="1">
      <c r="A151" s="13" t="s">
        <v>19</v>
      </c>
      <c r="B151" s="144">
        <v>44727</v>
      </c>
      <c r="C151" s="158" t="s">
        <v>2542</v>
      </c>
      <c r="D151" s="138" t="s">
        <v>2543</v>
      </c>
      <c r="E151" s="155"/>
      <c r="F151" s="157">
        <v>397</v>
      </c>
      <c r="G151" s="157"/>
      <c r="H151" s="12"/>
      <c r="I151" s="51" t="s">
        <v>91</v>
      </c>
      <c r="K151" s="51" t="s">
        <v>1064</v>
      </c>
      <c r="L151" s="9">
        <v>1116</v>
      </c>
      <c r="N151" s="13" t="s">
        <v>688</v>
      </c>
      <c r="O151" s="151"/>
      <c r="P151" s="31">
        <f t="shared" si="0"/>
        <v>2756.9500000000116</v>
      </c>
      <c r="Q151" s="31">
        <f t="shared" si="1"/>
        <v>107815.04999999999</v>
      </c>
      <c r="R151" s="31">
        <f t="shared" si="2"/>
        <v>110572</v>
      </c>
    </row>
    <row r="152" spans="1:18" ht="14.25" customHeight="1">
      <c r="A152" s="13" t="s">
        <v>19</v>
      </c>
      <c r="B152" s="144">
        <v>44727</v>
      </c>
      <c r="C152" s="158" t="s">
        <v>2544</v>
      </c>
      <c r="D152" s="138"/>
      <c r="E152" s="155"/>
      <c r="F152" s="157"/>
      <c r="G152" s="157"/>
      <c r="H152" s="12">
        <v>63.9</v>
      </c>
      <c r="I152" s="51"/>
      <c r="K152" s="51" t="s">
        <v>949</v>
      </c>
      <c r="N152" s="13" t="s">
        <v>688</v>
      </c>
      <c r="O152" s="151"/>
      <c r="P152" s="31">
        <f t="shared" si="0"/>
        <v>2756.9500000000116</v>
      </c>
      <c r="Q152" s="31">
        <f t="shared" si="1"/>
        <v>107815.04999999999</v>
      </c>
      <c r="R152" s="31">
        <f t="shared" si="2"/>
        <v>110572</v>
      </c>
    </row>
    <row r="153" spans="1:18" ht="14.25" customHeight="1">
      <c r="A153" s="13" t="s">
        <v>19</v>
      </c>
      <c r="B153" s="144">
        <v>44727</v>
      </c>
      <c r="C153" s="153" t="s">
        <v>2545</v>
      </c>
      <c r="D153" s="138"/>
      <c r="E153" s="155"/>
      <c r="F153" s="157">
        <v>3847</v>
      </c>
      <c r="G153" s="157"/>
      <c r="H153" s="12"/>
      <c r="I153" s="51" t="s">
        <v>89</v>
      </c>
      <c r="K153" s="51" t="s">
        <v>2546</v>
      </c>
      <c r="L153" s="9">
        <v>18106696</v>
      </c>
      <c r="N153" s="13" t="s">
        <v>688</v>
      </c>
      <c r="O153" s="151"/>
      <c r="P153" s="31">
        <f t="shared" si="0"/>
        <v>-1090.0499999999884</v>
      </c>
      <c r="Q153" s="31">
        <f t="shared" si="1"/>
        <v>111662.04999999999</v>
      </c>
      <c r="R153" s="31">
        <f t="shared" si="2"/>
        <v>110572</v>
      </c>
    </row>
    <row r="154" spans="1:18" ht="14.25" customHeight="1">
      <c r="A154" s="13" t="s">
        <v>19</v>
      </c>
      <c r="B154" s="144">
        <v>44727</v>
      </c>
      <c r="C154" s="9" t="s">
        <v>2547</v>
      </c>
      <c r="D154" s="15"/>
      <c r="E154" s="155"/>
      <c r="F154" s="157">
        <v>1169.7</v>
      </c>
      <c r="G154" s="157"/>
      <c r="H154" s="12"/>
      <c r="I154" s="51" t="s">
        <v>89</v>
      </c>
      <c r="K154" s="51" t="s">
        <v>2548</v>
      </c>
      <c r="N154" s="13" t="s">
        <v>688</v>
      </c>
      <c r="O154" s="151"/>
      <c r="P154" s="31">
        <f t="shared" si="0"/>
        <v>-2259.7499999999854</v>
      </c>
      <c r="Q154" s="31">
        <f t="shared" si="1"/>
        <v>112831.74999999999</v>
      </c>
      <c r="R154" s="31">
        <f t="shared" si="2"/>
        <v>110572</v>
      </c>
    </row>
    <row r="155" spans="1:18" ht="14.25" customHeight="1">
      <c r="A155" s="43" t="s">
        <v>19</v>
      </c>
      <c r="B155" s="28">
        <v>44735</v>
      </c>
      <c r="C155" s="52" t="s">
        <v>968</v>
      </c>
      <c r="D155" s="52"/>
      <c r="E155" s="29"/>
      <c r="F155" s="30"/>
      <c r="G155" s="35"/>
      <c r="H155" s="35">
        <v>62.89</v>
      </c>
      <c r="I155" s="147"/>
      <c r="J155" s="29"/>
      <c r="K155" s="29" t="s">
        <v>949</v>
      </c>
      <c r="L155" s="29"/>
      <c r="M155" s="29"/>
      <c r="N155" s="13" t="s">
        <v>688</v>
      </c>
      <c r="O155" s="151"/>
      <c r="P155" s="31">
        <f t="shared" si="0"/>
        <v>-2259.7499999999854</v>
      </c>
      <c r="Q155" s="31">
        <f t="shared" si="1"/>
        <v>112831.74999999999</v>
      </c>
      <c r="R155" s="31">
        <f t="shared" si="2"/>
        <v>110572</v>
      </c>
    </row>
    <row r="156" spans="1:18" ht="14.25" customHeight="1">
      <c r="A156" s="13" t="s">
        <v>19</v>
      </c>
      <c r="B156" s="144">
        <v>44738</v>
      </c>
      <c r="C156" s="158" t="s">
        <v>2550</v>
      </c>
      <c r="D156" s="138"/>
      <c r="E156" s="155"/>
      <c r="F156" s="157"/>
      <c r="G156" s="157"/>
      <c r="H156" s="12">
        <v>39.799999999999997</v>
      </c>
      <c r="K156" s="51" t="s">
        <v>986</v>
      </c>
      <c r="L156" s="9">
        <v>301926</v>
      </c>
      <c r="N156" s="13" t="s">
        <v>688</v>
      </c>
      <c r="O156" s="151"/>
      <c r="P156" s="31">
        <f t="shared" si="0"/>
        <v>-2259.7499999999854</v>
      </c>
      <c r="Q156" s="31">
        <f t="shared" si="1"/>
        <v>112831.74999999999</v>
      </c>
      <c r="R156" s="31">
        <f t="shared" si="2"/>
        <v>110572</v>
      </c>
    </row>
    <row r="157" spans="1:18" ht="14.25" customHeight="1">
      <c r="A157" s="13" t="s">
        <v>19</v>
      </c>
      <c r="B157" s="144">
        <v>44740</v>
      </c>
      <c r="C157" s="158" t="s">
        <v>692</v>
      </c>
      <c r="D157" s="138"/>
      <c r="E157" s="155"/>
      <c r="F157" s="157"/>
      <c r="G157" s="157"/>
      <c r="H157" s="12">
        <v>4388.8999999999996</v>
      </c>
      <c r="K157" s="9" t="s">
        <v>2520</v>
      </c>
      <c r="N157" s="13" t="s">
        <v>688</v>
      </c>
      <c r="O157" s="151"/>
      <c r="P157" s="31">
        <f t="shared" si="0"/>
        <v>-2259.7499999999854</v>
      </c>
      <c r="Q157" s="31">
        <f t="shared" si="1"/>
        <v>112831.74999999999</v>
      </c>
      <c r="R157" s="31">
        <f t="shared" si="2"/>
        <v>110572</v>
      </c>
    </row>
    <row r="158" spans="1:18" ht="14.25" customHeight="1">
      <c r="A158" s="13" t="s">
        <v>19</v>
      </c>
      <c r="B158" s="144">
        <v>44742</v>
      </c>
      <c r="C158" s="158" t="s">
        <v>2533</v>
      </c>
      <c r="D158" s="138"/>
      <c r="E158" s="155"/>
      <c r="F158" s="157"/>
      <c r="G158" s="157"/>
      <c r="H158" s="12">
        <v>190.31</v>
      </c>
      <c r="K158" s="9" t="s">
        <v>985</v>
      </c>
      <c r="N158" s="13" t="s">
        <v>688</v>
      </c>
      <c r="O158" s="151"/>
      <c r="P158" s="31">
        <f t="shared" si="0"/>
        <v>-2259.7499999999854</v>
      </c>
      <c r="Q158" s="31">
        <f t="shared" si="1"/>
        <v>112831.74999999999</v>
      </c>
      <c r="R158" s="31">
        <f t="shared" si="2"/>
        <v>110572</v>
      </c>
    </row>
    <row r="159" spans="1:18" ht="14.25" customHeight="1">
      <c r="A159" s="13" t="s">
        <v>19</v>
      </c>
      <c r="B159" s="144">
        <v>44742</v>
      </c>
      <c r="C159" s="158" t="s">
        <v>2551</v>
      </c>
      <c r="D159" s="138"/>
      <c r="E159" s="155"/>
      <c r="F159" s="157"/>
      <c r="G159" s="157"/>
      <c r="H159" s="12">
        <v>192.87</v>
      </c>
      <c r="K159" s="9" t="s">
        <v>985</v>
      </c>
      <c r="L159" s="9">
        <v>504166</v>
      </c>
      <c r="N159" s="13" t="s">
        <v>688</v>
      </c>
      <c r="O159" s="151"/>
      <c r="P159" s="31">
        <f t="shared" si="0"/>
        <v>-2259.7499999999854</v>
      </c>
      <c r="Q159" s="31">
        <f t="shared" si="1"/>
        <v>112831.74999999999</v>
      </c>
      <c r="R159" s="31">
        <f t="shared" si="2"/>
        <v>110572</v>
      </c>
    </row>
    <row r="160" spans="1:18" ht="14.25" customHeight="1">
      <c r="A160" s="13" t="s">
        <v>19</v>
      </c>
      <c r="B160" s="144">
        <v>44742</v>
      </c>
      <c r="C160" s="158" t="s">
        <v>2570</v>
      </c>
      <c r="D160" s="138"/>
      <c r="E160" s="155"/>
      <c r="F160" s="157"/>
      <c r="G160" s="157"/>
      <c r="H160" s="12">
        <v>193.6</v>
      </c>
      <c r="K160" s="9" t="s">
        <v>985</v>
      </c>
      <c r="L160" s="9">
        <v>506291</v>
      </c>
      <c r="N160" s="13" t="s">
        <v>688</v>
      </c>
      <c r="O160" s="151">
        <v>44802</v>
      </c>
      <c r="P160" s="31">
        <f t="shared" si="0"/>
        <v>-2259.7499999999854</v>
      </c>
      <c r="Q160" s="31">
        <f t="shared" si="1"/>
        <v>112831.74999999999</v>
      </c>
      <c r="R160" s="31">
        <f t="shared" si="2"/>
        <v>110572</v>
      </c>
    </row>
    <row r="161" spans="1:18" ht="14.25" customHeight="1">
      <c r="A161" s="13" t="s">
        <v>19</v>
      </c>
      <c r="B161" s="144">
        <v>44745</v>
      </c>
      <c r="C161" s="158" t="s">
        <v>2552</v>
      </c>
      <c r="D161" s="138"/>
      <c r="E161" s="155"/>
      <c r="F161" s="157">
        <v>1500</v>
      </c>
      <c r="G161" s="157"/>
      <c r="H161" s="12"/>
      <c r="K161" s="9" t="s">
        <v>2438</v>
      </c>
      <c r="N161" s="13" t="s">
        <v>688</v>
      </c>
      <c r="O161" s="151"/>
      <c r="P161" s="31">
        <f t="shared" si="0"/>
        <v>-3759.7499999999854</v>
      </c>
      <c r="Q161" s="31">
        <f t="shared" si="1"/>
        <v>114331.74999999999</v>
      </c>
      <c r="R161" s="31">
        <f t="shared" si="2"/>
        <v>110572</v>
      </c>
    </row>
    <row r="162" spans="1:18" ht="14.25" customHeight="1">
      <c r="A162" s="13" t="s">
        <v>19</v>
      </c>
      <c r="B162" s="144">
        <v>44747</v>
      </c>
      <c r="C162" s="51" t="s">
        <v>2553</v>
      </c>
      <c r="D162" s="9" t="s">
        <v>2554</v>
      </c>
      <c r="E162" s="155" t="s">
        <v>2555</v>
      </c>
      <c r="F162" s="157">
        <v>196</v>
      </c>
      <c r="G162" s="157"/>
      <c r="H162" s="12"/>
      <c r="N162" s="13" t="s">
        <v>688</v>
      </c>
      <c r="O162" s="151"/>
      <c r="P162" s="31">
        <f t="shared" si="0"/>
        <v>-3955.7499999999854</v>
      </c>
      <c r="Q162" s="31">
        <f t="shared" si="1"/>
        <v>114527.74999999999</v>
      </c>
      <c r="R162" s="31">
        <f t="shared" si="2"/>
        <v>110572</v>
      </c>
    </row>
    <row r="163" spans="1:18" ht="14.25" customHeight="1">
      <c r="A163" s="13" t="s">
        <v>19</v>
      </c>
      <c r="B163" s="144">
        <v>44747</v>
      </c>
      <c r="C163" s="158" t="s">
        <v>2556</v>
      </c>
      <c r="D163" s="9" t="s">
        <v>2557</v>
      </c>
      <c r="E163" s="155" t="s">
        <v>1004</v>
      </c>
      <c r="F163" s="157">
        <v>262</v>
      </c>
      <c r="G163" s="157"/>
      <c r="H163" s="12"/>
      <c r="N163" s="13" t="s">
        <v>688</v>
      </c>
      <c r="O163" s="151"/>
      <c r="P163" s="31">
        <f t="shared" si="0"/>
        <v>-4217.7499999999854</v>
      </c>
      <c r="Q163" s="31">
        <f t="shared" si="1"/>
        <v>114789.74999999999</v>
      </c>
      <c r="R163" s="31">
        <f t="shared" si="2"/>
        <v>110572</v>
      </c>
    </row>
    <row r="164" spans="1:18" ht="14.25" customHeight="1">
      <c r="A164" s="13" t="s">
        <v>19</v>
      </c>
      <c r="B164" s="144">
        <v>44747</v>
      </c>
      <c r="C164" s="51" t="s">
        <v>2558</v>
      </c>
      <c r="D164" s="9" t="s">
        <v>2559</v>
      </c>
      <c r="E164" s="155" t="s">
        <v>2555</v>
      </c>
      <c r="F164" s="157">
        <v>196</v>
      </c>
      <c r="G164" s="157"/>
      <c r="H164" s="12"/>
      <c r="N164" s="13" t="s">
        <v>688</v>
      </c>
      <c r="O164" s="151"/>
      <c r="P164" s="31">
        <f t="shared" si="0"/>
        <v>-4413.7499999999854</v>
      </c>
      <c r="Q164" s="31">
        <f t="shared" si="1"/>
        <v>114985.74999999999</v>
      </c>
      <c r="R164" s="31">
        <f t="shared" si="2"/>
        <v>110572</v>
      </c>
    </row>
    <row r="165" spans="1:18" ht="14.25" customHeight="1">
      <c r="A165" s="13" t="s">
        <v>19</v>
      </c>
      <c r="B165" s="144">
        <v>44747</v>
      </c>
      <c r="C165" s="48" t="s">
        <v>1129</v>
      </c>
      <c r="D165" s="138"/>
      <c r="E165" s="155"/>
      <c r="F165" s="157">
        <v>1310</v>
      </c>
      <c r="G165" s="157"/>
      <c r="H165" s="32"/>
      <c r="I165" s="9" t="s">
        <v>91</v>
      </c>
      <c r="K165" s="51" t="s">
        <v>1074</v>
      </c>
      <c r="L165" s="9">
        <v>2439</v>
      </c>
      <c r="N165" s="13" t="s">
        <v>688</v>
      </c>
      <c r="O165" s="151"/>
      <c r="P165" s="31">
        <f t="shared" si="0"/>
        <v>-5723.7499999999854</v>
      </c>
      <c r="Q165" s="31">
        <f t="shared" si="1"/>
        <v>116295.74999999999</v>
      </c>
      <c r="R165" s="31">
        <f t="shared" si="2"/>
        <v>110572</v>
      </c>
    </row>
    <row r="166" spans="1:18" ht="14.25" customHeight="1">
      <c r="A166" s="13" t="s">
        <v>19</v>
      </c>
      <c r="B166" s="144">
        <v>44749</v>
      </c>
      <c r="C166" s="158" t="s">
        <v>962</v>
      </c>
      <c r="D166" s="233"/>
      <c r="E166" s="155"/>
      <c r="F166" s="157"/>
      <c r="G166" s="157">
        <v>12000</v>
      </c>
      <c r="H166" s="12"/>
      <c r="N166" s="13" t="s">
        <v>688</v>
      </c>
      <c r="O166" s="151"/>
      <c r="P166" s="31">
        <f t="shared" si="0"/>
        <v>6276.2500000000146</v>
      </c>
      <c r="Q166" s="31">
        <f t="shared" si="1"/>
        <v>116295.74999999999</v>
      </c>
      <c r="R166" s="31">
        <f t="shared" si="2"/>
        <v>122572</v>
      </c>
    </row>
    <row r="167" spans="1:18" ht="14.25" customHeight="1">
      <c r="A167" s="13" t="s">
        <v>19</v>
      </c>
      <c r="B167" s="144">
        <v>44755</v>
      </c>
      <c r="C167" s="158" t="s">
        <v>692</v>
      </c>
      <c r="D167" s="233"/>
      <c r="E167" s="155"/>
      <c r="F167" s="157"/>
      <c r="G167" s="157"/>
      <c r="H167" s="12">
        <v>3896</v>
      </c>
      <c r="K167" s="51" t="s">
        <v>2487</v>
      </c>
      <c r="L167" s="9">
        <v>4178169</v>
      </c>
      <c r="N167" s="13" t="s">
        <v>688</v>
      </c>
      <c r="O167" s="151"/>
      <c r="P167" s="31">
        <f t="shared" si="0"/>
        <v>6276.2500000000146</v>
      </c>
      <c r="Q167" s="31">
        <f t="shared" si="1"/>
        <v>116295.74999999999</v>
      </c>
      <c r="R167" s="31">
        <f t="shared" si="2"/>
        <v>122572</v>
      </c>
    </row>
    <row r="168" spans="1:18" ht="14.25" customHeight="1">
      <c r="A168" s="13" t="s">
        <v>19</v>
      </c>
      <c r="B168" s="144">
        <v>44760</v>
      </c>
      <c r="C168" s="9" t="s">
        <v>705</v>
      </c>
      <c r="D168" s="138"/>
      <c r="E168" s="155"/>
      <c r="F168" s="157">
        <v>104.4</v>
      </c>
      <c r="G168" s="157"/>
      <c r="H168" s="12"/>
      <c r="K168" s="9" t="s">
        <v>1066</v>
      </c>
      <c r="L168" s="9">
        <v>1253476</v>
      </c>
      <c r="N168" s="13" t="s">
        <v>688</v>
      </c>
      <c r="O168" s="151"/>
      <c r="P168" s="31">
        <f t="shared" si="0"/>
        <v>6171.8500000000204</v>
      </c>
      <c r="Q168" s="31">
        <f t="shared" si="1"/>
        <v>116400.14999999998</v>
      </c>
      <c r="R168" s="31">
        <f t="shared" si="2"/>
        <v>122572</v>
      </c>
    </row>
    <row r="169" spans="1:18" ht="14.25" customHeight="1">
      <c r="A169" s="13" t="s">
        <v>19</v>
      </c>
      <c r="B169" s="144">
        <v>44767</v>
      </c>
      <c r="C169" s="158" t="s">
        <v>2560</v>
      </c>
      <c r="D169" s="138"/>
      <c r="E169" s="155"/>
      <c r="F169" s="157"/>
      <c r="G169" s="157"/>
      <c r="H169" s="12">
        <v>31.23</v>
      </c>
      <c r="K169" s="51" t="s">
        <v>986</v>
      </c>
      <c r="L169" s="9">
        <v>480564252</v>
      </c>
      <c r="N169" s="13" t="s">
        <v>688</v>
      </c>
      <c r="O169" s="151"/>
      <c r="P169" s="31">
        <f t="shared" si="0"/>
        <v>6171.8500000000204</v>
      </c>
      <c r="Q169" s="31">
        <f t="shared" si="1"/>
        <v>116400.14999999998</v>
      </c>
      <c r="R169" s="31">
        <f t="shared" si="2"/>
        <v>122572</v>
      </c>
    </row>
    <row r="170" spans="1:18" ht="14.25" customHeight="1">
      <c r="A170" s="13" t="s">
        <v>19</v>
      </c>
      <c r="B170" s="144">
        <v>44775</v>
      </c>
      <c r="C170" s="158" t="s">
        <v>2561</v>
      </c>
      <c r="D170" s="138"/>
      <c r="E170" s="155"/>
      <c r="F170" s="157">
        <v>1500</v>
      </c>
      <c r="G170" s="157"/>
      <c r="H170" s="12"/>
      <c r="I170" s="51" t="s">
        <v>91</v>
      </c>
      <c r="K170" s="9" t="s">
        <v>2438</v>
      </c>
      <c r="N170" s="13" t="s">
        <v>688</v>
      </c>
      <c r="O170" s="151"/>
      <c r="P170" s="31">
        <f t="shared" si="0"/>
        <v>4671.8500000000204</v>
      </c>
      <c r="Q170" s="31">
        <f t="shared" si="1"/>
        <v>117900.14999999998</v>
      </c>
      <c r="R170" s="31">
        <f t="shared" si="2"/>
        <v>122572</v>
      </c>
    </row>
    <row r="171" spans="1:18" ht="15.75" customHeight="1">
      <c r="A171" s="13" t="s">
        <v>19</v>
      </c>
      <c r="B171" s="144">
        <v>44775</v>
      </c>
      <c r="C171" s="51" t="s">
        <v>698</v>
      </c>
      <c r="D171" s="138" t="s">
        <v>1696</v>
      </c>
      <c r="E171" s="155"/>
      <c r="F171" s="157">
        <v>702</v>
      </c>
      <c r="G171" s="157"/>
      <c r="H171" s="12"/>
      <c r="K171" s="51" t="s">
        <v>699</v>
      </c>
      <c r="L171" s="9">
        <v>4444</v>
      </c>
      <c r="N171" s="13" t="s">
        <v>688</v>
      </c>
      <c r="O171" s="151"/>
      <c r="P171" s="31">
        <f t="shared" si="0"/>
        <v>3969.8500000000204</v>
      </c>
      <c r="Q171" s="31">
        <f t="shared" si="1"/>
        <v>118602.14999999998</v>
      </c>
      <c r="R171" s="31">
        <f t="shared" si="2"/>
        <v>122572</v>
      </c>
    </row>
    <row r="172" spans="1:18" ht="14.25" customHeight="1">
      <c r="A172" s="13" t="s">
        <v>19</v>
      </c>
      <c r="B172" s="144">
        <v>44777</v>
      </c>
      <c r="C172" s="51" t="s">
        <v>2562</v>
      </c>
      <c r="D172" s="234" t="s">
        <v>2563</v>
      </c>
      <c r="E172" s="155"/>
      <c r="F172" s="157">
        <v>363</v>
      </c>
      <c r="G172" s="157"/>
      <c r="H172" s="12"/>
      <c r="N172" s="13" t="s">
        <v>688</v>
      </c>
      <c r="O172" s="151"/>
      <c r="P172" s="31">
        <f t="shared" si="0"/>
        <v>3606.8500000000204</v>
      </c>
      <c r="Q172" s="31">
        <f t="shared" si="1"/>
        <v>118965.14999999998</v>
      </c>
      <c r="R172" s="31">
        <f t="shared" si="2"/>
        <v>122572</v>
      </c>
    </row>
    <row r="173" spans="1:18" ht="14.25" customHeight="1">
      <c r="A173" s="13" t="s">
        <v>19</v>
      </c>
      <c r="B173" s="144">
        <v>44778</v>
      </c>
      <c r="C173" s="51" t="s">
        <v>2564</v>
      </c>
      <c r="D173" s="234" t="s">
        <v>2565</v>
      </c>
      <c r="E173" s="155"/>
      <c r="F173" s="157">
        <v>436</v>
      </c>
      <c r="G173" s="157"/>
      <c r="H173" s="12"/>
      <c r="N173" s="13" t="s">
        <v>688</v>
      </c>
      <c r="O173" s="151"/>
      <c r="P173" s="31">
        <f t="shared" si="0"/>
        <v>3170.8500000000204</v>
      </c>
      <c r="Q173" s="31">
        <f t="shared" si="1"/>
        <v>119401.14999999998</v>
      </c>
      <c r="R173" s="31">
        <f t="shared" si="2"/>
        <v>122572</v>
      </c>
    </row>
    <row r="174" spans="1:18" ht="14.25" customHeight="1">
      <c r="A174" s="13" t="s">
        <v>19</v>
      </c>
      <c r="B174" s="144">
        <v>44780</v>
      </c>
      <c r="C174" s="48" t="s">
        <v>1133</v>
      </c>
      <c r="D174" s="138"/>
      <c r="E174" s="155"/>
      <c r="F174" s="157">
        <v>1498</v>
      </c>
      <c r="G174" s="157"/>
      <c r="H174" s="32"/>
      <c r="I174" s="9" t="s">
        <v>91</v>
      </c>
      <c r="K174" s="51" t="s">
        <v>1074</v>
      </c>
      <c r="L174" s="9">
        <v>2577</v>
      </c>
      <c r="N174" s="13" t="s">
        <v>688</v>
      </c>
      <c r="O174" s="151"/>
      <c r="P174" s="31">
        <f t="shared" si="0"/>
        <v>1672.8500000000204</v>
      </c>
      <c r="Q174" s="31">
        <f t="shared" si="1"/>
        <v>120899.14999999998</v>
      </c>
      <c r="R174" s="31">
        <f t="shared" si="2"/>
        <v>122572</v>
      </c>
    </row>
    <row r="175" spans="1:18" ht="14.25" customHeight="1">
      <c r="A175" s="13" t="s">
        <v>19</v>
      </c>
      <c r="B175" s="144">
        <v>44783</v>
      </c>
      <c r="C175" s="158" t="s">
        <v>2569</v>
      </c>
      <c r="D175" s="138"/>
      <c r="E175" s="155"/>
      <c r="F175" s="157"/>
      <c r="G175" s="157"/>
      <c r="H175" s="12">
        <v>1349.14</v>
      </c>
      <c r="K175" s="9" t="s">
        <v>793</v>
      </c>
      <c r="L175" s="9">
        <v>95071</v>
      </c>
      <c r="N175" s="13" t="s">
        <v>688</v>
      </c>
      <c r="O175" s="151"/>
      <c r="P175" s="31">
        <f t="shared" si="0"/>
        <v>1672.8500000000204</v>
      </c>
      <c r="Q175" s="31">
        <f t="shared" si="1"/>
        <v>120899.14999999998</v>
      </c>
      <c r="R175" s="31">
        <f t="shared" si="2"/>
        <v>122572</v>
      </c>
    </row>
    <row r="176" spans="1:18" ht="14.25" customHeight="1">
      <c r="A176" s="13" t="s">
        <v>19</v>
      </c>
      <c r="B176" s="144">
        <v>44788</v>
      </c>
      <c r="C176" s="158" t="s">
        <v>2566</v>
      </c>
      <c r="D176" s="138"/>
      <c r="E176" s="155"/>
      <c r="F176" s="157">
        <v>199</v>
      </c>
      <c r="G176" s="157"/>
      <c r="H176" s="12"/>
      <c r="I176" s="9" t="s">
        <v>89</v>
      </c>
      <c r="K176" s="9" t="s">
        <v>459</v>
      </c>
      <c r="L176" s="9" t="s">
        <v>2567</v>
      </c>
      <c r="N176" s="13" t="s">
        <v>688</v>
      </c>
      <c r="O176" s="151"/>
      <c r="P176" s="31">
        <f t="shared" si="0"/>
        <v>1473.8500000000204</v>
      </c>
      <c r="Q176" s="31">
        <f t="shared" si="1"/>
        <v>121098.14999999998</v>
      </c>
      <c r="R176" s="31">
        <f t="shared" si="2"/>
        <v>122572</v>
      </c>
    </row>
    <row r="177" spans="1:18" ht="14.25" customHeight="1">
      <c r="A177" s="13" t="s">
        <v>19</v>
      </c>
      <c r="B177" s="144">
        <v>44790</v>
      </c>
      <c r="C177" s="158" t="s">
        <v>962</v>
      </c>
      <c r="D177" s="448"/>
      <c r="E177" s="155"/>
      <c r="F177" s="157"/>
      <c r="G177" s="157">
        <v>9050</v>
      </c>
      <c r="H177" s="12"/>
      <c r="N177" s="13" t="s">
        <v>688</v>
      </c>
      <c r="O177" s="151"/>
      <c r="P177" s="31">
        <f t="shared" si="0"/>
        <v>10523.85000000002</v>
      </c>
      <c r="Q177" s="31">
        <f t="shared" si="1"/>
        <v>121098.14999999998</v>
      </c>
      <c r="R177" s="31">
        <f t="shared" si="2"/>
        <v>131622</v>
      </c>
    </row>
    <row r="178" spans="1:18" ht="14.25" customHeight="1">
      <c r="A178" s="13" t="s">
        <v>19</v>
      </c>
      <c r="B178" s="144">
        <v>44792</v>
      </c>
      <c r="C178" s="9" t="s">
        <v>705</v>
      </c>
      <c r="D178" s="138"/>
      <c r="E178" s="155"/>
      <c r="F178" s="157">
        <v>23.9</v>
      </c>
      <c r="G178" s="157"/>
      <c r="H178" s="12"/>
      <c r="K178" s="9" t="s">
        <v>1066</v>
      </c>
      <c r="L178" s="9">
        <v>66659</v>
      </c>
      <c r="N178" s="13" t="s">
        <v>688</v>
      </c>
      <c r="O178" s="151"/>
      <c r="P178" s="31">
        <f t="shared" si="0"/>
        <v>10499.950000000026</v>
      </c>
      <c r="Q178" s="31">
        <f t="shared" si="1"/>
        <v>121122.04999999997</v>
      </c>
      <c r="R178" s="31">
        <f t="shared" si="2"/>
        <v>131622</v>
      </c>
    </row>
    <row r="179" spans="1:18" ht="14.25" customHeight="1">
      <c r="A179" s="13" t="s">
        <v>19</v>
      </c>
      <c r="B179" s="144">
        <v>44798</v>
      </c>
      <c r="C179" s="158" t="s">
        <v>2568</v>
      </c>
      <c r="D179" s="138"/>
      <c r="E179" s="155"/>
      <c r="F179" s="157">
        <v>9050</v>
      </c>
      <c r="G179" s="157"/>
      <c r="H179" s="12"/>
      <c r="I179" s="13" t="s">
        <v>91</v>
      </c>
      <c r="K179" s="1" t="s">
        <v>2441</v>
      </c>
      <c r="N179" s="13" t="s">
        <v>688</v>
      </c>
      <c r="O179" s="151"/>
      <c r="P179" s="31">
        <f t="shared" si="0"/>
        <v>1449.9500000000262</v>
      </c>
      <c r="Q179" s="31">
        <f t="shared" si="1"/>
        <v>130172.04999999997</v>
      </c>
      <c r="R179" s="31">
        <f t="shared" si="2"/>
        <v>131622</v>
      </c>
    </row>
    <row r="180" spans="1:18" ht="14.25" customHeight="1">
      <c r="A180" s="13" t="s">
        <v>19</v>
      </c>
      <c r="B180" s="144">
        <v>44798</v>
      </c>
      <c r="C180" s="158" t="s">
        <v>2580</v>
      </c>
      <c r="D180" s="138"/>
      <c r="E180" s="155"/>
      <c r="F180" s="157"/>
      <c r="G180" s="157"/>
      <c r="H180" s="12">
        <v>35.36</v>
      </c>
      <c r="K180" s="51" t="s">
        <v>986</v>
      </c>
      <c r="L180" s="9">
        <v>481874773</v>
      </c>
      <c r="N180" s="13" t="s">
        <v>688</v>
      </c>
      <c r="O180" s="151"/>
      <c r="P180" s="31">
        <f t="shared" si="0"/>
        <v>1449.9500000000262</v>
      </c>
      <c r="Q180" s="31">
        <f t="shared" si="1"/>
        <v>130172.04999999997</v>
      </c>
      <c r="R180" s="31">
        <f t="shared" si="2"/>
        <v>131622</v>
      </c>
    </row>
    <row r="181" spans="1:18" ht="14.25" customHeight="1">
      <c r="A181" s="13" t="s">
        <v>19</v>
      </c>
      <c r="B181" s="144">
        <v>44799</v>
      </c>
      <c r="C181" s="9" t="s">
        <v>705</v>
      </c>
      <c r="D181" s="233"/>
      <c r="E181" s="155"/>
      <c r="F181" s="157">
        <v>43.7</v>
      </c>
      <c r="G181" s="157"/>
      <c r="H181" s="12"/>
      <c r="K181" s="9" t="s">
        <v>1066</v>
      </c>
      <c r="L181" s="9">
        <v>204967</v>
      </c>
      <c r="N181" s="13" t="s">
        <v>688</v>
      </c>
      <c r="O181" s="151"/>
      <c r="P181" s="31">
        <f t="shared" si="0"/>
        <v>1406.2500000000291</v>
      </c>
      <c r="Q181" s="31">
        <f t="shared" si="1"/>
        <v>130215.74999999997</v>
      </c>
      <c r="R181" s="31">
        <f t="shared" si="2"/>
        <v>131622</v>
      </c>
    </row>
    <row r="182" spans="1:18" ht="14.25" customHeight="1">
      <c r="A182" s="13" t="s">
        <v>19</v>
      </c>
      <c r="B182" s="144">
        <v>44804</v>
      </c>
      <c r="C182" s="51" t="s">
        <v>2571</v>
      </c>
      <c r="D182" s="447"/>
      <c r="E182" s="155"/>
      <c r="F182" s="157">
        <v>29</v>
      </c>
      <c r="G182" s="157"/>
      <c r="H182" s="12"/>
      <c r="I182" s="51" t="s">
        <v>89</v>
      </c>
      <c r="K182" s="9" t="s">
        <v>459</v>
      </c>
      <c r="L182" s="9">
        <v>18146460</v>
      </c>
      <c r="N182" s="13" t="s">
        <v>688</v>
      </c>
      <c r="O182" s="151"/>
      <c r="P182" s="31">
        <f t="shared" si="0"/>
        <v>1377.2500000000291</v>
      </c>
      <c r="Q182" s="31">
        <f t="shared" si="1"/>
        <v>130244.74999999997</v>
      </c>
      <c r="R182" s="31">
        <f t="shared" si="2"/>
        <v>131622</v>
      </c>
    </row>
    <row r="183" spans="1:18" ht="14.25" customHeight="1">
      <c r="A183" s="13" t="s">
        <v>19</v>
      </c>
      <c r="B183" s="144">
        <v>44808</v>
      </c>
      <c r="C183" s="158" t="s">
        <v>2572</v>
      </c>
      <c r="D183" s="138"/>
      <c r="E183" s="155"/>
      <c r="F183" s="157">
        <v>1500</v>
      </c>
      <c r="G183" s="157"/>
      <c r="H183" s="12"/>
      <c r="I183" s="51" t="s">
        <v>91</v>
      </c>
      <c r="K183" s="9" t="s">
        <v>2438</v>
      </c>
      <c r="N183" s="13" t="s">
        <v>688</v>
      </c>
      <c r="O183" s="151"/>
      <c r="P183" s="31">
        <f t="shared" si="0"/>
        <v>-122.7499999999709</v>
      </c>
      <c r="Q183" s="31">
        <f t="shared" si="1"/>
        <v>131744.74999999997</v>
      </c>
      <c r="R183" s="31">
        <f t="shared" si="2"/>
        <v>131622</v>
      </c>
    </row>
    <row r="184" spans="1:18" ht="14.25" customHeight="1">
      <c r="A184" s="13" t="s">
        <v>19</v>
      </c>
      <c r="B184" s="144">
        <v>44809</v>
      </c>
      <c r="C184" s="9" t="s">
        <v>705</v>
      </c>
      <c r="D184" s="138"/>
      <c r="E184" s="155"/>
      <c r="F184" s="157">
        <v>157.19999999999999</v>
      </c>
      <c r="G184" s="157"/>
      <c r="H184" s="12"/>
      <c r="K184" s="9" t="s">
        <v>1066</v>
      </c>
      <c r="L184" s="9">
        <v>1268911</v>
      </c>
      <c r="N184" s="13" t="s">
        <v>688</v>
      </c>
      <c r="O184" s="151"/>
      <c r="P184" s="31">
        <f t="shared" si="0"/>
        <v>-279.94999999998254</v>
      </c>
      <c r="Q184" s="31">
        <f t="shared" si="1"/>
        <v>131901.94999999998</v>
      </c>
      <c r="R184" s="31">
        <f t="shared" si="2"/>
        <v>131622</v>
      </c>
    </row>
    <row r="185" spans="1:18" ht="14.25" customHeight="1">
      <c r="A185" s="13" t="s">
        <v>19</v>
      </c>
      <c r="B185" s="144">
        <v>44810</v>
      </c>
      <c r="C185" s="48" t="s">
        <v>1136</v>
      </c>
      <c r="D185" s="138"/>
      <c r="E185" s="155"/>
      <c r="F185" s="157">
        <v>4586</v>
      </c>
      <c r="G185" s="157"/>
      <c r="H185" s="32"/>
      <c r="I185" s="9" t="s">
        <v>91</v>
      </c>
      <c r="K185" s="51" t="s">
        <v>1074</v>
      </c>
      <c r="L185" s="9">
        <v>2715</v>
      </c>
      <c r="N185" s="13" t="s">
        <v>688</v>
      </c>
      <c r="O185" s="151"/>
      <c r="P185" s="31">
        <f t="shared" si="0"/>
        <v>-4865.9499999999825</v>
      </c>
      <c r="Q185" s="31">
        <f t="shared" si="1"/>
        <v>136487.94999999998</v>
      </c>
      <c r="R185" s="31">
        <f t="shared" si="2"/>
        <v>131622</v>
      </c>
    </row>
    <row r="186" spans="1:18" ht="14.25" customHeight="1">
      <c r="A186" s="13" t="s">
        <v>19</v>
      </c>
      <c r="B186" s="144">
        <v>44812</v>
      </c>
      <c r="C186" s="153" t="s">
        <v>2573</v>
      </c>
      <c r="D186" s="51" t="s">
        <v>2574</v>
      </c>
      <c r="F186" s="157">
        <v>200</v>
      </c>
      <c r="G186" s="157"/>
      <c r="H186" s="12"/>
      <c r="N186" s="13" t="s">
        <v>688</v>
      </c>
      <c r="O186" s="151"/>
      <c r="P186" s="31">
        <f t="shared" si="0"/>
        <v>-5065.9499999999825</v>
      </c>
      <c r="Q186" s="31">
        <f t="shared" si="1"/>
        <v>136687.94999999998</v>
      </c>
      <c r="R186" s="31">
        <f t="shared" si="2"/>
        <v>131622</v>
      </c>
    </row>
    <row r="187" spans="1:18" ht="14.25" customHeight="1">
      <c r="A187" s="13" t="s">
        <v>19</v>
      </c>
      <c r="B187" s="144">
        <v>44812</v>
      </c>
      <c r="C187" s="153" t="s">
        <v>2575</v>
      </c>
      <c r="D187" s="9" t="s">
        <v>2576</v>
      </c>
      <c r="F187" s="157">
        <v>200</v>
      </c>
      <c r="G187" s="157"/>
      <c r="H187" s="12"/>
      <c r="N187" s="13" t="s">
        <v>688</v>
      </c>
      <c r="O187" s="151"/>
      <c r="P187" s="31">
        <f t="shared" si="0"/>
        <v>-5265.9499999999825</v>
      </c>
      <c r="Q187" s="31">
        <f t="shared" si="1"/>
        <v>136887.94999999998</v>
      </c>
      <c r="R187" s="31">
        <f t="shared" si="2"/>
        <v>131622</v>
      </c>
    </row>
    <row r="188" spans="1:18" ht="14.25" customHeight="1">
      <c r="A188" s="13" t="s">
        <v>19</v>
      </c>
      <c r="B188" s="144">
        <v>44812</v>
      </c>
      <c r="C188" s="54" t="s">
        <v>2577</v>
      </c>
      <c r="D188" s="446" t="s">
        <v>2578</v>
      </c>
      <c r="F188" s="157">
        <v>300</v>
      </c>
      <c r="G188" s="157"/>
      <c r="H188" s="12"/>
      <c r="N188" s="13" t="s">
        <v>688</v>
      </c>
      <c r="O188" s="151"/>
      <c r="P188" s="31">
        <f t="shared" si="0"/>
        <v>-5565.9499999999825</v>
      </c>
      <c r="Q188" s="31">
        <f t="shared" si="1"/>
        <v>137187.94999999998</v>
      </c>
      <c r="R188" s="31">
        <f t="shared" si="2"/>
        <v>131622</v>
      </c>
    </row>
    <row r="189" spans="1:18" ht="14.25" customHeight="1">
      <c r="A189" s="13" t="s">
        <v>19</v>
      </c>
      <c r="B189" s="144">
        <v>44816</v>
      </c>
      <c r="C189" s="158" t="s">
        <v>692</v>
      </c>
      <c r="D189" s="233"/>
      <c r="E189" s="155"/>
      <c r="F189" s="157"/>
      <c r="G189" s="157"/>
      <c r="H189" s="12">
        <v>4185.1000000000004</v>
      </c>
      <c r="K189" s="51" t="s">
        <v>2487</v>
      </c>
      <c r="L189" s="9">
        <v>4181231</v>
      </c>
      <c r="N189" s="13" t="s">
        <v>688</v>
      </c>
      <c r="O189" s="151"/>
      <c r="P189" s="31">
        <f t="shared" si="0"/>
        <v>-5565.9499999999825</v>
      </c>
      <c r="Q189" s="31">
        <f t="shared" si="1"/>
        <v>137187.94999999998</v>
      </c>
      <c r="R189" s="31">
        <f t="shared" si="2"/>
        <v>131622</v>
      </c>
    </row>
    <row r="190" spans="1:18" ht="14.25" customHeight="1">
      <c r="A190" s="13" t="s">
        <v>19</v>
      </c>
      <c r="B190" s="144">
        <v>44832</v>
      </c>
      <c r="C190" s="158" t="s">
        <v>2581</v>
      </c>
      <c r="D190" s="233"/>
      <c r="E190" s="155"/>
      <c r="F190" s="157"/>
      <c r="G190" s="157"/>
      <c r="H190" s="12">
        <v>35.15</v>
      </c>
      <c r="K190" s="51" t="s">
        <v>986</v>
      </c>
      <c r="L190" s="9">
        <v>483145155</v>
      </c>
      <c r="N190" s="13" t="s">
        <v>688</v>
      </c>
      <c r="O190" s="151"/>
      <c r="P190" s="31">
        <f t="shared" si="0"/>
        <v>-5565.9499999999825</v>
      </c>
      <c r="Q190" s="31">
        <f t="shared" si="1"/>
        <v>137187.94999999998</v>
      </c>
      <c r="R190" s="31">
        <f t="shared" si="2"/>
        <v>131622</v>
      </c>
    </row>
    <row r="191" spans="1:18" ht="14.25" customHeight="1">
      <c r="A191" s="13" t="s">
        <v>19</v>
      </c>
      <c r="B191" s="144">
        <v>44834</v>
      </c>
      <c r="C191" s="158" t="s">
        <v>2582</v>
      </c>
      <c r="D191" s="138"/>
      <c r="E191" s="155"/>
      <c r="F191" s="157"/>
      <c r="G191" s="157"/>
      <c r="H191" s="12">
        <v>195.24</v>
      </c>
      <c r="K191" s="9" t="s">
        <v>985</v>
      </c>
      <c r="L191" s="9">
        <v>510557</v>
      </c>
      <c r="N191" s="13" t="s">
        <v>688</v>
      </c>
      <c r="O191" s="151"/>
      <c r="P191" s="31">
        <f t="shared" si="0"/>
        <v>-5565.9499999999825</v>
      </c>
      <c r="Q191" s="31">
        <f t="shared" si="1"/>
        <v>137187.94999999998</v>
      </c>
      <c r="R191" s="31">
        <f t="shared" si="2"/>
        <v>131622</v>
      </c>
    </row>
    <row r="192" spans="1:18" ht="14.25" customHeight="1">
      <c r="A192" s="13" t="s">
        <v>19</v>
      </c>
      <c r="B192" s="144">
        <v>44836</v>
      </c>
      <c r="C192" s="158" t="s">
        <v>2579</v>
      </c>
      <c r="D192" s="138"/>
      <c r="E192" s="155"/>
      <c r="F192" s="157">
        <v>1500</v>
      </c>
      <c r="G192" s="157"/>
      <c r="H192" s="12"/>
      <c r="I192" s="51" t="s">
        <v>91</v>
      </c>
      <c r="K192" s="9" t="s">
        <v>2438</v>
      </c>
      <c r="N192" s="13" t="s">
        <v>688</v>
      </c>
      <c r="O192" s="151"/>
      <c r="P192" s="31">
        <f t="shared" si="0"/>
        <v>-7065.9499999999825</v>
      </c>
      <c r="Q192" s="31">
        <f t="shared" si="1"/>
        <v>138687.94999999998</v>
      </c>
      <c r="R192" s="31">
        <f t="shared" si="2"/>
        <v>131622</v>
      </c>
    </row>
    <row r="193" spans="1:18" ht="14.25" customHeight="1">
      <c r="A193" s="13" t="s">
        <v>19</v>
      </c>
      <c r="B193" s="144">
        <v>44840</v>
      </c>
      <c r="C193" s="48" t="s">
        <v>1145</v>
      </c>
      <c r="D193" s="138"/>
      <c r="E193" s="155"/>
      <c r="F193" s="157">
        <v>1310</v>
      </c>
      <c r="G193" s="157"/>
      <c r="H193" s="12"/>
      <c r="I193" s="9" t="s">
        <v>91</v>
      </c>
      <c r="K193" s="51" t="s">
        <v>1074</v>
      </c>
      <c r="L193" s="9">
        <v>2876</v>
      </c>
      <c r="N193" s="13" t="s">
        <v>688</v>
      </c>
      <c r="O193" s="151"/>
      <c r="P193" s="31">
        <f t="shared" si="0"/>
        <v>-8375.9499999999825</v>
      </c>
      <c r="Q193" s="31">
        <f t="shared" si="1"/>
        <v>139997.94999999998</v>
      </c>
      <c r="R193" s="31">
        <f t="shared" si="2"/>
        <v>131622</v>
      </c>
    </row>
    <row r="194" spans="1:18" ht="14.25" customHeight="1">
      <c r="A194" s="43" t="s">
        <v>19</v>
      </c>
      <c r="B194" s="28">
        <v>44842</v>
      </c>
      <c r="C194" s="52" t="s">
        <v>968</v>
      </c>
      <c r="D194" s="52"/>
      <c r="E194" s="29"/>
      <c r="F194" s="30"/>
      <c r="G194" s="35"/>
      <c r="H194" s="35">
        <v>63.9</v>
      </c>
      <c r="I194" s="147"/>
      <c r="J194" s="29"/>
      <c r="K194" s="29" t="s">
        <v>949</v>
      </c>
      <c r="N194" s="13" t="s">
        <v>688</v>
      </c>
      <c r="O194" s="151"/>
      <c r="P194" s="31">
        <f t="shared" si="0"/>
        <v>-8375.9499999999825</v>
      </c>
      <c r="Q194" s="31">
        <f t="shared" si="1"/>
        <v>139997.94999999998</v>
      </c>
      <c r="R194" s="31">
        <f t="shared" si="2"/>
        <v>131622</v>
      </c>
    </row>
    <row r="195" spans="1:18" ht="14.25" customHeight="1">
      <c r="A195" s="13" t="s">
        <v>19</v>
      </c>
      <c r="B195" s="144">
        <v>44855</v>
      </c>
      <c r="C195" s="158" t="s">
        <v>2583</v>
      </c>
      <c r="D195" s="138"/>
      <c r="E195" s="155"/>
      <c r="F195" s="12">
        <v>29</v>
      </c>
      <c r="G195" s="157"/>
      <c r="H195" s="12"/>
      <c r="N195" s="13" t="s">
        <v>688</v>
      </c>
      <c r="O195" s="151"/>
      <c r="P195" s="31">
        <f t="shared" si="0"/>
        <v>-8404.9499999999825</v>
      </c>
      <c r="Q195" s="31">
        <f t="shared" si="1"/>
        <v>140026.94999999998</v>
      </c>
      <c r="R195" s="31">
        <f t="shared" si="2"/>
        <v>131622</v>
      </c>
    </row>
    <row r="196" spans="1:18" ht="14.25" customHeight="1">
      <c r="A196" s="13" t="s">
        <v>19</v>
      </c>
      <c r="B196" s="144">
        <v>44857</v>
      </c>
      <c r="C196" s="9" t="s">
        <v>705</v>
      </c>
      <c r="D196" s="233"/>
      <c r="E196" s="155"/>
      <c r="F196" s="12">
        <v>138.9</v>
      </c>
      <c r="G196" s="157"/>
      <c r="H196" s="12"/>
      <c r="K196" s="9" t="s">
        <v>1066</v>
      </c>
      <c r="L196" s="9">
        <v>1281488</v>
      </c>
      <c r="N196" s="13" t="s">
        <v>688</v>
      </c>
      <c r="O196" s="151"/>
      <c r="P196" s="31">
        <f t="shared" si="0"/>
        <v>-8543.8499999999767</v>
      </c>
      <c r="Q196" s="31">
        <f t="shared" si="1"/>
        <v>140165.84999999998</v>
      </c>
      <c r="R196" s="31">
        <f t="shared" si="2"/>
        <v>131622</v>
      </c>
    </row>
    <row r="197" spans="1:18" ht="14.25" customHeight="1">
      <c r="A197" s="13" t="s">
        <v>19</v>
      </c>
      <c r="B197" s="144">
        <v>44860</v>
      </c>
      <c r="C197" s="158" t="s">
        <v>2585</v>
      </c>
      <c r="D197" s="138"/>
      <c r="E197" s="155"/>
      <c r="F197" s="157"/>
      <c r="G197" s="157"/>
      <c r="H197" s="12">
        <v>35.31</v>
      </c>
      <c r="K197" s="51" t="s">
        <v>986</v>
      </c>
      <c r="L197" s="9">
        <v>481874773</v>
      </c>
      <c r="N197" s="13" t="s">
        <v>688</v>
      </c>
      <c r="O197" s="151"/>
      <c r="P197" s="31">
        <f t="shared" si="0"/>
        <v>-8543.8499999999767</v>
      </c>
      <c r="Q197" s="31">
        <f t="shared" si="1"/>
        <v>140165.84999999998</v>
      </c>
      <c r="R197" s="31">
        <f t="shared" si="2"/>
        <v>131622</v>
      </c>
    </row>
    <row r="198" spans="1:18" ht="14.25" customHeight="1">
      <c r="A198" s="13" t="s">
        <v>19</v>
      </c>
      <c r="B198" s="144">
        <v>44861</v>
      </c>
      <c r="C198" s="158" t="s">
        <v>962</v>
      </c>
      <c r="D198" s="138"/>
      <c r="E198" s="155"/>
      <c r="F198" s="157"/>
      <c r="G198" s="157">
        <v>10000</v>
      </c>
      <c r="H198" s="12"/>
      <c r="N198" s="13" t="s">
        <v>688</v>
      </c>
      <c r="O198" s="151"/>
      <c r="P198" s="31">
        <f t="shared" si="0"/>
        <v>1456.1500000000233</v>
      </c>
      <c r="Q198" s="31">
        <f t="shared" si="1"/>
        <v>140165.84999999998</v>
      </c>
      <c r="R198" s="31">
        <f t="shared" si="2"/>
        <v>141622</v>
      </c>
    </row>
    <row r="199" spans="1:18" ht="14.25" customHeight="1">
      <c r="A199" s="13" t="s">
        <v>19</v>
      </c>
      <c r="B199" s="144">
        <v>44862</v>
      </c>
      <c r="C199" s="158" t="s">
        <v>1524</v>
      </c>
      <c r="D199" s="233"/>
      <c r="E199" s="155"/>
      <c r="F199" s="157"/>
      <c r="G199" s="157"/>
      <c r="H199" s="12">
        <v>4468.3999999999996</v>
      </c>
      <c r="I199" s="147"/>
      <c r="K199" s="9" t="s">
        <v>2520</v>
      </c>
      <c r="L199" s="232" t="s">
        <v>2614</v>
      </c>
      <c r="N199" s="13" t="s">
        <v>688</v>
      </c>
      <c r="O199" s="151"/>
      <c r="P199" s="31">
        <f t="shared" si="0"/>
        <v>1456.1500000000233</v>
      </c>
      <c r="Q199" s="31">
        <f t="shared" si="1"/>
        <v>140165.84999999998</v>
      </c>
      <c r="R199" s="31">
        <f t="shared" si="2"/>
        <v>141622</v>
      </c>
    </row>
    <row r="200" spans="1:18" ht="14.25" customHeight="1">
      <c r="A200" s="13" t="s">
        <v>19</v>
      </c>
      <c r="B200" s="144">
        <v>44868</v>
      </c>
      <c r="C200" s="48" t="s">
        <v>1153</v>
      </c>
      <c r="D200" s="138"/>
      <c r="E200" s="155"/>
      <c r="F200" s="157">
        <v>2995</v>
      </c>
      <c r="G200" s="157"/>
      <c r="H200" s="12"/>
      <c r="I200" s="9" t="s">
        <v>91</v>
      </c>
      <c r="K200" s="51" t="s">
        <v>1074</v>
      </c>
      <c r="L200" s="9">
        <v>3024</v>
      </c>
      <c r="N200" s="13" t="s">
        <v>688</v>
      </c>
      <c r="O200" s="151"/>
      <c r="P200" s="31">
        <f t="shared" si="0"/>
        <v>-1538.8499999999767</v>
      </c>
      <c r="Q200" s="31">
        <f t="shared" si="1"/>
        <v>143160.84999999998</v>
      </c>
      <c r="R200" s="31">
        <f t="shared" si="2"/>
        <v>141622</v>
      </c>
    </row>
    <row r="201" spans="1:18" ht="14.25" customHeight="1">
      <c r="A201" s="13" t="s">
        <v>19</v>
      </c>
      <c r="B201" s="144">
        <v>44868</v>
      </c>
      <c r="C201" s="158" t="s">
        <v>2584</v>
      </c>
      <c r="D201" s="138"/>
      <c r="E201" s="155"/>
      <c r="F201" s="157">
        <v>1500</v>
      </c>
      <c r="G201" s="157"/>
      <c r="H201" s="12"/>
      <c r="I201" s="51" t="s">
        <v>91</v>
      </c>
      <c r="K201" s="9" t="s">
        <v>2438</v>
      </c>
      <c r="N201" s="13" t="s">
        <v>688</v>
      </c>
      <c r="O201" s="151">
        <v>44879</v>
      </c>
      <c r="P201" s="31">
        <f t="shared" si="0"/>
        <v>-3038.8499999999767</v>
      </c>
      <c r="Q201" s="31">
        <f t="shared" si="1"/>
        <v>144660.84999999998</v>
      </c>
      <c r="R201" s="31">
        <f t="shared" si="2"/>
        <v>141622</v>
      </c>
    </row>
    <row r="202" spans="1:18" ht="14.25" customHeight="1">
      <c r="A202" s="43" t="s">
        <v>19</v>
      </c>
      <c r="B202" s="28">
        <v>44873</v>
      </c>
      <c r="C202" s="52" t="s">
        <v>968</v>
      </c>
      <c r="D202" s="52"/>
      <c r="E202" s="29"/>
      <c r="F202" s="30"/>
      <c r="G202" s="35"/>
      <c r="H202" s="35">
        <v>63.9</v>
      </c>
      <c r="I202" s="147"/>
      <c r="J202" s="29"/>
      <c r="K202" s="29" t="s">
        <v>949</v>
      </c>
      <c r="L202" s="29"/>
      <c r="M202" s="29"/>
      <c r="N202" s="13" t="s">
        <v>688</v>
      </c>
      <c r="O202" s="151"/>
      <c r="P202" s="31">
        <f t="shared" si="0"/>
        <v>-3038.8499999999767</v>
      </c>
      <c r="Q202" s="31">
        <f t="shared" si="1"/>
        <v>144660.84999999998</v>
      </c>
      <c r="R202" s="31">
        <f t="shared" si="2"/>
        <v>141622</v>
      </c>
    </row>
    <row r="203" spans="1:18" ht="14.25" customHeight="1">
      <c r="A203" s="13" t="s">
        <v>19</v>
      </c>
      <c r="B203" s="144">
        <v>44879</v>
      </c>
      <c r="C203" s="158" t="s">
        <v>692</v>
      </c>
      <c r="D203" s="233"/>
      <c r="E203" s="155"/>
      <c r="F203" s="157"/>
      <c r="G203" s="157"/>
      <c r="H203" s="12">
        <v>3843.1</v>
      </c>
      <c r="K203" s="51" t="s">
        <v>2487</v>
      </c>
      <c r="L203" s="9">
        <v>4184175</v>
      </c>
      <c r="N203" s="13" t="s">
        <v>688</v>
      </c>
      <c r="O203" s="151"/>
      <c r="P203" s="31">
        <f t="shared" si="0"/>
        <v>-3038.8499999999767</v>
      </c>
      <c r="Q203" s="31">
        <f t="shared" si="1"/>
        <v>144660.84999999998</v>
      </c>
      <c r="R203" s="31">
        <f t="shared" si="2"/>
        <v>141622</v>
      </c>
    </row>
    <row r="204" spans="1:18" ht="14.25" customHeight="1">
      <c r="A204" s="13" t="s">
        <v>19</v>
      </c>
      <c r="B204" s="144">
        <v>44879</v>
      </c>
      <c r="C204" s="158" t="s">
        <v>1913</v>
      </c>
      <c r="D204" s="138"/>
      <c r="E204" s="155"/>
      <c r="F204" s="157"/>
      <c r="G204" s="157"/>
      <c r="H204" s="12">
        <v>2458.4</v>
      </c>
      <c r="I204" s="147"/>
      <c r="K204" s="51" t="s">
        <v>2487</v>
      </c>
      <c r="L204" s="9">
        <v>4190070</v>
      </c>
      <c r="N204" s="13" t="s">
        <v>688</v>
      </c>
      <c r="O204" s="151"/>
      <c r="P204" s="31">
        <f t="shared" si="0"/>
        <v>-3038.8499999999767</v>
      </c>
      <c r="Q204" s="31">
        <f t="shared" si="1"/>
        <v>144660.84999999998</v>
      </c>
      <c r="R204" s="31">
        <f t="shared" si="2"/>
        <v>141622</v>
      </c>
    </row>
    <row r="205" spans="1:18" ht="14.25" customHeight="1">
      <c r="A205" s="13" t="s">
        <v>19</v>
      </c>
      <c r="B205" s="144">
        <v>44881</v>
      </c>
      <c r="C205" s="158" t="s">
        <v>962</v>
      </c>
      <c r="D205" s="138"/>
      <c r="E205" s="155"/>
      <c r="F205" s="157"/>
      <c r="G205" s="157">
        <v>10000</v>
      </c>
      <c r="H205" s="12"/>
      <c r="N205" s="13" t="s">
        <v>688</v>
      </c>
      <c r="O205" s="151"/>
      <c r="P205" s="31">
        <f t="shared" si="0"/>
        <v>6961.1500000000233</v>
      </c>
      <c r="Q205" s="31">
        <f t="shared" si="1"/>
        <v>144660.84999999998</v>
      </c>
      <c r="R205" s="31">
        <f t="shared" si="2"/>
        <v>151622</v>
      </c>
    </row>
    <row r="206" spans="1:18" ht="14.25" customHeight="1">
      <c r="A206" s="13" t="s">
        <v>19</v>
      </c>
      <c r="B206" s="144">
        <v>44894</v>
      </c>
      <c r="C206" s="158" t="s">
        <v>2586</v>
      </c>
      <c r="D206" s="138"/>
      <c r="E206" s="155"/>
      <c r="F206" s="157"/>
      <c r="G206" s="157">
        <v>6800</v>
      </c>
      <c r="H206" s="12"/>
      <c r="N206" s="13" t="s">
        <v>688</v>
      </c>
      <c r="O206" s="151"/>
      <c r="P206" s="31">
        <f t="shared" si="0"/>
        <v>13761.150000000023</v>
      </c>
      <c r="Q206" s="31">
        <f t="shared" si="1"/>
        <v>144660.84999999998</v>
      </c>
      <c r="R206" s="31">
        <f t="shared" si="2"/>
        <v>158422</v>
      </c>
    </row>
    <row r="207" spans="1:18" ht="14.25" customHeight="1">
      <c r="A207" s="13" t="s">
        <v>19</v>
      </c>
      <c r="B207" s="28">
        <v>44895</v>
      </c>
      <c r="C207" s="48" t="s">
        <v>474</v>
      </c>
      <c r="D207" s="48" t="s">
        <v>2587</v>
      </c>
      <c r="E207" s="29"/>
      <c r="F207" s="120">
        <v>7.4249999999999998</v>
      </c>
      <c r="G207" s="157"/>
      <c r="H207" s="12"/>
      <c r="N207" s="13" t="s">
        <v>688</v>
      </c>
      <c r="O207" s="151"/>
      <c r="P207" s="31">
        <f t="shared" si="0"/>
        <v>13753.725000000035</v>
      </c>
      <c r="Q207" s="31">
        <f t="shared" si="1"/>
        <v>144668.27499999997</v>
      </c>
      <c r="R207" s="31">
        <f t="shared" si="2"/>
        <v>158422</v>
      </c>
    </row>
    <row r="208" spans="1:18" ht="14.25" customHeight="1">
      <c r="A208" s="13" t="s">
        <v>19</v>
      </c>
      <c r="B208" s="144">
        <v>44896</v>
      </c>
      <c r="C208" s="158" t="s">
        <v>2590</v>
      </c>
      <c r="D208" s="138"/>
      <c r="E208" s="155"/>
      <c r="F208" s="157">
        <v>15</v>
      </c>
      <c r="G208" s="157"/>
      <c r="H208" s="12"/>
      <c r="K208" s="51" t="s">
        <v>459</v>
      </c>
      <c r="L208" s="9">
        <v>63508</v>
      </c>
      <c r="N208" s="13" t="s">
        <v>688</v>
      </c>
      <c r="O208" s="151"/>
      <c r="P208" s="31">
        <f t="shared" si="0"/>
        <v>13738.725000000035</v>
      </c>
      <c r="Q208" s="31">
        <f t="shared" si="1"/>
        <v>144683.27499999997</v>
      </c>
      <c r="R208" s="31">
        <f t="shared" si="2"/>
        <v>158422</v>
      </c>
    </row>
    <row r="209" spans="1:18" ht="14.25" customHeight="1">
      <c r="A209" s="13" t="s">
        <v>19</v>
      </c>
      <c r="B209" s="144">
        <v>44897</v>
      </c>
      <c r="C209" s="158" t="s">
        <v>2592</v>
      </c>
      <c r="D209" s="138"/>
      <c r="E209" s="155"/>
      <c r="F209" s="157"/>
      <c r="G209" s="157"/>
      <c r="H209" s="12">
        <v>1592.92</v>
      </c>
      <c r="K209" s="9" t="s">
        <v>793</v>
      </c>
      <c r="L209" s="9">
        <v>5985</v>
      </c>
      <c r="N209" s="13" t="s">
        <v>688</v>
      </c>
      <c r="O209" s="151"/>
      <c r="P209" s="31">
        <f t="shared" si="0"/>
        <v>13738.725000000035</v>
      </c>
      <c r="Q209" s="31">
        <f t="shared" si="1"/>
        <v>144683.27499999997</v>
      </c>
      <c r="R209" s="31">
        <f t="shared" si="2"/>
        <v>158422</v>
      </c>
    </row>
    <row r="210" spans="1:18" ht="14.25" customHeight="1">
      <c r="A210" s="13" t="s">
        <v>19</v>
      </c>
      <c r="B210" s="144">
        <v>44899</v>
      </c>
      <c r="C210" s="158" t="s">
        <v>1947</v>
      </c>
      <c r="D210" s="138"/>
      <c r="E210" s="155"/>
      <c r="F210" s="157">
        <v>1500</v>
      </c>
      <c r="G210" s="157"/>
      <c r="H210" s="12"/>
      <c r="I210" s="51" t="s">
        <v>91</v>
      </c>
      <c r="K210" s="9" t="s">
        <v>2438</v>
      </c>
      <c r="N210" s="13" t="s">
        <v>688</v>
      </c>
      <c r="O210" s="151"/>
      <c r="P210" s="31">
        <f t="shared" si="0"/>
        <v>12238.725000000035</v>
      </c>
      <c r="Q210" s="31">
        <f t="shared" si="1"/>
        <v>146183.27499999997</v>
      </c>
      <c r="R210" s="31">
        <f t="shared" si="2"/>
        <v>158422</v>
      </c>
    </row>
    <row r="211" spans="1:18" ht="14.25" customHeight="1">
      <c r="A211" s="13" t="s">
        <v>19</v>
      </c>
      <c r="B211" s="28">
        <v>44900</v>
      </c>
      <c r="C211" s="48" t="s">
        <v>2588</v>
      </c>
      <c r="D211" s="48" t="s">
        <v>2589</v>
      </c>
      <c r="E211" s="29" t="s">
        <v>575</v>
      </c>
      <c r="F211" s="120">
        <v>150</v>
      </c>
      <c r="G211" s="157"/>
      <c r="H211" s="12"/>
      <c r="N211" s="13" t="s">
        <v>688</v>
      </c>
      <c r="O211" s="151"/>
      <c r="P211" s="31">
        <f t="shared" si="0"/>
        <v>12088.725000000035</v>
      </c>
      <c r="Q211" s="31">
        <f t="shared" si="1"/>
        <v>146333.27499999997</v>
      </c>
      <c r="R211" s="31">
        <f t="shared" si="2"/>
        <v>158422</v>
      </c>
    </row>
    <row r="212" spans="1:18" ht="14.25" customHeight="1">
      <c r="A212" s="13" t="s">
        <v>19</v>
      </c>
      <c r="B212" s="144">
        <v>44900</v>
      </c>
      <c r="C212" s="158" t="s">
        <v>1528</v>
      </c>
      <c r="D212" s="138"/>
      <c r="E212" s="155"/>
      <c r="F212" s="157">
        <v>1498</v>
      </c>
      <c r="G212" s="157"/>
      <c r="H212" s="12"/>
      <c r="I212" s="51" t="s">
        <v>91</v>
      </c>
      <c r="K212" s="51" t="s">
        <v>1074</v>
      </c>
      <c r="L212" s="9">
        <v>3169</v>
      </c>
      <c r="N212" s="13" t="s">
        <v>688</v>
      </c>
      <c r="O212" s="151"/>
      <c r="P212" s="31">
        <f t="shared" si="0"/>
        <v>12088.725000000035</v>
      </c>
      <c r="Q212" s="31">
        <f>SUBTOTAL(9,$F$2:F211)</f>
        <v>146333.27499999997</v>
      </c>
      <c r="R212" s="31">
        <f t="shared" si="2"/>
        <v>158422</v>
      </c>
    </row>
    <row r="213" spans="1:18" ht="14.25" customHeight="1">
      <c r="A213" s="43" t="s">
        <v>19</v>
      </c>
      <c r="B213" s="28">
        <v>44903</v>
      </c>
      <c r="C213" s="52" t="s">
        <v>968</v>
      </c>
      <c r="D213" s="52"/>
      <c r="E213" s="29"/>
      <c r="F213" s="30"/>
      <c r="G213" s="35"/>
      <c r="H213" s="35">
        <v>63.9</v>
      </c>
      <c r="I213" s="147"/>
      <c r="J213" s="29"/>
      <c r="K213" s="29" t="s">
        <v>949</v>
      </c>
      <c r="N213" s="13" t="s">
        <v>688</v>
      </c>
      <c r="O213" s="151"/>
      <c r="P213" s="31">
        <f t="shared" si="0"/>
        <v>10590.725000000035</v>
      </c>
      <c r="Q213" s="31">
        <f t="shared" ref="Q213:Q319" si="3">SUBTOTAL(9,$F$2:F213)</f>
        <v>147831.27499999997</v>
      </c>
      <c r="R213" s="31">
        <f t="shared" si="2"/>
        <v>158422</v>
      </c>
    </row>
    <row r="214" spans="1:18" ht="14.25" customHeight="1">
      <c r="A214" s="13" t="s">
        <v>19</v>
      </c>
      <c r="B214" s="144">
        <v>44904</v>
      </c>
      <c r="C214" s="158" t="s">
        <v>1016</v>
      </c>
      <c r="D214" s="138"/>
      <c r="E214" s="155"/>
      <c r="F214" s="157">
        <v>21</v>
      </c>
      <c r="G214" s="157"/>
      <c r="H214" s="12"/>
      <c r="I214" s="51" t="s">
        <v>89</v>
      </c>
      <c r="K214" s="51" t="s">
        <v>1017</v>
      </c>
      <c r="L214" s="9">
        <v>11603</v>
      </c>
      <c r="N214" s="13" t="s">
        <v>688</v>
      </c>
      <c r="O214" s="151"/>
      <c r="P214" s="31">
        <f t="shared" si="0"/>
        <v>10569.725000000035</v>
      </c>
      <c r="Q214" s="31">
        <f t="shared" si="3"/>
        <v>147852.27499999997</v>
      </c>
      <c r="R214" s="31">
        <f t="shared" si="2"/>
        <v>158422</v>
      </c>
    </row>
    <row r="215" spans="1:18" ht="14.25" customHeight="1">
      <c r="A215" s="13" t="s">
        <v>19</v>
      </c>
      <c r="B215" s="144">
        <v>44911</v>
      </c>
      <c r="C215" s="158" t="s">
        <v>1174</v>
      </c>
      <c r="D215" s="138"/>
      <c r="E215" s="155"/>
      <c r="F215" s="157">
        <v>270</v>
      </c>
      <c r="G215" s="157"/>
      <c r="H215" s="12"/>
      <c r="K215" s="51" t="s">
        <v>2591</v>
      </c>
      <c r="L215" s="9">
        <v>3013</v>
      </c>
      <c r="N215" s="13" t="s">
        <v>688</v>
      </c>
      <c r="O215" s="151"/>
      <c r="P215" s="31">
        <f t="shared" si="0"/>
        <v>10299.725000000035</v>
      </c>
      <c r="Q215" s="31">
        <f t="shared" si="3"/>
        <v>148122.27499999997</v>
      </c>
      <c r="R215" s="31">
        <f t="shared" si="2"/>
        <v>158422</v>
      </c>
    </row>
    <row r="216" spans="1:18" ht="14.25" customHeight="1">
      <c r="A216" s="13" t="s">
        <v>19</v>
      </c>
      <c r="B216" s="144">
        <v>44928</v>
      </c>
      <c r="C216" s="158" t="s">
        <v>2593</v>
      </c>
      <c r="D216" s="138"/>
      <c r="E216" s="155"/>
      <c r="F216" s="157">
        <v>2800</v>
      </c>
      <c r="G216" s="157"/>
      <c r="H216" s="12"/>
      <c r="I216" s="13" t="s">
        <v>91</v>
      </c>
      <c r="K216" s="9" t="s">
        <v>1213</v>
      </c>
      <c r="N216" s="13" t="s">
        <v>688</v>
      </c>
      <c r="O216" s="151"/>
      <c r="P216" s="31">
        <f t="shared" si="0"/>
        <v>7499.7250000000349</v>
      </c>
      <c r="Q216" s="31">
        <f t="shared" si="3"/>
        <v>150922.27499999997</v>
      </c>
      <c r="R216" s="31">
        <f t="shared" si="2"/>
        <v>158422</v>
      </c>
    </row>
    <row r="217" spans="1:18" ht="14.25" customHeight="1">
      <c r="A217" s="13" t="s">
        <v>19</v>
      </c>
      <c r="B217" s="144">
        <v>44928</v>
      </c>
      <c r="C217" s="158" t="s">
        <v>2598</v>
      </c>
      <c r="D217" s="138"/>
      <c r="E217" s="155"/>
      <c r="F217" s="157"/>
      <c r="G217" s="157"/>
      <c r="H217" s="12">
        <v>4342.6000000000004</v>
      </c>
      <c r="I217" s="147"/>
      <c r="K217" s="9" t="s">
        <v>2520</v>
      </c>
      <c r="L217" s="232" t="s">
        <v>2599</v>
      </c>
      <c r="N217" s="13" t="s">
        <v>688</v>
      </c>
      <c r="O217" s="151"/>
      <c r="P217" s="31">
        <f t="shared" si="0"/>
        <v>7499.7250000000349</v>
      </c>
      <c r="Q217" s="31">
        <f t="shared" si="3"/>
        <v>150922.27499999997</v>
      </c>
      <c r="R217" s="31">
        <f t="shared" si="2"/>
        <v>158422</v>
      </c>
    </row>
    <row r="218" spans="1:18" ht="14.25" customHeight="1">
      <c r="A218" s="13" t="s">
        <v>19</v>
      </c>
      <c r="B218" s="144">
        <v>44929</v>
      </c>
      <c r="C218" s="158" t="s">
        <v>2594</v>
      </c>
      <c r="D218" s="9" t="s">
        <v>2595</v>
      </c>
      <c r="F218" s="157">
        <v>250</v>
      </c>
      <c r="G218" s="157"/>
      <c r="H218" s="12"/>
      <c r="I218" s="13" t="s">
        <v>91</v>
      </c>
      <c r="N218" s="13" t="s">
        <v>688</v>
      </c>
      <c r="O218" s="151"/>
      <c r="P218" s="31">
        <f t="shared" si="0"/>
        <v>7249.7250000000349</v>
      </c>
      <c r="Q218" s="31">
        <f t="shared" si="3"/>
        <v>151172.27499999997</v>
      </c>
      <c r="R218" s="31">
        <f t="shared" si="2"/>
        <v>158422</v>
      </c>
    </row>
    <row r="219" spans="1:18" ht="14.25" customHeight="1">
      <c r="A219" s="13" t="s">
        <v>19</v>
      </c>
      <c r="B219" s="144">
        <v>44929</v>
      </c>
      <c r="C219" s="158" t="s">
        <v>2596</v>
      </c>
      <c r="D219" s="9" t="s">
        <v>2597</v>
      </c>
      <c r="F219" s="157">
        <v>150</v>
      </c>
      <c r="G219" s="157"/>
      <c r="H219" s="12"/>
      <c r="I219" s="13" t="s">
        <v>91</v>
      </c>
      <c r="N219" s="13" t="s">
        <v>688</v>
      </c>
      <c r="O219" s="151"/>
      <c r="P219" s="31">
        <f t="shared" si="0"/>
        <v>7099.7250000000349</v>
      </c>
      <c r="Q219" s="31">
        <f t="shared" si="3"/>
        <v>151322.27499999997</v>
      </c>
      <c r="R219" s="31">
        <f t="shared" si="2"/>
        <v>158422</v>
      </c>
    </row>
    <row r="220" spans="1:18" ht="14.25" customHeight="1">
      <c r="A220" s="13" t="s">
        <v>19</v>
      </c>
      <c r="B220" s="144">
        <v>44934</v>
      </c>
      <c r="C220" s="158" t="s">
        <v>1537</v>
      </c>
      <c r="D220" s="138"/>
      <c r="E220" s="155"/>
      <c r="F220" s="157">
        <v>936</v>
      </c>
      <c r="G220" s="157"/>
      <c r="H220" s="12"/>
      <c r="I220" s="13" t="s">
        <v>91</v>
      </c>
      <c r="K220" s="51" t="s">
        <v>1074</v>
      </c>
      <c r="L220" s="9">
        <v>3305</v>
      </c>
      <c r="N220" s="13" t="s">
        <v>688</v>
      </c>
      <c r="O220" s="151"/>
      <c r="P220" s="31">
        <f t="shared" si="0"/>
        <v>6163.7250000000349</v>
      </c>
      <c r="Q220" s="31">
        <f t="shared" si="3"/>
        <v>152258.27499999997</v>
      </c>
      <c r="R220" s="31">
        <f t="shared" si="2"/>
        <v>158422</v>
      </c>
    </row>
    <row r="221" spans="1:18" ht="14.25" customHeight="1">
      <c r="A221" s="43" t="s">
        <v>19</v>
      </c>
      <c r="B221" s="28">
        <v>44934</v>
      </c>
      <c r="C221" s="52" t="s">
        <v>968</v>
      </c>
      <c r="D221" s="52"/>
      <c r="E221" s="29"/>
      <c r="F221" s="30"/>
      <c r="G221" s="35"/>
      <c r="H221" s="35">
        <v>63.9</v>
      </c>
      <c r="I221" s="147"/>
      <c r="J221" s="29"/>
      <c r="K221" s="29" t="s">
        <v>949</v>
      </c>
      <c r="N221" s="13" t="s">
        <v>688</v>
      </c>
      <c r="O221" s="151"/>
      <c r="P221" s="31">
        <f t="shared" si="0"/>
        <v>6163.7250000000349</v>
      </c>
      <c r="Q221" s="31">
        <f t="shared" si="3"/>
        <v>152258.27499999997</v>
      </c>
      <c r="R221" s="31">
        <f t="shared" si="2"/>
        <v>158422</v>
      </c>
    </row>
    <row r="222" spans="1:18" ht="14.25" customHeight="1">
      <c r="A222" s="13" t="s">
        <v>19</v>
      </c>
      <c r="B222" s="144">
        <v>44942</v>
      </c>
      <c r="C222" s="158" t="s">
        <v>2600</v>
      </c>
      <c r="D222" s="138"/>
      <c r="E222" s="155"/>
      <c r="F222" s="157">
        <v>4000</v>
      </c>
      <c r="G222" s="157"/>
      <c r="H222" s="12"/>
      <c r="I222" s="13" t="s">
        <v>91</v>
      </c>
      <c r="K222" s="1" t="s">
        <v>2441</v>
      </c>
      <c r="N222" s="13" t="s">
        <v>688</v>
      </c>
      <c r="O222" s="151"/>
      <c r="P222" s="31">
        <f t="shared" si="0"/>
        <v>2163.7250000000349</v>
      </c>
      <c r="Q222" s="31">
        <f t="shared" si="3"/>
        <v>156258.27499999997</v>
      </c>
      <c r="R222" s="31">
        <f t="shared" si="2"/>
        <v>158422</v>
      </c>
    </row>
    <row r="223" spans="1:18" ht="14.25" customHeight="1">
      <c r="A223" s="13" t="s">
        <v>19</v>
      </c>
      <c r="B223" s="144">
        <v>44943</v>
      </c>
      <c r="C223" s="158" t="s">
        <v>2601</v>
      </c>
      <c r="D223" s="138"/>
      <c r="E223" s="155"/>
      <c r="F223" s="157"/>
      <c r="G223" s="157"/>
      <c r="H223" s="12">
        <v>2724.8</v>
      </c>
      <c r="I223" s="147"/>
      <c r="K223" s="29" t="s">
        <v>2487</v>
      </c>
      <c r="L223" s="9">
        <v>4187154</v>
      </c>
      <c r="N223" s="13" t="s">
        <v>688</v>
      </c>
      <c r="O223" s="151"/>
      <c r="P223" s="31">
        <f t="shared" si="0"/>
        <v>2163.7250000000349</v>
      </c>
      <c r="Q223" s="31">
        <f t="shared" si="3"/>
        <v>156258.27499999997</v>
      </c>
      <c r="R223" s="31">
        <f t="shared" si="2"/>
        <v>158422</v>
      </c>
    </row>
    <row r="224" spans="1:18" ht="14.25" customHeight="1">
      <c r="A224" s="13" t="s">
        <v>19</v>
      </c>
      <c r="B224" s="144">
        <v>44962</v>
      </c>
      <c r="C224" s="158" t="s">
        <v>2602</v>
      </c>
      <c r="D224" s="138"/>
      <c r="E224" s="155"/>
      <c r="F224" s="157">
        <v>141.55000000000001</v>
      </c>
      <c r="G224" s="157"/>
      <c r="H224" s="12"/>
      <c r="I224" s="13" t="s">
        <v>89</v>
      </c>
      <c r="K224" s="51" t="s">
        <v>459</v>
      </c>
      <c r="L224" s="9">
        <v>3120</v>
      </c>
      <c r="N224" s="13" t="s">
        <v>688</v>
      </c>
      <c r="O224" s="151"/>
      <c r="P224" s="31">
        <f t="shared" si="0"/>
        <v>2022.1750000000466</v>
      </c>
      <c r="Q224" s="31">
        <f t="shared" si="3"/>
        <v>156399.82499999995</v>
      </c>
      <c r="R224" s="31">
        <f t="shared" si="2"/>
        <v>158422</v>
      </c>
    </row>
    <row r="225" spans="1:18" ht="14.25" customHeight="1">
      <c r="A225" s="13" t="s">
        <v>19</v>
      </c>
      <c r="B225" s="144">
        <v>44972</v>
      </c>
      <c r="C225" s="158" t="s">
        <v>2507</v>
      </c>
      <c r="D225" s="138"/>
      <c r="E225" s="155"/>
      <c r="F225" s="157">
        <v>878</v>
      </c>
      <c r="G225" s="157"/>
      <c r="H225" s="12"/>
      <c r="I225" s="13" t="s">
        <v>91</v>
      </c>
      <c r="K225" s="51" t="s">
        <v>2508</v>
      </c>
      <c r="L225" s="9">
        <v>81</v>
      </c>
      <c r="N225" s="13" t="s">
        <v>688</v>
      </c>
      <c r="O225" s="151"/>
      <c r="P225" s="31">
        <f t="shared" si="0"/>
        <v>1144.1750000000466</v>
      </c>
      <c r="Q225" s="31">
        <f t="shared" si="3"/>
        <v>157277.82499999995</v>
      </c>
      <c r="R225" s="31">
        <f t="shared" si="2"/>
        <v>158422</v>
      </c>
    </row>
    <row r="226" spans="1:18" ht="14.25" customHeight="1">
      <c r="A226" s="13" t="s">
        <v>19</v>
      </c>
      <c r="B226" s="144">
        <v>44976</v>
      </c>
      <c r="C226" s="158" t="s">
        <v>2603</v>
      </c>
      <c r="D226" s="138"/>
      <c r="E226" s="155"/>
      <c r="F226" s="157">
        <v>2400</v>
      </c>
      <c r="G226" s="157"/>
      <c r="H226" s="12"/>
      <c r="I226" s="13" t="s">
        <v>91</v>
      </c>
      <c r="K226" s="51" t="s">
        <v>2098</v>
      </c>
      <c r="L226" s="9">
        <v>38</v>
      </c>
      <c r="N226" s="13" t="s">
        <v>688</v>
      </c>
      <c r="O226" s="151"/>
      <c r="P226" s="31">
        <f t="shared" si="0"/>
        <v>-1255.8249999999534</v>
      </c>
      <c r="Q226" s="31">
        <f t="shared" si="3"/>
        <v>159677.82499999995</v>
      </c>
      <c r="R226" s="31">
        <f t="shared" si="2"/>
        <v>158422</v>
      </c>
    </row>
    <row r="227" spans="1:18" ht="14.25" customHeight="1">
      <c r="A227" s="13" t="s">
        <v>19</v>
      </c>
      <c r="B227" s="144">
        <v>44983</v>
      </c>
      <c r="C227" s="158" t="s">
        <v>2605</v>
      </c>
      <c r="D227" s="138"/>
      <c r="E227" s="155"/>
      <c r="F227" s="157"/>
      <c r="G227" s="157"/>
      <c r="H227" s="12">
        <v>4358.7</v>
      </c>
      <c r="I227" s="147"/>
      <c r="K227" s="9" t="s">
        <v>2520</v>
      </c>
      <c r="L227" s="232" t="s">
        <v>2606</v>
      </c>
      <c r="N227" s="13" t="s">
        <v>688</v>
      </c>
      <c r="O227" s="151"/>
      <c r="P227" s="31">
        <f t="shared" si="0"/>
        <v>-1255.8249999999534</v>
      </c>
      <c r="Q227" s="31">
        <f t="shared" si="3"/>
        <v>159677.82499999995</v>
      </c>
      <c r="R227" s="31">
        <f t="shared" si="2"/>
        <v>158422</v>
      </c>
    </row>
    <row r="228" spans="1:18" ht="14.25" customHeight="1">
      <c r="A228" s="13" t="s">
        <v>19</v>
      </c>
      <c r="B228" s="144">
        <v>44985</v>
      </c>
      <c r="C228" s="158" t="s">
        <v>2582</v>
      </c>
      <c r="D228" s="138"/>
      <c r="E228" s="155"/>
      <c r="F228" s="157"/>
      <c r="G228" s="157"/>
      <c r="H228" s="12">
        <v>215.55</v>
      </c>
      <c r="I228" s="147"/>
      <c r="K228" s="9" t="s">
        <v>985</v>
      </c>
      <c r="L228" s="9">
        <v>521171</v>
      </c>
      <c r="N228" s="13" t="s">
        <v>688</v>
      </c>
      <c r="O228" s="151"/>
      <c r="P228" s="31">
        <f t="shared" si="0"/>
        <v>-1255.8249999999534</v>
      </c>
      <c r="Q228" s="31">
        <f t="shared" si="3"/>
        <v>159677.82499999995</v>
      </c>
      <c r="R228" s="31">
        <f t="shared" si="2"/>
        <v>158422</v>
      </c>
    </row>
    <row r="229" spans="1:18" ht="14.25" customHeight="1">
      <c r="A229" s="13" t="s">
        <v>19</v>
      </c>
      <c r="B229" s="144">
        <v>44986</v>
      </c>
      <c r="C229" s="158" t="s">
        <v>2604</v>
      </c>
      <c r="D229" s="138"/>
      <c r="E229" s="155"/>
      <c r="F229" s="157">
        <v>52</v>
      </c>
      <c r="G229" s="157"/>
      <c r="H229" s="12"/>
      <c r="I229" s="13" t="s">
        <v>89</v>
      </c>
      <c r="K229" s="51" t="s">
        <v>1056</v>
      </c>
      <c r="L229" s="9">
        <v>232405906</v>
      </c>
      <c r="N229" s="13" t="s">
        <v>688</v>
      </c>
      <c r="O229" s="151"/>
      <c r="P229" s="31">
        <f t="shared" si="0"/>
        <v>-1307.8249999999534</v>
      </c>
      <c r="Q229" s="31">
        <f t="shared" si="3"/>
        <v>159729.82499999995</v>
      </c>
      <c r="R229" s="31">
        <f t="shared" si="2"/>
        <v>158422</v>
      </c>
    </row>
    <row r="230" spans="1:18" ht="14.25" customHeight="1">
      <c r="A230" s="13" t="s">
        <v>19</v>
      </c>
      <c r="B230" s="144">
        <v>44986</v>
      </c>
      <c r="C230" s="158" t="s">
        <v>28</v>
      </c>
      <c r="D230" s="138"/>
      <c r="E230" s="155"/>
      <c r="F230" s="157">
        <v>10</v>
      </c>
      <c r="G230" s="157"/>
      <c r="H230" s="12"/>
      <c r="I230" s="13" t="s">
        <v>89</v>
      </c>
      <c r="K230" s="51" t="s">
        <v>1017</v>
      </c>
      <c r="L230" s="9" t="s">
        <v>2609</v>
      </c>
      <c r="N230" s="13" t="s">
        <v>688</v>
      </c>
      <c r="O230" s="151"/>
      <c r="P230" s="31">
        <f t="shared" si="0"/>
        <v>-1317.8249999999534</v>
      </c>
      <c r="Q230" s="31">
        <f t="shared" si="3"/>
        <v>159739.82499999995</v>
      </c>
      <c r="R230" s="31">
        <f t="shared" si="2"/>
        <v>158422</v>
      </c>
    </row>
    <row r="231" spans="1:18" ht="14.25" customHeight="1">
      <c r="A231" s="13" t="s">
        <v>19</v>
      </c>
      <c r="B231" s="144">
        <v>44987</v>
      </c>
      <c r="C231" s="158" t="s">
        <v>2607</v>
      </c>
      <c r="D231" s="138"/>
      <c r="E231" s="155"/>
      <c r="F231" s="157">
        <v>3200</v>
      </c>
      <c r="G231" s="157"/>
      <c r="H231" s="12"/>
      <c r="I231" s="13" t="s">
        <v>91</v>
      </c>
      <c r="K231" s="9" t="s">
        <v>1213</v>
      </c>
      <c r="L231" s="9">
        <v>48</v>
      </c>
      <c r="N231" s="13" t="s">
        <v>688</v>
      </c>
      <c r="O231" s="151"/>
      <c r="P231" s="31">
        <f t="shared" si="0"/>
        <v>-4517.8249999999534</v>
      </c>
      <c r="Q231" s="31">
        <f t="shared" si="3"/>
        <v>162939.82499999995</v>
      </c>
      <c r="R231" s="31">
        <f t="shared" si="2"/>
        <v>158422</v>
      </c>
    </row>
    <row r="232" spans="1:18" ht="14.25" customHeight="1">
      <c r="A232" s="13" t="s">
        <v>19</v>
      </c>
      <c r="B232" s="144">
        <v>44992</v>
      </c>
      <c r="C232" s="153" t="s">
        <v>2610</v>
      </c>
      <c r="D232" s="138" t="s">
        <v>575</v>
      </c>
      <c r="E232" s="9" t="s">
        <v>2611</v>
      </c>
      <c r="F232" s="157">
        <v>150</v>
      </c>
      <c r="G232" s="157"/>
      <c r="H232" s="12"/>
      <c r="I232" s="13" t="s">
        <v>91</v>
      </c>
      <c r="N232" s="13" t="s">
        <v>688</v>
      </c>
      <c r="O232" s="151"/>
      <c r="P232" s="31">
        <f t="shared" si="0"/>
        <v>-4667.8249999999534</v>
      </c>
      <c r="Q232" s="31">
        <f t="shared" si="3"/>
        <v>163089.82499999995</v>
      </c>
      <c r="R232" s="31">
        <f t="shared" si="2"/>
        <v>158422</v>
      </c>
    </row>
    <row r="233" spans="1:18" ht="14.25" customHeight="1">
      <c r="A233" s="13" t="s">
        <v>19</v>
      </c>
      <c r="B233" s="144">
        <v>44992</v>
      </c>
      <c r="C233" s="54" t="s">
        <v>2612</v>
      </c>
      <c r="D233" s="138" t="s">
        <v>575</v>
      </c>
      <c r="E233" s="9" t="s">
        <v>2613</v>
      </c>
      <c r="F233" s="157">
        <v>250</v>
      </c>
      <c r="G233" s="157"/>
      <c r="H233" s="12"/>
      <c r="I233" s="13" t="s">
        <v>91</v>
      </c>
      <c r="N233" s="13" t="s">
        <v>688</v>
      </c>
      <c r="O233" s="151"/>
      <c r="P233" s="31">
        <f t="shared" si="0"/>
        <v>-4917.8249999999534</v>
      </c>
      <c r="Q233" s="31">
        <f t="shared" si="3"/>
        <v>163339.82499999995</v>
      </c>
      <c r="R233" s="31">
        <f t="shared" si="2"/>
        <v>158422</v>
      </c>
    </row>
    <row r="234" spans="1:18" ht="14.25" customHeight="1">
      <c r="A234" s="13" t="s">
        <v>19</v>
      </c>
      <c r="B234" s="62">
        <v>45005</v>
      </c>
      <c r="C234" s="9" t="s">
        <v>705</v>
      </c>
      <c r="D234" s="15"/>
      <c r="F234" s="157">
        <v>183.7</v>
      </c>
      <c r="G234" s="157"/>
      <c r="H234" s="12"/>
      <c r="I234" s="13" t="s">
        <v>89</v>
      </c>
      <c r="K234" s="51" t="s">
        <v>1823</v>
      </c>
      <c r="L234" s="9">
        <v>5004001</v>
      </c>
      <c r="N234" s="13" t="s">
        <v>688</v>
      </c>
      <c r="O234" s="151"/>
      <c r="P234" s="31">
        <f t="shared" si="0"/>
        <v>-5101.5249999999651</v>
      </c>
      <c r="Q234" s="31">
        <f t="shared" si="3"/>
        <v>163523.52499999997</v>
      </c>
      <c r="R234" s="31">
        <f t="shared" si="2"/>
        <v>158422</v>
      </c>
    </row>
    <row r="235" spans="1:18" ht="15.75" customHeight="1">
      <c r="A235" s="13" t="s">
        <v>19</v>
      </c>
      <c r="B235" s="62">
        <v>45008</v>
      </c>
      <c r="C235" s="158" t="s">
        <v>962</v>
      </c>
      <c r="D235" s="15"/>
      <c r="F235" s="157"/>
      <c r="G235" s="157">
        <v>15000</v>
      </c>
      <c r="H235" s="12"/>
      <c r="N235" s="13" t="s">
        <v>688</v>
      </c>
      <c r="O235" s="151">
        <v>45004</v>
      </c>
      <c r="P235" s="31">
        <f t="shared" si="0"/>
        <v>9898.4750000000349</v>
      </c>
      <c r="Q235" s="31">
        <f t="shared" si="3"/>
        <v>163523.52499999997</v>
      </c>
      <c r="R235" s="31">
        <f t="shared" si="2"/>
        <v>173422</v>
      </c>
    </row>
    <row r="236" spans="1:18" ht="14.25" customHeight="1">
      <c r="A236" s="13" t="s">
        <v>19</v>
      </c>
      <c r="B236" s="28">
        <v>45011</v>
      </c>
      <c r="C236" s="158" t="s">
        <v>1166</v>
      </c>
      <c r="D236" s="159"/>
      <c r="F236" s="14">
        <v>1170</v>
      </c>
      <c r="G236" s="120"/>
      <c r="H236" s="120"/>
      <c r="I236" s="13" t="s">
        <v>91</v>
      </c>
      <c r="J236" s="43"/>
      <c r="K236" s="51" t="s">
        <v>1074</v>
      </c>
      <c r="L236" s="27">
        <v>3615</v>
      </c>
      <c r="N236" s="13" t="s">
        <v>688</v>
      </c>
      <c r="O236" s="151"/>
      <c r="P236" s="31">
        <f t="shared" si="0"/>
        <v>8728.4750000000349</v>
      </c>
      <c r="Q236" s="31">
        <f t="shared" si="3"/>
        <v>164693.52499999997</v>
      </c>
      <c r="R236" s="31">
        <f t="shared" si="2"/>
        <v>173422</v>
      </c>
    </row>
    <row r="237" spans="1:18" ht="14.25" customHeight="1">
      <c r="A237" s="13" t="s">
        <v>19</v>
      </c>
      <c r="B237" s="62">
        <v>45011</v>
      </c>
      <c r="C237" s="158" t="s">
        <v>2615</v>
      </c>
      <c r="D237" s="15"/>
      <c r="F237" s="157"/>
      <c r="G237" s="157"/>
      <c r="H237" s="12">
        <v>34.99</v>
      </c>
      <c r="I237" s="147"/>
      <c r="K237" s="51" t="s">
        <v>986</v>
      </c>
      <c r="L237" s="9">
        <v>491098478</v>
      </c>
      <c r="N237" s="13" t="s">
        <v>688</v>
      </c>
      <c r="O237" s="151"/>
      <c r="P237" s="31">
        <f t="shared" si="0"/>
        <v>8728.4750000000349</v>
      </c>
      <c r="Q237" s="31">
        <f t="shared" si="3"/>
        <v>164693.52499999997</v>
      </c>
      <c r="R237" s="31">
        <f t="shared" si="2"/>
        <v>173422</v>
      </c>
    </row>
    <row r="238" spans="1:18" ht="14.25" customHeight="1">
      <c r="A238" s="13" t="s">
        <v>19</v>
      </c>
      <c r="B238" s="144">
        <v>45015</v>
      </c>
      <c r="C238" s="158" t="s">
        <v>2582</v>
      </c>
      <c r="D238" s="138"/>
      <c r="E238" s="155"/>
      <c r="F238" s="157"/>
      <c r="G238" s="157"/>
      <c r="H238" s="12">
        <v>216.61</v>
      </c>
      <c r="I238" s="147"/>
      <c r="K238" s="9" t="s">
        <v>985</v>
      </c>
      <c r="L238" s="9">
        <v>523298</v>
      </c>
      <c r="N238" s="13" t="s">
        <v>688</v>
      </c>
      <c r="O238" s="151"/>
      <c r="P238" s="31">
        <f t="shared" si="0"/>
        <v>8728.4750000000349</v>
      </c>
      <c r="Q238" s="31">
        <f t="shared" si="3"/>
        <v>164693.52499999997</v>
      </c>
      <c r="R238" s="31">
        <f t="shared" si="2"/>
        <v>173422</v>
      </c>
    </row>
    <row r="239" spans="1:18" ht="14.25" customHeight="1">
      <c r="A239" s="13" t="s">
        <v>19</v>
      </c>
      <c r="B239" s="28">
        <v>45025</v>
      </c>
      <c r="C239" s="111" t="s">
        <v>1171</v>
      </c>
      <c r="D239" s="111"/>
      <c r="F239" s="120">
        <v>1498</v>
      </c>
      <c r="G239" s="14"/>
      <c r="H239" s="14"/>
      <c r="I239" s="13" t="s">
        <v>91</v>
      </c>
      <c r="K239" s="9" t="s">
        <v>1074</v>
      </c>
      <c r="L239" s="9">
        <v>3713</v>
      </c>
      <c r="M239" s="29"/>
      <c r="N239" s="13" t="s">
        <v>688</v>
      </c>
      <c r="O239" s="151"/>
      <c r="P239" s="31">
        <f t="shared" si="0"/>
        <v>7230.4750000000349</v>
      </c>
      <c r="Q239" s="31">
        <f t="shared" si="3"/>
        <v>166191.52499999997</v>
      </c>
      <c r="R239" s="31">
        <f t="shared" si="2"/>
        <v>173422</v>
      </c>
    </row>
    <row r="240" spans="1:18" ht="14.25" customHeight="1">
      <c r="A240" s="13" t="s">
        <v>19</v>
      </c>
      <c r="B240" s="62">
        <v>45032</v>
      </c>
      <c r="C240" s="153" t="s">
        <v>2617</v>
      </c>
      <c r="D240" s="15"/>
      <c r="F240" s="12">
        <v>4600</v>
      </c>
      <c r="G240" s="157"/>
      <c r="H240" s="12"/>
      <c r="I240" s="13" t="s">
        <v>89</v>
      </c>
      <c r="K240" s="9" t="s">
        <v>1478</v>
      </c>
      <c r="L240" s="9">
        <v>239000265</v>
      </c>
      <c r="N240" s="13" t="s">
        <v>688</v>
      </c>
      <c r="O240" s="151"/>
      <c r="P240" s="31">
        <f t="shared" si="0"/>
        <v>2630.4750000000349</v>
      </c>
      <c r="Q240" s="31">
        <f t="shared" si="3"/>
        <v>170791.52499999997</v>
      </c>
      <c r="R240" s="31">
        <f t="shared" si="2"/>
        <v>173422</v>
      </c>
    </row>
    <row r="241" spans="1:18" ht="14.25" customHeight="1">
      <c r="A241" s="13" t="s">
        <v>19</v>
      </c>
      <c r="B241" s="28">
        <v>45033</v>
      </c>
      <c r="C241" s="52" t="s">
        <v>2618</v>
      </c>
      <c r="D241" s="52"/>
      <c r="E241" s="29"/>
      <c r="F241" s="30">
        <v>34.9</v>
      </c>
      <c r="G241" s="120"/>
      <c r="H241" s="120"/>
      <c r="I241" s="13" t="s">
        <v>89</v>
      </c>
      <c r="J241" s="128"/>
      <c r="K241" s="29" t="s">
        <v>2619</v>
      </c>
      <c r="L241" s="9">
        <v>30405022710</v>
      </c>
      <c r="N241" s="13" t="s">
        <v>688</v>
      </c>
      <c r="O241" s="151"/>
      <c r="P241" s="31">
        <f t="shared" si="0"/>
        <v>2595.5750000000407</v>
      </c>
      <c r="Q241" s="31">
        <f t="shared" si="3"/>
        <v>170826.42499999996</v>
      </c>
      <c r="R241" s="31">
        <f t="shared" si="2"/>
        <v>173422</v>
      </c>
    </row>
    <row r="242" spans="1:18" ht="14.25" customHeight="1">
      <c r="A242" s="13" t="s">
        <v>19</v>
      </c>
      <c r="B242" s="62">
        <v>45036</v>
      </c>
      <c r="C242" s="153" t="s">
        <v>2617</v>
      </c>
      <c r="D242" s="15"/>
      <c r="F242" s="12">
        <v>489</v>
      </c>
      <c r="G242" s="157"/>
      <c r="H242" s="12"/>
      <c r="I242" s="13" t="s">
        <v>89</v>
      </c>
      <c r="K242" s="9" t="s">
        <v>1478</v>
      </c>
      <c r="L242" s="9">
        <v>235000114</v>
      </c>
      <c r="N242" s="13" t="s">
        <v>688</v>
      </c>
      <c r="O242" s="151"/>
      <c r="P242" s="31">
        <f t="shared" si="0"/>
        <v>2106.5750000000407</v>
      </c>
      <c r="Q242" s="31">
        <f t="shared" si="3"/>
        <v>171315.42499999996</v>
      </c>
      <c r="R242" s="31">
        <f t="shared" si="2"/>
        <v>173422</v>
      </c>
    </row>
    <row r="243" spans="1:18" ht="14.25" customHeight="1">
      <c r="A243" s="13" t="s">
        <v>19</v>
      </c>
      <c r="B243" s="62">
        <v>45039</v>
      </c>
      <c r="C243" s="51" t="s">
        <v>2620</v>
      </c>
      <c r="D243" s="15"/>
      <c r="F243" s="157"/>
      <c r="G243" s="157"/>
      <c r="H243" s="12">
        <v>4393.7</v>
      </c>
      <c r="I243" s="147"/>
      <c r="K243" s="9" t="s">
        <v>2520</v>
      </c>
      <c r="L243" s="115">
        <v>45082</v>
      </c>
      <c r="N243" s="13" t="s">
        <v>688</v>
      </c>
      <c r="O243" s="151"/>
      <c r="P243" s="31">
        <f t="shared" si="0"/>
        <v>2106.5750000000407</v>
      </c>
      <c r="Q243" s="31">
        <f t="shared" si="3"/>
        <v>171315.42499999996</v>
      </c>
      <c r="R243" s="31">
        <f t="shared" si="2"/>
        <v>173422</v>
      </c>
    </row>
    <row r="244" spans="1:18" ht="14.25" customHeight="1">
      <c r="A244" s="442" t="s">
        <v>19</v>
      </c>
      <c r="B244" s="62">
        <v>45043</v>
      </c>
      <c r="C244" s="158" t="s">
        <v>2630</v>
      </c>
      <c r="D244" s="15"/>
      <c r="F244" s="157"/>
      <c r="G244" s="157"/>
      <c r="H244" s="12">
        <v>34.99</v>
      </c>
      <c r="I244" s="147"/>
      <c r="K244" s="51" t="s">
        <v>986</v>
      </c>
      <c r="L244" s="9">
        <v>114220542</v>
      </c>
      <c r="N244" s="13" t="s">
        <v>688</v>
      </c>
      <c r="O244" s="151"/>
      <c r="P244" s="31">
        <f t="shared" si="0"/>
        <v>2106.5750000000407</v>
      </c>
      <c r="Q244" s="31">
        <f t="shared" si="3"/>
        <v>171315.42499999996</v>
      </c>
      <c r="R244" s="31">
        <f t="shared" si="2"/>
        <v>173422</v>
      </c>
    </row>
    <row r="245" spans="1:18" ht="14.25" customHeight="1">
      <c r="A245" s="443" t="s">
        <v>19</v>
      </c>
      <c r="B245" s="144">
        <v>45050</v>
      </c>
      <c r="C245" s="162" t="s">
        <v>2621</v>
      </c>
      <c r="D245" s="162" t="s">
        <v>575</v>
      </c>
      <c r="E245" s="51" t="s">
        <v>2622</v>
      </c>
      <c r="F245" s="14">
        <v>100</v>
      </c>
      <c r="G245" s="14"/>
      <c r="H245" s="14"/>
      <c r="I245" s="13" t="s">
        <v>91</v>
      </c>
      <c r="N245" s="13" t="s">
        <v>688</v>
      </c>
      <c r="O245" s="151"/>
      <c r="P245" s="31">
        <f t="shared" si="0"/>
        <v>2006.5750000000407</v>
      </c>
      <c r="Q245" s="31">
        <f t="shared" si="3"/>
        <v>171415.42499999996</v>
      </c>
      <c r="R245" s="31">
        <f t="shared" si="2"/>
        <v>173422</v>
      </c>
    </row>
    <row r="246" spans="1:18" ht="14.25" customHeight="1">
      <c r="A246" s="13" t="s">
        <v>19</v>
      </c>
      <c r="B246" s="144">
        <v>45050</v>
      </c>
      <c r="C246" s="158" t="s">
        <v>1541</v>
      </c>
      <c r="D246" s="138"/>
      <c r="E246" s="155"/>
      <c r="F246" s="157">
        <v>60</v>
      </c>
      <c r="G246" s="157"/>
      <c r="H246" s="12"/>
      <c r="I246" s="13" t="s">
        <v>89</v>
      </c>
      <c r="K246" s="9" t="s">
        <v>1835</v>
      </c>
      <c r="L246" s="9">
        <v>11741</v>
      </c>
      <c r="N246" s="13" t="s">
        <v>688</v>
      </c>
      <c r="O246" s="151"/>
      <c r="P246" s="31">
        <f t="shared" si="0"/>
        <v>1946.5750000000407</v>
      </c>
      <c r="Q246" s="31">
        <f t="shared" si="3"/>
        <v>171475.42499999996</v>
      </c>
      <c r="R246" s="31">
        <f t="shared" si="2"/>
        <v>173422</v>
      </c>
    </row>
    <row r="247" spans="1:18" ht="14.25" customHeight="1">
      <c r="A247" s="13" t="s">
        <v>19</v>
      </c>
      <c r="B247" s="144">
        <v>45057</v>
      </c>
      <c r="C247" s="158" t="s">
        <v>2623</v>
      </c>
      <c r="D247" s="138"/>
      <c r="E247" s="155"/>
      <c r="F247" s="157">
        <v>3200</v>
      </c>
      <c r="G247" s="157"/>
      <c r="H247" s="12"/>
      <c r="I247" s="13" t="s">
        <v>91</v>
      </c>
      <c r="K247" s="9" t="s">
        <v>1213</v>
      </c>
      <c r="N247" s="13" t="s">
        <v>688</v>
      </c>
      <c r="O247" s="151"/>
      <c r="P247" s="31">
        <f t="shared" si="0"/>
        <v>-1253.4249999999593</v>
      </c>
      <c r="Q247" s="31">
        <f t="shared" si="3"/>
        <v>174675.42499999996</v>
      </c>
      <c r="R247" s="31">
        <f t="shared" si="2"/>
        <v>173422</v>
      </c>
    </row>
    <row r="248" spans="1:18" ht="14.25" customHeight="1">
      <c r="A248" s="13" t="s">
        <v>19</v>
      </c>
      <c r="B248" s="144">
        <v>45060</v>
      </c>
      <c r="C248" s="158" t="s">
        <v>1913</v>
      </c>
      <c r="D248" s="138"/>
      <c r="E248" s="155"/>
      <c r="F248" s="157"/>
      <c r="G248" s="157"/>
      <c r="H248" s="12">
        <v>6030</v>
      </c>
      <c r="I248" s="147"/>
      <c r="K248" s="51" t="s">
        <v>2487</v>
      </c>
      <c r="L248" s="9">
        <v>4192998</v>
      </c>
      <c r="N248" s="13" t="s">
        <v>688</v>
      </c>
      <c r="O248" s="151"/>
      <c r="P248" s="31">
        <f t="shared" si="0"/>
        <v>-1253.4249999999593</v>
      </c>
      <c r="Q248" s="31">
        <f t="shared" si="3"/>
        <v>174675.42499999996</v>
      </c>
      <c r="R248" s="31">
        <f t="shared" si="2"/>
        <v>173422</v>
      </c>
    </row>
    <row r="249" spans="1:18" ht="14.25" customHeight="1">
      <c r="A249" s="13" t="s">
        <v>19</v>
      </c>
      <c r="B249" s="144">
        <v>45062</v>
      </c>
      <c r="C249" s="158" t="s">
        <v>2624</v>
      </c>
      <c r="D249" s="138"/>
      <c r="E249" s="155"/>
      <c r="F249" s="157">
        <v>65</v>
      </c>
      <c r="G249" s="157"/>
      <c r="H249" s="12"/>
      <c r="I249" s="13" t="s">
        <v>89</v>
      </c>
      <c r="K249" s="9" t="s">
        <v>1835</v>
      </c>
      <c r="L249" s="9">
        <v>11752</v>
      </c>
      <c r="N249" s="13" t="s">
        <v>688</v>
      </c>
      <c r="O249" s="151"/>
      <c r="P249" s="31">
        <f t="shared" si="0"/>
        <v>-1318.4249999999593</v>
      </c>
      <c r="Q249" s="31">
        <f t="shared" si="3"/>
        <v>174740.42499999996</v>
      </c>
      <c r="R249" s="31">
        <f t="shared" si="2"/>
        <v>173422</v>
      </c>
    </row>
    <row r="250" spans="1:18" ht="14.25" customHeight="1">
      <c r="A250" s="43" t="s">
        <v>19</v>
      </c>
      <c r="B250" s="28">
        <v>45074</v>
      </c>
      <c r="C250" s="9" t="s">
        <v>705</v>
      </c>
      <c r="D250" s="52"/>
      <c r="E250" s="29"/>
      <c r="F250" s="30">
        <v>206.2</v>
      </c>
      <c r="G250" s="157"/>
      <c r="H250" s="12"/>
      <c r="I250" s="13" t="s">
        <v>89</v>
      </c>
      <c r="K250" s="51" t="s">
        <v>1066</v>
      </c>
      <c r="L250" s="9">
        <v>2264577</v>
      </c>
      <c r="N250" s="13" t="s">
        <v>688</v>
      </c>
      <c r="O250" s="151"/>
      <c r="P250" s="31">
        <f t="shared" si="0"/>
        <v>-1524.6249999999709</v>
      </c>
      <c r="Q250" s="31">
        <f t="shared" si="3"/>
        <v>174946.62499999997</v>
      </c>
      <c r="R250" s="31">
        <f t="shared" si="2"/>
        <v>173422</v>
      </c>
    </row>
    <row r="251" spans="1:18" ht="14.25" customHeight="1">
      <c r="A251" s="13" t="s">
        <v>19</v>
      </c>
      <c r="B251" s="144">
        <v>45076</v>
      </c>
      <c r="C251" s="158" t="s">
        <v>2582</v>
      </c>
      <c r="D251" s="138"/>
      <c r="E251" s="155"/>
      <c r="F251" s="157"/>
      <c r="G251" s="157"/>
      <c r="H251" s="12">
        <v>219.14</v>
      </c>
      <c r="I251" s="147"/>
      <c r="K251" s="9" t="s">
        <v>985</v>
      </c>
      <c r="L251" s="9">
        <v>527731</v>
      </c>
      <c r="N251" s="13" t="s">
        <v>688</v>
      </c>
      <c r="O251" s="151"/>
      <c r="P251" s="31">
        <f t="shared" si="0"/>
        <v>-1524.6249999999709</v>
      </c>
      <c r="Q251" s="31">
        <f t="shared" si="3"/>
        <v>174946.62499999997</v>
      </c>
      <c r="R251" s="31">
        <f t="shared" si="2"/>
        <v>173422</v>
      </c>
    </row>
    <row r="252" spans="1:18" ht="14.25" customHeight="1">
      <c r="A252" s="13" t="s">
        <v>19</v>
      </c>
      <c r="B252" s="28">
        <v>45081</v>
      </c>
      <c r="C252" s="111" t="s">
        <v>1183</v>
      </c>
      <c r="D252" s="111"/>
      <c r="F252" s="30">
        <v>3229</v>
      </c>
      <c r="G252" s="14"/>
      <c r="H252" s="14"/>
      <c r="I252" s="13" t="s">
        <v>91</v>
      </c>
      <c r="K252" s="9" t="s">
        <v>1074</v>
      </c>
      <c r="L252" s="9">
        <v>4036</v>
      </c>
      <c r="N252" s="13" t="s">
        <v>688</v>
      </c>
      <c r="O252" s="151"/>
      <c r="P252" s="31">
        <f t="shared" si="0"/>
        <v>-4753.6249999999709</v>
      </c>
      <c r="Q252" s="31">
        <f t="shared" si="3"/>
        <v>178175.62499999997</v>
      </c>
      <c r="R252" s="31">
        <f t="shared" si="2"/>
        <v>173422</v>
      </c>
    </row>
    <row r="253" spans="1:18" ht="14.25" customHeight="1">
      <c r="A253" s="13" t="s">
        <v>19</v>
      </c>
      <c r="B253" s="144">
        <v>45082</v>
      </c>
      <c r="C253" s="158" t="s">
        <v>2627</v>
      </c>
      <c r="D253" s="138"/>
      <c r="E253" s="155"/>
      <c r="F253" s="157"/>
      <c r="G253" s="157"/>
      <c r="H253" s="12">
        <v>1256.46</v>
      </c>
      <c r="I253" s="147"/>
      <c r="K253" s="9" t="s">
        <v>793</v>
      </c>
      <c r="L253" s="9">
        <v>440843186</v>
      </c>
      <c r="N253" s="13" t="s">
        <v>688</v>
      </c>
      <c r="O253" s="151"/>
      <c r="P253" s="31">
        <f t="shared" si="0"/>
        <v>-4753.6249999999709</v>
      </c>
      <c r="Q253" s="31">
        <f t="shared" si="3"/>
        <v>178175.62499999997</v>
      </c>
      <c r="R253" s="31">
        <f t="shared" si="2"/>
        <v>173422</v>
      </c>
    </row>
    <row r="254" spans="1:18" ht="14.25" customHeight="1">
      <c r="A254" s="13" t="s">
        <v>19</v>
      </c>
      <c r="B254" s="28">
        <v>45083</v>
      </c>
      <c r="C254" s="236" t="s">
        <v>2625</v>
      </c>
      <c r="D254" s="162" t="s">
        <v>575</v>
      </c>
      <c r="E254" s="9" t="s">
        <v>2626</v>
      </c>
      <c r="F254" s="157">
        <v>1150</v>
      </c>
      <c r="G254" s="157"/>
      <c r="H254" s="12"/>
      <c r="I254" s="13" t="s">
        <v>91</v>
      </c>
      <c r="N254" s="13" t="s">
        <v>688</v>
      </c>
      <c r="O254" s="151"/>
      <c r="P254" s="31">
        <f t="shared" si="0"/>
        <v>-5903.6249999999709</v>
      </c>
      <c r="Q254" s="31">
        <f t="shared" si="3"/>
        <v>179325.62499999997</v>
      </c>
      <c r="R254" s="31">
        <f t="shared" si="2"/>
        <v>173422</v>
      </c>
    </row>
    <row r="255" spans="1:18" ht="14.25" customHeight="1">
      <c r="A255" s="13" t="s">
        <v>19</v>
      </c>
      <c r="B255" s="62">
        <v>45085</v>
      </c>
      <c r="C255" s="158" t="s">
        <v>2628</v>
      </c>
      <c r="D255" s="15"/>
      <c r="F255" s="157">
        <v>288.99</v>
      </c>
      <c r="G255" s="157"/>
      <c r="H255" s="12"/>
      <c r="I255" s="13" t="s">
        <v>89</v>
      </c>
      <c r="K255" s="51" t="s">
        <v>2629</v>
      </c>
      <c r="L255" s="51"/>
      <c r="N255" s="13" t="s">
        <v>688</v>
      </c>
      <c r="O255" s="151">
        <v>45090</v>
      </c>
      <c r="P255" s="31">
        <f t="shared" si="0"/>
        <v>-6192.6149999999616</v>
      </c>
      <c r="Q255" s="31">
        <f t="shared" si="3"/>
        <v>179614.61499999996</v>
      </c>
      <c r="R255" s="31">
        <f t="shared" si="2"/>
        <v>173422</v>
      </c>
    </row>
    <row r="256" spans="1:18" ht="14.25" customHeight="1">
      <c r="A256" s="43" t="s">
        <v>19</v>
      </c>
      <c r="B256" s="28">
        <v>45088</v>
      </c>
      <c r="C256" s="9" t="s">
        <v>705</v>
      </c>
      <c r="D256" s="52"/>
      <c r="E256" s="29"/>
      <c r="F256" s="30">
        <v>51.2</v>
      </c>
      <c r="G256" s="157"/>
      <c r="H256" s="12"/>
      <c r="I256" s="13" t="s">
        <v>89</v>
      </c>
      <c r="K256" s="29" t="s">
        <v>1823</v>
      </c>
      <c r="L256" s="29">
        <v>5194975</v>
      </c>
      <c r="M256" s="29"/>
      <c r="N256" s="13" t="s">
        <v>688</v>
      </c>
      <c r="O256" s="151"/>
      <c r="P256" s="31">
        <f t="shared" si="0"/>
        <v>-6243.8149999999732</v>
      </c>
      <c r="Q256" s="31">
        <f t="shared" si="3"/>
        <v>179665.81499999997</v>
      </c>
      <c r="R256" s="31">
        <f t="shared" si="2"/>
        <v>173422</v>
      </c>
    </row>
    <row r="257" spans="1:18" ht="14.25" customHeight="1">
      <c r="A257" s="13" t="s">
        <v>19</v>
      </c>
      <c r="B257" s="62">
        <v>45098</v>
      </c>
      <c r="C257" s="158" t="s">
        <v>962</v>
      </c>
      <c r="D257" s="15"/>
      <c r="F257" s="157"/>
      <c r="G257" s="157">
        <v>16000</v>
      </c>
      <c r="H257" s="12"/>
      <c r="I257" s="13"/>
      <c r="N257" s="13" t="s">
        <v>688</v>
      </c>
      <c r="O257" s="151"/>
      <c r="P257" s="31">
        <f t="shared" ref="P257:P319" si="4">R257-Q257</f>
        <v>9756.1850000000268</v>
      </c>
      <c r="Q257" s="31">
        <f t="shared" si="3"/>
        <v>179665.81499999997</v>
      </c>
      <c r="R257" s="31">
        <f t="shared" ref="R257:R319" si="5">SUBTOTAL(9,$G$2:G257)</f>
        <v>189422</v>
      </c>
    </row>
    <row r="258" spans="1:18" ht="14.25" customHeight="1">
      <c r="A258" s="13" t="s">
        <v>19</v>
      </c>
      <c r="B258" s="62">
        <v>45105</v>
      </c>
      <c r="C258" s="51" t="s">
        <v>2631</v>
      </c>
      <c r="D258" s="15"/>
      <c r="F258" s="157"/>
      <c r="G258" s="157"/>
      <c r="H258" s="12">
        <v>4445</v>
      </c>
      <c r="I258" s="147"/>
      <c r="K258" s="9" t="s">
        <v>2520</v>
      </c>
      <c r="L258" s="115">
        <v>45145</v>
      </c>
      <c r="N258" s="13" t="s">
        <v>688</v>
      </c>
      <c r="O258" s="151"/>
      <c r="P258" s="31">
        <f t="shared" si="4"/>
        <v>9756.1850000000268</v>
      </c>
      <c r="Q258" s="31">
        <f t="shared" si="3"/>
        <v>179665.81499999997</v>
      </c>
      <c r="R258" s="31">
        <f t="shared" si="5"/>
        <v>189422</v>
      </c>
    </row>
    <row r="259" spans="1:18" ht="14.25" customHeight="1">
      <c r="A259" s="13" t="s">
        <v>19</v>
      </c>
      <c r="B259" s="28">
        <v>45113</v>
      </c>
      <c r="C259" s="111" t="s">
        <v>1186</v>
      </c>
      <c r="D259" s="111"/>
      <c r="F259" s="30">
        <v>374</v>
      </c>
      <c r="G259" s="14"/>
      <c r="H259" s="14"/>
      <c r="I259" s="42" t="s">
        <v>91</v>
      </c>
      <c r="K259" s="9" t="s">
        <v>1074</v>
      </c>
      <c r="L259" s="9">
        <v>4198</v>
      </c>
      <c r="N259" s="13" t="s">
        <v>688</v>
      </c>
      <c r="O259" s="151"/>
      <c r="P259" s="31">
        <f t="shared" si="4"/>
        <v>9382.1850000000268</v>
      </c>
      <c r="Q259" s="31">
        <f t="shared" si="3"/>
        <v>180039.81499999997</v>
      </c>
      <c r="R259" s="31">
        <f t="shared" si="5"/>
        <v>189422</v>
      </c>
    </row>
    <row r="260" spans="1:18" ht="14.25" customHeight="1">
      <c r="A260" s="43" t="s">
        <v>19</v>
      </c>
      <c r="B260" s="28">
        <v>45116</v>
      </c>
      <c r="C260" s="54" t="s">
        <v>2632</v>
      </c>
      <c r="D260" s="162" t="s">
        <v>575</v>
      </c>
      <c r="E260" s="9" t="s">
        <v>2633</v>
      </c>
      <c r="F260" s="30">
        <v>150</v>
      </c>
      <c r="G260" s="30"/>
      <c r="H260" s="120"/>
      <c r="I260" s="42" t="s">
        <v>91</v>
      </c>
      <c r="J260" s="128"/>
      <c r="K260" s="29"/>
      <c r="L260" s="29"/>
      <c r="M260" s="29"/>
      <c r="N260" s="13" t="s">
        <v>688</v>
      </c>
      <c r="O260" s="151"/>
      <c r="P260" s="31">
        <f t="shared" si="4"/>
        <v>9232.1850000000268</v>
      </c>
      <c r="Q260" s="31">
        <f t="shared" si="3"/>
        <v>180189.81499999997</v>
      </c>
      <c r="R260" s="31">
        <f t="shared" si="5"/>
        <v>189422</v>
      </c>
    </row>
    <row r="261" spans="1:18" ht="14.25" customHeight="1">
      <c r="A261" s="13" t="s">
        <v>19</v>
      </c>
      <c r="B261" s="144">
        <v>45120</v>
      </c>
      <c r="C261" s="158" t="s">
        <v>1913</v>
      </c>
      <c r="D261" s="138"/>
      <c r="E261" s="155"/>
      <c r="F261" s="157"/>
      <c r="G261" s="157"/>
      <c r="H261" s="12">
        <v>4027.3</v>
      </c>
      <c r="K261" s="9" t="s">
        <v>2487</v>
      </c>
      <c r="L261" s="29">
        <v>4196008</v>
      </c>
      <c r="M261" s="29"/>
      <c r="N261" s="13" t="s">
        <v>688</v>
      </c>
      <c r="O261" s="151"/>
      <c r="P261" s="31">
        <f t="shared" si="4"/>
        <v>9232.1850000000268</v>
      </c>
      <c r="Q261" s="31">
        <f t="shared" si="3"/>
        <v>180189.81499999997</v>
      </c>
      <c r="R261" s="31">
        <f t="shared" si="5"/>
        <v>189422</v>
      </c>
    </row>
    <row r="262" spans="1:18" ht="14.25" customHeight="1">
      <c r="A262" s="13" t="s">
        <v>19</v>
      </c>
      <c r="B262" s="62">
        <v>45133</v>
      </c>
      <c r="C262" s="158" t="s">
        <v>2644</v>
      </c>
      <c r="D262" s="15"/>
      <c r="F262" s="157"/>
      <c r="G262" s="157"/>
      <c r="H262" s="12">
        <v>27.54</v>
      </c>
      <c r="I262" s="147"/>
      <c r="K262" s="51" t="s">
        <v>986</v>
      </c>
      <c r="L262" s="9">
        <v>201469055</v>
      </c>
      <c r="N262" s="13" t="s">
        <v>688</v>
      </c>
      <c r="O262" s="151"/>
      <c r="P262" s="31">
        <f t="shared" si="4"/>
        <v>9232.1850000000268</v>
      </c>
      <c r="Q262" s="31">
        <f t="shared" si="3"/>
        <v>180189.81499999997</v>
      </c>
      <c r="R262" s="31">
        <f t="shared" si="5"/>
        <v>189422</v>
      </c>
    </row>
    <row r="263" spans="1:18" ht="14.25" customHeight="1">
      <c r="A263" s="13" t="s">
        <v>19</v>
      </c>
      <c r="B263" s="144">
        <v>45137</v>
      </c>
      <c r="C263" s="158" t="s">
        <v>2582</v>
      </c>
      <c r="D263" s="138"/>
      <c r="E263" s="155"/>
      <c r="F263" s="157"/>
      <c r="G263" s="157"/>
      <c r="H263" s="12">
        <v>219.55</v>
      </c>
      <c r="I263" s="147"/>
      <c r="K263" s="9" t="s">
        <v>985</v>
      </c>
      <c r="L263" s="9">
        <v>532015</v>
      </c>
      <c r="N263" s="13" t="s">
        <v>688</v>
      </c>
      <c r="O263" s="151"/>
      <c r="P263" s="31">
        <f t="shared" si="4"/>
        <v>9232.1850000000268</v>
      </c>
      <c r="Q263" s="31">
        <f t="shared" si="3"/>
        <v>180189.81499999997</v>
      </c>
      <c r="R263" s="31">
        <f t="shared" si="5"/>
        <v>189422</v>
      </c>
    </row>
    <row r="264" spans="1:18" ht="14.25" customHeight="1">
      <c r="A264" s="13" t="s">
        <v>19</v>
      </c>
      <c r="B264" s="28">
        <v>45140</v>
      </c>
      <c r="C264" s="111" t="s">
        <v>1193</v>
      </c>
      <c r="D264" s="111"/>
      <c r="F264" s="30">
        <v>842</v>
      </c>
      <c r="G264" s="14"/>
      <c r="H264" s="14"/>
      <c r="I264" s="42" t="s">
        <v>91</v>
      </c>
      <c r="K264" s="9" t="s">
        <v>1074</v>
      </c>
      <c r="L264" s="43">
        <v>4357</v>
      </c>
      <c r="M264" s="29"/>
      <c r="N264" s="13" t="s">
        <v>688</v>
      </c>
      <c r="O264" s="151"/>
      <c r="P264" s="31">
        <f t="shared" si="4"/>
        <v>8390.1850000000268</v>
      </c>
      <c r="Q264" s="31">
        <f t="shared" si="3"/>
        <v>181031.81499999997</v>
      </c>
      <c r="R264" s="31">
        <f t="shared" si="5"/>
        <v>189422</v>
      </c>
    </row>
    <row r="265" spans="1:18" ht="14.25" customHeight="1">
      <c r="A265" s="13" t="s">
        <v>19</v>
      </c>
      <c r="B265" s="62">
        <v>45140</v>
      </c>
      <c r="C265" s="51" t="s">
        <v>2634</v>
      </c>
      <c r="D265" s="15"/>
      <c r="F265" s="157">
        <v>600</v>
      </c>
      <c r="G265" s="157"/>
      <c r="H265" s="12"/>
      <c r="I265" s="13" t="s">
        <v>91</v>
      </c>
      <c r="J265" s="128"/>
      <c r="K265" s="29" t="s">
        <v>2635</v>
      </c>
      <c r="L265" s="29"/>
      <c r="M265" s="29"/>
      <c r="N265" s="13" t="s">
        <v>688</v>
      </c>
      <c r="O265" s="151"/>
      <c r="P265" s="31">
        <f t="shared" si="4"/>
        <v>7790.1850000000268</v>
      </c>
      <c r="Q265" s="31">
        <f t="shared" si="3"/>
        <v>181631.81499999997</v>
      </c>
      <c r="R265" s="31">
        <f t="shared" si="5"/>
        <v>189422</v>
      </c>
    </row>
    <row r="266" spans="1:18" ht="14.25" customHeight="1">
      <c r="A266" s="13" t="s">
        <v>19</v>
      </c>
      <c r="B266" s="144">
        <v>45141</v>
      </c>
      <c r="C266" s="158" t="s">
        <v>2636</v>
      </c>
      <c r="D266" s="138"/>
      <c r="E266" s="155"/>
      <c r="F266" s="157"/>
      <c r="G266" s="157"/>
      <c r="H266" s="12">
        <v>1249</v>
      </c>
      <c r="I266" s="147"/>
      <c r="K266" s="9" t="s">
        <v>793</v>
      </c>
      <c r="L266" s="9">
        <v>2489</v>
      </c>
      <c r="M266" s="29"/>
      <c r="N266" s="13" t="s">
        <v>688</v>
      </c>
      <c r="O266" s="151"/>
      <c r="P266" s="31">
        <f t="shared" si="4"/>
        <v>7790.1850000000268</v>
      </c>
      <c r="Q266" s="31">
        <f t="shared" si="3"/>
        <v>181631.81499999997</v>
      </c>
      <c r="R266" s="31">
        <f t="shared" si="5"/>
        <v>189422</v>
      </c>
    </row>
    <row r="267" spans="1:18" ht="14.25" customHeight="1">
      <c r="A267" s="13" t="s">
        <v>19</v>
      </c>
      <c r="B267" s="62">
        <v>45145</v>
      </c>
      <c r="C267" s="51" t="s">
        <v>2638</v>
      </c>
      <c r="D267" s="15"/>
      <c r="F267" s="157">
        <v>1876.25</v>
      </c>
      <c r="G267" s="157"/>
      <c r="H267" s="12"/>
      <c r="I267" s="13" t="s">
        <v>89</v>
      </c>
      <c r="J267" s="128"/>
      <c r="K267" s="29" t="s">
        <v>2546</v>
      </c>
      <c r="L267" s="29">
        <v>236013914</v>
      </c>
      <c r="M267" s="29"/>
      <c r="N267" s="13" t="s">
        <v>688</v>
      </c>
      <c r="O267" s="151"/>
      <c r="P267" s="31">
        <f t="shared" si="4"/>
        <v>5913.9350000000268</v>
      </c>
      <c r="Q267" s="31">
        <f t="shared" si="3"/>
        <v>183508.06499999997</v>
      </c>
      <c r="R267" s="31">
        <f t="shared" si="5"/>
        <v>189422</v>
      </c>
    </row>
    <row r="268" spans="1:18" ht="14.25" customHeight="1">
      <c r="A268" s="13" t="s">
        <v>19</v>
      </c>
      <c r="B268" s="144">
        <v>45145</v>
      </c>
      <c r="C268" s="158" t="s">
        <v>2642</v>
      </c>
      <c r="D268" s="138"/>
      <c r="E268" s="155"/>
      <c r="F268" s="157">
        <v>640</v>
      </c>
      <c r="G268" s="157"/>
      <c r="H268" s="12"/>
      <c r="I268" s="13" t="s">
        <v>89</v>
      </c>
      <c r="K268" s="1" t="s">
        <v>2643</v>
      </c>
      <c r="N268" s="13" t="s">
        <v>688</v>
      </c>
      <c r="O268" s="151"/>
      <c r="P268" s="31">
        <f t="shared" si="4"/>
        <v>5273.9350000000268</v>
      </c>
      <c r="Q268" s="31">
        <f t="shared" si="3"/>
        <v>184148.06499999997</v>
      </c>
      <c r="R268" s="31">
        <f t="shared" si="5"/>
        <v>189422</v>
      </c>
    </row>
    <row r="269" spans="1:18" ht="14.25" customHeight="1">
      <c r="A269" s="13" t="s">
        <v>19</v>
      </c>
      <c r="B269" s="144">
        <v>45146</v>
      </c>
      <c r="C269" s="237" t="s">
        <v>2640</v>
      </c>
      <c r="D269" s="138" t="s">
        <v>2641</v>
      </c>
      <c r="E269" s="155"/>
      <c r="F269" s="157"/>
      <c r="G269" s="157">
        <v>6800</v>
      </c>
      <c r="H269" s="12"/>
      <c r="I269" s="13"/>
      <c r="N269" s="13" t="s">
        <v>688</v>
      </c>
      <c r="O269" s="151"/>
      <c r="P269" s="31">
        <f t="shared" si="4"/>
        <v>12073.935000000027</v>
      </c>
      <c r="Q269" s="31">
        <f t="shared" si="3"/>
        <v>184148.06499999997</v>
      </c>
      <c r="R269" s="31">
        <f t="shared" si="5"/>
        <v>196222</v>
      </c>
    </row>
    <row r="270" spans="1:18" ht="14.25" customHeight="1">
      <c r="A270" s="13" t="s">
        <v>19</v>
      </c>
      <c r="B270" s="62">
        <v>45148</v>
      </c>
      <c r="C270" s="51" t="s">
        <v>698</v>
      </c>
      <c r="D270" s="15"/>
      <c r="F270" s="157">
        <v>600</v>
      </c>
      <c r="G270" s="157"/>
      <c r="H270" s="12"/>
      <c r="I270" s="13" t="s">
        <v>91</v>
      </c>
      <c r="J270" s="128"/>
      <c r="K270" s="29" t="s">
        <v>2098</v>
      </c>
      <c r="L270" s="29">
        <v>225</v>
      </c>
      <c r="M270" s="29"/>
      <c r="N270" s="13" t="s">
        <v>688</v>
      </c>
      <c r="O270" s="151"/>
      <c r="P270" s="31">
        <f t="shared" si="4"/>
        <v>11473.935000000027</v>
      </c>
      <c r="Q270" s="31">
        <f t="shared" si="3"/>
        <v>184748.06499999997</v>
      </c>
      <c r="R270" s="31">
        <f t="shared" si="5"/>
        <v>196222</v>
      </c>
    </row>
    <row r="271" spans="1:18" ht="14.25" customHeight="1">
      <c r="A271" s="13" t="s">
        <v>19</v>
      </c>
      <c r="B271" s="62">
        <v>45148</v>
      </c>
      <c r="C271" s="51" t="s">
        <v>2637</v>
      </c>
      <c r="D271" s="15"/>
      <c r="F271" s="157">
        <v>280</v>
      </c>
      <c r="G271" s="157"/>
      <c r="H271" s="12"/>
      <c r="I271" s="13" t="s">
        <v>89</v>
      </c>
      <c r="J271" s="128"/>
      <c r="K271" s="29" t="s">
        <v>984</v>
      </c>
      <c r="L271" s="29">
        <v>3007</v>
      </c>
      <c r="M271" s="29"/>
      <c r="N271" s="13" t="s">
        <v>688</v>
      </c>
      <c r="O271" s="151"/>
      <c r="P271" s="31">
        <f t="shared" si="4"/>
        <v>11193.935000000027</v>
      </c>
      <c r="Q271" s="31">
        <f t="shared" si="3"/>
        <v>185028.06499999997</v>
      </c>
      <c r="R271" s="31">
        <f t="shared" si="5"/>
        <v>196222</v>
      </c>
    </row>
    <row r="272" spans="1:18" ht="14.25" customHeight="1">
      <c r="A272" s="13" t="s">
        <v>19</v>
      </c>
      <c r="B272" s="144">
        <v>45151</v>
      </c>
      <c r="C272" s="158" t="s">
        <v>2645</v>
      </c>
      <c r="D272" s="138"/>
      <c r="E272" s="155"/>
      <c r="F272" s="157">
        <v>163.9</v>
      </c>
      <c r="G272" s="157"/>
      <c r="H272" s="12"/>
      <c r="I272" s="13" t="s">
        <v>89</v>
      </c>
      <c r="K272" s="9" t="s">
        <v>1162</v>
      </c>
      <c r="L272" s="9">
        <v>95048174812</v>
      </c>
      <c r="N272" s="13" t="s">
        <v>688</v>
      </c>
      <c r="O272" s="151"/>
      <c r="P272" s="31">
        <f t="shared" si="4"/>
        <v>11030.035000000033</v>
      </c>
      <c r="Q272" s="31">
        <f t="shared" si="3"/>
        <v>185191.96499999997</v>
      </c>
      <c r="R272" s="31">
        <f t="shared" si="5"/>
        <v>196222</v>
      </c>
    </row>
    <row r="273" spans="1:18" ht="14.25" customHeight="1">
      <c r="A273" s="13" t="s">
        <v>19</v>
      </c>
      <c r="B273" s="144">
        <v>45152</v>
      </c>
      <c r="C273" s="158" t="s">
        <v>2639</v>
      </c>
      <c r="D273" s="15"/>
      <c r="F273" s="157">
        <v>6850</v>
      </c>
      <c r="G273" s="157"/>
      <c r="H273" s="12"/>
      <c r="I273" s="13" t="s">
        <v>91</v>
      </c>
      <c r="J273" s="128"/>
      <c r="K273" s="1" t="s">
        <v>2441</v>
      </c>
      <c r="L273" s="29"/>
      <c r="M273" s="29"/>
      <c r="N273" s="13" t="s">
        <v>688</v>
      </c>
      <c r="O273" s="151"/>
      <c r="P273" s="31">
        <f t="shared" si="4"/>
        <v>4180.0350000000326</v>
      </c>
      <c r="Q273" s="31">
        <f t="shared" si="3"/>
        <v>192041.96499999997</v>
      </c>
      <c r="R273" s="31">
        <f t="shared" si="5"/>
        <v>196222</v>
      </c>
    </row>
    <row r="274" spans="1:18" ht="14.25" customHeight="1">
      <c r="A274" s="13" t="s">
        <v>19</v>
      </c>
      <c r="B274" s="62">
        <v>45163</v>
      </c>
      <c r="C274" s="158" t="s">
        <v>2654</v>
      </c>
      <c r="D274" s="15"/>
      <c r="F274" s="157"/>
      <c r="G274" s="157"/>
      <c r="H274" s="12">
        <v>51.9</v>
      </c>
      <c r="I274" s="147"/>
      <c r="K274" s="51" t="s">
        <v>986</v>
      </c>
      <c r="L274" s="9">
        <v>202745625</v>
      </c>
      <c r="N274" s="13" t="s">
        <v>688</v>
      </c>
      <c r="O274" s="151"/>
      <c r="P274" s="31">
        <f t="shared" si="4"/>
        <v>4180.0350000000326</v>
      </c>
      <c r="Q274" s="31">
        <f t="shared" si="3"/>
        <v>192041.96499999997</v>
      </c>
      <c r="R274" s="31">
        <f t="shared" si="5"/>
        <v>196222</v>
      </c>
    </row>
    <row r="275" spans="1:18" ht="14.25" customHeight="1">
      <c r="A275" s="13" t="s">
        <v>19</v>
      </c>
      <c r="B275" s="144">
        <v>45165</v>
      </c>
      <c r="C275" s="158" t="s">
        <v>2646</v>
      </c>
      <c r="D275" s="138"/>
      <c r="E275" s="155"/>
      <c r="F275" s="157">
        <v>6000</v>
      </c>
      <c r="G275" s="157"/>
      <c r="H275" s="12"/>
      <c r="I275" s="13" t="s">
        <v>91</v>
      </c>
      <c r="N275" s="13" t="s">
        <v>688</v>
      </c>
      <c r="O275" s="151">
        <v>45169</v>
      </c>
      <c r="P275" s="31">
        <f t="shared" si="4"/>
        <v>-1819.9649999999674</v>
      </c>
      <c r="Q275" s="31">
        <f t="shared" si="3"/>
        <v>198041.96499999997</v>
      </c>
      <c r="R275" s="31">
        <f t="shared" si="5"/>
        <v>196222</v>
      </c>
    </row>
    <row r="276" spans="1:18" ht="14.25" customHeight="1">
      <c r="A276" s="13" t="s">
        <v>19</v>
      </c>
      <c r="B276" s="144">
        <v>45168</v>
      </c>
      <c r="C276" s="158" t="s">
        <v>2582</v>
      </c>
      <c r="D276" s="138"/>
      <c r="E276" s="155"/>
      <c r="F276" s="157"/>
      <c r="G276" s="157"/>
      <c r="H276" s="12">
        <v>220.19</v>
      </c>
      <c r="I276" s="147"/>
      <c r="K276" s="9" t="s">
        <v>985</v>
      </c>
      <c r="L276" s="9">
        <v>534150</v>
      </c>
      <c r="N276" s="13" t="s">
        <v>688</v>
      </c>
      <c r="O276" s="151"/>
      <c r="P276" s="31">
        <f t="shared" si="4"/>
        <v>-1819.9649999999674</v>
      </c>
      <c r="Q276" s="31">
        <f t="shared" si="3"/>
        <v>198041.96499999997</v>
      </c>
      <c r="R276" s="31">
        <f t="shared" si="5"/>
        <v>196222</v>
      </c>
    </row>
    <row r="277" spans="1:18" ht="14.25" customHeight="1">
      <c r="A277" s="13" t="s">
        <v>19</v>
      </c>
      <c r="B277" s="144">
        <v>45170</v>
      </c>
      <c r="C277" s="51" t="s">
        <v>2653</v>
      </c>
      <c r="D277" s="138"/>
      <c r="E277" s="155"/>
      <c r="F277" s="157"/>
      <c r="G277" s="157"/>
      <c r="H277" s="12">
        <v>4453.5</v>
      </c>
      <c r="I277" s="13"/>
      <c r="K277" s="51" t="s">
        <v>2520</v>
      </c>
      <c r="L277" s="9">
        <v>3088900</v>
      </c>
      <c r="N277" s="13" t="s">
        <v>688</v>
      </c>
      <c r="O277" s="151"/>
      <c r="P277" s="31">
        <f t="shared" si="4"/>
        <v>-1819.9649999999674</v>
      </c>
      <c r="Q277" s="31">
        <f t="shared" si="3"/>
        <v>198041.96499999997</v>
      </c>
      <c r="R277" s="31">
        <f t="shared" si="5"/>
        <v>196222</v>
      </c>
    </row>
    <row r="278" spans="1:18" ht="14.25" customHeight="1">
      <c r="A278" s="44" t="s">
        <v>19</v>
      </c>
      <c r="B278" s="28">
        <v>45173</v>
      </c>
      <c r="C278" s="153" t="s">
        <v>2647</v>
      </c>
      <c r="D278" s="52" t="s">
        <v>2648</v>
      </c>
      <c r="E278" s="29"/>
      <c r="F278" s="35">
        <v>100</v>
      </c>
      <c r="G278" s="157"/>
      <c r="H278" s="12"/>
      <c r="I278" s="27" t="s">
        <v>91</v>
      </c>
      <c r="N278" s="13" t="s">
        <v>688</v>
      </c>
      <c r="O278" s="151"/>
      <c r="P278" s="31">
        <f t="shared" si="4"/>
        <v>-1919.9649999999674</v>
      </c>
      <c r="Q278" s="31">
        <f t="shared" si="3"/>
        <v>198141.96499999997</v>
      </c>
      <c r="R278" s="31">
        <f t="shared" si="5"/>
        <v>196222</v>
      </c>
    </row>
    <row r="279" spans="1:18" ht="14.25" customHeight="1">
      <c r="A279" s="13" t="s">
        <v>19</v>
      </c>
      <c r="B279" s="62">
        <v>45173</v>
      </c>
      <c r="C279" s="153" t="s">
        <v>2649</v>
      </c>
      <c r="D279" s="15"/>
      <c r="F279" s="157">
        <v>1786</v>
      </c>
      <c r="G279" s="157"/>
      <c r="H279" s="12"/>
      <c r="I279" s="13" t="s">
        <v>91</v>
      </c>
      <c r="K279" s="9" t="s">
        <v>2650</v>
      </c>
      <c r="N279" s="13" t="s">
        <v>688</v>
      </c>
      <c r="O279" s="151"/>
      <c r="P279" s="31">
        <f t="shared" si="4"/>
        <v>-3705.9649999999674</v>
      </c>
      <c r="Q279" s="31">
        <f t="shared" si="3"/>
        <v>199927.96499999997</v>
      </c>
      <c r="R279" s="31">
        <f t="shared" si="5"/>
        <v>196222</v>
      </c>
    </row>
    <row r="280" spans="1:18" ht="14.25" customHeight="1">
      <c r="A280" s="13" t="s">
        <v>19</v>
      </c>
      <c r="B280" s="62">
        <v>45175</v>
      </c>
      <c r="C280" s="158" t="s">
        <v>962</v>
      </c>
      <c r="D280" s="15"/>
      <c r="F280" s="157"/>
      <c r="G280" s="157">
        <v>10000</v>
      </c>
      <c r="H280" s="12"/>
      <c r="I280" s="13"/>
      <c r="N280" s="13" t="s">
        <v>688</v>
      </c>
      <c r="O280" s="151"/>
      <c r="P280" s="31">
        <f t="shared" si="4"/>
        <v>6294.0350000000326</v>
      </c>
      <c r="Q280" s="31">
        <f t="shared" si="3"/>
        <v>199927.96499999997</v>
      </c>
      <c r="R280" s="31">
        <f t="shared" si="5"/>
        <v>206222</v>
      </c>
    </row>
    <row r="281" spans="1:18" ht="14.25" customHeight="1">
      <c r="A281" s="13" t="s">
        <v>19</v>
      </c>
      <c r="B281" s="62">
        <v>45179</v>
      </c>
      <c r="C281" s="111" t="s">
        <v>1198</v>
      </c>
      <c r="D281" s="51"/>
      <c r="F281" s="14">
        <v>4914</v>
      </c>
      <c r="G281" s="13"/>
      <c r="H281" s="62"/>
      <c r="I281" s="13" t="s">
        <v>91</v>
      </c>
      <c r="K281" s="9" t="s">
        <v>1074</v>
      </c>
      <c r="L281" s="9">
        <v>4523</v>
      </c>
      <c r="N281" s="13" t="s">
        <v>688</v>
      </c>
      <c r="O281" s="151"/>
      <c r="P281" s="31">
        <f t="shared" si="4"/>
        <v>1380.0350000000326</v>
      </c>
      <c r="Q281" s="31">
        <f t="shared" si="3"/>
        <v>204841.96499999997</v>
      </c>
      <c r="R281" s="31">
        <f t="shared" si="5"/>
        <v>206222</v>
      </c>
    </row>
    <row r="282" spans="1:18" ht="14.25" customHeight="1">
      <c r="A282" s="13" t="s">
        <v>19</v>
      </c>
      <c r="B282" s="62">
        <v>45181</v>
      </c>
      <c r="C282" s="9" t="s">
        <v>1174</v>
      </c>
      <c r="D282" s="15"/>
      <c r="F282" s="157">
        <v>484</v>
      </c>
      <c r="G282" s="157"/>
      <c r="H282" s="12"/>
      <c r="I282" s="13" t="s">
        <v>89</v>
      </c>
      <c r="K282" s="9" t="s">
        <v>2118</v>
      </c>
      <c r="L282" s="9">
        <v>2504</v>
      </c>
      <c r="N282" s="13" t="s">
        <v>688</v>
      </c>
      <c r="O282" s="151"/>
      <c r="P282" s="31">
        <f t="shared" si="4"/>
        <v>896.0350000000326</v>
      </c>
      <c r="Q282" s="31">
        <f t="shared" si="3"/>
        <v>205325.96499999997</v>
      </c>
      <c r="R282" s="31">
        <f t="shared" si="5"/>
        <v>206222</v>
      </c>
    </row>
    <row r="283" spans="1:18" ht="14.25" customHeight="1">
      <c r="A283" s="13" t="s">
        <v>19</v>
      </c>
      <c r="B283" s="62">
        <v>45183</v>
      </c>
      <c r="C283" s="9" t="s">
        <v>705</v>
      </c>
      <c r="D283" s="15"/>
      <c r="F283" s="157">
        <v>197.6</v>
      </c>
      <c r="G283" s="157"/>
      <c r="H283" s="12"/>
      <c r="I283" s="13" t="s">
        <v>89</v>
      </c>
      <c r="K283" s="9" t="s">
        <v>1066</v>
      </c>
      <c r="L283" s="9">
        <v>81739</v>
      </c>
      <c r="N283" s="13" t="s">
        <v>688</v>
      </c>
      <c r="O283" s="151"/>
      <c r="P283" s="31">
        <f t="shared" si="4"/>
        <v>698.43500000002678</v>
      </c>
      <c r="Q283" s="31">
        <f t="shared" si="3"/>
        <v>205523.56499999997</v>
      </c>
      <c r="R283" s="31">
        <f t="shared" si="5"/>
        <v>206222</v>
      </c>
    </row>
    <row r="284" spans="1:18" ht="14.25" customHeight="1">
      <c r="A284" s="13" t="s">
        <v>19</v>
      </c>
      <c r="B284" s="144">
        <v>45183</v>
      </c>
      <c r="C284" s="158" t="s">
        <v>1913</v>
      </c>
      <c r="D284" s="138"/>
      <c r="E284" s="155"/>
      <c r="F284" s="157"/>
      <c r="G284" s="157"/>
      <c r="H284" s="12">
        <v>5749.6</v>
      </c>
      <c r="I284" s="13"/>
      <c r="K284" s="51" t="s">
        <v>2487</v>
      </c>
      <c r="L284" s="9">
        <v>4199033</v>
      </c>
      <c r="N284" s="13" t="s">
        <v>688</v>
      </c>
      <c r="O284" s="151"/>
      <c r="P284" s="31">
        <f t="shared" si="4"/>
        <v>698.43500000002678</v>
      </c>
      <c r="Q284" s="31">
        <f t="shared" si="3"/>
        <v>205523.56499999997</v>
      </c>
      <c r="R284" s="31">
        <f t="shared" si="5"/>
        <v>206222</v>
      </c>
    </row>
    <row r="285" spans="1:18" ht="14.25" customHeight="1">
      <c r="A285" s="13" t="s">
        <v>19</v>
      </c>
      <c r="B285" s="144">
        <v>45195</v>
      </c>
      <c r="C285" s="158" t="s">
        <v>2655</v>
      </c>
      <c r="D285" s="138"/>
      <c r="E285" s="155"/>
      <c r="F285" s="157"/>
      <c r="G285" s="157"/>
      <c r="H285" s="12">
        <v>24.36</v>
      </c>
      <c r="I285" s="13"/>
      <c r="K285" s="51" t="s">
        <v>986</v>
      </c>
      <c r="L285" s="9">
        <v>203999844</v>
      </c>
      <c r="N285" s="13" t="s">
        <v>688</v>
      </c>
      <c r="O285" s="151"/>
      <c r="P285" s="31">
        <f t="shared" si="4"/>
        <v>698.43500000002678</v>
      </c>
      <c r="Q285" s="31">
        <f t="shared" si="3"/>
        <v>205523.56499999997</v>
      </c>
      <c r="R285" s="31">
        <f t="shared" si="5"/>
        <v>206222</v>
      </c>
    </row>
    <row r="286" spans="1:18" ht="14.25" customHeight="1">
      <c r="A286" s="13" t="s">
        <v>19</v>
      </c>
      <c r="B286" s="144">
        <v>45199</v>
      </c>
      <c r="C286" s="158" t="s">
        <v>2582</v>
      </c>
      <c r="D286" s="138"/>
      <c r="E286" s="155"/>
      <c r="F286" s="157"/>
      <c r="G286" s="157"/>
      <c r="H286" s="12">
        <v>221.25</v>
      </c>
      <c r="I286" s="147"/>
      <c r="K286" s="9" t="s">
        <v>985</v>
      </c>
      <c r="N286" s="13" t="s">
        <v>688</v>
      </c>
      <c r="O286" s="151"/>
      <c r="P286" s="31">
        <f t="shared" si="4"/>
        <v>698.43500000002678</v>
      </c>
      <c r="Q286" s="31">
        <f t="shared" si="3"/>
        <v>205523.56499999997</v>
      </c>
      <c r="R286" s="31">
        <f t="shared" si="5"/>
        <v>206222</v>
      </c>
    </row>
    <row r="287" spans="1:18" ht="14.25" customHeight="1">
      <c r="A287" s="13" t="s">
        <v>19</v>
      </c>
      <c r="B287" s="28">
        <v>45200</v>
      </c>
      <c r="C287" s="29" t="s">
        <v>1016</v>
      </c>
      <c r="D287" s="13"/>
      <c r="F287" s="32">
        <v>19.95</v>
      </c>
      <c r="G287" s="27"/>
      <c r="H287" s="12"/>
      <c r="I287" s="13" t="s">
        <v>89</v>
      </c>
      <c r="K287" s="9" t="s">
        <v>2651</v>
      </c>
      <c r="N287" s="13" t="s">
        <v>688</v>
      </c>
      <c r="O287" s="151"/>
      <c r="P287" s="31">
        <f t="shared" si="4"/>
        <v>678.48500000001513</v>
      </c>
      <c r="Q287" s="31">
        <f t="shared" si="3"/>
        <v>205543.51499999998</v>
      </c>
      <c r="R287" s="31">
        <f t="shared" si="5"/>
        <v>206222</v>
      </c>
    </row>
    <row r="288" spans="1:18" ht="14.25" customHeight="1">
      <c r="A288" s="13" t="s">
        <v>19</v>
      </c>
      <c r="B288" s="144">
        <v>45200</v>
      </c>
      <c r="C288" s="158" t="s">
        <v>1091</v>
      </c>
      <c r="D288" s="138"/>
      <c r="E288" s="155"/>
      <c r="F288" s="157">
        <v>19</v>
      </c>
      <c r="G288" s="157"/>
      <c r="H288" s="12"/>
      <c r="I288" s="13" t="s">
        <v>89</v>
      </c>
      <c r="K288" s="9" t="s">
        <v>1835</v>
      </c>
      <c r="L288" s="9">
        <v>23983</v>
      </c>
      <c r="N288" s="13" t="s">
        <v>688</v>
      </c>
      <c r="O288" s="151"/>
      <c r="P288" s="31">
        <f t="shared" si="4"/>
        <v>659.48500000001513</v>
      </c>
      <c r="Q288" s="31">
        <f t="shared" si="3"/>
        <v>205562.51499999998</v>
      </c>
      <c r="R288" s="31">
        <f t="shared" si="5"/>
        <v>206222</v>
      </c>
    </row>
    <row r="289" spans="1:18" ht="14.25" customHeight="1">
      <c r="A289" s="13" t="s">
        <v>19</v>
      </c>
      <c r="B289" s="28">
        <v>45202</v>
      </c>
      <c r="C289" s="111" t="s">
        <v>1203</v>
      </c>
      <c r="D289" s="111"/>
      <c r="F289" s="30">
        <v>749</v>
      </c>
      <c r="G289" s="14"/>
      <c r="H289" s="14"/>
      <c r="I289" s="42" t="s">
        <v>91</v>
      </c>
      <c r="J289" s="147"/>
      <c r="K289" s="29" t="s">
        <v>1204</v>
      </c>
      <c r="L289" s="9">
        <v>5</v>
      </c>
      <c r="N289" s="13" t="s">
        <v>688</v>
      </c>
      <c r="O289" s="151"/>
      <c r="P289" s="31">
        <f t="shared" si="4"/>
        <v>-89.514999999984866</v>
      </c>
      <c r="Q289" s="31">
        <f t="shared" si="3"/>
        <v>206311.51499999998</v>
      </c>
      <c r="R289" s="31">
        <f t="shared" si="5"/>
        <v>206222</v>
      </c>
    </row>
    <row r="290" spans="1:18" ht="14.25" customHeight="1">
      <c r="A290" s="44" t="s">
        <v>19</v>
      </c>
      <c r="B290" s="28">
        <v>45202</v>
      </c>
      <c r="C290" s="111" t="s">
        <v>1203</v>
      </c>
      <c r="D290" s="52" t="s">
        <v>2122</v>
      </c>
      <c r="E290" s="29"/>
      <c r="F290" s="35">
        <v>20</v>
      </c>
      <c r="G290" s="35"/>
      <c r="H290" s="30"/>
      <c r="I290" s="42" t="s">
        <v>91</v>
      </c>
      <c r="N290" s="13" t="s">
        <v>688</v>
      </c>
      <c r="O290" s="151"/>
      <c r="P290" s="31">
        <f t="shared" si="4"/>
        <v>-109.51499999998487</v>
      </c>
      <c r="Q290" s="31">
        <f t="shared" si="3"/>
        <v>206331.51499999998</v>
      </c>
      <c r="R290" s="31">
        <f t="shared" si="5"/>
        <v>206222</v>
      </c>
    </row>
    <row r="291" spans="1:18" ht="14.25" customHeight="1">
      <c r="A291" s="13" t="s">
        <v>19</v>
      </c>
      <c r="B291" s="144">
        <v>45224</v>
      </c>
      <c r="C291" s="158" t="s">
        <v>2656</v>
      </c>
      <c r="D291" s="138"/>
      <c r="E291" s="155"/>
      <c r="F291" s="157"/>
      <c r="G291" s="157"/>
      <c r="H291" s="12">
        <v>48.72</v>
      </c>
      <c r="I291" s="13"/>
      <c r="K291" s="51" t="s">
        <v>986</v>
      </c>
      <c r="L291" s="9">
        <v>205292987</v>
      </c>
      <c r="N291" s="13" t="s">
        <v>688</v>
      </c>
      <c r="O291" s="151"/>
      <c r="P291" s="31">
        <f t="shared" si="4"/>
        <v>-109.51499999998487</v>
      </c>
      <c r="Q291" s="31">
        <f t="shared" si="3"/>
        <v>206331.51499999998</v>
      </c>
      <c r="R291" s="31">
        <f t="shared" si="5"/>
        <v>206222</v>
      </c>
    </row>
    <row r="292" spans="1:18" ht="14.25" customHeight="1">
      <c r="A292" s="13" t="s">
        <v>19</v>
      </c>
      <c r="B292" s="144">
        <v>45229</v>
      </c>
      <c r="C292" s="158" t="s">
        <v>2582</v>
      </c>
      <c r="D292" s="138"/>
      <c r="E292" s="155"/>
      <c r="F292" s="157"/>
      <c r="G292" s="157"/>
      <c r="H292" s="12">
        <v>221.03</v>
      </c>
      <c r="I292" s="13"/>
      <c r="K292" s="9" t="s">
        <v>985</v>
      </c>
      <c r="L292" s="9">
        <v>538428</v>
      </c>
      <c r="N292" s="13" t="s">
        <v>688</v>
      </c>
      <c r="O292" s="151"/>
      <c r="P292" s="31">
        <f t="shared" si="4"/>
        <v>-109.51499999998487</v>
      </c>
      <c r="Q292" s="31">
        <f t="shared" si="3"/>
        <v>206331.51499999998</v>
      </c>
      <c r="R292" s="31">
        <f t="shared" si="5"/>
        <v>206222</v>
      </c>
    </row>
    <row r="293" spans="1:18" ht="14.25" customHeight="1">
      <c r="A293" s="13" t="s">
        <v>19</v>
      </c>
      <c r="B293" s="62">
        <v>45231</v>
      </c>
      <c r="C293" s="51" t="s">
        <v>1569</v>
      </c>
      <c r="D293" s="15"/>
      <c r="F293" s="157"/>
      <c r="G293" s="157"/>
      <c r="H293" s="12">
        <v>4487.7</v>
      </c>
      <c r="I293" s="147"/>
      <c r="K293" s="9" t="s">
        <v>2520</v>
      </c>
      <c r="L293" s="115">
        <v>45231</v>
      </c>
      <c r="N293" s="13" t="s">
        <v>688</v>
      </c>
      <c r="O293" s="151"/>
      <c r="P293" s="31">
        <f t="shared" si="4"/>
        <v>-109.51499999998487</v>
      </c>
      <c r="Q293" s="31">
        <f t="shared" si="3"/>
        <v>206331.51499999998</v>
      </c>
      <c r="R293" s="31">
        <f t="shared" si="5"/>
        <v>206222</v>
      </c>
    </row>
    <row r="294" spans="1:18" ht="14.25" customHeight="1">
      <c r="A294" s="13" t="s">
        <v>19</v>
      </c>
      <c r="B294" s="144">
        <v>45260</v>
      </c>
      <c r="C294" s="158" t="s">
        <v>2582</v>
      </c>
      <c r="D294" s="138"/>
      <c r="E294" s="155"/>
      <c r="F294" s="157"/>
      <c r="G294" s="157"/>
      <c r="H294" s="12">
        <v>222.08</v>
      </c>
      <c r="I294" s="13"/>
      <c r="K294" s="9" t="s">
        <v>985</v>
      </c>
      <c r="L294" s="9">
        <v>540579</v>
      </c>
      <c r="N294" s="13" t="s">
        <v>688</v>
      </c>
      <c r="O294" s="151"/>
      <c r="P294" s="31">
        <f t="shared" si="4"/>
        <v>-109.51499999998487</v>
      </c>
      <c r="Q294" s="31">
        <f t="shared" si="3"/>
        <v>206331.51499999998</v>
      </c>
      <c r="R294" s="31">
        <f t="shared" si="5"/>
        <v>206222</v>
      </c>
    </row>
    <row r="295" spans="1:18" ht="14.25" customHeight="1">
      <c r="A295" s="13" t="s">
        <v>19</v>
      </c>
      <c r="B295" s="144">
        <v>45264</v>
      </c>
      <c r="C295" s="158" t="s">
        <v>2652</v>
      </c>
      <c r="D295" s="138"/>
      <c r="E295" s="155"/>
      <c r="F295" s="157">
        <v>8000</v>
      </c>
      <c r="G295" s="157"/>
      <c r="H295" s="12"/>
      <c r="I295" s="13" t="s">
        <v>91</v>
      </c>
      <c r="K295" s="9" t="s">
        <v>1213</v>
      </c>
      <c r="L295" s="9">
        <v>114</v>
      </c>
      <c r="N295" s="13" t="s">
        <v>688</v>
      </c>
      <c r="O295" s="151">
        <v>45259</v>
      </c>
      <c r="P295" s="31">
        <f t="shared" si="4"/>
        <v>-8109.5149999999849</v>
      </c>
      <c r="Q295" s="31">
        <f t="shared" si="3"/>
        <v>214331.51499999998</v>
      </c>
      <c r="R295" s="31">
        <f t="shared" si="5"/>
        <v>206222</v>
      </c>
    </row>
    <row r="296" spans="1:18" ht="14.25" customHeight="1">
      <c r="A296" s="13" t="s">
        <v>19</v>
      </c>
      <c r="B296" s="62">
        <v>45264</v>
      </c>
      <c r="C296" s="158" t="s">
        <v>962</v>
      </c>
      <c r="D296" s="15"/>
      <c r="F296" s="157"/>
      <c r="G296" s="157">
        <v>18000</v>
      </c>
      <c r="H296" s="12"/>
      <c r="I296" s="13"/>
      <c r="N296" s="13" t="s">
        <v>688</v>
      </c>
      <c r="O296" s="151"/>
      <c r="P296" s="31">
        <f t="shared" si="4"/>
        <v>9890.4850000000151</v>
      </c>
      <c r="Q296" s="31">
        <f t="shared" si="3"/>
        <v>214331.51499999998</v>
      </c>
      <c r="R296" s="31">
        <f t="shared" si="5"/>
        <v>224222</v>
      </c>
    </row>
    <row r="297" spans="1:18" ht="14.25" customHeight="1">
      <c r="A297" s="13" t="s">
        <v>19</v>
      </c>
      <c r="B297" s="144">
        <v>45265</v>
      </c>
      <c r="C297" s="158" t="s">
        <v>2022</v>
      </c>
      <c r="D297" s="138"/>
      <c r="E297" s="155"/>
      <c r="F297" s="157"/>
      <c r="G297" s="157"/>
      <c r="H297" s="12">
        <v>3091.7</v>
      </c>
      <c r="I297" s="13"/>
      <c r="K297" s="51" t="s">
        <v>2657</v>
      </c>
      <c r="L297" s="9">
        <v>441850302</v>
      </c>
      <c r="N297" s="13" t="s">
        <v>688</v>
      </c>
      <c r="O297" s="151"/>
      <c r="P297" s="31">
        <f t="shared" si="4"/>
        <v>9890.4850000000151</v>
      </c>
      <c r="Q297" s="31">
        <f t="shared" si="3"/>
        <v>214331.51499999998</v>
      </c>
      <c r="R297" s="31">
        <f t="shared" si="5"/>
        <v>224222</v>
      </c>
    </row>
    <row r="298" spans="1:18" ht="14.25" customHeight="1">
      <c r="A298" s="13" t="s">
        <v>19</v>
      </c>
      <c r="B298" s="144">
        <v>45290</v>
      </c>
      <c r="C298" s="158" t="s">
        <v>2582</v>
      </c>
      <c r="D298" s="138"/>
      <c r="E298" s="155"/>
      <c r="F298" s="157"/>
      <c r="G298" s="157"/>
      <c r="H298" s="12">
        <v>221.46</v>
      </c>
      <c r="I298" s="13"/>
      <c r="K298" s="9" t="s">
        <v>985</v>
      </c>
      <c r="L298" s="9">
        <v>540579</v>
      </c>
      <c r="N298" s="13" t="s">
        <v>688</v>
      </c>
      <c r="O298" s="151"/>
      <c r="P298" s="31">
        <f t="shared" si="4"/>
        <v>9890.4850000000151</v>
      </c>
      <c r="Q298" s="31">
        <f t="shared" si="3"/>
        <v>214331.51499999998</v>
      </c>
      <c r="R298" s="31">
        <f t="shared" si="5"/>
        <v>224222</v>
      </c>
    </row>
    <row r="299" spans="1:18" ht="14.25" customHeight="1">
      <c r="A299" s="13" t="s">
        <v>19</v>
      </c>
      <c r="B299" s="62">
        <v>45292</v>
      </c>
      <c r="C299" s="51" t="s">
        <v>2658</v>
      </c>
      <c r="D299" s="15"/>
      <c r="F299" s="157"/>
      <c r="G299" s="157"/>
      <c r="H299" s="12">
        <v>4458.1000000000004</v>
      </c>
      <c r="I299" s="147"/>
      <c r="K299" s="9" t="s">
        <v>2520</v>
      </c>
      <c r="N299" s="13" t="s">
        <v>688</v>
      </c>
      <c r="O299" s="151"/>
      <c r="P299" s="31">
        <f t="shared" si="4"/>
        <v>9890.4850000000151</v>
      </c>
      <c r="Q299" s="31">
        <f t="shared" si="3"/>
        <v>214331.51499999998</v>
      </c>
      <c r="R299" s="31">
        <f t="shared" si="5"/>
        <v>224222</v>
      </c>
    </row>
    <row r="300" spans="1:18" ht="14.25" customHeight="1">
      <c r="A300" s="13" t="s">
        <v>19</v>
      </c>
      <c r="B300" s="144">
        <v>45302</v>
      </c>
      <c r="C300" s="158" t="s">
        <v>1913</v>
      </c>
      <c r="D300" s="138"/>
      <c r="E300" s="155"/>
      <c r="F300" s="157"/>
      <c r="G300" s="157"/>
      <c r="H300" s="12">
        <v>4438.6000000000004</v>
      </c>
      <c r="I300" s="13"/>
      <c r="K300" s="51" t="s">
        <v>2487</v>
      </c>
      <c r="L300" s="9">
        <v>4204949</v>
      </c>
      <c r="N300" s="13" t="s">
        <v>688</v>
      </c>
      <c r="O300" s="151"/>
      <c r="P300" s="31">
        <f t="shared" si="4"/>
        <v>9890.4850000000151</v>
      </c>
      <c r="Q300" s="31">
        <f t="shared" si="3"/>
        <v>214331.51499999998</v>
      </c>
      <c r="R300" s="31">
        <f t="shared" si="5"/>
        <v>224222</v>
      </c>
    </row>
    <row r="301" spans="1:18" ht="14.25" customHeight="1">
      <c r="A301" s="13" t="s">
        <v>19</v>
      </c>
      <c r="B301" s="144">
        <v>45314</v>
      </c>
      <c r="C301" s="158" t="s">
        <v>2659</v>
      </c>
      <c r="D301" s="138"/>
      <c r="E301" s="155"/>
      <c r="F301" s="157">
        <v>8000</v>
      </c>
      <c r="G301" s="157"/>
      <c r="H301" s="12"/>
      <c r="I301" s="13" t="s">
        <v>91</v>
      </c>
      <c r="K301" s="9" t="s">
        <v>1213</v>
      </c>
      <c r="L301" s="9">
        <v>123</v>
      </c>
      <c r="N301" s="13" t="s">
        <v>688</v>
      </c>
      <c r="O301" s="151"/>
      <c r="P301" s="31">
        <f t="shared" si="4"/>
        <v>1890.4850000000151</v>
      </c>
      <c r="Q301" s="31">
        <f t="shared" si="3"/>
        <v>222331.51499999998</v>
      </c>
      <c r="R301" s="31">
        <f t="shared" si="5"/>
        <v>224222</v>
      </c>
    </row>
    <row r="302" spans="1:18" ht="14.25" customHeight="1">
      <c r="A302" s="13" t="s">
        <v>19</v>
      </c>
      <c r="B302" s="144">
        <v>45314</v>
      </c>
      <c r="C302" s="158" t="s">
        <v>2660</v>
      </c>
      <c r="D302" s="15"/>
      <c r="F302" s="157">
        <v>3750</v>
      </c>
      <c r="G302" s="157"/>
      <c r="H302" s="12"/>
      <c r="I302" s="13" t="s">
        <v>91</v>
      </c>
      <c r="J302" s="128"/>
      <c r="K302" s="1" t="s">
        <v>2441</v>
      </c>
      <c r="N302" s="13" t="s">
        <v>688</v>
      </c>
      <c r="O302" s="151"/>
      <c r="P302" s="31">
        <f t="shared" si="4"/>
        <v>-1859.5149999999849</v>
      </c>
      <c r="Q302" s="31">
        <f t="shared" si="3"/>
        <v>226081.51499999998</v>
      </c>
      <c r="R302" s="31">
        <f t="shared" si="5"/>
        <v>224222</v>
      </c>
    </row>
    <row r="303" spans="1:18" ht="14.25" customHeight="1">
      <c r="A303" s="13" t="s">
        <v>19</v>
      </c>
      <c r="B303" s="144">
        <v>45316</v>
      </c>
      <c r="C303" s="158" t="s">
        <v>2661</v>
      </c>
      <c r="D303" s="138"/>
      <c r="E303" s="155"/>
      <c r="F303" s="157">
        <v>878</v>
      </c>
      <c r="G303" s="157"/>
      <c r="H303" s="12"/>
      <c r="I303" s="13" t="s">
        <v>91</v>
      </c>
      <c r="K303" s="51" t="s">
        <v>2508</v>
      </c>
      <c r="L303" s="9">
        <v>230</v>
      </c>
      <c r="N303" s="13" t="s">
        <v>688</v>
      </c>
      <c r="O303" s="151"/>
      <c r="P303" s="31">
        <f t="shared" si="4"/>
        <v>-2737.5149999999849</v>
      </c>
      <c r="Q303" s="31">
        <f t="shared" si="3"/>
        <v>226959.51499999998</v>
      </c>
      <c r="R303" s="31">
        <f t="shared" si="5"/>
        <v>224222</v>
      </c>
    </row>
    <row r="304" spans="1:18" ht="14.25" customHeight="1">
      <c r="A304" s="13" t="s">
        <v>19</v>
      </c>
      <c r="B304" s="144">
        <v>45316</v>
      </c>
      <c r="C304" s="158" t="s">
        <v>2662</v>
      </c>
      <c r="D304" s="138"/>
      <c r="E304" s="155"/>
      <c r="F304" s="157"/>
      <c r="G304" s="157"/>
      <c r="H304" s="12">
        <v>24.36</v>
      </c>
      <c r="I304" s="13"/>
      <c r="K304" s="51" t="s">
        <v>986</v>
      </c>
      <c r="L304" s="9">
        <v>209217666</v>
      </c>
      <c r="N304" s="13" t="s">
        <v>688</v>
      </c>
      <c r="O304" s="151"/>
      <c r="P304" s="31">
        <f t="shared" si="4"/>
        <v>-2737.5149999999849</v>
      </c>
      <c r="Q304" s="31">
        <f t="shared" si="3"/>
        <v>226959.51499999998</v>
      </c>
      <c r="R304" s="31">
        <f t="shared" si="5"/>
        <v>224222</v>
      </c>
    </row>
    <row r="305" spans="1:26" ht="14.25" customHeight="1">
      <c r="A305" s="13" t="s">
        <v>19</v>
      </c>
      <c r="B305" s="144">
        <v>45321</v>
      </c>
      <c r="C305" s="158" t="s">
        <v>2582</v>
      </c>
      <c r="D305" s="138"/>
      <c r="E305" s="155"/>
      <c r="F305" s="157"/>
      <c r="G305" s="157"/>
      <c r="H305" s="12">
        <v>221.25</v>
      </c>
      <c r="I305" s="13"/>
      <c r="K305" s="9" t="s">
        <v>985</v>
      </c>
      <c r="L305" s="9">
        <v>544877</v>
      </c>
      <c r="N305" s="13" t="s">
        <v>688</v>
      </c>
      <c r="O305" s="151">
        <v>45330</v>
      </c>
      <c r="P305" s="31">
        <f t="shared" si="4"/>
        <v>-2737.5149999999849</v>
      </c>
      <c r="Q305" s="31">
        <f t="shared" si="3"/>
        <v>226959.51499999998</v>
      </c>
      <c r="R305" s="31">
        <f t="shared" si="5"/>
        <v>224222</v>
      </c>
    </row>
    <row r="306" spans="1:26" ht="14.25" customHeight="1">
      <c r="A306" s="13" t="s">
        <v>19</v>
      </c>
      <c r="B306" s="144">
        <v>45321</v>
      </c>
      <c r="C306" s="158" t="s">
        <v>2022</v>
      </c>
      <c r="D306" s="138"/>
      <c r="E306" s="155"/>
      <c r="F306" s="157"/>
      <c r="G306" s="157"/>
      <c r="H306" s="12">
        <v>2226.52</v>
      </c>
      <c r="I306" s="13"/>
      <c r="K306" s="9" t="s">
        <v>2657</v>
      </c>
      <c r="L306" s="9">
        <v>70526</v>
      </c>
      <c r="N306" s="13" t="s">
        <v>688</v>
      </c>
      <c r="O306" s="151"/>
      <c r="P306" s="31">
        <f t="shared" si="4"/>
        <v>-2737.5149999999849</v>
      </c>
      <c r="Q306" s="31">
        <f t="shared" si="3"/>
        <v>226959.51499999998</v>
      </c>
      <c r="R306" s="31">
        <f t="shared" si="5"/>
        <v>224222</v>
      </c>
    </row>
    <row r="307" spans="1:26" ht="14.25" customHeight="1">
      <c r="A307" s="13" t="s">
        <v>19</v>
      </c>
      <c r="B307" s="144">
        <v>45337</v>
      </c>
      <c r="C307" s="158" t="s">
        <v>962</v>
      </c>
      <c r="D307" s="138"/>
      <c r="E307" s="155"/>
      <c r="F307" s="157"/>
      <c r="G307" s="157">
        <v>10000</v>
      </c>
      <c r="H307" s="12"/>
      <c r="I307" s="13"/>
      <c r="N307" s="13" t="s">
        <v>688</v>
      </c>
      <c r="O307" s="151"/>
      <c r="P307" s="31">
        <f t="shared" si="4"/>
        <v>7262.4850000000151</v>
      </c>
      <c r="Q307" s="31">
        <f t="shared" si="3"/>
        <v>226959.51499999998</v>
      </c>
      <c r="R307" s="31">
        <f t="shared" si="5"/>
        <v>234222</v>
      </c>
    </row>
    <row r="308" spans="1:26" ht="14.25" customHeight="1">
      <c r="A308" s="13" t="s">
        <v>19</v>
      </c>
      <c r="B308" s="444">
        <v>45347</v>
      </c>
      <c r="C308" s="158" t="s">
        <v>2665</v>
      </c>
      <c r="D308" s="449"/>
      <c r="E308" s="155"/>
      <c r="F308" s="157"/>
      <c r="G308" s="157"/>
      <c r="H308" s="12">
        <v>45.55</v>
      </c>
      <c r="I308" s="13"/>
      <c r="K308" s="51" t="s">
        <v>986</v>
      </c>
      <c r="L308" s="9">
        <v>210526461</v>
      </c>
      <c r="N308" s="13" t="s">
        <v>688</v>
      </c>
      <c r="O308" s="151"/>
      <c r="P308" s="31">
        <f t="shared" si="4"/>
        <v>7262.4850000000151</v>
      </c>
      <c r="Q308" s="31">
        <f t="shared" si="3"/>
        <v>226959.51499999998</v>
      </c>
      <c r="R308" s="31">
        <f t="shared" si="5"/>
        <v>234222</v>
      </c>
    </row>
    <row r="309" spans="1:26" ht="14.25" customHeight="1">
      <c r="A309" s="13" t="s">
        <v>19</v>
      </c>
      <c r="B309" s="144">
        <v>45351</v>
      </c>
      <c r="C309" s="158" t="s">
        <v>2582</v>
      </c>
      <c r="D309" s="138"/>
      <c r="E309" s="155"/>
      <c r="F309" s="157"/>
      <c r="G309" s="157"/>
      <c r="H309" s="12">
        <v>221.25</v>
      </c>
      <c r="I309" s="13"/>
      <c r="K309" s="9" t="s">
        <v>985</v>
      </c>
      <c r="L309" s="9">
        <v>547012</v>
      </c>
      <c r="N309" s="13" t="s">
        <v>688</v>
      </c>
      <c r="O309" s="151"/>
      <c r="P309" s="31">
        <f t="shared" si="4"/>
        <v>7262.4850000000151</v>
      </c>
      <c r="Q309" s="31">
        <f t="shared" si="3"/>
        <v>226959.51499999998</v>
      </c>
      <c r="R309" s="31">
        <f t="shared" si="5"/>
        <v>234222</v>
      </c>
    </row>
    <row r="310" spans="1:26" ht="14.25" customHeight="1">
      <c r="A310" s="13" t="s">
        <v>19</v>
      </c>
      <c r="B310" s="62">
        <v>45352</v>
      </c>
      <c r="C310" s="51" t="s">
        <v>2667</v>
      </c>
      <c r="D310" s="15"/>
      <c r="F310" s="157"/>
      <c r="G310" s="157"/>
      <c r="H310" s="12">
        <v>4441.2</v>
      </c>
      <c r="I310" s="147"/>
      <c r="K310" s="9" t="s">
        <v>2520</v>
      </c>
      <c r="L310" s="9">
        <v>3088900</v>
      </c>
      <c r="N310" s="13" t="s">
        <v>688</v>
      </c>
      <c r="O310" s="151"/>
      <c r="P310" s="31">
        <f t="shared" si="4"/>
        <v>7262.4850000000151</v>
      </c>
      <c r="Q310" s="31">
        <f t="shared" si="3"/>
        <v>226959.51499999998</v>
      </c>
      <c r="R310" s="31">
        <f t="shared" si="5"/>
        <v>234222</v>
      </c>
    </row>
    <row r="311" spans="1:26" ht="14.25" customHeight="1">
      <c r="A311" s="43" t="s">
        <v>19</v>
      </c>
      <c r="B311" s="445">
        <v>45361</v>
      </c>
      <c r="C311" s="153" t="s">
        <v>2663</v>
      </c>
      <c r="D311" s="450" t="s">
        <v>575</v>
      </c>
      <c r="E311" s="29" t="s">
        <v>2664</v>
      </c>
      <c r="F311" s="35">
        <v>150</v>
      </c>
      <c r="G311" s="35"/>
      <c r="H311" s="35"/>
      <c r="I311" s="42" t="s">
        <v>91</v>
      </c>
      <c r="N311" s="13" t="s">
        <v>688</v>
      </c>
      <c r="O311" s="151"/>
      <c r="P311" s="31">
        <f t="shared" si="4"/>
        <v>7112.4850000000151</v>
      </c>
      <c r="Q311" s="31">
        <f t="shared" si="3"/>
        <v>227109.51499999998</v>
      </c>
      <c r="R311" s="31">
        <f t="shared" si="5"/>
        <v>234222</v>
      </c>
    </row>
    <row r="312" spans="1:26" ht="14.25" customHeight="1">
      <c r="A312" s="13" t="s">
        <v>19</v>
      </c>
      <c r="B312" s="144">
        <v>45363</v>
      </c>
      <c r="C312" s="158" t="s">
        <v>1913</v>
      </c>
      <c r="D312" s="138"/>
      <c r="E312" s="155"/>
      <c r="F312" s="157"/>
      <c r="G312" s="157"/>
      <c r="H312" s="12">
        <v>3172</v>
      </c>
      <c r="I312" s="13"/>
      <c r="K312" s="51" t="s">
        <v>2487</v>
      </c>
      <c r="L312" s="9">
        <v>4207779</v>
      </c>
      <c r="N312" s="13" t="s">
        <v>688</v>
      </c>
      <c r="O312" s="151"/>
      <c r="P312" s="31">
        <f t="shared" si="4"/>
        <v>7112.4850000000151</v>
      </c>
      <c r="Q312" s="31">
        <f t="shared" si="3"/>
        <v>227109.51499999998</v>
      </c>
      <c r="R312" s="31">
        <f t="shared" si="5"/>
        <v>234222</v>
      </c>
    </row>
    <row r="313" spans="1:26" ht="14.25" customHeight="1">
      <c r="A313" s="13" t="s">
        <v>19</v>
      </c>
      <c r="B313" s="144">
        <v>45368</v>
      </c>
      <c r="C313" s="158" t="s">
        <v>2666</v>
      </c>
      <c r="D313" s="15"/>
      <c r="F313" s="157">
        <v>1600</v>
      </c>
      <c r="G313" s="157"/>
      <c r="H313" s="12"/>
      <c r="I313" s="13" t="s">
        <v>91</v>
      </c>
      <c r="J313" s="128"/>
      <c r="K313" s="1" t="s">
        <v>2441</v>
      </c>
      <c r="N313" s="13" t="s">
        <v>688</v>
      </c>
      <c r="O313" s="151"/>
      <c r="P313" s="31">
        <f t="shared" si="4"/>
        <v>5512.4850000000151</v>
      </c>
      <c r="Q313" s="31">
        <f t="shared" si="3"/>
        <v>228709.51499999998</v>
      </c>
      <c r="R313" s="31">
        <f t="shared" si="5"/>
        <v>234222</v>
      </c>
    </row>
    <row r="314" spans="1:26" ht="14.25" customHeight="1">
      <c r="A314" s="13" t="s">
        <v>19</v>
      </c>
      <c r="B314" s="144">
        <v>45382</v>
      </c>
      <c r="C314" s="158" t="s">
        <v>2582</v>
      </c>
      <c r="D314" s="138"/>
      <c r="E314" s="155"/>
      <c r="F314" s="157"/>
      <c r="G314" s="157"/>
      <c r="H314" s="12">
        <v>222.08</v>
      </c>
      <c r="I314" s="13"/>
      <c r="K314" s="9" t="s">
        <v>985</v>
      </c>
      <c r="L314" s="9">
        <v>549158</v>
      </c>
      <c r="N314" s="13" t="s">
        <v>688</v>
      </c>
      <c r="O314" s="151"/>
      <c r="P314" s="31">
        <f t="shared" si="4"/>
        <v>5512.4850000000151</v>
      </c>
      <c r="Q314" s="31">
        <f t="shared" si="3"/>
        <v>228709.51499999998</v>
      </c>
      <c r="R314" s="31">
        <f t="shared" si="5"/>
        <v>234222</v>
      </c>
    </row>
    <row r="315" spans="1:26" ht="14.25" customHeight="1">
      <c r="A315" s="13" t="s">
        <v>19</v>
      </c>
      <c r="B315" s="28">
        <v>45384</v>
      </c>
      <c r="C315" s="52" t="s">
        <v>2668</v>
      </c>
      <c r="D315" s="52"/>
      <c r="E315" s="29"/>
      <c r="F315" s="30">
        <v>20</v>
      </c>
      <c r="G315" s="30"/>
      <c r="H315" s="120"/>
      <c r="I315" s="42" t="s">
        <v>89</v>
      </c>
      <c r="J315" s="128"/>
      <c r="K315" s="29" t="s">
        <v>2370</v>
      </c>
      <c r="L315" s="29">
        <v>1048</v>
      </c>
      <c r="M315" s="29">
        <v>1017</v>
      </c>
      <c r="N315" s="13" t="s">
        <v>688</v>
      </c>
      <c r="O315" s="151"/>
      <c r="P315" s="31">
        <f t="shared" si="4"/>
        <v>5492.4850000000151</v>
      </c>
      <c r="Q315" s="31">
        <f t="shared" si="3"/>
        <v>228729.51499999998</v>
      </c>
      <c r="R315" s="31">
        <f t="shared" si="5"/>
        <v>234222</v>
      </c>
    </row>
    <row r="316" spans="1:26" ht="14.25" customHeight="1">
      <c r="A316" s="13" t="s">
        <v>19</v>
      </c>
      <c r="B316" s="144">
        <v>45389</v>
      </c>
      <c r="C316" s="158" t="s">
        <v>2669</v>
      </c>
      <c r="D316" s="138"/>
      <c r="E316" s="155"/>
      <c r="F316" s="157">
        <v>1600</v>
      </c>
      <c r="G316" s="157"/>
      <c r="H316" s="12"/>
      <c r="I316" s="13" t="s">
        <v>91</v>
      </c>
      <c r="K316" s="9" t="s">
        <v>1213</v>
      </c>
      <c r="N316" s="13" t="s">
        <v>688</v>
      </c>
      <c r="O316" s="151"/>
      <c r="P316" s="31">
        <f t="shared" si="4"/>
        <v>3892.4850000000151</v>
      </c>
      <c r="Q316" s="31">
        <f t="shared" si="3"/>
        <v>230329.51499999998</v>
      </c>
      <c r="R316" s="31">
        <f t="shared" si="5"/>
        <v>234222</v>
      </c>
    </row>
    <row r="317" spans="1:26" ht="14.25" customHeight="1">
      <c r="A317" s="13" t="s">
        <v>19</v>
      </c>
      <c r="B317" s="144">
        <v>45399</v>
      </c>
      <c r="C317" s="158" t="s">
        <v>2670</v>
      </c>
      <c r="D317" s="138"/>
      <c r="E317" s="155" t="s">
        <v>2671</v>
      </c>
      <c r="F317" s="157">
        <v>1755</v>
      </c>
      <c r="G317" s="157"/>
      <c r="H317" s="12"/>
      <c r="I317" s="13" t="s">
        <v>91</v>
      </c>
      <c r="J317" s="51"/>
      <c r="K317" s="9" t="s">
        <v>2672</v>
      </c>
      <c r="L317" s="51"/>
      <c r="M317" s="51"/>
      <c r="N317" s="13" t="s">
        <v>688</v>
      </c>
      <c r="O317" s="151"/>
      <c r="P317" s="31">
        <f t="shared" si="4"/>
        <v>2137.4850000000151</v>
      </c>
      <c r="Q317" s="31">
        <f t="shared" si="3"/>
        <v>232084.51499999998</v>
      </c>
      <c r="R317" s="31">
        <f t="shared" si="5"/>
        <v>234222</v>
      </c>
      <c r="S317" s="51"/>
      <c r="T317" s="51"/>
      <c r="U317" s="51"/>
      <c r="V317" s="51"/>
      <c r="W317" s="51"/>
      <c r="X317" s="51"/>
      <c r="Y317" s="51"/>
      <c r="Z317" s="51"/>
    </row>
    <row r="318" spans="1:26" ht="14.25" customHeight="1">
      <c r="A318" s="13" t="s">
        <v>19</v>
      </c>
      <c r="B318" s="144">
        <v>45403</v>
      </c>
      <c r="C318" s="238" t="s">
        <v>2673</v>
      </c>
      <c r="D318" s="138"/>
      <c r="E318" s="155"/>
      <c r="F318" s="157">
        <v>1170</v>
      </c>
      <c r="G318" s="157"/>
      <c r="H318" s="12"/>
      <c r="I318" s="13" t="s">
        <v>91</v>
      </c>
      <c r="J318" s="9"/>
      <c r="K318" s="9" t="s">
        <v>2674</v>
      </c>
      <c r="L318" s="9"/>
      <c r="M318" s="9"/>
      <c r="N318" s="13" t="s">
        <v>688</v>
      </c>
      <c r="O318" s="151"/>
      <c r="P318" s="31">
        <f t="shared" si="4"/>
        <v>967.48500000001513</v>
      </c>
      <c r="Q318" s="31">
        <f t="shared" si="3"/>
        <v>233254.51499999998</v>
      </c>
      <c r="R318" s="31">
        <f t="shared" si="5"/>
        <v>234222</v>
      </c>
      <c r="S318" s="9"/>
      <c r="T318" s="9"/>
      <c r="U318" s="9"/>
      <c r="V318" s="9"/>
      <c r="W318" s="9"/>
      <c r="X318" s="9"/>
      <c r="Y318" s="9"/>
      <c r="Z318" s="9"/>
    </row>
    <row r="319" spans="1:26" ht="14.25" customHeight="1">
      <c r="A319" s="13" t="s">
        <v>19</v>
      </c>
      <c r="B319" s="144">
        <v>45406</v>
      </c>
      <c r="C319" s="158" t="s">
        <v>5792</v>
      </c>
      <c r="D319" s="138"/>
      <c r="E319" s="155"/>
      <c r="F319" s="157"/>
      <c r="G319" s="157"/>
      <c r="H319" s="12">
        <v>2565.27</v>
      </c>
      <c r="I319" s="13"/>
      <c r="K319" t="s">
        <v>793</v>
      </c>
      <c r="N319" s="13" t="s">
        <v>688</v>
      </c>
      <c r="O319" s="151">
        <v>45443</v>
      </c>
      <c r="P319" s="31">
        <f t="shared" si="4"/>
        <v>967.48500000001513</v>
      </c>
      <c r="Q319" s="31">
        <f t="shared" si="3"/>
        <v>233254.51499999998</v>
      </c>
      <c r="R319" s="31">
        <f t="shared" si="5"/>
        <v>234222</v>
      </c>
      <c r="S319" s="9"/>
      <c r="T319" s="9"/>
      <c r="U319" s="9"/>
      <c r="V319" s="9"/>
      <c r="W319" s="9"/>
      <c r="X319" s="9"/>
      <c r="Y319" s="9"/>
      <c r="Z319" s="9"/>
    </row>
    <row r="320" spans="1:26" ht="14.25" customHeight="1">
      <c r="A320" s="13" t="s">
        <v>19</v>
      </c>
      <c r="B320" s="144">
        <v>45412</v>
      </c>
      <c r="C320" s="238" t="s">
        <v>2675</v>
      </c>
      <c r="D320" s="138"/>
      <c r="E320" s="155"/>
      <c r="F320" s="157"/>
      <c r="G320" s="157"/>
      <c r="H320" s="12">
        <v>4458.1000000000004</v>
      </c>
      <c r="I320" s="13"/>
      <c r="J320" s="9"/>
      <c r="K320" s="9" t="s">
        <v>2520</v>
      </c>
      <c r="L320" s="9"/>
      <c r="M320" s="9"/>
      <c r="N320" s="13" t="s">
        <v>688</v>
      </c>
      <c r="O320" s="151"/>
      <c r="P320" s="31">
        <f t="shared" ref="P320:P328" si="6">R320-Q320</f>
        <v>967.48500000001513</v>
      </c>
      <c r="Q320" s="31">
        <f>SUBTOTAL(9,$F$2:F320)</f>
        <v>233254.51499999998</v>
      </c>
      <c r="R320" s="31">
        <f>SUBTOTAL(9,$G$2:G320)</f>
        <v>234222</v>
      </c>
      <c r="S320" s="9"/>
      <c r="T320" s="9"/>
      <c r="U320" s="9"/>
      <c r="V320" s="9"/>
      <c r="W320" s="9"/>
      <c r="X320" s="9"/>
      <c r="Y320" s="9"/>
      <c r="Z320" s="9"/>
    </row>
    <row r="321" spans="1:18" ht="14.25" customHeight="1">
      <c r="A321" s="13" t="s">
        <v>19</v>
      </c>
      <c r="B321" s="144">
        <v>45412</v>
      </c>
      <c r="C321" s="238" t="s">
        <v>724</v>
      </c>
      <c r="D321" s="138" t="s">
        <v>2676</v>
      </c>
      <c r="E321" s="155"/>
      <c r="F321" s="157">
        <v>526.5</v>
      </c>
      <c r="G321" s="157"/>
      <c r="H321" s="12"/>
      <c r="I321" s="13" t="s">
        <v>91</v>
      </c>
      <c r="J321" s="9"/>
      <c r="K321" s="9" t="s">
        <v>2677</v>
      </c>
      <c r="L321" s="9"/>
      <c r="M321" s="9"/>
      <c r="N321" s="13" t="s">
        <v>688</v>
      </c>
      <c r="O321" s="151"/>
      <c r="P321" s="31">
        <f t="shared" si="6"/>
        <v>440.98500000001513</v>
      </c>
      <c r="Q321" s="31">
        <f>SUBTOTAL(9,$F$2:F321)</f>
        <v>233781.01499999998</v>
      </c>
      <c r="R321" s="31">
        <f>SUBTOTAL(9,$G$2:G321)</f>
        <v>234222</v>
      </c>
    </row>
    <row r="322" spans="1:18" ht="14.25" customHeight="1">
      <c r="A322" s="13" t="s">
        <v>19</v>
      </c>
      <c r="B322" s="144">
        <v>45412</v>
      </c>
      <c r="C322" s="158" t="s">
        <v>5739</v>
      </c>
      <c r="D322" s="138"/>
      <c r="E322" s="155"/>
      <c r="F322" s="157"/>
      <c r="G322" s="157"/>
      <c r="H322" s="12">
        <v>223.35</v>
      </c>
      <c r="I322" s="13"/>
      <c r="K322" s="9" t="s">
        <v>985</v>
      </c>
      <c r="L322">
        <v>551292</v>
      </c>
      <c r="N322" s="13" t="s">
        <v>688</v>
      </c>
      <c r="O322" s="151"/>
      <c r="P322" s="31">
        <f t="shared" si="6"/>
        <v>440.98500000001513</v>
      </c>
      <c r="Q322" s="31">
        <f>SUBTOTAL(9,$F$2:F322)</f>
        <v>233781.01499999998</v>
      </c>
      <c r="R322" s="31">
        <f>SUBTOTAL(9,$G$2:G322)</f>
        <v>234222</v>
      </c>
    </row>
    <row r="323" spans="1:18" ht="14.25" customHeight="1">
      <c r="A323" s="13" t="s">
        <v>19</v>
      </c>
      <c r="B323" s="144">
        <v>45413</v>
      </c>
      <c r="C323" s="158" t="s">
        <v>5741</v>
      </c>
      <c r="D323" s="138"/>
      <c r="E323" s="155"/>
      <c r="F323" s="157">
        <v>127</v>
      </c>
      <c r="G323" s="157"/>
      <c r="H323" s="12"/>
      <c r="I323" s="13" t="s">
        <v>89</v>
      </c>
      <c r="K323" s="9" t="s">
        <v>5742</v>
      </c>
      <c r="L323">
        <v>102539</v>
      </c>
      <c r="N323" s="13" t="s">
        <v>688</v>
      </c>
      <c r="O323" s="151"/>
      <c r="P323" s="31">
        <f t="shared" si="6"/>
        <v>313.98500000001513</v>
      </c>
      <c r="Q323" s="31">
        <f>SUBTOTAL(9,$F$2:F323)</f>
        <v>233908.01499999998</v>
      </c>
      <c r="R323" s="31">
        <f>SUBTOTAL(9,$G$2:G323)</f>
        <v>234222</v>
      </c>
    </row>
    <row r="324" spans="1:18" ht="14.25" customHeight="1">
      <c r="A324" s="13" t="s">
        <v>19</v>
      </c>
      <c r="B324" s="144">
        <v>45413</v>
      </c>
      <c r="C324" s="158" t="s">
        <v>5760</v>
      </c>
      <c r="D324" s="138"/>
      <c r="E324" s="155"/>
      <c r="F324" s="157"/>
      <c r="G324" s="157"/>
      <c r="H324" s="12">
        <v>3848.7</v>
      </c>
      <c r="I324" s="13"/>
      <c r="K324" s="51" t="s">
        <v>2487</v>
      </c>
      <c r="L324">
        <v>4210604</v>
      </c>
      <c r="N324" s="13" t="s">
        <v>688</v>
      </c>
      <c r="O324" s="151"/>
      <c r="P324" s="31">
        <f t="shared" si="6"/>
        <v>313.98500000001513</v>
      </c>
      <c r="Q324" s="31">
        <f>SUBTOTAL(9,$F$2:F324)</f>
        <v>233908.01499999998</v>
      </c>
      <c r="R324" s="31">
        <f>SUBTOTAL(9,$G$2:G324)</f>
        <v>234222</v>
      </c>
    </row>
    <row r="325" spans="1:18" ht="14.25" customHeight="1">
      <c r="A325" s="13" t="s">
        <v>19</v>
      </c>
      <c r="B325" s="144">
        <v>45422</v>
      </c>
      <c r="C325" s="158" t="s">
        <v>5811</v>
      </c>
      <c r="D325" s="138" t="s">
        <v>5812</v>
      </c>
      <c r="E325" s="155"/>
      <c r="F325" s="157">
        <v>200</v>
      </c>
      <c r="G325" s="157"/>
      <c r="H325" s="12"/>
      <c r="I325" s="13"/>
      <c r="N325" s="13" t="s">
        <v>688</v>
      </c>
      <c r="O325" s="151"/>
      <c r="P325" s="31">
        <f t="shared" si="6"/>
        <v>113.98500000001513</v>
      </c>
      <c r="Q325" s="31">
        <f>SUBTOTAL(9,$F$2:F325)</f>
        <v>234108.01499999998</v>
      </c>
      <c r="R325" s="31">
        <f>SUBTOTAL(9,$G$2:G325)</f>
        <v>234222</v>
      </c>
    </row>
    <row r="326" spans="1:18" ht="14.25" customHeight="1">
      <c r="A326" s="13" t="s">
        <v>19</v>
      </c>
      <c r="B326" s="62">
        <v>45428</v>
      </c>
      <c r="C326" s="111" t="s">
        <v>5750</v>
      </c>
      <c r="D326" s="51"/>
      <c r="F326" s="14">
        <v>1316</v>
      </c>
      <c r="G326" s="13"/>
      <c r="H326" s="62"/>
      <c r="I326" s="13" t="s">
        <v>91</v>
      </c>
      <c r="K326" s="9" t="s">
        <v>576</v>
      </c>
      <c r="L326">
        <v>1165</v>
      </c>
      <c r="N326" s="13" t="s">
        <v>688</v>
      </c>
      <c r="O326" s="151"/>
      <c r="P326" s="31">
        <f t="shared" si="6"/>
        <v>-1202.0149999999849</v>
      </c>
      <c r="Q326" s="31">
        <f>SUBTOTAL(9,$F$2:F326)</f>
        <v>235424.01499999998</v>
      </c>
      <c r="R326" s="31">
        <f>SUBTOTAL(9,$G$2:G326)</f>
        <v>234222</v>
      </c>
    </row>
    <row r="327" spans="1:18" ht="14.25" customHeight="1">
      <c r="A327" s="13" t="s">
        <v>19</v>
      </c>
      <c r="B327" s="144">
        <v>45433</v>
      </c>
      <c r="C327" s="158" t="s">
        <v>5822</v>
      </c>
      <c r="D327" s="138"/>
      <c r="E327" s="155"/>
      <c r="F327" s="157"/>
      <c r="G327" s="157"/>
      <c r="H327" s="12">
        <v>19.899999999999999</v>
      </c>
      <c r="I327" s="13"/>
      <c r="K327" t="s">
        <v>986</v>
      </c>
      <c r="L327">
        <v>214310302</v>
      </c>
      <c r="N327" s="13" t="s">
        <v>688</v>
      </c>
      <c r="O327" s="151"/>
      <c r="P327" s="31">
        <f t="shared" si="6"/>
        <v>-1202.0149999999849</v>
      </c>
      <c r="Q327" s="31">
        <f>SUBTOTAL(9,$F$2:F327)</f>
        <v>235424.01499999998</v>
      </c>
      <c r="R327" s="31">
        <f>SUBTOTAL(9,$G$2:G327)</f>
        <v>234222</v>
      </c>
    </row>
    <row r="328" spans="1:18" ht="14.25" customHeight="1">
      <c r="A328" s="13" t="s">
        <v>19</v>
      </c>
      <c r="B328" s="28">
        <v>45440</v>
      </c>
      <c r="C328" s="52" t="s">
        <v>5780</v>
      </c>
      <c r="D328" s="52" t="s">
        <v>5795</v>
      </c>
      <c r="E328" s="29"/>
      <c r="F328" s="30">
        <v>994.5</v>
      </c>
      <c r="G328" s="30"/>
      <c r="H328" s="120"/>
      <c r="I328" s="42" t="s">
        <v>91</v>
      </c>
      <c r="J328" s="128"/>
      <c r="K328" s="29" t="s">
        <v>2674</v>
      </c>
      <c r="L328" s="29">
        <v>444</v>
      </c>
      <c r="N328" s="13" t="s">
        <v>688</v>
      </c>
      <c r="O328" s="151"/>
      <c r="P328" s="31">
        <f t="shared" si="6"/>
        <v>-2196.5149999999849</v>
      </c>
      <c r="Q328" s="31">
        <f>SUBTOTAL(9,$F$2:F328)</f>
        <v>236418.51499999998</v>
      </c>
      <c r="R328" s="31">
        <f>SUBTOTAL(9,$G$2:G328)</f>
        <v>234222</v>
      </c>
    </row>
    <row r="329" spans="1:18" ht="14.25" customHeight="1">
      <c r="A329" s="13" t="s">
        <v>19</v>
      </c>
      <c r="B329" s="28">
        <v>45442</v>
      </c>
      <c r="C329" s="52" t="s">
        <v>4927</v>
      </c>
      <c r="D329" s="52"/>
      <c r="E329" s="29"/>
      <c r="F329" s="35"/>
      <c r="G329" s="35"/>
      <c r="H329">
        <v>225.5</v>
      </c>
      <c r="I329" s="42"/>
      <c r="J329" s="147"/>
      <c r="K329" s="29" t="s">
        <v>985</v>
      </c>
      <c r="N329" s="13" t="s">
        <v>688</v>
      </c>
      <c r="O329" s="151"/>
      <c r="P329" s="31">
        <f t="shared" ref="P329:P347" si="7">R329-Q329</f>
        <v>-2196.5149999999849</v>
      </c>
      <c r="Q329" s="31">
        <f>SUBTOTAL(9,$F$2:F329)</f>
        <v>236418.51499999998</v>
      </c>
      <c r="R329" s="31">
        <f>SUBTOTAL(9,$G$2:G329)</f>
        <v>234222</v>
      </c>
    </row>
    <row r="330" spans="1:18" ht="14.25" customHeight="1">
      <c r="A330" s="13" t="s">
        <v>19</v>
      </c>
      <c r="B330" s="144">
        <v>45445</v>
      </c>
      <c r="C330" s="158" t="s">
        <v>962</v>
      </c>
      <c r="D330" s="138"/>
      <c r="E330" s="155"/>
      <c r="F330" s="157"/>
      <c r="G330" s="157">
        <v>10000</v>
      </c>
      <c r="H330" s="12"/>
      <c r="I330" s="13"/>
      <c r="N330" s="13" t="s">
        <v>688</v>
      </c>
      <c r="O330" s="151"/>
      <c r="P330" s="31">
        <f t="shared" si="7"/>
        <v>7803.4850000000151</v>
      </c>
      <c r="Q330" s="31">
        <f>SUBTOTAL(9,$F$2:F330)</f>
        <v>236418.51499999998</v>
      </c>
      <c r="R330" s="31">
        <f>SUBTOTAL(9,$G$2:G330)</f>
        <v>244222</v>
      </c>
    </row>
    <row r="331" spans="1:18" ht="14.25" customHeight="1">
      <c r="A331" s="13" t="s">
        <v>19</v>
      </c>
      <c r="B331" s="144">
        <v>45449</v>
      </c>
      <c r="C331" s="158" t="s">
        <v>5870</v>
      </c>
      <c r="D331" s="138" t="s">
        <v>5812</v>
      </c>
      <c r="E331" s="155"/>
      <c r="F331" s="157">
        <v>250</v>
      </c>
      <c r="G331" s="157"/>
      <c r="H331" s="12"/>
      <c r="I331" s="13" t="s">
        <v>91</v>
      </c>
      <c r="N331" s="13" t="s">
        <v>688</v>
      </c>
      <c r="O331" s="151"/>
      <c r="P331" s="31">
        <f t="shared" si="7"/>
        <v>7553.4850000000151</v>
      </c>
      <c r="Q331" s="31">
        <f>SUBTOTAL(9,$F$2:F331)</f>
        <v>236668.51499999998</v>
      </c>
      <c r="R331" s="31">
        <f>SUBTOTAL(9,$G$2:G331)</f>
        <v>244222</v>
      </c>
    </row>
    <row r="332" spans="1:18" ht="14.25" customHeight="1">
      <c r="A332" s="13" t="s">
        <v>19</v>
      </c>
      <c r="B332" s="144">
        <v>45450</v>
      </c>
      <c r="C332" s="158" t="s">
        <v>5871</v>
      </c>
      <c r="D332" s="138" t="s">
        <v>5812</v>
      </c>
      <c r="E332" s="155"/>
      <c r="F332" s="157">
        <v>200</v>
      </c>
      <c r="G332" s="157"/>
      <c r="H332" s="12"/>
      <c r="I332" s="13" t="s">
        <v>91</v>
      </c>
      <c r="N332" s="13" t="s">
        <v>688</v>
      </c>
      <c r="O332" s="151"/>
      <c r="P332" s="31">
        <f t="shared" si="7"/>
        <v>7353.4850000000151</v>
      </c>
      <c r="Q332" s="31">
        <f>SUBTOTAL(9,$F$2:F332)</f>
        <v>236868.51499999998</v>
      </c>
      <c r="R332" s="31">
        <f>SUBTOTAL(9,$G$2:G332)</f>
        <v>244222</v>
      </c>
    </row>
    <row r="333" spans="1:18" ht="14.25" customHeight="1">
      <c r="A333" s="13" t="s">
        <v>19</v>
      </c>
      <c r="B333" s="144">
        <v>45451</v>
      </c>
      <c r="C333" s="158" t="s">
        <v>2577</v>
      </c>
      <c r="D333" s="138" t="s">
        <v>5812</v>
      </c>
      <c r="E333" s="155"/>
      <c r="F333" s="157">
        <v>150</v>
      </c>
      <c r="G333" s="157"/>
      <c r="H333" s="12"/>
      <c r="I333" s="13" t="s">
        <v>91</v>
      </c>
      <c r="N333" s="13" t="s">
        <v>688</v>
      </c>
      <c r="O333" s="151"/>
      <c r="P333" s="31">
        <f t="shared" si="7"/>
        <v>7203.4850000000151</v>
      </c>
      <c r="Q333" s="31">
        <f>SUBTOTAL(9,$F$2:F333)</f>
        <v>237018.51499999998</v>
      </c>
      <c r="R333" s="31">
        <f>SUBTOTAL(9,$G$2:G333)</f>
        <v>244222</v>
      </c>
    </row>
    <row r="334" spans="1:18" ht="14.25" customHeight="1">
      <c r="A334" s="13" t="s">
        <v>19</v>
      </c>
      <c r="B334" s="144">
        <v>45464</v>
      </c>
      <c r="C334" s="158" t="s">
        <v>5853</v>
      </c>
      <c r="D334" s="138"/>
      <c r="E334" s="155"/>
      <c r="F334" s="157"/>
      <c r="G334" s="157"/>
      <c r="H334" s="12">
        <v>39.799999999999997</v>
      </c>
      <c r="I334" s="13"/>
      <c r="K334" t="s">
        <v>986</v>
      </c>
      <c r="L334">
        <v>215604655</v>
      </c>
      <c r="N334" s="13" t="s">
        <v>688</v>
      </c>
      <c r="O334" s="151"/>
      <c r="P334" s="31">
        <f t="shared" si="7"/>
        <v>7203.4850000000151</v>
      </c>
      <c r="Q334" s="31">
        <f>SUBTOTAL(9,$F$2:F334)</f>
        <v>237018.51499999998</v>
      </c>
      <c r="R334" s="31">
        <f>SUBTOTAL(9,$G$2:G334)</f>
        <v>244222</v>
      </c>
    </row>
    <row r="335" spans="1:18" ht="14.25" customHeight="1">
      <c r="A335" s="13" t="s">
        <v>19</v>
      </c>
      <c r="B335" s="144">
        <v>45467</v>
      </c>
      <c r="C335" s="158" t="s">
        <v>5802</v>
      </c>
      <c r="D335" s="138"/>
      <c r="E335" s="155"/>
      <c r="F335" s="157"/>
      <c r="G335" s="157"/>
      <c r="H335" s="12">
        <v>1521.74</v>
      </c>
      <c r="I335" s="13"/>
      <c r="K335" s="395" t="s">
        <v>793</v>
      </c>
      <c r="L335" s="395">
        <v>480842925</v>
      </c>
      <c r="N335" s="13" t="s">
        <v>688</v>
      </c>
      <c r="O335" s="151"/>
      <c r="P335" s="31">
        <f t="shared" si="7"/>
        <v>7203.4850000000151</v>
      </c>
      <c r="Q335" s="31">
        <f>SUBTOTAL(9,$F$2:F335)</f>
        <v>237018.51499999998</v>
      </c>
      <c r="R335" s="31">
        <f>SUBTOTAL(9,$G$2:G335)</f>
        <v>244222</v>
      </c>
    </row>
    <row r="336" spans="1:18" ht="14.25" customHeight="1">
      <c r="A336" s="13" t="s">
        <v>19</v>
      </c>
      <c r="B336" s="28">
        <v>45473</v>
      </c>
      <c r="C336" s="52" t="s">
        <v>4927</v>
      </c>
      <c r="D336" s="52"/>
      <c r="E336" s="29"/>
      <c r="F336" s="35"/>
      <c r="G336" s="35"/>
      <c r="H336">
        <v>225.67</v>
      </c>
      <c r="I336" s="42" t="s">
        <v>89</v>
      </c>
      <c r="J336" s="147"/>
      <c r="K336" s="29" t="s">
        <v>985</v>
      </c>
      <c r="L336">
        <v>555545</v>
      </c>
      <c r="N336" s="13" t="s">
        <v>688</v>
      </c>
      <c r="O336" s="151"/>
      <c r="P336" s="31">
        <f t="shared" si="7"/>
        <v>7203.4850000000151</v>
      </c>
      <c r="Q336" s="31">
        <f>SUBTOTAL(9,$F$2:F336)</f>
        <v>237018.51499999998</v>
      </c>
      <c r="R336" s="31">
        <f>SUBTOTAL(9,$G$2:G336)</f>
        <v>244222</v>
      </c>
    </row>
    <row r="337" spans="1:18" ht="14.25" customHeight="1">
      <c r="A337" s="13" t="s">
        <v>19</v>
      </c>
      <c r="B337" s="144">
        <v>45477</v>
      </c>
      <c r="C337" s="158" t="s">
        <v>5860</v>
      </c>
      <c r="D337" s="138" t="s">
        <v>5861</v>
      </c>
      <c r="E337" s="155"/>
      <c r="F337" s="157">
        <v>1090</v>
      </c>
      <c r="G337" s="157"/>
      <c r="H337" s="12"/>
      <c r="I337" s="13" t="s">
        <v>91</v>
      </c>
      <c r="N337" s="13" t="s">
        <v>688</v>
      </c>
      <c r="O337" s="151"/>
      <c r="P337" s="31">
        <f t="shared" si="7"/>
        <v>6113.4850000000151</v>
      </c>
      <c r="Q337" s="31">
        <f>SUBTOTAL(9,$F$2:F337)</f>
        <v>238108.51499999998</v>
      </c>
      <c r="R337" s="31">
        <f>SUBTOTAL(9,$G$2:G337)</f>
        <v>244222</v>
      </c>
    </row>
    <row r="338" spans="1:18" ht="14.25" customHeight="1">
      <c r="A338" s="13" t="s">
        <v>19</v>
      </c>
      <c r="B338" s="144">
        <v>45477</v>
      </c>
      <c r="C338" s="158" t="s">
        <v>5862</v>
      </c>
      <c r="D338" s="138" t="s">
        <v>5861</v>
      </c>
      <c r="E338" s="155"/>
      <c r="F338" s="157">
        <v>77</v>
      </c>
      <c r="G338" s="157"/>
      <c r="H338" s="12"/>
      <c r="I338" s="13" t="s">
        <v>91</v>
      </c>
      <c r="N338" s="13" t="s">
        <v>688</v>
      </c>
      <c r="O338" s="151"/>
      <c r="P338" s="31">
        <f t="shared" si="7"/>
        <v>6036.4850000000151</v>
      </c>
      <c r="Q338" s="31">
        <f>SUBTOTAL(9,$F$2:F338)</f>
        <v>238185.51499999998</v>
      </c>
      <c r="R338" s="31">
        <f>SUBTOTAL(9,$G$2:G338)</f>
        <v>244222</v>
      </c>
    </row>
    <row r="339" spans="1:18" ht="14.25" customHeight="1">
      <c r="A339" s="13" t="s">
        <v>19</v>
      </c>
      <c r="B339" s="144">
        <v>45478</v>
      </c>
      <c r="C339" s="158" t="s">
        <v>5944</v>
      </c>
      <c r="D339" s="138" t="s">
        <v>5812</v>
      </c>
      <c r="E339" s="155"/>
      <c r="F339" s="157">
        <v>100</v>
      </c>
      <c r="G339" s="157"/>
      <c r="H339" s="12"/>
      <c r="I339" s="13" t="s">
        <v>91</v>
      </c>
      <c r="N339" s="13" t="s">
        <v>688</v>
      </c>
      <c r="O339" s="151"/>
      <c r="P339" s="31">
        <f t="shared" si="7"/>
        <v>5936.4850000000151</v>
      </c>
      <c r="Q339" s="31">
        <f>SUBTOTAL(9,$F$2:F339)</f>
        <v>238285.51499999998</v>
      </c>
      <c r="R339" s="31">
        <f>SUBTOTAL(9,$G$2:G339)</f>
        <v>244222</v>
      </c>
    </row>
    <row r="340" spans="1:18" ht="14.25" customHeight="1">
      <c r="A340" s="13" t="s">
        <v>19</v>
      </c>
      <c r="B340" s="62">
        <v>45487</v>
      </c>
      <c r="C340" s="111" t="s">
        <v>5892</v>
      </c>
      <c r="D340" s="111"/>
      <c r="F340" s="14">
        <v>1600</v>
      </c>
      <c r="G340" s="14"/>
      <c r="H340" s="14"/>
      <c r="I340" s="13" t="s">
        <v>91</v>
      </c>
      <c r="J340" s="13"/>
      <c r="K340" s="395" t="s">
        <v>1213</v>
      </c>
      <c r="N340" s="13" t="s">
        <v>688</v>
      </c>
      <c r="O340" s="151"/>
      <c r="P340" s="31">
        <f t="shared" si="7"/>
        <v>4336.4850000000151</v>
      </c>
      <c r="Q340" s="31">
        <f>SUBTOTAL(9,$F$2:F340)</f>
        <v>239885.51499999998</v>
      </c>
      <c r="R340" s="31">
        <f>SUBTOTAL(9,$G$2:G340)</f>
        <v>244222</v>
      </c>
    </row>
    <row r="341" spans="1:18" ht="14.25" customHeight="1">
      <c r="A341" s="13" t="s">
        <v>19</v>
      </c>
      <c r="B341" s="144">
        <v>45488</v>
      </c>
      <c r="C341" s="158" t="s">
        <v>5842</v>
      </c>
      <c r="D341" s="138"/>
      <c r="E341" s="155"/>
      <c r="F341" s="157"/>
      <c r="G341" s="157"/>
      <c r="H341" s="12">
        <v>4521.6000000000004</v>
      </c>
      <c r="I341" s="13"/>
      <c r="N341" s="13" t="s">
        <v>688</v>
      </c>
      <c r="O341" s="151"/>
      <c r="P341" s="31">
        <f t="shared" si="7"/>
        <v>4336.4850000000151</v>
      </c>
      <c r="Q341" s="31">
        <f>SUBTOTAL(9,$F$2:F341)</f>
        <v>239885.51499999998</v>
      </c>
      <c r="R341" s="31">
        <f>SUBTOTAL(9,$G$2:G341)</f>
        <v>244222</v>
      </c>
    </row>
    <row r="342" spans="1:18" ht="14.25" customHeight="1">
      <c r="A342" s="13" t="s">
        <v>19</v>
      </c>
      <c r="B342" s="144">
        <v>45488</v>
      </c>
      <c r="C342" s="158" t="s">
        <v>5883</v>
      </c>
      <c r="D342" s="138"/>
      <c r="E342" s="155"/>
      <c r="F342" s="157">
        <v>632</v>
      </c>
      <c r="G342" s="157"/>
      <c r="H342" s="12"/>
      <c r="I342" s="13" t="s">
        <v>91</v>
      </c>
      <c r="K342" t="s">
        <v>576</v>
      </c>
      <c r="L342">
        <v>1563</v>
      </c>
      <c r="N342" s="13" t="s">
        <v>688</v>
      </c>
      <c r="O342" s="151"/>
      <c r="P342" s="31">
        <f t="shared" si="7"/>
        <v>3704.4850000000151</v>
      </c>
      <c r="Q342" s="31">
        <f>SUBTOTAL(9,$F$2:F342)</f>
        <v>240517.51499999998</v>
      </c>
      <c r="R342" s="31">
        <f>SUBTOTAL(9,$G$2:G342)</f>
        <v>244222</v>
      </c>
    </row>
    <row r="343" spans="1:18" ht="14.25" customHeight="1">
      <c r="A343" s="13" t="s">
        <v>19</v>
      </c>
      <c r="B343" s="144">
        <v>45488</v>
      </c>
      <c r="C343" s="158" t="s">
        <v>5921</v>
      </c>
      <c r="D343" s="138"/>
      <c r="E343" s="155"/>
      <c r="F343" s="157"/>
      <c r="G343" s="157"/>
      <c r="H343" s="12">
        <v>39.799999999999997</v>
      </c>
      <c r="I343" s="13"/>
      <c r="N343" s="13" t="s">
        <v>688</v>
      </c>
      <c r="O343" s="151"/>
      <c r="P343" s="31">
        <f t="shared" si="7"/>
        <v>3704.4850000000151</v>
      </c>
      <c r="Q343" s="31">
        <f>SUBTOTAL(9,$F$2:F343)</f>
        <v>240517.51499999998</v>
      </c>
      <c r="R343" s="31">
        <f>SUBTOTAL(9,$G$2:G343)</f>
        <v>244222</v>
      </c>
    </row>
    <row r="344" spans="1:18" ht="14.25" customHeight="1">
      <c r="A344" s="13" t="s">
        <v>19</v>
      </c>
      <c r="B344" s="144">
        <v>45491</v>
      </c>
      <c r="C344" s="158" t="s">
        <v>5902</v>
      </c>
      <c r="D344" s="138"/>
      <c r="E344" s="155"/>
      <c r="F344" s="157">
        <v>3200</v>
      </c>
      <c r="G344" s="157"/>
      <c r="H344" s="12"/>
      <c r="I344" s="13" t="s">
        <v>91</v>
      </c>
      <c r="K344" s="395" t="s">
        <v>1213</v>
      </c>
      <c r="N344" s="13" t="s">
        <v>688</v>
      </c>
      <c r="O344" s="151"/>
      <c r="P344" s="31">
        <f t="shared" si="7"/>
        <v>504.48500000001513</v>
      </c>
      <c r="Q344" s="31">
        <f>SUBTOTAL(9,$F$2:F344)</f>
        <v>243717.51499999998</v>
      </c>
      <c r="R344" s="31">
        <f>SUBTOTAL(9,$G$2:G344)</f>
        <v>244222</v>
      </c>
    </row>
    <row r="345" spans="1:18" ht="14.25" customHeight="1">
      <c r="A345" s="13" t="s">
        <v>19</v>
      </c>
      <c r="B345" s="144">
        <v>45492</v>
      </c>
      <c r="C345" s="158" t="s">
        <v>705</v>
      </c>
      <c r="D345" s="138"/>
      <c r="E345" s="155"/>
      <c r="F345" s="157">
        <v>59.8</v>
      </c>
      <c r="G345" s="157"/>
      <c r="H345" s="12"/>
      <c r="I345" s="13" t="s">
        <v>89</v>
      </c>
      <c r="K345" s="395" t="s">
        <v>1301</v>
      </c>
      <c r="L345">
        <v>10205076582</v>
      </c>
      <c r="N345" s="13" t="s">
        <v>688</v>
      </c>
      <c r="O345" s="151"/>
      <c r="P345" s="31">
        <f t="shared" si="7"/>
        <v>444.68500000002678</v>
      </c>
      <c r="Q345" s="31">
        <f>SUBTOTAL(9,$F$2:F345)</f>
        <v>243777.31499999997</v>
      </c>
      <c r="R345" s="31">
        <f>SUBTOTAL(9,$G$2:G345)</f>
        <v>244222</v>
      </c>
    </row>
    <row r="346" spans="1:18" ht="14.25" customHeight="1">
      <c r="A346" s="13" t="s">
        <v>19</v>
      </c>
      <c r="B346" s="144">
        <v>45501</v>
      </c>
      <c r="C346" s="158" t="s">
        <v>5856</v>
      </c>
      <c r="D346" s="138"/>
      <c r="E346" s="155"/>
      <c r="F346" s="157"/>
      <c r="G346" s="157"/>
      <c r="H346" s="12">
        <v>5579.3</v>
      </c>
      <c r="I346" s="13"/>
      <c r="N346" s="13" t="s">
        <v>688</v>
      </c>
      <c r="O346" s="151"/>
      <c r="P346" s="31">
        <f t="shared" si="7"/>
        <v>444.68500000002678</v>
      </c>
      <c r="Q346" s="31">
        <f>SUBTOTAL(9,$F$2:F346)</f>
        <v>243777.31499999997</v>
      </c>
      <c r="R346" s="31">
        <f>SUBTOTAL(9,$G$2:G346)</f>
        <v>244222</v>
      </c>
    </row>
    <row r="347" spans="1:18" ht="14.25" customHeight="1">
      <c r="A347" s="13" t="s">
        <v>19</v>
      </c>
      <c r="B347" s="144">
        <v>45502</v>
      </c>
      <c r="C347" s="158" t="s">
        <v>698</v>
      </c>
      <c r="D347" s="138"/>
      <c r="E347" s="155"/>
      <c r="F347" s="157">
        <v>600</v>
      </c>
      <c r="G347" s="157"/>
      <c r="H347" s="12"/>
      <c r="I347" s="13" t="s">
        <v>91</v>
      </c>
      <c r="K347" s="395" t="s">
        <v>2098</v>
      </c>
      <c r="L347">
        <v>552</v>
      </c>
      <c r="N347" s="13" t="s">
        <v>688</v>
      </c>
      <c r="O347" s="151"/>
      <c r="P347" s="31">
        <f t="shared" si="7"/>
        <v>-155.31499999997322</v>
      </c>
      <c r="Q347" s="31">
        <f>SUBTOTAL(9,$F$2:F347)</f>
        <v>244377.31499999997</v>
      </c>
      <c r="R347" s="31">
        <f>SUBTOTAL(9,$G$2:G347)</f>
        <v>244222</v>
      </c>
    </row>
    <row r="348" spans="1:18" ht="14.25" customHeight="1">
      <c r="A348" s="13" t="s">
        <v>19</v>
      </c>
      <c r="B348" s="144">
        <v>45503</v>
      </c>
      <c r="C348" s="158" t="s">
        <v>5922</v>
      </c>
      <c r="D348" s="138"/>
      <c r="E348" s="155"/>
      <c r="F348" s="157"/>
      <c r="G348" s="157"/>
      <c r="H348" s="12">
        <v>225.88</v>
      </c>
      <c r="I348" s="13"/>
      <c r="K348" s="29" t="s">
        <v>985</v>
      </c>
      <c r="L348">
        <v>557666</v>
      </c>
      <c r="N348" s="13" t="s">
        <v>688</v>
      </c>
      <c r="O348" s="151"/>
      <c r="P348" s="31">
        <f t="shared" ref="P348:P353" si="8">R348-Q348</f>
        <v>-155.31499999997322</v>
      </c>
      <c r="Q348" s="31">
        <f>SUBTOTAL(9,$F$2:F348)</f>
        <v>244377.31499999997</v>
      </c>
      <c r="R348" s="31">
        <f>SUBTOTAL(9,$G$2:G348)</f>
        <v>244222</v>
      </c>
    </row>
    <row r="349" spans="1:18" ht="14.25" customHeight="1">
      <c r="A349" s="13" t="s">
        <v>19</v>
      </c>
      <c r="B349" s="144">
        <v>45509</v>
      </c>
      <c r="C349" s="158" t="s">
        <v>5933</v>
      </c>
      <c r="D349" s="138" t="s">
        <v>5861</v>
      </c>
      <c r="E349" s="155"/>
      <c r="F349" s="157">
        <v>58</v>
      </c>
      <c r="G349" s="157"/>
      <c r="H349" s="12"/>
      <c r="I349" s="13" t="s">
        <v>91</v>
      </c>
      <c r="N349" s="13" t="s">
        <v>688</v>
      </c>
      <c r="O349" s="151"/>
      <c r="P349" s="31">
        <f t="shared" si="8"/>
        <v>-213.31499999997322</v>
      </c>
      <c r="Q349" s="31">
        <f>SUBTOTAL(9,$F$2:F349)</f>
        <v>244435.31499999997</v>
      </c>
      <c r="R349" s="31">
        <f>SUBTOTAL(9,$G$2:G349)</f>
        <v>244222</v>
      </c>
    </row>
    <row r="350" spans="1:18" ht="14.25" customHeight="1">
      <c r="A350" s="13" t="s">
        <v>19</v>
      </c>
      <c r="B350" s="144">
        <v>45509</v>
      </c>
      <c r="C350" s="158" t="s">
        <v>5932</v>
      </c>
      <c r="D350" s="138" t="s">
        <v>5934</v>
      </c>
      <c r="E350" s="155"/>
      <c r="F350" s="157">
        <v>840</v>
      </c>
      <c r="G350" s="157"/>
      <c r="H350" s="12"/>
      <c r="I350" s="13" t="s">
        <v>91</v>
      </c>
      <c r="N350" s="13" t="s">
        <v>688</v>
      </c>
      <c r="O350" s="151"/>
      <c r="P350" s="31">
        <f t="shared" si="8"/>
        <v>-1053.3149999999732</v>
      </c>
      <c r="Q350" s="31">
        <f>SUBTOTAL(9,$F$2:F350)</f>
        <v>245275.31499999997</v>
      </c>
      <c r="R350" s="31">
        <f>SUBTOTAL(9,$G$2:G350)</f>
        <v>244222</v>
      </c>
    </row>
    <row r="351" spans="1:18" ht="14.25" customHeight="1">
      <c r="A351" s="13" t="s">
        <v>19</v>
      </c>
      <c r="B351" s="62">
        <v>45515</v>
      </c>
      <c r="C351" s="111" t="s">
        <v>5960</v>
      </c>
      <c r="D351" s="111"/>
      <c r="F351" s="14">
        <v>1264</v>
      </c>
      <c r="G351" s="14"/>
      <c r="H351" s="14"/>
      <c r="I351" s="13" t="s">
        <v>91</v>
      </c>
      <c r="J351" s="13"/>
      <c r="K351" t="s">
        <v>576</v>
      </c>
      <c r="L351">
        <v>1723</v>
      </c>
      <c r="N351" s="13" t="s">
        <v>688</v>
      </c>
      <c r="O351" s="151"/>
      <c r="P351" s="31">
        <f t="shared" si="8"/>
        <v>-2317.3149999999732</v>
      </c>
      <c r="Q351" s="31">
        <f>SUBTOTAL(9,$F$2:F351)</f>
        <v>246539.31499999997</v>
      </c>
      <c r="R351" s="31">
        <f>SUBTOTAL(9,$G$2:G351)</f>
        <v>244222</v>
      </c>
    </row>
    <row r="352" spans="1:18" ht="14.25" customHeight="1">
      <c r="A352" s="13" t="s">
        <v>19</v>
      </c>
      <c r="B352" s="62">
        <v>45515</v>
      </c>
      <c r="C352" s="111" t="s">
        <v>724</v>
      </c>
      <c r="D352" s="111"/>
      <c r="F352" s="14">
        <v>351</v>
      </c>
      <c r="G352" s="14"/>
      <c r="H352" s="14"/>
      <c r="I352" s="13" t="s">
        <v>91</v>
      </c>
      <c r="K352" s="51" t="s">
        <v>5962</v>
      </c>
      <c r="L352">
        <v>40283</v>
      </c>
      <c r="N352" s="13" t="s">
        <v>688</v>
      </c>
      <c r="O352" s="151">
        <v>45515</v>
      </c>
      <c r="P352" s="31">
        <f t="shared" si="8"/>
        <v>-2668.3149999999732</v>
      </c>
      <c r="Q352" s="31">
        <f>SUBTOTAL(9,$F$2:F352)</f>
        <v>246890.31499999997</v>
      </c>
      <c r="R352" s="31">
        <f>SUBTOTAL(9,$G$2:G352)</f>
        <v>244222</v>
      </c>
    </row>
    <row r="353" spans="1:18" ht="14.25" customHeight="1">
      <c r="A353" s="13" t="s">
        <v>19</v>
      </c>
      <c r="B353" s="144">
        <v>45516</v>
      </c>
      <c r="C353" s="158" t="s">
        <v>962</v>
      </c>
      <c r="D353" s="138"/>
      <c r="E353" s="155"/>
      <c r="F353" s="157"/>
      <c r="G353" s="157">
        <v>10000</v>
      </c>
      <c r="H353" s="12"/>
      <c r="I353" s="13"/>
      <c r="N353" s="13" t="s">
        <v>688</v>
      </c>
      <c r="O353" s="151"/>
      <c r="P353" s="31">
        <f t="shared" si="8"/>
        <v>7331.6850000000268</v>
      </c>
      <c r="Q353" s="31">
        <f>SUBTOTAL(9,$F$2:F353)</f>
        <v>246890.31499999997</v>
      </c>
      <c r="R353" s="31">
        <f>SUBTOTAL(9,$G$2:G353)</f>
        <v>254222</v>
      </c>
    </row>
    <row r="354" spans="1:18" ht="14.25" customHeight="1">
      <c r="A354" s="13" t="s">
        <v>19</v>
      </c>
      <c r="B354" s="144">
        <v>45517</v>
      </c>
      <c r="C354" s="158" t="s">
        <v>705</v>
      </c>
      <c r="D354" s="138"/>
      <c r="E354" s="155"/>
      <c r="F354" s="157">
        <v>76.900000000000006</v>
      </c>
      <c r="G354" s="157"/>
      <c r="H354" s="12"/>
      <c r="I354" s="13" t="s">
        <v>89</v>
      </c>
      <c r="K354" t="s">
        <v>4965</v>
      </c>
      <c r="L354" s="388">
        <v>29600105069100</v>
      </c>
      <c r="N354" s="13" t="s">
        <v>688</v>
      </c>
      <c r="O354" s="151"/>
      <c r="P354" s="31">
        <f t="shared" ref="P354:P368" si="9">R354-Q354</f>
        <v>7254.7850000000326</v>
      </c>
      <c r="Q354" s="31">
        <f>SUBTOTAL(9,$F$2:F354)</f>
        <v>246967.21499999997</v>
      </c>
      <c r="R354" s="31">
        <f>SUBTOTAL(9,$G$2:G354)</f>
        <v>254222</v>
      </c>
    </row>
    <row r="355" spans="1:18" ht="14.25" customHeight="1">
      <c r="A355" s="13" t="s">
        <v>19</v>
      </c>
      <c r="B355" s="144">
        <v>45518</v>
      </c>
      <c r="C355" s="158" t="s">
        <v>5973</v>
      </c>
      <c r="D355" s="138"/>
      <c r="E355" s="155"/>
      <c r="F355" s="157">
        <v>-2.31</v>
      </c>
      <c r="G355" s="157"/>
      <c r="H355" s="12"/>
      <c r="I355" s="13" t="s">
        <v>89</v>
      </c>
      <c r="K355" t="s">
        <v>4965</v>
      </c>
      <c r="L355" s="388">
        <v>29600105069100</v>
      </c>
      <c r="N355" s="13" t="s">
        <v>688</v>
      </c>
      <c r="O355" s="151"/>
      <c r="P355" s="31">
        <f t="shared" si="9"/>
        <v>7257.0950000000303</v>
      </c>
      <c r="Q355" s="31">
        <f>SUBTOTAL(9,$F$2:F355)</f>
        <v>246964.90499999997</v>
      </c>
      <c r="R355" s="31">
        <f>SUBTOTAL(9,$G$2:G355)</f>
        <v>254222</v>
      </c>
    </row>
    <row r="356" spans="1:18" ht="14.25" customHeight="1">
      <c r="A356" s="13" t="s">
        <v>19</v>
      </c>
      <c r="B356" s="144">
        <v>45525</v>
      </c>
      <c r="C356" s="158" t="s">
        <v>5996</v>
      </c>
      <c r="D356" s="138"/>
      <c r="E356" s="155"/>
      <c r="F356" s="157">
        <v>42.7</v>
      </c>
      <c r="G356" s="157"/>
      <c r="H356" s="12"/>
      <c r="I356" s="13" t="s">
        <v>89</v>
      </c>
      <c r="K356" t="s">
        <v>1066</v>
      </c>
      <c r="L356">
        <v>22334065121</v>
      </c>
      <c r="N356" s="13" t="s">
        <v>688</v>
      </c>
      <c r="O356" s="151"/>
      <c r="P356" s="31">
        <f t="shared" si="9"/>
        <v>7214.3950000000186</v>
      </c>
      <c r="Q356" s="31">
        <f>SUBTOTAL(9,$F$2:F356)</f>
        <v>247007.60499999998</v>
      </c>
      <c r="R356" s="31">
        <f>SUBTOTAL(9,$G$2:G356)</f>
        <v>254222</v>
      </c>
    </row>
    <row r="357" spans="1:18" ht="14.25" customHeight="1">
      <c r="A357" s="13" t="s">
        <v>19</v>
      </c>
      <c r="B357" s="144">
        <v>45529</v>
      </c>
      <c r="C357" s="158" t="s">
        <v>5930</v>
      </c>
      <c r="D357" s="138"/>
      <c r="E357" s="155"/>
      <c r="F357" s="157">
        <v>1600</v>
      </c>
      <c r="G357" s="157"/>
      <c r="H357" s="12"/>
      <c r="I357" s="13" t="s">
        <v>91</v>
      </c>
      <c r="K357" t="s">
        <v>5984</v>
      </c>
      <c r="N357" s="13" t="s">
        <v>688</v>
      </c>
      <c r="O357" s="151"/>
      <c r="P357" s="31">
        <f t="shared" si="9"/>
        <v>5614.3950000000186</v>
      </c>
      <c r="Q357" s="31">
        <f>SUBTOTAL(9,$F$2:F357)</f>
        <v>248607.60499999998</v>
      </c>
      <c r="R357" s="31">
        <f>SUBTOTAL(9,$G$2:G357)</f>
        <v>254222</v>
      </c>
    </row>
    <row r="358" spans="1:18" ht="14.25" customHeight="1">
      <c r="A358" s="13" t="s">
        <v>19</v>
      </c>
      <c r="B358" s="144">
        <v>45529</v>
      </c>
      <c r="C358" s="158" t="s">
        <v>5976</v>
      </c>
      <c r="D358" s="138"/>
      <c r="E358" s="155"/>
      <c r="F358" s="157"/>
      <c r="G358" s="157"/>
      <c r="H358" s="12">
        <v>2359.2800000000002</v>
      </c>
      <c r="I358" s="13"/>
      <c r="K358" t="s">
        <v>2657</v>
      </c>
      <c r="L358">
        <v>431199622</v>
      </c>
      <c r="N358" s="13" t="s">
        <v>688</v>
      </c>
      <c r="O358" s="451"/>
      <c r="P358" s="31">
        <f t="shared" si="9"/>
        <v>5614.3950000000186</v>
      </c>
      <c r="Q358" s="31">
        <f>SUBTOTAL(9,$F$2:F358)</f>
        <v>248607.60499999998</v>
      </c>
      <c r="R358" s="31">
        <f>SUBTOTAL(9,$G$2:G358)</f>
        <v>254222</v>
      </c>
    </row>
    <row r="359" spans="1:18" ht="14.25" customHeight="1">
      <c r="A359" s="13" t="s">
        <v>19</v>
      </c>
      <c r="B359" s="144">
        <v>45530</v>
      </c>
      <c r="C359" s="158" t="s">
        <v>1174</v>
      </c>
      <c r="D359" s="138"/>
      <c r="E359" s="155"/>
      <c r="F359" s="157">
        <v>174</v>
      </c>
      <c r="G359" s="157"/>
      <c r="H359" s="12"/>
      <c r="I359" s="13" t="s">
        <v>89</v>
      </c>
      <c r="K359" t="s">
        <v>1175</v>
      </c>
      <c r="L359">
        <v>4847</v>
      </c>
      <c r="N359" s="13" t="s">
        <v>688</v>
      </c>
      <c r="O359" s="151"/>
      <c r="P359" s="31">
        <f t="shared" si="9"/>
        <v>5440.3950000000186</v>
      </c>
      <c r="Q359" s="31">
        <f>SUBTOTAL(9,$F$2:F359)</f>
        <v>248781.60499999998</v>
      </c>
      <c r="R359" s="31">
        <f>SUBTOTAL(9,$G$2:G359)</f>
        <v>254222</v>
      </c>
    </row>
    <row r="360" spans="1:18" ht="14.25" customHeight="1">
      <c r="A360" s="13" t="s">
        <v>19</v>
      </c>
      <c r="B360" s="144">
        <v>45530</v>
      </c>
      <c r="C360" s="158" t="s">
        <v>1174</v>
      </c>
      <c r="D360" s="138"/>
      <c r="E360" s="155"/>
      <c r="F360" s="157">
        <v>174</v>
      </c>
      <c r="G360" s="157"/>
      <c r="H360" s="12"/>
      <c r="I360" s="13" t="s">
        <v>89</v>
      </c>
      <c r="K360" s="395" t="s">
        <v>1175</v>
      </c>
      <c r="N360" s="13" t="s">
        <v>688</v>
      </c>
      <c r="O360" s="151"/>
      <c r="P360" s="31">
        <f t="shared" si="9"/>
        <v>5266.3950000000186</v>
      </c>
      <c r="Q360" s="31">
        <f>SUBTOTAL(9,$F$2:F360)</f>
        <v>248955.60499999998</v>
      </c>
      <c r="R360" s="31">
        <f>SUBTOTAL(9,$G$2:G360)</f>
        <v>254222</v>
      </c>
    </row>
    <row r="361" spans="1:18" ht="14.25" customHeight="1">
      <c r="A361" s="13" t="s">
        <v>19</v>
      </c>
      <c r="B361" s="144">
        <v>45532</v>
      </c>
      <c r="C361" s="158" t="s">
        <v>5985</v>
      </c>
      <c r="D361" s="138" t="s">
        <v>5986</v>
      </c>
      <c r="E361" s="155"/>
      <c r="F361" s="157">
        <v>72.3</v>
      </c>
      <c r="G361" s="157"/>
      <c r="H361" s="12"/>
      <c r="I361" s="13" t="s">
        <v>91</v>
      </c>
      <c r="K361" t="s">
        <v>1066</v>
      </c>
      <c r="L361">
        <v>22302333715</v>
      </c>
      <c r="N361" s="13" t="s">
        <v>688</v>
      </c>
      <c r="O361" s="151"/>
      <c r="P361" s="31">
        <f t="shared" si="9"/>
        <v>5194.0950000000303</v>
      </c>
      <c r="Q361" s="31">
        <f>SUBTOTAL(9,$F$2:F361)</f>
        <v>249027.90499999997</v>
      </c>
      <c r="R361" s="31">
        <f>SUBTOTAL(9,$G$2:G361)</f>
        <v>254222</v>
      </c>
    </row>
    <row r="362" spans="1:18" ht="14.25" customHeight="1">
      <c r="A362" s="13" t="s">
        <v>19</v>
      </c>
      <c r="B362" s="144">
        <v>45533</v>
      </c>
      <c r="C362" s="158" t="s">
        <v>5771</v>
      </c>
      <c r="D362" s="138"/>
      <c r="E362" s="155"/>
      <c r="F362" s="157">
        <v>420</v>
      </c>
      <c r="G362" s="157"/>
      <c r="H362" s="12"/>
      <c r="I362" s="13" t="s">
        <v>89</v>
      </c>
      <c r="K362" t="s">
        <v>958</v>
      </c>
      <c r="L362">
        <v>2700</v>
      </c>
      <c r="N362" s="13" t="s">
        <v>688</v>
      </c>
      <c r="O362" s="151"/>
      <c r="P362" s="31">
        <f t="shared" si="9"/>
        <v>4774.0950000000303</v>
      </c>
      <c r="Q362" s="31">
        <f>SUBTOTAL(9,$F$2:F362)</f>
        <v>249447.90499999997</v>
      </c>
      <c r="R362" s="31">
        <f>SUBTOTAL(9,$G$2:G362)</f>
        <v>254222</v>
      </c>
    </row>
    <row r="363" spans="1:18" ht="14.25" customHeight="1">
      <c r="A363" s="13" t="s">
        <v>19</v>
      </c>
      <c r="B363" s="144">
        <v>45534</v>
      </c>
      <c r="C363" s="158" t="s">
        <v>5998</v>
      </c>
      <c r="D363" s="138"/>
      <c r="E363" s="155"/>
      <c r="F363" s="157"/>
      <c r="G363" s="157"/>
      <c r="H363" s="12">
        <v>227.14</v>
      </c>
      <c r="I363" s="13" t="s">
        <v>89</v>
      </c>
      <c r="K363" t="s">
        <v>5999</v>
      </c>
      <c r="L363">
        <v>559784</v>
      </c>
      <c r="N363" s="13" t="s">
        <v>688</v>
      </c>
      <c r="O363" s="151"/>
      <c r="P363" s="31">
        <f t="shared" si="9"/>
        <v>4774.0950000000303</v>
      </c>
      <c r="Q363" s="31">
        <f>SUBTOTAL(9,$F$2:F363)</f>
        <v>249447.90499999997</v>
      </c>
      <c r="R363" s="31">
        <f>SUBTOTAL(9,$G$2:G363)</f>
        <v>254222</v>
      </c>
    </row>
    <row r="364" spans="1:18" ht="14.25" customHeight="1">
      <c r="A364" s="13" t="s">
        <v>19</v>
      </c>
      <c r="B364" s="144">
        <v>45534</v>
      </c>
      <c r="C364" s="158" t="s">
        <v>1174</v>
      </c>
      <c r="D364" s="138"/>
      <c r="E364" s="155"/>
      <c r="F364" s="157">
        <v>776</v>
      </c>
      <c r="G364" s="157"/>
      <c r="H364" s="12"/>
      <c r="I364" s="13" t="s">
        <v>89</v>
      </c>
      <c r="K364" s="395" t="s">
        <v>1175</v>
      </c>
      <c r="N364" s="13" t="s">
        <v>688</v>
      </c>
      <c r="O364" s="151"/>
      <c r="P364" s="31">
        <f t="shared" si="9"/>
        <v>3998.0950000000303</v>
      </c>
      <c r="Q364" s="31">
        <f>SUBTOTAL(9,$F$2:F364)</f>
        <v>250223.90499999997</v>
      </c>
      <c r="R364" s="31">
        <f>SUBTOTAL(9,$G$2:G364)</f>
        <v>254222</v>
      </c>
    </row>
    <row r="365" spans="1:18" ht="14.25" customHeight="1">
      <c r="A365" s="13" t="s">
        <v>19</v>
      </c>
      <c r="B365" s="144">
        <v>45535</v>
      </c>
      <c r="C365" s="158" t="s">
        <v>6029</v>
      </c>
      <c r="D365" s="138" t="s">
        <v>6032</v>
      </c>
      <c r="E365" s="155"/>
      <c r="F365" s="157">
        <v>1434</v>
      </c>
      <c r="G365" s="157"/>
      <c r="H365" s="12"/>
      <c r="I365" s="13"/>
      <c r="N365" s="13" t="s">
        <v>688</v>
      </c>
      <c r="O365" s="151"/>
      <c r="P365" s="31">
        <f t="shared" si="9"/>
        <v>2564.0950000000303</v>
      </c>
      <c r="Q365" s="31">
        <f>SUBTOTAL(9,$F$2:F365)</f>
        <v>251657.90499999997</v>
      </c>
      <c r="R365" s="31">
        <f>SUBTOTAL(9,$G$2:G365)</f>
        <v>254222</v>
      </c>
    </row>
    <row r="366" spans="1:18" ht="14.25" customHeight="1">
      <c r="A366" s="13" t="s">
        <v>19</v>
      </c>
      <c r="B366" s="144">
        <v>45535</v>
      </c>
      <c r="C366" s="158" t="s">
        <v>6030</v>
      </c>
      <c r="D366" s="138" t="s">
        <v>6031</v>
      </c>
      <c r="E366" s="155"/>
      <c r="F366" s="157">
        <v>104</v>
      </c>
      <c r="G366" s="157"/>
      <c r="H366" s="12"/>
      <c r="I366" s="13"/>
      <c r="N366" s="13" t="s">
        <v>688</v>
      </c>
      <c r="O366" s="151"/>
      <c r="P366" s="31">
        <f t="shared" si="9"/>
        <v>2460.0950000000303</v>
      </c>
      <c r="Q366" s="31">
        <f>SUBTOTAL(9,$F$2:F366)</f>
        <v>251761.90499999997</v>
      </c>
      <c r="R366" s="31">
        <f>SUBTOTAL(9,$G$2:G366)</f>
        <v>254222</v>
      </c>
    </row>
    <row r="367" spans="1:18" ht="14.25" customHeight="1">
      <c r="A367" s="13" t="s">
        <v>19</v>
      </c>
      <c r="B367" s="144">
        <v>45539</v>
      </c>
      <c r="C367" s="158" t="s">
        <v>6013</v>
      </c>
      <c r="D367" s="138"/>
      <c r="E367" s="155"/>
      <c r="F367" s="157">
        <v>1264</v>
      </c>
      <c r="G367" s="157"/>
      <c r="H367" s="12"/>
      <c r="I367" s="13" t="s">
        <v>91</v>
      </c>
      <c r="K367" s="395" t="s">
        <v>576</v>
      </c>
      <c r="L367">
        <v>1921</v>
      </c>
      <c r="N367" s="13" t="s">
        <v>688</v>
      </c>
      <c r="O367" s="151"/>
      <c r="P367" s="31">
        <f t="shared" si="9"/>
        <v>1196.0950000000303</v>
      </c>
      <c r="Q367" s="31">
        <f>SUBTOTAL(9,$F$2:F367)</f>
        <v>253025.90499999997</v>
      </c>
      <c r="R367" s="31">
        <f>SUBTOTAL(9,$G$2:G367)</f>
        <v>254222</v>
      </c>
    </row>
    <row r="368" spans="1:18" ht="14.25" customHeight="1">
      <c r="A368" s="13" t="s">
        <v>19</v>
      </c>
      <c r="B368" s="144">
        <v>45546</v>
      </c>
      <c r="C368" s="158" t="s">
        <v>1754</v>
      </c>
      <c r="D368" s="138"/>
      <c r="E368" s="155"/>
      <c r="F368" s="157">
        <v>89.4</v>
      </c>
      <c r="G368" s="157"/>
      <c r="H368" s="12"/>
      <c r="I368" s="13" t="s">
        <v>89</v>
      </c>
      <c r="K368" t="s">
        <v>2532</v>
      </c>
      <c r="L368">
        <v>341225262</v>
      </c>
      <c r="N368" s="13" t="s">
        <v>688</v>
      </c>
      <c r="O368" s="151"/>
      <c r="P368" s="31">
        <f t="shared" si="9"/>
        <v>1106.6950000000361</v>
      </c>
      <c r="Q368" s="31">
        <f>SUBTOTAL(9,$F$2:F368)</f>
        <v>253115.30499999996</v>
      </c>
      <c r="R368" s="31">
        <f>SUBTOTAL(9,$G$2:G368)</f>
        <v>254222</v>
      </c>
    </row>
    <row r="369" spans="1:18" ht="14.25" customHeight="1">
      <c r="A369" s="13" t="s">
        <v>19</v>
      </c>
      <c r="B369" s="144">
        <v>45550</v>
      </c>
      <c r="C369" s="158" t="s">
        <v>5990</v>
      </c>
      <c r="D369" s="138"/>
      <c r="E369" s="155"/>
      <c r="F369" s="157"/>
      <c r="G369" s="157"/>
      <c r="H369" s="12">
        <v>4534.2</v>
      </c>
      <c r="I369" s="13"/>
      <c r="K369" t="s">
        <v>2520</v>
      </c>
      <c r="N369" s="13" t="s">
        <v>688</v>
      </c>
      <c r="O369" s="151"/>
      <c r="P369" s="31">
        <f t="shared" ref="P369:P388" si="10">R369-Q369</f>
        <v>1106.6950000000361</v>
      </c>
      <c r="Q369" s="31">
        <f>SUBTOTAL(9,$F$2:F369)</f>
        <v>253115.30499999996</v>
      </c>
      <c r="R369" s="31">
        <f>SUBTOTAL(9,$G$2:G369)</f>
        <v>254222</v>
      </c>
    </row>
    <row r="370" spans="1:18" ht="14.25" customHeight="1">
      <c r="A370" s="13" t="s">
        <v>19</v>
      </c>
      <c r="B370" s="144">
        <v>45560</v>
      </c>
      <c r="C370" s="158" t="s">
        <v>6056</v>
      </c>
      <c r="D370" s="138"/>
      <c r="E370" s="155"/>
      <c r="F370" s="157">
        <v>3000</v>
      </c>
      <c r="G370" s="157"/>
      <c r="H370" s="12"/>
      <c r="I370" s="13"/>
      <c r="K370" t="s">
        <v>5984</v>
      </c>
      <c r="L370">
        <v>179</v>
      </c>
      <c r="N370" s="13" t="s">
        <v>688</v>
      </c>
      <c r="O370" s="151"/>
      <c r="P370" s="31">
        <f t="shared" si="10"/>
        <v>-1893.3049999999639</v>
      </c>
      <c r="Q370" s="31">
        <f>SUBTOTAL(9,$F$2:F370)</f>
        <v>256115.30499999996</v>
      </c>
      <c r="R370" s="31">
        <f>SUBTOTAL(9,$G$2:G370)</f>
        <v>254222</v>
      </c>
    </row>
    <row r="371" spans="1:18" ht="14.25" customHeight="1">
      <c r="A371" s="13" t="s">
        <v>19</v>
      </c>
      <c r="B371" s="144">
        <v>45560</v>
      </c>
      <c r="C371" s="158" t="s">
        <v>6088</v>
      </c>
      <c r="D371" s="138"/>
      <c r="E371" s="155"/>
      <c r="F371" s="157"/>
      <c r="G371" s="157"/>
      <c r="H371" s="12">
        <v>5365.8</v>
      </c>
      <c r="I371" s="13"/>
      <c r="K371" t="s">
        <v>6089</v>
      </c>
      <c r="L371">
        <v>4216679</v>
      </c>
      <c r="N371" s="13" t="s">
        <v>688</v>
      </c>
      <c r="O371" s="427"/>
      <c r="P371" s="31">
        <f t="shared" si="10"/>
        <v>-1893.3049999999639</v>
      </c>
      <c r="Q371" s="31">
        <f>SUBTOTAL(9,$F$2:F371)</f>
        <v>256115.30499999996</v>
      </c>
      <c r="R371" s="31">
        <f>SUBTOTAL(9,$G$2:G371)</f>
        <v>254222</v>
      </c>
    </row>
    <row r="372" spans="1:18" ht="14.25" customHeight="1">
      <c r="A372" s="13" t="s">
        <v>19</v>
      </c>
      <c r="B372" s="144">
        <v>45565</v>
      </c>
      <c r="C372" s="158" t="s">
        <v>5998</v>
      </c>
      <c r="D372" s="138"/>
      <c r="E372" s="155"/>
      <c r="F372" s="157"/>
      <c r="G372" s="157"/>
      <c r="H372" s="12">
        <v>229.25</v>
      </c>
      <c r="I372" s="13" t="s">
        <v>89</v>
      </c>
      <c r="K372" t="s">
        <v>5999</v>
      </c>
      <c r="L372">
        <v>561890</v>
      </c>
      <c r="N372" s="13" t="s">
        <v>688</v>
      </c>
      <c r="O372" s="452">
        <v>45566</v>
      </c>
      <c r="P372" s="31">
        <f t="shared" si="10"/>
        <v>-1893.3049999999639</v>
      </c>
      <c r="Q372" s="31">
        <f>SUBTOTAL(9,$F$2:F372)</f>
        <v>256115.30499999996</v>
      </c>
      <c r="R372" s="31">
        <f>SUBTOTAL(9,$G$2:G372)</f>
        <v>254222</v>
      </c>
    </row>
    <row r="373" spans="1:18" ht="14.25" customHeight="1">
      <c r="A373" s="13" t="s">
        <v>19</v>
      </c>
      <c r="B373" s="144">
        <v>45567</v>
      </c>
      <c r="C373" s="158" t="s">
        <v>1174</v>
      </c>
      <c r="D373" s="138"/>
      <c r="E373" s="155"/>
      <c r="F373" s="157">
        <v>178</v>
      </c>
      <c r="G373" s="157"/>
      <c r="H373" s="12"/>
      <c r="I373" s="13" t="s">
        <v>6059</v>
      </c>
      <c r="K373" t="s">
        <v>1175</v>
      </c>
      <c r="L373">
        <v>5142</v>
      </c>
      <c r="N373" s="13" t="s">
        <v>688</v>
      </c>
      <c r="O373" s="427"/>
      <c r="P373" s="31">
        <f t="shared" si="10"/>
        <v>-2071.3049999999639</v>
      </c>
      <c r="Q373" s="31">
        <f>SUBTOTAL(9,$F$2:F373)</f>
        <v>256293.30499999996</v>
      </c>
      <c r="R373" s="31">
        <f>SUBTOTAL(9,$G$2:G373)</f>
        <v>254222</v>
      </c>
    </row>
    <row r="374" spans="1:18" ht="14.25" customHeight="1">
      <c r="A374" s="13" t="s">
        <v>19</v>
      </c>
      <c r="B374" s="144">
        <v>45572</v>
      </c>
      <c r="C374" s="158" t="s">
        <v>962</v>
      </c>
      <c r="D374" s="138"/>
      <c r="E374" s="155"/>
      <c r="F374" s="157"/>
      <c r="G374" s="157">
        <v>5000</v>
      </c>
      <c r="H374" s="12"/>
      <c r="I374" s="13"/>
      <c r="N374" s="13" t="s">
        <v>688</v>
      </c>
      <c r="O374" s="427"/>
      <c r="P374" s="31">
        <f t="shared" si="10"/>
        <v>2928.6950000000361</v>
      </c>
      <c r="Q374" s="31">
        <f>SUBTOTAL(9,$F$2:F374)</f>
        <v>256293.30499999996</v>
      </c>
      <c r="R374" s="31">
        <f>SUBTOTAL(9,$G$2:G374)</f>
        <v>259222</v>
      </c>
    </row>
    <row r="375" spans="1:18" ht="14.25" customHeight="1">
      <c r="A375" s="13" t="s">
        <v>19</v>
      </c>
      <c r="B375" s="144">
        <v>45573</v>
      </c>
      <c r="C375" s="158" t="s">
        <v>6066</v>
      </c>
      <c r="D375" s="138" t="s">
        <v>6068</v>
      </c>
      <c r="E375" s="155"/>
      <c r="F375" s="157">
        <v>562</v>
      </c>
      <c r="G375" s="157"/>
      <c r="H375" s="12"/>
      <c r="I375" s="13"/>
      <c r="N375" s="13" t="s">
        <v>688</v>
      </c>
      <c r="O375" s="427"/>
      <c r="P375" s="31">
        <f t="shared" si="10"/>
        <v>2366.6950000000361</v>
      </c>
      <c r="Q375" s="31">
        <f>SUBTOTAL(9,$F$2:F375)</f>
        <v>256855.30499999996</v>
      </c>
      <c r="R375" s="31">
        <f>SUBTOTAL(9,$G$2:G375)</f>
        <v>259222</v>
      </c>
    </row>
    <row r="376" spans="1:18" ht="14.25" customHeight="1">
      <c r="A376" s="13" t="s">
        <v>19</v>
      </c>
      <c r="B376" s="144">
        <v>45573</v>
      </c>
      <c r="C376" s="158" t="s">
        <v>6067</v>
      </c>
      <c r="D376" s="138" t="s">
        <v>6031</v>
      </c>
      <c r="E376" s="155"/>
      <c r="F376" s="157">
        <v>41</v>
      </c>
      <c r="G376" s="157"/>
      <c r="H376" s="12"/>
      <c r="I376" s="13"/>
      <c r="N376" s="13" t="s">
        <v>688</v>
      </c>
      <c r="O376" s="427"/>
      <c r="P376" s="31">
        <f t="shared" si="10"/>
        <v>2325.6950000000361</v>
      </c>
      <c r="Q376" s="31">
        <f>SUBTOTAL(9,$F$2:F376)</f>
        <v>256896.30499999996</v>
      </c>
      <c r="R376" s="31">
        <f>SUBTOTAL(9,$G$2:G376)</f>
        <v>259222</v>
      </c>
    </row>
    <row r="377" spans="1:18" ht="14.25" customHeight="1">
      <c r="A377" s="13" t="s">
        <v>19</v>
      </c>
      <c r="B377" s="144">
        <v>45590</v>
      </c>
      <c r="C377" s="158" t="s">
        <v>6057</v>
      </c>
      <c r="D377" s="138"/>
      <c r="E377" s="155"/>
      <c r="F377" s="157"/>
      <c r="G377" s="157"/>
      <c r="H377" s="12">
        <v>39.799999999999997</v>
      </c>
      <c r="I377" s="13"/>
      <c r="K377" t="s">
        <v>950</v>
      </c>
      <c r="L377">
        <v>220804826</v>
      </c>
      <c r="N377" s="13" t="s">
        <v>688</v>
      </c>
      <c r="O377" s="427"/>
      <c r="P377" s="31">
        <f t="shared" si="10"/>
        <v>2325.6950000000361</v>
      </c>
      <c r="Q377" s="31">
        <f>SUBTOTAL(9,$F$2:F377)</f>
        <v>256896.30499999996</v>
      </c>
      <c r="R377" s="31">
        <f>SUBTOTAL(9,$G$2:G377)</f>
        <v>259222</v>
      </c>
    </row>
    <row r="378" spans="1:18" ht="14.25" customHeight="1">
      <c r="A378" s="13" t="s">
        <v>19</v>
      </c>
      <c r="B378" s="144">
        <v>45592</v>
      </c>
      <c r="C378" s="158" t="s">
        <v>6080</v>
      </c>
      <c r="D378" s="138"/>
      <c r="E378" s="155"/>
      <c r="F378" s="157"/>
      <c r="G378" s="157"/>
      <c r="H378" s="12">
        <v>2379.5300000000002</v>
      </c>
      <c r="I378" s="13"/>
      <c r="K378" t="s">
        <v>2657</v>
      </c>
      <c r="L378">
        <v>471553829</v>
      </c>
      <c r="N378" s="13" t="s">
        <v>688</v>
      </c>
      <c r="O378" s="427"/>
      <c r="P378" s="31">
        <f t="shared" si="10"/>
        <v>2325.6950000000361</v>
      </c>
      <c r="Q378" s="31">
        <f>SUBTOTAL(9,$F$2:F378)</f>
        <v>256896.30499999996</v>
      </c>
      <c r="R378" s="31">
        <f>SUBTOTAL(9,$G$2:G378)</f>
        <v>259222</v>
      </c>
    </row>
    <row r="379" spans="1:18" ht="14.25" customHeight="1">
      <c r="A379" s="13" t="s">
        <v>19</v>
      </c>
      <c r="B379" s="62">
        <v>45593</v>
      </c>
      <c r="C379" s="111" t="s">
        <v>6102</v>
      </c>
      <c r="D379" s="111"/>
      <c r="F379" s="14">
        <v>79.8</v>
      </c>
      <c r="G379" s="14"/>
      <c r="H379" s="14"/>
      <c r="I379" s="13" t="s">
        <v>89</v>
      </c>
      <c r="J379" s="13"/>
      <c r="K379" t="s">
        <v>1301</v>
      </c>
      <c r="L379">
        <v>10205089398</v>
      </c>
      <c r="N379" s="13" t="s">
        <v>688</v>
      </c>
      <c r="O379" s="427"/>
      <c r="P379" s="31">
        <f t="shared" si="10"/>
        <v>2245.8950000000477</v>
      </c>
      <c r="Q379" s="31">
        <f>SUBTOTAL(9,$F$2:F379)</f>
        <v>256976.10499999995</v>
      </c>
      <c r="R379" s="31">
        <f>SUBTOTAL(9,$G$2:G379)</f>
        <v>259222</v>
      </c>
    </row>
    <row r="380" spans="1:18" ht="14.25" customHeight="1">
      <c r="A380" s="13" t="s">
        <v>19</v>
      </c>
      <c r="B380" s="144">
        <v>45594</v>
      </c>
      <c r="C380" s="158" t="s">
        <v>6098</v>
      </c>
      <c r="D380" s="138" t="s">
        <v>6132</v>
      </c>
      <c r="E380" s="155"/>
      <c r="F380" s="157">
        <v>12400</v>
      </c>
      <c r="G380" s="157"/>
      <c r="H380" s="12"/>
      <c r="I380" s="13"/>
      <c r="K380" t="s">
        <v>6133</v>
      </c>
      <c r="N380" s="13" t="s">
        <v>688</v>
      </c>
      <c r="O380" s="427"/>
      <c r="P380" s="31">
        <f t="shared" si="10"/>
        <v>-10154.104999999981</v>
      </c>
      <c r="Q380" s="31">
        <f>SUBTOTAL(9,$F$2:F380)</f>
        <v>269376.10499999998</v>
      </c>
      <c r="R380" s="31">
        <f>SUBTOTAL(9,$G$2:G380)</f>
        <v>259222</v>
      </c>
    </row>
    <row r="381" spans="1:18" ht="14.25" customHeight="1">
      <c r="A381" s="13" t="s">
        <v>19</v>
      </c>
      <c r="B381" s="144">
        <v>45595</v>
      </c>
      <c r="C381" s="158" t="s">
        <v>6000</v>
      </c>
      <c r="D381" s="138"/>
      <c r="E381" s="155"/>
      <c r="F381" s="157"/>
      <c r="G381" s="157"/>
      <c r="H381" s="12">
        <v>228.83</v>
      </c>
      <c r="I381" s="13"/>
      <c r="K381" t="s">
        <v>4927</v>
      </c>
      <c r="L381">
        <v>564008</v>
      </c>
      <c r="N381" s="13" t="s">
        <v>688</v>
      </c>
      <c r="O381" s="427"/>
      <c r="P381" s="31">
        <f t="shared" si="10"/>
        <v>-10154.104999999981</v>
      </c>
      <c r="Q381" s="31">
        <f>SUBTOTAL(9,$F$2:F381)</f>
        <v>269376.10499999998</v>
      </c>
      <c r="R381" s="31">
        <f>SUBTOTAL(9,$G$2:G381)</f>
        <v>259222</v>
      </c>
    </row>
    <row r="382" spans="1:18" ht="14.25" customHeight="1">
      <c r="A382" s="13" t="s">
        <v>19</v>
      </c>
      <c r="B382" s="62">
        <v>45600</v>
      </c>
      <c r="C382" s="111" t="s">
        <v>6119</v>
      </c>
      <c r="D382" s="111" t="s">
        <v>5799</v>
      </c>
      <c r="F382" s="14">
        <v>500</v>
      </c>
      <c r="G382" s="14"/>
      <c r="H382" s="14"/>
      <c r="I382" s="13" t="s">
        <v>91</v>
      </c>
      <c r="N382" s="13" t="s">
        <v>688</v>
      </c>
      <c r="O382" s="427">
        <v>45601</v>
      </c>
      <c r="P382" s="31">
        <f t="shared" si="10"/>
        <v>-10654.104999999981</v>
      </c>
      <c r="Q382" s="31">
        <f>SUBTOTAL(9,$F$2:F382)</f>
        <v>269876.10499999998</v>
      </c>
      <c r="R382" s="31">
        <f>SUBTOTAL(9,$G$2:G382)</f>
        <v>259222</v>
      </c>
    </row>
    <row r="383" spans="1:18" ht="14.25" customHeight="1">
      <c r="A383" s="13" t="s">
        <v>19</v>
      </c>
      <c r="B383" s="144">
        <v>45603</v>
      </c>
      <c r="C383" s="158" t="s">
        <v>962</v>
      </c>
      <c r="D383" s="138"/>
      <c r="E383" s="155"/>
      <c r="F383" s="157"/>
      <c r="G383" s="157">
        <v>13000</v>
      </c>
      <c r="H383" s="12"/>
      <c r="I383" s="13"/>
      <c r="N383" s="13" t="s">
        <v>688</v>
      </c>
      <c r="O383" s="427"/>
      <c r="P383" s="31">
        <f t="shared" si="10"/>
        <v>2345.8950000000186</v>
      </c>
      <c r="Q383" s="31">
        <f>SUBTOTAL(9,$F$2:F383)</f>
        <v>269876.10499999998</v>
      </c>
      <c r="R383" s="31">
        <f>SUBTOTAL(9,$G$2:G383)</f>
        <v>272222</v>
      </c>
    </row>
    <row r="384" spans="1:18" ht="14.25" customHeight="1">
      <c r="A384" s="13" t="s">
        <v>19</v>
      </c>
      <c r="B384" s="144">
        <v>45611</v>
      </c>
      <c r="C384" s="158" t="s">
        <v>6104</v>
      </c>
      <c r="D384" s="138"/>
      <c r="E384" s="155"/>
      <c r="F384" s="157"/>
      <c r="G384" s="157"/>
      <c r="H384" s="12">
        <v>5815.7</v>
      </c>
      <c r="I384" s="13"/>
      <c r="K384" t="s">
        <v>2520</v>
      </c>
      <c r="N384" s="13" t="s">
        <v>688</v>
      </c>
      <c r="O384" s="427"/>
      <c r="P384" s="31">
        <f t="shared" si="10"/>
        <v>2345.8950000000186</v>
      </c>
      <c r="Q384" s="31">
        <f>SUBTOTAL(9,$F$2:F384)</f>
        <v>269876.10499999998</v>
      </c>
      <c r="R384" s="31">
        <f>SUBTOTAL(9,$G$2:G384)</f>
        <v>272222</v>
      </c>
    </row>
    <row r="385" spans="1:18" ht="14.25" customHeight="1">
      <c r="A385" s="13" t="s">
        <v>19</v>
      </c>
      <c r="B385" s="62">
        <v>45613</v>
      </c>
      <c r="C385" s="111" t="s">
        <v>6136</v>
      </c>
      <c r="D385" s="111" t="s">
        <v>6175</v>
      </c>
      <c r="F385" s="14">
        <v>3200</v>
      </c>
      <c r="G385" s="157"/>
      <c r="H385" s="12"/>
      <c r="I385" s="13"/>
      <c r="K385" t="s">
        <v>5984</v>
      </c>
      <c r="L385">
        <v>194</v>
      </c>
      <c r="N385" s="13" t="s">
        <v>688</v>
      </c>
      <c r="O385" s="427">
        <v>45613</v>
      </c>
      <c r="P385" s="31">
        <f t="shared" si="10"/>
        <v>-854.10499999998137</v>
      </c>
      <c r="Q385" s="31">
        <f>SUBTOTAL(9,$F$2:F385)</f>
        <v>273076.10499999998</v>
      </c>
      <c r="R385" s="31">
        <f>SUBTOTAL(9,$G$2:G385)</f>
        <v>272222</v>
      </c>
    </row>
    <row r="386" spans="1:18" ht="14.25" customHeight="1">
      <c r="A386" s="13" t="s">
        <v>19</v>
      </c>
      <c r="B386" s="144">
        <v>45621</v>
      </c>
      <c r="C386" s="158" t="s">
        <v>6101</v>
      </c>
      <c r="D386" s="138"/>
      <c r="E386" s="155"/>
      <c r="F386" s="157"/>
      <c r="G386" s="157"/>
      <c r="H386" s="12">
        <v>19.899999999999999</v>
      </c>
      <c r="I386" s="13"/>
      <c r="K386" t="s">
        <v>1419</v>
      </c>
      <c r="L386">
        <v>222089927</v>
      </c>
      <c r="N386" s="13" t="s">
        <v>688</v>
      </c>
      <c r="O386" s="427"/>
      <c r="P386" s="31">
        <f t="shared" si="10"/>
        <v>-854.10499999998137</v>
      </c>
      <c r="Q386" s="31">
        <f>SUBTOTAL(9,$F$2:F386)</f>
        <v>273076.10499999998</v>
      </c>
      <c r="R386" s="31">
        <f>SUBTOTAL(9,$G$2:G386)</f>
        <v>272222</v>
      </c>
    </row>
    <row r="387" spans="1:18" ht="14.25" customHeight="1">
      <c r="A387" s="13" t="s">
        <v>19</v>
      </c>
      <c r="B387" s="144">
        <v>45626</v>
      </c>
      <c r="C387" s="158" t="s">
        <v>6000</v>
      </c>
      <c r="D387" s="138"/>
      <c r="E387" s="155"/>
      <c r="F387" s="157"/>
      <c r="G387" s="157"/>
      <c r="H387" s="12">
        <v>229.88</v>
      </c>
      <c r="I387" s="13"/>
      <c r="K387" t="s">
        <v>4927</v>
      </c>
      <c r="L387">
        <v>566124</v>
      </c>
      <c r="N387" s="13" t="s">
        <v>688</v>
      </c>
      <c r="O387" s="427"/>
      <c r="P387" s="31">
        <f t="shared" si="10"/>
        <v>-854.10499999998137</v>
      </c>
      <c r="Q387" s="31">
        <f>SUBTOTAL(9,$F$2:F387)</f>
        <v>273076.10499999998</v>
      </c>
      <c r="R387" s="31">
        <f>SUBTOTAL(9,$G$2:G387)</f>
        <v>272222</v>
      </c>
    </row>
    <row r="388" spans="1:18" ht="14.25" customHeight="1">
      <c r="A388" s="13" t="s">
        <v>19</v>
      </c>
      <c r="B388" s="144">
        <v>45629</v>
      </c>
      <c r="C388" s="158" t="s">
        <v>962</v>
      </c>
      <c r="D388" s="138"/>
      <c r="E388" s="155"/>
      <c r="F388" s="157"/>
      <c r="G388" s="157">
        <v>10000</v>
      </c>
      <c r="H388" s="12"/>
      <c r="I388" s="13"/>
      <c r="N388" s="13" t="s">
        <v>688</v>
      </c>
      <c r="O388" s="427"/>
      <c r="P388" s="31">
        <f t="shared" si="10"/>
        <v>9145.8950000000186</v>
      </c>
      <c r="Q388" s="31">
        <f>SUBTOTAL(9,$F$2:F388)</f>
        <v>273076.10499999998</v>
      </c>
      <c r="R388" s="31">
        <f>SUBTOTAL(9,$G$2:G388)</f>
        <v>282222</v>
      </c>
    </row>
    <row r="389" spans="1:18" ht="14.25" customHeight="1">
      <c r="A389" s="13" t="s">
        <v>19</v>
      </c>
      <c r="B389" s="62">
        <v>45630</v>
      </c>
      <c r="C389" s="111" t="s">
        <v>6157</v>
      </c>
      <c r="D389" s="111" t="s">
        <v>6160</v>
      </c>
      <c r="F389" s="14">
        <v>399</v>
      </c>
      <c r="G389" s="157"/>
      <c r="H389" s="12"/>
      <c r="I389" s="13" t="s">
        <v>91</v>
      </c>
      <c r="N389" s="13" t="s">
        <v>688</v>
      </c>
      <c r="O389" s="427"/>
      <c r="P389" s="31">
        <f t="shared" ref="P389:P403" si="11">R389-Q389</f>
        <v>8746.8950000000186</v>
      </c>
      <c r="Q389" s="31">
        <f>SUBTOTAL(9,$F$2:F389)</f>
        <v>273475.10499999998</v>
      </c>
      <c r="R389" s="31">
        <f>SUBTOTAL(9,$G$2:G389)</f>
        <v>282222</v>
      </c>
    </row>
    <row r="390" spans="1:18" ht="14.25" customHeight="1">
      <c r="A390" s="13" t="s">
        <v>19</v>
      </c>
      <c r="B390" s="62">
        <v>45630</v>
      </c>
      <c r="C390" s="158" t="s">
        <v>6158</v>
      </c>
      <c r="D390" s="111" t="s">
        <v>6112</v>
      </c>
      <c r="F390" s="14">
        <v>29</v>
      </c>
      <c r="G390" s="157"/>
      <c r="H390" s="12"/>
      <c r="I390" s="13" t="s">
        <v>91</v>
      </c>
      <c r="N390" s="13" t="s">
        <v>688</v>
      </c>
      <c r="O390" s="427"/>
      <c r="P390" s="31">
        <f t="shared" si="11"/>
        <v>8717.8950000000186</v>
      </c>
      <c r="Q390" s="31">
        <f>SUBTOTAL(9,$F$2:F390)</f>
        <v>273504.10499999998</v>
      </c>
      <c r="R390" s="31">
        <f>SUBTOTAL(9,$G$2:G390)</f>
        <v>282222</v>
      </c>
    </row>
    <row r="391" spans="1:18" ht="14.25" customHeight="1">
      <c r="A391" s="13" t="s">
        <v>19</v>
      </c>
      <c r="B391" s="144">
        <v>45634</v>
      </c>
      <c r="C391" s="158" t="s">
        <v>6189</v>
      </c>
      <c r="D391" s="138" t="s">
        <v>5986</v>
      </c>
      <c r="E391" s="155"/>
      <c r="F391" s="157">
        <v>69</v>
      </c>
      <c r="G391" s="157"/>
      <c r="H391" s="12"/>
      <c r="I391" s="13" t="s">
        <v>91</v>
      </c>
      <c r="K391" t="s">
        <v>1056</v>
      </c>
      <c r="L391">
        <v>242443581</v>
      </c>
      <c r="N391" s="13" t="s">
        <v>688</v>
      </c>
      <c r="O391" s="427"/>
      <c r="P391" s="31">
        <f t="shared" si="11"/>
        <v>8648.8950000000186</v>
      </c>
      <c r="Q391" s="31">
        <f>SUBTOTAL(9,$F$2:F391)</f>
        <v>273573.10499999998</v>
      </c>
      <c r="R391" s="31">
        <f>SUBTOTAL(9,$G$2:G391)</f>
        <v>282222</v>
      </c>
    </row>
    <row r="392" spans="1:18" ht="14.25" customHeight="1">
      <c r="A392" s="13" t="s">
        <v>19</v>
      </c>
      <c r="B392" s="144">
        <v>45636</v>
      </c>
      <c r="C392" s="158" t="s">
        <v>6172</v>
      </c>
      <c r="D392" s="138"/>
      <c r="E392" s="155"/>
      <c r="F392" s="157"/>
      <c r="G392" s="157"/>
      <c r="H392" s="12">
        <v>1343.18</v>
      </c>
      <c r="I392" s="13"/>
      <c r="K392" t="s">
        <v>2657</v>
      </c>
      <c r="L392">
        <v>431887507</v>
      </c>
      <c r="N392" s="13" t="s">
        <v>688</v>
      </c>
      <c r="O392" s="427"/>
      <c r="P392" s="31">
        <f t="shared" si="11"/>
        <v>8648.8950000000186</v>
      </c>
      <c r="Q392" s="31">
        <f>SUBTOTAL(9,$F$2:F392)</f>
        <v>273573.10499999998</v>
      </c>
      <c r="R392" s="31">
        <f>SUBTOTAL(9,$G$2:G392)</f>
        <v>282222</v>
      </c>
    </row>
    <row r="393" spans="1:18" ht="14.25" customHeight="1">
      <c r="A393" s="13" t="s">
        <v>19</v>
      </c>
      <c r="B393" s="144">
        <v>45638</v>
      </c>
      <c r="C393" s="158" t="s">
        <v>5780</v>
      </c>
      <c r="D393" s="138"/>
      <c r="E393" s="155"/>
      <c r="F393" s="157">
        <v>450</v>
      </c>
      <c r="G393" s="157"/>
      <c r="H393" s="12"/>
      <c r="I393" s="13" t="s">
        <v>91</v>
      </c>
      <c r="K393" t="s">
        <v>6190</v>
      </c>
      <c r="N393" s="13" t="s">
        <v>688</v>
      </c>
      <c r="O393" s="427"/>
      <c r="P393" s="31">
        <f t="shared" si="11"/>
        <v>8198.8950000000186</v>
      </c>
      <c r="Q393" s="31">
        <f>SUBTOTAL(9,$F$2:F393)</f>
        <v>274023.10499999998</v>
      </c>
      <c r="R393" s="31">
        <f>SUBTOTAL(9,$G$2:G393)</f>
        <v>282222</v>
      </c>
    </row>
    <row r="394" spans="1:18" ht="14.25" customHeight="1">
      <c r="A394" s="13" t="s">
        <v>19</v>
      </c>
      <c r="B394" s="144">
        <v>45643</v>
      </c>
      <c r="C394" s="158" t="s">
        <v>705</v>
      </c>
      <c r="D394" s="138"/>
      <c r="E394" s="155"/>
      <c r="F394" s="157">
        <v>85.3</v>
      </c>
      <c r="G394" s="157"/>
      <c r="H394" s="12"/>
      <c r="I394" s="13" t="s">
        <v>89</v>
      </c>
      <c r="K394" t="s">
        <v>1066</v>
      </c>
      <c r="L394">
        <v>22301468954</v>
      </c>
      <c r="N394" s="13" t="s">
        <v>688</v>
      </c>
      <c r="O394" s="427"/>
      <c r="P394" s="31">
        <f t="shared" si="11"/>
        <v>8113.5950000000303</v>
      </c>
      <c r="Q394" s="31">
        <f>SUBTOTAL(9,$F$2:F394)</f>
        <v>274108.40499999997</v>
      </c>
      <c r="R394" s="31">
        <f>SUBTOTAL(9,$G$2:G394)</f>
        <v>282222</v>
      </c>
    </row>
    <row r="395" spans="1:18" ht="14.25" customHeight="1">
      <c r="A395" s="13" t="s">
        <v>19</v>
      </c>
      <c r="B395" s="144">
        <v>45645</v>
      </c>
      <c r="C395" s="158" t="s">
        <v>705</v>
      </c>
      <c r="D395" s="138"/>
      <c r="E395" s="155"/>
      <c r="F395" s="157">
        <v>53.3</v>
      </c>
      <c r="G395" s="157"/>
      <c r="H395" s="12"/>
      <c r="I395" s="13" t="s">
        <v>89</v>
      </c>
      <c r="K395" t="s">
        <v>1066</v>
      </c>
      <c r="L395">
        <v>22332052740</v>
      </c>
      <c r="N395" s="13" t="s">
        <v>688</v>
      </c>
      <c r="O395" s="427"/>
      <c r="P395" s="31">
        <f t="shared" si="11"/>
        <v>8060.2950000000419</v>
      </c>
      <c r="Q395" s="31">
        <f>SUBTOTAL(9,$F$2:F395)</f>
        <v>274161.70499999996</v>
      </c>
      <c r="R395" s="31">
        <f>SUBTOTAL(9,$G$2:G395)</f>
        <v>282222</v>
      </c>
    </row>
    <row r="396" spans="1:18" ht="14.25" customHeight="1">
      <c r="A396" s="13" t="s">
        <v>19</v>
      </c>
      <c r="B396" s="144">
        <v>45651</v>
      </c>
      <c r="C396" s="158" t="s">
        <v>6142</v>
      </c>
      <c r="D396" s="138"/>
      <c r="E396" s="155"/>
      <c r="F396" s="157"/>
      <c r="G396" s="157"/>
      <c r="H396" s="12">
        <v>39.799999999999997</v>
      </c>
      <c r="I396" s="13"/>
      <c r="K396" t="s">
        <v>1419</v>
      </c>
      <c r="L396">
        <v>223475694</v>
      </c>
      <c r="N396" s="13" t="s">
        <v>688</v>
      </c>
      <c r="O396" s="427"/>
      <c r="P396" s="31">
        <f t="shared" si="11"/>
        <v>8060.2950000000419</v>
      </c>
      <c r="Q396" s="31">
        <f>SUBTOTAL(9,$F$2:F396)</f>
        <v>274161.70499999996</v>
      </c>
      <c r="R396" s="31">
        <f>SUBTOTAL(9,$G$2:G396)</f>
        <v>282222</v>
      </c>
    </row>
    <row r="397" spans="1:18" ht="14.25" customHeight="1">
      <c r="A397" s="13" t="s">
        <v>19</v>
      </c>
      <c r="B397" s="144">
        <v>45656</v>
      </c>
      <c r="C397" s="158" t="s">
        <v>6000</v>
      </c>
      <c r="D397" s="138"/>
      <c r="E397" s="155"/>
      <c r="F397" s="157"/>
      <c r="G397" s="157"/>
      <c r="H397" s="12">
        <v>229.04</v>
      </c>
      <c r="I397" s="13"/>
      <c r="N397" s="13" t="s">
        <v>688</v>
      </c>
      <c r="O397" s="427"/>
      <c r="P397" s="31">
        <f t="shared" si="11"/>
        <v>8060.2950000000419</v>
      </c>
      <c r="Q397" s="31">
        <f>SUBTOTAL(9,$F$2:F397)</f>
        <v>274161.70499999996</v>
      </c>
      <c r="R397" s="31">
        <f>SUBTOTAL(9,$G$2:G397)</f>
        <v>282222</v>
      </c>
    </row>
    <row r="398" spans="1:18" ht="14.25" customHeight="1">
      <c r="A398" s="13" t="s">
        <v>19</v>
      </c>
      <c r="B398" s="144">
        <v>45661</v>
      </c>
      <c r="C398" s="158" t="s">
        <v>6227</v>
      </c>
      <c r="D398" s="138" t="s">
        <v>5812</v>
      </c>
      <c r="E398" s="155"/>
      <c r="F398" s="157">
        <v>100</v>
      </c>
      <c r="G398" s="157"/>
      <c r="H398" s="12"/>
      <c r="I398" s="13" t="s">
        <v>91</v>
      </c>
      <c r="N398" s="13" t="s">
        <v>688</v>
      </c>
      <c r="O398" s="427"/>
      <c r="P398" s="31">
        <f t="shared" si="11"/>
        <v>7960.2950000000419</v>
      </c>
      <c r="Q398" s="31">
        <f>SUBTOTAL(9,$F$2:F398)</f>
        <v>274261.70499999996</v>
      </c>
      <c r="R398" s="31">
        <f>SUBTOTAL(9,$G$2:G398)</f>
        <v>282222</v>
      </c>
    </row>
    <row r="399" spans="1:18" ht="14.25" customHeight="1">
      <c r="A399" s="13" t="s">
        <v>19</v>
      </c>
      <c r="B399" s="62">
        <v>45662</v>
      </c>
      <c r="C399" s="111" t="s">
        <v>6210</v>
      </c>
      <c r="D399" s="111" t="s">
        <v>6215</v>
      </c>
      <c r="F399" s="14">
        <v>1001</v>
      </c>
      <c r="G399" s="14"/>
      <c r="H399" s="14"/>
      <c r="I399" s="13" t="s">
        <v>91</v>
      </c>
      <c r="N399" s="13" t="s">
        <v>688</v>
      </c>
      <c r="O399" s="427"/>
      <c r="P399" s="31">
        <f t="shared" si="11"/>
        <v>6959.2950000000419</v>
      </c>
      <c r="Q399" s="31">
        <f>SUBTOTAL(9,$F$2:F399)</f>
        <v>275262.70499999996</v>
      </c>
      <c r="R399" s="31">
        <f>SUBTOTAL(9,$G$2:G399)</f>
        <v>282222</v>
      </c>
    </row>
    <row r="400" spans="1:18" ht="14.25" customHeight="1">
      <c r="A400" s="13" t="s">
        <v>19</v>
      </c>
      <c r="B400" s="62">
        <v>45662</v>
      </c>
      <c r="C400" s="111" t="s">
        <v>6212</v>
      </c>
      <c r="D400" s="111" t="s">
        <v>6031</v>
      </c>
      <c r="F400" s="14">
        <v>73</v>
      </c>
      <c r="G400" s="14"/>
      <c r="H400" s="14"/>
      <c r="I400" s="13" t="s">
        <v>91</v>
      </c>
      <c r="N400" s="13" t="s">
        <v>688</v>
      </c>
      <c r="O400" s="427"/>
      <c r="P400" s="31">
        <f t="shared" si="11"/>
        <v>6886.2950000000419</v>
      </c>
      <c r="Q400" s="31">
        <f>SUBTOTAL(9,$F$2:F400)</f>
        <v>275335.70499999996</v>
      </c>
      <c r="R400" s="31">
        <f>SUBTOTAL(9,$G$2:G400)</f>
        <v>282222</v>
      </c>
    </row>
    <row r="401" spans="1:18" ht="14.25" customHeight="1">
      <c r="A401" s="13" t="s">
        <v>19</v>
      </c>
      <c r="B401" s="144">
        <v>45664</v>
      </c>
      <c r="C401" s="158" t="s">
        <v>6239</v>
      </c>
      <c r="D401" s="138"/>
      <c r="E401" s="155"/>
      <c r="F401" s="157">
        <v>3200</v>
      </c>
      <c r="G401" s="157"/>
      <c r="H401" s="12"/>
      <c r="I401" s="13" t="s">
        <v>91</v>
      </c>
      <c r="K401" t="s">
        <v>5984</v>
      </c>
      <c r="N401" s="13" t="s">
        <v>688</v>
      </c>
      <c r="O401" s="427"/>
      <c r="P401" s="31">
        <f t="shared" si="11"/>
        <v>3686.2950000000419</v>
      </c>
      <c r="Q401" s="31">
        <f>SUBTOTAL(9,$F$2:F401)</f>
        <v>278535.70499999996</v>
      </c>
      <c r="R401" s="31">
        <f>SUBTOTAL(9,$G$2:G401)</f>
        <v>282222</v>
      </c>
    </row>
    <row r="402" spans="1:18" ht="14.25" customHeight="1">
      <c r="A402" s="13" t="s">
        <v>19</v>
      </c>
      <c r="B402" s="144">
        <v>45664</v>
      </c>
      <c r="C402" s="158" t="s">
        <v>5780</v>
      </c>
      <c r="D402" s="138"/>
      <c r="E402" s="155"/>
      <c r="F402" s="157">
        <v>885</v>
      </c>
      <c r="G402" s="157"/>
      <c r="H402" s="12"/>
      <c r="I402" s="13" t="s">
        <v>91</v>
      </c>
      <c r="K402" t="s">
        <v>2508</v>
      </c>
      <c r="L402">
        <v>486</v>
      </c>
      <c r="N402" s="13" t="s">
        <v>688</v>
      </c>
      <c r="O402" s="427"/>
      <c r="P402" s="31">
        <f t="shared" si="11"/>
        <v>2801.2950000000419</v>
      </c>
      <c r="Q402" s="31">
        <f>SUBTOTAL(9,$F$2:F402)</f>
        <v>279420.70499999996</v>
      </c>
      <c r="R402" s="31">
        <f>SUBTOTAL(9,$G$2:G402)</f>
        <v>282222</v>
      </c>
    </row>
    <row r="403" spans="1:18" ht="14.25" customHeight="1">
      <c r="A403" s="13" t="s">
        <v>19</v>
      </c>
      <c r="B403" s="144">
        <v>45666</v>
      </c>
      <c r="C403" s="158" t="s">
        <v>6248</v>
      </c>
      <c r="D403" s="138"/>
      <c r="E403" s="155"/>
      <c r="F403" s="157">
        <v>150</v>
      </c>
      <c r="G403" s="157"/>
      <c r="H403" s="12"/>
      <c r="I403" s="13" t="s">
        <v>89</v>
      </c>
      <c r="K403" t="s">
        <v>1144</v>
      </c>
      <c r="L403">
        <v>224194</v>
      </c>
      <c r="N403" s="13" t="s">
        <v>688</v>
      </c>
      <c r="O403" s="427"/>
      <c r="P403" s="31">
        <f t="shared" si="11"/>
        <v>2651.2950000000419</v>
      </c>
      <c r="Q403" s="31">
        <f>SUBTOTAL(9,$F$2:F403)</f>
        <v>279570.70499999996</v>
      </c>
      <c r="R403" s="31">
        <f>SUBTOTAL(9,$G$2:G403)</f>
        <v>282222</v>
      </c>
    </row>
    <row r="404" spans="1:18" ht="14.25" customHeight="1">
      <c r="A404" s="13" t="s">
        <v>19</v>
      </c>
      <c r="B404" s="144">
        <v>45672</v>
      </c>
      <c r="C404" s="158" t="s">
        <v>6209</v>
      </c>
      <c r="D404" s="138"/>
      <c r="E404" s="155"/>
      <c r="F404" s="157"/>
      <c r="G404" s="157"/>
      <c r="H404" s="12">
        <v>4904.8</v>
      </c>
      <c r="I404" s="13"/>
      <c r="K404" t="s">
        <v>2520</v>
      </c>
      <c r="N404" s="13" t="s">
        <v>688</v>
      </c>
      <c r="O404" s="427"/>
      <c r="P404" s="31">
        <f t="shared" ref="P404:P418" si="12">R404-Q404</f>
        <v>2651.2950000000419</v>
      </c>
      <c r="Q404" s="31">
        <f>SUBTOTAL(9,$F$2:F404)</f>
        <v>279570.70499999996</v>
      </c>
      <c r="R404" s="31">
        <f>SUBTOTAL(9,$G$2:G404)</f>
        <v>282222</v>
      </c>
    </row>
    <row r="405" spans="1:18" ht="14.25" customHeight="1">
      <c r="A405" s="13" t="s">
        <v>19</v>
      </c>
      <c r="B405" s="144">
        <v>45682</v>
      </c>
      <c r="C405" s="158" t="s">
        <v>6252</v>
      </c>
      <c r="D405" s="138"/>
      <c r="E405" s="155"/>
      <c r="F405" s="157"/>
      <c r="G405" s="157"/>
      <c r="H405" s="12">
        <v>20.239999999999998</v>
      </c>
      <c r="I405" s="13"/>
      <c r="K405" t="s">
        <v>1419</v>
      </c>
      <c r="L405">
        <v>225194768</v>
      </c>
      <c r="N405" s="13" t="s">
        <v>688</v>
      </c>
      <c r="O405" s="427"/>
      <c r="P405" s="31">
        <f t="shared" si="12"/>
        <v>2651.2950000000419</v>
      </c>
      <c r="Q405" s="31">
        <f>SUBTOTAL(9,$F$2:F405)</f>
        <v>279570.70499999996</v>
      </c>
      <c r="R405" s="31">
        <f>SUBTOTAL(9,$G$2:G405)</f>
        <v>282222</v>
      </c>
    </row>
    <row r="406" spans="1:18" ht="14.25" customHeight="1">
      <c r="A406" s="13" t="s">
        <v>19</v>
      </c>
      <c r="B406" s="144">
        <v>45684</v>
      </c>
      <c r="C406" s="158" t="s">
        <v>6345</v>
      </c>
      <c r="D406" s="138"/>
      <c r="E406" s="155"/>
      <c r="F406" s="157"/>
      <c r="G406" s="157"/>
      <c r="H406" s="12">
        <v>1756.6</v>
      </c>
      <c r="I406" s="13"/>
      <c r="K406" t="s">
        <v>6089</v>
      </c>
      <c r="L406">
        <v>4222715</v>
      </c>
      <c r="O406" s="427"/>
      <c r="P406" s="31">
        <f t="shared" si="12"/>
        <v>2651.2950000000419</v>
      </c>
      <c r="Q406" s="31">
        <f>SUBTOTAL(9,$F$2:F406)</f>
        <v>279570.70499999996</v>
      </c>
      <c r="R406" s="31">
        <f>SUBTOTAL(9,$G$2:G406)</f>
        <v>282222</v>
      </c>
    </row>
    <row r="407" spans="1:18" ht="14.25" customHeight="1">
      <c r="A407" s="13" t="s">
        <v>19</v>
      </c>
      <c r="B407" s="144">
        <v>45684</v>
      </c>
      <c r="C407" s="158" t="s">
        <v>6347</v>
      </c>
      <c r="D407" s="138"/>
      <c r="E407" s="155"/>
      <c r="F407" s="157"/>
      <c r="G407" s="157"/>
      <c r="H407" s="12">
        <v>2879.8</v>
      </c>
      <c r="I407" s="13"/>
      <c r="K407" t="s">
        <v>6089</v>
      </c>
      <c r="L407">
        <v>4224807</v>
      </c>
      <c r="O407" s="427"/>
      <c r="P407" s="31">
        <f t="shared" si="12"/>
        <v>2651.2950000000419</v>
      </c>
      <c r="Q407" s="31">
        <f>SUBTOTAL(9,$F$2:F407)</f>
        <v>279570.70499999996</v>
      </c>
      <c r="R407" s="31">
        <f>SUBTOTAL(9,$G$2:G407)</f>
        <v>282222</v>
      </c>
    </row>
    <row r="408" spans="1:18" ht="14.25" customHeight="1">
      <c r="A408" s="13" t="s">
        <v>19</v>
      </c>
      <c r="B408" s="144">
        <v>45687</v>
      </c>
      <c r="C408" s="158" t="s">
        <v>6000</v>
      </c>
      <c r="D408" s="138"/>
      <c r="E408" s="155"/>
      <c r="F408" s="157"/>
      <c r="G408" s="157"/>
      <c r="H408" s="12">
        <v>230.35</v>
      </c>
      <c r="I408" s="13"/>
      <c r="K408" t="s">
        <v>985</v>
      </c>
      <c r="N408" s="13" t="s">
        <v>688</v>
      </c>
      <c r="O408" s="427"/>
      <c r="P408" s="31">
        <f t="shared" si="12"/>
        <v>2651.2950000000419</v>
      </c>
      <c r="Q408" s="31">
        <f>SUBTOTAL(9,$F$2:F408)</f>
        <v>279570.70499999996</v>
      </c>
      <c r="R408" s="31">
        <f>SUBTOTAL(9,$G$2:G408)</f>
        <v>282222</v>
      </c>
    </row>
    <row r="409" spans="1:18" ht="14.25" customHeight="1">
      <c r="A409" s="13" t="s">
        <v>19</v>
      </c>
      <c r="B409" s="144">
        <v>45693</v>
      </c>
      <c r="C409" s="158" t="s">
        <v>6283</v>
      </c>
      <c r="D409" s="138" t="s">
        <v>5812</v>
      </c>
      <c r="E409" s="155"/>
      <c r="F409" s="157">
        <v>700</v>
      </c>
      <c r="G409" s="157"/>
      <c r="H409" s="12"/>
      <c r="I409" s="13" t="s">
        <v>91</v>
      </c>
      <c r="N409" s="13" t="s">
        <v>688</v>
      </c>
      <c r="O409" s="427"/>
      <c r="P409" s="31">
        <f t="shared" si="12"/>
        <v>1951.2950000000419</v>
      </c>
      <c r="Q409" s="31">
        <f>SUBTOTAL(9,$F$2:F409)</f>
        <v>280270.70499999996</v>
      </c>
      <c r="R409" s="31">
        <f>SUBTOTAL(9,$G$2:G409)</f>
        <v>282222</v>
      </c>
    </row>
    <row r="410" spans="1:18" ht="14.25" customHeight="1">
      <c r="A410" s="13" t="s">
        <v>19</v>
      </c>
      <c r="B410" s="62">
        <v>45694</v>
      </c>
      <c r="C410" s="111" t="s">
        <v>6268</v>
      </c>
      <c r="D410" s="111" t="s">
        <v>6272</v>
      </c>
      <c r="E410" s="29"/>
      <c r="F410" s="35">
        <v>461</v>
      </c>
      <c r="G410" s="35"/>
      <c r="H410" s="35"/>
      <c r="I410" s="42" t="s">
        <v>91</v>
      </c>
      <c r="N410" s="13" t="s">
        <v>688</v>
      </c>
      <c r="O410" s="427"/>
      <c r="P410" s="31">
        <f t="shared" si="12"/>
        <v>1490.2950000000419</v>
      </c>
      <c r="Q410" s="31">
        <f>SUBTOTAL(9,$F$2:F410)</f>
        <v>280731.70499999996</v>
      </c>
      <c r="R410" s="31">
        <f>SUBTOTAL(9,$G$2:G410)</f>
        <v>282222</v>
      </c>
    </row>
    <row r="411" spans="1:18" ht="14.25" customHeight="1">
      <c r="A411" s="13" t="s">
        <v>19</v>
      </c>
      <c r="B411" s="62">
        <v>45694</v>
      </c>
      <c r="C411" s="111" t="s">
        <v>6270</v>
      </c>
      <c r="D411" s="111" t="s">
        <v>6031</v>
      </c>
      <c r="E411" s="29"/>
      <c r="F411" s="35">
        <v>34</v>
      </c>
      <c r="G411" s="35"/>
      <c r="H411" s="35"/>
      <c r="I411" s="42" t="s">
        <v>91</v>
      </c>
      <c r="N411" s="13" t="s">
        <v>688</v>
      </c>
      <c r="O411" s="427"/>
      <c r="P411" s="31">
        <f t="shared" si="12"/>
        <v>1456.2950000000419</v>
      </c>
      <c r="Q411" s="31">
        <f>SUBTOTAL(9,$F$2:F411)</f>
        <v>280765.70499999996</v>
      </c>
      <c r="R411" s="31">
        <f>SUBTOTAL(9,$G$2:G411)</f>
        <v>282222</v>
      </c>
    </row>
    <row r="412" spans="1:18" ht="14.25" customHeight="1">
      <c r="A412" s="13" t="s">
        <v>19</v>
      </c>
      <c r="B412" s="62">
        <v>45697</v>
      </c>
      <c r="C412" s="111" t="s">
        <v>6259</v>
      </c>
      <c r="D412" s="111"/>
      <c r="F412" s="14">
        <v>1600</v>
      </c>
      <c r="G412" s="157"/>
      <c r="H412" s="12"/>
      <c r="I412" s="13" t="s">
        <v>5711</v>
      </c>
      <c r="K412" t="s">
        <v>6292</v>
      </c>
      <c r="L412">
        <v>214</v>
      </c>
      <c r="N412" s="13" t="s">
        <v>688</v>
      </c>
      <c r="O412" s="427"/>
      <c r="P412" s="31">
        <f t="shared" si="12"/>
        <v>-143.70499999995809</v>
      </c>
      <c r="Q412" s="31">
        <f>SUBTOTAL(9,$F$2:F412)</f>
        <v>282365.70499999996</v>
      </c>
      <c r="R412" s="31">
        <f>SUBTOTAL(9,$G$2:G412)</f>
        <v>282222</v>
      </c>
    </row>
    <row r="413" spans="1:18" ht="14.25" customHeight="1">
      <c r="A413" s="13" t="s">
        <v>19</v>
      </c>
      <c r="B413" s="144">
        <v>45707</v>
      </c>
      <c r="C413" s="158" t="s">
        <v>5830</v>
      </c>
      <c r="D413" s="138"/>
      <c r="E413" s="155"/>
      <c r="F413" s="157">
        <v>73</v>
      </c>
      <c r="G413" s="157"/>
      <c r="H413" s="12"/>
      <c r="I413" s="13" t="s">
        <v>89</v>
      </c>
      <c r="K413" s="395" t="s">
        <v>459</v>
      </c>
      <c r="L413">
        <v>85148</v>
      </c>
      <c r="N413" s="13" t="s">
        <v>688</v>
      </c>
      <c r="O413" s="427"/>
      <c r="P413" s="31">
        <f t="shared" si="12"/>
        <v>-216.70499999995809</v>
      </c>
      <c r="Q413" s="31">
        <f>SUBTOTAL(9,$F$2:F413)</f>
        <v>282438.70499999996</v>
      </c>
      <c r="R413" s="31">
        <f>SUBTOTAL(9,$G$2:G413)</f>
        <v>282222</v>
      </c>
    </row>
    <row r="414" spans="1:18" ht="14.25" customHeight="1">
      <c r="A414" s="13" t="s">
        <v>19</v>
      </c>
      <c r="B414" s="144">
        <v>45708</v>
      </c>
      <c r="C414" s="158" t="s">
        <v>724</v>
      </c>
      <c r="D414" s="138" t="s">
        <v>6304</v>
      </c>
      <c r="E414" s="155"/>
      <c r="F414" s="157">
        <v>378</v>
      </c>
      <c r="G414" s="157"/>
      <c r="H414" s="12"/>
      <c r="I414" s="13"/>
      <c r="N414" s="13" t="s">
        <v>688</v>
      </c>
      <c r="O414" s="427"/>
      <c r="P414" s="31">
        <f t="shared" si="12"/>
        <v>-594.70499999995809</v>
      </c>
      <c r="Q414" s="31">
        <f>SUBTOTAL(9,$F$2:F414)</f>
        <v>282816.70499999996</v>
      </c>
      <c r="R414" s="31">
        <f>SUBTOTAL(9,$G$2:G414)</f>
        <v>282222</v>
      </c>
    </row>
    <row r="415" spans="1:18" ht="14.25" customHeight="1">
      <c r="A415" s="13" t="s">
        <v>19</v>
      </c>
      <c r="B415" s="144">
        <v>45713</v>
      </c>
      <c r="C415" s="158" t="s">
        <v>6291</v>
      </c>
      <c r="D415" s="138"/>
      <c r="E415" s="155"/>
      <c r="F415" s="157"/>
      <c r="G415" s="157"/>
      <c r="H415" s="12">
        <v>1745.09</v>
      </c>
      <c r="I415" s="13"/>
      <c r="K415" t="s">
        <v>2657</v>
      </c>
      <c r="L415">
        <v>400205097</v>
      </c>
      <c r="N415" s="13" t="s">
        <v>688</v>
      </c>
      <c r="O415" s="427">
        <v>45708</v>
      </c>
      <c r="P415" s="31">
        <f t="shared" si="12"/>
        <v>-594.70499999995809</v>
      </c>
      <c r="Q415" s="31">
        <f>SUBTOTAL(9,$F$2:F415)</f>
        <v>282816.70499999996</v>
      </c>
      <c r="R415" s="31">
        <f>SUBTOTAL(9,$G$2:G415)</f>
        <v>282222</v>
      </c>
    </row>
    <row r="416" spans="1:18" ht="14.25" customHeight="1">
      <c r="A416" s="13" t="s">
        <v>19</v>
      </c>
      <c r="B416" s="144">
        <v>45715</v>
      </c>
      <c r="C416" s="158" t="s">
        <v>6302</v>
      </c>
      <c r="D416" s="138"/>
      <c r="E416" s="155"/>
      <c r="F416" s="157"/>
      <c r="G416" s="157"/>
      <c r="H416" s="12">
        <v>4873.3</v>
      </c>
      <c r="I416" s="13"/>
      <c r="K416" s="395" t="s">
        <v>2520</v>
      </c>
      <c r="N416" s="13" t="s">
        <v>688</v>
      </c>
      <c r="O416" s="427"/>
      <c r="P416" s="31">
        <f t="shared" si="12"/>
        <v>-594.70499999995809</v>
      </c>
      <c r="Q416" s="31">
        <f>SUBTOTAL(9,$F$2:F416)</f>
        <v>282816.70499999996</v>
      </c>
      <c r="R416" s="31">
        <f>SUBTOTAL(9,$G$2:G416)</f>
        <v>282222</v>
      </c>
    </row>
    <row r="417" spans="1:18" ht="14.25" customHeight="1">
      <c r="A417" s="13" t="s">
        <v>19</v>
      </c>
      <c r="B417" s="144">
        <v>45716</v>
      </c>
      <c r="C417" s="158" t="s">
        <v>6000</v>
      </c>
      <c r="D417" s="138"/>
      <c r="E417" s="155"/>
      <c r="F417" s="157"/>
      <c r="G417" s="157"/>
      <c r="H417" s="12">
        <v>231.66</v>
      </c>
      <c r="I417" s="13"/>
      <c r="K417" t="s">
        <v>6314</v>
      </c>
      <c r="L417">
        <v>572402</v>
      </c>
      <c r="N417" s="13" t="s">
        <v>688</v>
      </c>
      <c r="O417" s="427"/>
      <c r="P417" s="31">
        <f t="shared" si="12"/>
        <v>-594.70499999995809</v>
      </c>
      <c r="Q417" s="31">
        <f>SUBTOTAL(9,$F$2:F417)</f>
        <v>282816.70499999996</v>
      </c>
      <c r="R417" s="31">
        <f>SUBTOTAL(9,$G$2:G417)</f>
        <v>282222</v>
      </c>
    </row>
    <row r="418" spans="1:18" ht="14.25" customHeight="1">
      <c r="A418" s="13" t="s">
        <v>19</v>
      </c>
      <c r="B418" s="144">
        <v>45718</v>
      </c>
      <c r="C418" s="158" t="s">
        <v>962</v>
      </c>
      <c r="D418" s="138"/>
      <c r="E418" s="155"/>
      <c r="F418" s="157"/>
      <c r="G418" s="157">
        <v>10000</v>
      </c>
      <c r="H418" s="12"/>
      <c r="I418" s="13"/>
      <c r="N418" s="13" t="s">
        <v>688</v>
      </c>
      <c r="O418" s="427"/>
      <c r="P418" s="31">
        <f t="shared" si="12"/>
        <v>9405.2950000000419</v>
      </c>
      <c r="Q418" s="31">
        <f>SUBTOTAL(9,$F$2:F418)</f>
        <v>282816.70499999996</v>
      </c>
      <c r="R418" s="31">
        <f>SUBTOTAL(9,$G$2:G418)</f>
        <v>292222</v>
      </c>
    </row>
    <row r="419" spans="1:18" ht="14.25" customHeight="1">
      <c r="A419" s="13" t="s">
        <v>19</v>
      </c>
      <c r="B419" s="144">
        <v>45721</v>
      </c>
      <c r="C419" s="158" t="s">
        <v>6325</v>
      </c>
      <c r="D419" s="138" t="s">
        <v>5812</v>
      </c>
      <c r="E419" s="155"/>
      <c r="F419" s="157">
        <v>250</v>
      </c>
      <c r="G419" s="157"/>
      <c r="H419" s="12"/>
      <c r="I419" s="13"/>
      <c r="N419" s="13" t="s">
        <v>688</v>
      </c>
      <c r="O419" s="427"/>
      <c r="P419" s="31">
        <f t="shared" ref="P419:P459" si="13">R419-Q419</f>
        <v>9155.2950000000419</v>
      </c>
      <c r="Q419" s="31">
        <f>SUBTOTAL(9,$F$2:F419)</f>
        <v>283066.70499999996</v>
      </c>
      <c r="R419" s="31">
        <f>SUBTOTAL(9,$G$2:G419)</f>
        <v>292222</v>
      </c>
    </row>
    <row r="420" spans="1:18" ht="14.25" customHeight="1">
      <c r="A420" s="13" t="s">
        <v>19</v>
      </c>
      <c r="B420" s="62">
        <v>45722</v>
      </c>
      <c r="C420" s="111" t="s">
        <v>6315</v>
      </c>
      <c r="D420" s="111" t="s">
        <v>6031</v>
      </c>
      <c r="F420" s="157">
        <v>107</v>
      </c>
      <c r="G420" s="157"/>
      <c r="H420" s="12"/>
      <c r="I420" s="13"/>
      <c r="N420" s="13" t="s">
        <v>688</v>
      </c>
      <c r="O420" s="427"/>
      <c r="P420" s="31">
        <f t="shared" si="13"/>
        <v>9048.2950000000419</v>
      </c>
      <c r="Q420" s="31">
        <f>SUBTOTAL(9,$F$2:F420)</f>
        <v>283173.70499999996</v>
      </c>
      <c r="R420" s="31">
        <f>SUBTOTAL(9,$G$2:G420)</f>
        <v>292222</v>
      </c>
    </row>
    <row r="421" spans="1:18" ht="14.25" customHeight="1">
      <c r="A421" s="13" t="s">
        <v>19</v>
      </c>
      <c r="B421" s="62">
        <v>45722</v>
      </c>
      <c r="C421" s="111" t="s">
        <v>6319</v>
      </c>
      <c r="D421" s="111" t="s">
        <v>6031</v>
      </c>
      <c r="F421" s="157">
        <v>7</v>
      </c>
      <c r="G421" s="157"/>
      <c r="H421" s="12"/>
      <c r="I421" s="13"/>
      <c r="N421" s="13" t="s">
        <v>688</v>
      </c>
      <c r="O421" s="427"/>
      <c r="P421" s="31">
        <f t="shared" si="13"/>
        <v>9041.2950000000419</v>
      </c>
      <c r="Q421" s="31">
        <f>SUBTOTAL(9,$F$2:F421)</f>
        <v>283180.70499999996</v>
      </c>
      <c r="R421" s="31">
        <f>SUBTOTAL(9,$G$2:G421)</f>
        <v>292222</v>
      </c>
    </row>
    <row r="422" spans="1:18" ht="14.25" customHeight="1">
      <c r="A422" s="13" t="s">
        <v>19</v>
      </c>
      <c r="B422" s="62">
        <v>45722</v>
      </c>
      <c r="C422" s="111" t="s">
        <v>6320</v>
      </c>
      <c r="D422" s="111" t="s">
        <v>6031</v>
      </c>
      <c r="F422" s="157">
        <v>17</v>
      </c>
      <c r="G422" s="157"/>
      <c r="H422" s="12"/>
      <c r="I422" s="13"/>
      <c r="N422" s="13" t="s">
        <v>688</v>
      </c>
      <c r="O422" s="427"/>
      <c r="P422" s="31">
        <f t="shared" si="13"/>
        <v>9024.2950000000419</v>
      </c>
      <c r="Q422" s="31">
        <f>SUBTOTAL(9,$F$2:F422)</f>
        <v>283197.70499999996</v>
      </c>
      <c r="R422" s="31">
        <f>SUBTOTAL(9,$G$2:G422)</f>
        <v>292222</v>
      </c>
    </row>
    <row r="423" spans="1:18" ht="14.25" customHeight="1">
      <c r="A423" s="13" t="s">
        <v>19</v>
      </c>
      <c r="B423" s="62">
        <v>45722</v>
      </c>
      <c r="C423" s="111" t="s">
        <v>6321</v>
      </c>
      <c r="D423" s="111" t="s">
        <v>6031</v>
      </c>
      <c r="E423" s="155"/>
      <c r="F423" s="157">
        <v>262</v>
      </c>
      <c r="G423" s="157"/>
      <c r="H423" s="12"/>
      <c r="I423" s="13"/>
      <c r="N423" s="13" t="s">
        <v>688</v>
      </c>
      <c r="O423" s="427"/>
      <c r="P423" s="31">
        <f t="shared" si="13"/>
        <v>8762.2950000000419</v>
      </c>
      <c r="Q423" s="31">
        <f>SUBTOTAL(9,$F$2:F423)</f>
        <v>283459.70499999996</v>
      </c>
      <c r="R423" s="31">
        <f>SUBTOTAL(9,$G$2:G423)</f>
        <v>292222</v>
      </c>
    </row>
    <row r="424" spans="1:18" ht="14.25" customHeight="1">
      <c r="A424" s="13" t="s">
        <v>19</v>
      </c>
      <c r="B424" s="144">
        <v>45727</v>
      </c>
      <c r="C424" s="158" t="s">
        <v>6330</v>
      </c>
      <c r="D424" s="138"/>
      <c r="E424" s="155"/>
      <c r="F424" s="157">
        <v>850</v>
      </c>
      <c r="G424" s="157"/>
      <c r="H424" s="12"/>
      <c r="I424" s="13" t="s">
        <v>91</v>
      </c>
      <c r="K424" t="s">
        <v>576</v>
      </c>
      <c r="L424">
        <v>3103</v>
      </c>
      <c r="N424" s="13" t="s">
        <v>688</v>
      </c>
      <c r="O424" s="427"/>
      <c r="P424" s="31">
        <f t="shared" si="13"/>
        <v>7912.2950000000419</v>
      </c>
      <c r="Q424" s="31">
        <f>SUBTOTAL(9,$F$2:F424)</f>
        <v>284309.70499999996</v>
      </c>
      <c r="R424" s="31">
        <f>SUBTOTAL(9,$G$2:G424)</f>
        <v>292222</v>
      </c>
    </row>
    <row r="425" spans="1:18" ht="14.25" customHeight="1">
      <c r="A425" s="13" t="s">
        <v>19</v>
      </c>
      <c r="B425" s="144">
        <v>45727</v>
      </c>
      <c r="C425" s="158" t="s">
        <v>6331</v>
      </c>
      <c r="D425" s="138"/>
      <c r="E425" s="155"/>
      <c r="F425" s="157">
        <v>1600</v>
      </c>
      <c r="G425" s="157"/>
      <c r="H425" s="12"/>
      <c r="I425" s="13" t="s">
        <v>91</v>
      </c>
      <c r="K425" t="s">
        <v>6332</v>
      </c>
      <c r="L425">
        <v>227</v>
      </c>
      <c r="N425" s="13" t="s">
        <v>688</v>
      </c>
      <c r="O425" s="427"/>
      <c r="P425" s="31">
        <f t="shared" si="13"/>
        <v>6312.2950000000419</v>
      </c>
      <c r="Q425" s="31">
        <f>SUBTOTAL(9,$F$2:F425)</f>
        <v>285909.70499999996</v>
      </c>
      <c r="R425" s="31">
        <f>SUBTOTAL(9,$G$2:G425)</f>
        <v>292222</v>
      </c>
    </row>
    <row r="426" spans="1:18" ht="14.25" customHeight="1">
      <c r="A426" s="13" t="s">
        <v>19</v>
      </c>
      <c r="B426" s="144">
        <v>45743</v>
      </c>
      <c r="C426" s="158" t="s">
        <v>6346</v>
      </c>
      <c r="D426" s="138"/>
      <c r="E426" s="155"/>
      <c r="F426" s="157"/>
      <c r="G426" s="157"/>
      <c r="H426" s="12">
        <v>3010.5</v>
      </c>
      <c r="I426" s="13"/>
      <c r="K426" t="s">
        <v>6089</v>
      </c>
      <c r="N426" s="13" t="s">
        <v>688</v>
      </c>
      <c r="O426" s="427"/>
      <c r="P426" s="31">
        <f t="shared" si="13"/>
        <v>6312.2950000000419</v>
      </c>
      <c r="Q426" s="31">
        <f>SUBTOTAL(9,$F$2:F426)</f>
        <v>285909.70499999996</v>
      </c>
      <c r="R426" s="31">
        <f>SUBTOTAL(9,$G$2:G426)</f>
        <v>292222</v>
      </c>
    </row>
    <row r="427" spans="1:18" ht="14.25" customHeight="1">
      <c r="A427" s="13" t="s">
        <v>19</v>
      </c>
      <c r="B427" s="144">
        <v>45746</v>
      </c>
      <c r="C427" s="158" t="s">
        <v>6000</v>
      </c>
      <c r="D427" s="138"/>
      <c r="E427" s="155"/>
      <c r="F427" s="157"/>
      <c r="G427" s="157"/>
      <c r="H427" s="12">
        <v>231.66</v>
      </c>
      <c r="I427" s="13"/>
      <c r="K427" t="s">
        <v>985</v>
      </c>
      <c r="L427">
        <v>574476</v>
      </c>
      <c r="N427" s="13" t="s">
        <v>688</v>
      </c>
      <c r="O427" s="427"/>
      <c r="P427" s="31">
        <f t="shared" si="13"/>
        <v>6312.2950000000419</v>
      </c>
      <c r="Q427" s="31">
        <f>SUBTOTAL(9,$F$2:F427)</f>
        <v>285909.70499999996</v>
      </c>
      <c r="R427" s="31">
        <f>SUBTOTAL(9,$G$2:G427)</f>
        <v>292222</v>
      </c>
    </row>
    <row r="428" spans="1:18" ht="14.25" customHeight="1">
      <c r="A428" s="13" t="s">
        <v>19</v>
      </c>
      <c r="B428" s="62">
        <v>45754</v>
      </c>
      <c r="C428" s="179" t="s">
        <v>6358</v>
      </c>
      <c r="D428" s="111" t="s">
        <v>6031</v>
      </c>
      <c r="F428" s="14">
        <v>758</v>
      </c>
      <c r="G428" s="14"/>
      <c r="H428" s="14"/>
      <c r="I428" s="13" t="s">
        <v>91</v>
      </c>
      <c r="N428" s="13" t="s">
        <v>688</v>
      </c>
      <c r="O428" s="427"/>
      <c r="P428" s="31">
        <f t="shared" si="13"/>
        <v>5554.2950000000419</v>
      </c>
      <c r="Q428" s="31">
        <f>SUBTOTAL(9,$F$2:F428)</f>
        <v>286667.70499999996</v>
      </c>
      <c r="R428" s="31">
        <f>SUBTOTAL(9,$G$2:G428)</f>
        <v>292222</v>
      </c>
    </row>
    <row r="429" spans="1:18" ht="14.25" customHeight="1">
      <c r="A429" s="13" t="s">
        <v>19</v>
      </c>
      <c r="B429" s="144">
        <v>45755</v>
      </c>
      <c r="C429" s="158" t="s">
        <v>6363</v>
      </c>
      <c r="D429" s="138" t="s">
        <v>5799</v>
      </c>
      <c r="E429" s="155"/>
      <c r="F429" s="157">
        <v>2550</v>
      </c>
      <c r="G429" s="157"/>
      <c r="H429" s="12"/>
      <c r="I429" s="13" t="s">
        <v>91</v>
      </c>
      <c r="N429" s="13" t="s">
        <v>688</v>
      </c>
      <c r="O429" s="427"/>
      <c r="P429" s="31">
        <f t="shared" si="13"/>
        <v>3004.2950000000419</v>
      </c>
      <c r="Q429" s="31">
        <f>SUBTOTAL(9,$F$2:F429)</f>
        <v>289217.70499999996</v>
      </c>
      <c r="R429" s="31">
        <f>SUBTOTAL(9,$G$2:G429)</f>
        <v>292222</v>
      </c>
    </row>
    <row r="430" spans="1:18" ht="14.25" customHeight="1">
      <c r="A430" s="13" t="s">
        <v>19</v>
      </c>
      <c r="B430" s="144">
        <v>45755</v>
      </c>
      <c r="C430" s="158" t="s">
        <v>1174</v>
      </c>
      <c r="D430" s="138"/>
      <c r="E430" s="155"/>
      <c r="F430" s="157">
        <v>187.5</v>
      </c>
      <c r="G430" s="157"/>
      <c r="H430" s="12"/>
      <c r="I430" s="13" t="s">
        <v>89</v>
      </c>
      <c r="K430" t="s">
        <v>1175</v>
      </c>
      <c r="L430">
        <v>1006</v>
      </c>
      <c r="N430" s="13" t="s">
        <v>688</v>
      </c>
      <c r="O430" s="427"/>
      <c r="P430" s="31">
        <f t="shared" si="13"/>
        <v>2816.7950000000419</v>
      </c>
      <c r="Q430" s="31">
        <f>SUBTOTAL(9,$F$2:F430)</f>
        <v>289405.20499999996</v>
      </c>
      <c r="R430" s="31">
        <f>SUBTOTAL(9,$G$2:G430)</f>
        <v>292222</v>
      </c>
    </row>
    <row r="431" spans="1:18" ht="14.25" customHeight="1">
      <c r="A431" s="13" t="s">
        <v>19</v>
      </c>
      <c r="B431" s="144">
        <v>45770</v>
      </c>
      <c r="C431" s="158" t="s">
        <v>6357</v>
      </c>
      <c r="D431" s="138"/>
      <c r="E431" s="155"/>
      <c r="F431" s="157"/>
      <c r="G431" s="157"/>
      <c r="H431" s="12">
        <v>1427.49</v>
      </c>
      <c r="I431" s="13"/>
      <c r="K431" t="s">
        <v>1439</v>
      </c>
      <c r="L431">
        <v>420535390</v>
      </c>
      <c r="N431" s="13" t="s">
        <v>688</v>
      </c>
      <c r="O431" s="427"/>
      <c r="P431" s="31">
        <f t="shared" si="13"/>
        <v>2816.7950000000419</v>
      </c>
      <c r="Q431" s="31">
        <f>SUBTOTAL(9,$F$2:F431)</f>
        <v>289405.20499999996</v>
      </c>
      <c r="R431" s="31">
        <f>SUBTOTAL(9,$G$2:G431)</f>
        <v>292222</v>
      </c>
    </row>
    <row r="432" spans="1:18" ht="14.25" customHeight="1">
      <c r="A432" s="13" t="s">
        <v>19</v>
      </c>
      <c r="B432" s="144">
        <v>45771</v>
      </c>
      <c r="C432" s="158" t="s">
        <v>5830</v>
      </c>
      <c r="D432" s="138"/>
      <c r="E432" s="155"/>
      <c r="F432" s="157">
        <v>99</v>
      </c>
      <c r="G432" s="157"/>
      <c r="H432" s="12"/>
      <c r="I432" s="13" t="s">
        <v>89</v>
      </c>
      <c r="K432" t="s">
        <v>2467</v>
      </c>
      <c r="L432">
        <v>82469</v>
      </c>
      <c r="N432" s="13" t="s">
        <v>688</v>
      </c>
      <c r="O432" s="427"/>
      <c r="P432" s="31">
        <f t="shared" si="13"/>
        <v>2717.7950000000419</v>
      </c>
      <c r="Q432" s="31">
        <f>SUBTOTAL(9,$F$2:F432)</f>
        <v>289504.20499999996</v>
      </c>
      <c r="R432" s="31">
        <f>SUBTOTAL(9,$G$2:G432)</f>
        <v>292222</v>
      </c>
    </row>
    <row r="433" spans="1:18" ht="14.25" customHeight="1">
      <c r="A433" s="13" t="s">
        <v>19</v>
      </c>
      <c r="B433" s="144">
        <v>45782</v>
      </c>
      <c r="C433" s="158" t="s">
        <v>705</v>
      </c>
      <c r="D433" s="138"/>
      <c r="E433" s="155"/>
      <c r="F433" s="157">
        <v>67.599999999999994</v>
      </c>
      <c r="G433" s="157"/>
      <c r="H433" s="12"/>
      <c r="I433" s="13" t="s">
        <v>91</v>
      </c>
      <c r="K433" s="395" t="s">
        <v>1066</v>
      </c>
      <c r="L433">
        <v>70978</v>
      </c>
      <c r="N433" s="13" t="s">
        <v>688</v>
      </c>
      <c r="O433" s="427"/>
      <c r="P433" s="31">
        <f t="shared" si="13"/>
        <v>2650.1950000000652</v>
      </c>
      <c r="Q433" s="31">
        <f>SUBTOTAL(9,$F$2:F433)</f>
        <v>289571.80499999993</v>
      </c>
      <c r="R433" s="31">
        <f>SUBTOTAL(9,$G$2:G433)</f>
        <v>292222</v>
      </c>
    </row>
    <row r="434" spans="1:18" ht="14.25" customHeight="1">
      <c r="A434" s="13" t="s">
        <v>19</v>
      </c>
      <c r="B434" s="144">
        <v>45783</v>
      </c>
      <c r="C434" s="158" t="s">
        <v>5830</v>
      </c>
      <c r="D434" s="138"/>
      <c r="E434" s="155"/>
      <c r="F434" s="157">
        <v>137</v>
      </c>
      <c r="G434" s="157"/>
      <c r="H434" s="12"/>
      <c r="I434" s="13" t="s">
        <v>89</v>
      </c>
      <c r="K434" t="s">
        <v>2467</v>
      </c>
      <c r="L434">
        <v>95670</v>
      </c>
      <c r="N434" s="13" t="s">
        <v>688</v>
      </c>
      <c r="O434" s="427"/>
      <c r="P434" s="31">
        <f t="shared" si="13"/>
        <v>2513.1950000000652</v>
      </c>
      <c r="Q434" s="31">
        <f>SUBTOTAL(9,$F$2:F434)</f>
        <v>289708.80499999993</v>
      </c>
      <c r="R434" s="31">
        <f>SUBTOTAL(9,$G$2:G434)</f>
        <v>292222</v>
      </c>
    </row>
    <row r="435" spans="1:18" ht="14.25" customHeight="1">
      <c r="A435" s="13" t="s">
        <v>19</v>
      </c>
      <c r="B435" s="144">
        <v>45784</v>
      </c>
      <c r="C435" s="158" t="s">
        <v>6385</v>
      </c>
      <c r="D435" s="138"/>
      <c r="E435" s="155"/>
      <c r="F435" s="157">
        <v>1600</v>
      </c>
      <c r="G435" s="157"/>
      <c r="H435" s="12"/>
      <c r="I435" s="13" t="s">
        <v>91</v>
      </c>
      <c r="K435" s="395" t="s">
        <v>5984</v>
      </c>
      <c r="L435">
        <v>241</v>
      </c>
      <c r="N435" s="13" t="s">
        <v>688</v>
      </c>
      <c r="O435" s="427"/>
      <c r="P435" s="31">
        <f t="shared" si="13"/>
        <v>913.19500000006519</v>
      </c>
      <c r="Q435" s="31">
        <f>SUBTOTAL(9,$F$2:F435)</f>
        <v>291308.80499999993</v>
      </c>
      <c r="R435" s="31">
        <f>SUBTOTAL(9,$G$2:G435)</f>
        <v>292222</v>
      </c>
    </row>
    <row r="436" spans="1:18" ht="14.25" customHeight="1">
      <c r="A436" s="13" t="s">
        <v>19</v>
      </c>
      <c r="B436" s="28">
        <v>45788</v>
      </c>
      <c r="C436" s="395" t="s">
        <v>6393</v>
      </c>
      <c r="D436" s="52" t="s">
        <v>5812</v>
      </c>
      <c r="E436" s="155"/>
      <c r="F436" s="157">
        <v>750</v>
      </c>
      <c r="G436" s="157"/>
      <c r="H436" s="12"/>
      <c r="I436" s="13" t="s">
        <v>91</v>
      </c>
      <c r="N436" s="13" t="s">
        <v>688</v>
      </c>
      <c r="O436" s="427"/>
      <c r="P436" s="31">
        <f t="shared" si="13"/>
        <v>163.19500000006519</v>
      </c>
      <c r="Q436" s="31">
        <f>SUBTOTAL(9,$F$2:F436)</f>
        <v>292058.80499999993</v>
      </c>
      <c r="R436" s="31">
        <f>SUBTOTAL(9,$G$2:G436)</f>
        <v>292222</v>
      </c>
    </row>
    <row r="437" spans="1:18" ht="14.25" customHeight="1">
      <c r="A437" s="13" t="s">
        <v>19</v>
      </c>
      <c r="B437" s="144">
        <v>45788</v>
      </c>
      <c r="C437" s="111" t="s">
        <v>6467</v>
      </c>
      <c r="D437" s="138" t="s">
        <v>6031</v>
      </c>
      <c r="E437" s="155"/>
      <c r="F437" s="157">
        <v>775</v>
      </c>
      <c r="G437" s="157"/>
      <c r="H437" s="12"/>
      <c r="I437" s="13" t="s">
        <v>91</v>
      </c>
      <c r="N437" s="13" t="s">
        <v>688</v>
      </c>
      <c r="O437" s="427"/>
      <c r="P437" s="31">
        <f t="shared" si="13"/>
        <v>-611.80499999993481</v>
      </c>
      <c r="Q437" s="31">
        <f>SUBTOTAL(9,$F$2:F437)</f>
        <v>292833.80499999993</v>
      </c>
      <c r="R437" s="31">
        <f>SUBTOTAL(9,$G$2:G437)</f>
        <v>292222</v>
      </c>
    </row>
    <row r="438" spans="1:18" ht="14.25" customHeight="1">
      <c r="A438" s="13" t="s">
        <v>19</v>
      </c>
      <c r="B438" s="28">
        <v>45789</v>
      </c>
      <c r="C438" s="158" t="s">
        <v>5830</v>
      </c>
      <c r="D438" s="52"/>
      <c r="E438" s="155"/>
      <c r="F438" s="157">
        <v>164</v>
      </c>
      <c r="G438" s="157"/>
      <c r="H438" s="12"/>
      <c r="I438" s="13" t="s">
        <v>89</v>
      </c>
      <c r="K438" t="s">
        <v>2467</v>
      </c>
      <c r="L438">
        <v>96478</v>
      </c>
      <c r="N438" s="13" t="s">
        <v>688</v>
      </c>
      <c r="O438" s="427"/>
      <c r="P438" s="31">
        <f t="shared" si="13"/>
        <v>-775.80499999993481</v>
      </c>
      <c r="Q438" s="31">
        <f>SUBTOTAL(9,$F$2:F438)</f>
        <v>292997.80499999993</v>
      </c>
      <c r="R438" s="31">
        <f>SUBTOTAL(9,$G$2:G438)</f>
        <v>292222</v>
      </c>
    </row>
    <row r="439" spans="1:18" ht="14.25" customHeight="1">
      <c r="A439" s="13" t="s">
        <v>19</v>
      </c>
      <c r="B439" s="28">
        <v>45789</v>
      </c>
      <c r="C439" s="158" t="s">
        <v>1174</v>
      </c>
      <c r="D439" s="52"/>
      <c r="E439" s="155"/>
      <c r="F439" s="157">
        <v>225</v>
      </c>
      <c r="G439" s="157"/>
      <c r="H439" s="12"/>
      <c r="I439" s="13" t="s">
        <v>89</v>
      </c>
      <c r="K439" t="s">
        <v>1175</v>
      </c>
      <c r="L439">
        <v>1373</v>
      </c>
      <c r="N439" s="13" t="s">
        <v>688</v>
      </c>
      <c r="O439" s="427"/>
      <c r="P439" s="31">
        <f t="shared" si="13"/>
        <v>-1000.8049999999348</v>
      </c>
      <c r="Q439" s="31">
        <f>SUBTOTAL(9,$F$2:F439)</f>
        <v>293222.80499999993</v>
      </c>
      <c r="R439" s="31">
        <f>SUBTOTAL(9,$G$2:G439)</f>
        <v>292222</v>
      </c>
    </row>
    <row r="440" spans="1:18" ht="14.25" customHeight="1">
      <c r="A440" s="13" t="s">
        <v>19</v>
      </c>
      <c r="B440" s="144">
        <v>45790</v>
      </c>
      <c r="C440" s="158" t="s">
        <v>6420</v>
      </c>
      <c r="D440" s="138"/>
      <c r="E440" s="155"/>
      <c r="F440" s="157">
        <v>75.900000000000006</v>
      </c>
      <c r="G440" s="157"/>
      <c r="H440" s="12"/>
      <c r="I440" s="13" t="s">
        <v>89</v>
      </c>
      <c r="K440" t="s">
        <v>6421</v>
      </c>
      <c r="N440" s="13" t="s">
        <v>688</v>
      </c>
      <c r="O440" s="427"/>
      <c r="P440" s="31">
        <f t="shared" si="13"/>
        <v>-1076.7049999999581</v>
      </c>
      <c r="Q440" s="31">
        <f>SUBTOTAL(9,$F$2:F440)</f>
        <v>293298.70499999996</v>
      </c>
      <c r="R440" s="31">
        <f>SUBTOTAL(9,$G$2:G440)</f>
        <v>292222</v>
      </c>
    </row>
    <row r="441" spans="1:18" ht="14.25" customHeight="1">
      <c r="A441" s="13" t="s">
        <v>19</v>
      </c>
      <c r="B441" s="144">
        <v>45792</v>
      </c>
      <c r="C441" s="158" t="s">
        <v>6427</v>
      </c>
      <c r="D441" s="138"/>
      <c r="E441" s="155"/>
      <c r="F441" s="157"/>
      <c r="G441" s="157"/>
      <c r="H441" s="12">
        <v>5492.8</v>
      </c>
      <c r="I441" s="13"/>
      <c r="K441" s="395" t="s">
        <v>6089</v>
      </c>
      <c r="L441">
        <v>4230579</v>
      </c>
      <c r="N441" s="13" t="s">
        <v>688</v>
      </c>
      <c r="O441" s="427"/>
      <c r="P441" s="31">
        <f t="shared" si="13"/>
        <v>-1076.7049999999581</v>
      </c>
      <c r="Q441" s="31">
        <f>SUBTOTAL(9,$F$2:F441)</f>
        <v>293298.70499999996</v>
      </c>
      <c r="R441" s="31">
        <f>SUBTOTAL(9,$G$2:G441)</f>
        <v>292222</v>
      </c>
    </row>
    <row r="442" spans="1:18" ht="14.25" customHeight="1">
      <c r="A442" s="13" t="s">
        <v>19</v>
      </c>
      <c r="B442" s="144">
        <v>45792</v>
      </c>
      <c r="C442" s="158" t="s">
        <v>6378</v>
      </c>
      <c r="D442" s="138"/>
      <c r="E442" s="155"/>
      <c r="F442" s="157"/>
      <c r="G442" s="157"/>
      <c r="H442" s="12">
        <v>4900.8</v>
      </c>
      <c r="I442" s="13"/>
      <c r="K442" s="395" t="s">
        <v>2520</v>
      </c>
      <c r="L442">
        <v>30200126</v>
      </c>
      <c r="O442" s="427"/>
      <c r="P442" s="31">
        <f t="shared" si="13"/>
        <v>-1076.7049999999581</v>
      </c>
      <c r="Q442" s="31">
        <f>SUBTOTAL(9,$F$2:F442)</f>
        <v>293298.70499999996</v>
      </c>
      <c r="R442" s="31">
        <f>SUBTOTAL(9,$G$2:G442)</f>
        <v>292222</v>
      </c>
    </row>
    <row r="443" spans="1:18" ht="14.25" customHeight="1">
      <c r="A443" s="13" t="s">
        <v>19</v>
      </c>
      <c r="B443" s="144">
        <v>45795</v>
      </c>
      <c r="C443" s="158" t="s">
        <v>6419</v>
      </c>
      <c r="D443" s="138"/>
      <c r="E443" s="155"/>
      <c r="F443" s="157">
        <v>1752</v>
      </c>
      <c r="G443" s="157"/>
      <c r="H443" s="12"/>
      <c r="I443" s="13" t="s">
        <v>89</v>
      </c>
      <c r="K443" t="s">
        <v>6418</v>
      </c>
      <c r="L443">
        <v>8050</v>
      </c>
      <c r="N443" s="13" t="s">
        <v>688</v>
      </c>
      <c r="O443" s="427"/>
      <c r="P443" s="31">
        <f t="shared" si="13"/>
        <v>-2828.7049999999581</v>
      </c>
      <c r="Q443" s="31">
        <f>SUBTOTAL(9,$F$2:F443)</f>
        <v>295050.70499999996</v>
      </c>
      <c r="R443" s="31">
        <f>SUBTOTAL(9,$G$2:G443)</f>
        <v>292222</v>
      </c>
    </row>
    <row r="444" spans="1:18" ht="14.25" customHeight="1">
      <c r="A444" s="13" t="s">
        <v>19</v>
      </c>
      <c r="B444" s="144">
        <v>45796</v>
      </c>
      <c r="C444" s="158" t="s">
        <v>6423</v>
      </c>
      <c r="D444" s="138"/>
      <c r="E444" s="155"/>
      <c r="F444" s="157">
        <v>1180</v>
      </c>
      <c r="G444" s="157"/>
      <c r="H444" s="12"/>
      <c r="I444" s="13" t="s">
        <v>89</v>
      </c>
      <c r="K444" t="s">
        <v>3684</v>
      </c>
      <c r="L444">
        <v>46081</v>
      </c>
      <c r="N444" s="13" t="s">
        <v>688</v>
      </c>
      <c r="O444" s="427"/>
      <c r="P444" s="31">
        <f t="shared" si="13"/>
        <v>-4008.7049999999581</v>
      </c>
      <c r="Q444" s="31">
        <f>SUBTOTAL(9,$F$2:F444)</f>
        <v>296230.70499999996</v>
      </c>
      <c r="R444" s="31">
        <f>SUBTOTAL(9,$G$2:G444)</f>
        <v>292222</v>
      </c>
    </row>
    <row r="445" spans="1:18" ht="14.25" customHeight="1">
      <c r="A445" s="13" t="s">
        <v>19</v>
      </c>
      <c r="B445" s="144">
        <v>45798</v>
      </c>
      <c r="C445" s="158" t="s">
        <v>6417</v>
      </c>
      <c r="D445" s="138"/>
      <c r="E445" s="155"/>
      <c r="F445" s="157">
        <v>100</v>
      </c>
      <c r="G445" s="157"/>
      <c r="H445" s="12"/>
      <c r="I445" s="13" t="s">
        <v>622</v>
      </c>
      <c r="K445" t="s">
        <v>6418</v>
      </c>
      <c r="N445" s="13" t="s">
        <v>688</v>
      </c>
      <c r="O445" s="427"/>
      <c r="P445" s="31">
        <f t="shared" si="13"/>
        <v>-4108.7049999999581</v>
      </c>
      <c r="Q445" s="31">
        <f>SUBTOTAL(9,$F$2:F445)</f>
        <v>296330.70499999996</v>
      </c>
      <c r="R445" s="31">
        <f>SUBTOTAL(9,$G$2:G445)</f>
        <v>292222</v>
      </c>
    </row>
    <row r="446" spans="1:18" ht="14.25" customHeight="1">
      <c r="A446" s="13" t="s">
        <v>19</v>
      </c>
      <c r="B446" s="144">
        <v>45802</v>
      </c>
      <c r="C446" s="158" t="s">
        <v>6428</v>
      </c>
      <c r="D446" s="138"/>
      <c r="E446" s="155"/>
      <c r="F446" s="157">
        <v>299.89999999999998</v>
      </c>
      <c r="G446" s="157"/>
      <c r="H446" s="12"/>
      <c r="I446" s="13" t="s">
        <v>89</v>
      </c>
      <c r="K446" s="395" t="s">
        <v>6429</v>
      </c>
      <c r="N446" s="13" t="s">
        <v>688</v>
      </c>
      <c r="O446" s="427"/>
      <c r="P446" s="31">
        <f t="shared" si="13"/>
        <v>-4408.6049999999814</v>
      </c>
      <c r="Q446" s="31">
        <f>SUBTOTAL(9,$F$2:F446)</f>
        <v>296630.60499999998</v>
      </c>
      <c r="R446" s="31">
        <f>SUBTOTAL(9,$G$2:G446)</f>
        <v>292222</v>
      </c>
    </row>
    <row r="447" spans="1:18" ht="14.25" customHeight="1">
      <c r="A447" s="13" t="s">
        <v>19</v>
      </c>
      <c r="B447" s="144">
        <v>45803</v>
      </c>
      <c r="C447" s="158" t="s">
        <v>1016</v>
      </c>
      <c r="D447" s="138"/>
      <c r="E447" s="155"/>
      <c r="F447" s="157">
        <v>14</v>
      </c>
      <c r="G447" s="157"/>
      <c r="H447" s="12"/>
      <c r="I447" s="13" t="s">
        <v>89</v>
      </c>
      <c r="K447" s="395" t="s">
        <v>2651</v>
      </c>
      <c r="L447">
        <v>6311876</v>
      </c>
      <c r="N447" s="13" t="s">
        <v>688</v>
      </c>
      <c r="O447" s="427"/>
      <c r="P447" s="31">
        <f t="shared" si="13"/>
        <v>-4422.6049999999814</v>
      </c>
      <c r="Q447" s="31">
        <f>SUBTOTAL(9,$F$2:F447)</f>
        <v>296644.60499999998</v>
      </c>
      <c r="R447" s="31">
        <f>SUBTOTAL(9,$G$2:G447)</f>
        <v>292222</v>
      </c>
    </row>
    <row r="448" spans="1:18" ht="14.25" customHeight="1">
      <c r="A448" s="13" t="s">
        <v>19</v>
      </c>
      <c r="B448" s="144">
        <v>45804</v>
      </c>
      <c r="C448" s="158" t="s">
        <v>6376</v>
      </c>
      <c r="D448" s="138"/>
      <c r="E448" s="155"/>
      <c r="F448" s="157">
        <v>1600</v>
      </c>
      <c r="G448" s="157"/>
      <c r="H448" s="12"/>
      <c r="I448" s="13" t="s">
        <v>91</v>
      </c>
      <c r="K448" s="395" t="s">
        <v>5984</v>
      </c>
      <c r="L448">
        <v>251</v>
      </c>
      <c r="N448" s="13" t="s">
        <v>688</v>
      </c>
      <c r="O448" s="427"/>
      <c r="P448" s="31">
        <f t="shared" si="13"/>
        <v>-6022.6049999999814</v>
      </c>
      <c r="Q448" s="31">
        <f>SUBTOTAL(9,$F$2:F448)</f>
        <v>298244.60499999998</v>
      </c>
      <c r="R448" s="31">
        <f>SUBTOTAL(9,$G$2:G448)</f>
        <v>292222</v>
      </c>
    </row>
    <row r="449" spans="1:19" ht="14.25" customHeight="1">
      <c r="A449" s="13" t="s">
        <v>19</v>
      </c>
      <c r="B449" s="144">
        <v>45805</v>
      </c>
      <c r="C449" s="158" t="s">
        <v>6436</v>
      </c>
      <c r="D449" s="138"/>
      <c r="E449" s="155"/>
      <c r="F449" s="157">
        <v>695</v>
      </c>
      <c r="G449" s="157"/>
      <c r="H449" s="12"/>
      <c r="I449" s="13" t="s">
        <v>89</v>
      </c>
      <c r="K449" s="395" t="s">
        <v>2051</v>
      </c>
      <c r="L449">
        <v>111017657</v>
      </c>
      <c r="N449" s="13" t="s">
        <v>688</v>
      </c>
      <c r="O449" s="427"/>
      <c r="P449" s="31">
        <f t="shared" si="13"/>
        <v>-6717.6049999999814</v>
      </c>
      <c r="Q449" s="31">
        <f>SUBTOTAL(9,$F$2:F449)</f>
        <v>298939.60499999998</v>
      </c>
      <c r="R449" s="31">
        <f>SUBTOTAL(9,$G$2:G449)</f>
        <v>292222</v>
      </c>
    </row>
    <row r="450" spans="1:19" ht="14.25" customHeight="1">
      <c r="A450" s="13" t="s">
        <v>19</v>
      </c>
      <c r="B450" s="144">
        <v>45807</v>
      </c>
      <c r="C450" s="158" t="s">
        <v>6439</v>
      </c>
      <c r="D450" s="138"/>
      <c r="E450" s="155"/>
      <c r="F450" s="157"/>
      <c r="G450" s="157"/>
      <c r="H450" s="12">
        <v>235.31</v>
      </c>
      <c r="I450" s="13"/>
      <c r="K450" s="395" t="s">
        <v>985</v>
      </c>
      <c r="L450">
        <v>578661</v>
      </c>
      <c r="N450" s="13" t="s">
        <v>688</v>
      </c>
      <c r="O450" s="427"/>
      <c r="P450" s="31">
        <f t="shared" si="13"/>
        <v>-6717.6049999999814</v>
      </c>
      <c r="Q450" s="31">
        <f>SUBTOTAL(9,$F$2:F450)</f>
        <v>298939.60499999998</v>
      </c>
      <c r="R450" s="31">
        <f>SUBTOTAL(9,$G$2:G450)</f>
        <v>292222</v>
      </c>
    </row>
    <row r="451" spans="1:19" ht="14.25" customHeight="1">
      <c r="A451" s="13" t="s">
        <v>19</v>
      </c>
      <c r="B451" s="144">
        <v>45811</v>
      </c>
      <c r="C451" s="158" t="s">
        <v>2628</v>
      </c>
      <c r="D451" s="138"/>
      <c r="E451" s="155"/>
      <c r="F451" s="157">
        <v>382.5</v>
      </c>
      <c r="G451" s="157"/>
      <c r="H451" s="12"/>
      <c r="I451" s="13" t="s">
        <v>89</v>
      </c>
      <c r="K451" s="395" t="s">
        <v>6471</v>
      </c>
      <c r="L451">
        <v>1713</v>
      </c>
      <c r="N451" s="13" t="s">
        <v>688</v>
      </c>
      <c r="O451" s="427"/>
      <c r="P451" s="31">
        <f t="shared" si="13"/>
        <v>-7100.1049999999814</v>
      </c>
      <c r="Q451" s="31">
        <f>SUBTOTAL(9,$F$2:F451)</f>
        <v>299322.10499999998</v>
      </c>
      <c r="R451" s="31">
        <f>SUBTOTAL(9,$G$2:G451)</f>
        <v>292222</v>
      </c>
    </row>
    <row r="452" spans="1:19" ht="14.25" customHeight="1">
      <c r="A452" s="13" t="s">
        <v>19</v>
      </c>
      <c r="B452" s="144">
        <v>45811</v>
      </c>
      <c r="C452" s="158" t="s">
        <v>6473</v>
      </c>
      <c r="D452" s="138"/>
      <c r="E452" s="155"/>
      <c r="F452" s="157">
        <v>98</v>
      </c>
      <c r="G452" s="157"/>
      <c r="H452" s="12"/>
      <c r="I452" s="13" t="s">
        <v>89</v>
      </c>
      <c r="K452" s="395" t="s">
        <v>3684</v>
      </c>
      <c r="L452">
        <v>51993</v>
      </c>
      <c r="N452" s="13" t="s">
        <v>688</v>
      </c>
      <c r="O452" s="427"/>
      <c r="P452" s="31">
        <f t="shared" si="13"/>
        <v>-7198.1049999999814</v>
      </c>
      <c r="Q452" s="31">
        <f>SUBTOTAL(9,$F$2:F452)</f>
        <v>299420.10499999998</v>
      </c>
      <c r="R452" s="31">
        <f>SUBTOTAL(9,$G$2:G452)</f>
        <v>292222</v>
      </c>
    </row>
    <row r="453" spans="1:19" ht="14.25" customHeight="1">
      <c r="A453" s="13" t="s">
        <v>19</v>
      </c>
      <c r="B453" s="144">
        <v>45812</v>
      </c>
      <c r="C453" s="158" t="s">
        <v>6444</v>
      </c>
      <c r="D453" s="458" t="s">
        <v>6446</v>
      </c>
      <c r="E453" s="155"/>
      <c r="F453" s="157"/>
      <c r="G453" s="157">
        <v>1000</v>
      </c>
      <c r="H453" s="12"/>
      <c r="I453" s="13"/>
      <c r="N453" s="13" t="s">
        <v>688</v>
      </c>
      <c r="O453" s="427"/>
      <c r="P453" s="31">
        <f t="shared" si="13"/>
        <v>-6198.1049999999814</v>
      </c>
      <c r="Q453" s="31">
        <f>SUBTOTAL(9,$F$2:F453)</f>
        <v>299420.10499999998</v>
      </c>
      <c r="R453" s="31">
        <f>SUBTOTAL(9,$G$2:G453)</f>
        <v>293222</v>
      </c>
    </row>
    <row r="454" spans="1:19" ht="14.25" customHeight="1">
      <c r="A454" s="13" t="s">
        <v>19</v>
      </c>
      <c r="B454" s="144">
        <v>45812</v>
      </c>
      <c r="C454" s="158" t="s">
        <v>2637</v>
      </c>
      <c r="D454" s="138"/>
      <c r="E454" s="155"/>
      <c r="F454" s="157">
        <v>280</v>
      </c>
      <c r="G454" s="157"/>
      <c r="H454" s="12"/>
      <c r="I454" s="13" t="s">
        <v>89</v>
      </c>
      <c r="K454" s="395" t="s">
        <v>6472</v>
      </c>
      <c r="L454">
        <v>6913</v>
      </c>
      <c r="N454" s="13" t="s">
        <v>688</v>
      </c>
      <c r="O454" s="427"/>
      <c r="P454" s="31">
        <f t="shared" si="13"/>
        <v>-6478.1049999999814</v>
      </c>
      <c r="Q454" s="31">
        <f>SUBTOTAL(9,$F$2:F454)</f>
        <v>299700.10499999998</v>
      </c>
      <c r="R454" s="31">
        <f>SUBTOTAL(9,$G$2:G454)</f>
        <v>293222</v>
      </c>
    </row>
    <row r="455" spans="1:19" ht="14.25" customHeight="1">
      <c r="A455" s="13" t="s">
        <v>19</v>
      </c>
      <c r="B455" s="144">
        <v>45813</v>
      </c>
      <c r="C455" s="158" t="s">
        <v>6444</v>
      </c>
      <c r="D455" s="459" t="s">
        <v>6445</v>
      </c>
      <c r="E455" s="155"/>
      <c r="F455" s="157"/>
      <c r="G455" s="157">
        <v>1000</v>
      </c>
      <c r="H455" s="12"/>
      <c r="I455" s="13"/>
      <c r="N455" s="13" t="s">
        <v>688</v>
      </c>
      <c r="O455" s="427"/>
      <c r="P455" s="31">
        <f t="shared" si="13"/>
        <v>-5478.1049999999814</v>
      </c>
      <c r="Q455" s="31">
        <f>SUBTOTAL(9,$F$2:F455)</f>
        <v>299700.10499999998</v>
      </c>
      <c r="R455" s="31">
        <f>SUBTOTAL(9,$G$2:G455)</f>
        <v>294222</v>
      </c>
    </row>
    <row r="456" spans="1:19" ht="14.25" customHeight="1">
      <c r="A456" s="13" t="s">
        <v>19</v>
      </c>
      <c r="B456" s="144">
        <v>45818</v>
      </c>
      <c r="C456" s="158" t="s">
        <v>6453</v>
      </c>
      <c r="D456" s="138" t="s">
        <v>5799</v>
      </c>
      <c r="E456" s="155"/>
      <c r="F456" s="157">
        <v>300</v>
      </c>
      <c r="G456" s="157"/>
      <c r="H456" s="12"/>
      <c r="I456" s="13" t="s">
        <v>91</v>
      </c>
      <c r="N456" s="13" t="s">
        <v>688</v>
      </c>
      <c r="O456" s="427"/>
      <c r="P456" s="31">
        <f t="shared" si="13"/>
        <v>-5778.1049999999814</v>
      </c>
      <c r="Q456" s="31">
        <f>SUBTOTAL(9,$F$2:F456)</f>
        <v>300000.10499999998</v>
      </c>
      <c r="R456" s="31">
        <f>SUBTOTAL(9,$G$2:G456)</f>
        <v>294222</v>
      </c>
    </row>
    <row r="457" spans="1:19" ht="14.25" customHeight="1">
      <c r="A457" s="13" t="s">
        <v>19</v>
      </c>
      <c r="B457" s="144">
        <v>45818</v>
      </c>
      <c r="C457" s="158" t="s">
        <v>6455</v>
      </c>
      <c r="D457" s="138" t="s">
        <v>5799</v>
      </c>
      <c r="E457" s="155"/>
      <c r="F457" s="157">
        <v>250</v>
      </c>
      <c r="G457" s="157"/>
      <c r="H457" s="12"/>
      <c r="I457" s="13" t="s">
        <v>91</v>
      </c>
      <c r="N457" s="13" t="s">
        <v>688</v>
      </c>
      <c r="O457" s="427"/>
      <c r="P457" s="31">
        <f t="shared" si="13"/>
        <v>-6028.1049999999814</v>
      </c>
      <c r="Q457" s="31">
        <f>SUBTOTAL(9,$F$2:F457)</f>
        <v>300250.10499999998</v>
      </c>
      <c r="R457" s="31">
        <f>SUBTOTAL(9,$G$2:G457)</f>
        <v>294222</v>
      </c>
    </row>
    <row r="458" spans="1:19" ht="14.25" customHeight="1">
      <c r="A458" s="13" t="s">
        <v>19</v>
      </c>
      <c r="B458" s="144">
        <v>45818</v>
      </c>
      <c r="C458" s="158" t="s">
        <v>6456</v>
      </c>
      <c r="D458" s="138" t="s">
        <v>5799</v>
      </c>
      <c r="E458" s="155"/>
      <c r="F458" s="157">
        <v>3700</v>
      </c>
      <c r="G458" s="157"/>
      <c r="H458" s="12"/>
      <c r="I458" s="13" t="s">
        <v>91</v>
      </c>
      <c r="N458" s="13" t="s">
        <v>688</v>
      </c>
      <c r="O458" s="427"/>
      <c r="P458" s="31">
        <f t="shared" si="13"/>
        <v>-9728.1049999999814</v>
      </c>
      <c r="Q458" s="31">
        <f>SUBTOTAL(9,$F$2:F458)</f>
        <v>303950.10499999998</v>
      </c>
      <c r="R458" s="31">
        <f>SUBTOTAL(9,$G$2:G458)</f>
        <v>294222</v>
      </c>
    </row>
    <row r="459" spans="1:19" ht="14.25" customHeight="1">
      <c r="A459" s="13" t="s">
        <v>19</v>
      </c>
      <c r="B459" s="144">
        <v>45818</v>
      </c>
      <c r="C459" s="158" t="s">
        <v>6468</v>
      </c>
      <c r="D459" s="138" t="s">
        <v>6031</v>
      </c>
      <c r="E459" s="155"/>
      <c r="F459" s="157">
        <v>1983</v>
      </c>
      <c r="G459" s="157"/>
      <c r="H459" s="12"/>
      <c r="I459" s="13" t="s">
        <v>91</v>
      </c>
      <c r="N459" s="13" t="s">
        <v>688</v>
      </c>
      <c r="O459" s="427"/>
      <c r="P459" s="31">
        <f t="shared" si="13"/>
        <v>-11711.104999999981</v>
      </c>
      <c r="Q459" s="31">
        <f>SUBTOTAL(9,$F$2:F459)</f>
        <v>305933.10499999998</v>
      </c>
      <c r="R459" s="31">
        <f>SUBTOTAL(9,$G$2:G459)</f>
        <v>294222</v>
      </c>
      <c r="S459" s="460"/>
    </row>
    <row r="460" spans="1:19" ht="14.25" customHeight="1">
      <c r="A460" s="13" t="s">
        <v>19</v>
      </c>
      <c r="B460" s="144">
        <v>45818</v>
      </c>
      <c r="C460" s="158" t="s">
        <v>2628</v>
      </c>
      <c r="D460" s="138"/>
      <c r="E460" s="155"/>
      <c r="F460" s="157">
        <v>547.5</v>
      </c>
      <c r="G460" s="157"/>
      <c r="H460" s="12"/>
      <c r="I460" s="13" t="s">
        <v>89</v>
      </c>
      <c r="K460" s="395" t="s">
        <v>6471</v>
      </c>
      <c r="L460">
        <v>1660</v>
      </c>
      <c r="N460" s="13" t="s">
        <v>688</v>
      </c>
      <c r="O460" s="427">
        <v>45818</v>
      </c>
      <c r="P460" s="31">
        <f t="shared" ref="P460:P470" si="14">R460-Q460</f>
        <v>-12258.604999999981</v>
      </c>
      <c r="Q460" s="31">
        <f>SUBTOTAL(9,$F$2:F460)</f>
        <v>306480.60499999998</v>
      </c>
      <c r="R460" s="31">
        <f>SUBTOTAL(9,$G$2:G460)</f>
        <v>294222</v>
      </c>
    </row>
    <row r="461" spans="1:19" ht="14.25" customHeight="1">
      <c r="A461" s="13" t="s">
        <v>19</v>
      </c>
      <c r="B461" s="144">
        <v>45825</v>
      </c>
      <c r="C461" s="158" t="s">
        <v>1040</v>
      </c>
      <c r="D461" s="138"/>
      <c r="E461" s="155"/>
      <c r="F461" s="157"/>
      <c r="G461" s="157">
        <v>18000</v>
      </c>
      <c r="H461" s="12"/>
      <c r="I461" s="13"/>
      <c r="N461" s="13" t="s">
        <v>688</v>
      </c>
      <c r="O461" s="427"/>
      <c r="P461" s="31">
        <f t="shared" si="14"/>
        <v>5741.3950000000186</v>
      </c>
      <c r="Q461" s="31">
        <f>SUBTOTAL(9,$F$2:F461)</f>
        <v>306480.60499999998</v>
      </c>
      <c r="R461" s="31">
        <f>SUBTOTAL(9,$G$2:G461)</f>
        <v>312222</v>
      </c>
    </row>
    <row r="462" spans="1:19" ht="14.25" customHeight="1">
      <c r="A462" s="13" t="s">
        <v>19</v>
      </c>
      <c r="B462" s="144">
        <v>45825</v>
      </c>
      <c r="C462" s="158" t="s">
        <v>6489</v>
      </c>
      <c r="D462" s="138"/>
      <c r="E462" s="155"/>
      <c r="F462" s="157">
        <v>1600</v>
      </c>
      <c r="G462" s="157"/>
      <c r="H462" s="12"/>
      <c r="I462" s="13" t="s">
        <v>91</v>
      </c>
      <c r="K462" t="s">
        <v>5984</v>
      </c>
      <c r="L462">
        <v>256</v>
      </c>
      <c r="N462" s="13" t="s">
        <v>688</v>
      </c>
      <c r="O462" s="427"/>
      <c r="P462" s="31">
        <f t="shared" si="14"/>
        <v>4141.3950000000186</v>
      </c>
      <c r="Q462" s="31">
        <f>SUBTOTAL(9,$F$2:F462)</f>
        <v>308080.60499999998</v>
      </c>
      <c r="R462" s="31">
        <f>SUBTOTAL(9,$G$2:G462)</f>
        <v>312222</v>
      </c>
    </row>
    <row r="463" spans="1:19" ht="14.25" customHeight="1">
      <c r="A463" s="13" t="s">
        <v>19</v>
      </c>
      <c r="B463" s="144">
        <v>45831</v>
      </c>
      <c r="C463" s="158" t="s">
        <v>698</v>
      </c>
      <c r="D463" s="138"/>
      <c r="E463" s="155"/>
      <c r="F463" s="157">
        <v>600</v>
      </c>
      <c r="G463" s="157"/>
      <c r="H463" s="12"/>
      <c r="I463" s="13" t="s">
        <v>91</v>
      </c>
      <c r="K463" s="395" t="s">
        <v>2098</v>
      </c>
      <c r="L463">
        <v>900</v>
      </c>
      <c r="N463" s="13" t="s">
        <v>688</v>
      </c>
      <c r="O463" s="427"/>
      <c r="P463" s="31">
        <f t="shared" si="14"/>
        <v>3541.3950000000186</v>
      </c>
      <c r="Q463" s="31">
        <f>SUBTOTAL(9,$F$2:F463)</f>
        <v>308680.60499999998</v>
      </c>
      <c r="R463" s="31">
        <f>SUBTOTAL(9,$G$2:G463)</f>
        <v>312222</v>
      </c>
    </row>
    <row r="464" spans="1:19" ht="14.25" customHeight="1">
      <c r="A464" s="13" t="s">
        <v>19</v>
      </c>
      <c r="B464" s="144">
        <v>45834</v>
      </c>
      <c r="C464" s="158" t="s">
        <v>705</v>
      </c>
      <c r="D464" s="138"/>
      <c r="E464" s="155"/>
      <c r="F464" s="157">
        <v>76.7</v>
      </c>
      <c r="G464" s="157"/>
      <c r="H464" s="12"/>
      <c r="I464" s="13" t="s">
        <v>91</v>
      </c>
      <c r="K464" s="395" t="s">
        <v>6501</v>
      </c>
      <c r="L464">
        <v>4105</v>
      </c>
      <c r="N464" s="13" t="s">
        <v>688</v>
      </c>
      <c r="O464" s="427"/>
      <c r="P464" s="31">
        <f t="shared" si="14"/>
        <v>3464.695000000007</v>
      </c>
      <c r="Q464" s="31">
        <f>SUBTOTAL(9,$F$2:F464)</f>
        <v>308757.30499999999</v>
      </c>
      <c r="R464" s="31">
        <f>SUBTOTAL(9,$G$2:G464)</f>
        <v>312222</v>
      </c>
    </row>
    <row r="465" spans="1:18" ht="14.25" customHeight="1">
      <c r="A465" s="13" t="s">
        <v>19</v>
      </c>
      <c r="B465" s="144">
        <v>45835</v>
      </c>
      <c r="C465" s="158" t="s">
        <v>6502</v>
      </c>
      <c r="D465" s="138" t="s">
        <v>570</v>
      </c>
      <c r="E465" s="155"/>
      <c r="F465" s="157"/>
      <c r="G465" s="157"/>
      <c r="H465" s="12">
        <v>1874.88</v>
      </c>
      <c r="I465" s="13"/>
      <c r="K465" s="395" t="s">
        <v>793</v>
      </c>
      <c r="L465">
        <v>420875679</v>
      </c>
      <c r="N465" s="13" t="s">
        <v>688</v>
      </c>
      <c r="O465" s="427"/>
      <c r="P465" s="31">
        <f t="shared" si="14"/>
        <v>3464.695000000007</v>
      </c>
      <c r="Q465" s="31">
        <f>SUBTOTAL(9,$F$2:F465)</f>
        <v>308757.30499999999</v>
      </c>
      <c r="R465" s="31">
        <f>SUBTOTAL(9,$G$2:G465)</f>
        <v>312222</v>
      </c>
    </row>
    <row r="466" spans="1:18" ht="14.25" customHeight="1">
      <c r="A466" s="13" t="s">
        <v>19</v>
      </c>
      <c r="B466" s="144">
        <v>45838</v>
      </c>
      <c r="C466" s="158" t="s">
        <v>6505</v>
      </c>
      <c r="D466" s="138"/>
      <c r="E466" s="155"/>
      <c r="F466" s="157"/>
      <c r="G466" s="157"/>
      <c r="H466" s="12">
        <v>234.62</v>
      </c>
      <c r="I466" s="13"/>
      <c r="N466" s="13" t="s">
        <v>688</v>
      </c>
      <c r="O466" s="427"/>
      <c r="P466" s="31">
        <f t="shared" si="14"/>
        <v>3464.695000000007</v>
      </c>
      <c r="Q466" s="31">
        <f>SUBTOTAL(9,$F$2:F466)</f>
        <v>308757.30499999999</v>
      </c>
      <c r="R466" s="31">
        <f>SUBTOTAL(9,$G$2:G466)</f>
        <v>312222</v>
      </c>
    </row>
    <row r="467" spans="1:18" ht="14.25" customHeight="1">
      <c r="A467" s="13" t="s">
        <v>19</v>
      </c>
      <c r="B467" s="144">
        <v>45838</v>
      </c>
      <c r="C467" s="158" t="s">
        <v>6513</v>
      </c>
      <c r="D467" s="138"/>
      <c r="E467" s="155"/>
      <c r="F467" s="157"/>
      <c r="G467" s="157">
        <v>1500</v>
      </c>
      <c r="H467" s="12"/>
      <c r="I467" s="13" t="s">
        <v>91</v>
      </c>
      <c r="K467" s="395" t="s">
        <v>6514</v>
      </c>
      <c r="L467" s="395"/>
      <c r="N467" s="13" t="s">
        <v>688</v>
      </c>
      <c r="O467" s="427"/>
      <c r="P467" s="31">
        <f t="shared" si="14"/>
        <v>4964.695000000007</v>
      </c>
      <c r="Q467" s="31">
        <f>SUBTOTAL(9,$F$2:F467)</f>
        <v>308757.30499999999</v>
      </c>
      <c r="R467" s="31">
        <f>SUBTOTAL(9,$G$2:G467)</f>
        <v>313722</v>
      </c>
    </row>
    <row r="468" spans="1:18" ht="14.25" customHeight="1">
      <c r="A468" s="13" t="s">
        <v>19</v>
      </c>
      <c r="B468" s="144">
        <v>45839</v>
      </c>
      <c r="C468" s="158" t="s">
        <v>1019</v>
      </c>
      <c r="D468" s="138"/>
      <c r="E468" s="155"/>
      <c r="F468" s="157">
        <v>472</v>
      </c>
      <c r="G468" s="157"/>
      <c r="H468" s="12"/>
      <c r="I468" s="13" t="s">
        <v>91</v>
      </c>
      <c r="K468" s="395" t="s">
        <v>6516</v>
      </c>
      <c r="L468" s="395" t="s">
        <v>6517</v>
      </c>
      <c r="N468" s="13" t="s">
        <v>688</v>
      </c>
      <c r="O468" s="427"/>
      <c r="P468" s="31">
        <f t="shared" si="14"/>
        <v>4492.695000000007</v>
      </c>
      <c r="Q468" s="31">
        <f>SUBTOTAL(9,$F$2:F468)</f>
        <v>309229.30499999999</v>
      </c>
      <c r="R468" s="31">
        <f>SUBTOTAL(9,$G$2:G468)</f>
        <v>313722</v>
      </c>
    </row>
    <row r="469" spans="1:18" ht="14.25" customHeight="1">
      <c r="A469" s="13" t="s">
        <v>19</v>
      </c>
      <c r="B469" s="144">
        <v>45839</v>
      </c>
      <c r="C469" s="158" t="s">
        <v>705</v>
      </c>
      <c r="D469" s="138"/>
      <c r="E469" s="155"/>
      <c r="F469" s="157">
        <v>85.7</v>
      </c>
      <c r="G469" s="157"/>
      <c r="H469" s="12"/>
      <c r="I469" s="13" t="s">
        <v>89</v>
      </c>
      <c r="K469" s="395" t="s">
        <v>4987</v>
      </c>
      <c r="L469">
        <v>4127</v>
      </c>
      <c r="N469" s="13" t="s">
        <v>688</v>
      </c>
      <c r="O469" s="427"/>
      <c r="P469" s="31">
        <f t="shared" si="14"/>
        <v>4406.9949999999953</v>
      </c>
      <c r="Q469" s="31">
        <f>SUBTOTAL(9,$F$2:F469)</f>
        <v>309315.005</v>
      </c>
      <c r="R469" s="31">
        <f>SUBTOTAL(9,$G$2:G469)</f>
        <v>313722</v>
      </c>
    </row>
    <row r="470" spans="1:18" ht="14.25" customHeight="1">
      <c r="A470" s="13" t="s">
        <v>19</v>
      </c>
      <c r="B470" s="144">
        <v>45846</v>
      </c>
      <c r="C470" s="158" t="s">
        <v>694</v>
      </c>
      <c r="D470" s="138"/>
      <c r="E470" s="155"/>
      <c r="F470" s="157">
        <v>411</v>
      </c>
      <c r="G470" s="157"/>
      <c r="H470" s="12"/>
      <c r="I470" s="13" t="s">
        <v>89</v>
      </c>
      <c r="K470" t="s">
        <v>6543</v>
      </c>
      <c r="L470">
        <v>1877</v>
      </c>
      <c r="N470" s="13" t="s">
        <v>688</v>
      </c>
      <c r="O470" s="427"/>
      <c r="P470" s="31">
        <f t="shared" si="14"/>
        <v>3995.9949999999953</v>
      </c>
      <c r="Q470" s="31">
        <f>SUBTOTAL(9,$F$2:F470)</f>
        <v>309726.005</v>
      </c>
      <c r="R470" s="31">
        <f>SUBTOTAL(9,$G$2:G470)</f>
        <v>313722</v>
      </c>
    </row>
    <row r="471" spans="1:18" ht="14.25" customHeight="1">
      <c r="A471" s="13" t="s">
        <v>19</v>
      </c>
      <c r="B471" s="144">
        <v>45847</v>
      </c>
      <c r="C471" s="158" t="s">
        <v>2628</v>
      </c>
      <c r="D471" s="138"/>
      <c r="E471" s="155"/>
      <c r="F471" s="157">
        <v>621</v>
      </c>
      <c r="G471" s="157"/>
      <c r="H471" s="12"/>
      <c r="I471" s="13" t="s">
        <v>89</v>
      </c>
      <c r="K471" t="s">
        <v>6543</v>
      </c>
      <c r="L471">
        <v>4464</v>
      </c>
      <c r="N471" s="13" t="s">
        <v>688</v>
      </c>
      <c r="O471" s="427"/>
      <c r="P471" s="31">
        <f t="shared" ref="P471:P477" si="15">R471-Q471</f>
        <v>3374.9949999999953</v>
      </c>
      <c r="Q471" s="31">
        <f>SUBTOTAL(9,$F$2:F471)</f>
        <v>310347.005</v>
      </c>
      <c r="R471" s="31">
        <f>SUBTOTAL(9,$G$2:G471)</f>
        <v>313722</v>
      </c>
    </row>
    <row r="472" spans="1:18" ht="14.25" customHeight="1">
      <c r="A472" s="13" t="s">
        <v>19</v>
      </c>
      <c r="B472" s="144">
        <v>45848</v>
      </c>
      <c r="C472" s="158" t="s">
        <v>6533</v>
      </c>
      <c r="D472" s="138" t="s">
        <v>5799</v>
      </c>
      <c r="E472" s="155"/>
      <c r="F472" s="157">
        <v>300</v>
      </c>
      <c r="G472" s="157"/>
      <c r="H472" s="12"/>
      <c r="I472" s="13"/>
      <c r="N472" s="13" t="s">
        <v>688</v>
      </c>
      <c r="O472" s="427"/>
      <c r="P472" s="31">
        <f t="shared" si="15"/>
        <v>3074.9949999999953</v>
      </c>
      <c r="Q472" s="31">
        <f>SUBTOTAL(9,$F$2:F472)</f>
        <v>310647.005</v>
      </c>
      <c r="R472" s="31">
        <f>SUBTOTAL(9,$G$2:G472)</f>
        <v>313722</v>
      </c>
    </row>
    <row r="473" spans="1:18" ht="14.25" customHeight="1">
      <c r="A473" s="13" t="s">
        <v>19</v>
      </c>
      <c r="B473" s="144">
        <v>45848</v>
      </c>
      <c r="C473" s="158" t="s">
        <v>6535</v>
      </c>
      <c r="D473" s="138" t="s">
        <v>5799</v>
      </c>
      <c r="E473" s="155"/>
      <c r="F473" s="157">
        <v>300</v>
      </c>
      <c r="G473" s="157"/>
      <c r="H473" s="12"/>
      <c r="I473" s="13"/>
      <c r="N473" s="13" t="s">
        <v>688</v>
      </c>
      <c r="O473" s="427"/>
      <c r="P473" s="31">
        <f t="shared" si="15"/>
        <v>2774.9949999999953</v>
      </c>
      <c r="Q473" s="31">
        <f>SUBTOTAL(9,$F$2:F473)</f>
        <v>310947.005</v>
      </c>
      <c r="R473" s="31">
        <f>SUBTOTAL(9,$G$2:G473)</f>
        <v>313722</v>
      </c>
    </row>
    <row r="474" spans="1:18" ht="14.25" customHeight="1">
      <c r="A474" s="13" t="s">
        <v>19</v>
      </c>
      <c r="B474" s="144">
        <v>45848</v>
      </c>
      <c r="C474" s="158" t="s">
        <v>6540</v>
      </c>
      <c r="D474" s="138" t="s">
        <v>5799</v>
      </c>
      <c r="E474" s="155"/>
      <c r="F474" s="157">
        <v>150</v>
      </c>
      <c r="G474" s="157"/>
      <c r="H474" s="12"/>
      <c r="I474" s="13"/>
      <c r="N474" s="13" t="s">
        <v>688</v>
      </c>
      <c r="O474" s="427"/>
      <c r="P474" s="31">
        <f t="shared" si="15"/>
        <v>2624.9949999999953</v>
      </c>
      <c r="Q474" s="31">
        <f>SUBTOTAL(9,$F$2:F474)</f>
        <v>311097.005</v>
      </c>
      <c r="R474" s="31">
        <f>SUBTOTAL(9,$G$2:G474)</f>
        <v>313722</v>
      </c>
    </row>
    <row r="475" spans="1:18" ht="14.25" customHeight="1">
      <c r="A475" s="13" t="s">
        <v>19</v>
      </c>
      <c r="B475" s="144">
        <v>45848</v>
      </c>
      <c r="C475" s="158" t="s">
        <v>6542</v>
      </c>
      <c r="D475" s="138" t="s">
        <v>6112</v>
      </c>
      <c r="E475" s="155"/>
      <c r="F475" s="157">
        <v>2351</v>
      </c>
      <c r="G475" s="157"/>
      <c r="H475" s="12"/>
      <c r="I475" s="13"/>
      <c r="N475" s="13" t="s">
        <v>688</v>
      </c>
      <c r="O475" s="427"/>
      <c r="P475" s="31">
        <f t="shared" si="15"/>
        <v>273.99499999999534</v>
      </c>
      <c r="Q475" s="31">
        <f>SUBTOTAL(9,$F$2:F475)</f>
        <v>313448.005</v>
      </c>
      <c r="R475" s="31">
        <f>SUBTOTAL(9,$G$2:G475)</f>
        <v>313722</v>
      </c>
    </row>
    <row r="476" spans="1:18" ht="14.25" customHeight="1">
      <c r="A476" s="13" t="s">
        <v>19</v>
      </c>
      <c r="B476" s="144">
        <v>45853</v>
      </c>
      <c r="C476" s="158" t="s">
        <v>6512</v>
      </c>
      <c r="D476" s="138"/>
      <c r="E476" s="155"/>
      <c r="F476" s="157"/>
      <c r="G476" s="157"/>
      <c r="H476" s="12">
        <v>24.9</v>
      </c>
      <c r="I476" s="13" t="s">
        <v>89</v>
      </c>
      <c r="K476" s="395" t="s">
        <v>986</v>
      </c>
      <c r="L476" s="395">
        <v>231722670</v>
      </c>
      <c r="N476" s="13" t="s">
        <v>688</v>
      </c>
      <c r="O476" s="427"/>
      <c r="P476" s="31">
        <f t="shared" si="15"/>
        <v>273.99499999999534</v>
      </c>
      <c r="Q476" s="31">
        <f>SUBTOTAL(9,$F$2:F476)</f>
        <v>313448.005</v>
      </c>
      <c r="R476" s="31">
        <f>SUBTOTAL(9,$G$2:G476)</f>
        <v>313722</v>
      </c>
    </row>
    <row r="477" spans="1:18" ht="14.25" customHeight="1">
      <c r="A477" s="13" t="s">
        <v>19</v>
      </c>
      <c r="B477" s="144">
        <v>45853</v>
      </c>
      <c r="C477" s="158" t="s">
        <v>6774</v>
      </c>
      <c r="D477" s="138"/>
      <c r="E477" s="155"/>
      <c r="F477" s="157"/>
      <c r="G477" s="157"/>
      <c r="H477" s="12">
        <v>6071.4</v>
      </c>
      <c r="I477" s="13"/>
      <c r="K477" s="395" t="s">
        <v>6089</v>
      </c>
      <c r="L477">
        <v>4233612</v>
      </c>
      <c r="N477" s="13" t="s">
        <v>688</v>
      </c>
      <c r="O477" s="427"/>
      <c r="P477" s="31">
        <f t="shared" si="15"/>
        <v>273.99499999999534</v>
      </c>
      <c r="Q477" s="31">
        <f>SUBTOTAL(9,$F$2:F477)</f>
        <v>313448.005</v>
      </c>
      <c r="R477" s="31">
        <f>SUBTOTAL(9,$G$2:G477)</f>
        <v>313722</v>
      </c>
    </row>
    <row r="478" spans="1:18" ht="14.25" customHeight="1">
      <c r="A478" s="13" t="s">
        <v>19</v>
      </c>
      <c r="B478" s="144">
        <v>45853</v>
      </c>
      <c r="C478" s="158" t="s">
        <v>6487</v>
      </c>
      <c r="D478" s="138"/>
      <c r="E478" s="155"/>
      <c r="F478" s="157"/>
      <c r="G478" s="157"/>
      <c r="H478" s="12">
        <v>4978.1000000000004</v>
      </c>
      <c r="I478" s="13"/>
      <c r="K478" s="395" t="s">
        <v>2520</v>
      </c>
      <c r="L478">
        <v>3088900</v>
      </c>
      <c r="N478" s="13" t="s">
        <v>688</v>
      </c>
      <c r="O478" s="427"/>
      <c r="P478" s="31">
        <f t="shared" ref="P478:P483" si="16">R478-Q478</f>
        <v>273.99499999999534</v>
      </c>
      <c r="Q478" s="31">
        <f>SUBTOTAL(9,$F$2:F478)</f>
        <v>313448.005</v>
      </c>
      <c r="R478" s="31">
        <f>SUBTOTAL(9,$G$2:G478)</f>
        <v>313722</v>
      </c>
    </row>
    <row r="479" spans="1:18" ht="14.25" customHeight="1">
      <c r="A479" s="13" t="s">
        <v>19</v>
      </c>
      <c r="B479" s="144">
        <v>45855</v>
      </c>
      <c r="C479" s="158" t="s">
        <v>705</v>
      </c>
      <c r="D479" s="138"/>
      <c r="E479" s="155"/>
      <c r="F479" s="157">
        <v>67.099999999999994</v>
      </c>
      <c r="G479" s="157"/>
      <c r="H479" s="12"/>
      <c r="I479" s="13" t="s">
        <v>91</v>
      </c>
      <c r="K479" s="540" t="s">
        <v>1066</v>
      </c>
      <c r="L479">
        <v>2073608</v>
      </c>
      <c r="N479" s="13" t="s">
        <v>688</v>
      </c>
      <c r="O479" s="427"/>
      <c r="P479" s="31">
        <f t="shared" si="16"/>
        <v>206.89500000001863</v>
      </c>
      <c r="Q479" s="31">
        <f>SUBTOTAL(9,$F$2:F479)</f>
        <v>313515.10499999998</v>
      </c>
      <c r="R479" s="31">
        <f>SUBTOTAL(9,$G$2:G479)</f>
        <v>313722</v>
      </c>
    </row>
    <row r="480" spans="1:18" ht="14.25" customHeight="1">
      <c r="A480" s="13" t="s">
        <v>19</v>
      </c>
      <c r="B480" s="62">
        <v>45861</v>
      </c>
      <c r="C480" s="640" t="s">
        <v>7238</v>
      </c>
      <c r="D480" s="15"/>
      <c r="E480" s="640"/>
      <c r="F480" s="157"/>
      <c r="G480" s="157"/>
      <c r="H480" s="12">
        <v>200.69</v>
      </c>
      <c r="I480" s="13"/>
      <c r="K480" s="640" t="s">
        <v>7247</v>
      </c>
      <c r="L480" t="s">
        <v>7248</v>
      </c>
      <c r="N480" s="640"/>
      <c r="O480" s="115"/>
      <c r="P480" s="31">
        <f t="shared" si="16"/>
        <v>206.89500000001863</v>
      </c>
      <c r="Q480" s="31">
        <f>SUBTOTAL(9,$F$2:F480)</f>
        <v>313515.10499999998</v>
      </c>
      <c r="R480" s="31">
        <f>SUBTOTAL(9,$G$2:G480)</f>
        <v>313722</v>
      </c>
    </row>
    <row r="481" spans="1:18" ht="14.25" customHeight="1">
      <c r="A481" s="13" t="s">
        <v>19</v>
      </c>
      <c r="B481" s="144">
        <v>45867</v>
      </c>
      <c r="C481" s="158" t="s">
        <v>6593</v>
      </c>
      <c r="D481" s="138"/>
      <c r="E481" s="155"/>
      <c r="F481" s="157">
        <v>300</v>
      </c>
      <c r="G481" s="157"/>
      <c r="H481" s="12"/>
      <c r="I481" s="13" t="s">
        <v>91</v>
      </c>
      <c r="K481" s="395" t="s">
        <v>6594</v>
      </c>
      <c r="L481">
        <v>50227</v>
      </c>
      <c r="N481" s="13" t="s">
        <v>688</v>
      </c>
      <c r="O481" s="427"/>
      <c r="P481" s="31">
        <f t="shared" si="16"/>
        <v>-93.104999999981374</v>
      </c>
      <c r="Q481" s="31">
        <f>SUBTOTAL(9,$F$2:F481)</f>
        <v>313815.10499999998</v>
      </c>
      <c r="R481" s="31">
        <f>SUBTOTAL(9,$G$2:G481)</f>
        <v>313722</v>
      </c>
    </row>
    <row r="482" spans="1:18" ht="14.25" customHeight="1">
      <c r="A482" s="13" t="s">
        <v>19</v>
      </c>
      <c r="B482" s="144">
        <v>45867</v>
      </c>
      <c r="C482" s="158" t="s">
        <v>6443</v>
      </c>
      <c r="D482" s="138"/>
      <c r="E482" s="155"/>
      <c r="F482" s="157">
        <v>109</v>
      </c>
      <c r="G482" s="157"/>
      <c r="H482" s="12"/>
      <c r="I482" s="13" t="s">
        <v>89</v>
      </c>
      <c r="K482" s="395" t="s">
        <v>1056</v>
      </c>
      <c r="N482" s="13" t="s">
        <v>688</v>
      </c>
      <c r="O482" s="427"/>
      <c r="P482" s="31">
        <f t="shared" si="16"/>
        <v>-202.10499999998137</v>
      </c>
      <c r="Q482" s="31">
        <f>SUBTOTAL(9,$F$2:F482)</f>
        <v>313924.10499999998</v>
      </c>
      <c r="R482" s="31">
        <f>SUBTOTAL(9,$G$2:G482)</f>
        <v>313722</v>
      </c>
    </row>
    <row r="483" spans="1:18" ht="14.25" customHeight="1">
      <c r="A483" s="13" t="s">
        <v>19</v>
      </c>
      <c r="B483" s="144">
        <v>45868</v>
      </c>
      <c r="C483" s="158" t="s">
        <v>6596</v>
      </c>
      <c r="D483" s="138"/>
      <c r="E483" s="155"/>
      <c r="F483" s="157"/>
      <c r="G483" s="157"/>
      <c r="H483" s="12">
        <v>235.31</v>
      </c>
      <c r="I483" s="13"/>
      <c r="K483" s="395" t="s">
        <v>985</v>
      </c>
      <c r="L483">
        <v>582843</v>
      </c>
      <c r="N483" s="13" t="s">
        <v>688</v>
      </c>
      <c r="O483" s="427"/>
      <c r="P483" s="31">
        <f t="shared" si="16"/>
        <v>-202.10499999998137</v>
      </c>
      <c r="Q483" s="31">
        <f>SUBTOTAL(9,$F$2:F483)</f>
        <v>313924.10499999998</v>
      </c>
      <c r="R483" s="31">
        <f>SUBTOTAL(9,$G$2:G483)</f>
        <v>313722</v>
      </c>
    </row>
    <row r="484" spans="1:18" ht="14.25" customHeight="1">
      <c r="A484" s="13" t="s">
        <v>19</v>
      </c>
      <c r="B484" s="144">
        <v>45868</v>
      </c>
      <c r="C484" s="158" t="s">
        <v>6484</v>
      </c>
      <c r="D484" s="138"/>
      <c r="E484" s="155"/>
      <c r="F484" s="157">
        <v>1600</v>
      </c>
      <c r="G484" s="157"/>
      <c r="H484" s="12"/>
      <c r="I484" s="13" t="s">
        <v>91</v>
      </c>
      <c r="K484" s="395" t="s">
        <v>5984</v>
      </c>
      <c r="L484">
        <v>273</v>
      </c>
      <c r="N484" s="13" t="s">
        <v>688</v>
      </c>
      <c r="O484" s="427"/>
      <c r="P484" s="31">
        <f>R484-Q484</f>
        <v>-1802.1049999999814</v>
      </c>
      <c r="Q484" s="31">
        <f>SUBTOTAL(9,$F$2:F484)</f>
        <v>315524.10499999998</v>
      </c>
      <c r="R484" s="31">
        <f>SUBTOTAL(9,$G$2:G484)</f>
        <v>313722</v>
      </c>
    </row>
    <row r="485" spans="1:18" ht="14.25" customHeight="1">
      <c r="A485" s="13" t="s">
        <v>19</v>
      </c>
      <c r="B485" s="144">
        <v>45868</v>
      </c>
      <c r="C485" s="158" t="s">
        <v>705</v>
      </c>
      <c r="D485" s="138"/>
      <c r="E485" s="155"/>
      <c r="F485" s="157">
        <v>94.1</v>
      </c>
      <c r="G485" s="157"/>
      <c r="H485" s="12"/>
      <c r="I485" s="13" t="s">
        <v>91</v>
      </c>
      <c r="K485" s="395" t="s">
        <v>6597</v>
      </c>
      <c r="L485">
        <v>19203</v>
      </c>
      <c r="N485" s="13" t="s">
        <v>688</v>
      </c>
      <c r="O485" s="427"/>
      <c r="P485" s="31">
        <f t="shared" ref="P485:P491" si="17">R485-Q485</f>
        <v>-1896.2049999999581</v>
      </c>
      <c r="Q485" s="31">
        <f>SUBTOTAL(9,$F$2:F485)</f>
        <v>315618.20499999996</v>
      </c>
      <c r="R485" s="31">
        <f>SUBTOTAL(9,$G$2:G485)</f>
        <v>313722</v>
      </c>
    </row>
    <row r="486" spans="1:18" ht="14.25" customHeight="1">
      <c r="A486" s="13" t="s">
        <v>19</v>
      </c>
      <c r="B486" s="144">
        <v>45868</v>
      </c>
      <c r="C486" s="158" t="s">
        <v>6601</v>
      </c>
      <c r="D486" s="138"/>
      <c r="E486" s="155"/>
      <c r="F486" s="157">
        <v>700</v>
      </c>
      <c r="G486" s="157"/>
      <c r="H486" s="12"/>
      <c r="I486" s="13" t="s">
        <v>91</v>
      </c>
      <c r="K486" s="395" t="s">
        <v>6530</v>
      </c>
      <c r="L486">
        <v>4</v>
      </c>
      <c r="N486" s="13" t="s">
        <v>688</v>
      </c>
      <c r="O486" s="427"/>
      <c r="P486" s="31">
        <f t="shared" si="17"/>
        <v>-2596.2049999999581</v>
      </c>
      <c r="Q486" s="31">
        <f>SUBTOTAL(9,$F$2:F486)</f>
        <v>316318.20499999996</v>
      </c>
      <c r="R486" s="31">
        <f>SUBTOTAL(9,$G$2:G486)</f>
        <v>313722</v>
      </c>
    </row>
    <row r="487" spans="1:18" ht="14.25" customHeight="1">
      <c r="A487" s="13" t="s">
        <v>19</v>
      </c>
      <c r="B487" s="144">
        <v>45874</v>
      </c>
      <c r="C487" s="158" t="s">
        <v>6623</v>
      </c>
      <c r="D487" s="138"/>
      <c r="E487" s="155"/>
      <c r="F487" s="157"/>
      <c r="G487" s="157"/>
      <c r="H487" s="12">
        <v>2444.63</v>
      </c>
      <c r="I487" s="13"/>
      <c r="K487" t="s">
        <v>2657</v>
      </c>
      <c r="L487">
        <v>471227451</v>
      </c>
      <c r="N487" s="13" t="s">
        <v>688</v>
      </c>
      <c r="O487" s="427"/>
      <c r="P487" s="31">
        <f t="shared" si="17"/>
        <v>-2596.2049999999581</v>
      </c>
      <c r="Q487" s="31">
        <f>SUBTOTAL(9,$F$2:F487)</f>
        <v>316318.20499999996</v>
      </c>
      <c r="R487" s="31">
        <f>SUBTOTAL(9,$G$2:G487)</f>
        <v>313722</v>
      </c>
    </row>
    <row r="488" spans="1:18" ht="14.25" customHeight="1">
      <c r="A488" s="13" t="s">
        <v>19</v>
      </c>
      <c r="B488" s="144">
        <v>45874</v>
      </c>
      <c r="C488" s="158" t="s">
        <v>5830</v>
      </c>
      <c r="D488" s="138"/>
      <c r="E488" s="155"/>
      <c r="F488" s="157">
        <v>10</v>
      </c>
      <c r="G488" s="640"/>
      <c r="H488" s="640"/>
      <c r="I488" s="13" t="s">
        <v>89</v>
      </c>
      <c r="K488" t="s">
        <v>6629</v>
      </c>
      <c r="L488">
        <v>75950</v>
      </c>
      <c r="N488" s="13" t="s">
        <v>688</v>
      </c>
      <c r="O488" s="427"/>
      <c r="P488" s="31">
        <f t="shared" si="17"/>
        <v>-2606.2049999999581</v>
      </c>
      <c r="Q488" s="31">
        <f>SUBTOTAL(9,$F$2:F488)</f>
        <v>316328.20499999996</v>
      </c>
      <c r="R488" s="31">
        <f>SUBTOTAL(9,$G$2:G488)</f>
        <v>313722</v>
      </c>
    </row>
    <row r="489" spans="1:18" ht="14.25" customHeight="1">
      <c r="A489" s="13" t="s">
        <v>19</v>
      </c>
      <c r="B489" s="144">
        <v>45874</v>
      </c>
      <c r="C489" s="158" t="s">
        <v>5830</v>
      </c>
      <c r="D489" s="138"/>
      <c r="E489" s="155"/>
      <c r="F489" s="157">
        <v>-0.35</v>
      </c>
      <c r="G489" s="157"/>
      <c r="H489" s="12"/>
      <c r="I489" s="13" t="s">
        <v>89</v>
      </c>
      <c r="K489" s="640" t="s">
        <v>6629</v>
      </c>
      <c r="L489" s="540">
        <v>75950</v>
      </c>
      <c r="N489" s="13" t="s">
        <v>688</v>
      </c>
      <c r="O489" s="427">
        <v>45897</v>
      </c>
      <c r="P489" s="31">
        <f t="shared" si="17"/>
        <v>-2605.8549999999814</v>
      </c>
      <c r="Q489" s="31">
        <f>SUBTOTAL(9,$F$2:F489)</f>
        <v>316327.85499999998</v>
      </c>
      <c r="R489" s="31">
        <f>SUBTOTAL(9,$G$2:G489)</f>
        <v>313722</v>
      </c>
    </row>
    <row r="490" spans="1:18" ht="14.25" customHeight="1">
      <c r="A490" s="13" t="s">
        <v>19</v>
      </c>
      <c r="B490" s="144">
        <v>45875</v>
      </c>
      <c r="C490" s="158" t="s">
        <v>6618</v>
      </c>
      <c r="D490" s="138" t="s">
        <v>6031</v>
      </c>
      <c r="E490" s="155"/>
      <c r="F490" s="157">
        <v>1268</v>
      </c>
      <c r="G490" s="157"/>
      <c r="H490" s="12"/>
      <c r="I490" s="13"/>
      <c r="K490" s="395" t="s">
        <v>1453</v>
      </c>
      <c r="N490" s="13" t="s">
        <v>688</v>
      </c>
      <c r="O490" s="427"/>
      <c r="P490" s="31">
        <f t="shared" si="17"/>
        <v>-3873.8549999999814</v>
      </c>
      <c r="Q490" s="31">
        <f>SUBTOTAL(9,$F$2:F490)</f>
        <v>317595.85499999998</v>
      </c>
      <c r="R490" s="31">
        <f>SUBTOTAL(9,$G$2:G490)</f>
        <v>313722</v>
      </c>
    </row>
    <row r="491" spans="1:18" ht="14.25" customHeight="1">
      <c r="A491" s="13" t="s">
        <v>19</v>
      </c>
      <c r="B491" s="144">
        <v>45876</v>
      </c>
      <c r="C491" s="158" t="s">
        <v>705</v>
      </c>
      <c r="D491" s="138"/>
      <c r="E491" s="155"/>
      <c r="F491" s="157">
        <v>55.3</v>
      </c>
      <c r="G491" s="157"/>
      <c r="H491" s="12"/>
      <c r="I491" s="13" t="s">
        <v>91</v>
      </c>
      <c r="K491" t="s">
        <v>1066</v>
      </c>
      <c r="L491" s="640">
        <v>76295</v>
      </c>
      <c r="N491" s="13" t="s">
        <v>688</v>
      </c>
      <c r="O491" s="427"/>
      <c r="P491" s="31">
        <f t="shared" si="17"/>
        <v>-3929.1549999999697</v>
      </c>
      <c r="Q491" s="31">
        <f>SUBTOTAL(9,$F$2:F491)</f>
        <v>317651.15499999997</v>
      </c>
      <c r="R491" s="31">
        <f>SUBTOTAL(9,$G$2:G491)</f>
        <v>313722</v>
      </c>
    </row>
    <row r="492" spans="1:18" ht="14.25" customHeight="1">
      <c r="A492" s="13" t="s">
        <v>19</v>
      </c>
      <c r="B492" s="144">
        <v>45883</v>
      </c>
      <c r="C492" s="158" t="s">
        <v>6626</v>
      </c>
      <c r="D492" s="138"/>
      <c r="E492" s="155"/>
      <c r="F492" s="157">
        <v>1600</v>
      </c>
      <c r="G492" s="157"/>
      <c r="H492" s="12"/>
      <c r="I492" s="13" t="s">
        <v>91</v>
      </c>
      <c r="K492" t="s">
        <v>5984</v>
      </c>
      <c r="L492" s="482"/>
      <c r="N492" s="13" t="s">
        <v>688</v>
      </c>
      <c r="O492" s="427"/>
      <c r="P492" s="31">
        <f t="shared" ref="P492:P507" si="18">R492-Q492</f>
        <v>-5529.1549999999697</v>
      </c>
      <c r="Q492" s="31">
        <f>SUBTOTAL(9,$F$2:F492)</f>
        <v>319251.15499999997</v>
      </c>
      <c r="R492" s="31">
        <f>SUBTOTAL(9,$G$2:G492)</f>
        <v>313722</v>
      </c>
    </row>
    <row r="493" spans="1:18" ht="14.25" customHeight="1">
      <c r="A493" s="13" t="s">
        <v>19</v>
      </c>
      <c r="B493" s="62">
        <v>45892</v>
      </c>
      <c r="C493" s="640" t="s">
        <v>7239</v>
      </c>
      <c r="D493" s="15"/>
      <c r="E493" s="640"/>
      <c r="F493" s="157"/>
      <c r="G493" s="157"/>
      <c r="H493" s="12">
        <v>200.69</v>
      </c>
      <c r="I493" s="13"/>
      <c r="K493" t="s">
        <v>7247</v>
      </c>
      <c r="L493" t="s">
        <v>7248</v>
      </c>
      <c r="N493" s="640"/>
      <c r="O493" s="115"/>
      <c r="P493" s="31">
        <f t="shared" si="18"/>
        <v>-5529.1549999999697</v>
      </c>
      <c r="Q493" s="31">
        <f>SUBTOTAL(9,$F$2:F493)</f>
        <v>319251.15499999997</v>
      </c>
      <c r="R493" s="31">
        <f>SUBTOTAL(9,$G$2:G493)</f>
        <v>313722</v>
      </c>
    </row>
    <row r="494" spans="1:18" ht="14.25" customHeight="1">
      <c r="A494" s="13" t="s">
        <v>19</v>
      </c>
      <c r="B494" s="144">
        <v>45899</v>
      </c>
      <c r="C494" s="158" t="s">
        <v>6671</v>
      </c>
      <c r="D494" s="138"/>
      <c r="E494" s="155"/>
      <c r="F494" s="157"/>
      <c r="G494" s="157"/>
      <c r="H494" s="12">
        <v>236.23</v>
      </c>
      <c r="I494" s="13"/>
      <c r="K494" s="640" t="s">
        <v>985</v>
      </c>
      <c r="L494">
        <v>584924</v>
      </c>
      <c r="N494" s="13" t="s">
        <v>688</v>
      </c>
      <c r="O494" s="427"/>
      <c r="P494" s="31">
        <f t="shared" si="18"/>
        <v>-5529.1549999999697</v>
      </c>
      <c r="Q494" s="31">
        <f>SUBTOTAL(9,$F$2:F494)</f>
        <v>319251.15499999997</v>
      </c>
      <c r="R494" s="31">
        <f>SUBTOTAL(9,$G$2:G494)</f>
        <v>313722</v>
      </c>
    </row>
    <row r="495" spans="1:18" ht="14.25" customHeight="1">
      <c r="A495" s="13" t="s">
        <v>19</v>
      </c>
      <c r="B495" s="144">
        <v>45903</v>
      </c>
      <c r="C495" s="158" t="s">
        <v>962</v>
      </c>
      <c r="D495" s="138"/>
      <c r="E495" s="155"/>
      <c r="F495" s="157"/>
      <c r="G495" s="157">
        <v>15000</v>
      </c>
      <c r="H495" s="12"/>
      <c r="I495" s="13"/>
      <c r="N495" s="13" t="s">
        <v>688</v>
      </c>
      <c r="O495" s="427"/>
      <c r="P495" s="31">
        <f t="shared" si="18"/>
        <v>9470.8450000000303</v>
      </c>
      <c r="Q495" s="31">
        <f>SUBTOTAL(9,$F$2:F495)</f>
        <v>319251.15499999997</v>
      </c>
      <c r="R495" s="31">
        <f>SUBTOTAL(9,$G$2:G495)</f>
        <v>328722</v>
      </c>
    </row>
    <row r="496" spans="1:18" ht="14.25" customHeight="1">
      <c r="A496" s="13" t="s">
        <v>19</v>
      </c>
      <c r="B496" s="144">
        <v>45907</v>
      </c>
      <c r="C496" s="158" t="s">
        <v>6692</v>
      </c>
      <c r="D496" s="138"/>
      <c r="E496" s="155"/>
      <c r="F496" s="157">
        <v>350</v>
      </c>
      <c r="G496" s="157"/>
      <c r="H496" s="12"/>
      <c r="I496" s="13" t="s">
        <v>91</v>
      </c>
      <c r="K496" s="395" t="s">
        <v>6530</v>
      </c>
      <c r="L496">
        <v>16</v>
      </c>
      <c r="N496" s="13" t="s">
        <v>688</v>
      </c>
      <c r="O496" s="427"/>
      <c r="P496" s="31">
        <f t="shared" si="18"/>
        <v>9120.8450000000303</v>
      </c>
      <c r="Q496" s="31">
        <f>SUBTOTAL(9,$F$2:F496)</f>
        <v>319601.15499999997</v>
      </c>
      <c r="R496" s="31">
        <f>SUBTOTAL(9,$G$2:G496)</f>
        <v>328722</v>
      </c>
    </row>
    <row r="497" spans="1:18" ht="14.25" customHeight="1">
      <c r="A497" s="13" t="s">
        <v>19</v>
      </c>
      <c r="B497" s="144">
        <v>45909</v>
      </c>
      <c r="C497" s="158" t="s">
        <v>6697</v>
      </c>
      <c r="D497" s="138" t="s">
        <v>6031</v>
      </c>
      <c r="E497" s="155"/>
      <c r="F497" s="157">
        <v>2044</v>
      </c>
      <c r="G497" s="157"/>
      <c r="H497" s="12"/>
      <c r="I497" s="13" t="s">
        <v>91</v>
      </c>
      <c r="K497" s="640"/>
      <c r="N497" s="13" t="s">
        <v>688</v>
      </c>
      <c r="O497" s="427"/>
      <c r="P497" s="31">
        <f t="shared" si="18"/>
        <v>7076.8450000000303</v>
      </c>
      <c r="Q497" s="31">
        <f>SUBTOTAL(9,$F$2:F497)</f>
        <v>321645.15499999997</v>
      </c>
      <c r="R497" s="31">
        <f>SUBTOTAL(9,$G$2:G497)</f>
        <v>328722</v>
      </c>
    </row>
    <row r="498" spans="1:18" ht="14.25" customHeight="1">
      <c r="A498" s="13" t="s">
        <v>19</v>
      </c>
      <c r="B498" s="144">
        <v>45911</v>
      </c>
      <c r="C498" s="158" t="s">
        <v>6775</v>
      </c>
      <c r="D498" s="138"/>
      <c r="E498" s="155"/>
      <c r="F498" s="157"/>
      <c r="G498" s="157"/>
      <c r="H498" s="12">
        <v>6311</v>
      </c>
      <c r="I498" s="13"/>
      <c r="K498" s="395" t="s">
        <v>6089</v>
      </c>
      <c r="L498">
        <v>4236594</v>
      </c>
      <c r="N498" s="13" t="s">
        <v>688</v>
      </c>
      <c r="O498" s="427"/>
      <c r="P498" s="31">
        <f t="shared" si="18"/>
        <v>7076.8450000000303</v>
      </c>
      <c r="Q498" s="31">
        <f>SUBTOTAL(9,$F$2:F498)</f>
        <v>321645.15499999997</v>
      </c>
      <c r="R498" s="31">
        <f>SUBTOTAL(9,$G$2:G498)</f>
        <v>328722</v>
      </c>
    </row>
    <row r="499" spans="1:18" ht="14.25" customHeight="1">
      <c r="A499" s="13" t="s">
        <v>19</v>
      </c>
      <c r="B499" s="144">
        <v>45915</v>
      </c>
      <c r="C499" s="158" t="s">
        <v>6818</v>
      </c>
      <c r="D499" s="138"/>
      <c r="E499" s="155"/>
      <c r="F499" s="157"/>
      <c r="G499" s="157"/>
      <c r="H499" s="12">
        <v>4978.1000000000004</v>
      </c>
      <c r="I499" s="13"/>
      <c r="K499" s="395" t="s">
        <v>2520</v>
      </c>
      <c r="L499" s="540">
        <v>30226494</v>
      </c>
      <c r="N499" s="13" t="s">
        <v>688</v>
      </c>
      <c r="O499" s="427"/>
      <c r="P499" s="31">
        <f t="shared" si="18"/>
        <v>7076.8450000000303</v>
      </c>
      <c r="Q499" s="31">
        <f>SUBTOTAL(9,$F$2:F499)</f>
        <v>321645.15499999997</v>
      </c>
      <c r="R499" s="31">
        <f>SUBTOTAL(9,$G$2:G499)</f>
        <v>328722</v>
      </c>
    </row>
    <row r="500" spans="1:18" ht="14.25" customHeight="1">
      <c r="A500" s="13" t="s">
        <v>19</v>
      </c>
      <c r="B500" s="62">
        <v>45923</v>
      </c>
      <c r="C500" s="640" t="s">
        <v>7240</v>
      </c>
      <c r="D500" s="15"/>
      <c r="E500" s="627"/>
      <c r="F500" s="157"/>
      <c r="G500" s="157"/>
      <c r="H500" s="12">
        <v>200.69</v>
      </c>
      <c r="I500" s="13"/>
      <c r="K500" s="627" t="s">
        <v>7247</v>
      </c>
      <c r="L500" s="540" t="s">
        <v>7248</v>
      </c>
      <c r="N500" s="627"/>
      <c r="O500" s="115"/>
      <c r="P500" s="31">
        <f t="shared" si="18"/>
        <v>7076.8450000000303</v>
      </c>
      <c r="Q500" s="31">
        <f>SUBTOTAL(9,$F$2:F500)</f>
        <v>321645.15499999997</v>
      </c>
      <c r="R500" s="31">
        <f>SUBTOTAL(9,$G$2:G500)</f>
        <v>328722</v>
      </c>
    </row>
    <row r="501" spans="1:18" ht="14.25" customHeight="1">
      <c r="A501" s="13" t="s">
        <v>19</v>
      </c>
      <c r="B501" s="144">
        <v>45930</v>
      </c>
      <c r="C501" s="158" t="s">
        <v>6815</v>
      </c>
      <c r="D501" s="138"/>
      <c r="E501" s="155"/>
      <c r="F501" s="157"/>
      <c r="G501" s="157"/>
      <c r="H501" s="12">
        <v>237.82</v>
      </c>
      <c r="I501" s="13"/>
      <c r="K501" s="395" t="s">
        <v>985</v>
      </c>
      <c r="L501">
        <v>587007</v>
      </c>
      <c r="N501" s="13" t="s">
        <v>688</v>
      </c>
      <c r="O501" s="427"/>
      <c r="P501" s="31">
        <f t="shared" si="18"/>
        <v>7076.8450000000303</v>
      </c>
      <c r="Q501" s="31">
        <f>SUBTOTAL(9,$F$2:F501)</f>
        <v>321645.15499999997</v>
      </c>
      <c r="R501" s="31">
        <f>SUBTOTAL(9,$G$2:G501)</f>
        <v>328722</v>
      </c>
    </row>
    <row r="502" spans="1:18" ht="14.25" customHeight="1">
      <c r="A502" s="13" t="s">
        <v>19</v>
      </c>
      <c r="B502" s="144">
        <v>45935</v>
      </c>
      <c r="C502" s="158" t="s">
        <v>2628</v>
      </c>
      <c r="D502" s="138"/>
      <c r="E502" s="155"/>
      <c r="F502" s="157">
        <v>600</v>
      </c>
      <c r="G502" s="157"/>
      <c r="H502" s="12"/>
      <c r="I502" s="13" t="s">
        <v>89</v>
      </c>
      <c r="K502" s="395" t="s">
        <v>6471</v>
      </c>
      <c r="L502" s="563">
        <v>2729</v>
      </c>
      <c r="N502" s="13" t="s">
        <v>688</v>
      </c>
      <c r="O502" s="427"/>
      <c r="P502" s="31">
        <f t="shared" si="18"/>
        <v>6476.8450000000303</v>
      </c>
      <c r="Q502" s="31">
        <f>SUBTOTAL(9,$F$2:F502)</f>
        <v>322245.15499999997</v>
      </c>
      <c r="R502" s="31">
        <f>SUBTOTAL(9,$G$2:G502)</f>
        <v>328722</v>
      </c>
    </row>
    <row r="503" spans="1:18" ht="14.25" customHeight="1">
      <c r="A503" s="13" t="s">
        <v>19</v>
      </c>
      <c r="B503" s="62">
        <v>45938</v>
      </c>
      <c r="C503" s="158" t="s">
        <v>7148</v>
      </c>
      <c r="D503" s="15"/>
      <c r="E503" s="640"/>
      <c r="F503" s="157"/>
      <c r="G503" s="157"/>
      <c r="H503" s="12">
        <v>2425.42</v>
      </c>
      <c r="I503" s="13"/>
      <c r="K503" s="640" t="s">
        <v>2657</v>
      </c>
      <c r="L503" s="563">
        <v>441570609</v>
      </c>
      <c r="N503" s="640"/>
      <c r="O503" s="115"/>
      <c r="P503" s="31">
        <f t="shared" si="18"/>
        <v>6476.8450000000303</v>
      </c>
      <c r="Q503" s="31">
        <f>SUBTOTAL(9,$F$2:F503)</f>
        <v>322245.15499999997</v>
      </c>
      <c r="R503" s="31">
        <f>SUBTOTAL(9,$G$2:G503)</f>
        <v>328722</v>
      </c>
    </row>
    <row r="504" spans="1:18" ht="14.25" customHeight="1">
      <c r="A504" s="13" t="s">
        <v>19</v>
      </c>
      <c r="B504" s="144">
        <v>45939</v>
      </c>
      <c r="C504" s="158" t="s">
        <v>6728</v>
      </c>
      <c r="D504" s="138"/>
      <c r="E504" s="155"/>
      <c r="F504" s="157">
        <v>850</v>
      </c>
      <c r="G504" s="157"/>
      <c r="H504" s="12"/>
      <c r="I504" s="13" t="s">
        <v>91</v>
      </c>
      <c r="K504" s="395" t="s">
        <v>6530</v>
      </c>
      <c r="L504">
        <v>25</v>
      </c>
      <c r="N504" s="13" t="s">
        <v>688</v>
      </c>
      <c r="O504" s="427"/>
      <c r="P504" s="31">
        <f t="shared" si="18"/>
        <v>5626.8450000000303</v>
      </c>
      <c r="Q504" s="31">
        <f>SUBTOTAL(9,$F$2:F504)</f>
        <v>323095.15499999997</v>
      </c>
      <c r="R504" s="31">
        <f>SUBTOTAL(9,$G$2:G504)</f>
        <v>328722</v>
      </c>
    </row>
    <row r="505" spans="1:18" ht="14.25" customHeight="1">
      <c r="A505" s="13" t="s">
        <v>19</v>
      </c>
      <c r="B505" s="144">
        <v>45939</v>
      </c>
      <c r="C505" s="158" t="s">
        <v>6735</v>
      </c>
      <c r="D505" s="138" t="s">
        <v>6031</v>
      </c>
      <c r="E505" s="155"/>
      <c r="F505" s="157">
        <v>978</v>
      </c>
      <c r="G505" s="157"/>
      <c r="H505" s="12"/>
      <c r="I505" s="13" t="s">
        <v>91</v>
      </c>
      <c r="K505" s="640"/>
      <c r="N505" s="13" t="s">
        <v>688</v>
      </c>
      <c r="O505" s="427"/>
      <c r="P505" s="31">
        <f t="shared" si="18"/>
        <v>4648.8450000000303</v>
      </c>
      <c r="Q505" s="31">
        <f>SUBTOTAL(9,$F$2:F505)</f>
        <v>324073.15499999997</v>
      </c>
      <c r="R505" s="31">
        <f>SUBTOTAL(9,$G$2:G505)</f>
        <v>328722</v>
      </c>
    </row>
    <row r="506" spans="1:18" ht="14.25" customHeight="1">
      <c r="A506" s="13" t="s">
        <v>19</v>
      </c>
      <c r="B506" s="57">
        <v>45953</v>
      </c>
      <c r="C506" s="533" t="s">
        <v>6758</v>
      </c>
      <c r="D506" s="138"/>
      <c r="E506" s="155"/>
      <c r="F506" s="157">
        <v>2000</v>
      </c>
      <c r="G506" s="157"/>
      <c r="H506" s="12"/>
      <c r="I506" s="13" t="s">
        <v>91</v>
      </c>
      <c r="K506" s="395" t="s">
        <v>6240</v>
      </c>
      <c r="L506">
        <v>307</v>
      </c>
      <c r="N506" s="13" t="s">
        <v>688</v>
      </c>
      <c r="O506" s="427"/>
      <c r="P506" s="31">
        <f t="shared" si="18"/>
        <v>2648.8450000000303</v>
      </c>
      <c r="Q506" s="31">
        <f>SUBTOTAL(9,$F$2:F506)</f>
        <v>326073.15499999997</v>
      </c>
      <c r="R506" s="31">
        <f>SUBTOTAL(9,$G$2:G506)</f>
        <v>328722</v>
      </c>
    </row>
    <row r="507" spans="1:18" ht="14.25" customHeight="1">
      <c r="A507" s="13" t="s">
        <v>19</v>
      </c>
      <c r="B507" s="144">
        <v>45953</v>
      </c>
      <c r="C507" s="534" t="s">
        <v>6765</v>
      </c>
      <c r="D507" s="138"/>
      <c r="E507" s="155"/>
      <c r="F507" s="157">
        <v>1600</v>
      </c>
      <c r="G507" s="157"/>
      <c r="H507" s="12"/>
      <c r="I507" s="13" t="s">
        <v>91</v>
      </c>
      <c r="K507" s="395" t="s">
        <v>6240</v>
      </c>
      <c r="L507" t="s">
        <v>6240</v>
      </c>
      <c r="N507" s="13" t="s">
        <v>688</v>
      </c>
      <c r="O507" s="427"/>
      <c r="P507" s="31">
        <f t="shared" si="18"/>
        <v>1048.8450000000303</v>
      </c>
      <c r="Q507" s="31">
        <f>SUBTOTAL(9,$F$2:F507)</f>
        <v>327673.15499999997</v>
      </c>
      <c r="R507" s="31">
        <f>SUBTOTAL(9,$G$2:G507)</f>
        <v>328722</v>
      </c>
    </row>
    <row r="508" spans="1:18" ht="14.25" customHeight="1">
      <c r="A508" s="13" t="s">
        <v>19</v>
      </c>
      <c r="B508" s="62">
        <v>45953</v>
      </c>
      <c r="C508" s="640" t="s">
        <v>7241</v>
      </c>
      <c r="D508" s="15"/>
      <c r="E508" s="627"/>
      <c r="F508" s="157"/>
      <c r="G508" s="157"/>
      <c r="H508" s="12">
        <v>200.69</v>
      </c>
      <c r="I508" s="13"/>
      <c r="K508" s="640" t="s">
        <v>7247</v>
      </c>
      <c r="L508" t="s">
        <v>7248</v>
      </c>
      <c r="N508" s="627"/>
      <c r="O508" s="115"/>
      <c r="P508" s="31">
        <f t="shared" ref="P508" si="19">R508-Q508</f>
        <v>1048.8450000000303</v>
      </c>
      <c r="Q508" s="31">
        <f>SUBTOTAL(9,$F$2:F508)</f>
        <v>327673.15499999997</v>
      </c>
      <c r="R508" s="31">
        <f>SUBTOTAL(9,$G$2:G508)</f>
        <v>328722</v>
      </c>
    </row>
    <row r="509" spans="1:18" ht="14.25" customHeight="1">
      <c r="A509" s="13" t="s">
        <v>19</v>
      </c>
      <c r="B509" s="144">
        <v>45960</v>
      </c>
      <c r="C509" s="158" t="s">
        <v>6807</v>
      </c>
      <c r="D509" s="138"/>
      <c r="E509" s="155"/>
      <c r="F509" s="157"/>
      <c r="G509" s="157"/>
      <c r="H509" s="12">
        <v>236.45</v>
      </c>
      <c r="I509" s="13"/>
      <c r="K509" s="395" t="s">
        <v>985</v>
      </c>
      <c r="L509" s="564">
        <v>589091</v>
      </c>
      <c r="N509" s="13" t="s">
        <v>688</v>
      </c>
      <c r="O509" s="427"/>
      <c r="P509" s="31">
        <f t="shared" ref="P509:P510" si="20">R509-Q509</f>
        <v>1048.8450000000303</v>
      </c>
      <c r="Q509" s="31">
        <f>SUBTOTAL(9,$F$2:F509)</f>
        <v>327673.15499999997</v>
      </c>
      <c r="R509" s="31">
        <f>SUBTOTAL(9,$G$2:G509)</f>
        <v>328722</v>
      </c>
    </row>
    <row r="510" spans="1:18" ht="14.25" customHeight="1">
      <c r="A510" s="13" t="s">
        <v>19</v>
      </c>
      <c r="B510" s="144">
        <v>45963</v>
      </c>
      <c r="C510" s="158" t="s">
        <v>6812</v>
      </c>
      <c r="D510" s="138"/>
      <c r="E510" s="155"/>
      <c r="F510" s="157">
        <v>267.7</v>
      </c>
      <c r="G510" s="157"/>
      <c r="H510" s="12"/>
      <c r="I510" s="13" t="s">
        <v>89</v>
      </c>
      <c r="K510" s="395" t="s">
        <v>6813</v>
      </c>
      <c r="L510" s="564">
        <v>105040</v>
      </c>
      <c r="N510" s="13" t="s">
        <v>688</v>
      </c>
      <c r="O510" s="427"/>
      <c r="P510" s="31">
        <f t="shared" si="20"/>
        <v>781.14500000001863</v>
      </c>
      <c r="Q510" s="31">
        <f>SUBTOTAL(9,$F$2:F510)</f>
        <v>327940.85499999998</v>
      </c>
      <c r="R510" s="31">
        <f>SUBTOTAL(9,$G$2:G510)</f>
        <v>328722</v>
      </c>
    </row>
    <row r="511" spans="1:18" ht="14.25" customHeight="1">
      <c r="A511" s="13" t="s">
        <v>19</v>
      </c>
      <c r="B511" s="144">
        <v>45971</v>
      </c>
      <c r="C511" s="158" t="s">
        <v>6832</v>
      </c>
      <c r="D511" s="138" t="s">
        <v>6031</v>
      </c>
      <c r="E511" s="155"/>
      <c r="F511" s="157">
        <v>1517</v>
      </c>
      <c r="G511" s="157"/>
      <c r="H511" s="12"/>
      <c r="I511" s="13"/>
      <c r="K511" s="640"/>
      <c r="N511" s="13" t="s">
        <v>688</v>
      </c>
      <c r="O511" s="427"/>
      <c r="P511" s="31">
        <f t="shared" ref="P511:P513" si="21">R511-Q511</f>
        <v>-735.85499999998137</v>
      </c>
      <c r="Q511" s="31">
        <f>SUBTOTAL(9,$F$2:F511)</f>
        <v>329457.85499999998</v>
      </c>
      <c r="R511" s="31">
        <f>SUBTOTAL(9,$G$2:G511)</f>
        <v>328722</v>
      </c>
    </row>
    <row r="512" spans="1:18" ht="14.25" customHeight="1">
      <c r="A512" s="13" t="s">
        <v>19</v>
      </c>
      <c r="B512" s="62">
        <v>45972</v>
      </c>
      <c r="C512" s="158" t="s">
        <v>6933</v>
      </c>
      <c r="D512" s="15"/>
      <c r="E512" s="640"/>
      <c r="F512" s="157"/>
      <c r="G512" s="157"/>
      <c r="H512" s="12">
        <v>6006.4</v>
      </c>
      <c r="I512" s="13"/>
      <c r="K512" s="395" t="s">
        <v>6089</v>
      </c>
      <c r="L512" s="570">
        <v>4239637</v>
      </c>
      <c r="O512" s="427"/>
      <c r="P512" s="31">
        <f t="shared" si="21"/>
        <v>-735.85499999998137</v>
      </c>
      <c r="Q512" s="31">
        <f>SUBTOTAL(9,$F$2:F512)</f>
        <v>329457.85499999998</v>
      </c>
      <c r="R512" s="31">
        <f>SUBTOTAL(9,$G$2:G512)</f>
        <v>328722</v>
      </c>
    </row>
    <row r="513" spans="1:18" ht="14.25" customHeight="1">
      <c r="A513" s="13" t="s">
        <v>19</v>
      </c>
      <c r="B513" s="144">
        <v>45977</v>
      </c>
      <c r="C513" s="158" t="s">
        <v>6808</v>
      </c>
      <c r="D513" s="138"/>
      <c r="E513" s="155"/>
      <c r="F513" s="157"/>
      <c r="G513" s="157"/>
      <c r="H513" s="12">
        <v>5031.2</v>
      </c>
      <c r="I513" s="13"/>
      <c r="K513" s="395" t="s">
        <v>2520</v>
      </c>
      <c r="L513">
        <v>30239586</v>
      </c>
      <c r="N513" s="13" t="s">
        <v>688</v>
      </c>
      <c r="O513" s="427">
        <v>45974</v>
      </c>
      <c r="P513" s="31">
        <f t="shared" si="21"/>
        <v>-735.85499999998137</v>
      </c>
      <c r="Q513" s="31">
        <f>SUBTOTAL(9,$F$2:F513)</f>
        <v>329457.85499999998</v>
      </c>
      <c r="R513" s="31">
        <f>SUBTOTAL(9,$G$2:G513)</f>
        <v>328722</v>
      </c>
    </row>
    <row r="514" spans="1:18" ht="14.25" customHeight="1">
      <c r="A514" s="13" t="s">
        <v>19</v>
      </c>
      <c r="B514" s="62">
        <v>45984</v>
      </c>
      <c r="C514" s="640" t="s">
        <v>7242</v>
      </c>
      <c r="D514" s="15"/>
      <c r="E514" s="640"/>
      <c r="F514" s="157"/>
      <c r="G514" s="157"/>
      <c r="H514" s="12">
        <v>200.69</v>
      </c>
      <c r="I514" s="13"/>
      <c r="K514" t="s">
        <v>7247</v>
      </c>
      <c r="L514" t="s">
        <v>7248</v>
      </c>
      <c r="O514" s="115"/>
      <c r="P514" s="31">
        <f t="shared" ref="P514" si="22">R514-Q514</f>
        <v>-735.85499999998137</v>
      </c>
      <c r="Q514" s="31">
        <f>SUBTOTAL(9,$F$2:F514)</f>
        <v>329457.85499999998</v>
      </c>
      <c r="R514" s="31">
        <f>SUBTOTAL(9,$G$2:G514)</f>
        <v>328722</v>
      </c>
    </row>
    <row r="515" spans="1:18" ht="15.75" customHeight="1">
      <c r="A515" s="13" t="s">
        <v>19</v>
      </c>
      <c r="B515" s="144">
        <v>45985</v>
      </c>
      <c r="C515" s="158" t="s">
        <v>962</v>
      </c>
      <c r="D515" s="138"/>
      <c r="E515" s="155"/>
      <c r="F515" s="640"/>
      <c r="G515" s="157">
        <v>15000</v>
      </c>
      <c r="H515" s="12"/>
      <c r="I515" s="13"/>
      <c r="K515" s="395" t="s">
        <v>6853</v>
      </c>
      <c r="O515" s="427"/>
      <c r="P515" s="31">
        <f t="shared" ref="P515" si="23">R515-Q515</f>
        <v>14264.145000000019</v>
      </c>
      <c r="Q515" s="31">
        <f>SUBTOTAL(9,$F$2:F515)</f>
        <v>329457.85499999998</v>
      </c>
      <c r="R515" s="31">
        <f>SUBTOTAL(9,$G$2:G515)</f>
        <v>343722</v>
      </c>
    </row>
    <row r="516" spans="1:18" ht="15.75" customHeight="1">
      <c r="A516" s="13" t="s">
        <v>19</v>
      </c>
      <c r="B516" s="144">
        <v>45987</v>
      </c>
      <c r="C516" s="158" t="s">
        <v>6863</v>
      </c>
      <c r="D516" s="138" t="s">
        <v>6864</v>
      </c>
      <c r="E516" s="155"/>
      <c r="F516" s="157">
        <v>300</v>
      </c>
      <c r="G516" s="157"/>
      <c r="H516" s="12"/>
      <c r="I516" s="13"/>
      <c r="K516" s="395" t="s">
        <v>6530</v>
      </c>
      <c r="L516">
        <v>35</v>
      </c>
      <c r="O516" s="427"/>
      <c r="P516" s="31">
        <f t="shared" ref="P516" si="24">R516-Q516</f>
        <v>13964.145000000019</v>
      </c>
      <c r="Q516" s="31">
        <f>SUBTOTAL(9,$F$2:F516)</f>
        <v>329757.85499999998</v>
      </c>
      <c r="R516" s="31">
        <f>SUBTOTAL(9,$G$2:G516)</f>
        <v>343722</v>
      </c>
    </row>
    <row r="517" spans="1:18" ht="15.75" customHeight="1">
      <c r="A517" s="13" t="s">
        <v>19</v>
      </c>
      <c r="B517" s="144">
        <v>45987</v>
      </c>
      <c r="C517" s="158" t="s">
        <v>6873</v>
      </c>
      <c r="D517" s="138" t="s">
        <v>6874</v>
      </c>
      <c r="E517" s="155"/>
      <c r="F517" s="157">
        <v>600</v>
      </c>
      <c r="G517" s="157"/>
      <c r="H517" s="12"/>
      <c r="I517" s="13"/>
      <c r="K517" s="395" t="s">
        <v>6530</v>
      </c>
      <c r="L517" s="621">
        <v>37</v>
      </c>
      <c r="O517" s="427"/>
      <c r="P517" s="31">
        <f t="shared" ref="P517:P518" si="25">R517-Q517</f>
        <v>13364.145000000019</v>
      </c>
      <c r="Q517" s="31">
        <f>SUBTOTAL(9,$F$2:F517)</f>
        <v>330357.85499999998</v>
      </c>
      <c r="R517" s="31">
        <f>SUBTOTAL(9,$G$2:G517)</f>
        <v>343722</v>
      </c>
    </row>
    <row r="518" spans="1:18" ht="15.75" customHeight="1">
      <c r="A518" s="13" t="s">
        <v>19</v>
      </c>
      <c r="B518" s="144">
        <v>45991</v>
      </c>
      <c r="C518" s="158" t="s">
        <v>6886</v>
      </c>
      <c r="D518" s="138"/>
      <c r="E518" s="155"/>
      <c r="F518" s="157"/>
      <c r="G518" s="157"/>
      <c r="H518" s="12">
        <v>237.59</v>
      </c>
      <c r="I518" s="13"/>
      <c r="K518" s="640" t="s">
        <v>985</v>
      </c>
      <c r="L518" s="606">
        <v>591169</v>
      </c>
      <c r="O518" s="427"/>
      <c r="P518" s="31">
        <f t="shared" si="25"/>
        <v>13364.145000000019</v>
      </c>
      <c r="Q518" s="31">
        <f>SUBTOTAL(9,$F$2:F518)</f>
        <v>330357.85499999998</v>
      </c>
      <c r="R518" s="31">
        <f>SUBTOTAL(9,$G$2:G518)</f>
        <v>343722</v>
      </c>
    </row>
    <row r="519" spans="1:18" ht="15.75" customHeight="1">
      <c r="A519" s="13" t="s">
        <v>19</v>
      </c>
      <c r="B519" s="144">
        <v>45994</v>
      </c>
      <c r="C519" s="158" t="s">
        <v>6909</v>
      </c>
      <c r="D519" s="138"/>
      <c r="E519" s="155"/>
      <c r="F519" s="157"/>
      <c r="G519" s="640"/>
      <c r="H519" s="157">
        <v>1585.61</v>
      </c>
      <c r="I519" s="13"/>
      <c r="K519" t="s">
        <v>2657</v>
      </c>
      <c r="L519">
        <v>491930754</v>
      </c>
      <c r="O519" s="427"/>
      <c r="P519" s="31">
        <f t="shared" ref="P519:P521" si="26">R519-Q519</f>
        <v>13364.145000000019</v>
      </c>
      <c r="Q519" s="31">
        <f>SUBTOTAL(9,$F$2:F519)</f>
        <v>330357.85499999998</v>
      </c>
      <c r="R519" s="31">
        <f>SUBTOTAL(9,$G$2:G519)</f>
        <v>343722</v>
      </c>
    </row>
    <row r="520" spans="1:18" ht="15.75" customHeight="1">
      <c r="A520" s="13" t="s">
        <v>19</v>
      </c>
      <c r="B520" s="144">
        <v>45998</v>
      </c>
      <c r="C520" s="158" t="s">
        <v>6897</v>
      </c>
      <c r="D520" s="138"/>
      <c r="E520" s="155"/>
      <c r="F520" s="157"/>
      <c r="G520" s="157">
        <v>10000</v>
      </c>
      <c r="H520" s="12"/>
      <c r="I520" s="13"/>
      <c r="O520" s="427"/>
      <c r="P520" s="31">
        <f t="shared" si="26"/>
        <v>23364.145000000019</v>
      </c>
      <c r="Q520" s="31">
        <f>SUBTOTAL(9,$F$2:F520)</f>
        <v>330357.85499999998</v>
      </c>
      <c r="R520" s="31">
        <f>SUBTOTAL(9,$G$2:G520)</f>
        <v>353722</v>
      </c>
    </row>
    <row r="521" spans="1:18" ht="15.75" customHeight="1">
      <c r="A521" s="13" t="s">
        <v>19</v>
      </c>
      <c r="B521" s="144">
        <v>46002</v>
      </c>
      <c r="C521" s="534" t="s">
        <v>6904</v>
      </c>
      <c r="D521" s="138"/>
      <c r="E521" s="155"/>
      <c r="F521" s="157">
        <v>3200</v>
      </c>
      <c r="G521" s="157"/>
      <c r="H521" s="12"/>
      <c r="I521" s="13"/>
      <c r="K521" s="640" t="s">
        <v>6240</v>
      </c>
      <c r="L521">
        <v>10019</v>
      </c>
      <c r="O521" s="427"/>
      <c r="P521" s="31">
        <f t="shared" si="26"/>
        <v>20164.145000000019</v>
      </c>
      <c r="Q521" s="31">
        <f>SUBTOTAL(9,$F$2:F521)</f>
        <v>333557.85499999998</v>
      </c>
      <c r="R521" s="31">
        <f>SUBTOTAL(9,$G$2:G521)</f>
        <v>353722</v>
      </c>
    </row>
    <row r="522" spans="1:18" ht="15.75" customHeight="1">
      <c r="A522" s="13" t="s">
        <v>19</v>
      </c>
      <c r="B522" s="62">
        <v>46007</v>
      </c>
      <c r="C522" s="158" t="s">
        <v>6935</v>
      </c>
      <c r="D522" s="15"/>
      <c r="F522" s="157">
        <v>13550</v>
      </c>
      <c r="G522" s="157"/>
      <c r="H522" s="12"/>
      <c r="I522" s="13"/>
      <c r="K522" s="395" t="s">
        <v>6936</v>
      </c>
      <c r="L522">
        <v>4156</v>
      </c>
      <c r="O522" s="427"/>
      <c r="P522" s="31">
        <f t="shared" ref="P522" si="27">R522-Q522</f>
        <v>6614.1450000000186</v>
      </c>
      <c r="Q522" s="31">
        <f>SUBTOTAL(9,$F$2:F522)</f>
        <v>347107.85499999998</v>
      </c>
      <c r="R522" s="31">
        <f>SUBTOTAL(9,$G$2:G522)</f>
        <v>353722</v>
      </c>
    </row>
    <row r="523" spans="1:18" ht="15.75" customHeight="1">
      <c r="A523" s="13" t="s">
        <v>19</v>
      </c>
      <c r="B523" s="62">
        <v>46014</v>
      </c>
      <c r="C523" s="640" t="s">
        <v>7243</v>
      </c>
      <c r="D523" s="15"/>
      <c r="F523" s="157"/>
      <c r="G523" s="157"/>
      <c r="H523" s="12">
        <v>200.69</v>
      </c>
      <c r="I523" s="13"/>
      <c r="K523" t="s">
        <v>7247</v>
      </c>
      <c r="L523" t="s">
        <v>7248</v>
      </c>
      <c r="O523" s="115"/>
      <c r="P523" s="31">
        <f t="shared" ref="P523:P524" si="28">R523-Q523</f>
        <v>6614.1450000000186</v>
      </c>
      <c r="Q523" s="31">
        <f>SUBTOTAL(9,$F$2:F523)</f>
        <v>347107.85499999998</v>
      </c>
      <c r="R523" s="31">
        <f>SUBTOTAL(9,$G$2:G523)</f>
        <v>353722</v>
      </c>
    </row>
    <row r="524" spans="1:18" ht="15.75" customHeight="1">
      <c r="A524" s="13" t="s">
        <v>19</v>
      </c>
      <c r="B524" s="62">
        <v>46015</v>
      </c>
      <c r="C524" s="158" t="s">
        <v>6957</v>
      </c>
      <c r="D524" s="15" t="s">
        <v>6958</v>
      </c>
      <c r="F524" s="157">
        <v>450</v>
      </c>
      <c r="G524" s="157"/>
      <c r="H524" s="12"/>
      <c r="I524" s="13"/>
      <c r="K524" s="395" t="s">
        <v>6530</v>
      </c>
      <c r="L524">
        <v>45</v>
      </c>
      <c r="O524" s="427"/>
      <c r="P524" s="31">
        <f t="shared" si="28"/>
        <v>6164.1450000000186</v>
      </c>
      <c r="Q524" s="31">
        <f>SUBTOTAL(9,$F$2:F524)</f>
        <v>347557.85499999998</v>
      </c>
      <c r="R524" s="31">
        <f>SUBTOTAL(9,$G$2:G524)</f>
        <v>353722</v>
      </c>
    </row>
    <row r="525" spans="1:18" ht="15.75" customHeight="1">
      <c r="A525" s="13" t="s">
        <v>19</v>
      </c>
      <c r="B525" s="62">
        <v>46021</v>
      </c>
      <c r="C525" s="158" t="s">
        <v>6983</v>
      </c>
      <c r="D525" s="15"/>
      <c r="F525" s="157"/>
      <c r="G525" s="157"/>
      <c r="H525" s="12">
        <v>236.45</v>
      </c>
      <c r="I525" s="13"/>
      <c r="K525" t="s">
        <v>985</v>
      </c>
      <c r="L525">
        <v>593238</v>
      </c>
      <c r="O525" s="115"/>
      <c r="P525" s="31">
        <f t="shared" ref="P525" si="29">R525-Q525</f>
        <v>6164.1450000000186</v>
      </c>
      <c r="Q525" s="31">
        <f>SUBTOTAL(9,$F$2:F525)</f>
        <v>347557.85499999998</v>
      </c>
      <c r="R525" s="31">
        <f>SUBTOTAL(9,$G$2:G525)</f>
        <v>353722</v>
      </c>
    </row>
    <row r="526" spans="1:18" ht="15.75" customHeight="1">
      <c r="A526" s="13" t="s">
        <v>19</v>
      </c>
      <c r="B526" s="62">
        <v>46023</v>
      </c>
      <c r="C526" s="158" t="s">
        <v>7145</v>
      </c>
      <c r="D526" s="15"/>
      <c r="F526" s="157"/>
      <c r="G526" s="157"/>
      <c r="H526" s="12">
        <v>4984.1000000000004</v>
      </c>
      <c r="I526" s="13"/>
      <c r="O526" s="115"/>
      <c r="P526" s="31">
        <f t="shared" ref="P526" si="30">R526-Q526</f>
        <v>6164.1450000000186</v>
      </c>
      <c r="Q526" s="31">
        <f>SUBTOTAL(9,$F$2:F526)</f>
        <v>347557.85499999998</v>
      </c>
      <c r="R526" s="31">
        <f>SUBTOTAL(9,$G$2:G526)</f>
        <v>353722</v>
      </c>
    </row>
    <row r="527" spans="1:18" ht="15.75" customHeight="1">
      <c r="A527" s="13" t="s">
        <v>19</v>
      </c>
      <c r="B527" s="62">
        <v>46028</v>
      </c>
      <c r="C527" s="534" t="s">
        <v>6992</v>
      </c>
      <c r="D527" s="15"/>
      <c r="F527" s="157">
        <v>1600</v>
      </c>
      <c r="G527" s="157"/>
      <c r="H527" s="12"/>
      <c r="I527" s="13"/>
      <c r="K527" s="395" t="s">
        <v>5984</v>
      </c>
      <c r="L527">
        <v>316</v>
      </c>
      <c r="O527" s="427"/>
      <c r="P527" s="31">
        <f t="shared" ref="P527" si="31">R527-Q527</f>
        <v>4564.1450000000186</v>
      </c>
      <c r="Q527" s="31">
        <f>SUBTOTAL(9,$F$2:F527)</f>
        <v>349157.85499999998</v>
      </c>
      <c r="R527" s="31">
        <f>SUBTOTAL(9,$G$2:G527)</f>
        <v>353722</v>
      </c>
    </row>
    <row r="528" spans="1:18" ht="15.75" customHeight="1">
      <c r="A528" s="13" t="s">
        <v>19</v>
      </c>
      <c r="B528" s="62">
        <v>46030</v>
      </c>
      <c r="C528" s="158" t="s">
        <v>6997</v>
      </c>
      <c r="D528" s="15" t="s">
        <v>6031</v>
      </c>
      <c r="F528" s="157">
        <v>532</v>
      </c>
      <c r="G528" s="157"/>
      <c r="H528" s="12"/>
      <c r="I528" s="13" t="s">
        <v>91</v>
      </c>
      <c r="L528" s="610"/>
      <c r="O528" s="427"/>
      <c r="P528" s="31">
        <f t="shared" ref="P528:P529" si="32">R528-Q528</f>
        <v>4032.1450000000186</v>
      </c>
      <c r="Q528" s="31">
        <f>SUBTOTAL(9,$F$2:F528)</f>
        <v>349689.85499999998</v>
      </c>
      <c r="R528" s="31">
        <f>SUBTOTAL(9,$G$2:G528)</f>
        <v>353722</v>
      </c>
    </row>
    <row r="529" spans="1:18" ht="15.75" customHeight="1">
      <c r="A529" s="13" t="s">
        <v>19</v>
      </c>
      <c r="B529" s="62">
        <v>46045</v>
      </c>
      <c r="C529" s="627" t="s">
        <v>7244</v>
      </c>
      <c r="D529" s="15"/>
      <c r="F529" s="157"/>
      <c r="G529" s="157"/>
      <c r="H529" s="12">
        <v>200.69</v>
      </c>
      <c r="I529" s="13"/>
      <c r="K529" t="s">
        <v>7247</v>
      </c>
      <c r="L529" t="s">
        <v>7248</v>
      </c>
      <c r="O529" s="115"/>
      <c r="P529" s="31">
        <f t="shared" si="32"/>
        <v>4032.1450000000186</v>
      </c>
      <c r="Q529" s="31">
        <f>SUBTOTAL(9,$F$2:F529)</f>
        <v>349689.85499999998</v>
      </c>
      <c r="R529" s="31">
        <f>SUBTOTAL(9,$G$2:G529)</f>
        <v>353722</v>
      </c>
    </row>
    <row r="530" spans="1:18" ht="15.75" customHeight="1">
      <c r="A530" s="13" t="s">
        <v>19</v>
      </c>
      <c r="B530" s="62">
        <v>46049</v>
      </c>
      <c r="C530" s="158" t="s">
        <v>7011</v>
      </c>
      <c r="D530" s="15" t="s">
        <v>7012</v>
      </c>
      <c r="F530" s="157">
        <v>826</v>
      </c>
      <c r="G530" s="157"/>
      <c r="H530" s="12"/>
      <c r="I530" s="13" t="s">
        <v>91</v>
      </c>
      <c r="K530" t="s">
        <v>1157</v>
      </c>
      <c r="L530">
        <v>40254</v>
      </c>
      <c r="O530" s="427"/>
      <c r="P530" s="31">
        <f t="shared" ref="P530:P545" si="33">R530-Q530</f>
        <v>3206.1450000000186</v>
      </c>
      <c r="Q530" s="31">
        <f>SUBTOTAL(9,$F$2:F530)</f>
        <v>350515.85499999998</v>
      </c>
      <c r="R530" s="31">
        <f>SUBTOTAL(9,$G$2:G530)</f>
        <v>353722</v>
      </c>
    </row>
    <row r="531" spans="1:18" ht="15.75" customHeight="1">
      <c r="A531" s="13" t="s">
        <v>19</v>
      </c>
      <c r="B531" s="62">
        <v>46049</v>
      </c>
      <c r="C531" s="158" t="s">
        <v>7013</v>
      </c>
      <c r="D531" s="15" t="s">
        <v>7014</v>
      </c>
      <c r="F531" s="157">
        <v>944</v>
      </c>
      <c r="G531" s="157"/>
      <c r="H531" s="12"/>
      <c r="I531" s="13" t="s">
        <v>91</v>
      </c>
      <c r="K531" t="s">
        <v>1157</v>
      </c>
      <c r="L531">
        <v>40265</v>
      </c>
      <c r="O531" s="427"/>
      <c r="P531" s="31">
        <f t="shared" si="33"/>
        <v>2262.1450000000186</v>
      </c>
      <c r="Q531" s="31">
        <f>SUBTOTAL(9,$F$2:F531)</f>
        <v>351459.85499999998</v>
      </c>
      <c r="R531" s="31">
        <f>SUBTOTAL(9,$G$2:G531)</f>
        <v>353722</v>
      </c>
    </row>
    <row r="532" spans="1:18" ht="15.75" customHeight="1">
      <c r="A532" s="13" t="s">
        <v>19</v>
      </c>
      <c r="B532" s="62">
        <v>46049</v>
      </c>
      <c r="C532" s="158" t="s">
        <v>7016</v>
      </c>
      <c r="D532" s="15"/>
      <c r="F532" s="157">
        <v>590</v>
      </c>
      <c r="G532" s="157"/>
      <c r="H532" s="12"/>
      <c r="I532" s="13" t="s">
        <v>91</v>
      </c>
      <c r="K532" t="s">
        <v>2674</v>
      </c>
      <c r="L532" t="s">
        <v>7017</v>
      </c>
      <c r="O532" s="427"/>
      <c r="P532" s="31">
        <f t="shared" si="33"/>
        <v>1672.1450000000186</v>
      </c>
      <c r="Q532" s="31">
        <f>SUBTOTAL(9,$F$2:F532)</f>
        <v>352049.85499999998</v>
      </c>
      <c r="R532" s="31">
        <f>SUBTOTAL(9,$G$2:G532)</f>
        <v>353722</v>
      </c>
    </row>
    <row r="533" spans="1:18" ht="15.75" customHeight="1">
      <c r="A533" s="13" t="s">
        <v>19</v>
      </c>
      <c r="B533" s="62">
        <v>46052</v>
      </c>
      <c r="C533" s="158" t="s">
        <v>7021</v>
      </c>
      <c r="D533" s="15"/>
      <c r="F533" s="157"/>
      <c r="G533" s="157"/>
      <c r="H533" s="12">
        <v>236.45</v>
      </c>
      <c r="I533" s="13"/>
      <c r="K533" t="s">
        <v>985</v>
      </c>
      <c r="L533" s="627">
        <v>595295</v>
      </c>
      <c r="O533" s="427"/>
      <c r="P533" s="31">
        <f t="shared" si="33"/>
        <v>1672.1450000000186</v>
      </c>
      <c r="Q533" s="31">
        <f>SUBTOTAL(9,$F$2:F533)</f>
        <v>352049.85499999998</v>
      </c>
      <c r="R533" s="31">
        <f>SUBTOTAL(9,$G$2:G533)</f>
        <v>353722</v>
      </c>
    </row>
    <row r="534" spans="1:18" ht="15.75" customHeight="1">
      <c r="A534" s="13" t="s">
        <v>19</v>
      </c>
      <c r="B534" s="62">
        <v>46052</v>
      </c>
      <c r="C534" s="158" t="s">
        <v>7021</v>
      </c>
      <c r="D534" s="15"/>
      <c r="F534" s="157"/>
      <c r="G534" s="157"/>
      <c r="H534" s="12">
        <v>236.45</v>
      </c>
      <c r="I534" s="13"/>
      <c r="K534" t="s">
        <v>985</v>
      </c>
      <c r="L534">
        <v>595295</v>
      </c>
      <c r="O534" s="115"/>
      <c r="P534" s="31">
        <f t="shared" si="33"/>
        <v>1672.1450000000186</v>
      </c>
      <c r="Q534" s="31">
        <f>SUBTOTAL(9,$F$2:F534)</f>
        <v>352049.85499999998</v>
      </c>
      <c r="R534" s="31">
        <f>SUBTOTAL(9,$G$2:G534)</f>
        <v>353722</v>
      </c>
    </row>
    <row r="535" spans="1:18" ht="15.75" customHeight="1">
      <c r="A535" s="13" t="s">
        <v>19</v>
      </c>
      <c r="B535" s="62">
        <v>46055</v>
      </c>
      <c r="C535" s="158" t="s">
        <v>5985</v>
      </c>
      <c r="D535" s="15" t="s">
        <v>7029</v>
      </c>
      <c r="F535" s="157">
        <v>124.8</v>
      </c>
      <c r="G535" s="157"/>
      <c r="H535" s="12"/>
      <c r="I535" s="13" t="s">
        <v>91</v>
      </c>
      <c r="K535" t="s">
        <v>1823</v>
      </c>
      <c r="O535" s="427"/>
      <c r="P535" s="31">
        <f t="shared" si="33"/>
        <v>1547.3450000000303</v>
      </c>
      <c r="Q535" s="31">
        <f>SUBTOTAL(9,$F$2:F535)</f>
        <v>352174.65499999997</v>
      </c>
      <c r="R535" s="31">
        <f>SUBTOTAL(9,$G$2:G535)</f>
        <v>353722</v>
      </c>
    </row>
    <row r="536" spans="1:18" ht="15.75" customHeight="1">
      <c r="A536" s="13" t="s">
        <v>19</v>
      </c>
      <c r="B536" s="62">
        <v>46062</v>
      </c>
      <c r="C536" s="627" t="s">
        <v>7037</v>
      </c>
      <c r="D536" s="15" t="s">
        <v>6031</v>
      </c>
      <c r="F536" s="157">
        <v>722</v>
      </c>
      <c r="G536" s="157"/>
      <c r="H536" s="12"/>
      <c r="I536" s="13"/>
      <c r="O536" s="427">
        <v>46065</v>
      </c>
      <c r="P536" s="31">
        <f t="shared" si="33"/>
        <v>825.34500000003027</v>
      </c>
      <c r="Q536" s="31">
        <f>SUBTOTAL(9,$F$2:F536)</f>
        <v>352896.65499999997</v>
      </c>
      <c r="R536" s="31">
        <f>SUBTOTAL(9,$G$2:G536)</f>
        <v>353722</v>
      </c>
    </row>
    <row r="537" spans="1:18" ht="15.75" customHeight="1">
      <c r="A537" s="13" t="s">
        <v>19</v>
      </c>
      <c r="B537" s="62">
        <v>46068</v>
      </c>
      <c r="C537" s="158" t="s">
        <v>7048</v>
      </c>
      <c r="D537" s="15"/>
      <c r="F537" s="157">
        <v>121</v>
      </c>
      <c r="G537" s="157"/>
      <c r="H537" s="12"/>
      <c r="I537" s="13" t="s">
        <v>89</v>
      </c>
      <c r="K537" s="621" t="s">
        <v>7049</v>
      </c>
      <c r="L537">
        <v>2022478</v>
      </c>
      <c r="O537" s="115"/>
      <c r="P537" s="31">
        <f t="shared" si="33"/>
        <v>704.34500000003027</v>
      </c>
      <c r="Q537" s="31">
        <f>SUBTOTAL(9,$F$2:F537)</f>
        <v>353017.65499999997</v>
      </c>
      <c r="R537" s="31">
        <f>SUBTOTAL(9,$G$2:G537)</f>
        <v>353722</v>
      </c>
    </row>
    <row r="538" spans="1:18" ht="15.75" customHeight="1">
      <c r="A538" s="13" t="s">
        <v>19</v>
      </c>
      <c r="B538" s="62">
        <v>46070</v>
      </c>
      <c r="C538" s="158" t="s">
        <v>7059</v>
      </c>
      <c r="D538" s="15"/>
      <c r="F538" s="157">
        <v>850</v>
      </c>
      <c r="G538" s="157"/>
      <c r="H538" s="12"/>
      <c r="I538" s="13" t="s">
        <v>89</v>
      </c>
      <c r="K538" s="621" t="s">
        <v>958</v>
      </c>
      <c r="L538" t="s">
        <v>7060</v>
      </c>
      <c r="O538" s="115"/>
      <c r="P538" s="31">
        <f t="shared" si="33"/>
        <v>-145.65499999996973</v>
      </c>
      <c r="Q538" s="31">
        <f>SUBTOTAL(9,$F$2:F538)</f>
        <v>353867.65499999997</v>
      </c>
      <c r="R538" s="31">
        <f>SUBTOTAL(9,$G$2:G538)</f>
        <v>353722</v>
      </c>
    </row>
    <row r="539" spans="1:18" ht="15.75" customHeight="1">
      <c r="A539" s="13" t="s">
        <v>19</v>
      </c>
      <c r="B539" s="62">
        <v>46072</v>
      </c>
      <c r="C539" s="534" t="s">
        <v>7064</v>
      </c>
      <c r="D539" s="15"/>
      <c r="F539" s="157">
        <v>1880</v>
      </c>
      <c r="G539" s="157"/>
      <c r="H539" s="12"/>
      <c r="I539" s="13" t="s">
        <v>91</v>
      </c>
      <c r="K539" t="s">
        <v>5984</v>
      </c>
      <c r="L539" s="631">
        <v>329</v>
      </c>
      <c r="O539" s="115"/>
      <c r="P539" s="31">
        <f t="shared" si="33"/>
        <v>-2025.6549999999697</v>
      </c>
      <c r="Q539" s="31">
        <f>SUBTOTAL(9,$F$2:F539)</f>
        <v>355747.65499999997</v>
      </c>
      <c r="R539" s="31">
        <f>SUBTOTAL(9,$G$2:G539)</f>
        <v>353722</v>
      </c>
    </row>
    <row r="540" spans="1:18" ht="15.75" customHeight="1">
      <c r="A540" s="13" t="s">
        <v>19</v>
      </c>
      <c r="B540" s="62">
        <v>46075</v>
      </c>
      <c r="C540" s="158" t="s">
        <v>962</v>
      </c>
      <c r="D540" s="15" t="s">
        <v>7095</v>
      </c>
      <c r="F540" s="157"/>
      <c r="G540" s="157">
        <v>10000</v>
      </c>
      <c r="H540" s="12"/>
      <c r="I540" s="13"/>
      <c r="K540" t="s">
        <v>62</v>
      </c>
      <c r="L540" s="627">
        <v>130343</v>
      </c>
      <c r="O540" s="115"/>
      <c r="P540" s="31">
        <f t="shared" si="33"/>
        <v>7974.3450000000303</v>
      </c>
      <c r="Q540" s="31">
        <f>SUBTOTAL(9,$F$2:F540)</f>
        <v>355747.65499999997</v>
      </c>
      <c r="R540" s="31">
        <f>SUBTOTAL(9,$G$2:G540)</f>
        <v>363722</v>
      </c>
    </row>
    <row r="541" spans="1:18" ht="15.75" customHeight="1">
      <c r="A541" s="13" t="s">
        <v>19</v>
      </c>
      <c r="B541" s="62">
        <v>46076</v>
      </c>
      <c r="C541" s="640" t="s">
        <v>7245</v>
      </c>
      <c r="D541" s="15"/>
      <c r="F541" s="157"/>
      <c r="G541" s="157"/>
      <c r="H541" s="12">
        <v>200.69</v>
      </c>
      <c r="I541" s="13"/>
      <c r="K541" s="623" t="s">
        <v>7247</v>
      </c>
      <c r="L541" s="627" t="s">
        <v>7248</v>
      </c>
      <c r="O541" s="115"/>
      <c r="P541" s="31">
        <f t="shared" si="33"/>
        <v>7974.3450000000303</v>
      </c>
      <c r="Q541" s="31">
        <f>SUBTOTAL(9,$F$2:F541)</f>
        <v>355747.65499999997</v>
      </c>
      <c r="R541" s="31">
        <f>SUBTOTAL(9,$G$2:G541)</f>
        <v>363722</v>
      </c>
    </row>
    <row r="542" spans="1:18" ht="15.75" customHeight="1">
      <c r="A542" s="13" t="s">
        <v>19</v>
      </c>
      <c r="B542" s="62">
        <v>46078</v>
      </c>
      <c r="C542" s="158" t="s">
        <v>5780</v>
      </c>
      <c r="D542" s="15"/>
      <c r="F542" s="157">
        <v>885</v>
      </c>
      <c r="G542" s="157"/>
      <c r="H542" s="12"/>
      <c r="I542" s="13" t="s">
        <v>91</v>
      </c>
      <c r="K542" t="s">
        <v>7076</v>
      </c>
      <c r="L542">
        <v>625</v>
      </c>
      <c r="O542" s="115"/>
      <c r="P542" s="31">
        <f t="shared" si="33"/>
        <v>7089.3450000000303</v>
      </c>
      <c r="Q542" s="31">
        <f>SUBTOTAL(9,$F$2:F542)</f>
        <v>356632.65499999997</v>
      </c>
      <c r="R542" s="31">
        <f>SUBTOTAL(9,$G$2:G542)</f>
        <v>363722</v>
      </c>
    </row>
    <row r="543" spans="1:18" ht="15.75" customHeight="1">
      <c r="A543" s="13" t="s">
        <v>19</v>
      </c>
      <c r="B543" s="62">
        <v>46081</v>
      </c>
      <c r="C543" s="158" t="s">
        <v>7082</v>
      </c>
      <c r="D543" s="15"/>
      <c r="F543" s="157"/>
      <c r="G543" s="157"/>
      <c r="H543" s="12">
        <v>235.77</v>
      </c>
      <c r="I543" s="13"/>
      <c r="K543" s="627" t="s">
        <v>985</v>
      </c>
      <c r="L543" s="631">
        <v>597338</v>
      </c>
      <c r="O543" s="115"/>
      <c r="P543" s="31">
        <f t="shared" si="33"/>
        <v>7089.3450000000303</v>
      </c>
      <c r="Q543" s="31">
        <f>SUBTOTAL(9,$F$2:F543)</f>
        <v>356632.65499999997</v>
      </c>
      <c r="R543" s="31">
        <f>SUBTOTAL(9,$G$2:G543)</f>
        <v>363722</v>
      </c>
    </row>
    <row r="544" spans="1:18" ht="15.75" customHeight="1">
      <c r="A544" s="13" t="s">
        <v>19</v>
      </c>
      <c r="B544" s="62">
        <v>46090</v>
      </c>
      <c r="C544" s="640" t="s">
        <v>7088</v>
      </c>
      <c r="D544" s="15" t="s">
        <v>6112</v>
      </c>
      <c r="F544" s="157">
        <v>639.20000000000005</v>
      </c>
      <c r="G544" s="157"/>
      <c r="H544" s="12"/>
      <c r="I544" s="13"/>
      <c r="K544" s="627"/>
      <c r="L544" s="640"/>
      <c r="O544" s="115"/>
      <c r="P544" s="31">
        <f t="shared" si="33"/>
        <v>6450.1450000000186</v>
      </c>
      <c r="Q544" s="31">
        <f>SUBTOTAL(9,$F$2:F544)</f>
        <v>357271.85499999998</v>
      </c>
      <c r="R544" s="31">
        <f>SUBTOTAL(9,$G$2:G544)</f>
        <v>363722</v>
      </c>
    </row>
    <row r="545" spans="1:18" ht="15.75" customHeight="1">
      <c r="A545" s="13" t="s">
        <v>19</v>
      </c>
      <c r="B545" s="62">
        <v>46092</v>
      </c>
      <c r="C545" s="158" t="s">
        <v>7100</v>
      </c>
      <c r="D545" s="15"/>
      <c r="F545" s="157"/>
      <c r="G545" s="157"/>
      <c r="H545" s="12">
        <v>3102.8</v>
      </c>
      <c r="I545" s="13"/>
      <c r="K545" s="627"/>
      <c r="O545" s="115"/>
      <c r="P545" s="31">
        <f t="shared" si="33"/>
        <v>6450.1450000000186</v>
      </c>
      <c r="Q545" s="31">
        <f>SUBTOTAL(9,$F$2:F545)</f>
        <v>357271.85499999998</v>
      </c>
      <c r="R545" s="31">
        <f>SUBTOTAL(9,$G$2:G545)</f>
        <v>363722</v>
      </c>
    </row>
    <row r="546" spans="1:18" ht="15.75" customHeight="1">
      <c r="A546" s="13" t="s">
        <v>19</v>
      </c>
      <c r="B546" s="62">
        <v>46096</v>
      </c>
      <c r="C546" s="158" t="s">
        <v>7069</v>
      </c>
      <c r="D546" s="15"/>
      <c r="F546" s="157"/>
      <c r="G546" s="157"/>
      <c r="H546" s="12">
        <v>4960.2</v>
      </c>
      <c r="I546" s="13"/>
      <c r="K546" t="s">
        <v>7070</v>
      </c>
      <c r="L546">
        <v>30280103</v>
      </c>
      <c r="O546" s="115"/>
      <c r="P546" s="31">
        <f t="shared" ref="P546:P555" si="34">R546-Q546</f>
        <v>6450.1450000000186</v>
      </c>
      <c r="Q546" s="31">
        <f>SUBTOTAL(9,$F$2:F546)</f>
        <v>357271.85499999998</v>
      </c>
      <c r="R546" s="31">
        <f>SUBTOTAL(9,$G$2:G546)</f>
        <v>363722</v>
      </c>
    </row>
    <row r="547" spans="1:18" ht="15.75" customHeight="1">
      <c r="A547" s="13" t="s">
        <v>19</v>
      </c>
      <c r="B547" s="62">
        <v>46096</v>
      </c>
      <c r="C547" s="534" t="s">
        <v>7097</v>
      </c>
      <c r="D547" s="15"/>
      <c r="F547" s="157">
        <v>1880</v>
      </c>
      <c r="G547" s="157"/>
      <c r="H547" s="12"/>
      <c r="I547" s="13"/>
      <c r="K547" s="640" t="s">
        <v>6240</v>
      </c>
      <c r="L547" s="640">
        <v>342</v>
      </c>
      <c r="O547" s="115"/>
      <c r="P547" s="31">
        <f t="shared" si="34"/>
        <v>4570.1450000000186</v>
      </c>
      <c r="Q547" s="31">
        <f>SUBTOTAL(9,$F$2:F547)</f>
        <v>359151.85499999998</v>
      </c>
      <c r="R547" s="31">
        <f>SUBTOTAL(9,$G$2:G547)</f>
        <v>363722</v>
      </c>
    </row>
    <row r="548" spans="1:18" ht="15.75" customHeight="1">
      <c r="A548" s="13" t="s">
        <v>19</v>
      </c>
      <c r="B548" s="62">
        <v>46097</v>
      </c>
      <c r="C548" s="158" t="s">
        <v>7104</v>
      </c>
      <c r="D548" s="15" t="s">
        <v>7105</v>
      </c>
      <c r="F548" s="157">
        <v>200</v>
      </c>
      <c r="G548" s="157"/>
      <c r="H548" s="12"/>
      <c r="I548" s="13"/>
      <c r="K548" s="640" t="s">
        <v>6530</v>
      </c>
      <c r="L548" s="640">
        <v>52</v>
      </c>
      <c r="O548" s="115"/>
      <c r="P548" s="31">
        <f t="shared" si="34"/>
        <v>4370.1450000000186</v>
      </c>
      <c r="Q548" s="31">
        <f>SUBTOTAL(9,$F$2:F548)</f>
        <v>359351.85499999998</v>
      </c>
      <c r="R548" s="31">
        <f>SUBTOTAL(9,$G$2:G548)</f>
        <v>363722</v>
      </c>
    </row>
    <row r="549" spans="1:18" ht="15.75" customHeight="1">
      <c r="A549" s="13" t="s">
        <v>19</v>
      </c>
      <c r="B549" s="62">
        <v>46104</v>
      </c>
      <c r="C549" s="640" t="s">
        <v>7246</v>
      </c>
      <c r="D549" s="15"/>
      <c r="F549" s="157"/>
      <c r="G549" s="157"/>
      <c r="H549" s="12">
        <v>200.69</v>
      </c>
      <c r="I549" s="13"/>
      <c r="K549" s="640" t="s">
        <v>7247</v>
      </c>
      <c r="L549" s="640" t="s">
        <v>7248</v>
      </c>
      <c r="O549" s="115"/>
      <c r="P549" s="31">
        <f t="shared" si="34"/>
        <v>4370.1450000000186</v>
      </c>
      <c r="Q549" s="31">
        <f>SUBTOTAL(9,$F$2:F549)</f>
        <v>359351.85499999998</v>
      </c>
      <c r="R549" s="31">
        <f>SUBTOTAL(9,$G$2:G549)</f>
        <v>363722</v>
      </c>
    </row>
    <row r="550" spans="1:18" ht="15.75" customHeight="1">
      <c r="A550" s="13" t="s">
        <v>19</v>
      </c>
      <c r="B550" s="62">
        <v>46111</v>
      </c>
      <c r="C550" s="158" t="s">
        <v>7152</v>
      </c>
      <c r="D550" s="15"/>
      <c r="F550" s="157"/>
      <c r="G550" s="157"/>
      <c r="H550" s="12">
        <v>236.23</v>
      </c>
      <c r="I550" s="13"/>
      <c r="K550" s="640" t="s">
        <v>985</v>
      </c>
      <c r="L550" s="640">
        <v>599396</v>
      </c>
      <c r="O550" s="115"/>
      <c r="P550" s="31">
        <f t="shared" si="34"/>
        <v>4370.1450000000186</v>
      </c>
      <c r="Q550" s="31">
        <f>SUBTOTAL(9,$F$2:F550)</f>
        <v>359351.85499999998</v>
      </c>
      <c r="R550" s="31">
        <f>SUBTOTAL(9,$G$2:G550)</f>
        <v>363722</v>
      </c>
    </row>
    <row r="551" spans="1:18" ht="15.75" customHeight="1">
      <c r="A551" s="13" t="s">
        <v>19</v>
      </c>
      <c r="B551" s="62">
        <v>46122</v>
      </c>
      <c r="C551" s="395" t="s">
        <v>7153</v>
      </c>
      <c r="D551" s="15" t="s">
        <v>6112</v>
      </c>
      <c r="F551" s="157">
        <v>640.66</v>
      </c>
      <c r="G551" s="157"/>
      <c r="H551" s="12"/>
      <c r="I551" s="13"/>
      <c r="K551" s="640"/>
      <c r="L551" s="640"/>
      <c r="O551" s="115"/>
      <c r="P551" s="31">
        <f t="shared" si="34"/>
        <v>3729.4850000000442</v>
      </c>
      <c r="Q551" s="31">
        <f>SUBTOTAL(9,$F$2:F551)</f>
        <v>359992.51499999996</v>
      </c>
      <c r="R551" s="31">
        <f>SUBTOTAL(9,$G$2:G551)</f>
        <v>363722</v>
      </c>
    </row>
    <row r="552" spans="1:18" ht="15.75" customHeight="1">
      <c r="A552" s="13" t="s">
        <v>19</v>
      </c>
      <c r="B552" s="62">
        <v>46126</v>
      </c>
      <c r="C552" s="534" t="s">
        <v>7156</v>
      </c>
      <c r="D552" s="15"/>
      <c r="F552" s="157">
        <v>1880</v>
      </c>
      <c r="G552" s="157"/>
      <c r="H552" s="12"/>
      <c r="I552" s="13"/>
      <c r="K552" s="640" t="s">
        <v>6240</v>
      </c>
      <c r="L552" s="640">
        <v>349</v>
      </c>
      <c r="O552" s="115"/>
      <c r="P552" s="31">
        <f t="shared" si="34"/>
        <v>1849.4850000000442</v>
      </c>
      <c r="Q552" s="31">
        <f>SUBTOTAL(9,$F$2:F552)</f>
        <v>361872.51499999996</v>
      </c>
      <c r="R552" s="31">
        <f>SUBTOTAL(9,$G$2:G552)</f>
        <v>363722</v>
      </c>
    </row>
    <row r="553" spans="1:18" ht="15.75" customHeight="1">
      <c r="A553" s="13" t="s">
        <v>19</v>
      </c>
      <c r="B553" s="62">
        <v>46126</v>
      </c>
      <c r="C553" s="158" t="s">
        <v>7164</v>
      </c>
      <c r="D553" s="15" t="s">
        <v>7165</v>
      </c>
      <c r="F553" s="157">
        <v>550</v>
      </c>
      <c r="G553" s="157"/>
      <c r="H553" s="12"/>
      <c r="I553" s="13"/>
      <c r="K553" s="640" t="s">
        <v>6530</v>
      </c>
      <c r="L553" s="482"/>
      <c r="O553" s="115"/>
      <c r="P553" s="31">
        <f t="shared" si="34"/>
        <v>1299.4850000000442</v>
      </c>
      <c r="Q553" s="31">
        <f>SUBTOTAL(9,$F$2:F553)</f>
        <v>362422.51499999996</v>
      </c>
      <c r="R553" s="31">
        <f>SUBTOTAL(9,$G$2:G553)</f>
        <v>363722</v>
      </c>
    </row>
    <row r="554" spans="1:18" ht="15.75" customHeight="1">
      <c r="A554" s="13" t="s">
        <v>19</v>
      </c>
      <c r="B554" s="62">
        <v>46142</v>
      </c>
      <c r="C554" s="158" t="s">
        <v>7188</v>
      </c>
      <c r="D554" s="15"/>
      <c r="F554" s="157"/>
      <c r="G554" s="157"/>
      <c r="H554" s="12">
        <v>237.14</v>
      </c>
      <c r="I554" s="13"/>
      <c r="K554" s="640" t="s">
        <v>985</v>
      </c>
      <c r="L554" s="640">
        <v>601433</v>
      </c>
      <c r="O554" s="115"/>
      <c r="P554" s="31">
        <f t="shared" si="34"/>
        <v>1299.4850000000442</v>
      </c>
      <c r="Q554" s="31">
        <f>SUBTOTAL(9,$F$2:F554)</f>
        <v>362422.51499999996</v>
      </c>
      <c r="R554" s="31">
        <f>SUBTOTAL(9,$G$2:G554)</f>
        <v>363722</v>
      </c>
    </row>
    <row r="555" spans="1:18" ht="15.75" customHeight="1">
      <c r="A555" s="13" t="s">
        <v>19</v>
      </c>
      <c r="B555" s="62">
        <v>46152</v>
      </c>
      <c r="C555" s="395" t="s">
        <v>7228</v>
      </c>
      <c r="D555" s="15" t="s">
        <v>6112</v>
      </c>
      <c r="F555" s="157">
        <v>207.9</v>
      </c>
      <c r="G555" s="157"/>
      <c r="H555" s="12"/>
      <c r="I555" s="13"/>
      <c r="K555" s="640" t="s">
        <v>7247</v>
      </c>
      <c r="L555" s="640" t="s">
        <v>7248</v>
      </c>
      <c r="O555" s="115"/>
      <c r="P555" s="31">
        <f t="shared" si="34"/>
        <v>1091.585000000021</v>
      </c>
      <c r="Q555" s="31">
        <f>SUBTOTAL(9,$F$2:F555)</f>
        <v>362630.41499999998</v>
      </c>
      <c r="R555" s="31">
        <f>SUBTOTAL(9,$G$2:G555)</f>
        <v>363722</v>
      </c>
    </row>
    <row r="556" spans="1:18" ht="15.75" customHeight="1">
      <c r="A556" s="13" t="s">
        <v>19</v>
      </c>
      <c r="B556" s="62">
        <v>46155</v>
      </c>
      <c r="C556" t="s">
        <v>7264</v>
      </c>
      <c r="D556" s="15"/>
      <c r="F556" s="157">
        <v>75.900000000000006</v>
      </c>
      <c r="G556" s="157"/>
      <c r="H556" s="12"/>
      <c r="I556" s="13"/>
      <c r="K556" t="s">
        <v>7265</v>
      </c>
      <c r="L556" s="482"/>
      <c r="O556" s="115"/>
      <c r="P556" s="31">
        <f t="shared" ref="P556" si="35">R556-Q556</f>
        <v>1015.6849999999977</v>
      </c>
      <c r="Q556" s="31">
        <f>SUBTOTAL(9,$F$2:F556)</f>
        <v>362706.315</v>
      </c>
      <c r="R556" s="31">
        <f>SUBTOTAL(9,$G$2:G556)</f>
        <v>363722</v>
      </c>
    </row>
    <row r="557" spans="1:18" ht="15.75" customHeight="1">
      <c r="A557" s="13" t="s">
        <v>19</v>
      </c>
      <c r="B557" s="62">
        <v>46169</v>
      </c>
      <c r="C557" t="s">
        <v>962</v>
      </c>
      <c r="D557" s="15"/>
      <c r="G557" s="157">
        <v>15000</v>
      </c>
      <c r="H557" s="12"/>
      <c r="I557" s="13"/>
      <c r="K557" t="s">
        <v>7298</v>
      </c>
      <c r="L557" t="s">
        <v>7307</v>
      </c>
      <c r="O557" s="115"/>
      <c r="P557" s="31">
        <f t="shared" ref="P557" si="36">R557-Q557</f>
        <v>16015.684999999998</v>
      </c>
      <c r="Q557" s="31">
        <f>SUBTOTAL(9,$F$2:F557)</f>
        <v>362706.315</v>
      </c>
      <c r="R557" s="31">
        <f>SUBTOTAL(9,$G$2:G557)</f>
        <v>378722</v>
      </c>
    </row>
    <row r="558" spans="1:18" ht="15.75" customHeight="1">
      <c r="A558" s="13" t="s">
        <v>19</v>
      </c>
      <c r="B558" s="62">
        <v>46173</v>
      </c>
      <c r="C558" s="534" t="s">
        <v>7314</v>
      </c>
      <c r="D558" s="15"/>
      <c r="F558" s="157">
        <v>1880</v>
      </c>
      <c r="G558" s="157"/>
      <c r="H558" s="12"/>
      <c r="I558" s="13"/>
      <c r="K558" t="s">
        <v>6240</v>
      </c>
      <c r="L558">
        <v>354</v>
      </c>
      <c r="O558" s="115"/>
      <c r="P558" s="31">
        <f t="shared" ref="P558" si="37">R558-Q558</f>
        <v>14135.684999999998</v>
      </c>
      <c r="Q558" s="31">
        <f>SUBTOTAL(9,$F$2:F558)</f>
        <v>364586.315</v>
      </c>
      <c r="R558" s="31">
        <f>SUBTOTAL(9,$G$2:G558)</f>
        <v>378722</v>
      </c>
    </row>
    <row r="559" spans="1:18" ht="15.75" customHeight="1">
      <c r="A559" s="13" t="s">
        <v>19</v>
      </c>
      <c r="B559" s="62">
        <v>46173</v>
      </c>
      <c r="C559" t="s">
        <v>698</v>
      </c>
      <c r="D559" s="15"/>
      <c r="F559" s="157">
        <v>650</v>
      </c>
      <c r="G559" s="157"/>
      <c r="H559" s="12"/>
      <c r="I559" s="13"/>
      <c r="K559" t="s">
        <v>2098</v>
      </c>
      <c r="L559">
        <v>1466</v>
      </c>
      <c r="O559" s="115"/>
      <c r="P559" s="31">
        <f t="shared" ref="P559" si="38">R559-Q559</f>
        <v>13485.684999999998</v>
      </c>
      <c r="Q559" s="31">
        <f>SUBTOTAL(9,$F$2:F559)</f>
        <v>365236.315</v>
      </c>
      <c r="R559" s="31">
        <f>SUBTOTAL(9,$G$2:G559)</f>
        <v>378722</v>
      </c>
    </row>
    <row r="560" spans="1:18" ht="15.75" customHeight="1">
      <c r="A560" s="13" t="s">
        <v>19</v>
      </c>
      <c r="B560" s="62">
        <v>46184</v>
      </c>
      <c r="C560" s="534" t="s">
        <v>7330</v>
      </c>
      <c r="D560" s="15"/>
      <c r="F560" s="157">
        <v>2124</v>
      </c>
      <c r="G560" s="157"/>
      <c r="H560" s="12"/>
      <c r="I560" s="13"/>
      <c r="K560" t="s">
        <v>6240</v>
      </c>
      <c r="L560" s="482"/>
      <c r="O560" s="115"/>
      <c r="P560" s="31">
        <f t="shared" ref="P560" si="39">R560-Q560</f>
        <v>11361.684999999998</v>
      </c>
      <c r="Q560" s="31">
        <f>SUBTOTAL(9,$F$2:F560)</f>
        <v>367360.315</v>
      </c>
      <c r="R560" s="31">
        <f>SUBTOTAL(9,$G$2:G560)</f>
        <v>378722</v>
      </c>
    </row>
    <row r="561" spans="1:18" ht="15.75" customHeight="1">
      <c r="A561" s="13" t="s">
        <v>19</v>
      </c>
      <c r="B561" s="62">
        <v>46203</v>
      </c>
      <c r="C561" t="s">
        <v>7336</v>
      </c>
      <c r="D561" s="15"/>
      <c r="F561" s="157"/>
      <c r="G561" s="157"/>
      <c r="H561" s="12">
        <v>239.19</v>
      </c>
      <c r="I561" s="13"/>
      <c r="K561" t="s">
        <v>985</v>
      </c>
      <c r="L561">
        <v>605491</v>
      </c>
      <c r="O561" s="115"/>
      <c r="P561" s="31">
        <f t="shared" ref="P561" si="40">R561-Q561</f>
        <v>11361.684999999998</v>
      </c>
      <c r="Q561" s="31">
        <f>SUBTOTAL(9,$F$2:F561)</f>
        <v>367360.315</v>
      </c>
      <c r="R561" s="31">
        <f>SUBTOTAL(9,$G$2:G561)</f>
        <v>378722</v>
      </c>
    </row>
    <row r="562" spans="1:18" ht="15.75" customHeight="1">
      <c r="A562" s="13" t="s">
        <v>19</v>
      </c>
      <c r="B562" s="62">
        <v>46203</v>
      </c>
      <c r="C562" s="158" t="s">
        <v>7355</v>
      </c>
      <c r="D562" s="15"/>
      <c r="F562" s="157">
        <v>5500</v>
      </c>
      <c r="G562" s="157"/>
      <c r="H562" s="12"/>
      <c r="I562" s="13"/>
      <c r="K562" t="s">
        <v>6936</v>
      </c>
      <c r="L562" s="657">
        <v>4525</v>
      </c>
      <c r="O562" s="115"/>
      <c r="P562" s="31">
        <f t="shared" ref="P562" si="41">R562-Q562</f>
        <v>5861.6849999999977</v>
      </c>
      <c r="Q562" s="31">
        <f>SUBTOTAL(9,$F$2:F562)</f>
        <v>372860.315</v>
      </c>
      <c r="R562" s="31">
        <f>SUBTOTAL(9,$G$2:G562)</f>
        <v>378722</v>
      </c>
    </row>
    <row r="563" spans="1:18" ht="15.75" customHeight="1">
      <c r="A563" s="13" t="s">
        <v>19</v>
      </c>
      <c r="B563" s="62">
        <v>46211</v>
      </c>
      <c r="C563" t="s">
        <v>7373</v>
      </c>
      <c r="D563" s="15" t="s">
        <v>6112</v>
      </c>
      <c r="F563" s="157">
        <v>602.27</v>
      </c>
      <c r="G563" s="157"/>
      <c r="H563" s="12"/>
      <c r="I563" s="13"/>
      <c r="O563" s="115"/>
      <c r="P563" s="31">
        <f t="shared" ref="P563" si="42">R563-Q563</f>
        <v>5259.414999999979</v>
      </c>
      <c r="Q563" s="31">
        <f>SUBTOTAL(9,$F$2:F563)</f>
        <v>373462.58500000002</v>
      </c>
      <c r="R563" s="31">
        <f>SUBTOTAL(9,$G$2:G563)</f>
        <v>378722</v>
      </c>
    </row>
    <row r="564" spans="1:18" ht="15.75" customHeight="1">
      <c r="A564" s="13" t="s">
        <v>19</v>
      </c>
      <c r="B564" s="62">
        <v>46205</v>
      </c>
      <c r="C564" t="s">
        <v>7379</v>
      </c>
      <c r="D564" s="15"/>
      <c r="F564" s="157">
        <v>514.5</v>
      </c>
      <c r="G564" s="157"/>
      <c r="H564" s="12"/>
      <c r="I564" s="13" t="s">
        <v>89</v>
      </c>
      <c r="K564" t="s">
        <v>1066</v>
      </c>
      <c r="L564">
        <v>9316</v>
      </c>
      <c r="O564" s="115"/>
      <c r="P564" s="31">
        <f t="shared" ref="P564" si="43">R564-Q564</f>
        <v>4744.914999999979</v>
      </c>
      <c r="Q564" s="31">
        <f>SUBTOTAL(9,$F$2:F564)</f>
        <v>373977.08500000002</v>
      </c>
      <c r="R564" s="31">
        <f>SUBTOTAL(9,$G$2:G564)</f>
        <v>378722</v>
      </c>
    </row>
    <row r="565" spans="1:18" ht="15.75" customHeight="1">
      <c r="A565" s="13" t="s">
        <v>19</v>
      </c>
      <c r="B565" s="62">
        <v>46209</v>
      </c>
      <c r="C565" t="s">
        <v>6740</v>
      </c>
      <c r="D565" s="15"/>
      <c r="F565" s="157">
        <v>160</v>
      </c>
      <c r="G565" s="157"/>
      <c r="H565" s="12"/>
      <c r="I565" s="13" t="s">
        <v>89</v>
      </c>
      <c r="K565" t="s">
        <v>7380</v>
      </c>
      <c r="L565">
        <v>60536</v>
      </c>
      <c r="O565" s="115"/>
      <c r="P565" s="31">
        <f t="shared" ref="P565" si="44">R565-Q565</f>
        <v>4584.914999999979</v>
      </c>
      <c r="Q565" s="31">
        <f>SUBTOTAL(9,$F$2:F565)</f>
        <v>374137.08500000002</v>
      </c>
      <c r="R565" s="31">
        <f>SUBTOTAL(9,$G$2:G565)</f>
        <v>378722</v>
      </c>
    </row>
    <row r="566" spans="1:18" ht="15.75" customHeight="1">
      <c r="B566" s="62"/>
      <c r="D566" s="15"/>
      <c r="F566" s="157"/>
      <c r="G566" s="157"/>
      <c r="H566" s="12"/>
      <c r="I566" s="13"/>
      <c r="O566" s="115"/>
    </row>
    <row r="567" spans="1:18" ht="15.75" customHeight="1">
      <c r="B567" s="62"/>
      <c r="D567" s="15"/>
      <c r="F567" s="157"/>
      <c r="G567" s="157"/>
      <c r="H567" s="12"/>
      <c r="I567" s="13"/>
      <c r="O567" s="115"/>
    </row>
    <row r="568" spans="1:18" ht="15.75" customHeight="1">
      <c r="B568" s="62"/>
      <c r="D568" s="15"/>
      <c r="F568" s="157"/>
      <c r="G568" s="157"/>
      <c r="H568" s="12"/>
      <c r="I568" s="13"/>
      <c r="O568" s="115"/>
    </row>
    <row r="569" spans="1:18" ht="15.75" customHeight="1">
      <c r="B569" s="62"/>
      <c r="D569" s="15"/>
      <c r="F569" s="157"/>
      <c r="G569" s="157"/>
      <c r="H569" s="12"/>
      <c r="I569" s="13"/>
      <c r="O569" s="115"/>
    </row>
    <row r="570" spans="1:18" ht="15.75" customHeight="1">
      <c r="B570" s="62"/>
      <c r="D570" s="15"/>
      <c r="F570" s="157"/>
      <c r="G570" s="157"/>
      <c r="H570" s="12"/>
      <c r="I570" s="13"/>
      <c r="O570" s="115"/>
    </row>
    <row r="571" spans="1:18" ht="15.75" customHeight="1">
      <c r="B571" s="62"/>
      <c r="D571" s="15"/>
      <c r="F571" s="157"/>
      <c r="G571" s="157"/>
      <c r="H571" s="12"/>
      <c r="I571" s="13"/>
      <c r="O571" s="115"/>
    </row>
    <row r="572" spans="1:18" ht="15.75" customHeight="1">
      <c r="B572" s="62"/>
      <c r="D572" s="15"/>
      <c r="F572" s="157"/>
      <c r="G572" s="157"/>
      <c r="H572" s="12"/>
      <c r="I572" s="13"/>
      <c r="O572" s="115"/>
    </row>
    <row r="573" spans="1:18" ht="15.75" customHeight="1">
      <c r="B573" s="62"/>
      <c r="D573" s="15"/>
      <c r="F573" s="157"/>
      <c r="G573" s="157"/>
      <c r="H573" s="12"/>
      <c r="I573" s="13"/>
      <c r="O573" s="115"/>
    </row>
    <row r="574" spans="1:18" ht="15.75" customHeight="1">
      <c r="B574" s="62"/>
      <c r="D574" s="15"/>
      <c r="F574" s="157"/>
      <c r="G574" s="157"/>
      <c r="H574" s="12"/>
      <c r="I574" s="13"/>
      <c r="O574" s="115"/>
    </row>
    <row r="575" spans="1:18" ht="15.75" customHeight="1">
      <c r="B575" s="62"/>
      <c r="D575" s="15"/>
      <c r="F575" s="157"/>
      <c r="G575" s="157"/>
      <c r="H575" s="12"/>
      <c r="I575" s="13"/>
      <c r="O575" s="115"/>
    </row>
    <row r="576" spans="1:18" ht="15.75" customHeight="1">
      <c r="B576" s="62"/>
      <c r="D576" s="15"/>
      <c r="F576" s="157"/>
      <c r="G576" s="157"/>
      <c r="H576" s="12"/>
      <c r="I576" s="13"/>
      <c r="O576" s="115"/>
    </row>
    <row r="577" spans="2:15" ht="15.75" customHeight="1">
      <c r="B577" s="62"/>
      <c r="D577" s="15"/>
      <c r="F577" s="157"/>
      <c r="G577" s="157"/>
      <c r="H577" s="12"/>
      <c r="I577" s="13"/>
      <c r="O577" s="115"/>
    </row>
    <row r="578" spans="2:15" ht="15.75" customHeight="1">
      <c r="B578" s="62"/>
      <c r="D578" s="15"/>
      <c r="F578" s="157"/>
      <c r="G578" s="157"/>
      <c r="H578" s="12"/>
      <c r="I578" s="13"/>
      <c r="O578" s="115"/>
    </row>
    <row r="579" spans="2:15" ht="15.75" customHeight="1">
      <c r="B579" s="62"/>
      <c r="D579" s="15"/>
      <c r="F579" s="157"/>
      <c r="G579" s="157"/>
      <c r="H579" s="12"/>
      <c r="I579" s="13"/>
      <c r="O579" s="115"/>
    </row>
    <row r="580" spans="2:15" ht="15.75" customHeight="1">
      <c r="B580" s="62"/>
      <c r="D580" s="15"/>
      <c r="F580" s="157"/>
      <c r="G580" s="157"/>
      <c r="H580" s="12"/>
      <c r="I580" s="13"/>
      <c r="O580" s="115"/>
    </row>
    <row r="581" spans="2:15" ht="15.75" customHeight="1">
      <c r="B581" s="62"/>
      <c r="D581" s="15"/>
      <c r="F581" s="157"/>
      <c r="G581" s="157"/>
      <c r="H581" s="12"/>
      <c r="I581" s="13"/>
      <c r="O581" s="115"/>
    </row>
    <row r="582" spans="2:15" ht="15.75" customHeight="1">
      <c r="B582" s="62"/>
      <c r="D582" s="15"/>
      <c r="F582" s="157"/>
      <c r="G582" s="157"/>
      <c r="H582" s="12"/>
      <c r="I582" s="13"/>
      <c r="O582" s="115"/>
    </row>
    <row r="583" spans="2:15" ht="15.75" customHeight="1">
      <c r="B583" s="62"/>
      <c r="D583" s="15"/>
      <c r="F583" s="157"/>
      <c r="G583" s="157"/>
      <c r="H583" s="12"/>
      <c r="I583" s="13"/>
      <c r="O583" s="115"/>
    </row>
    <row r="584" spans="2:15" ht="15.75" customHeight="1">
      <c r="B584" s="62"/>
      <c r="D584" s="15"/>
      <c r="F584" s="157"/>
      <c r="G584" s="157"/>
      <c r="H584" s="12"/>
      <c r="I584" s="13"/>
      <c r="O584" s="115"/>
    </row>
    <row r="585" spans="2:15" ht="15.75" customHeight="1">
      <c r="B585" s="62"/>
      <c r="D585" s="15"/>
      <c r="F585" s="157"/>
      <c r="G585" s="157"/>
      <c r="H585" s="12"/>
      <c r="I585" s="13"/>
      <c r="O585" s="115"/>
    </row>
    <row r="586" spans="2:15" ht="15.75" customHeight="1">
      <c r="B586" s="62"/>
      <c r="D586" s="15"/>
      <c r="F586" s="157"/>
      <c r="G586" s="157"/>
      <c r="H586" s="12"/>
      <c r="I586" s="13"/>
      <c r="O586" s="115"/>
    </row>
    <row r="587" spans="2:15" ht="15.75" customHeight="1">
      <c r="B587" s="62"/>
      <c r="D587" s="15"/>
      <c r="F587" s="157"/>
      <c r="G587" s="157"/>
      <c r="H587" s="12"/>
      <c r="I587" s="13"/>
      <c r="O587" s="115"/>
    </row>
    <row r="588" spans="2:15" ht="15.75" customHeight="1">
      <c r="B588" s="62"/>
      <c r="D588" s="15"/>
      <c r="F588" s="157"/>
      <c r="G588" s="157"/>
      <c r="H588" s="12"/>
      <c r="I588" s="13"/>
      <c r="O588" s="115"/>
    </row>
    <row r="589" spans="2:15" ht="15.75" customHeight="1">
      <c r="B589" s="62"/>
      <c r="D589" s="15"/>
      <c r="F589" s="157"/>
      <c r="G589" s="157"/>
      <c r="H589" s="12"/>
      <c r="I589" s="13"/>
      <c r="O589" s="115"/>
    </row>
    <row r="590" spans="2:15" ht="15.75" customHeight="1">
      <c r="B590" s="62"/>
      <c r="D590" s="15"/>
      <c r="F590" s="157"/>
      <c r="G590" s="157"/>
      <c r="H590" s="12"/>
      <c r="I590" s="13"/>
      <c r="O590" s="115"/>
    </row>
    <row r="591" spans="2:15" ht="15.75" customHeight="1">
      <c r="B591" s="62"/>
      <c r="D591" s="15"/>
      <c r="F591" s="157"/>
      <c r="G591" s="157"/>
      <c r="H591" s="12"/>
      <c r="I591" s="13"/>
      <c r="O591" s="115"/>
    </row>
    <row r="592" spans="2:15" ht="15.75" customHeight="1">
      <c r="B592" s="62"/>
      <c r="D592" s="15"/>
      <c r="F592" s="157"/>
      <c r="G592" s="157"/>
      <c r="H592" s="12"/>
      <c r="I592" s="13"/>
      <c r="O592" s="115"/>
    </row>
    <row r="593" spans="2:15" ht="15.75" customHeight="1">
      <c r="B593" s="62"/>
      <c r="D593" s="15"/>
      <c r="F593" s="157"/>
      <c r="G593" s="157"/>
      <c r="H593" s="12"/>
      <c r="I593" s="13"/>
      <c r="O593" s="115"/>
    </row>
    <row r="594" spans="2:15" ht="15.75" customHeight="1">
      <c r="B594" s="62"/>
      <c r="D594" s="15"/>
      <c r="F594" s="157"/>
      <c r="G594" s="157"/>
      <c r="H594" s="12"/>
      <c r="I594" s="13"/>
      <c r="O594" s="115"/>
    </row>
    <row r="595" spans="2:15" ht="15.75" customHeight="1">
      <c r="B595" s="62"/>
      <c r="D595" s="15"/>
      <c r="F595" s="157"/>
      <c r="G595" s="157"/>
      <c r="H595" s="12"/>
      <c r="I595" s="13"/>
      <c r="O595" s="115"/>
    </row>
    <row r="596" spans="2:15" ht="15.75" customHeight="1">
      <c r="B596" s="62"/>
      <c r="D596" s="15"/>
      <c r="F596" s="157"/>
      <c r="G596" s="157"/>
      <c r="H596" s="12"/>
      <c r="I596" s="13"/>
      <c r="O596" s="115"/>
    </row>
    <row r="597" spans="2:15" ht="15.75" customHeight="1">
      <c r="B597" s="62"/>
      <c r="D597" s="15"/>
      <c r="F597" s="157"/>
      <c r="G597" s="157"/>
      <c r="H597" s="12"/>
      <c r="I597" s="13"/>
      <c r="O597" s="115"/>
    </row>
    <row r="598" spans="2:15" ht="15.75" customHeight="1">
      <c r="B598" s="62"/>
      <c r="D598" s="15"/>
      <c r="F598" s="157"/>
      <c r="G598" s="157"/>
      <c r="H598" s="12"/>
      <c r="I598" s="13"/>
      <c r="O598" s="115"/>
    </row>
    <row r="599" spans="2:15" ht="15.75" customHeight="1">
      <c r="B599" s="62"/>
      <c r="D599" s="15"/>
      <c r="F599" s="157"/>
      <c r="G599" s="157"/>
      <c r="H599" s="12"/>
      <c r="I599" s="13"/>
      <c r="O599" s="115"/>
    </row>
    <row r="600" spans="2:15" ht="15.75" customHeight="1">
      <c r="B600" s="62"/>
      <c r="D600" s="15"/>
      <c r="F600" s="157"/>
      <c r="G600" s="157"/>
      <c r="H600" s="12"/>
      <c r="I600" s="13"/>
      <c r="O600" s="115"/>
    </row>
    <row r="601" spans="2:15" ht="15.75" customHeight="1">
      <c r="B601" s="62"/>
      <c r="D601" s="15"/>
      <c r="F601" s="157"/>
      <c r="G601" s="157"/>
      <c r="H601" s="12"/>
      <c r="I601" s="13"/>
      <c r="O601" s="115"/>
    </row>
    <row r="602" spans="2:15" ht="15.75" customHeight="1">
      <c r="B602" s="62"/>
      <c r="D602" s="15"/>
      <c r="F602" s="157"/>
      <c r="G602" s="157"/>
      <c r="H602" s="12"/>
      <c r="I602" s="13"/>
      <c r="O602" s="115"/>
    </row>
    <row r="603" spans="2:15" ht="15.75" customHeight="1">
      <c r="B603" s="62"/>
      <c r="D603" s="15"/>
      <c r="F603" s="157"/>
      <c r="G603" s="157"/>
      <c r="H603" s="12"/>
      <c r="I603" s="13"/>
      <c r="O603" s="115"/>
    </row>
    <row r="604" spans="2:15" ht="15.75" customHeight="1">
      <c r="B604" s="62"/>
      <c r="D604" s="15"/>
      <c r="F604" s="157"/>
      <c r="G604" s="157"/>
      <c r="H604" s="12"/>
      <c r="I604" s="13"/>
      <c r="O604" s="115"/>
    </row>
    <row r="605" spans="2:15" ht="15.75" customHeight="1">
      <c r="B605" s="62"/>
      <c r="D605" s="15"/>
      <c r="F605" s="157"/>
      <c r="G605" s="157"/>
      <c r="H605" s="12"/>
      <c r="I605" s="13"/>
      <c r="O605" s="115"/>
    </row>
    <row r="606" spans="2:15" ht="15.75" customHeight="1">
      <c r="B606" s="62"/>
      <c r="D606" s="15"/>
      <c r="F606" s="157"/>
      <c r="G606" s="157"/>
      <c r="H606" s="12"/>
      <c r="I606" s="13"/>
      <c r="O606" s="115"/>
    </row>
    <row r="607" spans="2:15" ht="15.75" customHeight="1">
      <c r="B607" s="62"/>
      <c r="D607" s="15"/>
      <c r="F607" s="157"/>
      <c r="G607" s="157"/>
      <c r="H607" s="12"/>
      <c r="I607" s="13"/>
      <c r="O607" s="115"/>
    </row>
    <row r="608" spans="2:15" ht="15.75" customHeight="1">
      <c r="B608" s="62"/>
      <c r="D608" s="15"/>
      <c r="F608" s="157"/>
      <c r="G608" s="157"/>
      <c r="H608" s="12"/>
      <c r="I608" s="13"/>
      <c r="O608" s="115"/>
    </row>
    <row r="609" spans="2:15" ht="15.75" customHeight="1">
      <c r="B609" s="62"/>
      <c r="D609" s="15"/>
      <c r="F609" s="157"/>
      <c r="G609" s="157"/>
      <c r="H609" s="12"/>
      <c r="I609" s="13"/>
      <c r="O609" s="115"/>
    </row>
    <row r="610" spans="2:15" ht="15.75" customHeight="1">
      <c r="B610" s="62"/>
      <c r="D610" s="15"/>
      <c r="F610" s="157"/>
      <c r="G610" s="157"/>
      <c r="H610" s="12"/>
      <c r="I610" s="13"/>
      <c r="O610" s="115"/>
    </row>
    <row r="611" spans="2:15" ht="15.75" customHeight="1">
      <c r="B611" s="62"/>
      <c r="D611" s="15"/>
      <c r="F611" s="157"/>
      <c r="G611" s="157"/>
      <c r="H611" s="12"/>
      <c r="I611" s="13"/>
      <c r="O611" s="115"/>
    </row>
    <row r="612" spans="2:15" ht="15.75" customHeight="1">
      <c r="B612" s="62"/>
      <c r="D612" s="15"/>
      <c r="F612" s="157"/>
      <c r="G612" s="157"/>
      <c r="H612" s="12"/>
      <c r="I612" s="13"/>
      <c r="O612" s="115"/>
    </row>
    <row r="613" spans="2:15" ht="15.75" customHeight="1">
      <c r="B613" s="62"/>
      <c r="D613" s="15"/>
      <c r="F613" s="157"/>
      <c r="G613" s="157"/>
      <c r="H613" s="12"/>
      <c r="I613" s="13"/>
      <c r="O613" s="115"/>
    </row>
    <row r="614" spans="2:15" ht="15.75" customHeight="1">
      <c r="B614" s="62"/>
      <c r="D614" s="15"/>
      <c r="F614" s="157"/>
      <c r="G614" s="157"/>
      <c r="H614" s="12"/>
      <c r="I614" s="13"/>
      <c r="O614" s="115"/>
    </row>
    <row r="615" spans="2:15" ht="15.75" customHeight="1">
      <c r="B615" s="62"/>
      <c r="D615" s="15"/>
      <c r="F615" s="157"/>
      <c r="G615" s="157"/>
      <c r="H615" s="12"/>
      <c r="I615" s="13"/>
      <c r="O615" s="115"/>
    </row>
    <row r="616" spans="2:15" ht="15.75" customHeight="1">
      <c r="B616" s="62"/>
      <c r="D616" s="15"/>
      <c r="F616" s="157"/>
      <c r="G616" s="157"/>
      <c r="H616" s="12"/>
      <c r="I616" s="13"/>
      <c r="O616" s="115"/>
    </row>
    <row r="617" spans="2:15" ht="15.75" customHeight="1">
      <c r="B617" s="62"/>
      <c r="D617" s="15"/>
      <c r="F617" s="157"/>
      <c r="G617" s="157"/>
      <c r="H617" s="12"/>
      <c r="I617" s="13"/>
      <c r="O617" s="115"/>
    </row>
    <row r="618" spans="2:15" ht="15.75" customHeight="1">
      <c r="B618" s="62"/>
      <c r="D618" s="15"/>
      <c r="F618" s="157"/>
      <c r="G618" s="157"/>
      <c r="H618" s="12"/>
      <c r="I618" s="13"/>
      <c r="O618" s="115"/>
    </row>
    <row r="619" spans="2:15" ht="15.75" customHeight="1">
      <c r="B619" s="62"/>
      <c r="D619" s="15"/>
      <c r="F619" s="157"/>
      <c r="G619" s="157"/>
      <c r="H619" s="12"/>
      <c r="I619" s="13"/>
      <c r="O619" s="115"/>
    </row>
    <row r="620" spans="2:15" ht="15.75" customHeight="1">
      <c r="B620" s="62"/>
      <c r="D620" s="15"/>
      <c r="F620" s="157"/>
      <c r="G620" s="157"/>
      <c r="H620" s="12"/>
      <c r="I620" s="13"/>
      <c r="O620" s="115"/>
    </row>
    <row r="621" spans="2:15" ht="15.75" customHeight="1">
      <c r="B621" s="62"/>
      <c r="D621" s="15"/>
      <c r="F621" s="157"/>
      <c r="G621" s="157"/>
      <c r="H621" s="12"/>
      <c r="I621" s="13"/>
      <c r="O621" s="115"/>
    </row>
    <row r="622" spans="2:15" ht="15.75" customHeight="1">
      <c r="B622" s="62"/>
      <c r="D622" s="15"/>
      <c r="F622" s="157"/>
      <c r="G622" s="157"/>
      <c r="H622" s="12"/>
      <c r="I622" s="13"/>
      <c r="O622" s="115"/>
    </row>
    <row r="623" spans="2:15" ht="15.75" customHeight="1">
      <c r="B623" s="62"/>
      <c r="D623" s="15"/>
      <c r="F623" s="157"/>
      <c r="G623" s="157"/>
      <c r="H623" s="12"/>
      <c r="I623" s="13"/>
      <c r="O623" s="115"/>
    </row>
    <row r="624" spans="2:15" ht="15.75" customHeight="1">
      <c r="B624" s="62"/>
      <c r="D624" s="15"/>
      <c r="F624" s="157"/>
      <c r="G624" s="157"/>
      <c r="H624" s="12"/>
      <c r="I624" s="13"/>
      <c r="O624" s="115"/>
    </row>
    <row r="625" spans="2:15" ht="15.75" customHeight="1">
      <c r="B625" s="62"/>
      <c r="D625" s="15"/>
      <c r="F625" s="157"/>
      <c r="G625" s="157"/>
      <c r="H625" s="12"/>
      <c r="I625" s="13"/>
      <c r="O625" s="115"/>
    </row>
    <row r="626" spans="2:15" ht="15.75" customHeight="1">
      <c r="B626" s="62"/>
      <c r="D626" s="15"/>
      <c r="F626" s="157"/>
      <c r="G626" s="157"/>
      <c r="H626" s="12"/>
      <c r="I626" s="13"/>
      <c r="O626" s="115"/>
    </row>
    <row r="627" spans="2:15" ht="15.75" customHeight="1">
      <c r="B627" s="62"/>
      <c r="D627" s="15"/>
      <c r="F627" s="157"/>
      <c r="G627" s="157"/>
      <c r="H627" s="12"/>
      <c r="I627" s="13"/>
      <c r="O627" s="115"/>
    </row>
    <row r="628" spans="2:15" ht="15.75" customHeight="1">
      <c r="B628" s="62"/>
      <c r="D628" s="15"/>
      <c r="F628" s="157"/>
      <c r="G628" s="157"/>
      <c r="H628" s="12"/>
      <c r="I628" s="13"/>
      <c r="O628" s="115"/>
    </row>
    <row r="629" spans="2:15" ht="15.75" customHeight="1">
      <c r="B629" s="62"/>
      <c r="D629" s="15"/>
      <c r="F629" s="157"/>
      <c r="G629" s="157"/>
      <c r="H629" s="12"/>
      <c r="I629" s="13"/>
      <c r="O629" s="115"/>
    </row>
    <row r="630" spans="2:15" ht="15.75" customHeight="1">
      <c r="B630" s="62"/>
      <c r="D630" s="15"/>
      <c r="F630" s="157"/>
      <c r="G630" s="157"/>
      <c r="H630" s="12"/>
      <c r="I630" s="13"/>
      <c r="O630" s="115"/>
    </row>
    <row r="631" spans="2:15" ht="15.75" customHeight="1">
      <c r="B631" s="62"/>
      <c r="D631" s="15"/>
      <c r="F631" s="157"/>
      <c r="G631" s="157"/>
      <c r="H631" s="12"/>
      <c r="I631" s="13"/>
      <c r="O631" s="115"/>
    </row>
    <row r="632" spans="2:15" ht="15.75" customHeight="1">
      <c r="B632" s="62"/>
      <c r="D632" s="15"/>
      <c r="F632" s="157"/>
      <c r="G632" s="157"/>
      <c r="H632" s="12"/>
      <c r="I632" s="13"/>
      <c r="O632" s="115"/>
    </row>
    <row r="633" spans="2:15" ht="15.75" customHeight="1">
      <c r="B633" s="62"/>
      <c r="D633" s="15"/>
      <c r="F633" s="157"/>
      <c r="G633" s="157"/>
      <c r="H633" s="12"/>
      <c r="I633" s="13"/>
      <c r="O633" s="115"/>
    </row>
    <row r="634" spans="2:15" ht="15.75" customHeight="1">
      <c r="B634" s="62"/>
      <c r="D634" s="15"/>
      <c r="F634" s="157"/>
      <c r="G634" s="157"/>
      <c r="H634" s="12"/>
      <c r="I634" s="13"/>
      <c r="O634" s="115"/>
    </row>
    <row r="635" spans="2:15" ht="15.75" customHeight="1">
      <c r="B635" s="62"/>
      <c r="D635" s="15"/>
      <c r="F635" s="157"/>
      <c r="G635" s="157"/>
      <c r="H635" s="12"/>
      <c r="I635" s="13"/>
      <c r="O635" s="115"/>
    </row>
    <row r="636" spans="2:15" ht="15.75" customHeight="1">
      <c r="B636" s="62"/>
      <c r="D636" s="15"/>
      <c r="F636" s="157"/>
      <c r="G636" s="157"/>
      <c r="H636" s="12"/>
      <c r="I636" s="13"/>
      <c r="O636" s="115"/>
    </row>
    <row r="637" spans="2:15" ht="15.75" customHeight="1">
      <c r="B637" s="62"/>
      <c r="D637" s="15"/>
      <c r="F637" s="157"/>
      <c r="G637" s="157"/>
      <c r="H637" s="12"/>
      <c r="I637" s="13"/>
      <c r="O637" s="115"/>
    </row>
    <row r="638" spans="2:15" ht="15.75" customHeight="1">
      <c r="B638" s="62"/>
      <c r="D638" s="15"/>
      <c r="F638" s="157"/>
      <c r="G638" s="157"/>
      <c r="H638" s="12"/>
      <c r="I638" s="13"/>
      <c r="O638" s="115"/>
    </row>
    <row r="639" spans="2:15" ht="15.75" customHeight="1">
      <c r="B639" s="62"/>
      <c r="D639" s="15"/>
      <c r="F639" s="157"/>
      <c r="G639" s="157"/>
      <c r="H639" s="12"/>
      <c r="I639" s="13"/>
      <c r="O639" s="115"/>
    </row>
    <row r="640" spans="2:15" ht="15.75" customHeight="1">
      <c r="B640" s="62"/>
      <c r="D640" s="15"/>
      <c r="F640" s="157"/>
      <c r="G640" s="157"/>
      <c r="H640" s="12"/>
      <c r="I640" s="13"/>
      <c r="O640" s="115"/>
    </row>
    <row r="641" spans="2:15" ht="15.75" customHeight="1">
      <c r="B641" s="62"/>
      <c r="D641" s="15"/>
      <c r="F641" s="157"/>
      <c r="G641" s="157"/>
      <c r="H641" s="12"/>
      <c r="I641" s="13"/>
      <c r="O641" s="115"/>
    </row>
    <row r="642" spans="2:15" ht="15.75" customHeight="1">
      <c r="B642" s="62"/>
      <c r="D642" s="15"/>
      <c r="F642" s="157"/>
      <c r="G642" s="157"/>
      <c r="H642" s="12"/>
      <c r="I642" s="13"/>
      <c r="O642" s="115"/>
    </row>
    <row r="643" spans="2:15" ht="15.75" customHeight="1">
      <c r="B643" s="62"/>
      <c r="D643" s="15"/>
      <c r="F643" s="157"/>
      <c r="G643" s="157"/>
      <c r="H643" s="12"/>
      <c r="I643" s="13"/>
      <c r="O643" s="115"/>
    </row>
    <row r="644" spans="2:15" ht="15.75" customHeight="1">
      <c r="B644" s="62"/>
      <c r="D644" s="15"/>
      <c r="F644" s="157"/>
      <c r="G644" s="157"/>
      <c r="H644" s="12"/>
      <c r="I644" s="13"/>
      <c r="O644" s="115"/>
    </row>
    <row r="645" spans="2:15" ht="15.75" customHeight="1">
      <c r="B645" s="62"/>
      <c r="D645" s="15"/>
      <c r="F645" s="157"/>
      <c r="G645" s="157"/>
      <c r="H645" s="12"/>
      <c r="I645" s="13"/>
      <c r="O645" s="115"/>
    </row>
    <row r="646" spans="2:15" ht="15.75" customHeight="1">
      <c r="B646" s="62"/>
      <c r="D646" s="15"/>
      <c r="F646" s="157"/>
      <c r="G646" s="157"/>
      <c r="H646" s="12"/>
      <c r="I646" s="13"/>
      <c r="O646" s="115"/>
    </row>
    <row r="647" spans="2:15" ht="15.75" customHeight="1">
      <c r="B647" s="62"/>
      <c r="D647" s="15"/>
      <c r="F647" s="157"/>
      <c r="G647" s="157"/>
      <c r="H647" s="12"/>
      <c r="I647" s="13"/>
      <c r="O647" s="115"/>
    </row>
    <row r="648" spans="2:15" ht="15.75" customHeight="1">
      <c r="B648" s="62"/>
      <c r="D648" s="15"/>
      <c r="F648" s="157"/>
      <c r="G648" s="157"/>
      <c r="H648" s="12"/>
      <c r="I648" s="13"/>
      <c r="O648" s="115"/>
    </row>
    <row r="649" spans="2:15" ht="15.75" customHeight="1">
      <c r="B649" s="62"/>
      <c r="D649" s="15"/>
      <c r="F649" s="157"/>
      <c r="G649" s="157"/>
      <c r="H649" s="12"/>
      <c r="I649" s="13"/>
      <c r="O649" s="115"/>
    </row>
    <row r="650" spans="2:15" ht="15.75" customHeight="1">
      <c r="B650" s="62"/>
      <c r="D650" s="15"/>
      <c r="F650" s="157"/>
      <c r="G650" s="157"/>
      <c r="H650" s="12"/>
      <c r="I650" s="13"/>
      <c r="O650" s="115"/>
    </row>
    <row r="651" spans="2:15" ht="15.75" customHeight="1">
      <c r="B651" s="62"/>
      <c r="D651" s="15"/>
      <c r="F651" s="157"/>
      <c r="G651" s="157"/>
      <c r="H651" s="12"/>
      <c r="I651" s="13"/>
      <c r="O651" s="115"/>
    </row>
    <row r="652" spans="2:15" ht="15.75" customHeight="1">
      <c r="B652" s="62"/>
      <c r="D652" s="15"/>
      <c r="F652" s="157"/>
      <c r="G652" s="157"/>
      <c r="H652" s="12"/>
      <c r="I652" s="13"/>
      <c r="O652" s="115"/>
    </row>
    <row r="653" spans="2:15" ht="15.75" customHeight="1">
      <c r="B653" s="62"/>
      <c r="D653" s="15"/>
      <c r="F653" s="157"/>
      <c r="G653" s="157"/>
      <c r="H653" s="12"/>
      <c r="I653" s="13"/>
      <c r="O653" s="115"/>
    </row>
    <row r="654" spans="2:15" ht="15.75" customHeight="1">
      <c r="B654" s="62"/>
      <c r="D654" s="15"/>
      <c r="F654" s="157"/>
      <c r="G654" s="157"/>
      <c r="H654" s="12"/>
      <c r="I654" s="13"/>
      <c r="O654" s="115"/>
    </row>
    <row r="655" spans="2:15" ht="15.75" customHeight="1">
      <c r="B655" s="62"/>
      <c r="D655" s="15"/>
      <c r="F655" s="157"/>
      <c r="G655" s="157"/>
      <c r="H655" s="12"/>
      <c r="I655" s="13"/>
      <c r="O655" s="115"/>
    </row>
    <row r="656" spans="2:15" ht="15.75" customHeight="1">
      <c r="B656" s="62"/>
      <c r="D656" s="15"/>
      <c r="F656" s="157"/>
      <c r="G656" s="157"/>
      <c r="H656" s="12"/>
      <c r="I656" s="13"/>
      <c r="O656" s="115"/>
    </row>
    <row r="657" spans="2:15" ht="15.75" customHeight="1">
      <c r="B657" s="62"/>
      <c r="D657" s="15"/>
      <c r="F657" s="157"/>
      <c r="G657" s="157"/>
      <c r="H657" s="12"/>
      <c r="I657" s="13"/>
      <c r="O657" s="115"/>
    </row>
    <row r="658" spans="2:15" ht="15.75" customHeight="1">
      <c r="B658" s="62"/>
      <c r="D658" s="15"/>
      <c r="F658" s="157"/>
      <c r="G658" s="157"/>
      <c r="H658" s="12"/>
      <c r="I658" s="13"/>
      <c r="O658" s="115"/>
    </row>
    <row r="659" spans="2:15" ht="15.75" customHeight="1">
      <c r="B659" s="62"/>
      <c r="D659" s="15"/>
      <c r="F659" s="157"/>
      <c r="G659" s="157"/>
      <c r="H659" s="12"/>
      <c r="I659" s="13"/>
      <c r="O659" s="115"/>
    </row>
    <row r="660" spans="2:15" ht="15.75" customHeight="1">
      <c r="B660" s="62"/>
      <c r="D660" s="15"/>
      <c r="F660" s="157"/>
      <c r="G660" s="157"/>
      <c r="H660" s="12"/>
      <c r="I660" s="13"/>
      <c r="O660" s="115"/>
    </row>
    <row r="661" spans="2:15" ht="15.75" customHeight="1">
      <c r="B661" s="62"/>
      <c r="D661" s="15"/>
      <c r="F661" s="157"/>
      <c r="G661" s="157"/>
      <c r="H661" s="12"/>
      <c r="I661" s="13"/>
      <c r="O661" s="115"/>
    </row>
    <row r="662" spans="2:15" ht="15.75" customHeight="1">
      <c r="B662" s="62"/>
      <c r="D662" s="15"/>
      <c r="F662" s="157"/>
      <c r="G662" s="157"/>
      <c r="H662" s="12"/>
      <c r="I662" s="13"/>
      <c r="O662" s="115"/>
    </row>
    <row r="663" spans="2:15" ht="15.75" customHeight="1">
      <c r="B663" s="62"/>
      <c r="D663" s="15"/>
      <c r="F663" s="157"/>
      <c r="G663" s="157"/>
      <c r="H663" s="12"/>
      <c r="I663" s="13"/>
      <c r="O663" s="115"/>
    </row>
    <row r="664" spans="2:15" ht="15.75" customHeight="1">
      <c r="B664" s="62"/>
      <c r="D664" s="15"/>
      <c r="F664" s="157"/>
      <c r="G664" s="157"/>
      <c r="H664" s="12"/>
      <c r="I664" s="13"/>
      <c r="O664" s="115"/>
    </row>
    <row r="665" spans="2:15" ht="15.75" customHeight="1">
      <c r="B665" s="62"/>
      <c r="D665" s="15"/>
      <c r="F665" s="157"/>
      <c r="G665" s="157"/>
      <c r="H665" s="12"/>
      <c r="I665" s="13"/>
      <c r="O665" s="115"/>
    </row>
    <row r="666" spans="2:15" ht="15.75" customHeight="1">
      <c r="B666" s="62"/>
      <c r="D666" s="15"/>
      <c r="F666" s="157"/>
      <c r="G666" s="157"/>
      <c r="H666" s="12"/>
      <c r="I666" s="13"/>
      <c r="O666" s="115"/>
    </row>
    <row r="667" spans="2:15" ht="15.75" customHeight="1">
      <c r="B667" s="62"/>
      <c r="D667" s="15"/>
      <c r="F667" s="157"/>
      <c r="G667" s="157"/>
      <c r="H667" s="12"/>
      <c r="I667" s="13"/>
      <c r="O667" s="115"/>
    </row>
    <row r="668" spans="2:15" ht="15.75" customHeight="1">
      <c r="B668" s="62"/>
      <c r="D668" s="15"/>
      <c r="F668" s="157"/>
      <c r="G668" s="157"/>
      <c r="H668" s="12"/>
      <c r="I668" s="13"/>
      <c r="O668" s="115"/>
    </row>
    <row r="669" spans="2:15" ht="15.75" customHeight="1">
      <c r="B669" s="62"/>
      <c r="D669" s="15"/>
      <c r="F669" s="157"/>
      <c r="G669" s="157"/>
      <c r="H669" s="12"/>
      <c r="I669" s="13"/>
      <c r="O669" s="115"/>
    </row>
    <row r="670" spans="2:15" ht="15.75" customHeight="1">
      <c r="B670" s="62"/>
      <c r="D670" s="15"/>
      <c r="F670" s="157"/>
      <c r="G670" s="157"/>
      <c r="H670" s="12"/>
      <c r="I670" s="13"/>
      <c r="O670" s="115"/>
    </row>
    <row r="671" spans="2:15" ht="15.75" customHeight="1">
      <c r="B671" s="62"/>
      <c r="D671" s="15"/>
      <c r="F671" s="157"/>
      <c r="G671" s="157"/>
      <c r="H671" s="12"/>
      <c r="I671" s="13"/>
      <c r="O671" s="115"/>
    </row>
    <row r="672" spans="2:15" ht="15.75" customHeight="1">
      <c r="B672" s="62"/>
      <c r="D672" s="15"/>
      <c r="F672" s="157"/>
      <c r="G672" s="157"/>
      <c r="H672" s="12"/>
      <c r="I672" s="13"/>
      <c r="O672" s="115"/>
    </row>
    <row r="673" spans="2:15" ht="15.75" customHeight="1">
      <c r="B673" s="62"/>
      <c r="D673" s="15"/>
      <c r="F673" s="157"/>
      <c r="G673" s="157"/>
      <c r="H673" s="12"/>
      <c r="I673" s="13"/>
      <c r="O673" s="115"/>
    </row>
    <row r="674" spans="2:15" ht="15.75" customHeight="1">
      <c r="B674" s="62"/>
      <c r="D674" s="15"/>
      <c r="F674" s="157"/>
      <c r="G674" s="157"/>
      <c r="H674" s="12"/>
      <c r="I674" s="13"/>
      <c r="O674" s="115"/>
    </row>
    <row r="675" spans="2:15" ht="15.75" customHeight="1">
      <c r="B675" s="62"/>
      <c r="D675" s="15"/>
      <c r="F675" s="157"/>
      <c r="G675" s="157"/>
      <c r="H675" s="12"/>
      <c r="I675" s="13"/>
      <c r="O675" s="115"/>
    </row>
    <row r="676" spans="2:15" ht="15.75" customHeight="1">
      <c r="B676" s="62"/>
      <c r="D676" s="15"/>
      <c r="F676" s="157"/>
      <c r="G676" s="157"/>
      <c r="H676" s="12"/>
      <c r="I676" s="13"/>
      <c r="O676" s="115"/>
    </row>
    <row r="677" spans="2:15" ht="15.75" customHeight="1">
      <c r="B677" s="62"/>
      <c r="D677" s="15"/>
      <c r="F677" s="157"/>
      <c r="G677" s="157"/>
      <c r="H677" s="12"/>
      <c r="I677" s="13"/>
      <c r="O677" s="115"/>
    </row>
    <row r="678" spans="2:15" ht="15.75" customHeight="1">
      <c r="B678" s="62"/>
      <c r="D678" s="15"/>
      <c r="F678" s="157"/>
      <c r="G678" s="157"/>
      <c r="H678" s="12"/>
      <c r="I678" s="13"/>
      <c r="O678" s="115"/>
    </row>
    <row r="679" spans="2:15" ht="15.75" customHeight="1">
      <c r="B679" s="62"/>
      <c r="D679" s="15"/>
      <c r="F679" s="157"/>
      <c r="G679" s="157"/>
      <c r="H679" s="12"/>
      <c r="I679" s="13"/>
      <c r="O679" s="115"/>
    </row>
    <row r="680" spans="2:15" ht="15.75" customHeight="1">
      <c r="B680" s="62"/>
      <c r="D680" s="15"/>
      <c r="F680" s="157"/>
      <c r="G680" s="157"/>
      <c r="H680" s="12"/>
      <c r="I680" s="13"/>
      <c r="O680" s="115"/>
    </row>
    <row r="681" spans="2:15" ht="15.75" customHeight="1">
      <c r="B681" s="62"/>
      <c r="D681" s="15"/>
      <c r="F681" s="157"/>
      <c r="G681" s="157"/>
      <c r="H681" s="12"/>
      <c r="I681" s="13"/>
      <c r="O681" s="115"/>
    </row>
    <row r="682" spans="2:15" ht="15.75" customHeight="1">
      <c r="B682" s="62"/>
      <c r="D682" s="15"/>
      <c r="F682" s="157"/>
      <c r="G682" s="157"/>
      <c r="H682" s="12"/>
      <c r="I682" s="13"/>
      <c r="O682" s="115"/>
    </row>
    <row r="683" spans="2:15" ht="15.75" customHeight="1">
      <c r="B683" s="62"/>
      <c r="D683" s="15"/>
      <c r="F683" s="157"/>
      <c r="G683" s="157"/>
      <c r="H683" s="12"/>
      <c r="I683" s="13"/>
      <c r="O683" s="115"/>
    </row>
    <row r="684" spans="2:15" ht="15.75" customHeight="1">
      <c r="B684" s="62"/>
      <c r="D684" s="15"/>
      <c r="F684" s="157"/>
      <c r="G684" s="157"/>
      <c r="H684" s="12"/>
      <c r="I684" s="13"/>
      <c r="O684" s="115"/>
    </row>
    <row r="685" spans="2:15" ht="15.75" customHeight="1">
      <c r="B685" s="62"/>
      <c r="D685" s="15"/>
      <c r="F685" s="157"/>
      <c r="G685" s="157"/>
      <c r="H685" s="12"/>
      <c r="I685" s="13"/>
      <c r="O685" s="115"/>
    </row>
    <row r="686" spans="2:15" ht="15.75" customHeight="1">
      <c r="B686" s="62"/>
      <c r="D686" s="15"/>
      <c r="F686" s="157"/>
      <c r="G686" s="157"/>
      <c r="H686" s="12"/>
      <c r="I686" s="13"/>
      <c r="O686" s="115"/>
    </row>
    <row r="687" spans="2:15" ht="15.75" customHeight="1">
      <c r="B687" s="62"/>
      <c r="D687" s="15"/>
      <c r="F687" s="157"/>
      <c r="G687" s="157"/>
      <c r="H687" s="12"/>
      <c r="I687" s="13"/>
      <c r="O687" s="115"/>
    </row>
    <row r="688" spans="2:15" ht="15.75" customHeight="1">
      <c r="B688" s="62"/>
      <c r="D688" s="15"/>
      <c r="F688" s="157"/>
      <c r="G688" s="157"/>
      <c r="H688" s="12"/>
      <c r="I688" s="13"/>
      <c r="O688" s="115"/>
    </row>
    <row r="689" spans="2:15" ht="15.75" customHeight="1">
      <c r="B689" s="62"/>
      <c r="D689" s="15"/>
      <c r="F689" s="157"/>
      <c r="G689" s="157"/>
      <c r="H689" s="12"/>
      <c r="I689" s="13"/>
      <c r="O689" s="115"/>
    </row>
    <row r="690" spans="2:15" ht="15.75" customHeight="1">
      <c r="B690" s="62"/>
      <c r="D690" s="15"/>
      <c r="F690" s="157"/>
      <c r="G690" s="157"/>
      <c r="H690" s="12"/>
      <c r="I690" s="13"/>
      <c r="O690" s="115"/>
    </row>
    <row r="691" spans="2:15" ht="15.75" customHeight="1">
      <c r="B691" s="62"/>
      <c r="D691" s="15"/>
      <c r="F691" s="157"/>
      <c r="G691" s="157"/>
      <c r="H691" s="12"/>
      <c r="I691" s="13"/>
      <c r="O691" s="115"/>
    </row>
    <row r="692" spans="2:15" ht="15.75" customHeight="1">
      <c r="B692" s="62"/>
      <c r="D692" s="15"/>
      <c r="F692" s="157"/>
      <c r="G692" s="157"/>
      <c r="H692" s="12"/>
      <c r="I692" s="13"/>
      <c r="O692" s="115"/>
    </row>
    <row r="693" spans="2:15" ht="15.75" customHeight="1">
      <c r="B693" s="62"/>
      <c r="D693" s="15"/>
      <c r="F693" s="157"/>
      <c r="G693" s="157"/>
      <c r="H693" s="12"/>
      <c r="I693" s="13"/>
      <c r="O693" s="115"/>
    </row>
    <row r="694" spans="2:15" ht="15.75" customHeight="1">
      <c r="B694" s="62"/>
      <c r="D694" s="15"/>
      <c r="F694" s="157"/>
      <c r="G694" s="157"/>
      <c r="H694" s="12"/>
      <c r="I694" s="13"/>
      <c r="O694" s="115"/>
    </row>
    <row r="695" spans="2:15" ht="15.75" customHeight="1">
      <c r="B695" s="62"/>
      <c r="D695" s="15"/>
      <c r="F695" s="157"/>
      <c r="G695" s="157"/>
      <c r="H695" s="12"/>
      <c r="I695" s="13"/>
      <c r="O695" s="115"/>
    </row>
    <row r="696" spans="2:15" ht="15.75" customHeight="1">
      <c r="B696" s="62"/>
      <c r="D696" s="15"/>
      <c r="F696" s="157"/>
      <c r="G696" s="157"/>
      <c r="H696" s="12"/>
      <c r="I696" s="13"/>
      <c r="O696" s="115"/>
    </row>
    <row r="697" spans="2:15" ht="15.75" customHeight="1">
      <c r="B697" s="62"/>
      <c r="D697" s="15"/>
      <c r="F697" s="157"/>
      <c r="G697" s="157"/>
      <c r="H697" s="12"/>
      <c r="I697" s="13"/>
      <c r="O697" s="115"/>
    </row>
    <row r="698" spans="2:15" ht="15.75" customHeight="1">
      <c r="B698" s="62"/>
      <c r="D698" s="15"/>
      <c r="F698" s="157"/>
      <c r="G698" s="157"/>
      <c r="H698" s="12"/>
      <c r="I698" s="13"/>
      <c r="O698" s="115"/>
    </row>
    <row r="699" spans="2:15" ht="15.75" customHeight="1">
      <c r="B699" s="62"/>
      <c r="D699" s="15"/>
      <c r="F699" s="157"/>
      <c r="G699" s="157"/>
      <c r="H699" s="12"/>
      <c r="I699" s="13"/>
      <c r="O699" s="115"/>
    </row>
    <row r="700" spans="2:15" ht="15.75" customHeight="1">
      <c r="B700" s="62"/>
      <c r="D700" s="15"/>
      <c r="F700" s="157"/>
      <c r="G700" s="157"/>
      <c r="H700" s="12"/>
      <c r="I700" s="13"/>
      <c r="O700" s="115"/>
    </row>
    <row r="701" spans="2:15" ht="15.75" customHeight="1">
      <c r="B701" s="62"/>
      <c r="D701" s="15"/>
      <c r="F701" s="157"/>
      <c r="G701" s="157"/>
      <c r="H701" s="12"/>
      <c r="I701" s="13"/>
      <c r="O701" s="115"/>
    </row>
    <row r="702" spans="2:15" ht="15.75" customHeight="1">
      <c r="B702" s="62"/>
      <c r="D702" s="15"/>
      <c r="F702" s="157"/>
      <c r="G702" s="157"/>
      <c r="H702" s="12"/>
      <c r="I702" s="13"/>
      <c r="O702" s="115"/>
    </row>
    <row r="703" spans="2:15" ht="15.75" customHeight="1">
      <c r="B703" s="62"/>
      <c r="D703" s="15"/>
      <c r="F703" s="157"/>
      <c r="G703" s="157"/>
      <c r="H703" s="12"/>
      <c r="I703" s="13"/>
      <c r="O703" s="115"/>
    </row>
    <row r="704" spans="2:15" ht="15.75" customHeight="1">
      <c r="B704" s="62"/>
      <c r="D704" s="15"/>
      <c r="F704" s="157"/>
      <c r="G704" s="157"/>
      <c r="H704" s="12"/>
      <c r="I704" s="13"/>
      <c r="O704" s="115"/>
    </row>
    <row r="705" spans="2:15" ht="15.75" customHeight="1">
      <c r="B705" s="62"/>
      <c r="D705" s="15"/>
      <c r="F705" s="157"/>
      <c r="G705" s="157"/>
      <c r="H705" s="12"/>
      <c r="I705" s="13"/>
      <c r="O705" s="115"/>
    </row>
    <row r="706" spans="2:15" ht="15.75" customHeight="1">
      <c r="B706" s="62"/>
      <c r="D706" s="15"/>
      <c r="F706" s="157"/>
      <c r="G706" s="157"/>
      <c r="H706" s="12"/>
      <c r="I706" s="13"/>
      <c r="O706" s="115"/>
    </row>
    <row r="707" spans="2:15" ht="15.75" customHeight="1">
      <c r="B707" s="62"/>
      <c r="D707" s="15"/>
      <c r="F707" s="157"/>
      <c r="G707" s="157"/>
      <c r="H707" s="12"/>
      <c r="I707" s="13"/>
      <c r="O707" s="115"/>
    </row>
    <row r="708" spans="2:15" ht="15.75" customHeight="1">
      <c r="B708" s="62"/>
      <c r="D708" s="15"/>
      <c r="F708" s="157"/>
      <c r="G708" s="157"/>
      <c r="H708" s="12"/>
      <c r="I708" s="13"/>
      <c r="O708" s="115"/>
    </row>
    <row r="709" spans="2:15" ht="15.75" customHeight="1">
      <c r="B709" s="62"/>
      <c r="D709" s="15"/>
      <c r="F709" s="157"/>
      <c r="G709" s="157"/>
      <c r="H709" s="12"/>
      <c r="I709" s="13"/>
      <c r="O709" s="115"/>
    </row>
    <row r="710" spans="2:15" ht="15.75" customHeight="1">
      <c r="B710" s="62"/>
      <c r="D710" s="15"/>
      <c r="F710" s="157"/>
      <c r="G710" s="157"/>
      <c r="H710" s="12"/>
      <c r="I710" s="13"/>
      <c r="O710" s="115"/>
    </row>
    <row r="711" spans="2:15" ht="15.75" customHeight="1">
      <c r="B711" s="62"/>
      <c r="D711" s="15"/>
      <c r="F711" s="157"/>
      <c r="G711" s="157"/>
      <c r="H711" s="12"/>
      <c r="I711" s="13"/>
      <c r="O711" s="115"/>
    </row>
    <row r="712" spans="2:15" ht="15.75" customHeight="1">
      <c r="B712" s="62"/>
      <c r="D712" s="15"/>
      <c r="F712" s="157"/>
      <c r="G712" s="157"/>
      <c r="H712" s="12"/>
      <c r="I712" s="13"/>
      <c r="O712" s="115"/>
    </row>
    <row r="713" spans="2:15" ht="15.75" customHeight="1">
      <c r="B713" s="62"/>
      <c r="D713" s="15"/>
      <c r="F713" s="157"/>
      <c r="G713" s="157"/>
      <c r="H713" s="12"/>
      <c r="I713" s="13"/>
      <c r="O713" s="115"/>
    </row>
    <row r="714" spans="2:15" ht="15.75" customHeight="1">
      <c r="B714" s="62"/>
      <c r="D714" s="15"/>
      <c r="F714" s="157"/>
      <c r="G714" s="157"/>
      <c r="H714" s="12"/>
      <c r="I714" s="13"/>
      <c r="O714" s="115"/>
    </row>
    <row r="715" spans="2:15" ht="15.75" customHeight="1">
      <c r="B715" s="62"/>
      <c r="D715" s="15"/>
      <c r="F715" s="157"/>
      <c r="G715" s="157"/>
      <c r="H715" s="12"/>
      <c r="I715" s="13"/>
      <c r="O715" s="115"/>
    </row>
    <row r="716" spans="2:15" ht="15.75" customHeight="1">
      <c r="B716" s="62"/>
      <c r="D716" s="15"/>
      <c r="F716" s="157"/>
      <c r="G716" s="157"/>
      <c r="H716" s="12"/>
      <c r="I716" s="13"/>
      <c r="O716" s="115"/>
    </row>
    <row r="717" spans="2:15" ht="15.75" customHeight="1">
      <c r="B717" s="62"/>
      <c r="D717" s="15"/>
      <c r="F717" s="157"/>
      <c r="G717" s="157"/>
      <c r="H717" s="12"/>
      <c r="I717" s="13"/>
      <c r="O717" s="115"/>
    </row>
    <row r="718" spans="2:15" ht="15.75" customHeight="1">
      <c r="B718" s="62"/>
      <c r="D718" s="15"/>
      <c r="F718" s="157"/>
      <c r="G718" s="157"/>
      <c r="H718" s="12"/>
      <c r="I718" s="13"/>
      <c r="O718" s="115"/>
    </row>
    <row r="719" spans="2:15" ht="15.75" customHeight="1">
      <c r="B719" s="62"/>
      <c r="D719" s="15"/>
      <c r="F719" s="157"/>
      <c r="G719" s="157"/>
      <c r="H719" s="12"/>
      <c r="I719" s="13"/>
      <c r="O719" s="115"/>
    </row>
    <row r="720" spans="2:15" ht="15.75" customHeight="1">
      <c r="B720" s="62"/>
      <c r="D720" s="15"/>
      <c r="F720" s="157"/>
      <c r="G720" s="157"/>
      <c r="H720" s="12"/>
      <c r="I720" s="13"/>
      <c r="O720" s="115"/>
    </row>
    <row r="721" spans="2:15" ht="15.75" customHeight="1">
      <c r="B721" s="62"/>
      <c r="D721" s="15"/>
      <c r="F721" s="157"/>
      <c r="G721" s="157"/>
      <c r="H721" s="12"/>
      <c r="I721" s="13"/>
      <c r="O721" s="115"/>
    </row>
    <row r="722" spans="2:15" ht="15.75" customHeight="1">
      <c r="B722" s="62"/>
      <c r="D722" s="15"/>
      <c r="F722" s="157"/>
      <c r="G722" s="157"/>
      <c r="H722" s="12"/>
      <c r="I722" s="13"/>
      <c r="O722" s="115"/>
    </row>
    <row r="723" spans="2:15" ht="15.75" customHeight="1">
      <c r="B723" s="62"/>
      <c r="D723" s="15"/>
      <c r="F723" s="157"/>
      <c r="G723" s="157"/>
      <c r="H723" s="12"/>
      <c r="I723" s="13"/>
      <c r="O723" s="115"/>
    </row>
    <row r="724" spans="2:15" ht="15.75" customHeight="1">
      <c r="B724" s="62"/>
      <c r="D724" s="15"/>
      <c r="F724" s="157"/>
      <c r="G724" s="157"/>
      <c r="H724" s="12"/>
      <c r="I724" s="13"/>
      <c r="O724" s="115"/>
    </row>
    <row r="725" spans="2:15" ht="15.75" customHeight="1">
      <c r="B725" s="62"/>
      <c r="D725" s="15"/>
      <c r="F725" s="157"/>
      <c r="G725" s="157"/>
      <c r="H725" s="12"/>
      <c r="I725" s="13"/>
      <c r="O725" s="115"/>
    </row>
    <row r="726" spans="2:15" ht="15.75" customHeight="1">
      <c r="B726" s="62"/>
      <c r="D726" s="15"/>
      <c r="F726" s="157"/>
      <c r="G726" s="157"/>
      <c r="H726" s="12"/>
      <c r="I726" s="13"/>
      <c r="O726" s="115"/>
    </row>
    <row r="727" spans="2:15" ht="15.75" customHeight="1">
      <c r="B727" s="62"/>
      <c r="D727" s="15"/>
      <c r="F727" s="157"/>
      <c r="G727" s="157"/>
      <c r="H727" s="12"/>
      <c r="I727" s="13"/>
      <c r="O727" s="115"/>
    </row>
    <row r="728" spans="2:15" ht="15.75" customHeight="1">
      <c r="B728" s="62"/>
      <c r="D728" s="15"/>
      <c r="F728" s="157"/>
      <c r="G728" s="157"/>
      <c r="H728" s="12"/>
      <c r="I728" s="13"/>
      <c r="O728" s="115"/>
    </row>
    <row r="729" spans="2:15" ht="15.75" customHeight="1">
      <c r="B729" s="62"/>
      <c r="D729" s="15"/>
      <c r="F729" s="157"/>
      <c r="G729" s="157"/>
      <c r="H729" s="12"/>
      <c r="I729" s="13"/>
      <c r="O729" s="115"/>
    </row>
    <row r="730" spans="2:15" ht="15.75" customHeight="1">
      <c r="B730" s="62"/>
      <c r="D730" s="15"/>
      <c r="F730" s="157"/>
      <c r="G730" s="157"/>
      <c r="H730" s="12"/>
      <c r="I730" s="13"/>
      <c r="O730" s="115"/>
    </row>
    <row r="731" spans="2:15" ht="15.75" customHeight="1">
      <c r="B731" s="62"/>
      <c r="D731" s="15"/>
      <c r="F731" s="157"/>
      <c r="G731" s="157"/>
      <c r="H731" s="12"/>
      <c r="I731" s="13"/>
      <c r="O731" s="115"/>
    </row>
    <row r="732" spans="2:15" ht="15.75" customHeight="1">
      <c r="B732" s="62"/>
      <c r="D732" s="15"/>
      <c r="F732" s="157"/>
      <c r="G732" s="157"/>
      <c r="H732" s="12"/>
      <c r="I732" s="13"/>
      <c r="O732" s="115"/>
    </row>
    <row r="733" spans="2:15" ht="15.75" customHeight="1">
      <c r="B733" s="62"/>
      <c r="D733" s="15"/>
      <c r="F733" s="157"/>
      <c r="G733" s="157"/>
      <c r="H733" s="12"/>
      <c r="I733" s="13"/>
      <c r="O733" s="115"/>
    </row>
    <row r="734" spans="2:15" ht="15.75" customHeight="1">
      <c r="B734" s="62"/>
      <c r="D734" s="15"/>
      <c r="F734" s="157"/>
      <c r="G734" s="157"/>
      <c r="H734" s="12"/>
      <c r="I734" s="13"/>
      <c r="O734" s="115"/>
    </row>
    <row r="735" spans="2:15" ht="15.75" customHeight="1">
      <c r="B735" s="62"/>
      <c r="D735" s="15"/>
      <c r="F735" s="157"/>
      <c r="G735" s="157"/>
      <c r="H735" s="12"/>
      <c r="I735" s="13"/>
      <c r="O735" s="115"/>
    </row>
    <row r="736" spans="2:15" ht="15.75" customHeight="1">
      <c r="B736" s="62"/>
      <c r="D736" s="15"/>
      <c r="F736" s="157"/>
      <c r="G736" s="157"/>
      <c r="H736" s="12"/>
      <c r="I736" s="13"/>
      <c r="O736" s="115"/>
    </row>
    <row r="737" spans="2:15" ht="15.75" customHeight="1">
      <c r="B737" s="62"/>
      <c r="D737" s="15"/>
      <c r="F737" s="157"/>
      <c r="G737" s="157"/>
      <c r="H737" s="12"/>
      <c r="I737" s="13"/>
      <c r="O737" s="115"/>
    </row>
    <row r="738" spans="2:15" ht="15.75" customHeight="1">
      <c r="B738" s="62"/>
      <c r="D738" s="15"/>
      <c r="F738" s="157"/>
      <c r="G738" s="157"/>
      <c r="H738" s="12"/>
      <c r="I738" s="13"/>
      <c r="O738" s="115"/>
    </row>
    <row r="739" spans="2:15" ht="15.75" customHeight="1">
      <c r="B739" s="62"/>
      <c r="D739" s="15"/>
      <c r="F739" s="157"/>
      <c r="G739" s="157"/>
      <c r="H739" s="12"/>
      <c r="I739" s="13"/>
      <c r="O739" s="115"/>
    </row>
    <row r="740" spans="2:15" ht="15.75" customHeight="1">
      <c r="B740" s="62"/>
      <c r="D740" s="15"/>
      <c r="F740" s="157"/>
      <c r="G740" s="157"/>
      <c r="H740" s="12"/>
      <c r="I740" s="13"/>
      <c r="O740" s="115"/>
    </row>
    <row r="741" spans="2:15" ht="15.75" customHeight="1">
      <c r="B741" s="62"/>
      <c r="D741" s="15"/>
      <c r="F741" s="157"/>
      <c r="G741" s="157"/>
      <c r="H741" s="12"/>
      <c r="I741" s="13"/>
      <c r="O741" s="115"/>
    </row>
    <row r="742" spans="2:15" ht="15.75" customHeight="1">
      <c r="B742" s="62"/>
      <c r="D742" s="15"/>
      <c r="F742" s="157"/>
      <c r="G742" s="157"/>
      <c r="H742" s="12"/>
      <c r="I742" s="13"/>
      <c r="O742" s="115"/>
    </row>
    <row r="743" spans="2:15" ht="15.75" customHeight="1">
      <c r="B743" s="62"/>
      <c r="D743" s="15"/>
      <c r="F743" s="157"/>
      <c r="G743" s="157"/>
      <c r="H743" s="12"/>
      <c r="I743" s="13"/>
      <c r="O743" s="115"/>
    </row>
    <row r="744" spans="2:15" ht="15.75" customHeight="1">
      <c r="B744" s="62"/>
      <c r="D744" s="15"/>
      <c r="F744" s="157"/>
      <c r="G744" s="157"/>
      <c r="H744" s="12"/>
      <c r="I744" s="13"/>
      <c r="O744" s="115"/>
    </row>
    <row r="745" spans="2:15" ht="15.75" customHeight="1">
      <c r="B745" s="62"/>
      <c r="D745" s="15"/>
      <c r="F745" s="157"/>
      <c r="G745" s="157"/>
      <c r="H745" s="12"/>
      <c r="I745" s="13"/>
      <c r="O745" s="115"/>
    </row>
    <row r="746" spans="2:15" ht="15.75" customHeight="1">
      <c r="B746" s="62"/>
      <c r="D746" s="15"/>
      <c r="F746" s="157"/>
      <c r="G746" s="157"/>
      <c r="H746" s="12"/>
      <c r="I746" s="13"/>
      <c r="O746" s="115"/>
    </row>
    <row r="747" spans="2:15" ht="15.75" customHeight="1">
      <c r="B747" s="62"/>
      <c r="D747" s="15"/>
      <c r="F747" s="157"/>
      <c r="G747" s="157"/>
      <c r="H747" s="12"/>
      <c r="I747" s="13"/>
      <c r="O747" s="115"/>
    </row>
    <row r="748" spans="2:15" ht="15.75" customHeight="1">
      <c r="B748" s="62"/>
      <c r="D748" s="15"/>
      <c r="F748" s="157"/>
      <c r="G748" s="157"/>
      <c r="H748" s="12"/>
      <c r="I748" s="13"/>
      <c r="O748" s="115"/>
    </row>
    <row r="749" spans="2:15" ht="15.75" customHeight="1">
      <c r="B749" s="62"/>
      <c r="D749" s="15"/>
      <c r="F749" s="157"/>
      <c r="G749" s="157"/>
      <c r="H749" s="12"/>
      <c r="I749" s="13"/>
      <c r="O749" s="115"/>
    </row>
    <row r="750" spans="2:15" ht="15.75" customHeight="1">
      <c r="B750" s="62"/>
      <c r="D750" s="15"/>
      <c r="F750" s="157"/>
      <c r="G750" s="157"/>
      <c r="H750" s="12"/>
      <c r="I750" s="13"/>
      <c r="O750" s="115"/>
    </row>
    <row r="751" spans="2:15" ht="15.75" customHeight="1">
      <c r="B751" s="62"/>
      <c r="D751" s="15"/>
      <c r="F751" s="157"/>
      <c r="G751" s="157"/>
      <c r="H751" s="12"/>
      <c r="I751" s="13"/>
      <c r="O751" s="115"/>
    </row>
    <row r="752" spans="2:15" ht="15.75" customHeight="1">
      <c r="B752" s="62"/>
      <c r="D752" s="15"/>
      <c r="F752" s="157"/>
      <c r="G752" s="157"/>
      <c r="H752" s="12"/>
      <c r="I752" s="13"/>
      <c r="O752" s="115"/>
    </row>
    <row r="753" spans="2:15" ht="15.75" customHeight="1">
      <c r="B753" s="62"/>
      <c r="D753" s="15"/>
      <c r="F753" s="157"/>
      <c r="G753" s="157"/>
      <c r="H753" s="12"/>
      <c r="I753" s="13"/>
      <c r="O753" s="115"/>
    </row>
    <row r="754" spans="2:15" ht="15.75" customHeight="1">
      <c r="B754" s="62"/>
      <c r="D754" s="15"/>
      <c r="F754" s="157"/>
      <c r="G754" s="157"/>
      <c r="H754" s="12"/>
      <c r="I754" s="13"/>
      <c r="O754" s="115"/>
    </row>
    <row r="755" spans="2:15" ht="15.75" customHeight="1">
      <c r="B755" s="62"/>
      <c r="D755" s="15"/>
      <c r="F755" s="157"/>
      <c r="G755" s="157"/>
      <c r="H755" s="12"/>
      <c r="I755" s="13"/>
      <c r="O755" s="115"/>
    </row>
    <row r="756" spans="2:15" ht="15.75" customHeight="1">
      <c r="B756" s="62"/>
      <c r="D756" s="15"/>
      <c r="F756" s="157"/>
      <c r="G756" s="157"/>
      <c r="H756" s="12"/>
      <c r="I756" s="13"/>
      <c r="O756" s="115"/>
    </row>
    <row r="757" spans="2:15" ht="15.75" customHeight="1">
      <c r="B757" s="62"/>
      <c r="D757" s="15"/>
      <c r="F757" s="157"/>
      <c r="G757" s="157"/>
      <c r="H757" s="12"/>
      <c r="I757" s="13"/>
      <c r="O757" s="115"/>
    </row>
    <row r="758" spans="2:15" ht="15.75" customHeight="1">
      <c r="B758" s="62"/>
      <c r="D758" s="15"/>
      <c r="F758" s="157"/>
      <c r="G758" s="157"/>
      <c r="H758" s="12"/>
      <c r="I758" s="13"/>
      <c r="O758" s="115"/>
    </row>
    <row r="759" spans="2:15" ht="15.75" customHeight="1">
      <c r="B759" s="62"/>
      <c r="D759" s="15"/>
      <c r="F759" s="157"/>
      <c r="G759" s="157"/>
      <c r="H759" s="12"/>
      <c r="I759" s="13"/>
      <c r="O759" s="115"/>
    </row>
    <row r="760" spans="2:15" ht="15.75" customHeight="1">
      <c r="B760" s="62"/>
      <c r="D760" s="15"/>
      <c r="F760" s="157"/>
      <c r="G760" s="157"/>
      <c r="H760" s="12"/>
      <c r="I760" s="13"/>
      <c r="O760" s="115"/>
    </row>
    <row r="761" spans="2:15" ht="15.75" customHeight="1">
      <c r="B761" s="62"/>
      <c r="D761" s="15"/>
      <c r="F761" s="157"/>
      <c r="G761" s="157"/>
      <c r="H761" s="12"/>
      <c r="I761" s="13"/>
      <c r="O761" s="115"/>
    </row>
    <row r="762" spans="2:15" ht="15.75" customHeight="1">
      <c r="B762" s="62"/>
      <c r="D762" s="15"/>
      <c r="F762" s="157"/>
      <c r="G762" s="157"/>
      <c r="H762" s="12"/>
      <c r="I762" s="13"/>
      <c r="O762" s="115"/>
    </row>
    <row r="763" spans="2:15" ht="15.75" customHeight="1">
      <c r="B763" s="62"/>
      <c r="D763" s="15"/>
      <c r="F763" s="157"/>
      <c r="G763" s="157"/>
      <c r="H763" s="12"/>
      <c r="I763" s="13"/>
      <c r="O763" s="115"/>
    </row>
    <row r="764" spans="2:15" ht="15.75" customHeight="1">
      <c r="B764" s="62"/>
      <c r="D764" s="15"/>
      <c r="F764" s="157"/>
      <c r="G764" s="157"/>
      <c r="H764" s="12"/>
      <c r="I764" s="13"/>
      <c r="O764" s="115"/>
    </row>
    <row r="765" spans="2:15" ht="15.75" customHeight="1">
      <c r="B765" s="62"/>
      <c r="D765" s="15"/>
      <c r="F765" s="157"/>
      <c r="G765" s="157"/>
      <c r="H765" s="12"/>
      <c r="I765" s="13"/>
      <c r="O765" s="115"/>
    </row>
    <row r="766" spans="2:15" ht="15.75" customHeight="1">
      <c r="B766" s="62"/>
      <c r="D766" s="15"/>
      <c r="F766" s="157"/>
      <c r="G766" s="157"/>
      <c r="H766" s="12"/>
      <c r="I766" s="13"/>
      <c r="O766" s="115"/>
    </row>
    <row r="767" spans="2:15" ht="15.75" customHeight="1">
      <c r="B767" s="62"/>
      <c r="D767" s="15"/>
      <c r="F767" s="157"/>
      <c r="G767" s="157"/>
      <c r="H767" s="12"/>
      <c r="I767" s="13"/>
      <c r="O767" s="115"/>
    </row>
    <row r="768" spans="2:15" ht="15.75" customHeight="1">
      <c r="B768" s="62"/>
      <c r="D768" s="15"/>
      <c r="F768" s="157"/>
      <c r="G768" s="157"/>
      <c r="H768" s="12"/>
      <c r="I768" s="13"/>
      <c r="O768" s="115"/>
    </row>
    <row r="769" spans="2:15" ht="15.75" customHeight="1">
      <c r="B769" s="62"/>
      <c r="D769" s="15"/>
      <c r="F769" s="157"/>
      <c r="G769" s="157"/>
      <c r="H769" s="12"/>
      <c r="I769" s="13"/>
      <c r="O769" s="115"/>
    </row>
    <row r="770" spans="2:15" ht="15.75" customHeight="1">
      <c r="B770" s="62"/>
      <c r="D770" s="15"/>
      <c r="F770" s="157"/>
      <c r="G770" s="157"/>
      <c r="H770" s="12"/>
      <c r="I770" s="13"/>
      <c r="O770" s="115"/>
    </row>
    <row r="771" spans="2:15" ht="15.75" customHeight="1">
      <c r="B771" s="62"/>
      <c r="D771" s="15"/>
      <c r="F771" s="157"/>
      <c r="G771" s="157"/>
      <c r="H771" s="12"/>
      <c r="I771" s="13"/>
      <c r="O771" s="115"/>
    </row>
    <row r="772" spans="2:15" ht="15.75" customHeight="1">
      <c r="B772" s="62"/>
      <c r="D772" s="15"/>
      <c r="F772" s="157"/>
      <c r="G772" s="157"/>
      <c r="H772" s="12"/>
      <c r="I772" s="13"/>
      <c r="O772" s="115"/>
    </row>
    <row r="773" spans="2:15" ht="15.75" customHeight="1">
      <c r="B773" s="62"/>
      <c r="D773" s="15"/>
      <c r="F773" s="157"/>
      <c r="G773" s="157"/>
      <c r="H773" s="12"/>
      <c r="I773" s="13"/>
      <c r="O773" s="115"/>
    </row>
    <row r="774" spans="2:15" ht="15.75" customHeight="1">
      <c r="B774" s="62"/>
      <c r="D774" s="15"/>
      <c r="F774" s="157"/>
      <c r="G774" s="157"/>
      <c r="H774" s="12"/>
      <c r="I774" s="13"/>
      <c r="O774" s="115"/>
    </row>
    <row r="775" spans="2:15" ht="15.75" customHeight="1">
      <c r="B775" s="62"/>
      <c r="D775" s="15"/>
      <c r="F775" s="157"/>
      <c r="G775" s="157"/>
      <c r="H775" s="12"/>
      <c r="I775" s="13"/>
      <c r="O775" s="115"/>
    </row>
    <row r="776" spans="2:15" ht="15.75" customHeight="1">
      <c r="B776" s="62"/>
      <c r="D776" s="15"/>
      <c r="F776" s="157"/>
      <c r="G776" s="157"/>
      <c r="H776" s="12"/>
      <c r="I776" s="13"/>
      <c r="O776" s="115"/>
    </row>
    <row r="777" spans="2:15" ht="15.75" customHeight="1">
      <c r="B777" s="62"/>
      <c r="D777" s="15"/>
      <c r="F777" s="157"/>
      <c r="G777" s="157"/>
      <c r="H777" s="12"/>
      <c r="I777" s="13"/>
      <c r="O777" s="115"/>
    </row>
    <row r="778" spans="2:15" ht="15.75" customHeight="1">
      <c r="B778" s="62"/>
      <c r="D778" s="15"/>
      <c r="F778" s="157"/>
      <c r="G778" s="157"/>
      <c r="H778" s="12"/>
      <c r="I778" s="13"/>
      <c r="O778" s="115"/>
    </row>
    <row r="779" spans="2:15" ht="15.75" customHeight="1">
      <c r="B779" s="62"/>
      <c r="D779" s="15"/>
      <c r="F779" s="157"/>
      <c r="G779" s="157"/>
      <c r="H779" s="12"/>
      <c r="I779" s="13"/>
      <c r="O779" s="115"/>
    </row>
    <row r="780" spans="2:15" ht="15.75" customHeight="1">
      <c r="B780" s="62"/>
      <c r="D780" s="15"/>
      <c r="F780" s="157"/>
      <c r="G780" s="157"/>
      <c r="H780" s="12"/>
      <c r="I780" s="13"/>
      <c r="O780" s="115"/>
    </row>
    <row r="781" spans="2:15" ht="15.75" customHeight="1">
      <c r="B781" s="62"/>
      <c r="D781" s="15"/>
      <c r="F781" s="157"/>
      <c r="G781" s="157"/>
      <c r="H781" s="12"/>
      <c r="I781" s="13"/>
      <c r="O781" s="115"/>
    </row>
    <row r="782" spans="2:15" ht="15.75" customHeight="1">
      <c r="B782" s="62"/>
      <c r="D782" s="15"/>
      <c r="F782" s="157"/>
      <c r="G782" s="157"/>
      <c r="H782" s="12"/>
      <c r="I782" s="13"/>
      <c r="O782" s="115"/>
    </row>
    <row r="783" spans="2:15" ht="15.75" customHeight="1">
      <c r="B783" s="62"/>
      <c r="D783" s="15"/>
      <c r="F783" s="157"/>
      <c r="G783" s="157"/>
      <c r="H783" s="12"/>
      <c r="I783" s="13"/>
      <c r="O783" s="115"/>
    </row>
    <row r="784" spans="2:15" ht="15.75" customHeight="1">
      <c r="B784" s="62"/>
      <c r="D784" s="15"/>
      <c r="F784" s="157"/>
      <c r="G784" s="157"/>
      <c r="H784" s="12"/>
      <c r="I784" s="13"/>
      <c r="O784" s="115"/>
    </row>
    <row r="785" spans="2:15" ht="15.75" customHeight="1">
      <c r="B785" s="62"/>
      <c r="D785" s="15"/>
      <c r="F785" s="157"/>
      <c r="G785" s="157"/>
      <c r="H785" s="12"/>
      <c r="I785" s="13"/>
      <c r="O785" s="115"/>
    </row>
    <row r="786" spans="2:15" ht="15.75" customHeight="1">
      <c r="B786" s="62"/>
      <c r="D786" s="15"/>
      <c r="F786" s="157"/>
      <c r="G786" s="157"/>
      <c r="H786" s="12"/>
      <c r="I786" s="13"/>
      <c r="O786" s="115"/>
    </row>
    <row r="787" spans="2:15" ht="15.75" customHeight="1">
      <c r="B787" s="62"/>
      <c r="D787" s="15"/>
      <c r="F787" s="157"/>
      <c r="G787" s="157"/>
      <c r="H787" s="12"/>
      <c r="I787" s="13"/>
      <c r="O787" s="115"/>
    </row>
    <row r="788" spans="2:15" ht="15.75" customHeight="1">
      <c r="B788" s="62"/>
      <c r="D788" s="15"/>
      <c r="F788" s="157"/>
      <c r="G788" s="157"/>
      <c r="H788" s="12"/>
      <c r="I788" s="13"/>
      <c r="O788" s="115"/>
    </row>
    <row r="789" spans="2:15" ht="15.75" customHeight="1">
      <c r="B789" s="62"/>
      <c r="D789" s="15"/>
      <c r="F789" s="157"/>
      <c r="G789" s="157"/>
      <c r="H789" s="12"/>
      <c r="I789" s="13"/>
      <c r="O789" s="115"/>
    </row>
    <row r="790" spans="2:15" ht="15.75" customHeight="1">
      <c r="B790" s="62"/>
      <c r="D790" s="15"/>
      <c r="F790" s="157"/>
      <c r="G790" s="157"/>
      <c r="H790" s="12"/>
      <c r="I790" s="13"/>
      <c r="O790" s="115"/>
    </row>
    <row r="791" spans="2:15" ht="15.75" customHeight="1">
      <c r="B791" s="62"/>
      <c r="D791" s="15"/>
      <c r="F791" s="157"/>
      <c r="G791" s="157"/>
      <c r="H791" s="12"/>
      <c r="I791" s="13"/>
      <c r="O791" s="115"/>
    </row>
    <row r="792" spans="2:15" ht="15.75" customHeight="1">
      <c r="B792" s="62"/>
      <c r="D792" s="15"/>
      <c r="F792" s="157"/>
      <c r="G792" s="157"/>
      <c r="H792" s="12"/>
      <c r="I792" s="13"/>
      <c r="O792" s="115"/>
    </row>
    <row r="793" spans="2:15" ht="15.75" customHeight="1">
      <c r="B793" s="62"/>
      <c r="D793" s="15"/>
      <c r="F793" s="157"/>
      <c r="G793" s="157"/>
      <c r="H793" s="12"/>
      <c r="I793" s="13"/>
      <c r="O793" s="115"/>
    </row>
    <row r="794" spans="2:15" ht="15.75" customHeight="1">
      <c r="B794" s="62"/>
      <c r="D794" s="15"/>
      <c r="F794" s="157"/>
      <c r="G794" s="157"/>
      <c r="H794" s="12"/>
      <c r="I794" s="13"/>
      <c r="O794" s="115"/>
    </row>
    <row r="795" spans="2:15" ht="15.75" customHeight="1">
      <c r="B795" s="62"/>
      <c r="D795" s="15"/>
      <c r="F795" s="157"/>
      <c r="G795" s="157"/>
      <c r="H795" s="12"/>
      <c r="I795" s="13"/>
      <c r="O795" s="115"/>
    </row>
    <row r="796" spans="2:15" ht="15.75" customHeight="1">
      <c r="B796" s="62"/>
      <c r="D796" s="15"/>
      <c r="F796" s="157"/>
      <c r="G796" s="157"/>
      <c r="H796" s="12"/>
      <c r="I796" s="13"/>
      <c r="O796" s="115"/>
    </row>
    <row r="797" spans="2:15" ht="15.75" customHeight="1">
      <c r="B797" s="62"/>
      <c r="D797" s="15"/>
      <c r="F797" s="157"/>
      <c r="G797" s="157"/>
      <c r="H797" s="12"/>
      <c r="I797" s="13"/>
      <c r="O797" s="115"/>
    </row>
    <row r="798" spans="2:15" ht="15.75" customHeight="1">
      <c r="B798" s="62"/>
      <c r="D798" s="15"/>
      <c r="F798" s="157"/>
      <c r="G798" s="157"/>
      <c r="H798" s="12"/>
      <c r="I798" s="13"/>
      <c r="O798" s="115"/>
    </row>
    <row r="799" spans="2:15" ht="15.75" customHeight="1">
      <c r="B799" s="62"/>
      <c r="D799" s="15"/>
      <c r="F799" s="157"/>
      <c r="G799" s="157"/>
      <c r="H799" s="12"/>
      <c r="I799" s="13"/>
      <c r="O799" s="115"/>
    </row>
    <row r="800" spans="2:15" ht="15.75" customHeight="1">
      <c r="B800" s="62"/>
      <c r="D800" s="15"/>
      <c r="F800" s="157"/>
      <c r="G800" s="157"/>
      <c r="H800" s="12"/>
      <c r="I800" s="13"/>
      <c r="O800" s="115"/>
    </row>
    <row r="801" spans="2:15" ht="15.75" customHeight="1">
      <c r="B801" s="62"/>
      <c r="D801" s="15"/>
      <c r="F801" s="157"/>
      <c r="G801" s="157"/>
      <c r="H801" s="12"/>
      <c r="I801" s="13"/>
      <c r="O801" s="115"/>
    </row>
    <row r="802" spans="2:15" ht="15.75" customHeight="1">
      <c r="B802" s="62"/>
      <c r="D802" s="15"/>
      <c r="F802" s="157"/>
      <c r="G802" s="157"/>
      <c r="H802" s="12"/>
      <c r="I802" s="13"/>
      <c r="O802" s="115"/>
    </row>
    <row r="803" spans="2:15" ht="15.75" customHeight="1">
      <c r="B803" s="62"/>
      <c r="D803" s="15"/>
      <c r="F803" s="157"/>
      <c r="G803" s="157"/>
      <c r="H803" s="12"/>
      <c r="I803" s="13"/>
      <c r="O803" s="115"/>
    </row>
    <row r="804" spans="2:15" ht="15.75" customHeight="1">
      <c r="B804" s="62"/>
      <c r="D804" s="15"/>
      <c r="F804" s="157"/>
      <c r="G804" s="157"/>
      <c r="H804" s="12"/>
      <c r="I804" s="13"/>
      <c r="O804" s="115"/>
    </row>
    <row r="805" spans="2:15" ht="15.75" customHeight="1">
      <c r="B805" s="62"/>
      <c r="D805" s="15"/>
      <c r="F805" s="157"/>
      <c r="G805" s="157"/>
      <c r="H805" s="12"/>
      <c r="I805" s="13"/>
      <c r="O805" s="115"/>
    </row>
    <row r="806" spans="2:15" ht="15.75" customHeight="1">
      <c r="B806" s="62"/>
      <c r="D806" s="15"/>
      <c r="F806" s="157"/>
      <c r="G806" s="157"/>
      <c r="H806" s="12"/>
      <c r="I806" s="13"/>
      <c r="O806" s="115"/>
    </row>
    <row r="807" spans="2:15" ht="15.75" customHeight="1">
      <c r="B807" s="62"/>
      <c r="D807" s="15"/>
      <c r="F807" s="157"/>
      <c r="G807" s="157"/>
      <c r="H807" s="12"/>
      <c r="I807" s="13"/>
      <c r="O807" s="115"/>
    </row>
    <row r="808" spans="2:15" ht="15.75" customHeight="1">
      <c r="B808" s="62"/>
      <c r="D808" s="15"/>
      <c r="F808" s="157"/>
      <c r="G808" s="157"/>
      <c r="H808" s="12"/>
      <c r="I808" s="13"/>
      <c r="O808" s="115"/>
    </row>
    <row r="809" spans="2:15" ht="15.75" customHeight="1">
      <c r="B809" s="62"/>
      <c r="D809" s="15"/>
      <c r="F809" s="157"/>
      <c r="G809" s="157"/>
      <c r="H809" s="12"/>
      <c r="I809" s="13"/>
      <c r="O809" s="115"/>
    </row>
    <row r="810" spans="2:15" ht="15.75" customHeight="1">
      <c r="B810" s="62"/>
      <c r="D810" s="15"/>
      <c r="F810" s="157"/>
      <c r="G810" s="157"/>
      <c r="H810" s="12"/>
      <c r="I810" s="13"/>
      <c r="O810" s="115"/>
    </row>
    <row r="811" spans="2:15" ht="15.75" customHeight="1">
      <c r="B811" s="62"/>
      <c r="D811" s="15"/>
      <c r="F811" s="157"/>
      <c r="G811" s="157"/>
      <c r="H811" s="12"/>
      <c r="I811" s="13"/>
      <c r="O811" s="115"/>
    </row>
    <row r="812" spans="2:15" ht="15.75" customHeight="1">
      <c r="B812" s="62"/>
      <c r="D812" s="15"/>
      <c r="F812" s="157"/>
      <c r="G812" s="157"/>
      <c r="H812" s="12"/>
      <c r="I812" s="13"/>
      <c r="O812" s="115"/>
    </row>
    <row r="813" spans="2:15" ht="15.75" customHeight="1">
      <c r="B813" s="62"/>
      <c r="D813" s="15"/>
      <c r="F813" s="157"/>
      <c r="G813" s="157"/>
      <c r="H813" s="12"/>
      <c r="I813" s="13"/>
      <c r="O813" s="115"/>
    </row>
    <row r="814" spans="2:15" ht="15.75" customHeight="1">
      <c r="B814" s="62"/>
      <c r="D814" s="15"/>
      <c r="F814" s="157"/>
      <c r="G814" s="157"/>
      <c r="H814" s="12"/>
      <c r="I814" s="13"/>
      <c r="O814" s="115"/>
    </row>
    <row r="815" spans="2:15" ht="15.75" customHeight="1">
      <c r="B815" s="62"/>
      <c r="D815" s="15"/>
      <c r="F815" s="157"/>
      <c r="G815" s="157"/>
      <c r="H815" s="12"/>
      <c r="I815" s="13"/>
      <c r="O815" s="115"/>
    </row>
    <row r="816" spans="2:15" ht="15.75" customHeight="1">
      <c r="B816" s="62"/>
      <c r="D816" s="15"/>
      <c r="F816" s="157"/>
      <c r="G816" s="157"/>
      <c r="H816" s="12"/>
      <c r="I816" s="13"/>
      <c r="O816" s="115"/>
    </row>
    <row r="817" spans="2:15" ht="15.75" customHeight="1">
      <c r="B817" s="62"/>
      <c r="D817" s="15"/>
      <c r="F817" s="157"/>
      <c r="G817" s="157"/>
      <c r="H817" s="12"/>
      <c r="I817" s="13"/>
      <c r="O817" s="115"/>
    </row>
    <row r="818" spans="2:15" ht="15.75" customHeight="1">
      <c r="B818" s="62"/>
      <c r="D818" s="15"/>
      <c r="F818" s="157"/>
      <c r="G818" s="157"/>
      <c r="H818" s="12"/>
      <c r="I818" s="13"/>
      <c r="O818" s="115"/>
    </row>
    <row r="819" spans="2:15" ht="15.75" customHeight="1">
      <c r="B819" s="62"/>
      <c r="D819" s="15"/>
      <c r="F819" s="157"/>
      <c r="G819" s="157"/>
      <c r="H819" s="12"/>
      <c r="I819" s="13"/>
      <c r="O819" s="115"/>
    </row>
    <row r="820" spans="2:15" ht="15.75" customHeight="1">
      <c r="B820" s="62"/>
      <c r="D820" s="15"/>
      <c r="F820" s="157"/>
      <c r="G820" s="157"/>
      <c r="H820" s="12"/>
      <c r="I820" s="13"/>
      <c r="O820" s="115"/>
    </row>
    <row r="821" spans="2:15" ht="15.75" customHeight="1">
      <c r="B821" s="62"/>
      <c r="D821" s="15"/>
      <c r="F821" s="157"/>
      <c r="G821" s="157"/>
      <c r="H821" s="12"/>
      <c r="I821" s="13"/>
      <c r="O821" s="115"/>
    </row>
    <row r="822" spans="2:15" ht="15.75" customHeight="1">
      <c r="B822" s="62"/>
      <c r="D822" s="15"/>
      <c r="F822" s="157"/>
      <c r="G822" s="157"/>
      <c r="H822" s="12"/>
      <c r="I822" s="13"/>
      <c r="O822" s="115"/>
    </row>
    <row r="823" spans="2:15" ht="15.75" customHeight="1">
      <c r="B823" s="62"/>
      <c r="D823" s="15"/>
      <c r="F823" s="157"/>
      <c r="G823" s="157"/>
      <c r="H823" s="12"/>
      <c r="I823" s="13"/>
      <c r="O823" s="115"/>
    </row>
    <row r="824" spans="2:15" ht="15.75" customHeight="1">
      <c r="B824" s="62"/>
      <c r="D824" s="15"/>
      <c r="F824" s="157"/>
      <c r="G824" s="157"/>
      <c r="H824" s="12"/>
      <c r="I824" s="13"/>
      <c r="O824" s="115"/>
    </row>
    <row r="825" spans="2:15" ht="15.75" customHeight="1">
      <c r="B825" s="62"/>
      <c r="D825" s="15"/>
      <c r="F825" s="157"/>
      <c r="G825" s="157"/>
      <c r="H825" s="12"/>
      <c r="I825" s="13"/>
      <c r="O825" s="115"/>
    </row>
    <row r="826" spans="2:15" ht="15.75" customHeight="1">
      <c r="B826" s="62"/>
      <c r="D826" s="15"/>
      <c r="F826" s="157"/>
      <c r="G826" s="157"/>
      <c r="H826" s="12"/>
      <c r="I826" s="13"/>
      <c r="O826" s="115"/>
    </row>
    <row r="827" spans="2:15" ht="15.75" customHeight="1">
      <c r="B827" s="62"/>
      <c r="D827" s="15"/>
      <c r="F827" s="157"/>
      <c r="G827" s="157"/>
      <c r="H827" s="12"/>
      <c r="I827" s="13"/>
      <c r="O827" s="115"/>
    </row>
    <row r="828" spans="2:15" ht="15.75" customHeight="1">
      <c r="B828" s="62"/>
      <c r="D828" s="15"/>
      <c r="F828" s="157"/>
      <c r="G828" s="157"/>
      <c r="H828" s="12"/>
      <c r="I828" s="13"/>
      <c r="O828" s="115"/>
    </row>
    <row r="829" spans="2:15" ht="15.75" customHeight="1">
      <c r="B829" s="62"/>
      <c r="D829" s="15"/>
      <c r="F829" s="157"/>
      <c r="G829" s="157"/>
      <c r="H829" s="12"/>
      <c r="I829" s="13"/>
      <c r="O829" s="115"/>
    </row>
    <row r="830" spans="2:15" ht="15.75" customHeight="1">
      <c r="B830" s="62"/>
      <c r="D830" s="15"/>
      <c r="F830" s="157"/>
      <c r="G830" s="157"/>
      <c r="H830" s="12"/>
      <c r="I830" s="13"/>
      <c r="O830" s="115"/>
    </row>
    <row r="831" spans="2:15" ht="15.75" customHeight="1">
      <c r="B831" s="62"/>
      <c r="D831" s="15"/>
      <c r="F831" s="157"/>
      <c r="G831" s="157"/>
      <c r="H831" s="12"/>
      <c r="I831" s="13"/>
      <c r="O831" s="115"/>
    </row>
    <row r="832" spans="2:15" ht="15.75" customHeight="1">
      <c r="B832" s="62"/>
      <c r="D832" s="15"/>
      <c r="F832" s="157"/>
      <c r="G832" s="157"/>
      <c r="H832" s="12"/>
      <c r="I832" s="13"/>
      <c r="O832" s="115"/>
    </row>
    <row r="833" spans="2:15" ht="15.75" customHeight="1">
      <c r="B833" s="62"/>
      <c r="D833" s="15"/>
      <c r="F833" s="157"/>
      <c r="G833" s="157"/>
      <c r="H833" s="12"/>
      <c r="I833" s="13"/>
      <c r="O833" s="115"/>
    </row>
    <row r="834" spans="2:15" ht="15.75" customHeight="1">
      <c r="B834" s="62"/>
      <c r="D834" s="15"/>
      <c r="F834" s="157"/>
      <c r="G834" s="157"/>
      <c r="H834" s="12"/>
      <c r="I834" s="13"/>
      <c r="O834" s="115"/>
    </row>
    <row r="835" spans="2:15" ht="15.75" customHeight="1">
      <c r="B835" s="62"/>
      <c r="D835" s="15"/>
      <c r="F835" s="157"/>
      <c r="G835" s="157"/>
      <c r="H835" s="12"/>
      <c r="I835" s="13"/>
      <c r="O835" s="115"/>
    </row>
    <row r="836" spans="2:15" ht="15.75" customHeight="1">
      <c r="B836" s="62"/>
      <c r="D836" s="15"/>
      <c r="F836" s="157"/>
      <c r="G836" s="157"/>
      <c r="H836" s="12"/>
      <c r="I836" s="13"/>
      <c r="O836" s="115"/>
    </row>
    <row r="837" spans="2:15" ht="15.75" customHeight="1">
      <c r="B837" s="62"/>
      <c r="D837" s="15"/>
      <c r="F837" s="157"/>
      <c r="G837" s="157"/>
      <c r="H837" s="12"/>
      <c r="I837" s="13"/>
      <c r="O837" s="115"/>
    </row>
    <row r="838" spans="2:15" ht="15.75" customHeight="1">
      <c r="B838" s="62"/>
      <c r="D838" s="15"/>
      <c r="F838" s="157"/>
      <c r="G838" s="157"/>
      <c r="H838" s="12"/>
      <c r="I838" s="13"/>
      <c r="O838" s="115"/>
    </row>
    <row r="839" spans="2:15" ht="15.75" customHeight="1">
      <c r="B839" s="62"/>
      <c r="D839" s="15"/>
      <c r="F839" s="157"/>
      <c r="G839" s="157"/>
      <c r="H839" s="12"/>
      <c r="I839" s="13"/>
      <c r="O839" s="115"/>
    </row>
    <row r="840" spans="2:15" ht="15.75" customHeight="1">
      <c r="B840" s="62"/>
      <c r="D840" s="15"/>
      <c r="F840" s="157"/>
      <c r="G840" s="157"/>
      <c r="H840" s="12"/>
      <c r="I840" s="13"/>
      <c r="O840" s="115"/>
    </row>
    <row r="841" spans="2:15" ht="15.75" customHeight="1">
      <c r="B841" s="62"/>
      <c r="D841" s="15"/>
      <c r="F841" s="157"/>
      <c r="G841" s="157"/>
      <c r="H841" s="12"/>
      <c r="I841" s="13"/>
      <c r="O841" s="115"/>
    </row>
    <row r="842" spans="2:15" ht="15.75" customHeight="1">
      <c r="B842" s="62"/>
      <c r="D842" s="15"/>
      <c r="F842" s="157"/>
      <c r="G842" s="157"/>
      <c r="H842" s="12"/>
      <c r="I842" s="13"/>
      <c r="O842" s="115"/>
    </row>
    <row r="843" spans="2:15" ht="15.75" customHeight="1">
      <c r="B843" s="62"/>
      <c r="D843" s="15"/>
      <c r="F843" s="157"/>
      <c r="G843" s="157"/>
      <c r="H843" s="12"/>
      <c r="I843" s="13"/>
      <c r="O843" s="115"/>
    </row>
    <row r="844" spans="2:15" ht="15.75" customHeight="1">
      <c r="B844" s="62"/>
      <c r="D844" s="15"/>
      <c r="F844" s="157"/>
      <c r="G844" s="157"/>
      <c r="H844" s="12"/>
      <c r="I844" s="13"/>
      <c r="O844" s="115"/>
    </row>
    <row r="845" spans="2:15" ht="15.75" customHeight="1">
      <c r="B845" s="62"/>
      <c r="D845" s="15"/>
      <c r="F845" s="157"/>
      <c r="G845" s="157"/>
      <c r="H845" s="12"/>
      <c r="I845" s="13"/>
      <c r="O845" s="115"/>
    </row>
    <row r="846" spans="2:15" ht="15.75" customHeight="1">
      <c r="B846" s="62"/>
      <c r="D846" s="15"/>
      <c r="F846" s="157"/>
      <c r="G846" s="157"/>
      <c r="H846" s="12"/>
      <c r="I846" s="13"/>
      <c r="O846" s="115"/>
    </row>
    <row r="847" spans="2:15" ht="15.75" customHeight="1">
      <c r="B847" s="62"/>
      <c r="D847" s="15"/>
      <c r="F847" s="157"/>
      <c r="G847" s="157"/>
      <c r="H847" s="12"/>
      <c r="I847" s="13"/>
      <c r="O847" s="115"/>
    </row>
    <row r="848" spans="2:15" ht="15.75" customHeight="1">
      <c r="B848" s="62"/>
      <c r="D848" s="15"/>
      <c r="F848" s="157"/>
      <c r="G848" s="157"/>
      <c r="H848" s="12"/>
      <c r="I848" s="13"/>
      <c r="O848" s="115"/>
    </row>
    <row r="849" spans="2:15" ht="15.75" customHeight="1">
      <c r="B849" s="62"/>
      <c r="D849" s="15"/>
      <c r="F849" s="157"/>
      <c r="G849" s="157"/>
      <c r="H849" s="12"/>
      <c r="I849" s="13"/>
      <c r="O849" s="115"/>
    </row>
    <row r="850" spans="2:15" ht="15.75" customHeight="1">
      <c r="B850" s="62"/>
      <c r="D850" s="15"/>
      <c r="F850" s="157"/>
      <c r="G850" s="157"/>
      <c r="H850" s="12"/>
      <c r="I850" s="13"/>
      <c r="O850" s="115"/>
    </row>
    <row r="851" spans="2:15" ht="15.75" customHeight="1">
      <c r="B851" s="62"/>
      <c r="D851" s="15"/>
      <c r="F851" s="157"/>
      <c r="G851" s="157"/>
      <c r="H851" s="12"/>
      <c r="I851" s="13"/>
      <c r="O851" s="115"/>
    </row>
    <row r="852" spans="2:15" ht="15.75" customHeight="1">
      <c r="B852" s="62"/>
      <c r="D852" s="15"/>
      <c r="F852" s="157"/>
      <c r="G852" s="157"/>
      <c r="H852" s="12"/>
      <c r="I852" s="13"/>
      <c r="O852" s="115"/>
    </row>
    <row r="853" spans="2:15" ht="15.75" customHeight="1">
      <c r="B853" s="62"/>
      <c r="D853" s="15"/>
      <c r="F853" s="157"/>
      <c r="G853" s="157"/>
      <c r="H853" s="12"/>
      <c r="I853" s="13"/>
      <c r="O853" s="115"/>
    </row>
    <row r="854" spans="2:15" ht="15.75" customHeight="1">
      <c r="B854" s="62"/>
      <c r="D854" s="15"/>
      <c r="F854" s="157"/>
      <c r="G854" s="157"/>
      <c r="H854" s="12"/>
      <c r="I854" s="13"/>
      <c r="O854" s="115"/>
    </row>
    <row r="855" spans="2:15" ht="15.75" customHeight="1">
      <c r="B855" s="62"/>
      <c r="D855" s="15"/>
      <c r="F855" s="157"/>
      <c r="G855" s="157"/>
      <c r="H855" s="12"/>
      <c r="I855" s="13"/>
      <c r="O855" s="115"/>
    </row>
    <row r="856" spans="2:15" ht="15.75" customHeight="1">
      <c r="B856" s="62"/>
      <c r="D856" s="15"/>
      <c r="F856" s="157"/>
      <c r="G856" s="157"/>
      <c r="H856" s="12"/>
      <c r="I856" s="13"/>
      <c r="O856" s="115"/>
    </row>
    <row r="857" spans="2:15" ht="15.75" customHeight="1">
      <c r="B857" s="62"/>
      <c r="D857" s="15"/>
      <c r="F857" s="157"/>
      <c r="G857" s="157"/>
      <c r="H857" s="12"/>
      <c r="I857" s="13"/>
      <c r="O857" s="115"/>
    </row>
    <row r="858" spans="2:15" ht="15.75" customHeight="1">
      <c r="B858" s="62"/>
      <c r="D858" s="15"/>
      <c r="F858" s="157"/>
      <c r="G858" s="157"/>
      <c r="H858" s="12"/>
      <c r="I858" s="13"/>
      <c r="O858" s="115"/>
    </row>
    <row r="859" spans="2:15" ht="15.75" customHeight="1">
      <c r="B859" s="62"/>
      <c r="D859" s="15"/>
      <c r="F859" s="157"/>
      <c r="G859" s="157"/>
      <c r="H859" s="12"/>
      <c r="I859" s="13"/>
      <c r="O859" s="115"/>
    </row>
    <row r="860" spans="2:15" ht="15.75" customHeight="1">
      <c r="B860" s="62"/>
      <c r="D860" s="15"/>
      <c r="F860" s="157"/>
      <c r="G860" s="157"/>
      <c r="H860" s="12"/>
      <c r="I860" s="13"/>
      <c r="O860" s="115"/>
    </row>
    <row r="861" spans="2:15" ht="15.75" customHeight="1">
      <c r="B861" s="62"/>
      <c r="D861" s="15"/>
      <c r="F861" s="157"/>
      <c r="G861" s="157"/>
      <c r="H861" s="12"/>
      <c r="I861" s="13"/>
      <c r="O861" s="115"/>
    </row>
    <row r="862" spans="2:15" ht="15.75" customHeight="1">
      <c r="B862" s="62"/>
      <c r="D862" s="15"/>
      <c r="F862" s="157"/>
      <c r="G862" s="157"/>
      <c r="H862" s="12"/>
      <c r="I862" s="13"/>
      <c r="O862" s="115"/>
    </row>
    <row r="863" spans="2:15" ht="15.75" customHeight="1">
      <c r="B863" s="62"/>
      <c r="D863" s="15"/>
      <c r="F863" s="157"/>
      <c r="G863" s="157"/>
      <c r="H863" s="12"/>
      <c r="I863" s="13"/>
      <c r="O863" s="115"/>
    </row>
    <row r="864" spans="2:15" ht="15.75" customHeight="1">
      <c r="B864" s="62"/>
      <c r="D864" s="15"/>
      <c r="F864" s="157"/>
      <c r="G864" s="157"/>
      <c r="H864" s="12"/>
      <c r="I864" s="13"/>
      <c r="O864" s="115"/>
    </row>
    <row r="865" spans="2:15" ht="15.75" customHeight="1">
      <c r="B865" s="62"/>
      <c r="D865" s="15"/>
      <c r="F865" s="157"/>
      <c r="G865" s="157"/>
      <c r="H865" s="12"/>
      <c r="I865" s="13"/>
      <c r="O865" s="115"/>
    </row>
    <row r="866" spans="2:15" ht="15.75" customHeight="1">
      <c r="B866" s="62"/>
      <c r="D866" s="15"/>
      <c r="F866" s="157"/>
      <c r="G866" s="157"/>
      <c r="H866" s="12"/>
      <c r="I866" s="13"/>
      <c r="O866" s="115"/>
    </row>
    <row r="867" spans="2:15" ht="15.75" customHeight="1">
      <c r="B867" s="62"/>
      <c r="D867" s="15"/>
      <c r="F867" s="157"/>
      <c r="G867" s="157"/>
      <c r="H867" s="12"/>
      <c r="I867" s="13"/>
      <c r="O867" s="115"/>
    </row>
    <row r="868" spans="2:15" ht="15.75" customHeight="1">
      <c r="B868" s="62"/>
      <c r="D868" s="15"/>
      <c r="F868" s="157"/>
      <c r="G868" s="157"/>
      <c r="H868" s="12"/>
      <c r="I868" s="13"/>
      <c r="O868" s="115"/>
    </row>
    <row r="869" spans="2:15" ht="15.75" customHeight="1">
      <c r="B869" s="62"/>
      <c r="D869" s="15"/>
      <c r="F869" s="157"/>
      <c r="G869" s="157"/>
      <c r="H869" s="12"/>
      <c r="I869" s="13"/>
      <c r="O869" s="115"/>
    </row>
    <row r="870" spans="2:15" ht="15.75" customHeight="1">
      <c r="B870" s="62"/>
      <c r="D870" s="15"/>
      <c r="F870" s="157"/>
      <c r="G870" s="157"/>
      <c r="H870" s="12"/>
      <c r="I870" s="13"/>
      <c r="O870" s="115"/>
    </row>
    <row r="871" spans="2:15" ht="15.75" customHeight="1">
      <c r="B871" s="62"/>
      <c r="D871" s="15"/>
      <c r="F871" s="157"/>
      <c r="G871" s="157"/>
      <c r="H871" s="12"/>
      <c r="I871" s="13"/>
      <c r="O871" s="115"/>
    </row>
    <row r="872" spans="2:15" ht="15.75" customHeight="1">
      <c r="B872" s="62"/>
      <c r="D872" s="15"/>
      <c r="F872" s="157"/>
      <c r="G872" s="157"/>
      <c r="H872" s="12"/>
      <c r="I872" s="13"/>
      <c r="O872" s="115"/>
    </row>
    <row r="873" spans="2:15" ht="15.75" customHeight="1">
      <c r="B873" s="62"/>
      <c r="D873" s="15"/>
      <c r="F873" s="157"/>
      <c r="G873" s="157"/>
      <c r="H873" s="12"/>
      <c r="I873" s="13"/>
      <c r="O873" s="115"/>
    </row>
    <row r="874" spans="2:15" ht="15.75" customHeight="1">
      <c r="B874" s="62"/>
      <c r="D874" s="15"/>
      <c r="F874" s="157"/>
      <c r="G874" s="157"/>
      <c r="H874" s="12"/>
      <c r="I874" s="13"/>
      <c r="O874" s="115"/>
    </row>
    <row r="875" spans="2:15" ht="15.75" customHeight="1">
      <c r="B875" s="62"/>
      <c r="D875" s="15"/>
      <c r="F875" s="157"/>
      <c r="G875" s="157"/>
      <c r="H875" s="12"/>
      <c r="I875" s="13"/>
      <c r="O875" s="115"/>
    </row>
    <row r="876" spans="2:15" ht="15.75" customHeight="1">
      <c r="B876" s="62"/>
      <c r="D876" s="15"/>
      <c r="F876" s="157"/>
      <c r="G876" s="157"/>
      <c r="H876" s="12"/>
      <c r="I876" s="13"/>
      <c r="O876" s="115"/>
    </row>
    <row r="877" spans="2:15" ht="15.75" customHeight="1">
      <c r="B877" s="62"/>
      <c r="D877" s="15"/>
      <c r="F877" s="157"/>
      <c r="G877" s="157"/>
      <c r="H877" s="12"/>
      <c r="I877" s="13"/>
      <c r="O877" s="115"/>
    </row>
    <row r="878" spans="2:15" ht="15.75" customHeight="1">
      <c r="B878" s="62"/>
      <c r="D878" s="15"/>
      <c r="F878" s="157"/>
      <c r="G878" s="157"/>
      <c r="H878" s="12"/>
      <c r="I878" s="13"/>
      <c r="O878" s="115"/>
    </row>
    <row r="879" spans="2:15" ht="15.75" customHeight="1">
      <c r="B879" s="62"/>
      <c r="D879" s="15"/>
      <c r="F879" s="157"/>
      <c r="G879" s="157"/>
      <c r="H879" s="12"/>
      <c r="I879" s="13"/>
      <c r="O879" s="115"/>
    </row>
    <row r="880" spans="2:15" ht="15.75" customHeight="1">
      <c r="B880" s="62"/>
      <c r="D880" s="15"/>
      <c r="F880" s="157"/>
      <c r="G880" s="157"/>
      <c r="H880" s="12"/>
      <c r="I880" s="13"/>
      <c r="O880" s="115"/>
    </row>
    <row r="881" spans="2:15" ht="15.75" customHeight="1">
      <c r="B881" s="62"/>
      <c r="D881" s="15"/>
      <c r="F881" s="157"/>
      <c r="G881" s="157"/>
      <c r="H881" s="12"/>
      <c r="I881" s="13"/>
      <c r="O881" s="115"/>
    </row>
    <row r="882" spans="2:15" ht="15.75" customHeight="1">
      <c r="B882" s="62"/>
      <c r="D882" s="15"/>
      <c r="F882" s="157"/>
      <c r="G882" s="157"/>
      <c r="H882" s="12"/>
      <c r="I882" s="13"/>
      <c r="O882" s="115"/>
    </row>
    <row r="883" spans="2:15" ht="15.75" customHeight="1">
      <c r="B883" s="62"/>
      <c r="D883" s="15"/>
      <c r="F883" s="157"/>
      <c r="G883" s="157"/>
      <c r="H883" s="12"/>
      <c r="I883" s="13"/>
      <c r="O883" s="115"/>
    </row>
    <row r="884" spans="2:15" ht="15.75" customHeight="1">
      <c r="B884" s="62"/>
      <c r="D884" s="15"/>
      <c r="F884" s="157"/>
      <c r="G884" s="157"/>
      <c r="H884" s="12"/>
      <c r="I884" s="13"/>
      <c r="O884" s="115"/>
    </row>
    <row r="885" spans="2:15" ht="15.75" customHeight="1">
      <c r="B885" s="62"/>
      <c r="D885" s="15"/>
      <c r="F885" s="157"/>
      <c r="G885" s="157"/>
      <c r="H885" s="12"/>
      <c r="I885" s="13"/>
      <c r="O885" s="115"/>
    </row>
    <row r="886" spans="2:15" ht="15.75" customHeight="1">
      <c r="B886" s="62"/>
      <c r="D886" s="15"/>
      <c r="F886" s="157"/>
      <c r="G886" s="157"/>
      <c r="H886" s="12"/>
      <c r="I886" s="13"/>
      <c r="O886" s="115"/>
    </row>
    <row r="887" spans="2:15" ht="15.75" customHeight="1">
      <c r="B887" s="62"/>
      <c r="D887" s="15"/>
      <c r="F887" s="157"/>
      <c r="G887" s="157"/>
      <c r="H887" s="12"/>
      <c r="I887" s="13"/>
      <c r="O887" s="115"/>
    </row>
    <row r="888" spans="2:15" ht="15.75" customHeight="1">
      <c r="B888" s="62"/>
      <c r="D888" s="15"/>
      <c r="F888" s="157"/>
      <c r="G888" s="157"/>
      <c r="H888" s="12"/>
      <c r="I888" s="13"/>
      <c r="O888" s="115"/>
    </row>
    <row r="889" spans="2:15" ht="15.75" customHeight="1">
      <c r="B889" s="62"/>
      <c r="D889" s="15"/>
      <c r="F889" s="157"/>
      <c r="G889" s="157"/>
      <c r="H889" s="12"/>
      <c r="I889" s="13"/>
      <c r="O889" s="115"/>
    </row>
    <row r="890" spans="2:15" ht="15.75" customHeight="1">
      <c r="B890" s="62"/>
      <c r="D890" s="15"/>
      <c r="F890" s="157"/>
      <c r="G890" s="157"/>
      <c r="H890" s="12"/>
      <c r="I890" s="13"/>
      <c r="O890" s="115"/>
    </row>
    <row r="891" spans="2:15" ht="15.75" customHeight="1">
      <c r="B891" s="62"/>
      <c r="D891" s="15"/>
      <c r="F891" s="157"/>
      <c r="G891" s="157"/>
      <c r="H891" s="12"/>
      <c r="I891" s="13"/>
      <c r="O891" s="115"/>
    </row>
    <row r="892" spans="2:15" ht="15.75" customHeight="1">
      <c r="B892" s="62"/>
      <c r="D892" s="15"/>
      <c r="F892" s="157"/>
      <c r="G892" s="157"/>
      <c r="H892" s="12"/>
      <c r="I892" s="13"/>
      <c r="O892" s="115"/>
    </row>
    <row r="893" spans="2:15" ht="15.75" customHeight="1">
      <c r="B893" s="62"/>
      <c r="D893" s="15"/>
      <c r="F893" s="157"/>
      <c r="G893" s="157"/>
      <c r="H893" s="12"/>
      <c r="I893" s="13"/>
      <c r="O893" s="115"/>
    </row>
    <row r="894" spans="2:15" ht="15.75" customHeight="1">
      <c r="B894" s="62"/>
      <c r="D894" s="15"/>
      <c r="F894" s="157"/>
      <c r="G894" s="157"/>
      <c r="H894" s="12"/>
      <c r="I894" s="13"/>
      <c r="O894" s="115"/>
    </row>
    <row r="895" spans="2:15" ht="15.75" customHeight="1">
      <c r="B895" s="62"/>
      <c r="D895" s="15"/>
      <c r="F895" s="157"/>
      <c r="G895" s="157"/>
      <c r="H895" s="12"/>
      <c r="I895" s="13"/>
      <c r="O895" s="115"/>
    </row>
    <row r="896" spans="2:15" ht="15.75" customHeight="1">
      <c r="B896" s="62"/>
      <c r="D896" s="15"/>
      <c r="F896" s="157"/>
      <c r="G896" s="157"/>
      <c r="H896" s="12"/>
      <c r="I896" s="13"/>
      <c r="O896" s="115"/>
    </row>
    <row r="897" spans="2:15" ht="15.75" customHeight="1">
      <c r="B897" s="62"/>
      <c r="D897" s="15"/>
      <c r="F897" s="157"/>
      <c r="G897" s="157"/>
      <c r="H897" s="12"/>
      <c r="I897" s="13"/>
      <c r="O897" s="115"/>
    </row>
    <row r="898" spans="2:15" ht="15.75" customHeight="1">
      <c r="B898" s="62"/>
      <c r="D898" s="15"/>
      <c r="F898" s="157"/>
      <c r="G898" s="157"/>
      <c r="H898" s="12"/>
      <c r="I898" s="13"/>
      <c r="O898" s="115"/>
    </row>
    <row r="899" spans="2:15" ht="15.75" customHeight="1">
      <c r="B899" s="62"/>
      <c r="D899" s="15"/>
      <c r="F899" s="157"/>
      <c r="G899" s="157"/>
      <c r="H899" s="12"/>
      <c r="I899" s="13"/>
      <c r="O899" s="115"/>
    </row>
    <row r="900" spans="2:15" ht="15.75" customHeight="1">
      <c r="B900" s="62"/>
      <c r="D900" s="15"/>
      <c r="F900" s="157"/>
      <c r="G900" s="157"/>
      <c r="H900" s="12"/>
      <c r="I900" s="13"/>
      <c r="O900" s="115"/>
    </row>
    <row r="901" spans="2:15" ht="15.75" customHeight="1">
      <c r="B901" s="62"/>
      <c r="D901" s="15"/>
      <c r="F901" s="157"/>
      <c r="G901" s="157"/>
      <c r="H901" s="12"/>
      <c r="I901" s="13"/>
      <c r="O901" s="115"/>
    </row>
    <row r="902" spans="2:15" ht="15.75" customHeight="1">
      <c r="B902" s="62"/>
      <c r="D902" s="15"/>
      <c r="F902" s="157"/>
      <c r="G902" s="157"/>
      <c r="H902" s="12"/>
      <c r="I902" s="13"/>
      <c r="O902" s="115"/>
    </row>
    <row r="903" spans="2:15" ht="15.75" customHeight="1">
      <c r="B903" s="62"/>
      <c r="D903" s="15"/>
      <c r="F903" s="157"/>
      <c r="G903" s="157"/>
      <c r="H903" s="12"/>
      <c r="I903" s="13"/>
      <c r="O903" s="115"/>
    </row>
    <row r="904" spans="2:15" ht="15.75" customHeight="1">
      <c r="B904" s="62"/>
      <c r="D904" s="15"/>
      <c r="F904" s="157"/>
      <c r="G904" s="157"/>
      <c r="H904" s="12"/>
      <c r="I904" s="13"/>
      <c r="O904" s="115"/>
    </row>
    <row r="905" spans="2:15" ht="15.75" customHeight="1">
      <c r="B905" s="62"/>
      <c r="D905" s="15"/>
      <c r="F905" s="157"/>
      <c r="G905" s="157"/>
      <c r="H905" s="12"/>
      <c r="I905" s="13"/>
      <c r="O905" s="115"/>
    </row>
    <row r="906" spans="2:15" ht="15.75" customHeight="1">
      <c r="B906" s="62"/>
      <c r="D906" s="15"/>
      <c r="F906" s="157"/>
      <c r="G906" s="157"/>
      <c r="H906" s="12"/>
      <c r="I906" s="13"/>
      <c r="O906" s="115"/>
    </row>
    <row r="907" spans="2:15" ht="15.75" customHeight="1">
      <c r="B907" s="62"/>
      <c r="D907" s="15"/>
      <c r="F907" s="157"/>
      <c r="G907" s="157"/>
      <c r="H907" s="12"/>
      <c r="I907" s="13"/>
      <c r="O907" s="115"/>
    </row>
    <row r="908" spans="2:15" ht="15.75" customHeight="1">
      <c r="B908" s="62"/>
      <c r="D908" s="15"/>
      <c r="F908" s="157"/>
      <c r="G908" s="157"/>
      <c r="H908" s="12"/>
      <c r="I908" s="13"/>
      <c r="O908" s="115"/>
    </row>
    <row r="909" spans="2:15" ht="15.75" customHeight="1">
      <c r="B909" s="62"/>
      <c r="D909" s="15"/>
      <c r="F909" s="157"/>
      <c r="G909" s="157"/>
      <c r="H909" s="12"/>
      <c r="I909" s="13"/>
      <c r="O909" s="115"/>
    </row>
    <row r="910" spans="2:15" ht="15.75" customHeight="1">
      <c r="B910" s="62"/>
      <c r="D910" s="15"/>
      <c r="F910" s="157"/>
      <c r="G910" s="157"/>
      <c r="H910" s="12"/>
      <c r="I910" s="13"/>
      <c r="O910" s="115"/>
    </row>
    <row r="911" spans="2:15" ht="15.75" customHeight="1">
      <c r="B911" s="62"/>
      <c r="D911" s="15"/>
      <c r="F911" s="157"/>
      <c r="G911" s="157"/>
      <c r="H911" s="12"/>
      <c r="I911" s="13"/>
      <c r="O911" s="115"/>
    </row>
    <row r="912" spans="2:15" ht="15.75" customHeight="1">
      <c r="B912" s="62"/>
      <c r="D912" s="15"/>
      <c r="F912" s="157"/>
      <c r="G912" s="157"/>
      <c r="H912" s="12"/>
      <c r="I912" s="13"/>
      <c r="O912" s="115"/>
    </row>
    <row r="913" spans="2:15" ht="15.75" customHeight="1">
      <c r="B913" s="62"/>
      <c r="D913" s="15"/>
      <c r="F913" s="157"/>
      <c r="G913" s="157"/>
      <c r="H913" s="12"/>
      <c r="I913" s="13"/>
      <c r="O913" s="115"/>
    </row>
    <row r="914" spans="2:15" ht="15.75" customHeight="1">
      <c r="B914" s="62"/>
      <c r="D914" s="15"/>
      <c r="F914" s="157"/>
      <c r="G914" s="157"/>
      <c r="H914" s="12"/>
      <c r="I914" s="13"/>
      <c r="O914" s="115"/>
    </row>
    <row r="915" spans="2:15" ht="15.75" customHeight="1">
      <c r="B915" s="62"/>
      <c r="D915" s="15"/>
      <c r="F915" s="157"/>
      <c r="G915" s="157"/>
      <c r="H915" s="12"/>
      <c r="I915" s="13"/>
      <c r="O915" s="115"/>
    </row>
    <row r="916" spans="2:15" ht="15.75" customHeight="1">
      <c r="B916" s="62"/>
      <c r="D916" s="15"/>
      <c r="F916" s="157"/>
      <c r="G916" s="157"/>
      <c r="H916" s="12"/>
      <c r="I916" s="13"/>
      <c r="O916" s="115"/>
    </row>
    <row r="917" spans="2:15" ht="15.75" customHeight="1">
      <c r="B917" s="62"/>
      <c r="D917" s="15"/>
      <c r="F917" s="157"/>
      <c r="G917" s="157"/>
      <c r="H917" s="12"/>
      <c r="I917" s="13"/>
      <c r="O917" s="115"/>
    </row>
    <row r="918" spans="2:15" ht="15.75" customHeight="1">
      <c r="B918" s="62"/>
      <c r="D918" s="15"/>
      <c r="F918" s="157"/>
      <c r="G918" s="157"/>
      <c r="H918" s="12"/>
      <c r="I918" s="13"/>
      <c r="O918" s="115"/>
    </row>
    <row r="919" spans="2:15" ht="15.75" customHeight="1">
      <c r="B919" s="62"/>
      <c r="D919" s="15"/>
      <c r="F919" s="157"/>
      <c r="G919" s="157"/>
      <c r="H919" s="12"/>
      <c r="I919" s="13"/>
      <c r="O919" s="115"/>
    </row>
    <row r="920" spans="2:15" ht="15.75" customHeight="1">
      <c r="B920" s="62"/>
      <c r="D920" s="15"/>
      <c r="F920" s="157"/>
      <c r="G920" s="157"/>
      <c r="H920" s="12"/>
      <c r="I920" s="13"/>
      <c r="O920" s="115"/>
    </row>
    <row r="921" spans="2:15" ht="15.75" customHeight="1">
      <c r="B921" s="62"/>
      <c r="D921" s="15"/>
      <c r="F921" s="157"/>
      <c r="G921" s="157"/>
      <c r="H921" s="12"/>
      <c r="I921" s="13"/>
      <c r="O921" s="115"/>
    </row>
    <row r="922" spans="2:15" ht="15.75" customHeight="1">
      <c r="B922" s="62"/>
      <c r="D922" s="15"/>
      <c r="F922" s="157"/>
      <c r="G922" s="157"/>
      <c r="H922" s="12"/>
      <c r="I922" s="13"/>
      <c r="O922" s="115"/>
    </row>
    <row r="923" spans="2:15" ht="15.75" customHeight="1">
      <c r="B923" s="62"/>
      <c r="D923" s="15"/>
      <c r="F923" s="157"/>
      <c r="G923" s="157"/>
      <c r="H923" s="12"/>
      <c r="I923" s="13"/>
      <c r="O923" s="115"/>
    </row>
    <row r="924" spans="2:15" ht="15.75" customHeight="1">
      <c r="B924" s="62"/>
      <c r="D924" s="15"/>
      <c r="F924" s="157"/>
      <c r="G924" s="157"/>
      <c r="H924" s="12"/>
      <c r="I924" s="13"/>
      <c r="O924" s="115"/>
    </row>
    <row r="925" spans="2:15" ht="15.75" customHeight="1">
      <c r="B925" s="62"/>
      <c r="D925" s="15"/>
      <c r="F925" s="157"/>
      <c r="G925" s="157"/>
      <c r="H925" s="12"/>
      <c r="I925" s="13"/>
      <c r="O925" s="115"/>
    </row>
    <row r="926" spans="2:15" ht="15.75" customHeight="1">
      <c r="B926" s="62"/>
      <c r="D926" s="15"/>
      <c r="F926" s="157"/>
      <c r="G926" s="157"/>
      <c r="H926" s="12"/>
      <c r="I926" s="13"/>
      <c r="O926" s="115"/>
    </row>
    <row r="927" spans="2:15" ht="15.75" customHeight="1">
      <c r="B927" s="62"/>
      <c r="D927" s="15"/>
      <c r="F927" s="157"/>
      <c r="G927" s="157"/>
      <c r="H927" s="12"/>
      <c r="I927" s="13"/>
      <c r="O927" s="115"/>
    </row>
    <row r="928" spans="2:15" ht="15.75" customHeight="1">
      <c r="B928" s="62"/>
      <c r="D928" s="15"/>
      <c r="F928" s="157"/>
      <c r="G928" s="157"/>
      <c r="H928" s="12"/>
      <c r="I928" s="13"/>
      <c r="O928" s="115"/>
    </row>
    <row r="929" spans="2:15" ht="15.75" customHeight="1">
      <c r="B929" s="62"/>
      <c r="D929" s="15"/>
      <c r="F929" s="157"/>
      <c r="G929" s="157"/>
      <c r="H929" s="12"/>
      <c r="I929" s="13"/>
      <c r="O929" s="115"/>
    </row>
    <row r="930" spans="2:15" ht="15.75" customHeight="1">
      <c r="B930" s="62"/>
      <c r="D930" s="15"/>
      <c r="F930" s="157"/>
      <c r="G930" s="157"/>
      <c r="H930" s="12"/>
      <c r="I930" s="13"/>
      <c r="O930" s="115"/>
    </row>
    <row r="931" spans="2:15" ht="15.75" customHeight="1">
      <c r="B931" s="62"/>
      <c r="D931" s="15"/>
      <c r="F931" s="157"/>
      <c r="G931" s="157"/>
      <c r="H931" s="12"/>
      <c r="I931" s="13"/>
      <c r="O931" s="115"/>
    </row>
    <row r="932" spans="2:15" ht="15.75" customHeight="1">
      <c r="B932" s="62"/>
      <c r="D932" s="15"/>
      <c r="F932" s="157"/>
      <c r="G932" s="157"/>
      <c r="H932" s="12"/>
      <c r="I932" s="13"/>
      <c r="O932" s="115"/>
    </row>
    <row r="933" spans="2:15" ht="15.75" customHeight="1">
      <c r="B933" s="62"/>
      <c r="D933" s="15"/>
      <c r="F933" s="157"/>
      <c r="G933" s="157"/>
      <c r="H933" s="12"/>
      <c r="I933" s="13"/>
      <c r="O933" s="115"/>
    </row>
    <row r="934" spans="2:15" ht="15.75" customHeight="1">
      <c r="B934" s="62"/>
      <c r="D934" s="15"/>
      <c r="F934" s="157"/>
      <c r="G934" s="157"/>
      <c r="H934" s="12"/>
      <c r="I934" s="13"/>
      <c r="O934" s="115"/>
    </row>
    <row r="935" spans="2:15" ht="15.75" customHeight="1">
      <c r="B935" s="62"/>
      <c r="D935" s="15"/>
      <c r="F935" s="157"/>
      <c r="G935" s="157"/>
      <c r="H935" s="12"/>
      <c r="I935" s="13"/>
      <c r="O935" s="115"/>
    </row>
    <row r="936" spans="2:15" ht="15.75" customHeight="1">
      <c r="B936" s="62"/>
      <c r="D936" s="15"/>
      <c r="F936" s="157"/>
      <c r="G936" s="157"/>
      <c r="H936" s="12"/>
      <c r="I936" s="13"/>
      <c r="O936" s="115"/>
    </row>
    <row r="937" spans="2:15" ht="15.75" customHeight="1">
      <c r="B937" s="62"/>
      <c r="D937" s="15"/>
      <c r="F937" s="157"/>
      <c r="G937" s="157"/>
      <c r="H937" s="12"/>
      <c r="I937" s="13"/>
      <c r="O937" s="115"/>
    </row>
    <row r="938" spans="2:15" ht="15.75" customHeight="1">
      <c r="B938" s="62"/>
      <c r="D938" s="15"/>
      <c r="F938" s="157"/>
      <c r="G938" s="157"/>
      <c r="H938" s="12"/>
      <c r="I938" s="13"/>
      <c r="O938" s="115"/>
    </row>
    <row r="939" spans="2:15" ht="15.75" customHeight="1">
      <c r="B939" s="62"/>
      <c r="D939" s="15"/>
      <c r="F939" s="157"/>
      <c r="G939" s="157"/>
      <c r="H939" s="12"/>
      <c r="I939" s="13"/>
      <c r="O939" s="115"/>
    </row>
    <row r="940" spans="2:15" ht="15.75" customHeight="1">
      <c r="B940" s="62"/>
      <c r="D940" s="15"/>
      <c r="F940" s="157"/>
      <c r="G940" s="157"/>
      <c r="H940" s="12"/>
      <c r="I940" s="13"/>
      <c r="O940" s="115"/>
    </row>
    <row r="941" spans="2:15" ht="15.75" customHeight="1">
      <c r="B941" s="62"/>
      <c r="D941" s="15"/>
      <c r="F941" s="157"/>
      <c r="G941" s="157"/>
      <c r="H941" s="12"/>
      <c r="I941" s="13"/>
      <c r="O941" s="115"/>
    </row>
    <row r="942" spans="2:15" ht="15.75" customHeight="1">
      <c r="B942" s="62"/>
      <c r="D942" s="15"/>
      <c r="F942" s="157"/>
      <c r="G942" s="157"/>
      <c r="H942" s="12"/>
      <c r="I942" s="13"/>
      <c r="O942" s="115"/>
    </row>
    <row r="943" spans="2:15" ht="15.75" customHeight="1">
      <c r="B943" s="62"/>
      <c r="D943" s="15"/>
      <c r="F943" s="157"/>
      <c r="G943" s="157"/>
      <c r="H943" s="12"/>
      <c r="I943" s="13"/>
      <c r="O943" s="115"/>
    </row>
    <row r="944" spans="2:15" ht="15.75" customHeight="1">
      <c r="B944" s="62"/>
      <c r="D944" s="15"/>
      <c r="F944" s="157"/>
      <c r="G944" s="157"/>
      <c r="H944" s="12"/>
      <c r="I944" s="13"/>
      <c r="O944" s="115"/>
    </row>
    <row r="945" spans="2:15" ht="15.75" customHeight="1">
      <c r="B945" s="62"/>
      <c r="D945" s="15"/>
      <c r="F945" s="157"/>
      <c r="G945" s="157"/>
      <c r="H945" s="12"/>
      <c r="I945" s="13"/>
      <c r="O945" s="115"/>
    </row>
    <row r="946" spans="2:15" ht="15.75" customHeight="1">
      <c r="B946" s="62"/>
      <c r="D946" s="15"/>
      <c r="F946" s="157"/>
      <c r="G946" s="157"/>
      <c r="H946" s="12"/>
      <c r="I946" s="13"/>
      <c r="O946" s="115"/>
    </row>
    <row r="947" spans="2:15" ht="15.75" customHeight="1">
      <c r="B947" s="62"/>
      <c r="D947" s="15"/>
      <c r="F947" s="157"/>
      <c r="G947" s="157"/>
      <c r="H947" s="12"/>
      <c r="I947" s="13"/>
      <c r="O947" s="115"/>
    </row>
    <row r="948" spans="2:15" ht="15.75" customHeight="1">
      <c r="B948" s="62"/>
      <c r="D948" s="15"/>
      <c r="F948" s="157"/>
      <c r="G948" s="157"/>
      <c r="H948" s="12"/>
      <c r="I948" s="13"/>
      <c r="O948" s="115"/>
    </row>
    <row r="949" spans="2:15" ht="15.75" customHeight="1">
      <c r="B949" s="62"/>
      <c r="D949" s="15"/>
      <c r="F949" s="157"/>
      <c r="G949" s="157"/>
      <c r="H949" s="12"/>
      <c r="I949" s="13"/>
      <c r="O949" s="115"/>
    </row>
    <row r="950" spans="2:15" ht="15.75" customHeight="1">
      <c r="B950" s="62"/>
      <c r="D950" s="15"/>
      <c r="F950" s="157"/>
      <c r="G950" s="157"/>
      <c r="H950" s="12"/>
      <c r="I950" s="13"/>
      <c r="O950" s="115"/>
    </row>
    <row r="951" spans="2:15" ht="15.75" customHeight="1">
      <c r="B951" s="62"/>
      <c r="D951" s="15"/>
      <c r="F951" s="157"/>
      <c r="G951" s="157"/>
      <c r="H951" s="12"/>
      <c r="I951" s="13"/>
      <c r="O951" s="115"/>
    </row>
    <row r="952" spans="2:15" ht="15.75" customHeight="1">
      <c r="B952" s="62"/>
      <c r="D952" s="15"/>
      <c r="F952" s="157"/>
      <c r="G952" s="157"/>
      <c r="H952" s="12"/>
      <c r="I952" s="13"/>
      <c r="O952" s="115"/>
    </row>
    <row r="953" spans="2:15" ht="15.75" customHeight="1">
      <c r="B953" s="62"/>
      <c r="D953" s="15"/>
      <c r="F953" s="157"/>
      <c r="G953" s="157"/>
      <c r="H953" s="12"/>
      <c r="I953" s="13"/>
      <c r="O953" s="115"/>
    </row>
    <row r="954" spans="2:15" ht="15.75" customHeight="1">
      <c r="B954" s="62"/>
      <c r="D954" s="15"/>
      <c r="F954" s="157"/>
      <c r="G954" s="157"/>
      <c r="H954" s="12"/>
      <c r="I954" s="13"/>
      <c r="O954" s="115"/>
    </row>
    <row r="955" spans="2:15" ht="15.75" customHeight="1">
      <c r="B955" s="62"/>
      <c r="D955" s="15"/>
      <c r="F955" s="157"/>
      <c r="G955" s="157"/>
      <c r="H955" s="12"/>
      <c r="I955" s="13"/>
      <c r="O955" s="115"/>
    </row>
    <row r="956" spans="2:15" ht="15.75" customHeight="1">
      <c r="B956" s="62"/>
      <c r="D956" s="15"/>
      <c r="F956" s="157"/>
      <c r="G956" s="157"/>
      <c r="H956" s="12"/>
      <c r="I956" s="13"/>
      <c r="O956" s="115"/>
    </row>
    <row r="957" spans="2:15" ht="15.75" customHeight="1">
      <c r="B957" s="62"/>
      <c r="D957" s="15"/>
      <c r="F957" s="157"/>
      <c r="G957" s="157"/>
      <c r="H957" s="12"/>
      <c r="I957" s="13"/>
      <c r="O957" s="115"/>
    </row>
    <row r="958" spans="2:15" ht="15.75" customHeight="1">
      <c r="B958" s="62"/>
      <c r="D958" s="15"/>
      <c r="F958" s="157"/>
      <c r="G958" s="157"/>
      <c r="H958" s="12"/>
      <c r="I958" s="13"/>
      <c r="O958" s="115"/>
    </row>
    <row r="959" spans="2:15" ht="15.75" customHeight="1">
      <c r="B959" s="62"/>
      <c r="D959" s="15"/>
      <c r="F959" s="157"/>
      <c r="G959" s="157"/>
      <c r="H959" s="12"/>
      <c r="I959" s="13"/>
      <c r="O959" s="115"/>
    </row>
    <row r="960" spans="2:15" ht="15.75" customHeight="1">
      <c r="B960" s="62"/>
      <c r="D960" s="15"/>
      <c r="F960" s="157"/>
      <c r="G960" s="157"/>
      <c r="H960" s="12"/>
      <c r="I960" s="13"/>
      <c r="O960" s="115"/>
    </row>
    <row r="961" spans="2:15" ht="15.75" customHeight="1">
      <c r="B961" s="62"/>
      <c r="D961" s="15"/>
      <c r="F961" s="157"/>
      <c r="G961" s="157"/>
      <c r="H961" s="12"/>
      <c r="I961" s="13"/>
      <c r="O961" s="115"/>
    </row>
    <row r="962" spans="2:15" ht="15.75" customHeight="1">
      <c r="B962" s="62"/>
      <c r="D962" s="15"/>
      <c r="F962" s="157"/>
      <c r="G962" s="157"/>
      <c r="H962" s="12"/>
      <c r="I962" s="13"/>
      <c r="O962" s="115"/>
    </row>
    <row r="963" spans="2:15" ht="15.75" customHeight="1">
      <c r="B963" s="62"/>
      <c r="D963" s="15"/>
      <c r="F963" s="157"/>
      <c r="G963" s="157"/>
      <c r="H963" s="12"/>
      <c r="I963" s="13"/>
      <c r="O963" s="115"/>
    </row>
    <row r="964" spans="2:15" ht="15.75" customHeight="1">
      <c r="B964" s="62"/>
      <c r="D964" s="15"/>
      <c r="F964" s="157"/>
      <c r="G964" s="157"/>
      <c r="H964" s="12"/>
      <c r="I964" s="13"/>
      <c r="O964" s="115"/>
    </row>
    <row r="965" spans="2:15" ht="15.75" customHeight="1">
      <c r="B965" s="62"/>
      <c r="D965" s="15"/>
      <c r="F965" s="157"/>
      <c r="G965" s="157"/>
      <c r="H965" s="12"/>
      <c r="I965" s="13"/>
      <c r="O965" s="115"/>
    </row>
    <row r="966" spans="2:15" ht="15.75" customHeight="1">
      <c r="B966" s="62"/>
      <c r="D966" s="15"/>
      <c r="F966" s="157"/>
      <c r="G966" s="157"/>
      <c r="H966" s="12"/>
      <c r="I966" s="13"/>
      <c r="O966" s="115"/>
    </row>
    <row r="967" spans="2:15" ht="15.75" customHeight="1">
      <c r="B967" s="62"/>
      <c r="D967" s="15"/>
      <c r="F967" s="157"/>
      <c r="G967" s="157"/>
      <c r="H967" s="12"/>
      <c r="I967" s="13"/>
      <c r="O967" s="115"/>
    </row>
    <row r="968" spans="2:15" ht="15.75" customHeight="1">
      <c r="B968" s="62"/>
      <c r="D968" s="15"/>
      <c r="F968" s="157"/>
      <c r="G968" s="157"/>
      <c r="H968" s="12"/>
      <c r="I968" s="13"/>
      <c r="O968" s="115"/>
    </row>
    <row r="969" spans="2:15" ht="15.75" customHeight="1">
      <c r="B969" s="62"/>
      <c r="D969" s="15"/>
      <c r="F969" s="157"/>
      <c r="G969" s="157"/>
      <c r="H969" s="12"/>
      <c r="I969" s="13"/>
      <c r="O969" s="115"/>
    </row>
    <row r="970" spans="2:15" ht="15.75" customHeight="1">
      <c r="B970" s="62"/>
      <c r="D970" s="15"/>
      <c r="F970" s="157"/>
      <c r="G970" s="157"/>
      <c r="H970" s="12"/>
      <c r="I970" s="13"/>
      <c r="O970" s="115"/>
    </row>
    <row r="971" spans="2:15" ht="15.75" customHeight="1">
      <c r="B971" s="62"/>
      <c r="D971" s="15"/>
      <c r="F971" s="157"/>
      <c r="G971" s="157"/>
      <c r="H971" s="12"/>
      <c r="I971" s="13"/>
      <c r="O971" s="115"/>
    </row>
    <row r="972" spans="2:15" ht="15.75" customHeight="1">
      <c r="B972" s="62"/>
      <c r="D972" s="15"/>
      <c r="F972" s="157"/>
      <c r="G972" s="157"/>
      <c r="H972" s="12"/>
      <c r="I972" s="13"/>
      <c r="O972" s="115"/>
    </row>
    <row r="973" spans="2:15" ht="15.75" customHeight="1">
      <c r="B973" s="62"/>
      <c r="D973" s="15"/>
      <c r="F973" s="157"/>
      <c r="G973" s="157"/>
      <c r="H973" s="12"/>
      <c r="I973" s="13"/>
      <c r="O973" s="115"/>
    </row>
    <row r="974" spans="2:15" ht="15.75" customHeight="1">
      <c r="B974" s="62"/>
      <c r="D974" s="15"/>
      <c r="F974" s="157"/>
      <c r="G974" s="157"/>
      <c r="H974" s="12"/>
      <c r="I974" s="13"/>
      <c r="O974" s="115"/>
    </row>
    <row r="975" spans="2:15" ht="15.75" customHeight="1">
      <c r="B975" s="62"/>
      <c r="D975" s="15"/>
      <c r="F975" s="157"/>
      <c r="G975" s="157"/>
      <c r="H975" s="12"/>
      <c r="I975" s="13"/>
      <c r="O975" s="115"/>
    </row>
    <row r="976" spans="2:15" ht="15.75" customHeight="1">
      <c r="B976" s="62"/>
      <c r="D976" s="15"/>
      <c r="F976" s="157"/>
      <c r="G976" s="157"/>
      <c r="H976" s="12"/>
      <c r="I976" s="13"/>
      <c r="O976" s="115"/>
    </row>
    <row r="977" spans="2:15" ht="15.75" customHeight="1">
      <c r="B977" s="62"/>
      <c r="D977" s="15"/>
      <c r="F977" s="157"/>
      <c r="G977" s="157"/>
      <c r="H977" s="12"/>
      <c r="I977" s="13"/>
      <c r="O977" s="115"/>
    </row>
    <row r="978" spans="2:15" ht="15.75" customHeight="1">
      <c r="B978" s="62"/>
      <c r="D978" s="15"/>
      <c r="F978" s="157"/>
      <c r="G978" s="157"/>
      <c r="H978" s="12"/>
      <c r="I978" s="13"/>
      <c r="O978" s="115"/>
    </row>
    <row r="979" spans="2:15" ht="15.75" customHeight="1">
      <c r="B979" s="62"/>
      <c r="D979" s="15"/>
      <c r="F979" s="157"/>
      <c r="G979" s="157"/>
      <c r="H979" s="12"/>
      <c r="I979" s="13"/>
      <c r="O979" s="115"/>
    </row>
    <row r="980" spans="2:15" ht="15.75" customHeight="1">
      <c r="B980" s="62"/>
      <c r="D980" s="15"/>
      <c r="F980" s="157"/>
      <c r="G980" s="157"/>
      <c r="H980" s="12"/>
      <c r="I980" s="13"/>
      <c r="O980" s="115"/>
    </row>
    <row r="981" spans="2:15" ht="15.75" customHeight="1">
      <c r="B981" s="62"/>
      <c r="D981" s="15"/>
      <c r="F981" s="157"/>
      <c r="G981" s="157"/>
      <c r="H981" s="12"/>
      <c r="I981" s="13"/>
      <c r="O981" s="115"/>
    </row>
    <row r="982" spans="2:15" ht="15.75" customHeight="1">
      <c r="B982" s="62"/>
      <c r="D982" s="15"/>
      <c r="F982" s="157"/>
      <c r="G982" s="157"/>
      <c r="H982" s="12"/>
      <c r="I982" s="13"/>
      <c r="O982" s="115"/>
    </row>
    <row r="983" spans="2:15" ht="15.75" customHeight="1">
      <c r="B983" s="62"/>
      <c r="D983" s="15"/>
      <c r="F983" s="157"/>
      <c r="G983" s="157"/>
      <c r="H983" s="12"/>
      <c r="I983" s="13"/>
      <c r="O983" s="115"/>
    </row>
    <row r="984" spans="2:15" ht="15.75" customHeight="1">
      <c r="B984" s="62"/>
      <c r="D984" s="15"/>
      <c r="F984" s="157"/>
      <c r="G984" s="157"/>
      <c r="H984" s="12"/>
      <c r="I984" s="13"/>
      <c r="O984" s="115"/>
    </row>
    <row r="985" spans="2:15" ht="15.75" customHeight="1">
      <c r="B985" s="62"/>
      <c r="D985" s="15"/>
      <c r="F985" s="157"/>
      <c r="G985" s="157"/>
      <c r="H985" s="12"/>
      <c r="I985" s="13"/>
      <c r="O985" s="115"/>
    </row>
    <row r="986" spans="2:15" ht="15.75" customHeight="1">
      <c r="B986" s="62"/>
      <c r="D986" s="15"/>
      <c r="F986" s="157"/>
      <c r="G986" s="157"/>
      <c r="H986" s="12"/>
      <c r="I986" s="13"/>
      <c r="O986" s="115"/>
    </row>
    <row r="987" spans="2:15" ht="15.75" customHeight="1">
      <c r="B987" s="62"/>
      <c r="D987" s="15"/>
      <c r="F987" s="157"/>
      <c r="G987" s="157"/>
      <c r="H987" s="12"/>
      <c r="I987" s="13"/>
      <c r="O987" s="115"/>
    </row>
    <row r="988" spans="2:15" ht="15.75" customHeight="1">
      <c r="B988" s="62"/>
      <c r="D988" s="15"/>
      <c r="F988" s="157"/>
      <c r="G988" s="157"/>
      <c r="H988" s="12"/>
      <c r="I988" s="13"/>
      <c r="O988" s="115"/>
    </row>
    <row r="989" spans="2:15" ht="15.75" customHeight="1">
      <c r="B989" s="62"/>
      <c r="D989" s="15"/>
      <c r="F989" s="157"/>
      <c r="G989" s="157"/>
      <c r="H989" s="12"/>
      <c r="I989" s="13"/>
      <c r="O989" s="115"/>
    </row>
    <row r="990" spans="2:15" ht="15.75" customHeight="1">
      <c r="B990" s="62"/>
      <c r="D990" s="15"/>
      <c r="F990" s="157"/>
      <c r="G990" s="157"/>
      <c r="H990" s="12"/>
      <c r="I990" s="13"/>
      <c r="O990" s="115"/>
    </row>
    <row r="991" spans="2:15" ht="15.75" customHeight="1">
      <c r="B991" s="62"/>
      <c r="D991" s="15"/>
      <c r="F991" s="157"/>
      <c r="G991" s="157"/>
      <c r="H991" s="12"/>
      <c r="I991" s="13"/>
      <c r="O991" s="115"/>
    </row>
    <row r="992" spans="2:15" ht="15.75" customHeight="1">
      <c r="B992" s="62"/>
      <c r="D992" s="15"/>
      <c r="F992" s="157"/>
      <c r="G992" s="157"/>
      <c r="H992" s="12"/>
      <c r="I992" s="13"/>
      <c r="O992" s="115"/>
    </row>
    <row r="993" spans="2:15" ht="15.75" customHeight="1">
      <c r="B993" s="62"/>
      <c r="D993" s="15"/>
      <c r="F993" s="157"/>
      <c r="G993" s="157"/>
      <c r="H993" s="12"/>
      <c r="I993" s="13"/>
      <c r="O993" s="115"/>
    </row>
    <row r="994" spans="2:15" ht="15.75" customHeight="1">
      <c r="B994" s="62"/>
      <c r="D994" s="15"/>
      <c r="F994" s="157"/>
      <c r="G994" s="157"/>
      <c r="H994" s="12"/>
      <c r="I994" s="13"/>
      <c r="O994" s="115"/>
    </row>
    <row r="995" spans="2:15" ht="15.75" customHeight="1">
      <c r="B995" s="62"/>
      <c r="D995" s="15"/>
      <c r="F995" s="157"/>
      <c r="G995" s="157"/>
      <c r="H995" s="12"/>
      <c r="I995" s="13"/>
      <c r="O995" s="115"/>
    </row>
    <row r="996" spans="2:15" ht="15.75" customHeight="1">
      <c r="B996" s="62"/>
      <c r="D996" s="15"/>
      <c r="F996" s="157"/>
      <c r="G996" s="157"/>
      <c r="H996" s="12"/>
      <c r="I996" s="13"/>
      <c r="O996" s="115"/>
    </row>
  </sheetData>
  <autoFilter ref="A1:O555" xr:uid="{00000000-0009-0000-0000-000018000000}">
    <sortState xmlns:xlrd2="http://schemas.microsoft.com/office/spreadsheetml/2017/richdata2" ref="A2:O555">
      <sortCondition ref="B1:B538"/>
    </sortState>
  </autoFilter>
  <phoneticPr fontId="101" type="noConversion"/>
  <conditionalFormatting sqref="P2:P565">
    <cfRule type="expression" dxfId="64" priority="1" stopIfTrue="1">
      <formula>"&gt;0"</formula>
    </cfRule>
    <cfRule type="cellIs" dxfId="63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7030A0"/>
  </sheetPr>
  <dimension ref="A1:R999"/>
  <sheetViews>
    <sheetView topLeftCell="C1" zoomScaleNormal="100" workbookViewId="0">
      <pane ySplit="1" topLeftCell="A52" activePane="bottomLeft" state="frozen"/>
      <selection activeCell="B1" sqref="B1"/>
      <selection pane="bottomLeft" activeCell="P68" sqref="P68:R69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10" width="8.625" customWidth="1"/>
    <col min="11" max="11" width="11.125" customWidth="1"/>
    <col min="12" max="12" width="12.375" bestFit="1" customWidth="1"/>
    <col min="13" max="13" width="12.37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25</v>
      </c>
      <c r="B2" s="62">
        <v>44600</v>
      </c>
      <c r="C2" s="111" t="s">
        <v>2678</v>
      </c>
      <c r="D2" s="111"/>
      <c r="F2" s="14"/>
      <c r="G2" s="14"/>
      <c r="H2" s="14">
        <v>77.02</v>
      </c>
      <c r="I2" s="13"/>
      <c r="K2" s="51" t="s">
        <v>793</v>
      </c>
      <c r="L2" s="9">
        <v>1899</v>
      </c>
      <c r="N2" s="13" t="s">
        <v>688</v>
      </c>
      <c r="O2" s="151"/>
      <c r="P2" s="31">
        <f t="shared" ref="P2:P33" si="0"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13">
        <v>25</v>
      </c>
      <c r="B3" s="62">
        <v>44901</v>
      </c>
      <c r="C3" s="111" t="s">
        <v>2679</v>
      </c>
      <c r="D3" s="111"/>
      <c r="F3" s="14"/>
      <c r="G3" s="14"/>
      <c r="H3" s="14">
        <v>186.18</v>
      </c>
      <c r="I3" s="13"/>
      <c r="K3" s="51" t="s">
        <v>793</v>
      </c>
      <c r="L3" s="9">
        <v>2618</v>
      </c>
      <c r="N3" s="13" t="s">
        <v>688</v>
      </c>
      <c r="O3" s="151"/>
      <c r="P3" s="31">
        <f t="shared" si="0"/>
        <v>0</v>
      </c>
      <c r="Q3" s="31">
        <f>SUBTOTAL(9,$F$2:F3)</f>
        <v>0</v>
      </c>
      <c r="R3" s="31">
        <f>SUBTOTAL(9,$G$2:G3)</f>
        <v>0</v>
      </c>
    </row>
    <row r="4" spans="1:18" ht="14.25" customHeight="1">
      <c r="A4" s="13">
        <v>25</v>
      </c>
      <c r="B4" s="62">
        <v>44948</v>
      </c>
      <c r="C4" s="111" t="s">
        <v>2680</v>
      </c>
      <c r="D4" s="111"/>
      <c r="F4" s="14"/>
      <c r="G4" s="14"/>
      <c r="H4" s="14">
        <v>28.85</v>
      </c>
      <c r="I4" s="13"/>
      <c r="K4" s="51" t="s">
        <v>2681</v>
      </c>
      <c r="L4" s="9">
        <v>53107598</v>
      </c>
      <c r="N4" s="13" t="s">
        <v>688</v>
      </c>
      <c r="O4" s="151"/>
      <c r="P4" s="31">
        <f t="shared" si="0"/>
        <v>0</v>
      </c>
      <c r="Q4" s="31">
        <f>SUBTOTAL(9,$F$2:F4)</f>
        <v>0</v>
      </c>
      <c r="R4" s="31">
        <f>SUBTOTAL(9,$G$2:G4)</f>
        <v>0</v>
      </c>
    </row>
    <row r="5" spans="1:18" ht="14.25" customHeight="1">
      <c r="A5" s="13">
        <v>25</v>
      </c>
      <c r="B5" s="62">
        <v>45019</v>
      </c>
      <c r="C5" s="111" t="s">
        <v>2682</v>
      </c>
      <c r="D5" s="111"/>
      <c r="F5" s="14"/>
      <c r="G5" s="14"/>
      <c r="H5" s="14">
        <v>46.09</v>
      </c>
      <c r="I5" s="13"/>
      <c r="K5" s="51" t="s">
        <v>793</v>
      </c>
      <c r="L5" s="9">
        <v>8333</v>
      </c>
      <c r="N5" s="13" t="s">
        <v>688</v>
      </c>
      <c r="O5" s="151"/>
      <c r="P5" s="31">
        <f t="shared" si="0"/>
        <v>0</v>
      </c>
      <c r="Q5" s="31">
        <f>SUBTOTAL(9,$F$2:F5)</f>
        <v>0</v>
      </c>
      <c r="R5" s="31">
        <f>SUBTOTAL(9,$G$2:G5)</f>
        <v>0</v>
      </c>
    </row>
    <row r="6" spans="1:18" ht="14.25" customHeight="1">
      <c r="A6" s="13">
        <v>25</v>
      </c>
      <c r="B6" s="62">
        <v>45102</v>
      </c>
      <c r="C6" s="111" t="s">
        <v>1320</v>
      </c>
      <c r="D6" s="111"/>
      <c r="F6" s="14">
        <v>59.2</v>
      </c>
      <c r="G6" s="14"/>
      <c r="H6" s="14"/>
      <c r="I6" s="13" t="s">
        <v>89</v>
      </c>
      <c r="K6" s="51" t="s">
        <v>1162</v>
      </c>
      <c r="L6" s="9">
        <v>117790</v>
      </c>
      <c r="N6" s="13" t="s">
        <v>688</v>
      </c>
      <c r="O6" s="151"/>
      <c r="P6" s="31">
        <f t="shared" si="0"/>
        <v>-59.2</v>
      </c>
      <c r="Q6" s="31">
        <f>SUBTOTAL(9,$F$2:F6)</f>
        <v>59.2</v>
      </c>
      <c r="R6" s="31">
        <f>SUBTOTAL(9,$G$2:G6)</f>
        <v>0</v>
      </c>
    </row>
    <row r="7" spans="1:18" ht="14.25" customHeight="1">
      <c r="A7" s="13">
        <v>25</v>
      </c>
      <c r="B7" s="62">
        <v>45104</v>
      </c>
      <c r="C7" s="111" t="s">
        <v>2683</v>
      </c>
      <c r="F7" s="14">
        <v>11</v>
      </c>
      <c r="G7" s="14"/>
      <c r="H7" s="14"/>
      <c r="I7" s="13" t="s">
        <v>89</v>
      </c>
      <c r="K7" s="51" t="s">
        <v>1835</v>
      </c>
      <c r="L7" s="9">
        <v>17002</v>
      </c>
      <c r="N7" s="13" t="s">
        <v>688</v>
      </c>
      <c r="O7" s="151"/>
      <c r="P7" s="31">
        <f t="shared" si="0"/>
        <v>-70.2</v>
      </c>
      <c r="Q7" s="31">
        <f>SUBTOTAL(9,$F$2:F7)</f>
        <v>70.2</v>
      </c>
      <c r="R7" s="31">
        <f>SUBTOTAL(9,$G$2:G7)</f>
        <v>0</v>
      </c>
    </row>
    <row r="8" spans="1:18" ht="14.25" customHeight="1">
      <c r="A8" s="13">
        <v>25</v>
      </c>
      <c r="B8" s="62">
        <v>45104</v>
      </c>
      <c r="C8" s="111" t="s">
        <v>2684</v>
      </c>
      <c r="D8" s="111"/>
      <c r="F8" s="14">
        <v>134</v>
      </c>
      <c r="G8" s="14"/>
      <c r="H8" s="14"/>
      <c r="I8" s="13" t="s">
        <v>89</v>
      </c>
      <c r="K8" s="51" t="s">
        <v>1056</v>
      </c>
      <c r="L8" s="9">
        <v>232018647</v>
      </c>
      <c r="N8" s="13" t="s">
        <v>688</v>
      </c>
      <c r="O8" s="151"/>
      <c r="P8" s="31">
        <f t="shared" si="0"/>
        <v>-204.2</v>
      </c>
      <c r="Q8" s="31">
        <f>SUBTOTAL(9,$F$2:F8)</f>
        <v>204.2</v>
      </c>
      <c r="R8" s="31">
        <f>SUBTOTAL(9,$G$2:G8)</f>
        <v>0</v>
      </c>
    </row>
    <row r="9" spans="1:18" ht="14.25" customHeight="1">
      <c r="A9" s="13">
        <v>25</v>
      </c>
      <c r="B9" s="28">
        <v>45113</v>
      </c>
      <c r="C9" s="111" t="s">
        <v>2685</v>
      </c>
      <c r="D9" s="111"/>
      <c r="F9" s="30">
        <v>655</v>
      </c>
      <c r="G9" s="14"/>
      <c r="H9" s="14"/>
      <c r="I9" s="42" t="s">
        <v>91</v>
      </c>
      <c r="K9" s="9" t="s">
        <v>1074</v>
      </c>
      <c r="L9" s="9">
        <v>4260</v>
      </c>
      <c r="N9" s="13" t="s">
        <v>688</v>
      </c>
      <c r="O9" s="151"/>
      <c r="P9" s="31">
        <f t="shared" si="0"/>
        <v>-859.2</v>
      </c>
      <c r="Q9" s="31">
        <f>SUBTOTAL(9,$F$2:F9)</f>
        <v>859.2</v>
      </c>
      <c r="R9" s="31">
        <f>SUBTOTAL(9,$G$2:G9)</f>
        <v>0</v>
      </c>
    </row>
    <row r="10" spans="1:18" ht="14.25" customHeight="1">
      <c r="A10" s="43">
        <v>25</v>
      </c>
      <c r="B10" s="28">
        <v>45116</v>
      </c>
      <c r="C10" s="111" t="s">
        <v>1787</v>
      </c>
      <c r="D10" s="162" t="s">
        <v>575</v>
      </c>
      <c r="E10" s="9" t="s">
        <v>2686</v>
      </c>
      <c r="F10" s="30">
        <v>150</v>
      </c>
      <c r="G10" s="30"/>
      <c r="H10" s="120"/>
      <c r="I10" s="42" t="s">
        <v>91</v>
      </c>
      <c r="N10" s="13" t="s">
        <v>688</v>
      </c>
      <c r="O10" s="151"/>
      <c r="P10" s="31">
        <f t="shared" si="0"/>
        <v>-1009.2</v>
      </c>
      <c r="Q10" s="31">
        <f>SUBTOTAL(9,$F$2:F10)</f>
        <v>1009.2</v>
      </c>
      <c r="R10" s="31">
        <f>SUBTOTAL(9,$G$2:G10)</f>
        <v>0</v>
      </c>
    </row>
    <row r="11" spans="1:18" ht="14.25" customHeight="1">
      <c r="A11" s="13">
        <v>25</v>
      </c>
      <c r="B11" s="62">
        <v>45169</v>
      </c>
      <c r="C11" s="111" t="s">
        <v>2687</v>
      </c>
      <c r="D11" s="111"/>
      <c r="F11" s="14">
        <v>250</v>
      </c>
      <c r="G11" s="14"/>
      <c r="H11" s="14"/>
      <c r="I11" s="13" t="s">
        <v>91</v>
      </c>
      <c r="K11" s="51" t="s">
        <v>1157</v>
      </c>
      <c r="L11" s="9">
        <v>13523</v>
      </c>
      <c r="N11" s="13" t="s">
        <v>688</v>
      </c>
      <c r="O11" s="151"/>
      <c r="P11" s="31">
        <f t="shared" si="0"/>
        <v>-1259.2</v>
      </c>
      <c r="Q11" s="31">
        <f>SUBTOTAL(9,$F$2:F11)</f>
        <v>1259.2</v>
      </c>
      <c r="R11" s="31">
        <f>SUBTOTAL(9,$G$2:G11)</f>
        <v>0</v>
      </c>
    </row>
    <row r="12" spans="1:18" ht="14.25" customHeight="1">
      <c r="A12" s="13">
        <v>25</v>
      </c>
      <c r="B12" s="62">
        <v>45187</v>
      </c>
      <c r="C12" s="111" t="s">
        <v>2688</v>
      </c>
      <c r="D12" s="111"/>
      <c r="F12" s="14"/>
      <c r="G12" s="14"/>
      <c r="H12" s="14">
        <v>30.29</v>
      </c>
      <c r="I12" s="13"/>
      <c r="K12" s="51" t="s">
        <v>2681</v>
      </c>
      <c r="L12" s="9">
        <v>245180</v>
      </c>
      <c r="N12" s="13" t="s">
        <v>688</v>
      </c>
      <c r="O12" s="151"/>
      <c r="P12" s="31">
        <f t="shared" si="0"/>
        <v>-1259.2</v>
      </c>
      <c r="Q12" s="31">
        <f>SUBTOTAL(9,$F$2:F12)</f>
        <v>1259.2</v>
      </c>
      <c r="R12" s="31">
        <f>SUBTOTAL(9,$G$2:G12)</f>
        <v>0</v>
      </c>
    </row>
    <row r="13" spans="1:18" ht="14.25" customHeight="1">
      <c r="A13" s="13">
        <v>25</v>
      </c>
      <c r="B13" s="62">
        <v>45237</v>
      </c>
      <c r="C13" s="111" t="s">
        <v>2689</v>
      </c>
      <c r="D13" s="111"/>
      <c r="F13" s="14">
        <v>2340</v>
      </c>
      <c r="G13" s="14"/>
      <c r="H13" s="14"/>
      <c r="I13" s="13" t="s">
        <v>91</v>
      </c>
      <c r="K13" s="51" t="s">
        <v>1157</v>
      </c>
      <c r="L13" s="9">
        <v>13627</v>
      </c>
      <c r="N13" s="13" t="s">
        <v>688</v>
      </c>
      <c r="O13" s="151"/>
      <c r="P13" s="31">
        <f t="shared" si="0"/>
        <v>-3599.2</v>
      </c>
      <c r="Q13" s="31">
        <f>SUBTOTAL(9,$F$2:F13)</f>
        <v>3599.2</v>
      </c>
      <c r="R13" s="31">
        <f>SUBTOTAL(9,$G$2:G13)</f>
        <v>0</v>
      </c>
    </row>
    <row r="14" spans="1:18" ht="14.25" customHeight="1">
      <c r="A14" s="13">
        <v>25</v>
      </c>
      <c r="B14" s="62">
        <v>45238</v>
      </c>
      <c r="C14" s="111" t="s">
        <v>2690</v>
      </c>
      <c r="D14" s="111" t="s">
        <v>2691</v>
      </c>
      <c r="F14" s="14">
        <v>130</v>
      </c>
      <c r="G14" s="14"/>
      <c r="H14" s="14"/>
      <c r="I14" s="13" t="s">
        <v>91</v>
      </c>
      <c r="K14" s="51" t="s">
        <v>1017</v>
      </c>
      <c r="N14" s="13" t="s">
        <v>688</v>
      </c>
      <c r="O14" s="151"/>
      <c r="P14" s="31">
        <f t="shared" si="0"/>
        <v>-3729.2</v>
      </c>
      <c r="Q14" s="31">
        <f>SUBTOTAL(9,$F$2:F14)</f>
        <v>3729.2</v>
      </c>
      <c r="R14" s="31">
        <f>SUBTOTAL(9,$G$2:G14)</f>
        <v>0</v>
      </c>
    </row>
    <row r="15" spans="1:18" ht="14.25" customHeight="1">
      <c r="A15" s="13">
        <v>25</v>
      </c>
      <c r="B15" s="62">
        <v>45249</v>
      </c>
      <c r="C15" s="111" t="s">
        <v>2702</v>
      </c>
      <c r="D15" s="111"/>
      <c r="F15" s="14"/>
      <c r="G15" s="14"/>
      <c r="H15" s="14">
        <v>29.81</v>
      </c>
      <c r="I15" s="13" t="s">
        <v>89</v>
      </c>
      <c r="K15" s="51" t="s">
        <v>2681</v>
      </c>
      <c r="L15" s="9">
        <v>53275447</v>
      </c>
      <c r="N15" s="13" t="s">
        <v>688</v>
      </c>
      <c r="O15" s="151"/>
      <c r="P15" s="31">
        <f t="shared" si="0"/>
        <v>-3729.2</v>
      </c>
      <c r="Q15" s="31">
        <f>SUBTOTAL(9,$F$2:F15)</f>
        <v>3729.2</v>
      </c>
      <c r="R15" s="31">
        <f>SUBTOTAL(9,$G$2:G15)</f>
        <v>0</v>
      </c>
    </row>
    <row r="16" spans="1:18" ht="14.25" customHeight="1">
      <c r="A16" s="13">
        <v>25</v>
      </c>
      <c r="B16" s="62">
        <v>45257</v>
      </c>
      <c r="C16" s="111" t="s">
        <v>2692</v>
      </c>
      <c r="D16" s="111" t="s">
        <v>2693</v>
      </c>
      <c r="F16" s="14">
        <v>480</v>
      </c>
      <c r="G16" s="14"/>
      <c r="H16" s="14"/>
      <c r="I16" s="13" t="s">
        <v>91</v>
      </c>
      <c r="K16" s="576"/>
      <c r="N16" s="13" t="s">
        <v>688</v>
      </c>
      <c r="O16" s="151"/>
      <c r="P16" s="31">
        <f t="shared" si="0"/>
        <v>-4209.2</v>
      </c>
      <c r="Q16" s="31">
        <f>SUBTOTAL(9,$F$2:F16)</f>
        <v>4209.2</v>
      </c>
      <c r="R16" s="31">
        <f>SUBTOTAL(9,$G$2:G16)</f>
        <v>0</v>
      </c>
    </row>
    <row r="17" spans="1:18" ht="14.25" customHeight="1">
      <c r="A17" s="13">
        <v>25</v>
      </c>
      <c r="B17" s="62">
        <v>45258</v>
      </c>
      <c r="C17" s="111" t="s">
        <v>2694</v>
      </c>
      <c r="D17" s="111"/>
      <c r="F17" s="14">
        <v>2340</v>
      </c>
      <c r="G17" s="14"/>
      <c r="H17" s="14"/>
      <c r="I17" s="13" t="s">
        <v>91</v>
      </c>
      <c r="K17" s="51" t="s">
        <v>2695</v>
      </c>
      <c r="N17" s="13" t="s">
        <v>688</v>
      </c>
      <c r="O17" s="151"/>
      <c r="P17" s="31">
        <f t="shared" si="0"/>
        <v>-6549.2</v>
      </c>
      <c r="Q17" s="31">
        <f>SUBTOTAL(9,$F$2:F17)</f>
        <v>6549.2</v>
      </c>
      <c r="R17" s="31">
        <f>SUBTOTAL(9,$G$2:G17)</f>
        <v>0</v>
      </c>
    </row>
    <row r="18" spans="1:18" ht="14.25" customHeight="1">
      <c r="A18" s="13">
        <v>25</v>
      </c>
      <c r="B18" s="62">
        <v>45259</v>
      </c>
      <c r="C18" s="111" t="s">
        <v>2696</v>
      </c>
      <c r="D18" s="111"/>
      <c r="F18" s="14">
        <v>4700</v>
      </c>
      <c r="G18" s="14"/>
      <c r="H18" s="14"/>
      <c r="I18" s="13" t="s">
        <v>91</v>
      </c>
      <c r="K18" s="51" t="s">
        <v>2697</v>
      </c>
      <c r="M18" s="576"/>
      <c r="N18" s="13" t="s">
        <v>688</v>
      </c>
      <c r="O18" s="151"/>
      <c r="P18" s="31">
        <f t="shared" si="0"/>
        <v>-11249.2</v>
      </c>
      <c r="Q18" s="31">
        <f>SUBTOTAL(9,$F$2:F18)</f>
        <v>11249.2</v>
      </c>
      <c r="R18" s="31">
        <f>SUBTOTAL(9,$G$2:G18)</f>
        <v>0</v>
      </c>
    </row>
    <row r="19" spans="1:18" ht="14.25" customHeight="1">
      <c r="A19" s="13">
        <v>25</v>
      </c>
      <c r="B19" s="62">
        <v>45263</v>
      </c>
      <c r="C19" s="111" t="s">
        <v>2698</v>
      </c>
      <c r="D19" s="111"/>
      <c r="F19" s="14"/>
      <c r="G19" s="2"/>
      <c r="H19" s="14"/>
      <c r="I19" s="13"/>
      <c r="M19" s="9">
        <v>4000</v>
      </c>
      <c r="N19" s="13" t="s">
        <v>688</v>
      </c>
      <c r="O19" s="151">
        <v>45264</v>
      </c>
      <c r="P19" s="31">
        <f t="shared" si="0"/>
        <v>-11249.2</v>
      </c>
      <c r="Q19" s="31">
        <f>SUBTOTAL(9,$F$2:F19)</f>
        <v>11249.2</v>
      </c>
      <c r="R19" s="31">
        <f>SUBTOTAL(9,$G$2:G19)</f>
        <v>0</v>
      </c>
    </row>
    <row r="20" spans="1:18" ht="14.25" customHeight="1">
      <c r="A20" s="13">
        <v>25</v>
      </c>
      <c r="B20" s="62">
        <v>45266</v>
      </c>
      <c r="C20" s="111" t="s">
        <v>2699</v>
      </c>
      <c r="D20" s="111"/>
      <c r="F20" s="14"/>
      <c r="G20" s="14">
        <v>4000</v>
      </c>
      <c r="H20" s="14"/>
      <c r="I20" s="13"/>
      <c r="N20" s="13" t="s">
        <v>688</v>
      </c>
      <c r="O20" s="151"/>
      <c r="P20" s="31">
        <f t="shared" si="0"/>
        <v>-7249.2000000000007</v>
      </c>
      <c r="Q20" s="31">
        <f>SUBTOTAL(9,$F$2:F20)</f>
        <v>11249.2</v>
      </c>
      <c r="R20" s="31">
        <f>SUBTOTAL(9,$G$2:G20)</f>
        <v>4000</v>
      </c>
    </row>
    <row r="21" spans="1:18" ht="14.25" customHeight="1">
      <c r="A21" s="13">
        <v>25</v>
      </c>
      <c r="B21" s="62">
        <v>45266</v>
      </c>
      <c r="C21" s="111" t="s">
        <v>2700</v>
      </c>
      <c r="D21" s="111"/>
      <c r="F21" s="14"/>
      <c r="G21" s="14">
        <v>7286</v>
      </c>
      <c r="H21" s="14"/>
      <c r="I21" s="13"/>
      <c r="K21" s="576"/>
      <c r="L21" s="576"/>
      <c r="N21" s="13" t="s">
        <v>688</v>
      </c>
      <c r="O21" s="151"/>
      <c r="P21" s="31">
        <f t="shared" si="0"/>
        <v>36.799999999999272</v>
      </c>
      <c r="Q21" s="31">
        <f>SUBTOTAL(9,$F$2:F21)</f>
        <v>11249.2</v>
      </c>
      <c r="R21" s="31">
        <f>SUBTOTAL(9,$G$2:G21)</f>
        <v>11286</v>
      </c>
    </row>
    <row r="22" spans="1:18" ht="14.25" customHeight="1">
      <c r="A22" s="13">
        <v>25</v>
      </c>
      <c r="B22" s="62">
        <v>45287</v>
      </c>
      <c r="C22" s="111" t="s">
        <v>2701</v>
      </c>
      <c r="D22" s="111"/>
      <c r="F22" s="14">
        <v>280</v>
      </c>
      <c r="G22" s="14"/>
      <c r="H22" s="14"/>
      <c r="I22" s="13" t="s">
        <v>89</v>
      </c>
      <c r="K22" s="51" t="s">
        <v>1478</v>
      </c>
      <c r="L22" s="9">
        <v>235000460</v>
      </c>
      <c r="M22" s="576"/>
      <c r="N22" s="13" t="s">
        <v>688</v>
      </c>
      <c r="O22" s="151"/>
      <c r="P22" s="31">
        <f t="shared" si="0"/>
        <v>-243.20000000000073</v>
      </c>
      <c r="Q22" s="31">
        <f>SUBTOTAL(9,$F$2:F22)</f>
        <v>11529.2</v>
      </c>
      <c r="R22" s="31">
        <f>SUBTOTAL(9,$G$2:G22)</f>
        <v>11286</v>
      </c>
    </row>
    <row r="23" spans="1:18" ht="14.25" customHeight="1">
      <c r="A23" s="13">
        <v>25</v>
      </c>
      <c r="B23" s="62">
        <v>45306</v>
      </c>
      <c r="C23" s="111" t="s">
        <v>2698</v>
      </c>
      <c r="D23" s="111"/>
      <c r="F23" s="14"/>
      <c r="G23" s="2"/>
      <c r="H23" s="14"/>
      <c r="I23" s="13"/>
      <c r="K23" s="576"/>
      <c r="L23" s="576"/>
      <c r="M23" s="9">
        <v>4000</v>
      </c>
      <c r="N23" s="13" t="s">
        <v>688</v>
      </c>
      <c r="O23" s="151"/>
      <c r="P23" s="31">
        <f t="shared" si="0"/>
        <v>-243.20000000000073</v>
      </c>
      <c r="Q23" s="31">
        <f>SUBTOTAL(9,$F$2:F23)</f>
        <v>11529.2</v>
      </c>
      <c r="R23" s="31">
        <f>SUBTOTAL(9,$G$2:G23)</f>
        <v>11286</v>
      </c>
    </row>
    <row r="24" spans="1:18" ht="14.25" customHeight="1">
      <c r="A24" s="13">
        <v>25</v>
      </c>
      <c r="B24" s="62">
        <v>45335</v>
      </c>
      <c r="C24" s="111" t="s">
        <v>2703</v>
      </c>
      <c r="D24" s="52"/>
      <c r="E24" s="29"/>
      <c r="F24" s="35">
        <v>292</v>
      </c>
      <c r="G24" s="35"/>
      <c r="H24" s="35"/>
      <c r="I24" s="13" t="s">
        <v>91</v>
      </c>
      <c r="J24" s="147"/>
      <c r="K24" s="147" t="s">
        <v>1064</v>
      </c>
      <c r="L24" s="239">
        <v>1343</v>
      </c>
      <c r="N24" s="13" t="s">
        <v>688</v>
      </c>
      <c r="O24" s="151"/>
      <c r="P24" s="31">
        <f t="shared" si="0"/>
        <v>-535.20000000000073</v>
      </c>
      <c r="Q24" s="31">
        <f>SUBTOTAL(9,$F$2:F24)</f>
        <v>11821.2</v>
      </c>
      <c r="R24" s="31">
        <f>SUBTOTAL(9,$G$2:G24)</f>
        <v>11286</v>
      </c>
    </row>
    <row r="25" spans="1:18" ht="14.25" customHeight="1">
      <c r="A25" s="13">
        <v>25</v>
      </c>
      <c r="B25" s="62">
        <v>45340</v>
      </c>
      <c r="C25" s="111" t="s">
        <v>2698</v>
      </c>
      <c r="D25" s="111"/>
      <c r="F25" s="14"/>
      <c r="G25" s="2"/>
      <c r="H25" s="14"/>
      <c r="I25" s="13"/>
      <c r="M25" s="9">
        <v>4000</v>
      </c>
      <c r="N25" s="13" t="s">
        <v>688</v>
      </c>
      <c r="O25" s="151"/>
      <c r="P25" s="31">
        <f t="shared" si="0"/>
        <v>-535.20000000000073</v>
      </c>
      <c r="Q25" s="31">
        <f>SUBTOTAL(9,$F$2:F25)</f>
        <v>11821.2</v>
      </c>
      <c r="R25" s="31">
        <f>SUBTOTAL(9,$G$2:G25)</f>
        <v>11286</v>
      </c>
    </row>
    <row r="26" spans="1:18" ht="14.25" customHeight="1">
      <c r="A26" s="13">
        <v>25</v>
      </c>
      <c r="B26" s="62">
        <v>45368</v>
      </c>
      <c r="C26" s="111" t="s">
        <v>2698</v>
      </c>
      <c r="D26" s="111"/>
      <c r="F26" s="14"/>
      <c r="G26" s="2"/>
      <c r="H26" s="14"/>
      <c r="I26" s="13"/>
      <c r="M26" s="9">
        <v>4000</v>
      </c>
      <c r="N26" s="13" t="s">
        <v>688</v>
      </c>
      <c r="O26" s="151"/>
      <c r="P26" s="31">
        <f t="shared" si="0"/>
        <v>-535.20000000000073</v>
      </c>
      <c r="Q26" s="31">
        <f>SUBTOTAL(9,$F$2:F26)</f>
        <v>11821.2</v>
      </c>
      <c r="R26" s="31">
        <f>SUBTOTAL(9,$G$2:G26)</f>
        <v>11286</v>
      </c>
    </row>
    <row r="27" spans="1:18" ht="14.25" customHeight="1">
      <c r="A27" s="13">
        <v>25</v>
      </c>
      <c r="B27" s="62">
        <v>45399</v>
      </c>
      <c r="C27" s="111" t="s">
        <v>2698</v>
      </c>
      <c r="D27" s="111"/>
      <c r="F27" s="14"/>
      <c r="G27" s="2"/>
      <c r="H27" s="14"/>
      <c r="I27" s="13"/>
      <c r="M27" s="9">
        <v>4000</v>
      </c>
      <c r="N27" s="13" t="s">
        <v>688</v>
      </c>
      <c r="O27" s="151"/>
      <c r="P27" s="31">
        <f t="shared" si="0"/>
        <v>-535.20000000000073</v>
      </c>
      <c r="Q27" s="31">
        <f>SUBTOTAL(9,$F$2:F27)</f>
        <v>11821.2</v>
      </c>
      <c r="R27" s="31">
        <f>SUBTOTAL(9,$G$2:G27)</f>
        <v>11286</v>
      </c>
    </row>
    <row r="28" spans="1:18" ht="14.25" customHeight="1">
      <c r="A28" s="13">
        <v>25</v>
      </c>
      <c r="B28" s="62">
        <v>45420</v>
      </c>
      <c r="C28" s="111" t="s">
        <v>5829</v>
      </c>
      <c r="D28" s="111" t="s">
        <v>5799</v>
      </c>
      <c r="F28" s="14">
        <v>2100</v>
      </c>
      <c r="G28" s="14"/>
      <c r="H28" s="14"/>
      <c r="I28" s="13" t="s">
        <v>91</v>
      </c>
      <c r="L28" s="576"/>
      <c r="N28" s="13" t="s">
        <v>688</v>
      </c>
      <c r="O28" s="151">
        <v>45460</v>
      </c>
      <c r="P28" s="31">
        <f t="shared" si="0"/>
        <v>-2635.2000000000007</v>
      </c>
      <c r="Q28" s="31">
        <f>SUBTOTAL(9,$F$2:F28)</f>
        <v>13921.2</v>
      </c>
      <c r="R28" s="31">
        <f>SUBTOTAL(9,$G$2:G28)</f>
        <v>11286</v>
      </c>
    </row>
    <row r="29" spans="1:18" ht="14.25" customHeight="1">
      <c r="A29" s="13">
        <v>25</v>
      </c>
      <c r="B29" s="62">
        <v>45429</v>
      </c>
      <c r="C29" s="111" t="s">
        <v>2698</v>
      </c>
      <c r="D29" s="111"/>
      <c r="F29" s="14"/>
      <c r="G29" s="2"/>
      <c r="H29" s="14"/>
      <c r="I29" s="13"/>
      <c r="M29" s="9">
        <v>4000</v>
      </c>
      <c r="N29" s="13" t="s">
        <v>688</v>
      </c>
      <c r="O29" s="151"/>
      <c r="P29" s="31">
        <f t="shared" si="0"/>
        <v>-2635.2000000000007</v>
      </c>
      <c r="Q29" s="31">
        <f>SUBTOTAL(9,$F$2:F29)</f>
        <v>13921.2</v>
      </c>
      <c r="R29" s="31">
        <f>SUBTOTAL(9,$G$2:G29)</f>
        <v>11286</v>
      </c>
    </row>
    <row r="30" spans="1:18" ht="14.25" customHeight="1">
      <c r="A30" s="13">
        <v>25</v>
      </c>
      <c r="B30" s="62">
        <v>45432</v>
      </c>
      <c r="C30" s="111" t="s">
        <v>5776</v>
      </c>
      <c r="D30" s="111"/>
      <c r="F30" s="14">
        <v>284</v>
      </c>
      <c r="G30" s="14"/>
      <c r="H30" s="14"/>
      <c r="I30" s="13" t="s">
        <v>5778</v>
      </c>
      <c r="K30" t="s">
        <v>1056</v>
      </c>
      <c r="L30" s="388">
        <v>242416699</v>
      </c>
      <c r="M30" s="576"/>
      <c r="N30" s="13" t="s">
        <v>688</v>
      </c>
      <c r="O30" s="151"/>
      <c r="P30" s="31">
        <f t="shared" si="0"/>
        <v>-2919.2000000000007</v>
      </c>
      <c r="Q30" s="31">
        <f>SUBTOTAL(9,$F$2:F30)</f>
        <v>14205.2</v>
      </c>
      <c r="R30" s="31">
        <f>SUBTOTAL(9,$G$2:G30)</f>
        <v>11286</v>
      </c>
    </row>
    <row r="31" spans="1:18" ht="14.25" customHeight="1">
      <c r="A31" s="13">
        <v>25</v>
      </c>
      <c r="B31" s="62">
        <v>45433</v>
      </c>
      <c r="C31" s="111" t="s">
        <v>5787</v>
      </c>
      <c r="D31" s="111"/>
      <c r="F31" s="14">
        <v>3600</v>
      </c>
      <c r="G31" s="14"/>
      <c r="H31" s="14"/>
      <c r="I31" s="13" t="s">
        <v>91</v>
      </c>
      <c r="K31" t="s">
        <v>1152</v>
      </c>
      <c r="L31">
        <v>24286</v>
      </c>
      <c r="M31" s="576"/>
      <c r="N31" s="13" t="s">
        <v>688</v>
      </c>
      <c r="O31" s="151"/>
      <c r="P31" s="31">
        <f t="shared" si="0"/>
        <v>-6519.2000000000007</v>
      </c>
      <c r="Q31" s="31">
        <f>SUBTOTAL(9,$F$2:F31)</f>
        <v>17805.2</v>
      </c>
      <c r="R31" s="31">
        <f>SUBTOTAL(9,$G$2:G31)</f>
        <v>11286</v>
      </c>
    </row>
    <row r="32" spans="1:18" ht="14.25" customHeight="1">
      <c r="A32" s="13">
        <v>25</v>
      </c>
      <c r="B32" s="62">
        <v>45433</v>
      </c>
      <c r="C32" s="111" t="s">
        <v>5776</v>
      </c>
      <c r="D32" s="111"/>
      <c r="F32" s="14">
        <v>130</v>
      </c>
      <c r="G32" s="14"/>
      <c r="H32" s="14"/>
      <c r="I32" s="13" t="s">
        <v>5778</v>
      </c>
      <c r="K32" t="s">
        <v>1056</v>
      </c>
      <c r="L32">
        <v>242416793</v>
      </c>
      <c r="N32" s="13" t="s">
        <v>688</v>
      </c>
      <c r="O32" s="151"/>
      <c r="P32" s="31">
        <f t="shared" si="0"/>
        <v>-6649.2000000000007</v>
      </c>
      <c r="Q32" s="31">
        <f>SUBTOTAL(9,$F$2:F32)</f>
        <v>17935.2</v>
      </c>
      <c r="R32" s="31">
        <f>SUBTOTAL(9,$G$2:G32)</f>
        <v>11286</v>
      </c>
    </row>
    <row r="33" spans="1:18" ht="14.25" customHeight="1">
      <c r="A33" s="13">
        <v>25</v>
      </c>
      <c r="B33" s="62">
        <v>45459</v>
      </c>
      <c r="C33" s="111" t="s">
        <v>2698</v>
      </c>
      <c r="D33" s="111"/>
      <c r="F33" s="14"/>
      <c r="G33" s="14"/>
      <c r="H33" s="14"/>
      <c r="I33" s="13"/>
      <c r="M33">
        <v>4000</v>
      </c>
      <c r="N33" s="13" t="s">
        <v>688</v>
      </c>
      <c r="O33" s="151"/>
      <c r="P33" s="31">
        <f t="shared" si="0"/>
        <v>-6649.2000000000007</v>
      </c>
      <c r="Q33" s="31">
        <f>SUBTOTAL(9,$F$2:F33)</f>
        <v>17935.2</v>
      </c>
      <c r="R33" s="31">
        <f>SUBTOTAL(9,$G$2:G33)</f>
        <v>11286</v>
      </c>
    </row>
    <row r="34" spans="1:18" ht="14.25" customHeight="1">
      <c r="A34" s="13">
        <v>25</v>
      </c>
      <c r="B34" s="62">
        <v>45461</v>
      </c>
      <c r="C34" s="111" t="s">
        <v>2700</v>
      </c>
      <c r="D34" s="111"/>
      <c r="F34" s="14"/>
      <c r="G34" s="14">
        <v>7686</v>
      </c>
      <c r="H34" s="14"/>
      <c r="I34" s="13"/>
      <c r="N34" s="13" t="s">
        <v>688</v>
      </c>
      <c r="O34" s="151"/>
      <c r="P34" s="31">
        <f t="shared" ref="P34:P62" si="1">R34-Q34</f>
        <v>1036.7999999999993</v>
      </c>
      <c r="Q34" s="31">
        <f>SUBTOTAL(9,$F$2:F34)</f>
        <v>17935.2</v>
      </c>
      <c r="R34" s="31">
        <f>SUBTOTAL(9,$G$2:G34)</f>
        <v>18972</v>
      </c>
    </row>
    <row r="35" spans="1:18" ht="14.25" customHeight="1">
      <c r="A35" s="13">
        <v>25</v>
      </c>
      <c r="B35" s="62">
        <v>45487</v>
      </c>
      <c r="C35" s="111" t="s">
        <v>5879</v>
      </c>
      <c r="D35" s="111" t="s">
        <v>5880</v>
      </c>
      <c r="F35" s="14">
        <v>485</v>
      </c>
      <c r="G35" s="14"/>
      <c r="H35" s="14"/>
      <c r="I35" s="13" t="s">
        <v>91</v>
      </c>
      <c r="K35" t="s">
        <v>1152</v>
      </c>
      <c r="N35" s="13" t="s">
        <v>688</v>
      </c>
      <c r="O35" s="151"/>
      <c r="P35" s="31">
        <f t="shared" si="1"/>
        <v>551.79999999999927</v>
      </c>
      <c r="Q35" s="31">
        <f>SUBTOTAL(9,$F$2:F35)</f>
        <v>18420.2</v>
      </c>
      <c r="R35" s="31">
        <f>SUBTOTAL(9,$G$2:G35)</f>
        <v>18972</v>
      </c>
    </row>
    <row r="36" spans="1:18" ht="14.25" customHeight="1">
      <c r="A36" s="13">
        <v>25</v>
      </c>
      <c r="B36" s="62">
        <v>45488</v>
      </c>
      <c r="C36" s="111" t="s">
        <v>2698</v>
      </c>
      <c r="D36" s="111"/>
      <c r="F36" s="14"/>
      <c r="G36" s="14"/>
      <c r="H36" s="14"/>
      <c r="I36" s="13"/>
      <c r="M36">
        <v>4000</v>
      </c>
      <c r="N36" s="13" t="s">
        <v>688</v>
      </c>
      <c r="O36" s="151"/>
      <c r="P36" s="31">
        <f t="shared" si="1"/>
        <v>551.79999999999927</v>
      </c>
      <c r="Q36" s="31">
        <f>SUBTOTAL(9,$F$2:F36)</f>
        <v>18420.2</v>
      </c>
      <c r="R36" s="31">
        <f>SUBTOTAL(9,$G$2:G36)</f>
        <v>18972</v>
      </c>
    </row>
    <row r="37" spans="1:18" ht="14.25" customHeight="1">
      <c r="A37" s="13">
        <v>25</v>
      </c>
      <c r="B37" s="62">
        <v>45550</v>
      </c>
      <c r="C37" s="111" t="s">
        <v>2698</v>
      </c>
      <c r="D37" s="111"/>
      <c r="F37" s="14"/>
      <c r="G37" s="14"/>
      <c r="H37" s="14"/>
      <c r="I37" s="13"/>
      <c r="M37">
        <v>4000</v>
      </c>
      <c r="N37" s="13" t="s">
        <v>688</v>
      </c>
      <c r="O37" s="151"/>
      <c r="P37" s="31">
        <f t="shared" si="1"/>
        <v>551.79999999999927</v>
      </c>
      <c r="Q37" s="31">
        <f>SUBTOTAL(9,$F$2:F37)</f>
        <v>18420.2</v>
      </c>
      <c r="R37" s="31">
        <f>SUBTOTAL(9,$G$2:G37)</f>
        <v>18972</v>
      </c>
    </row>
    <row r="38" spans="1:18" ht="14.25" customHeight="1">
      <c r="A38" s="13">
        <v>25</v>
      </c>
      <c r="B38" s="62">
        <v>45580</v>
      </c>
      <c r="C38" s="111" t="s">
        <v>2698</v>
      </c>
      <c r="D38" s="111"/>
      <c r="F38" s="14"/>
      <c r="G38" s="14"/>
      <c r="H38" s="14"/>
      <c r="I38" s="13"/>
      <c r="M38">
        <v>4000</v>
      </c>
      <c r="N38" s="13" t="s">
        <v>688</v>
      </c>
      <c r="O38" s="151"/>
      <c r="P38" s="31">
        <f t="shared" si="1"/>
        <v>551.79999999999927</v>
      </c>
      <c r="Q38" s="31">
        <f>SUBTOTAL(9,$F$2:F38)</f>
        <v>18420.2</v>
      </c>
      <c r="R38" s="31">
        <f>SUBTOTAL(9,$G$2:G38)</f>
        <v>18972</v>
      </c>
    </row>
    <row r="39" spans="1:18" ht="14.25" customHeight="1">
      <c r="A39" s="13">
        <v>25</v>
      </c>
      <c r="B39" s="62">
        <v>45616</v>
      </c>
      <c r="C39" s="111" t="s">
        <v>2698</v>
      </c>
      <c r="D39" s="111"/>
      <c r="F39" s="14"/>
      <c r="G39" s="14"/>
      <c r="H39" s="14"/>
      <c r="I39" s="13"/>
      <c r="M39">
        <v>4000</v>
      </c>
      <c r="N39" s="13" t="s">
        <v>688</v>
      </c>
      <c r="O39" s="151"/>
      <c r="P39" s="31">
        <f t="shared" si="1"/>
        <v>551.79999999999927</v>
      </c>
      <c r="Q39" s="31">
        <f>SUBTOTAL(9,$F$2:F39)</f>
        <v>18420.2</v>
      </c>
      <c r="R39" s="31">
        <f>SUBTOTAL(9,$G$2:G39)</f>
        <v>18972</v>
      </c>
    </row>
    <row r="40" spans="1:18" ht="14.25" customHeight="1">
      <c r="A40" s="13">
        <v>25</v>
      </c>
      <c r="B40" s="62">
        <v>45642</v>
      </c>
      <c r="C40" s="111" t="s">
        <v>2698</v>
      </c>
      <c r="D40" s="111"/>
      <c r="F40" s="14"/>
      <c r="G40" s="14"/>
      <c r="H40" s="14"/>
      <c r="I40" s="13"/>
      <c r="M40">
        <v>4000</v>
      </c>
      <c r="N40" s="13" t="s">
        <v>688</v>
      </c>
      <c r="O40" s="151"/>
      <c r="P40" s="31">
        <f t="shared" si="1"/>
        <v>551.79999999999927</v>
      </c>
      <c r="Q40" s="31">
        <f>SUBTOTAL(9,$F$2:F40)</f>
        <v>18420.2</v>
      </c>
      <c r="R40" s="31">
        <f>SUBTOTAL(9,$G$2:G40)</f>
        <v>18972</v>
      </c>
    </row>
    <row r="41" spans="1:18" ht="14.25" customHeight="1">
      <c r="A41" s="13">
        <v>25</v>
      </c>
      <c r="B41" s="62">
        <v>45652</v>
      </c>
      <c r="C41" s="111" t="s">
        <v>6207</v>
      </c>
      <c r="D41" s="111"/>
      <c r="F41" s="14">
        <v>150</v>
      </c>
      <c r="G41" s="14"/>
      <c r="H41" s="14"/>
      <c r="I41" s="13" t="s">
        <v>89</v>
      </c>
      <c r="K41" t="s">
        <v>1056</v>
      </c>
      <c r="L41">
        <v>242445379</v>
      </c>
      <c r="N41" s="13" t="s">
        <v>688</v>
      </c>
      <c r="O41" s="151"/>
      <c r="P41" s="31">
        <f t="shared" si="1"/>
        <v>401.79999999999927</v>
      </c>
      <c r="Q41" s="31">
        <f>SUBTOTAL(9,$F$2:F41)</f>
        <v>18570.2</v>
      </c>
      <c r="R41" s="31">
        <f>SUBTOTAL(9,$G$2:G41)</f>
        <v>18972</v>
      </c>
    </row>
    <row r="42" spans="1:18" ht="14.25" customHeight="1">
      <c r="A42" s="13">
        <v>25</v>
      </c>
      <c r="B42" s="62">
        <v>45661</v>
      </c>
      <c r="C42" s="111" t="s">
        <v>6232</v>
      </c>
      <c r="D42" s="111" t="s">
        <v>5799</v>
      </c>
      <c r="F42" s="14">
        <v>350</v>
      </c>
      <c r="G42" s="14"/>
      <c r="H42" s="14"/>
      <c r="I42" s="13" t="s">
        <v>91</v>
      </c>
      <c r="N42" s="13" t="s">
        <v>688</v>
      </c>
      <c r="O42" s="151"/>
      <c r="P42" s="31">
        <f t="shared" si="1"/>
        <v>51.799999999999272</v>
      </c>
      <c r="Q42" s="31">
        <f>SUBTOTAL(9,$F$2:F42)</f>
        <v>18920.2</v>
      </c>
      <c r="R42" s="31">
        <f>SUBTOTAL(9,$G$2:G42)</f>
        <v>18972</v>
      </c>
    </row>
    <row r="43" spans="1:18" ht="14.25" customHeight="1">
      <c r="A43" s="13">
        <v>25</v>
      </c>
      <c r="B43" s="62">
        <v>45664</v>
      </c>
      <c r="C43" s="111" t="s">
        <v>6247</v>
      </c>
      <c r="D43" s="111"/>
      <c r="F43" s="14">
        <v>351</v>
      </c>
      <c r="G43" s="14"/>
      <c r="H43" s="14"/>
      <c r="I43" s="13" t="s">
        <v>5711</v>
      </c>
      <c r="K43" t="s">
        <v>1157</v>
      </c>
      <c r="N43" s="13" t="s">
        <v>688</v>
      </c>
      <c r="O43" s="151"/>
      <c r="P43" s="31">
        <f t="shared" si="1"/>
        <v>-299.20000000000073</v>
      </c>
      <c r="Q43" s="31">
        <f>SUBTOTAL(9,$F$2:F43)</f>
        <v>19271.2</v>
      </c>
      <c r="R43" s="31">
        <f>SUBTOTAL(9,$G$2:G43)</f>
        <v>18972</v>
      </c>
    </row>
    <row r="44" spans="1:18" ht="14.25" customHeight="1">
      <c r="A44" s="13">
        <v>25</v>
      </c>
      <c r="B44" s="62">
        <v>45677</v>
      </c>
      <c r="C44" s="111" t="s">
        <v>2698</v>
      </c>
      <c r="D44" s="111"/>
      <c r="F44" s="14"/>
      <c r="G44" s="14"/>
      <c r="H44" s="14"/>
      <c r="I44" s="13"/>
      <c r="M44">
        <v>4000</v>
      </c>
      <c r="N44" s="13" t="s">
        <v>688</v>
      </c>
      <c r="O44" s="151"/>
      <c r="P44" s="31">
        <f t="shared" si="1"/>
        <v>-299.20000000000073</v>
      </c>
      <c r="Q44" s="31">
        <f>SUBTOTAL(9,$F$2:F44)</f>
        <v>19271.2</v>
      </c>
      <c r="R44" s="31">
        <f>SUBTOTAL(9,$G$2:G44)</f>
        <v>18972</v>
      </c>
    </row>
    <row r="45" spans="1:18" ht="14.25" customHeight="1">
      <c r="A45" s="13">
        <v>25</v>
      </c>
      <c r="B45" s="62">
        <v>45693</v>
      </c>
      <c r="C45" s="111" t="s">
        <v>6285</v>
      </c>
      <c r="D45" s="111" t="s">
        <v>5799</v>
      </c>
      <c r="F45" s="14">
        <v>300</v>
      </c>
      <c r="G45" s="14"/>
      <c r="H45" s="14"/>
      <c r="I45" s="13" t="s">
        <v>91</v>
      </c>
      <c r="N45" s="13" t="s">
        <v>688</v>
      </c>
      <c r="O45" s="151"/>
      <c r="P45" s="31">
        <f t="shared" si="1"/>
        <v>-599.20000000000073</v>
      </c>
      <c r="Q45" s="31">
        <f>SUBTOTAL(9,$F$2:F45)</f>
        <v>19571.2</v>
      </c>
      <c r="R45" s="31">
        <f>SUBTOTAL(9,$G$2:G45)</f>
        <v>18972</v>
      </c>
    </row>
    <row r="46" spans="1:18" ht="14.25" customHeight="1">
      <c r="A46" s="13">
        <v>25</v>
      </c>
      <c r="B46" s="62">
        <v>45704</v>
      </c>
      <c r="C46" s="111" t="s">
        <v>2698</v>
      </c>
      <c r="D46" s="111"/>
      <c r="F46" s="14"/>
      <c r="G46" s="14"/>
      <c r="H46" s="14"/>
      <c r="I46" s="13"/>
      <c r="M46">
        <v>4000</v>
      </c>
      <c r="N46" s="13" t="s">
        <v>688</v>
      </c>
      <c r="O46" s="151">
        <v>45714</v>
      </c>
      <c r="P46" s="31">
        <f t="shared" si="1"/>
        <v>-599.20000000000073</v>
      </c>
      <c r="Q46" s="31">
        <f>SUBTOTAL(9,$F$2:F46)</f>
        <v>19571.2</v>
      </c>
      <c r="R46" s="31">
        <f>SUBTOTAL(9,$G$2:G46)</f>
        <v>18972</v>
      </c>
    </row>
    <row r="47" spans="1:18" ht="14.25" customHeight="1">
      <c r="A47" s="13">
        <v>25</v>
      </c>
      <c r="B47" s="62">
        <v>45733</v>
      </c>
      <c r="C47" s="111" t="s">
        <v>2700</v>
      </c>
      <c r="D47" s="111"/>
      <c r="F47" s="14"/>
      <c r="G47" s="14">
        <v>4000</v>
      </c>
      <c r="H47" s="14"/>
      <c r="I47" s="13"/>
      <c r="K47" s="610" t="s">
        <v>62</v>
      </c>
      <c r="L47" s="610">
        <v>130276</v>
      </c>
      <c r="N47" s="13"/>
      <c r="O47" s="152"/>
      <c r="P47" s="31">
        <f t="shared" si="1"/>
        <v>3400.7999999999993</v>
      </c>
      <c r="Q47" s="31">
        <f>SUBTOTAL(9,$F$2:F47)</f>
        <v>19571.2</v>
      </c>
      <c r="R47" s="31">
        <f>SUBTOTAL(9,$G$2:G47)</f>
        <v>22972</v>
      </c>
    </row>
    <row r="48" spans="1:18" ht="14.25" customHeight="1">
      <c r="A48" s="13">
        <v>25</v>
      </c>
      <c r="B48" s="62">
        <v>45733</v>
      </c>
      <c r="C48" s="111" t="s">
        <v>2698</v>
      </c>
      <c r="D48" s="111"/>
      <c r="F48" s="14"/>
      <c r="G48" s="14"/>
      <c r="H48" s="14"/>
      <c r="I48" s="13"/>
      <c r="M48">
        <v>4000</v>
      </c>
      <c r="N48" s="13"/>
      <c r="O48" s="152"/>
      <c r="P48" s="31">
        <f t="shared" si="1"/>
        <v>3400.7999999999993</v>
      </c>
      <c r="Q48" s="31">
        <f>SUBTOTAL(9,$F$2:F48)</f>
        <v>19571.2</v>
      </c>
      <c r="R48" s="31">
        <f>SUBTOTAL(9,$G$2:G48)</f>
        <v>22972</v>
      </c>
    </row>
    <row r="49" spans="1:18" ht="14.25" customHeight="1">
      <c r="A49" s="13">
        <v>25</v>
      </c>
      <c r="B49" s="62">
        <v>45762</v>
      </c>
      <c r="C49" s="111" t="s">
        <v>2698</v>
      </c>
      <c r="D49" s="111"/>
      <c r="F49" s="14"/>
      <c r="G49" s="14"/>
      <c r="H49" s="14"/>
      <c r="I49" s="13"/>
      <c r="M49">
        <v>4000</v>
      </c>
      <c r="N49" s="13"/>
      <c r="O49" s="152"/>
      <c r="P49" s="31">
        <f t="shared" si="1"/>
        <v>3400.7999999999993</v>
      </c>
      <c r="Q49" s="31">
        <f>SUBTOTAL(9,$F$2:F49)</f>
        <v>19571.2</v>
      </c>
      <c r="R49" s="31">
        <f>SUBTOTAL(9,$G$2:G49)</f>
        <v>22972</v>
      </c>
    </row>
    <row r="50" spans="1:18" ht="14.25" customHeight="1">
      <c r="A50" s="13">
        <v>25</v>
      </c>
      <c r="B50" s="62">
        <v>45788</v>
      </c>
      <c r="C50" s="111" t="s">
        <v>6392</v>
      </c>
      <c r="D50" s="111" t="s">
        <v>5799</v>
      </c>
      <c r="F50" s="14">
        <v>1900</v>
      </c>
      <c r="G50" s="14"/>
      <c r="H50" s="14"/>
      <c r="I50" s="13"/>
      <c r="N50" s="13"/>
      <c r="O50" s="152"/>
      <c r="P50" s="31">
        <f t="shared" si="1"/>
        <v>1500.7999999999993</v>
      </c>
      <c r="Q50" s="31">
        <f>SUBTOTAL(9,$F$2:F50)</f>
        <v>21471.200000000001</v>
      </c>
      <c r="R50" s="31">
        <f>SUBTOTAL(9,$G$2:G50)</f>
        <v>22972</v>
      </c>
    </row>
    <row r="51" spans="1:18" ht="14.25" customHeight="1">
      <c r="A51" s="13">
        <v>25</v>
      </c>
      <c r="B51" s="62">
        <v>45824</v>
      </c>
      <c r="C51" s="111" t="s">
        <v>2698</v>
      </c>
      <c r="D51" s="111"/>
      <c r="F51" s="14"/>
      <c r="G51" s="14"/>
      <c r="H51" s="14"/>
      <c r="I51" s="13"/>
      <c r="M51">
        <v>4000</v>
      </c>
      <c r="N51" s="13"/>
      <c r="O51" s="152"/>
      <c r="P51" s="31">
        <f t="shared" si="1"/>
        <v>1500.7999999999993</v>
      </c>
      <c r="Q51" s="31">
        <f>SUBTOTAL(9,$F$2:F51)</f>
        <v>21471.200000000001</v>
      </c>
      <c r="R51" s="31">
        <f>SUBTOTAL(9,$G$2:G51)</f>
        <v>22972</v>
      </c>
    </row>
    <row r="52" spans="1:18" ht="14.25" customHeight="1">
      <c r="A52" s="13">
        <v>25</v>
      </c>
      <c r="B52" s="62">
        <v>45853</v>
      </c>
      <c r="C52" s="111" t="s">
        <v>2698</v>
      </c>
      <c r="D52" s="111"/>
      <c r="F52" s="14"/>
      <c r="G52" s="14"/>
      <c r="H52" s="14"/>
      <c r="I52" s="13"/>
      <c r="M52">
        <v>4000</v>
      </c>
      <c r="N52" s="13"/>
      <c r="O52" s="152"/>
      <c r="P52" s="31">
        <f t="shared" si="1"/>
        <v>1500.7999999999993</v>
      </c>
      <c r="Q52" s="31">
        <f>SUBTOTAL(9,$F$2:F52)</f>
        <v>21471.200000000001</v>
      </c>
      <c r="R52" s="31">
        <f>SUBTOTAL(9,$G$2:G52)</f>
        <v>22972</v>
      </c>
    </row>
    <row r="53" spans="1:18" ht="14.25" customHeight="1">
      <c r="A53" s="13">
        <v>25</v>
      </c>
      <c r="B53" s="62">
        <v>45884</v>
      </c>
      <c r="C53" s="111" t="s">
        <v>2698</v>
      </c>
      <c r="D53" s="111"/>
      <c r="F53" s="14"/>
      <c r="G53" s="14"/>
      <c r="H53" s="14"/>
      <c r="I53" s="13"/>
      <c r="M53">
        <v>4000</v>
      </c>
      <c r="N53" s="13"/>
      <c r="O53" s="152"/>
      <c r="P53" s="31">
        <f t="shared" si="1"/>
        <v>1500.7999999999993</v>
      </c>
      <c r="Q53" s="31">
        <f>SUBTOTAL(9,$F$2:F53)</f>
        <v>21471.200000000001</v>
      </c>
      <c r="R53" s="31">
        <f>SUBTOTAL(9,$G$2:G53)</f>
        <v>22972</v>
      </c>
    </row>
    <row r="54" spans="1:18" ht="14.25" customHeight="1">
      <c r="A54" s="13">
        <v>25</v>
      </c>
      <c r="B54" s="62">
        <v>45915</v>
      </c>
      <c r="C54" s="111" t="s">
        <v>2698</v>
      </c>
      <c r="D54" s="111"/>
      <c r="F54" s="14"/>
      <c r="G54" s="14"/>
      <c r="H54" s="14"/>
      <c r="I54" s="13"/>
      <c r="M54">
        <v>4000</v>
      </c>
      <c r="N54" s="13"/>
      <c r="O54" s="152"/>
      <c r="P54" s="31">
        <f t="shared" si="1"/>
        <v>1500.7999999999993</v>
      </c>
      <c r="Q54" s="31">
        <f>SUBTOTAL(9,$F$2:F54)</f>
        <v>21471.200000000001</v>
      </c>
      <c r="R54" s="31">
        <f>SUBTOTAL(9,$G$2:G54)</f>
        <v>22972</v>
      </c>
    </row>
    <row r="55" spans="1:18" ht="14.25" customHeight="1">
      <c r="A55" s="13">
        <v>25</v>
      </c>
      <c r="B55" s="62">
        <v>45945</v>
      </c>
      <c r="C55" s="111" t="s">
        <v>2698</v>
      </c>
      <c r="D55" s="111"/>
      <c r="F55" s="14"/>
      <c r="G55" s="14"/>
      <c r="H55" s="14"/>
      <c r="I55" s="13"/>
      <c r="M55">
        <v>4000</v>
      </c>
      <c r="N55" s="13"/>
      <c r="O55" s="152"/>
      <c r="P55" s="31">
        <f t="shared" si="1"/>
        <v>1500.7999999999993</v>
      </c>
      <c r="Q55" s="31">
        <f>SUBTOTAL(9,$F$2:F55)</f>
        <v>21471.200000000001</v>
      </c>
      <c r="R55" s="31">
        <f>SUBTOTAL(9,$G$2:G55)</f>
        <v>22972</v>
      </c>
    </row>
    <row r="56" spans="1:18" ht="14.25" customHeight="1">
      <c r="A56" s="13">
        <v>25</v>
      </c>
      <c r="B56" s="62">
        <v>45978</v>
      </c>
      <c r="C56" s="111" t="s">
        <v>2698</v>
      </c>
      <c r="D56" s="111"/>
      <c r="F56" s="14"/>
      <c r="G56" s="14"/>
      <c r="H56" s="14"/>
      <c r="I56" s="13"/>
      <c r="M56">
        <v>4000</v>
      </c>
      <c r="N56" s="13"/>
      <c r="O56" s="152"/>
      <c r="P56" s="31">
        <f t="shared" si="1"/>
        <v>1500.7999999999993</v>
      </c>
      <c r="Q56" s="31">
        <f>SUBTOTAL(9,$F$2:F56)</f>
        <v>21471.200000000001</v>
      </c>
      <c r="R56" s="31">
        <f>SUBTOTAL(9,$G$2:G56)</f>
        <v>22972</v>
      </c>
    </row>
    <row r="57" spans="1:18" ht="14.25" customHeight="1">
      <c r="A57" s="13">
        <v>25</v>
      </c>
      <c r="B57" s="62">
        <v>45993</v>
      </c>
      <c r="C57" s="111" t="s">
        <v>705</v>
      </c>
      <c r="D57" s="111"/>
      <c r="F57" s="14">
        <v>47</v>
      </c>
      <c r="G57" s="14"/>
      <c r="H57" s="14"/>
      <c r="I57" s="13"/>
      <c r="K57" t="s">
        <v>1056</v>
      </c>
      <c r="L57">
        <v>252439137</v>
      </c>
      <c r="N57" s="13"/>
      <c r="O57" s="152"/>
      <c r="P57" s="31">
        <f t="shared" si="1"/>
        <v>1453.7999999999993</v>
      </c>
      <c r="Q57" s="31">
        <f>SUBTOTAL(9,$F$2:F57)</f>
        <v>21518.2</v>
      </c>
      <c r="R57" s="31">
        <f>SUBTOTAL(9,$G$2:G57)</f>
        <v>22972</v>
      </c>
    </row>
    <row r="58" spans="1:18" ht="14.25" customHeight="1">
      <c r="A58" s="13">
        <v>25</v>
      </c>
      <c r="B58" s="62">
        <v>46027</v>
      </c>
      <c r="C58" s="111" t="s">
        <v>1019</v>
      </c>
      <c r="D58" s="111"/>
      <c r="F58" s="14">
        <v>350</v>
      </c>
      <c r="G58" s="14"/>
      <c r="H58" s="14"/>
      <c r="I58" s="13"/>
      <c r="K58" t="s">
        <v>6988</v>
      </c>
      <c r="L58">
        <v>40056</v>
      </c>
      <c r="N58" s="13"/>
      <c r="O58" s="152"/>
      <c r="P58" s="31">
        <f t="shared" si="1"/>
        <v>1103.7999999999993</v>
      </c>
      <c r="Q58" s="31">
        <f>SUBTOTAL(9,$F$2:F58)</f>
        <v>21868.2</v>
      </c>
      <c r="R58" s="31">
        <f>SUBTOTAL(9,$G$2:G58)</f>
        <v>22972</v>
      </c>
    </row>
    <row r="59" spans="1:18" ht="14.25" customHeight="1">
      <c r="A59" s="13">
        <v>25</v>
      </c>
      <c r="B59" s="62">
        <v>46049</v>
      </c>
      <c r="C59" s="111" t="s">
        <v>7009</v>
      </c>
      <c r="D59" s="111"/>
      <c r="F59" s="14">
        <v>870</v>
      </c>
      <c r="G59" s="14"/>
      <c r="H59" s="14"/>
      <c r="I59" s="13"/>
      <c r="K59" t="s">
        <v>6707</v>
      </c>
      <c r="L59">
        <v>40159</v>
      </c>
      <c r="N59" s="13"/>
      <c r="O59" s="152"/>
      <c r="P59" s="31">
        <f t="shared" si="1"/>
        <v>233.79999999999927</v>
      </c>
      <c r="Q59" s="31">
        <f>SUBTOTAL(9,$F$2:F59)</f>
        <v>22738.2</v>
      </c>
      <c r="R59" s="31">
        <f>SUBTOTAL(9,$G$2:G59)</f>
        <v>22972</v>
      </c>
    </row>
    <row r="60" spans="1:18" ht="14.25" customHeight="1">
      <c r="A60" s="13">
        <v>25</v>
      </c>
      <c r="B60" s="62">
        <v>46062</v>
      </c>
      <c r="C60" s="111" t="s">
        <v>962</v>
      </c>
      <c r="D60" s="111"/>
      <c r="F60" s="14"/>
      <c r="G60" s="14">
        <v>770</v>
      </c>
      <c r="H60" s="14"/>
      <c r="I60" s="13"/>
      <c r="J60" s="614"/>
      <c r="K60" s="395" t="s">
        <v>7121</v>
      </c>
      <c r="L60" s="614">
        <v>130348</v>
      </c>
      <c r="M60" s="614"/>
      <c r="N60" s="13"/>
      <c r="O60" s="152"/>
      <c r="P60" s="31">
        <f t="shared" si="1"/>
        <v>1003.7999999999993</v>
      </c>
      <c r="Q60" s="31">
        <f>SUBTOTAL(9,$F$2:F60)</f>
        <v>22738.2</v>
      </c>
      <c r="R60" s="31">
        <f>SUBTOTAL(9,$G$2:G60)</f>
        <v>23742</v>
      </c>
    </row>
    <row r="61" spans="1:18" ht="14.25" customHeight="1">
      <c r="A61" s="13">
        <v>25</v>
      </c>
      <c r="B61" s="62">
        <v>46070</v>
      </c>
      <c r="C61" s="111" t="s">
        <v>7056</v>
      </c>
      <c r="D61" s="111"/>
      <c r="F61" s="14">
        <v>1003</v>
      </c>
      <c r="G61" s="14"/>
      <c r="H61" s="14"/>
      <c r="I61" s="13"/>
      <c r="K61" t="s">
        <v>7057</v>
      </c>
      <c r="L61">
        <v>1594</v>
      </c>
      <c r="N61" s="13"/>
      <c r="O61" s="152"/>
      <c r="P61" s="31">
        <f t="shared" si="1"/>
        <v>0.7999999999992724</v>
      </c>
      <c r="Q61" s="31">
        <f>SUBTOTAL(9,$F$2:F61)</f>
        <v>23741.200000000001</v>
      </c>
      <c r="R61" s="31">
        <f>SUBTOTAL(9,$G$2:G61)</f>
        <v>23742</v>
      </c>
    </row>
    <row r="62" spans="1:18" ht="14.25" customHeight="1">
      <c r="A62" s="13">
        <v>25</v>
      </c>
      <c r="B62" s="62">
        <v>46092</v>
      </c>
      <c r="C62" s="111" t="s">
        <v>962</v>
      </c>
      <c r="D62" s="111"/>
      <c r="F62" s="14"/>
      <c r="G62" s="14">
        <v>2400</v>
      </c>
      <c r="H62" s="14"/>
      <c r="I62" s="13"/>
      <c r="K62" t="s">
        <v>62</v>
      </c>
      <c r="L62">
        <v>130344</v>
      </c>
      <c r="N62" s="13"/>
      <c r="O62" s="152"/>
      <c r="P62" s="31">
        <f t="shared" si="1"/>
        <v>2400.7999999999993</v>
      </c>
      <c r="Q62" s="31">
        <f>SUBTOTAL(9,$F$2:F62)</f>
        <v>23741.200000000001</v>
      </c>
      <c r="R62" s="31">
        <f>SUBTOTAL(9,$G$2:G62)</f>
        <v>26142</v>
      </c>
    </row>
    <row r="63" spans="1:18" ht="14.25" customHeight="1">
      <c r="A63" s="13">
        <v>25</v>
      </c>
      <c r="B63" s="62">
        <v>46097</v>
      </c>
      <c r="C63" s="111" t="s">
        <v>7107</v>
      </c>
      <c r="D63" s="111"/>
      <c r="F63" s="14">
        <v>2400</v>
      </c>
      <c r="G63" s="14"/>
      <c r="H63" s="14"/>
      <c r="I63" s="13"/>
      <c r="K63" s="395" t="s">
        <v>7108</v>
      </c>
      <c r="L63">
        <v>40167</v>
      </c>
      <c r="N63" s="13"/>
      <c r="O63" s="152"/>
      <c r="P63" s="31">
        <f t="shared" ref="P63" si="2">R63-Q63</f>
        <v>0.7999999999992724</v>
      </c>
      <c r="Q63" s="31">
        <f>SUBTOTAL(9,$F$2:F63)</f>
        <v>26141.200000000001</v>
      </c>
      <c r="R63" s="31">
        <f>SUBTOTAL(9,$G$2:G63)</f>
        <v>26142</v>
      </c>
    </row>
    <row r="64" spans="1:18" ht="14.25" customHeight="1">
      <c r="A64" s="13">
        <v>25</v>
      </c>
      <c r="B64" s="62">
        <v>46040</v>
      </c>
      <c r="C64" s="111" t="s">
        <v>2698</v>
      </c>
      <c r="D64" s="111"/>
      <c r="F64" s="14"/>
      <c r="G64" s="14"/>
      <c r="H64" s="14"/>
      <c r="I64" s="13"/>
      <c r="M64">
        <v>4200</v>
      </c>
      <c r="N64" s="13"/>
      <c r="O64" s="152"/>
      <c r="P64" s="31">
        <f t="shared" ref="P64:P66" si="3">R64-Q64</f>
        <v>0.7999999999992724</v>
      </c>
      <c r="Q64" s="31">
        <f>SUBTOTAL(9,$F$2:F64)</f>
        <v>26141.200000000001</v>
      </c>
      <c r="R64" s="31">
        <f>SUBTOTAL(9,$G$2:G64)</f>
        <v>26142</v>
      </c>
    </row>
    <row r="65" spans="1:18" ht="14.25" customHeight="1">
      <c r="A65" s="13">
        <v>25</v>
      </c>
      <c r="B65" s="62">
        <v>46100</v>
      </c>
      <c r="C65" s="111" t="s">
        <v>2698</v>
      </c>
      <c r="D65" s="111"/>
      <c r="F65" s="14"/>
      <c r="G65" s="14"/>
      <c r="H65" s="14"/>
      <c r="I65" s="13"/>
      <c r="M65">
        <v>4200</v>
      </c>
      <c r="N65" s="13"/>
      <c r="O65" s="152"/>
      <c r="P65" s="31">
        <f t="shared" si="3"/>
        <v>0.7999999999992724</v>
      </c>
      <c r="Q65" s="31">
        <f>SUBTOTAL(9,$F$2:F65)</f>
        <v>26141.200000000001</v>
      </c>
      <c r="R65" s="31">
        <f>SUBTOTAL(9,$G$2:G65)</f>
        <v>26142</v>
      </c>
    </row>
    <row r="66" spans="1:18" ht="14.25" customHeight="1">
      <c r="A66" s="13">
        <v>25</v>
      </c>
      <c r="B66" s="62">
        <v>46159</v>
      </c>
      <c r="C66" s="111" t="s">
        <v>2698</v>
      </c>
      <c r="D66" s="111"/>
      <c r="F66" s="14"/>
      <c r="G66" s="14"/>
      <c r="H66" s="14"/>
      <c r="I66" s="13"/>
      <c r="M66">
        <v>4200</v>
      </c>
      <c r="N66" s="13"/>
      <c r="O66" s="152"/>
      <c r="P66" s="31">
        <f t="shared" si="3"/>
        <v>0.7999999999992724</v>
      </c>
      <c r="Q66" s="31">
        <f>SUBTOTAL(9,$F$2:F66)</f>
        <v>26141.200000000001</v>
      </c>
      <c r="R66" s="31">
        <f>SUBTOTAL(9,$G$2:G66)</f>
        <v>26142</v>
      </c>
    </row>
    <row r="67" spans="1:18" ht="14.25" customHeight="1">
      <c r="A67" s="13">
        <v>25</v>
      </c>
      <c r="B67" s="62">
        <v>46169</v>
      </c>
      <c r="C67" s="111" t="s">
        <v>962</v>
      </c>
      <c r="D67" s="111"/>
      <c r="F67" s="14"/>
      <c r="G67" s="14">
        <v>1650</v>
      </c>
      <c r="H67" s="14"/>
      <c r="I67" s="13"/>
      <c r="K67" s="395" t="s">
        <v>7301</v>
      </c>
      <c r="L67" t="s">
        <v>7300</v>
      </c>
      <c r="N67" s="13"/>
      <c r="O67" s="152"/>
      <c r="P67" s="31">
        <f t="shared" ref="P67" si="4">R67-Q67</f>
        <v>1650.7999999999993</v>
      </c>
      <c r="Q67" s="31">
        <f>SUBTOTAL(9,$F$2:F67)</f>
        <v>26141.200000000001</v>
      </c>
      <c r="R67" s="31">
        <f>SUBTOTAL(9,$G$2:G67)</f>
        <v>27792</v>
      </c>
    </row>
    <row r="68" spans="1:18" ht="14.25" customHeight="1">
      <c r="A68" s="13">
        <v>25</v>
      </c>
      <c r="B68" s="62">
        <v>46173</v>
      </c>
      <c r="C68" s="111" t="s">
        <v>7318</v>
      </c>
      <c r="D68" s="111"/>
      <c r="F68" s="14">
        <v>1650</v>
      </c>
      <c r="G68" s="14"/>
      <c r="H68" s="14"/>
      <c r="I68" s="13"/>
      <c r="K68" t="s">
        <v>6530</v>
      </c>
      <c r="L68" s="482"/>
      <c r="N68" s="13"/>
      <c r="O68" s="152"/>
      <c r="P68" s="31">
        <f t="shared" ref="P68" si="5">R68-Q68</f>
        <v>0.7999999999992724</v>
      </c>
      <c r="Q68" s="31">
        <f>SUBTOTAL(9,$F$2:F68)</f>
        <v>27791.200000000001</v>
      </c>
      <c r="R68" s="31">
        <f>SUBTOTAL(9,$G$2:G68)</f>
        <v>27792</v>
      </c>
    </row>
    <row r="69" spans="1:18" ht="14.25" customHeight="1">
      <c r="A69" s="13">
        <v>25</v>
      </c>
      <c r="B69" s="62">
        <v>46182</v>
      </c>
      <c r="C69" s="111" t="s">
        <v>7358</v>
      </c>
      <c r="D69" s="111"/>
      <c r="F69" s="14">
        <v>60</v>
      </c>
      <c r="G69" s="14"/>
      <c r="H69" s="14"/>
      <c r="I69" s="13" t="s">
        <v>89</v>
      </c>
      <c r="K69" s="395" t="s">
        <v>1056</v>
      </c>
      <c r="L69">
        <v>3577</v>
      </c>
      <c r="N69" s="13"/>
      <c r="O69" s="152"/>
      <c r="P69" s="31">
        <f t="shared" ref="P69" si="6">R69-Q69</f>
        <v>-59.200000000000728</v>
      </c>
      <c r="Q69" s="31">
        <f>SUBTOTAL(9,$F$2:F69)</f>
        <v>27851.200000000001</v>
      </c>
      <c r="R69" s="31">
        <f>SUBTOTAL(9,$G$2:G69)</f>
        <v>27792</v>
      </c>
    </row>
    <row r="70" spans="1:18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8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8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8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8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8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8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8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8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8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8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N220" s="13"/>
      <c r="O220" s="152"/>
    </row>
    <row r="221" spans="1:15" ht="14.25" customHeight="1">
      <c r="A221" s="13"/>
      <c r="B221" s="62"/>
      <c r="C221" s="111"/>
      <c r="D221" s="111"/>
      <c r="F221" s="14"/>
      <c r="G221" s="14"/>
      <c r="H221" s="14"/>
      <c r="I221" s="13"/>
      <c r="N221" s="13"/>
      <c r="O221" s="152"/>
    </row>
    <row r="222" spans="1:15" ht="14.25" customHeight="1">
      <c r="A222" s="13"/>
      <c r="B222" s="62"/>
      <c r="C222" s="111"/>
      <c r="D222" s="111"/>
      <c r="F222" s="14"/>
      <c r="G222" s="14"/>
      <c r="H222" s="14"/>
      <c r="I222" s="13"/>
      <c r="N222" s="13"/>
      <c r="O222" s="152"/>
    </row>
    <row r="223" spans="1:15" ht="14.25" customHeight="1">
      <c r="A223" s="13"/>
      <c r="B223" s="62"/>
      <c r="C223" s="111"/>
      <c r="D223" s="111"/>
      <c r="F223" s="14"/>
      <c r="G223" s="14"/>
      <c r="H223" s="14"/>
      <c r="I223" s="13"/>
      <c r="N223" s="13"/>
      <c r="O223" s="152"/>
    </row>
    <row r="224" spans="1:15" ht="14.25" customHeight="1">
      <c r="A224" s="13"/>
      <c r="B224" s="62"/>
      <c r="C224" s="111"/>
      <c r="D224" s="111"/>
      <c r="F224" s="14"/>
      <c r="G224" s="14"/>
      <c r="H224" s="14"/>
      <c r="I224" s="13"/>
      <c r="N224" s="13"/>
      <c r="O224" s="152"/>
    </row>
    <row r="225" spans="2:15" ht="14.25" customHeight="1">
      <c r="B225" s="62"/>
      <c r="F225" s="14"/>
      <c r="G225" s="14"/>
      <c r="H225" s="14"/>
      <c r="I225" s="13"/>
      <c r="N225" s="13"/>
      <c r="O225" s="152"/>
    </row>
    <row r="226" spans="2:15" ht="14.2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N998" s="13"/>
      <c r="O998" s="152"/>
    </row>
    <row r="999" spans="2:15" ht="15.75" customHeight="1">
      <c r="N999" s="13"/>
      <c r="O999" s="152"/>
    </row>
  </sheetData>
  <autoFilter ref="A1:R3" xr:uid="{00000000-0009-0000-0000-000019000000}">
    <sortState xmlns:xlrd2="http://schemas.microsoft.com/office/spreadsheetml/2017/richdata2" ref="A2:R62">
      <sortCondition ref="B1:B3"/>
    </sortState>
  </autoFilter>
  <conditionalFormatting sqref="P2:P69">
    <cfRule type="expression" dxfId="62" priority="1" stopIfTrue="1">
      <formula>"&gt;0"</formula>
    </cfRule>
    <cfRule type="cellIs" dxfId="61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rgb="FF00B0F0"/>
  </sheetPr>
  <dimension ref="A1:Z998"/>
  <sheetViews>
    <sheetView zoomScaleNormal="100" workbookViewId="0">
      <pane xSplit="3" ySplit="1" topLeftCell="L158" activePane="bottomRight" state="frozen"/>
      <selection pane="topRight" activeCell="D1" sqref="D1"/>
      <selection pane="bottomLeft" activeCell="A2" sqref="A2"/>
      <selection pane="bottomRight" activeCell="C179" sqref="C179"/>
    </sheetView>
  </sheetViews>
  <sheetFormatPr defaultColWidth="12.625" defaultRowHeight="15" customHeight="1"/>
  <cols>
    <col min="1" max="1" width="8.625" customWidth="1"/>
    <col min="2" max="2" width="25.375" customWidth="1"/>
    <col min="3" max="3" width="50" customWidth="1"/>
    <col min="4" max="4" width="25.375" customWidth="1"/>
    <col min="5" max="5" width="38.375" customWidth="1"/>
    <col min="6" max="6" width="9" customWidth="1"/>
    <col min="7" max="7" width="8.875" customWidth="1"/>
    <col min="8" max="11" width="8.625" customWidth="1"/>
    <col min="12" max="12" width="11.875" bestFit="1" customWidth="1"/>
    <col min="13" max="14" width="8.625" customWidth="1"/>
    <col min="15" max="15" width="12.25" customWidth="1"/>
    <col min="16" max="16" width="10.125" customWidth="1"/>
    <col min="17" max="17" width="11.5" customWidth="1"/>
    <col min="18" max="18" width="11" bestFit="1" customWidth="1"/>
  </cols>
  <sheetData>
    <row r="1" spans="1:18" ht="14.25">
      <c r="A1" s="129" t="s">
        <v>0</v>
      </c>
      <c r="B1" s="228" t="s">
        <v>58</v>
      </c>
      <c r="C1" s="228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2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20</v>
      </c>
      <c r="B2" s="144">
        <v>44433</v>
      </c>
      <c r="C2" s="9" t="s">
        <v>166</v>
      </c>
      <c r="D2" s="111"/>
      <c r="F2" s="2">
        <v>274.2</v>
      </c>
      <c r="G2" s="14"/>
      <c r="H2" s="14"/>
      <c r="I2" s="13" t="s">
        <v>89</v>
      </c>
      <c r="J2" s="9" t="s">
        <v>87</v>
      </c>
      <c r="L2" s="1">
        <v>3919</v>
      </c>
      <c r="N2" s="13" t="s">
        <v>688</v>
      </c>
      <c r="O2" s="188"/>
      <c r="P2" s="31">
        <f t="shared" ref="P2:P33" si="0">R2-Q2</f>
        <v>-274.2</v>
      </c>
      <c r="Q2" s="31">
        <f>SUBTOTAL(9,$F$2:F2)</f>
        <v>274.2</v>
      </c>
      <c r="R2" s="31">
        <f>SUBTOTAL(9,$G$2:G2)</f>
        <v>0</v>
      </c>
    </row>
    <row r="3" spans="1:18" ht="14.25" customHeight="1">
      <c r="A3" s="13" t="s">
        <v>20</v>
      </c>
      <c r="B3" s="144">
        <v>44434</v>
      </c>
      <c r="C3" s="9" t="s">
        <v>363</v>
      </c>
      <c r="D3" s="111"/>
      <c r="F3" s="2">
        <v>82</v>
      </c>
      <c r="G3" s="14"/>
      <c r="H3" s="14"/>
      <c r="I3" s="13" t="s">
        <v>89</v>
      </c>
      <c r="J3" s="9" t="s">
        <v>87</v>
      </c>
      <c r="L3" s="1">
        <v>821</v>
      </c>
      <c r="N3" s="13" t="s">
        <v>688</v>
      </c>
      <c r="O3" s="188"/>
      <c r="P3" s="31">
        <f t="shared" si="0"/>
        <v>-356.2</v>
      </c>
      <c r="Q3" s="31">
        <f>SUBTOTAL(9,$F$2:F3)</f>
        <v>356.2</v>
      </c>
      <c r="R3" s="31">
        <f>SUBTOTAL(9,$G$2:G3)</f>
        <v>0</v>
      </c>
    </row>
    <row r="4" spans="1:18" ht="14.25" customHeight="1">
      <c r="A4" s="13" t="s">
        <v>20</v>
      </c>
      <c r="B4" s="144">
        <v>44434</v>
      </c>
      <c r="C4" s="9" t="s">
        <v>363</v>
      </c>
      <c r="D4" s="111"/>
      <c r="F4" s="2">
        <v>92.5</v>
      </c>
      <c r="G4" s="14"/>
      <c r="H4" s="14"/>
      <c r="I4" s="13" t="s">
        <v>89</v>
      </c>
      <c r="J4" s="9" t="s">
        <v>87</v>
      </c>
      <c r="L4" s="1">
        <v>819</v>
      </c>
      <c r="N4" s="13" t="s">
        <v>688</v>
      </c>
      <c r="O4" s="188"/>
      <c r="P4" s="31">
        <f t="shared" si="0"/>
        <v>-448.7</v>
      </c>
      <c r="Q4" s="31">
        <f>SUBTOTAL(9,$F$2:F4)</f>
        <v>448.7</v>
      </c>
      <c r="R4" s="31">
        <f>SUBTOTAL(9,$G$2:G4)</f>
        <v>0</v>
      </c>
    </row>
    <row r="5" spans="1:18" ht="14.25" customHeight="1">
      <c r="A5" s="13" t="s">
        <v>20</v>
      </c>
      <c r="B5" s="144">
        <v>44438</v>
      </c>
      <c r="C5" s="1" t="s">
        <v>962</v>
      </c>
      <c r="D5" s="111"/>
      <c r="F5" s="14"/>
      <c r="G5" s="2">
        <v>10000</v>
      </c>
      <c r="H5" s="14"/>
      <c r="I5" s="13"/>
      <c r="N5" s="13" t="s">
        <v>688</v>
      </c>
      <c r="O5" s="188"/>
      <c r="P5" s="31">
        <f t="shared" si="0"/>
        <v>9551.2999999999993</v>
      </c>
      <c r="Q5" s="31">
        <f>SUBTOTAL(9,$F$2:F5)</f>
        <v>448.7</v>
      </c>
      <c r="R5" s="31">
        <f>SUBTOTAL(9,$G$2:G5)</f>
        <v>10000</v>
      </c>
    </row>
    <row r="6" spans="1:18" ht="14.25" customHeight="1">
      <c r="A6" s="13" t="s">
        <v>20</v>
      </c>
      <c r="B6" s="144">
        <v>44449</v>
      </c>
      <c r="C6" s="29" t="s">
        <v>2704</v>
      </c>
      <c r="D6" s="111" t="s">
        <v>1100</v>
      </c>
      <c r="F6" s="2">
        <v>906.38</v>
      </c>
      <c r="G6" s="14"/>
      <c r="H6" s="14"/>
      <c r="I6" s="13"/>
      <c r="N6" s="13" t="s">
        <v>688</v>
      </c>
      <c r="O6" s="188"/>
      <c r="P6" s="31">
        <f t="shared" si="0"/>
        <v>8644.92</v>
      </c>
      <c r="Q6" s="31">
        <f>SUBTOTAL(9,$F$2:F6)</f>
        <v>1355.08</v>
      </c>
      <c r="R6" s="31">
        <f>SUBTOTAL(9,$G$2:G6)</f>
        <v>10000</v>
      </c>
    </row>
    <row r="7" spans="1:18" ht="14.25" customHeight="1">
      <c r="A7" s="13" t="s">
        <v>20</v>
      </c>
      <c r="B7" s="144">
        <v>44454</v>
      </c>
      <c r="C7" s="29" t="s">
        <v>2705</v>
      </c>
      <c r="D7" s="111" t="s">
        <v>1100</v>
      </c>
      <c r="F7" s="2">
        <v>180.8</v>
      </c>
      <c r="G7" s="14"/>
      <c r="H7" s="14"/>
      <c r="I7" s="13"/>
      <c r="N7" s="13" t="s">
        <v>688</v>
      </c>
      <c r="O7" s="188"/>
      <c r="P7" s="31">
        <f t="shared" si="0"/>
        <v>8464.1200000000008</v>
      </c>
      <c r="Q7" s="31">
        <f>SUBTOTAL(9,$F$2:F7)</f>
        <v>1535.8799999999999</v>
      </c>
      <c r="R7" s="31">
        <f>SUBTOTAL(9,$G$2:G7)</f>
        <v>10000</v>
      </c>
    </row>
    <row r="8" spans="1:18" ht="14.25" customHeight="1">
      <c r="A8" s="13" t="s">
        <v>20</v>
      </c>
      <c r="B8" s="144">
        <v>44456</v>
      </c>
      <c r="C8" s="1" t="s">
        <v>2707</v>
      </c>
      <c r="D8" s="111"/>
      <c r="F8" s="2">
        <v>292</v>
      </c>
      <c r="G8" s="14"/>
      <c r="H8" s="14"/>
      <c r="I8" s="13"/>
      <c r="K8" s="9" t="s">
        <v>953</v>
      </c>
      <c r="L8" s="1">
        <v>980</v>
      </c>
      <c r="N8" s="13" t="s">
        <v>688</v>
      </c>
      <c r="O8" s="188"/>
      <c r="P8" s="31">
        <f t="shared" si="0"/>
        <v>8172.12</v>
      </c>
      <c r="Q8" s="31">
        <f>SUBTOTAL(9,$F$2:F8)</f>
        <v>1827.8799999999999</v>
      </c>
      <c r="R8" s="31">
        <f>SUBTOTAL(9,$G$2:G8)</f>
        <v>10000</v>
      </c>
    </row>
    <row r="9" spans="1:18" ht="14.25" customHeight="1">
      <c r="A9" s="13" t="s">
        <v>20</v>
      </c>
      <c r="B9" s="144">
        <v>44459</v>
      </c>
      <c r="C9" s="29" t="s">
        <v>2706</v>
      </c>
      <c r="D9" s="111" t="s">
        <v>1100</v>
      </c>
      <c r="F9" s="2">
        <v>102.1</v>
      </c>
      <c r="G9" s="14"/>
      <c r="H9" s="14"/>
      <c r="I9" s="13"/>
      <c r="K9" s="540"/>
      <c r="L9" s="540"/>
      <c r="N9" s="13" t="s">
        <v>688</v>
      </c>
      <c r="O9" s="188"/>
      <c r="P9" s="31">
        <f t="shared" si="0"/>
        <v>8070.02</v>
      </c>
      <c r="Q9" s="31">
        <f>SUBTOTAL(9,$F$2:F9)</f>
        <v>1929.9799999999998</v>
      </c>
      <c r="R9" s="31">
        <f>SUBTOTAL(9,$G$2:G9)</f>
        <v>10000</v>
      </c>
    </row>
    <row r="10" spans="1:18" ht="14.25" customHeight="1">
      <c r="A10" s="13" t="s">
        <v>20</v>
      </c>
      <c r="B10" s="144">
        <v>44461</v>
      </c>
      <c r="C10" s="29" t="s">
        <v>1089</v>
      </c>
      <c r="D10" s="111"/>
      <c r="F10" s="2">
        <v>644</v>
      </c>
      <c r="G10" s="14"/>
      <c r="H10" s="14"/>
      <c r="I10" s="13" t="s">
        <v>91</v>
      </c>
      <c r="J10" s="9" t="s">
        <v>87</v>
      </c>
      <c r="K10" s="9" t="s">
        <v>1753</v>
      </c>
      <c r="L10" s="1">
        <v>1278</v>
      </c>
      <c r="N10" s="13" t="s">
        <v>688</v>
      </c>
      <c r="O10" s="188"/>
      <c r="P10" s="31">
        <f t="shared" si="0"/>
        <v>7426.02</v>
      </c>
      <c r="Q10" s="31">
        <f>SUBTOTAL(9,$F$2:F10)</f>
        <v>2573.9799999999996</v>
      </c>
      <c r="R10" s="31">
        <f>SUBTOTAL(9,$G$2:G10)</f>
        <v>10000</v>
      </c>
    </row>
    <row r="11" spans="1:18" ht="14.25" customHeight="1">
      <c r="A11" s="13" t="s">
        <v>20</v>
      </c>
      <c r="B11" s="144">
        <v>44465</v>
      </c>
      <c r="C11" s="29" t="s">
        <v>2708</v>
      </c>
      <c r="D11" s="111"/>
      <c r="F11" s="2">
        <v>5616</v>
      </c>
      <c r="G11" s="14"/>
      <c r="H11" s="14"/>
      <c r="I11" s="13"/>
      <c r="N11" s="13" t="s">
        <v>688</v>
      </c>
      <c r="O11" s="189">
        <v>44473</v>
      </c>
      <c r="P11" s="31">
        <f t="shared" si="0"/>
        <v>1810.0200000000004</v>
      </c>
      <c r="Q11" s="31">
        <f>SUBTOTAL(9,$F$2:F11)</f>
        <v>8189.98</v>
      </c>
      <c r="R11" s="31">
        <f>SUBTOTAL(9,$G$2:G11)</f>
        <v>10000</v>
      </c>
    </row>
    <row r="12" spans="1:18" ht="14.25" customHeight="1">
      <c r="A12" s="13" t="s">
        <v>20</v>
      </c>
      <c r="B12" s="144">
        <v>44482</v>
      </c>
      <c r="C12" s="1" t="s">
        <v>962</v>
      </c>
      <c r="D12" s="111"/>
      <c r="F12" s="14"/>
      <c r="G12" s="2">
        <v>8000</v>
      </c>
      <c r="H12" s="14"/>
      <c r="I12" s="13"/>
      <c r="N12" s="13" t="s">
        <v>688</v>
      </c>
      <c r="O12" s="188"/>
      <c r="P12" s="31">
        <f t="shared" si="0"/>
        <v>9810.02</v>
      </c>
      <c r="Q12" s="31">
        <f>SUBTOTAL(9,$F$2:F12)</f>
        <v>8189.98</v>
      </c>
      <c r="R12" s="31">
        <f>SUBTOTAL(9,$G$2:G12)</f>
        <v>18000</v>
      </c>
    </row>
    <row r="13" spans="1:18" ht="14.25" customHeight="1">
      <c r="A13" s="13" t="s">
        <v>20</v>
      </c>
      <c r="B13" s="144">
        <v>44493</v>
      </c>
      <c r="C13" s="54" t="s">
        <v>2709</v>
      </c>
      <c r="D13" s="111"/>
      <c r="F13" s="2">
        <v>8000</v>
      </c>
      <c r="G13" s="14"/>
      <c r="H13" s="14"/>
      <c r="I13" s="13" t="s">
        <v>91</v>
      </c>
      <c r="J13" s="51" t="s">
        <v>87</v>
      </c>
      <c r="K13" s="51" t="s">
        <v>2710</v>
      </c>
      <c r="L13" s="51" t="s">
        <v>2711</v>
      </c>
      <c r="N13" s="13" t="s">
        <v>688</v>
      </c>
      <c r="O13" s="188"/>
      <c r="P13" s="31">
        <f t="shared" si="0"/>
        <v>1810.0200000000004</v>
      </c>
      <c r="Q13" s="31">
        <f>SUBTOTAL(9,$F$2:F13)</f>
        <v>16189.98</v>
      </c>
      <c r="R13" s="31">
        <f>SUBTOTAL(9,$G$2:G13)</f>
        <v>18000</v>
      </c>
    </row>
    <row r="14" spans="1:18" ht="14.25" customHeight="1">
      <c r="A14" s="13" t="s">
        <v>20</v>
      </c>
      <c r="B14" s="144">
        <v>44523</v>
      </c>
      <c r="C14" s="1" t="s">
        <v>962</v>
      </c>
      <c r="D14" s="111"/>
      <c r="F14" s="14"/>
      <c r="G14" s="14">
        <v>8000</v>
      </c>
      <c r="H14" s="14"/>
      <c r="I14" s="13" t="s">
        <v>91</v>
      </c>
      <c r="J14" s="51" t="s">
        <v>87</v>
      </c>
      <c r="N14" s="13" t="s">
        <v>688</v>
      </c>
      <c r="O14" s="188"/>
      <c r="P14" s="31">
        <f t="shared" si="0"/>
        <v>9810.02</v>
      </c>
      <c r="Q14" s="31">
        <f>SUBTOTAL(9,$F$2:F14)</f>
        <v>16189.98</v>
      </c>
      <c r="R14" s="31">
        <f>SUBTOTAL(9,$G$2:G14)</f>
        <v>26000</v>
      </c>
    </row>
    <row r="15" spans="1:18" ht="15.75" customHeight="1">
      <c r="A15" s="145" t="s">
        <v>20</v>
      </c>
      <c r="B15" s="144">
        <v>44540</v>
      </c>
      <c r="C15" s="153" t="s">
        <v>2712</v>
      </c>
      <c r="D15" s="52"/>
      <c r="E15" s="27"/>
      <c r="F15" s="120">
        <v>3574</v>
      </c>
      <c r="G15" s="120"/>
      <c r="H15" s="120"/>
      <c r="I15" s="43" t="s">
        <v>91</v>
      </c>
      <c r="J15" s="43"/>
      <c r="K15" s="27" t="s">
        <v>1064</v>
      </c>
      <c r="L15" s="27">
        <v>1028</v>
      </c>
      <c r="M15" s="27"/>
      <c r="N15" s="13" t="s">
        <v>688</v>
      </c>
      <c r="O15" s="188"/>
      <c r="P15" s="31">
        <f t="shared" si="0"/>
        <v>6236.02</v>
      </c>
      <c r="Q15" s="31">
        <f>SUBTOTAL(9,$F$2:F15)</f>
        <v>19763.98</v>
      </c>
      <c r="R15" s="31">
        <f>SUBTOTAL(9,$G$2:G15)</f>
        <v>26000</v>
      </c>
    </row>
    <row r="16" spans="1:18" ht="14.25" customHeight="1">
      <c r="A16" s="13" t="s">
        <v>20</v>
      </c>
      <c r="B16" s="144">
        <v>44546</v>
      </c>
      <c r="C16" s="111" t="s">
        <v>2713</v>
      </c>
      <c r="D16" s="111"/>
      <c r="F16" s="14">
        <v>29</v>
      </c>
      <c r="G16" s="14"/>
      <c r="H16" s="14"/>
      <c r="I16" s="13" t="s">
        <v>1150</v>
      </c>
      <c r="J16" s="51" t="s">
        <v>688</v>
      </c>
      <c r="K16" s="51" t="s">
        <v>2714</v>
      </c>
      <c r="L16" s="9">
        <v>21081640</v>
      </c>
      <c r="N16" s="13" t="s">
        <v>688</v>
      </c>
      <c r="O16" s="188"/>
      <c r="P16" s="31">
        <f t="shared" si="0"/>
        <v>6207.02</v>
      </c>
      <c r="Q16" s="31">
        <f>SUBTOTAL(9,$F$2:F16)</f>
        <v>19792.98</v>
      </c>
      <c r="R16" s="31">
        <f>SUBTOTAL(9,$G$2:G16)</f>
        <v>26000</v>
      </c>
    </row>
    <row r="17" spans="1:18" ht="14.25" customHeight="1">
      <c r="A17" s="13" t="s">
        <v>20</v>
      </c>
      <c r="B17" s="144">
        <v>44584</v>
      </c>
      <c r="C17" s="111" t="s">
        <v>2715</v>
      </c>
      <c r="D17" s="111"/>
      <c r="F17" s="14">
        <v>127.4</v>
      </c>
      <c r="G17" s="14"/>
      <c r="H17" s="14"/>
      <c r="I17" s="13"/>
      <c r="K17" s="51" t="s">
        <v>1764</v>
      </c>
      <c r="L17" s="9">
        <v>1090996</v>
      </c>
      <c r="N17" s="13" t="s">
        <v>688</v>
      </c>
      <c r="O17" s="188"/>
      <c r="P17" s="31">
        <f t="shared" si="0"/>
        <v>6079.619999999999</v>
      </c>
      <c r="Q17" s="31">
        <f>SUBTOTAL(9,$F$2:F17)</f>
        <v>19920.38</v>
      </c>
      <c r="R17" s="31">
        <f>SUBTOTAL(9,$G$2:G17)</f>
        <v>26000</v>
      </c>
    </row>
    <row r="18" spans="1:18" ht="14.25" customHeight="1">
      <c r="A18" s="13" t="s">
        <v>20</v>
      </c>
      <c r="B18" s="144">
        <v>44602</v>
      </c>
      <c r="C18" s="111" t="s">
        <v>2716</v>
      </c>
      <c r="D18" s="111"/>
      <c r="F18" s="14">
        <v>611</v>
      </c>
      <c r="G18" s="14"/>
      <c r="H18" s="14"/>
      <c r="I18" s="13" t="s">
        <v>91</v>
      </c>
      <c r="K18" s="51" t="s">
        <v>1370</v>
      </c>
      <c r="N18" s="13" t="s">
        <v>688</v>
      </c>
      <c r="O18" s="188"/>
      <c r="P18" s="31">
        <f t="shared" si="0"/>
        <v>5468.619999999999</v>
      </c>
      <c r="Q18" s="31">
        <f>SUBTOTAL(9,$F$2:F18)</f>
        <v>20531.38</v>
      </c>
      <c r="R18" s="31">
        <f>SUBTOTAL(9,$G$2:G18)</f>
        <v>26000</v>
      </c>
    </row>
    <row r="19" spans="1:18" ht="14.25" customHeight="1">
      <c r="A19" s="13" t="s">
        <v>20</v>
      </c>
      <c r="B19" s="144">
        <v>44630</v>
      </c>
      <c r="C19" s="111" t="s">
        <v>705</v>
      </c>
      <c r="D19" s="111"/>
      <c r="F19" s="14">
        <v>69.8</v>
      </c>
      <c r="G19" s="14"/>
      <c r="H19" s="14"/>
      <c r="I19" s="13" t="s">
        <v>91</v>
      </c>
      <c r="K19" s="51" t="s">
        <v>1066</v>
      </c>
      <c r="L19" s="9">
        <v>1215502</v>
      </c>
      <c r="N19" s="13" t="s">
        <v>688</v>
      </c>
      <c r="O19" s="188"/>
      <c r="P19" s="31">
        <f t="shared" si="0"/>
        <v>5398.82</v>
      </c>
      <c r="Q19" s="31">
        <f>SUBTOTAL(9,$F$2:F19)</f>
        <v>20601.18</v>
      </c>
      <c r="R19" s="31">
        <f>SUBTOTAL(9,$G$2:G19)</f>
        <v>26000</v>
      </c>
    </row>
    <row r="20" spans="1:18" ht="14.25" customHeight="1">
      <c r="A20" s="13" t="s">
        <v>20</v>
      </c>
      <c r="B20" s="144">
        <v>44630</v>
      </c>
      <c r="C20" s="111" t="s">
        <v>705</v>
      </c>
      <c r="D20" s="111"/>
      <c r="F20" s="14">
        <v>296.7</v>
      </c>
      <c r="G20" s="14"/>
      <c r="H20" s="14"/>
      <c r="I20" s="13" t="s">
        <v>91</v>
      </c>
      <c r="K20" s="51" t="s">
        <v>1066</v>
      </c>
      <c r="L20" s="9">
        <v>1215501</v>
      </c>
      <c r="N20" s="13" t="s">
        <v>688</v>
      </c>
      <c r="O20" s="188"/>
      <c r="P20" s="31">
        <f t="shared" si="0"/>
        <v>5102.119999999999</v>
      </c>
      <c r="Q20" s="31">
        <f>SUBTOTAL(9,$F$2:F20)</f>
        <v>20897.88</v>
      </c>
      <c r="R20" s="31">
        <f>SUBTOTAL(9,$G$2:G20)</f>
        <v>26000</v>
      </c>
    </row>
    <row r="21" spans="1:18" ht="14.25" customHeight="1">
      <c r="A21" s="13" t="s">
        <v>20</v>
      </c>
      <c r="B21" s="144">
        <v>44633</v>
      </c>
      <c r="C21" s="111" t="s">
        <v>2717</v>
      </c>
      <c r="D21" s="111"/>
      <c r="F21" s="14">
        <v>2000</v>
      </c>
      <c r="G21" s="14"/>
      <c r="H21" s="14"/>
      <c r="I21" s="13"/>
      <c r="N21" s="13" t="s">
        <v>688</v>
      </c>
      <c r="O21" s="188"/>
      <c r="P21" s="31">
        <f t="shared" si="0"/>
        <v>3102.119999999999</v>
      </c>
      <c r="Q21" s="31">
        <f>SUBTOTAL(9,$F$2:F21)</f>
        <v>22897.88</v>
      </c>
      <c r="R21" s="31">
        <f>SUBTOTAL(9,$G$2:G21)</f>
        <v>26000</v>
      </c>
    </row>
    <row r="22" spans="1:18" ht="14.25" customHeight="1">
      <c r="A22" s="13" t="s">
        <v>20</v>
      </c>
      <c r="B22" s="144">
        <v>44661</v>
      </c>
      <c r="C22" s="52" t="s">
        <v>1111</v>
      </c>
      <c r="D22" s="52" t="s">
        <v>1100</v>
      </c>
      <c r="E22" s="27"/>
      <c r="F22" s="120">
        <v>723</v>
      </c>
      <c r="G22" s="14"/>
      <c r="H22" s="14"/>
      <c r="I22" s="13"/>
      <c r="N22" s="13" t="s">
        <v>688</v>
      </c>
      <c r="O22" s="188"/>
      <c r="P22" s="31">
        <f t="shared" si="0"/>
        <v>2379.119999999999</v>
      </c>
      <c r="Q22" s="31">
        <f>SUBTOTAL(9,$F$2:F22)</f>
        <v>23620.880000000001</v>
      </c>
      <c r="R22" s="31">
        <f>SUBTOTAL(9,$G$2:G22)</f>
        <v>26000</v>
      </c>
    </row>
    <row r="23" spans="1:18" ht="14.25" customHeight="1">
      <c r="A23" s="13" t="s">
        <v>20</v>
      </c>
      <c r="B23" s="144">
        <v>44661</v>
      </c>
      <c r="C23" s="51" t="s">
        <v>1114</v>
      </c>
      <c r="D23" s="52" t="s">
        <v>1100</v>
      </c>
      <c r="E23" s="27"/>
      <c r="F23" s="120">
        <v>148</v>
      </c>
      <c r="G23" s="14"/>
      <c r="H23" s="14"/>
      <c r="I23" s="13"/>
      <c r="N23" s="13" t="s">
        <v>688</v>
      </c>
      <c r="O23" s="188"/>
      <c r="P23" s="31">
        <f t="shared" si="0"/>
        <v>2231.119999999999</v>
      </c>
      <c r="Q23" s="31">
        <f>SUBTOTAL(9,$F$2:F23)</f>
        <v>23768.880000000001</v>
      </c>
      <c r="R23" s="31">
        <f>SUBTOTAL(9,$G$2:G23)</f>
        <v>26000</v>
      </c>
    </row>
    <row r="24" spans="1:18" ht="14.25" customHeight="1">
      <c r="A24" s="13" t="s">
        <v>20</v>
      </c>
      <c r="B24" s="144">
        <v>44661</v>
      </c>
      <c r="C24" s="51" t="s">
        <v>1110</v>
      </c>
      <c r="D24" s="52" t="s">
        <v>1100</v>
      </c>
      <c r="E24" s="27"/>
      <c r="F24" s="120">
        <v>59</v>
      </c>
      <c r="G24" s="14"/>
      <c r="H24" s="14"/>
      <c r="I24" s="13"/>
      <c r="N24" s="13" t="s">
        <v>688</v>
      </c>
      <c r="O24" s="188"/>
      <c r="P24" s="31">
        <f t="shared" si="0"/>
        <v>2172.119999999999</v>
      </c>
      <c r="Q24" s="31">
        <f>SUBTOTAL(9,$F$2:F24)</f>
        <v>23827.88</v>
      </c>
      <c r="R24" s="31">
        <f>SUBTOTAL(9,$G$2:G24)</f>
        <v>26000</v>
      </c>
    </row>
    <row r="25" spans="1:18" ht="14.25" customHeight="1">
      <c r="A25" s="13" t="s">
        <v>20</v>
      </c>
      <c r="B25" s="144">
        <v>44677</v>
      </c>
      <c r="C25" s="111" t="s">
        <v>1546</v>
      </c>
      <c r="D25" s="456"/>
      <c r="F25" s="14">
        <v>70</v>
      </c>
      <c r="G25" s="14"/>
      <c r="H25" s="14"/>
      <c r="I25" s="13" t="s">
        <v>89</v>
      </c>
      <c r="K25" s="51" t="s">
        <v>2370</v>
      </c>
      <c r="N25" s="13" t="s">
        <v>688</v>
      </c>
      <c r="O25" s="188"/>
      <c r="P25" s="31">
        <f t="shared" si="0"/>
        <v>2102.119999999999</v>
      </c>
      <c r="Q25" s="31">
        <f>SUBTOTAL(9,$F$2:F25)</f>
        <v>23897.88</v>
      </c>
      <c r="R25" s="31">
        <f>SUBTOTAL(9,$G$2:G25)</f>
        <v>26000</v>
      </c>
    </row>
    <row r="26" spans="1:18" ht="14.25" customHeight="1">
      <c r="A26" s="13" t="s">
        <v>20</v>
      </c>
      <c r="B26" s="144">
        <v>44677</v>
      </c>
      <c r="C26" s="111" t="s">
        <v>1845</v>
      </c>
      <c r="D26" s="456"/>
      <c r="F26" s="14">
        <v>208.6</v>
      </c>
      <c r="G26" s="14"/>
      <c r="H26" s="14"/>
      <c r="I26" s="13" t="s">
        <v>89</v>
      </c>
      <c r="K26" s="51" t="s">
        <v>2532</v>
      </c>
      <c r="L26" s="9">
        <v>1192414</v>
      </c>
      <c r="N26" s="13" t="s">
        <v>688</v>
      </c>
      <c r="O26" s="188"/>
      <c r="P26" s="31">
        <f t="shared" si="0"/>
        <v>1893.5200000000004</v>
      </c>
      <c r="Q26" s="31">
        <f>SUBTOTAL(9,$F$2:F26)</f>
        <v>24106.48</v>
      </c>
      <c r="R26" s="31">
        <f>SUBTOTAL(9,$G$2:G26)</f>
        <v>26000</v>
      </c>
    </row>
    <row r="27" spans="1:18" ht="14.25" customHeight="1">
      <c r="A27" s="13" t="s">
        <v>20</v>
      </c>
      <c r="B27" s="144">
        <v>44682</v>
      </c>
      <c r="C27" s="111" t="s">
        <v>1546</v>
      </c>
      <c r="D27" s="456"/>
      <c r="F27" s="14">
        <v>60</v>
      </c>
      <c r="G27" s="14"/>
      <c r="H27" s="14"/>
      <c r="I27" s="13" t="s">
        <v>89</v>
      </c>
      <c r="K27" s="51" t="s">
        <v>459</v>
      </c>
      <c r="L27" s="9">
        <v>18123527</v>
      </c>
      <c r="N27" s="13" t="s">
        <v>688</v>
      </c>
      <c r="O27" s="188"/>
      <c r="P27" s="31">
        <f t="shared" si="0"/>
        <v>1833.5200000000004</v>
      </c>
      <c r="Q27" s="31">
        <f>SUBTOTAL(9,$F$2:F27)</f>
        <v>24166.48</v>
      </c>
      <c r="R27" s="31">
        <f>SUBTOTAL(9,$G$2:G27)</f>
        <v>26000</v>
      </c>
    </row>
    <row r="28" spans="1:18" ht="14.25" customHeight="1">
      <c r="A28" s="13" t="s">
        <v>20</v>
      </c>
      <c r="B28" s="144">
        <v>44682</v>
      </c>
      <c r="C28" s="48" t="s">
        <v>2723</v>
      </c>
      <c r="D28" s="48"/>
      <c r="E28" s="29"/>
      <c r="F28" s="120">
        <v>53.9</v>
      </c>
      <c r="G28" s="120"/>
      <c r="H28" s="120"/>
      <c r="I28" s="43" t="s">
        <v>89</v>
      </c>
      <c r="J28" s="43"/>
      <c r="K28" s="27" t="s">
        <v>1066</v>
      </c>
      <c r="L28" s="43">
        <v>230170</v>
      </c>
      <c r="N28" s="13" t="s">
        <v>688</v>
      </c>
      <c r="O28" s="188"/>
      <c r="P28" s="31">
        <f t="shared" si="0"/>
        <v>1779.619999999999</v>
      </c>
      <c r="Q28" s="31">
        <f>SUBTOTAL(9,$F$2:F28)</f>
        <v>24220.38</v>
      </c>
      <c r="R28" s="31">
        <f>SUBTOTAL(9,$G$2:G28)</f>
        <v>26000</v>
      </c>
    </row>
    <row r="29" spans="1:18" ht="14.25" customHeight="1">
      <c r="A29" s="13" t="s">
        <v>20</v>
      </c>
      <c r="B29" s="144">
        <v>44683</v>
      </c>
      <c r="C29" s="54" t="s">
        <v>2718</v>
      </c>
      <c r="D29" s="546" t="s">
        <v>2719</v>
      </c>
      <c r="F29" s="241">
        <v>300</v>
      </c>
      <c r="G29" s="14"/>
      <c r="H29" s="14"/>
      <c r="I29" s="13"/>
      <c r="K29" s="51" t="s">
        <v>575</v>
      </c>
      <c r="L29" s="540"/>
      <c r="N29" s="13" t="s">
        <v>688</v>
      </c>
      <c r="O29" s="188"/>
      <c r="P29" s="31">
        <f t="shared" si="0"/>
        <v>1479.619999999999</v>
      </c>
      <c r="Q29" s="31">
        <f>SUBTOTAL(9,$F$2:F29)</f>
        <v>24520.38</v>
      </c>
      <c r="R29" s="31">
        <f>SUBTOTAL(9,$G$2:G29)</f>
        <v>26000</v>
      </c>
    </row>
    <row r="30" spans="1:18" ht="14.25" customHeight="1">
      <c r="A30" s="13" t="s">
        <v>20</v>
      </c>
      <c r="B30" s="144">
        <v>44683</v>
      </c>
      <c r="C30" s="54" t="s">
        <v>2720</v>
      </c>
      <c r="D30" s="546" t="s">
        <v>2721</v>
      </c>
      <c r="F30" s="241">
        <v>400</v>
      </c>
      <c r="G30" s="14"/>
      <c r="H30" s="14"/>
      <c r="I30" s="13"/>
      <c r="K30" s="51" t="s">
        <v>575</v>
      </c>
      <c r="L30" s="540"/>
      <c r="N30" s="13" t="s">
        <v>688</v>
      </c>
      <c r="O30" s="188"/>
      <c r="P30" s="31">
        <f t="shared" si="0"/>
        <v>1079.619999999999</v>
      </c>
      <c r="Q30" s="31">
        <f>SUBTOTAL(9,$F$2:F30)</f>
        <v>24920.38</v>
      </c>
      <c r="R30" s="31">
        <f>SUBTOTAL(9,$G$2:G30)</f>
        <v>26000</v>
      </c>
    </row>
    <row r="31" spans="1:18" ht="14.25" customHeight="1">
      <c r="A31" s="13" t="s">
        <v>20</v>
      </c>
      <c r="B31" s="144">
        <v>44683</v>
      </c>
      <c r="C31" s="54" t="s">
        <v>2722</v>
      </c>
      <c r="D31" s="546" t="s">
        <v>1049</v>
      </c>
      <c r="E31" s="540"/>
      <c r="F31" s="241">
        <v>300</v>
      </c>
      <c r="G31" s="14"/>
      <c r="H31" s="14"/>
      <c r="I31" s="13"/>
      <c r="J31" s="540"/>
      <c r="K31" s="51" t="s">
        <v>575</v>
      </c>
      <c r="L31" s="540"/>
      <c r="N31" s="13" t="s">
        <v>688</v>
      </c>
      <c r="O31" s="188"/>
      <c r="P31" s="31">
        <f t="shared" si="0"/>
        <v>779.61999999999898</v>
      </c>
      <c r="Q31" s="31">
        <f>SUBTOTAL(9,$F$2:F31)</f>
        <v>25220.38</v>
      </c>
      <c r="R31" s="31">
        <f>SUBTOTAL(9,$G$2:G31)</f>
        <v>26000</v>
      </c>
    </row>
    <row r="32" spans="1:18" ht="14.25" customHeight="1">
      <c r="A32" s="13" t="s">
        <v>20</v>
      </c>
      <c r="B32" s="144">
        <v>44689</v>
      </c>
      <c r="C32" s="111" t="s">
        <v>1546</v>
      </c>
      <c r="D32" s="111"/>
      <c r="F32" s="14">
        <v>134</v>
      </c>
      <c r="G32" s="14"/>
      <c r="H32" s="14"/>
      <c r="I32" s="13"/>
      <c r="K32" s="51" t="s">
        <v>459</v>
      </c>
      <c r="L32" s="9">
        <v>18124738</v>
      </c>
      <c r="N32" s="13" t="s">
        <v>688</v>
      </c>
      <c r="O32" s="188"/>
      <c r="P32" s="31">
        <f t="shared" si="0"/>
        <v>645.61999999999898</v>
      </c>
      <c r="Q32" s="31">
        <f>SUBTOTAL(9,$F$2:F32)</f>
        <v>25354.38</v>
      </c>
      <c r="R32" s="31">
        <f>SUBTOTAL(9,$G$2:G32)</f>
        <v>26000</v>
      </c>
    </row>
    <row r="33" spans="1:18" ht="14.25" customHeight="1">
      <c r="A33" s="13" t="s">
        <v>20</v>
      </c>
      <c r="B33" s="144">
        <v>44694</v>
      </c>
      <c r="C33" s="54" t="s">
        <v>2724</v>
      </c>
      <c r="D33" s="111"/>
      <c r="F33" s="14">
        <v>7000</v>
      </c>
      <c r="G33" s="14"/>
      <c r="H33" s="14"/>
      <c r="I33" s="13" t="s">
        <v>91</v>
      </c>
      <c r="K33" s="51" t="s">
        <v>832</v>
      </c>
      <c r="N33" s="13" t="s">
        <v>688</v>
      </c>
      <c r="O33" s="189">
        <v>44694</v>
      </c>
      <c r="P33" s="31">
        <f t="shared" si="0"/>
        <v>-6354.380000000001</v>
      </c>
      <c r="Q33" s="31">
        <f>SUBTOTAL(9,$F$2:F33)</f>
        <v>32354.38</v>
      </c>
      <c r="R33" s="31">
        <f>SUBTOTAL(9,$G$2:G33)</f>
        <v>26000</v>
      </c>
    </row>
    <row r="34" spans="1:18" ht="14.25" customHeight="1">
      <c r="A34" s="13" t="s">
        <v>20</v>
      </c>
      <c r="B34" s="144">
        <v>44710</v>
      </c>
      <c r="C34" s="1" t="s">
        <v>962</v>
      </c>
      <c r="D34" s="111"/>
      <c r="F34" s="14"/>
      <c r="G34" s="14">
        <v>10000</v>
      </c>
      <c r="H34" s="14"/>
      <c r="I34" s="13" t="s">
        <v>91</v>
      </c>
      <c r="N34" s="13" t="s">
        <v>688</v>
      </c>
      <c r="O34" s="188"/>
      <c r="P34" s="31">
        <f t="shared" ref="P34:P65" si="1">R34-Q34</f>
        <v>3645.619999999999</v>
      </c>
      <c r="Q34" s="31">
        <f>SUBTOTAL(9,$F$2:F34)</f>
        <v>32354.38</v>
      </c>
      <c r="R34" s="31">
        <f>SUBTOTAL(9,$G$2:G34)</f>
        <v>36000</v>
      </c>
    </row>
    <row r="35" spans="1:18" ht="14.25" customHeight="1">
      <c r="A35" s="13" t="s">
        <v>20</v>
      </c>
      <c r="B35" s="144">
        <v>44720</v>
      </c>
      <c r="C35" s="111" t="s">
        <v>1019</v>
      </c>
      <c r="D35" s="9" t="s">
        <v>2725</v>
      </c>
      <c r="E35" s="154" t="s">
        <v>2726</v>
      </c>
      <c r="F35" s="14">
        <v>341</v>
      </c>
      <c r="G35" s="14"/>
      <c r="H35" s="14"/>
      <c r="I35" s="13"/>
      <c r="K35" s="9" t="s">
        <v>575</v>
      </c>
      <c r="N35" s="13" t="s">
        <v>688</v>
      </c>
      <c r="O35" s="188"/>
      <c r="P35" s="31">
        <f t="shared" si="1"/>
        <v>3304.619999999999</v>
      </c>
      <c r="Q35" s="31">
        <f>SUBTOTAL(9,$F$2:F35)</f>
        <v>32695.38</v>
      </c>
      <c r="R35" s="31">
        <f>SUBTOTAL(9,$G$2:G35)</f>
        <v>36000</v>
      </c>
    </row>
    <row r="36" spans="1:18" ht="14.25" customHeight="1">
      <c r="A36" s="13" t="s">
        <v>20</v>
      </c>
      <c r="B36" s="144">
        <v>44720</v>
      </c>
      <c r="C36" s="111" t="s">
        <v>1121</v>
      </c>
      <c r="D36" s="9" t="s">
        <v>2727</v>
      </c>
      <c r="E36" s="154" t="s">
        <v>2537</v>
      </c>
      <c r="F36" s="14">
        <v>170</v>
      </c>
      <c r="G36" s="14"/>
      <c r="H36" s="14"/>
      <c r="I36" s="13"/>
      <c r="K36" s="9" t="s">
        <v>575</v>
      </c>
      <c r="N36" s="13" t="s">
        <v>688</v>
      </c>
      <c r="O36" s="188"/>
      <c r="P36" s="31">
        <f t="shared" si="1"/>
        <v>3134.6199999999953</v>
      </c>
      <c r="Q36" s="31">
        <f>SUBTOTAL(9,$F$2:F36)</f>
        <v>32865.380000000005</v>
      </c>
      <c r="R36" s="31">
        <f>SUBTOTAL(9,$G$2:G36)</f>
        <v>36000</v>
      </c>
    </row>
    <row r="37" spans="1:18" ht="14.25" customHeight="1">
      <c r="A37" s="13" t="s">
        <v>20</v>
      </c>
      <c r="B37" s="144">
        <v>44726</v>
      </c>
      <c r="C37" s="48" t="s">
        <v>1123</v>
      </c>
      <c r="D37" s="138"/>
      <c r="E37" s="155"/>
      <c r="F37" s="157">
        <v>2995</v>
      </c>
      <c r="G37" s="157"/>
      <c r="H37" s="32"/>
      <c r="I37" s="13" t="s">
        <v>91</v>
      </c>
      <c r="K37" s="51" t="s">
        <v>1074</v>
      </c>
      <c r="L37" s="9">
        <v>2313</v>
      </c>
      <c r="N37" s="13" t="s">
        <v>688</v>
      </c>
      <c r="O37" s="188"/>
      <c r="P37" s="31">
        <f t="shared" si="1"/>
        <v>139.61999999999534</v>
      </c>
      <c r="Q37" s="31">
        <f>SUBTOTAL(9,$F$2:F37)</f>
        <v>35860.380000000005</v>
      </c>
      <c r="R37" s="31">
        <f>SUBTOTAL(9,$G$2:G37)</f>
        <v>36000</v>
      </c>
    </row>
    <row r="38" spans="1:18" ht="14.25" customHeight="1">
      <c r="A38" s="13" t="s">
        <v>20</v>
      </c>
      <c r="B38" s="144">
        <v>44729</v>
      </c>
      <c r="C38" s="111" t="s">
        <v>2728</v>
      </c>
      <c r="F38" s="14"/>
      <c r="G38" s="157">
        <v>32034.6</v>
      </c>
      <c r="H38" s="14"/>
      <c r="I38" s="13"/>
      <c r="N38" s="13" t="s">
        <v>688</v>
      </c>
      <c r="O38" s="188"/>
      <c r="P38" s="31">
        <f t="shared" si="1"/>
        <v>32174.22</v>
      </c>
      <c r="Q38" s="31">
        <f>SUBTOTAL(9,$F$2:F38)</f>
        <v>35860.380000000005</v>
      </c>
      <c r="R38" s="31">
        <f>SUBTOTAL(9,$G$2:G38)</f>
        <v>68034.600000000006</v>
      </c>
    </row>
    <row r="39" spans="1:18" ht="14.25" customHeight="1">
      <c r="A39" s="13" t="s">
        <v>20</v>
      </c>
      <c r="B39" s="144">
        <v>44731</v>
      </c>
      <c r="C39" s="111" t="s">
        <v>2729</v>
      </c>
      <c r="F39" s="14">
        <v>32034.6</v>
      </c>
      <c r="G39" s="14"/>
      <c r="H39" s="14"/>
      <c r="I39" s="13" t="s">
        <v>91</v>
      </c>
      <c r="K39" s="51" t="s">
        <v>1207</v>
      </c>
      <c r="L39" s="9">
        <v>3965</v>
      </c>
      <c r="N39" s="13" t="s">
        <v>688</v>
      </c>
      <c r="O39" s="188"/>
      <c r="P39" s="31">
        <f t="shared" si="1"/>
        <v>139.61999999999534</v>
      </c>
      <c r="Q39" s="31">
        <f>SUBTOTAL(9,$F$2:F39)</f>
        <v>67894.98000000001</v>
      </c>
      <c r="R39" s="31">
        <f>SUBTOTAL(9,$G$2:G39)</f>
        <v>68034.600000000006</v>
      </c>
    </row>
    <row r="40" spans="1:18" ht="14.25" customHeight="1">
      <c r="A40" s="13" t="s">
        <v>20</v>
      </c>
      <c r="B40" s="144">
        <v>44732</v>
      </c>
      <c r="C40" s="111" t="s">
        <v>705</v>
      </c>
      <c r="D40" s="111"/>
      <c r="F40" s="14">
        <v>130.9</v>
      </c>
      <c r="G40" s="14"/>
      <c r="H40" s="14"/>
      <c r="I40" s="13" t="s">
        <v>89</v>
      </c>
      <c r="K40" s="51" t="s">
        <v>1066</v>
      </c>
      <c r="L40" s="9">
        <v>1244582</v>
      </c>
      <c r="N40" s="13" t="s">
        <v>688</v>
      </c>
      <c r="O40" s="188"/>
      <c r="P40" s="31">
        <f t="shared" si="1"/>
        <v>8.7200000000011642</v>
      </c>
      <c r="Q40" s="31">
        <f>SUBTOTAL(9,$F$2:F40)</f>
        <v>68025.88</v>
      </c>
      <c r="R40" s="31">
        <f>SUBTOTAL(9,$G$2:G40)</f>
        <v>68034.600000000006</v>
      </c>
    </row>
    <row r="41" spans="1:18" ht="14.25" customHeight="1">
      <c r="A41" s="13" t="s">
        <v>20</v>
      </c>
      <c r="B41" s="144">
        <v>44732</v>
      </c>
      <c r="C41" s="111" t="s">
        <v>2730</v>
      </c>
      <c r="D41" s="111"/>
      <c r="F41" s="14">
        <v>19</v>
      </c>
      <c r="G41" s="14"/>
      <c r="H41" s="14"/>
      <c r="I41" s="13" t="s">
        <v>89</v>
      </c>
      <c r="K41" s="51" t="s">
        <v>459</v>
      </c>
      <c r="L41" s="9">
        <v>18132821</v>
      </c>
      <c r="N41" s="13" t="s">
        <v>688</v>
      </c>
      <c r="O41" s="189">
        <v>44741</v>
      </c>
      <c r="P41" s="31">
        <f t="shared" si="1"/>
        <v>-10.279999999998836</v>
      </c>
      <c r="Q41" s="31">
        <f>SUBTOTAL(9,$F$2:F41)</f>
        <v>68044.88</v>
      </c>
      <c r="R41" s="31">
        <f>SUBTOTAL(9,$G$2:G41)</f>
        <v>68034.600000000006</v>
      </c>
    </row>
    <row r="42" spans="1:18" ht="14.25" customHeight="1">
      <c r="A42" s="13" t="s">
        <v>20</v>
      </c>
      <c r="B42" s="144">
        <v>44745</v>
      </c>
      <c r="C42" s="111" t="s">
        <v>705</v>
      </c>
      <c r="D42" s="111"/>
      <c r="E42" s="549"/>
      <c r="F42" s="14">
        <v>121.5</v>
      </c>
      <c r="G42" s="14"/>
      <c r="H42" s="14"/>
      <c r="I42" s="13"/>
      <c r="K42" s="51" t="s">
        <v>1066</v>
      </c>
      <c r="L42" s="9">
        <v>248525</v>
      </c>
      <c r="N42" s="13" t="s">
        <v>688</v>
      </c>
      <c r="O42" s="188"/>
      <c r="P42" s="31">
        <f t="shared" si="1"/>
        <v>-131.77999999999884</v>
      </c>
      <c r="Q42" s="31">
        <f>SUBTOTAL(9,$F$2:F42)</f>
        <v>68166.38</v>
      </c>
      <c r="R42" s="31">
        <f>SUBTOTAL(9,$G$2:G42)</f>
        <v>68034.600000000006</v>
      </c>
    </row>
    <row r="43" spans="1:18" ht="14.25" customHeight="1">
      <c r="A43" s="13" t="s">
        <v>20</v>
      </c>
      <c r="B43" s="144">
        <v>44747</v>
      </c>
      <c r="C43" s="111" t="s">
        <v>2731</v>
      </c>
      <c r="D43" s="9" t="s">
        <v>2732</v>
      </c>
      <c r="E43" s="154" t="s">
        <v>1004</v>
      </c>
      <c r="F43" s="14">
        <v>262</v>
      </c>
      <c r="G43" s="14"/>
      <c r="H43" s="14"/>
      <c r="I43" s="13"/>
      <c r="N43" s="13" t="s">
        <v>688</v>
      </c>
      <c r="O43" s="188"/>
      <c r="P43" s="31">
        <f t="shared" si="1"/>
        <v>-393.77999999999884</v>
      </c>
      <c r="Q43" s="31">
        <f>SUBTOTAL(9,$F$2:F43)</f>
        <v>68428.38</v>
      </c>
      <c r="R43" s="31">
        <f>SUBTOTAL(9,$G$2:G43)</f>
        <v>68034.600000000006</v>
      </c>
    </row>
    <row r="44" spans="1:18" ht="14.25" customHeight="1">
      <c r="A44" s="13" t="s">
        <v>20</v>
      </c>
      <c r="B44" s="144">
        <v>44747</v>
      </c>
      <c r="C44" s="111" t="s">
        <v>2733</v>
      </c>
      <c r="D44" s="51" t="s">
        <v>2734</v>
      </c>
      <c r="E44" s="154" t="s">
        <v>2735</v>
      </c>
      <c r="F44" s="14">
        <v>367</v>
      </c>
      <c r="G44" s="14"/>
      <c r="H44" s="14"/>
      <c r="I44" s="13"/>
      <c r="N44" s="13" t="s">
        <v>688</v>
      </c>
      <c r="O44" s="188"/>
      <c r="P44" s="31">
        <f t="shared" si="1"/>
        <v>-760.77999999999884</v>
      </c>
      <c r="Q44" s="31">
        <f>SUBTOTAL(9,$F$2:F44)</f>
        <v>68795.38</v>
      </c>
      <c r="R44" s="31">
        <f>SUBTOTAL(9,$G$2:G44)</f>
        <v>68034.600000000006</v>
      </c>
    </row>
    <row r="45" spans="1:18" ht="14.25" customHeight="1">
      <c r="A45" s="13" t="s">
        <v>20</v>
      </c>
      <c r="B45" s="144">
        <v>44747</v>
      </c>
      <c r="C45" s="111" t="s">
        <v>2736</v>
      </c>
      <c r="D45" s="9" t="s">
        <v>2737</v>
      </c>
      <c r="E45" s="548" t="s">
        <v>2738</v>
      </c>
      <c r="F45" s="14">
        <v>327</v>
      </c>
      <c r="G45" s="14"/>
      <c r="H45" s="14"/>
      <c r="I45" s="13"/>
      <c r="K45" s="540"/>
      <c r="L45" s="540"/>
      <c r="N45" s="13" t="s">
        <v>688</v>
      </c>
      <c r="O45" s="188"/>
      <c r="P45" s="31">
        <f t="shared" si="1"/>
        <v>-1087.7799999999988</v>
      </c>
      <c r="Q45" s="31">
        <f>SUBTOTAL(9,$F$2:F45)</f>
        <v>69122.38</v>
      </c>
      <c r="R45" s="31">
        <f>SUBTOTAL(9,$G$2:G45)</f>
        <v>68034.600000000006</v>
      </c>
    </row>
    <row r="46" spans="1:18" ht="14.25" customHeight="1">
      <c r="A46" s="13" t="s">
        <v>20</v>
      </c>
      <c r="B46" s="144">
        <v>44747</v>
      </c>
      <c r="C46" s="48" t="s">
        <v>1129</v>
      </c>
      <c r="D46" s="138"/>
      <c r="E46" s="155"/>
      <c r="F46" s="157">
        <v>1498</v>
      </c>
      <c r="G46" s="157"/>
      <c r="H46" s="32"/>
      <c r="I46" s="13" t="s">
        <v>91</v>
      </c>
      <c r="K46" s="51" t="s">
        <v>1074</v>
      </c>
      <c r="L46" s="9">
        <v>2444</v>
      </c>
      <c r="N46" s="13" t="s">
        <v>688</v>
      </c>
      <c r="O46" s="188"/>
      <c r="P46" s="31">
        <f t="shared" si="1"/>
        <v>-2585.7799999999988</v>
      </c>
      <c r="Q46" s="31">
        <f>SUBTOTAL(9,$F$2:F46)</f>
        <v>70620.38</v>
      </c>
      <c r="R46" s="31">
        <f>SUBTOTAL(9,$G$2:G46)</f>
        <v>68034.600000000006</v>
      </c>
    </row>
    <row r="47" spans="1:18" ht="14.25" customHeight="1">
      <c r="A47" s="13" t="s">
        <v>20</v>
      </c>
      <c r="B47" s="144">
        <v>44749</v>
      </c>
      <c r="C47" s="111" t="s">
        <v>962</v>
      </c>
      <c r="D47" s="111"/>
      <c r="F47" s="14"/>
      <c r="G47" s="14">
        <v>6000</v>
      </c>
      <c r="H47" s="14"/>
      <c r="I47" s="13"/>
      <c r="N47" s="13" t="s">
        <v>688</v>
      </c>
      <c r="O47" s="188"/>
      <c r="P47" s="31">
        <f t="shared" si="1"/>
        <v>3414.2200000000012</v>
      </c>
      <c r="Q47" s="31">
        <f>SUBTOTAL(9,$F$2:F47)</f>
        <v>70620.38</v>
      </c>
      <c r="R47" s="31">
        <f>SUBTOTAL(9,$G$2:G47)</f>
        <v>74034.600000000006</v>
      </c>
    </row>
    <row r="48" spans="1:18" ht="14.25" customHeight="1">
      <c r="A48" s="13" t="s">
        <v>20</v>
      </c>
      <c r="B48" s="144">
        <v>44767</v>
      </c>
      <c r="C48" s="111" t="s">
        <v>2182</v>
      </c>
      <c r="D48" s="111"/>
      <c r="F48" s="14">
        <v>2106</v>
      </c>
      <c r="G48" s="14"/>
      <c r="H48" s="14"/>
      <c r="I48" s="13" t="s">
        <v>91</v>
      </c>
      <c r="K48" s="9" t="s">
        <v>1157</v>
      </c>
      <c r="L48" s="9">
        <v>13055</v>
      </c>
      <c r="N48" s="13" t="s">
        <v>688</v>
      </c>
      <c r="O48" s="188"/>
      <c r="P48" s="31">
        <f t="shared" si="1"/>
        <v>1308.2200000000012</v>
      </c>
      <c r="Q48" s="31">
        <f>SUBTOTAL(9,$F$2:F48)</f>
        <v>72726.38</v>
      </c>
      <c r="R48" s="31">
        <f>SUBTOTAL(9,$G$2:G48)</f>
        <v>74034.600000000006</v>
      </c>
    </row>
    <row r="49" spans="1:18" ht="14.25" customHeight="1">
      <c r="A49" s="13" t="s">
        <v>20</v>
      </c>
      <c r="B49" s="144">
        <v>44775</v>
      </c>
      <c r="C49" s="111" t="s">
        <v>705</v>
      </c>
      <c r="D49" s="547"/>
      <c r="F49" s="14">
        <v>183.9</v>
      </c>
      <c r="G49" s="14"/>
      <c r="H49" s="14"/>
      <c r="I49" s="13"/>
      <c r="K49" s="51" t="s">
        <v>1066</v>
      </c>
      <c r="L49" s="9">
        <v>1258264</v>
      </c>
      <c r="N49" s="13" t="s">
        <v>688</v>
      </c>
      <c r="O49" s="188"/>
      <c r="P49" s="31">
        <f t="shared" si="1"/>
        <v>1124.320000000007</v>
      </c>
      <c r="Q49" s="31">
        <f>SUBTOTAL(9,$F$2:F49)</f>
        <v>72910.28</v>
      </c>
      <c r="R49" s="31">
        <f>SUBTOTAL(9,$G$2:G49)</f>
        <v>74034.600000000006</v>
      </c>
    </row>
    <row r="50" spans="1:18" ht="14.25" customHeight="1">
      <c r="A50" s="13" t="s">
        <v>20</v>
      </c>
      <c r="B50" s="144">
        <v>44778</v>
      </c>
      <c r="C50" s="153" t="s">
        <v>2739</v>
      </c>
      <c r="D50" s="548" t="s">
        <v>2740</v>
      </c>
      <c r="E50" s="540"/>
      <c r="F50" s="14">
        <v>291</v>
      </c>
      <c r="G50" s="14"/>
      <c r="H50" s="14"/>
      <c r="I50" s="13"/>
      <c r="K50" s="540"/>
      <c r="L50" s="540"/>
      <c r="N50" s="13" t="s">
        <v>688</v>
      </c>
      <c r="O50" s="188"/>
      <c r="P50" s="31">
        <f t="shared" si="1"/>
        <v>833.32000000000698</v>
      </c>
      <c r="Q50" s="31">
        <f>SUBTOTAL(9,$F$2:F50)</f>
        <v>73201.279999999999</v>
      </c>
      <c r="R50" s="31">
        <f>SUBTOTAL(9,$G$2:G50)</f>
        <v>74034.600000000006</v>
      </c>
    </row>
    <row r="51" spans="1:18" ht="14.25" customHeight="1">
      <c r="A51" s="13" t="s">
        <v>20</v>
      </c>
      <c r="B51" s="144">
        <v>44780</v>
      </c>
      <c r="C51" s="48" t="s">
        <v>1133</v>
      </c>
      <c r="D51" s="138"/>
      <c r="E51" s="155"/>
      <c r="F51" s="157">
        <v>6131</v>
      </c>
      <c r="G51" s="157"/>
      <c r="H51" s="32"/>
      <c r="I51" s="13" t="s">
        <v>91</v>
      </c>
      <c r="K51" s="51" t="s">
        <v>1074</v>
      </c>
      <c r="L51" s="9">
        <v>2580</v>
      </c>
      <c r="N51" s="13" t="s">
        <v>688</v>
      </c>
      <c r="O51" s="189">
        <v>44783</v>
      </c>
      <c r="P51" s="31">
        <f t="shared" si="1"/>
        <v>-5297.679999999993</v>
      </c>
      <c r="Q51" s="31">
        <f>SUBTOTAL(9,$F$2:F51)</f>
        <v>79332.28</v>
      </c>
      <c r="R51" s="31">
        <f>SUBTOTAL(9,$G$2:G51)</f>
        <v>74034.600000000006</v>
      </c>
    </row>
    <row r="52" spans="1:18" ht="14.25" customHeight="1">
      <c r="A52" s="13" t="s">
        <v>20</v>
      </c>
      <c r="B52" s="144">
        <v>44784</v>
      </c>
      <c r="C52" s="111" t="s">
        <v>705</v>
      </c>
      <c r="D52" s="111"/>
      <c r="F52" s="14">
        <v>67.2</v>
      </c>
      <c r="G52" s="14"/>
      <c r="H52" s="14"/>
      <c r="I52" s="13"/>
      <c r="K52" s="51" t="s">
        <v>2741</v>
      </c>
      <c r="L52" s="9">
        <v>253067</v>
      </c>
      <c r="N52" s="13" t="s">
        <v>688</v>
      </c>
      <c r="O52" s="188"/>
      <c r="P52" s="31">
        <f t="shared" si="1"/>
        <v>-5364.8799999999901</v>
      </c>
      <c r="Q52" s="31">
        <f>SUBTOTAL(9,$F$2:F52)</f>
        <v>79399.48</v>
      </c>
      <c r="R52" s="31">
        <f>SUBTOTAL(9,$G$2:G52)</f>
        <v>74034.600000000006</v>
      </c>
    </row>
    <row r="53" spans="1:18" ht="14.25" customHeight="1">
      <c r="A53" s="13" t="s">
        <v>20</v>
      </c>
      <c r="B53" s="144">
        <v>44790</v>
      </c>
      <c r="C53" s="111" t="s">
        <v>962</v>
      </c>
      <c r="D53" s="111"/>
      <c r="F53" s="14"/>
      <c r="G53" s="14">
        <v>15000</v>
      </c>
      <c r="H53" s="14"/>
      <c r="I53" s="13"/>
      <c r="N53" s="13" t="s">
        <v>688</v>
      </c>
      <c r="O53" s="188"/>
      <c r="P53" s="31">
        <f t="shared" si="1"/>
        <v>9635.1200000000099</v>
      </c>
      <c r="Q53" s="31">
        <f>SUBTOTAL(9,$F$2:F53)</f>
        <v>79399.48</v>
      </c>
      <c r="R53" s="31">
        <f>SUBTOTAL(9,$G$2:G53)</f>
        <v>89034.6</v>
      </c>
    </row>
    <row r="54" spans="1:18" ht="14.25" customHeight="1">
      <c r="A54" s="13" t="s">
        <v>20</v>
      </c>
      <c r="B54" s="144">
        <v>44801</v>
      </c>
      <c r="C54" s="111" t="s">
        <v>705</v>
      </c>
      <c r="D54" s="111"/>
      <c r="F54" s="14">
        <v>94.7</v>
      </c>
      <c r="G54" s="14"/>
      <c r="H54" s="14"/>
      <c r="I54" s="13" t="s">
        <v>89</v>
      </c>
      <c r="K54" s="51" t="s">
        <v>1066</v>
      </c>
      <c r="L54" s="9">
        <v>205321</v>
      </c>
      <c r="N54" s="13" t="s">
        <v>688</v>
      </c>
      <c r="O54" s="188"/>
      <c r="P54" s="31">
        <f t="shared" si="1"/>
        <v>9540.4200000000128</v>
      </c>
      <c r="Q54" s="31">
        <f>SUBTOTAL(9,$F$2:F54)</f>
        <v>79494.179999999993</v>
      </c>
      <c r="R54" s="31">
        <f>SUBTOTAL(9,$G$2:G54)</f>
        <v>89034.6</v>
      </c>
    </row>
    <row r="55" spans="1:18" ht="14.25" customHeight="1">
      <c r="A55" s="13" t="s">
        <v>20</v>
      </c>
      <c r="B55" s="144">
        <v>44810</v>
      </c>
      <c r="C55" s="48" t="s">
        <v>1136</v>
      </c>
      <c r="D55" s="138"/>
      <c r="E55" s="155"/>
      <c r="F55" s="157">
        <v>5616</v>
      </c>
      <c r="G55" s="157"/>
      <c r="H55" s="32"/>
      <c r="I55" s="13" t="s">
        <v>91</v>
      </c>
      <c r="K55" s="51" t="s">
        <v>1074</v>
      </c>
      <c r="L55" s="9">
        <v>2716</v>
      </c>
      <c r="N55" s="13" t="s">
        <v>688</v>
      </c>
      <c r="O55" s="188"/>
      <c r="P55" s="31">
        <f t="shared" si="1"/>
        <v>3924.4200000000128</v>
      </c>
      <c r="Q55" s="31">
        <f>SUBTOTAL(9,$F$2:F55)</f>
        <v>85110.18</v>
      </c>
      <c r="R55" s="31">
        <f>SUBTOTAL(9,$G$2:G55)</f>
        <v>89034.6</v>
      </c>
    </row>
    <row r="56" spans="1:18" ht="14.25" customHeight="1">
      <c r="A56" s="13" t="s">
        <v>20</v>
      </c>
      <c r="B56" s="144">
        <v>44837</v>
      </c>
      <c r="C56" s="153" t="s">
        <v>2742</v>
      </c>
      <c r="D56" s="9" t="s">
        <v>2743</v>
      </c>
      <c r="F56" s="14">
        <v>250</v>
      </c>
      <c r="G56" s="14"/>
      <c r="H56" s="14"/>
      <c r="I56" s="13"/>
      <c r="N56" s="13" t="s">
        <v>688</v>
      </c>
      <c r="O56" s="188"/>
      <c r="P56" s="31">
        <f t="shared" si="1"/>
        <v>3674.4200000000128</v>
      </c>
      <c r="Q56" s="31">
        <f>SUBTOTAL(9,$F$2:F56)</f>
        <v>85360.18</v>
      </c>
      <c r="R56" s="31">
        <f>SUBTOTAL(9,$G$2:G56)</f>
        <v>89034.6</v>
      </c>
    </row>
    <row r="57" spans="1:18" ht="14.25" customHeight="1">
      <c r="A57" s="13" t="s">
        <v>20</v>
      </c>
      <c r="B57" s="144">
        <v>44853</v>
      </c>
      <c r="C57" s="111" t="s">
        <v>705</v>
      </c>
      <c r="D57" s="111"/>
      <c r="F57" s="14">
        <v>116.7</v>
      </c>
      <c r="G57" s="14"/>
      <c r="H57" s="14"/>
      <c r="I57" s="13" t="s">
        <v>1150</v>
      </c>
      <c r="K57" s="51" t="s">
        <v>1066</v>
      </c>
      <c r="L57" s="9">
        <v>280222</v>
      </c>
      <c r="N57" s="13" t="s">
        <v>688</v>
      </c>
      <c r="O57" s="188"/>
      <c r="P57" s="31">
        <f t="shared" si="1"/>
        <v>3557.7200000000157</v>
      </c>
      <c r="Q57" s="31">
        <f>SUBTOTAL(9,$F$2:F57)</f>
        <v>85476.87999999999</v>
      </c>
      <c r="R57" s="31">
        <f>SUBTOTAL(9,$G$2:G57)</f>
        <v>89034.6</v>
      </c>
    </row>
    <row r="58" spans="1:18" ht="14.25" customHeight="1">
      <c r="A58" s="13" t="s">
        <v>20</v>
      </c>
      <c r="B58" s="144">
        <v>44868</v>
      </c>
      <c r="C58" s="48" t="s">
        <v>1153</v>
      </c>
      <c r="D58" s="138"/>
      <c r="E58" s="155"/>
      <c r="F58" s="157">
        <v>1498</v>
      </c>
      <c r="G58" s="157"/>
      <c r="H58" s="12"/>
      <c r="I58" s="13" t="s">
        <v>91</v>
      </c>
      <c r="K58" s="51" t="s">
        <v>1074</v>
      </c>
      <c r="L58" s="9">
        <v>3028</v>
      </c>
      <c r="N58" s="13" t="s">
        <v>688</v>
      </c>
      <c r="O58" s="188"/>
      <c r="P58" s="31">
        <f t="shared" si="1"/>
        <v>2059.7200000000157</v>
      </c>
      <c r="Q58" s="31">
        <f>SUBTOTAL(9,$F$2:F58)</f>
        <v>86974.87999999999</v>
      </c>
      <c r="R58" s="31">
        <f>SUBTOTAL(9,$G$2:G58)</f>
        <v>89034.6</v>
      </c>
    </row>
    <row r="59" spans="1:18" ht="14.25" customHeight="1">
      <c r="A59" s="13" t="s">
        <v>20</v>
      </c>
      <c r="B59" s="144">
        <v>45011</v>
      </c>
      <c r="C59" s="111" t="s">
        <v>705</v>
      </c>
      <c r="D59" s="111"/>
      <c r="F59" s="14">
        <v>230</v>
      </c>
      <c r="G59" s="14"/>
      <c r="H59" s="14"/>
      <c r="I59" s="13" t="s">
        <v>89</v>
      </c>
      <c r="K59" s="51" t="s">
        <v>2745</v>
      </c>
      <c r="L59" s="9">
        <v>1033014162</v>
      </c>
      <c r="N59" s="13" t="s">
        <v>688</v>
      </c>
      <c r="O59" s="188"/>
      <c r="P59" s="31">
        <f t="shared" si="1"/>
        <v>1829.7200000000157</v>
      </c>
      <c r="Q59" s="31">
        <f>SUBTOTAL(9,$F$2:F59)</f>
        <v>87204.87999999999</v>
      </c>
      <c r="R59" s="31">
        <f>SUBTOTAL(9,$G$2:G59)</f>
        <v>89034.6</v>
      </c>
    </row>
    <row r="60" spans="1:18" ht="14.25" customHeight="1">
      <c r="A60" s="13" t="s">
        <v>20</v>
      </c>
      <c r="B60" s="144">
        <v>45012</v>
      </c>
      <c r="C60" s="111" t="s">
        <v>2744</v>
      </c>
      <c r="D60" s="111"/>
      <c r="F60" s="14">
        <v>148.9</v>
      </c>
      <c r="G60" s="14"/>
      <c r="H60" s="14"/>
      <c r="I60" s="13" t="s">
        <v>89</v>
      </c>
      <c r="K60" s="51" t="s">
        <v>2465</v>
      </c>
      <c r="L60" s="9">
        <v>32637</v>
      </c>
      <c r="N60" s="13" t="s">
        <v>688</v>
      </c>
      <c r="O60" s="188"/>
      <c r="P60" s="31">
        <f t="shared" si="1"/>
        <v>1680.8200000000215</v>
      </c>
      <c r="Q60" s="31">
        <f>SUBTOTAL(9,$F$2:F60)</f>
        <v>87353.779999999984</v>
      </c>
      <c r="R60" s="31">
        <f>SUBTOTAL(9,$G$2:G60)</f>
        <v>89034.6</v>
      </c>
    </row>
    <row r="61" spans="1:18" ht="14.25" customHeight="1">
      <c r="A61" s="13" t="s">
        <v>20</v>
      </c>
      <c r="B61" s="144">
        <v>45014</v>
      </c>
      <c r="C61" s="111" t="s">
        <v>2746</v>
      </c>
      <c r="D61" s="111"/>
      <c r="F61" s="14">
        <v>450</v>
      </c>
      <c r="G61" s="14"/>
      <c r="H61" s="14"/>
      <c r="I61" s="13" t="s">
        <v>91</v>
      </c>
      <c r="K61" s="51" t="s">
        <v>2098</v>
      </c>
      <c r="L61" s="9">
        <v>51</v>
      </c>
      <c r="N61" s="13" t="s">
        <v>688</v>
      </c>
      <c r="O61" s="188"/>
      <c r="P61" s="31">
        <f t="shared" si="1"/>
        <v>1230.8200000000215</v>
      </c>
      <c r="Q61" s="31">
        <f>SUBTOTAL(9,$F$2:F61)</f>
        <v>87803.779999999984</v>
      </c>
      <c r="R61" s="31">
        <f>SUBTOTAL(9,$G$2:G61)</f>
        <v>89034.6</v>
      </c>
    </row>
    <row r="62" spans="1:18" ht="14.25" customHeight="1">
      <c r="A62" s="13" t="s">
        <v>20</v>
      </c>
      <c r="B62" s="144">
        <v>45014</v>
      </c>
      <c r="C62" s="111" t="s">
        <v>2747</v>
      </c>
      <c r="D62" s="111"/>
      <c r="E62" s="540"/>
      <c r="F62" s="14">
        <v>6</v>
      </c>
      <c r="G62" s="14"/>
      <c r="H62" s="14"/>
      <c r="I62" s="13" t="s">
        <v>89</v>
      </c>
      <c r="K62" s="9" t="s">
        <v>2748</v>
      </c>
      <c r="L62" s="9">
        <v>7732</v>
      </c>
      <c r="N62" s="13" t="s">
        <v>688</v>
      </c>
      <c r="O62" s="188"/>
      <c r="P62" s="31">
        <f t="shared" si="1"/>
        <v>1224.8200000000215</v>
      </c>
      <c r="Q62" s="31">
        <f>SUBTOTAL(9,$F$2:F62)</f>
        <v>87809.779999999984</v>
      </c>
      <c r="R62" s="31">
        <f>SUBTOTAL(9,$G$2:G62)</f>
        <v>89034.6</v>
      </c>
    </row>
    <row r="63" spans="1:18" ht="15.75" customHeight="1">
      <c r="A63" s="13" t="s">
        <v>20</v>
      </c>
      <c r="B63" s="62">
        <v>45019</v>
      </c>
      <c r="C63" s="153" t="s">
        <v>1169</v>
      </c>
      <c r="D63" s="13" t="s">
        <v>575</v>
      </c>
      <c r="E63" s="9" t="s">
        <v>1170</v>
      </c>
      <c r="F63" s="14">
        <v>300</v>
      </c>
      <c r="G63" s="14"/>
      <c r="H63" s="14"/>
      <c r="I63" s="13" t="s">
        <v>91</v>
      </c>
      <c r="K63" s="540"/>
      <c r="L63" s="540"/>
      <c r="M63" s="540"/>
      <c r="N63" s="13" t="s">
        <v>688</v>
      </c>
      <c r="O63" s="188"/>
      <c r="P63" s="31">
        <f t="shared" si="1"/>
        <v>924.82000000002154</v>
      </c>
      <c r="Q63" s="31">
        <f>SUBTOTAL(9,$F$2:F63)</f>
        <v>88109.779999999984</v>
      </c>
      <c r="R63" s="31">
        <f>SUBTOTAL(9,$G$2:G63)</f>
        <v>89034.6</v>
      </c>
    </row>
    <row r="64" spans="1:18" ht="14.25" customHeight="1">
      <c r="A64" s="13" t="s">
        <v>20</v>
      </c>
      <c r="B64" s="28">
        <v>45029</v>
      </c>
      <c r="C64" s="111" t="s">
        <v>1171</v>
      </c>
      <c r="D64" s="111"/>
      <c r="F64" s="14">
        <v>1872</v>
      </c>
      <c r="G64" s="14"/>
      <c r="H64" s="14"/>
      <c r="I64" s="13" t="s">
        <v>91</v>
      </c>
      <c r="K64" s="9" t="s">
        <v>1074</v>
      </c>
      <c r="L64" s="9">
        <v>3714</v>
      </c>
      <c r="M64" s="29"/>
      <c r="N64" s="13" t="s">
        <v>688</v>
      </c>
      <c r="O64" s="188"/>
      <c r="P64" s="31">
        <f t="shared" si="1"/>
        <v>-947.17999999997846</v>
      </c>
      <c r="Q64" s="31">
        <f>SUBTOTAL(9,$F$2:F64)</f>
        <v>89981.779999999984</v>
      </c>
      <c r="R64" s="31">
        <f>SUBTOTAL(9,$G$2:G64)</f>
        <v>89034.6</v>
      </c>
    </row>
    <row r="65" spans="1:18" ht="14.25" customHeight="1">
      <c r="A65" s="442" t="s">
        <v>20</v>
      </c>
      <c r="B65" s="144">
        <v>45048</v>
      </c>
      <c r="C65" s="111" t="s">
        <v>705</v>
      </c>
      <c r="D65" s="540"/>
      <c r="E65" s="540"/>
      <c r="F65" s="14">
        <v>149.80000000000001</v>
      </c>
      <c r="G65" s="14"/>
      <c r="H65" s="14"/>
      <c r="I65" s="13" t="s">
        <v>89</v>
      </c>
      <c r="K65" s="9" t="s">
        <v>1066</v>
      </c>
      <c r="L65" s="9">
        <v>259964</v>
      </c>
      <c r="N65" s="13" t="s">
        <v>688</v>
      </c>
      <c r="O65" s="188"/>
      <c r="P65" s="31">
        <f t="shared" si="1"/>
        <v>-1096.9799999999814</v>
      </c>
      <c r="Q65" s="31">
        <f>SUBTOTAL(9,$F$2:F65)</f>
        <v>90131.579999999987</v>
      </c>
      <c r="R65" s="31">
        <f>SUBTOTAL(9,$G$2:G65)</f>
        <v>89034.6</v>
      </c>
    </row>
    <row r="66" spans="1:18" ht="15" customHeight="1">
      <c r="A66" s="545" t="s">
        <v>20</v>
      </c>
      <c r="B66" s="144">
        <v>45050</v>
      </c>
      <c r="C66" s="162" t="s">
        <v>2749</v>
      </c>
      <c r="D66" s="162" t="s">
        <v>575</v>
      </c>
      <c r="E66" s="9" t="s">
        <v>2750</v>
      </c>
      <c r="F66" s="14">
        <v>200</v>
      </c>
      <c r="G66" s="14"/>
      <c r="H66" s="14"/>
      <c r="I66" s="13" t="s">
        <v>91</v>
      </c>
      <c r="K66" s="540"/>
      <c r="L66" s="540"/>
      <c r="N66" s="13" t="s">
        <v>688</v>
      </c>
      <c r="O66" s="188"/>
      <c r="P66" s="31">
        <f t="shared" ref="P66:P97" si="2">R66-Q66</f>
        <v>-1296.9799999999814</v>
      </c>
      <c r="Q66" s="31">
        <f>SUBTOTAL(9,$F$2:F66)</f>
        <v>90331.579999999987</v>
      </c>
      <c r="R66" s="31">
        <f>SUBTOTAL(9,$G$2:G66)</f>
        <v>89034.6</v>
      </c>
    </row>
    <row r="67" spans="1:18" ht="15" customHeight="1">
      <c r="A67" s="13" t="s">
        <v>20</v>
      </c>
      <c r="B67" s="144">
        <v>45057</v>
      </c>
      <c r="C67" s="111" t="s">
        <v>2751</v>
      </c>
      <c r="F67" s="14">
        <v>200</v>
      </c>
      <c r="G67" s="14"/>
      <c r="H67" s="14"/>
      <c r="I67" s="13" t="s">
        <v>169</v>
      </c>
      <c r="N67" s="13" t="s">
        <v>688</v>
      </c>
      <c r="O67" s="188"/>
      <c r="P67" s="31">
        <f t="shared" si="2"/>
        <v>-1496.9799999999814</v>
      </c>
      <c r="Q67" s="31">
        <f>SUBTOTAL(9,$F$2:F67)</f>
        <v>90531.579999999987</v>
      </c>
      <c r="R67" s="31">
        <f>SUBTOTAL(9,$G$2:G67)</f>
        <v>89034.6</v>
      </c>
    </row>
    <row r="68" spans="1:18" ht="15" customHeight="1">
      <c r="A68" s="13" t="s">
        <v>20</v>
      </c>
      <c r="B68" s="28">
        <v>45081</v>
      </c>
      <c r="C68" s="111" t="s">
        <v>1183</v>
      </c>
      <c r="D68" s="111"/>
      <c r="F68" s="30">
        <v>2059</v>
      </c>
      <c r="G68" s="14"/>
      <c r="H68" s="14"/>
      <c r="I68" s="13" t="s">
        <v>91</v>
      </c>
      <c r="K68" s="9" t="s">
        <v>1074</v>
      </c>
      <c r="L68" s="9">
        <v>4037</v>
      </c>
      <c r="N68" s="13" t="s">
        <v>688</v>
      </c>
      <c r="O68" s="188"/>
      <c r="P68" s="31">
        <f t="shared" si="2"/>
        <v>-3555.9799999999814</v>
      </c>
      <c r="Q68" s="31">
        <f>SUBTOTAL(9,$F$2:F68)</f>
        <v>92590.579999999987</v>
      </c>
      <c r="R68" s="31">
        <f>SUBTOTAL(9,$G$2:G68)</f>
        <v>89034.6</v>
      </c>
    </row>
    <row r="69" spans="1:18" ht="15" customHeight="1">
      <c r="A69" s="13" t="s">
        <v>20</v>
      </c>
      <c r="B69" s="144">
        <v>45082</v>
      </c>
      <c r="C69" s="111" t="s">
        <v>698</v>
      </c>
      <c r="D69" s="111"/>
      <c r="F69" s="14">
        <v>600</v>
      </c>
      <c r="G69" s="14"/>
      <c r="H69" s="14"/>
      <c r="I69" s="13" t="s">
        <v>91</v>
      </c>
      <c r="K69" s="51" t="s">
        <v>2098</v>
      </c>
      <c r="L69" s="9">
        <v>112</v>
      </c>
      <c r="N69" s="13" t="s">
        <v>688</v>
      </c>
      <c r="O69" s="188"/>
      <c r="P69" s="31">
        <f t="shared" si="2"/>
        <v>-4155.9799999999814</v>
      </c>
      <c r="Q69" s="31">
        <f>SUBTOTAL(9,$F$2:F69)</f>
        <v>93190.579999999987</v>
      </c>
      <c r="R69" s="31">
        <f>SUBTOTAL(9,$G$2:G69)</f>
        <v>89034.6</v>
      </c>
    </row>
    <row r="70" spans="1:18" ht="15" customHeight="1">
      <c r="A70" s="13" t="s">
        <v>20</v>
      </c>
      <c r="B70" s="28">
        <v>45083</v>
      </c>
      <c r="C70" s="51" t="s">
        <v>2752</v>
      </c>
      <c r="D70" s="162" t="s">
        <v>575</v>
      </c>
      <c r="E70" s="9" t="s">
        <v>2753</v>
      </c>
      <c r="F70" s="157">
        <v>250</v>
      </c>
      <c r="G70" s="14"/>
      <c r="H70" s="14"/>
      <c r="I70" s="13" t="s">
        <v>91</v>
      </c>
      <c r="N70" s="13" t="s">
        <v>688</v>
      </c>
      <c r="O70" s="189">
        <v>45090</v>
      </c>
      <c r="P70" s="31">
        <f t="shared" si="2"/>
        <v>-4405.9799999999814</v>
      </c>
      <c r="Q70" s="31">
        <f>SUBTOTAL(9,$F$2:F70)</f>
        <v>93440.579999999987</v>
      </c>
      <c r="R70" s="31">
        <f>SUBTOTAL(9,$G$2:G70)</f>
        <v>89034.6</v>
      </c>
    </row>
    <row r="71" spans="1:18" ht="15" customHeight="1">
      <c r="A71" s="13" t="s">
        <v>20</v>
      </c>
      <c r="B71" s="144">
        <v>45096</v>
      </c>
      <c r="C71" s="111" t="s">
        <v>705</v>
      </c>
      <c r="D71" s="9" t="s">
        <v>2754</v>
      </c>
      <c r="F71" s="14">
        <v>65.3</v>
      </c>
      <c r="G71" s="14"/>
      <c r="H71" s="14"/>
      <c r="I71" s="13" t="s">
        <v>91</v>
      </c>
      <c r="K71" s="9" t="s">
        <v>1066</v>
      </c>
      <c r="N71" s="13" t="s">
        <v>688</v>
      </c>
      <c r="O71" s="188"/>
      <c r="P71" s="31">
        <f t="shared" si="2"/>
        <v>-4471.2799999999843</v>
      </c>
      <c r="Q71" s="31">
        <f>SUBTOTAL(9,$F$2:F71)</f>
        <v>93505.87999999999</v>
      </c>
      <c r="R71" s="31">
        <f>SUBTOTAL(9,$G$2:G71)</f>
        <v>89034.6</v>
      </c>
    </row>
    <row r="72" spans="1:18" ht="15" customHeight="1">
      <c r="A72" s="13" t="s">
        <v>20</v>
      </c>
      <c r="B72" s="28">
        <v>45112</v>
      </c>
      <c r="C72" s="111" t="s">
        <v>705</v>
      </c>
      <c r="D72" s="111"/>
      <c r="F72" s="30">
        <v>63</v>
      </c>
      <c r="G72" s="14"/>
      <c r="H72" s="14"/>
      <c r="I72" s="13" t="s">
        <v>89</v>
      </c>
      <c r="K72" s="9" t="s">
        <v>2741</v>
      </c>
      <c r="L72" s="9">
        <v>9512</v>
      </c>
      <c r="N72" s="13" t="s">
        <v>688</v>
      </c>
      <c r="O72" s="188"/>
      <c r="P72" s="31">
        <f t="shared" si="2"/>
        <v>-4534.2799999999843</v>
      </c>
      <c r="Q72" s="31">
        <f>SUBTOTAL(9,$F$2:F72)</f>
        <v>93568.87999999999</v>
      </c>
      <c r="R72" s="31">
        <f>SUBTOTAL(9,$G$2:G72)</f>
        <v>89034.6</v>
      </c>
    </row>
    <row r="73" spans="1:18" ht="15" customHeight="1">
      <c r="A73" s="13" t="s">
        <v>20</v>
      </c>
      <c r="B73" s="28">
        <v>45113</v>
      </c>
      <c r="C73" s="111" t="s">
        <v>1186</v>
      </c>
      <c r="D73" s="111"/>
      <c r="E73" s="540"/>
      <c r="F73" s="30">
        <v>1123</v>
      </c>
      <c r="G73" s="14"/>
      <c r="H73" s="14"/>
      <c r="I73" s="42" t="s">
        <v>91</v>
      </c>
      <c r="K73" s="9" t="s">
        <v>1074</v>
      </c>
      <c r="L73" s="9">
        <v>4199</v>
      </c>
      <c r="N73" s="13" t="s">
        <v>688</v>
      </c>
      <c r="O73" s="188"/>
      <c r="P73" s="31">
        <f t="shared" si="2"/>
        <v>-5657.2799999999843</v>
      </c>
      <c r="Q73" s="31">
        <f>SUBTOTAL(9,$F$2:F73)</f>
        <v>94691.87999999999</v>
      </c>
      <c r="R73" s="31">
        <f>SUBTOTAL(9,$G$2:G73)</f>
        <v>89034.6</v>
      </c>
    </row>
    <row r="74" spans="1:18" ht="15" customHeight="1">
      <c r="A74" s="13" t="s">
        <v>20</v>
      </c>
      <c r="B74" s="28">
        <v>45116</v>
      </c>
      <c r="C74" s="51" t="s">
        <v>2755</v>
      </c>
      <c r="D74" s="162" t="s">
        <v>575</v>
      </c>
      <c r="E74" s="9" t="s">
        <v>2756</v>
      </c>
      <c r="F74" s="30">
        <v>300</v>
      </c>
      <c r="G74" s="30"/>
      <c r="H74" s="120"/>
      <c r="I74" s="42" t="s">
        <v>91</v>
      </c>
      <c r="N74" s="13" t="s">
        <v>688</v>
      </c>
      <c r="O74" s="188"/>
      <c r="P74" s="31">
        <f t="shared" si="2"/>
        <v>-5957.2799999999843</v>
      </c>
      <c r="Q74" s="31">
        <f>SUBTOTAL(9,$F$2:F74)</f>
        <v>94991.87999999999</v>
      </c>
      <c r="R74" s="31">
        <f>SUBTOTAL(9,$G$2:G74)</f>
        <v>89034.6</v>
      </c>
    </row>
    <row r="75" spans="1:18" ht="15" customHeight="1">
      <c r="A75" s="13" t="s">
        <v>20</v>
      </c>
      <c r="B75" s="28">
        <v>45116</v>
      </c>
      <c r="C75" s="51" t="s">
        <v>2757</v>
      </c>
      <c r="D75" s="162" t="s">
        <v>575</v>
      </c>
      <c r="E75" s="9" t="s">
        <v>2758</v>
      </c>
      <c r="F75" s="30">
        <v>200</v>
      </c>
      <c r="G75" s="30"/>
      <c r="H75" s="120"/>
      <c r="I75" s="42" t="s">
        <v>91</v>
      </c>
      <c r="K75" s="540"/>
      <c r="L75" s="540"/>
      <c r="N75" s="13" t="s">
        <v>688</v>
      </c>
      <c r="O75" s="188"/>
      <c r="P75" s="31">
        <f t="shared" si="2"/>
        <v>-6157.2799999999843</v>
      </c>
      <c r="Q75" s="31">
        <f>SUBTOTAL(9,$F$2:F75)</f>
        <v>95191.87999999999</v>
      </c>
      <c r="R75" s="31">
        <f>SUBTOTAL(9,$G$2:G75)</f>
        <v>89034.6</v>
      </c>
    </row>
    <row r="76" spans="1:18" ht="14.25" customHeight="1">
      <c r="A76" s="13" t="s">
        <v>20</v>
      </c>
      <c r="B76" s="28">
        <v>45140</v>
      </c>
      <c r="C76" s="111" t="s">
        <v>1193</v>
      </c>
      <c r="D76" s="111"/>
      <c r="F76" s="30">
        <v>936</v>
      </c>
      <c r="G76" s="14"/>
      <c r="H76" s="14"/>
      <c r="I76" s="42" t="s">
        <v>91</v>
      </c>
      <c r="K76" s="9" t="s">
        <v>1074</v>
      </c>
      <c r="L76" s="43">
        <v>4358</v>
      </c>
      <c r="N76" s="13" t="s">
        <v>688</v>
      </c>
      <c r="O76" s="188"/>
      <c r="P76" s="31">
        <f t="shared" si="2"/>
        <v>-7093.2799999999843</v>
      </c>
      <c r="Q76" s="31">
        <f>SUBTOTAL(9,$F$2:F76)</f>
        <v>96127.87999999999</v>
      </c>
      <c r="R76" s="31">
        <f>SUBTOTAL(9,$G$2:G76)</f>
        <v>89034.6</v>
      </c>
    </row>
    <row r="77" spans="1:18" ht="14.25" customHeight="1">
      <c r="A77" s="13" t="s">
        <v>20</v>
      </c>
      <c r="B77" s="144">
        <v>45153</v>
      </c>
      <c r="C77" s="111" t="s">
        <v>962</v>
      </c>
      <c r="F77" s="14"/>
      <c r="G77" s="14">
        <v>15000</v>
      </c>
      <c r="H77" s="14"/>
      <c r="I77" s="13"/>
      <c r="N77" s="13" t="s">
        <v>688</v>
      </c>
      <c r="O77" s="188"/>
      <c r="P77" s="31">
        <f t="shared" si="2"/>
        <v>7906.7200000000157</v>
      </c>
      <c r="Q77" s="31">
        <f>SUBTOTAL(9,$F$2:F77)</f>
        <v>96127.87999999999</v>
      </c>
      <c r="R77" s="31">
        <f>SUBTOTAL(9,$G$2:G77)</f>
        <v>104034.6</v>
      </c>
    </row>
    <row r="78" spans="1:18" ht="14.25" customHeight="1">
      <c r="A78" s="13" t="s">
        <v>20</v>
      </c>
      <c r="B78" s="144">
        <v>45161</v>
      </c>
      <c r="C78" s="111" t="s">
        <v>2759</v>
      </c>
      <c r="F78" s="14">
        <v>24.9</v>
      </c>
      <c r="G78" s="14"/>
      <c r="H78" s="14"/>
      <c r="I78" s="13" t="s">
        <v>89</v>
      </c>
      <c r="K78" s="9" t="s">
        <v>2760</v>
      </c>
      <c r="L78" s="9">
        <v>246418</v>
      </c>
      <c r="N78" s="13" t="s">
        <v>688</v>
      </c>
      <c r="O78" s="188"/>
      <c r="P78" s="31">
        <f t="shared" si="2"/>
        <v>7881.8200000000215</v>
      </c>
      <c r="Q78" s="31">
        <f>SUBTOTAL(9,$F$2:F78)</f>
        <v>96152.779999999984</v>
      </c>
      <c r="R78" s="31">
        <f>SUBTOTAL(9,$G$2:G78)</f>
        <v>104034.6</v>
      </c>
    </row>
    <row r="79" spans="1:18" ht="14.25" customHeight="1">
      <c r="A79" s="13" t="s">
        <v>20</v>
      </c>
      <c r="B79" s="144">
        <v>45162</v>
      </c>
      <c r="C79" s="111" t="s">
        <v>705</v>
      </c>
      <c r="F79" s="14">
        <v>65.599999999999994</v>
      </c>
      <c r="G79" s="14"/>
      <c r="H79" s="14"/>
      <c r="I79" s="13" t="s">
        <v>89</v>
      </c>
      <c r="K79" s="9" t="s">
        <v>1066</v>
      </c>
      <c r="L79" s="9">
        <v>91973</v>
      </c>
      <c r="N79" s="13" t="s">
        <v>688</v>
      </c>
      <c r="O79" s="188"/>
      <c r="P79" s="31">
        <f t="shared" si="2"/>
        <v>7816.2200000000157</v>
      </c>
      <c r="Q79" s="31">
        <f>SUBTOTAL(9,$F$2:F79)</f>
        <v>96218.37999999999</v>
      </c>
      <c r="R79" s="31">
        <f>SUBTOTAL(9,$G$2:G79)</f>
        <v>104034.6</v>
      </c>
    </row>
    <row r="80" spans="1:18" ht="14.25" customHeight="1">
      <c r="A80" s="13" t="s">
        <v>20</v>
      </c>
      <c r="B80" s="144">
        <v>45166</v>
      </c>
      <c r="C80" s="111" t="s">
        <v>705</v>
      </c>
      <c r="D80" s="540"/>
      <c r="E80" s="540"/>
      <c r="F80" s="14">
        <v>152.19999999999999</v>
      </c>
      <c r="G80" s="14"/>
      <c r="H80" s="14"/>
      <c r="I80" s="13" t="s">
        <v>89</v>
      </c>
      <c r="K80" s="51" t="s">
        <v>1066</v>
      </c>
      <c r="N80" s="13" t="s">
        <v>688</v>
      </c>
      <c r="O80" s="188"/>
      <c r="P80" s="31">
        <f t="shared" si="2"/>
        <v>7664.0200000000186</v>
      </c>
      <c r="Q80" s="31">
        <f>SUBTOTAL(9,$F$2:F80)</f>
        <v>96370.579999999987</v>
      </c>
      <c r="R80" s="31">
        <f>SUBTOTAL(9,$G$2:G80)</f>
        <v>104034.6</v>
      </c>
    </row>
    <row r="81" spans="1:26" ht="14.25" customHeight="1">
      <c r="A81" s="13" t="s">
        <v>20</v>
      </c>
      <c r="B81" s="28">
        <v>45173</v>
      </c>
      <c r="C81" s="153" t="s">
        <v>2761</v>
      </c>
      <c r="D81" s="52" t="s">
        <v>2762</v>
      </c>
      <c r="E81" s="29"/>
      <c r="F81" s="35">
        <v>250</v>
      </c>
      <c r="G81" s="14"/>
      <c r="H81" s="14"/>
      <c r="I81" s="27" t="s">
        <v>91</v>
      </c>
      <c r="K81" s="540"/>
      <c r="N81" s="13" t="s">
        <v>688</v>
      </c>
      <c r="O81" s="188"/>
      <c r="P81" s="31">
        <f t="shared" si="2"/>
        <v>7414.0200000000186</v>
      </c>
      <c r="Q81" s="31">
        <f>SUBTOTAL(9,$F$2:F81)</f>
        <v>96620.579999999987</v>
      </c>
      <c r="R81" s="31">
        <f>SUBTOTAL(9,$G$2:G81)</f>
        <v>104034.6</v>
      </c>
    </row>
    <row r="82" spans="1:26" ht="14.25" customHeight="1">
      <c r="A82" s="13" t="s">
        <v>20</v>
      </c>
      <c r="B82" s="62">
        <v>45179</v>
      </c>
      <c r="C82" s="111" t="s">
        <v>1198</v>
      </c>
      <c r="D82" s="51"/>
      <c r="F82" s="14">
        <v>3838</v>
      </c>
      <c r="G82" s="13"/>
      <c r="H82" s="62"/>
      <c r="I82" s="13" t="s">
        <v>91</v>
      </c>
      <c r="K82" s="9" t="s">
        <v>1074</v>
      </c>
      <c r="L82" s="9">
        <v>4524</v>
      </c>
      <c r="N82" s="13" t="s">
        <v>688</v>
      </c>
      <c r="O82" s="188"/>
      <c r="P82" s="31">
        <f t="shared" si="2"/>
        <v>3576.0200000000186</v>
      </c>
      <c r="Q82" s="31">
        <f>SUBTOTAL(9,$F$2:F82)</f>
        <v>100458.57999999999</v>
      </c>
      <c r="R82" s="31">
        <f>SUBTOTAL(9,$G$2:G82)</f>
        <v>104034.6</v>
      </c>
    </row>
    <row r="83" spans="1:26" ht="14.25" customHeight="1">
      <c r="A83" s="13" t="s">
        <v>20</v>
      </c>
      <c r="B83" s="62">
        <v>45215</v>
      </c>
      <c r="C83" s="111" t="s">
        <v>1016</v>
      </c>
      <c r="F83" s="14">
        <v>100</v>
      </c>
      <c r="G83" s="14"/>
      <c r="H83" s="14"/>
      <c r="I83" s="13" t="s">
        <v>89</v>
      </c>
      <c r="K83" s="9" t="s">
        <v>1017</v>
      </c>
      <c r="L83" s="9" t="s">
        <v>2763</v>
      </c>
      <c r="N83" s="13" t="s">
        <v>688</v>
      </c>
      <c r="O83" s="188"/>
      <c r="P83" s="31">
        <f t="shared" si="2"/>
        <v>3476.0200000000186</v>
      </c>
      <c r="Q83" s="31">
        <f>SUBTOTAL(9,$F$2:F83)</f>
        <v>100558.57999999999</v>
      </c>
      <c r="R83" s="31">
        <f>SUBTOTAL(9,$G$2:G83)</f>
        <v>104034.6</v>
      </c>
    </row>
    <row r="84" spans="1:26" ht="14.25" customHeight="1">
      <c r="A84" s="13" t="s">
        <v>20</v>
      </c>
      <c r="B84" s="62">
        <v>45237</v>
      </c>
      <c r="C84" s="111" t="s">
        <v>1205</v>
      </c>
      <c r="D84" s="111"/>
      <c r="F84" s="30">
        <v>749</v>
      </c>
      <c r="G84" s="14"/>
      <c r="H84" s="14"/>
      <c r="I84" s="42" t="s">
        <v>91</v>
      </c>
      <c r="K84" s="9" t="s">
        <v>576</v>
      </c>
      <c r="L84" s="9">
        <v>169</v>
      </c>
      <c r="N84" s="13" t="s">
        <v>688</v>
      </c>
      <c r="O84" s="188"/>
      <c r="P84" s="31">
        <f t="shared" si="2"/>
        <v>2727.0200000000186</v>
      </c>
      <c r="Q84" s="31">
        <f>SUBTOTAL(9,$F$2:F84)</f>
        <v>101307.57999999999</v>
      </c>
      <c r="R84" s="31">
        <f>SUBTOTAL(9,$G$2:G84)</f>
        <v>104034.6</v>
      </c>
    </row>
    <row r="85" spans="1:26" ht="14.25" customHeight="1">
      <c r="A85" s="13" t="s">
        <v>20</v>
      </c>
      <c r="B85" s="62">
        <v>45267</v>
      </c>
      <c r="C85" s="111" t="s">
        <v>1801</v>
      </c>
      <c r="F85" s="14">
        <v>379</v>
      </c>
      <c r="G85" s="14"/>
      <c r="H85" s="14"/>
      <c r="I85" s="13" t="s">
        <v>89</v>
      </c>
      <c r="K85" s="51" t="s">
        <v>1056</v>
      </c>
      <c r="L85" s="9">
        <v>232439501</v>
      </c>
      <c r="N85" s="13" t="s">
        <v>688</v>
      </c>
      <c r="O85" s="188"/>
      <c r="P85" s="31">
        <f t="shared" si="2"/>
        <v>2348.0200000000186</v>
      </c>
      <c r="Q85" s="31">
        <f>SUBTOTAL(9,$F$2:F85)</f>
        <v>101686.57999999999</v>
      </c>
      <c r="R85" s="31">
        <f>SUBTOTAL(9,$G$2:G85)</f>
        <v>104034.6</v>
      </c>
    </row>
    <row r="86" spans="1:26" ht="14.25" customHeight="1">
      <c r="A86" s="13" t="s">
        <v>20</v>
      </c>
      <c r="B86" s="62">
        <v>45270</v>
      </c>
      <c r="C86" s="52" t="s">
        <v>1121</v>
      </c>
      <c r="D86" s="175"/>
      <c r="E86" s="27"/>
      <c r="F86" s="30">
        <v>150</v>
      </c>
      <c r="G86" s="120"/>
      <c r="H86" s="120"/>
      <c r="I86" s="27" t="s">
        <v>91</v>
      </c>
      <c r="J86" s="43"/>
      <c r="K86" s="43" t="s">
        <v>1847</v>
      </c>
      <c r="L86" s="43">
        <v>1107</v>
      </c>
      <c r="N86" s="13" t="s">
        <v>688</v>
      </c>
      <c r="O86" s="188"/>
      <c r="P86" s="31">
        <f t="shared" si="2"/>
        <v>2198.0200000000186</v>
      </c>
      <c r="Q86" s="31">
        <f>SUBTOTAL(9,$F$2:F86)</f>
        <v>101836.57999999999</v>
      </c>
      <c r="R86" s="31">
        <f>SUBTOTAL(9,$G$2:G86)</f>
        <v>104034.6</v>
      </c>
    </row>
    <row r="87" spans="1:26" ht="14.25" customHeight="1">
      <c r="A87" s="13" t="s">
        <v>20</v>
      </c>
      <c r="B87" s="62">
        <v>45272</v>
      </c>
      <c r="C87" s="14" t="s">
        <v>724</v>
      </c>
      <c r="D87" s="111"/>
      <c r="F87" s="14">
        <v>1670</v>
      </c>
      <c r="G87" s="14"/>
      <c r="H87" s="14"/>
      <c r="I87" s="13" t="s">
        <v>91</v>
      </c>
      <c r="K87" s="51" t="s">
        <v>966</v>
      </c>
      <c r="N87" s="13" t="s">
        <v>688</v>
      </c>
      <c r="O87" s="188"/>
      <c r="P87" s="31">
        <f t="shared" si="2"/>
        <v>528.02000000001863</v>
      </c>
      <c r="Q87" s="31">
        <f>SUBTOTAL(9,$F$2:F87)</f>
        <v>103506.57999999999</v>
      </c>
      <c r="R87" s="31">
        <f>SUBTOTAL(9,$G$2:G87)</f>
        <v>104034.6</v>
      </c>
    </row>
    <row r="88" spans="1:26" ht="14.25" customHeight="1">
      <c r="A88" s="13" t="s">
        <v>20</v>
      </c>
      <c r="B88" s="62">
        <v>45285</v>
      </c>
      <c r="C88" s="111" t="s">
        <v>2764</v>
      </c>
      <c r="D88" s="111"/>
      <c r="F88" s="14">
        <v>1790</v>
      </c>
      <c r="G88" s="14"/>
      <c r="H88" s="14"/>
      <c r="I88" s="13" t="s">
        <v>91</v>
      </c>
      <c r="K88" s="51" t="s">
        <v>1215</v>
      </c>
      <c r="L88" s="9">
        <v>952</v>
      </c>
      <c r="N88" s="13" t="s">
        <v>688</v>
      </c>
      <c r="O88" s="189">
        <v>45295</v>
      </c>
      <c r="P88" s="31">
        <f t="shared" si="2"/>
        <v>-1261.9799999999814</v>
      </c>
      <c r="Q88" s="31">
        <f>SUBTOTAL(9,$F$2:F88)</f>
        <v>105296.57999999999</v>
      </c>
      <c r="R88" s="31">
        <f>SUBTOTAL(9,$G$2:G88)</f>
        <v>104034.6</v>
      </c>
    </row>
    <row r="89" spans="1:26" ht="14.25" customHeight="1">
      <c r="A89" s="13" t="s">
        <v>20</v>
      </c>
      <c r="B89" s="62">
        <v>45300</v>
      </c>
      <c r="C89" s="111" t="s">
        <v>962</v>
      </c>
      <c r="F89" s="14"/>
      <c r="G89" s="14">
        <v>10000</v>
      </c>
      <c r="H89" s="14"/>
      <c r="I89" s="13"/>
      <c r="N89" s="13" t="s">
        <v>688</v>
      </c>
      <c r="O89" s="397"/>
      <c r="P89" s="31">
        <f t="shared" si="2"/>
        <v>8738.0200000000186</v>
      </c>
      <c r="Q89" s="31">
        <f>SUBTOTAL(9,$F$2:F89)</f>
        <v>105296.57999999999</v>
      </c>
      <c r="R89" s="31">
        <f>SUBTOTAL(9,$G$2:G89)</f>
        <v>114034.6</v>
      </c>
    </row>
    <row r="90" spans="1:26" ht="14.25" customHeight="1">
      <c r="A90" s="13" t="s">
        <v>20</v>
      </c>
      <c r="B90" s="62">
        <v>45314</v>
      </c>
      <c r="C90" s="111" t="s">
        <v>2765</v>
      </c>
      <c r="D90" s="111"/>
      <c r="F90" s="14">
        <v>450</v>
      </c>
      <c r="G90" s="14"/>
      <c r="H90" s="14"/>
      <c r="I90" s="13" t="s">
        <v>91</v>
      </c>
      <c r="K90" s="9" t="s">
        <v>1215</v>
      </c>
      <c r="L90" s="9">
        <v>980</v>
      </c>
      <c r="N90" s="13" t="s">
        <v>688</v>
      </c>
      <c r="O90" s="397"/>
      <c r="P90" s="31">
        <f t="shared" si="2"/>
        <v>8288.0200000000186</v>
      </c>
      <c r="Q90" s="31">
        <f>SUBTOTAL(9,$F$2:F90)</f>
        <v>105746.57999999999</v>
      </c>
      <c r="R90" s="31">
        <f>SUBTOTAL(9,$G$2:G90)</f>
        <v>114034.6</v>
      </c>
    </row>
    <row r="91" spans="1:26" ht="14.25" customHeight="1">
      <c r="A91" s="13" t="s">
        <v>20</v>
      </c>
      <c r="B91" s="62">
        <v>45390</v>
      </c>
      <c r="C91" s="111" t="s">
        <v>705</v>
      </c>
      <c r="D91" s="111"/>
      <c r="E91" s="540"/>
      <c r="F91" s="14">
        <v>25.8</v>
      </c>
      <c r="G91" s="14"/>
      <c r="H91" s="14"/>
      <c r="I91" s="13" t="s">
        <v>89</v>
      </c>
      <c r="J91" s="540"/>
      <c r="K91" s="540" t="s">
        <v>4093</v>
      </c>
      <c r="L91" s="9">
        <v>4047696</v>
      </c>
      <c r="M91" s="540"/>
      <c r="N91" s="13" t="s">
        <v>688</v>
      </c>
      <c r="O91" s="397"/>
      <c r="P91" s="31">
        <f t="shared" si="2"/>
        <v>8262.2200000000157</v>
      </c>
      <c r="Q91" s="31">
        <f>SUBTOTAL(9,$F$2:F91)</f>
        <v>105772.37999999999</v>
      </c>
      <c r="R91" s="31">
        <f>SUBTOTAL(9,$G$2:G91)</f>
        <v>114034.6</v>
      </c>
      <c r="S91" s="9"/>
      <c r="T91" s="9"/>
      <c r="U91" s="9"/>
      <c r="V91" s="9"/>
      <c r="W91" s="9"/>
      <c r="X91" s="9"/>
      <c r="Y91" s="9"/>
      <c r="Z91" s="9"/>
    </row>
    <row r="92" spans="1:26" ht="14.25" customHeight="1">
      <c r="A92" s="13" t="s">
        <v>20</v>
      </c>
      <c r="B92" s="62">
        <v>45391</v>
      </c>
      <c r="C92" s="111" t="s">
        <v>5755</v>
      </c>
      <c r="D92" s="111"/>
      <c r="F92" s="14">
        <v>10</v>
      </c>
      <c r="G92" s="14"/>
      <c r="H92" s="14"/>
      <c r="I92" s="13" t="s">
        <v>89</v>
      </c>
      <c r="K92" t="s">
        <v>1814</v>
      </c>
      <c r="L92" s="9">
        <v>41448</v>
      </c>
      <c r="N92" s="13" t="s">
        <v>688</v>
      </c>
      <c r="O92" s="397"/>
      <c r="P92" s="31">
        <f t="shared" si="2"/>
        <v>8252.2200000000157</v>
      </c>
      <c r="Q92" s="31">
        <f>SUBTOTAL(9,$F$2:F92)</f>
        <v>105782.37999999999</v>
      </c>
      <c r="R92" s="31">
        <f>SUBTOTAL(9,$G$2:G92)</f>
        <v>114034.6</v>
      </c>
    </row>
    <row r="93" spans="1:26" ht="14.25" customHeight="1">
      <c r="A93" s="13" t="s">
        <v>20</v>
      </c>
      <c r="B93" s="62">
        <v>45391</v>
      </c>
      <c r="C93" s="111" t="s">
        <v>1016</v>
      </c>
      <c r="D93" s="111"/>
      <c r="F93" s="14">
        <v>40</v>
      </c>
      <c r="G93" s="14"/>
      <c r="H93" s="14"/>
      <c r="I93" s="13" t="s">
        <v>89</v>
      </c>
      <c r="K93" t="s">
        <v>2651</v>
      </c>
      <c r="L93" s="540"/>
      <c r="N93" s="13" t="s">
        <v>688</v>
      </c>
      <c r="O93" s="397"/>
      <c r="P93" s="31">
        <f t="shared" si="2"/>
        <v>8212.2200000000157</v>
      </c>
      <c r="Q93" s="31">
        <f>SUBTOTAL(9,$F$2:F93)</f>
        <v>105822.37999999999</v>
      </c>
      <c r="R93" s="31">
        <f>SUBTOTAL(9,$G$2:G93)</f>
        <v>114034.6</v>
      </c>
    </row>
    <row r="94" spans="1:26" ht="14.25" customHeight="1">
      <c r="A94" s="13" t="s">
        <v>20</v>
      </c>
      <c r="B94" s="62">
        <v>45391</v>
      </c>
      <c r="C94" s="111" t="s">
        <v>1016</v>
      </c>
      <c r="D94" s="111"/>
      <c r="F94" s="14">
        <v>-2</v>
      </c>
      <c r="G94" s="14"/>
      <c r="H94" s="14"/>
      <c r="I94" s="13" t="s">
        <v>89</v>
      </c>
      <c r="K94" t="s">
        <v>2651</v>
      </c>
      <c r="L94" s="540"/>
      <c r="N94" s="13" t="s">
        <v>688</v>
      </c>
      <c r="O94" s="397"/>
      <c r="P94" s="31">
        <f t="shared" si="2"/>
        <v>8214.2200000000157</v>
      </c>
      <c r="Q94" s="31">
        <f>SUBTOTAL(9,$F$2:F94)</f>
        <v>105820.37999999999</v>
      </c>
      <c r="R94" s="31">
        <f>SUBTOTAL(9,$G$2:G94)</f>
        <v>114034.6</v>
      </c>
    </row>
    <row r="95" spans="1:26" ht="14.25" customHeight="1">
      <c r="A95" s="13" t="s">
        <v>20</v>
      </c>
      <c r="B95" s="62">
        <v>45391</v>
      </c>
      <c r="C95" s="111" t="s">
        <v>705</v>
      </c>
      <c r="D95" s="111"/>
      <c r="F95" s="14">
        <v>165.3</v>
      </c>
      <c r="G95" s="14"/>
      <c r="H95" s="14"/>
      <c r="I95" s="13" t="s">
        <v>89</v>
      </c>
      <c r="K95" t="s">
        <v>5768</v>
      </c>
      <c r="N95" s="13" t="s">
        <v>688</v>
      </c>
      <c r="O95" s="397"/>
      <c r="P95" s="31">
        <f t="shared" si="2"/>
        <v>8048.9200000000128</v>
      </c>
      <c r="Q95" s="31">
        <f>SUBTOTAL(9,$F$2:F95)</f>
        <v>105985.68</v>
      </c>
      <c r="R95" s="31">
        <f>SUBTOTAL(9,$G$2:G95)</f>
        <v>114034.6</v>
      </c>
    </row>
    <row r="96" spans="1:26" ht="14.25" customHeight="1">
      <c r="A96" s="13" t="s">
        <v>20</v>
      </c>
      <c r="B96" s="62">
        <v>45392</v>
      </c>
      <c r="C96" s="111" t="s">
        <v>5754</v>
      </c>
      <c r="D96" s="111"/>
      <c r="F96" s="14">
        <v>8</v>
      </c>
      <c r="G96" s="14"/>
      <c r="H96" s="14"/>
      <c r="I96" s="13" t="s">
        <v>89</v>
      </c>
      <c r="K96" t="s">
        <v>1056</v>
      </c>
      <c r="L96" s="9">
        <v>242411681</v>
      </c>
      <c r="N96" s="13" t="s">
        <v>688</v>
      </c>
      <c r="O96" s="397"/>
      <c r="P96" s="31">
        <f t="shared" si="2"/>
        <v>8040.9200000000128</v>
      </c>
      <c r="Q96" s="31">
        <f>SUBTOTAL(9,$F$2:F96)</f>
        <v>105993.68</v>
      </c>
      <c r="R96" s="31">
        <f>SUBTOTAL(9,$G$2:G96)</f>
        <v>114034.6</v>
      </c>
    </row>
    <row r="97" spans="1:18" ht="14.25" customHeight="1">
      <c r="A97" s="13" t="s">
        <v>20</v>
      </c>
      <c r="B97" s="62">
        <v>45412</v>
      </c>
      <c r="C97" s="51" t="s">
        <v>724</v>
      </c>
      <c r="D97" s="51" t="s">
        <v>966</v>
      </c>
      <c r="E97" s="9"/>
      <c r="F97" s="14">
        <v>2457</v>
      </c>
      <c r="G97" s="14"/>
      <c r="H97" s="14"/>
      <c r="I97" s="13" t="s">
        <v>91</v>
      </c>
      <c r="J97" s="9"/>
      <c r="K97" s="9" t="s">
        <v>1427</v>
      </c>
      <c r="L97" s="9">
        <v>822</v>
      </c>
      <c r="M97" s="9"/>
      <c r="N97" s="13" t="s">
        <v>688</v>
      </c>
      <c r="O97" s="397"/>
      <c r="P97" s="31">
        <f t="shared" si="2"/>
        <v>5583.9200000000128</v>
      </c>
      <c r="Q97" s="31">
        <f>SUBTOTAL(9,$F$2:F97)</f>
        <v>108450.68</v>
      </c>
      <c r="R97" s="31">
        <f>SUBTOTAL(9,$G$2:G97)</f>
        <v>114034.6</v>
      </c>
    </row>
    <row r="98" spans="1:18" ht="14.25" customHeight="1">
      <c r="A98" s="13" t="s">
        <v>20</v>
      </c>
      <c r="B98" s="62">
        <v>45440</v>
      </c>
      <c r="C98" s="111" t="s">
        <v>2182</v>
      </c>
      <c r="D98" s="111" t="s">
        <v>5781</v>
      </c>
      <c r="F98" s="14">
        <v>351</v>
      </c>
      <c r="G98" s="14"/>
      <c r="H98" s="14"/>
      <c r="I98" s="13" t="s">
        <v>91</v>
      </c>
      <c r="K98" t="s">
        <v>1427</v>
      </c>
      <c r="L98">
        <v>846</v>
      </c>
      <c r="N98" s="13" t="s">
        <v>688</v>
      </c>
      <c r="O98" s="397"/>
      <c r="P98" s="31">
        <f t="shared" ref="P98:P129" si="3">R98-Q98</f>
        <v>5232.9200000000128</v>
      </c>
      <c r="Q98" s="31">
        <f>SUBTOTAL(9,$F$2:F98)</f>
        <v>108801.68</v>
      </c>
      <c r="R98" s="31">
        <f>SUBTOTAL(9,$G$2:G98)</f>
        <v>114034.6</v>
      </c>
    </row>
    <row r="99" spans="1:18" ht="14.25" customHeight="1">
      <c r="A99" s="13" t="s">
        <v>20</v>
      </c>
      <c r="B99" s="62">
        <v>45447</v>
      </c>
      <c r="C99" s="111" t="s">
        <v>1817</v>
      </c>
      <c r="D99" s="111" t="s">
        <v>5812</v>
      </c>
      <c r="F99" s="14">
        <v>350</v>
      </c>
      <c r="G99" s="14"/>
      <c r="H99" s="14"/>
      <c r="I99" s="13" t="s">
        <v>91</v>
      </c>
      <c r="K99" s="540"/>
      <c r="N99" s="13" t="s">
        <v>688</v>
      </c>
      <c r="O99" s="397"/>
      <c r="P99" s="31">
        <f t="shared" si="3"/>
        <v>4882.9200000000128</v>
      </c>
      <c r="Q99" s="31">
        <f>SUBTOTAL(9,$F$2:F99)</f>
        <v>109151.67999999999</v>
      </c>
      <c r="R99" s="31">
        <f>SUBTOTAL(9,$G$2:G99)</f>
        <v>114034.6</v>
      </c>
    </row>
    <row r="100" spans="1:18" ht="14.25" customHeight="1">
      <c r="A100" s="13" t="s">
        <v>20</v>
      </c>
      <c r="B100" s="62">
        <v>45448</v>
      </c>
      <c r="C100" s="111" t="s">
        <v>5868</v>
      </c>
      <c r="D100" s="111" t="s">
        <v>5812</v>
      </c>
      <c r="F100" s="14">
        <v>300</v>
      </c>
      <c r="G100" s="14"/>
      <c r="H100" s="14"/>
      <c r="I100" s="13" t="s">
        <v>91</v>
      </c>
      <c r="K100" s="540"/>
      <c r="N100" s="13" t="s">
        <v>688</v>
      </c>
      <c r="O100" s="397"/>
      <c r="P100" s="31">
        <f t="shared" si="3"/>
        <v>4582.9200000000128</v>
      </c>
      <c r="Q100" s="31">
        <f>SUBTOTAL(9,$F$2:F100)</f>
        <v>109451.68</v>
      </c>
      <c r="R100" s="31">
        <f>SUBTOTAL(9,$G$2:G100)</f>
        <v>114034.6</v>
      </c>
    </row>
    <row r="101" spans="1:18" ht="14.25" customHeight="1">
      <c r="A101" s="13" t="s">
        <v>20</v>
      </c>
      <c r="B101" s="62">
        <v>45453</v>
      </c>
      <c r="C101" s="111" t="s">
        <v>5869</v>
      </c>
      <c r="D101" s="111" t="s">
        <v>5812</v>
      </c>
      <c r="F101" s="14">
        <v>200</v>
      </c>
      <c r="G101" s="14"/>
      <c r="H101" s="14"/>
      <c r="I101" s="13" t="s">
        <v>91</v>
      </c>
      <c r="N101" s="13" t="s">
        <v>688</v>
      </c>
      <c r="O101" s="397"/>
      <c r="P101" s="31">
        <f t="shared" si="3"/>
        <v>4382.9200000000128</v>
      </c>
      <c r="Q101" s="31">
        <f>SUBTOTAL(9,$F$2:F101)</f>
        <v>109651.68</v>
      </c>
      <c r="R101" s="31">
        <f>SUBTOTAL(9,$G$2:G101)</f>
        <v>114034.6</v>
      </c>
    </row>
    <row r="102" spans="1:18" ht="14.25" customHeight="1">
      <c r="A102" s="13" t="s">
        <v>20</v>
      </c>
      <c r="B102" s="62">
        <v>45456</v>
      </c>
      <c r="C102" s="111" t="s">
        <v>5824</v>
      </c>
      <c r="D102" s="111"/>
      <c r="F102" s="14">
        <v>1053</v>
      </c>
      <c r="G102" s="14"/>
      <c r="H102" s="14"/>
      <c r="I102" s="13" t="s">
        <v>91</v>
      </c>
      <c r="K102" s="9" t="s">
        <v>576</v>
      </c>
      <c r="L102">
        <v>1340</v>
      </c>
      <c r="N102" s="13" t="s">
        <v>688</v>
      </c>
      <c r="O102" s="397"/>
      <c r="P102" s="31">
        <f t="shared" si="3"/>
        <v>3329.9200000000128</v>
      </c>
      <c r="Q102" s="31">
        <f>SUBTOTAL(9,$F$2:F102)</f>
        <v>110704.68</v>
      </c>
      <c r="R102" s="31">
        <f>SUBTOTAL(9,$G$2:G102)</f>
        <v>114034.6</v>
      </c>
    </row>
    <row r="103" spans="1:18" ht="14.25" customHeight="1">
      <c r="A103" s="13" t="s">
        <v>20</v>
      </c>
      <c r="B103" s="62">
        <v>45469</v>
      </c>
      <c r="C103" s="111" t="s">
        <v>5852</v>
      </c>
      <c r="D103" s="111"/>
      <c r="F103" s="14">
        <v>258</v>
      </c>
      <c r="G103" s="14"/>
      <c r="H103" s="14"/>
      <c r="I103" s="13" t="s">
        <v>89</v>
      </c>
      <c r="K103" s="29" t="s">
        <v>1835</v>
      </c>
      <c r="N103" s="13" t="s">
        <v>688</v>
      </c>
      <c r="O103" s="397"/>
      <c r="P103" s="31">
        <f t="shared" si="3"/>
        <v>3071.9200000000128</v>
      </c>
      <c r="Q103" s="31">
        <f>SUBTOTAL(9,$F$2:F103)</f>
        <v>110962.68</v>
      </c>
      <c r="R103" s="31">
        <f>SUBTOTAL(9,$G$2:G103)</f>
        <v>114034.6</v>
      </c>
    </row>
    <row r="104" spans="1:18" ht="14.25" customHeight="1">
      <c r="A104" s="13" t="s">
        <v>20</v>
      </c>
      <c r="B104" s="62">
        <v>45482</v>
      </c>
      <c r="C104" s="111" t="s">
        <v>5947</v>
      </c>
      <c r="D104" s="111" t="s">
        <v>5948</v>
      </c>
      <c r="E104" s="540"/>
      <c r="F104" s="14">
        <v>100</v>
      </c>
      <c r="G104" s="14"/>
      <c r="H104" s="14"/>
      <c r="I104" s="13" t="s">
        <v>91</v>
      </c>
      <c r="K104" s="540"/>
      <c r="N104" s="13" t="s">
        <v>688</v>
      </c>
      <c r="O104" s="397"/>
      <c r="P104" s="31">
        <f t="shared" si="3"/>
        <v>2971.9200000000128</v>
      </c>
      <c r="Q104" s="31">
        <f>SUBTOTAL(9,$F$2:F104)</f>
        <v>111062.68</v>
      </c>
      <c r="R104" s="31">
        <f>SUBTOTAL(9,$G$2:G104)</f>
        <v>114034.6</v>
      </c>
    </row>
    <row r="105" spans="1:18" ht="14.25" customHeight="1">
      <c r="A105" s="13" t="s">
        <v>20</v>
      </c>
      <c r="B105" s="62">
        <v>45502</v>
      </c>
      <c r="C105" s="158" t="s">
        <v>698</v>
      </c>
      <c r="D105" s="138"/>
      <c r="E105" s="155"/>
      <c r="F105" s="157">
        <v>600</v>
      </c>
      <c r="G105" s="157"/>
      <c r="H105" s="12"/>
      <c r="I105" s="13" t="s">
        <v>91</v>
      </c>
      <c r="K105" s="395" t="s">
        <v>2098</v>
      </c>
      <c r="L105">
        <v>556</v>
      </c>
      <c r="N105" s="13" t="s">
        <v>688</v>
      </c>
      <c r="O105" s="397"/>
      <c r="P105" s="31">
        <f t="shared" si="3"/>
        <v>2371.9200000000128</v>
      </c>
      <c r="Q105" s="31">
        <f>SUBTOTAL(9,$F$2:F105)</f>
        <v>111662.68</v>
      </c>
      <c r="R105" s="31">
        <f>SUBTOTAL(9,$G$2:G105)</f>
        <v>114034.6</v>
      </c>
    </row>
    <row r="106" spans="1:18" ht="14.25" customHeight="1">
      <c r="A106" s="13" t="s">
        <v>20</v>
      </c>
      <c r="B106" s="62">
        <v>45515</v>
      </c>
      <c r="C106" s="111" t="s">
        <v>5960</v>
      </c>
      <c r="D106" s="111"/>
      <c r="F106" s="14">
        <v>1264</v>
      </c>
      <c r="G106" s="14"/>
      <c r="H106" s="14"/>
      <c r="I106" s="13" t="s">
        <v>91</v>
      </c>
      <c r="J106" s="13"/>
      <c r="K106" t="s">
        <v>576</v>
      </c>
      <c r="L106">
        <v>1724</v>
      </c>
      <c r="N106" s="13" t="s">
        <v>688</v>
      </c>
      <c r="O106" s="397"/>
      <c r="P106" s="31">
        <f t="shared" si="3"/>
        <v>1107.9200000000128</v>
      </c>
      <c r="Q106" s="31">
        <f>SUBTOTAL(9,$F$2:F106)</f>
        <v>112926.68</v>
      </c>
      <c r="R106" s="31">
        <f>SUBTOTAL(9,$G$2:G106)</f>
        <v>114034.6</v>
      </c>
    </row>
    <row r="107" spans="1:18" ht="14.25" customHeight="1">
      <c r="A107" s="13" t="s">
        <v>20</v>
      </c>
      <c r="B107" s="62">
        <v>45529</v>
      </c>
      <c r="C107" s="111" t="s">
        <v>2182</v>
      </c>
      <c r="D107" s="111"/>
      <c r="F107" s="14">
        <v>351</v>
      </c>
      <c r="G107" s="14"/>
      <c r="H107" s="14"/>
      <c r="I107" s="13" t="s">
        <v>91</v>
      </c>
      <c r="K107" t="s">
        <v>1427</v>
      </c>
      <c r="L107">
        <v>914</v>
      </c>
      <c r="N107" s="13" t="s">
        <v>688</v>
      </c>
      <c r="O107" s="397"/>
      <c r="P107" s="31">
        <f t="shared" si="3"/>
        <v>756.92000000001281</v>
      </c>
      <c r="Q107" s="31">
        <f>SUBTOTAL(9,$F$2:F107)</f>
        <v>113277.68</v>
      </c>
      <c r="R107" s="31">
        <f>SUBTOTAL(9,$G$2:G107)</f>
        <v>114034.6</v>
      </c>
    </row>
    <row r="108" spans="1:18" ht="14.25" customHeight="1">
      <c r="A108" s="13" t="s">
        <v>20</v>
      </c>
      <c r="B108" s="62">
        <v>45536</v>
      </c>
      <c r="C108" s="111" t="s">
        <v>705</v>
      </c>
      <c r="D108" s="111"/>
      <c r="F108" s="14">
        <v>61.6</v>
      </c>
      <c r="G108" s="14"/>
      <c r="H108" s="14"/>
      <c r="I108" s="13" t="s">
        <v>89</v>
      </c>
      <c r="K108" t="s">
        <v>5967</v>
      </c>
      <c r="L108">
        <v>1170704</v>
      </c>
      <c r="N108" s="13" t="s">
        <v>688</v>
      </c>
      <c r="O108" s="397"/>
      <c r="P108" s="31">
        <f t="shared" si="3"/>
        <v>695.32000000000698</v>
      </c>
      <c r="Q108" s="31">
        <f>SUBTOTAL(9,$F$2:F108)</f>
        <v>113339.28</v>
      </c>
      <c r="R108" s="31">
        <f>SUBTOTAL(9,$G$2:G108)</f>
        <v>114034.6</v>
      </c>
    </row>
    <row r="109" spans="1:18" ht="14.25" customHeight="1">
      <c r="A109" s="13" t="s">
        <v>20</v>
      </c>
      <c r="B109" s="62">
        <v>45539</v>
      </c>
      <c r="C109" s="158" t="s">
        <v>6013</v>
      </c>
      <c r="D109" s="138"/>
      <c r="E109" s="155"/>
      <c r="F109" s="157">
        <v>2001</v>
      </c>
      <c r="G109" s="157"/>
      <c r="H109" s="12"/>
      <c r="I109" s="13" t="s">
        <v>91</v>
      </c>
      <c r="K109" s="395" t="s">
        <v>576</v>
      </c>
      <c r="L109">
        <v>1922</v>
      </c>
      <c r="N109" s="13" t="s">
        <v>688</v>
      </c>
      <c r="O109" s="426">
        <v>45543</v>
      </c>
      <c r="P109" s="31">
        <f t="shared" si="3"/>
        <v>-1305.679999999993</v>
      </c>
      <c r="Q109" s="31">
        <f>SUBTOTAL(9,$F$2:F109)</f>
        <v>115340.28</v>
      </c>
      <c r="R109" s="31">
        <f>SUBTOTAL(9,$G$2:G109)</f>
        <v>114034.6</v>
      </c>
    </row>
    <row r="110" spans="1:18" ht="14.25" customHeight="1">
      <c r="A110" s="13" t="s">
        <v>20</v>
      </c>
      <c r="B110" s="62">
        <v>45546</v>
      </c>
      <c r="C110" s="111" t="s">
        <v>962</v>
      </c>
      <c r="D110" s="111"/>
      <c r="F110" s="14"/>
      <c r="G110" s="14">
        <v>5690</v>
      </c>
      <c r="H110" s="14"/>
      <c r="I110" s="13"/>
      <c r="N110" s="13" t="s">
        <v>688</v>
      </c>
      <c r="O110" s="397"/>
      <c r="P110" s="31">
        <f t="shared" si="3"/>
        <v>4384.320000000007</v>
      </c>
      <c r="Q110" s="31">
        <f>SUBTOTAL(9,$F$2:F110)</f>
        <v>115340.28</v>
      </c>
      <c r="R110" s="31">
        <f>SUBTOTAL(9,$G$2:G110)</f>
        <v>119724.6</v>
      </c>
    </row>
    <row r="111" spans="1:18" ht="14.25" customHeight="1">
      <c r="A111" s="13" t="s">
        <v>20</v>
      </c>
      <c r="B111" s="62">
        <v>45573</v>
      </c>
      <c r="C111" s="158" t="s">
        <v>6066</v>
      </c>
      <c r="D111" s="138" t="s">
        <v>6074</v>
      </c>
      <c r="E111" s="155"/>
      <c r="F111" s="157">
        <v>394</v>
      </c>
      <c r="G111" s="14"/>
      <c r="H111" s="14"/>
      <c r="I111" s="13" t="s">
        <v>91</v>
      </c>
      <c r="N111" s="13" t="s">
        <v>688</v>
      </c>
      <c r="O111" s="397"/>
      <c r="P111" s="31">
        <f t="shared" si="3"/>
        <v>3990.320000000007</v>
      </c>
      <c r="Q111" s="31">
        <f>SUBTOTAL(9,$F$2:F111)</f>
        <v>115734.28</v>
      </c>
      <c r="R111" s="31">
        <f>SUBTOTAL(9,$G$2:G111)</f>
        <v>119724.6</v>
      </c>
    </row>
    <row r="112" spans="1:18" ht="14.25" customHeight="1">
      <c r="A112" s="13" t="s">
        <v>20</v>
      </c>
      <c r="B112" s="62">
        <v>45573</v>
      </c>
      <c r="C112" s="158" t="s">
        <v>6067</v>
      </c>
      <c r="D112" s="138" t="s">
        <v>6031</v>
      </c>
      <c r="E112" s="155"/>
      <c r="F112" s="157">
        <v>28</v>
      </c>
      <c r="G112" s="14"/>
      <c r="H112" s="14"/>
      <c r="I112" s="13" t="s">
        <v>91</v>
      </c>
      <c r="N112" s="13" t="s">
        <v>688</v>
      </c>
      <c r="O112" s="397"/>
      <c r="P112" s="31">
        <f t="shared" si="3"/>
        <v>3962.320000000007</v>
      </c>
      <c r="Q112" s="31">
        <f>SUBTOTAL(9,$F$2:F112)</f>
        <v>115762.28</v>
      </c>
      <c r="R112" s="31">
        <f>SUBTOTAL(9,$G$2:G112)</f>
        <v>119724.6</v>
      </c>
    </row>
    <row r="113" spans="1:18" ht="14.25" customHeight="1">
      <c r="A113" s="13" t="s">
        <v>20</v>
      </c>
      <c r="B113" s="62">
        <v>45574</v>
      </c>
      <c r="C113" s="111" t="s">
        <v>705</v>
      </c>
      <c r="D113" s="111"/>
      <c r="F113" s="14">
        <v>43.7</v>
      </c>
      <c r="G113" s="14"/>
      <c r="H113" s="14"/>
      <c r="I113" s="13" t="s">
        <v>89</v>
      </c>
      <c r="K113" t="s">
        <v>1066</v>
      </c>
      <c r="L113" s="388">
        <v>22334071024</v>
      </c>
      <c r="N113" s="13" t="s">
        <v>688</v>
      </c>
      <c r="O113" s="397"/>
      <c r="P113" s="31">
        <f t="shared" si="3"/>
        <v>3918.6200000000099</v>
      </c>
      <c r="Q113" s="31">
        <f>SUBTOTAL(9,$F$2:F113)</f>
        <v>115805.98</v>
      </c>
      <c r="R113" s="31">
        <f>SUBTOTAL(9,$G$2:G113)</f>
        <v>119724.6</v>
      </c>
    </row>
    <row r="114" spans="1:18" ht="14.25" customHeight="1">
      <c r="A114" s="13" t="s">
        <v>20</v>
      </c>
      <c r="B114" s="62">
        <v>45575</v>
      </c>
      <c r="C114" s="111" t="s">
        <v>5852</v>
      </c>
      <c r="D114" s="111"/>
      <c r="F114" s="14">
        <v>129</v>
      </c>
      <c r="G114" s="14"/>
      <c r="H114" s="14"/>
      <c r="I114" s="13" t="s">
        <v>89</v>
      </c>
      <c r="K114" t="s">
        <v>459</v>
      </c>
      <c r="L114">
        <v>63672</v>
      </c>
      <c r="N114" s="13" t="s">
        <v>688</v>
      </c>
      <c r="O114" s="397"/>
      <c r="P114" s="31">
        <f t="shared" si="3"/>
        <v>3789.6200000000099</v>
      </c>
      <c r="Q114" s="31">
        <f>SUBTOTAL(9,$F$2:F114)</f>
        <v>115934.98</v>
      </c>
      <c r="R114" s="31">
        <f>SUBTOTAL(9,$G$2:G114)</f>
        <v>119724.6</v>
      </c>
    </row>
    <row r="115" spans="1:18" ht="14.25" customHeight="1">
      <c r="A115" s="13" t="s">
        <v>20</v>
      </c>
      <c r="B115" s="62">
        <v>45575</v>
      </c>
      <c r="C115" s="111" t="s">
        <v>6082</v>
      </c>
      <c r="D115" s="111"/>
      <c r="F115" s="14">
        <v>1264</v>
      </c>
      <c r="G115" s="14"/>
      <c r="H115" s="14"/>
      <c r="I115" s="13" t="s">
        <v>91</v>
      </c>
      <c r="K115" t="s">
        <v>576</v>
      </c>
      <c r="L115">
        <v>2116</v>
      </c>
      <c r="N115" s="13" t="s">
        <v>688</v>
      </c>
      <c r="O115" s="397"/>
      <c r="P115" s="31">
        <f t="shared" si="3"/>
        <v>2525.6200000000099</v>
      </c>
      <c r="Q115" s="31">
        <f>SUBTOTAL(9,$F$2:F115)</f>
        <v>117198.98</v>
      </c>
      <c r="R115" s="31">
        <f>SUBTOTAL(9,$G$2:G115)</f>
        <v>119724.6</v>
      </c>
    </row>
    <row r="116" spans="1:18" ht="14.25" customHeight="1">
      <c r="A116" s="13" t="s">
        <v>20</v>
      </c>
      <c r="B116" s="62">
        <v>45599</v>
      </c>
      <c r="C116" s="111" t="s">
        <v>5876</v>
      </c>
      <c r="D116" s="111" t="s">
        <v>5799</v>
      </c>
      <c r="E116" s="457"/>
      <c r="F116" s="14">
        <v>450</v>
      </c>
      <c r="G116" s="14"/>
      <c r="H116" s="14"/>
      <c r="I116" s="13" t="s">
        <v>91</v>
      </c>
      <c r="N116" s="13" t="s">
        <v>688</v>
      </c>
      <c r="O116" s="397"/>
      <c r="P116" s="31">
        <f t="shared" si="3"/>
        <v>2075.6200000000099</v>
      </c>
      <c r="Q116" s="31">
        <f>SUBTOTAL(9,$F$2:F116)</f>
        <v>117648.98</v>
      </c>
      <c r="R116" s="31">
        <f>SUBTOTAL(9,$G$2:G116)</f>
        <v>119724.6</v>
      </c>
    </row>
    <row r="117" spans="1:18" ht="14.25" customHeight="1">
      <c r="A117" s="13" t="s">
        <v>20</v>
      </c>
      <c r="B117" s="62">
        <v>45600</v>
      </c>
      <c r="C117" s="111" t="s">
        <v>6109</v>
      </c>
      <c r="D117" s="111" t="s">
        <v>6114</v>
      </c>
      <c r="E117" s="409"/>
      <c r="F117" s="35">
        <v>1181</v>
      </c>
      <c r="G117" s="35"/>
      <c r="H117" s="35"/>
      <c r="I117" s="147" t="s">
        <v>91</v>
      </c>
      <c r="N117" s="13" t="s">
        <v>688</v>
      </c>
      <c r="O117" s="397"/>
      <c r="P117" s="31">
        <f t="shared" si="3"/>
        <v>894.6200000000099</v>
      </c>
      <c r="Q117" s="31">
        <f>SUBTOTAL(9,$F$2:F117)</f>
        <v>118829.98</v>
      </c>
      <c r="R117" s="31">
        <f>SUBTOTAL(9,$G$2:G117)</f>
        <v>119724.6</v>
      </c>
    </row>
    <row r="118" spans="1:18" ht="14.25" customHeight="1">
      <c r="A118" s="13" t="s">
        <v>20</v>
      </c>
      <c r="B118" s="62">
        <v>45600</v>
      </c>
      <c r="C118" s="158" t="s">
        <v>6111</v>
      </c>
      <c r="D118" s="111" t="s">
        <v>6112</v>
      </c>
      <c r="E118" s="550"/>
      <c r="F118" s="35">
        <v>85</v>
      </c>
      <c r="G118" s="35"/>
      <c r="H118" s="35"/>
      <c r="I118" s="147" t="s">
        <v>91</v>
      </c>
      <c r="N118" s="13" t="s">
        <v>688</v>
      </c>
      <c r="O118" s="397"/>
      <c r="P118" s="31">
        <f t="shared" si="3"/>
        <v>809.6200000000099</v>
      </c>
      <c r="Q118" s="31">
        <f>SUBTOTAL(9,$F$2:F118)</f>
        <v>118914.98</v>
      </c>
      <c r="R118" s="31">
        <f>SUBTOTAL(9,$G$2:G118)</f>
        <v>119724.6</v>
      </c>
    </row>
    <row r="119" spans="1:18" ht="14.25" customHeight="1">
      <c r="A119" s="13" t="s">
        <v>20</v>
      </c>
      <c r="B119" s="62">
        <v>45620</v>
      </c>
      <c r="C119" s="111" t="s">
        <v>1754</v>
      </c>
      <c r="D119" s="111"/>
      <c r="F119" s="14">
        <v>270</v>
      </c>
      <c r="G119" s="14"/>
      <c r="H119" s="14"/>
      <c r="I119" s="13" t="s">
        <v>89</v>
      </c>
      <c r="K119" t="s">
        <v>459</v>
      </c>
      <c r="L119">
        <v>74404</v>
      </c>
      <c r="N119" s="13" t="s">
        <v>688</v>
      </c>
      <c r="O119" s="397"/>
      <c r="P119" s="31">
        <f t="shared" si="3"/>
        <v>539.6200000000099</v>
      </c>
      <c r="Q119" s="31">
        <f>SUBTOTAL(9,$F$2:F119)</f>
        <v>119184.98</v>
      </c>
      <c r="R119" s="31">
        <f>SUBTOTAL(9,$G$2:G119)</f>
        <v>119724.6</v>
      </c>
    </row>
    <row r="120" spans="1:18" ht="14.25" customHeight="1">
      <c r="A120" s="13" t="s">
        <v>20</v>
      </c>
      <c r="B120" s="62">
        <v>45620</v>
      </c>
      <c r="C120" s="111" t="s">
        <v>1754</v>
      </c>
      <c r="D120" s="111"/>
      <c r="F120" s="14">
        <v>60</v>
      </c>
      <c r="G120" s="14"/>
      <c r="H120" s="14"/>
      <c r="I120" s="13" t="s">
        <v>89</v>
      </c>
      <c r="K120" t="s">
        <v>459</v>
      </c>
      <c r="L120">
        <v>74407</v>
      </c>
      <c r="N120" s="13" t="s">
        <v>688</v>
      </c>
      <c r="O120" s="397"/>
      <c r="P120" s="31">
        <f t="shared" si="3"/>
        <v>479.6200000000099</v>
      </c>
      <c r="Q120" s="31">
        <f>SUBTOTAL(9,$F$2:F120)</f>
        <v>119244.98</v>
      </c>
      <c r="R120" s="31">
        <f>SUBTOTAL(9,$G$2:G120)</f>
        <v>119724.6</v>
      </c>
    </row>
    <row r="121" spans="1:18" ht="14.25" customHeight="1">
      <c r="A121" s="13" t="s">
        <v>20</v>
      </c>
      <c r="B121" s="62">
        <v>45621</v>
      </c>
      <c r="C121" s="111" t="s">
        <v>6141</v>
      </c>
      <c r="D121" s="111"/>
      <c r="F121" s="14">
        <v>43</v>
      </c>
      <c r="G121" s="14"/>
      <c r="H121" s="14"/>
      <c r="I121" s="13" t="s">
        <v>89</v>
      </c>
      <c r="K121" t="s">
        <v>459</v>
      </c>
      <c r="L121">
        <v>74410</v>
      </c>
      <c r="N121" s="13" t="s">
        <v>688</v>
      </c>
      <c r="O121" s="397"/>
      <c r="P121" s="31">
        <f t="shared" si="3"/>
        <v>436.6200000000099</v>
      </c>
      <c r="Q121" s="31">
        <f>SUBTOTAL(9,$F$2:F121)</f>
        <v>119287.98</v>
      </c>
      <c r="R121" s="31">
        <f>SUBTOTAL(9,$G$2:G121)</f>
        <v>119724.6</v>
      </c>
    </row>
    <row r="122" spans="1:18" ht="14.25" customHeight="1">
      <c r="A122" s="13" t="s">
        <v>20</v>
      </c>
      <c r="B122" s="62">
        <v>45630</v>
      </c>
      <c r="C122" s="111" t="s">
        <v>6169</v>
      </c>
      <c r="D122" s="111" t="s">
        <v>5799</v>
      </c>
      <c r="F122" s="14">
        <v>400</v>
      </c>
      <c r="G122" s="14"/>
      <c r="H122" s="14"/>
      <c r="I122" s="13"/>
      <c r="N122" s="13" t="s">
        <v>688</v>
      </c>
      <c r="O122" s="397"/>
      <c r="P122" s="31">
        <f t="shared" si="3"/>
        <v>36.620000000009895</v>
      </c>
      <c r="Q122" s="31">
        <f>SUBTOTAL(9,$F$2:F122)</f>
        <v>119687.98</v>
      </c>
      <c r="R122" s="31">
        <f>SUBTOTAL(9,$G$2:G122)</f>
        <v>119724.6</v>
      </c>
    </row>
    <row r="123" spans="1:18" ht="14.25" customHeight="1">
      <c r="A123" s="13" t="s">
        <v>20</v>
      </c>
      <c r="B123" s="62">
        <v>45630</v>
      </c>
      <c r="C123" s="111" t="s">
        <v>6170</v>
      </c>
      <c r="D123" s="111" t="s">
        <v>5799</v>
      </c>
      <c r="F123" s="14">
        <v>650</v>
      </c>
      <c r="G123" s="14"/>
      <c r="H123" s="14"/>
      <c r="I123" s="13"/>
      <c r="N123" s="13" t="s">
        <v>688</v>
      </c>
      <c r="O123" s="426">
        <v>45634</v>
      </c>
      <c r="P123" s="31">
        <f t="shared" si="3"/>
        <v>-613.3799999999901</v>
      </c>
      <c r="Q123" s="31">
        <f>SUBTOTAL(9,$F$2:F123)</f>
        <v>120337.98</v>
      </c>
      <c r="R123" s="31">
        <f>SUBTOTAL(9,$G$2:G123)</f>
        <v>119724.6</v>
      </c>
    </row>
    <row r="124" spans="1:18" ht="14.25" customHeight="1">
      <c r="A124" s="13" t="s">
        <v>20</v>
      </c>
      <c r="B124" s="62">
        <v>45661</v>
      </c>
      <c r="C124" s="111" t="s">
        <v>6222</v>
      </c>
      <c r="D124" s="111" t="s">
        <v>6223</v>
      </c>
      <c r="F124" s="14">
        <v>1800</v>
      </c>
      <c r="G124" s="14"/>
      <c r="H124" s="14"/>
      <c r="I124" s="13" t="s">
        <v>91</v>
      </c>
      <c r="N124" s="13" t="s">
        <v>688</v>
      </c>
      <c r="O124" s="397"/>
      <c r="P124" s="31">
        <f t="shared" si="3"/>
        <v>-2413.3799999999901</v>
      </c>
      <c r="Q124" s="31">
        <f>SUBTOTAL(9,$F$2:F124)</f>
        <v>122137.98</v>
      </c>
      <c r="R124" s="31">
        <f>SUBTOTAL(9,$G$2:G124)</f>
        <v>119724.6</v>
      </c>
    </row>
    <row r="125" spans="1:18" ht="14.25" customHeight="1">
      <c r="A125" s="13" t="s">
        <v>20</v>
      </c>
      <c r="B125" s="62">
        <v>45662</v>
      </c>
      <c r="C125" s="111" t="s">
        <v>6210</v>
      </c>
      <c r="D125" s="111" t="s">
        <v>6218</v>
      </c>
      <c r="F125" s="14">
        <v>293</v>
      </c>
      <c r="G125" s="14"/>
      <c r="H125" s="14"/>
      <c r="I125" s="13" t="s">
        <v>91</v>
      </c>
      <c r="N125" s="13" t="s">
        <v>688</v>
      </c>
      <c r="O125" s="397"/>
      <c r="P125" s="31">
        <f t="shared" si="3"/>
        <v>-2706.3799999999901</v>
      </c>
      <c r="Q125" s="31">
        <f>SUBTOTAL(9,$F$2:F125)</f>
        <v>122430.98</v>
      </c>
      <c r="R125" s="31">
        <f>SUBTOTAL(9,$G$2:G125)</f>
        <v>119724.6</v>
      </c>
    </row>
    <row r="126" spans="1:18" ht="14.25" customHeight="1">
      <c r="A126" s="13" t="s">
        <v>20</v>
      </c>
      <c r="B126" s="62">
        <v>45662</v>
      </c>
      <c r="C126" s="111" t="s">
        <v>6212</v>
      </c>
      <c r="D126" s="111" t="s">
        <v>6031</v>
      </c>
      <c r="F126" s="14">
        <v>21</v>
      </c>
      <c r="G126" s="14"/>
      <c r="H126" s="14"/>
      <c r="I126" s="13" t="s">
        <v>91</v>
      </c>
      <c r="N126" s="13" t="s">
        <v>688</v>
      </c>
      <c r="O126" s="397"/>
      <c r="P126" s="31">
        <f t="shared" si="3"/>
        <v>-2727.3799999999901</v>
      </c>
      <c r="Q126" s="31">
        <f>SUBTOTAL(9,$F$2:F126)</f>
        <v>122451.98</v>
      </c>
      <c r="R126" s="31">
        <f>SUBTOTAL(9,$G$2:G126)</f>
        <v>119724.6</v>
      </c>
    </row>
    <row r="127" spans="1:18" ht="14.25" customHeight="1">
      <c r="A127" s="13" t="s">
        <v>20</v>
      </c>
      <c r="B127" s="62">
        <v>45687</v>
      </c>
      <c r="C127" s="111" t="s">
        <v>5830</v>
      </c>
      <c r="D127" s="111"/>
      <c r="F127" s="14">
        <v>208.05</v>
      </c>
      <c r="G127" s="14"/>
      <c r="H127" s="14"/>
      <c r="I127" s="13" t="s">
        <v>89</v>
      </c>
      <c r="K127" t="s">
        <v>459</v>
      </c>
      <c r="L127">
        <v>82901</v>
      </c>
      <c r="N127" s="13" t="s">
        <v>688</v>
      </c>
      <c r="O127" s="397"/>
      <c r="P127" s="31">
        <f t="shared" si="3"/>
        <v>-2935.429999999993</v>
      </c>
      <c r="Q127" s="31">
        <f>SUBTOTAL(9,$F$2:F127)</f>
        <v>122660.03</v>
      </c>
      <c r="R127" s="31">
        <f>SUBTOTAL(9,$G$2:G127)</f>
        <v>119724.6</v>
      </c>
    </row>
    <row r="128" spans="1:18" ht="14.25" customHeight="1">
      <c r="A128" s="13" t="s">
        <v>20</v>
      </c>
      <c r="B128" s="62">
        <v>45693</v>
      </c>
      <c r="C128" s="111" t="s">
        <v>6289</v>
      </c>
      <c r="D128" s="111" t="s">
        <v>5799</v>
      </c>
      <c r="E128" s="540"/>
      <c r="F128" s="14">
        <v>1000</v>
      </c>
      <c r="G128" s="14"/>
      <c r="H128" s="14"/>
      <c r="I128" s="13" t="s">
        <v>91</v>
      </c>
      <c r="N128" s="13" t="s">
        <v>688</v>
      </c>
      <c r="O128" s="397"/>
      <c r="P128" s="31">
        <f t="shared" si="3"/>
        <v>-3935.429999999993</v>
      </c>
      <c r="Q128" s="31">
        <f>SUBTOTAL(9,$F$2:F128)</f>
        <v>123660.03</v>
      </c>
      <c r="R128" s="31">
        <f>SUBTOTAL(9,$G$2:G128)</f>
        <v>119724.6</v>
      </c>
    </row>
    <row r="129" spans="1:18" ht="14.25" customHeight="1">
      <c r="A129" s="13" t="s">
        <v>20</v>
      </c>
      <c r="B129" s="62">
        <v>45694</v>
      </c>
      <c r="C129" s="111" t="s">
        <v>6268</v>
      </c>
      <c r="D129" s="111" t="s">
        <v>6273</v>
      </c>
      <c r="E129" s="29"/>
      <c r="F129" s="35">
        <v>562</v>
      </c>
      <c r="G129" s="35"/>
      <c r="H129" s="35"/>
      <c r="I129" s="42" t="s">
        <v>91</v>
      </c>
      <c r="N129" s="13" t="s">
        <v>688</v>
      </c>
      <c r="O129" s="397"/>
      <c r="P129" s="31">
        <f t="shared" si="3"/>
        <v>-4497.429999999993</v>
      </c>
      <c r="Q129" s="31">
        <f>SUBTOTAL(9,$F$2:F129)</f>
        <v>124222.03</v>
      </c>
      <c r="R129" s="31">
        <f>SUBTOTAL(9,$G$2:G129)</f>
        <v>119724.6</v>
      </c>
    </row>
    <row r="130" spans="1:18" ht="14.25" customHeight="1">
      <c r="A130" s="13" t="s">
        <v>20</v>
      </c>
      <c r="B130" s="62">
        <v>45694</v>
      </c>
      <c r="C130" s="111" t="s">
        <v>6270</v>
      </c>
      <c r="D130" s="111" t="s">
        <v>6031</v>
      </c>
      <c r="E130" s="29"/>
      <c r="F130" s="35">
        <v>41</v>
      </c>
      <c r="G130" s="35"/>
      <c r="H130" s="35"/>
      <c r="I130" s="42" t="s">
        <v>91</v>
      </c>
      <c r="N130" s="13" t="s">
        <v>688</v>
      </c>
      <c r="O130" s="397"/>
      <c r="P130" s="31">
        <f t="shared" ref="P130:P158" si="4">R130-Q130</f>
        <v>-4538.429999999993</v>
      </c>
      <c r="Q130" s="31">
        <f>SUBTOTAL(9,$F$2:F130)</f>
        <v>124263.03</v>
      </c>
      <c r="R130" s="31">
        <f>SUBTOTAL(9,$G$2:G130)</f>
        <v>119724.6</v>
      </c>
    </row>
    <row r="131" spans="1:18" ht="14.25" customHeight="1">
      <c r="A131" s="13" t="s">
        <v>20</v>
      </c>
      <c r="B131" s="62">
        <v>45694</v>
      </c>
      <c r="C131" s="111" t="s">
        <v>2000</v>
      </c>
      <c r="D131" s="111"/>
      <c r="F131" s="14">
        <v>109.7</v>
      </c>
      <c r="G131" s="14"/>
      <c r="H131" s="14"/>
      <c r="I131" s="13" t="s">
        <v>89</v>
      </c>
      <c r="K131" t="s">
        <v>1066</v>
      </c>
      <c r="L131">
        <v>4392</v>
      </c>
      <c r="N131" s="13" t="s">
        <v>688</v>
      </c>
      <c r="O131" s="397"/>
      <c r="P131" s="31">
        <f t="shared" si="4"/>
        <v>-4648.1299999999901</v>
      </c>
      <c r="Q131" s="31">
        <f>SUBTOTAL(9,$F$2:F131)</f>
        <v>124372.73</v>
      </c>
      <c r="R131" s="31">
        <f>SUBTOTAL(9,$G$2:G131)</f>
        <v>119724.6</v>
      </c>
    </row>
    <row r="132" spans="1:18" ht="14.25" customHeight="1">
      <c r="A132" s="13" t="s">
        <v>20</v>
      </c>
      <c r="B132" s="62">
        <v>45701</v>
      </c>
      <c r="C132" s="111" t="s">
        <v>705</v>
      </c>
      <c r="D132" s="111"/>
      <c r="F132" s="14">
        <v>39.799999999999997</v>
      </c>
      <c r="G132" s="14"/>
      <c r="H132" s="14"/>
      <c r="I132" s="13" t="s">
        <v>91</v>
      </c>
      <c r="K132" t="s">
        <v>1066</v>
      </c>
      <c r="N132" s="13" t="s">
        <v>688</v>
      </c>
      <c r="O132" s="397"/>
      <c r="P132" s="31">
        <f t="shared" si="4"/>
        <v>-4687.929999999993</v>
      </c>
      <c r="Q132" s="31">
        <f>SUBTOTAL(9,$F$2:F132)</f>
        <v>124412.53</v>
      </c>
      <c r="R132" s="31">
        <f>SUBTOTAL(9,$G$2:G132)</f>
        <v>119724.6</v>
      </c>
    </row>
    <row r="133" spans="1:18" ht="14.25" customHeight="1">
      <c r="A133" s="13" t="s">
        <v>20</v>
      </c>
      <c r="B133" s="62">
        <v>45708</v>
      </c>
      <c r="C133" s="111" t="s">
        <v>6299</v>
      </c>
      <c r="D133" s="111" t="s">
        <v>6329</v>
      </c>
      <c r="F133" s="14">
        <v>3245</v>
      </c>
      <c r="G133" s="14"/>
      <c r="H133" s="14"/>
      <c r="I133" s="13" t="s">
        <v>91</v>
      </c>
      <c r="N133" s="13" t="s">
        <v>688</v>
      </c>
      <c r="O133" s="426">
        <v>45708</v>
      </c>
      <c r="P133" s="31">
        <f t="shared" si="4"/>
        <v>-7932.929999999993</v>
      </c>
      <c r="Q133" s="31">
        <f>SUBTOTAL(9,$F$2:F133)</f>
        <v>127657.53</v>
      </c>
      <c r="R133" s="31">
        <f>SUBTOTAL(9,$G$2:G133)</f>
        <v>119724.6</v>
      </c>
    </row>
    <row r="134" spans="1:18" ht="14.25" customHeight="1">
      <c r="A134" s="13" t="s">
        <v>20</v>
      </c>
      <c r="B134" s="62">
        <v>45721</v>
      </c>
      <c r="C134" s="52" t="s">
        <v>6326</v>
      </c>
      <c r="D134" s="52" t="s">
        <v>5812</v>
      </c>
      <c r="F134" s="14">
        <v>250</v>
      </c>
      <c r="G134" s="14"/>
      <c r="H134" s="14"/>
      <c r="I134" s="13" t="s">
        <v>91</v>
      </c>
      <c r="N134" s="13" t="s">
        <v>688</v>
      </c>
      <c r="O134" s="397"/>
      <c r="P134" s="31">
        <f t="shared" si="4"/>
        <v>-8182.929999999993</v>
      </c>
      <c r="Q134" s="31">
        <f>SUBTOTAL(9,$F$2:F134)</f>
        <v>127907.53</v>
      </c>
      <c r="R134" s="31">
        <f>SUBTOTAL(9,$G$2:G134)</f>
        <v>119724.6</v>
      </c>
    </row>
    <row r="135" spans="1:18" ht="14.25" customHeight="1">
      <c r="A135" s="13" t="s">
        <v>20</v>
      </c>
      <c r="B135" s="62">
        <v>45722</v>
      </c>
      <c r="C135" s="111" t="s">
        <v>6315</v>
      </c>
      <c r="D135" s="111" t="s">
        <v>6031</v>
      </c>
      <c r="F135" s="14">
        <v>433</v>
      </c>
      <c r="G135" s="14"/>
      <c r="H135" s="14"/>
      <c r="I135" s="13" t="s">
        <v>91</v>
      </c>
      <c r="N135" s="13" t="s">
        <v>688</v>
      </c>
      <c r="O135" s="397"/>
      <c r="P135" s="31">
        <f t="shared" si="4"/>
        <v>-8615.929999999993</v>
      </c>
      <c r="Q135" s="31">
        <f>SUBTOTAL(9,$F$2:F135)</f>
        <v>128340.53</v>
      </c>
      <c r="R135" s="31">
        <f>SUBTOTAL(9,$G$2:G135)</f>
        <v>119724.6</v>
      </c>
    </row>
    <row r="136" spans="1:18" ht="14.25" customHeight="1">
      <c r="A136" s="13" t="s">
        <v>20</v>
      </c>
      <c r="B136" s="62">
        <v>45722</v>
      </c>
      <c r="C136" s="111" t="s">
        <v>6319</v>
      </c>
      <c r="D136" s="111" t="s">
        <v>6031</v>
      </c>
      <c r="F136" s="14">
        <v>35</v>
      </c>
      <c r="G136" s="14"/>
      <c r="H136" s="14"/>
      <c r="I136" s="13" t="s">
        <v>91</v>
      </c>
      <c r="N136" s="13" t="s">
        <v>688</v>
      </c>
      <c r="O136" s="397"/>
      <c r="P136" s="31">
        <f t="shared" si="4"/>
        <v>-8650.929999999993</v>
      </c>
      <c r="Q136" s="31">
        <f>SUBTOTAL(9,$F$2:F136)</f>
        <v>128375.53</v>
      </c>
      <c r="R136" s="31">
        <f>SUBTOTAL(9,$G$2:G136)</f>
        <v>119724.6</v>
      </c>
    </row>
    <row r="137" spans="1:18" ht="14.25" customHeight="1">
      <c r="A137" s="13" t="s">
        <v>20</v>
      </c>
      <c r="B137" s="62">
        <v>45722</v>
      </c>
      <c r="C137" s="111" t="s">
        <v>6320</v>
      </c>
      <c r="D137" s="111" t="s">
        <v>6031</v>
      </c>
      <c r="F137" s="14">
        <v>84</v>
      </c>
      <c r="G137" s="14"/>
      <c r="H137" s="14"/>
      <c r="I137" s="13" t="s">
        <v>91</v>
      </c>
      <c r="N137" s="13" t="s">
        <v>688</v>
      </c>
      <c r="O137" s="397"/>
      <c r="P137" s="31">
        <f t="shared" si="4"/>
        <v>-8734.929999999993</v>
      </c>
      <c r="Q137" s="31">
        <f>SUBTOTAL(9,$F$2:F137)</f>
        <v>128459.53</v>
      </c>
      <c r="R137" s="31">
        <f>SUBTOTAL(9,$G$2:G137)</f>
        <v>119724.6</v>
      </c>
    </row>
    <row r="138" spans="1:18" ht="14.25" customHeight="1">
      <c r="A138" s="13" t="s">
        <v>20</v>
      </c>
      <c r="B138" s="62">
        <v>45723</v>
      </c>
      <c r="C138" s="111" t="s">
        <v>962</v>
      </c>
      <c r="D138" s="111"/>
      <c r="F138" s="14"/>
      <c r="G138" s="14">
        <v>23487.23</v>
      </c>
      <c r="H138" s="14"/>
      <c r="I138" s="13"/>
      <c r="N138" s="13" t="s">
        <v>688</v>
      </c>
      <c r="O138" s="397"/>
      <c r="P138" s="31">
        <f t="shared" si="4"/>
        <v>14752.300000000017</v>
      </c>
      <c r="Q138" s="31">
        <f>SUBTOTAL(9,$F$2:F138)</f>
        <v>128459.53</v>
      </c>
      <c r="R138" s="31">
        <f>SUBTOTAL(9,$G$2:G138)</f>
        <v>143211.83000000002</v>
      </c>
    </row>
    <row r="139" spans="1:18" ht="14.25" customHeight="1">
      <c r="A139" s="13" t="s">
        <v>20</v>
      </c>
      <c r="B139" s="62">
        <v>45727</v>
      </c>
      <c r="C139" s="111" t="s">
        <v>6330</v>
      </c>
      <c r="D139" s="111"/>
      <c r="F139" s="14">
        <v>850</v>
      </c>
      <c r="G139" s="14"/>
      <c r="H139" s="14"/>
      <c r="I139" s="13" t="s">
        <v>91</v>
      </c>
      <c r="K139" t="s">
        <v>576</v>
      </c>
      <c r="L139">
        <v>3104</v>
      </c>
      <c r="N139" s="13" t="s">
        <v>688</v>
      </c>
      <c r="O139" s="397"/>
      <c r="P139" s="31">
        <f t="shared" si="4"/>
        <v>13902.300000000017</v>
      </c>
      <c r="Q139" s="31">
        <f>SUBTOTAL(9,$F$2:F139)</f>
        <v>129309.53</v>
      </c>
      <c r="R139" s="31">
        <f>SUBTOTAL(9,$G$2:G139)</f>
        <v>143211.83000000002</v>
      </c>
    </row>
    <row r="140" spans="1:18" ht="14.25" customHeight="1">
      <c r="A140" s="13" t="s">
        <v>20</v>
      </c>
      <c r="B140" s="62">
        <v>45727</v>
      </c>
      <c r="C140" s="111" t="s">
        <v>6333</v>
      </c>
      <c r="D140" s="111"/>
      <c r="F140" s="14">
        <v>5664</v>
      </c>
      <c r="G140" s="14"/>
      <c r="H140" s="14"/>
      <c r="I140" s="13" t="s">
        <v>91</v>
      </c>
      <c r="K140" t="s">
        <v>62</v>
      </c>
      <c r="N140" s="13" t="s">
        <v>688</v>
      </c>
      <c r="O140" s="397"/>
      <c r="P140" s="31">
        <f t="shared" si="4"/>
        <v>8238.3000000000175</v>
      </c>
      <c r="Q140" s="31">
        <f>SUBTOTAL(9,$F$2:F140)</f>
        <v>134973.53</v>
      </c>
      <c r="R140" s="31">
        <f>SUBTOTAL(9,$G$2:G140)</f>
        <v>143211.83000000002</v>
      </c>
    </row>
    <row r="141" spans="1:18" ht="14.25" customHeight="1">
      <c r="A141" s="13" t="s">
        <v>20</v>
      </c>
      <c r="B141" s="62">
        <v>45756</v>
      </c>
      <c r="C141" s="111" t="s">
        <v>705</v>
      </c>
      <c r="D141" s="52"/>
      <c r="F141" s="14">
        <v>44.3</v>
      </c>
      <c r="G141" s="14"/>
      <c r="H141" s="14"/>
      <c r="I141" s="13"/>
      <c r="K141" s="395" t="s">
        <v>1066</v>
      </c>
      <c r="L141">
        <v>62746</v>
      </c>
      <c r="N141" s="13" t="s">
        <v>688</v>
      </c>
      <c r="O141" s="397"/>
      <c r="P141" s="31">
        <f t="shared" si="4"/>
        <v>8194.0000000000291</v>
      </c>
      <c r="Q141" s="31">
        <f>SUBTOTAL(9,$F$2:F141)</f>
        <v>135017.82999999999</v>
      </c>
      <c r="R141" s="31">
        <f>SUBTOTAL(9,$G$2:G141)</f>
        <v>143211.83000000002</v>
      </c>
    </row>
    <row r="142" spans="1:18" ht="14.25" customHeight="1">
      <c r="A142" s="13" t="s">
        <v>20</v>
      </c>
      <c r="B142" s="62">
        <v>45783</v>
      </c>
      <c r="C142" s="111" t="s">
        <v>698</v>
      </c>
      <c r="D142" s="52"/>
      <c r="F142" s="14">
        <v>600</v>
      </c>
      <c r="G142" s="14"/>
      <c r="H142" s="14"/>
      <c r="I142" s="13" t="s">
        <v>91</v>
      </c>
      <c r="K142" s="395" t="s">
        <v>2098</v>
      </c>
      <c r="L142">
        <v>773</v>
      </c>
      <c r="N142" s="13" t="s">
        <v>688</v>
      </c>
      <c r="O142" s="397"/>
      <c r="P142" s="31">
        <f t="shared" si="4"/>
        <v>7594.0000000000291</v>
      </c>
      <c r="Q142" s="31">
        <f>SUBTOTAL(9,$F$2:F142)</f>
        <v>135617.82999999999</v>
      </c>
      <c r="R142" s="31">
        <f>SUBTOTAL(9,$G$2:G142)</f>
        <v>143211.83000000002</v>
      </c>
    </row>
    <row r="143" spans="1:18" ht="14.25" customHeight="1">
      <c r="A143" s="13" t="s">
        <v>20</v>
      </c>
      <c r="B143" s="62">
        <v>45788</v>
      </c>
      <c r="C143" s="111" t="s">
        <v>6467</v>
      </c>
      <c r="D143" s="52" t="s">
        <v>6031</v>
      </c>
      <c r="F143" s="14">
        <v>1563</v>
      </c>
      <c r="G143" s="14"/>
      <c r="H143" s="14"/>
      <c r="I143" s="13" t="s">
        <v>91</v>
      </c>
      <c r="N143" s="13" t="s">
        <v>688</v>
      </c>
      <c r="O143" s="397"/>
      <c r="P143" s="31">
        <f t="shared" si="4"/>
        <v>6031.0000000000291</v>
      </c>
      <c r="Q143" s="31">
        <f>SUBTOTAL(9,$F$2:F143)</f>
        <v>137180.82999999999</v>
      </c>
      <c r="R143" s="31">
        <f>SUBTOTAL(9,$G$2:G143)</f>
        <v>143211.83000000002</v>
      </c>
    </row>
    <row r="144" spans="1:18" ht="14.25" customHeight="1">
      <c r="A144" s="13" t="s">
        <v>20</v>
      </c>
      <c r="B144" s="62">
        <v>45818</v>
      </c>
      <c r="C144" s="111" t="s">
        <v>6468</v>
      </c>
      <c r="D144" s="52" t="s">
        <v>6031</v>
      </c>
      <c r="F144" s="14">
        <v>569</v>
      </c>
      <c r="G144" s="14"/>
      <c r="H144" s="14"/>
      <c r="I144" s="13" t="s">
        <v>91</v>
      </c>
      <c r="N144" s="13" t="s">
        <v>688</v>
      </c>
      <c r="O144" s="397"/>
      <c r="P144" s="31">
        <f t="shared" si="4"/>
        <v>5462.0000000000291</v>
      </c>
      <c r="Q144" s="31">
        <f>SUBTOTAL(9,$F$2:F144)</f>
        <v>137749.82999999999</v>
      </c>
      <c r="R144" s="31">
        <f>SUBTOTAL(9,$G$2:G144)</f>
        <v>143211.83000000002</v>
      </c>
    </row>
    <row r="145" spans="1:18" ht="14.25" customHeight="1">
      <c r="A145" s="13" t="s">
        <v>20</v>
      </c>
      <c r="B145" s="62">
        <v>45848</v>
      </c>
      <c r="C145" s="111" t="s">
        <v>6542</v>
      </c>
      <c r="D145" s="111" t="s">
        <v>6112</v>
      </c>
      <c r="F145" s="14">
        <v>655</v>
      </c>
      <c r="G145" s="14"/>
      <c r="H145" s="14"/>
      <c r="I145" s="13" t="s">
        <v>91</v>
      </c>
      <c r="N145" s="13" t="s">
        <v>688</v>
      </c>
      <c r="O145" s="397"/>
      <c r="P145" s="31">
        <f t="shared" si="4"/>
        <v>4807.0000000000291</v>
      </c>
      <c r="Q145" s="31">
        <f>SUBTOTAL(9,$F$2:F145)</f>
        <v>138404.82999999999</v>
      </c>
      <c r="R145" s="31">
        <f>SUBTOTAL(9,$G$2:G145)</f>
        <v>143211.83000000002</v>
      </c>
    </row>
    <row r="146" spans="1:18" ht="14.25" customHeight="1">
      <c r="A146" s="13" t="s">
        <v>20</v>
      </c>
      <c r="B146" s="62">
        <v>45859</v>
      </c>
      <c r="C146" s="111" t="s">
        <v>6258</v>
      </c>
      <c r="D146" s="111"/>
      <c r="F146" s="14">
        <v>1150.5</v>
      </c>
      <c r="G146" s="14"/>
      <c r="H146" s="14"/>
      <c r="I146" s="13" t="s">
        <v>91</v>
      </c>
      <c r="K146" t="s">
        <v>1152</v>
      </c>
      <c r="L146">
        <v>40086</v>
      </c>
      <c r="N146" s="13" t="s">
        <v>688</v>
      </c>
      <c r="O146" s="397"/>
      <c r="P146" s="31">
        <f t="shared" si="4"/>
        <v>3656.5000000000291</v>
      </c>
      <c r="Q146" s="31">
        <f>SUBTOTAL(9,$F$2:F146)</f>
        <v>139555.32999999999</v>
      </c>
      <c r="R146" s="31">
        <f>SUBTOTAL(9,$G$2:G146)</f>
        <v>143211.83000000002</v>
      </c>
    </row>
    <row r="147" spans="1:18" ht="14.25" customHeight="1">
      <c r="A147" s="13" t="s">
        <v>20</v>
      </c>
      <c r="B147" s="62">
        <v>45875</v>
      </c>
      <c r="C147" s="111" t="s">
        <v>6618</v>
      </c>
      <c r="D147" s="111" t="s">
        <v>6031</v>
      </c>
      <c r="F147" s="14">
        <v>791</v>
      </c>
      <c r="G147" s="14"/>
      <c r="H147" s="14"/>
      <c r="I147" s="13"/>
      <c r="N147" s="13" t="s">
        <v>688</v>
      </c>
      <c r="O147" s="397"/>
      <c r="P147" s="31">
        <f t="shared" si="4"/>
        <v>2865.5000000000291</v>
      </c>
      <c r="Q147" s="31">
        <f>SUBTOTAL(9,$F$2:F147)</f>
        <v>140346.32999999999</v>
      </c>
      <c r="R147" s="31">
        <f>SUBTOTAL(9,$G$2:G147)</f>
        <v>143211.83000000002</v>
      </c>
    </row>
    <row r="148" spans="1:18" ht="14.25" customHeight="1">
      <c r="A148" s="13" t="s">
        <v>20</v>
      </c>
      <c r="B148" s="62">
        <v>45896</v>
      </c>
      <c r="C148" s="111" t="s">
        <v>705</v>
      </c>
      <c r="D148" s="111"/>
      <c r="F148" s="14">
        <v>39.799999999999997</v>
      </c>
      <c r="G148" s="14"/>
      <c r="H148" s="14"/>
      <c r="I148" s="13" t="s">
        <v>91</v>
      </c>
      <c r="K148" t="s">
        <v>6663</v>
      </c>
      <c r="L148">
        <v>77674</v>
      </c>
      <c r="N148" s="13" t="s">
        <v>688</v>
      </c>
      <c r="O148" s="397"/>
      <c r="P148" s="31">
        <f t="shared" si="4"/>
        <v>2825.7000000000407</v>
      </c>
      <c r="Q148" s="31">
        <f>SUBTOTAL(9,$F$2:F148)</f>
        <v>140386.12999999998</v>
      </c>
      <c r="R148" s="31">
        <f>SUBTOTAL(9,$G$2:G148)</f>
        <v>143211.83000000002</v>
      </c>
    </row>
    <row r="149" spans="1:18" ht="14.25" customHeight="1">
      <c r="A149" s="13" t="s">
        <v>20</v>
      </c>
      <c r="B149" s="62">
        <v>45909</v>
      </c>
      <c r="C149" s="111" t="s">
        <v>6697</v>
      </c>
      <c r="D149" s="111" t="s">
        <v>6031</v>
      </c>
      <c r="F149" s="14">
        <v>1253</v>
      </c>
      <c r="G149" s="14"/>
      <c r="H149" s="14"/>
      <c r="I149" s="13" t="s">
        <v>91</v>
      </c>
      <c r="N149" s="13" t="s">
        <v>688</v>
      </c>
      <c r="O149" s="397"/>
      <c r="P149" s="31">
        <f t="shared" si="4"/>
        <v>1572.7000000000407</v>
      </c>
      <c r="Q149" s="31">
        <f>SUBTOTAL(9,$F$2:F149)</f>
        <v>141639.12999999998</v>
      </c>
      <c r="R149" s="31">
        <f>SUBTOTAL(9,$G$2:G149)</f>
        <v>143211.83000000002</v>
      </c>
    </row>
    <row r="150" spans="1:18" ht="14.25" customHeight="1">
      <c r="A150" s="13" t="s">
        <v>20</v>
      </c>
      <c r="B150" s="62">
        <v>45939</v>
      </c>
      <c r="C150" s="111" t="s">
        <v>6735</v>
      </c>
      <c r="D150" s="111" t="s">
        <v>6031</v>
      </c>
      <c r="F150" s="14">
        <v>998</v>
      </c>
      <c r="G150" s="14"/>
      <c r="H150" s="14"/>
      <c r="I150" s="13" t="s">
        <v>91</v>
      </c>
      <c r="N150" s="13" t="s">
        <v>688</v>
      </c>
      <c r="O150" s="397"/>
      <c r="P150" s="31">
        <f t="shared" si="4"/>
        <v>574.70000000004075</v>
      </c>
      <c r="Q150" s="31">
        <f>SUBTOTAL(9,$F$2:F150)</f>
        <v>142637.12999999998</v>
      </c>
      <c r="R150" s="31">
        <f>SUBTOTAL(9,$G$2:G150)</f>
        <v>143211.83000000002</v>
      </c>
    </row>
    <row r="151" spans="1:18" ht="14.25" customHeight="1">
      <c r="A151" s="13" t="s">
        <v>20</v>
      </c>
      <c r="B151" s="62">
        <v>45951</v>
      </c>
      <c r="C151" s="111" t="s">
        <v>705</v>
      </c>
      <c r="D151" s="111"/>
      <c r="F151" s="14">
        <v>34.5</v>
      </c>
      <c r="G151" s="14"/>
      <c r="H151" s="14"/>
      <c r="I151" s="13" t="s">
        <v>91</v>
      </c>
      <c r="K151" t="s">
        <v>6749</v>
      </c>
      <c r="L151">
        <v>81412</v>
      </c>
      <c r="N151" s="13" t="s">
        <v>688</v>
      </c>
      <c r="O151" s="397"/>
      <c r="P151" s="31">
        <f t="shared" si="4"/>
        <v>540.20000000004075</v>
      </c>
      <c r="Q151" s="31">
        <f>SUBTOTAL(9,$F$2:F151)</f>
        <v>142671.62999999998</v>
      </c>
      <c r="R151" s="31">
        <f>SUBTOTAL(9,$G$2:G151)</f>
        <v>143211.83000000002</v>
      </c>
    </row>
    <row r="152" spans="1:18" ht="14.25" customHeight="1">
      <c r="A152" s="13" t="s">
        <v>20</v>
      </c>
      <c r="B152" s="62">
        <v>45971</v>
      </c>
      <c r="C152" s="111" t="s">
        <v>6832</v>
      </c>
      <c r="D152" s="111" t="s">
        <v>6031</v>
      </c>
      <c r="F152" s="14">
        <v>893</v>
      </c>
      <c r="G152" s="14"/>
      <c r="H152" s="14"/>
      <c r="I152" s="13"/>
      <c r="N152" s="13" t="s">
        <v>688</v>
      </c>
      <c r="O152" s="426">
        <v>45974</v>
      </c>
      <c r="P152" s="31">
        <f t="shared" si="4"/>
        <v>-352.79999999995925</v>
      </c>
      <c r="Q152" s="31">
        <f>SUBTOTAL(9,$F$2:F152)</f>
        <v>143564.62999999998</v>
      </c>
      <c r="R152" s="31">
        <f>SUBTOTAL(9,$G$2:G152)</f>
        <v>143211.83000000002</v>
      </c>
    </row>
    <row r="153" spans="1:18" ht="14.25" customHeight="1">
      <c r="A153" s="13" t="s">
        <v>20</v>
      </c>
      <c r="B153" s="144">
        <v>45994</v>
      </c>
      <c r="C153" s="111" t="s">
        <v>962</v>
      </c>
      <c r="D153" s="111"/>
      <c r="F153" s="14"/>
      <c r="G153" s="14">
        <v>20664</v>
      </c>
      <c r="H153" s="14"/>
      <c r="I153" s="13"/>
      <c r="K153" s="395" t="s">
        <v>6890</v>
      </c>
      <c r="L153">
        <v>130318</v>
      </c>
      <c r="N153" s="13" t="s">
        <v>688</v>
      </c>
      <c r="O153" s="397"/>
      <c r="P153" s="31">
        <f t="shared" si="4"/>
        <v>20311.200000000041</v>
      </c>
      <c r="Q153" s="31">
        <f>SUBTOTAL(9,$F$2:F153)</f>
        <v>143564.62999999998</v>
      </c>
      <c r="R153" s="31">
        <f>SUBTOTAL(9,$G$2:G153)</f>
        <v>163875.83000000002</v>
      </c>
    </row>
    <row r="154" spans="1:18" ht="14.25" customHeight="1">
      <c r="A154" s="13" t="s">
        <v>20</v>
      </c>
      <c r="B154" s="144">
        <v>45999</v>
      </c>
      <c r="C154" s="111" t="s">
        <v>6896</v>
      </c>
      <c r="D154" s="111"/>
      <c r="F154" s="14">
        <v>5664</v>
      </c>
      <c r="G154" s="14"/>
      <c r="H154" s="14"/>
      <c r="I154" s="13" t="s">
        <v>91</v>
      </c>
      <c r="K154" t="s">
        <v>62</v>
      </c>
      <c r="L154">
        <v>60675</v>
      </c>
      <c r="N154" s="13" t="s">
        <v>688</v>
      </c>
      <c r="O154" s="397"/>
      <c r="P154" s="31">
        <f t="shared" si="4"/>
        <v>14647.200000000041</v>
      </c>
      <c r="Q154" s="31">
        <f>SUBTOTAL(9,$F$2:F154)</f>
        <v>149228.62999999998</v>
      </c>
      <c r="R154" s="31">
        <f>SUBTOTAL(9,$G$2:G154)</f>
        <v>163875.83000000002</v>
      </c>
    </row>
    <row r="155" spans="1:18" ht="14.25" customHeight="1">
      <c r="A155" s="13" t="s">
        <v>20</v>
      </c>
      <c r="B155" s="144">
        <v>46000</v>
      </c>
      <c r="C155" s="111" t="s">
        <v>6879</v>
      </c>
      <c r="D155" s="111"/>
      <c r="F155" s="14">
        <v>590</v>
      </c>
      <c r="G155" s="14"/>
      <c r="H155" s="14"/>
      <c r="I155" s="13" t="s">
        <v>91</v>
      </c>
      <c r="K155" s="395" t="s">
        <v>6881</v>
      </c>
      <c r="L155">
        <v>50035</v>
      </c>
      <c r="N155" s="13" t="s">
        <v>688</v>
      </c>
      <c r="O155" s="397"/>
      <c r="P155" s="31">
        <f t="shared" si="4"/>
        <v>14057.200000000041</v>
      </c>
      <c r="Q155" s="31">
        <f>SUBTOTAL(9,$F$2:F155)</f>
        <v>149818.62999999998</v>
      </c>
      <c r="R155" s="31">
        <f>SUBTOTAL(9,$G$2:G155)</f>
        <v>163875.83000000002</v>
      </c>
    </row>
    <row r="156" spans="1:18" ht="14.25" customHeight="1">
      <c r="A156" s="13" t="s">
        <v>20</v>
      </c>
      <c r="B156" s="144">
        <v>46008</v>
      </c>
      <c r="C156" s="111" t="s">
        <v>6941</v>
      </c>
      <c r="D156" s="111"/>
      <c r="F156" s="14">
        <v>4248</v>
      </c>
      <c r="G156" s="14"/>
      <c r="H156" s="14"/>
      <c r="I156" s="13" t="s">
        <v>91</v>
      </c>
      <c r="K156" s="395" t="s">
        <v>1157</v>
      </c>
      <c r="L156">
        <v>60442</v>
      </c>
      <c r="N156" s="13" t="s">
        <v>688</v>
      </c>
      <c r="O156" s="397"/>
      <c r="P156" s="31">
        <f t="shared" si="4"/>
        <v>9809.2000000000407</v>
      </c>
      <c r="Q156" s="31">
        <f>SUBTOTAL(9,$F$2:F156)</f>
        <v>154066.62999999998</v>
      </c>
      <c r="R156" s="31">
        <f>SUBTOTAL(9,$G$2:G156)</f>
        <v>163875.83000000002</v>
      </c>
    </row>
    <row r="157" spans="1:18" ht="14.25" customHeight="1">
      <c r="A157" s="13" t="s">
        <v>20</v>
      </c>
      <c r="B157" s="144">
        <v>46028</v>
      </c>
      <c r="C157" s="111" t="s">
        <v>705</v>
      </c>
      <c r="D157" s="111"/>
      <c r="F157" s="14">
        <v>24.9</v>
      </c>
      <c r="G157" s="14"/>
      <c r="H157" s="14"/>
      <c r="I157" s="13" t="s">
        <v>91</v>
      </c>
      <c r="K157" s="395" t="s">
        <v>166</v>
      </c>
      <c r="L157" s="482"/>
      <c r="N157" s="13" t="s">
        <v>688</v>
      </c>
      <c r="O157" s="397"/>
      <c r="P157" s="31">
        <f t="shared" si="4"/>
        <v>9784.3000000000466</v>
      </c>
      <c r="Q157" s="31">
        <f>SUBTOTAL(9,$F$2:F157)</f>
        <v>154091.52999999997</v>
      </c>
      <c r="R157" s="31">
        <f>SUBTOTAL(9,$G$2:G157)</f>
        <v>163875.83000000002</v>
      </c>
    </row>
    <row r="158" spans="1:18" ht="14.25" customHeight="1">
      <c r="A158" s="13" t="s">
        <v>20</v>
      </c>
      <c r="B158" s="144">
        <v>46030</v>
      </c>
      <c r="C158" s="111" t="s">
        <v>6997</v>
      </c>
      <c r="D158" s="111" t="s">
        <v>6031</v>
      </c>
      <c r="F158" s="14">
        <v>1405</v>
      </c>
      <c r="G158" s="14"/>
      <c r="H158" s="14"/>
      <c r="I158" s="13" t="s">
        <v>91</v>
      </c>
      <c r="N158" s="13" t="s">
        <v>688</v>
      </c>
      <c r="O158" s="397"/>
      <c r="P158" s="31">
        <f t="shared" si="4"/>
        <v>8379.3000000000466</v>
      </c>
      <c r="Q158" s="31">
        <f>SUBTOTAL(9,$F$2:F158)</f>
        <v>155496.52999999997</v>
      </c>
      <c r="R158" s="31">
        <f>SUBTOTAL(9,$G$2:G158)</f>
        <v>163875.83000000002</v>
      </c>
    </row>
    <row r="159" spans="1:18" ht="14.25" customHeight="1">
      <c r="A159" s="13" t="s">
        <v>20</v>
      </c>
      <c r="B159" s="144">
        <v>46030</v>
      </c>
      <c r="C159" s="111" t="s">
        <v>5777</v>
      </c>
      <c r="D159" s="111"/>
      <c r="F159" s="14">
        <v>78.7</v>
      </c>
      <c r="G159" s="14"/>
      <c r="H159" s="14"/>
      <c r="I159" s="13" t="s">
        <v>91</v>
      </c>
      <c r="K159" t="s">
        <v>1066</v>
      </c>
      <c r="L159">
        <v>32359</v>
      </c>
      <c r="N159" s="13" t="s">
        <v>688</v>
      </c>
      <c r="O159" s="397"/>
      <c r="P159" s="31">
        <f t="shared" ref="P159" si="5">R159-Q159</f>
        <v>8300.6000000000349</v>
      </c>
      <c r="Q159" s="31">
        <f>SUBTOTAL(9,$F$2:F159)</f>
        <v>155575.22999999998</v>
      </c>
      <c r="R159" s="31">
        <f>SUBTOTAL(9,$G$2:G159)</f>
        <v>163875.83000000002</v>
      </c>
    </row>
    <row r="160" spans="1:18" ht="14.25" customHeight="1">
      <c r="A160" s="13" t="s">
        <v>20</v>
      </c>
      <c r="B160" s="144">
        <v>46090</v>
      </c>
      <c r="C160" s="111" t="s">
        <v>7088</v>
      </c>
      <c r="D160" s="111" t="s">
        <v>6031</v>
      </c>
      <c r="F160" s="14">
        <v>680.02</v>
      </c>
      <c r="G160" s="14"/>
      <c r="H160" s="14"/>
      <c r="I160" s="13" t="s">
        <v>91</v>
      </c>
      <c r="N160" s="13" t="s">
        <v>688</v>
      </c>
      <c r="O160" s="397"/>
      <c r="P160" s="31">
        <f t="shared" ref="P160" si="6">R160-Q160</f>
        <v>7620.5800000000454</v>
      </c>
      <c r="Q160" s="31">
        <f>SUBTOTAL(9,$F$2:F160)</f>
        <v>156255.24999999997</v>
      </c>
      <c r="R160" s="31">
        <f>SUBTOTAL(9,$G$2:G160)</f>
        <v>163875.83000000002</v>
      </c>
    </row>
    <row r="161" spans="1:18" s="622" customFormat="1" ht="14.25" customHeight="1">
      <c r="A161" s="13" t="s">
        <v>20</v>
      </c>
      <c r="B161" s="144">
        <v>46122</v>
      </c>
      <c r="C161" s="111" t="s">
        <v>7153</v>
      </c>
      <c r="D161" s="111" t="s">
        <v>6112</v>
      </c>
      <c r="F161" s="14">
        <v>1363.16</v>
      </c>
      <c r="G161" s="14"/>
      <c r="H161" s="14"/>
      <c r="I161" s="13"/>
      <c r="N161" s="13" t="s">
        <v>688</v>
      </c>
      <c r="O161" s="397"/>
      <c r="P161" s="31">
        <f t="shared" ref="P161:P162" si="7">R161-Q161</f>
        <v>6257.4200000000419</v>
      </c>
      <c r="Q161" s="31">
        <f>SUBTOTAL(9,$F$2:F161)</f>
        <v>157618.40999999997</v>
      </c>
      <c r="R161" s="31">
        <f>SUBTOTAL(9,$G$2:G161)</f>
        <v>163875.83000000002</v>
      </c>
    </row>
    <row r="162" spans="1:18" ht="14.25" customHeight="1">
      <c r="A162" s="13" t="s">
        <v>20</v>
      </c>
      <c r="B162" s="144">
        <v>46126</v>
      </c>
      <c r="C162" s="111" t="s">
        <v>5777</v>
      </c>
      <c r="D162" s="111"/>
      <c r="F162" s="14">
        <v>29</v>
      </c>
      <c r="G162" s="14"/>
      <c r="H162" s="14"/>
      <c r="I162" s="13" t="s">
        <v>91</v>
      </c>
      <c r="K162" t="s">
        <v>6749</v>
      </c>
      <c r="L162">
        <v>5643</v>
      </c>
      <c r="N162" s="13" t="s">
        <v>688</v>
      </c>
      <c r="O162" s="397"/>
      <c r="P162" s="31">
        <f t="shared" si="7"/>
        <v>6228.4200000000419</v>
      </c>
      <c r="Q162" s="31">
        <f>SUBTOTAL(9,$F$2:F162)</f>
        <v>157647.40999999997</v>
      </c>
      <c r="R162" s="31">
        <f>SUBTOTAL(9,$G$2:G162)</f>
        <v>163875.83000000002</v>
      </c>
    </row>
    <row r="163" spans="1:18" ht="14.25" customHeight="1">
      <c r="A163" s="13" t="s">
        <v>20</v>
      </c>
      <c r="B163" s="144">
        <v>46126</v>
      </c>
      <c r="C163" s="182" t="s">
        <v>7168</v>
      </c>
      <c r="D163" s="111" t="s">
        <v>7169</v>
      </c>
      <c r="F163" s="14">
        <v>1000</v>
      </c>
      <c r="G163" s="14"/>
      <c r="H163" s="14"/>
      <c r="I163" s="13" t="s">
        <v>5711</v>
      </c>
      <c r="K163" t="s">
        <v>6530</v>
      </c>
      <c r="L163" s="482"/>
      <c r="N163" s="13" t="s">
        <v>688</v>
      </c>
      <c r="O163" s="397"/>
      <c r="P163" s="31">
        <f t="shared" ref="P163" si="8">R163-Q163</f>
        <v>5228.4200000000419</v>
      </c>
      <c r="Q163" s="31">
        <f>SUBTOTAL(9,$F$2:F163)</f>
        <v>158647.40999999997</v>
      </c>
      <c r="R163" s="31">
        <f>SUBTOTAL(9,$G$2:G163)</f>
        <v>163875.83000000002</v>
      </c>
    </row>
    <row r="164" spans="1:18" ht="14.25" customHeight="1">
      <c r="A164" s="13" t="s">
        <v>20</v>
      </c>
      <c r="B164" s="144">
        <v>46133</v>
      </c>
      <c r="C164" s="111" t="s">
        <v>7173</v>
      </c>
      <c r="D164" s="111"/>
      <c r="F164" s="14">
        <v>4130</v>
      </c>
      <c r="G164" s="14"/>
      <c r="H164" s="14"/>
      <c r="I164" s="13" t="s">
        <v>91</v>
      </c>
      <c r="K164" t="s">
        <v>1157</v>
      </c>
      <c r="L164">
        <v>40317</v>
      </c>
      <c r="N164" s="13" t="s">
        <v>688</v>
      </c>
      <c r="O164" s="397"/>
      <c r="P164" s="31">
        <f t="shared" ref="P164" si="9">R164-Q164</f>
        <v>1098.4200000000419</v>
      </c>
      <c r="Q164" s="31">
        <f>SUBTOTAL(9,$F$2:F164)</f>
        <v>162777.40999999997</v>
      </c>
      <c r="R164" s="31">
        <f>SUBTOTAL(9,$G$2:G164)</f>
        <v>163875.83000000002</v>
      </c>
    </row>
    <row r="165" spans="1:18" ht="14.25" customHeight="1">
      <c r="A165" s="13" t="s">
        <v>20</v>
      </c>
      <c r="B165" s="144">
        <v>46131</v>
      </c>
      <c r="C165" s="111" t="s">
        <v>6738</v>
      </c>
      <c r="D165" s="111"/>
      <c r="F165" s="14">
        <v>379.8</v>
      </c>
      <c r="G165" s="14"/>
      <c r="H165" s="14"/>
      <c r="I165" s="13" t="s">
        <v>89</v>
      </c>
      <c r="K165" t="s">
        <v>7175</v>
      </c>
      <c r="L165">
        <v>91010732</v>
      </c>
      <c r="N165" s="13" t="s">
        <v>688</v>
      </c>
      <c r="O165" s="397"/>
      <c r="P165" s="31">
        <f t="shared" ref="P165" si="10">R165-Q165</f>
        <v>718.62000000005355</v>
      </c>
      <c r="Q165" s="31">
        <f>SUBTOTAL(9,$F$2:F165)</f>
        <v>163157.20999999996</v>
      </c>
      <c r="R165" s="31">
        <f>SUBTOTAL(9,$G$2:G165)</f>
        <v>163875.83000000002</v>
      </c>
    </row>
    <row r="166" spans="1:18" ht="14.25" customHeight="1">
      <c r="A166" s="13" t="s">
        <v>20</v>
      </c>
      <c r="B166" s="144">
        <v>46148</v>
      </c>
      <c r="C166" s="111" t="s">
        <v>7210</v>
      </c>
      <c r="D166" s="111" t="s">
        <v>7209</v>
      </c>
      <c r="F166" s="14">
        <v>300</v>
      </c>
      <c r="G166" s="14"/>
      <c r="H166" s="14"/>
      <c r="I166" s="13" t="s">
        <v>91</v>
      </c>
      <c r="K166" t="s">
        <v>6612</v>
      </c>
      <c r="L166">
        <v>61</v>
      </c>
      <c r="N166" s="13" t="s">
        <v>688</v>
      </c>
      <c r="O166" s="397"/>
      <c r="P166" s="31">
        <f t="shared" ref="P166" si="11">R166-Q166</f>
        <v>418.62000000005355</v>
      </c>
      <c r="Q166" s="31">
        <f>SUBTOTAL(9,$F$2:F166)</f>
        <v>163457.20999999996</v>
      </c>
      <c r="R166" s="31">
        <f>SUBTOTAL(9,$G$2:G166)</f>
        <v>163875.83000000002</v>
      </c>
    </row>
    <row r="167" spans="1:18" ht="14.25" customHeight="1">
      <c r="A167" s="13" t="s">
        <v>20</v>
      </c>
      <c r="B167" s="144">
        <v>46131</v>
      </c>
      <c r="C167" s="111" t="s">
        <v>7219</v>
      </c>
      <c r="D167" s="111" t="s">
        <v>7218</v>
      </c>
      <c r="F167" s="14">
        <v>2360</v>
      </c>
      <c r="G167" s="14"/>
      <c r="H167" s="14"/>
      <c r="I167" s="13" t="s">
        <v>91</v>
      </c>
      <c r="K167" s="395" t="s">
        <v>1157</v>
      </c>
      <c r="L167">
        <v>40318</v>
      </c>
      <c r="N167" s="13" t="s">
        <v>688</v>
      </c>
      <c r="O167" s="397"/>
      <c r="P167" s="31">
        <f t="shared" ref="P167" si="12">R167-Q167</f>
        <v>-1941.3799999999464</v>
      </c>
      <c r="Q167" s="31">
        <f>SUBTOTAL(9,$F$2:F167)</f>
        <v>165817.20999999996</v>
      </c>
      <c r="R167" s="31">
        <f>SUBTOTAL(9,$G$2:G167)</f>
        <v>163875.83000000002</v>
      </c>
    </row>
    <row r="168" spans="1:18" ht="14.25" customHeight="1">
      <c r="A168" s="13" t="s">
        <v>20</v>
      </c>
      <c r="B168" s="144">
        <v>46152</v>
      </c>
      <c r="C168" s="111" t="s">
        <v>7228</v>
      </c>
      <c r="D168" s="111" t="s">
        <v>6112</v>
      </c>
      <c r="F168" s="14">
        <v>565</v>
      </c>
      <c r="G168" s="14"/>
      <c r="H168" s="14"/>
      <c r="I168" s="13" t="s">
        <v>91</v>
      </c>
      <c r="N168" s="13" t="s">
        <v>688</v>
      </c>
      <c r="O168" s="426">
        <v>46160</v>
      </c>
      <c r="P168" s="31">
        <f t="shared" ref="P168" si="13">R168-Q168</f>
        <v>-2506.3799999999464</v>
      </c>
      <c r="Q168" s="31">
        <f>SUBTOTAL(9,$F$2:F168)</f>
        <v>166382.20999999996</v>
      </c>
      <c r="R168" s="31">
        <f>SUBTOTAL(9,$G$2:G168)</f>
        <v>163875.83000000002</v>
      </c>
    </row>
    <row r="169" spans="1:18" ht="14.25" customHeight="1">
      <c r="A169" s="13" t="s">
        <v>20</v>
      </c>
      <c r="B169" s="144">
        <v>46168</v>
      </c>
      <c r="C169" s="111" t="s">
        <v>962</v>
      </c>
      <c r="D169" s="111"/>
      <c r="F169" s="14"/>
      <c r="G169" s="14">
        <v>17506.060000000001</v>
      </c>
      <c r="H169" s="14"/>
      <c r="I169" s="13"/>
      <c r="K169" s="395" t="s">
        <v>7298</v>
      </c>
      <c r="L169">
        <v>130367</v>
      </c>
      <c r="O169" s="13"/>
      <c r="P169" s="31">
        <f t="shared" ref="P169" si="14">R169-Q169</f>
        <v>14999.680000000051</v>
      </c>
      <c r="Q169" s="31">
        <f>SUBTOTAL(9,$F$2:F169)</f>
        <v>166382.20999999996</v>
      </c>
      <c r="R169" s="31">
        <f>SUBTOTAL(9,$G$2:G169)</f>
        <v>181381.89</v>
      </c>
    </row>
    <row r="170" spans="1:18" ht="14.25" customHeight="1">
      <c r="A170" s="13" t="s">
        <v>20</v>
      </c>
      <c r="B170" s="144">
        <v>46173</v>
      </c>
      <c r="C170" s="111" t="s">
        <v>698</v>
      </c>
      <c r="D170" s="111"/>
      <c r="F170" s="14">
        <v>650</v>
      </c>
      <c r="G170" s="14"/>
      <c r="H170" s="14"/>
      <c r="I170" s="13" t="s">
        <v>91</v>
      </c>
      <c r="K170" t="s">
        <v>2098</v>
      </c>
      <c r="L170">
        <v>1469</v>
      </c>
      <c r="O170" s="13"/>
      <c r="P170" s="31">
        <f t="shared" ref="P170" si="15">R170-Q170</f>
        <v>14349.680000000051</v>
      </c>
      <c r="Q170" s="31">
        <f>SUBTOTAL(9,$F$2:F170)</f>
        <v>167032.20999999996</v>
      </c>
      <c r="R170" s="31">
        <f>SUBTOTAL(9,$G$2:G170)</f>
        <v>181381.89</v>
      </c>
    </row>
    <row r="171" spans="1:18" ht="14.25" customHeight="1">
      <c r="A171" s="13" t="s">
        <v>20</v>
      </c>
      <c r="B171" s="144">
        <v>46183</v>
      </c>
      <c r="C171" s="111" t="s">
        <v>7324</v>
      </c>
      <c r="D171" s="111"/>
      <c r="F171" s="14">
        <v>893</v>
      </c>
      <c r="G171" s="14"/>
      <c r="H171" s="14"/>
      <c r="I171" s="13"/>
      <c r="O171" s="13"/>
      <c r="P171" s="31">
        <f t="shared" ref="P171" si="16">R171-Q171</f>
        <v>13456.680000000051</v>
      </c>
      <c r="Q171" s="31">
        <f>SUBTOTAL(9,$F$2:F171)</f>
        <v>167925.20999999996</v>
      </c>
      <c r="R171" s="31">
        <f>SUBTOTAL(9,$G$2:G171)</f>
        <v>181381.89</v>
      </c>
    </row>
    <row r="172" spans="1:18" ht="14.25" customHeight="1">
      <c r="A172" s="13" t="s">
        <v>20</v>
      </c>
      <c r="B172" s="144">
        <v>46184</v>
      </c>
      <c r="C172" s="111" t="s">
        <v>768</v>
      </c>
      <c r="D172" s="111"/>
      <c r="F172" s="14">
        <v>708</v>
      </c>
      <c r="G172" s="14"/>
      <c r="H172" s="14"/>
      <c r="I172" s="13" t="s">
        <v>91</v>
      </c>
      <c r="K172" t="s">
        <v>1427</v>
      </c>
      <c r="L172">
        <v>20364</v>
      </c>
      <c r="O172" s="13"/>
      <c r="P172" s="31">
        <f t="shared" ref="P172" si="17">R172-Q172</f>
        <v>12748.680000000051</v>
      </c>
      <c r="Q172" s="31">
        <f>SUBTOTAL(9,$F$2:F172)</f>
        <v>168633.20999999996</v>
      </c>
      <c r="R172" s="31">
        <f>SUBTOTAL(9,$G$2:G172)</f>
        <v>181381.89</v>
      </c>
    </row>
    <row r="173" spans="1:18" ht="14.25" customHeight="1">
      <c r="A173" s="13" t="s">
        <v>20</v>
      </c>
      <c r="B173" s="144">
        <v>46211</v>
      </c>
      <c r="C173" s="111" t="s">
        <v>7373</v>
      </c>
      <c r="D173" s="111" t="s">
        <v>6112</v>
      </c>
      <c r="F173" s="14">
        <v>957.45</v>
      </c>
      <c r="G173" s="14"/>
      <c r="H173" s="14"/>
      <c r="I173" s="13" t="s">
        <v>91</v>
      </c>
      <c r="K173" t="s">
        <v>6112</v>
      </c>
      <c r="O173" s="13"/>
      <c r="P173" s="31">
        <f t="shared" ref="P173" si="18">R173-Q173</f>
        <v>11791.23000000004</v>
      </c>
      <c r="Q173" s="31">
        <f>SUBTOTAL(9,$F$2:F173)</f>
        <v>169590.65999999997</v>
      </c>
      <c r="R173" s="31">
        <f>SUBTOTAL(9,$G$2:G173)</f>
        <v>181381.89</v>
      </c>
    </row>
    <row r="174" spans="1:18" ht="14.25" customHeight="1">
      <c r="B174" s="144"/>
      <c r="C174" s="111"/>
      <c r="D174" s="111"/>
      <c r="F174" s="14"/>
      <c r="G174" s="14"/>
      <c r="H174" s="14"/>
      <c r="I174" s="13"/>
      <c r="O174" s="13"/>
    </row>
    <row r="175" spans="1:18" ht="14.25" customHeight="1">
      <c r="B175" s="144"/>
      <c r="C175" s="111"/>
      <c r="D175" s="111"/>
      <c r="F175" s="14"/>
      <c r="G175" s="14"/>
      <c r="H175" s="14"/>
      <c r="I175" s="13"/>
      <c r="O175" s="13"/>
    </row>
    <row r="176" spans="1:18" ht="14.25" customHeight="1">
      <c r="B176" s="144"/>
      <c r="C176" s="111"/>
      <c r="D176" s="111"/>
      <c r="F176" s="14"/>
      <c r="G176" s="14"/>
      <c r="H176" s="14"/>
      <c r="I176" s="13"/>
      <c r="O176" s="13"/>
    </row>
    <row r="177" spans="2:15" ht="14.25" customHeight="1">
      <c r="B177" s="144"/>
      <c r="C177" s="111"/>
      <c r="D177" s="111"/>
      <c r="F177" s="14"/>
      <c r="G177" s="14"/>
      <c r="H177" s="14"/>
      <c r="I177" s="13"/>
      <c r="O177" s="13"/>
    </row>
    <row r="178" spans="2:15" ht="14.25" customHeight="1">
      <c r="B178" s="144"/>
      <c r="C178" s="111"/>
      <c r="D178" s="111"/>
      <c r="F178" s="14"/>
      <c r="G178" s="14"/>
      <c r="H178" s="14"/>
      <c r="I178" s="13"/>
      <c r="O178" s="13"/>
    </row>
    <row r="179" spans="2:15" ht="14.25" customHeight="1">
      <c r="B179" s="144"/>
      <c r="C179" s="111"/>
      <c r="D179" s="111"/>
      <c r="F179" s="14"/>
      <c r="G179" s="14"/>
      <c r="H179" s="14"/>
      <c r="I179" s="13"/>
      <c r="O179" s="13"/>
    </row>
    <row r="180" spans="2:15" ht="14.25" customHeight="1">
      <c r="B180" s="144"/>
      <c r="C180" s="111"/>
      <c r="D180" s="111"/>
      <c r="F180" s="14"/>
      <c r="G180" s="14"/>
      <c r="H180" s="14"/>
      <c r="I180" s="13"/>
      <c r="O180" s="13"/>
    </row>
    <row r="181" spans="2:15" ht="14.25" customHeight="1">
      <c r="B181" s="144"/>
      <c r="C181" s="111"/>
      <c r="D181" s="111"/>
      <c r="F181" s="14"/>
      <c r="G181" s="14"/>
      <c r="H181" s="14"/>
      <c r="I181" s="13"/>
      <c r="O181" s="13"/>
    </row>
    <row r="182" spans="2:15" ht="14.25" customHeight="1">
      <c r="B182" s="144"/>
      <c r="C182" s="111"/>
      <c r="D182" s="111"/>
      <c r="F182" s="14"/>
      <c r="G182" s="14"/>
      <c r="H182" s="14"/>
      <c r="I182" s="13"/>
      <c r="O182" s="13"/>
    </row>
    <row r="183" spans="2:15" ht="14.25" customHeight="1">
      <c r="B183" s="144"/>
      <c r="C183" s="111"/>
      <c r="D183" s="111"/>
      <c r="F183" s="14"/>
      <c r="G183" s="14"/>
      <c r="H183" s="14"/>
      <c r="I183" s="13"/>
      <c r="O183" s="13"/>
    </row>
    <row r="184" spans="2:15" ht="14.25" customHeight="1">
      <c r="B184" s="144"/>
      <c r="C184" s="111"/>
      <c r="D184" s="111"/>
      <c r="F184" s="14"/>
      <c r="G184" s="14"/>
      <c r="H184" s="14"/>
      <c r="I184" s="13"/>
      <c r="O184" s="13"/>
    </row>
    <row r="185" spans="2:15" ht="14.25" customHeight="1">
      <c r="B185" s="144"/>
      <c r="C185" s="111"/>
      <c r="D185" s="111"/>
      <c r="F185" s="14"/>
      <c r="G185" s="14"/>
      <c r="H185" s="14"/>
      <c r="I185" s="13"/>
      <c r="O185" s="13"/>
    </row>
    <row r="186" spans="2:15" ht="14.25" customHeight="1">
      <c r="B186" s="144"/>
      <c r="C186" s="111"/>
      <c r="D186" s="111"/>
      <c r="F186" s="14"/>
      <c r="G186" s="14"/>
      <c r="H186" s="14"/>
      <c r="I186" s="13"/>
      <c r="O186" s="13"/>
    </row>
    <row r="187" spans="2:15" ht="14.25" customHeight="1">
      <c r="B187" s="144"/>
      <c r="C187" s="111"/>
      <c r="D187" s="111"/>
      <c r="F187" s="14"/>
      <c r="G187" s="14"/>
      <c r="H187" s="14"/>
      <c r="I187" s="13"/>
      <c r="O187" s="13"/>
    </row>
    <row r="188" spans="2:15" ht="14.25" customHeight="1">
      <c r="B188" s="144"/>
      <c r="C188" s="111"/>
      <c r="D188" s="111"/>
      <c r="F188" s="14"/>
      <c r="G188" s="14"/>
      <c r="H188" s="14"/>
      <c r="I188" s="13"/>
      <c r="O188" s="13"/>
    </row>
    <row r="189" spans="2:15" ht="14.25" customHeight="1">
      <c r="B189" s="144"/>
      <c r="C189" s="111"/>
      <c r="D189" s="111"/>
      <c r="F189" s="14"/>
      <c r="G189" s="14"/>
      <c r="H189" s="14"/>
      <c r="I189" s="13"/>
      <c r="O189" s="13"/>
    </row>
    <row r="190" spans="2:15" ht="14.25" customHeight="1">
      <c r="B190" s="144"/>
      <c r="C190" s="111"/>
      <c r="D190" s="111"/>
      <c r="F190" s="14"/>
      <c r="G190" s="14"/>
      <c r="H190" s="14"/>
      <c r="I190" s="13"/>
      <c r="O190" s="13"/>
    </row>
    <row r="191" spans="2:15" ht="14.25" customHeight="1">
      <c r="B191" s="144"/>
      <c r="C191" s="111"/>
      <c r="D191" s="111"/>
      <c r="F191" s="14"/>
      <c r="G191" s="14"/>
      <c r="H191" s="14"/>
      <c r="I191" s="13"/>
      <c r="O191" s="13"/>
    </row>
    <row r="192" spans="2:15" ht="14.25" customHeight="1">
      <c r="B192" s="144"/>
      <c r="C192" s="111"/>
      <c r="D192" s="111"/>
      <c r="F192" s="14"/>
      <c r="G192" s="14"/>
      <c r="H192" s="14"/>
      <c r="I192" s="13"/>
      <c r="O192" s="13"/>
    </row>
    <row r="193" spans="2:15" ht="14.25" customHeight="1">
      <c r="B193" s="144"/>
      <c r="C193" s="111"/>
      <c r="D193" s="111"/>
      <c r="F193" s="14"/>
      <c r="G193" s="14"/>
      <c r="H193" s="14"/>
      <c r="I193" s="13"/>
      <c r="O193" s="13"/>
    </row>
    <row r="194" spans="2:15" ht="14.25" customHeight="1">
      <c r="B194" s="144"/>
      <c r="C194" s="111"/>
      <c r="D194" s="111"/>
      <c r="F194" s="14"/>
      <c r="G194" s="14"/>
      <c r="H194" s="14"/>
      <c r="I194" s="13"/>
      <c r="O194" s="13"/>
    </row>
    <row r="195" spans="2:15" ht="14.25" customHeight="1">
      <c r="B195" s="144"/>
      <c r="C195" s="111"/>
      <c r="D195" s="111"/>
      <c r="F195" s="14"/>
      <c r="G195" s="14"/>
      <c r="H195" s="14"/>
      <c r="I195" s="13"/>
      <c r="O195" s="13"/>
    </row>
    <row r="196" spans="2:15" ht="14.25" customHeight="1">
      <c r="B196" s="144"/>
      <c r="C196" s="111"/>
      <c r="D196" s="111"/>
      <c r="F196" s="14"/>
      <c r="G196" s="14"/>
      <c r="H196" s="14"/>
      <c r="I196" s="13"/>
      <c r="O196" s="13"/>
    </row>
    <row r="197" spans="2:15" ht="14.25" customHeight="1">
      <c r="B197" s="144"/>
      <c r="C197" s="111"/>
      <c r="D197" s="111"/>
      <c r="F197" s="14"/>
      <c r="G197" s="14"/>
      <c r="H197" s="14"/>
      <c r="I197" s="13"/>
      <c r="O197" s="13"/>
    </row>
    <row r="198" spans="2:15" ht="14.25" customHeight="1">
      <c r="B198" s="144"/>
      <c r="C198" s="111"/>
      <c r="D198" s="111"/>
      <c r="F198" s="14"/>
      <c r="G198" s="14"/>
      <c r="H198" s="14"/>
      <c r="I198" s="13"/>
      <c r="O198" s="13"/>
    </row>
    <row r="199" spans="2:15" ht="14.25" customHeight="1">
      <c r="B199" s="144"/>
      <c r="C199" s="111"/>
      <c r="D199" s="111"/>
      <c r="F199" s="14"/>
      <c r="G199" s="14"/>
      <c r="H199" s="14"/>
      <c r="I199" s="13"/>
      <c r="O199" s="13"/>
    </row>
    <row r="200" spans="2:15" ht="14.25" customHeight="1">
      <c r="B200" s="144"/>
      <c r="C200" s="111"/>
      <c r="D200" s="111"/>
      <c r="F200" s="14"/>
      <c r="G200" s="14"/>
      <c r="H200" s="14"/>
      <c r="I200" s="13"/>
      <c r="O200" s="13"/>
    </row>
    <row r="201" spans="2:15" ht="14.25" customHeight="1">
      <c r="B201" s="144"/>
      <c r="C201" s="111"/>
      <c r="D201" s="111"/>
      <c r="F201" s="14"/>
      <c r="G201" s="14"/>
      <c r="H201" s="14"/>
      <c r="I201" s="13"/>
      <c r="O201" s="13"/>
    </row>
    <row r="202" spans="2:15" ht="14.25" customHeight="1">
      <c r="B202" s="144"/>
      <c r="C202" s="111"/>
      <c r="D202" s="111"/>
      <c r="F202" s="14"/>
      <c r="G202" s="14"/>
      <c r="H202" s="14"/>
      <c r="I202" s="13"/>
      <c r="O202" s="13"/>
    </row>
    <row r="203" spans="2:15" ht="14.25" customHeight="1">
      <c r="B203" s="144"/>
      <c r="C203" s="111"/>
      <c r="D203" s="111"/>
      <c r="F203" s="14"/>
      <c r="G203" s="14"/>
      <c r="H203" s="14"/>
      <c r="I203" s="13"/>
      <c r="O203" s="13"/>
    </row>
    <row r="204" spans="2:15" ht="14.25" customHeight="1">
      <c r="B204" s="144"/>
      <c r="C204" s="111"/>
      <c r="D204" s="111"/>
      <c r="F204" s="14"/>
      <c r="G204" s="14"/>
      <c r="H204" s="14"/>
      <c r="I204" s="13"/>
      <c r="O204" s="13"/>
    </row>
    <row r="205" spans="2:15" ht="14.25" customHeight="1">
      <c r="B205" s="144"/>
      <c r="C205" s="111"/>
      <c r="D205" s="111"/>
      <c r="F205" s="14"/>
      <c r="G205" s="14"/>
      <c r="H205" s="14"/>
      <c r="I205" s="13"/>
      <c r="O205" s="13"/>
    </row>
    <row r="206" spans="2:15" ht="14.25" customHeight="1">
      <c r="B206" s="144"/>
      <c r="C206" s="111"/>
      <c r="D206" s="111"/>
      <c r="F206" s="14"/>
      <c r="G206" s="14"/>
      <c r="H206" s="14"/>
      <c r="I206" s="13"/>
      <c r="O206" s="13"/>
    </row>
    <row r="207" spans="2:15" ht="14.25" customHeight="1">
      <c r="B207" s="144"/>
      <c r="C207" s="111"/>
      <c r="D207" s="111"/>
      <c r="F207" s="14"/>
      <c r="G207" s="14"/>
      <c r="H207" s="14"/>
      <c r="I207" s="13"/>
      <c r="O207" s="13"/>
    </row>
    <row r="208" spans="2:15" ht="14.25" customHeight="1">
      <c r="B208" s="144"/>
      <c r="C208" s="111"/>
      <c r="D208" s="111"/>
      <c r="F208" s="14"/>
      <c r="G208" s="14"/>
      <c r="H208" s="14"/>
      <c r="I208" s="13"/>
      <c r="O208" s="13"/>
    </row>
    <row r="209" spans="2:15" ht="14.25" customHeight="1">
      <c r="B209" s="144"/>
      <c r="C209" s="111"/>
      <c r="D209" s="111"/>
      <c r="F209" s="14"/>
      <c r="G209" s="14"/>
      <c r="H209" s="14"/>
      <c r="I209" s="13"/>
      <c r="O209" s="13"/>
    </row>
    <row r="210" spans="2:15" ht="14.25" customHeight="1">
      <c r="B210" s="144"/>
      <c r="C210" s="111"/>
      <c r="D210" s="111"/>
      <c r="F210" s="14"/>
      <c r="G210" s="14"/>
      <c r="H210" s="14"/>
      <c r="I210" s="13"/>
      <c r="O210" s="13"/>
    </row>
    <row r="211" spans="2:15" ht="14.25" customHeight="1">
      <c r="B211" s="144"/>
      <c r="C211" s="111"/>
      <c r="D211" s="111"/>
      <c r="F211" s="14"/>
      <c r="G211" s="14"/>
      <c r="H211" s="14"/>
      <c r="I211" s="13"/>
      <c r="O211" s="13"/>
    </row>
    <row r="212" spans="2:15" ht="14.25" customHeight="1">
      <c r="B212" s="144"/>
      <c r="C212" s="111"/>
      <c r="D212" s="111"/>
      <c r="F212" s="14"/>
      <c r="G212" s="14"/>
      <c r="H212" s="14"/>
      <c r="I212" s="13"/>
      <c r="O212" s="13"/>
    </row>
    <row r="213" spans="2:15" ht="14.25" customHeight="1">
      <c r="B213" s="144"/>
      <c r="C213" s="111"/>
      <c r="D213" s="111"/>
      <c r="F213" s="14"/>
      <c r="G213" s="14"/>
      <c r="H213" s="14"/>
      <c r="I213" s="13"/>
      <c r="O213" s="13"/>
    </row>
    <row r="214" spans="2:15" ht="14.25" customHeight="1">
      <c r="B214" s="144"/>
      <c r="C214" s="111"/>
      <c r="D214" s="111"/>
      <c r="F214" s="14"/>
      <c r="G214" s="14"/>
      <c r="H214" s="14"/>
      <c r="I214" s="13"/>
      <c r="O214" s="13"/>
    </row>
    <row r="215" spans="2:15" ht="14.25" customHeight="1">
      <c r="B215" s="144"/>
      <c r="C215" s="111"/>
      <c r="D215" s="111"/>
      <c r="F215" s="14"/>
      <c r="G215" s="14"/>
      <c r="H215" s="14"/>
      <c r="I215" s="13"/>
      <c r="O215" s="13"/>
    </row>
    <row r="216" spans="2:15" ht="14.25" customHeight="1">
      <c r="B216" s="144"/>
      <c r="C216" s="111"/>
      <c r="D216" s="111"/>
      <c r="F216" s="14"/>
      <c r="G216" s="14"/>
      <c r="H216" s="14"/>
      <c r="I216" s="13"/>
      <c r="O216" s="13"/>
    </row>
    <row r="217" spans="2:15" ht="14.25" customHeight="1">
      <c r="B217" s="144"/>
      <c r="C217" s="111"/>
      <c r="D217" s="111"/>
      <c r="F217" s="14"/>
      <c r="G217" s="14"/>
      <c r="H217" s="14"/>
      <c r="I217" s="13"/>
      <c r="O217" s="13"/>
    </row>
    <row r="218" spans="2:15" ht="14.25" customHeight="1">
      <c r="B218" s="144"/>
      <c r="C218" s="111"/>
      <c r="D218" s="111"/>
      <c r="F218" s="14"/>
      <c r="G218" s="14"/>
      <c r="H218" s="14"/>
      <c r="I218" s="13"/>
      <c r="O218" s="13"/>
    </row>
    <row r="219" spans="2:15" ht="14.25" customHeight="1">
      <c r="B219" s="144"/>
      <c r="C219" s="111"/>
      <c r="D219" s="111"/>
      <c r="F219" s="14"/>
      <c r="G219" s="14"/>
      <c r="H219" s="14"/>
      <c r="I219" s="13"/>
      <c r="O219" s="13"/>
    </row>
    <row r="220" spans="2:15" ht="14.25" customHeight="1">
      <c r="B220" s="144"/>
      <c r="C220" s="111"/>
      <c r="D220" s="111"/>
      <c r="F220" s="14"/>
      <c r="G220" s="14"/>
      <c r="H220" s="14"/>
      <c r="I220" s="13"/>
      <c r="O220" s="13"/>
    </row>
    <row r="221" spans="2:15" ht="14.25" customHeight="1">
      <c r="B221" s="144"/>
      <c r="C221" s="111"/>
      <c r="D221" s="111"/>
      <c r="F221" s="14"/>
      <c r="G221" s="14"/>
      <c r="H221" s="14"/>
      <c r="I221" s="13"/>
      <c r="O221" s="13"/>
    </row>
    <row r="222" spans="2:15" ht="14.25" customHeight="1">
      <c r="B222" s="144"/>
      <c r="C222" s="111"/>
      <c r="D222" s="111"/>
      <c r="F222" s="14"/>
      <c r="G222" s="14"/>
      <c r="H222" s="14"/>
      <c r="I222" s="13"/>
      <c r="O222" s="13"/>
    </row>
    <row r="223" spans="2:15" ht="14.25" customHeight="1">
      <c r="B223" s="144"/>
      <c r="C223" s="111"/>
      <c r="D223" s="111"/>
      <c r="F223" s="14"/>
      <c r="G223" s="14"/>
      <c r="H223" s="14"/>
      <c r="I223" s="13"/>
      <c r="O223" s="13"/>
    </row>
    <row r="224" spans="2:15" ht="14.25" customHeight="1">
      <c r="B224" s="144"/>
      <c r="C224" s="111"/>
      <c r="D224" s="111"/>
      <c r="F224" s="14"/>
      <c r="G224" s="14"/>
      <c r="H224" s="14"/>
      <c r="I224" s="13"/>
      <c r="O224" s="13"/>
    </row>
    <row r="225" spans="2:15" ht="14.25" customHeight="1">
      <c r="B225" s="144"/>
      <c r="C225" s="111"/>
      <c r="D225" s="111"/>
      <c r="F225" s="14"/>
      <c r="G225" s="14"/>
      <c r="H225" s="14"/>
      <c r="I225" s="13"/>
      <c r="O225" s="13"/>
    </row>
    <row r="226" spans="2:15" ht="14.25" customHeight="1">
      <c r="B226" s="144"/>
      <c r="C226" s="111"/>
      <c r="D226" s="111"/>
      <c r="F226" s="14"/>
      <c r="G226" s="14"/>
      <c r="H226" s="14"/>
      <c r="I226" s="13"/>
      <c r="O226" s="13"/>
    </row>
    <row r="227" spans="2:15" ht="14.25" customHeight="1">
      <c r="B227" s="144"/>
      <c r="C227" s="111"/>
      <c r="D227" s="111"/>
      <c r="F227" s="14"/>
      <c r="G227" s="14"/>
      <c r="H227" s="14"/>
      <c r="I227" s="13"/>
      <c r="O227" s="13"/>
    </row>
    <row r="228" spans="2:15" ht="14.25" customHeight="1">
      <c r="B228" s="144"/>
      <c r="C228" s="111"/>
      <c r="D228" s="111"/>
      <c r="F228" s="14"/>
      <c r="G228" s="14"/>
      <c r="H228" s="14"/>
      <c r="I228" s="13"/>
      <c r="O228" s="13"/>
    </row>
    <row r="229" spans="2:15" ht="14.25" customHeight="1">
      <c r="B229" s="144"/>
      <c r="C229" s="111"/>
      <c r="D229" s="111"/>
      <c r="F229" s="14"/>
      <c r="G229" s="14"/>
      <c r="H229" s="14"/>
      <c r="I229" s="13"/>
      <c r="O229" s="13"/>
    </row>
    <row r="230" spans="2:15" ht="14.25" customHeight="1">
      <c r="B230" s="144"/>
      <c r="C230" s="111"/>
      <c r="D230" s="111"/>
      <c r="F230" s="14"/>
      <c r="G230" s="14"/>
      <c r="H230" s="14"/>
      <c r="I230" s="13"/>
      <c r="O230" s="13"/>
    </row>
    <row r="231" spans="2:15" ht="14.25" customHeight="1">
      <c r="B231" s="144"/>
      <c r="C231" s="111"/>
      <c r="D231" s="111"/>
      <c r="F231" s="14"/>
      <c r="G231" s="14"/>
      <c r="H231" s="14"/>
      <c r="I231" s="13"/>
      <c r="O231" s="13"/>
    </row>
    <row r="232" spans="2:15" ht="14.25" customHeight="1">
      <c r="B232" s="144"/>
      <c r="C232" s="111"/>
      <c r="D232" s="111"/>
      <c r="F232" s="14"/>
      <c r="G232" s="14"/>
      <c r="H232" s="14"/>
      <c r="I232" s="13"/>
      <c r="O232" s="13"/>
    </row>
    <row r="233" spans="2:15" ht="14.25" customHeight="1">
      <c r="B233" s="144"/>
      <c r="C233" s="111"/>
      <c r="D233" s="111"/>
      <c r="F233" s="14"/>
      <c r="G233" s="14"/>
      <c r="H233" s="14"/>
      <c r="I233" s="13"/>
      <c r="O233" s="13"/>
    </row>
    <row r="234" spans="2:15" ht="14.25" customHeight="1">
      <c r="B234" s="144"/>
      <c r="C234" s="111"/>
      <c r="D234" s="111"/>
      <c r="F234" s="14"/>
      <c r="G234" s="14"/>
      <c r="H234" s="14"/>
      <c r="I234" s="13"/>
      <c r="O234" s="13"/>
    </row>
    <row r="235" spans="2:15" ht="14.25" customHeight="1">
      <c r="B235" s="144"/>
      <c r="C235" s="111"/>
      <c r="D235" s="111"/>
      <c r="F235" s="14"/>
      <c r="G235" s="14"/>
      <c r="H235" s="14"/>
      <c r="I235" s="13"/>
      <c r="O235" s="13"/>
    </row>
    <row r="236" spans="2:15" ht="14.25" customHeight="1">
      <c r="B236" s="144"/>
      <c r="C236" s="111"/>
      <c r="D236" s="111"/>
      <c r="F236" s="14"/>
      <c r="G236" s="14"/>
      <c r="H236" s="14"/>
      <c r="I236" s="13"/>
      <c r="O236" s="13"/>
    </row>
    <row r="237" spans="2:15" ht="14.25" customHeight="1">
      <c r="B237" s="144"/>
      <c r="C237" s="111"/>
      <c r="D237" s="111"/>
      <c r="F237" s="14"/>
      <c r="G237" s="14"/>
      <c r="H237" s="14"/>
      <c r="I237" s="13"/>
      <c r="O237" s="13"/>
    </row>
    <row r="238" spans="2:15" ht="14.25" customHeight="1">
      <c r="B238" s="144"/>
      <c r="C238" s="111"/>
      <c r="D238" s="111"/>
      <c r="F238" s="14"/>
      <c r="G238" s="14"/>
      <c r="H238" s="14"/>
      <c r="I238" s="13"/>
      <c r="O238" s="13"/>
    </row>
    <row r="239" spans="2:15" ht="14.25" customHeight="1">
      <c r="B239" s="144"/>
      <c r="C239" s="111"/>
      <c r="D239" s="111"/>
      <c r="F239" s="14"/>
      <c r="G239" s="14"/>
      <c r="H239" s="14"/>
      <c r="I239" s="13"/>
      <c r="O239" s="13"/>
    </row>
    <row r="240" spans="2:15" ht="14.25" customHeight="1">
      <c r="B240" s="144"/>
      <c r="C240" s="111"/>
      <c r="D240" s="111"/>
      <c r="F240" s="14"/>
      <c r="G240" s="14"/>
      <c r="H240" s="14"/>
      <c r="I240" s="13"/>
      <c r="O240" s="13"/>
    </row>
    <row r="241" spans="2:15" ht="14.25" customHeight="1">
      <c r="B241" s="144"/>
      <c r="C241" s="111"/>
      <c r="D241" s="111"/>
      <c r="F241" s="14"/>
      <c r="G241" s="14"/>
      <c r="H241" s="14"/>
      <c r="I241" s="13"/>
      <c r="O241" s="13"/>
    </row>
    <row r="242" spans="2:15" ht="14.25" customHeight="1">
      <c r="B242" s="144"/>
      <c r="C242" s="111"/>
      <c r="D242" s="111"/>
      <c r="F242" s="14"/>
      <c r="G242" s="14"/>
      <c r="H242" s="14"/>
      <c r="I242" s="13"/>
      <c r="O242" s="13"/>
    </row>
    <row r="243" spans="2:15" ht="14.25" customHeight="1">
      <c r="B243" s="144"/>
      <c r="C243" s="111"/>
      <c r="D243" s="111"/>
      <c r="F243" s="14"/>
      <c r="G243" s="14"/>
      <c r="H243" s="14"/>
      <c r="I243" s="13"/>
      <c r="O243" s="13"/>
    </row>
    <row r="244" spans="2:15" ht="14.25" customHeight="1">
      <c r="B244" s="144"/>
      <c r="C244" s="111"/>
      <c r="D244" s="111"/>
      <c r="F244" s="14"/>
      <c r="G244" s="14"/>
      <c r="H244" s="14"/>
      <c r="I244" s="13"/>
      <c r="O244" s="13"/>
    </row>
    <row r="245" spans="2:15" ht="14.25" customHeight="1">
      <c r="B245" s="144"/>
      <c r="C245" s="111"/>
      <c r="D245" s="111"/>
      <c r="F245" s="14"/>
      <c r="G245" s="14"/>
      <c r="H245" s="14"/>
      <c r="I245" s="13"/>
      <c r="O245" s="13"/>
    </row>
    <row r="246" spans="2:15" ht="14.25" customHeight="1">
      <c r="B246" s="144"/>
      <c r="C246" s="111"/>
      <c r="D246" s="111"/>
      <c r="F246" s="14"/>
      <c r="G246" s="14"/>
      <c r="H246" s="14"/>
      <c r="I246" s="13"/>
      <c r="O246" s="13"/>
    </row>
    <row r="247" spans="2:15" ht="14.25" customHeight="1">
      <c r="B247" s="144"/>
      <c r="C247" s="111"/>
      <c r="D247" s="111"/>
      <c r="F247" s="14"/>
      <c r="G247" s="14"/>
      <c r="H247" s="14"/>
      <c r="I247" s="13"/>
      <c r="O247" s="13"/>
    </row>
    <row r="248" spans="2:15" ht="14.25" customHeight="1">
      <c r="B248" s="144"/>
      <c r="C248" s="111"/>
      <c r="D248" s="111"/>
      <c r="F248" s="14"/>
      <c r="G248" s="14"/>
      <c r="H248" s="14"/>
      <c r="I248" s="13"/>
      <c r="O248" s="13"/>
    </row>
    <row r="249" spans="2:15" ht="14.25" customHeight="1">
      <c r="B249" s="144"/>
      <c r="C249" s="111"/>
      <c r="D249" s="111"/>
      <c r="F249" s="14"/>
      <c r="G249" s="14"/>
      <c r="H249" s="14"/>
      <c r="I249" s="13"/>
      <c r="O249" s="13"/>
    </row>
    <row r="250" spans="2:15" ht="14.25" customHeight="1">
      <c r="B250" s="144"/>
      <c r="C250" s="111"/>
      <c r="D250" s="111"/>
      <c r="F250" s="14"/>
      <c r="G250" s="14"/>
      <c r="H250" s="14"/>
      <c r="I250" s="13"/>
      <c r="O250" s="13"/>
    </row>
    <row r="251" spans="2:15" ht="14.25" customHeight="1">
      <c r="B251" s="144"/>
      <c r="C251" s="111"/>
      <c r="D251" s="111"/>
      <c r="F251" s="14"/>
      <c r="G251" s="14"/>
      <c r="H251" s="14"/>
      <c r="I251" s="13"/>
      <c r="O251" s="13"/>
    </row>
    <row r="252" spans="2:15" ht="14.25" customHeight="1">
      <c r="B252" s="144"/>
      <c r="C252" s="111"/>
      <c r="D252" s="111"/>
      <c r="F252" s="14"/>
      <c r="G252" s="14"/>
      <c r="H252" s="14"/>
      <c r="I252" s="13"/>
      <c r="O252" s="13"/>
    </row>
    <row r="253" spans="2:15" ht="14.25" customHeight="1">
      <c r="B253" s="144"/>
      <c r="C253" s="111"/>
      <c r="D253" s="111"/>
      <c r="F253" s="14"/>
      <c r="G253" s="14"/>
      <c r="H253" s="14"/>
      <c r="I253" s="13"/>
      <c r="O253" s="13"/>
    </row>
    <row r="254" spans="2:15" ht="14.25" customHeight="1">
      <c r="B254" s="144"/>
      <c r="C254" s="111"/>
      <c r="D254" s="111"/>
      <c r="F254" s="14"/>
      <c r="G254" s="14"/>
      <c r="H254" s="14"/>
      <c r="I254" s="13"/>
      <c r="O254" s="13"/>
    </row>
    <row r="255" spans="2:15" ht="14.25" customHeight="1">
      <c r="B255" s="144"/>
      <c r="C255" s="111"/>
      <c r="D255" s="111"/>
      <c r="F255" s="14"/>
      <c r="G255" s="14"/>
      <c r="H255" s="14"/>
      <c r="I255" s="13"/>
      <c r="O255" s="13"/>
    </row>
    <row r="256" spans="2:15" ht="14.25" customHeight="1">
      <c r="B256" s="144"/>
      <c r="C256" s="111"/>
      <c r="D256" s="111"/>
      <c r="F256" s="14"/>
      <c r="G256" s="14"/>
      <c r="H256" s="14"/>
      <c r="I256" s="13"/>
      <c r="O256" s="13"/>
    </row>
    <row r="257" spans="2:15" ht="14.25" customHeight="1">
      <c r="B257" s="144"/>
      <c r="C257" s="111"/>
      <c r="D257" s="111"/>
      <c r="F257" s="14"/>
      <c r="G257" s="14"/>
      <c r="H257" s="14"/>
      <c r="I257" s="13"/>
      <c r="O257" s="13"/>
    </row>
    <row r="258" spans="2:15" ht="14.25" customHeight="1">
      <c r="B258" s="144"/>
      <c r="C258" s="111"/>
      <c r="D258" s="111"/>
      <c r="F258" s="14"/>
      <c r="G258" s="14"/>
      <c r="H258" s="14"/>
      <c r="I258" s="13"/>
      <c r="O258" s="13"/>
    </row>
    <row r="259" spans="2:15" ht="14.25" customHeight="1">
      <c r="B259" s="144"/>
      <c r="C259" s="111"/>
      <c r="D259" s="111"/>
      <c r="F259" s="14"/>
      <c r="G259" s="14"/>
      <c r="H259" s="14"/>
      <c r="I259" s="13"/>
      <c r="O259" s="13"/>
    </row>
    <row r="260" spans="2:15" ht="14.25" customHeight="1">
      <c r="B260" s="144"/>
      <c r="C260" s="111"/>
      <c r="D260" s="111"/>
      <c r="F260" s="14"/>
      <c r="G260" s="14"/>
      <c r="H260" s="14"/>
      <c r="I260" s="13"/>
      <c r="O260" s="13"/>
    </row>
    <row r="261" spans="2:15" ht="14.25" customHeight="1">
      <c r="B261" s="144"/>
      <c r="C261" s="111"/>
      <c r="D261" s="111"/>
      <c r="F261" s="14"/>
      <c r="G261" s="14"/>
      <c r="H261" s="14"/>
      <c r="I261" s="13"/>
      <c r="O261" s="13"/>
    </row>
    <row r="262" spans="2:15" ht="14.25" customHeight="1">
      <c r="B262" s="144"/>
      <c r="C262" s="111"/>
      <c r="D262" s="111"/>
      <c r="F262" s="14"/>
      <c r="G262" s="14"/>
      <c r="H262" s="14"/>
      <c r="I262" s="13"/>
      <c r="O262" s="13"/>
    </row>
    <row r="263" spans="2:15" ht="14.25" customHeight="1">
      <c r="B263" s="144"/>
      <c r="C263" s="111"/>
      <c r="D263" s="111"/>
      <c r="F263" s="14"/>
      <c r="G263" s="14"/>
      <c r="H263" s="14"/>
      <c r="I263" s="13"/>
      <c r="O263" s="13"/>
    </row>
    <row r="264" spans="2:15" ht="14.25" customHeight="1">
      <c r="B264" s="144"/>
      <c r="C264" s="111"/>
      <c r="D264" s="111"/>
      <c r="F264" s="14"/>
      <c r="G264" s="14"/>
      <c r="H264" s="14"/>
      <c r="I264" s="13"/>
      <c r="O264" s="13"/>
    </row>
    <row r="265" spans="2:15" ht="14.25" customHeight="1">
      <c r="B265" s="144"/>
      <c r="C265" s="111"/>
      <c r="D265" s="111"/>
      <c r="F265" s="14"/>
      <c r="G265" s="14"/>
      <c r="H265" s="14"/>
      <c r="I265" s="13"/>
      <c r="O265" s="13"/>
    </row>
    <row r="266" spans="2:15" ht="14.25" customHeight="1">
      <c r="B266" s="144"/>
      <c r="C266" s="111"/>
      <c r="D266" s="111"/>
      <c r="F266" s="14"/>
      <c r="G266" s="14"/>
      <c r="H266" s="14"/>
      <c r="I266" s="13"/>
      <c r="O266" s="13"/>
    </row>
    <row r="267" spans="2:15" ht="14.25" customHeight="1">
      <c r="B267" s="144"/>
      <c r="C267" s="111"/>
      <c r="D267" s="111"/>
      <c r="F267" s="14"/>
      <c r="G267" s="14"/>
      <c r="H267" s="14"/>
      <c r="I267" s="13"/>
      <c r="O267" s="13"/>
    </row>
    <row r="268" spans="2:15" ht="14.25" customHeight="1">
      <c r="B268" s="144"/>
      <c r="C268" s="111"/>
      <c r="D268" s="111"/>
      <c r="F268" s="14"/>
      <c r="G268" s="14"/>
      <c r="H268" s="14"/>
      <c r="I268" s="13"/>
      <c r="O268" s="13"/>
    </row>
    <row r="269" spans="2:15" ht="14.25" customHeight="1">
      <c r="B269" s="144"/>
      <c r="C269" s="111"/>
      <c r="D269" s="111"/>
      <c r="F269" s="14"/>
      <c r="G269" s="14"/>
      <c r="H269" s="14"/>
      <c r="I269" s="13"/>
      <c r="O269" s="13"/>
    </row>
    <row r="270" spans="2:15" ht="14.25" customHeight="1">
      <c r="B270" s="144"/>
      <c r="C270" s="111"/>
      <c r="D270" s="111"/>
      <c r="F270" s="14"/>
      <c r="G270" s="14"/>
      <c r="H270" s="14"/>
      <c r="I270" s="13"/>
      <c r="O270" s="13"/>
    </row>
    <row r="271" spans="2:15" ht="14.25" customHeight="1">
      <c r="B271" s="144"/>
      <c r="C271" s="111"/>
      <c r="D271" s="111"/>
      <c r="F271" s="14"/>
      <c r="G271" s="14"/>
      <c r="H271" s="14"/>
      <c r="I271" s="13"/>
      <c r="O271" s="13"/>
    </row>
    <row r="272" spans="2:15" ht="14.25" customHeight="1">
      <c r="B272" s="144"/>
      <c r="C272" s="111"/>
      <c r="D272" s="111"/>
      <c r="F272" s="14"/>
      <c r="G272" s="14"/>
      <c r="H272" s="14"/>
      <c r="I272" s="13"/>
      <c r="O272" s="13"/>
    </row>
    <row r="273" spans="2:15" ht="14.25" customHeight="1">
      <c r="B273" s="144"/>
      <c r="C273" s="111"/>
      <c r="D273" s="111"/>
      <c r="F273" s="14"/>
      <c r="G273" s="14"/>
      <c r="H273" s="14"/>
      <c r="I273" s="13"/>
      <c r="O273" s="13"/>
    </row>
    <row r="274" spans="2:15" ht="14.25" customHeight="1">
      <c r="B274" s="144"/>
      <c r="C274" s="111"/>
      <c r="D274" s="111"/>
      <c r="F274" s="14"/>
      <c r="G274" s="14"/>
      <c r="H274" s="14"/>
      <c r="I274" s="13"/>
      <c r="O274" s="13"/>
    </row>
    <row r="275" spans="2:15" ht="14.25" customHeight="1">
      <c r="B275" s="144"/>
      <c r="C275" s="111"/>
      <c r="D275" s="111"/>
      <c r="F275" s="14"/>
      <c r="G275" s="14"/>
      <c r="H275" s="14"/>
      <c r="I275" s="13"/>
      <c r="O275" s="13"/>
    </row>
    <row r="276" spans="2:15" ht="14.25" customHeight="1">
      <c r="B276" s="144"/>
      <c r="C276" s="111"/>
      <c r="D276" s="111"/>
      <c r="F276" s="14"/>
      <c r="G276" s="14"/>
      <c r="H276" s="14"/>
      <c r="I276" s="13"/>
      <c r="O276" s="13"/>
    </row>
    <row r="277" spans="2:15" ht="14.25" customHeight="1">
      <c r="B277" s="144"/>
      <c r="C277" s="111"/>
      <c r="D277" s="111"/>
      <c r="F277" s="14"/>
      <c r="G277" s="14"/>
      <c r="H277" s="14"/>
      <c r="I277" s="13"/>
      <c r="O277" s="13"/>
    </row>
    <row r="278" spans="2:15" ht="14.25" customHeight="1">
      <c r="B278" s="144"/>
      <c r="C278" s="111"/>
      <c r="D278" s="111"/>
      <c r="F278" s="14"/>
      <c r="G278" s="14"/>
      <c r="H278" s="14"/>
      <c r="I278" s="13"/>
      <c r="O278" s="13"/>
    </row>
    <row r="279" spans="2:15" ht="14.25" customHeight="1">
      <c r="B279" s="144"/>
      <c r="C279" s="111"/>
      <c r="D279" s="111"/>
      <c r="F279" s="14"/>
      <c r="G279" s="14"/>
      <c r="H279" s="14"/>
      <c r="I279" s="13"/>
      <c r="O279" s="13"/>
    </row>
    <row r="280" spans="2:15" ht="14.25" customHeight="1">
      <c r="B280" s="144"/>
      <c r="C280" s="111"/>
      <c r="D280" s="111"/>
      <c r="F280" s="14"/>
      <c r="G280" s="14"/>
      <c r="H280" s="14"/>
      <c r="I280" s="13"/>
      <c r="O280" s="13"/>
    </row>
    <row r="281" spans="2:15" ht="14.25" customHeight="1">
      <c r="B281" s="144"/>
      <c r="C281" s="111"/>
      <c r="D281" s="111"/>
      <c r="F281" s="14"/>
      <c r="G281" s="14"/>
      <c r="H281" s="14"/>
      <c r="I281" s="13"/>
      <c r="O281" s="13"/>
    </row>
    <row r="282" spans="2:15" ht="14.25" customHeight="1">
      <c r="B282" s="144"/>
      <c r="C282" s="111"/>
      <c r="D282" s="111"/>
      <c r="F282" s="14"/>
      <c r="G282" s="14"/>
      <c r="H282" s="14"/>
      <c r="I282" s="13"/>
      <c r="O282" s="13"/>
    </row>
    <row r="283" spans="2:15" ht="14.25" customHeight="1">
      <c r="B283" s="144"/>
      <c r="C283" s="111"/>
      <c r="D283" s="111"/>
      <c r="F283" s="14"/>
      <c r="G283" s="14"/>
      <c r="H283" s="14"/>
      <c r="I283" s="13"/>
      <c r="O283" s="13"/>
    </row>
    <row r="284" spans="2:15" ht="14.25" customHeight="1">
      <c r="B284" s="144"/>
      <c r="C284" s="111"/>
      <c r="D284" s="111"/>
      <c r="F284" s="14"/>
      <c r="G284" s="14"/>
      <c r="H284" s="14"/>
      <c r="I284" s="13"/>
      <c r="O284" s="13"/>
    </row>
    <row r="285" spans="2:15" ht="14.25" customHeight="1">
      <c r="B285" s="144"/>
      <c r="C285" s="111"/>
      <c r="D285" s="111"/>
      <c r="F285" s="14"/>
      <c r="G285" s="14"/>
      <c r="H285" s="14"/>
      <c r="I285" s="13"/>
      <c r="O285" s="13"/>
    </row>
    <row r="286" spans="2:15" ht="14.25" customHeight="1">
      <c r="B286" s="144"/>
      <c r="C286" s="111"/>
      <c r="D286" s="111"/>
      <c r="F286" s="14"/>
      <c r="G286" s="14"/>
      <c r="H286" s="14"/>
      <c r="I286" s="13"/>
      <c r="O286" s="13"/>
    </row>
    <row r="287" spans="2:15" ht="14.25" customHeight="1">
      <c r="B287" s="144"/>
      <c r="C287" s="111"/>
      <c r="D287" s="111"/>
      <c r="F287" s="14"/>
      <c r="G287" s="14"/>
      <c r="H287" s="14"/>
      <c r="I287" s="13"/>
      <c r="O287" s="13"/>
    </row>
    <row r="288" spans="2:15" ht="14.25" customHeight="1">
      <c r="B288" s="144"/>
      <c r="C288" s="111"/>
      <c r="D288" s="111"/>
      <c r="F288" s="14"/>
      <c r="G288" s="14"/>
      <c r="H288" s="14"/>
      <c r="I288" s="13"/>
      <c r="O288" s="13"/>
    </row>
    <row r="289" spans="2:15" ht="15.75" customHeight="1">
      <c r="B289" s="144"/>
      <c r="F289" s="14"/>
      <c r="G289" s="14"/>
      <c r="H289" s="14"/>
      <c r="I289" s="13"/>
      <c r="O289" s="13"/>
    </row>
    <row r="290" spans="2:15" ht="15.75" customHeight="1">
      <c r="B290" s="144"/>
      <c r="F290" s="14"/>
      <c r="G290" s="14"/>
      <c r="H290" s="14"/>
      <c r="I290" s="13"/>
      <c r="O290" s="13"/>
    </row>
    <row r="291" spans="2:15" ht="15.75" customHeight="1">
      <c r="B291" s="144"/>
      <c r="F291" s="14"/>
      <c r="G291" s="14"/>
      <c r="H291" s="14"/>
      <c r="I291" s="13"/>
      <c r="O291" s="13"/>
    </row>
    <row r="292" spans="2:15" ht="15.75" customHeight="1">
      <c r="B292" s="144"/>
      <c r="F292" s="14"/>
      <c r="G292" s="14"/>
      <c r="H292" s="14"/>
      <c r="I292" s="13"/>
      <c r="O292" s="13"/>
    </row>
    <row r="293" spans="2:15" ht="15.75" customHeight="1">
      <c r="B293" s="144"/>
      <c r="F293" s="14"/>
      <c r="G293" s="14"/>
      <c r="H293" s="14"/>
      <c r="I293" s="13"/>
      <c r="O293" s="13"/>
    </row>
    <row r="294" spans="2:15" ht="15.75" customHeight="1">
      <c r="B294" s="144"/>
      <c r="F294" s="14"/>
      <c r="G294" s="14"/>
      <c r="H294" s="14"/>
      <c r="I294" s="13"/>
      <c r="O294" s="13"/>
    </row>
    <row r="295" spans="2:15" ht="15.75" customHeight="1">
      <c r="B295" s="144"/>
      <c r="F295" s="14"/>
      <c r="G295" s="14"/>
      <c r="H295" s="14"/>
      <c r="I295" s="13"/>
      <c r="O295" s="13"/>
    </row>
    <row r="296" spans="2:15" ht="15.75" customHeight="1">
      <c r="B296" s="144"/>
      <c r="F296" s="14"/>
      <c r="G296" s="14"/>
      <c r="H296" s="14"/>
      <c r="I296" s="13"/>
      <c r="O296" s="13"/>
    </row>
    <row r="297" spans="2:15" ht="15.75" customHeight="1">
      <c r="B297" s="144"/>
      <c r="F297" s="14"/>
      <c r="G297" s="14"/>
      <c r="H297" s="14"/>
      <c r="I297" s="13"/>
      <c r="O297" s="13"/>
    </row>
    <row r="298" spans="2:15" ht="15.75" customHeight="1">
      <c r="B298" s="144"/>
      <c r="F298" s="14"/>
      <c r="G298" s="14"/>
      <c r="H298" s="14"/>
      <c r="I298" s="13"/>
      <c r="O298" s="13"/>
    </row>
    <row r="299" spans="2:15" ht="15.75" customHeight="1">
      <c r="B299" s="144"/>
      <c r="F299" s="14"/>
      <c r="G299" s="14"/>
      <c r="H299" s="14"/>
      <c r="I299" s="13"/>
      <c r="O299" s="13"/>
    </row>
    <row r="300" spans="2:15" ht="15.75" customHeight="1">
      <c r="B300" s="144"/>
      <c r="F300" s="14"/>
      <c r="G300" s="14"/>
      <c r="H300" s="14"/>
      <c r="I300" s="13"/>
      <c r="O300" s="13"/>
    </row>
    <row r="301" spans="2:15" ht="15.75" customHeight="1">
      <c r="B301" s="144"/>
      <c r="F301" s="14"/>
      <c r="G301" s="14"/>
      <c r="H301" s="14"/>
      <c r="I301" s="13"/>
      <c r="O301" s="13"/>
    </row>
    <row r="302" spans="2:15" ht="15.75" customHeight="1">
      <c r="B302" s="144"/>
      <c r="F302" s="14"/>
      <c r="G302" s="14"/>
      <c r="H302" s="14"/>
      <c r="I302" s="13"/>
      <c r="O302" s="13"/>
    </row>
    <row r="303" spans="2:15" ht="15.75" customHeight="1">
      <c r="B303" s="144"/>
      <c r="F303" s="14"/>
      <c r="G303" s="14"/>
      <c r="H303" s="14"/>
      <c r="I303" s="13"/>
      <c r="O303" s="13"/>
    </row>
    <row r="304" spans="2:15" ht="15.75" customHeight="1">
      <c r="B304" s="144"/>
      <c r="F304" s="14"/>
      <c r="G304" s="14"/>
      <c r="H304" s="14"/>
      <c r="I304" s="13"/>
      <c r="O304" s="13"/>
    </row>
    <row r="305" spans="2:15" ht="15.75" customHeight="1">
      <c r="B305" s="144"/>
      <c r="F305" s="14"/>
      <c r="G305" s="14"/>
      <c r="H305" s="14"/>
      <c r="I305" s="13"/>
      <c r="O305" s="13"/>
    </row>
    <row r="306" spans="2:15" ht="15.75" customHeight="1">
      <c r="B306" s="144"/>
      <c r="F306" s="14"/>
      <c r="G306" s="14"/>
      <c r="H306" s="14"/>
      <c r="I306" s="13"/>
      <c r="O306" s="13"/>
    </row>
    <row r="307" spans="2:15" ht="15.75" customHeight="1">
      <c r="B307" s="144"/>
      <c r="F307" s="14"/>
      <c r="G307" s="14"/>
      <c r="H307" s="14"/>
      <c r="I307" s="13"/>
      <c r="O307" s="13"/>
    </row>
    <row r="308" spans="2:15" ht="15.75" customHeight="1">
      <c r="B308" s="144"/>
      <c r="F308" s="14"/>
      <c r="G308" s="14"/>
      <c r="H308" s="14"/>
      <c r="I308" s="13"/>
      <c r="O308" s="13"/>
    </row>
    <row r="309" spans="2:15" ht="15.75" customHeight="1">
      <c r="B309" s="144"/>
      <c r="F309" s="14"/>
      <c r="G309" s="14"/>
      <c r="H309" s="14"/>
      <c r="I309" s="13"/>
      <c r="O309" s="13"/>
    </row>
    <row r="310" spans="2:15" ht="15.75" customHeight="1">
      <c r="B310" s="144"/>
      <c r="F310" s="14"/>
      <c r="G310" s="14"/>
      <c r="H310" s="14"/>
      <c r="I310" s="13"/>
      <c r="O310" s="13"/>
    </row>
    <row r="311" spans="2:15" ht="15.75" customHeight="1">
      <c r="B311" s="144"/>
      <c r="F311" s="14"/>
      <c r="G311" s="14"/>
      <c r="H311" s="14"/>
      <c r="I311" s="13"/>
      <c r="O311" s="13"/>
    </row>
    <row r="312" spans="2:15" ht="15.75" customHeight="1">
      <c r="B312" s="144"/>
      <c r="F312" s="14"/>
      <c r="G312" s="14"/>
      <c r="H312" s="14"/>
      <c r="I312" s="13"/>
      <c r="O312" s="13"/>
    </row>
    <row r="313" spans="2:15" ht="15.75" customHeight="1">
      <c r="B313" s="144"/>
      <c r="F313" s="14"/>
      <c r="G313" s="14"/>
      <c r="H313" s="14"/>
      <c r="I313" s="13"/>
      <c r="O313" s="13"/>
    </row>
    <row r="314" spans="2:15" ht="15.75" customHeight="1">
      <c r="B314" s="144"/>
      <c r="F314" s="14"/>
      <c r="G314" s="14"/>
      <c r="H314" s="14"/>
      <c r="I314" s="13"/>
      <c r="O314" s="13"/>
    </row>
    <row r="315" spans="2:15" ht="15.75" customHeight="1">
      <c r="B315" s="144"/>
      <c r="F315" s="14"/>
      <c r="G315" s="14"/>
      <c r="H315" s="14"/>
      <c r="I315" s="13"/>
      <c r="O315" s="13"/>
    </row>
    <row r="316" spans="2:15" ht="15.75" customHeight="1">
      <c r="B316" s="144"/>
      <c r="F316" s="14"/>
      <c r="G316" s="14"/>
      <c r="H316" s="14"/>
      <c r="I316" s="13"/>
      <c r="O316" s="13"/>
    </row>
    <row r="317" spans="2:15" ht="15.75" customHeight="1">
      <c r="B317" s="144"/>
      <c r="F317" s="14"/>
      <c r="G317" s="14"/>
      <c r="H317" s="14"/>
      <c r="I317" s="13"/>
      <c r="O317" s="13"/>
    </row>
    <row r="318" spans="2:15" ht="15.75" customHeight="1">
      <c r="B318" s="144"/>
      <c r="F318" s="14"/>
      <c r="G318" s="14"/>
      <c r="H318" s="14"/>
      <c r="I318" s="13"/>
      <c r="O318" s="13"/>
    </row>
    <row r="319" spans="2:15" ht="15.75" customHeight="1">
      <c r="B319" s="144"/>
      <c r="F319" s="14"/>
      <c r="G319" s="14"/>
      <c r="H319" s="14"/>
      <c r="I319" s="13"/>
      <c r="O319" s="13"/>
    </row>
    <row r="320" spans="2:15" ht="15.75" customHeight="1">
      <c r="B320" s="144"/>
      <c r="F320" s="14"/>
      <c r="G320" s="14"/>
      <c r="H320" s="14"/>
      <c r="I320" s="13"/>
      <c r="O320" s="13"/>
    </row>
    <row r="321" spans="2:15" ht="15.75" customHeight="1">
      <c r="B321" s="144"/>
      <c r="F321" s="14"/>
      <c r="G321" s="14"/>
      <c r="H321" s="14"/>
      <c r="I321" s="13"/>
      <c r="O321" s="13"/>
    </row>
    <row r="322" spans="2:15" ht="15.75" customHeight="1">
      <c r="B322" s="144"/>
      <c r="F322" s="14"/>
      <c r="G322" s="14"/>
      <c r="H322" s="14"/>
      <c r="I322" s="13"/>
      <c r="O322" s="13"/>
    </row>
    <row r="323" spans="2:15" ht="15.75" customHeight="1">
      <c r="B323" s="144"/>
      <c r="F323" s="14"/>
      <c r="G323" s="14"/>
      <c r="H323" s="14"/>
      <c r="I323" s="13"/>
      <c r="O323" s="13"/>
    </row>
    <row r="324" spans="2:15" ht="15.75" customHeight="1">
      <c r="B324" s="144"/>
      <c r="F324" s="14"/>
      <c r="G324" s="14"/>
      <c r="H324" s="14"/>
      <c r="I324" s="13"/>
      <c r="O324" s="13"/>
    </row>
    <row r="325" spans="2:15" ht="15.75" customHeight="1">
      <c r="B325" s="144"/>
      <c r="F325" s="14"/>
      <c r="G325" s="14"/>
      <c r="H325" s="14"/>
      <c r="I325" s="13"/>
      <c r="O325" s="13"/>
    </row>
    <row r="326" spans="2:15" ht="15.75" customHeight="1">
      <c r="B326" s="144"/>
      <c r="F326" s="14"/>
      <c r="G326" s="14"/>
      <c r="H326" s="14"/>
      <c r="I326" s="13"/>
      <c r="O326" s="13"/>
    </row>
    <row r="327" spans="2:15" ht="15.75" customHeight="1">
      <c r="B327" s="144"/>
      <c r="F327" s="14"/>
      <c r="G327" s="14"/>
      <c r="H327" s="14"/>
      <c r="I327" s="13"/>
      <c r="O327" s="13"/>
    </row>
    <row r="328" spans="2:15" ht="15.75" customHeight="1">
      <c r="B328" s="144"/>
      <c r="F328" s="14"/>
      <c r="G328" s="14"/>
      <c r="H328" s="14"/>
      <c r="I328" s="13"/>
      <c r="O328" s="13"/>
    </row>
    <row r="329" spans="2:15" ht="15.75" customHeight="1">
      <c r="B329" s="144"/>
      <c r="F329" s="14"/>
      <c r="G329" s="14"/>
      <c r="H329" s="14"/>
      <c r="I329" s="13"/>
      <c r="O329" s="13"/>
    </row>
    <row r="330" spans="2:15" ht="15.75" customHeight="1">
      <c r="B330" s="144"/>
      <c r="F330" s="14"/>
      <c r="G330" s="14"/>
      <c r="H330" s="14"/>
      <c r="I330" s="13"/>
      <c r="O330" s="13"/>
    </row>
    <row r="331" spans="2:15" ht="15.75" customHeight="1">
      <c r="B331" s="144"/>
      <c r="F331" s="14"/>
      <c r="G331" s="14"/>
      <c r="H331" s="14"/>
      <c r="I331" s="13"/>
      <c r="O331" s="13"/>
    </row>
    <row r="332" spans="2:15" ht="15.75" customHeight="1">
      <c r="B332" s="144"/>
      <c r="F332" s="14"/>
      <c r="G332" s="14"/>
      <c r="H332" s="14"/>
      <c r="I332" s="13"/>
      <c r="O332" s="13"/>
    </row>
    <row r="333" spans="2:15" ht="15.75" customHeight="1">
      <c r="B333" s="144"/>
      <c r="F333" s="14"/>
      <c r="G333" s="14"/>
      <c r="H333" s="14"/>
      <c r="I333" s="13"/>
      <c r="O333" s="13"/>
    </row>
    <row r="334" spans="2:15" ht="15.75" customHeight="1">
      <c r="B334" s="144"/>
      <c r="F334" s="14"/>
      <c r="G334" s="14"/>
      <c r="H334" s="14"/>
      <c r="I334" s="13"/>
      <c r="O334" s="13"/>
    </row>
    <row r="335" spans="2:15" ht="15.75" customHeight="1">
      <c r="B335" s="144"/>
      <c r="F335" s="14"/>
      <c r="G335" s="14"/>
      <c r="H335" s="14"/>
      <c r="I335" s="13"/>
      <c r="O335" s="13"/>
    </row>
    <row r="336" spans="2:15" ht="15.75" customHeight="1">
      <c r="B336" s="144"/>
      <c r="F336" s="14"/>
      <c r="G336" s="14"/>
      <c r="H336" s="14"/>
      <c r="I336" s="13"/>
      <c r="O336" s="13"/>
    </row>
    <row r="337" spans="2:15" ht="15.75" customHeight="1">
      <c r="B337" s="144"/>
      <c r="F337" s="14"/>
      <c r="G337" s="14"/>
      <c r="H337" s="14"/>
      <c r="I337" s="13"/>
      <c r="O337" s="13"/>
    </row>
    <row r="338" spans="2:15" ht="15.75" customHeight="1">
      <c r="B338" s="144"/>
      <c r="F338" s="14"/>
      <c r="G338" s="14"/>
      <c r="H338" s="14"/>
      <c r="I338" s="13"/>
      <c r="O338" s="13"/>
    </row>
    <row r="339" spans="2:15" ht="15.75" customHeight="1">
      <c r="B339" s="144"/>
      <c r="F339" s="14"/>
      <c r="G339" s="14"/>
      <c r="H339" s="14"/>
      <c r="I339" s="13"/>
      <c r="O339" s="13"/>
    </row>
    <row r="340" spans="2:15" ht="15.75" customHeight="1">
      <c r="B340" s="144"/>
      <c r="F340" s="14"/>
      <c r="G340" s="14"/>
      <c r="H340" s="14"/>
      <c r="I340" s="13"/>
      <c r="O340" s="13"/>
    </row>
    <row r="341" spans="2:15" ht="15.75" customHeight="1">
      <c r="B341" s="144"/>
      <c r="F341" s="14"/>
      <c r="G341" s="14"/>
      <c r="H341" s="14"/>
      <c r="I341" s="13"/>
      <c r="O341" s="13"/>
    </row>
    <row r="342" spans="2:15" ht="15.75" customHeight="1">
      <c r="B342" s="144"/>
      <c r="F342" s="14"/>
      <c r="G342" s="14"/>
      <c r="H342" s="14"/>
      <c r="I342" s="13"/>
      <c r="O342" s="13"/>
    </row>
    <row r="343" spans="2:15" ht="15.75" customHeight="1">
      <c r="B343" s="144"/>
      <c r="F343" s="14"/>
      <c r="G343" s="14"/>
      <c r="H343" s="14"/>
      <c r="I343" s="13"/>
      <c r="O343" s="13"/>
    </row>
    <row r="344" spans="2:15" ht="15.75" customHeight="1">
      <c r="B344" s="144"/>
      <c r="F344" s="14"/>
      <c r="G344" s="14"/>
      <c r="H344" s="14"/>
      <c r="I344" s="13"/>
      <c r="O344" s="13"/>
    </row>
    <row r="345" spans="2:15" ht="15.75" customHeight="1">
      <c r="B345" s="144"/>
      <c r="F345" s="14"/>
      <c r="G345" s="14"/>
      <c r="H345" s="14"/>
      <c r="I345" s="13"/>
      <c r="O345" s="13"/>
    </row>
    <row r="346" spans="2:15" ht="15.75" customHeight="1">
      <c r="B346" s="144"/>
      <c r="F346" s="14"/>
      <c r="G346" s="14"/>
      <c r="H346" s="14"/>
      <c r="I346" s="13"/>
      <c r="O346" s="13"/>
    </row>
    <row r="347" spans="2:15" ht="15.75" customHeight="1">
      <c r="B347" s="144"/>
      <c r="F347" s="14"/>
      <c r="G347" s="14"/>
      <c r="H347" s="14"/>
      <c r="I347" s="13"/>
      <c r="O347" s="13"/>
    </row>
    <row r="348" spans="2:15" ht="15.75" customHeight="1">
      <c r="B348" s="144"/>
      <c r="F348" s="14"/>
      <c r="G348" s="14"/>
      <c r="H348" s="14"/>
      <c r="I348" s="13"/>
      <c r="O348" s="13"/>
    </row>
    <row r="349" spans="2:15" ht="15.75" customHeight="1">
      <c r="B349" s="144"/>
      <c r="F349" s="14"/>
      <c r="G349" s="14"/>
      <c r="H349" s="14"/>
      <c r="I349" s="13"/>
      <c r="O349" s="13"/>
    </row>
    <row r="350" spans="2:15" ht="15.75" customHeight="1">
      <c r="B350" s="144"/>
      <c r="F350" s="14"/>
      <c r="G350" s="14"/>
      <c r="H350" s="14"/>
      <c r="I350" s="13"/>
      <c r="O350" s="13"/>
    </row>
    <row r="351" spans="2:15" ht="15.75" customHeight="1">
      <c r="B351" s="144"/>
      <c r="F351" s="14"/>
      <c r="G351" s="14"/>
      <c r="H351" s="14"/>
      <c r="I351" s="13"/>
      <c r="O351" s="13"/>
    </row>
    <row r="352" spans="2:15" ht="15.75" customHeight="1">
      <c r="B352" s="144"/>
      <c r="F352" s="14"/>
      <c r="G352" s="14"/>
      <c r="H352" s="14"/>
      <c r="I352" s="13"/>
      <c r="O352" s="13"/>
    </row>
    <row r="353" spans="2:15" ht="15.75" customHeight="1">
      <c r="B353" s="144"/>
      <c r="F353" s="14"/>
      <c r="G353" s="14"/>
      <c r="H353" s="14"/>
      <c r="I353" s="13"/>
      <c r="O353" s="13"/>
    </row>
    <row r="354" spans="2:15" ht="15.75" customHeight="1">
      <c r="B354" s="144"/>
      <c r="F354" s="14"/>
      <c r="G354" s="14"/>
      <c r="H354" s="14"/>
      <c r="I354" s="13"/>
      <c r="O354" s="13"/>
    </row>
    <row r="355" spans="2:15" ht="15.75" customHeight="1">
      <c r="B355" s="144"/>
      <c r="F355" s="14"/>
      <c r="G355" s="14"/>
      <c r="H355" s="14"/>
      <c r="I355" s="13"/>
      <c r="O355" s="13"/>
    </row>
    <row r="356" spans="2:15" ht="15.75" customHeight="1">
      <c r="B356" s="144"/>
      <c r="F356" s="14"/>
      <c r="G356" s="14"/>
      <c r="H356" s="14"/>
      <c r="I356" s="13"/>
      <c r="O356" s="13"/>
    </row>
    <row r="357" spans="2:15" ht="15.75" customHeight="1">
      <c r="B357" s="144"/>
      <c r="F357" s="14"/>
      <c r="G357" s="14"/>
      <c r="H357" s="14"/>
      <c r="I357" s="13"/>
      <c r="O357" s="13"/>
    </row>
    <row r="358" spans="2:15" ht="15.75" customHeight="1">
      <c r="B358" s="144"/>
      <c r="F358" s="14"/>
      <c r="G358" s="14"/>
      <c r="H358" s="14"/>
      <c r="I358" s="13"/>
      <c r="O358" s="13"/>
    </row>
    <row r="359" spans="2:15" ht="15.75" customHeight="1">
      <c r="B359" s="144"/>
      <c r="F359" s="14"/>
      <c r="G359" s="14"/>
      <c r="H359" s="14"/>
      <c r="I359" s="13"/>
      <c r="O359" s="13"/>
    </row>
    <row r="360" spans="2:15" ht="15.75" customHeight="1">
      <c r="B360" s="144"/>
      <c r="F360" s="14"/>
      <c r="G360" s="14"/>
      <c r="H360" s="14"/>
      <c r="I360" s="13"/>
      <c r="O360" s="13"/>
    </row>
    <row r="361" spans="2:15" ht="15.75" customHeight="1">
      <c r="B361" s="144"/>
      <c r="F361" s="14"/>
      <c r="G361" s="14"/>
      <c r="H361" s="14"/>
      <c r="I361" s="13"/>
      <c r="O361" s="13"/>
    </row>
    <row r="362" spans="2:15" ht="15.75" customHeight="1">
      <c r="B362" s="144"/>
      <c r="F362" s="14"/>
      <c r="G362" s="14"/>
      <c r="H362" s="14"/>
      <c r="I362" s="13"/>
      <c r="O362" s="13"/>
    </row>
    <row r="363" spans="2:15" ht="15.75" customHeight="1">
      <c r="B363" s="144"/>
      <c r="F363" s="14"/>
      <c r="G363" s="14"/>
      <c r="H363" s="14"/>
      <c r="I363" s="13"/>
      <c r="O363" s="13"/>
    </row>
    <row r="364" spans="2:15" ht="15.75" customHeight="1">
      <c r="B364" s="144"/>
      <c r="F364" s="14"/>
      <c r="G364" s="14"/>
      <c r="H364" s="14"/>
      <c r="I364" s="13"/>
      <c r="O364" s="13"/>
    </row>
    <row r="365" spans="2:15" ht="15.75" customHeight="1">
      <c r="B365" s="144"/>
      <c r="F365" s="14"/>
      <c r="G365" s="14"/>
      <c r="H365" s="14"/>
      <c r="I365" s="13"/>
      <c r="O365" s="13"/>
    </row>
    <row r="366" spans="2:15" ht="15.75" customHeight="1">
      <c r="B366" s="144"/>
      <c r="F366" s="14"/>
      <c r="G366" s="14"/>
      <c r="H366" s="14"/>
      <c r="I366" s="13"/>
      <c r="O366" s="13"/>
    </row>
    <row r="367" spans="2:15" ht="15.75" customHeight="1">
      <c r="B367" s="144"/>
      <c r="F367" s="14"/>
      <c r="G367" s="14"/>
      <c r="H367" s="14"/>
      <c r="I367" s="13"/>
      <c r="O367" s="13"/>
    </row>
    <row r="368" spans="2:15" ht="15.75" customHeight="1">
      <c r="B368" s="144"/>
      <c r="F368" s="14"/>
      <c r="G368" s="14"/>
      <c r="H368" s="14"/>
      <c r="I368" s="13"/>
      <c r="O368" s="13"/>
    </row>
    <row r="369" spans="2:15" ht="15.75" customHeight="1">
      <c r="B369" s="144"/>
      <c r="F369" s="14"/>
      <c r="G369" s="14"/>
      <c r="H369" s="14"/>
      <c r="I369" s="13"/>
      <c r="O369" s="13"/>
    </row>
    <row r="370" spans="2:15" ht="15.75" customHeight="1">
      <c r="B370" s="144"/>
      <c r="F370" s="14"/>
      <c r="G370" s="14"/>
      <c r="H370" s="14"/>
      <c r="I370" s="13"/>
      <c r="O370" s="13"/>
    </row>
    <row r="371" spans="2:15" ht="15.75" customHeight="1">
      <c r="B371" s="144"/>
      <c r="F371" s="14"/>
      <c r="G371" s="14"/>
      <c r="H371" s="14"/>
      <c r="I371" s="13"/>
      <c r="O371" s="13"/>
    </row>
    <row r="372" spans="2:15" ht="15.75" customHeight="1">
      <c r="B372" s="144"/>
      <c r="F372" s="14"/>
      <c r="G372" s="14"/>
      <c r="H372" s="14"/>
      <c r="I372" s="13"/>
      <c r="O372" s="13"/>
    </row>
    <row r="373" spans="2:15" ht="15.75" customHeight="1">
      <c r="B373" s="144"/>
      <c r="F373" s="14"/>
      <c r="G373" s="14"/>
      <c r="H373" s="14"/>
      <c r="I373" s="13"/>
      <c r="O373" s="13"/>
    </row>
    <row r="374" spans="2:15" ht="15.75" customHeight="1">
      <c r="B374" s="144"/>
      <c r="F374" s="14"/>
      <c r="G374" s="14"/>
      <c r="H374" s="14"/>
      <c r="I374" s="13"/>
      <c r="O374" s="13"/>
    </row>
    <row r="375" spans="2:15" ht="15.75" customHeight="1">
      <c r="B375" s="144"/>
      <c r="F375" s="14"/>
      <c r="G375" s="14"/>
      <c r="H375" s="14"/>
      <c r="I375" s="13"/>
      <c r="O375" s="13"/>
    </row>
    <row r="376" spans="2:15" ht="15.75" customHeight="1">
      <c r="B376" s="144"/>
      <c r="F376" s="14"/>
      <c r="G376" s="14"/>
      <c r="H376" s="14"/>
      <c r="I376" s="13"/>
      <c r="O376" s="13"/>
    </row>
    <row r="377" spans="2:15" ht="15.75" customHeight="1">
      <c r="B377" s="144"/>
      <c r="F377" s="14"/>
      <c r="G377" s="14"/>
      <c r="H377" s="14"/>
      <c r="I377" s="13"/>
      <c r="O377" s="13"/>
    </row>
    <row r="378" spans="2:15" ht="15.75" customHeight="1">
      <c r="B378" s="144"/>
      <c r="F378" s="14"/>
      <c r="G378" s="14"/>
      <c r="H378" s="14"/>
      <c r="I378" s="13"/>
      <c r="O378" s="13"/>
    </row>
    <row r="379" spans="2:15" ht="15.75" customHeight="1">
      <c r="B379" s="144"/>
      <c r="F379" s="14"/>
      <c r="G379" s="14"/>
      <c r="H379" s="14"/>
      <c r="I379" s="13"/>
      <c r="O379" s="13"/>
    </row>
    <row r="380" spans="2:15" ht="15.75" customHeight="1">
      <c r="B380" s="144"/>
      <c r="F380" s="14"/>
      <c r="G380" s="14"/>
      <c r="H380" s="14"/>
      <c r="I380" s="13"/>
      <c r="O380" s="13"/>
    </row>
    <row r="381" spans="2:15" ht="15.75" customHeight="1">
      <c r="B381" s="144"/>
      <c r="F381" s="14"/>
      <c r="G381" s="14"/>
      <c r="H381" s="14"/>
      <c r="I381" s="13"/>
      <c r="O381" s="13"/>
    </row>
    <row r="382" spans="2:15" ht="15.75" customHeight="1">
      <c r="B382" s="144"/>
      <c r="F382" s="14"/>
      <c r="G382" s="14"/>
      <c r="H382" s="14"/>
      <c r="I382" s="13"/>
      <c r="O382" s="13"/>
    </row>
    <row r="383" spans="2:15" ht="15.75" customHeight="1">
      <c r="B383" s="144"/>
      <c r="F383" s="14"/>
      <c r="G383" s="14"/>
      <c r="H383" s="14"/>
      <c r="I383" s="13"/>
      <c r="O383" s="13"/>
    </row>
    <row r="384" spans="2:15" ht="15.75" customHeight="1">
      <c r="B384" s="144"/>
      <c r="F384" s="14"/>
      <c r="G384" s="14"/>
      <c r="H384" s="14"/>
      <c r="I384" s="13"/>
      <c r="O384" s="13"/>
    </row>
    <row r="385" spans="2:15" ht="15.75" customHeight="1">
      <c r="B385" s="144"/>
      <c r="F385" s="14"/>
      <c r="G385" s="14"/>
      <c r="H385" s="14"/>
      <c r="I385" s="13"/>
      <c r="O385" s="13"/>
    </row>
    <row r="386" spans="2:15" ht="15.75" customHeight="1">
      <c r="B386" s="144"/>
      <c r="F386" s="14"/>
      <c r="G386" s="14"/>
      <c r="H386" s="14"/>
      <c r="I386" s="13"/>
      <c r="O386" s="13"/>
    </row>
    <row r="387" spans="2:15" ht="15.75" customHeight="1">
      <c r="B387" s="144"/>
      <c r="F387" s="14"/>
      <c r="G387" s="14"/>
      <c r="H387" s="14"/>
      <c r="I387" s="13"/>
      <c r="O387" s="13"/>
    </row>
    <row r="388" spans="2:15" ht="15.75" customHeight="1">
      <c r="B388" s="144"/>
      <c r="F388" s="14"/>
      <c r="G388" s="14"/>
      <c r="H388" s="14"/>
      <c r="I388" s="13"/>
      <c r="O388" s="13"/>
    </row>
    <row r="389" spans="2:15" ht="15.75" customHeight="1">
      <c r="B389" s="144"/>
      <c r="F389" s="14"/>
      <c r="G389" s="14"/>
      <c r="H389" s="14"/>
      <c r="I389" s="13"/>
      <c r="O389" s="13"/>
    </row>
    <row r="390" spans="2:15" ht="15.75" customHeight="1">
      <c r="B390" s="144"/>
      <c r="F390" s="14"/>
      <c r="G390" s="14"/>
      <c r="H390" s="14"/>
      <c r="I390" s="13"/>
      <c r="O390" s="13"/>
    </row>
    <row r="391" spans="2:15" ht="15.75" customHeight="1">
      <c r="B391" s="144"/>
      <c r="F391" s="14"/>
      <c r="G391" s="14"/>
      <c r="H391" s="14"/>
      <c r="I391" s="13"/>
      <c r="O391" s="13"/>
    </row>
    <row r="392" spans="2:15" ht="15.75" customHeight="1">
      <c r="B392" s="144"/>
      <c r="F392" s="14"/>
      <c r="G392" s="14"/>
      <c r="H392" s="14"/>
      <c r="I392" s="13"/>
      <c r="O392" s="13"/>
    </row>
    <row r="393" spans="2:15" ht="15.75" customHeight="1">
      <c r="B393" s="144"/>
      <c r="F393" s="14"/>
      <c r="G393" s="14"/>
      <c r="H393" s="14"/>
      <c r="I393" s="13"/>
      <c r="O393" s="13"/>
    </row>
    <row r="394" spans="2:15" ht="15.75" customHeight="1">
      <c r="B394" s="144"/>
      <c r="F394" s="14"/>
      <c r="G394" s="14"/>
      <c r="H394" s="14"/>
      <c r="I394" s="13"/>
      <c r="O394" s="13"/>
    </row>
    <row r="395" spans="2:15" ht="15.75" customHeight="1">
      <c r="B395" s="144"/>
      <c r="F395" s="14"/>
      <c r="G395" s="14"/>
      <c r="H395" s="14"/>
      <c r="I395" s="13"/>
      <c r="O395" s="13"/>
    </row>
    <row r="396" spans="2:15" ht="15.75" customHeight="1">
      <c r="B396" s="144"/>
      <c r="F396" s="14"/>
      <c r="G396" s="14"/>
      <c r="H396" s="14"/>
      <c r="I396" s="13"/>
      <c r="O396" s="13"/>
    </row>
    <row r="397" spans="2:15" ht="15.75" customHeight="1">
      <c r="B397" s="144"/>
      <c r="F397" s="14"/>
      <c r="G397" s="14"/>
      <c r="H397" s="14"/>
      <c r="I397" s="13"/>
      <c r="O397" s="13"/>
    </row>
    <row r="398" spans="2:15" ht="15.75" customHeight="1">
      <c r="B398" s="144"/>
      <c r="F398" s="14"/>
      <c r="G398" s="14"/>
      <c r="H398" s="14"/>
      <c r="I398" s="13"/>
      <c r="O398" s="13"/>
    </row>
    <row r="399" spans="2:15" ht="15.75" customHeight="1">
      <c r="B399" s="144"/>
      <c r="F399" s="14"/>
      <c r="G399" s="14"/>
      <c r="H399" s="14"/>
      <c r="I399" s="13"/>
      <c r="O399" s="13"/>
    </row>
    <row r="400" spans="2:15" ht="15.75" customHeight="1">
      <c r="B400" s="144"/>
      <c r="F400" s="14"/>
      <c r="G400" s="14"/>
      <c r="H400" s="14"/>
      <c r="I400" s="13"/>
      <c r="O400" s="13"/>
    </row>
    <row r="401" spans="2:15" ht="15.75" customHeight="1">
      <c r="B401" s="144"/>
      <c r="F401" s="14"/>
      <c r="G401" s="14"/>
      <c r="H401" s="14"/>
      <c r="I401" s="13"/>
      <c r="O401" s="13"/>
    </row>
    <row r="402" spans="2:15" ht="15.75" customHeight="1">
      <c r="B402" s="144"/>
      <c r="F402" s="14"/>
      <c r="G402" s="14"/>
      <c r="H402" s="14"/>
      <c r="I402" s="13"/>
      <c r="O402" s="13"/>
    </row>
    <row r="403" spans="2:15" ht="15.75" customHeight="1">
      <c r="B403" s="144"/>
      <c r="F403" s="14"/>
      <c r="G403" s="14"/>
      <c r="H403" s="14"/>
      <c r="I403" s="13"/>
      <c r="O403" s="13"/>
    </row>
    <row r="404" spans="2:15" ht="15.75" customHeight="1">
      <c r="B404" s="144"/>
      <c r="F404" s="14"/>
      <c r="G404" s="14"/>
      <c r="H404" s="14"/>
      <c r="I404" s="13"/>
      <c r="O404" s="13"/>
    </row>
    <row r="405" spans="2:15" ht="15.75" customHeight="1">
      <c r="B405" s="144"/>
      <c r="F405" s="14"/>
      <c r="G405" s="14"/>
      <c r="H405" s="14"/>
      <c r="I405" s="13"/>
      <c r="O405" s="13"/>
    </row>
    <row r="406" spans="2:15" ht="15.75" customHeight="1">
      <c r="B406" s="144"/>
      <c r="F406" s="14"/>
      <c r="G406" s="14"/>
      <c r="H406" s="14"/>
      <c r="I406" s="13"/>
      <c r="O406" s="13"/>
    </row>
    <row r="407" spans="2:15" ht="15.75" customHeight="1">
      <c r="B407" s="144"/>
      <c r="F407" s="14"/>
      <c r="G407" s="14"/>
      <c r="H407" s="14"/>
      <c r="I407" s="13"/>
      <c r="O407" s="13"/>
    </row>
    <row r="408" spans="2:15" ht="15.75" customHeight="1">
      <c r="B408" s="144"/>
      <c r="F408" s="14"/>
      <c r="G408" s="14"/>
      <c r="H408" s="14"/>
      <c r="I408" s="13"/>
      <c r="O408" s="13"/>
    </row>
    <row r="409" spans="2:15" ht="15.75" customHeight="1">
      <c r="B409" s="144"/>
      <c r="F409" s="14"/>
      <c r="G409" s="14"/>
      <c r="H409" s="14"/>
      <c r="I409" s="13"/>
      <c r="O409" s="13"/>
    </row>
    <row r="410" spans="2:15" ht="15.75" customHeight="1">
      <c r="B410" s="144"/>
      <c r="F410" s="14"/>
      <c r="G410" s="14"/>
      <c r="H410" s="14"/>
      <c r="I410" s="13"/>
      <c r="O410" s="13"/>
    </row>
    <row r="411" spans="2:15" ht="15.75" customHeight="1">
      <c r="B411" s="144"/>
      <c r="F411" s="14"/>
      <c r="G411" s="14"/>
      <c r="H411" s="14"/>
      <c r="I411" s="13"/>
      <c r="O411" s="13"/>
    </row>
    <row r="412" spans="2:15" ht="15.75" customHeight="1">
      <c r="B412" s="144"/>
      <c r="F412" s="14"/>
      <c r="G412" s="14"/>
      <c r="H412" s="14"/>
      <c r="I412" s="13"/>
      <c r="O412" s="13"/>
    </row>
    <row r="413" spans="2:15" ht="15.75" customHeight="1">
      <c r="B413" s="144"/>
      <c r="F413" s="14"/>
      <c r="G413" s="14"/>
      <c r="H413" s="14"/>
      <c r="I413" s="13"/>
      <c r="O413" s="13"/>
    </row>
    <row r="414" spans="2:15" ht="15.75" customHeight="1">
      <c r="B414" s="144"/>
      <c r="F414" s="14"/>
      <c r="G414" s="14"/>
      <c r="H414" s="14"/>
      <c r="I414" s="13"/>
      <c r="O414" s="13"/>
    </row>
    <row r="415" spans="2:15" ht="15.75" customHeight="1">
      <c r="B415" s="144"/>
      <c r="F415" s="14"/>
      <c r="G415" s="14"/>
      <c r="H415" s="14"/>
      <c r="I415" s="13"/>
      <c r="O415" s="13"/>
    </row>
    <row r="416" spans="2:15" ht="15.75" customHeight="1">
      <c r="B416" s="144"/>
      <c r="F416" s="14"/>
      <c r="G416" s="14"/>
      <c r="H416" s="14"/>
      <c r="I416" s="13"/>
      <c r="O416" s="13"/>
    </row>
    <row r="417" spans="2:15" ht="15.75" customHeight="1">
      <c r="B417" s="144"/>
      <c r="F417" s="14"/>
      <c r="G417" s="14"/>
      <c r="H417" s="14"/>
      <c r="I417" s="13"/>
      <c r="O417" s="13"/>
    </row>
    <row r="418" spans="2:15" ht="15.75" customHeight="1">
      <c r="B418" s="144"/>
      <c r="F418" s="14"/>
      <c r="G418" s="14"/>
      <c r="H418" s="14"/>
      <c r="I418" s="13"/>
      <c r="O418" s="13"/>
    </row>
    <row r="419" spans="2:15" ht="15.75" customHeight="1">
      <c r="B419" s="144"/>
      <c r="F419" s="14"/>
      <c r="G419" s="14"/>
      <c r="H419" s="14"/>
      <c r="I419" s="13"/>
      <c r="O419" s="13"/>
    </row>
    <row r="420" spans="2:15" ht="15.75" customHeight="1">
      <c r="B420" s="144"/>
      <c r="F420" s="14"/>
      <c r="G420" s="14"/>
      <c r="H420" s="14"/>
      <c r="I420" s="13"/>
      <c r="O420" s="13"/>
    </row>
    <row r="421" spans="2:15" ht="15.75" customHeight="1">
      <c r="B421" s="144"/>
      <c r="F421" s="14"/>
      <c r="G421" s="14"/>
      <c r="H421" s="14"/>
      <c r="I421" s="13"/>
      <c r="O421" s="13"/>
    </row>
    <row r="422" spans="2:15" ht="15.75" customHeight="1">
      <c r="B422" s="144"/>
      <c r="F422" s="14"/>
      <c r="G422" s="14"/>
      <c r="H422" s="14"/>
      <c r="I422" s="13"/>
      <c r="O422" s="13"/>
    </row>
    <row r="423" spans="2:15" ht="15.75" customHeight="1">
      <c r="B423" s="144"/>
      <c r="F423" s="14"/>
      <c r="G423" s="14"/>
      <c r="H423" s="14"/>
      <c r="I423" s="13"/>
      <c r="O423" s="13"/>
    </row>
    <row r="424" spans="2:15" ht="15.75" customHeight="1">
      <c r="B424" s="144"/>
      <c r="F424" s="14"/>
      <c r="G424" s="14"/>
      <c r="H424" s="14"/>
      <c r="I424" s="13"/>
      <c r="O424" s="13"/>
    </row>
    <row r="425" spans="2:15" ht="15.75" customHeight="1">
      <c r="B425" s="144"/>
      <c r="F425" s="14"/>
      <c r="G425" s="14"/>
      <c r="H425" s="14"/>
      <c r="I425" s="13"/>
      <c r="O425" s="13"/>
    </row>
    <row r="426" spans="2:15" ht="15.75" customHeight="1">
      <c r="B426" s="144"/>
      <c r="F426" s="14"/>
      <c r="G426" s="14"/>
      <c r="H426" s="14"/>
      <c r="I426" s="13"/>
      <c r="O426" s="13"/>
    </row>
    <row r="427" spans="2:15" ht="15.75" customHeight="1">
      <c r="B427" s="144"/>
      <c r="F427" s="14"/>
      <c r="G427" s="14"/>
      <c r="H427" s="14"/>
      <c r="I427" s="13"/>
      <c r="O427" s="13"/>
    </row>
    <row r="428" spans="2:15" ht="15.75" customHeight="1">
      <c r="B428" s="144"/>
      <c r="F428" s="14"/>
      <c r="G428" s="14"/>
      <c r="H428" s="14"/>
      <c r="I428" s="13"/>
      <c r="O428" s="13"/>
    </row>
    <row r="429" spans="2:15" ht="15.75" customHeight="1">
      <c r="B429" s="144"/>
      <c r="F429" s="14"/>
      <c r="G429" s="14"/>
      <c r="H429" s="14"/>
      <c r="I429" s="13"/>
      <c r="O429" s="13"/>
    </row>
    <row r="430" spans="2:15" ht="15.75" customHeight="1">
      <c r="B430" s="144"/>
      <c r="F430" s="14"/>
      <c r="G430" s="14"/>
      <c r="H430" s="14"/>
      <c r="I430" s="13"/>
      <c r="O430" s="13"/>
    </row>
    <row r="431" spans="2:15" ht="15.75" customHeight="1">
      <c r="B431" s="144"/>
      <c r="F431" s="14"/>
      <c r="G431" s="14"/>
      <c r="H431" s="14"/>
      <c r="I431" s="13"/>
      <c r="O431" s="13"/>
    </row>
    <row r="432" spans="2:15" ht="15.75" customHeight="1">
      <c r="B432" s="144"/>
      <c r="F432" s="14"/>
      <c r="G432" s="14"/>
      <c r="H432" s="14"/>
      <c r="I432" s="13"/>
      <c r="O432" s="13"/>
    </row>
    <row r="433" spans="2:15" ht="15.75" customHeight="1">
      <c r="B433" s="144"/>
      <c r="F433" s="14"/>
      <c r="G433" s="14"/>
      <c r="H433" s="14"/>
      <c r="I433" s="13"/>
      <c r="O433" s="13"/>
    </row>
    <row r="434" spans="2:15" ht="15.75" customHeight="1">
      <c r="B434" s="144"/>
      <c r="F434" s="14"/>
      <c r="G434" s="14"/>
      <c r="H434" s="14"/>
      <c r="I434" s="13"/>
      <c r="O434" s="13"/>
    </row>
    <row r="435" spans="2:15" ht="15.75" customHeight="1">
      <c r="B435" s="144"/>
      <c r="F435" s="14"/>
      <c r="G435" s="14"/>
      <c r="H435" s="14"/>
      <c r="I435" s="13"/>
      <c r="O435" s="13"/>
    </row>
    <row r="436" spans="2:15" ht="15.75" customHeight="1">
      <c r="B436" s="144"/>
      <c r="F436" s="14"/>
      <c r="G436" s="14"/>
      <c r="H436" s="14"/>
      <c r="I436" s="13"/>
      <c r="O436" s="13"/>
    </row>
    <row r="437" spans="2:15" ht="15.75" customHeight="1">
      <c r="B437" s="144"/>
      <c r="F437" s="14"/>
      <c r="G437" s="14"/>
      <c r="H437" s="14"/>
      <c r="I437" s="13"/>
      <c r="O437" s="13"/>
    </row>
    <row r="438" spans="2:15" ht="15.75" customHeight="1">
      <c r="B438" s="144"/>
      <c r="F438" s="14"/>
      <c r="G438" s="14"/>
      <c r="H438" s="14"/>
      <c r="I438" s="13"/>
      <c r="O438" s="13"/>
    </row>
    <row r="439" spans="2:15" ht="15.75" customHeight="1">
      <c r="B439" s="144"/>
      <c r="F439" s="14"/>
      <c r="G439" s="14"/>
      <c r="H439" s="14"/>
      <c r="I439" s="13"/>
      <c r="O439" s="13"/>
    </row>
    <row r="440" spans="2:15" ht="15.75" customHeight="1">
      <c r="B440" s="144"/>
      <c r="F440" s="14"/>
      <c r="G440" s="14"/>
      <c r="H440" s="14"/>
      <c r="I440" s="13"/>
      <c r="O440" s="13"/>
    </row>
    <row r="441" spans="2:15" ht="15.75" customHeight="1">
      <c r="B441" s="144"/>
      <c r="F441" s="14"/>
      <c r="G441" s="14"/>
      <c r="H441" s="14"/>
      <c r="I441" s="13"/>
      <c r="O441" s="13"/>
    </row>
    <row r="442" spans="2:15" ht="15.75" customHeight="1">
      <c r="B442" s="144"/>
      <c r="F442" s="14"/>
      <c r="G442" s="14"/>
      <c r="H442" s="14"/>
      <c r="I442" s="13"/>
      <c r="O442" s="13"/>
    </row>
    <row r="443" spans="2:15" ht="15.75" customHeight="1">
      <c r="B443" s="144"/>
      <c r="F443" s="14"/>
      <c r="G443" s="14"/>
      <c r="H443" s="14"/>
      <c r="I443" s="13"/>
      <c r="O443" s="13"/>
    </row>
    <row r="444" spans="2:15" ht="15.75" customHeight="1">
      <c r="B444" s="144"/>
      <c r="F444" s="14"/>
      <c r="G444" s="14"/>
      <c r="H444" s="14"/>
      <c r="I444" s="13"/>
      <c r="O444" s="13"/>
    </row>
    <row r="445" spans="2:15" ht="15.75" customHeight="1">
      <c r="B445" s="144"/>
      <c r="F445" s="14"/>
      <c r="G445" s="14"/>
      <c r="H445" s="14"/>
      <c r="I445" s="13"/>
      <c r="O445" s="13"/>
    </row>
    <row r="446" spans="2:15" ht="15.75" customHeight="1">
      <c r="B446" s="144"/>
      <c r="F446" s="14"/>
      <c r="G446" s="14"/>
      <c r="H446" s="14"/>
      <c r="I446" s="13"/>
      <c r="O446" s="13"/>
    </row>
    <row r="447" spans="2:15" ht="15.75" customHeight="1">
      <c r="B447" s="144"/>
      <c r="F447" s="14"/>
      <c r="G447" s="14"/>
      <c r="H447" s="14"/>
      <c r="I447" s="13"/>
      <c r="O447" s="13"/>
    </row>
    <row r="448" spans="2:15" ht="15.75" customHeight="1">
      <c r="B448" s="144"/>
      <c r="F448" s="14"/>
      <c r="G448" s="14"/>
      <c r="H448" s="14"/>
      <c r="I448" s="13"/>
      <c r="O448" s="13"/>
    </row>
    <row r="449" spans="2:15" ht="15.75" customHeight="1">
      <c r="B449" s="144"/>
      <c r="F449" s="14"/>
      <c r="G449" s="14"/>
      <c r="H449" s="14"/>
      <c r="I449" s="13"/>
      <c r="O449" s="13"/>
    </row>
    <row r="450" spans="2:15" ht="15.75" customHeight="1">
      <c r="B450" s="144"/>
      <c r="F450" s="14"/>
      <c r="G450" s="14"/>
      <c r="H450" s="14"/>
      <c r="I450" s="13"/>
      <c r="O450" s="13"/>
    </row>
    <row r="451" spans="2:15" ht="15.75" customHeight="1">
      <c r="B451" s="144"/>
      <c r="F451" s="14"/>
      <c r="G451" s="14"/>
      <c r="H451" s="14"/>
      <c r="I451" s="13"/>
      <c r="O451" s="13"/>
    </row>
    <row r="452" spans="2:15" ht="15.75" customHeight="1">
      <c r="B452" s="144"/>
      <c r="F452" s="14"/>
      <c r="G452" s="14"/>
      <c r="H452" s="14"/>
      <c r="I452" s="13"/>
      <c r="O452" s="13"/>
    </row>
    <row r="453" spans="2:15" ht="15.75" customHeight="1">
      <c r="B453" s="144"/>
      <c r="F453" s="14"/>
      <c r="G453" s="14"/>
      <c r="H453" s="14"/>
      <c r="I453" s="13"/>
      <c r="O453" s="13"/>
    </row>
    <row r="454" spans="2:15" ht="15.75" customHeight="1">
      <c r="B454" s="144"/>
      <c r="F454" s="14"/>
      <c r="G454" s="14"/>
      <c r="H454" s="14"/>
      <c r="I454" s="13"/>
      <c r="O454" s="13"/>
    </row>
    <row r="455" spans="2:15" ht="15.75" customHeight="1">
      <c r="B455" s="144"/>
      <c r="F455" s="14"/>
      <c r="G455" s="14"/>
      <c r="H455" s="14"/>
      <c r="I455" s="13"/>
      <c r="O455" s="13"/>
    </row>
    <row r="456" spans="2:15" ht="15.75" customHeight="1">
      <c r="B456" s="144"/>
      <c r="F456" s="14"/>
      <c r="G456" s="14"/>
      <c r="H456" s="14"/>
      <c r="I456" s="13"/>
      <c r="O456" s="13"/>
    </row>
    <row r="457" spans="2:15" ht="15.75" customHeight="1">
      <c r="B457" s="144"/>
      <c r="F457" s="14"/>
      <c r="G457" s="14"/>
      <c r="H457" s="14"/>
      <c r="I457" s="13"/>
      <c r="O457" s="13"/>
    </row>
    <row r="458" spans="2:15" ht="15.75" customHeight="1">
      <c r="B458" s="144"/>
      <c r="F458" s="14"/>
      <c r="G458" s="14"/>
      <c r="H458" s="14"/>
      <c r="I458" s="13"/>
      <c r="O458" s="13"/>
    </row>
    <row r="459" spans="2:15" ht="15.75" customHeight="1">
      <c r="B459" s="144"/>
      <c r="F459" s="14"/>
      <c r="G459" s="14"/>
      <c r="H459" s="14"/>
      <c r="I459" s="13"/>
      <c r="O459" s="13"/>
    </row>
    <row r="460" spans="2:15" ht="15.75" customHeight="1">
      <c r="B460" s="144"/>
      <c r="F460" s="14"/>
      <c r="G460" s="14"/>
      <c r="H460" s="14"/>
      <c r="I460" s="13"/>
      <c r="O460" s="13"/>
    </row>
    <row r="461" spans="2:15" ht="15.75" customHeight="1">
      <c r="B461" s="144"/>
      <c r="F461" s="14"/>
      <c r="G461" s="14"/>
      <c r="H461" s="14"/>
      <c r="I461" s="13"/>
      <c r="O461" s="13"/>
    </row>
    <row r="462" spans="2:15" ht="15.75" customHeight="1">
      <c r="B462" s="144"/>
      <c r="F462" s="14"/>
      <c r="G462" s="14"/>
      <c r="H462" s="14"/>
      <c r="I462" s="13"/>
      <c r="O462" s="13"/>
    </row>
    <row r="463" spans="2:15" ht="15.75" customHeight="1">
      <c r="B463" s="144"/>
      <c r="F463" s="14"/>
      <c r="G463" s="14"/>
      <c r="H463" s="14"/>
      <c r="I463" s="13"/>
      <c r="O463" s="13"/>
    </row>
    <row r="464" spans="2:15" ht="15.75" customHeight="1">
      <c r="B464" s="144"/>
      <c r="F464" s="14"/>
      <c r="G464" s="14"/>
      <c r="H464" s="14"/>
      <c r="I464" s="13"/>
      <c r="O464" s="13"/>
    </row>
    <row r="465" spans="2:15" ht="15.75" customHeight="1">
      <c r="B465" s="144"/>
      <c r="F465" s="14"/>
      <c r="G465" s="14"/>
      <c r="H465" s="14"/>
      <c r="I465" s="13"/>
      <c r="O465" s="13"/>
    </row>
    <row r="466" spans="2:15" ht="15.75" customHeight="1">
      <c r="B466" s="144"/>
      <c r="F466" s="14"/>
      <c r="G466" s="14"/>
      <c r="H466" s="14"/>
      <c r="I466" s="13"/>
      <c r="O466" s="13"/>
    </row>
    <row r="467" spans="2:15" ht="15.75" customHeight="1">
      <c r="B467" s="144"/>
      <c r="F467" s="14"/>
      <c r="G467" s="14"/>
      <c r="H467" s="14"/>
      <c r="I467" s="13"/>
      <c r="O467" s="13"/>
    </row>
    <row r="468" spans="2:15" ht="15.75" customHeight="1">
      <c r="B468" s="144"/>
      <c r="F468" s="14"/>
      <c r="G468" s="14"/>
      <c r="H468" s="14"/>
      <c r="I468" s="13"/>
      <c r="O468" s="13"/>
    </row>
    <row r="469" spans="2:15" ht="15.75" customHeight="1">
      <c r="B469" s="144"/>
      <c r="F469" s="14"/>
      <c r="G469" s="14"/>
      <c r="H469" s="14"/>
      <c r="I469" s="13"/>
      <c r="O469" s="13"/>
    </row>
    <row r="470" spans="2:15" ht="15.75" customHeight="1">
      <c r="B470" s="144"/>
      <c r="F470" s="14"/>
      <c r="G470" s="14"/>
      <c r="H470" s="14"/>
      <c r="I470" s="13"/>
      <c r="O470" s="13"/>
    </row>
    <row r="471" spans="2:15" ht="15.75" customHeight="1">
      <c r="B471" s="144"/>
      <c r="F471" s="14"/>
      <c r="G471" s="14"/>
      <c r="H471" s="14"/>
      <c r="I471" s="13"/>
      <c r="O471" s="13"/>
    </row>
    <row r="472" spans="2:15" ht="15.75" customHeight="1">
      <c r="B472" s="144"/>
      <c r="F472" s="14"/>
      <c r="G472" s="14"/>
      <c r="H472" s="14"/>
      <c r="I472" s="13"/>
      <c r="O472" s="13"/>
    </row>
    <row r="473" spans="2:15" ht="15.75" customHeight="1">
      <c r="B473" s="144"/>
      <c r="F473" s="14"/>
      <c r="G473" s="14"/>
      <c r="H473" s="14"/>
      <c r="I473" s="13"/>
      <c r="O473" s="13"/>
    </row>
    <row r="474" spans="2:15" ht="15.75" customHeight="1">
      <c r="B474" s="144"/>
      <c r="F474" s="14"/>
      <c r="G474" s="14"/>
      <c r="H474" s="14"/>
      <c r="I474" s="13"/>
      <c r="O474" s="13"/>
    </row>
    <row r="475" spans="2:15" ht="15.75" customHeight="1">
      <c r="B475" s="144"/>
      <c r="F475" s="14"/>
      <c r="G475" s="14"/>
      <c r="H475" s="14"/>
      <c r="I475" s="13"/>
      <c r="O475" s="13"/>
    </row>
    <row r="476" spans="2:15" ht="15.75" customHeight="1">
      <c r="B476" s="144"/>
      <c r="F476" s="14"/>
      <c r="G476" s="14"/>
      <c r="H476" s="14"/>
      <c r="I476" s="13"/>
      <c r="O476" s="13"/>
    </row>
    <row r="477" spans="2:15" ht="15.75" customHeight="1">
      <c r="B477" s="144"/>
      <c r="F477" s="14"/>
      <c r="G477" s="14"/>
      <c r="H477" s="14"/>
      <c r="I477" s="13"/>
      <c r="O477" s="13"/>
    </row>
    <row r="478" spans="2:15" ht="15.75" customHeight="1">
      <c r="B478" s="144"/>
      <c r="F478" s="14"/>
      <c r="G478" s="14"/>
      <c r="H478" s="14"/>
      <c r="I478" s="13"/>
      <c r="O478" s="13"/>
    </row>
    <row r="479" spans="2:15" ht="15.75" customHeight="1">
      <c r="B479" s="144"/>
      <c r="F479" s="14"/>
      <c r="G479" s="14"/>
      <c r="H479" s="14"/>
      <c r="I479" s="13"/>
      <c r="O479" s="13"/>
    </row>
    <row r="480" spans="2:15" ht="15.75" customHeight="1">
      <c r="B480" s="144"/>
      <c r="F480" s="14"/>
      <c r="G480" s="14"/>
      <c r="H480" s="14"/>
      <c r="I480" s="13"/>
      <c r="O480" s="13"/>
    </row>
    <row r="481" spans="2:15" ht="15.75" customHeight="1">
      <c r="B481" s="144"/>
      <c r="F481" s="14"/>
      <c r="G481" s="14"/>
      <c r="H481" s="14"/>
      <c r="I481" s="13"/>
      <c r="O481" s="13"/>
    </row>
    <row r="482" spans="2:15" ht="15.75" customHeight="1">
      <c r="B482" s="144"/>
      <c r="F482" s="14"/>
      <c r="G482" s="14"/>
      <c r="H482" s="14"/>
      <c r="I482" s="13"/>
      <c r="O482" s="13"/>
    </row>
    <row r="483" spans="2:15" ht="15.75" customHeight="1">
      <c r="B483" s="144"/>
      <c r="F483" s="14"/>
      <c r="G483" s="14"/>
      <c r="H483" s="14"/>
      <c r="I483" s="13"/>
      <c r="O483" s="13"/>
    </row>
    <row r="484" spans="2:15" ht="15.75" customHeight="1">
      <c r="B484" s="144"/>
      <c r="F484" s="14"/>
      <c r="G484" s="14"/>
      <c r="H484" s="14"/>
      <c r="I484" s="13"/>
      <c r="O484" s="13"/>
    </row>
    <row r="485" spans="2:15" ht="15.75" customHeight="1">
      <c r="B485" s="144"/>
      <c r="F485" s="14"/>
      <c r="G485" s="14"/>
      <c r="H485" s="14"/>
      <c r="I485" s="13"/>
      <c r="O485" s="13"/>
    </row>
    <row r="486" spans="2:15" ht="15.75" customHeight="1">
      <c r="B486" s="144"/>
      <c r="F486" s="14"/>
      <c r="G486" s="14"/>
      <c r="H486" s="14"/>
      <c r="I486" s="13"/>
      <c r="O486" s="13"/>
    </row>
    <row r="487" spans="2:15" ht="15.75" customHeight="1">
      <c r="B487" s="144"/>
      <c r="F487" s="14"/>
      <c r="G487" s="14"/>
      <c r="H487" s="14"/>
      <c r="I487" s="13"/>
      <c r="O487" s="13"/>
    </row>
    <row r="488" spans="2:15" ht="15.75" customHeight="1">
      <c r="B488" s="144"/>
      <c r="F488" s="14"/>
      <c r="G488" s="14"/>
      <c r="H488" s="14"/>
      <c r="I488" s="13"/>
      <c r="O488" s="13"/>
    </row>
    <row r="489" spans="2:15" ht="15.75" customHeight="1">
      <c r="B489" s="144"/>
      <c r="F489" s="14"/>
      <c r="G489" s="14"/>
      <c r="H489" s="14"/>
      <c r="I489" s="13"/>
      <c r="O489" s="13"/>
    </row>
    <row r="490" spans="2:15" ht="15.75" customHeight="1">
      <c r="B490" s="144"/>
      <c r="F490" s="14"/>
      <c r="G490" s="14"/>
      <c r="H490" s="14"/>
      <c r="I490" s="13"/>
      <c r="O490" s="13"/>
    </row>
    <row r="491" spans="2:15" ht="15.75" customHeight="1">
      <c r="B491" s="144"/>
      <c r="F491" s="14"/>
      <c r="G491" s="14"/>
      <c r="H491" s="14"/>
      <c r="I491" s="13"/>
      <c r="O491" s="13"/>
    </row>
    <row r="492" spans="2:15" ht="15.75" customHeight="1">
      <c r="B492" s="144"/>
      <c r="F492" s="14"/>
      <c r="G492" s="14"/>
      <c r="H492" s="14"/>
      <c r="I492" s="13"/>
      <c r="O492" s="13"/>
    </row>
    <row r="493" spans="2:15" ht="15.75" customHeight="1">
      <c r="B493" s="144"/>
      <c r="F493" s="14"/>
      <c r="G493" s="14"/>
      <c r="H493" s="14"/>
      <c r="I493" s="13"/>
      <c r="O493" s="13"/>
    </row>
    <row r="494" spans="2:15" ht="15.75" customHeight="1">
      <c r="B494" s="144"/>
      <c r="F494" s="14"/>
      <c r="G494" s="14"/>
      <c r="H494" s="14"/>
      <c r="I494" s="13"/>
      <c r="O494" s="13"/>
    </row>
    <row r="495" spans="2:15" ht="15.75" customHeight="1">
      <c r="B495" s="144"/>
      <c r="F495" s="14"/>
      <c r="G495" s="14"/>
      <c r="H495" s="14"/>
      <c r="I495" s="13"/>
      <c r="O495" s="13"/>
    </row>
    <row r="496" spans="2:15" ht="15.75" customHeight="1">
      <c r="B496" s="144"/>
      <c r="F496" s="14"/>
      <c r="G496" s="14"/>
      <c r="H496" s="14"/>
      <c r="I496" s="13"/>
      <c r="O496" s="13"/>
    </row>
    <row r="497" spans="2:15" ht="15.75" customHeight="1">
      <c r="B497" s="144"/>
      <c r="F497" s="14"/>
      <c r="G497" s="14"/>
      <c r="H497" s="14"/>
      <c r="I497" s="13"/>
      <c r="O497" s="13"/>
    </row>
    <row r="498" spans="2:15" ht="15.75" customHeight="1">
      <c r="B498" s="144"/>
      <c r="F498" s="14"/>
      <c r="G498" s="14"/>
      <c r="H498" s="14"/>
      <c r="I498" s="13"/>
      <c r="O498" s="13"/>
    </row>
    <row r="499" spans="2:15" ht="15.75" customHeight="1">
      <c r="B499" s="144"/>
      <c r="F499" s="14"/>
      <c r="G499" s="14"/>
      <c r="H499" s="14"/>
      <c r="I499" s="13"/>
      <c r="O499" s="13"/>
    </row>
    <row r="500" spans="2:15" ht="15.75" customHeight="1">
      <c r="B500" s="144"/>
      <c r="F500" s="14"/>
      <c r="G500" s="14"/>
      <c r="H500" s="14"/>
      <c r="I500" s="13"/>
      <c r="O500" s="13"/>
    </row>
    <row r="501" spans="2:15" ht="15.75" customHeight="1">
      <c r="B501" s="144"/>
      <c r="F501" s="14"/>
      <c r="G501" s="14"/>
      <c r="H501" s="14"/>
      <c r="I501" s="13"/>
      <c r="O501" s="13"/>
    </row>
    <row r="502" spans="2:15" ht="15.75" customHeight="1">
      <c r="B502" s="144"/>
      <c r="F502" s="14"/>
      <c r="G502" s="14"/>
      <c r="H502" s="14"/>
      <c r="I502" s="13"/>
      <c r="O502" s="13"/>
    </row>
    <row r="503" spans="2:15" ht="15.75" customHeight="1">
      <c r="B503" s="144"/>
      <c r="F503" s="14"/>
      <c r="G503" s="14"/>
      <c r="H503" s="14"/>
      <c r="I503" s="13"/>
      <c r="O503" s="13"/>
    </row>
    <row r="504" spans="2:15" ht="15.75" customHeight="1">
      <c r="B504" s="144"/>
      <c r="F504" s="14"/>
      <c r="G504" s="14"/>
      <c r="H504" s="14"/>
      <c r="I504" s="13"/>
      <c r="O504" s="13"/>
    </row>
    <row r="505" spans="2:15" ht="15.75" customHeight="1">
      <c r="B505" s="144"/>
      <c r="F505" s="14"/>
      <c r="G505" s="14"/>
      <c r="H505" s="14"/>
      <c r="I505" s="13"/>
      <c r="O505" s="13"/>
    </row>
    <row r="506" spans="2:15" ht="15.75" customHeight="1">
      <c r="B506" s="144"/>
      <c r="F506" s="14"/>
      <c r="G506" s="14"/>
      <c r="H506" s="14"/>
      <c r="I506" s="13"/>
      <c r="O506" s="13"/>
    </row>
    <row r="507" spans="2:15" ht="15.75" customHeight="1">
      <c r="B507" s="144"/>
      <c r="F507" s="14"/>
      <c r="G507" s="14"/>
      <c r="H507" s="14"/>
      <c r="I507" s="13"/>
      <c r="O507" s="13"/>
    </row>
    <row r="508" spans="2:15" ht="15.75" customHeight="1">
      <c r="B508" s="144"/>
      <c r="F508" s="14"/>
      <c r="G508" s="14"/>
      <c r="H508" s="14"/>
      <c r="I508" s="13"/>
      <c r="O508" s="13"/>
    </row>
    <row r="509" spans="2:15" ht="15.75" customHeight="1">
      <c r="B509" s="144"/>
      <c r="F509" s="14"/>
      <c r="G509" s="14"/>
      <c r="H509" s="14"/>
      <c r="I509" s="13"/>
      <c r="O509" s="13"/>
    </row>
    <row r="510" spans="2:15" ht="15.75" customHeight="1">
      <c r="B510" s="144"/>
      <c r="F510" s="14"/>
      <c r="G510" s="14"/>
      <c r="H510" s="14"/>
      <c r="I510" s="13"/>
      <c r="O510" s="13"/>
    </row>
    <row r="511" spans="2:15" ht="15.75" customHeight="1">
      <c r="B511" s="144"/>
      <c r="F511" s="14"/>
      <c r="G511" s="14"/>
      <c r="H511" s="14"/>
      <c r="I511" s="13"/>
      <c r="O511" s="13"/>
    </row>
    <row r="512" spans="2:15" ht="15.75" customHeight="1">
      <c r="B512" s="144"/>
      <c r="F512" s="14"/>
      <c r="G512" s="14"/>
      <c r="H512" s="14"/>
      <c r="I512" s="13"/>
      <c r="O512" s="13"/>
    </row>
    <row r="513" spans="2:15" ht="15.75" customHeight="1">
      <c r="B513" s="144"/>
      <c r="F513" s="14"/>
      <c r="G513" s="14"/>
      <c r="H513" s="14"/>
      <c r="I513" s="13"/>
      <c r="O513" s="13"/>
    </row>
    <row r="514" spans="2:15" ht="15.75" customHeight="1">
      <c r="B514" s="144"/>
      <c r="F514" s="14"/>
      <c r="G514" s="14"/>
      <c r="H514" s="14"/>
      <c r="I514" s="13"/>
      <c r="O514" s="13"/>
    </row>
    <row r="515" spans="2:15" ht="15.75" customHeight="1">
      <c r="B515" s="144"/>
      <c r="F515" s="14"/>
      <c r="G515" s="14"/>
      <c r="H515" s="14"/>
      <c r="I515" s="13"/>
      <c r="O515" s="13"/>
    </row>
    <row r="516" spans="2:15" ht="15.75" customHeight="1">
      <c r="B516" s="144"/>
      <c r="F516" s="14"/>
      <c r="G516" s="14"/>
      <c r="H516" s="14"/>
      <c r="I516" s="13"/>
      <c r="O516" s="13"/>
    </row>
    <row r="517" spans="2:15" ht="15.75" customHeight="1">
      <c r="B517" s="144"/>
      <c r="F517" s="14"/>
      <c r="G517" s="14"/>
      <c r="H517" s="14"/>
      <c r="I517" s="13"/>
      <c r="O517" s="13"/>
    </row>
    <row r="518" spans="2:15" ht="15.75" customHeight="1">
      <c r="B518" s="144"/>
      <c r="F518" s="14"/>
      <c r="G518" s="14"/>
      <c r="H518" s="14"/>
      <c r="I518" s="13"/>
      <c r="O518" s="13"/>
    </row>
    <row r="519" spans="2:15" ht="15.75" customHeight="1">
      <c r="B519" s="144"/>
      <c r="F519" s="14"/>
      <c r="G519" s="14"/>
      <c r="H519" s="14"/>
      <c r="I519" s="13"/>
      <c r="O519" s="13"/>
    </row>
    <row r="520" spans="2:15" ht="15.75" customHeight="1">
      <c r="B520" s="144"/>
      <c r="F520" s="14"/>
      <c r="G520" s="14"/>
      <c r="H520" s="14"/>
      <c r="I520" s="13"/>
      <c r="O520" s="13"/>
    </row>
    <row r="521" spans="2:15" ht="15.75" customHeight="1">
      <c r="B521" s="144"/>
      <c r="F521" s="14"/>
      <c r="G521" s="14"/>
      <c r="H521" s="14"/>
      <c r="I521" s="13"/>
      <c r="O521" s="13"/>
    </row>
    <row r="522" spans="2:15" ht="15.75" customHeight="1">
      <c r="B522" s="144"/>
      <c r="F522" s="14"/>
      <c r="G522" s="14"/>
      <c r="H522" s="14"/>
      <c r="I522" s="13"/>
      <c r="O522" s="13"/>
    </row>
    <row r="523" spans="2:15" ht="15.75" customHeight="1">
      <c r="B523" s="144"/>
      <c r="F523" s="14"/>
      <c r="G523" s="14"/>
      <c r="H523" s="14"/>
      <c r="I523" s="13"/>
      <c r="O523" s="13"/>
    </row>
    <row r="524" spans="2:15" ht="15.75" customHeight="1">
      <c r="B524" s="144"/>
      <c r="F524" s="14"/>
      <c r="G524" s="14"/>
      <c r="H524" s="14"/>
      <c r="I524" s="13"/>
      <c r="O524" s="13"/>
    </row>
    <row r="525" spans="2:15" ht="15.75" customHeight="1">
      <c r="B525" s="144"/>
      <c r="F525" s="14"/>
      <c r="G525" s="14"/>
      <c r="H525" s="14"/>
      <c r="I525" s="13"/>
      <c r="O525" s="13"/>
    </row>
    <row r="526" spans="2:15" ht="15.75" customHeight="1">
      <c r="B526" s="144"/>
      <c r="F526" s="14"/>
      <c r="G526" s="14"/>
      <c r="H526" s="14"/>
      <c r="I526" s="13"/>
      <c r="O526" s="13"/>
    </row>
    <row r="527" spans="2:15" ht="15.75" customHeight="1">
      <c r="B527" s="144"/>
      <c r="F527" s="14"/>
      <c r="G527" s="14"/>
      <c r="H527" s="14"/>
      <c r="I527" s="13"/>
      <c r="O527" s="13"/>
    </row>
    <row r="528" spans="2:15" ht="15.75" customHeight="1">
      <c r="B528" s="144"/>
      <c r="F528" s="14"/>
      <c r="G528" s="14"/>
      <c r="H528" s="14"/>
      <c r="I528" s="13"/>
      <c r="O528" s="13"/>
    </row>
    <row r="529" spans="2:15" ht="15.75" customHeight="1">
      <c r="B529" s="144"/>
      <c r="F529" s="14"/>
      <c r="G529" s="14"/>
      <c r="H529" s="14"/>
      <c r="I529" s="13"/>
      <c r="O529" s="13"/>
    </row>
    <row r="530" spans="2:15" ht="15.75" customHeight="1">
      <c r="B530" s="144"/>
      <c r="F530" s="14"/>
      <c r="G530" s="14"/>
      <c r="H530" s="14"/>
      <c r="I530" s="13"/>
      <c r="O530" s="13"/>
    </row>
    <row r="531" spans="2:15" ht="15.75" customHeight="1">
      <c r="B531" s="144"/>
      <c r="F531" s="14"/>
      <c r="G531" s="14"/>
      <c r="H531" s="14"/>
      <c r="I531" s="13"/>
      <c r="O531" s="13"/>
    </row>
    <row r="532" spans="2:15" ht="15.75" customHeight="1">
      <c r="B532" s="144"/>
      <c r="F532" s="14"/>
      <c r="G532" s="14"/>
      <c r="H532" s="14"/>
      <c r="I532" s="13"/>
      <c r="O532" s="13"/>
    </row>
    <row r="533" spans="2:15" ht="15.75" customHeight="1">
      <c r="B533" s="144"/>
      <c r="F533" s="14"/>
      <c r="G533" s="14"/>
      <c r="H533" s="14"/>
      <c r="I533" s="13"/>
      <c r="O533" s="13"/>
    </row>
    <row r="534" spans="2:15" ht="15.75" customHeight="1">
      <c r="B534" s="144"/>
      <c r="F534" s="14"/>
      <c r="G534" s="14"/>
      <c r="H534" s="14"/>
      <c r="I534" s="13"/>
      <c r="O534" s="13"/>
    </row>
    <row r="535" spans="2:15" ht="15.75" customHeight="1">
      <c r="B535" s="144"/>
      <c r="F535" s="14"/>
      <c r="G535" s="14"/>
      <c r="H535" s="14"/>
      <c r="I535" s="13"/>
      <c r="O535" s="13"/>
    </row>
    <row r="536" spans="2:15" ht="15.75" customHeight="1">
      <c r="B536" s="144"/>
      <c r="F536" s="14"/>
      <c r="G536" s="14"/>
      <c r="H536" s="14"/>
      <c r="I536" s="13"/>
      <c r="O536" s="13"/>
    </row>
    <row r="537" spans="2:15" ht="15.75" customHeight="1">
      <c r="B537" s="144"/>
      <c r="F537" s="14"/>
      <c r="G537" s="14"/>
      <c r="H537" s="14"/>
      <c r="I537" s="13"/>
      <c r="O537" s="13"/>
    </row>
    <row r="538" spans="2:15" ht="15.75" customHeight="1">
      <c r="B538" s="144"/>
      <c r="F538" s="14"/>
      <c r="G538" s="14"/>
      <c r="H538" s="14"/>
      <c r="I538" s="13"/>
      <c r="O538" s="13"/>
    </row>
    <row r="539" spans="2:15" ht="15.75" customHeight="1">
      <c r="B539" s="144"/>
      <c r="F539" s="14"/>
      <c r="G539" s="14"/>
      <c r="H539" s="14"/>
      <c r="I539" s="13"/>
      <c r="O539" s="13"/>
    </row>
    <row r="540" spans="2:15" ht="15.75" customHeight="1">
      <c r="B540" s="144"/>
      <c r="F540" s="14"/>
      <c r="G540" s="14"/>
      <c r="H540" s="14"/>
      <c r="I540" s="13"/>
      <c r="O540" s="13"/>
    </row>
    <row r="541" spans="2:15" ht="15.75" customHeight="1">
      <c r="B541" s="144"/>
      <c r="F541" s="14"/>
      <c r="G541" s="14"/>
      <c r="H541" s="14"/>
      <c r="I541" s="13"/>
      <c r="O541" s="13"/>
    </row>
    <row r="542" spans="2:15" ht="15.75" customHeight="1">
      <c r="B542" s="144"/>
      <c r="F542" s="14"/>
      <c r="G542" s="14"/>
      <c r="H542" s="14"/>
      <c r="I542" s="13"/>
      <c r="O542" s="13"/>
    </row>
    <row r="543" spans="2:15" ht="15.75" customHeight="1">
      <c r="B543" s="144"/>
      <c r="F543" s="14"/>
      <c r="G543" s="14"/>
      <c r="H543" s="14"/>
      <c r="I543" s="13"/>
      <c r="O543" s="13"/>
    </row>
    <row r="544" spans="2:15" ht="15.75" customHeight="1">
      <c r="B544" s="144"/>
      <c r="F544" s="14"/>
      <c r="G544" s="14"/>
      <c r="H544" s="14"/>
      <c r="I544" s="13"/>
      <c r="O544" s="13"/>
    </row>
    <row r="545" spans="2:15" ht="15.75" customHeight="1">
      <c r="B545" s="144"/>
      <c r="F545" s="14"/>
      <c r="G545" s="14"/>
      <c r="H545" s="14"/>
      <c r="I545" s="13"/>
      <c r="O545" s="13"/>
    </row>
    <row r="546" spans="2:15" ht="15.75" customHeight="1">
      <c r="B546" s="144"/>
      <c r="F546" s="14"/>
      <c r="G546" s="14"/>
      <c r="H546" s="14"/>
      <c r="I546" s="13"/>
      <c r="O546" s="13"/>
    </row>
    <row r="547" spans="2:15" ht="15.75" customHeight="1">
      <c r="B547" s="144"/>
      <c r="F547" s="14"/>
      <c r="G547" s="14"/>
      <c r="H547" s="14"/>
      <c r="I547" s="13"/>
      <c r="O547" s="13"/>
    </row>
    <row r="548" spans="2:15" ht="15.75" customHeight="1">
      <c r="B548" s="144"/>
      <c r="F548" s="14"/>
      <c r="G548" s="14"/>
      <c r="H548" s="14"/>
      <c r="I548" s="13"/>
      <c r="O548" s="13"/>
    </row>
    <row r="549" spans="2:15" ht="15.75" customHeight="1">
      <c r="B549" s="144"/>
      <c r="F549" s="14"/>
      <c r="G549" s="14"/>
      <c r="H549" s="14"/>
      <c r="I549" s="13"/>
      <c r="O549" s="13"/>
    </row>
    <row r="550" spans="2:15" ht="15.75" customHeight="1">
      <c r="B550" s="144"/>
      <c r="F550" s="14"/>
      <c r="G550" s="14"/>
      <c r="H550" s="14"/>
      <c r="I550" s="13"/>
      <c r="O550" s="13"/>
    </row>
    <row r="551" spans="2:15" ht="15.75" customHeight="1">
      <c r="B551" s="144"/>
      <c r="F551" s="14"/>
      <c r="G551" s="14"/>
      <c r="H551" s="14"/>
      <c r="I551" s="13"/>
      <c r="O551" s="13"/>
    </row>
    <row r="552" spans="2:15" ht="15.75" customHeight="1">
      <c r="B552" s="144"/>
      <c r="F552" s="14"/>
      <c r="G552" s="14"/>
      <c r="H552" s="14"/>
      <c r="I552" s="13"/>
      <c r="O552" s="13"/>
    </row>
    <row r="553" spans="2:15" ht="15.75" customHeight="1">
      <c r="B553" s="144"/>
      <c r="F553" s="14"/>
      <c r="G553" s="14"/>
      <c r="H553" s="14"/>
      <c r="I553" s="13"/>
      <c r="O553" s="13"/>
    </row>
    <row r="554" spans="2:15" ht="15.75" customHeight="1">
      <c r="B554" s="144"/>
      <c r="F554" s="14"/>
      <c r="G554" s="14"/>
      <c r="H554" s="14"/>
      <c r="I554" s="13"/>
      <c r="O554" s="13"/>
    </row>
    <row r="555" spans="2:15" ht="15.75" customHeight="1">
      <c r="B555" s="144"/>
      <c r="F555" s="14"/>
      <c r="G555" s="14"/>
      <c r="H555" s="14"/>
      <c r="I555" s="13"/>
      <c r="O555" s="13"/>
    </row>
    <row r="556" spans="2:15" ht="15.75" customHeight="1">
      <c r="B556" s="144"/>
      <c r="F556" s="14"/>
      <c r="G556" s="14"/>
      <c r="H556" s="14"/>
      <c r="I556" s="13"/>
      <c r="O556" s="13"/>
    </row>
    <row r="557" spans="2:15" ht="15.75" customHeight="1">
      <c r="B557" s="144"/>
      <c r="F557" s="14"/>
      <c r="G557" s="14"/>
      <c r="H557" s="14"/>
      <c r="I557" s="13"/>
      <c r="O557" s="13"/>
    </row>
    <row r="558" spans="2:15" ht="15.75" customHeight="1">
      <c r="B558" s="144"/>
      <c r="F558" s="14"/>
      <c r="G558" s="14"/>
      <c r="H558" s="14"/>
      <c r="I558" s="13"/>
      <c r="O558" s="13"/>
    </row>
    <row r="559" spans="2:15" ht="15.75" customHeight="1">
      <c r="B559" s="144"/>
      <c r="F559" s="14"/>
      <c r="G559" s="14"/>
      <c r="H559" s="14"/>
      <c r="I559" s="13"/>
      <c r="O559" s="13"/>
    </row>
    <row r="560" spans="2:15" ht="15.75" customHeight="1">
      <c r="B560" s="144"/>
      <c r="F560" s="14"/>
      <c r="G560" s="14"/>
      <c r="H560" s="14"/>
      <c r="I560" s="13"/>
      <c r="O560" s="13"/>
    </row>
    <row r="561" spans="2:15" ht="15.75" customHeight="1">
      <c r="B561" s="144"/>
      <c r="F561" s="14"/>
      <c r="G561" s="14"/>
      <c r="H561" s="14"/>
      <c r="I561" s="13"/>
      <c r="O561" s="13"/>
    </row>
    <row r="562" spans="2:15" ht="15.75" customHeight="1">
      <c r="B562" s="144"/>
      <c r="F562" s="14"/>
      <c r="G562" s="14"/>
      <c r="H562" s="14"/>
      <c r="I562" s="13"/>
      <c r="O562" s="13"/>
    </row>
    <row r="563" spans="2:15" ht="15.75" customHeight="1">
      <c r="B563" s="144"/>
      <c r="F563" s="14"/>
      <c r="G563" s="14"/>
      <c r="H563" s="14"/>
      <c r="I563" s="13"/>
      <c r="O563" s="13"/>
    </row>
    <row r="564" spans="2:15" ht="15.75" customHeight="1">
      <c r="B564" s="144"/>
      <c r="F564" s="14"/>
      <c r="G564" s="14"/>
      <c r="H564" s="14"/>
      <c r="I564" s="13"/>
      <c r="O564" s="13"/>
    </row>
    <row r="565" spans="2:15" ht="15.75" customHeight="1">
      <c r="B565" s="144"/>
      <c r="F565" s="14"/>
      <c r="G565" s="14"/>
      <c r="H565" s="14"/>
      <c r="I565" s="13"/>
      <c r="O565" s="13"/>
    </row>
    <row r="566" spans="2:15" ht="15.75" customHeight="1">
      <c r="B566" s="144"/>
      <c r="F566" s="14"/>
      <c r="G566" s="14"/>
      <c r="H566" s="14"/>
      <c r="I566" s="13"/>
      <c r="O566" s="13"/>
    </row>
    <row r="567" spans="2:15" ht="15.75" customHeight="1">
      <c r="B567" s="144"/>
      <c r="F567" s="14"/>
      <c r="G567" s="14"/>
      <c r="H567" s="14"/>
      <c r="I567" s="13"/>
      <c r="O567" s="13"/>
    </row>
    <row r="568" spans="2:15" ht="15.75" customHeight="1">
      <c r="B568" s="144"/>
      <c r="F568" s="14"/>
      <c r="G568" s="14"/>
      <c r="H568" s="14"/>
      <c r="I568" s="13"/>
      <c r="O568" s="13"/>
    </row>
    <row r="569" spans="2:15" ht="15.75" customHeight="1">
      <c r="B569" s="144"/>
      <c r="F569" s="14"/>
      <c r="G569" s="14"/>
      <c r="H569" s="14"/>
      <c r="I569" s="13"/>
      <c r="O569" s="13"/>
    </row>
    <row r="570" spans="2:15" ht="15.75" customHeight="1">
      <c r="B570" s="144"/>
      <c r="F570" s="14"/>
      <c r="G570" s="14"/>
      <c r="H570" s="14"/>
      <c r="I570" s="13"/>
      <c r="O570" s="13"/>
    </row>
    <row r="571" spans="2:15" ht="15.75" customHeight="1">
      <c r="B571" s="144"/>
      <c r="F571" s="14"/>
      <c r="G571" s="14"/>
      <c r="H571" s="14"/>
      <c r="I571" s="13"/>
      <c r="O571" s="13"/>
    </row>
    <row r="572" spans="2:15" ht="15.75" customHeight="1">
      <c r="B572" s="144"/>
      <c r="F572" s="14"/>
      <c r="G572" s="14"/>
      <c r="H572" s="14"/>
      <c r="I572" s="13"/>
      <c r="O572" s="13"/>
    </row>
    <row r="573" spans="2:15" ht="15.75" customHeight="1">
      <c r="B573" s="144"/>
      <c r="F573" s="14"/>
      <c r="G573" s="14"/>
      <c r="H573" s="14"/>
      <c r="I573" s="13"/>
      <c r="O573" s="13"/>
    </row>
    <row r="574" spans="2:15" ht="15.75" customHeight="1">
      <c r="B574" s="144"/>
      <c r="F574" s="14"/>
      <c r="G574" s="14"/>
      <c r="H574" s="14"/>
      <c r="I574" s="13"/>
      <c r="O574" s="13"/>
    </row>
    <row r="575" spans="2:15" ht="15.75" customHeight="1">
      <c r="B575" s="144"/>
      <c r="F575" s="14"/>
      <c r="G575" s="14"/>
      <c r="H575" s="14"/>
      <c r="I575" s="13"/>
      <c r="O575" s="13"/>
    </row>
    <row r="576" spans="2:15" ht="15.75" customHeight="1">
      <c r="B576" s="144"/>
      <c r="F576" s="14"/>
      <c r="G576" s="14"/>
      <c r="H576" s="14"/>
      <c r="I576" s="13"/>
      <c r="O576" s="13"/>
    </row>
    <row r="577" spans="2:15" ht="15.75" customHeight="1">
      <c r="B577" s="144"/>
      <c r="F577" s="14"/>
      <c r="G577" s="14"/>
      <c r="H577" s="14"/>
      <c r="I577" s="13"/>
      <c r="O577" s="13"/>
    </row>
    <row r="578" spans="2:15" ht="15.75" customHeight="1">
      <c r="B578" s="144"/>
      <c r="F578" s="14"/>
      <c r="G578" s="14"/>
      <c r="H578" s="14"/>
      <c r="I578" s="13"/>
      <c r="O578" s="13"/>
    </row>
    <row r="579" spans="2:15" ht="15.75" customHeight="1">
      <c r="B579" s="144"/>
      <c r="F579" s="14"/>
      <c r="G579" s="14"/>
      <c r="H579" s="14"/>
      <c r="I579" s="13"/>
      <c r="O579" s="13"/>
    </row>
    <row r="580" spans="2:15" ht="15.75" customHeight="1">
      <c r="B580" s="144"/>
      <c r="F580" s="14"/>
      <c r="G580" s="14"/>
      <c r="H580" s="14"/>
      <c r="I580" s="13"/>
      <c r="O580" s="13"/>
    </row>
    <row r="581" spans="2:15" ht="15.75" customHeight="1">
      <c r="B581" s="144"/>
      <c r="F581" s="14"/>
      <c r="G581" s="14"/>
      <c r="H581" s="14"/>
      <c r="I581" s="13"/>
      <c r="O581" s="13"/>
    </row>
    <row r="582" spans="2:15" ht="15.75" customHeight="1">
      <c r="B582" s="144"/>
      <c r="F582" s="14"/>
      <c r="G582" s="14"/>
      <c r="H582" s="14"/>
      <c r="I582" s="13"/>
      <c r="O582" s="13"/>
    </row>
    <row r="583" spans="2:15" ht="15.75" customHeight="1">
      <c r="B583" s="144"/>
      <c r="F583" s="14"/>
      <c r="G583" s="14"/>
      <c r="H583" s="14"/>
      <c r="I583" s="13"/>
      <c r="O583" s="13"/>
    </row>
    <row r="584" spans="2:15" ht="15.75" customHeight="1">
      <c r="B584" s="144"/>
      <c r="F584" s="14"/>
      <c r="G584" s="14"/>
      <c r="H584" s="14"/>
      <c r="I584" s="13"/>
      <c r="O584" s="13"/>
    </row>
    <row r="585" spans="2:15" ht="15.75" customHeight="1">
      <c r="B585" s="144"/>
      <c r="F585" s="14"/>
      <c r="G585" s="14"/>
      <c r="H585" s="14"/>
      <c r="I585" s="13"/>
      <c r="O585" s="13"/>
    </row>
    <row r="586" spans="2:15" ht="15.75" customHeight="1">
      <c r="B586" s="144"/>
      <c r="F586" s="14"/>
      <c r="G586" s="14"/>
      <c r="H586" s="14"/>
      <c r="I586" s="13"/>
      <c r="O586" s="13"/>
    </row>
    <row r="587" spans="2:15" ht="15.75" customHeight="1">
      <c r="B587" s="144"/>
      <c r="F587" s="14"/>
      <c r="G587" s="14"/>
      <c r="H587" s="14"/>
      <c r="I587" s="13"/>
      <c r="O587" s="13"/>
    </row>
    <row r="588" spans="2:15" ht="15.75" customHeight="1">
      <c r="B588" s="144"/>
      <c r="F588" s="14"/>
      <c r="G588" s="14"/>
      <c r="H588" s="14"/>
      <c r="I588" s="13"/>
      <c r="O588" s="13"/>
    </row>
    <row r="589" spans="2:15" ht="15.75" customHeight="1">
      <c r="B589" s="144"/>
      <c r="F589" s="14"/>
      <c r="G589" s="14"/>
      <c r="H589" s="14"/>
      <c r="I589" s="13"/>
      <c r="O589" s="13"/>
    </row>
    <row r="590" spans="2:15" ht="15.75" customHeight="1">
      <c r="B590" s="144"/>
      <c r="F590" s="14"/>
      <c r="G590" s="14"/>
      <c r="H590" s="14"/>
      <c r="I590" s="13"/>
      <c r="O590" s="13"/>
    </row>
    <row r="591" spans="2:15" ht="15.75" customHeight="1">
      <c r="B591" s="144"/>
      <c r="F591" s="14"/>
      <c r="G591" s="14"/>
      <c r="H591" s="14"/>
      <c r="I591" s="13"/>
      <c r="O591" s="13"/>
    </row>
    <row r="592" spans="2:15" ht="15.75" customHeight="1">
      <c r="B592" s="144"/>
      <c r="F592" s="14"/>
      <c r="G592" s="14"/>
      <c r="H592" s="14"/>
      <c r="I592" s="13"/>
      <c r="O592" s="13"/>
    </row>
    <row r="593" spans="2:15" ht="15.75" customHeight="1">
      <c r="B593" s="144"/>
      <c r="F593" s="14"/>
      <c r="G593" s="14"/>
      <c r="H593" s="14"/>
      <c r="I593" s="13"/>
      <c r="O593" s="13"/>
    </row>
    <row r="594" spans="2:15" ht="15.75" customHeight="1">
      <c r="B594" s="144"/>
      <c r="F594" s="14"/>
      <c r="G594" s="14"/>
      <c r="H594" s="14"/>
      <c r="I594" s="13"/>
      <c r="O594" s="13"/>
    </row>
    <row r="595" spans="2:15" ht="15.75" customHeight="1">
      <c r="B595" s="144"/>
      <c r="F595" s="14"/>
      <c r="G595" s="14"/>
      <c r="H595" s="14"/>
      <c r="I595" s="13"/>
      <c r="O595" s="13"/>
    </row>
    <row r="596" spans="2:15" ht="15.75" customHeight="1">
      <c r="B596" s="144"/>
      <c r="F596" s="14"/>
      <c r="G596" s="14"/>
      <c r="H596" s="14"/>
      <c r="I596" s="13"/>
      <c r="O596" s="13"/>
    </row>
    <row r="597" spans="2:15" ht="15.75" customHeight="1">
      <c r="B597" s="144"/>
      <c r="F597" s="14"/>
      <c r="G597" s="14"/>
      <c r="H597" s="14"/>
      <c r="I597" s="13"/>
      <c r="O597" s="13"/>
    </row>
    <row r="598" spans="2:15" ht="15.75" customHeight="1">
      <c r="B598" s="144"/>
      <c r="F598" s="14"/>
      <c r="G598" s="14"/>
      <c r="H598" s="14"/>
      <c r="I598" s="13"/>
      <c r="O598" s="13"/>
    </row>
    <row r="599" spans="2:15" ht="15.75" customHeight="1">
      <c r="B599" s="144"/>
      <c r="F599" s="14"/>
      <c r="G599" s="14"/>
      <c r="H599" s="14"/>
      <c r="I599" s="13"/>
      <c r="O599" s="13"/>
    </row>
    <row r="600" spans="2:15" ht="15.75" customHeight="1">
      <c r="B600" s="144"/>
      <c r="F600" s="14"/>
      <c r="G600" s="14"/>
      <c r="H600" s="14"/>
      <c r="I600" s="13"/>
      <c r="O600" s="13"/>
    </row>
    <row r="601" spans="2:15" ht="15.75" customHeight="1">
      <c r="B601" s="144"/>
      <c r="F601" s="14"/>
      <c r="G601" s="14"/>
      <c r="H601" s="14"/>
      <c r="I601" s="13"/>
      <c r="O601" s="13"/>
    </row>
    <row r="602" spans="2:15" ht="15.75" customHeight="1">
      <c r="B602" s="144"/>
      <c r="F602" s="14"/>
      <c r="G602" s="14"/>
      <c r="H602" s="14"/>
      <c r="I602" s="13"/>
      <c r="O602" s="13"/>
    </row>
    <row r="603" spans="2:15" ht="15.75" customHeight="1">
      <c r="B603" s="144"/>
      <c r="F603" s="14"/>
      <c r="G603" s="14"/>
      <c r="H603" s="14"/>
      <c r="I603" s="13"/>
      <c r="O603" s="13"/>
    </row>
    <row r="604" spans="2:15" ht="15.75" customHeight="1">
      <c r="B604" s="144"/>
      <c r="F604" s="14"/>
      <c r="G604" s="14"/>
      <c r="H604" s="14"/>
      <c r="I604" s="13"/>
      <c r="O604" s="13"/>
    </row>
    <row r="605" spans="2:15" ht="15.75" customHeight="1">
      <c r="B605" s="144"/>
      <c r="F605" s="14"/>
      <c r="G605" s="14"/>
      <c r="H605" s="14"/>
      <c r="I605" s="13"/>
      <c r="O605" s="13"/>
    </row>
    <row r="606" spans="2:15" ht="15.75" customHeight="1">
      <c r="B606" s="144"/>
      <c r="F606" s="14"/>
      <c r="G606" s="14"/>
      <c r="H606" s="14"/>
      <c r="I606" s="13"/>
      <c r="O606" s="13"/>
    </row>
    <row r="607" spans="2:15" ht="15.75" customHeight="1">
      <c r="B607" s="144"/>
      <c r="F607" s="14"/>
      <c r="G607" s="14"/>
      <c r="H607" s="14"/>
      <c r="I607" s="13"/>
      <c r="O607" s="13"/>
    </row>
    <row r="608" spans="2:15" ht="15.75" customHeight="1">
      <c r="B608" s="144"/>
      <c r="F608" s="14"/>
      <c r="G608" s="14"/>
      <c r="H608" s="14"/>
      <c r="I608" s="13"/>
      <c r="O608" s="13"/>
    </row>
    <row r="609" spans="2:15" ht="15.75" customHeight="1">
      <c r="B609" s="144"/>
      <c r="F609" s="14"/>
      <c r="G609" s="14"/>
      <c r="H609" s="14"/>
      <c r="I609" s="13"/>
      <c r="O609" s="13"/>
    </row>
    <row r="610" spans="2:15" ht="15.75" customHeight="1">
      <c r="B610" s="144"/>
      <c r="F610" s="14"/>
      <c r="G610" s="14"/>
      <c r="H610" s="14"/>
      <c r="I610" s="13"/>
      <c r="O610" s="13"/>
    </row>
    <row r="611" spans="2:15" ht="15.75" customHeight="1">
      <c r="B611" s="144"/>
      <c r="F611" s="14"/>
      <c r="G611" s="14"/>
      <c r="H611" s="14"/>
      <c r="I611" s="13"/>
      <c r="O611" s="13"/>
    </row>
    <row r="612" spans="2:15" ht="15.75" customHeight="1">
      <c r="B612" s="144"/>
      <c r="F612" s="14"/>
      <c r="G612" s="14"/>
      <c r="H612" s="14"/>
      <c r="I612" s="13"/>
      <c r="O612" s="13"/>
    </row>
    <row r="613" spans="2:15" ht="15.75" customHeight="1">
      <c r="B613" s="144"/>
      <c r="F613" s="14"/>
      <c r="G613" s="14"/>
      <c r="H613" s="14"/>
      <c r="I613" s="13"/>
      <c r="O613" s="13"/>
    </row>
    <row r="614" spans="2:15" ht="15.75" customHeight="1">
      <c r="B614" s="144"/>
      <c r="F614" s="14"/>
      <c r="G614" s="14"/>
      <c r="H614" s="14"/>
      <c r="I614" s="13"/>
      <c r="O614" s="13"/>
    </row>
    <row r="615" spans="2:15" ht="15.75" customHeight="1">
      <c r="B615" s="144"/>
      <c r="F615" s="14"/>
      <c r="G615" s="14"/>
      <c r="H615" s="14"/>
      <c r="I615" s="13"/>
      <c r="O615" s="13"/>
    </row>
    <row r="616" spans="2:15" ht="15.75" customHeight="1">
      <c r="B616" s="144"/>
      <c r="F616" s="14"/>
      <c r="G616" s="14"/>
      <c r="H616" s="14"/>
      <c r="I616" s="13"/>
      <c r="O616" s="13"/>
    </row>
    <row r="617" spans="2:15" ht="15.75" customHeight="1">
      <c r="B617" s="144"/>
      <c r="F617" s="14"/>
      <c r="G617" s="14"/>
      <c r="H617" s="14"/>
      <c r="I617" s="13"/>
      <c r="O617" s="13"/>
    </row>
    <row r="618" spans="2:15" ht="15.75" customHeight="1">
      <c r="B618" s="144"/>
      <c r="F618" s="14"/>
      <c r="G618" s="14"/>
      <c r="H618" s="14"/>
      <c r="I618" s="13"/>
      <c r="O618" s="13"/>
    </row>
    <row r="619" spans="2:15" ht="15.75" customHeight="1">
      <c r="B619" s="144"/>
      <c r="F619" s="14"/>
      <c r="G619" s="14"/>
      <c r="H619" s="14"/>
      <c r="I619" s="13"/>
      <c r="O619" s="13"/>
    </row>
    <row r="620" spans="2:15" ht="15.75" customHeight="1">
      <c r="B620" s="144"/>
      <c r="F620" s="14"/>
      <c r="G620" s="14"/>
      <c r="H620" s="14"/>
      <c r="I620" s="13"/>
      <c r="O620" s="13"/>
    </row>
    <row r="621" spans="2:15" ht="15.75" customHeight="1">
      <c r="B621" s="144"/>
      <c r="F621" s="14"/>
      <c r="G621" s="14"/>
      <c r="H621" s="14"/>
      <c r="I621" s="13"/>
      <c r="O621" s="13"/>
    </row>
    <row r="622" spans="2:15" ht="15.75" customHeight="1">
      <c r="B622" s="144"/>
      <c r="F622" s="14"/>
      <c r="G622" s="14"/>
      <c r="H622" s="14"/>
      <c r="I622" s="13"/>
      <c r="O622" s="13"/>
    </row>
    <row r="623" spans="2:15" ht="15.75" customHeight="1">
      <c r="B623" s="144"/>
      <c r="F623" s="14"/>
      <c r="G623" s="14"/>
      <c r="H623" s="14"/>
      <c r="I623" s="13"/>
      <c r="O623" s="13"/>
    </row>
    <row r="624" spans="2:15" ht="15.75" customHeight="1">
      <c r="B624" s="144"/>
      <c r="F624" s="14"/>
      <c r="G624" s="14"/>
      <c r="H624" s="14"/>
      <c r="I624" s="13"/>
      <c r="O624" s="13"/>
    </row>
    <row r="625" spans="2:15" ht="15.75" customHeight="1">
      <c r="B625" s="144"/>
      <c r="F625" s="14"/>
      <c r="G625" s="14"/>
      <c r="H625" s="14"/>
      <c r="I625" s="13"/>
      <c r="O625" s="13"/>
    </row>
    <row r="626" spans="2:15" ht="15.75" customHeight="1">
      <c r="B626" s="144"/>
      <c r="F626" s="14"/>
      <c r="G626" s="14"/>
      <c r="H626" s="14"/>
      <c r="I626" s="13"/>
      <c r="O626" s="13"/>
    </row>
    <row r="627" spans="2:15" ht="15.75" customHeight="1">
      <c r="B627" s="144"/>
      <c r="F627" s="14"/>
      <c r="G627" s="14"/>
      <c r="H627" s="14"/>
      <c r="I627" s="13"/>
      <c r="O627" s="13"/>
    </row>
    <row r="628" spans="2:15" ht="15.75" customHeight="1">
      <c r="B628" s="144"/>
      <c r="F628" s="14"/>
      <c r="G628" s="14"/>
      <c r="H628" s="14"/>
      <c r="I628" s="13"/>
      <c r="O628" s="13"/>
    </row>
    <row r="629" spans="2:15" ht="15.75" customHeight="1">
      <c r="B629" s="144"/>
      <c r="F629" s="14"/>
      <c r="G629" s="14"/>
      <c r="H629" s="14"/>
      <c r="I629" s="13"/>
      <c r="O629" s="13"/>
    </row>
    <row r="630" spans="2:15" ht="15.75" customHeight="1">
      <c r="B630" s="144"/>
      <c r="F630" s="14"/>
      <c r="G630" s="14"/>
      <c r="H630" s="14"/>
      <c r="I630" s="13"/>
      <c r="O630" s="13"/>
    </row>
    <row r="631" spans="2:15" ht="15.75" customHeight="1">
      <c r="B631" s="144"/>
      <c r="F631" s="14"/>
      <c r="G631" s="14"/>
      <c r="H631" s="14"/>
      <c r="I631" s="13"/>
      <c r="O631" s="13"/>
    </row>
    <row r="632" spans="2:15" ht="15.75" customHeight="1">
      <c r="B632" s="144"/>
      <c r="F632" s="14"/>
      <c r="G632" s="14"/>
      <c r="H632" s="14"/>
      <c r="I632" s="13"/>
      <c r="O632" s="13"/>
    </row>
    <row r="633" spans="2:15" ht="15.75" customHeight="1">
      <c r="B633" s="144"/>
      <c r="F633" s="14"/>
      <c r="G633" s="14"/>
      <c r="H633" s="14"/>
      <c r="I633" s="13"/>
      <c r="O633" s="13"/>
    </row>
    <row r="634" spans="2:15" ht="15.75" customHeight="1">
      <c r="B634" s="144"/>
      <c r="F634" s="14"/>
      <c r="G634" s="14"/>
      <c r="H634" s="14"/>
      <c r="I634" s="13"/>
      <c r="O634" s="13"/>
    </row>
    <row r="635" spans="2:15" ht="15.75" customHeight="1">
      <c r="B635" s="144"/>
      <c r="F635" s="14"/>
      <c r="G635" s="14"/>
      <c r="H635" s="14"/>
      <c r="I635" s="13"/>
      <c r="O635" s="13"/>
    </row>
    <row r="636" spans="2:15" ht="15.75" customHeight="1">
      <c r="B636" s="144"/>
      <c r="F636" s="14"/>
      <c r="G636" s="14"/>
      <c r="H636" s="14"/>
      <c r="I636" s="13"/>
      <c r="O636" s="13"/>
    </row>
    <row r="637" spans="2:15" ht="15.75" customHeight="1">
      <c r="B637" s="144"/>
      <c r="F637" s="14"/>
      <c r="G637" s="14"/>
      <c r="H637" s="14"/>
      <c r="I637" s="13"/>
      <c r="O637" s="13"/>
    </row>
    <row r="638" spans="2:15" ht="15.75" customHeight="1">
      <c r="B638" s="144"/>
      <c r="F638" s="14"/>
      <c r="G638" s="14"/>
      <c r="H638" s="14"/>
      <c r="I638" s="13"/>
      <c r="O638" s="13"/>
    </row>
    <row r="639" spans="2:15" ht="15.75" customHeight="1">
      <c r="B639" s="144"/>
      <c r="F639" s="14"/>
      <c r="G639" s="14"/>
      <c r="H639" s="14"/>
      <c r="I639" s="13"/>
      <c r="O639" s="13"/>
    </row>
    <row r="640" spans="2:15" ht="15.75" customHeight="1">
      <c r="B640" s="144"/>
      <c r="F640" s="14"/>
      <c r="G640" s="14"/>
      <c r="H640" s="14"/>
      <c r="I640" s="13"/>
      <c r="O640" s="13"/>
    </row>
    <row r="641" spans="2:15" ht="15.75" customHeight="1">
      <c r="B641" s="144"/>
      <c r="F641" s="14"/>
      <c r="G641" s="14"/>
      <c r="H641" s="14"/>
      <c r="I641" s="13"/>
      <c r="O641" s="13"/>
    </row>
    <row r="642" spans="2:15" ht="15.75" customHeight="1">
      <c r="B642" s="144"/>
      <c r="F642" s="14"/>
      <c r="G642" s="14"/>
      <c r="H642" s="14"/>
      <c r="I642" s="13"/>
      <c r="O642" s="13"/>
    </row>
    <row r="643" spans="2:15" ht="15.75" customHeight="1">
      <c r="B643" s="144"/>
      <c r="F643" s="14"/>
      <c r="G643" s="14"/>
      <c r="H643" s="14"/>
      <c r="I643" s="13"/>
      <c r="O643" s="13"/>
    </row>
    <row r="644" spans="2:15" ht="15.75" customHeight="1">
      <c r="B644" s="144"/>
      <c r="F644" s="14"/>
      <c r="G644" s="14"/>
      <c r="H644" s="14"/>
      <c r="I644" s="13"/>
      <c r="O644" s="13"/>
    </row>
    <row r="645" spans="2:15" ht="15.75" customHeight="1">
      <c r="B645" s="144"/>
      <c r="F645" s="14"/>
      <c r="G645" s="14"/>
      <c r="H645" s="14"/>
      <c r="I645" s="13"/>
      <c r="O645" s="13"/>
    </row>
    <row r="646" spans="2:15" ht="15.75" customHeight="1">
      <c r="B646" s="144"/>
      <c r="F646" s="14"/>
      <c r="G646" s="14"/>
      <c r="H646" s="14"/>
      <c r="I646" s="13"/>
      <c r="O646" s="13"/>
    </row>
    <row r="647" spans="2:15" ht="15.75" customHeight="1">
      <c r="B647" s="144"/>
      <c r="F647" s="14"/>
      <c r="G647" s="14"/>
      <c r="H647" s="14"/>
      <c r="I647" s="13"/>
      <c r="O647" s="13"/>
    </row>
    <row r="648" spans="2:15" ht="15.75" customHeight="1">
      <c r="B648" s="144"/>
      <c r="F648" s="14"/>
      <c r="G648" s="14"/>
      <c r="H648" s="14"/>
      <c r="I648" s="13"/>
      <c r="O648" s="13"/>
    </row>
    <row r="649" spans="2:15" ht="15.75" customHeight="1">
      <c r="B649" s="144"/>
      <c r="F649" s="14"/>
      <c r="G649" s="14"/>
      <c r="H649" s="14"/>
      <c r="I649" s="13"/>
      <c r="O649" s="13"/>
    </row>
    <row r="650" spans="2:15" ht="15.75" customHeight="1">
      <c r="B650" s="144"/>
      <c r="F650" s="14"/>
      <c r="G650" s="14"/>
      <c r="H650" s="14"/>
      <c r="I650" s="13"/>
      <c r="O650" s="13"/>
    </row>
    <row r="651" spans="2:15" ht="15.75" customHeight="1">
      <c r="B651" s="144"/>
      <c r="F651" s="14"/>
      <c r="G651" s="14"/>
      <c r="H651" s="14"/>
      <c r="I651" s="13"/>
      <c r="O651" s="13"/>
    </row>
    <row r="652" spans="2:15" ht="15.75" customHeight="1">
      <c r="B652" s="144"/>
      <c r="F652" s="14"/>
      <c r="G652" s="14"/>
      <c r="H652" s="14"/>
      <c r="I652" s="13"/>
      <c r="O652" s="13"/>
    </row>
    <row r="653" spans="2:15" ht="15.75" customHeight="1">
      <c r="B653" s="144"/>
      <c r="F653" s="14"/>
      <c r="G653" s="14"/>
      <c r="H653" s="14"/>
      <c r="I653" s="13"/>
      <c r="O653" s="13"/>
    </row>
    <row r="654" spans="2:15" ht="15.75" customHeight="1">
      <c r="B654" s="144"/>
      <c r="F654" s="14"/>
      <c r="G654" s="14"/>
      <c r="H654" s="14"/>
      <c r="I654" s="13"/>
      <c r="O654" s="13"/>
    </row>
    <row r="655" spans="2:15" ht="15.75" customHeight="1">
      <c r="B655" s="144"/>
      <c r="F655" s="14"/>
      <c r="G655" s="14"/>
      <c r="H655" s="14"/>
      <c r="I655" s="13"/>
      <c r="O655" s="13"/>
    </row>
    <row r="656" spans="2:15" ht="15.75" customHeight="1">
      <c r="B656" s="144"/>
      <c r="F656" s="14"/>
      <c r="G656" s="14"/>
      <c r="H656" s="14"/>
      <c r="I656" s="13"/>
      <c r="O656" s="13"/>
    </row>
    <row r="657" spans="2:15" ht="15.75" customHeight="1">
      <c r="B657" s="144"/>
      <c r="F657" s="14"/>
      <c r="G657" s="14"/>
      <c r="H657" s="14"/>
      <c r="I657" s="13"/>
      <c r="O657" s="13"/>
    </row>
    <row r="658" spans="2:15" ht="15.75" customHeight="1">
      <c r="B658" s="144"/>
      <c r="F658" s="14"/>
      <c r="G658" s="14"/>
      <c r="H658" s="14"/>
      <c r="I658" s="13"/>
      <c r="O658" s="13"/>
    </row>
    <row r="659" spans="2:15" ht="15.75" customHeight="1">
      <c r="B659" s="144"/>
      <c r="F659" s="14"/>
      <c r="G659" s="14"/>
      <c r="H659" s="14"/>
      <c r="I659" s="13"/>
      <c r="O659" s="13"/>
    </row>
    <row r="660" spans="2:15" ht="15.75" customHeight="1">
      <c r="B660" s="144"/>
      <c r="F660" s="14"/>
      <c r="G660" s="14"/>
      <c r="H660" s="14"/>
      <c r="I660" s="13"/>
      <c r="O660" s="13"/>
    </row>
    <row r="661" spans="2:15" ht="15.75" customHeight="1">
      <c r="B661" s="144"/>
      <c r="F661" s="14"/>
      <c r="G661" s="14"/>
      <c r="H661" s="14"/>
      <c r="I661" s="13"/>
      <c r="O661" s="13"/>
    </row>
    <row r="662" spans="2:15" ht="15.75" customHeight="1">
      <c r="B662" s="144"/>
      <c r="F662" s="14"/>
      <c r="G662" s="14"/>
      <c r="H662" s="14"/>
      <c r="I662" s="13"/>
      <c r="O662" s="13"/>
    </row>
    <row r="663" spans="2:15" ht="15.75" customHeight="1">
      <c r="B663" s="144"/>
      <c r="F663" s="14"/>
      <c r="G663" s="14"/>
      <c r="H663" s="14"/>
      <c r="I663" s="13"/>
      <c r="O663" s="13"/>
    </row>
    <row r="664" spans="2:15" ht="15.75" customHeight="1">
      <c r="B664" s="144"/>
      <c r="F664" s="14"/>
      <c r="G664" s="14"/>
      <c r="H664" s="14"/>
      <c r="I664" s="13"/>
      <c r="O664" s="13"/>
    </row>
    <row r="665" spans="2:15" ht="15.75" customHeight="1">
      <c r="B665" s="144"/>
      <c r="F665" s="14"/>
      <c r="G665" s="14"/>
      <c r="H665" s="14"/>
      <c r="I665" s="13"/>
      <c r="O665" s="13"/>
    </row>
    <row r="666" spans="2:15" ht="15.75" customHeight="1">
      <c r="B666" s="144"/>
      <c r="F666" s="14"/>
      <c r="G666" s="14"/>
      <c r="H666" s="14"/>
      <c r="I666" s="13"/>
      <c r="O666" s="13"/>
    </row>
    <row r="667" spans="2:15" ht="15.75" customHeight="1">
      <c r="B667" s="144"/>
      <c r="F667" s="14"/>
      <c r="G667" s="14"/>
      <c r="H667" s="14"/>
      <c r="I667" s="13"/>
      <c r="O667" s="13"/>
    </row>
    <row r="668" spans="2:15" ht="15.75" customHeight="1">
      <c r="B668" s="144"/>
      <c r="F668" s="14"/>
      <c r="G668" s="14"/>
      <c r="H668" s="14"/>
      <c r="I668" s="13"/>
      <c r="O668" s="13"/>
    </row>
    <row r="669" spans="2:15" ht="15.75" customHeight="1">
      <c r="B669" s="144"/>
      <c r="F669" s="14"/>
      <c r="G669" s="14"/>
      <c r="H669" s="14"/>
      <c r="I669" s="13"/>
      <c r="O669" s="13"/>
    </row>
    <row r="670" spans="2:15" ht="15.75" customHeight="1">
      <c r="B670" s="144"/>
      <c r="F670" s="14"/>
      <c r="G670" s="14"/>
      <c r="H670" s="14"/>
      <c r="I670" s="13"/>
      <c r="O670" s="13"/>
    </row>
    <row r="671" spans="2:15" ht="15.75" customHeight="1">
      <c r="B671" s="144"/>
      <c r="F671" s="14"/>
      <c r="G671" s="14"/>
      <c r="H671" s="14"/>
      <c r="I671" s="13"/>
      <c r="O671" s="13"/>
    </row>
    <row r="672" spans="2:15" ht="15.75" customHeight="1">
      <c r="B672" s="144"/>
      <c r="F672" s="14"/>
      <c r="G672" s="14"/>
      <c r="H672" s="14"/>
      <c r="I672" s="13"/>
      <c r="O672" s="13"/>
    </row>
    <row r="673" spans="2:15" ht="15.75" customHeight="1">
      <c r="B673" s="144"/>
      <c r="F673" s="14"/>
      <c r="G673" s="14"/>
      <c r="H673" s="14"/>
      <c r="I673" s="13"/>
      <c r="O673" s="13"/>
    </row>
    <row r="674" spans="2:15" ht="15.75" customHeight="1">
      <c r="B674" s="144"/>
      <c r="F674" s="14"/>
      <c r="G674" s="14"/>
      <c r="H674" s="14"/>
      <c r="I674" s="13"/>
      <c r="O674" s="13"/>
    </row>
    <row r="675" spans="2:15" ht="15.75" customHeight="1">
      <c r="B675" s="144"/>
      <c r="F675" s="14"/>
      <c r="G675" s="14"/>
      <c r="H675" s="14"/>
      <c r="I675" s="13"/>
      <c r="O675" s="13"/>
    </row>
    <row r="676" spans="2:15" ht="15.75" customHeight="1">
      <c r="B676" s="144"/>
      <c r="F676" s="14"/>
      <c r="G676" s="14"/>
      <c r="H676" s="14"/>
      <c r="I676" s="13"/>
      <c r="O676" s="13"/>
    </row>
    <row r="677" spans="2:15" ht="15.75" customHeight="1">
      <c r="B677" s="144"/>
      <c r="F677" s="14"/>
      <c r="G677" s="14"/>
      <c r="H677" s="14"/>
      <c r="I677" s="13"/>
      <c r="O677" s="13"/>
    </row>
    <row r="678" spans="2:15" ht="15.75" customHeight="1">
      <c r="B678" s="144"/>
      <c r="F678" s="14"/>
      <c r="G678" s="14"/>
      <c r="H678" s="14"/>
      <c r="I678" s="13"/>
      <c r="O678" s="13"/>
    </row>
    <row r="679" spans="2:15" ht="15.75" customHeight="1">
      <c r="B679" s="144"/>
      <c r="F679" s="14"/>
      <c r="G679" s="14"/>
      <c r="H679" s="14"/>
      <c r="I679" s="13"/>
      <c r="O679" s="13"/>
    </row>
    <row r="680" spans="2:15" ht="15.75" customHeight="1">
      <c r="B680" s="144"/>
      <c r="F680" s="14"/>
      <c r="G680" s="14"/>
      <c r="H680" s="14"/>
      <c r="I680" s="13"/>
      <c r="O680" s="13"/>
    </row>
    <row r="681" spans="2:15" ht="15.75" customHeight="1">
      <c r="B681" s="144"/>
      <c r="F681" s="14"/>
      <c r="G681" s="14"/>
      <c r="H681" s="14"/>
      <c r="I681" s="13"/>
      <c r="O681" s="13"/>
    </row>
    <row r="682" spans="2:15" ht="15.75" customHeight="1">
      <c r="B682" s="144"/>
      <c r="F682" s="14"/>
      <c r="G682" s="14"/>
      <c r="H682" s="14"/>
      <c r="I682" s="13"/>
      <c r="O682" s="13"/>
    </row>
    <row r="683" spans="2:15" ht="15.75" customHeight="1">
      <c r="B683" s="144"/>
      <c r="F683" s="14"/>
      <c r="G683" s="14"/>
      <c r="H683" s="14"/>
      <c r="I683" s="13"/>
      <c r="O683" s="13"/>
    </row>
    <row r="684" spans="2:15" ht="15.75" customHeight="1">
      <c r="B684" s="144"/>
      <c r="F684" s="14"/>
      <c r="G684" s="14"/>
      <c r="H684" s="14"/>
      <c r="I684" s="13"/>
      <c r="O684" s="13"/>
    </row>
    <row r="685" spans="2:15" ht="15.75" customHeight="1">
      <c r="B685" s="144"/>
      <c r="F685" s="14"/>
      <c r="G685" s="14"/>
      <c r="H685" s="14"/>
      <c r="I685" s="13"/>
      <c r="O685" s="13"/>
    </row>
    <row r="686" spans="2:15" ht="15.75" customHeight="1">
      <c r="B686" s="144"/>
      <c r="F686" s="14"/>
      <c r="G686" s="14"/>
      <c r="H686" s="14"/>
      <c r="I686" s="13"/>
      <c r="O686" s="13"/>
    </row>
    <row r="687" spans="2:15" ht="15.75" customHeight="1">
      <c r="B687" s="144"/>
      <c r="F687" s="14"/>
      <c r="G687" s="14"/>
      <c r="H687" s="14"/>
      <c r="I687" s="13"/>
      <c r="O687" s="13"/>
    </row>
    <row r="688" spans="2:15" ht="15.75" customHeight="1">
      <c r="B688" s="144"/>
      <c r="F688" s="14"/>
      <c r="G688" s="14"/>
      <c r="H688" s="14"/>
      <c r="I688" s="13"/>
      <c r="O688" s="13"/>
    </row>
    <row r="689" spans="2:15" ht="15.75" customHeight="1">
      <c r="B689" s="144"/>
      <c r="F689" s="14"/>
      <c r="G689" s="14"/>
      <c r="H689" s="14"/>
      <c r="I689" s="13"/>
      <c r="O689" s="13"/>
    </row>
    <row r="690" spans="2:15" ht="15.75" customHeight="1">
      <c r="B690" s="144"/>
      <c r="F690" s="14"/>
      <c r="G690" s="14"/>
      <c r="H690" s="14"/>
      <c r="I690" s="13"/>
      <c r="O690" s="13"/>
    </row>
    <row r="691" spans="2:15" ht="15.75" customHeight="1">
      <c r="B691" s="144"/>
      <c r="F691" s="14"/>
      <c r="G691" s="14"/>
      <c r="H691" s="14"/>
      <c r="I691" s="13"/>
      <c r="O691" s="13"/>
    </row>
    <row r="692" spans="2:15" ht="15.75" customHeight="1">
      <c r="B692" s="144"/>
      <c r="F692" s="14"/>
      <c r="G692" s="14"/>
      <c r="H692" s="14"/>
      <c r="I692" s="13"/>
      <c r="O692" s="13"/>
    </row>
    <row r="693" spans="2:15" ht="15.75" customHeight="1">
      <c r="B693" s="144"/>
      <c r="F693" s="14"/>
      <c r="G693" s="14"/>
      <c r="H693" s="14"/>
      <c r="I693" s="13"/>
      <c r="O693" s="13"/>
    </row>
    <row r="694" spans="2:15" ht="15.75" customHeight="1">
      <c r="B694" s="144"/>
      <c r="F694" s="14"/>
      <c r="G694" s="14"/>
      <c r="H694" s="14"/>
      <c r="I694" s="13"/>
      <c r="O694" s="13"/>
    </row>
    <row r="695" spans="2:15" ht="15.75" customHeight="1">
      <c r="B695" s="144"/>
      <c r="F695" s="14"/>
      <c r="G695" s="14"/>
      <c r="H695" s="14"/>
      <c r="I695" s="13"/>
      <c r="O695" s="13"/>
    </row>
    <row r="696" spans="2:15" ht="15.75" customHeight="1">
      <c r="B696" s="144"/>
      <c r="F696" s="14"/>
      <c r="G696" s="14"/>
      <c r="H696" s="14"/>
      <c r="I696" s="13"/>
      <c r="O696" s="13"/>
    </row>
    <row r="697" spans="2:15" ht="15.75" customHeight="1">
      <c r="B697" s="144"/>
      <c r="F697" s="14"/>
      <c r="G697" s="14"/>
      <c r="H697" s="14"/>
      <c r="I697" s="13"/>
      <c r="O697" s="13"/>
    </row>
    <row r="698" spans="2:15" ht="15.75" customHeight="1">
      <c r="B698" s="144"/>
      <c r="F698" s="14"/>
      <c r="G698" s="14"/>
      <c r="H698" s="14"/>
      <c r="I698" s="13"/>
      <c r="O698" s="13"/>
    </row>
    <row r="699" spans="2:15" ht="15.75" customHeight="1">
      <c r="B699" s="144"/>
      <c r="F699" s="14"/>
      <c r="G699" s="14"/>
      <c r="H699" s="14"/>
      <c r="I699" s="13"/>
      <c r="O699" s="13"/>
    </row>
    <row r="700" spans="2:15" ht="15.75" customHeight="1">
      <c r="B700" s="144"/>
      <c r="F700" s="14"/>
      <c r="G700" s="14"/>
      <c r="H700" s="14"/>
      <c r="I700" s="13"/>
      <c r="O700" s="13"/>
    </row>
    <row r="701" spans="2:15" ht="15.75" customHeight="1">
      <c r="B701" s="144"/>
      <c r="F701" s="14"/>
      <c r="G701" s="14"/>
      <c r="H701" s="14"/>
      <c r="I701" s="13"/>
      <c r="O701" s="13"/>
    </row>
    <row r="702" spans="2:15" ht="15.75" customHeight="1">
      <c r="B702" s="144"/>
      <c r="F702" s="14"/>
      <c r="G702" s="14"/>
      <c r="H702" s="14"/>
      <c r="I702" s="13"/>
      <c r="O702" s="13"/>
    </row>
    <row r="703" spans="2:15" ht="15.75" customHeight="1">
      <c r="B703" s="144"/>
      <c r="F703" s="14"/>
      <c r="G703" s="14"/>
      <c r="H703" s="14"/>
      <c r="I703" s="13"/>
      <c r="O703" s="13"/>
    </row>
    <row r="704" spans="2:15" ht="15.75" customHeight="1">
      <c r="B704" s="144"/>
      <c r="F704" s="14"/>
      <c r="G704" s="14"/>
      <c r="H704" s="14"/>
      <c r="I704" s="13"/>
      <c r="O704" s="13"/>
    </row>
    <row r="705" spans="2:15" ht="15.75" customHeight="1">
      <c r="B705" s="144"/>
      <c r="F705" s="14"/>
      <c r="G705" s="14"/>
      <c r="H705" s="14"/>
      <c r="I705" s="13"/>
      <c r="O705" s="13"/>
    </row>
    <row r="706" spans="2:15" ht="15.75" customHeight="1">
      <c r="B706" s="144"/>
      <c r="F706" s="14"/>
      <c r="G706" s="14"/>
      <c r="H706" s="14"/>
      <c r="I706" s="13"/>
      <c r="O706" s="13"/>
    </row>
    <row r="707" spans="2:15" ht="15.75" customHeight="1">
      <c r="B707" s="144"/>
      <c r="F707" s="14"/>
      <c r="G707" s="14"/>
      <c r="H707" s="14"/>
      <c r="I707" s="13"/>
      <c r="O707" s="13"/>
    </row>
    <row r="708" spans="2:15" ht="15.75" customHeight="1">
      <c r="B708" s="144"/>
      <c r="F708" s="14"/>
      <c r="G708" s="14"/>
      <c r="H708" s="14"/>
      <c r="I708" s="13"/>
      <c r="O708" s="13"/>
    </row>
    <row r="709" spans="2:15" ht="15.75" customHeight="1">
      <c r="B709" s="144"/>
      <c r="F709" s="14"/>
      <c r="G709" s="14"/>
      <c r="H709" s="14"/>
      <c r="I709" s="13"/>
      <c r="O709" s="13"/>
    </row>
    <row r="710" spans="2:15" ht="15.75" customHeight="1">
      <c r="B710" s="144"/>
      <c r="F710" s="14"/>
      <c r="G710" s="14"/>
      <c r="H710" s="14"/>
      <c r="I710" s="13"/>
      <c r="O710" s="13"/>
    </row>
    <row r="711" spans="2:15" ht="15.75" customHeight="1">
      <c r="B711" s="144"/>
      <c r="F711" s="14"/>
      <c r="G711" s="14"/>
      <c r="H711" s="14"/>
      <c r="I711" s="13"/>
      <c r="O711" s="13"/>
    </row>
    <row r="712" spans="2:15" ht="15.75" customHeight="1">
      <c r="B712" s="144"/>
      <c r="F712" s="14"/>
      <c r="G712" s="14"/>
      <c r="H712" s="14"/>
      <c r="I712" s="13"/>
      <c r="O712" s="13"/>
    </row>
    <row r="713" spans="2:15" ht="15.75" customHeight="1">
      <c r="B713" s="144"/>
      <c r="F713" s="14"/>
      <c r="G713" s="14"/>
      <c r="H713" s="14"/>
      <c r="I713" s="13"/>
      <c r="O713" s="13"/>
    </row>
    <row r="714" spans="2:15" ht="15.75" customHeight="1">
      <c r="B714" s="144"/>
      <c r="F714" s="14"/>
      <c r="G714" s="14"/>
      <c r="H714" s="14"/>
      <c r="I714" s="13"/>
      <c r="O714" s="13"/>
    </row>
    <row r="715" spans="2:15" ht="15.75" customHeight="1">
      <c r="B715" s="144"/>
      <c r="F715" s="14"/>
      <c r="G715" s="14"/>
      <c r="H715" s="14"/>
      <c r="I715" s="13"/>
      <c r="O715" s="13"/>
    </row>
    <row r="716" spans="2:15" ht="15.75" customHeight="1">
      <c r="B716" s="144"/>
      <c r="F716" s="14"/>
      <c r="G716" s="14"/>
      <c r="H716" s="14"/>
      <c r="I716" s="13"/>
      <c r="O716" s="13"/>
    </row>
    <row r="717" spans="2:15" ht="15.75" customHeight="1">
      <c r="B717" s="144"/>
      <c r="F717" s="14"/>
      <c r="G717" s="14"/>
      <c r="H717" s="14"/>
      <c r="I717" s="13"/>
      <c r="O717" s="13"/>
    </row>
    <row r="718" spans="2:15" ht="15.75" customHeight="1">
      <c r="B718" s="144"/>
      <c r="F718" s="14"/>
      <c r="G718" s="14"/>
      <c r="H718" s="14"/>
      <c r="I718" s="13"/>
      <c r="O718" s="13"/>
    </row>
    <row r="719" spans="2:15" ht="15.75" customHeight="1">
      <c r="B719" s="144"/>
      <c r="F719" s="14"/>
      <c r="G719" s="14"/>
      <c r="H719" s="14"/>
      <c r="I719" s="13"/>
      <c r="O719" s="13"/>
    </row>
    <row r="720" spans="2:15" ht="15.75" customHeight="1">
      <c r="B720" s="144"/>
      <c r="F720" s="14"/>
      <c r="G720" s="14"/>
      <c r="H720" s="14"/>
      <c r="I720" s="13"/>
      <c r="O720" s="13"/>
    </row>
    <row r="721" spans="2:15" ht="15.75" customHeight="1">
      <c r="B721" s="144"/>
      <c r="F721" s="14"/>
      <c r="G721" s="14"/>
      <c r="H721" s="14"/>
      <c r="I721" s="13"/>
      <c r="O721" s="13"/>
    </row>
    <row r="722" spans="2:15" ht="15.75" customHeight="1">
      <c r="B722" s="144"/>
      <c r="F722" s="14"/>
      <c r="G722" s="14"/>
      <c r="H722" s="14"/>
      <c r="I722" s="13"/>
      <c r="O722" s="13"/>
    </row>
    <row r="723" spans="2:15" ht="15.75" customHeight="1">
      <c r="B723" s="144"/>
      <c r="F723" s="14"/>
      <c r="G723" s="14"/>
      <c r="H723" s="14"/>
      <c r="I723" s="13"/>
      <c r="O723" s="13"/>
    </row>
    <row r="724" spans="2:15" ht="15.75" customHeight="1">
      <c r="B724" s="144"/>
      <c r="F724" s="14"/>
      <c r="G724" s="14"/>
      <c r="H724" s="14"/>
      <c r="I724" s="13"/>
      <c r="O724" s="13"/>
    </row>
    <row r="725" spans="2:15" ht="15.75" customHeight="1">
      <c r="B725" s="144"/>
      <c r="F725" s="14"/>
      <c r="G725" s="14"/>
      <c r="H725" s="14"/>
      <c r="I725" s="13"/>
      <c r="O725" s="13"/>
    </row>
    <row r="726" spans="2:15" ht="15.75" customHeight="1">
      <c r="B726" s="144"/>
      <c r="F726" s="14"/>
      <c r="G726" s="14"/>
      <c r="H726" s="14"/>
      <c r="I726" s="13"/>
      <c r="O726" s="13"/>
    </row>
    <row r="727" spans="2:15" ht="15.75" customHeight="1">
      <c r="B727" s="144"/>
      <c r="F727" s="14"/>
      <c r="G727" s="14"/>
      <c r="H727" s="14"/>
      <c r="I727" s="13"/>
      <c r="O727" s="13"/>
    </row>
    <row r="728" spans="2:15" ht="15.75" customHeight="1">
      <c r="B728" s="144"/>
      <c r="F728" s="14"/>
      <c r="G728" s="14"/>
      <c r="H728" s="14"/>
      <c r="I728" s="13"/>
      <c r="O728" s="13"/>
    </row>
    <row r="729" spans="2:15" ht="15.75" customHeight="1">
      <c r="B729" s="144"/>
      <c r="F729" s="14"/>
      <c r="G729" s="14"/>
      <c r="H729" s="14"/>
      <c r="I729" s="13"/>
      <c r="O729" s="13"/>
    </row>
    <row r="730" spans="2:15" ht="15.75" customHeight="1">
      <c r="B730" s="144"/>
      <c r="F730" s="14"/>
      <c r="G730" s="14"/>
      <c r="H730" s="14"/>
      <c r="I730" s="13"/>
      <c r="O730" s="13"/>
    </row>
    <row r="731" spans="2:15" ht="15.75" customHeight="1">
      <c r="B731" s="144"/>
      <c r="F731" s="14"/>
      <c r="G731" s="14"/>
      <c r="H731" s="14"/>
      <c r="I731" s="13"/>
      <c r="O731" s="13"/>
    </row>
    <row r="732" spans="2:15" ht="15.75" customHeight="1">
      <c r="B732" s="144"/>
      <c r="F732" s="14"/>
      <c r="G732" s="14"/>
      <c r="H732" s="14"/>
      <c r="I732" s="13"/>
      <c r="O732" s="13"/>
    </row>
    <row r="733" spans="2:15" ht="15.75" customHeight="1">
      <c r="B733" s="144"/>
      <c r="F733" s="14"/>
      <c r="G733" s="14"/>
      <c r="H733" s="14"/>
      <c r="I733" s="13"/>
      <c r="O733" s="13"/>
    </row>
    <row r="734" spans="2:15" ht="15.75" customHeight="1">
      <c r="B734" s="144"/>
      <c r="F734" s="14"/>
      <c r="G734" s="14"/>
      <c r="H734" s="14"/>
      <c r="I734" s="13"/>
      <c r="O734" s="13"/>
    </row>
    <row r="735" spans="2:15" ht="15.75" customHeight="1">
      <c r="B735" s="144"/>
      <c r="F735" s="14"/>
      <c r="G735" s="14"/>
      <c r="H735" s="14"/>
      <c r="I735" s="13"/>
      <c r="O735" s="13"/>
    </row>
    <row r="736" spans="2:15" ht="15.75" customHeight="1">
      <c r="B736" s="144"/>
      <c r="F736" s="14"/>
      <c r="G736" s="14"/>
      <c r="H736" s="14"/>
      <c r="I736" s="13"/>
      <c r="O736" s="13"/>
    </row>
    <row r="737" spans="2:15" ht="15.75" customHeight="1">
      <c r="B737" s="144"/>
      <c r="F737" s="14"/>
      <c r="G737" s="14"/>
      <c r="H737" s="14"/>
      <c r="I737" s="13"/>
      <c r="O737" s="13"/>
    </row>
    <row r="738" spans="2:15" ht="15.75" customHeight="1">
      <c r="B738" s="144"/>
      <c r="F738" s="14"/>
      <c r="G738" s="14"/>
      <c r="H738" s="14"/>
      <c r="I738" s="13"/>
      <c r="O738" s="13"/>
    </row>
    <row r="739" spans="2:15" ht="15.75" customHeight="1">
      <c r="B739" s="144"/>
      <c r="F739" s="14"/>
      <c r="G739" s="14"/>
      <c r="H739" s="14"/>
      <c r="I739" s="13"/>
      <c r="O739" s="13"/>
    </row>
    <row r="740" spans="2:15" ht="15.75" customHeight="1">
      <c r="B740" s="144"/>
      <c r="F740" s="14"/>
      <c r="G740" s="14"/>
      <c r="H740" s="14"/>
      <c r="I740" s="13"/>
      <c r="O740" s="13"/>
    </row>
    <row r="741" spans="2:15" ht="15.75" customHeight="1">
      <c r="B741" s="144"/>
      <c r="F741" s="14"/>
      <c r="G741" s="14"/>
      <c r="H741" s="14"/>
      <c r="I741" s="13"/>
      <c r="O741" s="13"/>
    </row>
    <row r="742" spans="2:15" ht="15.75" customHeight="1">
      <c r="B742" s="144"/>
      <c r="F742" s="14"/>
      <c r="G742" s="14"/>
      <c r="H742" s="14"/>
      <c r="I742" s="13"/>
      <c r="O742" s="13"/>
    </row>
    <row r="743" spans="2:15" ht="15.75" customHeight="1">
      <c r="B743" s="144"/>
      <c r="F743" s="14"/>
      <c r="G743" s="14"/>
      <c r="H743" s="14"/>
      <c r="I743" s="13"/>
      <c r="O743" s="13"/>
    </row>
    <row r="744" spans="2:15" ht="15.75" customHeight="1">
      <c r="B744" s="144"/>
      <c r="F744" s="14"/>
      <c r="G744" s="14"/>
      <c r="H744" s="14"/>
      <c r="I744" s="13"/>
      <c r="O744" s="13"/>
    </row>
    <row r="745" spans="2:15" ht="15.75" customHeight="1">
      <c r="B745" s="144"/>
      <c r="F745" s="14"/>
      <c r="G745" s="14"/>
      <c r="H745" s="14"/>
      <c r="I745" s="13"/>
      <c r="O745" s="13"/>
    </row>
    <row r="746" spans="2:15" ht="15.75" customHeight="1">
      <c r="B746" s="144"/>
      <c r="F746" s="14"/>
      <c r="G746" s="14"/>
      <c r="H746" s="14"/>
      <c r="I746" s="13"/>
      <c r="O746" s="13"/>
    </row>
    <row r="747" spans="2:15" ht="15.75" customHeight="1">
      <c r="B747" s="144"/>
      <c r="F747" s="14"/>
      <c r="G747" s="14"/>
      <c r="H747" s="14"/>
      <c r="I747" s="13"/>
      <c r="O747" s="13"/>
    </row>
    <row r="748" spans="2:15" ht="15.75" customHeight="1">
      <c r="B748" s="144"/>
      <c r="F748" s="14"/>
      <c r="G748" s="14"/>
      <c r="H748" s="14"/>
      <c r="I748" s="13"/>
      <c r="O748" s="13"/>
    </row>
    <row r="749" spans="2:15" ht="15.75" customHeight="1">
      <c r="B749" s="144"/>
      <c r="F749" s="14"/>
      <c r="G749" s="14"/>
      <c r="H749" s="14"/>
      <c r="I749" s="13"/>
      <c r="O749" s="13"/>
    </row>
    <row r="750" spans="2:15" ht="15.75" customHeight="1">
      <c r="B750" s="144"/>
      <c r="F750" s="14"/>
      <c r="G750" s="14"/>
      <c r="H750" s="14"/>
      <c r="I750" s="13"/>
      <c r="O750" s="13"/>
    </row>
    <row r="751" spans="2:15" ht="15.75" customHeight="1">
      <c r="B751" s="144"/>
      <c r="F751" s="14"/>
      <c r="G751" s="14"/>
      <c r="H751" s="14"/>
      <c r="I751" s="13"/>
      <c r="O751" s="13"/>
    </row>
    <row r="752" spans="2:15" ht="15.75" customHeight="1">
      <c r="B752" s="144"/>
      <c r="F752" s="14"/>
      <c r="G752" s="14"/>
      <c r="H752" s="14"/>
      <c r="I752" s="13"/>
      <c r="O752" s="13"/>
    </row>
    <row r="753" spans="2:15" ht="15.75" customHeight="1">
      <c r="B753" s="144"/>
      <c r="F753" s="14"/>
      <c r="G753" s="14"/>
      <c r="H753" s="14"/>
      <c r="I753" s="13"/>
      <c r="O753" s="13"/>
    </row>
    <row r="754" spans="2:15" ht="15.75" customHeight="1">
      <c r="B754" s="144"/>
      <c r="F754" s="14"/>
      <c r="G754" s="14"/>
      <c r="H754" s="14"/>
      <c r="I754" s="13"/>
      <c r="O754" s="13"/>
    </row>
    <row r="755" spans="2:15" ht="15.75" customHeight="1">
      <c r="B755" s="144"/>
      <c r="F755" s="14"/>
      <c r="G755" s="14"/>
      <c r="H755" s="14"/>
      <c r="I755" s="13"/>
      <c r="O755" s="13"/>
    </row>
    <row r="756" spans="2:15" ht="15.75" customHeight="1">
      <c r="B756" s="144"/>
      <c r="F756" s="14"/>
      <c r="G756" s="14"/>
      <c r="H756" s="14"/>
      <c r="I756" s="13"/>
      <c r="O756" s="13"/>
    </row>
    <row r="757" spans="2:15" ht="15.75" customHeight="1">
      <c r="B757" s="144"/>
      <c r="F757" s="14"/>
      <c r="G757" s="14"/>
      <c r="H757" s="14"/>
      <c r="I757" s="13"/>
      <c r="O757" s="13"/>
    </row>
    <row r="758" spans="2:15" ht="15.75" customHeight="1">
      <c r="B758" s="144"/>
      <c r="F758" s="14"/>
      <c r="G758" s="14"/>
      <c r="H758" s="14"/>
      <c r="I758" s="13"/>
      <c r="O758" s="13"/>
    </row>
    <row r="759" spans="2:15" ht="15.75" customHeight="1">
      <c r="B759" s="144"/>
      <c r="F759" s="14"/>
      <c r="G759" s="14"/>
      <c r="H759" s="14"/>
      <c r="I759" s="13"/>
      <c r="O759" s="13"/>
    </row>
    <row r="760" spans="2:15" ht="15.75" customHeight="1">
      <c r="B760" s="144"/>
      <c r="F760" s="14"/>
      <c r="G760" s="14"/>
      <c r="H760" s="14"/>
      <c r="I760" s="13"/>
      <c r="O760" s="13"/>
    </row>
    <row r="761" spans="2:15" ht="15.75" customHeight="1">
      <c r="B761" s="144"/>
      <c r="F761" s="14"/>
      <c r="G761" s="14"/>
      <c r="H761" s="14"/>
      <c r="I761" s="13"/>
      <c r="O761" s="13"/>
    </row>
    <row r="762" spans="2:15" ht="15.75" customHeight="1">
      <c r="B762" s="144"/>
      <c r="F762" s="14"/>
      <c r="G762" s="14"/>
      <c r="H762" s="14"/>
      <c r="I762" s="13"/>
      <c r="O762" s="13"/>
    </row>
    <row r="763" spans="2:15" ht="15.75" customHeight="1">
      <c r="B763" s="144"/>
      <c r="F763" s="14"/>
      <c r="G763" s="14"/>
      <c r="H763" s="14"/>
      <c r="I763" s="13"/>
      <c r="O763" s="13"/>
    </row>
    <row r="764" spans="2:15" ht="15.75" customHeight="1">
      <c r="B764" s="144"/>
      <c r="F764" s="14"/>
      <c r="G764" s="14"/>
      <c r="H764" s="14"/>
      <c r="I764" s="13"/>
      <c r="O764" s="13"/>
    </row>
    <row r="765" spans="2:15" ht="15.75" customHeight="1">
      <c r="B765" s="144"/>
      <c r="F765" s="14"/>
      <c r="G765" s="14"/>
      <c r="H765" s="14"/>
      <c r="I765" s="13"/>
      <c r="O765" s="13"/>
    </row>
    <row r="766" spans="2:15" ht="15.75" customHeight="1">
      <c r="B766" s="144"/>
      <c r="F766" s="14"/>
      <c r="G766" s="14"/>
      <c r="H766" s="14"/>
      <c r="I766" s="13"/>
      <c r="O766" s="13"/>
    </row>
    <row r="767" spans="2:15" ht="15.75" customHeight="1">
      <c r="B767" s="144"/>
      <c r="F767" s="14"/>
      <c r="G767" s="14"/>
      <c r="H767" s="14"/>
      <c r="I767" s="13"/>
      <c r="O767" s="13"/>
    </row>
    <row r="768" spans="2:15" ht="15.75" customHeight="1">
      <c r="B768" s="144"/>
      <c r="F768" s="14"/>
      <c r="G768" s="14"/>
      <c r="H768" s="14"/>
      <c r="I768" s="13"/>
      <c r="O768" s="13"/>
    </row>
    <row r="769" spans="2:15" ht="15.75" customHeight="1">
      <c r="B769" s="144"/>
      <c r="F769" s="14"/>
      <c r="G769" s="14"/>
      <c r="H769" s="14"/>
      <c r="I769" s="13"/>
      <c r="O769" s="13"/>
    </row>
    <row r="770" spans="2:15" ht="15.75" customHeight="1">
      <c r="B770" s="144"/>
      <c r="F770" s="14"/>
      <c r="G770" s="14"/>
      <c r="H770" s="14"/>
      <c r="I770" s="13"/>
      <c r="O770" s="13"/>
    </row>
    <row r="771" spans="2:15" ht="15.75" customHeight="1">
      <c r="B771" s="144"/>
      <c r="F771" s="14"/>
      <c r="G771" s="14"/>
      <c r="H771" s="14"/>
      <c r="I771" s="13"/>
      <c r="O771" s="13"/>
    </row>
    <row r="772" spans="2:15" ht="15.75" customHeight="1">
      <c r="B772" s="144"/>
      <c r="F772" s="14"/>
      <c r="G772" s="14"/>
      <c r="H772" s="14"/>
      <c r="I772" s="13"/>
      <c r="O772" s="13"/>
    </row>
    <row r="773" spans="2:15" ht="15.75" customHeight="1">
      <c r="B773" s="144"/>
      <c r="F773" s="14"/>
      <c r="G773" s="14"/>
      <c r="H773" s="14"/>
      <c r="I773" s="13"/>
      <c r="O773" s="13"/>
    </row>
    <row r="774" spans="2:15" ht="15.75" customHeight="1">
      <c r="B774" s="144"/>
      <c r="F774" s="14"/>
      <c r="G774" s="14"/>
      <c r="H774" s="14"/>
      <c r="I774" s="13"/>
      <c r="O774" s="13"/>
    </row>
    <row r="775" spans="2:15" ht="15.75" customHeight="1">
      <c r="B775" s="144"/>
      <c r="F775" s="14"/>
      <c r="G775" s="14"/>
      <c r="H775" s="14"/>
      <c r="I775" s="13"/>
      <c r="O775" s="13"/>
    </row>
    <row r="776" spans="2:15" ht="15.75" customHeight="1">
      <c r="B776" s="144"/>
      <c r="F776" s="14"/>
      <c r="G776" s="14"/>
      <c r="H776" s="14"/>
      <c r="I776" s="13"/>
      <c r="O776" s="13"/>
    </row>
    <row r="777" spans="2:15" ht="15.75" customHeight="1">
      <c r="B777" s="144"/>
      <c r="F777" s="14"/>
      <c r="G777" s="14"/>
      <c r="H777" s="14"/>
      <c r="I777" s="13"/>
      <c r="O777" s="13"/>
    </row>
    <row r="778" spans="2:15" ht="15.75" customHeight="1">
      <c r="B778" s="144"/>
      <c r="F778" s="14"/>
      <c r="G778" s="14"/>
      <c r="H778" s="14"/>
      <c r="I778" s="13"/>
      <c r="O778" s="13"/>
    </row>
    <row r="779" spans="2:15" ht="15.75" customHeight="1">
      <c r="B779" s="144"/>
      <c r="F779" s="14"/>
      <c r="G779" s="14"/>
      <c r="H779" s="14"/>
      <c r="I779" s="13"/>
      <c r="O779" s="13"/>
    </row>
    <row r="780" spans="2:15" ht="15.75" customHeight="1">
      <c r="B780" s="144"/>
      <c r="F780" s="14"/>
      <c r="G780" s="14"/>
      <c r="H780" s="14"/>
      <c r="I780" s="13"/>
      <c r="O780" s="13"/>
    </row>
    <row r="781" spans="2:15" ht="15.75" customHeight="1">
      <c r="B781" s="144"/>
      <c r="F781" s="14"/>
      <c r="G781" s="14"/>
      <c r="H781" s="14"/>
      <c r="I781" s="13"/>
      <c r="O781" s="13"/>
    </row>
    <row r="782" spans="2:15" ht="15.75" customHeight="1">
      <c r="B782" s="144"/>
      <c r="F782" s="14"/>
      <c r="G782" s="14"/>
      <c r="H782" s="14"/>
      <c r="I782" s="13"/>
      <c r="O782" s="13"/>
    </row>
    <row r="783" spans="2:15" ht="15.75" customHeight="1">
      <c r="B783" s="144"/>
      <c r="F783" s="14"/>
      <c r="G783" s="14"/>
      <c r="H783" s="14"/>
      <c r="I783" s="13"/>
      <c r="O783" s="13"/>
    </row>
    <row r="784" spans="2:15" ht="15.75" customHeight="1">
      <c r="B784" s="144"/>
      <c r="F784" s="14"/>
      <c r="G784" s="14"/>
      <c r="H784" s="14"/>
      <c r="I784" s="13"/>
      <c r="O784" s="13"/>
    </row>
    <row r="785" spans="2:15" ht="15.75" customHeight="1">
      <c r="B785" s="144"/>
      <c r="F785" s="14"/>
      <c r="G785" s="14"/>
      <c r="H785" s="14"/>
      <c r="I785" s="13"/>
      <c r="O785" s="13"/>
    </row>
    <row r="786" spans="2:15" ht="15.75" customHeight="1">
      <c r="B786" s="144"/>
      <c r="F786" s="14"/>
      <c r="G786" s="14"/>
      <c r="H786" s="14"/>
      <c r="I786" s="13"/>
      <c r="O786" s="13"/>
    </row>
    <row r="787" spans="2:15" ht="15.75" customHeight="1">
      <c r="B787" s="144"/>
      <c r="F787" s="14"/>
      <c r="G787" s="14"/>
      <c r="H787" s="14"/>
      <c r="I787" s="13"/>
      <c r="O787" s="13"/>
    </row>
    <row r="788" spans="2:15" ht="15.75" customHeight="1">
      <c r="B788" s="144"/>
      <c r="F788" s="14"/>
      <c r="G788" s="14"/>
      <c r="H788" s="14"/>
      <c r="I788" s="13"/>
      <c r="O788" s="13"/>
    </row>
    <row r="789" spans="2:15" ht="15.75" customHeight="1">
      <c r="B789" s="144"/>
      <c r="F789" s="14"/>
      <c r="G789" s="14"/>
      <c r="H789" s="14"/>
      <c r="I789" s="13"/>
      <c r="O789" s="13"/>
    </row>
    <row r="790" spans="2:15" ht="15.75" customHeight="1">
      <c r="B790" s="144"/>
      <c r="F790" s="14"/>
      <c r="G790" s="14"/>
      <c r="H790" s="14"/>
      <c r="I790" s="13"/>
      <c r="O790" s="13"/>
    </row>
    <row r="791" spans="2:15" ht="15.75" customHeight="1">
      <c r="B791" s="144"/>
      <c r="F791" s="14"/>
      <c r="G791" s="14"/>
      <c r="H791" s="14"/>
      <c r="I791" s="13"/>
      <c r="O791" s="13"/>
    </row>
    <row r="792" spans="2:15" ht="15.75" customHeight="1">
      <c r="B792" s="144"/>
      <c r="F792" s="14"/>
      <c r="G792" s="14"/>
      <c r="H792" s="14"/>
      <c r="I792" s="13"/>
      <c r="O792" s="13"/>
    </row>
    <row r="793" spans="2:15" ht="15.75" customHeight="1">
      <c r="B793" s="144"/>
      <c r="F793" s="14"/>
      <c r="G793" s="14"/>
      <c r="H793" s="14"/>
      <c r="I793" s="13"/>
      <c r="O793" s="13"/>
    </row>
    <row r="794" spans="2:15" ht="15.75" customHeight="1">
      <c r="B794" s="144"/>
      <c r="F794" s="14"/>
      <c r="G794" s="14"/>
      <c r="H794" s="14"/>
      <c r="I794" s="13"/>
      <c r="O794" s="13"/>
    </row>
    <row r="795" spans="2:15" ht="15.75" customHeight="1">
      <c r="B795" s="144"/>
      <c r="F795" s="14"/>
      <c r="G795" s="14"/>
      <c r="H795" s="14"/>
      <c r="I795" s="13"/>
      <c r="O795" s="13"/>
    </row>
    <row r="796" spans="2:15" ht="15.75" customHeight="1">
      <c r="B796" s="144"/>
      <c r="F796" s="14"/>
      <c r="G796" s="14"/>
      <c r="H796" s="14"/>
      <c r="I796" s="13"/>
      <c r="O796" s="13"/>
    </row>
    <row r="797" spans="2:15" ht="15.75" customHeight="1">
      <c r="B797" s="144"/>
      <c r="F797" s="14"/>
      <c r="G797" s="14"/>
      <c r="H797" s="14"/>
      <c r="I797" s="13"/>
      <c r="O797" s="13"/>
    </row>
    <row r="798" spans="2:15" ht="15.75" customHeight="1">
      <c r="B798" s="144"/>
      <c r="F798" s="14"/>
      <c r="G798" s="14"/>
      <c r="H798" s="14"/>
      <c r="I798" s="13"/>
      <c r="O798" s="13"/>
    </row>
    <row r="799" spans="2:15" ht="15.75" customHeight="1">
      <c r="B799" s="144"/>
      <c r="F799" s="14"/>
      <c r="G799" s="14"/>
      <c r="H799" s="14"/>
      <c r="I799" s="13"/>
      <c r="O799" s="13"/>
    </row>
    <row r="800" spans="2:15" ht="15.75" customHeight="1">
      <c r="B800" s="144"/>
      <c r="F800" s="14"/>
      <c r="G800" s="14"/>
      <c r="H800" s="14"/>
      <c r="I800" s="13"/>
      <c r="O800" s="13"/>
    </row>
    <row r="801" spans="2:15" ht="15.75" customHeight="1">
      <c r="B801" s="144"/>
      <c r="F801" s="14"/>
      <c r="G801" s="14"/>
      <c r="H801" s="14"/>
      <c r="I801" s="13"/>
      <c r="O801" s="13"/>
    </row>
    <row r="802" spans="2:15" ht="15.75" customHeight="1">
      <c r="B802" s="144"/>
      <c r="F802" s="14"/>
      <c r="G802" s="14"/>
      <c r="H802" s="14"/>
      <c r="I802" s="13"/>
      <c r="O802" s="13"/>
    </row>
    <row r="803" spans="2:15" ht="15.75" customHeight="1">
      <c r="B803" s="144"/>
      <c r="F803" s="14"/>
      <c r="G803" s="14"/>
      <c r="H803" s="14"/>
      <c r="I803" s="13"/>
      <c r="O803" s="13"/>
    </row>
    <row r="804" spans="2:15" ht="15.75" customHeight="1">
      <c r="B804" s="144"/>
      <c r="F804" s="14"/>
      <c r="G804" s="14"/>
      <c r="H804" s="14"/>
      <c r="I804" s="13"/>
      <c r="O804" s="13"/>
    </row>
    <row r="805" spans="2:15" ht="15.75" customHeight="1">
      <c r="B805" s="144"/>
      <c r="F805" s="14"/>
      <c r="G805" s="14"/>
      <c r="H805" s="14"/>
      <c r="I805" s="13"/>
      <c r="O805" s="13"/>
    </row>
    <row r="806" spans="2:15" ht="15.75" customHeight="1">
      <c r="B806" s="144"/>
      <c r="F806" s="14"/>
      <c r="G806" s="14"/>
      <c r="H806" s="14"/>
      <c r="I806" s="13"/>
      <c r="O806" s="13"/>
    </row>
    <row r="807" spans="2:15" ht="15.75" customHeight="1">
      <c r="B807" s="144"/>
      <c r="F807" s="14"/>
      <c r="G807" s="14"/>
      <c r="H807" s="14"/>
      <c r="I807" s="13"/>
      <c r="O807" s="13"/>
    </row>
    <row r="808" spans="2:15" ht="15.75" customHeight="1">
      <c r="B808" s="144"/>
      <c r="F808" s="14"/>
      <c r="G808" s="14"/>
      <c r="H808" s="14"/>
      <c r="I808" s="13"/>
      <c r="O808" s="13"/>
    </row>
    <row r="809" spans="2:15" ht="15.75" customHeight="1">
      <c r="B809" s="144"/>
      <c r="F809" s="14"/>
      <c r="G809" s="14"/>
      <c r="H809" s="14"/>
      <c r="I809" s="13"/>
      <c r="O809" s="13"/>
    </row>
    <row r="810" spans="2:15" ht="15.75" customHeight="1">
      <c r="B810" s="144"/>
      <c r="F810" s="14"/>
      <c r="G810" s="14"/>
      <c r="H810" s="14"/>
      <c r="I810" s="13"/>
      <c r="O810" s="13"/>
    </row>
    <row r="811" spans="2:15" ht="15.75" customHeight="1">
      <c r="B811" s="144"/>
      <c r="F811" s="14"/>
      <c r="G811" s="14"/>
      <c r="H811" s="14"/>
      <c r="I811" s="13"/>
      <c r="O811" s="13"/>
    </row>
    <row r="812" spans="2:15" ht="15.75" customHeight="1">
      <c r="B812" s="144"/>
      <c r="F812" s="14"/>
      <c r="G812" s="14"/>
      <c r="H812" s="14"/>
      <c r="I812" s="13"/>
      <c r="O812" s="13"/>
    </row>
    <row r="813" spans="2:15" ht="15.75" customHeight="1">
      <c r="B813" s="144"/>
      <c r="F813" s="14"/>
      <c r="G813" s="14"/>
      <c r="H813" s="14"/>
      <c r="I813" s="13"/>
      <c r="O813" s="13"/>
    </row>
    <row r="814" spans="2:15" ht="15.75" customHeight="1">
      <c r="B814" s="144"/>
      <c r="F814" s="14"/>
      <c r="G814" s="14"/>
      <c r="H814" s="14"/>
      <c r="I814" s="13"/>
      <c r="O814" s="13"/>
    </row>
    <row r="815" spans="2:15" ht="15.75" customHeight="1">
      <c r="B815" s="144"/>
      <c r="F815" s="14"/>
      <c r="G815" s="14"/>
      <c r="H815" s="14"/>
      <c r="I815" s="13"/>
      <c r="O815" s="13"/>
    </row>
    <row r="816" spans="2:15" ht="15.75" customHeight="1">
      <c r="B816" s="144"/>
      <c r="F816" s="14"/>
      <c r="G816" s="14"/>
      <c r="H816" s="14"/>
      <c r="I816" s="13"/>
      <c r="O816" s="13"/>
    </row>
    <row r="817" spans="2:15" ht="15.75" customHeight="1">
      <c r="B817" s="144"/>
      <c r="F817" s="14"/>
      <c r="G817" s="14"/>
      <c r="H817" s="14"/>
      <c r="I817" s="13"/>
      <c r="O817" s="13"/>
    </row>
    <row r="818" spans="2:15" ht="15.75" customHeight="1">
      <c r="B818" s="144"/>
      <c r="F818" s="14"/>
      <c r="G818" s="14"/>
      <c r="H818" s="14"/>
      <c r="I818" s="13"/>
      <c r="O818" s="13"/>
    </row>
    <row r="819" spans="2:15" ht="15.75" customHeight="1">
      <c r="B819" s="144"/>
      <c r="F819" s="14"/>
      <c r="G819" s="14"/>
      <c r="H819" s="14"/>
      <c r="I819" s="13"/>
      <c r="O819" s="13"/>
    </row>
    <row r="820" spans="2:15" ht="15.75" customHeight="1">
      <c r="B820" s="144"/>
      <c r="F820" s="14"/>
      <c r="G820" s="14"/>
      <c r="H820" s="14"/>
      <c r="I820" s="13"/>
      <c r="O820" s="13"/>
    </row>
    <row r="821" spans="2:15" ht="15.75" customHeight="1">
      <c r="B821" s="144"/>
      <c r="F821" s="14"/>
      <c r="G821" s="14"/>
      <c r="H821" s="14"/>
      <c r="I821" s="13"/>
      <c r="O821" s="13"/>
    </row>
    <row r="822" spans="2:15" ht="15.75" customHeight="1">
      <c r="B822" s="144"/>
      <c r="F822" s="14"/>
      <c r="G822" s="14"/>
      <c r="H822" s="14"/>
      <c r="I822" s="13"/>
      <c r="O822" s="13"/>
    </row>
    <row r="823" spans="2:15" ht="15.75" customHeight="1">
      <c r="B823" s="144"/>
      <c r="F823" s="14"/>
      <c r="G823" s="14"/>
      <c r="H823" s="14"/>
      <c r="I823" s="13"/>
      <c r="O823" s="13"/>
    </row>
    <row r="824" spans="2:15" ht="15.75" customHeight="1">
      <c r="B824" s="144"/>
      <c r="F824" s="14"/>
      <c r="G824" s="14"/>
      <c r="H824" s="14"/>
      <c r="I824" s="13"/>
      <c r="O824" s="13"/>
    </row>
    <row r="825" spans="2:15" ht="15.75" customHeight="1">
      <c r="B825" s="144"/>
      <c r="F825" s="14"/>
      <c r="G825" s="14"/>
      <c r="H825" s="14"/>
      <c r="I825" s="13"/>
      <c r="O825" s="13"/>
    </row>
    <row r="826" spans="2:15" ht="15.75" customHeight="1">
      <c r="B826" s="144"/>
      <c r="F826" s="14"/>
      <c r="G826" s="14"/>
      <c r="H826" s="14"/>
      <c r="I826" s="13"/>
      <c r="O826" s="13"/>
    </row>
    <row r="827" spans="2:15" ht="15.75" customHeight="1">
      <c r="B827" s="144"/>
      <c r="F827" s="14"/>
      <c r="G827" s="14"/>
      <c r="H827" s="14"/>
      <c r="I827" s="13"/>
      <c r="O827" s="13"/>
    </row>
    <row r="828" spans="2:15" ht="15.75" customHeight="1">
      <c r="B828" s="144"/>
      <c r="F828" s="14"/>
      <c r="G828" s="14"/>
      <c r="H828" s="14"/>
      <c r="I828" s="13"/>
      <c r="O828" s="13"/>
    </row>
    <row r="829" spans="2:15" ht="15.75" customHeight="1">
      <c r="B829" s="144"/>
      <c r="F829" s="14"/>
      <c r="G829" s="14"/>
      <c r="H829" s="14"/>
      <c r="I829" s="13"/>
      <c r="O829" s="13"/>
    </row>
    <row r="830" spans="2:15" ht="15.75" customHeight="1">
      <c r="B830" s="144"/>
      <c r="F830" s="14"/>
      <c r="G830" s="14"/>
      <c r="H830" s="14"/>
      <c r="I830" s="13"/>
      <c r="O830" s="13"/>
    </row>
    <row r="831" spans="2:15" ht="15.75" customHeight="1">
      <c r="B831" s="144"/>
      <c r="F831" s="14"/>
      <c r="G831" s="14"/>
      <c r="H831" s="14"/>
      <c r="I831" s="13"/>
      <c r="O831" s="13"/>
    </row>
    <row r="832" spans="2:15" ht="15.75" customHeight="1">
      <c r="B832" s="144"/>
      <c r="F832" s="14"/>
      <c r="G832" s="14"/>
      <c r="H832" s="14"/>
      <c r="I832" s="13"/>
      <c r="O832" s="13"/>
    </row>
    <row r="833" spans="2:15" ht="15.75" customHeight="1">
      <c r="B833" s="144"/>
      <c r="F833" s="14"/>
      <c r="G833" s="14"/>
      <c r="H833" s="14"/>
      <c r="I833" s="13"/>
      <c r="O833" s="13"/>
    </row>
    <row r="834" spans="2:15" ht="15.75" customHeight="1">
      <c r="B834" s="144"/>
      <c r="F834" s="14"/>
      <c r="G834" s="14"/>
      <c r="H834" s="14"/>
      <c r="I834" s="13"/>
      <c r="O834" s="13"/>
    </row>
    <row r="835" spans="2:15" ht="15.75" customHeight="1">
      <c r="B835" s="144"/>
      <c r="F835" s="14"/>
      <c r="G835" s="14"/>
      <c r="H835" s="14"/>
      <c r="I835" s="13"/>
      <c r="O835" s="13"/>
    </row>
    <row r="836" spans="2:15" ht="15.75" customHeight="1">
      <c r="B836" s="144"/>
      <c r="F836" s="14"/>
      <c r="G836" s="14"/>
      <c r="H836" s="14"/>
      <c r="I836" s="13"/>
      <c r="O836" s="13"/>
    </row>
    <row r="837" spans="2:15" ht="15.75" customHeight="1">
      <c r="B837" s="144"/>
      <c r="F837" s="14"/>
      <c r="G837" s="14"/>
      <c r="H837" s="14"/>
      <c r="I837" s="13"/>
      <c r="O837" s="13"/>
    </row>
    <row r="838" spans="2:15" ht="15.75" customHeight="1">
      <c r="B838" s="144"/>
      <c r="F838" s="14"/>
      <c r="G838" s="14"/>
      <c r="H838" s="14"/>
      <c r="I838" s="13"/>
      <c r="O838" s="13"/>
    </row>
    <row r="839" spans="2:15" ht="15.75" customHeight="1">
      <c r="B839" s="144"/>
      <c r="F839" s="14"/>
      <c r="G839" s="14"/>
      <c r="H839" s="14"/>
      <c r="I839" s="13"/>
      <c r="O839" s="13"/>
    </row>
    <row r="840" spans="2:15" ht="15.75" customHeight="1">
      <c r="B840" s="144"/>
      <c r="F840" s="14"/>
      <c r="G840" s="14"/>
      <c r="H840" s="14"/>
      <c r="I840" s="13"/>
      <c r="O840" s="13"/>
    </row>
    <row r="841" spans="2:15" ht="15.75" customHeight="1">
      <c r="B841" s="144"/>
      <c r="F841" s="14"/>
      <c r="G841" s="14"/>
      <c r="H841" s="14"/>
      <c r="I841" s="13"/>
      <c r="O841" s="13"/>
    </row>
    <row r="842" spans="2:15" ht="15.75" customHeight="1">
      <c r="B842" s="144"/>
      <c r="F842" s="14"/>
      <c r="G842" s="14"/>
      <c r="H842" s="14"/>
      <c r="I842" s="13"/>
      <c r="O842" s="13"/>
    </row>
    <row r="843" spans="2:15" ht="15.75" customHeight="1">
      <c r="B843" s="144"/>
      <c r="F843" s="14"/>
      <c r="G843" s="14"/>
      <c r="H843" s="14"/>
      <c r="I843" s="13"/>
      <c r="O843" s="13"/>
    </row>
    <row r="844" spans="2:15" ht="15.75" customHeight="1">
      <c r="B844" s="144"/>
      <c r="F844" s="14"/>
      <c r="G844" s="14"/>
      <c r="H844" s="14"/>
      <c r="I844" s="13"/>
      <c r="O844" s="13"/>
    </row>
    <row r="845" spans="2:15" ht="15.75" customHeight="1">
      <c r="B845" s="144"/>
      <c r="F845" s="14"/>
      <c r="G845" s="14"/>
      <c r="H845" s="14"/>
      <c r="I845" s="13"/>
      <c r="O845" s="13"/>
    </row>
    <row r="846" spans="2:15" ht="15.75" customHeight="1">
      <c r="B846" s="144"/>
      <c r="F846" s="14"/>
      <c r="G846" s="14"/>
      <c r="H846" s="14"/>
      <c r="I846" s="13"/>
      <c r="O846" s="13"/>
    </row>
    <row r="847" spans="2:15" ht="15.75" customHeight="1">
      <c r="B847" s="144"/>
      <c r="F847" s="14"/>
      <c r="G847" s="14"/>
      <c r="H847" s="14"/>
      <c r="I847" s="13"/>
      <c r="O847" s="13"/>
    </row>
    <row r="848" spans="2:15" ht="15.75" customHeight="1">
      <c r="B848" s="144"/>
      <c r="F848" s="14"/>
      <c r="G848" s="14"/>
      <c r="H848" s="14"/>
      <c r="I848" s="13"/>
      <c r="O848" s="13"/>
    </row>
    <row r="849" spans="2:15" ht="15.75" customHeight="1">
      <c r="B849" s="144"/>
      <c r="F849" s="14"/>
      <c r="G849" s="14"/>
      <c r="H849" s="14"/>
      <c r="I849" s="13"/>
      <c r="O849" s="13"/>
    </row>
    <row r="850" spans="2:15" ht="15.75" customHeight="1">
      <c r="B850" s="144"/>
      <c r="F850" s="14"/>
      <c r="G850" s="14"/>
      <c r="H850" s="14"/>
      <c r="I850" s="13"/>
      <c r="O850" s="13"/>
    </row>
    <row r="851" spans="2:15" ht="15.75" customHeight="1">
      <c r="B851" s="144"/>
      <c r="F851" s="14"/>
      <c r="G851" s="14"/>
      <c r="H851" s="14"/>
      <c r="I851" s="13"/>
      <c r="O851" s="13"/>
    </row>
    <row r="852" spans="2:15" ht="15.75" customHeight="1">
      <c r="B852" s="144"/>
      <c r="F852" s="14"/>
      <c r="G852" s="14"/>
      <c r="H852" s="14"/>
      <c r="I852" s="13"/>
      <c r="O852" s="13"/>
    </row>
    <row r="853" spans="2:15" ht="15.75" customHeight="1">
      <c r="B853" s="144"/>
      <c r="F853" s="14"/>
      <c r="G853" s="14"/>
      <c r="H853" s="14"/>
      <c r="I853" s="13"/>
      <c r="O853" s="13"/>
    </row>
    <row r="854" spans="2:15" ht="15.75" customHeight="1">
      <c r="B854" s="144"/>
      <c r="F854" s="14"/>
      <c r="G854" s="14"/>
      <c r="H854" s="14"/>
      <c r="I854" s="13"/>
      <c r="O854" s="13"/>
    </row>
    <row r="855" spans="2:15" ht="15.75" customHeight="1">
      <c r="B855" s="144"/>
      <c r="F855" s="14"/>
      <c r="G855" s="14"/>
      <c r="H855" s="14"/>
      <c r="I855" s="13"/>
      <c r="O855" s="13"/>
    </row>
    <row r="856" spans="2:15" ht="15.75" customHeight="1">
      <c r="B856" s="144"/>
      <c r="F856" s="14"/>
      <c r="G856" s="14"/>
      <c r="H856" s="14"/>
      <c r="I856" s="13"/>
      <c r="O856" s="13"/>
    </row>
    <row r="857" spans="2:15" ht="15.75" customHeight="1">
      <c r="B857" s="144"/>
      <c r="F857" s="14"/>
      <c r="G857" s="14"/>
      <c r="H857" s="14"/>
      <c r="I857" s="13"/>
      <c r="O857" s="13"/>
    </row>
    <row r="858" spans="2:15" ht="15.75" customHeight="1">
      <c r="B858" s="144"/>
      <c r="F858" s="14"/>
      <c r="G858" s="14"/>
      <c r="H858" s="14"/>
      <c r="I858" s="13"/>
      <c r="O858" s="13"/>
    </row>
    <row r="859" spans="2:15" ht="15.75" customHeight="1">
      <c r="B859" s="144"/>
      <c r="F859" s="14"/>
      <c r="G859" s="14"/>
      <c r="H859" s="14"/>
      <c r="I859" s="13"/>
      <c r="O859" s="13"/>
    </row>
    <row r="860" spans="2:15" ht="15.75" customHeight="1">
      <c r="B860" s="144"/>
      <c r="F860" s="14"/>
      <c r="G860" s="14"/>
      <c r="H860" s="14"/>
      <c r="I860" s="13"/>
      <c r="O860" s="13"/>
    </row>
    <row r="861" spans="2:15" ht="15.75" customHeight="1">
      <c r="B861" s="144"/>
      <c r="F861" s="14"/>
      <c r="G861" s="14"/>
      <c r="H861" s="14"/>
      <c r="I861" s="13"/>
      <c r="O861" s="13"/>
    </row>
    <row r="862" spans="2:15" ht="15.75" customHeight="1">
      <c r="B862" s="144"/>
      <c r="F862" s="14"/>
      <c r="G862" s="14"/>
      <c r="H862" s="14"/>
      <c r="I862" s="13"/>
      <c r="O862" s="13"/>
    </row>
    <row r="863" spans="2:15" ht="15.75" customHeight="1">
      <c r="B863" s="144"/>
      <c r="F863" s="14"/>
      <c r="G863" s="14"/>
      <c r="H863" s="14"/>
      <c r="I863" s="13"/>
      <c r="O863" s="13"/>
    </row>
    <row r="864" spans="2:15" ht="15.75" customHeight="1">
      <c r="B864" s="144"/>
      <c r="F864" s="14"/>
      <c r="G864" s="14"/>
      <c r="H864" s="14"/>
      <c r="I864" s="13"/>
      <c r="O864" s="13"/>
    </row>
    <row r="865" spans="2:15" ht="15.75" customHeight="1">
      <c r="B865" s="144"/>
      <c r="F865" s="14"/>
      <c r="G865" s="14"/>
      <c r="H865" s="14"/>
      <c r="I865" s="13"/>
      <c r="O865" s="13"/>
    </row>
    <row r="866" spans="2:15" ht="15.75" customHeight="1">
      <c r="B866" s="144"/>
      <c r="F866" s="14"/>
      <c r="G866" s="14"/>
      <c r="H866" s="14"/>
      <c r="I866" s="13"/>
      <c r="O866" s="13"/>
    </row>
    <row r="867" spans="2:15" ht="15.75" customHeight="1">
      <c r="B867" s="144"/>
      <c r="F867" s="14"/>
      <c r="G867" s="14"/>
      <c r="H867" s="14"/>
      <c r="I867" s="13"/>
      <c r="O867" s="13"/>
    </row>
    <row r="868" spans="2:15" ht="15.75" customHeight="1">
      <c r="B868" s="144"/>
      <c r="F868" s="14"/>
      <c r="G868" s="14"/>
      <c r="H868" s="14"/>
      <c r="I868" s="13"/>
      <c r="O868" s="13"/>
    </row>
    <row r="869" spans="2:15" ht="15.75" customHeight="1">
      <c r="B869" s="144"/>
      <c r="F869" s="14"/>
      <c r="G869" s="14"/>
      <c r="H869" s="14"/>
      <c r="I869" s="13"/>
      <c r="O869" s="13"/>
    </row>
    <row r="870" spans="2:15" ht="15.75" customHeight="1">
      <c r="B870" s="144"/>
      <c r="F870" s="14"/>
      <c r="G870" s="14"/>
      <c r="H870" s="14"/>
      <c r="I870" s="13"/>
      <c r="O870" s="13"/>
    </row>
    <row r="871" spans="2:15" ht="15.75" customHeight="1">
      <c r="B871" s="144"/>
      <c r="F871" s="14"/>
      <c r="G871" s="14"/>
      <c r="H871" s="14"/>
      <c r="I871" s="13"/>
      <c r="O871" s="13"/>
    </row>
    <row r="872" spans="2:15" ht="15.75" customHeight="1">
      <c r="B872" s="144"/>
      <c r="F872" s="14"/>
      <c r="G872" s="14"/>
      <c r="H872" s="14"/>
      <c r="I872" s="13"/>
      <c r="O872" s="13"/>
    </row>
    <row r="873" spans="2:15" ht="15.75" customHeight="1">
      <c r="B873" s="144"/>
      <c r="F873" s="14"/>
      <c r="G873" s="14"/>
      <c r="H873" s="14"/>
      <c r="I873" s="13"/>
      <c r="O873" s="13"/>
    </row>
    <row r="874" spans="2:15" ht="15.75" customHeight="1">
      <c r="B874" s="144"/>
      <c r="F874" s="14"/>
      <c r="G874" s="14"/>
      <c r="H874" s="14"/>
      <c r="I874" s="13"/>
      <c r="O874" s="13"/>
    </row>
    <row r="875" spans="2:15" ht="15.75" customHeight="1">
      <c r="B875" s="144"/>
      <c r="F875" s="14"/>
      <c r="G875" s="14"/>
      <c r="H875" s="14"/>
      <c r="I875" s="13"/>
      <c r="O875" s="13"/>
    </row>
    <row r="876" spans="2:15" ht="15.75" customHeight="1">
      <c r="B876" s="144"/>
      <c r="F876" s="14"/>
      <c r="G876" s="14"/>
      <c r="H876" s="14"/>
      <c r="I876" s="13"/>
      <c r="O876" s="13"/>
    </row>
    <row r="877" spans="2:15" ht="15.75" customHeight="1">
      <c r="B877" s="144"/>
      <c r="F877" s="14"/>
      <c r="G877" s="14"/>
      <c r="H877" s="14"/>
      <c r="I877" s="13"/>
      <c r="O877" s="13"/>
    </row>
    <row r="878" spans="2:15" ht="15.75" customHeight="1">
      <c r="B878" s="144"/>
      <c r="F878" s="14"/>
      <c r="G878" s="14"/>
      <c r="H878" s="14"/>
      <c r="I878" s="13"/>
      <c r="O878" s="13"/>
    </row>
    <row r="879" spans="2:15" ht="15.75" customHeight="1">
      <c r="B879" s="144"/>
      <c r="F879" s="14"/>
      <c r="G879" s="14"/>
      <c r="H879" s="14"/>
      <c r="I879" s="13"/>
      <c r="O879" s="13"/>
    </row>
    <row r="880" spans="2:15" ht="15.75" customHeight="1">
      <c r="B880" s="144"/>
      <c r="F880" s="14"/>
      <c r="G880" s="14"/>
      <c r="H880" s="14"/>
      <c r="I880" s="13"/>
      <c r="O880" s="13"/>
    </row>
    <row r="881" spans="2:15" ht="15.75" customHeight="1">
      <c r="B881" s="144"/>
      <c r="F881" s="14"/>
      <c r="G881" s="14"/>
      <c r="H881" s="14"/>
      <c r="I881" s="13"/>
      <c r="O881" s="13"/>
    </row>
    <row r="882" spans="2:15" ht="15.75" customHeight="1">
      <c r="B882" s="144"/>
      <c r="F882" s="14"/>
      <c r="G882" s="14"/>
      <c r="H882" s="14"/>
      <c r="I882" s="13"/>
      <c r="O882" s="13"/>
    </row>
    <row r="883" spans="2:15" ht="15.75" customHeight="1">
      <c r="B883" s="144"/>
      <c r="F883" s="14"/>
      <c r="G883" s="14"/>
      <c r="H883" s="14"/>
      <c r="I883" s="13"/>
      <c r="O883" s="13"/>
    </row>
    <row r="884" spans="2:15" ht="15.75" customHeight="1">
      <c r="B884" s="144"/>
      <c r="F884" s="14"/>
      <c r="G884" s="14"/>
      <c r="H884" s="14"/>
      <c r="I884" s="13"/>
      <c r="O884" s="13"/>
    </row>
    <row r="885" spans="2:15" ht="15.75" customHeight="1">
      <c r="B885" s="144"/>
      <c r="F885" s="14"/>
      <c r="G885" s="14"/>
      <c r="H885" s="14"/>
      <c r="I885" s="13"/>
      <c r="O885" s="13"/>
    </row>
    <row r="886" spans="2:15" ht="15.75" customHeight="1">
      <c r="B886" s="144"/>
      <c r="F886" s="14"/>
      <c r="G886" s="14"/>
      <c r="H886" s="14"/>
      <c r="I886" s="13"/>
      <c r="O886" s="13"/>
    </row>
    <row r="887" spans="2:15" ht="15.75" customHeight="1">
      <c r="B887" s="144"/>
      <c r="F887" s="14"/>
      <c r="G887" s="14"/>
      <c r="H887" s="14"/>
      <c r="I887" s="13"/>
      <c r="O887" s="13"/>
    </row>
    <row r="888" spans="2:15" ht="15.75" customHeight="1">
      <c r="B888" s="144"/>
      <c r="F888" s="14"/>
      <c r="G888" s="14"/>
      <c r="H888" s="14"/>
      <c r="I888" s="13"/>
      <c r="O888" s="13"/>
    </row>
    <row r="889" spans="2:15" ht="15.75" customHeight="1">
      <c r="B889" s="144"/>
      <c r="F889" s="14"/>
      <c r="G889" s="14"/>
      <c r="H889" s="14"/>
      <c r="I889" s="13"/>
      <c r="O889" s="13"/>
    </row>
    <row r="890" spans="2:15" ht="15.75" customHeight="1">
      <c r="B890" s="144"/>
      <c r="F890" s="14"/>
      <c r="G890" s="14"/>
      <c r="H890" s="14"/>
      <c r="I890" s="13"/>
      <c r="O890" s="13"/>
    </row>
    <row r="891" spans="2:15" ht="15.75" customHeight="1">
      <c r="B891" s="144"/>
      <c r="F891" s="14"/>
      <c r="G891" s="14"/>
      <c r="H891" s="14"/>
      <c r="I891" s="13"/>
      <c r="O891" s="13"/>
    </row>
    <row r="892" spans="2:15" ht="15.75" customHeight="1">
      <c r="B892" s="144"/>
      <c r="F892" s="14"/>
      <c r="G892" s="14"/>
      <c r="H892" s="14"/>
      <c r="I892" s="13"/>
      <c r="O892" s="13"/>
    </row>
    <row r="893" spans="2:15" ht="15.75" customHeight="1">
      <c r="B893" s="144"/>
      <c r="F893" s="14"/>
      <c r="G893" s="14"/>
      <c r="H893" s="14"/>
      <c r="I893" s="13"/>
      <c r="O893" s="13"/>
    </row>
    <row r="894" spans="2:15" ht="15.75" customHeight="1">
      <c r="B894" s="144"/>
      <c r="F894" s="14"/>
      <c r="G894" s="14"/>
      <c r="H894" s="14"/>
      <c r="I894" s="13"/>
      <c r="O894" s="13"/>
    </row>
    <row r="895" spans="2:15" ht="15.75" customHeight="1">
      <c r="B895" s="144"/>
      <c r="F895" s="14"/>
      <c r="G895" s="14"/>
      <c r="H895" s="14"/>
      <c r="I895" s="13"/>
      <c r="O895" s="13"/>
    </row>
    <row r="896" spans="2:15" ht="15.75" customHeight="1">
      <c r="B896" s="144"/>
      <c r="F896" s="14"/>
      <c r="G896" s="14"/>
      <c r="H896" s="14"/>
      <c r="I896" s="13"/>
      <c r="O896" s="13"/>
    </row>
    <row r="897" spans="2:15" ht="15.75" customHeight="1">
      <c r="B897" s="144"/>
      <c r="F897" s="14"/>
      <c r="G897" s="14"/>
      <c r="H897" s="14"/>
      <c r="I897" s="13"/>
      <c r="O897" s="13"/>
    </row>
    <row r="898" spans="2:15" ht="15.75" customHeight="1">
      <c r="B898" s="144"/>
      <c r="F898" s="14"/>
      <c r="G898" s="14"/>
      <c r="H898" s="14"/>
      <c r="I898" s="13"/>
      <c r="O898" s="13"/>
    </row>
    <row r="899" spans="2:15" ht="15.75" customHeight="1">
      <c r="B899" s="144"/>
      <c r="F899" s="14"/>
      <c r="G899" s="14"/>
      <c r="H899" s="14"/>
      <c r="I899" s="13"/>
      <c r="O899" s="13"/>
    </row>
    <row r="900" spans="2:15" ht="15.75" customHeight="1">
      <c r="B900" s="144"/>
      <c r="F900" s="14"/>
      <c r="G900" s="14"/>
      <c r="H900" s="14"/>
      <c r="I900" s="13"/>
      <c r="O900" s="13"/>
    </row>
    <row r="901" spans="2:15" ht="15.75" customHeight="1">
      <c r="B901" s="144"/>
      <c r="F901" s="14"/>
      <c r="G901" s="14"/>
      <c r="H901" s="14"/>
      <c r="I901" s="13"/>
      <c r="O901" s="13"/>
    </row>
    <row r="902" spans="2:15" ht="15.75" customHeight="1">
      <c r="B902" s="144"/>
      <c r="F902" s="14"/>
      <c r="G902" s="14"/>
      <c r="H902" s="14"/>
      <c r="I902" s="13"/>
      <c r="O902" s="13"/>
    </row>
    <row r="903" spans="2:15" ht="15.75" customHeight="1">
      <c r="B903" s="144"/>
      <c r="F903" s="14"/>
      <c r="G903" s="14"/>
      <c r="H903" s="14"/>
      <c r="I903" s="13"/>
      <c r="O903" s="13"/>
    </row>
    <row r="904" spans="2:15" ht="15.75" customHeight="1">
      <c r="B904" s="144"/>
      <c r="F904" s="14"/>
      <c r="G904" s="14"/>
      <c r="H904" s="14"/>
      <c r="I904" s="13"/>
      <c r="O904" s="13"/>
    </row>
    <row r="905" spans="2:15" ht="15.75" customHeight="1">
      <c r="B905" s="144"/>
      <c r="F905" s="14"/>
      <c r="G905" s="14"/>
      <c r="H905" s="14"/>
      <c r="I905" s="13"/>
      <c r="O905" s="13"/>
    </row>
    <row r="906" spans="2:15" ht="15.75" customHeight="1">
      <c r="B906" s="144"/>
      <c r="F906" s="14"/>
      <c r="G906" s="14"/>
      <c r="H906" s="14"/>
      <c r="I906" s="13"/>
      <c r="O906" s="13"/>
    </row>
    <row r="907" spans="2:15" ht="15.75" customHeight="1">
      <c r="B907" s="144"/>
      <c r="F907" s="14"/>
      <c r="G907" s="14"/>
      <c r="H907" s="14"/>
      <c r="I907" s="13"/>
      <c r="O907" s="13"/>
    </row>
    <row r="908" spans="2:15" ht="15.75" customHeight="1">
      <c r="B908" s="144"/>
      <c r="F908" s="14"/>
      <c r="G908" s="14"/>
      <c r="H908" s="14"/>
      <c r="I908" s="13"/>
      <c r="O908" s="13"/>
    </row>
    <row r="909" spans="2:15" ht="15.75" customHeight="1">
      <c r="B909" s="144"/>
      <c r="F909" s="14"/>
      <c r="G909" s="14"/>
      <c r="H909" s="14"/>
      <c r="I909" s="13"/>
      <c r="O909" s="13"/>
    </row>
    <row r="910" spans="2:15" ht="15.75" customHeight="1">
      <c r="B910" s="144"/>
      <c r="F910" s="14"/>
      <c r="G910" s="14"/>
      <c r="H910" s="14"/>
      <c r="I910" s="13"/>
      <c r="O910" s="13"/>
    </row>
    <row r="911" spans="2:15" ht="15.75" customHeight="1">
      <c r="B911" s="144"/>
      <c r="F911" s="14"/>
      <c r="G911" s="14"/>
      <c r="H911" s="14"/>
      <c r="I911" s="13"/>
      <c r="O911" s="13"/>
    </row>
    <row r="912" spans="2:15" ht="15.75" customHeight="1">
      <c r="B912" s="144"/>
      <c r="F912" s="14"/>
      <c r="G912" s="14"/>
      <c r="H912" s="14"/>
      <c r="I912" s="13"/>
      <c r="O912" s="13"/>
    </row>
    <row r="913" spans="2:15" ht="15.75" customHeight="1">
      <c r="B913" s="144"/>
      <c r="F913" s="14"/>
      <c r="G913" s="14"/>
      <c r="H913" s="14"/>
      <c r="I913" s="13"/>
      <c r="O913" s="13"/>
    </row>
    <row r="914" spans="2:15" ht="15.75" customHeight="1">
      <c r="B914" s="144"/>
      <c r="F914" s="14"/>
      <c r="G914" s="14"/>
      <c r="H914" s="14"/>
      <c r="I914" s="13"/>
      <c r="O914" s="13"/>
    </row>
    <row r="915" spans="2:15" ht="15.75" customHeight="1">
      <c r="B915" s="144"/>
      <c r="F915" s="14"/>
      <c r="G915" s="14"/>
      <c r="H915" s="14"/>
      <c r="I915" s="13"/>
      <c r="O915" s="13"/>
    </row>
    <row r="916" spans="2:15" ht="15.75" customHeight="1">
      <c r="B916" s="144"/>
      <c r="F916" s="14"/>
      <c r="G916" s="14"/>
      <c r="H916" s="14"/>
      <c r="I916" s="13"/>
      <c r="O916" s="13"/>
    </row>
    <row r="917" spans="2:15" ht="15.75" customHeight="1">
      <c r="B917" s="144"/>
      <c r="F917" s="14"/>
      <c r="G917" s="14"/>
      <c r="H917" s="14"/>
      <c r="I917" s="13"/>
      <c r="O917" s="13"/>
    </row>
    <row r="918" spans="2:15" ht="15.75" customHeight="1">
      <c r="B918" s="144"/>
      <c r="F918" s="14"/>
      <c r="G918" s="14"/>
      <c r="H918" s="14"/>
      <c r="I918" s="13"/>
      <c r="O918" s="13"/>
    </row>
    <row r="919" spans="2:15" ht="15.75" customHeight="1">
      <c r="B919" s="144"/>
      <c r="F919" s="14"/>
      <c r="G919" s="14"/>
      <c r="H919" s="14"/>
      <c r="I919" s="13"/>
      <c r="O919" s="13"/>
    </row>
    <row r="920" spans="2:15" ht="15.75" customHeight="1">
      <c r="B920" s="144"/>
      <c r="F920" s="14"/>
      <c r="G920" s="14"/>
      <c r="H920" s="14"/>
      <c r="I920" s="13"/>
      <c r="O920" s="13"/>
    </row>
    <row r="921" spans="2:15" ht="15.75" customHeight="1">
      <c r="B921" s="144"/>
      <c r="F921" s="14"/>
      <c r="G921" s="14"/>
      <c r="H921" s="14"/>
      <c r="I921" s="13"/>
      <c r="O921" s="13"/>
    </row>
    <row r="922" spans="2:15" ht="15.75" customHeight="1">
      <c r="B922" s="144"/>
      <c r="F922" s="14"/>
      <c r="G922" s="14"/>
      <c r="H922" s="14"/>
      <c r="I922" s="13"/>
      <c r="O922" s="13"/>
    </row>
    <row r="923" spans="2:15" ht="15.75" customHeight="1">
      <c r="B923" s="144"/>
      <c r="F923" s="14"/>
      <c r="G923" s="14"/>
      <c r="H923" s="14"/>
      <c r="I923" s="13"/>
      <c r="O923" s="13"/>
    </row>
    <row r="924" spans="2:15" ht="15.75" customHeight="1">
      <c r="B924" s="144"/>
      <c r="F924" s="14"/>
      <c r="G924" s="14"/>
      <c r="H924" s="14"/>
      <c r="I924" s="13"/>
      <c r="O924" s="13"/>
    </row>
    <row r="925" spans="2:15" ht="15.75" customHeight="1">
      <c r="B925" s="144"/>
      <c r="F925" s="14"/>
      <c r="G925" s="14"/>
      <c r="H925" s="14"/>
      <c r="I925" s="13"/>
      <c r="O925" s="13"/>
    </row>
    <row r="926" spans="2:15" ht="15.75" customHeight="1">
      <c r="B926" s="144"/>
      <c r="F926" s="14"/>
      <c r="G926" s="14"/>
      <c r="H926" s="14"/>
      <c r="I926" s="13"/>
      <c r="O926" s="13"/>
    </row>
    <row r="927" spans="2:15" ht="15.75" customHeight="1">
      <c r="B927" s="144"/>
      <c r="F927" s="14"/>
      <c r="G927" s="14"/>
      <c r="H927" s="14"/>
      <c r="I927" s="13"/>
      <c r="O927" s="13"/>
    </row>
    <row r="928" spans="2:15" ht="15.75" customHeight="1">
      <c r="B928" s="144"/>
      <c r="F928" s="14"/>
      <c r="G928" s="14"/>
      <c r="H928" s="14"/>
      <c r="I928" s="13"/>
      <c r="O928" s="13"/>
    </row>
    <row r="929" spans="2:15" ht="15.75" customHeight="1">
      <c r="B929" s="144"/>
      <c r="F929" s="14"/>
      <c r="G929" s="14"/>
      <c r="H929" s="14"/>
      <c r="I929" s="13"/>
      <c r="O929" s="13"/>
    </row>
    <row r="930" spans="2:15" ht="15.75" customHeight="1">
      <c r="B930" s="144"/>
      <c r="F930" s="14"/>
      <c r="G930" s="14"/>
      <c r="H930" s="14"/>
      <c r="I930" s="13"/>
      <c r="O930" s="13"/>
    </row>
    <row r="931" spans="2:15" ht="15.75" customHeight="1">
      <c r="B931" s="144"/>
      <c r="F931" s="14"/>
      <c r="G931" s="14"/>
      <c r="H931" s="14"/>
      <c r="I931" s="13"/>
      <c r="O931" s="13"/>
    </row>
    <row r="932" spans="2:15" ht="15.75" customHeight="1">
      <c r="B932" s="144"/>
      <c r="F932" s="14"/>
      <c r="G932" s="14"/>
      <c r="H932" s="14"/>
      <c r="I932" s="13"/>
      <c r="O932" s="13"/>
    </row>
    <row r="933" spans="2:15" ht="15.75" customHeight="1">
      <c r="B933" s="144"/>
      <c r="F933" s="14"/>
      <c r="G933" s="14"/>
      <c r="H933" s="14"/>
      <c r="I933" s="13"/>
      <c r="O933" s="13"/>
    </row>
    <row r="934" spans="2:15" ht="15.75" customHeight="1">
      <c r="B934" s="144"/>
      <c r="F934" s="14"/>
      <c r="G934" s="14"/>
      <c r="H934" s="14"/>
      <c r="I934" s="13"/>
      <c r="O934" s="13"/>
    </row>
    <row r="935" spans="2:15" ht="15.75" customHeight="1">
      <c r="B935" s="144"/>
      <c r="F935" s="14"/>
      <c r="G935" s="14"/>
      <c r="H935" s="14"/>
      <c r="I935" s="13"/>
      <c r="O935" s="13"/>
    </row>
    <row r="936" spans="2:15" ht="15.75" customHeight="1">
      <c r="B936" s="144"/>
      <c r="F936" s="14"/>
      <c r="G936" s="14"/>
      <c r="H936" s="14"/>
      <c r="I936" s="13"/>
      <c r="O936" s="13"/>
    </row>
    <row r="937" spans="2:15" ht="15.75" customHeight="1">
      <c r="B937" s="144"/>
      <c r="F937" s="14"/>
      <c r="G937" s="14"/>
      <c r="H937" s="14"/>
      <c r="I937" s="13"/>
      <c r="O937" s="13"/>
    </row>
    <row r="938" spans="2:15" ht="15.75" customHeight="1">
      <c r="B938" s="144"/>
      <c r="F938" s="14"/>
      <c r="G938" s="14"/>
      <c r="H938" s="14"/>
      <c r="I938" s="13"/>
      <c r="O938" s="13"/>
    </row>
    <row r="939" spans="2:15" ht="15.75" customHeight="1">
      <c r="B939" s="144"/>
      <c r="F939" s="14"/>
      <c r="G939" s="14"/>
      <c r="H939" s="14"/>
      <c r="I939" s="13"/>
      <c r="O939" s="13"/>
    </row>
    <row r="940" spans="2:15" ht="15.75" customHeight="1">
      <c r="B940" s="144"/>
      <c r="F940" s="14"/>
      <c r="G940" s="14"/>
      <c r="H940" s="14"/>
      <c r="I940" s="13"/>
      <c r="O940" s="13"/>
    </row>
    <row r="941" spans="2:15" ht="15.75" customHeight="1">
      <c r="B941" s="144"/>
      <c r="F941" s="14"/>
      <c r="G941" s="14"/>
      <c r="H941" s="14"/>
      <c r="I941" s="13"/>
      <c r="O941" s="13"/>
    </row>
    <row r="942" spans="2:15" ht="15.75" customHeight="1">
      <c r="B942" s="144"/>
      <c r="F942" s="14"/>
      <c r="G942" s="14"/>
      <c r="H942" s="14"/>
      <c r="I942" s="13"/>
      <c r="O942" s="13"/>
    </row>
    <row r="943" spans="2:15" ht="15.75" customHeight="1">
      <c r="B943" s="144"/>
      <c r="F943" s="14"/>
      <c r="G943" s="14"/>
      <c r="H943" s="14"/>
      <c r="I943" s="13"/>
      <c r="O943" s="13"/>
    </row>
    <row r="944" spans="2:15" ht="15.75" customHeight="1">
      <c r="B944" s="144"/>
      <c r="F944" s="14"/>
      <c r="G944" s="14"/>
      <c r="H944" s="14"/>
      <c r="I944" s="13"/>
      <c r="O944" s="13"/>
    </row>
    <row r="945" spans="2:15" ht="15.75" customHeight="1">
      <c r="B945" s="144"/>
      <c r="F945" s="14"/>
      <c r="G945" s="14"/>
      <c r="H945" s="14"/>
      <c r="I945" s="13"/>
      <c r="O945" s="13"/>
    </row>
    <row r="946" spans="2:15" ht="15.75" customHeight="1">
      <c r="B946" s="144"/>
      <c r="F946" s="14"/>
      <c r="G946" s="14"/>
      <c r="H946" s="14"/>
      <c r="I946" s="13"/>
      <c r="O946" s="13"/>
    </row>
    <row r="947" spans="2:15" ht="15.75" customHeight="1">
      <c r="B947" s="144"/>
      <c r="F947" s="14"/>
      <c r="G947" s="14"/>
      <c r="H947" s="14"/>
      <c r="I947" s="13"/>
      <c r="O947" s="13"/>
    </row>
    <row r="948" spans="2:15" ht="15.75" customHeight="1">
      <c r="B948" s="144"/>
      <c r="F948" s="14"/>
      <c r="G948" s="14"/>
      <c r="H948" s="14"/>
      <c r="I948" s="13"/>
      <c r="O948" s="13"/>
    </row>
    <row r="949" spans="2:15" ht="15.75" customHeight="1">
      <c r="B949" s="144"/>
      <c r="F949" s="14"/>
      <c r="G949" s="14"/>
      <c r="H949" s="14"/>
      <c r="I949" s="13"/>
      <c r="O949" s="13"/>
    </row>
    <row r="950" spans="2:15" ht="15.75" customHeight="1">
      <c r="B950" s="144"/>
      <c r="F950" s="14"/>
      <c r="G950" s="14"/>
      <c r="H950" s="14"/>
      <c r="I950" s="13"/>
      <c r="O950" s="13"/>
    </row>
    <row r="951" spans="2:15" ht="15.75" customHeight="1">
      <c r="B951" s="144"/>
      <c r="F951" s="14"/>
      <c r="G951" s="14"/>
      <c r="H951" s="14"/>
      <c r="I951" s="13"/>
      <c r="O951" s="13"/>
    </row>
    <row r="952" spans="2:15" ht="15.75" customHeight="1">
      <c r="B952" s="144"/>
      <c r="F952" s="14"/>
      <c r="G952" s="14"/>
      <c r="H952" s="14"/>
      <c r="I952" s="13"/>
      <c r="O952" s="13"/>
    </row>
    <row r="953" spans="2:15" ht="15.75" customHeight="1">
      <c r="B953" s="144"/>
      <c r="F953" s="14"/>
      <c r="G953" s="14"/>
      <c r="H953" s="14"/>
      <c r="I953" s="13"/>
      <c r="O953" s="13"/>
    </row>
    <row r="954" spans="2:15" ht="15.75" customHeight="1">
      <c r="B954" s="144"/>
      <c r="F954" s="14"/>
      <c r="G954" s="14"/>
      <c r="H954" s="14"/>
      <c r="I954" s="13"/>
      <c r="O954" s="13"/>
    </row>
    <row r="955" spans="2:15" ht="15.75" customHeight="1">
      <c r="B955" s="144"/>
      <c r="F955" s="14"/>
      <c r="G955" s="14"/>
      <c r="H955" s="14"/>
      <c r="I955" s="13"/>
      <c r="O955" s="13"/>
    </row>
    <row r="956" spans="2:15" ht="15.75" customHeight="1">
      <c r="B956" s="144"/>
      <c r="F956" s="14"/>
      <c r="G956" s="14"/>
      <c r="H956" s="14"/>
      <c r="I956" s="13"/>
      <c r="O956" s="13"/>
    </row>
    <row r="957" spans="2:15" ht="15.75" customHeight="1">
      <c r="B957" s="144"/>
      <c r="F957" s="14"/>
      <c r="G957" s="14"/>
      <c r="H957" s="14"/>
      <c r="I957" s="13"/>
      <c r="O957" s="13"/>
    </row>
    <row r="958" spans="2:15" ht="15.75" customHeight="1">
      <c r="B958" s="144"/>
      <c r="F958" s="14"/>
      <c r="G958" s="14"/>
      <c r="H958" s="14"/>
      <c r="I958" s="13"/>
      <c r="O958" s="13"/>
    </row>
    <row r="959" spans="2:15" ht="15.75" customHeight="1">
      <c r="B959" s="144"/>
      <c r="F959" s="14"/>
      <c r="G959" s="14"/>
      <c r="H959" s="14"/>
      <c r="I959" s="13"/>
      <c r="O959" s="13"/>
    </row>
    <row r="960" spans="2:15" ht="15.75" customHeight="1">
      <c r="B960" s="144"/>
      <c r="F960" s="14"/>
      <c r="G960" s="14"/>
      <c r="H960" s="14"/>
      <c r="I960" s="13"/>
      <c r="O960" s="13"/>
    </row>
    <row r="961" spans="2:15" ht="15.75" customHeight="1">
      <c r="B961" s="144"/>
      <c r="F961" s="14"/>
      <c r="G961" s="14"/>
      <c r="H961" s="14"/>
      <c r="I961" s="13"/>
      <c r="O961" s="13"/>
    </row>
    <row r="962" spans="2:15" ht="15.75" customHeight="1">
      <c r="B962" s="144"/>
      <c r="F962" s="14"/>
      <c r="G962" s="14"/>
      <c r="H962" s="14"/>
      <c r="I962" s="13"/>
      <c r="O962" s="13"/>
    </row>
    <row r="963" spans="2:15" ht="15.75" customHeight="1">
      <c r="B963" s="144"/>
      <c r="F963" s="14"/>
      <c r="G963" s="14"/>
      <c r="H963" s="14"/>
      <c r="I963" s="13"/>
      <c r="O963" s="13"/>
    </row>
    <row r="964" spans="2:15" ht="15.75" customHeight="1">
      <c r="B964" s="144"/>
      <c r="F964" s="14"/>
      <c r="G964" s="14"/>
      <c r="H964" s="14"/>
      <c r="I964" s="13"/>
      <c r="O964" s="13"/>
    </row>
    <row r="965" spans="2:15" ht="15.75" customHeight="1">
      <c r="B965" s="144"/>
      <c r="F965" s="14"/>
      <c r="G965" s="14"/>
      <c r="H965" s="14"/>
      <c r="I965" s="13"/>
      <c r="O965" s="13"/>
    </row>
    <row r="966" spans="2:15" ht="15.75" customHeight="1">
      <c r="B966" s="144"/>
      <c r="F966" s="14"/>
      <c r="G966" s="14"/>
      <c r="H966" s="14"/>
      <c r="I966" s="13"/>
      <c r="O966" s="13"/>
    </row>
    <row r="967" spans="2:15" ht="15.75" customHeight="1">
      <c r="B967" s="144"/>
      <c r="F967" s="14"/>
      <c r="G967" s="14"/>
      <c r="H967" s="14"/>
      <c r="I967" s="13"/>
      <c r="O967" s="13"/>
    </row>
    <row r="968" spans="2:15" ht="15.75" customHeight="1">
      <c r="B968" s="144"/>
      <c r="F968" s="14"/>
      <c r="G968" s="14"/>
      <c r="H968" s="14"/>
      <c r="I968" s="13"/>
      <c r="O968" s="13"/>
    </row>
    <row r="969" spans="2:15" ht="15.75" customHeight="1">
      <c r="B969" s="144"/>
      <c r="F969" s="14"/>
      <c r="G969" s="14"/>
      <c r="H969" s="14"/>
      <c r="I969" s="13"/>
      <c r="O969" s="13"/>
    </row>
    <row r="970" spans="2:15" ht="15.75" customHeight="1">
      <c r="B970" s="144"/>
      <c r="F970" s="14"/>
      <c r="G970" s="14"/>
      <c r="H970" s="14"/>
      <c r="I970" s="13"/>
      <c r="O970" s="13"/>
    </row>
    <row r="971" spans="2:15" ht="15.75" customHeight="1">
      <c r="B971" s="144"/>
      <c r="F971" s="14"/>
      <c r="G971" s="14"/>
      <c r="H971" s="14"/>
      <c r="I971" s="13"/>
      <c r="O971" s="13"/>
    </row>
    <row r="972" spans="2:15" ht="15.75" customHeight="1">
      <c r="B972" s="144"/>
      <c r="F972" s="14"/>
      <c r="G972" s="14"/>
      <c r="H972" s="14"/>
      <c r="I972" s="13"/>
      <c r="O972" s="13"/>
    </row>
    <row r="973" spans="2:15" ht="15.75" customHeight="1">
      <c r="B973" s="144"/>
      <c r="F973" s="14"/>
      <c r="G973" s="14"/>
      <c r="H973" s="14"/>
      <c r="I973" s="13"/>
      <c r="O973" s="13"/>
    </row>
    <row r="974" spans="2:15" ht="15.75" customHeight="1">
      <c r="B974" s="144"/>
      <c r="F974" s="14"/>
      <c r="G974" s="14"/>
      <c r="H974" s="14"/>
      <c r="I974" s="13"/>
      <c r="O974" s="13"/>
    </row>
    <row r="975" spans="2:15" ht="15.75" customHeight="1">
      <c r="B975" s="144"/>
      <c r="F975" s="14"/>
      <c r="G975" s="14"/>
      <c r="H975" s="14"/>
      <c r="I975" s="13"/>
      <c r="O975" s="13"/>
    </row>
    <row r="976" spans="2:15" ht="15.75" customHeight="1">
      <c r="B976" s="144"/>
      <c r="F976" s="14"/>
      <c r="G976" s="14"/>
      <c r="H976" s="14"/>
      <c r="I976" s="13"/>
      <c r="O976" s="13"/>
    </row>
    <row r="977" spans="2:15" ht="15.75" customHeight="1">
      <c r="B977" s="144"/>
      <c r="F977" s="14"/>
      <c r="G977" s="14"/>
      <c r="H977" s="14"/>
      <c r="I977" s="13"/>
      <c r="O977" s="13"/>
    </row>
    <row r="978" spans="2:15" ht="15.75" customHeight="1">
      <c r="B978" s="144"/>
      <c r="F978" s="14"/>
      <c r="G978" s="14"/>
      <c r="H978" s="14"/>
      <c r="I978" s="13"/>
      <c r="O978" s="13"/>
    </row>
    <row r="979" spans="2:15" ht="15.75" customHeight="1">
      <c r="B979" s="144"/>
      <c r="F979" s="14"/>
      <c r="G979" s="14"/>
      <c r="H979" s="14"/>
      <c r="I979" s="13"/>
      <c r="O979" s="13"/>
    </row>
    <row r="980" spans="2:15" ht="15.75" customHeight="1">
      <c r="B980" s="144"/>
      <c r="F980" s="14"/>
      <c r="G980" s="14"/>
      <c r="H980" s="14"/>
      <c r="I980" s="13"/>
      <c r="O980" s="13"/>
    </row>
    <row r="981" spans="2:15" ht="15.75" customHeight="1">
      <c r="B981" s="144"/>
      <c r="F981" s="14"/>
      <c r="G981" s="14"/>
      <c r="H981" s="14"/>
      <c r="I981" s="13"/>
      <c r="O981" s="13"/>
    </row>
    <row r="982" spans="2:15" ht="15.75" customHeight="1">
      <c r="B982" s="144"/>
      <c r="F982" s="14"/>
      <c r="G982" s="14"/>
      <c r="H982" s="14"/>
      <c r="I982" s="13"/>
      <c r="O982" s="13"/>
    </row>
    <row r="983" spans="2:15" ht="15.75" customHeight="1">
      <c r="B983" s="144"/>
      <c r="F983" s="14"/>
      <c r="G983" s="14"/>
      <c r="H983" s="14"/>
      <c r="I983" s="13"/>
      <c r="O983" s="13"/>
    </row>
    <row r="984" spans="2:15" ht="15.75" customHeight="1">
      <c r="B984" s="144"/>
      <c r="F984" s="14"/>
      <c r="G984" s="14"/>
      <c r="H984" s="14"/>
      <c r="I984" s="13"/>
      <c r="O984" s="13"/>
    </row>
    <row r="985" spans="2:15" ht="15.75" customHeight="1">
      <c r="B985" s="144"/>
      <c r="F985" s="14"/>
      <c r="G985" s="14"/>
      <c r="H985" s="14"/>
      <c r="I985" s="13"/>
      <c r="O985" s="13"/>
    </row>
    <row r="986" spans="2:15" ht="15.75" customHeight="1">
      <c r="B986" s="144"/>
      <c r="F986" s="14"/>
      <c r="G986" s="14"/>
      <c r="H986" s="14"/>
      <c r="I986" s="13"/>
      <c r="O986" s="13"/>
    </row>
    <row r="987" spans="2:15" ht="15.75" customHeight="1">
      <c r="B987" s="144"/>
      <c r="F987" s="14"/>
      <c r="G987" s="14"/>
      <c r="H987" s="14"/>
      <c r="I987" s="13"/>
      <c r="O987" s="13"/>
    </row>
    <row r="988" spans="2:15" ht="15.75" customHeight="1">
      <c r="B988" s="144"/>
      <c r="F988" s="14"/>
      <c r="G988" s="14"/>
      <c r="H988" s="14"/>
      <c r="I988" s="13"/>
      <c r="O988" s="13"/>
    </row>
    <row r="989" spans="2:15" ht="15.75" customHeight="1">
      <c r="B989" s="144"/>
      <c r="F989" s="14"/>
      <c r="G989" s="14"/>
      <c r="H989" s="14"/>
      <c r="I989" s="13"/>
      <c r="O989" s="13"/>
    </row>
    <row r="990" spans="2:15" ht="15.75" customHeight="1">
      <c r="B990" s="144"/>
      <c r="F990" s="14"/>
      <c r="G990" s="14"/>
      <c r="H990" s="14"/>
      <c r="I990" s="13"/>
      <c r="O990" s="13"/>
    </row>
    <row r="991" spans="2:15" ht="15.75" customHeight="1">
      <c r="B991" s="144"/>
      <c r="F991" s="14"/>
      <c r="G991" s="14"/>
      <c r="H991" s="14"/>
      <c r="I991" s="13"/>
      <c r="O991" s="13"/>
    </row>
    <row r="992" spans="2:15" ht="15.75" customHeight="1">
      <c r="B992" s="144"/>
      <c r="F992" s="14"/>
      <c r="G992" s="14"/>
      <c r="H992" s="14"/>
      <c r="I992" s="13"/>
      <c r="O992" s="13"/>
    </row>
    <row r="993" spans="2:15" ht="15.75" customHeight="1">
      <c r="B993" s="144"/>
      <c r="F993" s="14"/>
      <c r="G993" s="14"/>
      <c r="H993" s="14"/>
      <c r="I993" s="13"/>
      <c r="O993" s="13"/>
    </row>
    <row r="994" spans="2:15" ht="15.75" customHeight="1">
      <c r="B994" s="144"/>
      <c r="F994" s="14"/>
      <c r="G994" s="14"/>
      <c r="H994" s="14"/>
      <c r="I994" s="13"/>
      <c r="O994" s="13"/>
    </row>
    <row r="995" spans="2:15" ht="15.75" customHeight="1">
      <c r="B995" s="144"/>
      <c r="F995" s="14"/>
      <c r="G995" s="14"/>
      <c r="H995" s="14"/>
      <c r="I995" s="13"/>
      <c r="O995" s="13"/>
    </row>
    <row r="996" spans="2:15" ht="15.75" customHeight="1">
      <c r="B996" s="144"/>
      <c r="F996" s="14"/>
      <c r="G996" s="14"/>
      <c r="H996" s="14"/>
      <c r="I996" s="13"/>
      <c r="O996" s="13"/>
    </row>
    <row r="997" spans="2:15" ht="15.75" customHeight="1">
      <c r="B997" s="144"/>
      <c r="F997" s="14"/>
      <c r="G997" s="14"/>
      <c r="H997" s="14"/>
      <c r="I997" s="13"/>
      <c r="O997" s="13"/>
    </row>
    <row r="998" spans="2:15" ht="15.75" customHeight="1">
      <c r="B998" s="144"/>
      <c r="F998" s="14"/>
      <c r="G998" s="14"/>
      <c r="H998" s="14"/>
      <c r="I998" s="13"/>
      <c r="O998" s="13"/>
    </row>
  </sheetData>
  <autoFilter ref="A1:R152" xr:uid="{00000000-0001-0000-1A00-000000000000}">
    <sortState xmlns:xlrd2="http://schemas.microsoft.com/office/spreadsheetml/2017/richdata2" ref="A2:R158">
      <sortCondition ref="B1:B152"/>
    </sortState>
  </autoFilter>
  <phoneticPr fontId="101" type="noConversion"/>
  <conditionalFormatting sqref="P2:P173">
    <cfRule type="expression" dxfId="60" priority="1" stopIfTrue="1">
      <formula>"&gt;0"</formula>
    </cfRule>
    <cfRule type="cellIs" dxfId="59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875" customWidth="1"/>
    <col min="2" max="2" width="18.625" customWidth="1"/>
    <col min="3" max="3" width="14.625" customWidth="1"/>
    <col min="4" max="10" width="8.875" customWidth="1"/>
    <col min="11" max="11" width="9.875" customWidth="1"/>
    <col min="12" max="26" width="8.875" customWidth="1"/>
  </cols>
  <sheetData>
    <row r="1" spans="1:26" ht="14.25">
      <c r="A1" s="218" t="s">
        <v>0</v>
      </c>
      <c r="B1" s="218" t="s">
        <v>58</v>
      </c>
      <c r="C1" s="218" t="s">
        <v>59</v>
      </c>
      <c r="D1" s="218" t="s">
        <v>60</v>
      </c>
      <c r="E1" s="218" t="s">
        <v>61</v>
      </c>
      <c r="F1" s="218" t="s">
        <v>2389</v>
      </c>
      <c r="G1" s="218" t="s">
        <v>63</v>
      </c>
      <c r="H1" s="218" t="s">
        <v>64</v>
      </c>
      <c r="I1" s="218" t="s">
        <v>2390</v>
      </c>
      <c r="J1" s="218" t="s">
        <v>65</v>
      </c>
      <c r="K1" s="218" t="s">
        <v>66</v>
      </c>
      <c r="L1" s="221" t="s">
        <v>2132</v>
      </c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4.25">
      <c r="A2" s="43">
        <v>77</v>
      </c>
      <c r="B2" s="52">
        <v>42715</v>
      </c>
      <c r="C2" s="43" t="s">
        <v>2766</v>
      </c>
      <c r="D2" s="128">
        <v>100</v>
      </c>
      <c r="E2" s="128"/>
      <c r="F2" s="128"/>
      <c r="G2" s="43" t="s">
        <v>89</v>
      </c>
      <c r="H2" s="43" t="s">
        <v>87</v>
      </c>
      <c r="I2" s="43"/>
      <c r="J2" s="43"/>
      <c r="K2" s="43"/>
      <c r="L2" s="22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>
      <c r="A3" s="43">
        <v>77</v>
      </c>
      <c r="B3" s="52">
        <v>42716</v>
      </c>
      <c r="C3" s="43" t="s">
        <v>2139</v>
      </c>
      <c r="D3" s="128">
        <v>128.96</v>
      </c>
      <c r="E3" s="128"/>
      <c r="F3" s="128"/>
      <c r="G3" s="43" t="s">
        <v>2767</v>
      </c>
      <c r="H3" s="43"/>
      <c r="I3" s="43" t="s">
        <v>2768</v>
      </c>
      <c r="J3" s="43"/>
      <c r="K3" s="43"/>
      <c r="L3" s="223"/>
      <c r="M3" s="43"/>
      <c r="N3" s="43"/>
      <c r="O3" s="43"/>
      <c r="P3" s="43" t="s">
        <v>2769</v>
      </c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>
      <c r="A4" s="43">
        <v>77</v>
      </c>
      <c r="B4" s="52">
        <v>42716</v>
      </c>
      <c r="C4" s="43" t="s">
        <v>2770</v>
      </c>
      <c r="D4" s="128">
        <v>417</v>
      </c>
      <c r="E4" s="128"/>
      <c r="F4" s="128"/>
      <c r="G4" s="43" t="s">
        <v>2771</v>
      </c>
      <c r="H4" s="43"/>
      <c r="I4" s="43" t="s">
        <v>2772</v>
      </c>
      <c r="J4" s="43"/>
      <c r="K4" s="43"/>
      <c r="L4" s="22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>
      <c r="A5" s="43">
        <v>77</v>
      </c>
      <c r="B5" s="52">
        <v>42766</v>
      </c>
      <c r="C5" s="43" t="s">
        <v>2773</v>
      </c>
      <c r="D5" s="128">
        <v>881.5</v>
      </c>
      <c r="E5" s="128"/>
      <c r="F5" s="128"/>
      <c r="G5" s="43" t="s">
        <v>89</v>
      </c>
      <c r="H5" s="43" t="s">
        <v>87</v>
      </c>
      <c r="I5" s="43"/>
      <c r="J5" s="43"/>
      <c r="K5" s="43"/>
      <c r="L5" s="22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>
      <c r="A6" s="43">
        <v>77</v>
      </c>
      <c r="B6" s="52">
        <v>42779</v>
      </c>
      <c r="C6" s="43" t="s">
        <v>855</v>
      </c>
      <c r="D6" s="128"/>
      <c r="E6" s="128">
        <v>2063</v>
      </c>
      <c r="F6" s="128"/>
      <c r="G6" s="43" t="s">
        <v>594</v>
      </c>
      <c r="H6" s="43" t="s">
        <v>87</v>
      </c>
      <c r="I6" s="43"/>
      <c r="J6" s="43"/>
      <c r="K6" s="43"/>
      <c r="L6" s="22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>
      <c r="A7" s="43">
        <v>77</v>
      </c>
      <c r="B7" s="52">
        <v>42791</v>
      </c>
      <c r="C7" s="43" t="s">
        <v>2774</v>
      </c>
      <c r="D7" s="128">
        <v>155.91</v>
      </c>
      <c r="E7" s="128"/>
      <c r="F7" s="128"/>
      <c r="G7" s="43" t="s">
        <v>89</v>
      </c>
      <c r="H7" s="43" t="s">
        <v>87</v>
      </c>
      <c r="I7" s="43"/>
      <c r="J7" s="43"/>
      <c r="K7" s="43"/>
      <c r="L7" s="22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>
      <c r="A8" s="43">
        <v>77</v>
      </c>
      <c r="B8" s="52">
        <v>42819</v>
      </c>
      <c r="C8" s="43" t="s">
        <v>2775</v>
      </c>
      <c r="D8" s="128">
        <v>110</v>
      </c>
      <c r="E8" s="128"/>
      <c r="F8" s="128"/>
      <c r="G8" s="43" t="s">
        <v>89</v>
      </c>
      <c r="H8" s="43" t="s">
        <v>87</v>
      </c>
      <c r="I8" s="43"/>
      <c r="J8" s="43"/>
      <c r="K8" s="43"/>
      <c r="L8" s="22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>
      <c r="A9" s="43">
        <v>77</v>
      </c>
      <c r="B9" s="52">
        <v>42811</v>
      </c>
      <c r="C9" s="43" t="s">
        <v>2773</v>
      </c>
      <c r="D9" s="128">
        <v>877.9</v>
      </c>
      <c r="E9" s="128"/>
      <c r="F9" s="128"/>
      <c r="G9" s="43" t="s">
        <v>89</v>
      </c>
      <c r="H9" s="43" t="s">
        <v>87</v>
      </c>
      <c r="I9" s="43"/>
      <c r="J9" s="43"/>
      <c r="K9" s="43"/>
      <c r="L9" s="22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>
      <c r="A10" s="43">
        <v>77</v>
      </c>
      <c r="B10" s="52">
        <v>42849</v>
      </c>
      <c r="C10" s="43" t="s">
        <v>855</v>
      </c>
      <c r="D10" s="128"/>
      <c r="E10" s="128">
        <v>1463</v>
      </c>
      <c r="F10" s="128"/>
      <c r="G10" s="43" t="s">
        <v>594</v>
      </c>
      <c r="H10" s="43" t="s">
        <v>87</v>
      </c>
      <c r="I10" s="43"/>
      <c r="J10" s="43"/>
      <c r="K10" s="43"/>
      <c r="L10" s="22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>
      <c r="A11" s="43">
        <v>77</v>
      </c>
      <c r="B11" s="52">
        <v>42849</v>
      </c>
      <c r="C11" s="43" t="s">
        <v>2776</v>
      </c>
      <c r="D11" s="128">
        <v>110</v>
      </c>
      <c r="E11" s="128"/>
      <c r="F11" s="128"/>
      <c r="G11" s="43" t="s">
        <v>89</v>
      </c>
      <c r="H11" s="43" t="s">
        <v>87</v>
      </c>
      <c r="I11" s="43"/>
      <c r="J11" s="43"/>
      <c r="K11" s="43"/>
      <c r="L11" s="22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>
      <c r="A12" s="43">
        <v>77</v>
      </c>
      <c r="B12" s="52">
        <v>42880</v>
      </c>
      <c r="C12" s="43" t="s">
        <v>2776</v>
      </c>
      <c r="D12" s="128">
        <v>109.9</v>
      </c>
      <c r="E12" s="128"/>
      <c r="F12" s="128"/>
      <c r="G12" s="43" t="s">
        <v>89</v>
      </c>
      <c r="H12" s="43" t="s">
        <v>87</v>
      </c>
      <c r="I12" s="43"/>
      <c r="J12" s="43"/>
      <c r="K12" s="43"/>
      <c r="L12" s="22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>
      <c r="A13" s="43">
        <v>77</v>
      </c>
      <c r="B13" s="52">
        <v>42911</v>
      </c>
      <c r="C13" s="43" t="s">
        <v>2776</v>
      </c>
      <c r="D13" s="128">
        <v>109.9</v>
      </c>
      <c r="E13" s="128"/>
      <c r="F13" s="128"/>
      <c r="G13" s="43" t="s">
        <v>89</v>
      </c>
      <c r="H13" s="43" t="s">
        <v>87</v>
      </c>
      <c r="I13" s="43"/>
      <c r="J13" s="43"/>
      <c r="K13" s="43"/>
      <c r="L13" s="22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>
      <c r="A14" s="43">
        <v>77</v>
      </c>
      <c r="B14" s="52">
        <v>42941</v>
      </c>
      <c r="C14" s="43" t="s">
        <v>2776</v>
      </c>
      <c r="D14" s="128">
        <v>109.9</v>
      </c>
      <c r="E14" s="128"/>
      <c r="F14" s="128"/>
      <c r="G14" s="43" t="s">
        <v>89</v>
      </c>
      <c r="H14" s="43" t="s">
        <v>87</v>
      </c>
      <c r="I14" s="43"/>
      <c r="J14" s="43"/>
      <c r="K14" s="43"/>
      <c r="L14" s="22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>
      <c r="A15" s="43">
        <v>77</v>
      </c>
      <c r="B15" s="52">
        <v>42972</v>
      </c>
      <c r="C15" s="43" t="s">
        <v>2776</v>
      </c>
      <c r="D15" s="128">
        <v>129.65</v>
      </c>
      <c r="E15" s="128"/>
      <c r="F15" s="128"/>
      <c r="G15" s="43"/>
      <c r="H15" s="43" t="s">
        <v>87</v>
      </c>
      <c r="I15" s="43"/>
      <c r="J15" s="43"/>
      <c r="K15" s="43"/>
      <c r="L15" s="22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5.75" customHeight="1">
      <c r="A16" s="43">
        <v>77</v>
      </c>
      <c r="B16" s="52">
        <v>42765</v>
      </c>
      <c r="C16" s="43" t="s">
        <v>2777</v>
      </c>
      <c r="D16" s="128">
        <v>217.27</v>
      </c>
      <c r="E16" s="128"/>
      <c r="F16" s="128"/>
      <c r="G16" s="43" t="s">
        <v>89</v>
      </c>
      <c r="H16" s="43" t="s">
        <v>87</v>
      </c>
      <c r="I16" s="43"/>
      <c r="J16" s="43"/>
      <c r="K16" s="43"/>
      <c r="L16" s="22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>
      <c r="A17" s="43">
        <v>77</v>
      </c>
      <c r="B17" s="52">
        <v>42780</v>
      </c>
      <c r="C17" s="43" t="s">
        <v>2777</v>
      </c>
      <c r="D17" s="128">
        <v>272.01</v>
      </c>
      <c r="E17" s="128"/>
      <c r="F17" s="128"/>
      <c r="G17" s="43"/>
      <c r="H17" s="43" t="s">
        <v>87</v>
      </c>
      <c r="I17" s="43"/>
      <c r="J17" s="43"/>
      <c r="K17" s="43">
        <v>257038299</v>
      </c>
      <c r="L17" s="22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>
      <c r="A18" s="43">
        <v>77</v>
      </c>
      <c r="B18" s="52">
        <v>43538</v>
      </c>
      <c r="C18" s="43" t="s">
        <v>2777</v>
      </c>
      <c r="D18" s="128">
        <v>153.88</v>
      </c>
      <c r="E18" s="128"/>
      <c r="F18" s="128"/>
      <c r="G18" s="43"/>
      <c r="H18" s="43" t="s">
        <v>87</v>
      </c>
      <c r="I18" s="43"/>
      <c r="J18" s="43"/>
      <c r="K18" s="43">
        <v>258005756</v>
      </c>
      <c r="L18" s="22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>
      <c r="A19" s="43">
        <v>77</v>
      </c>
      <c r="B19" s="52">
        <v>42839</v>
      </c>
      <c r="C19" s="43" t="s">
        <v>2777</v>
      </c>
      <c r="D19" s="128">
        <v>168.91</v>
      </c>
      <c r="E19" s="128"/>
      <c r="F19" s="128"/>
      <c r="G19" s="43"/>
      <c r="H19" s="43" t="s">
        <v>87</v>
      </c>
      <c r="I19" s="43"/>
      <c r="J19" s="43"/>
      <c r="K19" s="43">
        <v>259039307</v>
      </c>
      <c r="L19" s="22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5.75" customHeight="1">
      <c r="A20" s="43">
        <v>77</v>
      </c>
      <c r="B20" s="52">
        <v>42869</v>
      </c>
      <c r="C20" s="43" t="s">
        <v>2777</v>
      </c>
      <c r="D20" s="128">
        <v>167.68</v>
      </c>
      <c r="E20" s="128"/>
      <c r="F20" s="128"/>
      <c r="G20" s="43"/>
      <c r="H20" s="43"/>
      <c r="I20" s="43"/>
      <c r="J20" s="43"/>
      <c r="K20" s="43"/>
      <c r="L20" s="22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>
        <v>77</v>
      </c>
      <c r="B21" s="52">
        <v>42900</v>
      </c>
      <c r="C21" s="43" t="s">
        <v>2777</v>
      </c>
      <c r="D21" s="128">
        <v>202.8</v>
      </c>
      <c r="E21" s="128"/>
      <c r="F21" s="128"/>
      <c r="G21" s="43"/>
      <c r="H21" s="43" t="s">
        <v>87</v>
      </c>
      <c r="I21" s="43"/>
      <c r="J21" s="43"/>
      <c r="K21" s="43">
        <v>261096991</v>
      </c>
      <c r="L21" s="22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>
        <v>77</v>
      </c>
      <c r="B22" s="52">
        <v>42930</v>
      </c>
      <c r="C22" s="43" t="s">
        <v>2777</v>
      </c>
      <c r="D22" s="128">
        <v>183.44</v>
      </c>
      <c r="E22" s="128"/>
      <c r="F22" s="128"/>
      <c r="G22" s="43"/>
      <c r="H22" s="43"/>
      <c r="I22" s="43"/>
      <c r="J22" s="43"/>
      <c r="K22" s="43"/>
      <c r="L22" s="22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>
        <v>77</v>
      </c>
      <c r="B23" s="52">
        <v>42961</v>
      </c>
      <c r="C23" s="43" t="s">
        <v>2777</v>
      </c>
      <c r="D23" s="128">
        <v>206.88</v>
      </c>
      <c r="E23" s="128"/>
      <c r="F23" s="128"/>
      <c r="G23" s="43"/>
      <c r="H23" s="43" t="s">
        <v>87</v>
      </c>
      <c r="I23" s="43"/>
      <c r="J23" s="43"/>
      <c r="K23" s="43">
        <v>263104478</v>
      </c>
      <c r="L23" s="22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>
        <v>77</v>
      </c>
      <c r="B24" s="52">
        <v>43008</v>
      </c>
      <c r="C24" s="43" t="s">
        <v>2777</v>
      </c>
      <c r="D24" s="128">
        <v>189.76</v>
      </c>
      <c r="E24" s="128"/>
      <c r="F24" s="128"/>
      <c r="G24" s="43" t="s">
        <v>89</v>
      </c>
      <c r="H24" s="43" t="s">
        <v>87</v>
      </c>
      <c r="I24" s="43"/>
      <c r="J24" s="43"/>
      <c r="K24" s="43"/>
      <c r="L24" s="22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>
        <v>77</v>
      </c>
      <c r="B25" s="52">
        <v>43038</v>
      </c>
      <c r="C25" s="43" t="s">
        <v>2777</v>
      </c>
      <c r="D25" s="128">
        <v>218.63</v>
      </c>
      <c r="E25" s="128"/>
      <c r="F25" s="128"/>
      <c r="G25" s="43" t="s">
        <v>89</v>
      </c>
      <c r="H25" s="43" t="s">
        <v>87</v>
      </c>
      <c r="I25" s="43"/>
      <c r="J25" s="43"/>
      <c r="K25" s="43"/>
      <c r="L25" s="22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>
        <v>77</v>
      </c>
      <c r="B26" s="52">
        <v>43069</v>
      </c>
      <c r="C26" s="43" t="s">
        <v>2777</v>
      </c>
      <c r="D26" s="128">
        <v>199.59</v>
      </c>
      <c r="E26" s="128"/>
      <c r="F26" s="128"/>
      <c r="G26" s="43" t="s">
        <v>89</v>
      </c>
      <c r="H26" s="43" t="s">
        <v>87</v>
      </c>
      <c r="I26" s="43"/>
      <c r="J26" s="43"/>
      <c r="K26" s="43"/>
      <c r="L26" s="22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>
        <v>77</v>
      </c>
      <c r="B27" s="52">
        <v>43099</v>
      </c>
      <c r="C27" s="43" t="s">
        <v>2777</v>
      </c>
      <c r="D27" s="128">
        <v>233.16</v>
      </c>
      <c r="E27" s="128"/>
      <c r="F27" s="128"/>
      <c r="G27" s="43"/>
      <c r="H27" s="43"/>
      <c r="I27" s="43"/>
      <c r="J27" s="43"/>
      <c r="K27" s="43"/>
      <c r="L27" s="22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>
        <v>77</v>
      </c>
      <c r="B28" s="52">
        <v>42760</v>
      </c>
      <c r="C28" s="43" t="s">
        <v>2776</v>
      </c>
      <c r="D28" s="128">
        <v>109.87</v>
      </c>
      <c r="E28" s="128"/>
      <c r="F28" s="128"/>
      <c r="G28" s="43" t="s">
        <v>89</v>
      </c>
      <c r="H28" s="43" t="s">
        <v>87</v>
      </c>
      <c r="I28" s="43"/>
      <c r="J28" s="43"/>
      <c r="K28" s="43">
        <v>408320969</v>
      </c>
      <c r="L28" s="22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>
        <v>77</v>
      </c>
      <c r="B29" s="52">
        <v>43130</v>
      </c>
      <c r="C29" s="43" t="s">
        <v>2777</v>
      </c>
      <c r="D29" s="128">
        <v>217.27</v>
      </c>
      <c r="E29" s="128"/>
      <c r="F29" s="128"/>
      <c r="G29" s="43"/>
      <c r="H29" s="43"/>
      <c r="I29" s="43"/>
      <c r="J29" s="43"/>
      <c r="K29" s="43"/>
      <c r="L29" s="22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>
        <v>77</v>
      </c>
      <c r="B30" s="52" t="s">
        <v>2778</v>
      </c>
      <c r="C30" s="43" t="s">
        <v>2777</v>
      </c>
      <c r="D30" s="128">
        <v>552.87</v>
      </c>
      <c r="E30" s="128"/>
      <c r="F30" s="128"/>
      <c r="G30" s="43"/>
      <c r="H30" s="43"/>
      <c r="I30" s="43"/>
      <c r="J30" s="43"/>
      <c r="K30" s="43"/>
      <c r="L30" s="22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>
        <v>77</v>
      </c>
      <c r="B31" s="52">
        <v>43189</v>
      </c>
      <c r="C31" s="43" t="s">
        <v>2777</v>
      </c>
      <c r="D31" s="128">
        <v>561.58000000000004</v>
      </c>
      <c r="E31" s="128"/>
      <c r="F31" s="128"/>
      <c r="G31" s="43" t="s">
        <v>89</v>
      </c>
      <c r="H31" s="43" t="s">
        <v>87</v>
      </c>
      <c r="I31" s="43"/>
      <c r="J31" s="43"/>
      <c r="K31" s="43"/>
      <c r="L31" s="22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>
        <v>77</v>
      </c>
      <c r="B32" s="52">
        <v>43220</v>
      </c>
      <c r="C32" s="43" t="s">
        <v>2777</v>
      </c>
      <c r="D32" s="128">
        <v>232.56</v>
      </c>
      <c r="E32" s="128"/>
      <c r="F32" s="128"/>
      <c r="G32" s="43" t="s">
        <v>89</v>
      </c>
      <c r="H32" s="43" t="s">
        <v>87</v>
      </c>
      <c r="I32" s="43"/>
      <c r="J32" s="43"/>
      <c r="K32" s="43"/>
      <c r="L32" s="22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>
        <v>77</v>
      </c>
      <c r="B33" s="52">
        <v>43250</v>
      </c>
      <c r="C33" s="43" t="s">
        <v>2777</v>
      </c>
      <c r="D33" s="128">
        <v>235.57</v>
      </c>
      <c r="E33" s="128"/>
      <c r="F33" s="128"/>
      <c r="G33" s="43" t="s">
        <v>89</v>
      </c>
      <c r="H33" s="43" t="s">
        <v>87</v>
      </c>
      <c r="I33" s="43"/>
      <c r="J33" s="43"/>
      <c r="K33" s="43"/>
      <c r="L33" s="22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>
        <v>77</v>
      </c>
      <c r="B34" s="52">
        <v>43143</v>
      </c>
      <c r="C34" s="43" t="s">
        <v>855</v>
      </c>
      <c r="D34" s="128"/>
      <c r="E34" s="128">
        <v>4200</v>
      </c>
      <c r="F34" s="128"/>
      <c r="G34" s="43" t="s">
        <v>594</v>
      </c>
      <c r="H34" s="43" t="s">
        <v>87</v>
      </c>
      <c r="I34" s="43"/>
      <c r="J34" s="43"/>
      <c r="K34" s="43">
        <v>150</v>
      </c>
      <c r="L34" s="22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>
        <v>77</v>
      </c>
      <c r="B35" s="52">
        <v>43166</v>
      </c>
      <c r="C35" s="43" t="s">
        <v>2779</v>
      </c>
      <c r="D35" s="128">
        <v>1144.17</v>
      </c>
      <c r="E35" s="128"/>
      <c r="F35" s="128"/>
      <c r="G35" s="43"/>
      <c r="H35" s="43" t="s">
        <v>87</v>
      </c>
      <c r="I35" s="43"/>
      <c r="J35" s="43"/>
      <c r="K35" s="43">
        <v>475748218</v>
      </c>
      <c r="L35" s="22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>
        <v>77</v>
      </c>
      <c r="B36" s="52">
        <v>43172</v>
      </c>
      <c r="C36" s="43" t="s">
        <v>2780</v>
      </c>
      <c r="D36" s="128">
        <v>178.21</v>
      </c>
      <c r="E36" s="128"/>
      <c r="F36" s="128"/>
      <c r="G36" s="43"/>
      <c r="H36" s="43" t="s">
        <v>87</v>
      </c>
      <c r="I36" s="43"/>
      <c r="J36" s="43"/>
      <c r="K36" s="43"/>
      <c r="L36" s="22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>
        <v>77</v>
      </c>
      <c r="B37" s="52">
        <v>43423</v>
      </c>
      <c r="C37" s="238" t="s">
        <v>855</v>
      </c>
      <c r="D37" s="128"/>
      <c r="E37" s="128">
        <v>1161</v>
      </c>
      <c r="F37" s="128"/>
      <c r="G37" s="238" t="s">
        <v>594</v>
      </c>
      <c r="H37" s="238" t="s">
        <v>87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43"/>
      <c r="B38" s="52">
        <v>43566</v>
      </c>
      <c r="C38" s="29" t="s">
        <v>2781</v>
      </c>
      <c r="D38" s="128">
        <v>0.27</v>
      </c>
      <c r="E38" s="128"/>
      <c r="F38" s="128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43"/>
      <c r="B39" s="52"/>
      <c r="C39" s="29"/>
      <c r="D39" s="128"/>
      <c r="E39" s="128"/>
      <c r="F39" s="12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43"/>
      <c r="B40" s="52"/>
      <c r="C40" s="43"/>
      <c r="D40" s="128"/>
      <c r="E40" s="128"/>
      <c r="F40" s="128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/>
      <c r="B41" s="52"/>
      <c r="C41" s="43"/>
      <c r="D41" s="128"/>
      <c r="E41" s="128"/>
      <c r="F41" s="128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/>
      <c r="B42" s="52"/>
      <c r="C42" s="43"/>
      <c r="D42" s="128"/>
      <c r="E42" s="128"/>
      <c r="F42" s="128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/>
      <c r="B43" s="52"/>
      <c r="C43" s="43"/>
      <c r="D43" s="128"/>
      <c r="E43" s="128"/>
      <c r="F43" s="128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/>
      <c r="B44" s="52"/>
      <c r="C44" s="43"/>
      <c r="D44" s="128"/>
      <c r="E44" s="128"/>
      <c r="F44" s="128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/>
      <c r="B45" s="52"/>
      <c r="C45" s="43"/>
      <c r="D45" s="128"/>
      <c r="E45" s="128"/>
      <c r="F45" s="128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43"/>
      <c r="B46" s="52"/>
      <c r="C46" s="43"/>
      <c r="D46" s="128"/>
      <c r="E46" s="128"/>
      <c r="F46" s="128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>
      <c r="A47" s="43"/>
      <c r="B47" s="52"/>
      <c r="C47" s="43"/>
      <c r="D47" s="128"/>
      <c r="E47" s="128"/>
      <c r="F47" s="128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>
      <c r="A48" s="43"/>
      <c r="B48" s="52"/>
      <c r="C48" s="43"/>
      <c r="D48" s="128"/>
      <c r="E48" s="128"/>
      <c r="F48" s="128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>
      <c r="A49" s="43"/>
      <c r="B49" s="52"/>
      <c r="C49" s="43"/>
      <c r="D49" s="128"/>
      <c r="E49" s="128"/>
      <c r="F49" s="128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75" customHeight="1">
      <c r="A50" s="43"/>
      <c r="B50" s="52"/>
      <c r="C50" s="43"/>
      <c r="D50" s="128"/>
      <c r="E50" s="128"/>
      <c r="F50" s="128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75" customHeight="1">
      <c r="A51" s="43"/>
      <c r="B51" s="52"/>
      <c r="C51" s="43"/>
      <c r="D51" s="128"/>
      <c r="E51" s="128"/>
      <c r="F51" s="128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75" customHeight="1">
      <c r="A52" s="43"/>
      <c r="B52" s="52"/>
      <c r="C52" s="43"/>
      <c r="D52" s="128"/>
      <c r="E52" s="128"/>
      <c r="F52" s="128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75" customHeight="1">
      <c r="A53" s="43"/>
      <c r="B53" s="52"/>
      <c r="C53" s="43"/>
      <c r="D53" s="128"/>
      <c r="E53" s="128"/>
      <c r="F53" s="128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customHeight="1">
      <c r="A54" s="43"/>
      <c r="B54" s="52"/>
      <c r="C54" s="43"/>
      <c r="D54" s="128"/>
      <c r="E54" s="128"/>
      <c r="F54" s="128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>
      <c r="A55" s="43"/>
      <c r="B55" s="52"/>
      <c r="C55" s="43"/>
      <c r="D55" s="128"/>
      <c r="E55" s="128"/>
      <c r="F55" s="128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75" customHeight="1">
      <c r="A56" s="43"/>
      <c r="B56" s="52"/>
      <c r="C56" s="43"/>
      <c r="D56" s="128"/>
      <c r="E56" s="128"/>
      <c r="F56" s="128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75" customHeight="1">
      <c r="A57" s="43"/>
      <c r="B57" s="52"/>
      <c r="C57" s="43"/>
      <c r="D57" s="128"/>
      <c r="E57" s="128"/>
      <c r="F57" s="128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75" customHeight="1">
      <c r="A58" s="43"/>
      <c r="B58" s="52"/>
      <c r="C58" s="43"/>
      <c r="D58" s="128"/>
      <c r="E58" s="128"/>
      <c r="F58" s="128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75" customHeight="1">
      <c r="A59" s="43"/>
      <c r="B59" s="52"/>
      <c r="C59" s="43"/>
      <c r="D59" s="128"/>
      <c r="E59" s="128"/>
      <c r="F59" s="128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75" customHeight="1">
      <c r="A60" s="43"/>
      <c r="B60" s="52"/>
      <c r="C60" s="43"/>
      <c r="D60" s="128"/>
      <c r="E60" s="128"/>
      <c r="F60" s="128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75" customHeight="1">
      <c r="A61" s="43"/>
      <c r="B61" s="52"/>
      <c r="C61" s="43"/>
      <c r="D61" s="128"/>
      <c r="E61" s="128"/>
      <c r="F61" s="128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75" customHeight="1">
      <c r="A62" s="43"/>
      <c r="B62" s="52"/>
      <c r="C62" s="43"/>
      <c r="D62" s="128"/>
      <c r="E62" s="128"/>
      <c r="F62" s="128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75" customHeight="1">
      <c r="A63" s="43"/>
      <c r="B63" s="52"/>
      <c r="C63" s="43"/>
      <c r="D63" s="128"/>
      <c r="E63" s="128"/>
      <c r="F63" s="128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75" customHeight="1">
      <c r="A64" s="43"/>
      <c r="B64" s="52"/>
      <c r="C64" s="43"/>
      <c r="D64" s="128"/>
      <c r="E64" s="128"/>
      <c r="F64" s="128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75" customHeight="1">
      <c r="A65" s="43"/>
      <c r="B65" s="52"/>
      <c r="C65" s="43"/>
      <c r="D65" s="128"/>
      <c r="E65" s="128"/>
      <c r="F65" s="128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75" customHeight="1">
      <c r="A66" s="43"/>
      <c r="B66" s="52"/>
      <c r="C66" s="43"/>
      <c r="D66" s="128"/>
      <c r="E66" s="128"/>
      <c r="F66" s="128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>
      <c r="A67" s="43"/>
      <c r="B67" s="52"/>
      <c r="C67" s="43"/>
      <c r="D67" s="128"/>
      <c r="E67" s="128"/>
      <c r="F67" s="128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75" customHeight="1">
      <c r="A68" s="43"/>
      <c r="B68" s="52"/>
      <c r="C68" s="43"/>
      <c r="D68" s="128"/>
      <c r="E68" s="128"/>
      <c r="F68" s="128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75" customHeight="1">
      <c r="A69" s="43"/>
      <c r="B69" s="52"/>
      <c r="C69" s="43"/>
      <c r="D69" s="128"/>
      <c r="E69" s="128"/>
      <c r="F69" s="128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75" customHeight="1">
      <c r="A70" s="43"/>
      <c r="B70" s="52"/>
      <c r="C70" s="43"/>
      <c r="D70" s="128"/>
      <c r="E70" s="128"/>
      <c r="F70" s="128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75" customHeight="1">
      <c r="A71" s="43"/>
      <c r="B71" s="52"/>
      <c r="C71" s="43"/>
      <c r="D71" s="128"/>
      <c r="E71" s="128"/>
      <c r="F71" s="128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75" customHeight="1">
      <c r="A72" s="43"/>
      <c r="B72" s="52"/>
      <c r="C72" s="43"/>
      <c r="D72" s="128"/>
      <c r="E72" s="128"/>
      <c r="F72" s="128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75" customHeight="1">
      <c r="A73" s="43"/>
      <c r="B73" s="52"/>
      <c r="C73" s="43"/>
      <c r="D73" s="128"/>
      <c r="E73" s="128"/>
      <c r="F73" s="128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75" customHeight="1">
      <c r="A74" s="43"/>
      <c r="B74" s="52"/>
      <c r="C74" s="43"/>
      <c r="D74" s="128"/>
      <c r="E74" s="128"/>
      <c r="F74" s="128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75" customHeight="1">
      <c r="A75" s="43"/>
      <c r="B75" s="52"/>
      <c r="C75" s="43"/>
      <c r="D75" s="128"/>
      <c r="E75" s="128"/>
      <c r="F75" s="128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75" customHeight="1">
      <c r="A76" s="43"/>
      <c r="B76" s="52"/>
      <c r="C76" s="43"/>
      <c r="D76" s="128"/>
      <c r="E76" s="128"/>
      <c r="F76" s="128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customHeight="1">
      <c r="A77" s="43"/>
      <c r="B77" s="52"/>
      <c r="C77" s="43"/>
      <c r="D77" s="128"/>
      <c r="E77" s="128"/>
      <c r="F77" s="128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>
      <c r="A78" s="43"/>
      <c r="B78" s="52"/>
      <c r="C78" s="43"/>
      <c r="D78" s="128"/>
      <c r="E78" s="128"/>
      <c r="F78" s="128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>
      <c r="A79" s="43"/>
      <c r="B79" s="52"/>
      <c r="C79" s="43"/>
      <c r="D79" s="128"/>
      <c r="E79" s="128"/>
      <c r="F79" s="128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>
      <c r="A80" s="43"/>
      <c r="B80" s="52"/>
      <c r="C80" s="43"/>
      <c r="D80" s="128"/>
      <c r="E80" s="128"/>
      <c r="F80" s="128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>
      <c r="A81" s="43"/>
      <c r="B81" s="52"/>
      <c r="C81" s="43"/>
      <c r="D81" s="128"/>
      <c r="E81" s="128"/>
      <c r="F81" s="128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customHeight="1">
      <c r="A82" s="43"/>
      <c r="B82" s="52"/>
      <c r="C82" s="43"/>
      <c r="D82" s="128"/>
      <c r="E82" s="128"/>
      <c r="F82" s="128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75" customHeight="1">
      <c r="A83" s="43"/>
      <c r="B83" s="52"/>
      <c r="C83" s="43"/>
      <c r="D83" s="128"/>
      <c r="E83" s="128"/>
      <c r="F83" s="128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75" customHeight="1">
      <c r="A84" s="43"/>
      <c r="B84" s="52"/>
      <c r="C84" s="43"/>
      <c r="D84" s="128"/>
      <c r="E84" s="128"/>
      <c r="F84" s="128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customHeight="1">
      <c r="A85" s="43"/>
      <c r="B85" s="52"/>
      <c r="C85" s="43"/>
      <c r="D85" s="128"/>
      <c r="E85" s="128"/>
      <c r="F85" s="128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75" customHeight="1">
      <c r="A86" s="43"/>
      <c r="B86" s="52"/>
      <c r="C86" s="43"/>
      <c r="D86" s="128"/>
      <c r="E86" s="128"/>
      <c r="F86" s="128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75" customHeight="1">
      <c r="A87" s="43"/>
      <c r="B87" s="52"/>
      <c r="C87" s="43"/>
      <c r="D87" s="128"/>
      <c r="E87" s="128"/>
      <c r="F87" s="128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43"/>
      <c r="B88" s="52"/>
      <c r="C88" s="43"/>
      <c r="D88" s="128"/>
      <c r="E88" s="128"/>
      <c r="F88" s="128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75" customHeight="1">
      <c r="A89" s="43"/>
      <c r="B89" s="52"/>
      <c r="C89" s="43"/>
      <c r="D89" s="128"/>
      <c r="E89" s="128"/>
      <c r="F89" s="128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75" customHeight="1">
      <c r="A90" s="43"/>
      <c r="B90" s="52"/>
      <c r="C90" s="43"/>
      <c r="D90" s="128"/>
      <c r="E90" s="128"/>
      <c r="F90" s="128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75" customHeight="1">
      <c r="A91" s="43"/>
      <c r="B91" s="52"/>
      <c r="C91" s="43"/>
      <c r="D91" s="128"/>
      <c r="E91" s="128"/>
      <c r="F91" s="128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customHeight="1">
      <c r="A92" s="43"/>
      <c r="B92" s="52"/>
      <c r="C92" s="43"/>
      <c r="D92" s="128"/>
      <c r="E92" s="128"/>
      <c r="F92" s="128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75" customHeight="1">
      <c r="A93" s="43"/>
      <c r="B93" s="52"/>
      <c r="C93" s="43"/>
      <c r="D93" s="128"/>
      <c r="E93" s="128"/>
      <c r="F93" s="128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customHeight="1">
      <c r="A94" s="43"/>
      <c r="B94" s="52"/>
      <c r="C94" s="43"/>
      <c r="D94" s="128"/>
      <c r="E94" s="128"/>
      <c r="F94" s="128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75" customHeight="1">
      <c r="A95" s="43"/>
      <c r="B95" s="52"/>
      <c r="C95" s="43"/>
      <c r="D95" s="128"/>
      <c r="E95" s="128"/>
      <c r="F95" s="128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75" customHeight="1">
      <c r="A96" s="43"/>
      <c r="B96" s="52"/>
      <c r="C96" s="43"/>
      <c r="D96" s="128"/>
      <c r="E96" s="128"/>
      <c r="F96" s="128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75" customHeight="1">
      <c r="A97" s="43"/>
      <c r="B97" s="52"/>
      <c r="C97" s="43"/>
      <c r="D97" s="128"/>
      <c r="E97" s="128"/>
      <c r="F97" s="128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75" customHeight="1">
      <c r="A98" s="43"/>
      <c r="B98" s="52"/>
      <c r="C98" s="43"/>
      <c r="D98" s="128"/>
      <c r="E98" s="128"/>
      <c r="F98" s="128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customHeight="1">
      <c r="A99" s="43"/>
      <c r="B99" s="52"/>
      <c r="C99" s="43"/>
      <c r="D99" s="128"/>
      <c r="E99" s="128"/>
      <c r="F99" s="128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customHeight="1">
      <c r="A100" s="43"/>
      <c r="B100" s="52"/>
      <c r="C100" s="43"/>
      <c r="D100" s="128"/>
      <c r="E100" s="128"/>
      <c r="F100" s="128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>
      <c r="A101" s="43"/>
      <c r="B101" s="52"/>
      <c r="C101" s="43"/>
      <c r="D101" s="128"/>
      <c r="E101" s="128"/>
      <c r="F101" s="128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75" customHeight="1">
      <c r="A102" s="43"/>
      <c r="B102" s="52"/>
      <c r="C102" s="43"/>
      <c r="D102" s="128"/>
      <c r="E102" s="128"/>
      <c r="F102" s="128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75" customHeight="1">
      <c r="A103" s="43"/>
      <c r="B103" s="52"/>
      <c r="C103" s="43"/>
      <c r="D103" s="128"/>
      <c r="E103" s="128"/>
      <c r="F103" s="128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75" customHeight="1">
      <c r="A104" s="43"/>
      <c r="B104" s="52"/>
      <c r="C104" s="43"/>
      <c r="D104" s="128"/>
      <c r="E104" s="128"/>
      <c r="F104" s="128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75" customHeight="1">
      <c r="A105" s="43"/>
      <c r="B105" s="52"/>
      <c r="C105" s="43"/>
      <c r="D105" s="128"/>
      <c r="E105" s="128"/>
      <c r="F105" s="128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75" customHeight="1">
      <c r="A106" s="43"/>
      <c r="B106" s="52"/>
      <c r="C106" s="43"/>
      <c r="D106" s="128"/>
      <c r="E106" s="128"/>
      <c r="F106" s="128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75" customHeight="1">
      <c r="A107" s="43"/>
      <c r="B107" s="52"/>
      <c r="C107" s="43"/>
      <c r="D107" s="128"/>
      <c r="E107" s="128"/>
      <c r="F107" s="128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customHeight="1">
      <c r="A108" s="43"/>
      <c r="B108" s="52"/>
      <c r="C108" s="43"/>
      <c r="D108" s="128"/>
      <c r="E108" s="128"/>
      <c r="F108" s="128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75" customHeight="1">
      <c r="A109" s="43"/>
      <c r="B109" s="52"/>
      <c r="C109" s="43"/>
      <c r="D109" s="128"/>
      <c r="E109" s="128"/>
      <c r="F109" s="128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customHeight="1">
      <c r="A110" s="43"/>
      <c r="B110" s="52"/>
      <c r="C110" s="43"/>
      <c r="D110" s="128"/>
      <c r="E110" s="128"/>
      <c r="F110" s="128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75" customHeight="1">
      <c r="A111" s="43"/>
      <c r="B111" s="52"/>
      <c r="C111" s="43"/>
      <c r="D111" s="128"/>
      <c r="E111" s="128"/>
      <c r="F111" s="128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75" customHeight="1">
      <c r="A112" s="43"/>
      <c r="B112" s="52"/>
      <c r="C112" s="43"/>
      <c r="D112" s="128"/>
      <c r="E112" s="128"/>
      <c r="F112" s="128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75" customHeight="1">
      <c r="A113" s="43"/>
      <c r="B113" s="52"/>
      <c r="C113" s="43"/>
      <c r="D113" s="128"/>
      <c r="E113" s="128"/>
      <c r="F113" s="128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75" customHeight="1">
      <c r="A114" s="43"/>
      <c r="B114" s="52"/>
      <c r="C114" s="43"/>
      <c r="D114" s="128"/>
      <c r="E114" s="128"/>
      <c r="F114" s="128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75" customHeight="1">
      <c r="A115" s="43"/>
      <c r="B115" s="52"/>
      <c r="C115" s="43"/>
      <c r="D115" s="128"/>
      <c r="E115" s="128"/>
      <c r="F115" s="128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75" customHeight="1">
      <c r="A116" s="43"/>
      <c r="B116" s="52"/>
      <c r="C116" s="43"/>
      <c r="D116" s="128"/>
      <c r="E116" s="128"/>
      <c r="F116" s="128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75" customHeight="1">
      <c r="A117" s="43"/>
      <c r="B117" s="52"/>
      <c r="C117" s="43"/>
      <c r="D117" s="128"/>
      <c r="E117" s="128"/>
      <c r="F117" s="128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75" customHeight="1">
      <c r="A118" s="43"/>
      <c r="B118" s="52"/>
      <c r="C118" s="43"/>
      <c r="D118" s="128"/>
      <c r="E118" s="128"/>
      <c r="F118" s="128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75" customHeight="1">
      <c r="A119" s="43"/>
      <c r="B119" s="52"/>
      <c r="C119" s="43"/>
      <c r="D119" s="128"/>
      <c r="E119" s="128"/>
      <c r="F119" s="128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75" customHeight="1">
      <c r="A120" s="43"/>
      <c r="B120" s="52"/>
      <c r="C120" s="43"/>
      <c r="D120" s="128"/>
      <c r="E120" s="128"/>
      <c r="F120" s="128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75" customHeight="1">
      <c r="A121" s="43"/>
      <c r="B121" s="52"/>
      <c r="C121" s="43"/>
      <c r="D121" s="128"/>
      <c r="E121" s="128"/>
      <c r="F121" s="128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75" customHeight="1">
      <c r="A122" s="43"/>
      <c r="B122" s="52"/>
      <c r="C122" s="43"/>
      <c r="D122" s="128"/>
      <c r="E122" s="128"/>
      <c r="F122" s="128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75" customHeight="1">
      <c r="A123" s="43"/>
      <c r="B123" s="52"/>
      <c r="C123" s="43"/>
      <c r="D123" s="128"/>
      <c r="E123" s="128"/>
      <c r="F123" s="128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customHeight="1">
      <c r="A124" s="43"/>
      <c r="B124" s="52"/>
      <c r="C124" s="43"/>
      <c r="D124" s="128"/>
      <c r="E124" s="128"/>
      <c r="F124" s="128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75" customHeight="1">
      <c r="A125" s="43"/>
      <c r="B125" s="52"/>
      <c r="C125" s="43"/>
      <c r="D125" s="128"/>
      <c r="E125" s="128"/>
      <c r="F125" s="128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75" customHeight="1">
      <c r="A126" s="43"/>
      <c r="B126" s="52"/>
      <c r="C126" s="43"/>
      <c r="D126" s="128"/>
      <c r="E126" s="128"/>
      <c r="F126" s="128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75" customHeight="1">
      <c r="A127" s="43"/>
      <c r="B127" s="52"/>
      <c r="C127" s="43"/>
      <c r="D127" s="128"/>
      <c r="E127" s="128"/>
      <c r="F127" s="128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75" customHeight="1">
      <c r="A128" s="43"/>
      <c r="B128" s="52"/>
      <c r="C128" s="43"/>
      <c r="D128" s="128"/>
      <c r="E128" s="128"/>
      <c r="F128" s="128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75" customHeight="1">
      <c r="A129" s="43"/>
      <c r="B129" s="52"/>
      <c r="C129" s="43"/>
      <c r="D129" s="128"/>
      <c r="E129" s="128"/>
      <c r="F129" s="128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75" customHeight="1">
      <c r="A130" s="43"/>
      <c r="B130" s="52"/>
      <c r="C130" s="43"/>
      <c r="D130" s="128"/>
      <c r="E130" s="128"/>
      <c r="F130" s="128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75" customHeight="1">
      <c r="A131" s="43"/>
      <c r="B131" s="52"/>
      <c r="C131" s="43"/>
      <c r="D131" s="128"/>
      <c r="E131" s="128"/>
      <c r="F131" s="128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75" customHeight="1">
      <c r="A132" s="43"/>
      <c r="B132" s="52"/>
      <c r="C132" s="43"/>
      <c r="D132" s="128"/>
      <c r="E132" s="128"/>
      <c r="F132" s="128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75" customHeight="1">
      <c r="A133" s="43"/>
      <c r="B133" s="52"/>
      <c r="C133" s="43"/>
      <c r="D133" s="128"/>
      <c r="E133" s="128"/>
      <c r="F133" s="128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75" customHeight="1">
      <c r="A134" s="43"/>
      <c r="B134" s="52"/>
      <c r="C134" s="43"/>
      <c r="D134" s="128"/>
      <c r="E134" s="128"/>
      <c r="F134" s="128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customHeight="1">
      <c r="A135" s="43"/>
      <c r="B135" s="52"/>
      <c r="C135" s="43"/>
      <c r="D135" s="128"/>
      <c r="E135" s="128"/>
      <c r="F135" s="128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75" customHeight="1">
      <c r="A136" s="43"/>
      <c r="B136" s="52"/>
      <c r="C136" s="43"/>
      <c r="D136" s="128"/>
      <c r="E136" s="128"/>
      <c r="F136" s="128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75" customHeight="1">
      <c r="A137" s="43"/>
      <c r="B137" s="52"/>
      <c r="C137" s="43"/>
      <c r="D137" s="128"/>
      <c r="E137" s="128"/>
      <c r="F137" s="128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75" customHeight="1">
      <c r="A138" s="43"/>
      <c r="B138" s="52"/>
      <c r="C138" s="43"/>
      <c r="D138" s="128"/>
      <c r="E138" s="128"/>
      <c r="F138" s="128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75" customHeight="1">
      <c r="A139" s="43"/>
      <c r="B139" s="52"/>
      <c r="C139" s="43"/>
      <c r="D139" s="128"/>
      <c r="E139" s="128"/>
      <c r="F139" s="128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75" customHeight="1">
      <c r="A140" s="43"/>
      <c r="B140" s="52"/>
      <c r="C140" s="43"/>
      <c r="D140" s="128"/>
      <c r="E140" s="128"/>
      <c r="F140" s="128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customHeight="1">
      <c r="A141" s="43"/>
      <c r="B141" s="52"/>
      <c r="C141" s="43"/>
      <c r="D141" s="128"/>
      <c r="E141" s="128"/>
      <c r="F141" s="128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customHeight="1">
      <c r="A142" s="43"/>
      <c r="B142" s="52"/>
      <c r="C142" s="43"/>
      <c r="D142" s="128"/>
      <c r="E142" s="128"/>
      <c r="F142" s="128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customHeight="1">
      <c r="A143" s="43"/>
      <c r="B143" s="52"/>
      <c r="C143" s="43"/>
      <c r="D143" s="128"/>
      <c r="E143" s="128"/>
      <c r="F143" s="128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75" customHeight="1">
      <c r="A144" s="43"/>
      <c r="B144" s="52"/>
      <c r="C144" s="43"/>
      <c r="D144" s="128"/>
      <c r="E144" s="128"/>
      <c r="F144" s="128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75" customHeight="1">
      <c r="A145" s="43"/>
      <c r="B145" s="52"/>
      <c r="C145" s="43"/>
      <c r="D145" s="128"/>
      <c r="E145" s="128"/>
      <c r="F145" s="128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75" customHeight="1">
      <c r="A146" s="43"/>
      <c r="B146" s="52"/>
      <c r="C146" s="43"/>
      <c r="D146" s="128"/>
      <c r="E146" s="128"/>
      <c r="F146" s="128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75" customHeight="1">
      <c r="A147" s="43"/>
      <c r="B147" s="52"/>
      <c r="C147" s="43"/>
      <c r="D147" s="128"/>
      <c r="E147" s="128"/>
      <c r="F147" s="128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75" customHeight="1">
      <c r="A148" s="43"/>
      <c r="B148" s="52"/>
      <c r="C148" s="43"/>
      <c r="D148" s="128"/>
      <c r="E148" s="128"/>
      <c r="F148" s="128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75" customHeight="1">
      <c r="A149" s="43"/>
      <c r="B149" s="52"/>
      <c r="C149" s="43"/>
      <c r="D149" s="128"/>
      <c r="E149" s="128"/>
      <c r="F149" s="128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75" customHeight="1">
      <c r="A150" s="43"/>
      <c r="B150" s="52"/>
      <c r="C150" s="43"/>
      <c r="D150" s="128"/>
      <c r="E150" s="128"/>
      <c r="F150" s="128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75" customHeight="1">
      <c r="A151" s="43"/>
      <c r="B151" s="52"/>
      <c r="C151" s="43"/>
      <c r="D151" s="128"/>
      <c r="E151" s="128"/>
      <c r="F151" s="128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75" customHeight="1">
      <c r="A152" s="43"/>
      <c r="B152" s="52"/>
      <c r="C152" s="43"/>
      <c r="D152" s="128"/>
      <c r="E152" s="128"/>
      <c r="F152" s="128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75" customHeight="1">
      <c r="A153" s="43"/>
      <c r="B153" s="52"/>
      <c r="C153" s="43"/>
      <c r="D153" s="128"/>
      <c r="E153" s="128"/>
      <c r="F153" s="128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75" customHeight="1">
      <c r="A154" s="43"/>
      <c r="B154" s="52"/>
      <c r="C154" s="43"/>
      <c r="D154" s="128"/>
      <c r="E154" s="128"/>
      <c r="F154" s="128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75" customHeight="1">
      <c r="A155" s="43"/>
      <c r="B155" s="52"/>
      <c r="C155" s="43"/>
      <c r="D155" s="128"/>
      <c r="E155" s="128"/>
      <c r="F155" s="128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75" customHeight="1">
      <c r="A156" s="43"/>
      <c r="B156" s="52"/>
      <c r="C156" s="43"/>
      <c r="D156" s="128"/>
      <c r="E156" s="128"/>
      <c r="F156" s="128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75" customHeight="1">
      <c r="A157" s="43"/>
      <c r="B157" s="52"/>
      <c r="C157" s="43"/>
      <c r="D157" s="128"/>
      <c r="E157" s="128"/>
      <c r="F157" s="128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75" customHeight="1">
      <c r="A158" s="43"/>
      <c r="B158" s="52"/>
      <c r="C158" s="43"/>
      <c r="D158" s="128"/>
      <c r="E158" s="128"/>
      <c r="F158" s="128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75" customHeight="1">
      <c r="A159" s="43"/>
      <c r="B159" s="52"/>
      <c r="C159" s="43"/>
      <c r="D159" s="128"/>
      <c r="E159" s="128"/>
      <c r="F159" s="128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75" customHeight="1">
      <c r="A160" s="43"/>
      <c r="B160" s="52"/>
      <c r="C160" s="43"/>
      <c r="D160" s="128"/>
      <c r="E160" s="128"/>
      <c r="F160" s="128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customHeight="1">
      <c r="A161" s="43"/>
      <c r="B161" s="52"/>
      <c r="C161" s="43"/>
      <c r="D161" s="128"/>
      <c r="E161" s="128"/>
      <c r="F161" s="128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75" customHeight="1">
      <c r="A162" s="43"/>
      <c r="B162" s="52"/>
      <c r="C162" s="43"/>
      <c r="D162" s="128"/>
      <c r="E162" s="128"/>
      <c r="F162" s="128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75" customHeight="1">
      <c r="A163" s="43"/>
      <c r="B163" s="52"/>
      <c r="C163" s="43"/>
      <c r="D163" s="128"/>
      <c r="E163" s="128"/>
      <c r="F163" s="128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75" customHeight="1">
      <c r="A164" s="43"/>
      <c r="B164" s="52"/>
      <c r="C164" s="43"/>
      <c r="D164" s="128"/>
      <c r="E164" s="128"/>
      <c r="F164" s="128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75" customHeight="1">
      <c r="A165" s="43"/>
      <c r="B165" s="52"/>
      <c r="C165" s="43"/>
      <c r="D165" s="128"/>
      <c r="E165" s="128"/>
      <c r="F165" s="128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75" customHeight="1">
      <c r="A166" s="43"/>
      <c r="B166" s="52"/>
      <c r="C166" s="43"/>
      <c r="D166" s="128"/>
      <c r="E166" s="128"/>
      <c r="F166" s="128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customHeight="1">
      <c r="A167" s="43"/>
      <c r="B167" s="52"/>
      <c r="C167" s="43"/>
      <c r="D167" s="128"/>
      <c r="E167" s="128"/>
      <c r="F167" s="128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75" customHeight="1">
      <c r="A168" s="43"/>
      <c r="B168" s="52"/>
      <c r="C168" s="43"/>
      <c r="D168" s="128"/>
      <c r="E168" s="128"/>
      <c r="F168" s="128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75" customHeight="1">
      <c r="A169" s="43"/>
      <c r="B169" s="52"/>
      <c r="C169" s="43"/>
      <c r="D169" s="128"/>
      <c r="E169" s="128"/>
      <c r="F169" s="128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75" customHeight="1">
      <c r="A170" s="43"/>
      <c r="B170" s="52"/>
      <c r="C170" s="43"/>
      <c r="D170" s="128"/>
      <c r="E170" s="128"/>
      <c r="F170" s="128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75" customHeight="1">
      <c r="A171" s="43"/>
      <c r="B171" s="52"/>
      <c r="C171" s="43"/>
      <c r="D171" s="128"/>
      <c r="E171" s="128"/>
      <c r="F171" s="128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75" customHeight="1">
      <c r="A172" s="43"/>
      <c r="B172" s="52"/>
      <c r="C172" s="43"/>
      <c r="D172" s="128"/>
      <c r="E172" s="128"/>
      <c r="F172" s="128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customHeight="1">
      <c r="A173" s="43"/>
      <c r="B173" s="52"/>
      <c r="C173" s="43"/>
      <c r="D173" s="128"/>
      <c r="E173" s="128"/>
      <c r="F173" s="128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75" customHeight="1">
      <c r="A174" s="43"/>
      <c r="B174" s="52"/>
      <c r="C174" s="43"/>
      <c r="D174" s="128"/>
      <c r="E174" s="128"/>
      <c r="F174" s="128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75" customHeight="1">
      <c r="A175" s="43"/>
      <c r="B175" s="52"/>
      <c r="C175" s="43"/>
      <c r="D175" s="128"/>
      <c r="E175" s="128"/>
      <c r="F175" s="128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75" customHeight="1">
      <c r="A176" s="43"/>
      <c r="B176" s="52"/>
      <c r="C176" s="43"/>
      <c r="D176" s="128"/>
      <c r="E176" s="128"/>
      <c r="F176" s="128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>
      <c r="A177" s="43"/>
      <c r="B177" s="52"/>
      <c r="C177" s="43"/>
      <c r="D177" s="128"/>
      <c r="E177" s="128"/>
      <c r="F177" s="128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75" customHeight="1">
      <c r="A178" s="43"/>
      <c r="B178" s="52"/>
      <c r="C178" s="43"/>
      <c r="D178" s="128"/>
      <c r="E178" s="128"/>
      <c r="F178" s="128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75" customHeight="1">
      <c r="A179" s="43"/>
      <c r="B179" s="52"/>
      <c r="C179" s="43"/>
      <c r="D179" s="128"/>
      <c r="E179" s="128"/>
      <c r="F179" s="128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75" customHeight="1">
      <c r="A180" s="43"/>
      <c r="B180" s="52"/>
      <c r="C180" s="43"/>
      <c r="D180" s="128"/>
      <c r="E180" s="128"/>
      <c r="F180" s="128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75" customHeight="1">
      <c r="A181" s="43"/>
      <c r="B181" s="52"/>
      <c r="C181" s="43"/>
      <c r="D181" s="128"/>
      <c r="E181" s="128"/>
      <c r="F181" s="128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75" customHeight="1">
      <c r="A182" s="43"/>
      <c r="B182" s="52"/>
      <c r="C182" s="43"/>
      <c r="D182" s="128"/>
      <c r="E182" s="128"/>
      <c r="F182" s="128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75" customHeight="1">
      <c r="A183" s="43"/>
      <c r="B183" s="52"/>
      <c r="C183" s="43"/>
      <c r="D183" s="128"/>
      <c r="E183" s="128"/>
      <c r="F183" s="128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75" customHeight="1">
      <c r="A184" s="43"/>
      <c r="B184" s="52"/>
      <c r="C184" s="43"/>
      <c r="D184" s="128"/>
      <c r="E184" s="128"/>
      <c r="F184" s="128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75" customHeight="1">
      <c r="A185" s="43"/>
      <c r="B185" s="52"/>
      <c r="C185" s="43"/>
      <c r="D185" s="128"/>
      <c r="E185" s="128"/>
      <c r="F185" s="128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75" customHeight="1">
      <c r="A186" s="43"/>
      <c r="B186" s="52"/>
      <c r="C186" s="43"/>
      <c r="D186" s="128"/>
      <c r="E186" s="128"/>
      <c r="F186" s="128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75" customHeight="1">
      <c r="A187" s="43"/>
      <c r="B187" s="52"/>
      <c r="C187" s="43"/>
      <c r="D187" s="128"/>
      <c r="E187" s="128"/>
      <c r="F187" s="128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customHeight="1">
      <c r="A188" s="43"/>
      <c r="B188" s="52"/>
      <c r="C188" s="43"/>
      <c r="D188" s="128"/>
      <c r="E188" s="128"/>
      <c r="F188" s="128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customHeight="1">
      <c r="A189" s="43"/>
      <c r="B189" s="52"/>
      <c r="C189" s="43"/>
      <c r="D189" s="128"/>
      <c r="E189" s="128"/>
      <c r="F189" s="128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75" customHeight="1">
      <c r="A190" s="43"/>
      <c r="B190" s="52"/>
      <c r="C190" s="43"/>
      <c r="D190" s="128"/>
      <c r="E190" s="128"/>
      <c r="F190" s="128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75" customHeight="1">
      <c r="A191" s="43"/>
      <c r="B191" s="52"/>
      <c r="C191" s="43"/>
      <c r="D191" s="128"/>
      <c r="E191" s="128"/>
      <c r="F191" s="128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customHeight="1">
      <c r="A192" s="43"/>
      <c r="B192" s="52"/>
      <c r="C192" s="43"/>
      <c r="D192" s="128"/>
      <c r="E192" s="128"/>
      <c r="F192" s="128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75" customHeight="1">
      <c r="A193" s="43"/>
      <c r="B193" s="52"/>
      <c r="C193" s="43"/>
      <c r="D193" s="128"/>
      <c r="E193" s="128"/>
      <c r="F193" s="128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75" customHeight="1">
      <c r="A194" s="43"/>
      <c r="B194" s="52"/>
      <c r="C194" s="43"/>
      <c r="D194" s="128"/>
      <c r="E194" s="128"/>
      <c r="F194" s="128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75" customHeight="1">
      <c r="A195" s="43"/>
      <c r="B195" s="52"/>
      <c r="C195" s="43"/>
      <c r="D195" s="128"/>
      <c r="E195" s="128"/>
      <c r="F195" s="128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75" customHeight="1">
      <c r="A196" s="43"/>
      <c r="B196" s="52"/>
      <c r="C196" s="43"/>
      <c r="D196" s="128"/>
      <c r="E196" s="128"/>
      <c r="F196" s="128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75" customHeight="1">
      <c r="A197" s="43"/>
      <c r="B197" s="52"/>
      <c r="C197" s="43"/>
      <c r="D197" s="128"/>
      <c r="E197" s="128"/>
      <c r="F197" s="128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75" customHeight="1">
      <c r="A198" s="43"/>
      <c r="B198" s="52"/>
      <c r="C198" s="43"/>
      <c r="D198" s="128"/>
      <c r="E198" s="128"/>
      <c r="F198" s="128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75" customHeight="1">
      <c r="A199" s="43"/>
      <c r="B199" s="52"/>
      <c r="C199" s="43"/>
      <c r="D199" s="128"/>
      <c r="E199" s="128"/>
      <c r="F199" s="128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75" customHeight="1">
      <c r="A200" s="43"/>
      <c r="B200" s="52"/>
      <c r="C200" s="43"/>
      <c r="D200" s="128"/>
      <c r="E200" s="128"/>
      <c r="F200" s="128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75" customHeight="1">
      <c r="A201" s="43"/>
      <c r="B201" s="52"/>
      <c r="C201" s="43"/>
      <c r="D201" s="128"/>
      <c r="E201" s="128"/>
      <c r="F201" s="128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75" customHeight="1">
      <c r="A202" s="43"/>
      <c r="B202" s="52"/>
      <c r="C202" s="43"/>
      <c r="D202" s="128"/>
      <c r="E202" s="128"/>
      <c r="F202" s="128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customHeight="1">
      <c r="A203" s="43"/>
      <c r="B203" s="52"/>
      <c r="C203" s="43"/>
      <c r="D203" s="128"/>
      <c r="E203" s="128"/>
      <c r="F203" s="128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75" customHeight="1">
      <c r="A204" s="43"/>
      <c r="B204" s="52"/>
      <c r="C204" s="43"/>
      <c r="D204" s="128"/>
      <c r="E204" s="128"/>
      <c r="F204" s="128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75" customHeight="1">
      <c r="A205" s="43"/>
      <c r="B205" s="52"/>
      <c r="C205" s="43"/>
      <c r="D205" s="128"/>
      <c r="E205" s="128"/>
      <c r="F205" s="128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75" customHeight="1">
      <c r="A206" s="43"/>
      <c r="B206" s="52"/>
      <c r="C206" s="43"/>
      <c r="D206" s="128"/>
      <c r="E206" s="128"/>
      <c r="F206" s="128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75" customHeight="1">
      <c r="A207" s="43"/>
      <c r="B207" s="52"/>
      <c r="C207" s="43"/>
      <c r="D207" s="128"/>
      <c r="E207" s="128"/>
      <c r="F207" s="128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75" customHeight="1">
      <c r="A208" s="43"/>
      <c r="B208" s="52"/>
      <c r="C208" s="43"/>
      <c r="D208" s="128"/>
      <c r="E208" s="128"/>
      <c r="F208" s="128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75" customHeight="1">
      <c r="A209" s="43"/>
      <c r="B209" s="52"/>
      <c r="C209" s="43"/>
      <c r="D209" s="128"/>
      <c r="E209" s="128"/>
      <c r="F209" s="128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75" customHeight="1">
      <c r="A210" s="43"/>
      <c r="B210" s="52"/>
      <c r="C210" s="43"/>
      <c r="D210" s="128"/>
      <c r="E210" s="128"/>
      <c r="F210" s="128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75" customHeight="1">
      <c r="A211" s="43"/>
      <c r="B211" s="52"/>
      <c r="C211" s="43"/>
      <c r="D211" s="128"/>
      <c r="E211" s="128"/>
      <c r="F211" s="128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75" customHeight="1">
      <c r="A212" s="43"/>
      <c r="B212" s="52"/>
      <c r="C212" s="43"/>
      <c r="D212" s="128"/>
      <c r="E212" s="128"/>
      <c r="F212" s="128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customHeight="1">
      <c r="A213" s="43"/>
      <c r="B213" s="52"/>
      <c r="C213" s="43"/>
      <c r="D213" s="128"/>
      <c r="E213" s="128"/>
      <c r="F213" s="128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customHeight="1">
      <c r="A214" s="43"/>
      <c r="B214" s="52"/>
      <c r="C214" s="43"/>
      <c r="D214" s="128"/>
      <c r="E214" s="128"/>
      <c r="F214" s="128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75" customHeight="1">
      <c r="A215" s="43"/>
      <c r="B215" s="52"/>
      <c r="C215" s="43"/>
      <c r="D215" s="128"/>
      <c r="E215" s="128"/>
      <c r="F215" s="128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customHeight="1">
      <c r="A216" s="43"/>
      <c r="B216" s="52"/>
      <c r="C216" s="43"/>
      <c r="D216" s="128"/>
      <c r="E216" s="128"/>
      <c r="F216" s="128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75" customHeight="1">
      <c r="A217" s="43"/>
      <c r="B217" s="52"/>
      <c r="C217" s="43"/>
      <c r="D217" s="128"/>
      <c r="E217" s="128"/>
      <c r="F217" s="128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>
      <c r="A218" s="43"/>
      <c r="B218" s="52"/>
      <c r="C218" s="43"/>
      <c r="D218" s="128"/>
      <c r="E218" s="128"/>
      <c r="F218" s="128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>
      <c r="A219" s="43"/>
      <c r="B219" s="52"/>
      <c r="C219" s="43"/>
      <c r="D219" s="128"/>
      <c r="E219" s="128"/>
      <c r="F219" s="128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>
      <c r="A220" s="43"/>
      <c r="B220" s="52"/>
      <c r="C220" s="43"/>
      <c r="D220" s="128"/>
      <c r="E220" s="128"/>
      <c r="F220" s="128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>
      <c r="A221" s="43"/>
      <c r="B221" s="52"/>
      <c r="C221" s="43"/>
      <c r="D221" s="128"/>
      <c r="E221" s="128"/>
      <c r="F221" s="128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>
      <c r="A222" s="43"/>
      <c r="B222" s="52"/>
      <c r="C222" s="43"/>
      <c r="D222" s="128"/>
      <c r="E222" s="128"/>
      <c r="F222" s="128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>
      <c r="A223" s="43"/>
      <c r="B223" s="52"/>
      <c r="C223" s="43"/>
      <c r="D223" s="128"/>
      <c r="E223" s="128"/>
      <c r="F223" s="128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>
      <c r="A224" s="43"/>
      <c r="B224" s="52"/>
      <c r="C224" s="43"/>
      <c r="D224" s="128"/>
      <c r="E224" s="128"/>
      <c r="F224" s="128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>
      <c r="A225" s="43"/>
      <c r="B225" s="52"/>
      <c r="C225" s="43"/>
      <c r="D225" s="128"/>
      <c r="E225" s="128"/>
      <c r="F225" s="128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>
      <c r="A226" s="43"/>
      <c r="B226" s="52"/>
      <c r="C226" s="43"/>
      <c r="D226" s="128"/>
      <c r="E226" s="128"/>
      <c r="F226" s="128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>
      <c r="A227" s="43"/>
      <c r="B227" s="52"/>
      <c r="C227" s="43"/>
      <c r="D227" s="128"/>
      <c r="E227" s="128"/>
      <c r="F227" s="128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>
      <c r="A228" s="43"/>
      <c r="B228" s="52"/>
      <c r="C228" s="43"/>
      <c r="D228" s="128"/>
      <c r="E228" s="128"/>
      <c r="F228" s="128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>
      <c r="A229" s="43"/>
      <c r="B229" s="52"/>
      <c r="C229" s="43"/>
      <c r="D229" s="128"/>
      <c r="E229" s="128"/>
      <c r="F229" s="128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>
      <c r="A230" s="43"/>
      <c r="B230" s="52"/>
      <c r="C230" s="43"/>
      <c r="D230" s="128"/>
      <c r="E230" s="128"/>
      <c r="F230" s="128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75" customHeight="1">
      <c r="A231" s="43"/>
      <c r="B231" s="52"/>
      <c r="C231" s="43"/>
      <c r="D231" s="128"/>
      <c r="E231" s="128"/>
      <c r="F231" s="128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customHeight="1">
      <c r="A232" s="43"/>
      <c r="B232" s="52"/>
      <c r="C232" s="43"/>
      <c r="D232" s="128"/>
      <c r="E232" s="128"/>
      <c r="F232" s="128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5.75" customHeight="1">
      <c r="A233" s="43"/>
      <c r="B233" s="52"/>
      <c r="C233" s="43"/>
      <c r="D233" s="128"/>
      <c r="E233" s="128"/>
      <c r="F233" s="128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75" customHeight="1">
      <c r="A234" s="43"/>
      <c r="B234" s="52"/>
      <c r="C234" s="43"/>
      <c r="D234" s="128"/>
      <c r="E234" s="128"/>
      <c r="F234" s="128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75" customHeight="1">
      <c r="A235" s="43"/>
      <c r="B235" s="52"/>
      <c r="C235" s="43"/>
      <c r="D235" s="128"/>
      <c r="E235" s="128"/>
      <c r="F235" s="128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5.75" customHeight="1">
      <c r="A236" s="43"/>
      <c r="B236" s="52"/>
      <c r="C236" s="43"/>
      <c r="D236" s="128"/>
      <c r="E236" s="128"/>
      <c r="F236" s="128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5.75" customHeight="1">
      <c r="A237" s="43"/>
      <c r="B237" s="52"/>
      <c r="C237" s="43"/>
      <c r="D237" s="128"/>
      <c r="E237" s="128"/>
      <c r="F237" s="128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5.75" customHeight="1">
      <c r="A238" s="43"/>
      <c r="B238" s="52"/>
      <c r="C238" s="43"/>
      <c r="D238" s="128"/>
      <c r="E238" s="128"/>
      <c r="F238" s="128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238" xr:uid="{00000000-0009-0000-0000-00001B000000}"/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rgb="FF2E75B5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875" customWidth="1"/>
    <col min="2" max="2" width="19.375" customWidth="1"/>
    <col min="3" max="3" width="22.875" customWidth="1"/>
    <col min="4" max="26" width="8.875" customWidth="1"/>
  </cols>
  <sheetData>
    <row r="1" spans="1:26" ht="14.25">
      <c r="A1" s="218" t="s">
        <v>0</v>
      </c>
      <c r="B1" s="242" t="s">
        <v>58</v>
      </c>
      <c r="C1" s="218" t="s">
        <v>59</v>
      </c>
      <c r="D1" s="218" t="s">
        <v>60</v>
      </c>
      <c r="E1" s="218" t="s">
        <v>61</v>
      </c>
      <c r="F1" s="218" t="s">
        <v>2389</v>
      </c>
      <c r="G1" s="218" t="s">
        <v>63</v>
      </c>
      <c r="H1" s="218" t="s">
        <v>64</v>
      </c>
      <c r="I1" s="218" t="s">
        <v>2390</v>
      </c>
      <c r="J1" s="218" t="s">
        <v>65</v>
      </c>
      <c r="K1" s="218" t="s">
        <v>66</v>
      </c>
      <c r="L1" s="243" t="s">
        <v>2132</v>
      </c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4.25">
      <c r="A2" s="43">
        <v>95</v>
      </c>
      <c r="B2" s="52">
        <v>43060</v>
      </c>
      <c r="C2" s="43" t="s">
        <v>1589</v>
      </c>
      <c r="D2" s="128"/>
      <c r="E2" s="128">
        <v>4000</v>
      </c>
      <c r="F2" s="128"/>
      <c r="G2" s="43" t="s">
        <v>594</v>
      </c>
      <c r="H2" s="43" t="s">
        <v>87</v>
      </c>
      <c r="I2" s="43"/>
      <c r="J2" s="43" t="s">
        <v>753</v>
      </c>
      <c r="K2" s="43">
        <v>125</v>
      </c>
      <c r="L2" s="22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>
      <c r="A3" s="43">
        <v>95</v>
      </c>
      <c r="B3" s="52">
        <v>43068</v>
      </c>
      <c r="C3" s="43" t="s">
        <v>2782</v>
      </c>
      <c r="D3" s="128">
        <v>3159</v>
      </c>
      <c r="E3" s="128"/>
      <c r="F3" s="128"/>
      <c r="G3" s="43">
        <v>111</v>
      </c>
      <c r="H3" s="43" t="s">
        <v>87</v>
      </c>
      <c r="I3" s="43"/>
      <c r="J3" s="43" t="s">
        <v>2783</v>
      </c>
      <c r="K3" s="43">
        <v>317</v>
      </c>
      <c r="L3" s="22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>
      <c r="A4" s="43">
        <v>95</v>
      </c>
      <c r="B4" s="52">
        <v>43074</v>
      </c>
      <c r="C4" s="43" t="s">
        <v>1589</v>
      </c>
      <c r="D4" s="128"/>
      <c r="E4" s="128">
        <v>1000</v>
      </c>
      <c r="F4" s="128"/>
      <c r="G4" s="43">
        <v>10115</v>
      </c>
      <c r="H4" s="43" t="s">
        <v>87</v>
      </c>
      <c r="I4" s="43"/>
      <c r="J4" s="43"/>
      <c r="K4" s="43">
        <v>129</v>
      </c>
      <c r="L4" s="22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>
      <c r="A5" s="43">
        <v>95</v>
      </c>
      <c r="B5" s="52">
        <v>43076</v>
      </c>
      <c r="C5" s="43" t="s">
        <v>2784</v>
      </c>
      <c r="D5" s="128">
        <v>600</v>
      </c>
      <c r="E5" s="128"/>
      <c r="F5" s="128"/>
      <c r="G5" s="43">
        <v>5000112</v>
      </c>
      <c r="H5" s="43" t="s">
        <v>87</v>
      </c>
      <c r="I5" s="43"/>
      <c r="J5" s="43" t="s">
        <v>2785</v>
      </c>
      <c r="K5" s="43" t="s">
        <v>721</v>
      </c>
      <c r="L5" s="22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>
      <c r="A6" s="43">
        <v>95</v>
      </c>
      <c r="B6" s="52">
        <v>43082</v>
      </c>
      <c r="C6" s="43" t="s">
        <v>1252</v>
      </c>
      <c r="D6" s="128">
        <v>18.7</v>
      </c>
      <c r="E6" s="128"/>
      <c r="F6" s="128"/>
      <c r="G6" s="43" t="s">
        <v>89</v>
      </c>
      <c r="H6" s="43" t="s">
        <v>87</v>
      </c>
      <c r="I6" s="43"/>
      <c r="J6" s="43" t="s">
        <v>2786</v>
      </c>
      <c r="K6" s="43">
        <v>100091</v>
      </c>
      <c r="L6" s="22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>
      <c r="A7" s="43">
        <v>95</v>
      </c>
      <c r="B7" s="52">
        <v>43082</v>
      </c>
      <c r="C7" s="43" t="s">
        <v>2787</v>
      </c>
      <c r="D7" s="128">
        <v>1045.42</v>
      </c>
      <c r="E7" s="128"/>
      <c r="F7" s="128"/>
      <c r="G7" s="43" t="s">
        <v>89</v>
      </c>
      <c r="H7" s="43" t="s">
        <v>87</v>
      </c>
      <c r="I7" s="43"/>
      <c r="J7" s="43" t="s">
        <v>2788</v>
      </c>
      <c r="K7" s="43"/>
      <c r="L7" s="22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>
      <c r="A8" s="43">
        <v>95</v>
      </c>
      <c r="B8" s="52">
        <v>43083</v>
      </c>
      <c r="C8" s="43" t="s">
        <v>2782</v>
      </c>
      <c r="D8" s="128">
        <v>3159</v>
      </c>
      <c r="E8" s="128"/>
      <c r="F8" s="128"/>
      <c r="G8" s="43">
        <v>5000116</v>
      </c>
      <c r="H8" s="43" t="s">
        <v>87</v>
      </c>
      <c r="I8" s="43"/>
      <c r="J8" s="43" t="s">
        <v>2789</v>
      </c>
      <c r="K8" s="43">
        <v>318</v>
      </c>
      <c r="L8" s="22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>
      <c r="A9" s="43">
        <v>95</v>
      </c>
      <c r="B9" s="52">
        <v>43081</v>
      </c>
      <c r="C9" s="43" t="s">
        <v>689</v>
      </c>
      <c r="D9" s="128">
        <v>25</v>
      </c>
      <c r="E9" s="128"/>
      <c r="F9" s="128"/>
      <c r="G9" s="43" t="s">
        <v>89</v>
      </c>
      <c r="H9" s="43" t="s">
        <v>87</v>
      </c>
      <c r="I9" s="43"/>
      <c r="J9" s="43" t="s">
        <v>1257</v>
      </c>
      <c r="K9" s="43">
        <v>8278</v>
      </c>
      <c r="L9" s="22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>
      <c r="A10" s="43">
        <v>95</v>
      </c>
      <c r="B10" s="52">
        <v>42737</v>
      </c>
      <c r="C10" s="43" t="s">
        <v>2790</v>
      </c>
      <c r="D10" s="128">
        <v>250</v>
      </c>
      <c r="E10" s="128"/>
      <c r="F10" s="128"/>
      <c r="G10" s="43" t="s">
        <v>594</v>
      </c>
      <c r="H10" s="43" t="s">
        <v>87</v>
      </c>
      <c r="I10" s="43"/>
      <c r="J10" s="43" t="s">
        <v>1261</v>
      </c>
      <c r="K10" s="43">
        <v>331</v>
      </c>
      <c r="L10" s="22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>
      <c r="A11" s="43">
        <v>95</v>
      </c>
      <c r="B11" s="52">
        <v>43109</v>
      </c>
      <c r="C11" s="43" t="s">
        <v>2791</v>
      </c>
      <c r="D11" s="128">
        <v>800</v>
      </c>
      <c r="E11" s="128"/>
      <c r="F11" s="128"/>
      <c r="G11" s="43" t="s">
        <v>594</v>
      </c>
      <c r="H11" s="43" t="s">
        <v>87</v>
      </c>
      <c r="I11" s="43"/>
      <c r="J11" s="43"/>
      <c r="K11" s="43"/>
      <c r="L11" s="22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>
      <c r="A12" s="43">
        <v>95</v>
      </c>
      <c r="B12" s="52">
        <v>43116</v>
      </c>
      <c r="C12" s="43" t="s">
        <v>2792</v>
      </c>
      <c r="D12" s="128"/>
      <c r="E12" s="128">
        <v>3011</v>
      </c>
      <c r="F12" s="128"/>
      <c r="G12" s="43" t="s">
        <v>594</v>
      </c>
      <c r="H12" s="43" t="s">
        <v>87</v>
      </c>
      <c r="I12" s="43"/>
      <c r="J12" s="43" t="s">
        <v>170</v>
      </c>
      <c r="K12" s="43">
        <v>140</v>
      </c>
      <c r="L12" s="22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>
      <c r="A13" s="43">
        <v>95</v>
      </c>
      <c r="B13" s="52">
        <v>43150</v>
      </c>
      <c r="C13" s="43" t="s">
        <v>2793</v>
      </c>
      <c r="D13" s="128">
        <v>468</v>
      </c>
      <c r="E13" s="128"/>
      <c r="F13" s="128"/>
      <c r="G13" s="43" t="s">
        <v>594</v>
      </c>
      <c r="H13" s="43" t="s">
        <v>87</v>
      </c>
      <c r="I13" s="43"/>
      <c r="J13" s="43" t="s">
        <v>1627</v>
      </c>
      <c r="K13" s="43">
        <v>116</v>
      </c>
      <c r="L13" s="22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>
      <c r="A14" s="43">
        <v>95</v>
      </c>
      <c r="B14" s="52">
        <v>43165</v>
      </c>
      <c r="C14" s="43" t="s">
        <v>2794</v>
      </c>
      <c r="D14" s="128">
        <v>250</v>
      </c>
      <c r="E14" s="128"/>
      <c r="F14" s="128"/>
      <c r="G14" s="43" t="s">
        <v>594</v>
      </c>
      <c r="H14" s="43" t="s">
        <v>87</v>
      </c>
      <c r="I14" s="43"/>
      <c r="J14" s="43" t="s">
        <v>1261</v>
      </c>
      <c r="K14" s="43"/>
      <c r="L14" s="22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>
      <c r="A15" s="43">
        <v>95</v>
      </c>
      <c r="B15" s="52">
        <v>43187</v>
      </c>
      <c r="C15" s="43" t="s">
        <v>2143</v>
      </c>
      <c r="D15" s="128"/>
      <c r="E15" s="128">
        <v>2500</v>
      </c>
      <c r="F15" s="128"/>
      <c r="G15" s="43" t="s">
        <v>594</v>
      </c>
      <c r="H15" s="43" t="s">
        <v>87</v>
      </c>
      <c r="I15" s="43"/>
      <c r="J15" s="43"/>
      <c r="K15" s="43">
        <v>171</v>
      </c>
      <c r="L15" s="22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>
      <c r="A16" s="43">
        <v>95</v>
      </c>
      <c r="B16" s="52">
        <v>43383</v>
      </c>
      <c r="C16" s="43" t="s">
        <v>2795</v>
      </c>
      <c r="D16" s="128"/>
      <c r="E16" s="128"/>
      <c r="F16" s="128">
        <v>4400</v>
      </c>
      <c r="G16" s="43"/>
      <c r="H16" s="43" t="s">
        <v>87</v>
      </c>
      <c r="I16" s="43"/>
      <c r="J16" s="43"/>
      <c r="K16" s="43"/>
      <c r="L16" s="22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>
      <c r="A17" s="43">
        <v>95</v>
      </c>
      <c r="B17" s="52">
        <v>43414</v>
      </c>
      <c r="C17" s="43" t="s">
        <v>2796</v>
      </c>
      <c r="D17" s="128">
        <v>794</v>
      </c>
      <c r="E17" s="128"/>
      <c r="F17" s="128"/>
      <c r="G17" s="43" t="s">
        <v>89</v>
      </c>
      <c r="H17" s="43" t="s">
        <v>87</v>
      </c>
      <c r="I17" s="43"/>
      <c r="J17" s="43" t="s">
        <v>2797</v>
      </c>
      <c r="K17" s="43"/>
      <c r="L17" s="22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>
      <c r="A18" s="43">
        <v>95</v>
      </c>
      <c r="B18" s="52">
        <v>43231</v>
      </c>
      <c r="C18" s="43" t="s">
        <v>2795</v>
      </c>
      <c r="D18" s="128"/>
      <c r="E18" s="128"/>
      <c r="F18" s="128">
        <v>4400</v>
      </c>
      <c r="G18" s="43"/>
      <c r="H18" s="43" t="s">
        <v>87</v>
      </c>
      <c r="I18" s="43"/>
      <c r="J18" s="43"/>
      <c r="K18" s="43"/>
      <c r="L18" s="22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>
      <c r="A19" s="43">
        <v>95</v>
      </c>
      <c r="B19" s="52">
        <v>43450</v>
      </c>
      <c r="C19" s="43" t="s">
        <v>2795</v>
      </c>
      <c r="D19" s="128"/>
      <c r="E19" s="128"/>
      <c r="F19" s="128">
        <v>4400</v>
      </c>
      <c r="G19" s="43"/>
      <c r="H19" s="43" t="s">
        <v>87</v>
      </c>
      <c r="I19" s="43"/>
      <c r="J19" s="43"/>
      <c r="K19" s="43"/>
      <c r="L19" s="22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>
      <c r="A20" s="43">
        <v>95</v>
      </c>
      <c r="B20" s="52">
        <v>43454</v>
      </c>
      <c r="C20" s="43" t="s">
        <v>2798</v>
      </c>
      <c r="D20" s="128">
        <v>670</v>
      </c>
      <c r="E20" s="128"/>
      <c r="F20" s="128"/>
      <c r="G20" s="43"/>
      <c r="H20" s="43" t="s">
        <v>87</v>
      </c>
      <c r="I20" s="43"/>
      <c r="J20" s="43" t="s">
        <v>830</v>
      </c>
      <c r="K20" s="43"/>
      <c r="L20" s="22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>
        <v>95</v>
      </c>
      <c r="B21" s="52">
        <v>43459</v>
      </c>
      <c r="C21" s="43" t="s">
        <v>1589</v>
      </c>
      <c r="D21" s="128"/>
      <c r="E21" s="128">
        <v>1000</v>
      </c>
      <c r="F21" s="128"/>
      <c r="G21" s="43"/>
      <c r="H21" s="43" t="s">
        <v>87</v>
      </c>
      <c r="I21" s="43"/>
      <c r="J21" s="43"/>
      <c r="K21" s="43"/>
      <c r="L21" s="22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>
        <v>95</v>
      </c>
      <c r="B22" s="52">
        <v>43472</v>
      </c>
      <c r="C22" s="43" t="s">
        <v>2795</v>
      </c>
      <c r="D22" s="128"/>
      <c r="E22" s="128"/>
      <c r="F22" s="128">
        <v>4400</v>
      </c>
      <c r="G22" s="43"/>
      <c r="H22" s="43" t="s">
        <v>87</v>
      </c>
      <c r="I22" s="43"/>
      <c r="J22" s="43"/>
      <c r="K22" s="43"/>
      <c r="L22" s="22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>
        <v>95</v>
      </c>
      <c r="B23" s="52">
        <v>43470</v>
      </c>
      <c r="C23" s="43" t="s">
        <v>2795</v>
      </c>
      <c r="D23" s="128"/>
      <c r="E23" s="128"/>
      <c r="F23" s="128">
        <v>4400</v>
      </c>
      <c r="G23" s="43"/>
      <c r="H23" s="43" t="s">
        <v>87</v>
      </c>
      <c r="I23" s="43"/>
      <c r="J23" s="43"/>
      <c r="K23" s="43"/>
      <c r="L23" s="22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>
        <v>95</v>
      </c>
      <c r="B24" s="52">
        <v>43529</v>
      </c>
      <c r="C24" s="43" t="s">
        <v>2795</v>
      </c>
      <c r="D24" s="128"/>
      <c r="E24" s="128"/>
      <c r="F24" s="128">
        <v>4400</v>
      </c>
      <c r="G24" s="43"/>
      <c r="H24" s="43" t="s">
        <v>87</v>
      </c>
      <c r="I24" s="43"/>
      <c r="J24" s="43"/>
      <c r="K24" s="43"/>
      <c r="L24" s="22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>
        <v>95</v>
      </c>
      <c r="B25" s="222">
        <v>43565</v>
      </c>
      <c r="C25" s="43" t="s">
        <v>2795</v>
      </c>
      <c r="D25" s="128"/>
      <c r="E25" s="128"/>
      <c r="F25" s="128">
        <v>4400</v>
      </c>
      <c r="G25" s="43"/>
      <c r="H25" s="43" t="s">
        <v>87</v>
      </c>
      <c r="I25" s="43"/>
      <c r="J25" s="43"/>
      <c r="K25" s="43"/>
      <c r="L25" s="22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>
        <v>95</v>
      </c>
      <c r="B26" s="222">
        <v>43618</v>
      </c>
      <c r="C26" s="43" t="s">
        <v>2795</v>
      </c>
      <c r="D26" s="128"/>
      <c r="E26" s="128"/>
      <c r="F26" s="128">
        <v>4400</v>
      </c>
      <c r="G26" s="43"/>
      <c r="H26" s="43" t="s">
        <v>87</v>
      </c>
      <c r="I26" s="43"/>
      <c r="J26" s="43"/>
      <c r="K26" s="43"/>
      <c r="L26" s="22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>
        <v>95</v>
      </c>
      <c r="B27" s="222">
        <v>43622</v>
      </c>
      <c r="C27" s="43" t="s">
        <v>2795</v>
      </c>
      <c r="D27" s="128"/>
      <c r="E27" s="128"/>
      <c r="F27" s="128">
        <v>4400</v>
      </c>
      <c r="G27" s="43"/>
      <c r="H27" s="43" t="s">
        <v>87</v>
      </c>
      <c r="I27" s="43"/>
      <c r="J27" s="43"/>
      <c r="K27" s="43"/>
      <c r="L27" s="22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>
        <v>95</v>
      </c>
      <c r="B28" s="222">
        <v>43651</v>
      </c>
      <c r="C28" s="43" t="s">
        <v>2795</v>
      </c>
      <c r="D28" s="128"/>
      <c r="E28" s="128"/>
      <c r="F28" s="128">
        <v>4400</v>
      </c>
      <c r="G28" s="43"/>
      <c r="H28" s="43" t="s">
        <v>87</v>
      </c>
      <c r="I28" s="43"/>
      <c r="J28" s="43"/>
      <c r="K28" s="43"/>
      <c r="L28" s="22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>
        <v>95</v>
      </c>
      <c r="B29" s="222">
        <v>43689</v>
      </c>
      <c r="C29" s="43" t="s">
        <v>2799</v>
      </c>
      <c r="D29" s="128">
        <v>600</v>
      </c>
      <c r="E29" s="128"/>
      <c r="F29" s="128"/>
      <c r="G29" s="43" t="s">
        <v>89</v>
      </c>
      <c r="H29" s="43" t="s">
        <v>87</v>
      </c>
      <c r="I29" s="43" t="s">
        <v>1017</v>
      </c>
      <c r="J29" s="43">
        <v>9490</v>
      </c>
      <c r="K29" s="43"/>
      <c r="L29" s="22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>
        <v>95</v>
      </c>
      <c r="B30" s="222">
        <v>43718</v>
      </c>
      <c r="C30" s="43" t="s">
        <v>2800</v>
      </c>
      <c r="D30" s="128">
        <v>500</v>
      </c>
      <c r="E30" s="128"/>
      <c r="F30" s="128"/>
      <c r="G30" s="43" t="s">
        <v>91</v>
      </c>
      <c r="H30" s="43" t="s">
        <v>87</v>
      </c>
      <c r="I30" s="43"/>
      <c r="J30" s="43"/>
      <c r="K30" s="43"/>
      <c r="L30" s="22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>
        <v>95</v>
      </c>
      <c r="B31" s="222">
        <v>43744</v>
      </c>
      <c r="C31" s="43" t="s">
        <v>2801</v>
      </c>
      <c r="D31" s="128">
        <v>750</v>
      </c>
      <c r="E31" s="128"/>
      <c r="F31" s="128"/>
      <c r="G31" s="43" t="s">
        <v>91</v>
      </c>
      <c r="H31" s="43" t="s">
        <v>87</v>
      </c>
      <c r="I31" s="43"/>
      <c r="J31" s="43"/>
      <c r="K31" s="43"/>
      <c r="L31" s="22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>
        <v>95</v>
      </c>
      <c r="B32" s="222">
        <v>43745</v>
      </c>
      <c r="C32" s="43" t="s">
        <v>2792</v>
      </c>
      <c r="D32" s="128"/>
      <c r="E32" s="128">
        <v>3000</v>
      </c>
      <c r="F32" s="128"/>
      <c r="G32" s="43" t="s">
        <v>91</v>
      </c>
      <c r="H32" s="43" t="s">
        <v>87</v>
      </c>
      <c r="I32" s="43"/>
      <c r="J32" s="43"/>
      <c r="K32" s="43"/>
      <c r="L32" s="22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>
        <v>95</v>
      </c>
      <c r="B33" s="222">
        <v>43748</v>
      </c>
      <c r="C33" s="43" t="s">
        <v>1460</v>
      </c>
      <c r="D33" s="128">
        <v>1985.8</v>
      </c>
      <c r="E33" s="128"/>
      <c r="F33" s="128"/>
      <c r="G33" s="43" t="s">
        <v>89</v>
      </c>
      <c r="H33" s="43" t="s">
        <v>87</v>
      </c>
      <c r="I33" s="43"/>
      <c r="J33" s="43"/>
      <c r="K33" s="43"/>
      <c r="L33" s="22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>
        <v>95</v>
      </c>
      <c r="B34" s="222">
        <v>43742</v>
      </c>
      <c r="C34" s="43" t="s">
        <v>1439</v>
      </c>
      <c r="D34" s="128"/>
      <c r="E34" s="128"/>
      <c r="F34" s="128">
        <v>19.559999999999999</v>
      </c>
      <c r="G34" s="43"/>
      <c r="H34" s="43"/>
      <c r="I34" s="43"/>
      <c r="J34" s="43"/>
      <c r="K34" s="43"/>
      <c r="L34" s="22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>
        <v>95</v>
      </c>
      <c r="B35" s="222">
        <v>43796</v>
      </c>
      <c r="C35" s="43" t="s">
        <v>2802</v>
      </c>
      <c r="D35" s="128">
        <v>56.29</v>
      </c>
      <c r="E35" s="128"/>
      <c r="F35" s="128"/>
      <c r="G35" s="43" t="s">
        <v>89</v>
      </c>
      <c r="H35" s="43" t="s">
        <v>87</v>
      </c>
      <c r="I35" s="43"/>
      <c r="J35" s="43"/>
      <c r="K35" s="43"/>
      <c r="L35" s="22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>
        <v>95</v>
      </c>
      <c r="B36" s="222">
        <v>43828</v>
      </c>
      <c r="C36" s="43" t="s">
        <v>2346</v>
      </c>
      <c r="D36" s="128">
        <v>1323.1</v>
      </c>
      <c r="E36" s="128"/>
      <c r="F36" s="128"/>
      <c r="G36" s="43" t="s">
        <v>89</v>
      </c>
      <c r="H36" s="43" t="s">
        <v>87</v>
      </c>
      <c r="I36" s="43"/>
      <c r="J36" s="43"/>
      <c r="K36" s="43"/>
      <c r="L36" s="22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>
        <v>95</v>
      </c>
      <c r="B37" s="222">
        <v>43832</v>
      </c>
      <c r="C37" s="43" t="s">
        <v>2803</v>
      </c>
      <c r="D37" s="40">
        <v>66.66</v>
      </c>
      <c r="E37" s="128"/>
      <c r="F37" s="128"/>
      <c r="G37" s="43" t="s">
        <v>89</v>
      </c>
      <c r="H37" s="43" t="s">
        <v>87</v>
      </c>
      <c r="I37" s="43"/>
      <c r="J37" s="43"/>
      <c r="K37" s="43"/>
      <c r="L37" s="22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>
        <v>95</v>
      </c>
      <c r="B38" s="222">
        <v>43857</v>
      </c>
      <c r="C38" s="43" t="s">
        <v>2792</v>
      </c>
      <c r="D38" s="128"/>
      <c r="E38" s="128">
        <v>3000</v>
      </c>
      <c r="F38" s="128"/>
      <c r="G38" s="43" t="s">
        <v>91</v>
      </c>
      <c r="H38" s="43" t="s">
        <v>87</v>
      </c>
      <c r="I38" s="43"/>
      <c r="J38" s="43"/>
      <c r="K38" s="43"/>
      <c r="L38" s="22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>
        <v>95</v>
      </c>
      <c r="B39" s="222">
        <v>43865</v>
      </c>
      <c r="C39" s="43" t="s">
        <v>2804</v>
      </c>
      <c r="D39" s="128">
        <v>17</v>
      </c>
      <c r="E39" s="128"/>
      <c r="F39" s="128"/>
      <c r="G39" s="43" t="s">
        <v>91</v>
      </c>
      <c r="H39" s="43" t="s">
        <v>87</v>
      </c>
      <c r="I39" s="43"/>
      <c r="J39" s="43"/>
      <c r="K39" s="43"/>
      <c r="L39" s="22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>
      <c r="A40" s="43">
        <v>95</v>
      </c>
      <c r="B40" s="222">
        <v>43849</v>
      </c>
      <c r="C40" s="43" t="s">
        <v>1892</v>
      </c>
      <c r="D40" s="128"/>
      <c r="E40" s="128"/>
      <c r="F40" s="128">
        <v>1353.3</v>
      </c>
      <c r="G40" s="43"/>
      <c r="H40" s="43"/>
      <c r="I40" s="43"/>
      <c r="J40" s="43"/>
      <c r="K40" s="43"/>
      <c r="L40" s="22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>
        <v>95</v>
      </c>
      <c r="B41" s="222">
        <v>43885</v>
      </c>
      <c r="C41" s="43" t="s">
        <v>2805</v>
      </c>
      <c r="D41" s="128"/>
      <c r="E41" s="128"/>
      <c r="F41" s="128">
        <v>15.79</v>
      </c>
      <c r="G41" s="43"/>
      <c r="H41" s="43"/>
      <c r="I41" s="43"/>
      <c r="J41" s="43"/>
      <c r="K41" s="43"/>
      <c r="L41" s="22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>
        <v>95</v>
      </c>
      <c r="B42" s="222">
        <v>43885</v>
      </c>
      <c r="C42" s="43" t="s">
        <v>2806</v>
      </c>
      <c r="D42" s="128">
        <v>50.19</v>
      </c>
      <c r="E42" s="128"/>
      <c r="F42" s="128"/>
      <c r="G42" s="43" t="s">
        <v>89</v>
      </c>
      <c r="H42" s="43" t="s">
        <v>87</v>
      </c>
      <c r="I42" s="43"/>
      <c r="J42" s="43"/>
      <c r="K42" s="43"/>
      <c r="L42" s="22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>
        <v>95</v>
      </c>
      <c r="B43" s="222">
        <v>43921</v>
      </c>
      <c r="C43" s="43" t="s">
        <v>2366</v>
      </c>
      <c r="D43" s="128">
        <v>1349.1</v>
      </c>
      <c r="E43" s="128"/>
      <c r="F43" s="128"/>
      <c r="G43" s="43" t="s">
        <v>89</v>
      </c>
      <c r="H43" s="43" t="s">
        <v>87</v>
      </c>
      <c r="I43" s="43"/>
      <c r="J43" s="43"/>
      <c r="K43" s="43"/>
      <c r="L43" s="22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>
        <v>95</v>
      </c>
      <c r="B44" s="222">
        <v>43941</v>
      </c>
      <c r="C44" s="43" t="s">
        <v>2365</v>
      </c>
      <c r="D44" s="128">
        <v>22.25</v>
      </c>
      <c r="E44" s="128"/>
      <c r="F44" s="128"/>
      <c r="G44" s="43" t="s">
        <v>89</v>
      </c>
      <c r="H44" s="43" t="s">
        <v>87</v>
      </c>
      <c r="I44" s="43"/>
      <c r="J44" s="43"/>
      <c r="K44" s="43"/>
      <c r="L44" s="22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>
        <v>95</v>
      </c>
      <c r="B45" s="222">
        <v>43941</v>
      </c>
      <c r="C45" s="43" t="s">
        <v>2807</v>
      </c>
      <c r="D45" s="128">
        <v>52.17</v>
      </c>
      <c r="E45" s="128"/>
      <c r="F45" s="128"/>
      <c r="G45" s="43" t="s">
        <v>89</v>
      </c>
      <c r="H45" s="43" t="s">
        <v>87</v>
      </c>
      <c r="I45" s="43"/>
      <c r="J45" s="43"/>
      <c r="K45" s="43"/>
      <c r="L45" s="22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43">
        <v>95</v>
      </c>
      <c r="B46" s="222">
        <v>43965</v>
      </c>
      <c r="C46" s="43" t="s">
        <v>2808</v>
      </c>
      <c r="D46" s="128">
        <v>1341.3</v>
      </c>
      <c r="E46" s="128"/>
      <c r="F46" s="128"/>
      <c r="G46" s="43" t="s">
        <v>89</v>
      </c>
      <c r="H46" s="43" t="s">
        <v>87</v>
      </c>
      <c r="I46" s="43"/>
      <c r="J46" s="43"/>
      <c r="K46" s="43"/>
      <c r="L46" s="22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>
      <c r="A47" s="43">
        <v>95</v>
      </c>
      <c r="B47" s="222">
        <v>44001</v>
      </c>
      <c r="C47" s="43" t="s">
        <v>1439</v>
      </c>
      <c r="D47" s="128">
        <v>117.35</v>
      </c>
      <c r="E47" s="128"/>
      <c r="F47" s="128"/>
      <c r="G47" s="43" t="s">
        <v>89</v>
      </c>
      <c r="H47" s="43" t="s">
        <v>87</v>
      </c>
      <c r="I47" s="43"/>
      <c r="J47" s="43"/>
      <c r="K47" s="43"/>
      <c r="L47" s="22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>
      <c r="A48" s="43">
        <v>95</v>
      </c>
      <c r="B48" s="222">
        <v>44011</v>
      </c>
      <c r="C48" s="43" t="s">
        <v>1432</v>
      </c>
      <c r="D48" s="128">
        <v>23.6</v>
      </c>
      <c r="E48" s="128"/>
      <c r="F48" s="128"/>
      <c r="G48" s="43" t="s">
        <v>89</v>
      </c>
      <c r="H48" s="43" t="s">
        <v>87</v>
      </c>
      <c r="I48" s="43"/>
      <c r="J48" s="43"/>
      <c r="K48" s="43"/>
      <c r="L48" s="22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>
      <c r="A49" s="43">
        <v>95</v>
      </c>
      <c r="B49" s="222">
        <v>44012</v>
      </c>
      <c r="C49" s="43" t="s">
        <v>2802</v>
      </c>
      <c r="D49" s="128">
        <v>56.91</v>
      </c>
      <c r="E49" s="128"/>
      <c r="F49" s="128"/>
      <c r="G49" s="43" t="s">
        <v>89</v>
      </c>
      <c r="H49" s="43" t="s">
        <v>87</v>
      </c>
      <c r="I49" s="43"/>
      <c r="J49" s="43"/>
      <c r="K49" s="43"/>
      <c r="L49" s="22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75" customHeight="1">
      <c r="A50" s="43">
        <v>95</v>
      </c>
      <c r="B50" s="222">
        <v>44050</v>
      </c>
      <c r="C50" s="43" t="s">
        <v>2809</v>
      </c>
      <c r="D50" s="128"/>
      <c r="E50" s="128">
        <v>270</v>
      </c>
      <c r="F50" s="128"/>
      <c r="G50" s="43"/>
      <c r="H50" s="43"/>
      <c r="I50" s="43"/>
      <c r="J50" s="43"/>
      <c r="K50" s="43"/>
      <c r="L50" s="22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75" customHeight="1">
      <c r="A51" s="43">
        <v>95</v>
      </c>
      <c r="B51" s="222">
        <v>44063</v>
      </c>
      <c r="C51" s="43" t="s">
        <v>1914</v>
      </c>
      <c r="D51" s="128"/>
      <c r="E51" s="128">
        <v>1769.84</v>
      </c>
      <c r="F51" s="128"/>
      <c r="G51" s="43" t="s">
        <v>91</v>
      </c>
      <c r="H51" s="43" t="s">
        <v>87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75" customHeight="1">
      <c r="A52" s="43">
        <v>95</v>
      </c>
      <c r="B52" s="222"/>
      <c r="C52" s="43"/>
      <c r="D52" s="128"/>
      <c r="E52" s="128"/>
      <c r="F52" s="128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75" customHeight="1">
      <c r="A53" s="43">
        <v>95</v>
      </c>
      <c r="B53" s="222"/>
      <c r="C53" s="43"/>
      <c r="D53" s="128"/>
      <c r="E53" s="128"/>
      <c r="F53" s="128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customHeight="1">
      <c r="A54" s="43">
        <v>95</v>
      </c>
      <c r="B54" s="222"/>
      <c r="C54" s="43"/>
      <c r="D54" s="128"/>
      <c r="E54" s="128"/>
      <c r="F54" s="128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>
      <c r="A55" s="43">
        <v>95</v>
      </c>
      <c r="B55" s="222"/>
      <c r="C55" s="43"/>
      <c r="D55" s="128"/>
      <c r="E55" s="128"/>
      <c r="F55" s="128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75" customHeight="1">
      <c r="A56" s="43"/>
      <c r="B56" s="222"/>
      <c r="C56" s="43"/>
      <c r="D56" s="128"/>
      <c r="E56" s="128"/>
      <c r="F56" s="128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75" customHeight="1">
      <c r="A57" s="43"/>
      <c r="B57" s="222"/>
      <c r="C57" s="43"/>
      <c r="D57" s="128"/>
      <c r="E57" s="128"/>
      <c r="F57" s="128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75" customHeight="1">
      <c r="A58" s="43"/>
      <c r="B58" s="222"/>
      <c r="C58" s="43"/>
      <c r="D58" s="128"/>
      <c r="E58" s="128"/>
      <c r="F58" s="128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75" customHeight="1">
      <c r="A59" s="43"/>
      <c r="B59" s="222"/>
      <c r="C59" s="43"/>
      <c r="D59" s="128"/>
      <c r="E59" s="128"/>
      <c r="F59" s="128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75" customHeight="1">
      <c r="A60" s="43"/>
      <c r="B60" s="222"/>
      <c r="C60" s="43"/>
      <c r="D60" s="128"/>
      <c r="E60" s="128"/>
      <c r="F60" s="128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75" customHeight="1">
      <c r="A61" s="43"/>
      <c r="B61" s="222"/>
      <c r="C61" s="43"/>
      <c r="D61" s="128"/>
      <c r="E61" s="128"/>
      <c r="F61" s="128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75" customHeight="1">
      <c r="A62" s="43"/>
      <c r="B62" s="222"/>
      <c r="C62" s="43"/>
      <c r="D62" s="128"/>
      <c r="E62" s="128"/>
      <c r="F62" s="128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75" customHeight="1">
      <c r="A63" s="43"/>
      <c r="B63" s="222"/>
      <c r="C63" s="43"/>
      <c r="D63" s="128"/>
      <c r="E63" s="128"/>
      <c r="F63" s="128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75" customHeight="1">
      <c r="A64" s="43"/>
      <c r="B64" s="222"/>
      <c r="C64" s="43"/>
      <c r="D64" s="128"/>
      <c r="E64" s="128"/>
      <c r="F64" s="128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75" customHeight="1">
      <c r="A65" s="43"/>
      <c r="B65" s="222"/>
      <c r="C65" s="43"/>
      <c r="D65" s="128"/>
      <c r="E65" s="128"/>
      <c r="F65" s="128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75" customHeight="1">
      <c r="A66" s="43"/>
      <c r="B66" s="222"/>
      <c r="C66" s="43"/>
      <c r="D66" s="128"/>
      <c r="E66" s="128"/>
      <c r="F66" s="128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>
      <c r="A67" s="43"/>
      <c r="B67" s="222"/>
      <c r="C67" s="43"/>
      <c r="D67" s="128"/>
      <c r="E67" s="128"/>
      <c r="F67" s="128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75" customHeight="1">
      <c r="A68" s="43"/>
      <c r="B68" s="222"/>
      <c r="C68" s="43"/>
      <c r="D68" s="128"/>
      <c r="E68" s="128"/>
      <c r="F68" s="128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75" customHeight="1">
      <c r="A69" s="43"/>
      <c r="B69" s="222"/>
      <c r="C69" s="43"/>
      <c r="D69" s="128"/>
      <c r="E69" s="128"/>
      <c r="F69" s="128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75" customHeight="1">
      <c r="A70" s="43"/>
      <c r="B70" s="222"/>
      <c r="C70" s="43"/>
      <c r="D70" s="128"/>
      <c r="E70" s="128"/>
      <c r="F70" s="128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75" customHeight="1">
      <c r="A71" s="43"/>
      <c r="B71" s="222"/>
      <c r="C71" s="43"/>
      <c r="D71" s="128"/>
      <c r="E71" s="128"/>
      <c r="F71" s="128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75" customHeight="1">
      <c r="A72" s="43"/>
      <c r="B72" s="222"/>
      <c r="C72" s="43"/>
      <c r="D72" s="128"/>
      <c r="E72" s="128"/>
      <c r="F72" s="128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75" customHeight="1">
      <c r="A73" s="43"/>
      <c r="B73" s="222"/>
      <c r="C73" s="43"/>
      <c r="D73" s="128"/>
      <c r="E73" s="128"/>
      <c r="F73" s="128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75" customHeight="1">
      <c r="A74" s="43"/>
      <c r="B74" s="222"/>
      <c r="C74" s="43"/>
      <c r="D74" s="128"/>
      <c r="E74" s="128"/>
      <c r="F74" s="128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75" customHeight="1">
      <c r="A75" s="43"/>
      <c r="B75" s="222"/>
      <c r="C75" s="43"/>
      <c r="D75" s="128"/>
      <c r="E75" s="128"/>
      <c r="F75" s="128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75" customHeight="1">
      <c r="A76" s="43"/>
      <c r="B76" s="222"/>
      <c r="C76" s="43"/>
      <c r="D76" s="128"/>
      <c r="E76" s="128"/>
      <c r="F76" s="128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customHeight="1">
      <c r="A77" s="43"/>
      <c r="B77" s="222"/>
      <c r="C77" s="43"/>
      <c r="D77" s="128"/>
      <c r="E77" s="128"/>
      <c r="F77" s="128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>
      <c r="A78" s="43"/>
      <c r="B78" s="222"/>
      <c r="C78" s="43"/>
      <c r="D78" s="128"/>
      <c r="E78" s="128"/>
      <c r="F78" s="128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>
      <c r="A79" s="43"/>
      <c r="B79" s="222"/>
      <c r="C79" s="43"/>
      <c r="D79" s="128"/>
      <c r="E79" s="128"/>
      <c r="F79" s="128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>
      <c r="A80" s="43"/>
      <c r="B80" s="222"/>
      <c r="C80" s="43"/>
      <c r="D80" s="128"/>
      <c r="E80" s="128"/>
      <c r="F80" s="128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>
      <c r="A81" s="43"/>
      <c r="B81" s="222"/>
      <c r="C81" s="43"/>
      <c r="D81" s="128"/>
      <c r="E81" s="128"/>
      <c r="F81" s="128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customHeight="1">
      <c r="A82" s="43"/>
      <c r="B82" s="222"/>
      <c r="C82" s="43"/>
      <c r="D82" s="128"/>
      <c r="E82" s="128"/>
      <c r="F82" s="128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75" customHeight="1">
      <c r="A83" s="43"/>
      <c r="B83" s="222"/>
      <c r="C83" s="43"/>
      <c r="D83" s="128"/>
      <c r="E83" s="128"/>
      <c r="F83" s="128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75" customHeight="1">
      <c r="A84" s="43"/>
      <c r="B84" s="222"/>
      <c r="C84" s="43"/>
      <c r="D84" s="128"/>
      <c r="E84" s="128"/>
      <c r="F84" s="128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customHeight="1">
      <c r="A85" s="43"/>
      <c r="B85" s="222"/>
      <c r="C85" s="43"/>
      <c r="D85" s="128"/>
      <c r="E85" s="128"/>
      <c r="F85" s="128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75" customHeight="1">
      <c r="A86" s="43"/>
      <c r="B86" s="222"/>
      <c r="C86" s="43"/>
      <c r="D86" s="128"/>
      <c r="E86" s="128"/>
      <c r="F86" s="128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75" customHeight="1">
      <c r="A87" s="43"/>
      <c r="B87" s="222"/>
      <c r="C87" s="43"/>
      <c r="D87" s="128"/>
      <c r="E87" s="128"/>
      <c r="F87" s="128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43"/>
      <c r="B88" s="222"/>
      <c r="C88" s="43"/>
      <c r="D88" s="128"/>
      <c r="E88" s="128"/>
      <c r="F88" s="128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75" customHeight="1">
      <c r="A89" s="43"/>
      <c r="B89" s="222"/>
      <c r="C89" s="43"/>
      <c r="D89" s="128"/>
      <c r="E89" s="128"/>
      <c r="F89" s="128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75" customHeight="1">
      <c r="A90" s="43"/>
      <c r="B90" s="222"/>
      <c r="C90" s="43"/>
      <c r="D90" s="128"/>
      <c r="E90" s="128"/>
      <c r="F90" s="128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75" customHeight="1">
      <c r="A91" s="43"/>
      <c r="B91" s="222"/>
      <c r="C91" s="43"/>
      <c r="D91" s="128"/>
      <c r="E91" s="128"/>
      <c r="F91" s="128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customHeight="1">
      <c r="A92" s="43"/>
      <c r="B92" s="222"/>
      <c r="C92" s="43"/>
      <c r="D92" s="128"/>
      <c r="E92" s="128"/>
      <c r="F92" s="128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75" customHeight="1">
      <c r="A93" s="43"/>
      <c r="B93" s="222"/>
      <c r="C93" s="43"/>
      <c r="D93" s="128"/>
      <c r="E93" s="128"/>
      <c r="F93" s="128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customHeight="1">
      <c r="A94" s="43"/>
      <c r="B94" s="222"/>
      <c r="C94" s="43"/>
      <c r="D94" s="128"/>
      <c r="E94" s="128"/>
      <c r="F94" s="128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75" customHeight="1">
      <c r="A95" s="43"/>
      <c r="B95" s="222"/>
      <c r="C95" s="43"/>
      <c r="D95" s="128"/>
      <c r="E95" s="128"/>
      <c r="F95" s="128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75" customHeight="1">
      <c r="A96" s="43"/>
      <c r="B96" s="222"/>
      <c r="C96" s="43"/>
      <c r="D96" s="128"/>
      <c r="E96" s="128"/>
      <c r="F96" s="128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75" customHeight="1">
      <c r="A97" s="43"/>
      <c r="B97" s="222"/>
      <c r="C97" s="43"/>
      <c r="D97" s="128"/>
      <c r="E97" s="128"/>
      <c r="F97" s="128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75" customHeight="1">
      <c r="A98" s="43"/>
      <c r="B98" s="222"/>
      <c r="C98" s="43"/>
      <c r="D98" s="128"/>
      <c r="E98" s="128"/>
      <c r="F98" s="128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customHeight="1">
      <c r="A99" s="43"/>
      <c r="B99" s="222"/>
      <c r="C99" s="43"/>
      <c r="D99" s="128"/>
      <c r="E99" s="128"/>
      <c r="F99" s="128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customHeight="1">
      <c r="A100" s="43"/>
      <c r="B100" s="222"/>
      <c r="C100" s="43"/>
      <c r="D100" s="128"/>
      <c r="E100" s="128"/>
      <c r="F100" s="128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>
      <c r="A101" s="43"/>
      <c r="B101" s="222"/>
      <c r="C101" s="43"/>
      <c r="D101" s="128"/>
      <c r="E101" s="128"/>
      <c r="F101" s="128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75" customHeight="1">
      <c r="A102" s="43"/>
      <c r="B102" s="222"/>
      <c r="C102" s="43"/>
      <c r="D102" s="128"/>
      <c r="E102" s="128"/>
      <c r="F102" s="128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75" customHeight="1">
      <c r="A103" s="43"/>
      <c r="B103" s="222"/>
      <c r="C103" s="43"/>
      <c r="D103" s="128"/>
      <c r="E103" s="128"/>
      <c r="F103" s="128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75" customHeight="1">
      <c r="A104" s="43"/>
      <c r="B104" s="222"/>
      <c r="C104" s="43"/>
      <c r="D104" s="128"/>
      <c r="E104" s="128"/>
      <c r="F104" s="128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75" customHeight="1">
      <c r="A105" s="43"/>
      <c r="B105" s="222"/>
      <c r="C105" s="43"/>
      <c r="D105" s="128"/>
      <c r="E105" s="128"/>
      <c r="F105" s="128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75" customHeight="1">
      <c r="A106" s="43"/>
      <c r="B106" s="222"/>
      <c r="C106" s="43"/>
      <c r="D106" s="128"/>
      <c r="E106" s="128"/>
      <c r="F106" s="128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75" customHeight="1">
      <c r="A107" s="43"/>
      <c r="B107" s="222"/>
      <c r="C107" s="43"/>
      <c r="D107" s="128"/>
      <c r="E107" s="128"/>
      <c r="F107" s="128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customHeight="1">
      <c r="A108" s="43"/>
      <c r="B108" s="222"/>
      <c r="C108" s="43"/>
      <c r="D108" s="128"/>
      <c r="E108" s="128"/>
      <c r="F108" s="128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75" customHeight="1">
      <c r="A109" s="43"/>
      <c r="B109" s="222"/>
      <c r="C109" s="43"/>
      <c r="D109" s="128"/>
      <c r="E109" s="128"/>
      <c r="F109" s="128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customHeight="1">
      <c r="A110" s="43"/>
      <c r="B110" s="222"/>
      <c r="C110" s="43"/>
      <c r="D110" s="128"/>
      <c r="E110" s="128"/>
      <c r="F110" s="128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75" customHeight="1">
      <c r="A111" s="43"/>
      <c r="B111" s="222"/>
      <c r="C111" s="43"/>
      <c r="D111" s="128"/>
      <c r="E111" s="128"/>
      <c r="F111" s="128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75" customHeight="1">
      <c r="A112" s="43"/>
      <c r="B112" s="222"/>
      <c r="C112" s="43"/>
      <c r="D112" s="128"/>
      <c r="E112" s="128"/>
      <c r="F112" s="128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75" customHeight="1">
      <c r="A113" s="43"/>
      <c r="B113" s="222"/>
      <c r="C113" s="43"/>
      <c r="D113" s="128"/>
      <c r="E113" s="128"/>
      <c r="F113" s="128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75" customHeight="1">
      <c r="A114" s="43"/>
      <c r="B114" s="222"/>
      <c r="C114" s="43"/>
      <c r="D114" s="128"/>
      <c r="E114" s="128"/>
      <c r="F114" s="128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75" customHeight="1">
      <c r="A115" s="43"/>
      <c r="B115" s="222"/>
      <c r="C115" s="43"/>
      <c r="D115" s="128"/>
      <c r="E115" s="128"/>
      <c r="F115" s="128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75" customHeight="1">
      <c r="A116" s="43"/>
      <c r="B116" s="222"/>
      <c r="C116" s="43"/>
      <c r="D116" s="128"/>
      <c r="E116" s="128"/>
      <c r="F116" s="128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75" customHeight="1">
      <c r="A117" s="43"/>
      <c r="B117" s="222"/>
      <c r="C117" s="43"/>
      <c r="D117" s="128"/>
      <c r="E117" s="128"/>
      <c r="F117" s="128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75" customHeight="1">
      <c r="A118" s="43"/>
      <c r="B118" s="222"/>
      <c r="C118" s="43"/>
      <c r="D118" s="128"/>
      <c r="E118" s="128"/>
      <c r="F118" s="128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75" customHeight="1">
      <c r="A119" s="43"/>
      <c r="B119" s="222"/>
      <c r="C119" s="43"/>
      <c r="D119" s="128"/>
      <c r="E119" s="128"/>
      <c r="F119" s="128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75" customHeight="1">
      <c r="A120" s="43"/>
      <c r="B120" s="222"/>
      <c r="C120" s="43"/>
      <c r="D120" s="128"/>
      <c r="E120" s="128"/>
      <c r="F120" s="128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75" customHeight="1">
      <c r="A121" s="43"/>
      <c r="B121" s="222"/>
      <c r="C121" s="43"/>
      <c r="D121" s="128"/>
      <c r="E121" s="128"/>
      <c r="F121" s="128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75" customHeight="1">
      <c r="A122" s="43"/>
      <c r="B122" s="222"/>
      <c r="C122" s="43"/>
      <c r="D122" s="128"/>
      <c r="E122" s="128"/>
      <c r="F122" s="128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75" customHeight="1">
      <c r="A123" s="43"/>
      <c r="B123" s="222"/>
      <c r="C123" s="43"/>
      <c r="D123" s="128"/>
      <c r="E123" s="128"/>
      <c r="F123" s="128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customHeight="1">
      <c r="A124" s="43"/>
      <c r="B124" s="222"/>
      <c r="C124" s="43"/>
      <c r="D124" s="128"/>
      <c r="E124" s="128"/>
      <c r="F124" s="128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75" customHeight="1">
      <c r="A125" s="43"/>
      <c r="B125" s="222"/>
      <c r="C125" s="43"/>
      <c r="D125" s="128"/>
      <c r="E125" s="128"/>
      <c r="F125" s="128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75" customHeight="1">
      <c r="A126" s="43"/>
      <c r="B126" s="222"/>
      <c r="C126" s="43"/>
      <c r="D126" s="128"/>
      <c r="E126" s="128"/>
      <c r="F126" s="128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75" customHeight="1">
      <c r="A127" s="43"/>
      <c r="B127" s="222"/>
      <c r="C127" s="43"/>
      <c r="D127" s="128"/>
      <c r="E127" s="128"/>
      <c r="F127" s="128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75" customHeight="1">
      <c r="A128" s="43"/>
      <c r="B128" s="222"/>
      <c r="C128" s="43"/>
      <c r="D128" s="128"/>
      <c r="E128" s="128"/>
      <c r="F128" s="128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75" customHeight="1">
      <c r="A129" s="43"/>
      <c r="B129" s="222"/>
      <c r="C129" s="43"/>
      <c r="D129" s="128"/>
      <c r="E129" s="128"/>
      <c r="F129" s="128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75" customHeight="1">
      <c r="A130" s="43"/>
      <c r="B130" s="222"/>
      <c r="C130" s="43"/>
      <c r="D130" s="128"/>
      <c r="E130" s="128"/>
      <c r="F130" s="128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75" customHeight="1">
      <c r="A131" s="43"/>
      <c r="B131" s="222"/>
      <c r="C131" s="43"/>
      <c r="D131" s="128"/>
      <c r="E131" s="128"/>
      <c r="F131" s="128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75" customHeight="1">
      <c r="A132" s="43"/>
      <c r="B132" s="222"/>
      <c r="C132" s="43"/>
      <c r="D132" s="128"/>
      <c r="E132" s="128"/>
      <c r="F132" s="128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75" customHeight="1">
      <c r="A133" s="43"/>
      <c r="B133" s="222"/>
      <c r="C133" s="43"/>
      <c r="D133" s="128"/>
      <c r="E133" s="128"/>
      <c r="F133" s="128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75" customHeight="1">
      <c r="A134" s="43"/>
      <c r="B134" s="222"/>
      <c r="C134" s="43"/>
      <c r="D134" s="128"/>
      <c r="E134" s="128"/>
      <c r="F134" s="128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customHeight="1">
      <c r="A135" s="43"/>
      <c r="B135" s="222"/>
      <c r="C135" s="43"/>
      <c r="D135" s="128"/>
      <c r="E135" s="128"/>
      <c r="F135" s="128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75" customHeight="1">
      <c r="A136" s="43"/>
      <c r="B136" s="222"/>
      <c r="C136" s="43"/>
      <c r="D136" s="128"/>
      <c r="E136" s="128"/>
      <c r="F136" s="128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75" customHeight="1">
      <c r="A137" s="43"/>
      <c r="B137" s="222"/>
      <c r="C137" s="43"/>
      <c r="D137" s="128"/>
      <c r="E137" s="128"/>
      <c r="F137" s="128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75" customHeight="1">
      <c r="A138" s="43"/>
      <c r="B138" s="222"/>
      <c r="C138" s="43"/>
      <c r="D138" s="128"/>
      <c r="E138" s="128"/>
      <c r="F138" s="128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75" customHeight="1">
      <c r="A139" s="43"/>
      <c r="B139" s="222"/>
      <c r="C139" s="43"/>
      <c r="D139" s="128"/>
      <c r="E139" s="128"/>
      <c r="F139" s="128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75" customHeight="1">
      <c r="A140" s="43"/>
      <c r="B140" s="222"/>
      <c r="C140" s="43"/>
      <c r="D140" s="128"/>
      <c r="E140" s="128"/>
      <c r="F140" s="128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customHeight="1">
      <c r="A141" s="43"/>
      <c r="B141" s="222"/>
      <c r="C141" s="43"/>
      <c r="D141" s="128"/>
      <c r="E141" s="128"/>
      <c r="F141" s="128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customHeight="1">
      <c r="A142" s="43"/>
      <c r="B142" s="222"/>
      <c r="C142" s="43"/>
      <c r="D142" s="128"/>
      <c r="E142" s="128"/>
      <c r="F142" s="128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customHeight="1">
      <c r="A143" s="43"/>
      <c r="B143" s="222"/>
      <c r="C143" s="43"/>
      <c r="D143" s="128"/>
      <c r="E143" s="128"/>
      <c r="F143" s="128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75" customHeight="1">
      <c r="A144" s="43"/>
      <c r="B144" s="222"/>
      <c r="C144" s="43"/>
      <c r="D144" s="128"/>
      <c r="E144" s="128"/>
      <c r="F144" s="128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75" customHeight="1">
      <c r="A145" s="43"/>
      <c r="B145" s="222"/>
      <c r="C145" s="43"/>
      <c r="D145" s="128"/>
      <c r="E145" s="128"/>
      <c r="F145" s="128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75" customHeight="1">
      <c r="A146" s="43"/>
      <c r="B146" s="222"/>
      <c r="C146" s="43"/>
      <c r="D146" s="128"/>
      <c r="E146" s="128"/>
      <c r="F146" s="128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75" customHeight="1">
      <c r="A147" s="43"/>
      <c r="B147" s="222"/>
      <c r="C147" s="43"/>
      <c r="D147" s="128"/>
      <c r="E147" s="128"/>
      <c r="F147" s="128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75" customHeight="1">
      <c r="A148" s="43"/>
      <c r="B148" s="222"/>
      <c r="C148" s="43"/>
      <c r="D148" s="128"/>
      <c r="E148" s="128"/>
      <c r="F148" s="128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75" customHeight="1">
      <c r="A149" s="43"/>
      <c r="B149" s="222"/>
      <c r="C149" s="43"/>
      <c r="D149" s="128"/>
      <c r="E149" s="128"/>
      <c r="F149" s="128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75" customHeight="1">
      <c r="A150" s="43"/>
      <c r="B150" s="222"/>
      <c r="C150" s="43"/>
      <c r="D150" s="128"/>
      <c r="E150" s="128"/>
      <c r="F150" s="128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75" customHeight="1">
      <c r="A151" s="43"/>
      <c r="B151" s="222"/>
      <c r="C151" s="43"/>
      <c r="D151" s="128"/>
      <c r="E151" s="128"/>
      <c r="F151" s="128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75" customHeight="1">
      <c r="A152" s="43"/>
      <c r="B152" s="222"/>
      <c r="C152" s="43"/>
      <c r="D152" s="128"/>
      <c r="E152" s="128"/>
      <c r="F152" s="128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75" customHeight="1">
      <c r="A153" s="43"/>
      <c r="B153" s="222"/>
      <c r="C153" s="43"/>
      <c r="D153" s="128"/>
      <c r="E153" s="128"/>
      <c r="F153" s="128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75" customHeight="1">
      <c r="A154" s="43"/>
      <c r="B154" s="222"/>
      <c r="C154" s="43"/>
      <c r="D154" s="128"/>
      <c r="E154" s="128"/>
      <c r="F154" s="128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75" customHeight="1">
      <c r="A155" s="43"/>
      <c r="B155" s="222"/>
      <c r="C155" s="43"/>
      <c r="D155" s="128"/>
      <c r="E155" s="128"/>
      <c r="F155" s="128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75" customHeight="1">
      <c r="A156" s="43"/>
      <c r="B156" s="222"/>
      <c r="C156" s="43"/>
      <c r="D156" s="128"/>
      <c r="E156" s="128"/>
      <c r="F156" s="128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75" customHeight="1">
      <c r="A157" s="43"/>
      <c r="B157" s="222"/>
      <c r="C157" s="43"/>
      <c r="D157" s="128"/>
      <c r="E157" s="128"/>
      <c r="F157" s="128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75" customHeight="1">
      <c r="A158" s="43"/>
      <c r="B158" s="222"/>
      <c r="C158" s="43"/>
      <c r="D158" s="128"/>
      <c r="E158" s="128"/>
      <c r="F158" s="128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75" customHeight="1">
      <c r="A159" s="43"/>
      <c r="B159" s="222"/>
      <c r="C159" s="43"/>
      <c r="D159" s="128"/>
      <c r="E159" s="128"/>
      <c r="F159" s="128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75" customHeight="1">
      <c r="A160" s="43"/>
      <c r="B160" s="222"/>
      <c r="C160" s="43"/>
      <c r="D160" s="128"/>
      <c r="E160" s="128"/>
      <c r="F160" s="128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customHeight="1">
      <c r="A161" s="43"/>
      <c r="B161" s="222"/>
      <c r="C161" s="43"/>
      <c r="D161" s="128"/>
      <c r="E161" s="128"/>
      <c r="F161" s="128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75" customHeight="1">
      <c r="A162" s="43"/>
      <c r="B162" s="222"/>
      <c r="C162" s="43"/>
      <c r="D162" s="128"/>
      <c r="E162" s="128"/>
      <c r="F162" s="128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75" customHeight="1">
      <c r="A163" s="43"/>
      <c r="B163" s="222"/>
      <c r="C163" s="43"/>
      <c r="D163" s="128"/>
      <c r="E163" s="128"/>
      <c r="F163" s="128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75" customHeight="1">
      <c r="A164" s="43"/>
      <c r="B164" s="222"/>
      <c r="C164" s="43"/>
      <c r="D164" s="128"/>
      <c r="E164" s="128"/>
      <c r="F164" s="128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75" customHeight="1">
      <c r="A165" s="43"/>
      <c r="B165" s="222"/>
      <c r="C165" s="43"/>
      <c r="D165" s="128"/>
      <c r="E165" s="128"/>
      <c r="F165" s="128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75" customHeight="1">
      <c r="A166" s="43"/>
      <c r="B166" s="222"/>
      <c r="C166" s="43"/>
      <c r="D166" s="128"/>
      <c r="E166" s="128"/>
      <c r="F166" s="128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customHeight="1">
      <c r="A167" s="43"/>
      <c r="B167" s="222"/>
      <c r="C167" s="43"/>
      <c r="D167" s="128"/>
      <c r="E167" s="128"/>
      <c r="F167" s="128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75" customHeight="1">
      <c r="A168" s="43"/>
      <c r="B168" s="222"/>
      <c r="C168" s="43"/>
      <c r="D168" s="128"/>
      <c r="E168" s="128"/>
      <c r="F168" s="128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75" customHeight="1">
      <c r="A169" s="43"/>
      <c r="B169" s="222"/>
      <c r="C169" s="43"/>
      <c r="D169" s="128"/>
      <c r="E169" s="128"/>
      <c r="F169" s="128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75" customHeight="1">
      <c r="A170" s="43"/>
      <c r="B170" s="222"/>
      <c r="C170" s="43"/>
      <c r="D170" s="128"/>
      <c r="E170" s="128"/>
      <c r="F170" s="128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75" customHeight="1">
      <c r="A171" s="43"/>
      <c r="B171" s="222"/>
      <c r="C171" s="43"/>
      <c r="D171" s="128"/>
      <c r="E171" s="128"/>
      <c r="F171" s="128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75" customHeight="1">
      <c r="A172" s="43"/>
      <c r="B172" s="222"/>
      <c r="C172" s="43"/>
      <c r="D172" s="128"/>
      <c r="E172" s="128"/>
      <c r="F172" s="128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customHeight="1">
      <c r="A173" s="43"/>
      <c r="B173" s="222"/>
      <c r="C173" s="43"/>
      <c r="D173" s="128"/>
      <c r="E173" s="128"/>
      <c r="F173" s="128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75" customHeight="1">
      <c r="A174" s="43"/>
      <c r="B174" s="222"/>
      <c r="C174" s="43"/>
      <c r="D174" s="128"/>
      <c r="E174" s="128"/>
      <c r="F174" s="128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75" customHeight="1">
      <c r="A175" s="43"/>
      <c r="B175" s="222"/>
      <c r="C175" s="43"/>
      <c r="D175" s="128"/>
      <c r="E175" s="128"/>
      <c r="F175" s="128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75" customHeight="1">
      <c r="A176" s="43"/>
      <c r="B176" s="222"/>
      <c r="C176" s="43"/>
      <c r="D176" s="128"/>
      <c r="E176" s="128"/>
      <c r="F176" s="128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>
      <c r="A177" s="43"/>
      <c r="B177" s="222"/>
      <c r="C177" s="43"/>
      <c r="D177" s="128"/>
      <c r="E177" s="128"/>
      <c r="F177" s="128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75" customHeight="1">
      <c r="A178" s="43"/>
      <c r="B178" s="222"/>
      <c r="C178" s="43"/>
      <c r="D178" s="128"/>
      <c r="E178" s="128"/>
      <c r="F178" s="128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75" customHeight="1">
      <c r="A179" s="43"/>
      <c r="B179" s="222"/>
      <c r="C179" s="43"/>
      <c r="D179" s="128"/>
      <c r="E179" s="128"/>
      <c r="F179" s="128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75" customHeight="1">
      <c r="A180" s="43"/>
      <c r="B180" s="222"/>
      <c r="C180" s="43"/>
      <c r="D180" s="128"/>
      <c r="E180" s="128"/>
      <c r="F180" s="128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75" customHeight="1">
      <c r="A181" s="43"/>
      <c r="B181" s="222"/>
      <c r="C181" s="43"/>
      <c r="D181" s="128"/>
      <c r="E181" s="128"/>
      <c r="F181" s="128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75" customHeight="1">
      <c r="A182" s="43"/>
      <c r="B182" s="222"/>
      <c r="C182" s="43"/>
      <c r="D182" s="128"/>
      <c r="E182" s="128"/>
      <c r="F182" s="128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75" customHeight="1">
      <c r="A183" s="43"/>
      <c r="B183" s="222"/>
      <c r="C183" s="43"/>
      <c r="D183" s="128"/>
      <c r="E183" s="128"/>
      <c r="F183" s="128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75" customHeight="1">
      <c r="A184" s="43"/>
      <c r="B184" s="222"/>
      <c r="C184" s="43"/>
      <c r="D184" s="128"/>
      <c r="E184" s="128"/>
      <c r="F184" s="128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75" customHeight="1">
      <c r="A185" s="43"/>
      <c r="B185" s="222"/>
      <c r="C185" s="43"/>
      <c r="D185" s="128"/>
      <c r="E185" s="128"/>
      <c r="F185" s="128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75" customHeight="1">
      <c r="A186" s="43"/>
      <c r="B186" s="222"/>
      <c r="C186" s="43"/>
      <c r="D186" s="128"/>
      <c r="E186" s="128"/>
      <c r="F186" s="128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75" customHeight="1">
      <c r="A187" s="43"/>
      <c r="B187" s="222"/>
      <c r="C187" s="43"/>
      <c r="D187" s="128"/>
      <c r="E187" s="128"/>
      <c r="F187" s="128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customHeight="1">
      <c r="A188" s="43"/>
      <c r="B188" s="222"/>
      <c r="C188" s="43"/>
      <c r="D188" s="128"/>
      <c r="E188" s="128"/>
      <c r="F188" s="128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customHeight="1">
      <c r="A189" s="43"/>
      <c r="B189" s="222"/>
      <c r="C189" s="43"/>
      <c r="D189" s="128"/>
      <c r="E189" s="128"/>
      <c r="F189" s="128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75" customHeight="1">
      <c r="A190" s="43"/>
      <c r="B190" s="222"/>
      <c r="C190" s="43"/>
      <c r="D190" s="128"/>
      <c r="E190" s="128"/>
      <c r="F190" s="128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75" customHeight="1">
      <c r="A191" s="43"/>
      <c r="B191" s="222"/>
      <c r="C191" s="43"/>
      <c r="D191" s="128"/>
      <c r="E191" s="128"/>
      <c r="F191" s="128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customHeight="1">
      <c r="A192" s="43"/>
      <c r="B192" s="222"/>
      <c r="C192" s="43"/>
      <c r="D192" s="128"/>
      <c r="E192" s="128"/>
      <c r="F192" s="128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75" customHeight="1">
      <c r="A193" s="43"/>
      <c r="B193" s="222"/>
      <c r="C193" s="43"/>
      <c r="D193" s="128"/>
      <c r="E193" s="128"/>
      <c r="F193" s="128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75" customHeight="1">
      <c r="A194" s="43"/>
      <c r="B194" s="222"/>
      <c r="C194" s="43"/>
      <c r="D194" s="128"/>
      <c r="E194" s="128"/>
      <c r="F194" s="128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75" customHeight="1">
      <c r="A195" s="43"/>
      <c r="B195" s="222"/>
      <c r="C195" s="43"/>
      <c r="D195" s="128"/>
      <c r="E195" s="128"/>
      <c r="F195" s="128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75" customHeight="1">
      <c r="A196" s="43"/>
      <c r="B196" s="222"/>
      <c r="C196" s="43"/>
      <c r="D196" s="128"/>
      <c r="E196" s="128"/>
      <c r="F196" s="128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75" customHeight="1">
      <c r="A197" s="43"/>
      <c r="B197" s="222"/>
      <c r="C197" s="43"/>
      <c r="D197" s="128"/>
      <c r="E197" s="128"/>
      <c r="F197" s="128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75" customHeight="1">
      <c r="A198" s="43"/>
      <c r="B198" s="222"/>
      <c r="C198" s="43"/>
      <c r="D198" s="128"/>
      <c r="E198" s="128"/>
      <c r="F198" s="128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75" customHeight="1">
      <c r="A199" s="43"/>
      <c r="B199" s="222"/>
      <c r="C199" s="43"/>
      <c r="D199" s="128"/>
      <c r="E199" s="128"/>
      <c r="F199" s="128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75" customHeight="1">
      <c r="A200" s="43"/>
      <c r="B200" s="222"/>
      <c r="C200" s="43"/>
      <c r="D200" s="128"/>
      <c r="E200" s="128"/>
      <c r="F200" s="128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75" customHeight="1">
      <c r="A201" s="43"/>
      <c r="B201" s="222"/>
      <c r="C201" s="43"/>
      <c r="D201" s="128"/>
      <c r="E201" s="128"/>
      <c r="F201" s="128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75" customHeight="1">
      <c r="A202" s="43"/>
      <c r="B202" s="222"/>
      <c r="C202" s="43"/>
      <c r="D202" s="128"/>
      <c r="E202" s="128"/>
      <c r="F202" s="128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customHeight="1">
      <c r="A203" s="43"/>
      <c r="B203" s="222"/>
      <c r="C203" s="43"/>
      <c r="D203" s="128"/>
      <c r="E203" s="128"/>
      <c r="F203" s="128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75" customHeight="1">
      <c r="A204" s="43"/>
      <c r="B204" s="222"/>
      <c r="C204" s="43"/>
      <c r="D204" s="128"/>
      <c r="E204" s="128"/>
      <c r="F204" s="128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75" customHeight="1">
      <c r="A205" s="43"/>
      <c r="B205" s="222"/>
      <c r="C205" s="43"/>
      <c r="D205" s="128"/>
      <c r="E205" s="128"/>
      <c r="F205" s="128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75" customHeight="1">
      <c r="A206" s="43"/>
      <c r="B206" s="222"/>
      <c r="C206" s="43"/>
      <c r="D206" s="128"/>
      <c r="E206" s="128"/>
      <c r="F206" s="128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75" customHeight="1">
      <c r="A207" s="43"/>
      <c r="B207" s="222"/>
      <c r="C207" s="43"/>
      <c r="D207" s="128"/>
      <c r="E207" s="128"/>
      <c r="F207" s="128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75" customHeight="1">
      <c r="A208" s="43"/>
      <c r="B208" s="222"/>
      <c r="C208" s="43"/>
      <c r="D208" s="128"/>
      <c r="E208" s="128"/>
      <c r="F208" s="128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75" customHeight="1">
      <c r="A209" s="43"/>
      <c r="B209" s="222"/>
      <c r="C209" s="43"/>
      <c r="D209" s="128"/>
      <c r="E209" s="128"/>
      <c r="F209" s="128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75" customHeight="1">
      <c r="A210" s="43"/>
      <c r="B210" s="222"/>
      <c r="C210" s="43"/>
      <c r="D210" s="128"/>
      <c r="E210" s="128"/>
      <c r="F210" s="128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75" customHeight="1">
      <c r="A211" s="43"/>
      <c r="B211" s="222"/>
      <c r="C211" s="43"/>
      <c r="D211" s="128"/>
      <c r="E211" s="128"/>
      <c r="F211" s="128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75" customHeight="1">
      <c r="A212" s="43"/>
      <c r="B212" s="222"/>
      <c r="C212" s="43"/>
      <c r="D212" s="128"/>
      <c r="E212" s="128"/>
      <c r="F212" s="128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customHeight="1">
      <c r="A213" s="43"/>
      <c r="B213" s="222"/>
      <c r="C213" s="43"/>
      <c r="D213" s="128"/>
      <c r="E213" s="128"/>
      <c r="F213" s="128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customHeight="1">
      <c r="A214" s="43"/>
      <c r="B214" s="222"/>
      <c r="C214" s="43"/>
      <c r="D214" s="128"/>
      <c r="E214" s="128"/>
      <c r="F214" s="128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75" customHeight="1">
      <c r="A215" s="43"/>
      <c r="B215" s="222"/>
      <c r="C215" s="43"/>
      <c r="D215" s="128"/>
      <c r="E215" s="128"/>
      <c r="F215" s="128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customHeight="1">
      <c r="A216" s="43"/>
      <c r="B216" s="222"/>
      <c r="C216" s="43"/>
      <c r="D216" s="128"/>
      <c r="E216" s="128"/>
      <c r="F216" s="128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75" customHeight="1">
      <c r="A217" s="43"/>
      <c r="B217" s="222"/>
      <c r="C217" s="43"/>
      <c r="D217" s="128"/>
      <c r="E217" s="128"/>
      <c r="F217" s="128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>
      <c r="A218" s="43"/>
      <c r="B218" s="222"/>
      <c r="C218" s="43"/>
      <c r="D218" s="128"/>
      <c r="E218" s="128"/>
      <c r="F218" s="128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>
      <c r="A219" s="43"/>
      <c r="B219" s="222"/>
      <c r="C219" s="43"/>
      <c r="D219" s="128"/>
      <c r="E219" s="128"/>
      <c r="F219" s="128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>
      <c r="A220" s="43"/>
      <c r="B220" s="222"/>
      <c r="C220" s="43"/>
      <c r="D220" s="128"/>
      <c r="E220" s="128"/>
      <c r="F220" s="128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>
      <c r="A221" s="43"/>
      <c r="B221" s="222"/>
      <c r="C221" s="43"/>
      <c r="D221" s="128"/>
      <c r="E221" s="128"/>
      <c r="F221" s="128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>
      <c r="A222" s="43"/>
      <c r="B222" s="222"/>
      <c r="C222" s="43"/>
      <c r="D222" s="128"/>
      <c r="E222" s="128"/>
      <c r="F222" s="128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>
      <c r="A223" s="43"/>
      <c r="B223" s="222"/>
      <c r="C223" s="43"/>
      <c r="D223" s="128"/>
      <c r="E223" s="128"/>
      <c r="F223" s="128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>
      <c r="A224" s="43"/>
      <c r="B224" s="222"/>
      <c r="C224" s="43"/>
      <c r="D224" s="128"/>
      <c r="E224" s="128"/>
      <c r="F224" s="128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>
      <c r="A225" s="43"/>
      <c r="B225" s="222"/>
      <c r="C225" s="43"/>
      <c r="D225" s="128"/>
      <c r="E225" s="128"/>
      <c r="F225" s="128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>
      <c r="A226" s="43"/>
      <c r="B226" s="222"/>
      <c r="C226" s="43"/>
      <c r="D226" s="128"/>
      <c r="E226" s="128"/>
      <c r="F226" s="128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>
      <c r="A227" s="43"/>
      <c r="B227" s="222"/>
      <c r="C227" s="43"/>
      <c r="D227" s="128"/>
      <c r="E227" s="128"/>
      <c r="F227" s="128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>
      <c r="A228" s="43"/>
      <c r="B228" s="222"/>
      <c r="C228" s="43"/>
      <c r="D228" s="128"/>
      <c r="E228" s="128"/>
      <c r="F228" s="128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>
      <c r="A229" s="43"/>
      <c r="B229" s="222"/>
      <c r="C229" s="43"/>
      <c r="D229" s="128"/>
      <c r="E229" s="128"/>
      <c r="F229" s="128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>
      <c r="A230" s="43"/>
      <c r="B230" s="222"/>
      <c r="C230" s="43"/>
      <c r="D230" s="128"/>
      <c r="E230" s="128"/>
      <c r="F230" s="128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75" customHeight="1">
      <c r="A231" s="43"/>
      <c r="B231" s="222"/>
      <c r="C231" s="43"/>
      <c r="D231" s="128"/>
      <c r="E231" s="128"/>
      <c r="F231" s="128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customHeight="1">
      <c r="A232" s="43"/>
      <c r="B232" s="222"/>
      <c r="C232" s="43"/>
      <c r="D232" s="128"/>
      <c r="E232" s="128"/>
      <c r="F232" s="128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5.75" customHeight="1">
      <c r="A233" s="43"/>
      <c r="B233" s="222"/>
      <c r="C233" s="43"/>
      <c r="D233" s="128"/>
      <c r="E233" s="128"/>
      <c r="F233" s="128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75" customHeight="1">
      <c r="A234" s="43"/>
      <c r="B234" s="222"/>
      <c r="C234" s="43"/>
      <c r="D234" s="128"/>
      <c r="E234" s="128"/>
      <c r="F234" s="128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75" customHeight="1">
      <c r="A235" s="43"/>
      <c r="B235" s="222"/>
      <c r="C235" s="43"/>
      <c r="D235" s="128"/>
      <c r="E235" s="128"/>
      <c r="F235" s="128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5.75" customHeight="1">
      <c r="A236" s="43"/>
      <c r="B236" s="222"/>
      <c r="C236" s="43"/>
      <c r="D236" s="128"/>
      <c r="E236" s="128"/>
      <c r="F236" s="128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5.75" customHeight="1">
      <c r="A237" s="43"/>
      <c r="B237" s="222"/>
      <c r="C237" s="43"/>
      <c r="D237" s="128"/>
      <c r="E237" s="128"/>
      <c r="F237" s="128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5.75" customHeight="1">
      <c r="A238" s="43"/>
      <c r="B238" s="222"/>
      <c r="C238" s="43"/>
      <c r="D238" s="128"/>
      <c r="E238" s="128"/>
      <c r="F238" s="128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5.75" customHeight="1">
      <c r="A239" s="43"/>
      <c r="B239" s="222"/>
      <c r="C239" s="43"/>
      <c r="D239" s="128"/>
      <c r="E239" s="128"/>
      <c r="F239" s="128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5.75" customHeight="1">
      <c r="A240" s="43"/>
      <c r="B240" s="222"/>
      <c r="C240" s="43"/>
      <c r="D240" s="128"/>
      <c r="E240" s="128"/>
      <c r="F240" s="128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5.75" customHeight="1">
      <c r="A241" s="43"/>
      <c r="B241" s="222"/>
      <c r="C241" s="43"/>
      <c r="D241" s="128"/>
      <c r="E241" s="128"/>
      <c r="F241" s="128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5.75" customHeight="1">
      <c r="A242" s="43"/>
      <c r="B242" s="222"/>
      <c r="C242" s="43"/>
      <c r="D242" s="128"/>
      <c r="E242" s="128"/>
      <c r="F242" s="128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5.75" customHeight="1">
      <c r="A243" s="43"/>
      <c r="B243" s="222"/>
      <c r="C243" s="43"/>
      <c r="D243" s="128"/>
      <c r="E243" s="128"/>
      <c r="F243" s="128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5.75" customHeight="1">
      <c r="A244" s="43"/>
      <c r="B244" s="222"/>
      <c r="C244" s="43"/>
      <c r="D244" s="128"/>
      <c r="E244" s="128"/>
      <c r="F244" s="128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5.75" customHeight="1">
      <c r="A245" s="43"/>
      <c r="B245" s="222"/>
      <c r="C245" s="43"/>
      <c r="D245" s="128"/>
      <c r="E245" s="128"/>
      <c r="F245" s="128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5.75" customHeight="1">
      <c r="A246" s="43"/>
      <c r="B246" s="222"/>
      <c r="C246" s="43"/>
      <c r="D246" s="128"/>
      <c r="E246" s="128"/>
      <c r="F246" s="128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5.75" customHeight="1">
      <c r="A247" s="43"/>
      <c r="B247" s="222"/>
      <c r="C247" s="43"/>
      <c r="D247" s="128"/>
      <c r="E247" s="128"/>
      <c r="F247" s="128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5.75" customHeight="1">
      <c r="A248" s="43"/>
      <c r="B248" s="222"/>
      <c r="C248" s="43"/>
      <c r="D248" s="128"/>
      <c r="E248" s="128"/>
      <c r="F248" s="128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5.75" customHeight="1">
      <c r="A249" s="43"/>
      <c r="B249" s="222"/>
      <c r="C249" s="43"/>
      <c r="D249" s="128"/>
      <c r="E249" s="128"/>
      <c r="F249" s="128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5.75" customHeight="1">
      <c r="A250" s="43"/>
      <c r="B250" s="222"/>
      <c r="C250" s="43"/>
      <c r="D250" s="128"/>
      <c r="E250" s="128"/>
      <c r="F250" s="128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5.75" customHeight="1">
      <c r="A251" s="43"/>
      <c r="B251" s="222"/>
      <c r="C251" s="43"/>
      <c r="D251" s="128"/>
      <c r="E251" s="128"/>
      <c r="F251" s="128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5.75" customHeight="1">
      <c r="A252" s="43"/>
      <c r="B252" s="222"/>
      <c r="C252" s="43"/>
      <c r="D252" s="128"/>
      <c r="E252" s="128"/>
      <c r="F252" s="128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5.75" customHeight="1">
      <c r="A253" s="43"/>
      <c r="B253" s="222"/>
      <c r="C253" s="43"/>
      <c r="D253" s="128"/>
      <c r="E253" s="128"/>
      <c r="F253" s="128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.75" customHeight="1">
      <c r="A254" s="43"/>
      <c r="B254" s="222"/>
      <c r="C254" s="43"/>
      <c r="D254" s="128"/>
      <c r="E254" s="128"/>
      <c r="F254" s="128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5.75" customHeight="1">
      <c r="A255" s="43"/>
      <c r="B255" s="222"/>
      <c r="C255" s="43"/>
      <c r="D255" s="128"/>
      <c r="E255" s="128"/>
      <c r="F255" s="128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255" xr:uid="{00000000-0009-0000-0000-00001C000000}"/>
  <pageMargins left="0.7" right="0.7" top="0.75" bottom="0.75" header="0" footer="0"/>
  <pageSetup paperSize="9" orientation="portrait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tabColor rgb="FFFF99FF"/>
  </sheetPr>
  <dimension ref="A1:Z1000"/>
  <sheetViews>
    <sheetView workbookViewId="0">
      <pane xSplit="3" ySplit="1" topLeftCell="D51" activePane="bottomRight" state="frozen"/>
      <selection pane="topRight" activeCell="D1" sqref="D1"/>
      <selection pane="bottomLeft" activeCell="A2" sqref="A2"/>
      <selection pane="bottomRight" activeCell="Q84" sqref="Q84"/>
    </sheetView>
  </sheetViews>
  <sheetFormatPr defaultColWidth="12.625" defaultRowHeight="15" customHeight="1"/>
  <cols>
    <col min="1" max="1" width="8.625" customWidth="1"/>
    <col min="2" max="2" width="21.75" customWidth="1"/>
    <col min="3" max="3" width="25.625" customWidth="1"/>
    <col min="4" max="4" width="26" bestFit="1" customWidth="1"/>
    <col min="5" max="5" width="17.625" customWidth="1"/>
    <col min="6" max="10" width="8.625" customWidth="1"/>
    <col min="11" max="11" width="11.75" customWidth="1"/>
    <col min="12" max="12" width="12.5" customWidth="1"/>
    <col min="13" max="13" width="12.375" customWidth="1"/>
    <col min="14" max="14" width="8.625" customWidth="1"/>
    <col min="15" max="16" width="9.8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36</v>
      </c>
      <c r="B2" s="62">
        <v>45138</v>
      </c>
      <c r="C2" s="27" t="s">
        <v>2022</v>
      </c>
      <c r="D2" s="111"/>
      <c r="F2" s="14"/>
      <c r="G2" s="2"/>
      <c r="H2" s="14">
        <v>195.89</v>
      </c>
      <c r="I2" s="13"/>
      <c r="K2" s="51" t="s">
        <v>2657</v>
      </c>
      <c r="L2" s="9">
        <v>6923</v>
      </c>
      <c r="N2" s="188" t="s">
        <v>688</v>
      </c>
      <c r="O2" s="189"/>
      <c r="P2" s="31">
        <f t="shared" ref="P2:P33" si="0"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13">
        <v>36</v>
      </c>
      <c r="B3" s="62">
        <v>45155</v>
      </c>
      <c r="C3" s="27" t="s">
        <v>2022</v>
      </c>
      <c r="D3" s="111"/>
      <c r="F3" s="14"/>
      <c r="G3" s="14"/>
      <c r="H3" s="14">
        <v>560.51</v>
      </c>
      <c r="I3" s="13"/>
      <c r="K3" s="51" t="s">
        <v>2657</v>
      </c>
      <c r="L3" s="9">
        <v>6336</v>
      </c>
      <c r="N3" s="188" t="s">
        <v>688</v>
      </c>
      <c r="O3" s="189"/>
      <c r="P3" s="31">
        <f t="shared" si="0"/>
        <v>0</v>
      </c>
      <c r="Q3" s="31">
        <f>SUBTOTAL(9,$F$2:F3)</f>
        <v>0</v>
      </c>
      <c r="R3" s="31">
        <f>SUBTOTAL(9,$G$2:G3)</f>
        <v>0</v>
      </c>
    </row>
    <row r="4" spans="1:18" ht="14.25" customHeight="1">
      <c r="A4" s="43">
        <v>36</v>
      </c>
      <c r="B4" s="62">
        <v>45170</v>
      </c>
      <c r="C4" s="27" t="s">
        <v>2816</v>
      </c>
      <c r="D4" s="111"/>
      <c r="F4" s="14"/>
      <c r="G4" s="14"/>
      <c r="H4" s="14">
        <v>1422.4</v>
      </c>
      <c r="I4" s="13"/>
      <c r="K4" s="51" t="s">
        <v>2811</v>
      </c>
      <c r="L4" s="9">
        <v>6172</v>
      </c>
      <c r="N4" s="188" t="s">
        <v>688</v>
      </c>
      <c r="O4" s="189"/>
      <c r="P4" s="31">
        <f t="shared" si="0"/>
        <v>0</v>
      </c>
      <c r="Q4" s="31">
        <f>SUBTOTAL(9,$F$2:F3)</f>
        <v>0</v>
      </c>
      <c r="R4" s="31">
        <f>SUBTOTAL(9,$G$2:G4)</f>
        <v>0</v>
      </c>
    </row>
    <row r="5" spans="1:18" ht="14.25" customHeight="1">
      <c r="A5" s="13">
        <v>36</v>
      </c>
      <c r="B5" s="62">
        <v>45200</v>
      </c>
      <c r="C5" s="27" t="s">
        <v>2810</v>
      </c>
      <c r="D5" s="111"/>
      <c r="F5" s="2">
        <v>1488.8</v>
      </c>
      <c r="G5" s="14"/>
      <c r="H5" s="14"/>
      <c r="I5" s="13" t="s">
        <v>89</v>
      </c>
      <c r="K5" s="51" t="s">
        <v>2811</v>
      </c>
      <c r="L5" s="1"/>
      <c r="N5" s="188" t="s">
        <v>688</v>
      </c>
      <c r="O5" s="189"/>
      <c r="P5" s="31">
        <f t="shared" si="0"/>
        <v>-1488.8</v>
      </c>
      <c r="Q5" s="31">
        <f>SUBTOTAL(9,$F$2:F5)</f>
        <v>1488.8</v>
      </c>
      <c r="R5" s="31">
        <f>SUBTOTAL(9,$G$2:G5)</f>
        <v>0</v>
      </c>
    </row>
    <row r="6" spans="1:18" ht="14.25" customHeight="1">
      <c r="A6" s="13">
        <v>36</v>
      </c>
      <c r="B6" s="62">
        <v>45200</v>
      </c>
      <c r="C6" s="153" t="s">
        <v>2812</v>
      </c>
      <c r="D6" s="13"/>
      <c r="E6" s="583"/>
      <c r="F6" s="14">
        <v>123.88</v>
      </c>
      <c r="G6" s="14"/>
      <c r="H6" s="14"/>
      <c r="I6" s="13" t="s">
        <v>89</v>
      </c>
      <c r="K6" s="51" t="s">
        <v>451</v>
      </c>
      <c r="L6" s="9">
        <v>3047700</v>
      </c>
      <c r="N6" s="188" t="s">
        <v>688</v>
      </c>
      <c r="O6" s="189"/>
      <c r="P6" s="31">
        <f t="shared" si="0"/>
        <v>-1612.6799999999998</v>
      </c>
      <c r="Q6" s="31">
        <f>SUBTOTAL(9,$F$2:F6)</f>
        <v>1612.6799999999998</v>
      </c>
      <c r="R6" s="31">
        <f>SUBTOTAL(9,$G$2:G6)</f>
        <v>0</v>
      </c>
    </row>
    <row r="7" spans="1:18" ht="15" customHeight="1">
      <c r="A7" s="13">
        <v>36</v>
      </c>
      <c r="B7" s="62">
        <v>45236</v>
      </c>
      <c r="C7" s="52" t="s">
        <v>1205</v>
      </c>
      <c r="D7" s="52" t="s">
        <v>1100</v>
      </c>
      <c r="E7" s="29"/>
      <c r="F7" s="244">
        <v>318</v>
      </c>
      <c r="G7" s="35"/>
      <c r="H7" s="30"/>
      <c r="I7" s="43" t="s">
        <v>91</v>
      </c>
      <c r="K7" s="583"/>
      <c r="N7" s="188" t="s">
        <v>688</v>
      </c>
      <c r="O7" s="189"/>
      <c r="P7" s="31">
        <f t="shared" si="0"/>
        <v>-1930.6799999999998</v>
      </c>
      <c r="Q7" s="31">
        <f>SUBTOTAL(9,$F$2:F7)</f>
        <v>1930.6799999999998</v>
      </c>
      <c r="R7" s="31">
        <f>SUBTOTAL(9,$G$2:G7)</f>
        <v>0</v>
      </c>
    </row>
    <row r="8" spans="1:18" ht="14.25" customHeight="1">
      <c r="A8" s="13">
        <v>36</v>
      </c>
      <c r="B8" s="62">
        <v>45236</v>
      </c>
      <c r="C8" s="51" t="s">
        <v>2813</v>
      </c>
      <c r="D8" s="52" t="s">
        <v>1100</v>
      </c>
      <c r="E8" s="29"/>
      <c r="F8" s="244">
        <v>25</v>
      </c>
      <c r="G8" s="35"/>
      <c r="H8" s="30"/>
      <c r="I8" s="43" t="s">
        <v>91</v>
      </c>
      <c r="K8" s="51"/>
      <c r="N8" s="188" t="s">
        <v>688</v>
      </c>
      <c r="O8" s="189"/>
      <c r="P8" s="31">
        <f t="shared" si="0"/>
        <v>-1955.6799999999998</v>
      </c>
      <c r="Q8" s="31">
        <f>SUBTOTAL(9,$F$2:F8)</f>
        <v>1955.6799999999998</v>
      </c>
      <c r="R8" s="31">
        <f>SUBTOTAL(9,$G$2:G8)</f>
        <v>0</v>
      </c>
    </row>
    <row r="9" spans="1:18" ht="14.25" customHeight="1">
      <c r="A9" s="13">
        <v>36</v>
      </c>
      <c r="B9" s="62">
        <v>45236</v>
      </c>
      <c r="C9" s="51" t="s">
        <v>2814</v>
      </c>
      <c r="D9" s="52" t="s">
        <v>1100</v>
      </c>
      <c r="E9" s="29"/>
      <c r="F9" s="244">
        <v>61</v>
      </c>
      <c r="G9" s="35"/>
      <c r="H9" s="30"/>
      <c r="I9" s="43" t="s">
        <v>91</v>
      </c>
      <c r="K9" s="583"/>
      <c r="L9" s="583"/>
      <c r="N9" s="188" t="s">
        <v>688</v>
      </c>
      <c r="O9" s="189"/>
      <c r="P9" s="31">
        <f t="shared" si="0"/>
        <v>-2016.6799999999998</v>
      </c>
      <c r="Q9" s="31">
        <f>SUBTOTAL(9,$F$2:F9)</f>
        <v>2016.6799999999998</v>
      </c>
      <c r="R9" s="31">
        <f>SUBTOTAL(9,$G$2:G9)</f>
        <v>0</v>
      </c>
    </row>
    <row r="10" spans="1:18" ht="14.25" customHeight="1">
      <c r="A10" s="13">
        <v>36</v>
      </c>
      <c r="B10" s="62">
        <v>45237</v>
      </c>
      <c r="C10" s="153" t="s">
        <v>1567</v>
      </c>
      <c r="D10" s="13"/>
      <c r="F10" s="14">
        <v>60.02</v>
      </c>
      <c r="G10" s="14"/>
      <c r="H10" s="14"/>
      <c r="I10" s="13" t="s">
        <v>89</v>
      </c>
      <c r="K10" s="51" t="s">
        <v>451</v>
      </c>
      <c r="L10" s="1">
        <v>3133902</v>
      </c>
      <c r="N10" s="188" t="s">
        <v>688</v>
      </c>
      <c r="O10" s="189"/>
      <c r="P10" s="31">
        <f t="shared" si="0"/>
        <v>-2076.6999999999998</v>
      </c>
      <c r="Q10" s="31">
        <f>SUBTOTAL(9,$F$2:F10)</f>
        <v>2076.6999999999998</v>
      </c>
      <c r="R10" s="31">
        <f>SUBTOTAL(9,$G$2:G10)</f>
        <v>0</v>
      </c>
    </row>
    <row r="11" spans="1:18" ht="14.25" customHeight="1">
      <c r="A11" s="13">
        <v>36</v>
      </c>
      <c r="B11" s="62">
        <v>45237</v>
      </c>
      <c r="C11" s="153" t="s">
        <v>2815</v>
      </c>
      <c r="D11" s="13"/>
      <c r="F11" s="14">
        <v>150.80000000000001</v>
      </c>
      <c r="G11" s="14"/>
      <c r="H11" s="14"/>
      <c r="I11" s="13" t="s">
        <v>89</v>
      </c>
      <c r="K11" s="51" t="s">
        <v>451</v>
      </c>
      <c r="L11" s="1">
        <v>3117630</v>
      </c>
      <c r="N11" s="188" t="s">
        <v>688</v>
      </c>
      <c r="O11" s="189">
        <v>45238</v>
      </c>
      <c r="P11" s="31">
        <f t="shared" si="0"/>
        <v>-2227.5</v>
      </c>
      <c r="Q11" s="31">
        <f>SUBTOTAL(9,$F$2:F11)</f>
        <v>2227.5</v>
      </c>
      <c r="R11" s="31">
        <f>SUBTOTAL(9,$G$2:G11)</f>
        <v>0</v>
      </c>
    </row>
    <row r="12" spans="1:18" ht="14.25" customHeight="1">
      <c r="A12" s="43">
        <v>36</v>
      </c>
      <c r="B12" s="28">
        <v>45279</v>
      </c>
      <c r="C12" s="51" t="s">
        <v>962</v>
      </c>
      <c r="D12" s="162"/>
      <c r="F12" s="14"/>
      <c r="G12" s="30">
        <v>2000</v>
      </c>
      <c r="H12" s="120"/>
      <c r="I12" s="42"/>
      <c r="K12" s="583"/>
      <c r="L12" s="1"/>
      <c r="N12" s="188" t="s">
        <v>688</v>
      </c>
      <c r="O12" s="189"/>
      <c r="P12" s="31">
        <f t="shared" si="0"/>
        <v>-227.5</v>
      </c>
      <c r="Q12" s="31">
        <f>SUBTOTAL(9,$F$2:F12)</f>
        <v>2227.5</v>
      </c>
      <c r="R12" s="31">
        <f>SUBTOTAL(9,$G$2:G12)</f>
        <v>2000</v>
      </c>
    </row>
    <row r="13" spans="1:18" ht="15.75" customHeight="1">
      <c r="A13" s="43">
        <v>36</v>
      </c>
      <c r="B13" s="28">
        <v>45293</v>
      </c>
      <c r="C13" s="52" t="s">
        <v>962</v>
      </c>
      <c r="D13" s="52"/>
      <c r="E13" s="29"/>
      <c r="F13" s="35"/>
      <c r="G13" s="14">
        <v>7000</v>
      </c>
      <c r="H13" s="14"/>
      <c r="I13" s="42"/>
      <c r="K13" s="583"/>
      <c r="L13" s="43"/>
      <c r="M13" s="28"/>
      <c r="N13" s="188" t="s">
        <v>688</v>
      </c>
      <c r="O13" s="189"/>
      <c r="P13" s="31">
        <f t="shared" si="0"/>
        <v>6772.5</v>
      </c>
      <c r="Q13" s="31">
        <f>SUBTOTAL(9,$F$2:F13)</f>
        <v>2227.5</v>
      </c>
      <c r="R13" s="31">
        <f>SUBTOTAL(9,$G$2:G13)</f>
        <v>9000</v>
      </c>
    </row>
    <row r="14" spans="1:18" ht="14.25" customHeight="1">
      <c r="A14" s="43">
        <v>36</v>
      </c>
      <c r="B14" s="62">
        <v>45294</v>
      </c>
      <c r="C14" s="27" t="s">
        <v>2817</v>
      </c>
      <c r="D14" s="111"/>
      <c r="F14" s="14">
        <v>1477.4</v>
      </c>
      <c r="G14" s="14"/>
      <c r="H14" s="14"/>
      <c r="I14" s="13" t="s">
        <v>89</v>
      </c>
      <c r="K14" s="51" t="s">
        <v>2811</v>
      </c>
      <c r="L14" s="9">
        <v>5859</v>
      </c>
      <c r="N14" s="188" t="s">
        <v>688</v>
      </c>
      <c r="O14" s="189"/>
      <c r="P14" s="31">
        <f t="shared" si="0"/>
        <v>6772.5</v>
      </c>
      <c r="Q14" s="31">
        <f>SUBTOTAL(9,$F$2:F12)</f>
        <v>2227.5</v>
      </c>
      <c r="R14" s="31">
        <f>SUBTOTAL(9,$G$2:G14)</f>
        <v>9000</v>
      </c>
    </row>
    <row r="15" spans="1:18" ht="14.25" customHeight="1">
      <c r="A15" s="43">
        <v>36</v>
      </c>
      <c r="B15" s="28">
        <v>45294</v>
      </c>
      <c r="C15" s="51" t="s">
        <v>2818</v>
      </c>
      <c r="D15" s="162"/>
      <c r="E15" s="583"/>
      <c r="F15" s="14">
        <v>1453.1</v>
      </c>
      <c r="G15" s="14"/>
      <c r="H15" s="14"/>
      <c r="I15" s="13" t="s">
        <v>89</v>
      </c>
      <c r="K15" s="51" t="s">
        <v>2811</v>
      </c>
      <c r="L15" s="583"/>
      <c r="M15" s="583"/>
      <c r="N15" s="188" t="s">
        <v>688</v>
      </c>
      <c r="O15" s="189">
        <v>45294</v>
      </c>
      <c r="P15" s="31">
        <f t="shared" si="0"/>
        <v>3842</v>
      </c>
      <c r="Q15" s="31">
        <f>SUBTOTAL(9,$F$2:F15)</f>
        <v>5158</v>
      </c>
      <c r="R15" s="31">
        <f>SUBTOTAL(9,$G$2:G15)</f>
        <v>9000</v>
      </c>
    </row>
    <row r="16" spans="1:18" ht="14.25" customHeight="1">
      <c r="A16" s="43">
        <v>36</v>
      </c>
      <c r="B16" s="28">
        <v>45299</v>
      </c>
      <c r="C16" s="52" t="s">
        <v>1575</v>
      </c>
      <c r="D16" s="52"/>
      <c r="E16" s="29"/>
      <c r="F16" s="35">
        <v>67.989999999999995</v>
      </c>
      <c r="G16" s="14"/>
      <c r="H16" s="14"/>
      <c r="I16" s="42" t="s">
        <v>89</v>
      </c>
      <c r="K16" t="s">
        <v>451</v>
      </c>
      <c r="L16" s="43">
        <v>3202118</v>
      </c>
      <c r="M16" s="28"/>
      <c r="N16" s="188" t="s">
        <v>688</v>
      </c>
      <c r="O16" s="189"/>
      <c r="P16" s="31">
        <f t="shared" si="0"/>
        <v>3774.01</v>
      </c>
      <c r="Q16" s="31">
        <f>SUBTOTAL(9,$F$2:F16)</f>
        <v>5225.99</v>
      </c>
      <c r="R16" s="31">
        <f>SUBTOTAL(9,$G$2:G16)</f>
        <v>9000</v>
      </c>
    </row>
    <row r="17" spans="1:18" ht="14.25" customHeight="1">
      <c r="A17" s="43">
        <v>36</v>
      </c>
      <c r="B17" s="28">
        <v>45305</v>
      </c>
      <c r="C17" s="52" t="s">
        <v>2819</v>
      </c>
      <c r="D17" s="52"/>
      <c r="E17" s="29"/>
      <c r="F17" s="35">
        <v>400</v>
      </c>
      <c r="G17" s="14"/>
      <c r="H17" s="14"/>
      <c r="I17" s="42" t="s">
        <v>89</v>
      </c>
      <c r="K17" t="s">
        <v>2820</v>
      </c>
      <c r="L17" s="43">
        <v>24000235</v>
      </c>
      <c r="M17" s="28"/>
      <c r="N17" s="188" t="s">
        <v>688</v>
      </c>
      <c r="O17" s="189"/>
      <c r="P17" s="31">
        <f t="shared" si="0"/>
        <v>3374.01</v>
      </c>
      <c r="Q17" s="31">
        <f>SUBTOTAL(9,$F$2:F17)</f>
        <v>5625.99</v>
      </c>
      <c r="R17" s="31">
        <f>SUBTOTAL(9,$G$2:G17)</f>
        <v>9000</v>
      </c>
    </row>
    <row r="18" spans="1:18" ht="14.25" customHeight="1">
      <c r="A18" s="43">
        <v>36</v>
      </c>
      <c r="B18" s="28">
        <v>45312</v>
      </c>
      <c r="C18" s="52" t="s">
        <v>2821</v>
      </c>
      <c r="D18" s="52"/>
      <c r="E18" s="29"/>
      <c r="F18" s="35">
        <v>239.9</v>
      </c>
      <c r="G18" s="14"/>
      <c r="H18" s="14"/>
      <c r="I18" s="42" t="s">
        <v>89</v>
      </c>
      <c r="K18" t="s">
        <v>2822</v>
      </c>
      <c r="L18" s="43">
        <v>1169</v>
      </c>
      <c r="M18" s="28"/>
      <c r="N18" s="188" t="s">
        <v>688</v>
      </c>
      <c r="O18" s="189"/>
      <c r="P18" s="31">
        <f t="shared" si="0"/>
        <v>3134.1100000000006</v>
      </c>
      <c r="Q18" s="31">
        <f>SUBTOTAL(9,$F$2:F18)</f>
        <v>5865.8899999999994</v>
      </c>
      <c r="R18" s="31">
        <f>SUBTOTAL(9,$G$2:G18)</f>
        <v>9000</v>
      </c>
    </row>
    <row r="19" spans="1:18" ht="14.25" customHeight="1">
      <c r="A19" s="43">
        <v>36</v>
      </c>
      <c r="B19" s="28">
        <v>45313</v>
      </c>
      <c r="C19" s="52" t="s">
        <v>705</v>
      </c>
      <c r="D19" s="52"/>
      <c r="E19" s="29"/>
      <c r="F19" s="35">
        <v>196.81</v>
      </c>
      <c r="G19" s="14"/>
      <c r="H19" s="14"/>
      <c r="I19" s="42" t="s">
        <v>89</v>
      </c>
      <c r="K19" t="s">
        <v>1162</v>
      </c>
      <c r="L19" s="43">
        <v>38479</v>
      </c>
      <c r="M19" s="28"/>
      <c r="N19" s="188" t="s">
        <v>688</v>
      </c>
      <c r="O19" s="189"/>
      <c r="P19" s="31">
        <f t="shared" si="0"/>
        <v>2937.3</v>
      </c>
      <c r="Q19" s="31">
        <f>SUBTOTAL(9,$F$2:F19)</f>
        <v>6062.7</v>
      </c>
      <c r="R19" s="31">
        <f>SUBTOTAL(9,$G$2:G19)</f>
        <v>9000</v>
      </c>
    </row>
    <row r="20" spans="1:18" ht="14.25" customHeight="1">
      <c r="A20" s="43">
        <v>36</v>
      </c>
      <c r="B20" s="28">
        <v>45314</v>
      </c>
      <c r="C20" s="52" t="s">
        <v>1300</v>
      </c>
      <c r="D20" s="52"/>
      <c r="E20" s="29"/>
      <c r="F20" s="35">
        <v>115.71</v>
      </c>
      <c r="G20" s="14"/>
      <c r="H20" s="14"/>
      <c r="I20" s="42" t="s">
        <v>89</v>
      </c>
      <c r="K20" t="s">
        <v>2823</v>
      </c>
      <c r="L20" s="43">
        <v>674492</v>
      </c>
      <c r="M20" s="28"/>
      <c r="N20" s="188" t="s">
        <v>688</v>
      </c>
      <c r="O20" s="189"/>
      <c r="P20" s="31">
        <f t="shared" si="0"/>
        <v>2821.59</v>
      </c>
      <c r="Q20" s="31">
        <f>SUBTOTAL(9,$F$2:F20)</f>
        <v>6178.41</v>
      </c>
      <c r="R20" s="31">
        <f>SUBTOTAL(9,$G$2:G20)</f>
        <v>9000</v>
      </c>
    </row>
    <row r="21" spans="1:18" ht="14.25" customHeight="1">
      <c r="A21" s="43">
        <v>36</v>
      </c>
      <c r="B21" s="28">
        <v>45314</v>
      </c>
      <c r="C21" s="52" t="s">
        <v>2526</v>
      </c>
      <c r="D21" s="52"/>
      <c r="E21" s="29"/>
      <c r="F21" s="35">
        <f>34.9-1.05</f>
        <v>33.85</v>
      </c>
      <c r="G21" s="14"/>
      <c r="H21" s="14"/>
      <c r="I21" s="42" t="s">
        <v>89</v>
      </c>
      <c r="K21" t="s">
        <v>2824</v>
      </c>
      <c r="L21" s="43">
        <v>30539</v>
      </c>
      <c r="M21" s="28"/>
      <c r="N21" s="188" t="s">
        <v>688</v>
      </c>
      <c r="O21" s="189"/>
      <c r="P21" s="31">
        <f t="shared" si="0"/>
        <v>2787.74</v>
      </c>
      <c r="Q21" s="31">
        <f>SUBTOTAL(9,$F$2:F21)</f>
        <v>6212.26</v>
      </c>
      <c r="R21" s="31">
        <f>SUBTOTAL(9,$G$2:G21)</f>
        <v>9000</v>
      </c>
    </row>
    <row r="22" spans="1:18" ht="14.25" customHeight="1">
      <c r="A22" s="43">
        <v>36</v>
      </c>
      <c r="B22" s="28">
        <v>45320</v>
      </c>
      <c r="C22" s="52" t="s">
        <v>2825</v>
      </c>
      <c r="D22" s="52"/>
      <c r="E22" s="29"/>
      <c r="F22" s="35"/>
      <c r="G22" s="14"/>
      <c r="H22" s="14">
        <v>1175.3800000000001</v>
      </c>
      <c r="I22" s="42"/>
      <c r="K22" t="s">
        <v>2811</v>
      </c>
      <c r="L22" s="43">
        <v>1556131</v>
      </c>
      <c r="M22" s="28"/>
      <c r="N22" s="188" t="s">
        <v>688</v>
      </c>
      <c r="O22" s="189"/>
      <c r="P22" s="31">
        <f t="shared" si="0"/>
        <v>2787.74</v>
      </c>
      <c r="Q22" s="31">
        <f>SUBTOTAL(9,$F$2:F22)</f>
        <v>6212.26</v>
      </c>
      <c r="R22" s="31">
        <f>SUBTOTAL(9,$G$2:G22)</f>
        <v>9000</v>
      </c>
    </row>
    <row r="23" spans="1:18" ht="14.25" customHeight="1">
      <c r="A23" s="43">
        <v>36</v>
      </c>
      <c r="B23" s="28">
        <v>45328</v>
      </c>
      <c r="C23" s="52" t="s">
        <v>1576</v>
      </c>
      <c r="D23" s="52" t="s">
        <v>1100</v>
      </c>
      <c r="E23" s="29"/>
      <c r="F23" s="35">
        <v>50</v>
      </c>
      <c r="G23" s="14"/>
      <c r="H23" s="14"/>
      <c r="I23" s="42" t="s">
        <v>91</v>
      </c>
      <c r="L23" s="43"/>
      <c r="M23" s="28"/>
      <c r="N23" s="188" t="s">
        <v>688</v>
      </c>
      <c r="O23" s="189"/>
      <c r="P23" s="31">
        <f t="shared" si="0"/>
        <v>2737.74</v>
      </c>
      <c r="Q23" s="31">
        <f>SUBTOTAL(9,$F$2:F23)</f>
        <v>6262.26</v>
      </c>
      <c r="R23" s="31">
        <f>SUBTOTAL(9,$G$2:G23)</f>
        <v>9000</v>
      </c>
    </row>
    <row r="24" spans="1:18" ht="14.25" customHeight="1">
      <c r="A24" s="43">
        <v>36</v>
      </c>
      <c r="B24" s="28">
        <v>45328</v>
      </c>
      <c r="C24" s="52" t="s">
        <v>1577</v>
      </c>
      <c r="D24" s="52" t="s">
        <v>1100</v>
      </c>
      <c r="E24" s="29"/>
      <c r="F24" s="35">
        <v>264</v>
      </c>
      <c r="G24" s="14"/>
      <c r="H24" s="14"/>
      <c r="I24" s="42" t="s">
        <v>91</v>
      </c>
      <c r="L24" s="43"/>
      <c r="M24" s="28"/>
      <c r="N24" s="188" t="s">
        <v>688</v>
      </c>
      <c r="O24" s="189"/>
      <c r="P24" s="31">
        <f t="shared" si="0"/>
        <v>2473.7399999999998</v>
      </c>
      <c r="Q24" s="31">
        <f>SUBTOTAL(9,$F$2:F24)</f>
        <v>6526.26</v>
      </c>
      <c r="R24" s="31">
        <f>SUBTOTAL(9,$G$2:G24)</f>
        <v>9000</v>
      </c>
    </row>
    <row r="25" spans="1:18" ht="14.25" customHeight="1">
      <c r="A25" s="43">
        <v>36</v>
      </c>
      <c r="B25" s="28">
        <v>45328</v>
      </c>
      <c r="C25" s="52" t="s">
        <v>1578</v>
      </c>
      <c r="D25" s="52" t="s">
        <v>1100</v>
      </c>
      <c r="E25" s="29"/>
      <c r="F25" s="35">
        <v>20</v>
      </c>
      <c r="G25" s="14"/>
      <c r="H25" s="14"/>
      <c r="I25" s="42" t="s">
        <v>91</v>
      </c>
      <c r="L25" s="43"/>
      <c r="M25" s="28"/>
      <c r="N25" s="188" t="s">
        <v>688</v>
      </c>
      <c r="O25" s="189"/>
      <c r="P25" s="31">
        <f t="shared" si="0"/>
        <v>2453.7399999999998</v>
      </c>
      <c r="Q25" s="31">
        <f>SUBTOTAL(9,$F$2:F25)</f>
        <v>6546.26</v>
      </c>
      <c r="R25" s="31">
        <f>SUBTOTAL(9,$G$2:G25)</f>
        <v>9000</v>
      </c>
    </row>
    <row r="26" spans="1:18" ht="14.25" customHeight="1">
      <c r="A26" s="43">
        <v>36</v>
      </c>
      <c r="B26" s="28">
        <v>45362</v>
      </c>
      <c r="C26" s="52" t="s">
        <v>1219</v>
      </c>
      <c r="D26" s="52" t="s">
        <v>1100</v>
      </c>
      <c r="E26" s="29"/>
      <c r="F26" s="35">
        <v>9</v>
      </c>
      <c r="G26" s="14"/>
      <c r="H26" s="14"/>
      <c r="I26" s="42" t="s">
        <v>91</v>
      </c>
      <c r="L26" s="43"/>
      <c r="M26" s="28"/>
      <c r="N26" s="188" t="s">
        <v>688</v>
      </c>
      <c r="O26" s="189"/>
      <c r="P26" s="31">
        <f t="shared" si="0"/>
        <v>2444.7399999999998</v>
      </c>
      <c r="Q26" s="31">
        <f>SUBTOTAL(9,$F$2:F26)</f>
        <v>6555.26</v>
      </c>
      <c r="R26" s="31">
        <f>SUBTOTAL(9,$G$2:G26)</f>
        <v>9000</v>
      </c>
    </row>
    <row r="27" spans="1:18" ht="14.25" customHeight="1">
      <c r="A27" s="43">
        <v>36</v>
      </c>
      <c r="B27" s="28">
        <v>45362</v>
      </c>
      <c r="C27" s="52" t="s">
        <v>1220</v>
      </c>
      <c r="D27" s="52" t="s">
        <v>1100</v>
      </c>
      <c r="E27" s="29"/>
      <c r="F27" s="35">
        <v>131</v>
      </c>
      <c r="G27" s="14"/>
      <c r="H27" s="14"/>
      <c r="I27" s="42" t="s">
        <v>91</v>
      </c>
      <c r="L27" s="43"/>
      <c r="M27" s="28"/>
      <c r="N27" s="188" t="s">
        <v>688</v>
      </c>
      <c r="O27" s="189"/>
      <c r="P27" s="31">
        <f t="shared" si="0"/>
        <v>2313.7399999999998</v>
      </c>
      <c r="Q27" s="31">
        <f>SUBTOTAL(9,$F$2:F27)</f>
        <v>6686.26</v>
      </c>
      <c r="R27" s="31">
        <f>SUBTOTAL(9,$G$2:G27)</f>
        <v>9000</v>
      </c>
    </row>
    <row r="28" spans="1:18" ht="14.25" customHeight="1">
      <c r="A28" s="43">
        <v>36</v>
      </c>
      <c r="B28" s="28">
        <v>45362</v>
      </c>
      <c r="C28" s="52" t="s">
        <v>1221</v>
      </c>
      <c r="D28" s="52" t="s">
        <v>1100</v>
      </c>
      <c r="E28" s="29"/>
      <c r="F28" s="35">
        <v>22</v>
      </c>
      <c r="G28" s="14"/>
      <c r="H28" s="14"/>
      <c r="I28" s="42" t="s">
        <v>91</v>
      </c>
      <c r="L28" s="43"/>
      <c r="M28" s="28"/>
      <c r="N28" s="188" t="s">
        <v>688</v>
      </c>
      <c r="O28" s="189"/>
      <c r="P28" s="31">
        <f t="shared" si="0"/>
        <v>2291.7399999999998</v>
      </c>
      <c r="Q28" s="31">
        <f>SUBTOTAL(9,$F$2:F28)</f>
        <v>6708.26</v>
      </c>
      <c r="R28" s="31">
        <f>SUBTOTAL(9,$G$2:G28)</f>
        <v>9000</v>
      </c>
    </row>
    <row r="29" spans="1:18" ht="14.25" customHeight="1">
      <c r="A29" s="43">
        <v>36</v>
      </c>
      <c r="B29" s="28">
        <v>45364</v>
      </c>
      <c r="C29" s="52" t="s">
        <v>1582</v>
      </c>
      <c r="D29" s="52"/>
      <c r="E29" s="29"/>
      <c r="F29" s="35">
        <v>104.88</v>
      </c>
      <c r="G29" s="14"/>
      <c r="H29" s="14"/>
      <c r="I29" s="42" t="s">
        <v>89</v>
      </c>
      <c r="K29" t="s">
        <v>451</v>
      </c>
      <c r="L29" s="43">
        <v>3266003</v>
      </c>
      <c r="M29" s="28"/>
      <c r="N29" s="188" t="s">
        <v>688</v>
      </c>
      <c r="O29" s="189">
        <v>45449</v>
      </c>
      <c r="P29" s="31">
        <f t="shared" si="0"/>
        <v>2186.8599999999997</v>
      </c>
      <c r="Q29" s="31">
        <f>SUBTOTAL(9,$F$2:F29)</f>
        <v>6813.14</v>
      </c>
      <c r="R29" s="31">
        <f>SUBTOTAL(9,$G$2:G29)</f>
        <v>9000</v>
      </c>
    </row>
    <row r="30" spans="1:18" ht="14.25" customHeight="1">
      <c r="A30" s="43">
        <v>36</v>
      </c>
      <c r="B30" s="28">
        <v>45378</v>
      </c>
      <c r="C30" s="52" t="s">
        <v>2667</v>
      </c>
      <c r="D30" s="52"/>
      <c r="E30" s="29"/>
      <c r="F30" s="35">
        <v>557.9</v>
      </c>
      <c r="G30" s="14"/>
      <c r="H30" s="14"/>
      <c r="I30" s="42" t="s">
        <v>89</v>
      </c>
      <c r="K30" t="s">
        <v>2811</v>
      </c>
      <c r="L30" s="43">
        <v>8478</v>
      </c>
      <c r="M30" s="28"/>
      <c r="N30" s="188" t="s">
        <v>688</v>
      </c>
      <c r="O30" s="189"/>
      <c r="P30" s="31">
        <f t="shared" si="0"/>
        <v>1628.96</v>
      </c>
      <c r="Q30" s="31">
        <f>SUBTOTAL(9,$F$2:F30)</f>
        <v>7371.04</v>
      </c>
      <c r="R30" s="31">
        <f>SUBTOTAL(9,$G$2:G30)</f>
        <v>9000</v>
      </c>
    </row>
    <row r="31" spans="1:18" ht="15.75" customHeight="1">
      <c r="A31" s="43">
        <v>36</v>
      </c>
      <c r="B31" s="28">
        <v>45432</v>
      </c>
      <c r="C31" s="52" t="s">
        <v>5790</v>
      </c>
      <c r="D31" s="52"/>
      <c r="E31" s="29"/>
      <c r="F31" s="35"/>
      <c r="G31" s="14"/>
      <c r="H31" s="14">
        <v>548.5</v>
      </c>
      <c r="I31" s="42"/>
      <c r="K31" t="s">
        <v>2811</v>
      </c>
      <c r="L31" s="43"/>
      <c r="M31" s="28"/>
      <c r="N31" s="188" t="s">
        <v>688</v>
      </c>
      <c r="O31" s="189"/>
      <c r="P31" s="31">
        <f t="shared" si="0"/>
        <v>1628.96</v>
      </c>
      <c r="Q31" s="31">
        <f>SUBTOTAL(9,$F$2:F31)</f>
        <v>7371.04</v>
      </c>
      <c r="R31" s="31">
        <f>SUBTOTAL(9,$G$2:G31)</f>
        <v>9000</v>
      </c>
    </row>
    <row r="32" spans="1:18" ht="15.75" customHeight="1">
      <c r="A32" s="43">
        <v>36</v>
      </c>
      <c r="B32" s="28">
        <v>45466</v>
      </c>
      <c r="C32" s="52" t="s">
        <v>5842</v>
      </c>
      <c r="D32" s="52"/>
      <c r="E32" s="29"/>
      <c r="F32" s="35"/>
      <c r="G32" s="14"/>
      <c r="H32" s="14">
        <v>556.6</v>
      </c>
      <c r="I32" s="42"/>
      <c r="K32" t="s">
        <v>2811</v>
      </c>
      <c r="L32" s="43"/>
      <c r="M32" s="28"/>
      <c r="N32" s="188" t="s">
        <v>688</v>
      </c>
      <c r="O32" s="189"/>
      <c r="P32" s="31">
        <f t="shared" si="0"/>
        <v>1628.96</v>
      </c>
      <c r="Q32" s="31">
        <f>SUBTOTAL(9,$F$2:F32)</f>
        <v>7371.04</v>
      </c>
      <c r="R32" s="31">
        <f>SUBTOTAL(9,$G$2:G32)</f>
        <v>9000</v>
      </c>
    </row>
    <row r="33" spans="1:18" ht="14.25" customHeight="1">
      <c r="A33" s="43">
        <v>36</v>
      </c>
      <c r="B33" s="28">
        <v>45475</v>
      </c>
      <c r="C33" s="52" t="s">
        <v>5856</v>
      </c>
      <c r="D33" s="52"/>
      <c r="E33" s="29"/>
      <c r="F33" s="35"/>
      <c r="G33" s="14"/>
      <c r="H33" s="14">
        <v>163.38</v>
      </c>
      <c r="I33" s="42"/>
      <c r="K33" t="s">
        <v>451</v>
      </c>
      <c r="L33" s="43">
        <v>3374011</v>
      </c>
      <c r="M33" s="28"/>
      <c r="N33" s="188" t="s">
        <v>688</v>
      </c>
      <c r="O33" s="189"/>
      <c r="P33" s="31">
        <f t="shared" si="0"/>
        <v>1628.96</v>
      </c>
      <c r="Q33" s="31">
        <f>SUBTOTAL(9,$F$2:F33)</f>
        <v>7371.04</v>
      </c>
      <c r="R33" s="31">
        <f>SUBTOTAL(9,$G$2:G33)</f>
        <v>9000</v>
      </c>
    </row>
    <row r="34" spans="1:18" ht="15.75" customHeight="1">
      <c r="A34" s="43">
        <v>36</v>
      </c>
      <c r="B34" s="28">
        <v>45522</v>
      </c>
      <c r="C34" s="52" t="s">
        <v>2000</v>
      </c>
      <c r="D34" s="52"/>
      <c r="E34" s="29"/>
      <c r="F34" s="35">
        <v>30</v>
      </c>
      <c r="G34" s="14"/>
      <c r="H34" s="14"/>
      <c r="I34" s="42" t="s">
        <v>89</v>
      </c>
      <c r="K34" t="s">
        <v>2370</v>
      </c>
      <c r="L34" s="43"/>
      <c r="M34" s="28"/>
      <c r="N34" s="188" t="s">
        <v>688</v>
      </c>
      <c r="O34" s="189"/>
      <c r="P34" s="31">
        <f t="shared" ref="P34:P65" si="1">R34-Q34</f>
        <v>1598.96</v>
      </c>
      <c r="Q34" s="31">
        <f>SUBTOTAL(9,$F$2:F34)</f>
        <v>7401.04</v>
      </c>
      <c r="R34" s="31">
        <f>SUBTOTAL(9,$G$2:G34)</f>
        <v>9000</v>
      </c>
    </row>
    <row r="35" spans="1:18" ht="14.25" customHeight="1">
      <c r="A35" s="43">
        <v>36</v>
      </c>
      <c r="B35" s="28">
        <v>45525</v>
      </c>
      <c r="C35" s="52" t="s">
        <v>1091</v>
      </c>
      <c r="D35" s="52"/>
      <c r="E35" s="29"/>
      <c r="F35" s="35">
        <v>12</v>
      </c>
      <c r="G35" s="14"/>
      <c r="H35" s="14"/>
      <c r="I35" s="42" t="s">
        <v>89</v>
      </c>
      <c r="K35" t="s">
        <v>2465</v>
      </c>
      <c r="L35" s="43">
        <v>412053</v>
      </c>
      <c r="M35" s="28"/>
      <c r="N35" s="188" t="s">
        <v>688</v>
      </c>
      <c r="O35" s="189"/>
      <c r="P35" s="31">
        <f t="shared" si="1"/>
        <v>1586.96</v>
      </c>
      <c r="Q35" s="31">
        <f>SUBTOTAL(9,$F$2:F35)</f>
        <v>7413.04</v>
      </c>
      <c r="R35" s="31">
        <f>SUBTOTAL(9,$G$2:G35)</f>
        <v>9000</v>
      </c>
    </row>
    <row r="36" spans="1:18" ht="14.25" customHeight="1">
      <c r="A36" s="43">
        <v>36</v>
      </c>
      <c r="B36" s="28">
        <v>45529</v>
      </c>
      <c r="C36" s="52" t="s">
        <v>5976</v>
      </c>
      <c r="D36" s="52"/>
      <c r="E36" s="29"/>
      <c r="F36" s="35"/>
      <c r="G36" s="14"/>
      <c r="H36" s="14">
        <v>124.92</v>
      </c>
      <c r="I36" s="42"/>
      <c r="K36" s="395" t="s">
        <v>793</v>
      </c>
      <c r="L36" s="43">
        <v>451201451</v>
      </c>
      <c r="M36" s="28"/>
      <c r="N36" s="188" t="s">
        <v>688</v>
      </c>
      <c r="O36" s="189"/>
      <c r="P36" s="31">
        <f t="shared" si="1"/>
        <v>1586.96</v>
      </c>
      <c r="Q36" s="31">
        <f>SUBTOTAL(9,$F$2:F36)</f>
        <v>7413.04</v>
      </c>
      <c r="R36" s="31">
        <f>SUBTOTAL(9,$G$2:G36)</f>
        <v>9000</v>
      </c>
    </row>
    <row r="37" spans="1:18" ht="14.25" customHeight="1">
      <c r="A37" s="43">
        <v>36</v>
      </c>
      <c r="B37" s="28">
        <v>45533</v>
      </c>
      <c r="C37" s="52" t="s">
        <v>6003</v>
      </c>
      <c r="D37" s="52"/>
      <c r="E37" s="29"/>
      <c r="F37" s="35">
        <v>299</v>
      </c>
      <c r="G37" s="14"/>
      <c r="H37" s="14"/>
      <c r="I37" s="42" t="s">
        <v>89</v>
      </c>
      <c r="K37" s="395" t="s">
        <v>6004</v>
      </c>
      <c r="L37" s="43"/>
      <c r="M37" s="28"/>
      <c r="N37" s="188" t="s">
        <v>688</v>
      </c>
      <c r="O37" s="189"/>
      <c r="P37" s="31">
        <f t="shared" si="1"/>
        <v>1287.96</v>
      </c>
      <c r="Q37" s="31">
        <f>SUBTOTAL(9,$F$2:F37)</f>
        <v>7712.04</v>
      </c>
      <c r="R37" s="31">
        <f>SUBTOTAL(9,$G$2:G37)</f>
        <v>9000</v>
      </c>
    </row>
    <row r="38" spans="1:18" ht="14.25" customHeight="1">
      <c r="A38" s="43">
        <v>36</v>
      </c>
      <c r="B38" s="28">
        <v>45535</v>
      </c>
      <c r="C38" s="52" t="s">
        <v>6029</v>
      </c>
      <c r="D38" s="52" t="s">
        <v>6036</v>
      </c>
      <c r="E38" s="29"/>
      <c r="F38" s="35">
        <v>608</v>
      </c>
      <c r="G38" s="14"/>
      <c r="H38" s="14"/>
      <c r="I38" s="42" t="s">
        <v>91</v>
      </c>
      <c r="K38" s="395"/>
      <c r="L38" s="43"/>
      <c r="M38" s="28"/>
      <c r="N38" s="188" t="s">
        <v>688</v>
      </c>
      <c r="O38" s="189"/>
      <c r="P38" s="31">
        <f t="shared" si="1"/>
        <v>679.95999999999913</v>
      </c>
      <c r="Q38" s="31">
        <f>SUBTOTAL(9,$F$2:F38)</f>
        <v>8320.0400000000009</v>
      </c>
      <c r="R38" s="31">
        <f>SUBTOTAL(9,$G$2:G38)</f>
        <v>9000</v>
      </c>
    </row>
    <row r="39" spans="1:18" ht="14.25" customHeight="1">
      <c r="A39" s="43">
        <v>36</v>
      </c>
      <c r="B39" s="28">
        <v>45535</v>
      </c>
      <c r="C39" s="52" t="s">
        <v>6033</v>
      </c>
      <c r="D39" s="52" t="s">
        <v>6031</v>
      </c>
      <c r="E39" s="29"/>
      <c r="F39" s="35">
        <v>43</v>
      </c>
      <c r="G39" s="14"/>
      <c r="H39" s="14"/>
      <c r="I39" s="42" t="s">
        <v>91</v>
      </c>
      <c r="K39" s="395"/>
      <c r="L39" s="43"/>
      <c r="M39" s="28"/>
      <c r="N39" s="188" t="s">
        <v>688</v>
      </c>
      <c r="O39" s="189"/>
      <c r="P39" s="31">
        <f t="shared" si="1"/>
        <v>636.95999999999913</v>
      </c>
      <c r="Q39" s="31">
        <f>SUBTOTAL(9,$F$2:F39)</f>
        <v>8363.0400000000009</v>
      </c>
      <c r="R39" s="31">
        <f>SUBTOTAL(9,$G$2:G39)</f>
        <v>9000</v>
      </c>
    </row>
    <row r="40" spans="1:18" ht="14.25" customHeight="1">
      <c r="A40" s="43">
        <v>36</v>
      </c>
      <c r="B40" s="28">
        <v>45550</v>
      </c>
      <c r="C40" s="52" t="s">
        <v>962</v>
      </c>
      <c r="D40" s="52" t="s">
        <v>6047</v>
      </c>
      <c r="E40" s="29"/>
      <c r="F40" s="35">
        <v>585</v>
      </c>
      <c r="G40" s="14">
        <v>1039.43</v>
      </c>
      <c r="H40" s="14"/>
      <c r="I40" s="42"/>
      <c r="K40" s="395"/>
      <c r="L40" s="43"/>
      <c r="M40" s="28"/>
      <c r="N40" s="188" t="s">
        <v>688</v>
      </c>
      <c r="O40" s="189"/>
      <c r="P40" s="31">
        <f t="shared" si="1"/>
        <v>1091.3899999999994</v>
      </c>
      <c r="Q40" s="31">
        <f>SUBTOTAL(9,$F$2:F40)</f>
        <v>8948.0400000000009</v>
      </c>
      <c r="R40" s="31">
        <f>SUBTOTAL(9,$G$2:G40)</f>
        <v>10039.43</v>
      </c>
    </row>
    <row r="41" spans="1:18" ht="14.25" customHeight="1">
      <c r="A41" s="43">
        <v>36</v>
      </c>
      <c r="B41" s="28">
        <v>45555</v>
      </c>
      <c r="C41" s="52" t="s">
        <v>5990</v>
      </c>
      <c r="D41" s="52"/>
      <c r="E41" s="29"/>
      <c r="F41" s="35"/>
      <c r="G41" s="14"/>
      <c r="H41" s="14">
        <v>578</v>
      </c>
      <c r="I41" s="42"/>
      <c r="K41" s="583" t="s">
        <v>2811</v>
      </c>
      <c r="L41" s="43"/>
      <c r="M41" s="28"/>
      <c r="N41" s="188" t="s">
        <v>688</v>
      </c>
      <c r="O41" s="189"/>
      <c r="P41" s="31">
        <f t="shared" si="1"/>
        <v>1091.3899999999994</v>
      </c>
      <c r="Q41" s="31">
        <f>SUBTOTAL(9,$F$2:F41)</f>
        <v>8948.0400000000009</v>
      </c>
      <c r="R41" s="31">
        <f>SUBTOTAL(9,$G$2:G41)</f>
        <v>10039.43</v>
      </c>
    </row>
    <row r="42" spans="1:18" ht="14.25" customHeight="1">
      <c r="A42" s="43">
        <v>36</v>
      </c>
      <c r="B42" s="28">
        <v>45565</v>
      </c>
      <c r="C42" s="52" t="s">
        <v>6041</v>
      </c>
      <c r="D42" s="52"/>
      <c r="E42" s="29"/>
      <c r="F42" s="35"/>
      <c r="G42" s="14"/>
      <c r="H42" s="14">
        <v>33.19</v>
      </c>
      <c r="I42" s="42"/>
      <c r="K42" s="395" t="s">
        <v>451</v>
      </c>
      <c r="L42" s="43">
        <v>3414692</v>
      </c>
      <c r="M42" s="28"/>
      <c r="N42" s="188" t="s">
        <v>688</v>
      </c>
      <c r="O42" s="189"/>
      <c r="P42" s="31">
        <f t="shared" si="1"/>
        <v>1091.3899999999994</v>
      </c>
      <c r="Q42" s="31">
        <f>SUBTOTAL(9,$F$2:F42)</f>
        <v>8948.0400000000009</v>
      </c>
      <c r="R42" s="31">
        <f>SUBTOTAL(9,$G$2:G42)</f>
        <v>10039.43</v>
      </c>
    </row>
    <row r="43" spans="1:18" ht="14.25" customHeight="1">
      <c r="A43" s="43">
        <v>36</v>
      </c>
      <c r="B43" s="28">
        <v>45566</v>
      </c>
      <c r="C43" s="52" t="s">
        <v>6060</v>
      </c>
      <c r="D43" s="52"/>
      <c r="E43" s="29"/>
      <c r="F43" s="35">
        <v>1093</v>
      </c>
      <c r="G43" s="14"/>
      <c r="H43" s="14"/>
      <c r="I43" s="42" t="s">
        <v>89</v>
      </c>
      <c r="K43" s="395" t="s">
        <v>6058</v>
      </c>
      <c r="L43" s="43">
        <v>2450079518</v>
      </c>
      <c r="M43" s="28"/>
      <c r="N43" s="188" t="s">
        <v>688</v>
      </c>
      <c r="O43" s="189"/>
      <c r="P43" s="31">
        <f t="shared" si="1"/>
        <v>-1.6100000000005821</v>
      </c>
      <c r="Q43" s="31">
        <f>SUBTOTAL(9,$F$2:F43)</f>
        <v>10041.040000000001</v>
      </c>
      <c r="R43" s="31">
        <f>SUBTOTAL(9,$G$2:G43)</f>
        <v>10039.43</v>
      </c>
    </row>
    <row r="44" spans="1:18" ht="14.25" customHeight="1">
      <c r="A44" s="43">
        <v>36</v>
      </c>
      <c r="B44" s="144">
        <v>45573</v>
      </c>
      <c r="C44" s="158" t="s">
        <v>6066</v>
      </c>
      <c r="D44" s="138" t="s">
        <v>6069</v>
      </c>
      <c r="E44" s="155"/>
      <c r="F44" s="157">
        <v>180</v>
      </c>
      <c r="G44" s="14"/>
      <c r="H44" s="14"/>
      <c r="I44" s="42" t="s">
        <v>91</v>
      </c>
      <c r="K44" s="395"/>
      <c r="L44" s="43"/>
      <c r="M44" s="28"/>
      <c r="N44" s="188" t="s">
        <v>688</v>
      </c>
      <c r="O44" s="189"/>
      <c r="P44" s="31">
        <f t="shared" si="1"/>
        <v>-181.61000000000058</v>
      </c>
      <c r="Q44" s="31">
        <f>SUBTOTAL(9,$F$2:F44)</f>
        <v>10221.040000000001</v>
      </c>
      <c r="R44" s="31">
        <f>SUBTOTAL(9,$G$2:G44)</f>
        <v>10039.43</v>
      </c>
    </row>
    <row r="45" spans="1:18" ht="14.25" customHeight="1">
      <c r="A45" s="43">
        <v>36</v>
      </c>
      <c r="B45" s="144">
        <v>45573</v>
      </c>
      <c r="C45" s="158" t="s">
        <v>6067</v>
      </c>
      <c r="D45" s="138" t="s">
        <v>6031</v>
      </c>
      <c r="E45" s="155"/>
      <c r="F45" s="157">
        <v>12</v>
      </c>
      <c r="G45" s="14"/>
      <c r="H45" s="14"/>
      <c r="I45" s="42" t="s">
        <v>91</v>
      </c>
      <c r="K45" s="395"/>
      <c r="L45" s="43"/>
      <c r="M45" s="28"/>
      <c r="N45" s="188" t="s">
        <v>688</v>
      </c>
      <c r="O45" s="189"/>
      <c r="P45" s="31">
        <f t="shared" si="1"/>
        <v>-193.61000000000058</v>
      </c>
      <c r="Q45" s="31">
        <f>SUBTOTAL(9,$F$2:F45)</f>
        <v>10233.040000000001</v>
      </c>
      <c r="R45" s="31">
        <f>SUBTOTAL(9,$G$2:G45)</f>
        <v>10039.43</v>
      </c>
    </row>
    <row r="46" spans="1:18" ht="14.25" customHeight="1">
      <c r="A46" s="43">
        <v>36</v>
      </c>
      <c r="B46" s="28">
        <v>45574</v>
      </c>
      <c r="C46" s="52" t="s">
        <v>6081</v>
      </c>
      <c r="D46" s="52"/>
      <c r="E46" s="29"/>
      <c r="F46" s="35"/>
      <c r="G46" s="14">
        <v>843</v>
      </c>
      <c r="H46" s="14"/>
      <c r="I46" s="42"/>
      <c r="K46" s="395"/>
      <c r="L46" s="43"/>
      <c r="M46" s="28"/>
      <c r="N46" s="188" t="s">
        <v>688</v>
      </c>
      <c r="O46" s="189"/>
      <c r="P46" s="31">
        <f t="shared" si="1"/>
        <v>649.38999999999942</v>
      </c>
      <c r="Q46" s="31">
        <f>SUBTOTAL(9,$F$2:F46)</f>
        <v>10233.040000000001</v>
      </c>
      <c r="R46" s="31">
        <f>SUBTOTAL(9,$G$2:G46)</f>
        <v>10882.43</v>
      </c>
    </row>
    <row r="47" spans="1:18" ht="14.25" customHeight="1">
      <c r="A47" s="43">
        <v>36</v>
      </c>
      <c r="B47" s="28">
        <v>45590</v>
      </c>
      <c r="C47" s="144" t="s">
        <v>6104</v>
      </c>
      <c r="D47" s="111"/>
      <c r="E47" s="583"/>
      <c r="F47" s="14"/>
      <c r="G47" s="14"/>
      <c r="H47" s="14">
        <v>580.1</v>
      </c>
      <c r="I47" s="13"/>
      <c r="K47" s="583" t="s">
        <v>2811</v>
      </c>
      <c r="L47" s="43"/>
      <c r="M47" s="28"/>
      <c r="N47" s="188" t="s">
        <v>688</v>
      </c>
      <c r="O47" s="189"/>
      <c r="P47" s="31">
        <f t="shared" si="1"/>
        <v>649.38999999999942</v>
      </c>
      <c r="Q47" s="31">
        <f>SUBTOTAL(9,$F$2:F47)</f>
        <v>10233.040000000001</v>
      </c>
      <c r="R47" s="31">
        <f>SUBTOTAL(9,$G$2:G47)</f>
        <v>10882.43</v>
      </c>
    </row>
    <row r="48" spans="1:18" ht="14.25" customHeight="1">
      <c r="A48" s="43">
        <v>36</v>
      </c>
      <c r="B48" s="28">
        <v>45592</v>
      </c>
      <c r="C48" s="52" t="s">
        <v>6126</v>
      </c>
      <c r="D48" s="52"/>
      <c r="E48" s="29"/>
      <c r="F48" s="35"/>
      <c r="G48" s="14"/>
      <c r="H48" s="14">
        <v>282.74</v>
      </c>
      <c r="I48" s="42"/>
      <c r="K48" s="395" t="s">
        <v>451</v>
      </c>
      <c r="L48" s="43">
        <v>411557388</v>
      </c>
      <c r="M48" s="28"/>
      <c r="N48" s="188" t="s">
        <v>688</v>
      </c>
      <c r="O48" s="189"/>
      <c r="P48" s="31">
        <f t="shared" si="1"/>
        <v>649.38999999999942</v>
      </c>
      <c r="Q48" s="31">
        <f>SUBTOTAL(9,$F$2:F48)</f>
        <v>10233.040000000001</v>
      </c>
      <c r="R48" s="31">
        <f>SUBTOTAL(9,$G$2:G48)</f>
        <v>10882.43</v>
      </c>
    </row>
    <row r="49" spans="1:18" ht="14.25" customHeight="1">
      <c r="A49" s="43">
        <v>36</v>
      </c>
      <c r="B49" s="28">
        <v>45600</v>
      </c>
      <c r="C49" s="52" t="s">
        <v>6100</v>
      </c>
      <c r="D49" s="52"/>
      <c r="E49" s="29"/>
      <c r="F49" s="35"/>
      <c r="G49" s="14"/>
      <c r="H49" s="14">
        <v>83</v>
      </c>
      <c r="I49" s="42"/>
      <c r="K49" s="395" t="s">
        <v>451</v>
      </c>
      <c r="L49" s="583">
        <v>3457087</v>
      </c>
      <c r="M49" s="28"/>
      <c r="N49" s="188" t="s">
        <v>688</v>
      </c>
      <c r="O49" s="189"/>
      <c r="P49" s="31">
        <f t="shared" si="1"/>
        <v>649.38999999999942</v>
      </c>
      <c r="Q49" s="31">
        <f>SUBTOTAL(9,$F$2:F49)</f>
        <v>10233.040000000001</v>
      </c>
      <c r="R49" s="31">
        <f>SUBTOTAL(9,$G$2:G49)</f>
        <v>10882.43</v>
      </c>
    </row>
    <row r="50" spans="1:18" ht="14.25" customHeight="1">
      <c r="A50" s="43">
        <v>36</v>
      </c>
      <c r="B50" s="28">
        <v>45607</v>
      </c>
      <c r="C50" s="52" t="s">
        <v>6129</v>
      </c>
      <c r="D50" s="52"/>
      <c r="E50" s="29"/>
      <c r="F50" s="35">
        <v>52.9</v>
      </c>
      <c r="G50" s="14"/>
      <c r="H50" s="14"/>
      <c r="I50" s="42" t="s">
        <v>89</v>
      </c>
      <c r="K50" s="395" t="s">
        <v>3423</v>
      </c>
      <c r="L50" s="43">
        <v>365452</v>
      </c>
      <c r="M50" s="28"/>
      <c r="N50" s="188" t="s">
        <v>688</v>
      </c>
      <c r="O50" s="189"/>
      <c r="P50" s="31">
        <f t="shared" si="1"/>
        <v>596.48999999999978</v>
      </c>
      <c r="Q50" s="31">
        <f>SUBTOTAL(9,$F$2:F50)</f>
        <v>10285.94</v>
      </c>
      <c r="R50" s="31">
        <f>SUBTOTAL(9,$G$2:G50)</f>
        <v>10882.43</v>
      </c>
    </row>
    <row r="51" spans="1:18" ht="14.25" customHeight="1">
      <c r="A51" s="43">
        <v>36</v>
      </c>
      <c r="B51" s="28">
        <v>45608</v>
      </c>
      <c r="C51" s="52" t="s">
        <v>6127</v>
      </c>
      <c r="D51" s="52"/>
      <c r="E51" s="29"/>
      <c r="F51" s="35">
        <v>20</v>
      </c>
      <c r="G51" s="14"/>
      <c r="H51" s="14"/>
      <c r="I51" s="42" t="s">
        <v>89</v>
      </c>
      <c r="K51" s="395" t="s">
        <v>6128</v>
      </c>
      <c r="L51" s="43">
        <v>10010051013</v>
      </c>
      <c r="M51" s="28"/>
      <c r="N51" s="188" t="s">
        <v>688</v>
      </c>
      <c r="O51" s="189"/>
      <c r="P51" s="31">
        <f t="shared" si="1"/>
        <v>576.48999999999978</v>
      </c>
      <c r="Q51" s="31">
        <f>SUBTOTAL(9,$F$2:F51)</f>
        <v>10305.94</v>
      </c>
      <c r="R51" s="31">
        <f>SUBTOTAL(9,$G$2:G51)</f>
        <v>10882.43</v>
      </c>
    </row>
    <row r="52" spans="1:18" ht="14.25" customHeight="1">
      <c r="A52" s="43">
        <v>36</v>
      </c>
      <c r="B52" s="28">
        <v>45608</v>
      </c>
      <c r="C52" s="52" t="s">
        <v>6130</v>
      </c>
      <c r="D52" s="52"/>
      <c r="E52" s="29"/>
      <c r="F52" s="35">
        <v>59.9</v>
      </c>
      <c r="G52" s="14"/>
      <c r="H52" s="14"/>
      <c r="I52" s="42" t="s">
        <v>89</v>
      </c>
      <c r="K52" s="395" t="s">
        <v>1301</v>
      </c>
      <c r="L52" s="43">
        <v>10205091365</v>
      </c>
      <c r="M52" s="28"/>
      <c r="N52" s="188" t="s">
        <v>688</v>
      </c>
      <c r="O52" s="189"/>
      <c r="P52" s="31">
        <f t="shared" si="1"/>
        <v>516.59000000000015</v>
      </c>
      <c r="Q52" s="31">
        <f>SUBTOTAL(9,$F$2:F52)</f>
        <v>10365.84</v>
      </c>
      <c r="R52" s="31">
        <f>SUBTOTAL(9,$G$2:G52)</f>
        <v>10882.43</v>
      </c>
    </row>
    <row r="53" spans="1:18" ht="14.25" customHeight="1">
      <c r="A53" s="43">
        <v>36</v>
      </c>
      <c r="B53" s="28">
        <v>45630</v>
      </c>
      <c r="C53" s="52" t="s">
        <v>6157</v>
      </c>
      <c r="D53" s="52" t="s">
        <v>6161</v>
      </c>
      <c r="E53" s="29"/>
      <c r="F53" s="35">
        <v>225</v>
      </c>
      <c r="G53" s="14"/>
      <c r="H53" s="14"/>
      <c r="I53" s="42" t="s">
        <v>91</v>
      </c>
      <c r="K53" s="395"/>
      <c r="L53" s="43"/>
      <c r="M53" s="28"/>
      <c r="N53" s="188" t="s">
        <v>688</v>
      </c>
      <c r="O53" s="189"/>
      <c r="P53" s="31">
        <f t="shared" si="1"/>
        <v>291.59000000000015</v>
      </c>
      <c r="Q53" s="31">
        <f>SUBTOTAL(9,$F$2:F53)</f>
        <v>10590.84</v>
      </c>
      <c r="R53" s="31">
        <f>SUBTOTAL(9,$G$2:G53)</f>
        <v>10882.43</v>
      </c>
    </row>
    <row r="54" spans="1:18" ht="14.25" customHeight="1">
      <c r="A54" s="43">
        <v>36</v>
      </c>
      <c r="B54" s="28">
        <v>45630</v>
      </c>
      <c r="C54" s="52" t="s">
        <v>6158</v>
      </c>
      <c r="D54" s="52" t="s">
        <v>6112</v>
      </c>
      <c r="E54" s="29"/>
      <c r="F54" s="35">
        <v>16</v>
      </c>
      <c r="G54" s="14"/>
      <c r="H54" s="14"/>
      <c r="I54" s="42" t="s">
        <v>91</v>
      </c>
      <c r="K54" s="395"/>
      <c r="L54" s="43"/>
      <c r="M54" s="28"/>
      <c r="N54" s="188" t="s">
        <v>688</v>
      </c>
      <c r="O54" s="189"/>
      <c r="P54" s="31">
        <f t="shared" si="1"/>
        <v>275.59000000000015</v>
      </c>
      <c r="Q54" s="31">
        <f>SUBTOTAL(9,$F$2:F54)</f>
        <v>10606.84</v>
      </c>
      <c r="R54" s="31">
        <f>SUBTOTAL(9,$G$2:G54)</f>
        <v>10882.43</v>
      </c>
    </row>
    <row r="55" spans="1:18" ht="14.25" customHeight="1">
      <c r="A55" s="43">
        <v>36</v>
      </c>
      <c r="B55" s="28">
        <v>45677</v>
      </c>
      <c r="C55" s="52" t="s">
        <v>6209</v>
      </c>
      <c r="D55" s="583"/>
      <c r="E55" s="583"/>
      <c r="F55" s="583"/>
      <c r="G55" s="583"/>
      <c r="H55" s="583">
        <v>1166.9000000000001</v>
      </c>
      <c r="I55" s="583"/>
      <c r="K55" s="583" t="s">
        <v>2811</v>
      </c>
      <c r="L55" s="43"/>
      <c r="M55" s="28"/>
      <c r="N55" s="188" t="s">
        <v>688</v>
      </c>
      <c r="O55" s="189"/>
      <c r="P55" s="31">
        <f t="shared" si="1"/>
        <v>275.59000000000015</v>
      </c>
      <c r="Q55" s="31">
        <f>SUBTOTAL(9,$F$2:F55)</f>
        <v>10606.84</v>
      </c>
      <c r="R55" s="31">
        <f>SUBTOTAL(9,$G$2:G55)</f>
        <v>10882.43</v>
      </c>
    </row>
    <row r="56" spans="1:18" ht="14.25" customHeight="1">
      <c r="A56" s="43">
        <v>36</v>
      </c>
      <c r="B56" s="28">
        <v>45682</v>
      </c>
      <c r="C56" s="52" t="s">
        <v>6235</v>
      </c>
      <c r="D56" s="52"/>
      <c r="E56" s="29"/>
      <c r="F56" s="35"/>
      <c r="G56" s="14"/>
      <c r="H56" s="14">
        <v>105.47</v>
      </c>
      <c r="I56" s="42"/>
      <c r="K56" s="395" t="s">
        <v>451</v>
      </c>
      <c r="L56" s="43">
        <v>3510579</v>
      </c>
      <c r="M56" s="28"/>
      <c r="N56" s="188" t="s">
        <v>688</v>
      </c>
      <c r="O56" s="189"/>
      <c r="P56" s="31">
        <f t="shared" si="1"/>
        <v>275.59000000000015</v>
      </c>
      <c r="Q56" s="31">
        <f>SUBTOTAL(9,$F$2:F56)</f>
        <v>10606.84</v>
      </c>
      <c r="R56" s="31">
        <f>SUBTOTAL(9,$G$2:G56)</f>
        <v>10882.43</v>
      </c>
    </row>
    <row r="57" spans="1:18" ht="14.25" customHeight="1">
      <c r="A57" s="43">
        <v>36</v>
      </c>
      <c r="B57" s="28">
        <v>45708</v>
      </c>
      <c r="C57" s="52" t="s">
        <v>6309</v>
      </c>
      <c r="D57" s="111"/>
      <c r="E57" s="583"/>
      <c r="F57" s="2"/>
      <c r="G57" s="14"/>
      <c r="H57" s="14">
        <v>188.47</v>
      </c>
      <c r="I57" s="51"/>
      <c r="K57" s="395" t="s">
        <v>451</v>
      </c>
      <c r="L57">
        <v>3559952</v>
      </c>
      <c r="N57" s="188" t="s">
        <v>688</v>
      </c>
      <c r="O57" s="189"/>
      <c r="P57" s="31">
        <f t="shared" si="1"/>
        <v>275.59000000000015</v>
      </c>
      <c r="Q57" s="31">
        <f>SUBTOTAL(9,$F$2:F57)</f>
        <v>10606.84</v>
      </c>
      <c r="R57" s="31">
        <f>SUBTOTAL(9,$G$2:G57)</f>
        <v>10882.43</v>
      </c>
    </row>
    <row r="58" spans="1:18" ht="14.25" customHeight="1">
      <c r="A58" s="43">
        <v>36</v>
      </c>
      <c r="B58" s="28">
        <v>45722</v>
      </c>
      <c r="C58" s="52" t="s">
        <v>6321</v>
      </c>
      <c r="D58" s="111"/>
      <c r="F58" s="2">
        <v>108</v>
      </c>
      <c r="G58" s="14"/>
      <c r="H58" s="14"/>
      <c r="I58" s="51"/>
      <c r="K58" s="395"/>
      <c r="N58" s="188" t="s">
        <v>688</v>
      </c>
      <c r="O58" s="189"/>
      <c r="P58" s="31">
        <f t="shared" si="1"/>
        <v>167.59000000000015</v>
      </c>
      <c r="Q58" s="31">
        <f>SUBTOTAL(9,$F$2:F58)</f>
        <v>10714.84</v>
      </c>
      <c r="R58" s="31">
        <f>SUBTOTAL(9,$G$2:G58)</f>
        <v>10882.43</v>
      </c>
    </row>
    <row r="59" spans="1:18" ht="14.25" customHeight="1">
      <c r="A59" s="43">
        <v>36</v>
      </c>
      <c r="B59" s="28">
        <v>45736</v>
      </c>
      <c r="C59" s="52" t="s">
        <v>6302</v>
      </c>
      <c r="D59" s="52"/>
      <c r="E59" s="29"/>
      <c r="F59" s="35"/>
      <c r="G59" s="14"/>
      <c r="H59" s="14">
        <v>1525.1</v>
      </c>
      <c r="I59" s="42"/>
      <c r="K59" s="583" t="s">
        <v>2811</v>
      </c>
      <c r="N59" s="188" t="s">
        <v>688</v>
      </c>
      <c r="O59" s="189"/>
      <c r="P59" s="31">
        <f t="shared" si="1"/>
        <v>167.59000000000015</v>
      </c>
      <c r="Q59" s="31">
        <f>SUBTOTAL(9,$F$2:F59)</f>
        <v>10714.84</v>
      </c>
      <c r="R59" s="31">
        <f>SUBTOTAL(9,$G$2:G59)</f>
        <v>10882.43</v>
      </c>
    </row>
    <row r="60" spans="1:18" ht="14.25" customHeight="1">
      <c r="A60" s="43">
        <v>36</v>
      </c>
      <c r="B60" s="28">
        <v>45771</v>
      </c>
      <c r="C60" s="52" t="s">
        <v>6378</v>
      </c>
      <c r="D60" s="111"/>
      <c r="F60" s="2"/>
      <c r="G60" s="14"/>
      <c r="H60" s="14">
        <v>1533.5</v>
      </c>
      <c r="I60" s="51"/>
      <c r="K60" s="395" t="s">
        <v>6379</v>
      </c>
      <c r="N60" s="188" t="s">
        <v>688</v>
      </c>
      <c r="O60" s="189"/>
      <c r="P60" s="31">
        <f t="shared" si="1"/>
        <v>167.59000000000015</v>
      </c>
      <c r="Q60" s="31">
        <f>SUBTOTAL(9,$F$2:F60)</f>
        <v>10714.84</v>
      </c>
      <c r="R60" s="31">
        <f>SUBTOTAL(9,$G$2:G60)</f>
        <v>10882.43</v>
      </c>
    </row>
    <row r="61" spans="1:18" ht="14.25" customHeight="1">
      <c r="A61" s="43">
        <v>36</v>
      </c>
      <c r="B61" s="28">
        <v>45807</v>
      </c>
      <c r="C61" s="52" t="s">
        <v>6380</v>
      </c>
      <c r="D61" s="111"/>
      <c r="F61" s="2"/>
      <c r="G61" s="14"/>
      <c r="H61" s="14">
        <v>161.13</v>
      </c>
      <c r="I61" s="51"/>
      <c r="K61" s="395" t="s">
        <v>451</v>
      </c>
      <c r="L61">
        <v>3617383</v>
      </c>
      <c r="N61" s="188" t="s">
        <v>688</v>
      </c>
      <c r="O61" s="189"/>
      <c r="P61" s="31">
        <f t="shared" si="1"/>
        <v>167.59000000000015</v>
      </c>
      <c r="Q61" s="31">
        <f>SUBTOTAL(9,$F$2:F61)</f>
        <v>10714.84</v>
      </c>
      <c r="R61" s="31">
        <f>SUBTOTAL(9,$G$2:G61)</f>
        <v>10882.43</v>
      </c>
    </row>
    <row r="62" spans="1:18" s="469" customFormat="1" ht="14.25" customHeight="1">
      <c r="A62" s="43">
        <v>36</v>
      </c>
      <c r="B62" s="464">
        <v>45825</v>
      </c>
      <c r="C62" s="465" t="s">
        <v>6484</v>
      </c>
      <c r="D62" s="111"/>
      <c r="E62" s="583"/>
      <c r="F62" s="2">
        <v>600</v>
      </c>
      <c r="G62" s="14"/>
      <c r="H62" s="14"/>
      <c r="I62" s="51"/>
      <c r="J62" s="583"/>
      <c r="K62" s="395" t="s">
        <v>6490</v>
      </c>
      <c r="L62" s="583">
        <v>20345</v>
      </c>
      <c r="M62" s="583"/>
      <c r="N62" s="188" t="s">
        <v>688</v>
      </c>
      <c r="O62" s="189"/>
      <c r="P62" s="31">
        <f t="shared" si="1"/>
        <v>-432.40999999999985</v>
      </c>
      <c r="Q62" s="31">
        <f>SUBTOTAL(9,$F$2:F62)</f>
        <v>11314.84</v>
      </c>
      <c r="R62" s="31">
        <f>SUBTOTAL(9,$G$2:G62)</f>
        <v>10882.43</v>
      </c>
    </row>
    <row r="63" spans="1:18" ht="14.25" customHeight="1">
      <c r="A63" s="43">
        <v>36</v>
      </c>
      <c r="B63" s="464">
        <v>45834</v>
      </c>
      <c r="C63" s="465" t="s">
        <v>6507</v>
      </c>
      <c r="D63" s="111"/>
      <c r="F63" s="2"/>
      <c r="G63" s="14"/>
      <c r="H63" s="14">
        <v>137.33000000000001</v>
      </c>
      <c r="I63" s="51"/>
      <c r="K63" s="395" t="s">
        <v>451</v>
      </c>
      <c r="L63" s="395">
        <v>3657824</v>
      </c>
      <c r="N63" s="188" t="s">
        <v>688</v>
      </c>
      <c r="O63" s="189"/>
      <c r="P63" s="31">
        <f t="shared" si="1"/>
        <v>-432.40999999999985</v>
      </c>
      <c r="Q63" s="31">
        <f>SUBTOTAL(9,$F$2:F63)</f>
        <v>11314.84</v>
      </c>
      <c r="R63" s="31">
        <f>SUBTOTAL(9,$G$2:G63)</f>
        <v>10882.43</v>
      </c>
    </row>
    <row r="64" spans="1:18" ht="14.25" customHeight="1">
      <c r="A64" s="43">
        <v>36</v>
      </c>
      <c r="B64" s="464">
        <v>45848</v>
      </c>
      <c r="C64" s="27" t="s">
        <v>6534</v>
      </c>
      <c r="D64" s="111" t="s">
        <v>5812</v>
      </c>
      <c r="F64" s="14">
        <v>250</v>
      </c>
      <c r="G64" s="14"/>
      <c r="H64" s="14"/>
      <c r="I64" s="583"/>
      <c r="K64" s="583"/>
      <c r="L64" s="583"/>
      <c r="N64" s="188" t="s">
        <v>688</v>
      </c>
      <c r="O64" s="189"/>
      <c r="P64" s="31">
        <f t="shared" si="1"/>
        <v>-682.40999999999985</v>
      </c>
      <c r="Q64" s="31">
        <f>SUBTOTAL(9,$F$2:F64)</f>
        <v>11564.84</v>
      </c>
      <c r="R64" s="31">
        <f>SUBTOTAL(9,$G$2:G64)</f>
        <v>10882.43</v>
      </c>
    </row>
    <row r="65" spans="1:26" ht="14.25" customHeight="1">
      <c r="A65" s="43">
        <v>36</v>
      </c>
      <c r="B65" s="464">
        <v>45858</v>
      </c>
      <c r="C65" s="465" t="s">
        <v>6487</v>
      </c>
      <c r="D65" s="466"/>
      <c r="E65" s="467"/>
      <c r="F65" s="468"/>
      <c r="G65" s="468"/>
      <c r="H65" s="468">
        <v>1557.1</v>
      </c>
      <c r="I65" s="467"/>
      <c r="J65" s="467"/>
      <c r="K65" s="395" t="s">
        <v>6379</v>
      </c>
      <c r="L65" s="469"/>
      <c r="M65" s="469"/>
      <c r="N65" s="188" t="s">
        <v>688</v>
      </c>
      <c r="O65" s="189"/>
      <c r="P65" s="31">
        <f t="shared" si="1"/>
        <v>-682.40999999999985</v>
      </c>
      <c r="Q65" s="31">
        <f>SUBTOTAL(9,$F$2:F65)</f>
        <v>11564.84</v>
      </c>
      <c r="R65" s="31">
        <f>SUBTOTAL(9,$G$2:G65)</f>
        <v>10882.43</v>
      </c>
    </row>
    <row r="66" spans="1:26" ht="14.25" customHeight="1">
      <c r="A66" s="43">
        <v>36</v>
      </c>
      <c r="B66" s="464">
        <v>45889</v>
      </c>
      <c r="C66" s="465" t="s">
        <v>6651</v>
      </c>
      <c r="D66" s="111"/>
      <c r="F66" s="14"/>
      <c r="G66" s="14"/>
      <c r="H66" s="14">
        <v>1557.1</v>
      </c>
      <c r="K66" s="395" t="s">
        <v>6379</v>
      </c>
      <c r="L66">
        <v>8478</v>
      </c>
      <c r="N66" s="188" t="s">
        <v>688</v>
      </c>
      <c r="O66" s="189"/>
      <c r="P66" s="31">
        <f t="shared" ref="P66:P74" si="2">R66-Q66</f>
        <v>-682.40999999999985</v>
      </c>
      <c r="Q66" s="31">
        <f>SUBTOTAL(9,$F$2:F66)</f>
        <v>11564.84</v>
      </c>
      <c r="R66" s="31">
        <f>SUBTOTAL(9,$G$2:G66)</f>
        <v>10882.43</v>
      </c>
    </row>
    <row r="67" spans="1:26" ht="14.25" customHeight="1">
      <c r="A67" s="43">
        <v>36</v>
      </c>
      <c r="B67" s="464">
        <v>45897</v>
      </c>
      <c r="C67" s="465" t="s">
        <v>6664</v>
      </c>
      <c r="D67" s="111"/>
      <c r="F67" s="14"/>
      <c r="G67" s="14"/>
      <c r="H67" s="14">
        <v>44.73</v>
      </c>
      <c r="K67" s="395" t="s">
        <v>451</v>
      </c>
      <c r="L67">
        <v>3710925</v>
      </c>
      <c r="N67" s="188" t="s">
        <v>688</v>
      </c>
      <c r="O67" s="189">
        <v>45898</v>
      </c>
      <c r="P67" s="31">
        <f t="shared" si="2"/>
        <v>-682.40999999999985</v>
      </c>
      <c r="Q67" s="31">
        <f>SUBTOTAL(9,$F$2:F67)</f>
        <v>11564.84</v>
      </c>
      <c r="R67" s="31">
        <f>SUBTOTAL(9,$G$2:G67)</f>
        <v>10882.43</v>
      </c>
    </row>
    <row r="68" spans="1:26" ht="14.25" customHeight="1">
      <c r="A68" s="463">
        <v>36</v>
      </c>
      <c r="B68" s="464">
        <v>45928</v>
      </c>
      <c r="C68" s="27" t="s">
        <v>962</v>
      </c>
      <c r="D68" s="111"/>
      <c r="F68" s="14"/>
      <c r="G68" s="14">
        <v>5500</v>
      </c>
      <c r="H68" s="14"/>
      <c r="P68" s="31">
        <f t="shared" si="2"/>
        <v>4817.59</v>
      </c>
      <c r="Q68" s="31">
        <f>SUBTOTAL(9,$F$2:F68)</f>
        <v>11564.84</v>
      </c>
      <c r="R68" s="31">
        <f>SUBTOTAL(9,$G$2:G68)</f>
        <v>16382.43</v>
      </c>
    </row>
    <row r="69" spans="1:26" ht="14.25" customHeight="1">
      <c r="A69" s="463">
        <v>36</v>
      </c>
      <c r="B69" s="464">
        <v>45938</v>
      </c>
      <c r="C69" s="27" t="s">
        <v>962</v>
      </c>
      <c r="D69" s="111"/>
      <c r="F69" s="14"/>
      <c r="G69" s="14">
        <v>2845</v>
      </c>
      <c r="H69" s="14"/>
      <c r="P69" s="31">
        <f t="shared" si="2"/>
        <v>7662.59</v>
      </c>
      <c r="Q69" s="31">
        <f>SUBTOTAL(9,$F$2:F69)</f>
        <v>11564.84</v>
      </c>
      <c r="R69" s="31">
        <f>SUBTOTAL(9,$G$2:G69)</f>
        <v>19227.43</v>
      </c>
    </row>
    <row r="70" spans="1:26" ht="14.25" customHeight="1">
      <c r="A70" s="463">
        <v>36</v>
      </c>
      <c r="B70" s="464">
        <v>45957</v>
      </c>
      <c r="C70" s="27" t="s">
        <v>6753</v>
      </c>
      <c r="D70" s="111"/>
      <c r="F70" s="14"/>
      <c r="G70" s="14"/>
      <c r="H70" s="14">
        <v>1575.5</v>
      </c>
      <c r="K70" s="395" t="s">
        <v>6379</v>
      </c>
      <c r="L70">
        <v>672952562</v>
      </c>
      <c r="P70" s="31">
        <f t="shared" si="2"/>
        <v>7662.59</v>
      </c>
      <c r="Q70" s="31">
        <f>SUBTOTAL(9,$F$2:F70)</f>
        <v>11564.84</v>
      </c>
      <c r="R70" s="31">
        <f>SUBTOTAL(9,$G$2:G70)</f>
        <v>19227.43</v>
      </c>
    </row>
    <row r="71" spans="1:26" ht="14.25" customHeight="1">
      <c r="A71" s="463">
        <v>36</v>
      </c>
      <c r="B71" s="464">
        <v>45957</v>
      </c>
      <c r="C71" s="27" t="s">
        <v>6816</v>
      </c>
      <c r="D71" s="111"/>
      <c r="F71" s="14"/>
      <c r="G71" s="14"/>
      <c r="H71" s="14">
        <v>45.48</v>
      </c>
      <c r="K71" s="395" t="s">
        <v>451</v>
      </c>
      <c r="L71">
        <v>3788109</v>
      </c>
      <c r="P71" s="31">
        <f t="shared" si="2"/>
        <v>7662.59</v>
      </c>
      <c r="Q71" s="31">
        <f>SUBTOTAL(9,$F$2:F71)</f>
        <v>11564.84</v>
      </c>
      <c r="R71" s="31">
        <f>SUBTOTAL(9,$G$2:G71)</f>
        <v>19227.43</v>
      </c>
    </row>
    <row r="72" spans="1:26" ht="14.25" customHeight="1">
      <c r="A72" s="463">
        <v>36</v>
      </c>
      <c r="B72" s="464">
        <v>45971</v>
      </c>
      <c r="C72" s="27" t="s">
        <v>6832</v>
      </c>
      <c r="D72" s="111" t="s">
        <v>6031</v>
      </c>
      <c r="F72" s="14">
        <v>724</v>
      </c>
      <c r="G72" s="14"/>
      <c r="H72" s="14"/>
      <c r="P72" s="31">
        <f t="shared" si="2"/>
        <v>6938.59</v>
      </c>
      <c r="Q72" s="31">
        <f>SUBTOTAL(9,$F$2:F72)</f>
        <v>12288.84</v>
      </c>
      <c r="R72" s="31">
        <f>SUBTOTAL(9,$G$2:G72)</f>
        <v>19227.43</v>
      </c>
    </row>
    <row r="73" spans="1:26" s="627" customFormat="1" ht="14.25" customHeight="1">
      <c r="A73" s="463">
        <v>36</v>
      </c>
      <c r="B73" s="464">
        <v>45972</v>
      </c>
      <c r="C73" s="27" t="s">
        <v>7025</v>
      </c>
      <c r="D73" s="111"/>
      <c r="F73" s="14"/>
      <c r="G73" s="14"/>
      <c r="H73" s="14">
        <v>224.92</v>
      </c>
      <c r="K73" s="627" t="s">
        <v>451</v>
      </c>
      <c r="L73" s="627">
        <v>3852627</v>
      </c>
      <c r="P73" s="31">
        <f t="shared" si="2"/>
        <v>6938.59</v>
      </c>
      <c r="Q73" s="31">
        <f>SUBTOTAL(9,$F$2:F73)</f>
        <v>12288.84</v>
      </c>
      <c r="R73" s="31">
        <f>SUBTOTAL(9,$G$2:G73)</f>
        <v>19227.43</v>
      </c>
    </row>
    <row r="74" spans="1:26" s="627" customFormat="1" ht="14.25" customHeight="1">
      <c r="A74" s="463">
        <v>36</v>
      </c>
      <c r="B74" s="464">
        <v>45984</v>
      </c>
      <c r="C74" s="27" t="s">
        <v>6844</v>
      </c>
      <c r="D74" s="111"/>
      <c r="F74" s="14">
        <v>300</v>
      </c>
      <c r="G74" s="14"/>
      <c r="H74" s="14"/>
      <c r="I74" s="627" t="s">
        <v>91</v>
      </c>
      <c r="K74" s="627" t="s">
        <v>6846</v>
      </c>
      <c r="L74" s="627">
        <v>152</v>
      </c>
      <c r="P74" s="31">
        <f t="shared" si="2"/>
        <v>6638.59</v>
      </c>
      <c r="Q74" s="31">
        <f>SUBTOTAL(9,$F$2:F74)</f>
        <v>12588.84</v>
      </c>
      <c r="R74" s="31">
        <f>SUBTOTAL(9,$G$2:G74)</f>
        <v>19227.43</v>
      </c>
    </row>
    <row r="75" spans="1:26" s="627" customFormat="1" ht="14.25" customHeight="1">
      <c r="A75" s="463">
        <v>36</v>
      </c>
      <c r="B75" s="464">
        <v>46103</v>
      </c>
      <c r="C75" s="27" t="s">
        <v>7068</v>
      </c>
      <c r="D75" s="111"/>
      <c r="F75" s="14"/>
      <c r="G75" s="14"/>
      <c r="H75" s="14">
        <v>1556.9</v>
      </c>
      <c r="K75" s="627" t="s">
        <v>451</v>
      </c>
      <c r="L75" s="627">
        <v>672952562</v>
      </c>
      <c r="P75" s="31">
        <f t="shared" ref="P75" si="3">R75-Q75</f>
        <v>6638.59</v>
      </c>
      <c r="Q75" s="31">
        <f>SUBTOTAL(9,$F$2:F75)</f>
        <v>12588.84</v>
      </c>
      <c r="R75" s="31">
        <f>SUBTOTAL(9,$G$2:G75)</f>
        <v>19227.43</v>
      </c>
    </row>
    <row r="76" spans="1:26" s="627" customFormat="1" ht="14.25" customHeight="1">
      <c r="A76" s="463">
        <v>36</v>
      </c>
      <c r="B76" s="464">
        <v>46023</v>
      </c>
      <c r="C76" s="27" t="s">
        <v>7146</v>
      </c>
      <c r="D76" s="111"/>
      <c r="F76" s="14"/>
      <c r="G76" s="14"/>
      <c r="H76" s="14">
        <v>1561.3</v>
      </c>
      <c r="K76" s="627" t="s">
        <v>451</v>
      </c>
      <c r="L76" s="627">
        <v>30131292</v>
      </c>
      <c r="P76" s="31">
        <f t="shared" ref="P76" si="4">R76-Q76</f>
        <v>6638.59</v>
      </c>
      <c r="Q76" s="31">
        <f>SUBTOTAL(9,$F$2:F76)</f>
        <v>12588.84</v>
      </c>
      <c r="R76" s="31">
        <f>SUBTOTAL(9,$G$2:G76)</f>
        <v>19227.43</v>
      </c>
    </row>
    <row r="77" spans="1:26" s="627" customFormat="1" ht="14.25" customHeight="1">
      <c r="A77" s="463">
        <v>36</v>
      </c>
      <c r="B77" s="464">
        <v>46141</v>
      </c>
      <c r="C77" s="27" t="s">
        <v>7154</v>
      </c>
      <c r="D77" s="111"/>
      <c r="F77" s="14"/>
      <c r="G77" s="14"/>
      <c r="H77" s="14">
        <v>1565.7</v>
      </c>
      <c r="K77" s="627" t="s">
        <v>6379</v>
      </c>
      <c r="L77" s="627">
        <v>30151501</v>
      </c>
      <c r="P77" s="31">
        <f t="shared" ref="P77" si="5">R77-Q77</f>
        <v>6638.59</v>
      </c>
      <c r="Q77" s="31">
        <f>SUBTOTAL(9,$F$2:F77)</f>
        <v>12588.84</v>
      </c>
      <c r="R77" s="31">
        <f>SUBTOTAL(9,$G$2:G77)</f>
        <v>19227.43</v>
      </c>
    </row>
    <row r="78" spans="1:26" s="627" customFormat="1" ht="14.25" customHeight="1">
      <c r="A78" s="463">
        <v>36</v>
      </c>
      <c r="B78" s="464">
        <v>46141</v>
      </c>
      <c r="C78" s="27" t="s">
        <v>7187</v>
      </c>
      <c r="D78" s="111"/>
      <c r="F78" s="14"/>
      <c r="G78" s="14"/>
      <c r="H78" s="14">
        <v>45.61</v>
      </c>
      <c r="K78" s="627" t="s">
        <v>451</v>
      </c>
      <c r="L78" s="627">
        <v>3933428</v>
      </c>
      <c r="P78" s="31">
        <f t="shared" ref="P78" si="6">R78-Q78</f>
        <v>6638.59</v>
      </c>
      <c r="Q78" s="31">
        <f>SUBTOTAL(9,$F$2:F78)</f>
        <v>12588.84</v>
      </c>
      <c r="R78" s="31">
        <f>SUBTOTAL(9,$G$2:G78)</f>
        <v>19227.43</v>
      </c>
    </row>
    <row r="79" spans="1:26" s="627" customFormat="1" ht="14.25" customHeight="1">
      <c r="A79" s="463">
        <v>36</v>
      </c>
      <c r="B79" s="464">
        <v>46078</v>
      </c>
      <c r="C79" s="27" t="s">
        <v>7110</v>
      </c>
      <c r="D79" s="111"/>
      <c r="F79" s="14"/>
      <c r="G79" s="14"/>
      <c r="H79" s="14">
        <v>223.66</v>
      </c>
      <c r="K79" s="627" t="s">
        <v>451</v>
      </c>
      <c r="L79" s="627">
        <v>3891784</v>
      </c>
      <c r="P79" s="31">
        <f t="shared" ref="P79" si="7">R79-Q79</f>
        <v>6638.59</v>
      </c>
      <c r="Q79" s="31">
        <f>SUBTOTAL(9,$F$2:F79)</f>
        <v>12588.84</v>
      </c>
      <c r="R79" s="31">
        <f>SUBTOTAL(9,$G$2:G79)</f>
        <v>19227.43</v>
      </c>
    </row>
    <row r="80" spans="1:26" ht="14.25" customHeight="1">
      <c r="A80" s="215">
        <v>36</v>
      </c>
      <c r="B80" s="464">
        <v>46152</v>
      </c>
      <c r="C80" s="27" t="s">
        <v>7229</v>
      </c>
      <c r="D80" s="212" t="s">
        <v>6031</v>
      </c>
      <c r="E80" s="9"/>
      <c r="F80" s="157">
        <v>386.45</v>
      </c>
      <c r="G80" s="157"/>
      <c r="H80" s="157"/>
      <c r="I80" s="9"/>
      <c r="J80" s="9"/>
      <c r="K80" s="9"/>
      <c r="L80" s="9"/>
      <c r="M80" s="9"/>
      <c r="N80" s="9"/>
      <c r="O80" s="9"/>
      <c r="P80" s="31">
        <f t="shared" ref="P80" si="8">R80-Q80</f>
        <v>6252.1399999999994</v>
      </c>
      <c r="Q80" s="31">
        <f>SUBTOTAL(9,$F$2:F80)</f>
        <v>12975.29</v>
      </c>
      <c r="R80" s="31">
        <f>SUBTOTAL(9,$G$2:G80)</f>
        <v>19227.43</v>
      </c>
      <c r="S80" s="9"/>
      <c r="T80" s="9"/>
      <c r="U80" s="9"/>
      <c r="V80" s="9"/>
      <c r="W80" s="9"/>
      <c r="X80" s="9"/>
      <c r="Y80" s="9"/>
      <c r="Z80" s="9"/>
    </row>
    <row r="81" spans="1:18" ht="14.25" customHeight="1">
      <c r="A81" s="13">
        <v>36</v>
      </c>
      <c r="B81" s="464">
        <v>46201</v>
      </c>
      <c r="C81" s="27" t="s">
        <v>7337</v>
      </c>
      <c r="D81" s="111"/>
      <c r="F81" s="14"/>
      <c r="G81" s="14"/>
      <c r="H81" s="14">
        <v>196.64</v>
      </c>
      <c r="I81" s="51"/>
      <c r="K81" s="655" t="s">
        <v>451</v>
      </c>
      <c r="L81">
        <v>3975336</v>
      </c>
      <c r="P81" s="31">
        <f t="shared" ref="P81" si="9">R81-Q81</f>
        <v>6252.1399999999994</v>
      </c>
      <c r="Q81" s="31">
        <f>SUBTOTAL(9,$F$2:F81)</f>
        <v>12975.29</v>
      </c>
      <c r="R81" s="31">
        <f>SUBTOTAL(9,$G$2:G81)</f>
        <v>19227.43</v>
      </c>
    </row>
    <row r="82" spans="1:18" ht="14.25" customHeight="1">
      <c r="A82" s="13"/>
      <c r="B82" s="61"/>
      <c r="C82" s="111"/>
      <c r="D82" s="111"/>
      <c r="F82" s="14"/>
      <c r="G82" s="14"/>
      <c r="H82" s="14"/>
      <c r="P82" s="31"/>
      <c r="Q82" s="31"/>
      <c r="R82" s="31"/>
    </row>
    <row r="83" spans="1:18" ht="14.25" customHeight="1">
      <c r="A83" s="13"/>
      <c r="B83" s="61"/>
      <c r="C83" s="111"/>
      <c r="D83" s="111"/>
      <c r="F83" s="14"/>
      <c r="G83" s="14"/>
      <c r="H83" s="14"/>
      <c r="P83" s="31"/>
      <c r="Q83" s="31"/>
      <c r="R83" s="31"/>
    </row>
    <row r="84" spans="1:18" ht="14.25" customHeight="1">
      <c r="A84" s="215"/>
      <c r="B84" s="28"/>
      <c r="C84" s="52"/>
      <c r="D84" s="52"/>
      <c r="E84" s="29"/>
      <c r="F84" s="199"/>
      <c r="G84" s="14"/>
      <c r="H84" s="14"/>
      <c r="P84" s="31"/>
      <c r="Q84" s="31"/>
      <c r="R84" s="31"/>
    </row>
    <row r="85" spans="1:18" ht="14.25" customHeight="1">
      <c r="A85" s="215"/>
      <c r="B85" s="28"/>
      <c r="C85" s="51"/>
      <c r="D85" s="52"/>
      <c r="E85" s="29"/>
      <c r="F85" s="199"/>
      <c r="G85" s="14"/>
      <c r="H85" s="14"/>
      <c r="P85" s="31"/>
      <c r="Q85" s="31"/>
      <c r="R85" s="31"/>
    </row>
    <row r="86" spans="1:18" ht="14.25" customHeight="1">
      <c r="A86" s="215"/>
      <c r="B86" s="28"/>
      <c r="C86" s="51"/>
      <c r="D86" s="52"/>
      <c r="E86" s="29"/>
      <c r="F86" s="199"/>
      <c r="G86" s="14"/>
      <c r="H86" s="14"/>
      <c r="P86" s="31"/>
      <c r="Q86" s="31"/>
      <c r="R86" s="31"/>
    </row>
    <row r="87" spans="1:18" ht="14.25" customHeight="1">
      <c r="A87" s="215"/>
      <c r="B87" s="61"/>
      <c r="C87" s="111"/>
      <c r="D87" s="111"/>
      <c r="F87" s="199"/>
      <c r="G87" s="14"/>
      <c r="H87" s="14"/>
      <c r="P87" s="31"/>
      <c r="Q87" s="31"/>
      <c r="R87" s="31"/>
    </row>
    <row r="88" spans="1:18" ht="14.25" customHeight="1">
      <c r="A88" s="13"/>
      <c r="B88" s="61"/>
      <c r="C88" s="111"/>
      <c r="D88" s="111"/>
      <c r="F88" s="14"/>
      <c r="G88" s="14"/>
      <c r="H88" s="14"/>
      <c r="P88" s="31"/>
      <c r="Q88" s="31"/>
      <c r="R88" s="31"/>
    </row>
    <row r="89" spans="1:18" ht="14.25" customHeight="1">
      <c r="B89" s="61"/>
      <c r="C89" s="111"/>
      <c r="D89" s="111"/>
      <c r="F89" s="14"/>
      <c r="G89" s="14"/>
      <c r="H89" s="14"/>
      <c r="P89" s="31"/>
      <c r="Q89" s="31"/>
      <c r="R89" s="31"/>
    </row>
    <row r="90" spans="1:18" ht="14.25" customHeight="1">
      <c r="B90" s="61"/>
      <c r="C90" s="111"/>
      <c r="F90" s="14"/>
      <c r="G90" s="14"/>
      <c r="H90" s="14"/>
    </row>
    <row r="91" spans="1:18" ht="14.25" customHeight="1">
      <c r="B91" s="61"/>
      <c r="C91" s="111"/>
      <c r="D91" s="111"/>
      <c r="F91" s="14"/>
      <c r="G91" s="14"/>
      <c r="H91" s="14"/>
    </row>
    <row r="92" spans="1:18" ht="14.25" customHeight="1">
      <c r="B92" s="61"/>
      <c r="C92" s="111"/>
      <c r="D92" s="111"/>
      <c r="F92" s="14"/>
      <c r="G92" s="14"/>
      <c r="H92" s="14"/>
    </row>
    <row r="93" spans="1:18" ht="14.25" customHeight="1">
      <c r="B93" s="61"/>
      <c r="C93" s="111"/>
      <c r="D93" s="111"/>
      <c r="F93" s="14"/>
      <c r="G93" s="14"/>
      <c r="H93" s="14"/>
    </row>
    <row r="94" spans="1:18" ht="14.25" customHeight="1">
      <c r="B94" s="61"/>
      <c r="C94" s="111"/>
      <c r="D94" s="111"/>
      <c r="F94" s="14"/>
      <c r="G94" s="14"/>
      <c r="H94" s="14"/>
    </row>
    <row r="95" spans="1:18" ht="14.25" customHeight="1">
      <c r="B95" s="61"/>
      <c r="C95" s="111"/>
      <c r="D95" s="111"/>
      <c r="F95" s="14"/>
      <c r="G95" s="14"/>
      <c r="H95" s="14"/>
    </row>
    <row r="96" spans="1:18" ht="14.25" customHeight="1">
      <c r="B96" s="61"/>
      <c r="C96" s="111"/>
      <c r="D96" s="111"/>
      <c r="F96" s="14"/>
      <c r="G96" s="14"/>
      <c r="H96" s="14"/>
    </row>
    <row r="97" spans="2:8" ht="14.25" customHeight="1">
      <c r="B97" s="61"/>
      <c r="C97" s="111"/>
      <c r="D97" s="111"/>
      <c r="F97" s="14"/>
      <c r="G97" s="14"/>
      <c r="H97" s="14"/>
    </row>
    <row r="98" spans="2:8" ht="14.25" customHeight="1">
      <c r="B98" s="61"/>
      <c r="C98" s="111"/>
      <c r="D98" s="111"/>
      <c r="F98" s="14"/>
      <c r="G98" s="14"/>
      <c r="H98" s="14"/>
    </row>
    <row r="99" spans="2:8" ht="14.25" customHeight="1">
      <c r="B99" s="61"/>
      <c r="C99" s="111"/>
      <c r="D99" s="111"/>
      <c r="F99" s="14"/>
      <c r="G99" s="14"/>
      <c r="H99" s="14"/>
    </row>
    <row r="100" spans="2:8" ht="14.25" customHeight="1">
      <c r="B100" s="61"/>
      <c r="C100" s="111"/>
      <c r="D100" s="111"/>
      <c r="F100" s="14"/>
      <c r="G100" s="14"/>
      <c r="H100" s="14"/>
    </row>
    <row r="101" spans="2:8" ht="14.25" customHeight="1">
      <c r="B101" s="61"/>
      <c r="C101" s="111"/>
      <c r="D101" s="111"/>
      <c r="F101" s="14"/>
      <c r="G101" s="14"/>
      <c r="H101" s="14"/>
    </row>
    <row r="102" spans="2:8" ht="14.25" customHeight="1">
      <c r="B102" s="61"/>
      <c r="C102" s="111"/>
      <c r="D102" s="111"/>
      <c r="F102" s="14"/>
      <c r="G102" s="14"/>
      <c r="H102" s="14"/>
    </row>
    <row r="103" spans="2:8" ht="14.25" customHeight="1">
      <c r="B103" s="61"/>
      <c r="C103" s="111"/>
      <c r="D103" s="111"/>
      <c r="F103" s="14"/>
      <c r="G103" s="14"/>
      <c r="H103" s="14"/>
    </row>
    <row r="104" spans="2:8" ht="14.25" customHeight="1">
      <c r="B104" s="61"/>
      <c r="C104" s="111"/>
      <c r="D104" s="111"/>
      <c r="F104" s="14"/>
      <c r="G104" s="14"/>
      <c r="H104" s="14"/>
    </row>
    <row r="105" spans="2:8" ht="14.25" customHeight="1">
      <c r="B105" s="61"/>
      <c r="C105" s="111"/>
      <c r="D105" s="111"/>
      <c r="F105" s="14"/>
      <c r="G105" s="14"/>
      <c r="H105" s="14"/>
    </row>
    <row r="106" spans="2:8" ht="14.25" customHeight="1">
      <c r="B106" s="61"/>
      <c r="C106" s="111"/>
      <c r="D106" s="111"/>
      <c r="F106" s="14"/>
      <c r="G106" s="14"/>
      <c r="H106" s="14"/>
    </row>
    <row r="107" spans="2:8" ht="14.25" customHeight="1">
      <c r="B107" s="61"/>
      <c r="C107" s="111"/>
      <c r="D107" s="111"/>
      <c r="F107" s="14"/>
      <c r="G107" s="14"/>
      <c r="H107" s="14"/>
    </row>
    <row r="108" spans="2:8" ht="14.25" customHeight="1">
      <c r="B108" s="61"/>
      <c r="C108" s="111"/>
      <c r="D108" s="111"/>
      <c r="F108" s="14"/>
      <c r="G108" s="14"/>
      <c r="H108" s="14"/>
    </row>
    <row r="109" spans="2:8" ht="14.25" customHeight="1">
      <c r="B109" s="61"/>
      <c r="C109" s="111"/>
      <c r="D109" s="111"/>
      <c r="F109" s="14"/>
      <c r="G109" s="14"/>
      <c r="H109" s="14"/>
    </row>
    <row r="110" spans="2:8" ht="14.25" customHeight="1">
      <c r="B110" s="61"/>
      <c r="C110" s="111"/>
      <c r="D110" s="111"/>
      <c r="F110" s="14"/>
      <c r="G110" s="14"/>
      <c r="H110" s="14"/>
    </row>
    <row r="111" spans="2:8" ht="14.25" customHeight="1">
      <c r="B111" s="61"/>
      <c r="C111" s="111"/>
      <c r="D111" s="111"/>
      <c r="F111" s="14"/>
      <c r="G111" s="14"/>
      <c r="H111" s="14"/>
    </row>
    <row r="112" spans="2:8" ht="14.25" customHeight="1">
      <c r="B112" s="61"/>
      <c r="C112" s="111"/>
      <c r="D112" s="111"/>
      <c r="F112" s="14"/>
      <c r="G112" s="14"/>
      <c r="H112" s="14"/>
    </row>
    <row r="113" spans="2:8" ht="14.25" customHeight="1">
      <c r="B113" s="61"/>
      <c r="C113" s="111"/>
      <c r="D113" s="111"/>
      <c r="F113" s="14"/>
      <c r="G113" s="14"/>
      <c r="H113" s="14"/>
    </row>
    <row r="114" spans="2:8" ht="14.25" customHeight="1">
      <c r="B114" s="61"/>
      <c r="C114" s="111"/>
      <c r="D114" s="111"/>
      <c r="F114" s="14"/>
      <c r="G114" s="14"/>
      <c r="H114" s="14"/>
    </row>
    <row r="115" spans="2:8" ht="14.25" customHeight="1">
      <c r="B115" s="61"/>
      <c r="C115" s="111"/>
      <c r="D115" s="111"/>
      <c r="F115" s="14"/>
      <c r="G115" s="14"/>
      <c r="H115" s="14"/>
    </row>
    <row r="116" spans="2:8" ht="14.25" customHeight="1">
      <c r="B116" s="61"/>
      <c r="C116" s="111"/>
      <c r="D116" s="111"/>
      <c r="F116" s="14"/>
      <c r="G116" s="14"/>
      <c r="H116" s="14"/>
    </row>
    <row r="117" spans="2:8" ht="14.25" customHeight="1">
      <c r="B117" s="61"/>
      <c r="C117" s="111"/>
      <c r="D117" s="111"/>
      <c r="F117" s="14"/>
      <c r="G117" s="14"/>
      <c r="H117" s="14"/>
    </row>
    <row r="118" spans="2:8" ht="14.25" customHeight="1">
      <c r="B118" s="61"/>
      <c r="C118" s="111"/>
      <c r="D118" s="111"/>
      <c r="F118" s="14"/>
      <c r="G118" s="14"/>
      <c r="H118" s="14"/>
    </row>
    <row r="119" spans="2:8" ht="14.25" customHeight="1">
      <c r="B119" s="61"/>
      <c r="C119" s="111"/>
      <c r="D119" s="111"/>
      <c r="F119" s="14"/>
      <c r="G119" s="14"/>
      <c r="H119" s="14"/>
    </row>
    <row r="120" spans="2:8" ht="14.25" customHeight="1">
      <c r="B120" s="61"/>
      <c r="C120" s="111"/>
      <c r="D120" s="111"/>
      <c r="F120" s="14"/>
      <c r="G120" s="14"/>
      <c r="H120" s="14"/>
    </row>
    <row r="121" spans="2:8" ht="14.25" customHeight="1">
      <c r="B121" s="61"/>
      <c r="C121" s="111"/>
      <c r="D121" s="111"/>
      <c r="F121" s="14"/>
      <c r="G121" s="14"/>
      <c r="H121" s="14"/>
    </row>
    <row r="122" spans="2:8" ht="14.25" customHeight="1">
      <c r="B122" s="61"/>
      <c r="C122" s="111"/>
      <c r="D122" s="111"/>
      <c r="F122" s="14"/>
      <c r="G122" s="14"/>
      <c r="H122" s="14"/>
    </row>
    <row r="123" spans="2:8" ht="14.25" customHeight="1">
      <c r="B123" s="61"/>
      <c r="C123" s="111"/>
      <c r="D123" s="111"/>
      <c r="F123" s="14"/>
      <c r="G123" s="14"/>
      <c r="H123" s="14"/>
    </row>
    <row r="124" spans="2:8" ht="14.25" customHeight="1">
      <c r="B124" s="61"/>
      <c r="C124" s="111"/>
      <c r="D124" s="111"/>
      <c r="F124" s="14"/>
      <c r="G124" s="14"/>
      <c r="H124" s="14"/>
    </row>
    <row r="125" spans="2:8" ht="14.25" customHeight="1">
      <c r="B125" s="61"/>
      <c r="C125" s="111"/>
      <c r="D125" s="111"/>
      <c r="F125" s="14"/>
      <c r="G125" s="14"/>
      <c r="H125" s="14"/>
    </row>
    <row r="126" spans="2:8" ht="14.25" customHeight="1">
      <c r="B126" s="61"/>
      <c r="C126" s="111"/>
      <c r="D126" s="111"/>
      <c r="F126" s="14"/>
      <c r="G126" s="14"/>
      <c r="H126" s="14"/>
    </row>
    <row r="127" spans="2:8" ht="14.25" customHeight="1">
      <c r="B127" s="61"/>
      <c r="C127" s="111"/>
      <c r="D127" s="111"/>
      <c r="F127" s="14"/>
      <c r="G127" s="14"/>
      <c r="H127" s="14"/>
    </row>
    <row r="128" spans="2:8" ht="14.25" customHeight="1">
      <c r="B128" s="61"/>
      <c r="C128" s="111"/>
      <c r="D128" s="111"/>
      <c r="F128" s="14"/>
      <c r="G128" s="14"/>
      <c r="H128" s="14"/>
    </row>
    <row r="129" spans="2:8" ht="14.25" customHeight="1">
      <c r="B129" s="61"/>
      <c r="C129" s="111"/>
      <c r="D129" s="111"/>
      <c r="F129" s="14"/>
      <c r="G129" s="14"/>
      <c r="H129" s="14"/>
    </row>
    <row r="130" spans="2:8" ht="14.25" customHeight="1">
      <c r="B130" s="61"/>
      <c r="C130" s="111"/>
      <c r="D130" s="111"/>
      <c r="F130" s="14"/>
      <c r="G130" s="14"/>
      <c r="H130" s="14"/>
    </row>
    <row r="131" spans="2:8" ht="14.25" customHeight="1">
      <c r="B131" s="61"/>
      <c r="C131" s="111"/>
      <c r="D131" s="111"/>
      <c r="F131" s="14"/>
      <c r="G131" s="14"/>
      <c r="H131" s="14"/>
    </row>
    <row r="132" spans="2:8" ht="14.25" customHeight="1">
      <c r="B132" s="61"/>
      <c r="C132" s="111"/>
      <c r="D132" s="111"/>
      <c r="F132" s="14"/>
      <c r="G132" s="14"/>
      <c r="H132" s="14"/>
    </row>
    <row r="133" spans="2:8" ht="14.25" customHeight="1">
      <c r="B133" s="61"/>
      <c r="C133" s="111"/>
      <c r="D133" s="111"/>
      <c r="F133" s="14"/>
      <c r="G133" s="14"/>
      <c r="H133" s="14"/>
    </row>
    <row r="134" spans="2:8" ht="14.25" customHeight="1">
      <c r="B134" s="61"/>
      <c r="C134" s="111"/>
      <c r="D134" s="111"/>
      <c r="F134" s="14"/>
      <c r="G134" s="14"/>
      <c r="H134" s="14"/>
    </row>
    <row r="135" spans="2:8" ht="14.25" customHeight="1">
      <c r="B135" s="61"/>
      <c r="C135" s="111"/>
      <c r="D135" s="111"/>
      <c r="F135" s="14"/>
      <c r="G135" s="14"/>
      <c r="H135" s="14"/>
    </row>
    <row r="136" spans="2:8" ht="14.25" customHeight="1">
      <c r="B136" s="61"/>
      <c r="C136" s="111"/>
      <c r="D136" s="111"/>
      <c r="F136" s="14"/>
      <c r="G136" s="14"/>
      <c r="H136" s="14"/>
    </row>
    <row r="137" spans="2:8" ht="14.25" customHeight="1">
      <c r="B137" s="61"/>
      <c r="C137" s="111"/>
      <c r="D137" s="111"/>
      <c r="F137" s="14"/>
      <c r="G137" s="14"/>
      <c r="H137" s="14"/>
    </row>
    <row r="138" spans="2:8" ht="14.25" customHeight="1">
      <c r="B138" s="61"/>
      <c r="C138" s="111"/>
      <c r="D138" s="111"/>
      <c r="F138" s="14"/>
      <c r="G138" s="14"/>
      <c r="H138" s="14"/>
    </row>
    <row r="139" spans="2:8" ht="14.25" customHeight="1">
      <c r="B139" s="61"/>
      <c r="C139" s="111"/>
      <c r="D139" s="111"/>
      <c r="F139" s="14"/>
      <c r="G139" s="14"/>
      <c r="H139" s="14"/>
    </row>
    <row r="140" spans="2:8" ht="14.25" customHeight="1">
      <c r="B140" s="61"/>
      <c r="C140" s="111"/>
      <c r="D140" s="111"/>
      <c r="F140" s="14"/>
      <c r="G140" s="14"/>
      <c r="H140" s="14"/>
    </row>
    <row r="141" spans="2:8" ht="14.25" customHeight="1">
      <c r="B141" s="61"/>
      <c r="C141" s="111"/>
      <c r="D141" s="111"/>
      <c r="F141" s="14"/>
      <c r="G141" s="14"/>
      <c r="H141" s="14"/>
    </row>
    <row r="142" spans="2:8" ht="14.25" customHeight="1">
      <c r="B142" s="61"/>
      <c r="C142" s="111"/>
      <c r="D142" s="111"/>
      <c r="F142" s="14"/>
      <c r="G142" s="14"/>
      <c r="H142" s="14"/>
    </row>
    <row r="143" spans="2:8" ht="14.25" customHeight="1">
      <c r="B143" s="61"/>
      <c r="C143" s="111"/>
      <c r="D143" s="111"/>
      <c r="F143" s="14"/>
      <c r="G143" s="14"/>
      <c r="H143" s="14"/>
    </row>
    <row r="144" spans="2:8" ht="14.25" customHeight="1">
      <c r="B144" s="61"/>
      <c r="C144" s="111"/>
      <c r="D144" s="111"/>
      <c r="F144" s="14"/>
      <c r="G144" s="14"/>
      <c r="H144" s="14"/>
    </row>
    <row r="145" spans="2:8" ht="14.25" customHeight="1">
      <c r="B145" s="61"/>
      <c r="C145" s="111"/>
      <c r="D145" s="111"/>
      <c r="F145" s="14"/>
      <c r="G145" s="14"/>
      <c r="H145" s="14"/>
    </row>
    <row r="146" spans="2:8" ht="14.25" customHeight="1">
      <c r="B146" s="61"/>
      <c r="C146" s="111"/>
      <c r="D146" s="111"/>
      <c r="F146" s="14"/>
      <c r="G146" s="14"/>
      <c r="H146" s="14"/>
    </row>
    <row r="147" spans="2:8" ht="14.25" customHeight="1">
      <c r="B147" s="61"/>
      <c r="C147" s="111"/>
      <c r="D147" s="111"/>
      <c r="F147" s="14"/>
      <c r="G147" s="14"/>
      <c r="H147" s="14"/>
    </row>
    <row r="148" spans="2:8" ht="14.25" customHeight="1">
      <c r="B148" s="61"/>
      <c r="C148" s="111"/>
      <c r="D148" s="111"/>
      <c r="F148" s="14"/>
      <c r="G148" s="14"/>
      <c r="H148" s="14"/>
    </row>
    <row r="149" spans="2:8" ht="14.25" customHeight="1">
      <c r="B149" s="61"/>
      <c r="C149" s="111"/>
      <c r="D149" s="111"/>
      <c r="F149" s="14"/>
      <c r="G149" s="14"/>
      <c r="H149" s="14"/>
    </row>
    <row r="150" spans="2:8" ht="14.25" customHeight="1">
      <c r="B150" s="61"/>
      <c r="C150" s="111"/>
      <c r="D150" s="111"/>
      <c r="F150" s="14"/>
      <c r="G150" s="14"/>
      <c r="H150" s="14"/>
    </row>
    <row r="151" spans="2:8" ht="14.25" customHeight="1">
      <c r="B151" s="61"/>
      <c r="C151" s="111"/>
      <c r="D151" s="111"/>
      <c r="F151" s="14"/>
      <c r="G151" s="14"/>
      <c r="H151" s="14"/>
    </row>
    <row r="152" spans="2:8" ht="14.25" customHeight="1">
      <c r="B152" s="61"/>
      <c r="C152" s="111"/>
      <c r="D152" s="111"/>
      <c r="F152" s="14"/>
      <c r="G152" s="14"/>
      <c r="H152" s="14"/>
    </row>
    <row r="153" spans="2:8" ht="14.25" customHeight="1">
      <c r="B153" s="61"/>
      <c r="C153" s="111"/>
      <c r="D153" s="111"/>
      <c r="F153" s="14"/>
      <c r="G153" s="14"/>
      <c r="H153" s="14"/>
    </row>
    <row r="154" spans="2:8" ht="14.25" customHeight="1">
      <c r="B154" s="61"/>
      <c r="C154" s="111"/>
      <c r="D154" s="111"/>
      <c r="F154" s="14"/>
      <c r="G154" s="14"/>
      <c r="H154" s="14"/>
    </row>
    <row r="155" spans="2:8" ht="14.25" customHeight="1">
      <c r="B155" s="61"/>
      <c r="C155" s="111"/>
      <c r="D155" s="111"/>
      <c r="F155" s="14"/>
      <c r="G155" s="14"/>
      <c r="H155" s="14"/>
    </row>
    <row r="156" spans="2:8" ht="14.25" customHeight="1">
      <c r="B156" s="61"/>
      <c r="C156" s="111"/>
      <c r="D156" s="111"/>
      <c r="F156" s="14"/>
      <c r="G156" s="14"/>
      <c r="H156" s="14"/>
    </row>
    <row r="157" spans="2:8" ht="14.25" customHeight="1">
      <c r="B157" s="61"/>
      <c r="C157" s="111"/>
      <c r="D157" s="111"/>
      <c r="F157" s="14"/>
      <c r="G157" s="14"/>
      <c r="H157" s="14"/>
    </row>
    <row r="158" spans="2:8" ht="14.25" customHeight="1">
      <c r="B158" s="61"/>
      <c r="C158" s="111"/>
      <c r="D158" s="111"/>
      <c r="F158" s="14"/>
      <c r="G158" s="14"/>
      <c r="H158" s="14"/>
    </row>
    <row r="159" spans="2:8" ht="14.25" customHeight="1">
      <c r="B159" s="61"/>
      <c r="C159" s="111"/>
      <c r="D159" s="111"/>
      <c r="F159" s="14"/>
      <c r="G159" s="14"/>
      <c r="H159" s="14"/>
    </row>
    <row r="160" spans="2:8" ht="14.25" customHeight="1">
      <c r="B160" s="61"/>
      <c r="C160" s="111"/>
      <c r="D160" s="111"/>
      <c r="F160" s="14"/>
      <c r="G160" s="14"/>
      <c r="H160" s="14"/>
    </row>
    <row r="161" spans="2:8" ht="14.25" customHeight="1">
      <c r="B161" s="61"/>
      <c r="C161" s="111"/>
      <c r="D161" s="111"/>
      <c r="F161" s="14"/>
      <c r="G161" s="14"/>
      <c r="H161" s="14"/>
    </row>
    <row r="162" spans="2:8" ht="14.25" customHeight="1">
      <c r="B162" s="61"/>
      <c r="C162" s="111"/>
      <c r="D162" s="111"/>
      <c r="F162" s="14"/>
      <c r="G162" s="14"/>
      <c r="H162" s="14"/>
    </row>
    <row r="163" spans="2:8" ht="14.25" customHeight="1">
      <c r="B163" s="61"/>
      <c r="C163" s="111"/>
      <c r="D163" s="111"/>
      <c r="F163" s="14"/>
      <c r="G163" s="14"/>
      <c r="H163" s="14"/>
    </row>
    <row r="164" spans="2:8" ht="14.25" customHeight="1">
      <c r="B164" s="61"/>
      <c r="C164" s="111"/>
      <c r="D164" s="111"/>
      <c r="F164" s="14"/>
      <c r="G164" s="14"/>
      <c r="H164" s="14"/>
    </row>
    <row r="165" spans="2:8" ht="14.25" customHeight="1">
      <c r="B165" s="61"/>
      <c r="C165" s="111"/>
      <c r="D165" s="111"/>
      <c r="F165" s="14"/>
      <c r="G165" s="14"/>
      <c r="H165" s="14"/>
    </row>
    <row r="166" spans="2:8" ht="14.25" customHeight="1">
      <c r="B166" s="61"/>
      <c r="C166" s="111"/>
      <c r="D166" s="111"/>
      <c r="F166" s="14"/>
      <c r="G166" s="14"/>
      <c r="H166" s="14"/>
    </row>
    <row r="167" spans="2:8" ht="14.25" customHeight="1">
      <c r="B167" s="61"/>
      <c r="C167" s="111"/>
      <c r="D167" s="111"/>
      <c r="F167" s="14"/>
      <c r="G167" s="14"/>
      <c r="H167" s="14"/>
    </row>
    <row r="168" spans="2:8" ht="14.25" customHeight="1">
      <c r="B168" s="61"/>
      <c r="C168" s="111"/>
      <c r="D168" s="111"/>
      <c r="F168" s="14"/>
      <c r="G168" s="14"/>
      <c r="H168" s="14"/>
    </row>
    <row r="169" spans="2:8" ht="14.25" customHeight="1">
      <c r="B169" s="61"/>
      <c r="C169" s="111"/>
      <c r="D169" s="111"/>
      <c r="F169" s="14"/>
      <c r="G169" s="14"/>
      <c r="H169" s="14"/>
    </row>
    <row r="170" spans="2:8" ht="14.25" customHeight="1">
      <c r="B170" s="61"/>
      <c r="C170" s="111"/>
      <c r="D170" s="111"/>
      <c r="F170" s="14"/>
      <c r="G170" s="14"/>
      <c r="H170" s="14"/>
    </row>
    <row r="171" spans="2:8" ht="14.25" customHeight="1">
      <c r="B171" s="61"/>
      <c r="C171" s="111"/>
      <c r="D171" s="111"/>
      <c r="F171" s="14"/>
      <c r="G171" s="14"/>
      <c r="H171" s="14"/>
    </row>
    <row r="172" spans="2:8" ht="14.25" customHeight="1">
      <c r="B172" s="61"/>
      <c r="C172" s="111"/>
      <c r="D172" s="111"/>
      <c r="F172" s="14"/>
      <c r="G172" s="14"/>
      <c r="H172" s="14"/>
    </row>
    <row r="173" spans="2:8" ht="14.25" customHeight="1">
      <c r="B173" s="61"/>
      <c r="C173" s="111"/>
      <c r="D173" s="111"/>
      <c r="F173" s="14"/>
      <c r="G173" s="14"/>
      <c r="H173" s="14"/>
    </row>
    <row r="174" spans="2:8" ht="14.25" customHeight="1">
      <c r="B174" s="61"/>
      <c r="C174" s="111"/>
      <c r="D174" s="111"/>
      <c r="F174" s="14"/>
      <c r="G174" s="14"/>
      <c r="H174" s="14"/>
    </row>
    <row r="175" spans="2:8" ht="14.25" customHeight="1">
      <c r="B175" s="61"/>
      <c r="C175" s="111"/>
      <c r="D175" s="111"/>
      <c r="F175" s="14"/>
      <c r="G175" s="14"/>
      <c r="H175" s="14"/>
    </row>
    <row r="176" spans="2:8" ht="14.25" customHeight="1">
      <c r="B176" s="61"/>
      <c r="C176" s="111"/>
      <c r="D176" s="111"/>
      <c r="F176" s="14"/>
      <c r="G176" s="14"/>
      <c r="H176" s="14"/>
    </row>
    <row r="177" spans="2:8" ht="14.25" customHeight="1">
      <c r="B177" s="61"/>
      <c r="C177" s="111"/>
      <c r="D177" s="111"/>
      <c r="F177" s="14"/>
      <c r="G177" s="14"/>
      <c r="H177" s="14"/>
    </row>
    <row r="178" spans="2:8" ht="14.25" customHeight="1">
      <c r="B178" s="61"/>
      <c r="C178" s="111"/>
      <c r="D178" s="111"/>
      <c r="F178" s="14"/>
      <c r="G178" s="14"/>
      <c r="H178" s="14"/>
    </row>
    <row r="179" spans="2:8" ht="14.25" customHeight="1">
      <c r="B179" s="61"/>
      <c r="C179" s="111"/>
      <c r="D179" s="111"/>
      <c r="F179" s="14"/>
      <c r="G179" s="14"/>
      <c r="H179" s="14"/>
    </row>
    <row r="180" spans="2:8" ht="14.25" customHeight="1">
      <c r="B180" s="61"/>
      <c r="C180" s="111"/>
      <c r="D180" s="111"/>
      <c r="F180" s="14"/>
      <c r="G180" s="14"/>
      <c r="H180" s="14"/>
    </row>
    <row r="181" spans="2:8" ht="14.25" customHeight="1">
      <c r="B181" s="61"/>
      <c r="C181" s="111"/>
      <c r="D181" s="111"/>
      <c r="F181" s="14"/>
      <c r="G181" s="14"/>
      <c r="H181" s="14"/>
    </row>
    <row r="182" spans="2:8" ht="14.25" customHeight="1">
      <c r="B182" s="61"/>
      <c r="C182" s="111"/>
      <c r="D182" s="111"/>
      <c r="F182" s="14"/>
      <c r="G182" s="14"/>
      <c r="H182" s="14"/>
    </row>
    <row r="183" spans="2:8" ht="14.25" customHeight="1">
      <c r="B183" s="61"/>
      <c r="C183" s="111"/>
      <c r="D183" s="111"/>
      <c r="F183" s="14"/>
      <c r="G183" s="14"/>
      <c r="H183" s="14"/>
    </row>
    <row r="184" spans="2:8" ht="14.25" customHeight="1">
      <c r="B184" s="61"/>
      <c r="C184" s="111"/>
      <c r="D184" s="111"/>
      <c r="F184" s="14"/>
      <c r="G184" s="14"/>
      <c r="H184" s="14"/>
    </row>
    <row r="185" spans="2:8" ht="14.25" customHeight="1">
      <c r="B185" s="61"/>
      <c r="C185" s="111"/>
      <c r="D185" s="111"/>
      <c r="F185" s="14"/>
      <c r="G185" s="14"/>
      <c r="H185" s="14"/>
    </row>
    <row r="186" spans="2:8" ht="14.25" customHeight="1">
      <c r="B186" s="61"/>
      <c r="C186" s="111"/>
      <c r="D186" s="111"/>
      <c r="F186" s="14"/>
      <c r="G186" s="14"/>
      <c r="H186" s="14"/>
    </row>
    <row r="187" spans="2:8" ht="14.25" customHeight="1">
      <c r="B187" s="61"/>
      <c r="C187" s="111"/>
      <c r="D187" s="111"/>
      <c r="F187" s="14"/>
      <c r="G187" s="14"/>
      <c r="H187" s="14"/>
    </row>
    <row r="188" spans="2:8" ht="14.25" customHeight="1">
      <c r="B188" s="61"/>
      <c r="C188" s="111"/>
      <c r="D188" s="111"/>
      <c r="F188" s="14"/>
      <c r="G188" s="14"/>
      <c r="H188" s="14"/>
    </row>
    <row r="189" spans="2:8" ht="14.25" customHeight="1">
      <c r="B189" s="61"/>
      <c r="C189" s="111"/>
      <c r="D189" s="111"/>
      <c r="F189" s="14"/>
      <c r="G189" s="14"/>
      <c r="H189" s="14"/>
    </row>
    <row r="190" spans="2:8" ht="14.25" customHeight="1">
      <c r="B190" s="61"/>
      <c r="C190" s="111"/>
      <c r="D190" s="111"/>
      <c r="F190" s="14"/>
      <c r="G190" s="14"/>
      <c r="H190" s="14"/>
    </row>
    <row r="191" spans="2:8" ht="14.25" customHeight="1">
      <c r="B191" s="61"/>
      <c r="C191" s="111"/>
      <c r="D191" s="111"/>
      <c r="F191" s="14"/>
      <c r="G191" s="14"/>
      <c r="H191" s="14"/>
    </row>
    <row r="192" spans="2:8" ht="14.25" customHeight="1">
      <c r="B192" s="61"/>
      <c r="C192" s="111"/>
      <c r="D192" s="111"/>
      <c r="F192" s="14"/>
      <c r="G192" s="14"/>
      <c r="H192" s="14"/>
    </row>
    <row r="193" spans="2:8" ht="14.25" customHeight="1">
      <c r="B193" s="61"/>
      <c r="C193" s="111"/>
      <c r="D193" s="111"/>
      <c r="F193" s="14"/>
      <c r="G193" s="14"/>
      <c r="H193" s="14"/>
    </row>
    <row r="194" spans="2:8" ht="14.25" customHeight="1">
      <c r="B194" s="61"/>
      <c r="C194" s="111"/>
      <c r="D194" s="111"/>
      <c r="F194" s="14"/>
      <c r="G194" s="14"/>
      <c r="H194" s="14"/>
    </row>
    <row r="195" spans="2:8" ht="14.25" customHeight="1">
      <c r="B195" s="61"/>
      <c r="C195" s="111"/>
      <c r="D195" s="111"/>
      <c r="F195" s="14"/>
      <c r="G195" s="14"/>
      <c r="H195" s="14"/>
    </row>
    <row r="196" spans="2:8" ht="14.25" customHeight="1">
      <c r="B196" s="61"/>
      <c r="C196" s="111"/>
      <c r="D196" s="111"/>
      <c r="F196" s="14"/>
      <c r="G196" s="14"/>
      <c r="H196" s="14"/>
    </row>
    <row r="197" spans="2:8" ht="14.25" customHeight="1">
      <c r="B197" s="61"/>
      <c r="C197" s="111"/>
      <c r="D197" s="111"/>
      <c r="F197" s="14"/>
      <c r="G197" s="14"/>
      <c r="H197" s="14"/>
    </row>
    <row r="198" spans="2:8" ht="14.25" customHeight="1">
      <c r="B198" s="61"/>
      <c r="C198" s="111"/>
      <c r="D198" s="111"/>
      <c r="F198" s="14"/>
      <c r="G198" s="14"/>
      <c r="H198" s="14"/>
    </row>
    <row r="199" spans="2:8" ht="14.25" customHeight="1">
      <c r="B199" s="61"/>
      <c r="C199" s="111"/>
      <c r="D199" s="111"/>
      <c r="F199" s="14"/>
      <c r="G199" s="14"/>
      <c r="H199" s="14"/>
    </row>
    <row r="200" spans="2:8" ht="14.25" customHeight="1">
      <c r="B200" s="61"/>
      <c r="C200" s="111"/>
      <c r="D200" s="111"/>
      <c r="F200" s="14"/>
      <c r="G200" s="14"/>
      <c r="H200" s="14"/>
    </row>
    <row r="201" spans="2:8" ht="14.25" customHeight="1">
      <c r="B201" s="61"/>
      <c r="C201" s="111"/>
      <c r="D201" s="111"/>
      <c r="F201" s="14"/>
      <c r="G201" s="14"/>
      <c r="H201" s="14"/>
    </row>
    <row r="202" spans="2:8" ht="14.25" customHeight="1">
      <c r="B202" s="61"/>
      <c r="C202" s="111"/>
      <c r="D202" s="111"/>
      <c r="F202" s="14"/>
      <c r="G202" s="14"/>
      <c r="H202" s="14"/>
    </row>
    <row r="203" spans="2:8" ht="14.25" customHeight="1">
      <c r="B203" s="61"/>
      <c r="C203" s="111"/>
      <c r="D203" s="111"/>
      <c r="F203" s="14"/>
      <c r="G203" s="14"/>
      <c r="H203" s="14"/>
    </row>
    <row r="204" spans="2:8" ht="14.25" customHeight="1">
      <c r="B204" s="61"/>
      <c r="C204" s="111"/>
      <c r="D204" s="111"/>
      <c r="F204" s="14"/>
      <c r="G204" s="14"/>
      <c r="H204" s="14"/>
    </row>
    <row r="205" spans="2:8" ht="14.25" customHeight="1">
      <c r="B205" s="61"/>
      <c r="C205" s="111"/>
      <c r="D205" s="111"/>
      <c r="F205" s="14"/>
      <c r="G205" s="14"/>
      <c r="H205" s="14"/>
    </row>
    <row r="206" spans="2:8" ht="14.25" customHeight="1">
      <c r="B206" s="61"/>
      <c r="C206" s="111"/>
      <c r="D206" s="111"/>
      <c r="F206" s="14"/>
      <c r="G206" s="14"/>
      <c r="H206" s="14"/>
    </row>
    <row r="207" spans="2:8" ht="14.25" customHeight="1">
      <c r="B207" s="61"/>
      <c r="C207" s="111"/>
      <c r="D207" s="111"/>
      <c r="F207" s="14"/>
      <c r="G207" s="14"/>
      <c r="H207" s="14"/>
    </row>
    <row r="208" spans="2:8" ht="14.25" customHeight="1">
      <c r="B208" s="61"/>
      <c r="C208" s="111"/>
      <c r="D208" s="111"/>
      <c r="F208" s="14"/>
      <c r="G208" s="14"/>
      <c r="H208" s="14"/>
    </row>
    <row r="209" spans="2:8" ht="14.25" customHeight="1">
      <c r="B209" s="61"/>
      <c r="C209" s="111"/>
      <c r="D209" s="111"/>
      <c r="F209" s="14"/>
      <c r="G209" s="14"/>
      <c r="H209" s="14"/>
    </row>
    <row r="210" spans="2:8" ht="14.25" customHeight="1">
      <c r="B210" s="61"/>
      <c r="C210" s="111"/>
      <c r="D210" s="111"/>
      <c r="F210" s="14"/>
      <c r="G210" s="14"/>
      <c r="H210" s="14"/>
    </row>
    <row r="211" spans="2:8" ht="14.25" customHeight="1">
      <c r="B211" s="61"/>
      <c r="C211" s="111"/>
      <c r="D211" s="111"/>
      <c r="F211" s="14"/>
      <c r="G211" s="14"/>
      <c r="H211" s="14"/>
    </row>
    <row r="212" spans="2:8" ht="14.25" customHeight="1">
      <c r="B212" s="61"/>
      <c r="C212" s="111"/>
      <c r="D212" s="111"/>
      <c r="F212" s="14"/>
      <c r="G212" s="14"/>
      <c r="H212" s="14"/>
    </row>
    <row r="213" spans="2:8" ht="14.25" customHeight="1">
      <c r="B213" s="61"/>
      <c r="C213" s="111"/>
      <c r="D213" s="111"/>
      <c r="F213" s="14"/>
      <c r="G213" s="14"/>
      <c r="H213" s="14"/>
    </row>
    <row r="214" spans="2:8" ht="14.25" customHeight="1">
      <c r="B214" s="61"/>
      <c r="C214" s="111"/>
      <c r="D214" s="111"/>
      <c r="F214" s="14"/>
      <c r="G214" s="14"/>
      <c r="H214" s="14"/>
    </row>
    <row r="215" spans="2:8" ht="14.25" customHeight="1">
      <c r="B215" s="61"/>
      <c r="C215" s="111"/>
      <c r="D215" s="111"/>
      <c r="F215" s="14"/>
      <c r="G215" s="14"/>
      <c r="H215" s="14"/>
    </row>
    <row r="216" spans="2:8" ht="14.25" customHeight="1">
      <c r="B216" s="61"/>
      <c r="C216" s="111"/>
      <c r="D216" s="111"/>
      <c r="F216" s="14"/>
      <c r="G216" s="14"/>
      <c r="H216" s="14"/>
    </row>
    <row r="217" spans="2:8" ht="14.25" customHeight="1">
      <c r="B217" s="61"/>
      <c r="C217" s="111"/>
      <c r="D217" s="111"/>
      <c r="F217" s="14"/>
      <c r="G217" s="14"/>
      <c r="H217" s="14"/>
    </row>
    <row r="218" spans="2:8" ht="14.25" customHeight="1">
      <c r="B218" s="61"/>
      <c r="C218" s="111"/>
      <c r="D218" s="111"/>
      <c r="F218" s="14"/>
      <c r="G218" s="14"/>
      <c r="H218" s="14"/>
    </row>
    <row r="219" spans="2:8" ht="14.25" customHeight="1">
      <c r="B219" s="61"/>
      <c r="C219" s="111"/>
      <c r="D219" s="111"/>
      <c r="F219" s="14"/>
      <c r="G219" s="14"/>
      <c r="H219" s="14"/>
    </row>
    <row r="220" spans="2:8" ht="14.25" customHeight="1">
      <c r="B220" s="61"/>
      <c r="C220" s="111"/>
      <c r="D220" s="111"/>
      <c r="F220" s="14"/>
      <c r="G220" s="14"/>
      <c r="H220" s="14"/>
    </row>
    <row r="221" spans="2:8" ht="14.25" customHeight="1">
      <c r="B221" s="61"/>
      <c r="C221" s="111"/>
      <c r="D221" s="111"/>
      <c r="F221" s="14"/>
      <c r="G221" s="14"/>
      <c r="H221" s="14"/>
    </row>
    <row r="222" spans="2:8" ht="14.25" customHeight="1">
      <c r="B222" s="61"/>
      <c r="C222" s="111"/>
      <c r="D222" s="111"/>
      <c r="F222" s="14"/>
      <c r="G222" s="14"/>
      <c r="H222" s="14"/>
    </row>
    <row r="223" spans="2:8" ht="14.25" customHeight="1">
      <c r="B223" s="61"/>
      <c r="C223" s="111"/>
      <c r="D223" s="111"/>
      <c r="F223" s="14"/>
      <c r="G223" s="14"/>
      <c r="H223" s="14"/>
    </row>
    <row r="224" spans="2:8" ht="14.25" customHeight="1">
      <c r="B224" s="61"/>
      <c r="C224" s="111"/>
      <c r="D224" s="111"/>
      <c r="F224" s="14"/>
      <c r="G224" s="14"/>
      <c r="H224" s="14"/>
    </row>
    <row r="225" spans="2:8" ht="14.25" customHeight="1">
      <c r="B225" s="61"/>
      <c r="C225" s="111"/>
      <c r="D225" s="111"/>
      <c r="F225" s="14"/>
      <c r="G225" s="14"/>
      <c r="H225" s="14"/>
    </row>
    <row r="226" spans="2:8" ht="14.25" customHeight="1">
      <c r="B226" s="61"/>
      <c r="C226" s="111"/>
      <c r="D226" s="111"/>
      <c r="F226" s="14"/>
      <c r="G226" s="14"/>
      <c r="H226" s="14"/>
    </row>
    <row r="227" spans="2:8" ht="14.25" customHeight="1">
      <c r="B227" s="61"/>
      <c r="C227" s="111"/>
      <c r="D227" s="111"/>
      <c r="F227" s="14"/>
      <c r="G227" s="14"/>
      <c r="H227" s="14"/>
    </row>
    <row r="228" spans="2:8" ht="14.25" customHeight="1">
      <c r="B228" s="61"/>
      <c r="C228" s="111"/>
      <c r="D228" s="111"/>
      <c r="F228" s="14"/>
      <c r="G228" s="14"/>
      <c r="H228" s="14"/>
    </row>
    <row r="229" spans="2:8" ht="14.25" customHeight="1">
      <c r="B229" s="61"/>
      <c r="C229" s="111"/>
      <c r="D229" s="111"/>
      <c r="F229" s="14"/>
      <c r="G229" s="14"/>
      <c r="H229" s="14"/>
    </row>
    <row r="230" spans="2:8" ht="14.25" customHeight="1">
      <c r="B230" s="61"/>
      <c r="C230" s="111"/>
      <c r="D230" s="111"/>
      <c r="F230" s="14"/>
      <c r="G230" s="14"/>
      <c r="H230" s="14"/>
    </row>
    <row r="231" spans="2:8" ht="14.25" customHeight="1">
      <c r="B231" s="61"/>
      <c r="C231" s="111"/>
      <c r="D231" s="111"/>
      <c r="F231" s="14"/>
      <c r="G231" s="14"/>
      <c r="H231" s="14"/>
    </row>
    <row r="232" spans="2:8" ht="14.25" customHeight="1">
      <c r="B232" s="61"/>
      <c r="C232" s="111"/>
      <c r="D232" s="111"/>
      <c r="F232" s="14"/>
      <c r="G232" s="14"/>
      <c r="H232" s="14"/>
    </row>
    <row r="233" spans="2:8" ht="14.25" customHeight="1">
      <c r="B233" s="61"/>
      <c r="C233" s="111"/>
      <c r="D233" s="111"/>
      <c r="F233" s="14"/>
      <c r="G233" s="14"/>
      <c r="H233" s="14"/>
    </row>
    <row r="234" spans="2:8" ht="14.25" customHeight="1">
      <c r="B234" s="61"/>
      <c r="C234" s="111"/>
      <c r="D234" s="111"/>
      <c r="F234" s="14"/>
      <c r="G234" s="14"/>
      <c r="H234" s="14"/>
    </row>
    <row r="235" spans="2:8" ht="14.25" customHeight="1">
      <c r="B235" s="61"/>
      <c r="C235" s="111"/>
      <c r="D235" s="111"/>
      <c r="F235" s="14"/>
      <c r="G235" s="14"/>
      <c r="H235" s="14"/>
    </row>
    <row r="236" spans="2:8" ht="14.25" customHeight="1">
      <c r="B236" s="61"/>
      <c r="C236" s="111"/>
      <c r="D236" s="111"/>
      <c r="F236" s="14"/>
      <c r="G236" s="14"/>
      <c r="H236" s="14"/>
    </row>
    <row r="237" spans="2:8" ht="14.25" customHeight="1">
      <c r="B237" s="61"/>
      <c r="C237" s="111"/>
      <c r="D237" s="111"/>
      <c r="F237" s="14"/>
      <c r="G237" s="14"/>
      <c r="H237" s="14"/>
    </row>
    <row r="238" spans="2:8" ht="14.25" customHeight="1">
      <c r="B238" s="61"/>
      <c r="C238" s="111"/>
      <c r="D238" s="111"/>
      <c r="F238" s="14"/>
      <c r="G238" s="14"/>
      <c r="H238" s="14"/>
    </row>
    <row r="239" spans="2:8" ht="14.25" customHeight="1">
      <c r="B239" s="61"/>
      <c r="C239" s="111"/>
      <c r="D239" s="111"/>
      <c r="F239" s="14"/>
      <c r="G239" s="14"/>
      <c r="H239" s="14"/>
    </row>
    <row r="240" spans="2:8" ht="14.25" customHeight="1">
      <c r="B240" s="61"/>
      <c r="C240" s="111"/>
      <c r="D240" s="111"/>
      <c r="F240" s="14"/>
      <c r="G240" s="14"/>
      <c r="H240" s="14"/>
    </row>
    <row r="241" spans="2:8" ht="14.25" customHeight="1">
      <c r="B241" s="61"/>
      <c r="C241" s="111"/>
      <c r="D241" s="111"/>
      <c r="F241" s="14"/>
      <c r="G241" s="14"/>
      <c r="H241" s="14"/>
    </row>
    <row r="242" spans="2:8" ht="14.25" customHeight="1">
      <c r="B242" s="61"/>
      <c r="C242" s="111"/>
      <c r="D242" s="111"/>
      <c r="F242" s="14"/>
      <c r="G242" s="14"/>
      <c r="H242" s="14"/>
    </row>
    <row r="243" spans="2:8" ht="14.25" customHeight="1">
      <c r="B243" s="61"/>
      <c r="C243" s="111"/>
      <c r="D243" s="111"/>
      <c r="F243" s="14"/>
      <c r="G243" s="14"/>
      <c r="H243" s="14"/>
    </row>
    <row r="244" spans="2:8" ht="14.25" customHeight="1">
      <c r="B244" s="61"/>
      <c r="C244" s="111"/>
      <c r="D244" s="111"/>
      <c r="F244" s="14"/>
      <c r="G244" s="14"/>
      <c r="H244" s="14"/>
    </row>
    <row r="245" spans="2:8" ht="14.25" customHeight="1">
      <c r="B245" s="61"/>
      <c r="C245" s="111"/>
      <c r="D245" s="111"/>
      <c r="F245" s="14"/>
      <c r="G245" s="14"/>
      <c r="H245" s="14"/>
    </row>
    <row r="246" spans="2:8" ht="14.25" customHeight="1">
      <c r="B246" s="61"/>
      <c r="C246" s="111"/>
      <c r="D246" s="111"/>
      <c r="F246" s="14"/>
      <c r="G246" s="14"/>
      <c r="H246" s="14"/>
    </row>
    <row r="247" spans="2:8" ht="14.25" customHeight="1">
      <c r="B247" s="61"/>
      <c r="C247" s="111"/>
      <c r="D247" s="111"/>
      <c r="F247" s="14"/>
      <c r="G247" s="14"/>
      <c r="H247" s="14"/>
    </row>
    <row r="248" spans="2:8" ht="14.25" customHeight="1">
      <c r="B248" s="61"/>
      <c r="C248" s="111"/>
      <c r="D248" s="111"/>
      <c r="F248" s="14"/>
      <c r="G248" s="14"/>
      <c r="H248" s="14"/>
    </row>
    <row r="249" spans="2:8" ht="14.25" customHeight="1">
      <c r="B249" s="61"/>
      <c r="C249" s="111"/>
      <c r="D249" s="111"/>
      <c r="F249" s="14"/>
      <c r="G249" s="14"/>
      <c r="H249" s="14"/>
    </row>
    <row r="250" spans="2:8" ht="14.25" customHeight="1">
      <c r="B250" s="61"/>
      <c r="C250" s="111"/>
      <c r="D250" s="111"/>
      <c r="F250" s="14"/>
      <c r="G250" s="14"/>
      <c r="H250" s="14"/>
    </row>
    <row r="251" spans="2:8" ht="14.25" customHeight="1">
      <c r="B251" s="61"/>
      <c r="C251" s="111"/>
      <c r="D251" s="111"/>
      <c r="F251" s="14"/>
      <c r="G251" s="14"/>
      <c r="H251" s="14"/>
    </row>
    <row r="252" spans="2:8" ht="14.25" customHeight="1">
      <c r="B252" s="61"/>
      <c r="C252" s="111"/>
      <c r="D252" s="111"/>
      <c r="F252" s="14"/>
      <c r="G252" s="14"/>
      <c r="H252" s="14"/>
    </row>
    <row r="253" spans="2:8" ht="14.25" customHeight="1">
      <c r="B253" s="61"/>
      <c r="C253" s="111"/>
      <c r="D253" s="111"/>
      <c r="F253" s="14"/>
      <c r="G253" s="14"/>
      <c r="H253" s="14"/>
    </row>
    <row r="254" spans="2:8" ht="14.25" customHeight="1">
      <c r="B254" s="61"/>
      <c r="C254" s="111"/>
      <c r="D254" s="111"/>
      <c r="F254" s="14"/>
      <c r="G254" s="14"/>
      <c r="H254" s="14"/>
    </row>
    <row r="255" spans="2:8" ht="14.25" customHeight="1">
      <c r="B255" s="61"/>
      <c r="C255" s="111"/>
      <c r="D255" s="111"/>
      <c r="F255" s="14"/>
      <c r="G255" s="14"/>
      <c r="H255" s="14"/>
    </row>
    <row r="256" spans="2:8" ht="14.25" customHeight="1">
      <c r="B256" s="61"/>
      <c r="C256" s="111"/>
      <c r="D256" s="111"/>
      <c r="F256" s="14"/>
      <c r="G256" s="14"/>
      <c r="H256" s="14"/>
    </row>
    <row r="257" spans="2:8" ht="14.25" customHeight="1">
      <c r="B257" s="61"/>
      <c r="C257" s="111"/>
      <c r="D257" s="111"/>
      <c r="F257" s="14"/>
      <c r="G257" s="14"/>
      <c r="H257" s="14"/>
    </row>
    <row r="258" spans="2:8" ht="14.25" customHeight="1">
      <c r="B258" s="61"/>
      <c r="C258" s="111"/>
      <c r="D258" s="111"/>
      <c r="F258" s="14"/>
      <c r="G258" s="14"/>
      <c r="H258" s="14"/>
    </row>
    <row r="259" spans="2:8" ht="14.25" customHeight="1">
      <c r="B259" s="61"/>
      <c r="C259" s="111"/>
      <c r="D259" s="111"/>
      <c r="F259" s="14"/>
      <c r="G259" s="14"/>
      <c r="H259" s="14"/>
    </row>
    <row r="260" spans="2:8" ht="14.25" customHeight="1">
      <c r="B260" s="61"/>
      <c r="C260" s="111"/>
      <c r="D260" s="111"/>
      <c r="F260" s="14"/>
      <c r="G260" s="14"/>
      <c r="H260" s="14"/>
    </row>
    <row r="261" spans="2:8" ht="14.25" customHeight="1">
      <c r="B261" s="61"/>
      <c r="C261" s="111"/>
      <c r="D261" s="111"/>
      <c r="F261" s="14"/>
      <c r="G261" s="14"/>
      <c r="H261" s="14"/>
    </row>
    <row r="262" spans="2:8" ht="14.25" customHeight="1">
      <c r="B262" s="61"/>
      <c r="C262" s="111"/>
      <c r="D262" s="111"/>
      <c r="F262" s="14"/>
      <c r="G262" s="14"/>
      <c r="H262" s="14"/>
    </row>
    <row r="263" spans="2:8" ht="14.25" customHeight="1">
      <c r="B263" s="61"/>
      <c r="C263" s="111"/>
      <c r="D263" s="111"/>
      <c r="F263" s="14"/>
      <c r="G263" s="14"/>
      <c r="H263" s="14"/>
    </row>
    <row r="264" spans="2:8" ht="14.25" customHeight="1">
      <c r="B264" s="61"/>
      <c r="C264" s="111"/>
      <c r="D264" s="111"/>
      <c r="F264" s="14"/>
      <c r="G264" s="14"/>
      <c r="H264" s="14"/>
    </row>
    <row r="265" spans="2:8" ht="14.25" customHeight="1">
      <c r="B265" s="61"/>
      <c r="C265" s="111"/>
      <c r="D265" s="111"/>
      <c r="F265" s="14"/>
      <c r="G265" s="14"/>
      <c r="H265" s="14"/>
    </row>
    <row r="266" spans="2:8" ht="14.25" customHeight="1">
      <c r="B266" s="61"/>
      <c r="C266" s="111"/>
      <c r="D266" s="111"/>
      <c r="F266" s="14"/>
      <c r="G266" s="14"/>
      <c r="H266" s="14"/>
    </row>
    <row r="267" spans="2:8" ht="14.25" customHeight="1">
      <c r="B267" s="61"/>
      <c r="C267" s="111"/>
      <c r="D267" s="111"/>
      <c r="F267" s="14"/>
      <c r="G267" s="14"/>
      <c r="H267" s="14"/>
    </row>
    <row r="268" spans="2:8" ht="14.25" customHeight="1">
      <c r="B268" s="61"/>
      <c r="C268" s="111"/>
      <c r="D268" s="111"/>
      <c r="F268" s="14"/>
      <c r="G268" s="14"/>
      <c r="H268" s="14"/>
    </row>
    <row r="269" spans="2:8" ht="14.25" customHeight="1">
      <c r="B269" s="61"/>
      <c r="C269" s="111"/>
      <c r="D269" s="111"/>
      <c r="F269" s="14"/>
      <c r="G269" s="14"/>
      <c r="H269" s="14"/>
    </row>
    <row r="270" spans="2:8" ht="14.25" customHeight="1">
      <c r="B270" s="61"/>
      <c r="C270" s="111"/>
      <c r="D270" s="111"/>
      <c r="F270" s="14"/>
      <c r="G270" s="14"/>
      <c r="H270" s="14"/>
    </row>
    <row r="271" spans="2:8" ht="14.25" customHeight="1">
      <c r="B271" s="61"/>
      <c r="C271" s="111"/>
      <c r="D271" s="111"/>
      <c r="F271" s="14"/>
      <c r="G271" s="14"/>
      <c r="H271" s="14"/>
    </row>
    <row r="272" spans="2:8" ht="14.25" customHeight="1">
      <c r="B272" s="61"/>
      <c r="C272" s="111"/>
      <c r="D272" s="111"/>
      <c r="F272" s="14"/>
      <c r="G272" s="14"/>
      <c r="H272" s="14"/>
    </row>
    <row r="273" spans="2:8" ht="14.25" customHeight="1">
      <c r="B273" s="61"/>
      <c r="C273" s="111"/>
      <c r="D273" s="111"/>
      <c r="F273" s="14"/>
      <c r="G273" s="14"/>
      <c r="H273" s="14"/>
    </row>
    <row r="274" spans="2:8" ht="14.25" customHeight="1">
      <c r="B274" s="61"/>
      <c r="C274" s="111"/>
      <c r="D274" s="111"/>
      <c r="F274" s="14"/>
      <c r="G274" s="14"/>
      <c r="H274" s="14"/>
    </row>
    <row r="275" spans="2:8" ht="14.25" customHeight="1">
      <c r="B275" s="61"/>
      <c r="C275" s="111"/>
      <c r="D275" s="111"/>
      <c r="F275" s="14"/>
      <c r="G275" s="14"/>
      <c r="H275" s="14"/>
    </row>
    <row r="276" spans="2:8" ht="14.25" customHeight="1">
      <c r="B276" s="61"/>
      <c r="C276" s="111"/>
      <c r="D276" s="111"/>
      <c r="F276" s="14"/>
      <c r="G276" s="14"/>
      <c r="H276" s="14"/>
    </row>
    <row r="277" spans="2:8" ht="14.25" customHeight="1">
      <c r="B277" s="61"/>
      <c r="C277" s="111"/>
      <c r="D277" s="111"/>
      <c r="F277" s="14"/>
      <c r="G277" s="14"/>
      <c r="H277" s="14"/>
    </row>
    <row r="278" spans="2:8" ht="14.25" customHeight="1">
      <c r="B278" s="61"/>
      <c r="C278" s="111"/>
      <c r="D278" s="111"/>
      <c r="F278" s="14"/>
      <c r="G278" s="14"/>
      <c r="H278" s="14"/>
    </row>
    <row r="279" spans="2:8" ht="14.25" customHeight="1">
      <c r="B279" s="61"/>
      <c r="C279" s="111"/>
      <c r="D279" s="111"/>
      <c r="F279" s="14"/>
      <c r="G279" s="14"/>
      <c r="H279" s="14"/>
    </row>
    <row r="280" spans="2:8" ht="14.25" customHeight="1">
      <c r="B280" s="61"/>
      <c r="C280" s="111"/>
      <c r="D280" s="111"/>
      <c r="F280" s="14"/>
      <c r="G280" s="14"/>
      <c r="H280" s="14"/>
    </row>
    <row r="281" spans="2:8" ht="14.25" customHeight="1">
      <c r="B281" s="61"/>
      <c r="C281" s="111"/>
      <c r="D281" s="111"/>
      <c r="F281" s="14"/>
      <c r="G281" s="14"/>
      <c r="H281" s="14"/>
    </row>
    <row r="282" spans="2:8" ht="14.25" customHeight="1">
      <c r="B282" s="61"/>
      <c r="C282" s="111"/>
      <c r="D282" s="111"/>
      <c r="F282" s="14"/>
      <c r="G282" s="14"/>
      <c r="H282" s="14"/>
    </row>
    <row r="283" spans="2:8" ht="14.25" customHeight="1">
      <c r="B283" s="61"/>
      <c r="C283" s="111"/>
      <c r="D283" s="111"/>
      <c r="F283" s="14"/>
      <c r="G283" s="14"/>
      <c r="H283" s="14"/>
    </row>
    <row r="284" spans="2:8" ht="14.25" customHeight="1">
      <c r="B284" s="61"/>
      <c r="C284" s="111"/>
      <c r="D284" s="111"/>
      <c r="F284" s="14"/>
      <c r="G284" s="14"/>
      <c r="H284" s="14"/>
    </row>
    <row r="285" spans="2:8" ht="14.25" customHeight="1">
      <c r="B285" s="61"/>
      <c r="C285" s="111"/>
      <c r="D285" s="111"/>
      <c r="F285" s="14"/>
      <c r="G285" s="14"/>
      <c r="H285" s="14"/>
    </row>
    <row r="286" spans="2:8" ht="14.25" customHeight="1">
      <c r="B286" s="61"/>
      <c r="C286" s="111"/>
      <c r="D286" s="111"/>
      <c r="F286" s="14"/>
      <c r="G286" s="14"/>
      <c r="H286" s="14"/>
    </row>
    <row r="287" spans="2:8" ht="14.25" customHeight="1">
      <c r="B287" s="61"/>
      <c r="C287" s="111"/>
      <c r="D287" s="111"/>
      <c r="F287" s="14"/>
      <c r="G287" s="14"/>
      <c r="H287" s="14"/>
    </row>
    <row r="288" spans="2:8" ht="14.25" customHeight="1">
      <c r="B288" s="61"/>
      <c r="C288" s="111"/>
      <c r="D288" s="111"/>
      <c r="F288" s="14"/>
      <c r="G288" s="14"/>
      <c r="H288" s="14"/>
    </row>
    <row r="289" spans="2:8" ht="14.25" customHeight="1">
      <c r="B289" s="61"/>
      <c r="C289" s="111"/>
      <c r="D289" s="111"/>
      <c r="F289" s="14"/>
      <c r="G289" s="14"/>
      <c r="H289" s="14"/>
    </row>
    <row r="290" spans="2:8" ht="15.75" customHeight="1">
      <c r="B290" s="61"/>
      <c r="F290" s="14"/>
      <c r="G290" s="14"/>
      <c r="H290" s="14"/>
    </row>
    <row r="291" spans="2:8" ht="15.75" customHeight="1">
      <c r="B291" s="61"/>
      <c r="F291" s="14"/>
      <c r="G291" s="14"/>
      <c r="H291" s="14"/>
    </row>
    <row r="292" spans="2:8" ht="15.75" customHeight="1">
      <c r="B292" s="61"/>
      <c r="F292" s="14"/>
      <c r="G292" s="14"/>
      <c r="H292" s="14"/>
    </row>
    <row r="293" spans="2:8" ht="15.75" customHeight="1">
      <c r="B293" s="61"/>
      <c r="F293" s="14"/>
      <c r="G293" s="14"/>
      <c r="H293" s="14"/>
    </row>
    <row r="294" spans="2:8" ht="15.75" customHeight="1">
      <c r="B294" s="61"/>
      <c r="F294" s="14"/>
      <c r="G294" s="14"/>
      <c r="H294" s="14"/>
    </row>
    <row r="295" spans="2:8" ht="15.75" customHeight="1">
      <c r="B295" s="61"/>
      <c r="F295" s="14"/>
      <c r="G295" s="14"/>
      <c r="H295" s="14"/>
    </row>
    <row r="296" spans="2:8" ht="15.75" customHeight="1">
      <c r="B296" s="61"/>
      <c r="F296" s="14"/>
      <c r="G296" s="14"/>
      <c r="H296" s="14"/>
    </row>
    <row r="297" spans="2:8" ht="15.75" customHeight="1">
      <c r="B297" s="61"/>
      <c r="F297" s="14"/>
      <c r="G297" s="14"/>
      <c r="H297" s="14"/>
    </row>
    <row r="298" spans="2:8" ht="15.75" customHeight="1">
      <c r="B298" s="61"/>
      <c r="F298" s="14"/>
      <c r="G298" s="14"/>
      <c r="H298" s="14"/>
    </row>
    <row r="299" spans="2:8" ht="15.75" customHeight="1">
      <c r="B299" s="61"/>
      <c r="F299" s="14"/>
      <c r="G299" s="14"/>
      <c r="H299" s="14"/>
    </row>
    <row r="300" spans="2:8" ht="15.75" customHeight="1">
      <c r="B300" s="61"/>
      <c r="F300" s="14"/>
      <c r="G300" s="14"/>
      <c r="H300" s="14"/>
    </row>
    <row r="301" spans="2:8" ht="15.75" customHeight="1">
      <c r="B301" s="61"/>
      <c r="F301" s="14"/>
      <c r="G301" s="14"/>
      <c r="H301" s="14"/>
    </row>
    <row r="302" spans="2:8" ht="15.75" customHeight="1">
      <c r="B302" s="61"/>
      <c r="F302" s="14"/>
      <c r="G302" s="14"/>
      <c r="H302" s="14"/>
    </row>
    <row r="303" spans="2:8" ht="15.75" customHeight="1">
      <c r="B303" s="61"/>
      <c r="F303" s="14"/>
      <c r="G303" s="14"/>
      <c r="H303" s="14"/>
    </row>
    <row r="304" spans="2:8" ht="15.75" customHeight="1">
      <c r="B304" s="61"/>
      <c r="F304" s="14"/>
      <c r="G304" s="14"/>
      <c r="H304" s="14"/>
    </row>
    <row r="305" spans="2:8" ht="15.75" customHeight="1">
      <c r="B305" s="61"/>
      <c r="F305" s="14"/>
      <c r="G305" s="14"/>
      <c r="H305" s="14"/>
    </row>
    <row r="306" spans="2:8" ht="15.75" customHeight="1">
      <c r="B306" s="61"/>
      <c r="F306" s="14"/>
      <c r="G306" s="14"/>
      <c r="H306" s="14"/>
    </row>
    <row r="307" spans="2:8" ht="15.75" customHeight="1">
      <c r="B307" s="61"/>
      <c r="F307" s="14"/>
      <c r="G307" s="14"/>
      <c r="H307" s="14"/>
    </row>
    <row r="308" spans="2:8" ht="15.75" customHeight="1">
      <c r="B308" s="61"/>
      <c r="F308" s="14"/>
      <c r="G308" s="14"/>
      <c r="H308" s="14"/>
    </row>
    <row r="309" spans="2:8" ht="15.75" customHeight="1">
      <c r="B309" s="61"/>
      <c r="F309" s="14"/>
      <c r="G309" s="14"/>
      <c r="H309" s="14"/>
    </row>
    <row r="310" spans="2:8" ht="15.75" customHeight="1">
      <c r="B310" s="61"/>
      <c r="F310" s="14"/>
      <c r="G310" s="14"/>
      <c r="H310" s="14"/>
    </row>
    <row r="311" spans="2:8" ht="15.75" customHeight="1">
      <c r="B311" s="61"/>
      <c r="F311" s="14"/>
      <c r="G311" s="14"/>
      <c r="H311" s="14"/>
    </row>
    <row r="312" spans="2:8" ht="15.75" customHeight="1">
      <c r="B312" s="61"/>
      <c r="F312" s="14"/>
      <c r="G312" s="14"/>
      <c r="H312" s="14"/>
    </row>
    <row r="313" spans="2:8" ht="15.75" customHeight="1">
      <c r="B313" s="61"/>
      <c r="F313" s="14"/>
      <c r="G313" s="14"/>
      <c r="H313" s="14"/>
    </row>
    <row r="314" spans="2:8" ht="15.75" customHeight="1">
      <c r="B314" s="61"/>
      <c r="F314" s="14"/>
      <c r="G314" s="14"/>
      <c r="H314" s="14"/>
    </row>
    <row r="315" spans="2:8" ht="15.75" customHeight="1">
      <c r="B315" s="61"/>
      <c r="F315" s="14"/>
      <c r="G315" s="14"/>
      <c r="H315" s="14"/>
    </row>
    <row r="316" spans="2:8" ht="15.75" customHeight="1">
      <c r="B316" s="61"/>
      <c r="F316" s="14"/>
      <c r="G316" s="14"/>
      <c r="H316" s="14"/>
    </row>
    <row r="317" spans="2:8" ht="15.75" customHeight="1">
      <c r="B317" s="61"/>
      <c r="F317" s="14"/>
      <c r="G317" s="14"/>
      <c r="H317" s="14"/>
    </row>
    <row r="318" spans="2:8" ht="15.75" customHeight="1">
      <c r="B318" s="61"/>
      <c r="F318" s="14"/>
      <c r="G318" s="14"/>
      <c r="H318" s="14"/>
    </row>
    <row r="319" spans="2:8" ht="15.75" customHeight="1">
      <c r="B319" s="61"/>
      <c r="F319" s="14"/>
      <c r="G319" s="14"/>
      <c r="H319" s="14"/>
    </row>
    <row r="320" spans="2:8" ht="15.75" customHeight="1">
      <c r="B320" s="61"/>
      <c r="F320" s="14"/>
      <c r="G320" s="14"/>
      <c r="H320" s="14"/>
    </row>
    <row r="321" spans="2:8" ht="15.75" customHeight="1">
      <c r="B321" s="61"/>
      <c r="F321" s="14"/>
      <c r="G321" s="14"/>
      <c r="H321" s="14"/>
    </row>
    <row r="322" spans="2:8" ht="15.75" customHeight="1">
      <c r="B322" s="61"/>
      <c r="F322" s="14"/>
      <c r="G322" s="14"/>
      <c r="H322" s="14"/>
    </row>
    <row r="323" spans="2:8" ht="15.75" customHeight="1">
      <c r="B323" s="61"/>
      <c r="F323" s="14"/>
      <c r="G323" s="14"/>
      <c r="H323" s="14"/>
    </row>
    <row r="324" spans="2:8" ht="15.75" customHeight="1">
      <c r="B324" s="61"/>
      <c r="F324" s="14"/>
      <c r="G324" s="14"/>
      <c r="H324" s="14"/>
    </row>
    <row r="325" spans="2:8" ht="15.75" customHeight="1">
      <c r="B325" s="61"/>
      <c r="F325" s="14"/>
      <c r="G325" s="14"/>
      <c r="H325" s="14"/>
    </row>
    <row r="326" spans="2:8" ht="15.75" customHeight="1">
      <c r="B326" s="61"/>
      <c r="F326" s="14"/>
      <c r="G326" s="14"/>
      <c r="H326" s="14"/>
    </row>
    <row r="327" spans="2:8" ht="15.75" customHeight="1">
      <c r="B327" s="61"/>
      <c r="F327" s="14"/>
      <c r="G327" s="14"/>
      <c r="H327" s="14"/>
    </row>
    <row r="328" spans="2:8" ht="15.75" customHeight="1">
      <c r="B328" s="61"/>
      <c r="F328" s="14"/>
      <c r="G328" s="14"/>
      <c r="H328" s="14"/>
    </row>
    <row r="329" spans="2:8" ht="15.75" customHeight="1">
      <c r="B329" s="61"/>
      <c r="F329" s="14"/>
      <c r="G329" s="14"/>
      <c r="H329" s="14"/>
    </row>
    <row r="330" spans="2:8" ht="15.75" customHeight="1">
      <c r="B330" s="61"/>
      <c r="F330" s="14"/>
      <c r="G330" s="14"/>
      <c r="H330" s="14"/>
    </row>
    <row r="331" spans="2:8" ht="15.75" customHeight="1">
      <c r="B331" s="61"/>
      <c r="F331" s="14"/>
      <c r="G331" s="14"/>
      <c r="H331" s="14"/>
    </row>
    <row r="332" spans="2:8" ht="15.75" customHeight="1">
      <c r="B332" s="61"/>
      <c r="F332" s="14"/>
      <c r="G332" s="14"/>
      <c r="H332" s="14"/>
    </row>
    <row r="333" spans="2:8" ht="15.75" customHeight="1">
      <c r="B333" s="61"/>
      <c r="F333" s="14"/>
      <c r="G333" s="14"/>
      <c r="H333" s="14"/>
    </row>
    <row r="334" spans="2:8" ht="15.75" customHeight="1">
      <c r="B334" s="61"/>
      <c r="F334" s="14"/>
      <c r="G334" s="14"/>
      <c r="H334" s="14"/>
    </row>
    <row r="335" spans="2:8" ht="15.75" customHeight="1">
      <c r="B335" s="61"/>
      <c r="F335" s="14"/>
      <c r="G335" s="14"/>
      <c r="H335" s="14"/>
    </row>
    <row r="336" spans="2:8" ht="15.75" customHeight="1">
      <c r="B336" s="61"/>
      <c r="F336" s="14"/>
      <c r="G336" s="14"/>
      <c r="H336" s="14"/>
    </row>
    <row r="337" spans="2:8" ht="15.75" customHeight="1">
      <c r="B337" s="61"/>
      <c r="F337" s="14"/>
      <c r="G337" s="14"/>
      <c r="H337" s="14"/>
    </row>
    <row r="338" spans="2:8" ht="15.75" customHeight="1">
      <c r="B338" s="61"/>
      <c r="F338" s="14"/>
      <c r="G338" s="14"/>
      <c r="H338" s="14"/>
    </row>
    <row r="339" spans="2:8" ht="15.75" customHeight="1">
      <c r="B339" s="61"/>
      <c r="F339" s="14"/>
      <c r="G339" s="14"/>
      <c r="H339" s="14"/>
    </row>
    <row r="340" spans="2:8" ht="15.75" customHeight="1">
      <c r="B340" s="61"/>
      <c r="F340" s="14"/>
      <c r="G340" s="14"/>
      <c r="H340" s="14"/>
    </row>
    <row r="341" spans="2:8" ht="15.75" customHeight="1">
      <c r="B341" s="61"/>
      <c r="F341" s="14"/>
      <c r="G341" s="14"/>
      <c r="H341" s="14"/>
    </row>
    <row r="342" spans="2:8" ht="15.75" customHeight="1">
      <c r="B342" s="61"/>
      <c r="F342" s="14"/>
      <c r="G342" s="14"/>
      <c r="H342" s="14"/>
    </row>
    <row r="343" spans="2:8" ht="15.75" customHeight="1">
      <c r="B343" s="61"/>
      <c r="F343" s="14"/>
      <c r="G343" s="14"/>
      <c r="H343" s="14"/>
    </row>
    <row r="344" spans="2:8" ht="15.75" customHeight="1">
      <c r="B344" s="61"/>
      <c r="F344" s="14"/>
      <c r="G344" s="14"/>
      <c r="H344" s="14"/>
    </row>
    <row r="345" spans="2:8" ht="15.75" customHeight="1">
      <c r="B345" s="61"/>
      <c r="F345" s="14"/>
      <c r="G345" s="14"/>
      <c r="H345" s="14"/>
    </row>
    <row r="346" spans="2:8" ht="15.75" customHeight="1">
      <c r="B346" s="61"/>
      <c r="F346" s="14"/>
      <c r="G346" s="14"/>
      <c r="H346" s="14"/>
    </row>
    <row r="347" spans="2:8" ht="15.75" customHeight="1">
      <c r="B347" s="61"/>
      <c r="F347" s="14"/>
      <c r="G347" s="14"/>
      <c r="H347" s="14"/>
    </row>
    <row r="348" spans="2:8" ht="15.75" customHeight="1">
      <c r="B348" s="61"/>
      <c r="F348" s="14"/>
      <c r="G348" s="14"/>
      <c r="H348" s="14"/>
    </row>
    <row r="349" spans="2:8" ht="15.75" customHeight="1">
      <c r="B349" s="61"/>
      <c r="F349" s="14"/>
      <c r="G349" s="14"/>
      <c r="H349" s="14"/>
    </row>
    <row r="350" spans="2:8" ht="15.75" customHeight="1">
      <c r="B350" s="61"/>
      <c r="F350" s="14"/>
      <c r="G350" s="14"/>
      <c r="H350" s="14"/>
    </row>
    <row r="351" spans="2:8" ht="15.75" customHeight="1">
      <c r="B351" s="61"/>
      <c r="F351" s="14"/>
      <c r="G351" s="14"/>
      <c r="H351" s="14"/>
    </row>
    <row r="352" spans="2:8" ht="15.75" customHeight="1">
      <c r="B352" s="61"/>
      <c r="F352" s="14"/>
      <c r="G352" s="14"/>
      <c r="H352" s="14"/>
    </row>
    <row r="353" spans="2:8" ht="15.75" customHeight="1">
      <c r="B353" s="61"/>
      <c r="F353" s="14"/>
      <c r="G353" s="14"/>
      <c r="H353" s="14"/>
    </row>
    <row r="354" spans="2:8" ht="15.75" customHeight="1">
      <c r="B354" s="61"/>
      <c r="F354" s="14"/>
      <c r="G354" s="14"/>
      <c r="H354" s="14"/>
    </row>
    <row r="355" spans="2:8" ht="15.75" customHeight="1">
      <c r="B355" s="61"/>
      <c r="F355" s="14"/>
      <c r="G355" s="14"/>
      <c r="H355" s="14"/>
    </row>
    <row r="356" spans="2:8" ht="15.75" customHeight="1">
      <c r="B356" s="61"/>
      <c r="F356" s="14"/>
      <c r="G356" s="14"/>
      <c r="H356" s="14"/>
    </row>
    <row r="357" spans="2:8" ht="15.75" customHeight="1">
      <c r="B357" s="61"/>
      <c r="F357" s="14"/>
      <c r="G357" s="14"/>
      <c r="H357" s="14"/>
    </row>
    <row r="358" spans="2:8" ht="15.75" customHeight="1">
      <c r="B358" s="61"/>
      <c r="F358" s="14"/>
      <c r="G358" s="14"/>
      <c r="H358" s="14"/>
    </row>
    <row r="359" spans="2:8" ht="15.75" customHeight="1">
      <c r="B359" s="61"/>
      <c r="F359" s="14"/>
      <c r="G359" s="14"/>
      <c r="H359" s="14"/>
    </row>
    <row r="360" spans="2:8" ht="15.75" customHeight="1">
      <c r="B360" s="61"/>
      <c r="F360" s="14"/>
      <c r="G360" s="14"/>
      <c r="H360" s="14"/>
    </row>
    <row r="361" spans="2:8" ht="15.75" customHeight="1">
      <c r="B361" s="61"/>
      <c r="F361" s="14"/>
      <c r="G361" s="14"/>
      <c r="H361" s="14"/>
    </row>
    <row r="362" spans="2:8" ht="15.75" customHeight="1">
      <c r="B362" s="61"/>
      <c r="F362" s="14"/>
      <c r="G362" s="14"/>
      <c r="H362" s="14"/>
    </row>
    <row r="363" spans="2:8" ht="15.75" customHeight="1">
      <c r="B363" s="61"/>
      <c r="F363" s="14"/>
      <c r="G363" s="14"/>
      <c r="H363" s="14"/>
    </row>
    <row r="364" spans="2:8" ht="15.75" customHeight="1">
      <c r="B364" s="61"/>
      <c r="F364" s="14"/>
      <c r="G364" s="14"/>
      <c r="H364" s="14"/>
    </row>
    <row r="365" spans="2:8" ht="15.75" customHeight="1">
      <c r="B365" s="61"/>
      <c r="F365" s="14"/>
      <c r="G365" s="14"/>
      <c r="H365" s="14"/>
    </row>
    <row r="366" spans="2:8" ht="15.75" customHeight="1">
      <c r="B366" s="61"/>
      <c r="F366" s="14"/>
      <c r="G366" s="14"/>
      <c r="H366" s="14"/>
    </row>
    <row r="367" spans="2:8" ht="15.75" customHeight="1">
      <c r="B367" s="61"/>
      <c r="F367" s="14"/>
      <c r="G367" s="14"/>
      <c r="H367" s="14"/>
    </row>
    <row r="368" spans="2:8" ht="15.75" customHeight="1">
      <c r="B368" s="61"/>
      <c r="F368" s="14"/>
      <c r="G368" s="14"/>
      <c r="H368" s="14"/>
    </row>
    <row r="369" spans="2:8" ht="15.75" customHeight="1">
      <c r="B369" s="61"/>
      <c r="F369" s="14"/>
      <c r="G369" s="14"/>
      <c r="H369" s="14"/>
    </row>
    <row r="370" spans="2:8" ht="15.75" customHeight="1">
      <c r="B370" s="61"/>
      <c r="F370" s="14"/>
      <c r="G370" s="14"/>
      <c r="H370" s="14"/>
    </row>
    <row r="371" spans="2:8" ht="15.75" customHeight="1">
      <c r="B371" s="61"/>
      <c r="F371" s="14"/>
      <c r="G371" s="14"/>
      <c r="H371" s="14"/>
    </row>
    <row r="372" spans="2:8" ht="15.75" customHeight="1">
      <c r="B372" s="61"/>
      <c r="F372" s="14"/>
      <c r="G372" s="14"/>
      <c r="H372" s="14"/>
    </row>
    <row r="373" spans="2:8" ht="15.75" customHeight="1">
      <c r="B373" s="61"/>
      <c r="F373" s="14"/>
      <c r="G373" s="14"/>
      <c r="H373" s="14"/>
    </row>
    <row r="374" spans="2:8" ht="15.75" customHeight="1">
      <c r="B374" s="61"/>
      <c r="F374" s="14"/>
      <c r="G374" s="14"/>
      <c r="H374" s="14"/>
    </row>
    <row r="375" spans="2:8" ht="15.75" customHeight="1">
      <c r="B375" s="61"/>
      <c r="F375" s="14"/>
      <c r="G375" s="14"/>
      <c r="H375" s="14"/>
    </row>
    <row r="376" spans="2:8" ht="15.75" customHeight="1">
      <c r="B376" s="61"/>
      <c r="F376" s="14"/>
      <c r="G376" s="14"/>
      <c r="H376" s="14"/>
    </row>
    <row r="377" spans="2:8" ht="15.75" customHeight="1">
      <c r="B377" s="61"/>
      <c r="F377" s="14"/>
      <c r="G377" s="14"/>
      <c r="H377" s="14"/>
    </row>
    <row r="378" spans="2:8" ht="15.75" customHeight="1">
      <c r="B378" s="61"/>
      <c r="F378" s="14"/>
      <c r="G378" s="14"/>
      <c r="H378" s="14"/>
    </row>
    <row r="379" spans="2:8" ht="15.75" customHeight="1">
      <c r="B379" s="61"/>
      <c r="F379" s="14"/>
      <c r="G379" s="14"/>
      <c r="H379" s="14"/>
    </row>
    <row r="380" spans="2:8" ht="15.75" customHeight="1">
      <c r="B380" s="61"/>
      <c r="F380" s="14"/>
      <c r="G380" s="14"/>
      <c r="H380" s="14"/>
    </row>
    <row r="381" spans="2:8" ht="15.75" customHeight="1">
      <c r="B381" s="61"/>
      <c r="F381" s="14"/>
      <c r="G381" s="14"/>
      <c r="H381" s="14"/>
    </row>
    <row r="382" spans="2:8" ht="15.75" customHeight="1">
      <c r="B382" s="61"/>
      <c r="F382" s="14"/>
      <c r="G382" s="14"/>
      <c r="H382" s="14"/>
    </row>
    <row r="383" spans="2:8" ht="15.75" customHeight="1">
      <c r="B383" s="61"/>
      <c r="F383" s="14"/>
      <c r="G383" s="14"/>
      <c r="H383" s="14"/>
    </row>
    <row r="384" spans="2:8" ht="15.75" customHeight="1">
      <c r="B384" s="61"/>
      <c r="F384" s="14"/>
      <c r="G384" s="14"/>
      <c r="H384" s="14"/>
    </row>
    <row r="385" spans="2:8" ht="15.75" customHeight="1">
      <c r="B385" s="61"/>
      <c r="F385" s="14"/>
      <c r="G385" s="14"/>
      <c r="H385" s="14"/>
    </row>
    <row r="386" spans="2:8" ht="15.75" customHeight="1">
      <c r="B386" s="61"/>
      <c r="F386" s="14"/>
      <c r="G386" s="14"/>
      <c r="H386" s="14"/>
    </row>
    <row r="387" spans="2:8" ht="15.75" customHeight="1">
      <c r="B387" s="61"/>
      <c r="F387" s="14"/>
      <c r="G387" s="14"/>
      <c r="H387" s="14"/>
    </row>
    <row r="388" spans="2:8" ht="15.75" customHeight="1">
      <c r="B388" s="61"/>
      <c r="F388" s="14"/>
      <c r="G388" s="14"/>
      <c r="H388" s="14"/>
    </row>
    <row r="389" spans="2:8" ht="15.75" customHeight="1">
      <c r="B389" s="61"/>
      <c r="F389" s="14"/>
      <c r="G389" s="14"/>
      <c r="H389" s="14"/>
    </row>
    <row r="390" spans="2:8" ht="15.75" customHeight="1">
      <c r="B390" s="61"/>
      <c r="F390" s="14"/>
      <c r="G390" s="14"/>
      <c r="H390" s="14"/>
    </row>
    <row r="391" spans="2:8" ht="15.75" customHeight="1">
      <c r="B391" s="61"/>
      <c r="F391" s="14"/>
      <c r="G391" s="14"/>
      <c r="H391" s="14"/>
    </row>
    <row r="392" spans="2:8" ht="15.75" customHeight="1">
      <c r="B392" s="61"/>
      <c r="F392" s="14"/>
      <c r="G392" s="14"/>
      <c r="H392" s="14"/>
    </row>
    <row r="393" spans="2:8" ht="15.75" customHeight="1">
      <c r="B393" s="61"/>
      <c r="F393" s="14"/>
      <c r="G393" s="14"/>
      <c r="H393" s="14"/>
    </row>
    <row r="394" spans="2:8" ht="15.75" customHeight="1">
      <c r="B394" s="61"/>
      <c r="F394" s="14"/>
      <c r="G394" s="14"/>
      <c r="H394" s="14"/>
    </row>
    <row r="395" spans="2:8" ht="15.75" customHeight="1">
      <c r="B395" s="61"/>
      <c r="F395" s="14"/>
      <c r="G395" s="14"/>
      <c r="H395" s="14"/>
    </row>
    <row r="396" spans="2:8" ht="15.75" customHeight="1">
      <c r="B396" s="61"/>
      <c r="F396" s="14"/>
      <c r="G396" s="14"/>
      <c r="H396" s="14"/>
    </row>
    <row r="397" spans="2:8" ht="15.75" customHeight="1">
      <c r="B397" s="61"/>
      <c r="F397" s="14"/>
      <c r="G397" s="14"/>
      <c r="H397" s="14"/>
    </row>
    <row r="398" spans="2:8" ht="15.75" customHeight="1">
      <c r="B398" s="61"/>
      <c r="F398" s="14"/>
      <c r="G398" s="14"/>
      <c r="H398" s="14"/>
    </row>
    <row r="399" spans="2:8" ht="15.75" customHeight="1">
      <c r="B399" s="61"/>
      <c r="F399" s="14"/>
      <c r="G399" s="14"/>
      <c r="H399" s="14"/>
    </row>
    <row r="400" spans="2:8" ht="15.75" customHeight="1">
      <c r="B400" s="61"/>
      <c r="F400" s="14"/>
      <c r="G400" s="14"/>
      <c r="H400" s="14"/>
    </row>
    <row r="401" spans="2:8" ht="15.75" customHeight="1">
      <c r="B401" s="61"/>
      <c r="F401" s="14"/>
      <c r="G401" s="14"/>
      <c r="H401" s="14"/>
    </row>
    <row r="402" spans="2:8" ht="15.75" customHeight="1">
      <c r="B402" s="61"/>
      <c r="F402" s="14"/>
      <c r="G402" s="14"/>
      <c r="H402" s="14"/>
    </row>
    <row r="403" spans="2:8" ht="15.75" customHeight="1">
      <c r="B403" s="61"/>
      <c r="F403" s="14"/>
      <c r="G403" s="14"/>
      <c r="H403" s="14"/>
    </row>
    <row r="404" spans="2:8" ht="15.75" customHeight="1">
      <c r="B404" s="61"/>
      <c r="F404" s="14"/>
      <c r="G404" s="14"/>
      <c r="H404" s="14"/>
    </row>
    <row r="405" spans="2:8" ht="15.75" customHeight="1">
      <c r="B405" s="61"/>
      <c r="F405" s="14"/>
      <c r="G405" s="14"/>
      <c r="H405" s="14"/>
    </row>
    <row r="406" spans="2:8" ht="15.75" customHeight="1">
      <c r="B406" s="61"/>
      <c r="F406" s="14"/>
      <c r="G406" s="14"/>
      <c r="H406" s="14"/>
    </row>
    <row r="407" spans="2:8" ht="15.75" customHeight="1">
      <c r="B407" s="61"/>
      <c r="F407" s="14"/>
      <c r="G407" s="14"/>
      <c r="H407" s="14"/>
    </row>
    <row r="408" spans="2:8" ht="15.75" customHeight="1">
      <c r="B408" s="61"/>
      <c r="F408" s="14"/>
      <c r="G408" s="14"/>
      <c r="H408" s="14"/>
    </row>
    <row r="409" spans="2:8" ht="15.75" customHeight="1">
      <c r="B409" s="61"/>
      <c r="F409" s="14"/>
      <c r="G409" s="14"/>
      <c r="H409" s="14"/>
    </row>
    <row r="410" spans="2:8" ht="15.75" customHeight="1">
      <c r="B410" s="61"/>
      <c r="F410" s="14"/>
      <c r="G410" s="14"/>
      <c r="H410" s="14"/>
    </row>
    <row r="411" spans="2:8" ht="15.75" customHeight="1">
      <c r="B411" s="61"/>
      <c r="F411" s="14"/>
      <c r="G411" s="14"/>
      <c r="H411" s="14"/>
    </row>
    <row r="412" spans="2:8" ht="15.75" customHeight="1">
      <c r="B412" s="61"/>
      <c r="F412" s="14"/>
      <c r="G412" s="14"/>
      <c r="H412" s="14"/>
    </row>
    <row r="413" spans="2:8" ht="15.75" customHeight="1">
      <c r="B413" s="61"/>
      <c r="F413" s="14"/>
      <c r="G413" s="14"/>
      <c r="H413" s="14"/>
    </row>
    <row r="414" spans="2:8" ht="15.75" customHeight="1">
      <c r="B414" s="61"/>
      <c r="F414" s="14"/>
      <c r="G414" s="14"/>
      <c r="H414" s="14"/>
    </row>
    <row r="415" spans="2:8" ht="15.75" customHeight="1">
      <c r="B415" s="61"/>
      <c r="F415" s="14"/>
      <c r="G415" s="14"/>
      <c r="H415" s="14"/>
    </row>
    <row r="416" spans="2:8" ht="15.75" customHeight="1">
      <c r="B416" s="61"/>
      <c r="F416" s="14"/>
      <c r="G416" s="14"/>
      <c r="H416" s="14"/>
    </row>
    <row r="417" spans="2:8" ht="15.75" customHeight="1">
      <c r="B417" s="61"/>
      <c r="F417" s="14"/>
      <c r="G417" s="14"/>
      <c r="H417" s="14"/>
    </row>
    <row r="418" spans="2:8" ht="15.75" customHeight="1">
      <c r="B418" s="61"/>
      <c r="F418" s="14"/>
      <c r="G418" s="14"/>
      <c r="H418" s="14"/>
    </row>
    <row r="419" spans="2:8" ht="15.75" customHeight="1">
      <c r="B419" s="61"/>
      <c r="F419" s="14"/>
      <c r="G419" s="14"/>
      <c r="H419" s="14"/>
    </row>
    <row r="420" spans="2:8" ht="15.75" customHeight="1">
      <c r="B420" s="61"/>
      <c r="F420" s="14"/>
      <c r="G420" s="14"/>
      <c r="H420" s="14"/>
    </row>
    <row r="421" spans="2:8" ht="15.75" customHeight="1">
      <c r="B421" s="61"/>
      <c r="F421" s="14"/>
      <c r="G421" s="14"/>
      <c r="H421" s="14"/>
    </row>
    <row r="422" spans="2:8" ht="15.75" customHeight="1">
      <c r="B422" s="61"/>
      <c r="F422" s="14"/>
      <c r="G422" s="14"/>
      <c r="H422" s="14"/>
    </row>
    <row r="423" spans="2:8" ht="15.75" customHeight="1">
      <c r="B423" s="61"/>
      <c r="F423" s="14"/>
      <c r="G423" s="14"/>
      <c r="H423" s="14"/>
    </row>
    <row r="424" spans="2:8" ht="15.75" customHeight="1">
      <c r="B424" s="61"/>
      <c r="F424" s="14"/>
      <c r="G424" s="14"/>
      <c r="H424" s="14"/>
    </row>
    <row r="425" spans="2:8" ht="15.75" customHeight="1">
      <c r="B425" s="61"/>
      <c r="F425" s="14"/>
      <c r="G425" s="14"/>
      <c r="H425" s="14"/>
    </row>
    <row r="426" spans="2:8" ht="15.75" customHeight="1">
      <c r="B426" s="61"/>
      <c r="F426" s="14"/>
      <c r="G426" s="14"/>
      <c r="H426" s="14"/>
    </row>
    <row r="427" spans="2:8" ht="15.75" customHeight="1">
      <c r="B427" s="61"/>
      <c r="F427" s="14"/>
      <c r="G427" s="14"/>
      <c r="H427" s="14"/>
    </row>
    <row r="428" spans="2:8" ht="15.75" customHeight="1">
      <c r="B428" s="61"/>
      <c r="F428" s="14"/>
      <c r="G428" s="14"/>
      <c r="H428" s="14"/>
    </row>
    <row r="429" spans="2:8" ht="15.75" customHeight="1">
      <c r="B429" s="61"/>
      <c r="F429" s="14"/>
      <c r="G429" s="14"/>
      <c r="H429" s="14"/>
    </row>
    <row r="430" spans="2:8" ht="15.75" customHeight="1">
      <c r="B430" s="61"/>
      <c r="F430" s="14"/>
      <c r="G430" s="14"/>
      <c r="H430" s="14"/>
    </row>
    <row r="431" spans="2:8" ht="15.75" customHeight="1">
      <c r="B431" s="61"/>
      <c r="F431" s="14"/>
      <c r="G431" s="14"/>
      <c r="H431" s="14"/>
    </row>
    <row r="432" spans="2:8" ht="15.75" customHeight="1">
      <c r="B432" s="61"/>
      <c r="F432" s="14"/>
      <c r="G432" s="14"/>
      <c r="H432" s="14"/>
    </row>
    <row r="433" spans="2:8" ht="15.75" customHeight="1">
      <c r="B433" s="61"/>
      <c r="F433" s="14"/>
      <c r="G433" s="14"/>
      <c r="H433" s="14"/>
    </row>
    <row r="434" spans="2:8" ht="15.75" customHeight="1">
      <c r="B434" s="61"/>
      <c r="F434" s="14"/>
      <c r="G434" s="14"/>
      <c r="H434" s="14"/>
    </row>
    <row r="435" spans="2:8" ht="15.75" customHeight="1">
      <c r="B435" s="61"/>
      <c r="F435" s="14"/>
      <c r="G435" s="14"/>
      <c r="H435" s="14"/>
    </row>
    <row r="436" spans="2:8" ht="15.75" customHeight="1">
      <c r="B436" s="61"/>
      <c r="F436" s="14"/>
      <c r="G436" s="14"/>
      <c r="H436" s="14"/>
    </row>
    <row r="437" spans="2:8" ht="15.75" customHeight="1">
      <c r="B437" s="61"/>
      <c r="F437" s="14"/>
      <c r="G437" s="14"/>
      <c r="H437" s="14"/>
    </row>
    <row r="438" spans="2:8" ht="15.75" customHeight="1">
      <c r="B438" s="61"/>
      <c r="F438" s="14"/>
      <c r="G438" s="14"/>
      <c r="H438" s="14"/>
    </row>
    <row r="439" spans="2:8" ht="15.75" customHeight="1">
      <c r="B439" s="61"/>
      <c r="F439" s="14"/>
      <c r="G439" s="14"/>
      <c r="H439" s="14"/>
    </row>
    <row r="440" spans="2:8" ht="15.75" customHeight="1">
      <c r="B440" s="61"/>
      <c r="F440" s="14"/>
      <c r="G440" s="14"/>
      <c r="H440" s="14"/>
    </row>
    <row r="441" spans="2:8" ht="15.75" customHeight="1">
      <c r="B441" s="61"/>
      <c r="F441" s="14"/>
      <c r="G441" s="14"/>
      <c r="H441" s="14"/>
    </row>
    <row r="442" spans="2:8" ht="15.75" customHeight="1">
      <c r="B442" s="61"/>
      <c r="F442" s="14"/>
      <c r="G442" s="14"/>
      <c r="H442" s="14"/>
    </row>
    <row r="443" spans="2:8" ht="15.75" customHeight="1">
      <c r="B443" s="61"/>
      <c r="F443" s="14"/>
      <c r="G443" s="14"/>
      <c r="H443" s="14"/>
    </row>
    <row r="444" spans="2:8" ht="15.75" customHeight="1">
      <c r="B444" s="61"/>
      <c r="F444" s="14"/>
      <c r="G444" s="14"/>
      <c r="H444" s="14"/>
    </row>
    <row r="445" spans="2:8" ht="15.75" customHeight="1">
      <c r="B445" s="61"/>
      <c r="F445" s="14"/>
      <c r="G445" s="14"/>
      <c r="H445" s="14"/>
    </row>
    <row r="446" spans="2:8" ht="15.75" customHeight="1">
      <c r="B446" s="61"/>
      <c r="F446" s="14"/>
      <c r="G446" s="14"/>
      <c r="H446" s="14"/>
    </row>
    <row r="447" spans="2:8" ht="15.75" customHeight="1">
      <c r="B447" s="61"/>
      <c r="F447" s="14"/>
      <c r="G447" s="14"/>
      <c r="H447" s="14"/>
    </row>
    <row r="448" spans="2:8" ht="15.75" customHeight="1">
      <c r="B448" s="61"/>
      <c r="F448" s="14"/>
      <c r="G448" s="14"/>
      <c r="H448" s="14"/>
    </row>
    <row r="449" spans="2:8" ht="15.75" customHeight="1">
      <c r="B449" s="61"/>
      <c r="F449" s="14"/>
      <c r="G449" s="14"/>
      <c r="H449" s="14"/>
    </row>
    <row r="450" spans="2:8" ht="15.75" customHeight="1">
      <c r="B450" s="61"/>
      <c r="F450" s="14"/>
      <c r="G450" s="14"/>
      <c r="H450" s="14"/>
    </row>
    <row r="451" spans="2:8" ht="15.75" customHeight="1">
      <c r="B451" s="61"/>
      <c r="F451" s="14"/>
      <c r="G451" s="14"/>
      <c r="H451" s="14"/>
    </row>
    <row r="452" spans="2:8" ht="15.75" customHeight="1">
      <c r="B452" s="61"/>
      <c r="F452" s="14"/>
      <c r="G452" s="14"/>
      <c r="H452" s="14"/>
    </row>
    <row r="453" spans="2:8" ht="15.75" customHeight="1">
      <c r="B453" s="61"/>
      <c r="F453" s="14"/>
      <c r="G453" s="14"/>
      <c r="H453" s="14"/>
    </row>
    <row r="454" spans="2:8" ht="15.75" customHeight="1">
      <c r="B454" s="61"/>
      <c r="F454" s="14"/>
      <c r="G454" s="14"/>
      <c r="H454" s="14"/>
    </row>
    <row r="455" spans="2:8" ht="15.75" customHeight="1">
      <c r="B455" s="61"/>
      <c r="F455" s="14"/>
      <c r="G455" s="14"/>
      <c r="H455" s="14"/>
    </row>
    <row r="456" spans="2:8" ht="15.75" customHeight="1">
      <c r="B456" s="61"/>
      <c r="F456" s="14"/>
      <c r="G456" s="14"/>
      <c r="H456" s="14"/>
    </row>
    <row r="457" spans="2:8" ht="15.75" customHeight="1">
      <c r="B457" s="61"/>
      <c r="F457" s="14"/>
      <c r="G457" s="14"/>
      <c r="H457" s="14"/>
    </row>
    <row r="458" spans="2:8" ht="15.75" customHeight="1">
      <c r="B458" s="61"/>
      <c r="F458" s="14"/>
      <c r="G458" s="14"/>
      <c r="H458" s="14"/>
    </row>
    <row r="459" spans="2:8" ht="15.75" customHeight="1">
      <c r="B459" s="61"/>
      <c r="F459" s="14"/>
      <c r="G459" s="14"/>
      <c r="H459" s="14"/>
    </row>
    <row r="460" spans="2:8" ht="15.75" customHeight="1">
      <c r="B460" s="61"/>
      <c r="F460" s="14"/>
      <c r="G460" s="14"/>
      <c r="H460" s="14"/>
    </row>
    <row r="461" spans="2:8" ht="15.75" customHeight="1">
      <c r="B461" s="61"/>
      <c r="F461" s="14"/>
      <c r="G461" s="14"/>
      <c r="H461" s="14"/>
    </row>
    <row r="462" spans="2:8" ht="15.75" customHeight="1">
      <c r="B462" s="61"/>
      <c r="F462" s="14"/>
      <c r="G462" s="14"/>
      <c r="H462" s="14"/>
    </row>
    <row r="463" spans="2:8" ht="15.75" customHeight="1">
      <c r="B463" s="61"/>
      <c r="F463" s="14"/>
      <c r="G463" s="14"/>
      <c r="H463" s="14"/>
    </row>
    <row r="464" spans="2:8" ht="15.75" customHeight="1">
      <c r="B464" s="61"/>
      <c r="F464" s="14"/>
      <c r="G464" s="14"/>
      <c r="H464" s="14"/>
    </row>
    <row r="465" spans="2:8" ht="15.75" customHeight="1">
      <c r="B465" s="61"/>
      <c r="F465" s="14"/>
      <c r="G465" s="14"/>
      <c r="H465" s="14"/>
    </row>
    <row r="466" spans="2:8" ht="15.75" customHeight="1">
      <c r="B466" s="61"/>
      <c r="F466" s="14"/>
      <c r="G466" s="14"/>
      <c r="H466" s="14"/>
    </row>
    <row r="467" spans="2:8" ht="15.75" customHeight="1">
      <c r="B467" s="61"/>
      <c r="F467" s="14"/>
      <c r="G467" s="14"/>
      <c r="H467" s="14"/>
    </row>
    <row r="468" spans="2:8" ht="15.75" customHeight="1">
      <c r="B468" s="61"/>
      <c r="F468" s="14"/>
      <c r="G468" s="14"/>
      <c r="H468" s="14"/>
    </row>
    <row r="469" spans="2:8" ht="15.75" customHeight="1">
      <c r="B469" s="61"/>
      <c r="F469" s="14"/>
      <c r="G469" s="14"/>
      <c r="H469" s="14"/>
    </row>
    <row r="470" spans="2:8" ht="15.75" customHeight="1">
      <c r="B470" s="61"/>
      <c r="F470" s="14"/>
      <c r="G470" s="14"/>
      <c r="H470" s="14"/>
    </row>
    <row r="471" spans="2:8" ht="15.75" customHeight="1">
      <c r="B471" s="61"/>
      <c r="F471" s="14"/>
      <c r="G471" s="14"/>
      <c r="H471" s="14"/>
    </row>
    <row r="472" spans="2:8" ht="15.75" customHeight="1">
      <c r="B472" s="61"/>
      <c r="F472" s="14"/>
      <c r="G472" s="14"/>
      <c r="H472" s="14"/>
    </row>
    <row r="473" spans="2:8" ht="15.75" customHeight="1">
      <c r="B473" s="61"/>
      <c r="F473" s="14"/>
      <c r="G473" s="14"/>
      <c r="H473" s="14"/>
    </row>
    <row r="474" spans="2:8" ht="15.75" customHeight="1">
      <c r="B474" s="61"/>
      <c r="F474" s="14"/>
      <c r="G474" s="14"/>
      <c r="H474" s="14"/>
    </row>
    <row r="475" spans="2:8" ht="15.75" customHeight="1">
      <c r="B475" s="61"/>
      <c r="F475" s="14"/>
      <c r="G475" s="14"/>
      <c r="H475" s="14"/>
    </row>
    <row r="476" spans="2:8" ht="15.75" customHeight="1">
      <c r="B476" s="61"/>
      <c r="F476" s="14"/>
      <c r="G476" s="14"/>
      <c r="H476" s="14"/>
    </row>
    <row r="477" spans="2:8" ht="15.75" customHeight="1">
      <c r="B477" s="61"/>
      <c r="F477" s="14"/>
      <c r="G477" s="14"/>
      <c r="H477" s="14"/>
    </row>
    <row r="478" spans="2:8" ht="15.75" customHeight="1">
      <c r="B478" s="61"/>
      <c r="F478" s="14"/>
      <c r="G478" s="14"/>
      <c r="H478" s="14"/>
    </row>
    <row r="479" spans="2:8" ht="15.75" customHeight="1">
      <c r="B479" s="61"/>
      <c r="F479" s="14"/>
      <c r="G479" s="14"/>
      <c r="H479" s="14"/>
    </row>
    <row r="480" spans="2:8" ht="15.75" customHeight="1">
      <c r="B480" s="61"/>
      <c r="F480" s="14"/>
      <c r="G480" s="14"/>
      <c r="H480" s="14"/>
    </row>
    <row r="481" spans="2:8" ht="15.75" customHeight="1">
      <c r="B481" s="61"/>
      <c r="F481" s="14"/>
      <c r="G481" s="14"/>
      <c r="H481" s="14"/>
    </row>
    <row r="482" spans="2:8" ht="15.75" customHeight="1">
      <c r="B482" s="61"/>
      <c r="F482" s="14"/>
      <c r="G482" s="14"/>
      <c r="H482" s="14"/>
    </row>
    <row r="483" spans="2:8" ht="15.75" customHeight="1">
      <c r="B483" s="61"/>
      <c r="F483" s="14"/>
      <c r="G483" s="14"/>
      <c r="H483" s="14"/>
    </row>
    <row r="484" spans="2:8" ht="15.75" customHeight="1">
      <c r="B484" s="61"/>
      <c r="F484" s="14"/>
      <c r="G484" s="14"/>
      <c r="H484" s="14"/>
    </row>
    <row r="485" spans="2:8" ht="15.75" customHeight="1">
      <c r="B485" s="61"/>
      <c r="F485" s="14"/>
      <c r="G485" s="14"/>
      <c r="H485" s="14"/>
    </row>
    <row r="486" spans="2:8" ht="15.75" customHeight="1">
      <c r="B486" s="61"/>
      <c r="F486" s="14"/>
      <c r="G486" s="14"/>
      <c r="H486" s="14"/>
    </row>
    <row r="487" spans="2:8" ht="15.75" customHeight="1">
      <c r="B487" s="61"/>
      <c r="F487" s="14"/>
      <c r="G487" s="14"/>
      <c r="H487" s="14"/>
    </row>
    <row r="488" spans="2:8" ht="15.75" customHeight="1">
      <c r="B488" s="61"/>
      <c r="F488" s="14"/>
      <c r="G488" s="14"/>
      <c r="H488" s="14"/>
    </row>
    <row r="489" spans="2:8" ht="15.75" customHeight="1">
      <c r="B489" s="61"/>
      <c r="F489" s="14"/>
      <c r="G489" s="14"/>
      <c r="H489" s="14"/>
    </row>
    <row r="490" spans="2:8" ht="15.75" customHeight="1">
      <c r="B490" s="61"/>
      <c r="F490" s="14"/>
      <c r="G490" s="14"/>
      <c r="H490" s="14"/>
    </row>
    <row r="491" spans="2:8" ht="15.75" customHeight="1">
      <c r="B491" s="61"/>
      <c r="F491" s="14"/>
      <c r="G491" s="14"/>
      <c r="H491" s="14"/>
    </row>
    <row r="492" spans="2:8" ht="15.75" customHeight="1">
      <c r="B492" s="61"/>
      <c r="F492" s="14"/>
      <c r="G492" s="14"/>
      <c r="H492" s="14"/>
    </row>
    <row r="493" spans="2:8" ht="15.75" customHeight="1">
      <c r="B493" s="61"/>
      <c r="F493" s="14"/>
      <c r="G493" s="14"/>
      <c r="H493" s="14"/>
    </row>
    <row r="494" spans="2:8" ht="15.75" customHeight="1">
      <c r="B494" s="61"/>
      <c r="F494" s="14"/>
      <c r="G494" s="14"/>
      <c r="H494" s="14"/>
    </row>
    <row r="495" spans="2:8" ht="15.75" customHeight="1">
      <c r="B495" s="61"/>
      <c r="F495" s="14"/>
      <c r="G495" s="14"/>
      <c r="H495" s="14"/>
    </row>
    <row r="496" spans="2:8" ht="15.75" customHeight="1">
      <c r="B496" s="61"/>
      <c r="F496" s="14"/>
      <c r="G496" s="14"/>
      <c r="H496" s="14"/>
    </row>
    <row r="497" spans="2:8" ht="15.75" customHeight="1">
      <c r="B497" s="61"/>
      <c r="F497" s="14"/>
      <c r="G497" s="14"/>
      <c r="H497" s="14"/>
    </row>
    <row r="498" spans="2:8" ht="15.75" customHeight="1">
      <c r="B498" s="61"/>
      <c r="F498" s="14"/>
      <c r="G498" s="14"/>
      <c r="H498" s="14"/>
    </row>
    <row r="499" spans="2:8" ht="15.75" customHeight="1">
      <c r="B499" s="61"/>
      <c r="F499" s="14"/>
      <c r="G499" s="14"/>
      <c r="H499" s="14"/>
    </row>
    <row r="500" spans="2:8" ht="15.75" customHeight="1">
      <c r="B500" s="61"/>
      <c r="F500" s="14"/>
      <c r="G500" s="14"/>
      <c r="H500" s="14"/>
    </row>
    <row r="501" spans="2:8" ht="15.75" customHeight="1">
      <c r="B501" s="61"/>
      <c r="F501" s="14"/>
      <c r="G501" s="14"/>
      <c r="H501" s="14"/>
    </row>
    <row r="502" spans="2:8" ht="15.75" customHeight="1">
      <c r="B502" s="61"/>
      <c r="F502" s="14"/>
      <c r="G502" s="14"/>
      <c r="H502" s="14"/>
    </row>
    <row r="503" spans="2:8" ht="15.75" customHeight="1">
      <c r="B503" s="61"/>
      <c r="F503" s="14"/>
      <c r="G503" s="14"/>
      <c r="H503" s="14"/>
    </row>
    <row r="504" spans="2:8" ht="15.75" customHeight="1">
      <c r="B504" s="61"/>
      <c r="F504" s="14"/>
      <c r="G504" s="14"/>
      <c r="H504" s="14"/>
    </row>
    <row r="505" spans="2:8" ht="15.75" customHeight="1">
      <c r="B505" s="61"/>
      <c r="F505" s="14"/>
      <c r="G505" s="14"/>
      <c r="H505" s="14"/>
    </row>
    <row r="506" spans="2:8" ht="15.75" customHeight="1">
      <c r="B506" s="61"/>
      <c r="F506" s="14"/>
      <c r="G506" s="14"/>
      <c r="H506" s="14"/>
    </row>
    <row r="507" spans="2:8" ht="15.75" customHeight="1">
      <c r="B507" s="61"/>
      <c r="F507" s="14"/>
      <c r="G507" s="14"/>
      <c r="H507" s="14"/>
    </row>
    <row r="508" spans="2:8" ht="15.75" customHeight="1">
      <c r="B508" s="61"/>
      <c r="F508" s="14"/>
      <c r="G508" s="14"/>
      <c r="H508" s="14"/>
    </row>
    <row r="509" spans="2:8" ht="15.75" customHeight="1">
      <c r="B509" s="61"/>
      <c r="F509" s="14"/>
      <c r="G509" s="14"/>
      <c r="H509" s="14"/>
    </row>
    <row r="510" spans="2:8" ht="15.75" customHeight="1">
      <c r="B510" s="61"/>
      <c r="F510" s="14"/>
      <c r="G510" s="14"/>
      <c r="H510" s="14"/>
    </row>
    <row r="511" spans="2:8" ht="15.75" customHeight="1">
      <c r="B511" s="61"/>
      <c r="F511" s="14"/>
      <c r="G511" s="14"/>
      <c r="H511" s="14"/>
    </row>
    <row r="512" spans="2:8" ht="15.75" customHeight="1">
      <c r="B512" s="61"/>
      <c r="F512" s="14"/>
      <c r="G512" s="14"/>
      <c r="H512" s="14"/>
    </row>
    <row r="513" spans="2:8" ht="15.75" customHeight="1">
      <c r="B513" s="61"/>
      <c r="F513" s="14"/>
      <c r="G513" s="14"/>
      <c r="H513" s="14"/>
    </row>
    <row r="514" spans="2:8" ht="15.75" customHeight="1">
      <c r="B514" s="61"/>
      <c r="F514" s="14"/>
      <c r="G514" s="14"/>
      <c r="H514" s="14"/>
    </row>
    <row r="515" spans="2:8" ht="15.75" customHeight="1">
      <c r="B515" s="61"/>
      <c r="F515" s="14"/>
      <c r="G515" s="14"/>
      <c r="H515" s="14"/>
    </row>
    <row r="516" spans="2:8" ht="15.75" customHeight="1">
      <c r="B516" s="61"/>
      <c r="F516" s="14"/>
      <c r="G516" s="14"/>
      <c r="H516" s="14"/>
    </row>
    <row r="517" spans="2:8" ht="15.75" customHeight="1">
      <c r="B517" s="61"/>
      <c r="F517" s="14"/>
      <c r="G517" s="14"/>
      <c r="H517" s="14"/>
    </row>
    <row r="518" spans="2:8" ht="15.75" customHeight="1">
      <c r="B518" s="61"/>
      <c r="F518" s="14"/>
      <c r="G518" s="14"/>
      <c r="H518" s="14"/>
    </row>
    <row r="519" spans="2:8" ht="15.75" customHeight="1">
      <c r="B519" s="61"/>
      <c r="F519" s="14"/>
      <c r="G519" s="14"/>
      <c r="H519" s="14"/>
    </row>
    <row r="520" spans="2:8" ht="15.75" customHeight="1">
      <c r="B520" s="61"/>
      <c r="F520" s="14"/>
      <c r="G520" s="14"/>
      <c r="H520" s="14"/>
    </row>
    <row r="521" spans="2:8" ht="15.75" customHeight="1">
      <c r="B521" s="61"/>
      <c r="F521" s="14"/>
      <c r="G521" s="14"/>
      <c r="H521" s="14"/>
    </row>
    <row r="522" spans="2:8" ht="15.75" customHeight="1">
      <c r="B522" s="61"/>
      <c r="F522" s="14"/>
      <c r="G522" s="14"/>
      <c r="H522" s="14"/>
    </row>
    <row r="523" spans="2:8" ht="15.75" customHeight="1">
      <c r="B523" s="61"/>
      <c r="F523" s="14"/>
      <c r="G523" s="14"/>
      <c r="H523" s="14"/>
    </row>
    <row r="524" spans="2:8" ht="15.75" customHeight="1">
      <c r="B524" s="61"/>
      <c r="F524" s="14"/>
      <c r="G524" s="14"/>
      <c r="H524" s="14"/>
    </row>
    <row r="525" spans="2:8" ht="15.75" customHeight="1">
      <c r="B525" s="61"/>
      <c r="F525" s="14"/>
      <c r="G525" s="14"/>
      <c r="H525" s="14"/>
    </row>
    <row r="526" spans="2:8" ht="15.75" customHeight="1">
      <c r="B526" s="61"/>
      <c r="F526" s="14"/>
      <c r="G526" s="14"/>
      <c r="H526" s="14"/>
    </row>
    <row r="527" spans="2:8" ht="15.75" customHeight="1">
      <c r="B527" s="61"/>
      <c r="F527" s="14"/>
      <c r="G527" s="14"/>
      <c r="H527" s="14"/>
    </row>
    <row r="528" spans="2:8" ht="15.75" customHeight="1">
      <c r="B528" s="61"/>
      <c r="F528" s="14"/>
      <c r="G528" s="14"/>
      <c r="H528" s="14"/>
    </row>
    <row r="529" spans="2:8" ht="15.75" customHeight="1">
      <c r="B529" s="61"/>
      <c r="F529" s="14"/>
      <c r="G529" s="14"/>
      <c r="H529" s="14"/>
    </row>
    <row r="530" spans="2:8" ht="15.75" customHeight="1">
      <c r="B530" s="61"/>
      <c r="F530" s="14"/>
      <c r="G530" s="14"/>
      <c r="H530" s="14"/>
    </row>
    <row r="531" spans="2:8" ht="15.75" customHeight="1">
      <c r="B531" s="61"/>
      <c r="F531" s="14"/>
      <c r="G531" s="14"/>
      <c r="H531" s="14"/>
    </row>
    <row r="532" spans="2:8" ht="15.75" customHeight="1">
      <c r="B532" s="61"/>
      <c r="F532" s="14"/>
      <c r="G532" s="14"/>
      <c r="H532" s="14"/>
    </row>
    <row r="533" spans="2:8" ht="15.75" customHeight="1">
      <c r="B533" s="61"/>
      <c r="F533" s="14"/>
      <c r="G533" s="14"/>
      <c r="H533" s="14"/>
    </row>
    <row r="534" spans="2:8" ht="15.75" customHeight="1">
      <c r="B534" s="61"/>
      <c r="F534" s="14"/>
      <c r="G534" s="14"/>
      <c r="H534" s="14"/>
    </row>
    <row r="535" spans="2:8" ht="15.75" customHeight="1">
      <c r="B535" s="61"/>
      <c r="F535" s="14"/>
      <c r="G535" s="14"/>
      <c r="H535" s="14"/>
    </row>
    <row r="536" spans="2:8" ht="15.75" customHeight="1">
      <c r="B536" s="61"/>
      <c r="F536" s="14"/>
      <c r="G536" s="14"/>
      <c r="H536" s="14"/>
    </row>
    <row r="537" spans="2:8" ht="15.75" customHeight="1">
      <c r="B537" s="61"/>
      <c r="F537" s="14"/>
      <c r="G537" s="14"/>
      <c r="H537" s="14"/>
    </row>
    <row r="538" spans="2:8" ht="15.75" customHeight="1">
      <c r="B538" s="61"/>
      <c r="F538" s="14"/>
      <c r="G538" s="14"/>
      <c r="H538" s="14"/>
    </row>
    <row r="539" spans="2:8" ht="15.75" customHeight="1">
      <c r="B539" s="61"/>
      <c r="F539" s="14"/>
      <c r="G539" s="14"/>
      <c r="H539" s="14"/>
    </row>
    <row r="540" spans="2:8" ht="15.75" customHeight="1">
      <c r="B540" s="61"/>
      <c r="F540" s="14"/>
      <c r="G540" s="14"/>
      <c r="H540" s="14"/>
    </row>
    <row r="541" spans="2:8" ht="15.75" customHeight="1">
      <c r="B541" s="61"/>
      <c r="F541" s="14"/>
      <c r="G541" s="14"/>
      <c r="H541" s="14"/>
    </row>
    <row r="542" spans="2:8" ht="15.75" customHeight="1">
      <c r="B542" s="61"/>
      <c r="F542" s="14"/>
      <c r="G542" s="14"/>
      <c r="H542" s="14"/>
    </row>
    <row r="543" spans="2:8" ht="15.75" customHeight="1">
      <c r="B543" s="61"/>
      <c r="F543" s="14"/>
      <c r="G543" s="14"/>
      <c r="H543" s="14"/>
    </row>
    <row r="544" spans="2:8" ht="15.75" customHeight="1">
      <c r="B544" s="61"/>
      <c r="F544" s="14"/>
      <c r="G544" s="14"/>
      <c r="H544" s="14"/>
    </row>
    <row r="545" spans="2:8" ht="15.75" customHeight="1">
      <c r="B545" s="61"/>
      <c r="F545" s="14"/>
      <c r="G545" s="14"/>
      <c r="H545" s="14"/>
    </row>
    <row r="546" spans="2:8" ht="15.75" customHeight="1">
      <c r="B546" s="61"/>
      <c r="F546" s="14"/>
      <c r="G546" s="14"/>
      <c r="H546" s="14"/>
    </row>
    <row r="547" spans="2:8" ht="15.75" customHeight="1">
      <c r="B547" s="61"/>
      <c r="F547" s="14"/>
      <c r="G547" s="14"/>
      <c r="H547" s="14"/>
    </row>
    <row r="548" spans="2:8" ht="15.75" customHeight="1">
      <c r="B548" s="61"/>
      <c r="F548" s="14"/>
      <c r="G548" s="14"/>
      <c r="H548" s="14"/>
    </row>
    <row r="549" spans="2:8" ht="15.75" customHeight="1">
      <c r="B549" s="61"/>
      <c r="F549" s="14"/>
      <c r="G549" s="14"/>
      <c r="H549" s="14"/>
    </row>
    <row r="550" spans="2:8" ht="15.75" customHeight="1">
      <c r="B550" s="61"/>
      <c r="F550" s="14"/>
      <c r="G550" s="14"/>
      <c r="H550" s="14"/>
    </row>
    <row r="551" spans="2:8" ht="15.75" customHeight="1">
      <c r="B551" s="61"/>
      <c r="F551" s="14"/>
      <c r="G551" s="14"/>
      <c r="H551" s="14"/>
    </row>
    <row r="552" spans="2:8" ht="15.75" customHeight="1">
      <c r="B552" s="61"/>
      <c r="F552" s="14"/>
      <c r="G552" s="14"/>
      <c r="H552" s="14"/>
    </row>
    <row r="553" spans="2:8" ht="15.75" customHeight="1">
      <c r="B553" s="61"/>
      <c r="F553" s="14"/>
      <c r="G553" s="14"/>
      <c r="H553" s="14"/>
    </row>
    <row r="554" spans="2:8" ht="15.75" customHeight="1">
      <c r="B554" s="61"/>
      <c r="F554" s="14"/>
      <c r="G554" s="14"/>
      <c r="H554" s="14"/>
    </row>
    <row r="555" spans="2:8" ht="15.75" customHeight="1">
      <c r="B555" s="61"/>
      <c r="F555" s="14"/>
      <c r="G555" s="14"/>
      <c r="H555" s="14"/>
    </row>
    <row r="556" spans="2:8" ht="15.75" customHeight="1">
      <c r="B556" s="61"/>
      <c r="F556" s="14"/>
      <c r="G556" s="14"/>
      <c r="H556" s="14"/>
    </row>
    <row r="557" spans="2:8" ht="15.75" customHeight="1">
      <c r="B557" s="61"/>
      <c r="F557" s="14"/>
      <c r="G557" s="14"/>
      <c r="H557" s="14"/>
    </row>
    <row r="558" spans="2:8" ht="15.75" customHeight="1">
      <c r="B558" s="61"/>
      <c r="F558" s="14"/>
      <c r="G558" s="14"/>
      <c r="H558" s="14"/>
    </row>
    <row r="559" spans="2:8" ht="15.75" customHeight="1">
      <c r="B559" s="61"/>
      <c r="F559" s="14"/>
      <c r="G559" s="14"/>
      <c r="H559" s="14"/>
    </row>
    <row r="560" spans="2:8" ht="15.75" customHeight="1">
      <c r="B560" s="61"/>
      <c r="F560" s="14"/>
      <c r="G560" s="14"/>
      <c r="H560" s="14"/>
    </row>
    <row r="561" spans="2:8" ht="15.75" customHeight="1">
      <c r="B561" s="61"/>
      <c r="F561" s="14"/>
      <c r="G561" s="14"/>
      <c r="H561" s="14"/>
    </row>
    <row r="562" spans="2:8" ht="15.75" customHeight="1">
      <c r="B562" s="61"/>
      <c r="F562" s="14"/>
      <c r="G562" s="14"/>
      <c r="H562" s="14"/>
    </row>
    <row r="563" spans="2:8" ht="15.75" customHeight="1">
      <c r="B563" s="61"/>
      <c r="F563" s="14"/>
      <c r="G563" s="14"/>
      <c r="H563" s="14"/>
    </row>
    <row r="564" spans="2:8" ht="15.75" customHeight="1">
      <c r="B564" s="61"/>
      <c r="F564" s="14"/>
      <c r="G564" s="14"/>
      <c r="H564" s="14"/>
    </row>
    <row r="565" spans="2:8" ht="15.75" customHeight="1">
      <c r="B565" s="61"/>
      <c r="F565" s="14"/>
      <c r="G565" s="14"/>
      <c r="H565" s="14"/>
    </row>
    <row r="566" spans="2:8" ht="15.75" customHeight="1">
      <c r="B566" s="61"/>
      <c r="F566" s="14"/>
      <c r="G566" s="14"/>
      <c r="H566" s="14"/>
    </row>
    <row r="567" spans="2:8" ht="15.75" customHeight="1">
      <c r="B567" s="61"/>
      <c r="F567" s="14"/>
      <c r="G567" s="14"/>
      <c r="H567" s="14"/>
    </row>
    <row r="568" spans="2:8" ht="15.75" customHeight="1">
      <c r="B568" s="61"/>
      <c r="F568" s="14"/>
      <c r="G568" s="14"/>
      <c r="H568" s="14"/>
    </row>
    <row r="569" spans="2:8" ht="15.75" customHeight="1">
      <c r="B569" s="61"/>
      <c r="F569" s="14"/>
      <c r="G569" s="14"/>
      <c r="H569" s="14"/>
    </row>
    <row r="570" spans="2:8" ht="15.75" customHeight="1">
      <c r="B570" s="61"/>
      <c r="F570" s="14"/>
      <c r="G570" s="14"/>
      <c r="H570" s="14"/>
    </row>
    <row r="571" spans="2:8" ht="15.75" customHeight="1">
      <c r="B571" s="61"/>
      <c r="F571" s="14"/>
      <c r="G571" s="14"/>
      <c r="H571" s="14"/>
    </row>
    <row r="572" spans="2:8" ht="15.75" customHeight="1">
      <c r="B572" s="61"/>
      <c r="F572" s="14"/>
      <c r="G572" s="14"/>
      <c r="H572" s="14"/>
    </row>
    <row r="573" spans="2:8" ht="15.75" customHeight="1">
      <c r="B573" s="61"/>
      <c r="F573" s="14"/>
      <c r="G573" s="14"/>
      <c r="H573" s="14"/>
    </row>
    <row r="574" spans="2:8" ht="15.75" customHeight="1">
      <c r="B574" s="61"/>
      <c r="F574" s="14"/>
      <c r="G574" s="14"/>
      <c r="H574" s="14"/>
    </row>
    <row r="575" spans="2:8" ht="15.75" customHeight="1">
      <c r="B575" s="61"/>
      <c r="F575" s="14"/>
      <c r="G575" s="14"/>
      <c r="H575" s="14"/>
    </row>
    <row r="576" spans="2:8" ht="15.75" customHeight="1">
      <c r="B576" s="61"/>
      <c r="F576" s="14"/>
      <c r="G576" s="14"/>
      <c r="H576" s="14"/>
    </row>
    <row r="577" spans="2:8" ht="15.75" customHeight="1">
      <c r="B577" s="61"/>
      <c r="F577" s="14"/>
      <c r="G577" s="14"/>
      <c r="H577" s="14"/>
    </row>
    <row r="578" spans="2:8" ht="15.75" customHeight="1">
      <c r="B578" s="61"/>
      <c r="F578" s="14"/>
      <c r="G578" s="14"/>
      <c r="H578" s="14"/>
    </row>
    <row r="579" spans="2:8" ht="15.75" customHeight="1">
      <c r="B579" s="61"/>
      <c r="F579" s="14"/>
      <c r="G579" s="14"/>
      <c r="H579" s="14"/>
    </row>
    <row r="580" spans="2:8" ht="15.75" customHeight="1">
      <c r="B580" s="61"/>
      <c r="F580" s="14"/>
      <c r="G580" s="14"/>
      <c r="H580" s="14"/>
    </row>
    <row r="581" spans="2:8" ht="15.75" customHeight="1">
      <c r="B581" s="61"/>
      <c r="F581" s="14"/>
      <c r="G581" s="14"/>
      <c r="H581" s="14"/>
    </row>
    <row r="582" spans="2:8" ht="15.75" customHeight="1">
      <c r="B582" s="61"/>
      <c r="F582" s="14"/>
      <c r="G582" s="14"/>
      <c r="H582" s="14"/>
    </row>
    <row r="583" spans="2:8" ht="15.75" customHeight="1">
      <c r="B583" s="61"/>
      <c r="F583" s="14"/>
      <c r="G583" s="14"/>
      <c r="H583" s="14"/>
    </row>
    <row r="584" spans="2:8" ht="15.75" customHeight="1">
      <c r="B584" s="61"/>
      <c r="F584" s="14"/>
      <c r="G584" s="14"/>
      <c r="H584" s="14"/>
    </row>
    <row r="585" spans="2:8" ht="15.75" customHeight="1">
      <c r="B585" s="61"/>
      <c r="F585" s="14"/>
      <c r="G585" s="14"/>
      <c r="H585" s="14"/>
    </row>
    <row r="586" spans="2:8" ht="15.75" customHeight="1">
      <c r="B586" s="61"/>
      <c r="F586" s="14"/>
      <c r="G586" s="14"/>
      <c r="H586" s="14"/>
    </row>
    <row r="587" spans="2:8" ht="15.75" customHeight="1">
      <c r="B587" s="61"/>
      <c r="F587" s="14"/>
      <c r="G587" s="14"/>
      <c r="H587" s="14"/>
    </row>
    <row r="588" spans="2:8" ht="15.75" customHeight="1">
      <c r="B588" s="61"/>
      <c r="F588" s="14"/>
      <c r="G588" s="14"/>
      <c r="H588" s="14"/>
    </row>
    <row r="589" spans="2:8" ht="15.75" customHeight="1">
      <c r="B589" s="61"/>
      <c r="F589" s="14"/>
      <c r="G589" s="14"/>
      <c r="H589" s="14"/>
    </row>
    <row r="590" spans="2:8" ht="15.75" customHeight="1">
      <c r="B590" s="61"/>
      <c r="F590" s="14"/>
      <c r="G590" s="14"/>
      <c r="H590" s="14"/>
    </row>
    <row r="591" spans="2:8" ht="15.75" customHeight="1">
      <c r="B591" s="61"/>
      <c r="F591" s="14"/>
      <c r="G591" s="14"/>
      <c r="H591" s="14"/>
    </row>
    <row r="592" spans="2:8" ht="15.75" customHeight="1">
      <c r="B592" s="61"/>
      <c r="F592" s="14"/>
      <c r="G592" s="14"/>
      <c r="H592" s="14"/>
    </row>
    <row r="593" spans="2:8" ht="15.75" customHeight="1">
      <c r="B593" s="61"/>
      <c r="F593" s="14"/>
      <c r="G593" s="14"/>
      <c r="H593" s="14"/>
    </row>
    <row r="594" spans="2:8" ht="15.75" customHeight="1">
      <c r="B594" s="61"/>
      <c r="F594" s="14"/>
      <c r="G594" s="14"/>
      <c r="H594" s="14"/>
    </row>
    <row r="595" spans="2:8" ht="15.75" customHeight="1">
      <c r="B595" s="61"/>
      <c r="F595" s="14"/>
      <c r="G595" s="14"/>
      <c r="H595" s="14"/>
    </row>
    <row r="596" spans="2:8" ht="15.75" customHeight="1">
      <c r="B596" s="61"/>
      <c r="F596" s="14"/>
      <c r="G596" s="14"/>
      <c r="H596" s="14"/>
    </row>
    <row r="597" spans="2:8" ht="15.75" customHeight="1">
      <c r="B597" s="61"/>
      <c r="F597" s="14"/>
      <c r="G597" s="14"/>
      <c r="H597" s="14"/>
    </row>
    <row r="598" spans="2:8" ht="15.75" customHeight="1">
      <c r="B598" s="61"/>
      <c r="F598" s="14"/>
      <c r="G598" s="14"/>
      <c r="H598" s="14"/>
    </row>
    <row r="599" spans="2:8" ht="15.75" customHeight="1">
      <c r="B599" s="61"/>
      <c r="F599" s="14"/>
      <c r="G599" s="14"/>
      <c r="H599" s="14"/>
    </row>
    <row r="600" spans="2:8" ht="15.75" customHeight="1">
      <c r="B600" s="61"/>
      <c r="F600" s="14"/>
      <c r="G600" s="14"/>
      <c r="H600" s="14"/>
    </row>
    <row r="601" spans="2:8" ht="15.75" customHeight="1">
      <c r="B601" s="61"/>
      <c r="F601" s="14"/>
      <c r="G601" s="14"/>
      <c r="H601" s="14"/>
    </row>
    <row r="602" spans="2:8" ht="15.75" customHeight="1">
      <c r="B602" s="61"/>
      <c r="F602" s="14"/>
      <c r="G602" s="14"/>
      <c r="H602" s="14"/>
    </row>
    <row r="603" spans="2:8" ht="15.75" customHeight="1">
      <c r="B603" s="61"/>
      <c r="F603" s="14"/>
      <c r="G603" s="14"/>
      <c r="H603" s="14"/>
    </row>
    <row r="604" spans="2:8" ht="15.75" customHeight="1">
      <c r="B604" s="61"/>
      <c r="F604" s="14"/>
      <c r="G604" s="14"/>
      <c r="H604" s="14"/>
    </row>
    <row r="605" spans="2:8" ht="15.75" customHeight="1">
      <c r="B605" s="61"/>
      <c r="F605" s="14"/>
      <c r="G605" s="14"/>
      <c r="H605" s="14"/>
    </row>
    <row r="606" spans="2:8" ht="15.75" customHeight="1">
      <c r="B606" s="61"/>
      <c r="F606" s="14"/>
      <c r="G606" s="14"/>
      <c r="H606" s="14"/>
    </row>
    <row r="607" spans="2:8" ht="15.75" customHeight="1">
      <c r="B607" s="61"/>
      <c r="F607" s="14"/>
      <c r="G607" s="14"/>
      <c r="H607" s="14"/>
    </row>
    <row r="608" spans="2:8" ht="15.75" customHeight="1">
      <c r="B608" s="61"/>
      <c r="F608" s="14"/>
      <c r="G608" s="14"/>
      <c r="H608" s="14"/>
    </row>
    <row r="609" spans="2:8" ht="15.75" customHeight="1">
      <c r="B609" s="61"/>
      <c r="F609" s="14"/>
      <c r="G609" s="14"/>
      <c r="H609" s="14"/>
    </row>
    <row r="610" spans="2:8" ht="15.75" customHeight="1">
      <c r="B610" s="61"/>
      <c r="F610" s="14"/>
      <c r="G610" s="14"/>
      <c r="H610" s="14"/>
    </row>
    <row r="611" spans="2:8" ht="15.75" customHeight="1">
      <c r="B611" s="61"/>
      <c r="F611" s="14"/>
      <c r="G611" s="14"/>
      <c r="H611" s="14"/>
    </row>
    <row r="612" spans="2:8" ht="15.75" customHeight="1">
      <c r="B612" s="61"/>
      <c r="F612" s="14"/>
      <c r="G612" s="14"/>
      <c r="H612" s="14"/>
    </row>
    <row r="613" spans="2:8" ht="15.75" customHeight="1">
      <c r="B613" s="61"/>
      <c r="F613" s="14"/>
      <c r="G613" s="14"/>
      <c r="H613" s="14"/>
    </row>
    <row r="614" spans="2:8" ht="15.75" customHeight="1">
      <c r="B614" s="61"/>
      <c r="F614" s="14"/>
      <c r="G614" s="14"/>
      <c r="H614" s="14"/>
    </row>
    <row r="615" spans="2:8" ht="15.75" customHeight="1">
      <c r="B615" s="61"/>
      <c r="F615" s="14"/>
      <c r="G615" s="14"/>
      <c r="H615" s="14"/>
    </row>
    <row r="616" spans="2:8" ht="15.75" customHeight="1">
      <c r="B616" s="61"/>
      <c r="F616" s="14"/>
      <c r="G616" s="14"/>
      <c r="H616" s="14"/>
    </row>
    <row r="617" spans="2:8" ht="15.75" customHeight="1">
      <c r="B617" s="61"/>
      <c r="F617" s="14"/>
      <c r="G617" s="14"/>
      <c r="H617" s="14"/>
    </row>
    <row r="618" spans="2:8" ht="15.75" customHeight="1">
      <c r="B618" s="61"/>
      <c r="F618" s="14"/>
      <c r="G618" s="14"/>
      <c r="H618" s="14"/>
    </row>
    <row r="619" spans="2:8" ht="15.75" customHeight="1">
      <c r="B619" s="61"/>
      <c r="F619" s="14"/>
      <c r="G619" s="14"/>
      <c r="H619" s="14"/>
    </row>
    <row r="620" spans="2:8" ht="15.75" customHeight="1">
      <c r="B620" s="61"/>
      <c r="F620" s="14"/>
      <c r="G620" s="14"/>
      <c r="H620" s="14"/>
    </row>
    <row r="621" spans="2:8" ht="15.75" customHeight="1">
      <c r="B621" s="61"/>
      <c r="F621" s="14"/>
      <c r="G621" s="14"/>
      <c r="H621" s="14"/>
    </row>
    <row r="622" spans="2:8" ht="15.75" customHeight="1">
      <c r="B622" s="61"/>
      <c r="F622" s="14"/>
      <c r="G622" s="14"/>
      <c r="H622" s="14"/>
    </row>
    <row r="623" spans="2:8" ht="15.75" customHeight="1">
      <c r="B623" s="61"/>
      <c r="F623" s="14"/>
      <c r="G623" s="14"/>
      <c r="H623" s="14"/>
    </row>
    <row r="624" spans="2:8" ht="15.75" customHeight="1">
      <c r="B624" s="61"/>
      <c r="F624" s="14"/>
      <c r="G624" s="14"/>
      <c r="H624" s="14"/>
    </row>
    <row r="625" spans="2:8" ht="15.75" customHeight="1">
      <c r="B625" s="61"/>
      <c r="F625" s="14"/>
      <c r="G625" s="14"/>
      <c r="H625" s="14"/>
    </row>
    <row r="626" spans="2:8" ht="15.75" customHeight="1">
      <c r="B626" s="61"/>
      <c r="F626" s="14"/>
      <c r="G626" s="14"/>
      <c r="H626" s="14"/>
    </row>
    <row r="627" spans="2:8" ht="15.75" customHeight="1">
      <c r="B627" s="61"/>
      <c r="F627" s="14"/>
      <c r="G627" s="14"/>
      <c r="H627" s="14"/>
    </row>
    <row r="628" spans="2:8" ht="15.75" customHeight="1">
      <c r="B628" s="61"/>
      <c r="F628" s="14"/>
      <c r="G628" s="14"/>
      <c r="H628" s="14"/>
    </row>
    <row r="629" spans="2:8" ht="15.75" customHeight="1">
      <c r="B629" s="61"/>
      <c r="F629" s="14"/>
      <c r="G629" s="14"/>
      <c r="H629" s="14"/>
    </row>
    <row r="630" spans="2:8" ht="15.75" customHeight="1">
      <c r="B630" s="61"/>
      <c r="F630" s="14"/>
      <c r="G630" s="14"/>
      <c r="H630" s="14"/>
    </row>
    <row r="631" spans="2:8" ht="15.75" customHeight="1">
      <c r="B631" s="61"/>
      <c r="F631" s="14"/>
      <c r="G631" s="14"/>
      <c r="H631" s="14"/>
    </row>
    <row r="632" spans="2:8" ht="15.75" customHeight="1">
      <c r="B632" s="61"/>
      <c r="F632" s="14"/>
      <c r="G632" s="14"/>
      <c r="H632" s="14"/>
    </row>
    <row r="633" spans="2:8" ht="15.75" customHeight="1">
      <c r="B633" s="61"/>
      <c r="F633" s="14"/>
      <c r="G633" s="14"/>
      <c r="H633" s="14"/>
    </row>
    <row r="634" spans="2:8" ht="15.75" customHeight="1">
      <c r="B634" s="61"/>
      <c r="F634" s="14"/>
      <c r="G634" s="14"/>
      <c r="H634" s="14"/>
    </row>
    <row r="635" spans="2:8" ht="15.75" customHeight="1">
      <c r="B635" s="61"/>
      <c r="F635" s="14"/>
      <c r="G635" s="14"/>
      <c r="H635" s="14"/>
    </row>
    <row r="636" spans="2:8" ht="15.75" customHeight="1">
      <c r="B636" s="61"/>
      <c r="F636" s="14"/>
      <c r="G636" s="14"/>
      <c r="H636" s="14"/>
    </row>
    <row r="637" spans="2:8" ht="15.75" customHeight="1">
      <c r="B637" s="61"/>
      <c r="F637" s="14"/>
      <c r="G637" s="14"/>
      <c r="H637" s="14"/>
    </row>
    <row r="638" spans="2:8" ht="15.75" customHeight="1">
      <c r="B638" s="61"/>
      <c r="F638" s="14"/>
      <c r="G638" s="14"/>
      <c r="H638" s="14"/>
    </row>
    <row r="639" spans="2:8" ht="15.75" customHeight="1">
      <c r="B639" s="61"/>
      <c r="F639" s="14"/>
      <c r="G639" s="14"/>
      <c r="H639" s="14"/>
    </row>
    <row r="640" spans="2:8" ht="15.75" customHeight="1">
      <c r="B640" s="61"/>
      <c r="F640" s="14"/>
      <c r="G640" s="14"/>
      <c r="H640" s="14"/>
    </row>
    <row r="641" spans="2:8" ht="15.75" customHeight="1">
      <c r="B641" s="61"/>
      <c r="F641" s="14"/>
      <c r="G641" s="14"/>
      <c r="H641" s="14"/>
    </row>
    <row r="642" spans="2:8" ht="15.75" customHeight="1">
      <c r="B642" s="61"/>
      <c r="F642" s="14"/>
      <c r="G642" s="14"/>
      <c r="H642" s="14"/>
    </row>
    <row r="643" spans="2:8" ht="15.75" customHeight="1">
      <c r="B643" s="61"/>
      <c r="F643" s="14"/>
      <c r="G643" s="14"/>
      <c r="H643" s="14"/>
    </row>
    <row r="644" spans="2:8" ht="15.75" customHeight="1">
      <c r="B644" s="61"/>
      <c r="F644" s="14"/>
      <c r="G644" s="14"/>
      <c r="H644" s="14"/>
    </row>
    <row r="645" spans="2:8" ht="15.75" customHeight="1">
      <c r="B645" s="61"/>
      <c r="F645" s="14"/>
      <c r="G645" s="14"/>
      <c r="H645" s="14"/>
    </row>
    <row r="646" spans="2:8" ht="15.75" customHeight="1">
      <c r="B646" s="61"/>
      <c r="F646" s="14"/>
      <c r="G646" s="14"/>
      <c r="H646" s="14"/>
    </row>
    <row r="647" spans="2:8" ht="15.75" customHeight="1">
      <c r="B647" s="61"/>
      <c r="F647" s="14"/>
      <c r="G647" s="14"/>
      <c r="H647" s="14"/>
    </row>
    <row r="648" spans="2:8" ht="15.75" customHeight="1">
      <c r="B648" s="61"/>
      <c r="F648" s="14"/>
      <c r="G648" s="14"/>
      <c r="H648" s="14"/>
    </row>
    <row r="649" spans="2:8" ht="15.75" customHeight="1">
      <c r="B649" s="61"/>
      <c r="F649" s="14"/>
      <c r="G649" s="14"/>
      <c r="H649" s="14"/>
    </row>
    <row r="650" spans="2:8" ht="15.75" customHeight="1">
      <c r="B650" s="61"/>
      <c r="F650" s="14"/>
      <c r="G650" s="14"/>
      <c r="H650" s="14"/>
    </row>
    <row r="651" spans="2:8" ht="15.75" customHeight="1">
      <c r="B651" s="61"/>
      <c r="F651" s="14"/>
      <c r="G651" s="14"/>
      <c r="H651" s="14"/>
    </row>
    <row r="652" spans="2:8" ht="15.75" customHeight="1">
      <c r="B652" s="61"/>
      <c r="F652" s="14"/>
      <c r="G652" s="14"/>
      <c r="H652" s="14"/>
    </row>
    <row r="653" spans="2:8" ht="15.75" customHeight="1">
      <c r="B653" s="61"/>
      <c r="F653" s="14"/>
      <c r="G653" s="14"/>
      <c r="H653" s="14"/>
    </row>
    <row r="654" spans="2:8" ht="15.75" customHeight="1">
      <c r="B654" s="61"/>
      <c r="F654" s="14"/>
      <c r="G654" s="14"/>
      <c r="H654" s="14"/>
    </row>
    <row r="655" spans="2:8" ht="15.75" customHeight="1">
      <c r="B655" s="61"/>
      <c r="F655" s="14"/>
      <c r="G655" s="14"/>
      <c r="H655" s="14"/>
    </row>
    <row r="656" spans="2:8" ht="15.75" customHeight="1">
      <c r="B656" s="61"/>
      <c r="F656" s="14"/>
      <c r="G656" s="14"/>
      <c r="H656" s="14"/>
    </row>
    <row r="657" spans="2:8" ht="15.75" customHeight="1">
      <c r="B657" s="61"/>
      <c r="F657" s="14"/>
      <c r="G657" s="14"/>
      <c r="H657" s="14"/>
    </row>
    <row r="658" spans="2:8" ht="15.75" customHeight="1">
      <c r="B658" s="61"/>
      <c r="F658" s="14"/>
      <c r="G658" s="14"/>
      <c r="H658" s="14"/>
    </row>
    <row r="659" spans="2:8" ht="15.75" customHeight="1">
      <c r="B659" s="61"/>
      <c r="F659" s="14"/>
      <c r="G659" s="14"/>
      <c r="H659" s="14"/>
    </row>
    <row r="660" spans="2:8" ht="15.75" customHeight="1">
      <c r="B660" s="61"/>
      <c r="F660" s="14"/>
      <c r="G660" s="14"/>
      <c r="H660" s="14"/>
    </row>
    <row r="661" spans="2:8" ht="15.75" customHeight="1">
      <c r="B661" s="61"/>
      <c r="F661" s="14"/>
      <c r="G661" s="14"/>
      <c r="H661" s="14"/>
    </row>
    <row r="662" spans="2:8" ht="15.75" customHeight="1">
      <c r="B662" s="61"/>
      <c r="F662" s="14"/>
      <c r="G662" s="14"/>
      <c r="H662" s="14"/>
    </row>
    <row r="663" spans="2:8" ht="15.75" customHeight="1">
      <c r="B663" s="61"/>
      <c r="F663" s="14"/>
      <c r="G663" s="14"/>
      <c r="H663" s="14"/>
    </row>
    <row r="664" spans="2:8" ht="15.75" customHeight="1">
      <c r="B664" s="61"/>
      <c r="F664" s="14"/>
      <c r="G664" s="14"/>
      <c r="H664" s="14"/>
    </row>
    <row r="665" spans="2:8" ht="15.75" customHeight="1">
      <c r="B665" s="61"/>
      <c r="F665" s="14"/>
      <c r="G665" s="14"/>
      <c r="H665" s="14"/>
    </row>
    <row r="666" spans="2:8" ht="15.75" customHeight="1">
      <c r="B666" s="61"/>
      <c r="F666" s="14"/>
      <c r="G666" s="14"/>
      <c r="H666" s="14"/>
    </row>
    <row r="667" spans="2:8" ht="15.75" customHeight="1">
      <c r="B667" s="61"/>
      <c r="F667" s="14"/>
      <c r="G667" s="14"/>
      <c r="H667" s="14"/>
    </row>
    <row r="668" spans="2:8" ht="15.75" customHeight="1">
      <c r="B668" s="61"/>
      <c r="F668" s="14"/>
      <c r="G668" s="14"/>
      <c r="H668" s="14"/>
    </row>
    <row r="669" spans="2:8" ht="15.75" customHeight="1">
      <c r="B669" s="61"/>
      <c r="F669" s="14"/>
      <c r="G669" s="14"/>
      <c r="H669" s="14"/>
    </row>
    <row r="670" spans="2:8" ht="15.75" customHeight="1">
      <c r="B670" s="61"/>
      <c r="F670" s="14"/>
      <c r="G670" s="14"/>
      <c r="H670" s="14"/>
    </row>
    <row r="671" spans="2:8" ht="15.75" customHeight="1">
      <c r="B671" s="61"/>
      <c r="F671" s="14"/>
      <c r="G671" s="14"/>
      <c r="H671" s="14"/>
    </row>
    <row r="672" spans="2:8" ht="15.75" customHeight="1">
      <c r="B672" s="61"/>
      <c r="F672" s="14"/>
      <c r="G672" s="14"/>
      <c r="H672" s="14"/>
    </row>
    <row r="673" spans="2:8" ht="15.75" customHeight="1">
      <c r="B673" s="61"/>
      <c r="F673" s="14"/>
      <c r="G673" s="14"/>
      <c r="H673" s="14"/>
    </row>
    <row r="674" spans="2:8" ht="15.75" customHeight="1">
      <c r="B674" s="61"/>
      <c r="F674" s="14"/>
      <c r="G674" s="14"/>
      <c r="H674" s="14"/>
    </row>
    <row r="675" spans="2:8" ht="15.75" customHeight="1">
      <c r="B675" s="61"/>
      <c r="F675" s="14"/>
      <c r="G675" s="14"/>
      <c r="H675" s="14"/>
    </row>
    <row r="676" spans="2:8" ht="15.75" customHeight="1">
      <c r="B676" s="61"/>
      <c r="F676" s="14"/>
      <c r="G676" s="14"/>
      <c r="H676" s="14"/>
    </row>
    <row r="677" spans="2:8" ht="15.75" customHeight="1">
      <c r="B677" s="61"/>
      <c r="F677" s="14"/>
      <c r="G677" s="14"/>
      <c r="H677" s="14"/>
    </row>
    <row r="678" spans="2:8" ht="15.75" customHeight="1">
      <c r="B678" s="61"/>
      <c r="F678" s="14"/>
      <c r="G678" s="14"/>
      <c r="H678" s="14"/>
    </row>
    <row r="679" spans="2:8" ht="15.75" customHeight="1">
      <c r="B679" s="61"/>
      <c r="F679" s="14"/>
      <c r="G679" s="14"/>
      <c r="H679" s="14"/>
    </row>
    <row r="680" spans="2:8" ht="15.75" customHeight="1">
      <c r="B680" s="61"/>
      <c r="F680" s="14"/>
      <c r="G680" s="14"/>
      <c r="H680" s="14"/>
    </row>
    <row r="681" spans="2:8" ht="15.75" customHeight="1">
      <c r="B681" s="61"/>
      <c r="F681" s="14"/>
      <c r="G681" s="14"/>
      <c r="H681" s="14"/>
    </row>
    <row r="682" spans="2:8" ht="15.75" customHeight="1">
      <c r="B682" s="61"/>
      <c r="F682" s="14"/>
      <c r="G682" s="14"/>
      <c r="H682" s="14"/>
    </row>
    <row r="683" spans="2:8" ht="15.75" customHeight="1">
      <c r="B683" s="61"/>
      <c r="F683" s="14"/>
      <c r="G683" s="14"/>
      <c r="H683" s="14"/>
    </row>
    <row r="684" spans="2:8" ht="15.75" customHeight="1">
      <c r="B684" s="61"/>
      <c r="F684" s="14"/>
      <c r="G684" s="14"/>
      <c r="H684" s="14"/>
    </row>
    <row r="685" spans="2:8" ht="15.75" customHeight="1">
      <c r="B685" s="61"/>
      <c r="F685" s="14"/>
      <c r="G685" s="14"/>
      <c r="H685" s="14"/>
    </row>
    <row r="686" spans="2:8" ht="15.75" customHeight="1">
      <c r="B686" s="61"/>
      <c r="F686" s="14"/>
      <c r="G686" s="14"/>
      <c r="H686" s="14"/>
    </row>
    <row r="687" spans="2:8" ht="15.75" customHeight="1">
      <c r="B687" s="61"/>
      <c r="F687" s="14"/>
      <c r="G687" s="14"/>
      <c r="H687" s="14"/>
    </row>
    <row r="688" spans="2:8" ht="15.75" customHeight="1">
      <c r="B688" s="61"/>
      <c r="F688" s="14"/>
      <c r="G688" s="14"/>
      <c r="H688" s="14"/>
    </row>
    <row r="689" spans="2:8" ht="15.75" customHeight="1">
      <c r="B689" s="61"/>
      <c r="F689" s="14"/>
      <c r="G689" s="14"/>
      <c r="H689" s="14"/>
    </row>
    <row r="690" spans="2:8" ht="15.75" customHeight="1">
      <c r="B690" s="61"/>
      <c r="F690" s="14"/>
      <c r="G690" s="14"/>
      <c r="H690" s="14"/>
    </row>
    <row r="691" spans="2:8" ht="15.75" customHeight="1">
      <c r="B691" s="61"/>
      <c r="F691" s="14"/>
      <c r="G691" s="14"/>
      <c r="H691" s="14"/>
    </row>
    <row r="692" spans="2:8" ht="15.75" customHeight="1">
      <c r="B692" s="61"/>
      <c r="F692" s="14"/>
      <c r="G692" s="14"/>
      <c r="H692" s="14"/>
    </row>
    <row r="693" spans="2:8" ht="15.75" customHeight="1">
      <c r="B693" s="61"/>
      <c r="F693" s="14"/>
      <c r="G693" s="14"/>
      <c r="H693" s="14"/>
    </row>
    <row r="694" spans="2:8" ht="15.75" customHeight="1">
      <c r="B694" s="61"/>
      <c r="F694" s="14"/>
      <c r="G694" s="14"/>
      <c r="H694" s="14"/>
    </row>
    <row r="695" spans="2:8" ht="15.75" customHeight="1">
      <c r="B695" s="61"/>
      <c r="F695" s="14"/>
      <c r="G695" s="14"/>
      <c r="H695" s="14"/>
    </row>
    <row r="696" spans="2:8" ht="15.75" customHeight="1">
      <c r="B696" s="61"/>
      <c r="F696" s="14"/>
      <c r="G696" s="14"/>
      <c r="H696" s="14"/>
    </row>
    <row r="697" spans="2:8" ht="15.75" customHeight="1">
      <c r="B697" s="61"/>
      <c r="F697" s="14"/>
      <c r="G697" s="14"/>
      <c r="H697" s="14"/>
    </row>
    <row r="698" spans="2:8" ht="15.75" customHeight="1">
      <c r="B698" s="61"/>
      <c r="F698" s="14"/>
      <c r="G698" s="14"/>
      <c r="H698" s="14"/>
    </row>
    <row r="699" spans="2:8" ht="15.75" customHeight="1">
      <c r="B699" s="61"/>
      <c r="F699" s="14"/>
      <c r="G699" s="14"/>
      <c r="H699" s="14"/>
    </row>
    <row r="700" spans="2:8" ht="15.75" customHeight="1">
      <c r="B700" s="61"/>
      <c r="F700" s="14"/>
      <c r="G700" s="14"/>
      <c r="H700" s="14"/>
    </row>
    <row r="701" spans="2:8" ht="15.75" customHeight="1">
      <c r="B701" s="61"/>
      <c r="F701" s="14"/>
      <c r="G701" s="14"/>
      <c r="H701" s="14"/>
    </row>
    <row r="702" spans="2:8" ht="15.75" customHeight="1">
      <c r="B702" s="61"/>
      <c r="F702" s="14"/>
      <c r="G702" s="14"/>
      <c r="H702" s="14"/>
    </row>
    <row r="703" spans="2:8" ht="15.75" customHeight="1">
      <c r="B703" s="61"/>
      <c r="F703" s="14"/>
      <c r="G703" s="14"/>
      <c r="H703" s="14"/>
    </row>
    <row r="704" spans="2:8" ht="15.75" customHeight="1">
      <c r="B704" s="61"/>
      <c r="F704" s="14"/>
      <c r="G704" s="14"/>
      <c r="H704" s="14"/>
    </row>
    <row r="705" spans="2:8" ht="15.75" customHeight="1">
      <c r="B705" s="61"/>
      <c r="F705" s="14"/>
      <c r="G705" s="14"/>
      <c r="H705" s="14"/>
    </row>
    <row r="706" spans="2:8" ht="15.75" customHeight="1">
      <c r="B706" s="61"/>
      <c r="F706" s="14"/>
      <c r="G706" s="14"/>
      <c r="H706" s="14"/>
    </row>
    <row r="707" spans="2:8" ht="15.75" customHeight="1">
      <c r="B707" s="61"/>
      <c r="F707" s="14"/>
      <c r="G707" s="14"/>
      <c r="H707" s="14"/>
    </row>
    <row r="708" spans="2:8" ht="15.75" customHeight="1">
      <c r="B708" s="61"/>
      <c r="F708" s="14"/>
      <c r="G708" s="14"/>
      <c r="H708" s="14"/>
    </row>
    <row r="709" spans="2:8" ht="15.75" customHeight="1">
      <c r="B709" s="61"/>
      <c r="F709" s="14"/>
      <c r="G709" s="14"/>
      <c r="H709" s="14"/>
    </row>
    <row r="710" spans="2:8" ht="15.75" customHeight="1">
      <c r="B710" s="61"/>
      <c r="F710" s="14"/>
      <c r="G710" s="14"/>
      <c r="H710" s="14"/>
    </row>
    <row r="711" spans="2:8" ht="15.75" customHeight="1">
      <c r="B711" s="61"/>
      <c r="F711" s="14"/>
      <c r="G711" s="14"/>
      <c r="H711" s="14"/>
    </row>
    <row r="712" spans="2:8" ht="15.75" customHeight="1">
      <c r="B712" s="61"/>
      <c r="F712" s="14"/>
      <c r="G712" s="14"/>
      <c r="H712" s="14"/>
    </row>
    <row r="713" spans="2:8" ht="15.75" customHeight="1">
      <c r="B713" s="61"/>
      <c r="F713" s="14"/>
      <c r="G713" s="14"/>
      <c r="H713" s="14"/>
    </row>
    <row r="714" spans="2:8" ht="15.75" customHeight="1">
      <c r="B714" s="61"/>
      <c r="F714" s="14"/>
      <c r="G714" s="14"/>
      <c r="H714" s="14"/>
    </row>
    <row r="715" spans="2:8" ht="15.75" customHeight="1">
      <c r="B715" s="61"/>
      <c r="F715" s="14"/>
      <c r="G715" s="14"/>
      <c r="H715" s="14"/>
    </row>
    <row r="716" spans="2:8" ht="15.75" customHeight="1">
      <c r="B716" s="61"/>
      <c r="F716" s="14"/>
      <c r="G716" s="14"/>
      <c r="H716" s="14"/>
    </row>
    <row r="717" spans="2:8" ht="15.75" customHeight="1">
      <c r="B717" s="61"/>
      <c r="F717" s="14"/>
      <c r="G717" s="14"/>
      <c r="H717" s="14"/>
    </row>
    <row r="718" spans="2:8" ht="15.75" customHeight="1">
      <c r="B718" s="61"/>
      <c r="F718" s="14"/>
      <c r="G718" s="14"/>
      <c r="H718" s="14"/>
    </row>
    <row r="719" spans="2:8" ht="15.75" customHeight="1">
      <c r="B719" s="61"/>
      <c r="F719" s="14"/>
      <c r="G719" s="14"/>
      <c r="H719" s="14"/>
    </row>
    <row r="720" spans="2:8" ht="15.75" customHeight="1">
      <c r="B720" s="61"/>
      <c r="F720" s="14"/>
      <c r="G720" s="14"/>
      <c r="H720" s="14"/>
    </row>
    <row r="721" spans="2:8" ht="15.75" customHeight="1">
      <c r="B721" s="61"/>
      <c r="F721" s="14"/>
      <c r="G721" s="14"/>
      <c r="H721" s="14"/>
    </row>
    <row r="722" spans="2:8" ht="15.75" customHeight="1">
      <c r="B722" s="61"/>
      <c r="F722" s="14"/>
      <c r="G722" s="14"/>
      <c r="H722" s="14"/>
    </row>
    <row r="723" spans="2:8" ht="15.75" customHeight="1">
      <c r="B723" s="61"/>
      <c r="F723" s="14"/>
      <c r="G723" s="14"/>
      <c r="H723" s="14"/>
    </row>
    <row r="724" spans="2:8" ht="15.75" customHeight="1">
      <c r="B724" s="61"/>
      <c r="F724" s="14"/>
      <c r="G724" s="14"/>
      <c r="H724" s="14"/>
    </row>
    <row r="725" spans="2:8" ht="15.75" customHeight="1">
      <c r="B725" s="61"/>
      <c r="F725" s="14"/>
      <c r="G725" s="14"/>
      <c r="H725" s="14"/>
    </row>
    <row r="726" spans="2:8" ht="15.75" customHeight="1">
      <c r="B726" s="61"/>
      <c r="F726" s="14"/>
      <c r="G726" s="14"/>
      <c r="H726" s="14"/>
    </row>
    <row r="727" spans="2:8" ht="15.75" customHeight="1">
      <c r="B727" s="61"/>
      <c r="F727" s="14"/>
      <c r="G727" s="14"/>
      <c r="H727" s="14"/>
    </row>
    <row r="728" spans="2:8" ht="15.75" customHeight="1">
      <c r="B728" s="61"/>
      <c r="F728" s="14"/>
      <c r="G728" s="14"/>
      <c r="H728" s="14"/>
    </row>
    <row r="729" spans="2:8" ht="15.75" customHeight="1">
      <c r="B729" s="61"/>
      <c r="F729" s="14"/>
      <c r="G729" s="14"/>
      <c r="H729" s="14"/>
    </row>
    <row r="730" spans="2:8" ht="15.75" customHeight="1">
      <c r="B730" s="61"/>
      <c r="F730" s="14"/>
      <c r="G730" s="14"/>
      <c r="H730" s="14"/>
    </row>
    <row r="731" spans="2:8" ht="15.75" customHeight="1">
      <c r="B731" s="61"/>
      <c r="F731" s="14"/>
      <c r="G731" s="14"/>
      <c r="H731" s="14"/>
    </row>
    <row r="732" spans="2:8" ht="15.75" customHeight="1">
      <c r="B732" s="61"/>
      <c r="F732" s="14"/>
      <c r="G732" s="14"/>
      <c r="H732" s="14"/>
    </row>
    <row r="733" spans="2:8" ht="15.75" customHeight="1">
      <c r="B733" s="61"/>
      <c r="F733" s="14"/>
      <c r="G733" s="14"/>
      <c r="H733" s="14"/>
    </row>
    <row r="734" spans="2:8" ht="15.75" customHeight="1">
      <c r="B734" s="61"/>
      <c r="F734" s="14"/>
      <c r="G734" s="14"/>
      <c r="H734" s="14"/>
    </row>
    <row r="735" spans="2:8" ht="15.75" customHeight="1">
      <c r="B735" s="61"/>
      <c r="F735" s="14"/>
      <c r="G735" s="14"/>
      <c r="H735" s="14"/>
    </row>
    <row r="736" spans="2:8" ht="15.75" customHeight="1">
      <c r="B736" s="61"/>
      <c r="F736" s="14"/>
      <c r="G736" s="14"/>
      <c r="H736" s="14"/>
    </row>
    <row r="737" spans="2:8" ht="15.75" customHeight="1">
      <c r="B737" s="61"/>
      <c r="F737" s="14"/>
      <c r="G737" s="14"/>
      <c r="H737" s="14"/>
    </row>
    <row r="738" spans="2:8" ht="15.75" customHeight="1">
      <c r="B738" s="61"/>
      <c r="F738" s="14"/>
      <c r="G738" s="14"/>
      <c r="H738" s="14"/>
    </row>
    <row r="739" spans="2:8" ht="15.75" customHeight="1">
      <c r="B739" s="61"/>
      <c r="F739" s="14"/>
      <c r="G739" s="14"/>
      <c r="H739" s="14"/>
    </row>
    <row r="740" spans="2:8" ht="15.75" customHeight="1">
      <c r="B740" s="61"/>
      <c r="F740" s="14"/>
      <c r="G740" s="14"/>
      <c r="H740" s="14"/>
    </row>
    <row r="741" spans="2:8" ht="15.75" customHeight="1">
      <c r="B741" s="61"/>
      <c r="F741" s="14"/>
      <c r="G741" s="14"/>
      <c r="H741" s="14"/>
    </row>
    <row r="742" spans="2:8" ht="15.75" customHeight="1">
      <c r="B742" s="61"/>
      <c r="F742" s="14"/>
      <c r="G742" s="14"/>
      <c r="H742" s="14"/>
    </row>
    <row r="743" spans="2:8" ht="15.75" customHeight="1">
      <c r="B743" s="61"/>
      <c r="F743" s="14"/>
      <c r="G743" s="14"/>
      <c r="H743" s="14"/>
    </row>
    <row r="744" spans="2:8" ht="15.75" customHeight="1">
      <c r="B744" s="61"/>
      <c r="F744" s="14"/>
      <c r="G744" s="14"/>
      <c r="H744" s="14"/>
    </row>
    <row r="745" spans="2:8" ht="15.75" customHeight="1">
      <c r="B745" s="61"/>
      <c r="F745" s="14"/>
      <c r="G745" s="14"/>
      <c r="H745" s="14"/>
    </row>
    <row r="746" spans="2:8" ht="15.75" customHeight="1">
      <c r="B746" s="61"/>
      <c r="F746" s="14"/>
      <c r="G746" s="14"/>
      <c r="H746" s="14"/>
    </row>
    <row r="747" spans="2:8" ht="15.75" customHeight="1">
      <c r="B747" s="61"/>
      <c r="F747" s="14"/>
      <c r="G747" s="14"/>
      <c r="H747" s="14"/>
    </row>
    <row r="748" spans="2:8" ht="15.75" customHeight="1">
      <c r="B748" s="61"/>
      <c r="F748" s="14"/>
      <c r="G748" s="14"/>
      <c r="H748" s="14"/>
    </row>
    <row r="749" spans="2:8" ht="15.75" customHeight="1">
      <c r="B749" s="61"/>
      <c r="F749" s="14"/>
      <c r="G749" s="14"/>
      <c r="H749" s="14"/>
    </row>
    <row r="750" spans="2:8" ht="15.75" customHeight="1">
      <c r="B750" s="61"/>
      <c r="F750" s="14"/>
      <c r="G750" s="14"/>
      <c r="H750" s="14"/>
    </row>
    <row r="751" spans="2:8" ht="15.75" customHeight="1">
      <c r="B751" s="61"/>
      <c r="F751" s="14"/>
      <c r="G751" s="14"/>
      <c r="H751" s="14"/>
    </row>
    <row r="752" spans="2:8" ht="15.75" customHeight="1">
      <c r="B752" s="61"/>
      <c r="F752" s="14"/>
      <c r="G752" s="14"/>
      <c r="H752" s="14"/>
    </row>
    <row r="753" spans="2:8" ht="15.75" customHeight="1">
      <c r="B753" s="61"/>
      <c r="F753" s="14"/>
      <c r="G753" s="14"/>
      <c r="H753" s="14"/>
    </row>
    <row r="754" spans="2:8" ht="15.75" customHeight="1">
      <c r="B754" s="61"/>
      <c r="F754" s="14"/>
      <c r="G754" s="14"/>
      <c r="H754" s="14"/>
    </row>
    <row r="755" spans="2:8" ht="15.75" customHeight="1">
      <c r="B755" s="61"/>
      <c r="F755" s="14"/>
      <c r="G755" s="14"/>
      <c r="H755" s="14"/>
    </row>
    <row r="756" spans="2:8" ht="15.75" customHeight="1">
      <c r="B756" s="61"/>
      <c r="F756" s="14"/>
      <c r="G756" s="14"/>
      <c r="H756" s="14"/>
    </row>
    <row r="757" spans="2:8" ht="15.75" customHeight="1">
      <c r="B757" s="61"/>
      <c r="F757" s="14"/>
      <c r="G757" s="14"/>
      <c r="H757" s="14"/>
    </row>
    <row r="758" spans="2:8" ht="15.75" customHeight="1">
      <c r="B758" s="61"/>
      <c r="F758" s="14"/>
      <c r="G758" s="14"/>
      <c r="H758" s="14"/>
    </row>
    <row r="759" spans="2:8" ht="15.75" customHeight="1">
      <c r="B759" s="61"/>
      <c r="F759" s="14"/>
      <c r="G759" s="14"/>
      <c r="H759" s="14"/>
    </row>
    <row r="760" spans="2:8" ht="15.75" customHeight="1">
      <c r="B760" s="61"/>
      <c r="F760" s="14"/>
      <c r="G760" s="14"/>
      <c r="H760" s="14"/>
    </row>
    <row r="761" spans="2:8" ht="15.75" customHeight="1">
      <c r="B761" s="61"/>
      <c r="F761" s="14"/>
      <c r="G761" s="14"/>
      <c r="H761" s="14"/>
    </row>
    <row r="762" spans="2:8" ht="15.75" customHeight="1">
      <c r="B762" s="61"/>
      <c r="F762" s="14"/>
      <c r="G762" s="14"/>
      <c r="H762" s="14"/>
    </row>
    <row r="763" spans="2:8" ht="15.75" customHeight="1">
      <c r="B763" s="61"/>
      <c r="F763" s="14"/>
      <c r="G763" s="14"/>
      <c r="H763" s="14"/>
    </row>
    <row r="764" spans="2:8" ht="15.75" customHeight="1">
      <c r="B764" s="61"/>
      <c r="F764" s="14"/>
      <c r="G764" s="14"/>
      <c r="H764" s="14"/>
    </row>
    <row r="765" spans="2:8" ht="15.75" customHeight="1">
      <c r="B765" s="61"/>
      <c r="F765" s="14"/>
      <c r="G765" s="14"/>
      <c r="H765" s="14"/>
    </row>
    <row r="766" spans="2:8" ht="15.75" customHeight="1">
      <c r="B766" s="61"/>
      <c r="F766" s="14"/>
      <c r="G766" s="14"/>
      <c r="H766" s="14"/>
    </row>
    <row r="767" spans="2:8" ht="15.75" customHeight="1">
      <c r="B767" s="61"/>
      <c r="F767" s="14"/>
      <c r="G767" s="14"/>
      <c r="H767" s="14"/>
    </row>
    <row r="768" spans="2:8" ht="15.75" customHeight="1">
      <c r="B768" s="61"/>
      <c r="F768" s="14"/>
      <c r="G768" s="14"/>
      <c r="H768" s="14"/>
    </row>
    <row r="769" spans="2:8" ht="15.75" customHeight="1">
      <c r="B769" s="61"/>
      <c r="F769" s="14"/>
      <c r="G769" s="14"/>
      <c r="H769" s="14"/>
    </row>
    <row r="770" spans="2:8" ht="15.75" customHeight="1">
      <c r="B770" s="61"/>
      <c r="F770" s="14"/>
      <c r="G770" s="14"/>
      <c r="H770" s="14"/>
    </row>
    <row r="771" spans="2:8" ht="15.75" customHeight="1">
      <c r="B771" s="61"/>
      <c r="F771" s="14"/>
      <c r="G771" s="14"/>
      <c r="H771" s="14"/>
    </row>
    <row r="772" spans="2:8" ht="15.75" customHeight="1">
      <c r="B772" s="61"/>
      <c r="F772" s="14"/>
      <c r="G772" s="14"/>
      <c r="H772" s="14"/>
    </row>
    <row r="773" spans="2:8" ht="15.75" customHeight="1">
      <c r="B773" s="61"/>
      <c r="F773" s="14"/>
      <c r="G773" s="14"/>
      <c r="H773" s="14"/>
    </row>
    <row r="774" spans="2:8" ht="15.75" customHeight="1">
      <c r="B774" s="61"/>
      <c r="F774" s="14"/>
      <c r="G774" s="14"/>
      <c r="H774" s="14"/>
    </row>
    <row r="775" spans="2:8" ht="15.75" customHeight="1">
      <c r="B775" s="61"/>
      <c r="F775" s="14"/>
      <c r="G775" s="14"/>
      <c r="H775" s="14"/>
    </row>
    <row r="776" spans="2:8" ht="15.75" customHeight="1">
      <c r="B776" s="61"/>
      <c r="F776" s="14"/>
      <c r="G776" s="14"/>
      <c r="H776" s="14"/>
    </row>
    <row r="777" spans="2:8" ht="15.75" customHeight="1">
      <c r="B777" s="61"/>
      <c r="F777" s="14"/>
      <c r="G777" s="14"/>
      <c r="H777" s="14"/>
    </row>
    <row r="778" spans="2:8" ht="15.75" customHeight="1">
      <c r="B778" s="61"/>
      <c r="F778" s="14"/>
      <c r="G778" s="14"/>
      <c r="H778" s="14"/>
    </row>
    <row r="779" spans="2:8" ht="15.75" customHeight="1">
      <c r="B779" s="61"/>
      <c r="F779" s="14"/>
      <c r="G779" s="14"/>
      <c r="H779" s="14"/>
    </row>
    <row r="780" spans="2:8" ht="15.75" customHeight="1">
      <c r="B780" s="61"/>
      <c r="F780" s="14"/>
      <c r="G780" s="14"/>
      <c r="H780" s="14"/>
    </row>
    <row r="781" spans="2:8" ht="15.75" customHeight="1">
      <c r="B781" s="61"/>
      <c r="F781" s="14"/>
      <c r="G781" s="14"/>
      <c r="H781" s="14"/>
    </row>
    <row r="782" spans="2:8" ht="15.75" customHeight="1">
      <c r="B782" s="61"/>
      <c r="F782" s="14"/>
      <c r="G782" s="14"/>
      <c r="H782" s="14"/>
    </row>
    <row r="783" spans="2:8" ht="15.75" customHeight="1">
      <c r="B783" s="61"/>
      <c r="F783" s="14"/>
      <c r="G783" s="14"/>
      <c r="H783" s="14"/>
    </row>
    <row r="784" spans="2:8" ht="15.75" customHeight="1">
      <c r="B784" s="61"/>
      <c r="F784" s="14"/>
      <c r="G784" s="14"/>
      <c r="H784" s="14"/>
    </row>
    <row r="785" spans="2:8" ht="15.75" customHeight="1">
      <c r="B785" s="61"/>
      <c r="F785" s="14"/>
      <c r="G785" s="14"/>
      <c r="H785" s="14"/>
    </row>
    <row r="786" spans="2:8" ht="15.75" customHeight="1">
      <c r="B786" s="61"/>
      <c r="F786" s="14"/>
      <c r="G786" s="14"/>
      <c r="H786" s="14"/>
    </row>
    <row r="787" spans="2:8" ht="15.75" customHeight="1">
      <c r="B787" s="61"/>
      <c r="F787" s="14"/>
      <c r="G787" s="14"/>
      <c r="H787" s="14"/>
    </row>
    <row r="788" spans="2:8" ht="15.75" customHeight="1">
      <c r="B788" s="61"/>
      <c r="F788" s="14"/>
      <c r="G788" s="14"/>
      <c r="H788" s="14"/>
    </row>
    <row r="789" spans="2:8" ht="15.75" customHeight="1">
      <c r="B789" s="61"/>
      <c r="F789" s="14"/>
      <c r="G789" s="14"/>
      <c r="H789" s="14"/>
    </row>
    <row r="790" spans="2:8" ht="15.75" customHeight="1">
      <c r="B790" s="61"/>
      <c r="F790" s="14"/>
      <c r="G790" s="14"/>
      <c r="H790" s="14"/>
    </row>
    <row r="791" spans="2:8" ht="15.75" customHeight="1">
      <c r="B791" s="61"/>
      <c r="F791" s="14"/>
      <c r="G791" s="14"/>
      <c r="H791" s="14"/>
    </row>
    <row r="792" spans="2:8" ht="15.75" customHeight="1">
      <c r="B792" s="61"/>
      <c r="F792" s="14"/>
      <c r="G792" s="14"/>
      <c r="H792" s="14"/>
    </row>
    <row r="793" spans="2:8" ht="15.75" customHeight="1">
      <c r="B793" s="61"/>
      <c r="F793" s="14"/>
      <c r="G793" s="14"/>
      <c r="H793" s="14"/>
    </row>
    <row r="794" spans="2:8" ht="15.75" customHeight="1">
      <c r="B794" s="61"/>
      <c r="F794" s="14"/>
      <c r="G794" s="14"/>
      <c r="H794" s="14"/>
    </row>
    <row r="795" spans="2:8" ht="15.75" customHeight="1">
      <c r="B795" s="61"/>
      <c r="F795" s="14"/>
      <c r="G795" s="14"/>
      <c r="H795" s="14"/>
    </row>
    <row r="796" spans="2:8" ht="15.75" customHeight="1">
      <c r="B796" s="61"/>
      <c r="F796" s="14"/>
      <c r="G796" s="14"/>
      <c r="H796" s="14"/>
    </row>
    <row r="797" spans="2:8" ht="15.75" customHeight="1">
      <c r="B797" s="61"/>
      <c r="F797" s="14"/>
      <c r="G797" s="14"/>
      <c r="H797" s="14"/>
    </row>
    <row r="798" spans="2:8" ht="15.75" customHeight="1">
      <c r="B798" s="61"/>
      <c r="F798" s="14"/>
      <c r="G798" s="14"/>
      <c r="H798" s="14"/>
    </row>
    <row r="799" spans="2:8" ht="15.75" customHeight="1">
      <c r="B799" s="61"/>
      <c r="F799" s="14"/>
      <c r="G799" s="14"/>
      <c r="H799" s="14"/>
    </row>
    <row r="800" spans="2:8" ht="15.75" customHeight="1">
      <c r="B800" s="61"/>
      <c r="F800" s="14"/>
      <c r="G800" s="14"/>
      <c r="H800" s="14"/>
    </row>
    <row r="801" spans="2:8" ht="15.75" customHeight="1">
      <c r="B801" s="61"/>
      <c r="F801" s="14"/>
      <c r="G801" s="14"/>
      <c r="H801" s="14"/>
    </row>
    <row r="802" spans="2:8" ht="15.75" customHeight="1">
      <c r="B802" s="61"/>
      <c r="F802" s="14"/>
      <c r="G802" s="14"/>
      <c r="H802" s="14"/>
    </row>
    <row r="803" spans="2:8" ht="15.75" customHeight="1">
      <c r="B803" s="61"/>
      <c r="F803" s="14"/>
      <c r="G803" s="14"/>
      <c r="H803" s="14"/>
    </row>
    <row r="804" spans="2:8" ht="15.75" customHeight="1">
      <c r="B804" s="61"/>
      <c r="F804" s="14"/>
      <c r="G804" s="14"/>
      <c r="H804" s="14"/>
    </row>
    <row r="805" spans="2:8" ht="15.75" customHeight="1">
      <c r="B805" s="61"/>
      <c r="F805" s="14"/>
      <c r="G805" s="14"/>
      <c r="H805" s="14"/>
    </row>
    <row r="806" spans="2:8" ht="15.75" customHeight="1">
      <c r="B806" s="61"/>
      <c r="F806" s="14"/>
      <c r="G806" s="14"/>
      <c r="H806" s="14"/>
    </row>
    <row r="807" spans="2:8" ht="15.75" customHeight="1">
      <c r="B807" s="61"/>
      <c r="F807" s="14"/>
      <c r="G807" s="14"/>
      <c r="H807" s="14"/>
    </row>
    <row r="808" spans="2:8" ht="15.75" customHeight="1">
      <c r="B808" s="61"/>
      <c r="F808" s="14"/>
      <c r="G808" s="14"/>
      <c r="H808" s="14"/>
    </row>
    <row r="809" spans="2:8" ht="15.75" customHeight="1">
      <c r="B809" s="61"/>
      <c r="F809" s="14"/>
      <c r="G809" s="14"/>
      <c r="H809" s="14"/>
    </row>
    <row r="810" spans="2:8" ht="15.75" customHeight="1">
      <c r="B810" s="61"/>
      <c r="F810" s="14"/>
      <c r="G810" s="14"/>
      <c r="H810" s="14"/>
    </row>
    <row r="811" spans="2:8" ht="15.75" customHeight="1">
      <c r="B811" s="61"/>
      <c r="F811" s="14"/>
      <c r="G811" s="14"/>
      <c r="H811" s="14"/>
    </row>
    <row r="812" spans="2:8" ht="15.75" customHeight="1">
      <c r="B812" s="61"/>
      <c r="F812" s="14"/>
      <c r="G812" s="14"/>
      <c r="H812" s="14"/>
    </row>
    <row r="813" spans="2:8" ht="15.75" customHeight="1">
      <c r="B813" s="61"/>
      <c r="F813" s="14"/>
      <c r="G813" s="14"/>
      <c r="H813" s="14"/>
    </row>
    <row r="814" spans="2:8" ht="15.75" customHeight="1">
      <c r="B814" s="61"/>
      <c r="F814" s="14"/>
      <c r="G814" s="14"/>
      <c r="H814" s="14"/>
    </row>
    <row r="815" spans="2:8" ht="15.75" customHeight="1">
      <c r="B815" s="61"/>
      <c r="F815" s="14"/>
      <c r="G815" s="14"/>
      <c r="H815" s="14"/>
    </row>
    <row r="816" spans="2:8" ht="15.75" customHeight="1">
      <c r="B816" s="61"/>
      <c r="F816" s="14"/>
      <c r="G816" s="14"/>
      <c r="H816" s="14"/>
    </row>
    <row r="817" spans="2:8" ht="15.75" customHeight="1">
      <c r="B817" s="61"/>
      <c r="F817" s="14"/>
      <c r="G817" s="14"/>
      <c r="H817" s="14"/>
    </row>
    <row r="818" spans="2:8" ht="15.75" customHeight="1">
      <c r="B818" s="61"/>
      <c r="F818" s="14"/>
      <c r="G818" s="14"/>
      <c r="H818" s="14"/>
    </row>
    <row r="819" spans="2:8" ht="15.75" customHeight="1">
      <c r="B819" s="61"/>
      <c r="F819" s="14"/>
      <c r="G819" s="14"/>
      <c r="H819" s="14"/>
    </row>
    <row r="820" spans="2:8" ht="15.75" customHeight="1">
      <c r="B820" s="61"/>
      <c r="F820" s="14"/>
      <c r="G820" s="14"/>
      <c r="H820" s="14"/>
    </row>
    <row r="821" spans="2:8" ht="15.75" customHeight="1">
      <c r="B821" s="61"/>
      <c r="F821" s="14"/>
      <c r="G821" s="14"/>
      <c r="H821" s="14"/>
    </row>
    <row r="822" spans="2:8" ht="15.75" customHeight="1">
      <c r="B822" s="61"/>
      <c r="F822" s="14"/>
      <c r="G822" s="14"/>
      <c r="H822" s="14"/>
    </row>
    <row r="823" spans="2:8" ht="15.75" customHeight="1">
      <c r="B823" s="61"/>
      <c r="F823" s="14"/>
      <c r="G823" s="14"/>
      <c r="H823" s="14"/>
    </row>
    <row r="824" spans="2:8" ht="15.75" customHeight="1">
      <c r="B824" s="61"/>
      <c r="F824" s="14"/>
      <c r="G824" s="14"/>
      <c r="H824" s="14"/>
    </row>
    <row r="825" spans="2:8" ht="15.75" customHeight="1">
      <c r="B825" s="61"/>
      <c r="F825" s="14"/>
      <c r="G825" s="14"/>
      <c r="H825" s="14"/>
    </row>
    <row r="826" spans="2:8" ht="15.75" customHeight="1">
      <c r="B826" s="61"/>
      <c r="F826" s="14"/>
      <c r="G826" s="14"/>
      <c r="H826" s="14"/>
    </row>
    <row r="827" spans="2:8" ht="15.75" customHeight="1">
      <c r="B827" s="61"/>
      <c r="F827" s="14"/>
      <c r="G827" s="14"/>
      <c r="H827" s="14"/>
    </row>
    <row r="828" spans="2:8" ht="15.75" customHeight="1">
      <c r="B828" s="61"/>
      <c r="F828" s="14"/>
      <c r="G828" s="14"/>
      <c r="H828" s="14"/>
    </row>
    <row r="829" spans="2:8" ht="15.75" customHeight="1">
      <c r="B829" s="61"/>
      <c r="F829" s="14"/>
      <c r="G829" s="14"/>
      <c r="H829" s="14"/>
    </row>
    <row r="830" spans="2:8" ht="15.75" customHeight="1">
      <c r="B830" s="61"/>
      <c r="F830" s="14"/>
      <c r="G830" s="14"/>
      <c r="H830" s="14"/>
    </row>
    <row r="831" spans="2:8" ht="15.75" customHeight="1">
      <c r="B831" s="61"/>
      <c r="F831" s="14"/>
      <c r="G831" s="14"/>
      <c r="H831" s="14"/>
    </row>
    <row r="832" spans="2:8" ht="15.75" customHeight="1">
      <c r="B832" s="61"/>
      <c r="F832" s="14"/>
      <c r="G832" s="14"/>
      <c r="H832" s="14"/>
    </row>
    <row r="833" spans="2:8" ht="15.75" customHeight="1">
      <c r="B833" s="61"/>
      <c r="F833" s="14"/>
      <c r="G833" s="14"/>
      <c r="H833" s="14"/>
    </row>
    <row r="834" spans="2:8" ht="15.75" customHeight="1">
      <c r="B834" s="61"/>
      <c r="F834" s="14"/>
      <c r="G834" s="14"/>
      <c r="H834" s="14"/>
    </row>
    <row r="835" spans="2:8" ht="15.75" customHeight="1">
      <c r="B835" s="61"/>
      <c r="F835" s="14"/>
      <c r="G835" s="14"/>
      <c r="H835" s="14"/>
    </row>
    <row r="836" spans="2:8" ht="15.75" customHeight="1">
      <c r="B836" s="61"/>
      <c r="F836" s="14"/>
      <c r="G836" s="14"/>
      <c r="H836" s="14"/>
    </row>
    <row r="837" spans="2:8" ht="15.75" customHeight="1">
      <c r="B837" s="61"/>
      <c r="F837" s="14"/>
      <c r="G837" s="14"/>
      <c r="H837" s="14"/>
    </row>
    <row r="838" spans="2:8" ht="15.75" customHeight="1">
      <c r="B838" s="61"/>
      <c r="F838" s="14"/>
      <c r="G838" s="14"/>
      <c r="H838" s="14"/>
    </row>
    <row r="839" spans="2:8" ht="15.75" customHeight="1">
      <c r="B839" s="61"/>
      <c r="F839" s="14"/>
      <c r="G839" s="14"/>
      <c r="H839" s="14"/>
    </row>
    <row r="840" spans="2:8" ht="15.75" customHeight="1">
      <c r="B840" s="61"/>
      <c r="F840" s="14"/>
      <c r="G840" s="14"/>
      <c r="H840" s="14"/>
    </row>
    <row r="841" spans="2:8" ht="15.75" customHeight="1">
      <c r="B841" s="61"/>
      <c r="F841" s="14"/>
      <c r="G841" s="14"/>
      <c r="H841" s="14"/>
    </row>
    <row r="842" spans="2:8" ht="15.75" customHeight="1">
      <c r="B842" s="61"/>
      <c r="F842" s="14"/>
      <c r="G842" s="14"/>
      <c r="H842" s="14"/>
    </row>
    <row r="843" spans="2:8" ht="15.75" customHeight="1">
      <c r="B843" s="61"/>
      <c r="F843" s="14"/>
      <c r="G843" s="14"/>
      <c r="H843" s="14"/>
    </row>
    <row r="844" spans="2:8" ht="15.75" customHeight="1">
      <c r="B844" s="61"/>
      <c r="F844" s="14"/>
      <c r="G844" s="14"/>
      <c r="H844" s="14"/>
    </row>
    <row r="845" spans="2:8" ht="15.75" customHeight="1">
      <c r="B845" s="61"/>
      <c r="F845" s="14"/>
      <c r="G845" s="14"/>
      <c r="H845" s="14"/>
    </row>
    <row r="846" spans="2:8" ht="15.75" customHeight="1">
      <c r="B846" s="61"/>
      <c r="F846" s="14"/>
      <c r="G846" s="14"/>
      <c r="H846" s="14"/>
    </row>
    <row r="847" spans="2:8" ht="15.75" customHeight="1">
      <c r="B847" s="61"/>
      <c r="F847" s="14"/>
      <c r="G847" s="14"/>
      <c r="H847" s="14"/>
    </row>
    <row r="848" spans="2:8" ht="15.75" customHeight="1">
      <c r="B848" s="61"/>
      <c r="F848" s="14"/>
      <c r="G848" s="14"/>
      <c r="H848" s="14"/>
    </row>
    <row r="849" spans="2:8" ht="15.75" customHeight="1">
      <c r="B849" s="61"/>
      <c r="F849" s="14"/>
      <c r="G849" s="14"/>
      <c r="H849" s="14"/>
    </row>
    <row r="850" spans="2:8" ht="15.75" customHeight="1">
      <c r="B850" s="61"/>
      <c r="F850" s="14"/>
      <c r="G850" s="14"/>
      <c r="H850" s="14"/>
    </row>
    <row r="851" spans="2:8" ht="15.75" customHeight="1">
      <c r="B851" s="61"/>
      <c r="F851" s="14"/>
      <c r="G851" s="14"/>
      <c r="H851" s="14"/>
    </row>
    <row r="852" spans="2:8" ht="15.75" customHeight="1">
      <c r="B852" s="61"/>
      <c r="F852" s="14"/>
      <c r="G852" s="14"/>
      <c r="H852" s="14"/>
    </row>
    <row r="853" spans="2:8" ht="15.75" customHeight="1">
      <c r="B853" s="61"/>
      <c r="F853" s="14"/>
      <c r="G853" s="14"/>
      <c r="H853" s="14"/>
    </row>
    <row r="854" spans="2:8" ht="15.75" customHeight="1">
      <c r="B854" s="61"/>
      <c r="F854" s="14"/>
      <c r="G854" s="14"/>
      <c r="H854" s="14"/>
    </row>
    <row r="855" spans="2:8" ht="15.75" customHeight="1">
      <c r="B855" s="61"/>
      <c r="F855" s="14"/>
      <c r="G855" s="14"/>
      <c r="H855" s="14"/>
    </row>
    <row r="856" spans="2:8" ht="15.75" customHeight="1">
      <c r="B856" s="61"/>
      <c r="F856" s="14"/>
      <c r="G856" s="14"/>
      <c r="H856" s="14"/>
    </row>
    <row r="857" spans="2:8" ht="15.75" customHeight="1">
      <c r="B857" s="61"/>
      <c r="F857" s="14"/>
      <c r="G857" s="14"/>
      <c r="H857" s="14"/>
    </row>
    <row r="858" spans="2:8" ht="15.75" customHeight="1">
      <c r="B858" s="61"/>
      <c r="F858" s="14"/>
      <c r="G858" s="14"/>
      <c r="H858" s="14"/>
    </row>
    <row r="859" spans="2:8" ht="15.75" customHeight="1">
      <c r="B859" s="61"/>
      <c r="F859" s="14"/>
      <c r="G859" s="14"/>
      <c r="H859" s="14"/>
    </row>
    <row r="860" spans="2:8" ht="15.75" customHeight="1">
      <c r="B860" s="61"/>
      <c r="F860" s="14"/>
      <c r="G860" s="14"/>
      <c r="H860" s="14"/>
    </row>
    <row r="861" spans="2:8" ht="15.75" customHeight="1">
      <c r="B861" s="61"/>
      <c r="F861" s="14"/>
      <c r="G861" s="14"/>
      <c r="H861" s="14"/>
    </row>
    <row r="862" spans="2:8" ht="15.75" customHeight="1">
      <c r="B862" s="61"/>
      <c r="F862" s="14"/>
      <c r="G862" s="14"/>
      <c r="H862" s="14"/>
    </row>
    <row r="863" spans="2:8" ht="15.75" customHeight="1">
      <c r="B863" s="61"/>
      <c r="F863" s="14"/>
      <c r="G863" s="14"/>
      <c r="H863" s="14"/>
    </row>
    <row r="864" spans="2:8" ht="15.75" customHeight="1">
      <c r="B864" s="61"/>
      <c r="F864" s="14"/>
      <c r="G864" s="14"/>
      <c r="H864" s="14"/>
    </row>
    <row r="865" spans="2:8" ht="15.75" customHeight="1">
      <c r="B865" s="61"/>
      <c r="F865" s="14"/>
      <c r="G865" s="14"/>
      <c r="H865" s="14"/>
    </row>
    <row r="866" spans="2:8" ht="15.75" customHeight="1">
      <c r="B866" s="61"/>
      <c r="F866" s="14"/>
      <c r="G866" s="14"/>
      <c r="H866" s="14"/>
    </row>
    <row r="867" spans="2:8" ht="15.75" customHeight="1">
      <c r="B867" s="61"/>
      <c r="F867" s="14"/>
      <c r="G867" s="14"/>
      <c r="H867" s="14"/>
    </row>
    <row r="868" spans="2:8" ht="15.75" customHeight="1">
      <c r="B868" s="61"/>
      <c r="F868" s="14"/>
      <c r="G868" s="14"/>
      <c r="H868" s="14"/>
    </row>
    <row r="869" spans="2:8" ht="15.75" customHeight="1">
      <c r="B869" s="61"/>
      <c r="F869" s="14"/>
      <c r="G869" s="14"/>
      <c r="H869" s="14"/>
    </row>
    <row r="870" spans="2:8" ht="15.75" customHeight="1">
      <c r="B870" s="61"/>
      <c r="F870" s="14"/>
      <c r="G870" s="14"/>
      <c r="H870" s="14"/>
    </row>
    <row r="871" spans="2:8" ht="15.75" customHeight="1">
      <c r="B871" s="61"/>
      <c r="F871" s="14"/>
      <c r="G871" s="14"/>
      <c r="H871" s="14"/>
    </row>
    <row r="872" spans="2:8" ht="15.75" customHeight="1">
      <c r="B872" s="61"/>
      <c r="F872" s="14"/>
      <c r="G872" s="14"/>
      <c r="H872" s="14"/>
    </row>
    <row r="873" spans="2:8" ht="15.75" customHeight="1">
      <c r="B873" s="61"/>
      <c r="F873" s="14"/>
      <c r="G873" s="14"/>
      <c r="H873" s="14"/>
    </row>
    <row r="874" spans="2:8" ht="15.75" customHeight="1">
      <c r="B874" s="61"/>
      <c r="F874" s="14"/>
      <c r="G874" s="14"/>
      <c r="H874" s="14"/>
    </row>
    <row r="875" spans="2:8" ht="15.75" customHeight="1">
      <c r="B875" s="61"/>
      <c r="F875" s="14"/>
      <c r="G875" s="14"/>
      <c r="H875" s="14"/>
    </row>
    <row r="876" spans="2:8" ht="15.75" customHeight="1">
      <c r="B876" s="61"/>
      <c r="F876" s="14"/>
      <c r="G876" s="14"/>
      <c r="H876" s="14"/>
    </row>
    <row r="877" spans="2:8" ht="15.75" customHeight="1">
      <c r="B877" s="61"/>
      <c r="F877" s="14"/>
      <c r="G877" s="14"/>
      <c r="H877" s="14"/>
    </row>
    <row r="878" spans="2:8" ht="15.75" customHeight="1">
      <c r="B878" s="61"/>
      <c r="F878" s="14"/>
      <c r="G878" s="14"/>
      <c r="H878" s="14"/>
    </row>
    <row r="879" spans="2:8" ht="15.75" customHeight="1">
      <c r="B879" s="61"/>
      <c r="F879" s="14"/>
      <c r="G879" s="14"/>
      <c r="H879" s="14"/>
    </row>
    <row r="880" spans="2:8" ht="15.75" customHeight="1">
      <c r="B880" s="61"/>
      <c r="F880" s="14"/>
      <c r="G880" s="14"/>
      <c r="H880" s="14"/>
    </row>
    <row r="881" spans="2:8" ht="15.75" customHeight="1">
      <c r="B881" s="61"/>
      <c r="F881" s="14"/>
      <c r="G881" s="14"/>
      <c r="H881" s="14"/>
    </row>
    <row r="882" spans="2:8" ht="15.75" customHeight="1">
      <c r="B882" s="61"/>
      <c r="F882" s="14"/>
      <c r="G882" s="14"/>
      <c r="H882" s="14"/>
    </row>
    <row r="883" spans="2:8" ht="15.75" customHeight="1">
      <c r="B883" s="61"/>
      <c r="F883" s="14"/>
      <c r="G883" s="14"/>
      <c r="H883" s="14"/>
    </row>
    <row r="884" spans="2:8" ht="15.75" customHeight="1">
      <c r="B884" s="61"/>
      <c r="F884" s="14"/>
      <c r="G884" s="14"/>
      <c r="H884" s="14"/>
    </row>
    <row r="885" spans="2:8" ht="15.75" customHeight="1">
      <c r="B885" s="61"/>
      <c r="F885" s="14"/>
      <c r="G885" s="14"/>
      <c r="H885" s="14"/>
    </row>
    <row r="886" spans="2:8" ht="15.75" customHeight="1">
      <c r="B886" s="61"/>
      <c r="F886" s="14"/>
      <c r="G886" s="14"/>
      <c r="H886" s="14"/>
    </row>
    <row r="887" spans="2:8" ht="15.75" customHeight="1">
      <c r="B887" s="61"/>
      <c r="F887" s="14"/>
      <c r="G887" s="14"/>
      <c r="H887" s="14"/>
    </row>
    <row r="888" spans="2:8" ht="15.75" customHeight="1">
      <c r="B888" s="61"/>
      <c r="F888" s="14"/>
      <c r="G888" s="14"/>
      <c r="H888" s="14"/>
    </row>
    <row r="889" spans="2:8" ht="15.75" customHeight="1">
      <c r="B889" s="61"/>
      <c r="F889" s="14"/>
      <c r="G889" s="14"/>
      <c r="H889" s="14"/>
    </row>
    <row r="890" spans="2:8" ht="15.75" customHeight="1">
      <c r="B890" s="61"/>
      <c r="F890" s="14"/>
      <c r="G890" s="14"/>
      <c r="H890" s="14"/>
    </row>
    <row r="891" spans="2:8" ht="15.75" customHeight="1">
      <c r="B891" s="61"/>
      <c r="F891" s="14"/>
      <c r="G891" s="14"/>
      <c r="H891" s="14"/>
    </row>
    <row r="892" spans="2:8" ht="15.75" customHeight="1">
      <c r="B892" s="61"/>
      <c r="F892" s="14"/>
      <c r="G892" s="14"/>
      <c r="H892" s="14"/>
    </row>
    <row r="893" spans="2:8" ht="15.75" customHeight="1">
      <c r="B893" s="61"/>
      <c r="F893" s="14"/>
      <c r="G893" s="14"/>
      <c r="H893" s="14"/>
    </row>
    <row r="894" spans="2:8" ht="15.75" customHeight="1">
      <c r="B894" s="61"/>
      <c r="F894" s="14"/>
      <c r="G894" s="14"/>
      <c r="H894" s="14"/>
    </row>
    <row r="895" spans="2:8" ht="15.75" customHeight="1">
      <c r="B895" s="61"/>
      <c r="F895" s="14"/>
      <c r="G895" s="14"/>
      <c r="H895" s="14"/>
    </row>
    <row r="896" spans="2:8" ht="15.75" customHeight="1">
      <c r="B896" s="61"/>
      <c r="F896" s="14"/>
      <c r="G896" s="14"/>
      <c r="H896" s="14"/>
    </row>
    <row r="897" spans="2:8" ht="15.75" customHeight="1">
      <c r="B897" s="61"/>
      <c r="F897" s="14"/>
      <c r="G897" s="14"/>
      <c r="H897" s="14"/>
    </row>
    <row r="898" spans="2:8" ht="15.75" customHeight="1">
      <c r="B898" s="61"/>
      <c r="F898" s="14"/>
      <c r="G898" s="14"/>
      <c r="H898" s="14"/>
    </row>
    <row r="899" spans="2:8" ht="15.75" customHeight="1">
      <c r="B899" s="61"/>
      <c r="F899" s="14"/>
      <c r="G899" s="14"/>
      <c r="H899" s="14"/>
    </row>
    <row r="900" spans="2:8" ht="15.75" customHeight="1">
      <c r="B900" s="61"/>
      <c r="F900" s="14"/>
      <c r="G900" s="14"/>
      <c r="H900" s="14"/>
    </row>
    <row r="901" spans="2:8" ht="15.75" customHeight="1">
      <c r="B901" s="61"/>
      <c r="F901" s="14"/>
      <c r="G901" s="14"/>
      <c r="H901" s="14"/>
    </row>
    <row r="902" spans="2:8" ht="15.75" customHeight="1">
      <c r="B902" s="61"/>
      <c r="F902" s="14"/>
      <c r="G902" s="14"/>
      <c r="H902" s="14"/>
    </row>
    <row r="903" spans="2:8" ht="15.75" customHeight="1">
      <c r="B903" s="61"/>
      <c r="F903" s="14"/>
      <c r="G903" s="14"/>
      <c r="H903" s="14"/>
    </row>
    <row r="904" spans="2:8" ht="15.75" customHeight="1">
      <c r="B904" s="61"/>
      <c r="F904" s="14"/>
      <c r="G904" s="14"/>
      <c r="H904" s="14"/>
    </row>
    <row r="905" spans="2:8" ht="15.75" customHeight="1">
      <c r="B905" s="61"/>
      <c r="F905" s="14"/>
      <c r="G905" s="14"/>
      <c r="H905" s="14"/>
    </row>
    <row r="906" spans="2:8" ht="15.75" customHeight="1">
      <c r="B906" s="61"/>
      <c r="F906" s="14"/>
      <c r="G906" s="14"/>
      <c r="H906" s="14"/>
    </row>
    <row r="907" spans="2:8" ht="15.75" customHeight="1">
      <c r="B907" s="61"/>
      <c r="F907" s="14"/>
      <c r="G907" s="14"/>
      <c r="H907" s="14"/>
    </row>
    <row r="908" spans="2:8" ht="15.75" customHeight="1">
      <c r="B908" s="61"/>
      <c r="F908" s="14"/>
      <c r="G908" s="14"/>
      <c r="H908" s="14"/>
    </row>
    <row r="909" spans="2:8" ht="15.75" customHeight="1">
      <c r="B909" s="61"/>
      <c r="F909" s="14"/>
      <c r="G909" s="14"/>
      <c r="H909" s="14"/>
    </row>
    <row r="910" spans="2:8" ht="15.75" customHeight="1">
      <c r="B910" s="61"/>
      <c r="F910" s="14"/>
      <c r="G910" s="14"/>
      <c r="H910" s="14"/>
    </row>
    <row r="911" spans="2:8" ht="15.75" customHeight="1">
      <c r="B911" s="61"/>
      <c r="F911" s="14"/>
      <c r="G911" s="14"/>
      <c r="H911" s="14"/>
    </row>
    <row r="912" spans="2:8" ht="15.75" customHeight="1">
      <c r="B912" s="61"/>
      <c r="F912" s="14"/>
      <c r="G912" s="14"/>
      <c r="H912" s="14"/>
    </row>
    <row r="913" spans="2:8" ht="15.75" customHeight="1">
      <c r="B913" s="61"/>
      <c r="F913" s="14"/>
      <c r="G913" s="14"/>
      <c r="H913" s="14"/>
    </row>
    <row r="914" spans="2:8" ht="15.75" customHeight="1">
      <c r="B914" s="61"/>
      <c r="F914" s="14"/>
      <c r="G914" s="14"/>
      <c r="H914" s="14"/>
    </row>
    <row r="915" spans="2:8" ht="15.75" customHeight="1">
      <c r="B915" s="61"/>
      <c r="F915" s="14"/>
      <c r="G915" s="14"/>
      <c r="H915" s="14"/>
    </row>
    <row r="916" spans="2:8" ht="15.75" customHeight="1">
      <c r="B916" s="61"/>
      <c r="F916" s="14"/>
      <c r="G916" s="14"/>
      <c r="H916" s="14"/>
    </row>
    <row r="917" spans="2:8" ht="15.75" customHeight="1">
      <c r="B917" s="61"/>
      <c r="F917" s="14"/>
      <c r="G917" s="14"/>
      <c r="H917" s="14"/>
    </row>
    <row r="918" spans="2:8" ht="15.75" customHeight="1">
      <c r="B918" s="61"/>
      <c r="F918" s="14"/>
      <c r="G918" s="14"/>
      <c r="H918" s="14"/>
    </row>
    <row r="919" spans="2:8" ht="15.75" customHeight="1">
      <c r="B919" s="61"/>
      <c r="F919" s="14"/>
      <c r="G919" s="14"/>
      <c r="H919" s="14"/>
    </row>
    <row r="920" spans="2:8" ht="15.75" customHeight="1">
      <c r="B920" s="61"/>
      <c r="F920" s="14"/>
      <c r="G920" s="14"/>
      <c r="H920" s="14"/>
    </row>
    <row r="921" spans="2:8" ht="15.75" customHeight="1">
      <c r="B921" s="61"/>
      <c r="F921" s="14"/>
      <c r="G921" s="14"/>
      <c r="H921" s="14"/>
    </row>
    <row r="922" spans="2:8" ht="15.75" customHeight="1">
      <c r="B922" s="61"/>
      <c r="F922" s="14"/>
      <c r="G922" s="14"/>
      <c r="H922" s="14"/>
    </row>
    <row r="923" spans="2:8" ht="15.75" customHeight="1">
      <c r="B923" s="61"/>
      <c r="F923" s="14"/>
      <c r="G923" s="14"/>
      <c r="H923" s="14"/>
    </row>
    <row r="924" spans="2:8" ht="15.75" customHeight="1">
      <c r="B924" s="61"/>
      <c r="F924" s="14"/>
      <c r="G924" s="14"/>
      <c r="H924" s="14"/>
    </row>
    <row r="925" spans="2:8" ht="15.75" customHeight="1">
      <c r="B925" s="61"/>
      <c r="F925" s="14"/>
      <c r="G925" s="14"/>
      <c r="H925" s="14"/>
    </row>
    <row r="926" spans="2:8" ht="15.75" customHeight="1">
      <c r="B926" s="61"/>
      <c r="F926" s="14"/>
      <c r="G926" s="14"/>
      <c r="H926" s="14"/>
    </row>
    <row r="927" spans="2:8" ht="15.75" customHeight="1">
      <c r="B927" s="61"/>
      <c r="F927" s="14"/>
      <c r="G927" s="14"/>
      <c r="H927" s="14"/>
    </row>
    <row r="928" spans="2:8" ht="15.75" customHeight="1">
      <c r="B928" s="61"/>
      <c r="F928" s="14"/>
      <c r="G928" s="14"/>
      <c r="H928" s="14"/>
    </row>
    <row r="929" spans="2:8" ht="15.75" customHeight="1">
      <c r="B929" s="61"/>
      <c r="F929" s="14"/>
      <c r="G929" s="14"/>
      <c r="H929" s="14"/>
    </row>
    <row r="930" spans="2:8" ht="15.75" customHeight="1">
      <c r="B930" s="61"/>
      <c r="F930" s="14"/>
      <c r="G930" s="14"/>
      <c r="H930" s="14"/>
    </row>
    <row r="931" spans="2:8" ht="15.75" customHeight="1">
      <c r="B931" s="61"/>
      <c r="F931" s="14"/>
      <c r="G931" s="14"/>
      <c r="H931" s="14"/>
    </row>
    <row r="932" spans="2:8" ht="15.75" customHeight="1">
      <c r="B932" s="61"/>
      <c r="F932" s="14"/>
      <c r="G932" s="14"/>
      <c r="H932" s="14"/>
    </row>
    <row r="933" spans="2:8" ht="15.75" customHeight="1">
      <c r="B933" s="61"/>
      <c r="F933" s="14"/>
      <c r="G933" s="14"/>
      <c r="H933" s="14"/>
    </row>
    <row r="934" spans="2:8" ht="15.75" customHeight="1">
      <c r="B934" s="61"/>
      <c r="F934" s="14"/>
      <c r="G934" s="14"/>
      <c r="H934" s="14"/>
    </row>
    <row r="935" spans="2:8" ht="15.75" customHeight="1">
      <c r="B935" s="61"/>
      <c r="F935" s="14"/>
      <c r="G935" s="14"/>
      <c r="H935" s="14"/>
    </row>
    <row r="936" spans="2:8" ht="15.75" customHeight="1">
      <c r="B936" s="61"/>
      <c r="F936" s="14"/>
      <c r="G936" s="14"/>
      <c r="H936" s="14"/>
    </row>
    <row r="937" spans="2:8" ht="15.75" customHeight="1">
      <c r="B937" s="61"/>
      <c r="F937" s="14"/>
      <c r="G937" s="14"/>
      <c r="H937" s="14"/>
    </row>
    <row r="938" spans="2:8" ht="15.75" customHeight="1">
      <c r="B938" s="61"/>
      <c r="F938" s="14"/>
      <c r="G938" s="14"/>
      <c r="H938" s="14"/>
    </row>
    <row r="939" spans="2:8" ht="15.75" customHeight="1">
      <c r="B939" s="61"/>
      <c r="F939" s="14"/>
      <c r="G939" s="14"/>
      <c r="H939" s="14"/>
    </row>
    <row r="940" spans="2:8" ht="15.75" customHeight="1">
      <c r="B940" s="61"/>
      <c r="F940" s="14"/>
      <c r="G940" s="14"/>
      <c r="H940" s="14"/>
    </row>
    <row r="941" spans="2:8" ht="15.75" customHeight="1">
      <c r="B941" s="61"/>
      <c r="F941" s="14"/>
      <c r="G941" s="14"/>
      <c r="H941" s="14"/>
    </row>
    <row r="942" spans="2:8" ht="15.75" customHeight="1">
      <c r="B942" s="61"/>
      <c r="F942" s="14"/>
      <c r="G942" s="14"/>
      <c r="H942" s="14"/>
    </row>
    <row r="943" spans="2:8" ht="15.75" customHeight="1">
      <c r="B943" s="61"/>
      <c r="F943" s="14"/>
      <c r="G943" s="14"/>
      <c r="H943" s="14"/>
    </row>
    <row r="944" spans="2:8" ht="15.75" customHeight="1">
      <c r="B944" s="61"/>
      <c r="F944" s="14"/>
      <c r="G944" s="14"/>
      <c r="H944" s="14"/>
    </row>
    <row r="945" spans="2:8" ht="15.75" customHeight="1">
      <c r="B945" s="61"/>
      <c r="F945" s="14"/>
      <c r="G945" s="14"/>
      <c r="H945" s="14"/>
    </row>
    <row r="946" spans="2:8" ht="15.75" customHeight="1">
      <c r="B946" s="61"/>
      <c r="F946" s="14"/>
      <c r="G946" s="14"/>
      <c r="H946" s="14"/>
    </row>
    <row r="947" spans="2:8" ht="15.75" customHeight="1">
      <c r="B947" s="61"/>
      <c r="F947" s="14"/>
      <c r="G947" s="14"/>
      <c r="H947" s="14"/>
    </row>
    <row r="948" spans="2:8" ht="15.75" customHeight="1">
      <c r="B948" s="61"/>
      <c r="F948" s="14"/>
      <c r="G948" s="14"/>
      <c r="H948" s="14"/>
    </row>
    <row r="949" spans="2:8" ht="15.75" customHeight="1">
      <c r="B949" s="61"/>
      <c r="F949" s="14"/>
      <c r="G949" s="14"/>
      <c r="H949" s="14"/>
    </row>
    <row r="950" spans="2:8" ht="15.75" customHeight="1">
      <c r="B950" s="61"/>
      <c r="F950" s="14"/>
      <c r="G950" s="14"/>
      <c r="H950" s="14"/>
    </row>
    <row r="951" spans="2:8" ht="15.75" customHeight="1">
      <c r="B951" s="61"/>
      <c r="F951" s="14"/>
      <c r="G951" s="14"/>
      <c r="H951" s="14"/>
    </row>
    <row r="952" spans="2:8" ht="15.75" customHeight="1">
      <c r="B952" s="61"/>
      <c r="F952" s="14"/>
      <c r="G952" s="14"/>
      <c r="H952" s="14"/>
    </row>
    <row r="953" spans="2:8" ht="15.75" customHeight="1">
      <c r="B953" s="61"/>
      <c r="F953" s="14"/>
      <c r="G953" s="14"/>
      <c r="H953" s="14"/>
    </row>
    <row r="954" spans="2:8" ht="15.75" customHeight="1">
      <c r="B954" s="61"/>
      <c r="F954" s="14"/>
      <c r="G954" s="14"/>
      <c r="H954" s="14"/>
    </row>
    <row r="955" spans="2:8" ht="15.75" customHeight="1">
      <c r="B955" s="61"/>
      <c r="F955" s="14"/>
      <c r="G955" s="14"/>
      <c r="H955" s="14"/>
    </row>
    <row r="956" spans="2:8" ht="15.75" customHeight="1">
      <c r="B956" s="61"/>
      <c r="F956" s="14"/>
      <c r="G956" s="14"/>
      <c r="H956" s="14"/>
    </row>
    <row r="957" spans="2:8" ht="15.75" customHeight="1">
      <c r="B957" s="61"/>
      <c r="F957" s="14"/>
      <c r="G957" s="14"/>
      <c r="H957" s="14"/>
    </row>
    <row r="958" spans="2:8" ht="15.75" customHeight="1">
      <c r="B958" s="61"/>
      <c r="F958" s="14"/>
      <c r="G958" s="14"/>
      <c r="H958" s="14"/>
    </row>
    <row r="959" spans="2:8" ht="15.75" customHeight="1">
      <c r="B959" s="61"/>
      <c r="F959" s="14"/>
      <c r="G959" s="14"/>
      <c r="H959" s="14"/>
    </row>
    <row r="960" spans="2:8" ht="15.75" customHeight="1">
      <c r="B960" s="61"/>
      <c r="F960" s="14"/>
      <c r="G960" s="14"/>
      <c r="H960" s="14"/>
    </row>
    <row r="961" spans="2:8" ht="15.75" customHeight="1">
      <c r="B961" s="61"/>
      <c r="F961" s="14"/>
      <c r="G961" s="14"/>
      <c r="H961" s="14"/>
    </row>
    <row r="962" spans="2:8" ht="15.75" customHeight="1">
      <c r="B962" s="61"/>
      <c r="F962" s="14"/>
      <c r="G962" s="14"/>
      <c r="H962" s="14"/>
    </row>
    <row r="963" spans="2:8" ht="15.75" customHeight="1">
      <c r="B963" s="61"/>
      <c r="F963" s="14"/>
      <c r="G963" s="14"/>
      <c r="H963" s="14"/>
    </row>
    <row r="964" spans="2:8" ht="15.75" customHeight="1">
      <c r="B964" s="61"/>
      <c r="F964" s="14"/>
      <c r="G964" s="14"/>
      <c r="H964" s="14"/>
    </row>
    <row r="965" spans="2:8" ht="15.75" customHeight="1">
      <c r="B965" s="61"/>
      <c r="F965" s="14"/>
      <c r="G965" s="14"/>
      <c r="H965" s="14"/>
    </row>
    <row r="966" spans="2:8" ht="15.75" customHeight="1">
      <c r="B966" s="61"/>
      <c r="F966" s="14"/>
      <c r="G966" s="14"/>
      <c r="H966" s="14"/>
    </row>
    <row r="967" spans="2:8" ht="15.75" customHeight="1">
      <c r="B967" s="61"/>
      <c r="F967" s="14"/>
      <c r="G967" s="14"/>
      <c r="H967" s="14"/>
    </row>
    <row r="968" spans="2:8" ht="15.75" customHeight="1">
      <c r="B968" s="61"/>
      <c r="F968" s="14"/>
      <c r="G968" s="14"/>
      <c r="H968" s="14"/>
    </row>
    <row r="969" spans="2:8" ht="15.75" customHeight="1">
      <c r="B969" s="61"/>
      <c r="F969" s="14"/>
      <c r="G969" s="14"/>
      <c r="H969" s="14"/>
    </row>
    <row r="970" spans="2:8" ht="15.75" customHeight="1">
      <c r="B970" s="61"/>
      <c r="F970" s="14"/>
      <c r="G970" s="14"/>
      <c r="H970" s="14"/>
    </row>
    <row r="971" spans="2:8" ht="15.75" customHeight="1">
      <c r="B971" s="61"/>
      <c r="F971" s="14"/>
      <c r="G971" s="14"/>
      <c r="H971" s="14"/>
    </row>
    <row r="972" spans="2:8" ht="15.75" customHeight="1">
      <c r="B972" s="61"/>
      <c r="F972" s="14"/>
      <c r="G972" s="14"/>
      <c r="H972" s="14"/>
    </row>
    <row r="973" spans="2:8" ht="15.75" customHeight="1">
      <c r="B973" s="61"/>
      <c r="F973" s="14"/>
      <c r="G973" s="14"/>
      <c r="H973" s="14"/>
    </row>
    <row r="974" spans="2:8" ht="15.75" customHeight="1">
      <c r="B974" s="61"/>
      <c r="F974" s="14"/>
      <c r="G974" s="14"/>
      <c r="H974" s="14"/>
    </row>
    <row r="975" spans="2:8" ht="15.75" customHeight="1">
      <c r="B975" s="61"/>
      <c r="F975" s="14"/>
      <c r="G975" s="14"/>
      <c r="H975" s="14"/>
    </row>
    <row r="976" spans="2:8" ht="15.75" customHeight="1">
      <c r="B976" s="61"/>
      <c r="F976" s="14"/>
      <c r="G976" s="14"/>
      <c r="H976" s="14"/>
    </row>
    <row r="977" spans="2:8" ht="15.75" customHeight="1">
      <c r="B977" s="61"/>
      <c r="F977" s="14"/>
      <c r="G977" s="14"/>
      <c r="H977" s="14"/>
    </row>
    <row r="978" spans="2:8" ht="15.75" customHeight="1">
      <c r="B978" s="61"/>
      <c r="F978" s="14"/>
      <c r="G978" s="14"/>
      <c r="H978" s="14"/>
    </row>
    <row r="979" spans="2:8" ht="15.75" customHeight="1">
      <c r="B979" s="61"/>
      <c r="F979" s="14"/>
      <c r="G979" s="14"/>
      <c r="H979" s="14"/>
    </row>
    <row r="980" spans="2:8" ht="15.75" customHeight="1">
      <c r="B980" s="61"/>
      <c r="F980" s="14"/>
      <c r="G980" s="14"/>
      <c r="H980" s="14"/>
    </row>
    <row r="981" spans="2:8" ht="15.75" customHeight="1">
      <c r="B981" s="61"/>
      <c r="F981" s="14"/>
      <c r="G981" s="14"/>
      <c r="H981" s="14"/>
    </row>
    <row r="982" spans="2:8" ht="15.75" customHeight="1">
      <c r="B982" s="61"/>
      <c r="F982" s="14"/>
      <c r="G982" s="14"/>
      <c r="H982" s="14"/>
    </row>
    <row r="983" spans="2:8" ht="15.75" customHeight="1">
      <c r="B983" s="61"/>
      <c r="F983" s="14"/>
      <c r="G983" s="14"/>
      <c r="H983" s="14"/>
    </row>
    <row r="984" spans="2:8" ht="15.75" customHeight="1">
      <c r="B984" s="61"/>
      <c r="F984" s="14"/>
      <c r="G984" s="14"/>
      <c r="H984" s="14"/>
    </row>
    <row r="985" spans="2:8" ht="15.75" customHeight="1">
      <c r="B985" s="61"/>
      <c r="F985" s="14"/>
      <c r="G985" s="14"/>
      <c r="H985" s="14"/>
    </row>
    <row r="986" spans="2:8" ht="15.75" customHeight="1">
      <c r="B986" s="61"/>
      <c r="F986" s="14"/>
      <c r="G986" s="14"/>
      <c r="H986" s="14"/>
    </row>
    <row r="987" spans="2:8" ht="15.75" customHeight="1">
      <c r="B987" s="61"/>
      <c r="F987" s="14"/>
      <c r="G987" s="14"/>
      <c r="H987" s="14"/>
    </row>
    <row r="988" spans="2:8" ht="15.75" customHeight="1">
      <c r="B988" s="61"/>
      <c r="F988" s="14"/>
      <c r="G988" s="14"/>
      <c r="H988" s="14"/>
    </row>
    <row r="989" spans="2:8" ht="15.75" customHeight="1">
      <c r="B989" s="61"/>
      <c r="F989" s="14"/>
      <c r="G989" s="14"/>
      <c r="H989" s="14"/>
    </row>
    <row r="990" spans="2:8" ht="15.75" customHeight="1">
      <c r="B990" s="61"/>
      <c r="F990" s="14"/>
      <c r="G990" s="14"/>
      <c r="H990" s="14"/>
    </row>
    <row r="991" spans="2:8" ht="15.75" customHeight="1">
      <c r="B991" s="61"/>
      <c r="F991" s="14"/>
      <c r="G991" s="14"/>
      <c r="H991" s="14"/>
    </row>
    <row r="992" spans="2:8" ht="15.75" customHeight="1">
      <c r="B992" s="61"/>
      <c r="F992" s="14"/>
      <c r="G992" s="14"/>
      <c r="H992" s="14"/>
    </row>
    <row r="993" spans="2:8" ht="15.75" customHeight="1">
      <c r="B993" s="61"/>
      <c r="F993" s="14"/>
      <c r="G993" s="14"/>
      <c r="H993" s="14"/>
    </row>
    <row r="994" spans="2:8" ht="15.75" customHeight="1">
      <c r="B994" s="61"/>
      <c r="F994" s="14"/>
      <c r="G994" s="14"/>
      <c r="H994" s="14"/>
    </row>
    <row r="995" spans="2:8" ht="15.75" customHeight="1">
      <c r="B995" s="61"/>
      <c r="F995" s="14"/>
      <c r="G995" s="14"/>
      <c r="H995" s="14"/>
    </row>
    <row r="996" spans="2:8" ht="15.75" customHeight="1">
      <c r="B996" s="61"/>
      <c r="F996" s="14"/>
      <c r="G996" s="14"/>
      <c r="H996" s="14"/>
    </row>
    <row r="997" spans="2:8" ht="15.75" customHeight="1">
      <c r="B997" s="61"/>
      <c r="F997" s="14"/>
      <c r="G997" s="14"/>
      <c r="H997" s="14"/>
    </row>
    <row r="998" spans="2:8" ht="15.75" customHeight="1">
      <c r="B998" s="61"/>
      <c r="F998" s="14"/>
      <c r="G998" s="14"/>
      <c r="H998" s="14"/>
    </row>
    <row r="999" spans="2:8" ht="15.75" customHeight="1">
      <c r="B999" s="61"/>
      <c r="F999" s="14"/>
      <c r="G999" s="14"/>
      <c r="H999" s="14"/>
    </row>
    <row r="1000" spans="2:8" ht="15.75" customHeight="1">
      <c r="B1000" s="61"/>
      <c r="F1000" s="14"/>
      <c r="G1000" s="14"/>
      <c r="H1000" s="14"/>
    </row>
  </sheetData>
  <autoFilter ref="A1:R83" xr:uid="{00000000-0009-0000-0000-00001D000000}">
    <sortState xmlns:xlrd2="http://schemas.microsoft.com/office/spreadsheetml/2017/richdata2" ref="A2:R82">
      <sortCondition ref="B1:B82"/>
    </sortState>
  </autoFilter>
  <conditionalFormatting sqref="P2:P89">
    <cfRule type="expression" dxfId="58" priority="1" stopIfTrue="1">
      <formula>"&gt;0"</formula>
    </cfRule>
    <cfRule type="cellIs" dxfId="57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F074-5CBD-459E-ABC7-B047783C8E99}">
  <sheetPr codeName="Sheet64">
    <tabColor rgb="FF7030A0"/>
  </sheetPr>
  <dimension ref="A1:R989"/>
  <sheetViews>
    <sheetView topLeftCell="E41" workbookViewId="0">
      <selection activeCell="S67" sqref="S67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9" width="8.625" customWidth="1"/>
    <col min="10" max="10" width="13.75" bestFit="1" customWidth="1"/>
    <col min="11" max="11" width="11.125" customWidth="1"/>
    <col min="12" max="12" width="12.25" bestFit="1" customWidth="1"/>
    <col min="13" max="13" width="12.37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6632</v>
      </c>
      <c r="B2" s="62">
        <v>45863</v>
      </c>
      <c r="C2" s="111" t="s">
        <v>6638</v>
      </c>
      <c r="D2" s="544"/>
      <c r="F2" s="14">
        <v>80</v>
      </c>
      <c r="G2" s="14"/>
      <c r="H2" s="14"/>
      <c r="I2" s="13" t="s">
        <v>89</v>
      </c>
      <c r="K2" s="395" t="s">
        <v>6708</v>
      </c>
      <c r="L2">
        <v>91763</v>
      </c>
      <c r="N2" s="13" t="s">
        <v>688</v>
      </c>
      <c r="O2" s="189"/>
      <c r="P2" s="31">
        <f t="shared" ref="P2:P35" si="0">R2-Q2</f>
        <v>-80</v>
      </c>
      <c r="Q2" s="31">
        <f>SUBTOTAL(9,$F$2:F2)</f>
        <v>80</v>
      </c>
      <c r="R2" s="31">
        <f>SUBTOTAL(9,$G$2:G2)</f>
        <v>0</v>
      </c>
    </row>
    <row r="3" spans="1:18" ht="14.25" customHeight="1">
      <c r="A3" s="13" t="s">
        <v>6632</v>
      </c>
      <c r="B3" s="62">
        <v>45866</v>
      </c>
      <c r="C3" s="111" t="s">
        <v>6637</v>
      </c>
      <c r="D3" s="111"/>
      <c r="F3" s="14">
        <v>2587</v>
      </c>
      <c r="G3" s="14"/>
      <c r="H3" s="14"/>
      <c r="I3" s="13" t="s">
        <v>89</v>
      </c>
      <c r="K3" s="51"/>
      <c r="M3" s="544"/>
      <c r="N3" s="13" t="s">
        <v>688</v>
      </c>
      <c r="O3" s="189"/>
      <c r="P3" s="31">
        <f t="shared" si="0"/>
        <v>-2667</v>
      </c>
      <c r="Q3" s="31">
        <f>SUBTOTAL(9,$F$2:F3)</f>
        <v>2667</v>
      </c>
      <c r="R3" s="31">
        <f>SUBTOTAL(9,$G$2:G3)</f>
        <v>0</v>
      </c>
    </row>
    <row r="4" spans="1:18" ht="14.25" customHeight="1">
      <c r="A4" s="13" t="s">
        <v>6632</v>
      </c>
      <c r="B4" s="62">
        <v>45868</v>
      </c>
      <c r="C4" s="456" t="s">
        <v>1019</v>
      </c>
      <c r="D4" s="544"/>
      <c r="F4" s="14">
        <v>413</v>
      </c>
      <c r="G4" s="14"/>
      <c r="H4" s="14"/>
      <c r="I4" s="13" t="s">
        <v>91</v>
      </c>
      <c r="K4" s="51" t="s">
        <v>6604</v>
      </c>
      <c r="L4" s="544" t="s">
        <v>6634</v>
      </c>
      <c r="M4" s="14"/>
      <c r="N4" s="13" t="s">
        <v>688</v>
      </c>
      <c r="O4" s="189"/>
      <c r="P4" s="31">
        <f t="shared" si="0"/>
        <v>-3080</v>
      </c>
      <c r="Q4" s="31">
        <f>SUBTOTAL(9,$F$2:F4)</f>
        <v>3080</v>
      </c>
      <c r="R4" s="31">
        <f>SUBTOTAL(9,$G$2:G4)</f>
        <v>0</v>
      </c>
    </row>
    <row r="5" spans="1:18" ht="14.25" customHeight="1">
      <c r="A5" s="13" t="s">
        <v>6632</v>
      </c>
      <c r="B5" s="62">
        <v>45868</v>
      </c>
      <c r="C5" s="551" t="s">
        <v>5830</v>
      </c>
      <c r="D5" s="111"/>
      <c r="F5" s="14">
        <v>10</v>
      </c>
      <c r="G5" s="2"/>
      <c r="H5" s="14"/>
      <c r="I5" s="13" t="s">
        <v>89</v>
      </c>
      <c r="K5" s="506" t="s">
        <v>6646</v>
      </c>
      <c r="L5" s="482"/>
      <c r="N5" s="13" t="s">
        <v>688</v>
      </c>
      <c r="O5" s="189"/>
      <c r="P5" s="31">
        <f t="shared" si="0"/>
        <v>-3090</v>
      </c>
      <c r="Q5" s="31">
        <f>SUBTOTAL(9,$F$2:F5)</f>
        <v>3090</v>
      </c>
      <c r="R5" s="31">
        <f>SUBTOTAL(9,$G$2:G5)</f>
        <v>0</v>
      </c>
    </row>
    <row r="6" spans="1:18" ht="14.25" customHeight="1">
      <c r="A6" s="13" t="s">
        <v>6632</v>
      </c>
      <c r="B6" s="62">
        <v>45870</v>
      </c>
      <c r="C6" s="111" t="s">
        <v>962</v>
      </c>
      <c r="D6" s="111"/>
      <c r="F6" s="14"/>
      <c r="G6" s="14">
        <v>15538.81</v>
      </c>
      <c r="H6" s="14"/>
      <c r="I6" s="13"/>
      <c r="J6" s="544"/>
      <c r="K6" s="51"/>
      <c r="L6" s="544"/>
      <c r="M6" s="544"/>
      <c r="N6" s="13" t="s">
        <v>688</v>
      </c>
      <c r="O6" s="189"/>
      <c r="P6" s="31">
        <f t="shared" si="0"/>
        <v>12448.81</v>
      </c>
      <c r="Q6" s="31">
        <f>SUBTOTAL(9,$F$2:F6)</f>
        <v>3090</v>
      </c>
      <c r="R6" s="31">
        <f>SUBTOTAL(9,$G$2:G6)</f>
        <v>15538.81</v>
      </c>
    </row>
    <row r="7" spans="1:18" ht="14.25" customHeight="1">
      <c r="A7" s="13" t="s">
        <v>6632</v>
      </c>
      <c r="B7" s="62">
        <v>45875</v>
      </c>
      <c r="C7" s="158" t="s">
        <v>6618</v>
      </c>
      <c r="D7" s="111" t="s">
        <v>6031</v>
      </c>
      <c r="F7" s="14">
        <v>886</v>
      </c>
      <c r="G7" s="14"/>
      <c r="H7" s="14"/>
      <c r="I7" s="14" t="s">
        <v>91</v>
      </c>
      <c r="J7" s="14"/>
      <c r="K7" s="14"/>
      <c r="L7" s="14"/>
      <c r="M7" s="14"/>
      <c r="N7" s="13" t="s">
        <v>688</v>
      </c>
      <c r="O7" s="189"/>
      <c r="P7" s="31">
        <f t="shared" si="0"/>
        <v>11562.81</v>
      </c>
      <c r="Q7" s="31">
        <f>SUBTOTAL(9,$F$2:F7)</f>
        <v>3976</v>
      </c>
      <c r="R7" s="31">
        <f>SUBTOTAL(9,$G$2:G7)</f>
        <v>15538.81</v>
      </c>
    </row>
    <row r="8" spans="1:18" ht="14.25" customHeight="1">
      <c r="A8" s="13" t="s">
        <v>6632</v>
      </c>
      <c r="B8" s="62">
        <v>45881</v>
      </c>
      <c r="C8" s="111" t="s">
        <v>5777</v>
      </c>
      <c r="D8" s="111"/>
      <c r="F8" s="14">
        <v>92.2</v>
      </c>
      <c r="G8" s="14"/>
      <c r="H8" s="14"/>
      <c r="I8" s="13" t="s">
        <v>89</v>
      </c>
      <c r="K8" s="544" t="s">
        <v>1823</v>
      </c>
      <c r="L8">
        <v>21996</v>
      </c>
      <c r="N8" s="13" t="s">
        <v>688</v>
      </c>
      <c r="O8" s="189"/>
      <c r="P8" s="31">
        <f t="shared" si="0"/>
        <v>11470.61</v>
      </c>
      <c r="Q8" s="31">
        <f>SUBTOTAL(9,$F$2:F8)</f>
        <v>4068.2</v>
      </c>
      <c r="R8" s="31">
        <f>SUBTOTAL(9,$G$2:G8)</f>
        <v>15538.81</v>
      </c>
    </row>
    <row r="9" spans="1:18" ht="14.25" customHeight="1">
      <c r="A9" s="13" t="s">
        <v>6632</v>
      </c>
      <c r="B9" s="62">
        <v>45882</v>
      </c>
      <c r="C9" s="111" t="s">
        <v>6645</v>
      </c>
      <c r="D9" s="111"/>
      <c r="F9" s="14">
        <v>70</v>
      </c>
      <c r="G9" s="14"/>
      <c r="H9" s="14"/>
      <c r="I9" s="13" t="s">
        <v>89</v>
      </c>
      <c r="K9" s="506" t="s">
        <v>6646</v>
      </c>
      <c r="L9">
        <v>8110297</v>
      </c>
      <c r="N9" s="13" t="s">
        <v>688</v>
      </c>
      <c r="O9" s="189"/>
      <c r="P9" s="31">
        <f t="shared" si="0"/>
        <v>11400.61</v>
      </c>
      <c r="Q9" s="31">
        <f>SUBTOTAL(9,$F$2:F9)</f>
        <v>4138.2</v>
      </c>
      <c r="R9" s="31">
        <f>SUBTOTAL(9,$G$2:G9)</f>
        <v>15538.81</v>
      </c>
    </row>
    <row r="10" spans="1:18" ht="14.25" customHeight="1">
      <c r="A10" s="13" t="s">
        <v>6632</v>
      </c>
      <c r="B10" s="62">
        <v>45883</v>
      </c>
      <c r="C10" s="504" t="s">
        <v>6635</v>
      </c>
      <c r="D10" s="111"/>
      <c r="F10" s="14">
        <v>1960</v>
      </c>
      <c r="G10" s="14"/>
      <c r="H10" s="14"/>
      <c r="I10" s="13" t="s">
        <v>91</v>
      </c>
      <c r="K10" s="544" t="s">
        <v>6636</v>
      </c>
      <c r="L10" s="517">
        <v>2752</v>
      </c>
      <c r="N10" s="13" t="s">
        <v>688</v>
      </c>
      <c r="O10" s="189"/>
      <c r="P10" s="31">
        <f t="shared" si="0"/>
        <v>9440.61</v>
      </c>
      <c r="Q10" s="31">
        <f>SUBTOTAL(9,$F$2:F10)</f>
        <v>6098.2</v>
      </c>
      <c r="R10" s="31">
        <f>SUBTOTAL(9,$G$2:G10)</f>
        <v>15538.81</v>
      </c>
    </row>
    <row r="11" spans="1:18" ht="14.25" customHeight="1">
      <c r="A11" s="13" t="s">
        <v>6632</v>
      </c>
      <c r="B11" s="62">
        <v>45891</v>
      </c>
      <c r="C11" s="111" t="s">
        <v>6655</v>
      </c>
      <c r="D11" s="111"/>
      <c r="F11" s="14">
        <v>1499</v>
      </c>
      <c r="G11" s="14"/>
      <c r="H11" s="14"/>
      <c r="I11" s="13" t="s">
        <v>89</v>
      </c>
      <c r="K11" s="51" t="s">
        <v>6656</v>
      </c>
      <c r="L11" s="487"/>
      <c r="N11" s="13" t="s">
        <v>688</v>
      </c>
      <c r="O11" s="189"/>
      <c r="P11" s="31">
        <f t="shared" si="0"/>
        <v>7941.61</v>
      </c>
      <c r="Q11" s="31">
        <f>SUBTOTAL(9,$F$2:F11)</f>
        <v>7597.2</v>
      </c>
      <c r="R11" s="31">
        <f>SUBTOTAL(9,$G$2:G11)</f>
        <v>15538.81</v>
      </c>
    </row>
    <row r="12" spans="1:18" ht="14.25" customHeight="1">
      <c r="A12" s="13" t="s">
        <v>6632</v>
      </c>
      <c r="B12" s="62">
        <v>45896</v>
      </c>
      <c r="C12" s="111" t="s">
        <v>6660</v>
      </c>
      <c r="D12" s="111"/>
      <c r="F12" s="14">
        <v>4012</v>
      </c>
      <c r="G12" s="2"/>
      <c r="H12" s="14"/>
      <c r="I12" s="13" t="s">
        <v>91</v>
      </c>
      <c r="K12" t="s">
        <v>6636</v>
      </c>
      <c r="L12">
        <v>2776</v>
      </c>
      <c r="N12" s="13" t="s">
        <v>688</v>
      </c>
      <c r="O12" s="189"/>
      <c r="P12" s="31">
        <f t="shared" si="0"/>
        <v>3929.6099999999988</v>
      </c>
      <c r="Q12" s="31">
        <f>SUBTOTAL(9,$F$2:F12)</f>
        <v>11609.2</v>
      </c>
      <c r="R12" s="31">
        <f>SUBTOTAL(9,$G$2:G12)</f>
        <v>15538.81</v>
      </c>
    </row>
    <row r="13" spans="1:18" ht="14.25" customHeight="1">
      <c r="A13" s="13" t="s">
        <v>6632</v>
      </c>
      <c r="B13" s="62">
        <v>45898</v>
      </c>
      <c r="C13" s="111" t="s">
        <v>6805</v>
      </c>
      <c r="D13" s="111"/>
      <c r="F13" s="14">
        <v>76.77</v>
      </c>
      <c r="G13" s="14"/>
      <c r="H13" s="14"/>
      <c r="I13" s="13" t="s">
        <v>7184</v>
      </c>
      <c r="K13" s="51" t="s">
        <v>1308</v>
      </c>
      <c r="L13">
        <v>7927670825</v>
      </c>
      <c r="N13" s="13" t="s">
        <v>688</v>
      </c>
      <c r="O13" s="189"/>
      <c r="P13" s="31">
        <f t="shared" si="0"/>
        <v>3852.8399999999983</v>
      </c>
      <c r="Q13" s="31">
        <f>SUBTOTAL(9,$F$2:F13)</f>
        <v>11685.970000000001</v>
      </c>
      <c r="R13" s="31">
        <f>SUBTOTAL(9,$G$2:G13)</f>
        <v>15538.81</v>
      </c>
    </row>
    <row r="14" spans="1:18" ht="14.25" customHeight="1">
      <c r="A14" s="13" t="s">
        <v>6632</v>
      </c>
      <c r="B14" s="62">
        <v>45907</v>
      </c>
      <c r="C14" s="111" t="s">
        <v>6709</v>
      </c>
      <c r="D14" s="111"/>
      <c r="E14" s="544"/>
      <c r="F14" s="14">
        <v>985.71</v>
      </c>
      <c r="G14" s="2"/>
      <c r="H14" s="14"/>
      <c r="I14" s="13" t="s">
        <v>89</v>
      </c>
      <c r="J14" s="544"/>
      <c r="K14" s="51" t="s">
        <v>2657</v>
      </c>
      <c r="L14" s="544">
        <v>401330060</v>
      </c>
      <c r="N14" s="13" t="s">
        <v>688</v>
      </c>
      <c r="O14" s="189"/>
      <c r="P14" s="31">
        <f t="shared" si="0"/>
        <v>2867.1299999999992</v>
      </c>
      <c r="Q14" s="31">
        <f>SUBTOTAL(9,$F$2:F14)</f>
        <v>12671.68</v>
      </c>
      <c r="R14" s="31">
        <f>SUBTOTAL(9,$G$2:G14)</f>
        <v>15538.81</v>
      </c>
    </row>
    <row r="15" spans="1:18" ht="14.25" customHeight="1">
      <c r="A15" s="13" t="s">
        <v>6632</v>
      </c>
      <c r="B15" s="62">
        <v>45909</v>
      </c>
      <c r="C15" s="111" t="s">
        <v>6697</v>
      </c>
      <c r="D15" s="52" t="s">
        <v>6031</v>
      </c>
      <c r="E15" s="29"/>
      <c r="F15" s="14">
        <v>1102</v>
      </c>
      <c r="G15" s="35"/>
      <c r="H15" s="35"/>
      <c r="I15" s="13" t="s">
        <v>91</v>
      </c>
      <c r="J15" s="147"/>
      <c r="K15" s="147"/>
      <c r="L15" s="239"/>
      <c r="N15" s="13" t="s">
        <v>688</v>
      </c>
      <c r="O15" s="189"/>
      <c r="P15" s="31">
        <f t="shared" si="0"/>
        <v>1765.1299999999992</v>
      </c>
      <c r="Q15" s="31">
        <f>SUBTOTAL(9,$F$2:F15)</f>
        <v>13773.68</v>
      </c>
      <c r="R15" s="31">
        <f>SUBTOTAL(9,$G$2:G15)</f>
        <v>15538.81</v>
      </c>
    </row>
    <row r="16" spans="1:18" ht="14.25" customHeight="1">
      <c r="A16" s="13" t="s">
        <v>6632</v>
      </c>
      <c r="B16" s="62">
        <v>45915</v>
      </c>
      <c r="C16" s="111" t="s">
        <v>6713</v>
      </c>
      <c r="D16" s="111"/>
      <c r="F16" s="14">
        <v>2450</v>
      </c>
      <c r="G16" s="2"/>
      <c r="H16" s="14"/>
      <c r="I16" s="13" t="s">
        <v>91</v>
      </c>
      <c r="K16" s="524" t="s">
        <v>6636</v>
      </c>
      <c r="L16">
        <v>2785</v>
      </c>
      <c r="N16" s="13" t="s">
        <v>688</v>
      </c>
      <c r="O16" s="189"/>
      <c r="P16" s="31">
        <f t="shared" si="0"/>
        <v>-684.8700000000008</v>
      </c>
      <c r="Q16" s="31">
        <f>SUBTOTAL(9,$F$2:F16)</f>
        <v>16223.68</v>
      </c>
      <c r="R16" s="31">
        <f>SUBTOTAL(9,$G$2:G16)</f>
        <v>15538.81</v>
      </c>
    </row>
    <row r="17" spans="1:18" ht="14.25" customHeight="1">
      <c r="A17" s="13" t="s">
        <v>6632</v>
      </c>
      <c r="B17" s="62">
        <v>45929</v>
      </c>
      <c r="C17" s="111" t="s">
        <v>6806</v>
      </c>
      <c r="D17" s="111"/>
      <c r="F17" s="14">
        <v>368.99</v>
      </c>
      <c r="G17" s="14"/>
      <c r="H17" s="14"/>
      <c r="I17" s="13" t="s">
        <v>7184</v>
      </c>
      <c r="K17" t="s">
        <v>1308</v>
      </c>
      <c r="L17">
        <v>7797100925</v>
      </c>
      <c r="N17" s="13" t="s">
        <v>688</v>
      </c>
      <c r="O17" s="189"/>
      <c r="P17" s="31">
        <f t="shared" si="0"/>
        <v>-1053.8600000000024</v>
      </c>
      <c r="Q17" s="31">
        <f>SUBTOTAL(9,$F$2:F17)</f>
        <v>16592.670000000002</v>
      </c>
      <c r="R17" s="31">
        <f>SUBTOTAL(9,$G$2:G17)</f>
        <v>15538.81</v>
      </c>
    </row>
    <row r="18" spans="1:18" ht="14.25" customHeight="1">
      <c r="A18" s="13" t="s">
        <v>6632</v>
      </c>
      <c r="B18" s="62">
        <v>45956</v>
      </c>
      <c r="C18" s="111" t="s">
        <v>6800</v>
      </c>
      <c r="D18" s="111"/>
      <c r="F18" s="14">
        <v>32.700000000000003</v>
      </c>
      <c r="G18" s="14"/>
      <c r="H18" s="14"/>
      <c r="I18" s="13" t="s">
        <v>89</v>
      </c>
      <c r="K18" t="s">
        <v>6801</v>
      </c>
      <c r="L18">
        <v>1430332</v>
      </c>
      <c r="N18" s="13" t="s">
        <v>688</v>
      </c>
      <c r="O18" s="189"/>
      <c r="P18" s="31">
        <f t="shared" si="0"/>
        <v>-1086.5600000000031</v>
      </c>
      <c r="Q18" s="31">
        <f>SUBTOTAL(9,$F$2:F18)</f>
        <v>16625.370000000003</v>
      </c>
      <c r="R18" s="31">
        <f>SUBTOTAL(9,$G$2:G18)</f>
        <v>15538.81</v>
      </c>
    </row>
    <row r="19" spans="1:18" ht="14.25" customHeight="1">
      <c r="A19" s="13" t="s">
        <v>6632</v>
      </c>
      <c r="B19" s="62">
        <v>45956</v>
      </c>
      <c r="C19" s="111" t="s">
        <v>6803</v>
      </c>
      <c r="D19" s="111"/>
      <c r="F19" s="14">
        <v>125.3</v>
      </c>
      <c r="G19" s="14"/>
      <c r="H19" s="14"/>
      <c r="I19" s="13" t="s">
        <v>89</v>
      </c>
      <c r="K19" t="s">
        <v>6804</v>
      </c>
      <c r="L19">
        <v>200501008227132</v>
      </c>
      <c r="N19" s="13" t="s">
        <v>688</v>
      </c>
      <c r="O19" s="189"/>
      <c r="P19" s="31">
        <f t="shared" si="0"/>
        <v>-1211.8600000000024</v>
      </c>
      <c r="Q19" s="31">
        <f>SUBTOTAL(9,$F$2:F19)</f>
        <v>16750.670000000002</v>
      </c>
      <c r="R19" s="31">
        <f>SUBTOTAL(9,$G$2:G19)</f>
        <v>15538.81</v>
      </c>
    </row>
    <row r="20" spans="1:18" ht="14.25" customHeight="1">
      <c r="A20" s="13" t="s">
        <v>6632</v>
      </c>
      <c r="B20" s="62">
        <v>45957</v>
      </c>
      <c r="C20" s="111" t="s">
        <v>6777</v>
      </c>
      <c r="D20" s="111"/>
      <c r="F20" s="14">
        <v>700</v>
      </c>
      <c r="G20" s="14"/>
      <c r="H20" s="14"/>
      <c r="I20" s="13" t="s">
        <v>89</v>
      </c>
      <c r="K20" t="s">
        <v>6778</v>
      </c>
      <c r="L20">
        <v>5088</v>
      </c>
      <c r="N20" s="13" t="s">
        <v>688</v>
      </c>
      <c r="O20" s="189"/>
      <c r="P20" s="31">
        <f t="shared" si="0"/>
        <v>-1911.8600000000024</v>
      </c>
      <c r="Q20" s="31">
        <f>SUBTOTAL(9,$F$2:F20)</f>
        <v>17450.670000000002</v>
      </c>
      <c r="R20" s="31">
        <f>SUBTOTAL(9,$G$2:G20)</f>
        <v>15538.81</v>
      </c>
    </row>
    <row r="21" spans="1:18" ht="14.25" customHeight="1">
      <c r="A21" s="13" t="s">
        <v>6632</v>
      </c>
      <c r="B21" s="62">
        <v>45960</v>
      </c>
      <c r="C21" s="111" t="s">
        <v>6888</v>
      </c>
      <c r="D21" s="111"/>
      <c r="F21" s="14">
        <v>119</v>
      </c>
      <c r="G21" s="14"/>
      <c r="H21" s="14"/>
      <c r="I21" s="13" t="s">
        <v>7184</v>
      </c>
      <c r="K21" s="51" t="s">
        <v>1308</v>
      </c>
      <c r="L21">
        <v>7099871025</v>
      </c>
      <c r="N21" s="13" t="s">
        <v>688</v>
      </c>
      <c r="O21" s="189"/>
      <c r="P21" s="31">
        <f t="shared" si="0"/>
        <v>-2030.8600000000024</v>
      </c>
      <c r="Q21" s="31">
        <f>SUBTOTAL(9,$F$2:F21)</f>
        <v>17569.670000000002</v>
      </c>
      <c r="R21" s="31">
        <f>SUBTOTAL(9,$G$2:G21)</f>
        <v>15538.81</v>
      </c>
    </row>
    <row r="22" spans="1:18" ht="14.25" customHeight="1">
      <c r="A22" s="13" t="s">
        <v>6632</v>
      </c>
      <c r="B22" s="62">
        <v>45962</v>
      </c>
      <c r="C22" s="111" t="s">
        <v>6829</v>
      </c>
      <c r="D22" s="111"/>
      <c r="F22" s="14"/>
      <c r="G22" s="14"/>
      <c r="H22" s="14">
        <v>11100</v>
      </c>
      <c r="I22" s="13"/>
      <c r="K22" s="51" t="s">
        <v>6830</v>
      </c>
      <c r="L22">
        <v>563839</v>
      </c>
      <c r="N22" s="13" t="s">
        <v>688</v>
      </c>
      <c r="O22" s="189">
        <v>45973</v>
      </c>
      <c r="P22" s="31">
        <f t="shared" si="0"/>
        <v>-2030.8600000000024</v>
      </c>
      <c r="Q22" s="31">
        <f>SUBTOTAL(9,$F$2:F22)</f>
        <v>17569.670000000002</v>
      </c>
      <c r="R22" s="31">
        <f>SUBTOTAL(9,$G$2:G22)</f>
        <v>15538.81</v>
      </c>
    </row>
    <row r="23" spans="1:18" ht="14.25" customHeight="1">
      <c r="A23" s="13" t="s">
        <v>6632</v>
      </c>
      <c r="B23" s="62">
        <v>45973</v>
      </c>
      <c r="C23" s="111" t="s">
        <v>6930</v>
      </c>
      <c r="D23" s="111"/>
      <c r="F23" s="14"/>
      <c r="G23" s="14"/>
      <c r="H23" s="14">
        <v>5724</v>
      </c>
      <c r="I23" s="13" t="s">
        <v>89</v>
      </c>
      <c r="K23" s="583" t="s">
        <v>6931</v>
      </c>
      <c r="L23" t="s">
        <v>6932</v>
      </c>
      <c r="N23" s="13" t="s">
        <v>688</v>
      </c>
      <c r="O23" s="189"/>
      <c r="P23" s="31">
        <f t="shared" si="0"/>
        <v>-2030.8600000000024</v>
      </c>
      <c r="Q23" s="31">
        <f>SUBTOTAL(9,$F$2:F23)</f>
        <v>17569.670000000002</v>
      </c>
      <c r="R23" s="31">
        <f>SUBTOTAL(9,$G$2:G23)</f>
        <v>15538.81</v>
      </c>
    </row>
    <row r="24" spans="1:18" ht="14.25" customHeight="1">
      <c r="A24" s="13" t="s">
        <v>6632</v>
      </c>
      <c r="B24" s="62">
        <v>45974</v>
      </c>
      <c r="C24" s="111" t="s">
        <v>962</v>
      </c>
      <c r="D24" s="111"/>
      <c r="F24" s="14"/>
      <c r="G24" s="14">
        <v>15858.7</v>
      </c>
      <c r="H24" s="14"/>
      <c r="I24" s="13"/>
      <c r="N24" s="13" t="s">
        <v>688</v>
      </c>
      <c r="O24" s="189"/>
      <c r="P24" s="31">
        <f t="shared" si="0"/>
        <v>13827.84</v>
      </c>
      <c r="Q24" s="31">
        <f>SUBTOTAL(9,$F$2:F24)</f>
        <v>17569.670000000002</v>
      </c>
      <c r="R24" s="31">
        <f>SUBTOTAL(9,$G$2:G24)</f>
        <v>31397.510000000002</v>
      </c>
    </row>
    <row r="25" spans="1:18" ht="14.25" customHeight="1">
      <c r="A25" s="13" t="s">
        <v>6632</v>
      </c>
      <c r="B25" s="62">
        <v>45974</v>
      </c>
      <c r="C25" s="111" t="s">
        <v>6802</v>
      </c>
      <c r="D25" s="111"/>
      <c r="F25" s="14">
        <v>1672.1</v>
      </c>
      <c r="G25" s="14"/>
      <c r="H25" s="14"/>
      <c r="I25" s="13" t="s">
        <v>89</v>
      </c>
      <c r="K25" t="s">
        <v>2657</v>
      </c>
      <c r="L25">
        <v>461645760</v>
      </c>
      <c r="N25" s="13" t="s">
        <v>688</v>
      </c>
      <c r="O25" s="189"/>
      <c r="P25" s="31">
        <f t="shared" si="0"/>
        <v>12155.740000000002</v>
      </c>
      <c r="Q25" s="31">
        <f>SUBTOTAL(9,$F$2:F25)</f>
        <v>19241.77</v>
      </c>
      <c r="R25" s="31">
        <f>SUBTOTAL(9,$G$2:G25)</f>
        <v>31397.510000000002</v>
      </c>
    </row>
    <row r="26" spans="1:18" ht="14.25" customHeight="1">
      <c r="A26" s="13" t="s">
        <v>6632</v>
      </c>
      <c r="B26" s="62">
        <v>45979</v>
      </c>
      <c r="C26" s="111" t="s">
        <v>6836</v>
      </c>
      <c r="D26" s="111"/>
      <c r="F26" s="14">
        <v>5145.2</v>
      </c>
      <c r="G26" s="14"/>
      <c r="H26" s="14"/>
      <c r="I26" s="13" t="s">
        <v>89</v>
      </c>
      <c r="K26" s="51" t="s">
        <v>6837</v>
      </c>
      <c r="L26" s="583">
        <v>8806740839</v>
      </c>
      <c r="N26" s="13" t="s">
        <v>688</v>
      </c>
      <c r="O26" s="189"/>
      <c r="P26" s="31">
        <f t="shared" si="0"/>
        <v>7010.5400000000009</v>
      </c>
      <c r="Q26" s="31">
        <f>SUBTOTAL(9,$F$2:F26)</f>
        <v>24386.97</v>
      </c>
      <c r="R26" s="31">
        <f>SUBTOTAL(9,$G$2:G26)</f>
        <v>31397.510000000002</v>
      </c>
    </row>
    <row r="27" spans="1:18" ht="14.25" customHeight="1">
      <c r="A27" s="13" t="s">
        <v>6632</v>
      </c>
      <c r="B27" s="62">
        <v>45981</v>
      </c>
      <c r="C27" s="111" t="s">
        <v>6856</v>
      </c>
      <c r="D27" s="111"/>
      <c r="F27" s="14">
        <v>70</v>
      </c>
      <c r="G27" s="14"/>
      <c r="H27" s="14"/>
      <c r="I27" s="13" t="s">
        <v>89</v>
      </c>
      <c r="K27" t="s">
        <v>1056</v>
      </c>
      <c r="L27" s="640">
        <v>252437643</v>
      </c>
      <c r="N27" s="13" t="s">
        <v>688</v>
      </c>
      <c r="O27" s="189"/>
      <c r="P27" s="31">
        <f t="shared" si="0"/>
        <v>6940.5400000000009</v>
      </c>
      <c r="Q27" s="31">
        <f>SUBTOTAL(9,$F$2:F27)</f>
        <v>24456.97</v>
      </c>
      <c r="R27" s="31">
        <f>SUBTOTAL(9,$G$2:G27)</f>
        <v>31397.510000000002</v>
      </c>
    </row>
    <row r="28" spans="1:18" ht="14.25" customHeight="1">
      <c r="A28" s="13" t="s">
        <v>6632</v>
      </c>
      <c r="B28" s="62">
        <v>45989</v>
      </c>
      <c r="C28" s="111" t="s">
        <v>6887</v>
      </c>
      <c r="D28" s="111"/>
      <c r="F28" s="14">
        <v>119</v>
      </c>
      <c r="G28" s="14"/>
      <c r="H28" s="14"/>
      <c r="I28" s="13" t="s">
        <v>7184</v>
      </c>
      <c r="K28" s="51" t="s">
        <v>1308</v>
      </c>
      <c r="L28">
        <v>10773819</v>
      </c>
      <c r="N28" s="13" t="s">
        <v>688</v>
      </c>
      <c r="O28" s="189"/>
      <c r="P28" s="31">
        <f t="shared" si="0"/>
        <v>6821.5400000000009</v>
      </c>
      <c r="Q28" s="31">
        <f>SUBTOTAL(9,$F$2:F28)</f>
        <v>24575.97</v>
      </c>
      <c r="R28" s="31">
        <f>SUBTOTAL(9,$G$2:G28)</f>
        <v>31397.510000000002</v>
      </c>
    </row>
    <row r="29" spans="1:18" ht="14.25" customHeight="1">
      <c r="A29" s="13" t="s">
        <v>6632</v>
      </c>
      <c r="B29" s="62">
        <v>45999</v>
      </c>
      <c r="C29" s="111" t="s">
        <v>6898</v>
      </c>
      <c r="D29" s="111" t="s">
        <v>6031</v>
      </c>
      <c r="F29" s="14">
        <v>599.55999999999995</v>
      </c>
      <c r="G29" s="14"/>
      <c r="H29" s="14"/>
      <c r="I29" s="13"/>
      <c r="N29" s="13" t="s">
        <v>688</v>
      </c>
      <c r="O29" s="189"/>
      <c r="P29" s="31">
        <f t="shared" si="0"/>
        <v>6221.98</v>
      </c>
      <c r="Q29" s="31">
        <f>SUBTOTAL(9,$F$2:F29)</f>
        <v>25175.530000000002</v>
      </c>
      <c r="R29" s="31">
        <f>SUBTOTAL(9,$G$2:G29)</f>
        <v>31397.510000000002</v>
      </c>
    </row>
    <row r="30" spans="1:18" ht="14.25" customHeight="1">
      <c r="A30" s="13" t="s">
        <v>6632</v>
      </c>
      <c r="B30" s="62">
        <v>46019</v>
      </c>
      <c r="C30" s="111" t="s">
        <v>6973</v>
      </c>
      <c r="D30" s="111"/>
      <c r="F30" s="14">
        <v>1600</v>
      </c>
      <c r="G30" s="14"/>
      <c r="H30" s="14"/>
      <c r="I30" s="13" t="s">
        <v>5711</v>
      </c>
      <c r="K30" t="s">
        <v>6974</v>
      </c>
      <c r="L30">
        <v>2837</v>
      </c>
      <c r="N30" s="13" t="s">
        <v>688</v>
      </c>
      <c r="O30" s="189"/>
      <c r="P30" s="31">
        <f t="shared" si="0"/>
        <v>4621.9799999999996</v>
      </c>
      <c r="Q30" s="31">
        <f>SUBTOTAL(9,$F$2:F30)</f>
        <v>26775.530000000002</v>
      </c>
      <c r="R30" s="31">
        <f>SUBTOTAL(9,$G$2:G30)</f>
        <v>31397.510000000002</v>
      </c>
    </row>
    <row r="31" spans="1:18" ht="14.25" customHeight="1">
      <c r="A31" s="13" t="s">
        <v>6632</v>
      </c>
      <c r="B31" s="62">
        <v>46020</v>
      </c>
      <c r="C31" s="111" t="s">
        <v>7185</v>
      </c>
      <c r="D31" s="111"/>
      <c r="F31" s="14">
        <v>119</v>
      </c>
      <c r="G31" s="14"/>
      <c r="H31" s="14"/>
      <c r="I31" s="13" t="s">
        <v>7184</v>
      </c>
      <c r="K31" t="s">
        <v>6039</v>
      </c>
      <c r="L31">
        <v>12202033</v>
      </c>
      <c r="N31" s="13" t="s">
        <v>688</v>
      </c>
      <c r="O31" s="189"/>
      <c r="P31" s="31">
        <f t="shared" si="0"/>
        <v>4502.9799999999996</v>
      </c>
      <c r="Q31" s="31">
        <f>SUBTOTAL(9,$F$2:F31)</f>
        <v>26894.530000000002</v>
      </c>
      <c r="R31" s="31">
        <f>SUBTOTAL(9,$G$2:G31)</f>
        <v>31397.510000000002</v>
      </c>
    </row>
    <row r="32" spans="1:18" ht="14.25" customHeight="1">
      <c r="A32" s="13" t="s">
        <v>6632</v>
      </c>
      <c r="B32" s="62">
        <v>46020</v>
      </c>
      <c r="C32" s="111" t="s">
        <v>6981</v>
      </c>
      <c r="D32" s="111"/>
      <c r="F32" s="14">
        <v>2495.1999999999998</v>
      </c>
      <c r="G32" s="14"/>
      <c r="H32" s="14"/>
      <c r="I32" s="13" t="s">
        <v>89</v>
      </c>
      <c r="K32" t="s">
        <v>6982</v>
      </c>
      <c r="L32">
        <v>8806740839</v>
      </c>
      <c r="N32" s="13" t="s">
        <v>688</v>
      </c>
      <c r="O32" s="189"/>
      <c r="P32" s="31">
        <f t="shared" si="0"/>
        <v>2007.7799999999988</v>
      </c>
      <c r="Q32" s="31">
        <f>SUBTOTAL(9,$F$2:F32)</f>
        <v>29389.730000000003</v>
      </c>
      <c r="R32" s="31">
        <f>SUBTOTAL(9,$G$2:G32)</f>
        <v>31397.510000000002</v>
      </c>
    </row>
    <row r="33" spans="1:18" ht="14.25" customHeight="1">
      <c r="A33" s="13" t="s">
        <v>6632</v>
      </c>
      <c r="B33" s="62">
        <v>46028</v>
      </c>
      <c r="C33" s="111" t="s">
        <v>6995</v>
      </c>
      <c r="D33" s="111"/>
      <c r="F33" s="14">
        <v>157.11000000000001</v>
      </c>
      <c r="G33" s="14"/>
      <c r="H33" s="14"/>
      <c r="I33" s="13" t="s">
        <v>89</v>
      </c>
      <c r="K33" t="s">
        <v>6996</v>
      </c>
      <c r="L33">
        <v>200501008262709</v>
      </c>
      <c r="N33" s="13" t="s">
        <v>688</v>
      </c>
      <c r="O33" s="189"/>
      <c r="P33" s="31">
        <f t="shared" si="0"/>
        <v>1850.6699999999983</v>
      </c>
      <c r="Q33" s="31">
        <f>SUBTOTAL(9,$F$2:F33)</f>
        <v>29546.840000000004</v>
      </c>
      <c r="R33" s="31">
        <f>SUBTOTAL(9,$G$2:G33)</f>
        <v>31397.510000000002</v>
      </c>
    </row>
    <row r="34" spans="1:18" ht="14.25" customHeight="1">
      <c r="A34" s="13" t="s">
        <v>6632</v>
      </c>
      <c r="B34" s="62">
        <v>46030</v>
      </c>
      <c r="C34" s="111" t="s">
        <v>6997</v>
      </c>
      <c r="D34" s="111"/>
      <c r="F34" s="14">
        <v>1201</v>
      </c>
      <c r="G34" s="14"/>
      <c r="H34" s="14"/>
      <c r="I34" s="13" t="s">
        <v>91</v>
      </c>
      <c r="N34" s="13" t="s">
        <v>688</v>
      </c>
      <c r="O34" s="189"/>
      <c r="P34" s="31">
        <f t="shared" si="0"/>
        <v>649.66999999999825</v>
      </c>
      <c r="Q34" s="31">
        <f>SUBTOTAL(9,$F$2:F34)</f>
        <v>30747.840000000004</v>
      </c>
      <c r="R34" s="31">
        <f>SUBTOTAL(9,$G$2:G34)</f>
        <v>31397.510000000002</v>
      </c>
    </row>
    <row r="35" spans="1:18" ht="14.25" customHeight="1">
      <c r="A35" s="13" t="s">
        <v>6632</v>
      </c>
      <c r="B35" s="62">
        <v>46051</v>
      </c>
      <c r="C35" s="111" t="s">
        <v>7035</v>
      </c>
      <c r="D35" s="111"/>
      <c r="F35" s="14">
        <v>119</v>
      </c>
      <c r="G35" s="14"/>
      <c r="H35" s="14"/>
      <c r="I35" s="13" t="s">
        <v>7184</v>
      </c>
      <c r="K35" s="51" t="s">
        <v>1308</v>
      </c>
      <c r="L35">
        <v>10766046</v>
      </c>
      <c r="N35" s="13" t="s">
        <v>688</v>
      </c>
      <c r="O35" s="189"/>
      <c r="P35" s="31">
        <f t="shared" si="0"/>
        <v>530.66999999999825</v>
      </c>
      <c r="Q35" s="31">
        <f>SUBTOTAL(9,$F$2:F35)</f>
        <v>30866.840000000004</v>
      </c>
      <c r="R35" s="31">
        <f>SUBTOTAL(9,$G$2:G35)</f>
        <v>31397.510000000002</v>
      </c>
    </row>
    <row r="36" spans="1:18" ht="14.25" customHeight="1">
      <c r="A36" s="13" t="s">
        <v>6632</v>
      </c>
      <c r="B36" s="62">
        <v>46062</v>
      </c>
      <c r="C36" s="111" t="s">
        <v>7037</v>
      </c>
      <c r="D36" s="111" t="s">
        <v>6112</v>
      </c>
      <c r="F36" s="14">
        <v>599</v>
      </c>
      <c r="G36" s="14"/>
      <c r="H36" s="14"/>
      <c r="I36" s="13"/>
      <c r="N36" s="13" t="s">
        <v>688</v>
      </c>
      <c r="O36" s="189">
        <v>46068</v>
      </c>
      <c r="P36" s="31">
        <f t="shared" ref="P36" si="1">R36-Q36</f>
        <v>-68.330000000001746</v>
      </c>
      <c r="Q36" s="31">
        <f>SUBTOTAL(9,$F$2:F36)</f>
        <v>31465.840000000004</v>
      </c>
      <c r="R36" s="31">
        <f>SUBTOTAL(9,$G$2:G36)</f>
        <v>31397.510000000002</v>
      </c>
    </row>
    <row r="37" spans="1:18" ht="14.25" customHeight="1">
      <c r="A37" s="13" t="s">
        <v>6632</v>
      </c>
      <c r="B37" s="62">
        <v>46071</v>
      </c>
      <c r="C37" s="111" t="s">
        <v>6839</v>
      </c>
      <c r="D37" s="111"/>
      <c r="F37" s="14">
        <v>69.86</v>
      </c>
      <c r="G37" s="14"/>
      <c r="H37" s="14"/>
      <c r="I37" s="13"/>
      <c r="K37" t="s">
        <v>7061</v>
      </c>
      <c r="N37" s="13"/>
      <c r="O37" s="152"/>
      <c r="P37" s="31">
        <f t="shared" ref="P37" si="2">R37-Q37</f>
        <v>-138.19000000000233</v>
      </c>
      <c r="Q37" s="31">
        <f>SUBTOTAL(9,$F$2:F37)</f>
        <v>31535.700000000004</v>
      </c>
      <c r="R37" s="31">
        <f>SUBTOTAL(9,$G$2:G37)</f>
        <v>31397.510000000002</v>
      </c>
    </row>
    <row r="38" spans="1:18" ht="14.25" customHeight="1">
      <c r="A38" s="13" t="s">
        <v>6632</v>
      </c>
      <c r="B38" s="62">
        <v>46071</v>
      </c>
      <c r="C38" s="111" t="s">
        <v>962</v>
      </c>
      <c r="D38" s="111"/>
      <c r="G38" s="14">
        <v>15297.05</v>
      </c>
      <c r="H38" s="14"/>
      <c r="I38" s="13"/>
      <c r="K38" t="s">
        <v>7062</v>
      </c>
      <c r="L38">
        <v>130339</v>
      </c>
      <c r="N38" s="13"/>
      <c r="O38" s="152"/>
      <c r="P38" s="31">
        <f t="shared" ref="P38" si="3">R38-Q38</f>
        <v>15158.859999999993</v>
      </c>
      <c r="Q38" s="31">
        <f>SUBTOTAL(9,$F$2:F38)</f>
        <v>31535.700000000004</v>
      </c>
      <c r="R38" s="31">
        <f>SUBTOTAL(9,$G$2:G38)</f>
        <v>46694.559999999998</v>
      </c>
    </row>
    <row r="39" spans="1:18" ht="14.25" customHeight="1">
      <c r="A39" s="13" t="s">
        <v>6632</v>
      </c>
      <c r="B39" s="62">
        <v>46080</v>
      </c>
      <c r="C39" s="111" t="s">
        <v>7081</v>
      </c>
      <c r="D39" s="111"/>
      <c r="F39" s="14">
        <v>119</v>
      </c>
      <c r="G39" s="14"/>
      <c r="H39" s="14"/>
      <c r="I39" s="13" t="s">
        <v>7184</v>
      </c>
      <c r="K39" s="608" t="s">
        <v>6039</v>
      </c>
      <c r="L39">
        <v>12212216</v>
      </c>
      <c r="N39" s="13"/>
      <c r="O39" s="152"/>
      <c r="P39" s="31">
        <f t="shared" ref="P39" si="4">R39-Q39</f>
        <v>15039.859999999993</v>
      </c>
      <c r="Q39" s="31">
        <f>SUBTOTAL(9,$F$2:F39)</f>
        <v>31654.700000000004</v>
      </c>
      <c r="R39" s="31">
        <f>SUBTOTAL(9,$G$2:G39)</f>
        <v>46694.559999999998</v>
      </c>
    </row>
    <row r="40" spans="1:18" ht="14.25" customHeight="1">
      <c r="A40" s="13" t="s">
        <v>6632</v>
      </c>
      <c r="B40" s="62">
        <v>46093</v>
      </c>
      <c r="C40" s="111" t="s">
        <v>6973</v>
      </c>
      <c r="D40" s="111"/>
      <c r="F40" s="14">
        <v>650</v>
      </c>
      <c r="G40" s="14"/>
      <c r="H40" s="14"/>
      <c r="I40" s="13" t="s">
        <v>91</v>
      </c>
      <c r="K40" s="610" t="s">
        <v>6974</v>
      </c>
      <c r="L40">
        <v>2869</v>
      </c>
      <c r="N40" s="13"/>
      <c r="O40" s="152"/>
      <c r="P40" s="31">
        <f t="shared" ref="P40" si="5">R40-Q40</f>
        <v>14389.859999999993</v>
      </c>
      <c r="Q40" s="31">
        <f>SUBTOTAL(9,$F$2:F40)</f>
        <v>32304.700000000004</v>
      </c>
      <c r="R40" s="31">
        <f>SUBTOTAL(9,$G$2:G40)</f>
        <v>46694.559999999998</v>
      </c>
    </row>
    <row r="41" spans="1:18" ht="14.25" customHeight="1">
      <c r="A41" s="13" t="s">
        <v>6632</v>
      </c>
      <c r="B41" s="62">
        <v>46097</v>
      </c>
      <c r="C41" s="111" t="s">
        <v>7111</v>
      </c>
      <c r="D41" s="111"/>
      <c r="F41" s="14">
        <v>2567.59</v>
      </c>
      <c r="G41" s="14"/>
      <c r="H41" s="14"/>
      <c r="I41" s="13" t="s">
        <v>89</v>
      </c>
      <c r="K41" s="527" t="s">
        <v>7112</v>
      </c>
      <c r="L41">
        <v>4373532422</v>
      </c>
      <c r="N41" s="13"/>
      <c r="O41" s="152"/>
      <c r="P41" s="31">
        <f t="shared" ref="P41" si="6">R41-Q41</f>
        <v>11822.26999999999</v>
      </c>
      <c r="Q41" s="31">
        <f>SUBTOTAL(9,$F$2:F41)</f>
        <v>34872.290000000008</v>
      </c>
      <c r="R41" s="31">
        <f>SUBTOTAL(9,$G$2:G41)</f>
        <v>46694.559999999998</v>
      </c>
    </row>
    <row r="42" spans="1:18" ht="14.25" customHeight="1">
      <c r="A42" s="13" t="s">
        <v>6632</v>
      </c>
      <c r="B42" s="62">
        <v>46070</v>
      </c>
      <c r="C42" s="111" t="s">
        <v>7124</v>
      </c>
      <c r="D42" s="111"/>
      <c r="F42" s="14">
        <v>62.77</v>
      </c>
      <c r="G42" s="14"/>
      <c r="H42" s="14"/>
      <c r="I42" s="13" t="s">
        <v>7125</v>
      </c>
      <c r="K42" s="527" t="s">
        <v>6804</v>
      </c>
      <c r="L42">
        <v>200501008289562</v>
      </c>
      <c r="N42" s="13"/>
      <c r="O42" s="152"/>
      <c r="P42" s="31">
        <f t="shared" ref="P42" si="7">R42-Q42</f>
        <v>11759.499999999993</v>
      </c>
      <c r="Q42" s="31">
        <f>SUBTOTAL(9,$F$2:F42)</f>
        <v>34935.060000000005</v>
      </c>
      <c r="R42" s="31">
        <f>SUBTOTAL(9,$G$2:G42)</f>
        <v>46694.559999999998</v>
      </c>
    </row>
    <row r="43" spans="1:18" ht="14.25" customHeight="1">
      <c r="A43" s="13" t="s">
        <v>6632</v>
      </c>
      <c r="B43" s="62">
        <v>46110</v>
      </c>
      <c r="C43" s="111" t="s">
        <v>7151</v>
      </c>
      <c r="D43" s="111"/>
      <c r="F43" s="14">
        <v>119</v>
      </c>
      <c r="G43" s="14"/>
      <c r="H43" s="14"/>
      <c r="I43" s="13" t="s">
        <v>7184</v>
      </c>
      <c r="K43" s="51" t="s">
        <v>1308</v>
      </c>
      <c r="L43">
        <v>13643221</v>
      </c>
      <c r="N43" s="13"/>
      <c r="O43" s="152"/>
      <c r="P43" s="31">
        <f t="shared" ref="P43:P49" si="8">R43-Q43</f>
        <v>11640.499999999993</v>
      </c>
      <c r="Q43" s="31">
        <f>SUBTOTAL(9,$F$2:F43)</f>
        <v>35054.060000000005</v>
      </c>
      <c r="R43" s="31">
        <f>SUBTOTAL(9,$G$2:G43)</f>
        <v>46694.559999999998</v>
      </c>
    </row>
    <row r="44" spans="1:18" ht="14.25" customHeight="1">
      <c r="A44" s="13" t="s">
        <v>6632</v>
      </c>
      <c r="B44" s="62">
        <v>46126</v>
      </c>
      <c r="C44" s="111" t="s">
        <v>7176</v>
      </c>
      <c r="D44" s="111"/>
      <c r="F44" s="14">
        <v>119.98</v>
      </c>
      <c r="G44" s="14"/>
      <c r="H44" s="14"/>
      <c r="I44" s="13" t="s">
        <v>89</v>
      </c>
      <c r="K44" t="s">
        <v>6804</v>
      </c>
      <c r="L44">
        <v>32349</v>
      </c>
      <c r="N44" s="13"/>
      <c r="O44" s="152"/>
      <c r="P44" s="31">
        <f t="shared" si="8"/>
        <v>11520.51999999999</v>
      </c>
      <c r="Q44" s="31">
        <f>SUBTOTAL(9,$F$2:F44)</f>
        <v>35174.040000000008</v>
      </c>
      <c r="R44" s="31">
        <f>SUBTOTAL(9,$G$2:G44)</f>
        <v>46694.559999999998</v>
      </c>
    </row>
    <row r="45" spans="1:18" ht="14.25" customHeight="1">
      <c r="A45" s="13" t="s">
        <v>6632</v>
      </c>
      <c r="B45" s="62">
        <v>46139</v>
      </c>
      <c r="C45" s="111" t="s">
        <v>7186</v>
      </c>
      <c r="D45" s="111"/>
      <c r="F45" s="14">
        <v>119</v>
      </c>
      <c r="G45" s="14"/>
      <c r="H45" s="14"/>
      <c r="I45" s="13" t="s">
        <v>7184</v>
      </c>
      <c r="K45" s="51" t="s">
        <v>1308</v>
      </c>
      <c r="L45">
        <v>15078055</v>
      </c>
      <c r="N45" s="13"/>
      <c r="O45" s="152"/>
      <c r="P45" s="31">
        <f t="shared" si="8"/>
        <v>11401.51999999999</v>
      </c>
      <c r="Q45" s="31">
        <f>SUBTOTAL(9,$F$2:F45)</f>
        <v>35293.040000000008</v>
      </c>
      <c r="R45" s="31">
        <f>SUBTOTAL(9,$G$2:G45)</f>
        <v>46694.559999999998</v>
      </c>
    </row>
    <row r="46" spans="1:18" ht="14.25" customHeight="1">
      <c r="A46" s="13" t="s">
        <v>6632</v>
      </c>
      <c r="B46" s="62">
        <v>46139</v>
      </c>
      <c r="C46" s="111" t="s">
        <v>7183</v>
      </c>
      <c r="D46" s="111"/>
      <c r="F46" s="14">
        <v>58.6</v>
      </c>
      <c r="G46" s="14"/>
      <c r="H46" s="14"/>
      <c r="I46" s="13" t="s">
        <v>89</v>
      </c>
      <c r="K46" t="s">
        <v>7178</v>
      </c>
      <c r="L46">
        <v>1632740</v>
      </c>
      <c r="N46" s="13"/>
      <c r="O46" s="152"/>
      <c r="P46" s="31">
        <f t="shared" si="8"/>
        <v>11342.919999999991</v>
      </c>
      <c r="Q46" s="31">
        <f>SUBTOTAL(9,$F$2:F46)</f>
        <v>35351.640000000007</v>
      </c>
      <c r="R46" s="31">
        <f>SUBTOTAL(9,$G$2:G46)</f>
        <v>46694.559999999998</v>
      </c>
    </row>
    <row r="47" spans="1:18" ht="14.25" customHeight="1">
      <c r="A47" s="13" t="s">
        <v>6632</v>
      </c>
      <c r="B47" s="62">
        <v>46066</v>
      </c>
      <c r="C47" s="111" t="s">
        <v>7204</v>
      </c>
      <c r="D47" s="111" t="s">
        <v>7205</v>
      </c>
      <c r="F47" s="14">
        <v>613.48</v>
      </c>
      <c r="G47" s="14"/>
      <c r="H47" s="14"/>
      <c r="I47" s="13" t="s">
        <v>7184</v>
      </c>
      <c r="K47" t="s">
        <v>2657</v>
      </c>
      <c r="L47">
        <v>460267956</v>
      </c>
      <c r="N47" s="13"/>
      <c r="O47" s="152"/>
      <c r="P47" s="31">
        <f t="shared" si="8"/>
        <v>10729.439999999988</v>
      </c>
      <c r="Q47" s="31">
        <f>SUBTOTAL(9,$F$2:F47)</f>
        <v>35965.12000000001</v>
      </c>
      <c r="R47" s="31">
        <f>SUBTOTAL(9,$G$2:G47)</f>
        <v>46694.559999999998</v>
      </c>
    </row>
    <row r="48" spans="1:18" ht="14.25" customHeight="1">
      <c r="A48" s="13" t="s">
        <v>6632</v>
      </c>
      <c r="B48" s="62">
        <v>46003</v>
      </c>
      <c r="C48" s="111" t="s">
        <v>6920</v>
      </c>
      <c r="D48" s="111" t="s">
        <v>7205</v>
      </c>
      <c r="F48" s="14">
        <v>413.15</v>
      </c>
      <c r="G48" s="14"/>
      <c r="H48" s="14"/>
      <c r="I48" s="13" t="s">
        <v>7184</v>
      </c>
      <c r="K48" s="629" t="s">
        <v>2657</v>
      </c>
      <c r="L48">
        <v>442005445</v>
      </c>
      <c r="N48" s="13"/>
      <c r="O48" s="152"/>
      <c r="P48" s="31">
        <f t="shared" si="8"/>
        <v>10316.289999999986</v>
      </c>
      <c r="Q48" s="31">
        <f>SUBTOTAL(9,$F$2:F48)</f>
        <v>36378.270000000011</v>
      </c>
      <c r="R48" s="31">
        <f>SUBTOTAL(9,$G$2:G48)</f>
        <v>46694.559999999998</v>
      </c>
    </row>
    <row r="49" spans="1:18" ht="14.25" customHeight="1">
      <c r="A49" s="13" t="s">
        <v>6632</v>
      </c>
      <c r="B49" s="62">
        <v>46146</v>
      </c>
      <c r="C49" s="111" t="s">
        <v>7206</v>
      </c>
      <c r="D49" s="111"/>
      <c r="F49" s="14">
        <v>705.84</v>
      </c>
      <c r="G49" s="14"/>
      <c r="H49" s="14"/>
      <c r="I49" s="13" t="s">
        <v>7207</v>
      </c>
      <c r="K49" s="629" t="s">
        <v>2657</v>
      </c>
      <c r="L49">
        <v>450619224</v>
      </c>
      <c r="N49" s="13"/>
      <c r="O49" s="152"/>
      <c r="P49" s="31">
        <f t="shared" si="8"/>
        <v>9610.4499999999898</v>
      </c>
      <c r="Q49" s="31">
        <f>SUBTOTAL(9,$F$2:F49)</f>
        <v>37084.110000000008</v>
      </c>
      <c r="R49" s="31">
        <f>SUBTOTAL(9,$G$2:G49)</f>
        <v>46694.559999999998</v>
      </c>
    </row>
    <row r="50" spans="1:18" ht="14.25" customHeight="1">
      <c r="A50" s="13" t="s">
        <v>6632</v>
      </c>
      <c r="B50" s="62">
        <v>46023</v>
      </c>
      <c r="C50" s="111" t="s">
        <v>7211</v>
      </c>
      <c r="D50" s="111" t="s">
        <v>7212</v>
      </c>
      <c r="F50" s="14">
        <v>106.6</v>
      </c>
      <c r="G50" s="14"/>
      <c r="H50" s="14"/>
      <c r="I50" s="13" t="s">
        <v>5711</v>
      </c>
      <c r="K50" s="527" t="s">
        <v>7178</v>
      </c>
      <c r="L50" s="630">
        <v>1564106</v>
      </c>
      <c r="N50" s="13"/>
      <c r="O50" s="152"/>
      <c r="P50" s="31">
        <f t="shared" ref="P50" si="9">R50-Q50</f>
        <v>9503.8499999999913</v>
      </c>
      <c r="Q50" s="31">
        <f>SUBTOTAL(9,$F$2:F50)</f>
        <v>37190.710000000006</v>
      </c>
      <c r="R50" s="31">
        <f>SUBTOTAL(9,$G$2:G50)</f>
        <v>46694.559999999998</v>
      </c>
    </row>
    <row r="51" spans="1:18" ht="14.25" customHeight="1">
      <c r="A51" s="13" t="s">
        <v>6632</v>
      </c>
      <c r="B51" s="62">
        <v>46152</v>
      </c>
      <c r="C51" s="111" t="s">
        <v>7228</v>
      </c>
      <c r="D51" s="111" t="s">
        <v>6112</v>
      </c>
      <c r="F51" s="14">
        <v>654.29999999999995</v>
      </c>
      <c r="G51" s="14"/>
      <c r="H51" s="14"/>
      <c r="I51" s="13" t="s">
        <v>91</v>
      </c>
      <c r="N51" s="13"/>
      <c r="O51" s="152"/>
      <c r="P51" s="31">
        <f t="shared" ref="P51" si="10">R51-Q51</f>
        <v>8849.5499999999884</v>
      </c>
      <c r="Q51" s="31">
        <f>SUBTOTAL(9,$F$2:F51)</f>
        <v>37845.010000000009</v>
      </c>
      <c r="R51" s="31">
        <f>SUBTOTAL(9,$G$2:G51)</f>
        <v>46694.559999999998</v>
      </c>
    </row>
    <row r="52" spans="1:18" ht="14.25" customHeight="1">
      <c r="A52" s="13" t="s">
        <v>6632</v>
      </c>
      <c r="B52" s="62">
        <v>46152</v>
      </c>
      <c r="C52" s="111" t="s">
        <v>7230</v>
      </c>
      <c r="D52" s="111"/>
      <c r="F52" s="14">
        <v>2950</v>
      </c>
      <c r="G52" s="14"/>
      <c r="H52" s="14"/>
      <c r="I52" s="13" t="s">
        <v>91</v>
      </c>
      <c r="K52" s="395" t="s">
        <v>7231</v>
      </c>
      <c r="L52" s="527">
        <v>5860</v>
      </c>
      <c r="N52" s="13"/>
      <c r="O52" s="152"/>
      <c r="P52" s="31">
        <f t="shared" ref="P52" si="11">R52-Q52</f>
        <v>5899.5499999999884</v>
      </c>
      <c r="Q52" s="31">
        <f>SUBTOTAL(9,$F$2:F52)</f>
        <v>40795.010000000009</v>
      </c>
      <c r="R52" s="31">
        <f>SUBTOTAL(9,$G$2:G52)</f>
        <v>46694.559999999998</v>
      </c>
    </row>
    <row r="53" spans="1:18" ht="14.25" customHeight="1">
      <c r="A53" s="13" t="s">
        <v>6632</v>
      </c>
      <c r="B53" s="62">
        <v>46154</v>
      </c>
      <c r="C53" s="111" t="s">
        <v>7155</v>
      </c>
      <c r="D53" s="111"/>
      <c r="F53" s="14">
        <v>2565.33</v>
      </c>
      <c r="G53" s="14"/>
      <c r="H53" s="14"/>
      <c r="I53" s="13" t="s">
        <v>89</v>
      </c>
      <c r="K53" s="395" t="s">
        <v>7112</v>
      </c>
      <c r="L53">
        <v>4397398122</v>
      </c>
      <c r="N53" s="13"/>
      <c r="O53" s="152"/>
      <c r="P53" s="31">
        <f t="shared" ref="P53" si="12">R53-Q53</f>
        <v>3334.2199999999866</v>
      </c>
      <c r="Q53" s="31">
        <f>SUBTOTAL(9,$F$2:F53)</f>
        <v>43360.340000000011</v>
      </c>
      <c r="R53" s="31">
        <f>SUBTOTAL(9,$G$2:G53)</f>
        <v>46694.559999999998</v>
      </c>
    </row>
    <row r="54" spans="1:18" ht="14.25" customHeight="1">
      <c r="A54" s="13" t="s">
        <v>6632</v>
      </c>
      <c r="B54" s="62">
        <v>46156</v>
      </c>
      <c r="C54" s="111" t="s">
        <v>2000</v>
      </c>
      <c r="D54" s="111"/>
      <c r="F54" s="14">
        <v>77.8</v>
      </c>
      <c r="G54" s="14"/>
      <c r="H54" s="14"/>
      <c r="I54" s="13" t="s">
        <v>89</v>
      </c>
      <c r="K54" s="487" t="s">
        <v>7266</v>
      </c>
      <c r="L54" s="482"/>
      <c r="N54" s="13"/>
      <c r="O54" s="152"/>
      <c r="P54" s="31">
        <f t="shared" ref="P54" si="13">R54-Q54</f>
        <v>3256.4199999999837</v>
      </c>
      <c r="Q54" s="31">
        <f>SUBTOTAL(9,$F$2:F54)</f>
        <v>43438.140000000014</v>
      </c>
      <c r="R54" s="31">
        <f>SUBTOTAL(9,$G$2:G54)</f>
        <v>46694.559999999998</v>
      </c>
    </row>
    <row r="55" spans="1:18" ht="14.25" customHeight="1">
      <c r="A55" s="13" t="s">
        <v>6632</v>
      </c>
      <c r="B55" s="62">
        <v>46162</v>
      </c>
      <c r="C55" s="111" t="s">
        <v>7283</v>
      </c>
      <c r="D55" s="111"/>
      <c r="F55" s="14">
        <v>900</v>
      </c>
      <c r="G55" s="14"/>
      <c r="H55" s="14"/>
      <c r="I55" s="13" t="s">
        <v>91</v>
      </c>
      <c r="K55" t="s">
        <v>7284</v>
      </c>
      <c r="L55">
        <v>8000065</v>
      </c>
      <c r="N55" s="13"/>
      <c r="O55" s="152"/>
      <c r="P55" s="31">
        <f t="shared" ref="P55" si="14">R55-Q55</f>
        <v>2356.4199999999837</v>
      </c>
      <c r="Q55" s="31">
        <f>SUBTOTAL(9,$F$2:F55)</f>
        <v>44338.140000000014</v>
      </c>
      <c r="R55" s="31">
        <f>SUBTOTAL(9,$G$2:G55)</f>
        <v>46694.559999999998</v>
      </c>
    </row>
    <row r="56" spans="1:18" ht="14.25" customHeight="1">
      <c r="A56" s="13" t="s">
        <v>6632</v>
      </c>
      <c r="B56" s="62">
        <v>46173</v>
      </c>
      <c r="C56" s="111" t="s">
        <v>7384</v>
      </c>
      <c r="D56" s="111"/>
      <c r="F56" s="14">
        <v>119</v>
      </c>
      <c r="G56" s="14"/>
      <c r="H56" s="14"/>
      <c r="I56" s="13" t="s">
        <v>89</v>
      </c>
      <c r="K56" t="s">
        <v>1308</v>
      </c>
      <c r="L56">
        <v>16523884</v>
      </c>
      <c r="N56" s="13"/>
      <c r="O56" s="152"/>
      <c r="P56" s="31">
        <f t="shared" ref="P56" si="15">R56-Q56</f>
        <v>2237.4199999999837</v>
      </c>
      <c r="Q56" s="31">
        <f>SUBTOTAL(9,$F$2:F56)</f>
        <v>44457.140000000014</v>
      </c>
      <c r="R56" s="31">
        <f>SUBTOTAL(9,$G$2:G56)</f>
        <v>46694.559999999998</v>
      </c>
    </row>
    <row r="57" spans="1:18" ht="14.25" customHeight="1">
      <c r="A57" s="13" t="s">
        <v>6632</v>
      </c>
      <c r="B57" s="62">
        <v>46186</v>
      </c>
      <c r="C57" s="111" t="s">
        <v>7324</v>
      </c>
      <c r="D57" s="111"/>
      <c r="F57" s="14">
        <v>447</v>
      </c>
      <c r="G57" s="14"/>
      <c r="H57" s="14"/>
      <c r="I57" s="13"/>
      <c r="N57" s="13"/>
      <c r="O57" s="152"/>
      <c r="P57" s="31">
        <f t="shared" ref="P57" si="16">R57-Q57</f>
        <v>1790.4199999999837</v>
      </c>
      <c r="Q57" s="31">
        <f>SUBTOTAL(9,$F$2:F57)</f>
        <v>44904.140000000014</v>
      </c>
      <c r="R57" s="31">
        <f>SUBTOTAL(9,$G$2:G57)</f>
        <v>46694.559999999998</v>
      </c>
    </row>
    <row r="58" spans="1:18" ht="14.25" customHeight="1">
      <c r="A58" s="13" t="s">
        <v>6632</v>
      </c>
      <c r="B58" s="62">
        <v>46211</v>
      </c>
      <c r="C58" s="111" t="s">
        <v>7373</v>
      </c>
      <c r="D58" s="111"/>
      <c r="F58" s="14">
        <v>574.94000000000005</v>
      </c>
      <c r="G58" s="14"/>
      <c r="H58" s="14"/>
      <c r="I58" s="13" t="s">
        <v>91</v>
      </c>
      <c r="K58" t="s">
        <v>6112</v>
      </c>
      <c r="N58" s="13"/>
      <c r="O58" s="152"/>
      <c r="P58" s="31">
        <f t="shared" ref="P58" si="17">R58-Q58</f>
        <v>1215.4799999999814</v>
      </c>
      <c r="Q58" s="31">
        <f>SUBTOTAL(9,$F$2:F58)</f>
        <v>45479.080000000016</v>
      </c>
      <c r="R58" s="31">
        <f>SUBTOTAL(9,$G$2:G58)</f>
        <v>46694.559999999998</v>
      </c>
    </row>
    <row r="59" spans="1:18" ht="14.25" customHeight="1">
      <c r="A59" s="13" t="s">
        <v>6632</v>
      </c>
      <c r="B59" s="62">
        <v>46203</v>
      </c>
      <c r="C59" s="111" t="s">
        <v>7383</v>
      </c>
      <c r="D59" s="111"/>
      <c r="F59" s="14">
        <v>81.7</v>
      </c>
      <c r="G59" s="14"/>
      <c r="H59" s="14"/>
      <c r="I59" s="13" t="s">
        <v>89</v>
      </c>
      <c r="K59" s="664" t="s">
        <v>7178</v>
      </c>
      <c r="L59">
        <v>1701655</v>
      </c>
      <c r="N59" s="13"/>
      <c r="O59" s="152"/>
      <c r="P59" s="31">
        <f t="shared" ref="P59" si="18">R59-Q59</f>
        <v>1133.7799999999843</v>
      </c>
      <c r="Q59" s="31">
        <f>SUBTOTAL(9,$F$2:F59)</f>
        <v>45560.780000000013</v>
      </c>
      <c r="R59" s="31">
        <f>SUBTOTAL(9,$G$2:G59)</f>
        <v>46694.559999999998</v>
      </c>
    </row>
    <row r="60" spans="1:18" ht="14.25" customHeight="1">
      <c r="A60" s="13" t="s">
        <v>6632</v>
      </c>
      <c r="B60" s="62">
        <v>46201</v>
      </c>
      <c r="C60" s="111" t="s">
        <v>7385</v>
      </c>
      <c r="D60" s="111"/>
      <c r="F60" s="14">
        <v>119</v>
      </c>
      <c r="G60" s="14"/>
      <c r="H60" s="14"/>
      <c r="I60" s="13" t="s">
        <v>89</v>
      </c>
      <c r="K60" s="664" t="s">
        <v>1308</v>
      </c>
      <c r="L60">
        <v>17971110</v>
      </c>
      <c r="N60" s="13"/>
      <c r="O60" s="152"/>
      <c r="P60" s="31">
        <f t="shared" ref="P60" si="19">R60-Q60</f>
        <v>1014.7799999999843</v>
      </c>
      <c r="Q60" s="31">
        <f>SUBTOTAL(9,$F$2:F60)</f>
        <v>45679.780000000013</v>
      </c>
      <c r="R60" s="31">
        <f>SUBTOTAL(9,$G$2:G60)</f>
        <v>46694.559999999998</v>
      </c>
    </row>
    <row r="61" spans="1:18" ht="14.25" customHeight="1">
      <c r="A61" s="13" t="s">
        <v>6632</v>
      </c>
      <c r="B61" s="62">
        <v>30.6</v>
      </c>
      <c r="C61" s="111" t="s">
        <v>7386</v>
      </c>
      <c r="D61" s="111"/>
      <c r="F61" s="14">
        <v>117.24</v>
      </c>
      <c r="G61" s="14"/>
      <c r="H61" s="14"/>
      <c r="I61" s="13" t="s">
        <v>89</v>
      </c>
      <c r="K61" s="527" t="s">
        <v>6804</v>
      </c>
      <c r="L61">
        <v>200501008373674</v>
      </c>
      <c r="N61" s="13"/>
      <c r="O61" s="152"/>
      <c r="P61" s="31">
        <f t="shared" ref="P61" si="20">R61-Q61</f>
        <v>897.53999999998632</v>
      </c>
      <c r="Q61" s="31">
        <f>SUBTOTAL(9,$F$2:F61)</f>
        <v>45797.020000000011</v>
      </c>
      <c r="R61" s="31">
        <f>SUBTOTAL(9,$G$2:G61)</f>
        <v>46694.559999999998</v>
      </c>
    </row>
    <row r="62" spans="1:18" ht="14.25" customHeight="1">
      <c r="A62" s="13" t="s">
        <v>6632</v>
      </c>
      <c r="B62" s="62">
        <v>46212</v>
      </c>
      <c r="C62" s="111" t="s">
        <v>7392</v>
      </c>
      <c r="D62" s="111"/>
      <c r="F62" s="14">
        <v>2646.56</v>
      </c>
      <c r="G62" s="14"/>
      <c r="H62" s="14"/>
      <c r="I62" s="13" t="s">
        <v>89</v>
      </c>
      <c r="K62" s="395" t="s">
        <v>7112</v>
      </c>
      <c r="L62">
        <v>4435912722</v>
      </c>
      <c r="N62" s="13"/>
      <c r="O62" s="152"/>
      <c r="P62" s="31">
        <f t="shared" ref="P62" si="21">R62-Q62</f>
        <v>-1749.0200000000114</v>
      </c>
      <c r="Q62" s="31">
        <f>SUBTOTAL(9,$F$2:F62)</f>
        <v>48443.580000000009</v>
      </c>
      <c r="R62" s="31">
        <f>SUBTOTAL(9,$G$2:G62)</f>
        <v>46694.559999999998</v>
      </c>
    </row>
    <row r="63" spans="1:18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8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5.75" customHeight="1">
      <c r="B210" s="62"/>
      <c r="F210" s="14"/>
      <c r="G210" s="14"/>
      <c r="H210" s="14"/>
      <c r="I210" s="13"/>
      <c r="N210" s="13"/>
      <c r="O210" s="152"/>
    </row>
    <row r="211" spans="1:15" ht="15.75" customHeight="1">
      <c r="B211" s="62"/>
      <c r="F211" s="14"/>
      <c r="G211" s="14"/>
      <c r="H211" s="14"/>
      <c r="I211" s="13"/>
      <c r="N211" s="13"/>
      <c r="O211" s="152"/>
    </row>
    <row r="212" spans="1:15" ht="15.75" customHeight="1">
      <c r="B212" s="62"/>
      <c r="F212" s="14"/>
      <c r="G212" s="14"/>
      <c r="H212" s="14"/>
      <c r="I212" s="13"/>
      <c r="N212" s="13"/>
      <c r="O212" s="152"/>
    </row>
    <row r="213" spans="1:15" ht="15.75" customHeight="1">
      <c r="B213" s="62"/>
      <c r="F213" s="14"/>
      <c r="G213" s="14"/>
      <c r="H213" s="14"/>
      <c r="I213" s="13"/>
      <c r="N213" s="13"/>
      <c r="O213" s="152"/>
    </row>
    <row r="214" spans="1:15" ht="15.75" customHeight="1">
      <c r="B214" s="62"/>
      <c r="F214" s="14"/>
      <c r="G214" s="14"/>
      <c r="H214" s="14"/>
      <c r="I214" s="13"/>
      <c r="N214" s="13"/>
      <c r="O214" s="152"/>
    </row>
    <row r="215" spans="1:15" ht="15.75" customHeight="1">
      <c r="B215" s="62"/>
      <c r="F215" s="14"/>
      <c r="G215" s="14"/>
      <c r="H215" s="14"/>
      <c r="I215" s="13"/>
      <c r="N215" s="13"/>
      <c r="O215" s="152"/>
    </row>
    <row r="216" spans="1:15" ht="15.75" customHeight="1">
      <c r="B216" s="62"/>
      <c r="F216" s="14"/>
      <c r="G216" s="14"/>
      <c r="H216" s="14"/>
      <c r="I216" s="13"/>
      <c r="N216" s="13"/>
      <c r="O216" s="152"/>
    </row>
    <row r="217" spans="1:15" ht="15.75" customHeight="1">
      <c r="B217" s="62"/>
      <c r="F217" s="14"/>
      <c r="G217" s="14"/>
      <c r="H217" s="14"/>
      <c r="I217" s="13"/>
      <c r="N217" s="13"/>
      <c r="O217" s="152"/>
    </row>
    <row r="218" spans="1:15" ht="15.75" customHeight="1">
      <c r="B218" s="62"/>
      <c r="F218" s="14"/>
      <c r="G218" s="14"/>
      <c r="H218" s="14"/>
      <c r="I218" s="13"/>
      <c r="N218" s="13"/>
      <c r="O218" s="152"/>
    </row>
    <row r="219" spans="1:15" ht="15.75" customHeight="1">
      <c r="B219" s="62"/>
      <c r="F219" s="14"/>
      <c r="G219" s="14"/>
      <c r="H219" s="14"/>
      <c r="I219" s="13"/>
      <c r="N219" s="13"/>
      <c r="O219" s="152"/>
    </row>
    <row r="220" spans="1:15" ht="15.75" customHeight="1">
      <c r="B220" s="62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</sheetData>
  <autoFilter ref="A1:R52" xr:uid="{00000000-0009-0000-0000-00002F000000}">
    <sortState xmlns:xlrd2="http://schemas.microsoft.com/office/spreadsheetml/2017/richdata2" ref="A2:R35">
      <sortCondition ref="B1:B2"/>
    </sortState>
  </autoFilter>
  <conditionalFormatting sqref="P2:P62">
    <cfRule type="expression" dxfId="56" priority="1" stopIfTrue="1">
      <formula>"&gt;0"</formula>
    </cfRule>
    <cfRule type="cellIs" dxfId="55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tabColor rgb="FFFFC000"/>
  </sheetPr>
  <dimension ref="A1:Z994"/>
  <sheetViews>
    <sheetView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20" sqref="K20"/>
    </sheetView>
  </sheetViews>
  <sheetFormatPr defaultColWidth="12.625" defaultRowHeight="15" customHeight="1"/>
  <cols>
    <col min="1" max="1" width="8.625" customWidth="1"/>
    <col min="2" max="2" width="21.75" customWidth="1"/>
    <col min="3" max="3" width="25.625" customWidth="1"/>
    <col min="4" max="4" width="21.75" customWidth="1"/>
    <col min="5" max="5" width="17.625" customWidth="1"/>
    <col min="6" max="6" width="9.375" bestFit="1" customWidth="1"/>
    <col min="7" max="7" width="8.875" bestFit="1" customWidth="1"/>
    <col min="8" max="9" width="8.625" customWidth="1"/>
    <col min="10" max="10" width="16.5" customWidth="1"/>
    <col min="11" max="11" width="11.75" customWidth="1"/>
    <col min="12" max="12" width="12.5" customWidth="1"/>
    <col min="13" max="13" width="12.375" customWidth="1"/>
    <col min="14" max="14" width="8.625" customWidth="1"/>
    <col min="15" max="15" width="9.875" customWidth="1"/>
    <col min="16" max="16" width="10.25" bestFit="1" customWidth="1"/>
    <col min="17" max="17" width="11.5" customWidth="1"/>
    <col min="18" max="18" width="12.25" bestFit="1" customWidth="1"/>
  </cols>
  <sheetData>
    <row r="1" spans="1:18" ht="14.25">
      <c r="A1" s="537" t="s">
        <v>6828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 t="s">
        <v>25</v>
      </c>
      <c r="B2" s="62">
        <v>44927</v>
      </c>
      <c r="C2" s="27" t="s">
        <v>2826</v>
      </c>
      <c r="D2" s="111"/>
      <c r="F2" s="14"/>
      <c r="G2" s="2"/>
      <c r="H2" s="14">
        <v>2023</v>
      </c>
      <c r="I2" s="13" t="s">
        <v>89</v>
      </c>
      <c r="K2" s="51" t="s">
        <v>2827</v>
      </c>
      <c r="L2" s="9">
        <v>30033877</v>
      </c>
      <c r="N2" s="13" t="s">
        <v>688</v>
      </c>
      <c r="O2" s="217"/>
      <c r="P2" s="31">
        <f t="shared" ref="P2:P33" si="0"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13" t="s">
        <v>25</v>
      </c>
      <c r="B3" s="62">
        <v>44970</v>
      </c>
      <c r="C3" s="9" t="s">
        <v>2022</v>
      </c>
      <c r="D3" s="111"/>
      <c r="F3" s="2"/>
      <c r="G3" s="14"/>
      <c r="H3" s="14">
        <v>299.16000000000003</v>
      </c>
      <c r="I3" s="13" t="s">
        <v>89</v>
      </c>
      <c r="K3" s="51" t="s">
        <v>2657</v>
      </c>
      <c r="L3" s="9">
        <v>4860</v>
      </c>
      <c r="N3" s="13" t="s">
        <v>688</v>
      </c>
      <c r="O3" s="217"/>
      <c r="P3" s="31">
        <f t="shared" si="0"/>
        <v>0</v>
      </c>
      <c r="Q3" s="31">
        <f>SUBTOTAL(9,$F$2:F3)</f>
        <v>0</v>
      </c>
      <c r="R3" s="31">
        <f>SUBTOTAL(9,$G$2:G3)</f>
        <v>0</v>
      </c>
    </row>
    <row r="4" spans="1:18" ht="14.25" customHeight="1">
      <c r="A4" s="13" t="s">
        <v>25</v>
      </c>
      <c r="B4" s="62">
        <v>44986</v>
      </c>
      <c r="C4" s="9" t="s">
        <v>1016</v>
      </c>
      <c r="D4" s="111"/>
      <c r="F4" s="2">
        <v>354</v>
      </c>
      <c r="G4" s="14"/>
      <c r="H4" s="14"/>
      <c r="I4" s="13" t="s">
        <v>89</v>
      </c>
      <c r="K4" s="9" t="s">
        <v>1017</v>
      </c>
      <c r="L4" s="9" t="s">
        <v>2828</v>
      </c>
      <c r="N4" s="13" t="s">
        <v>688</v>
      </c>
      <c r="O4" s="217"/>
      <c r="P4" s="31">
        <f t="shared" si="0"/>
        <v>-354</v>
      </c>
      <c r="Q4" s="31">
        <f>SUBTOTAL(9,$F$2:F4)</f>
        <v>354</v>
      </c>
      <c r="R4" s="31">
        <f>SUBTOTAL(9,$G$2:G4)</f>
        <v>0</v>
      </c>
    </row>
    <row r="5" spans="1:18" ht="14.25" customHeight="1">
      <c r="A5" s="13" t="s">
        <v>25</v>
      </c>
      <c r="B5" s="62">
        <v>45039</v>
      </c>
      <c r="C5" s="51" t="s">
        <v>2829</v>
      </c>
      <c r="D5" s="111"/>
      <c r="F5" s="2">
        <v>300</v>
      </c>
      <c r="G5" s="14"/>
      <c r="H5" s="14"/>
      <c r="I5" s="13" t="s">
        <v>89</v>
      </c>
      <c r="K5" s="51" t="s">
        <v>2830</v>
      </c>
      <c r="L5" s="1">
        <v>63000</v>
      </c>
      <c r="N5" s="13" t="s">
        <v>688</v>
      </c>
      <c r="O5" s="217"/>
      <c r="P5" s="31">
        <f t="shared" si="0"/>
        <v>-654</v>
      </c>
      <c r="Q5" s="31">
        <f>SUBTOTAL(9,$F$2:F5)</f>
        <v>654</v>
      </c>
      <c r="R5" s="31">
        <f>SUBTOTAL(9,$G$2:G5)</f>
        <v>0</v>
      </c>
    </row>
    <row r="6" spans="1:18" ht="14.25" customHeight="1">
      <c r="A6" s="13" t="s">
        <v>25</v>
      </c>
      <c r="B6" s="62">
        <v>45095</v>
      </c>
      <c r="C6" s="51" t="s">
        <v>1913</v>
      </c>
      <c r="D6" s="111"/>
      <c r="F6" s="2">
        <v>40.33</v>
      </c>
      <c r="G6" s="14"/>
      <c r="H6" s="14"/>
      <c r="I6" s="13" t="s">
        <v>89</v>
      </c>
      <c r="K6" s="51" t="s">
        <v>2827</v>
      </c>
      <c r="N6" s="13" t="s">
        <v>688</v>
      </c>
      <c r="O6" s="217"/>
      <c r="P6" s="31">
        <f t="shared" si="0"/>
        <v>-694.33</v>
      </c>
      <c r="Q6" s="31">
        <f>SUBTOTAL(9,$F$2:F6)</f>
        <v>694.33</v>
      </c>
      <c r="R6" s="31">
        <f>SUBTOTAL(9,$G$2:G6)</f>
        <v>0</v>
      </c>
    </row>
    <row r="7" spans="1:18" ht="14.25" customHeight="1">
      <c r="A7" s="13" t="s">
        <v>25</v>
      </c>
      <c r="B7" s="62">
        <v>45141</v>
      </c>
      <c r="C7" s="111" t="s">
        <v>1025</v>
      </c>
      <c r="D7" s="111"/>
      <c r="F7" s="14">
        <v>1000</v>
      </c>
      <c r="G7" s="14"/>
      <c r="H7" s="14"/>
      <c r="I7" s="13" t="s">
        <v>91</v>
      </c>
      <c r="K7" s="9" t="s">
        <v>2030</v>
      </c>
      <c r="L7" s="9">
        <v>85</v>
      </c>
      <c r="N7" s="13" t="s">
        <v>688</v>
      </c>
      <c r="O7" s="217">
        <v>45174</v>
      </c>
      <c r="P7" s="31">
        <f t="shared" si="0"/>
        <v>-1694.33</v>
      </c>
      <c r="Q7" s="31">
        <f>SUBTOTAL(9,$F$2:F7)</f>
        <v>1694.33</v>
      </c>
      <c r="R7" s="31">
        <f>SUBTOTAL(9,$G$2:G7)</f>
        <v>0</v>
      </c>
    </row>
    <row r="8" spans="1:18" ht="14.25" customHeight="1">
      <c r="A8" s="13" t="s">
        <v>25</v>
      </c>
      <c r="B8" s="62">
        <v>45224</v>
      </c>
      <c r="C8" s="51" t="s">
        <v>2831</v>
      </c>
      <c r="D8" s="111"/>
      <c r="F8" s="2">
        <v>450</v>
      </c>
      <c r="G8" s="14"/>
      <c r="H8" s="14"/>
      <c r="I8" s="13" t="s">
        <v>91</v>
      </c>
      <c r="K8" s="9" t="s">
        <v>2030</v>
      </c>
      <c r="L8" s="1">
        <v>108</v>
      </c>
      <c r="N8" s="13" t="s">
        <v>688</v>
      </c>
      <c r="O8" s="217"/>
      <c r="P8" s="31">
        <f t="shared" si="0"/>
        <v>-2144.33</v>
      </c>
      <c r="Q8" s="31">
        <f>SUBTOTAL(9,$F$2:F8)</f>
        <v>2144.33</v>
      </c>
      <c r="R8" s="31">
        <f>SUBTOTAL(9,$G$2:G8)</f>
        <v>0</v>
      </c>
    </row>
    <row r="9" spans="1:18" ht="14.25" customHeight="1">
      <c r="A9" s="13" t="s">
        <v>25</v>
      </c>
      <c r="B9" s="62">
        <v>45263</v>
      </c>
      <c r="C9" s="111" t="s">
        <v>1898</v>
      </c>
      <c r="D9" s="111"/>
      <c r="F9" s="14"/>
      <c r="G9" s="2"/>
      <c r="H9" s="14"/>
      <c r="I9" s="13"/>
      <c r="K9" s="536"/>
      <c r="L9" s="536"/>
      <c r="M9" s="9">
        <v>10000</v>
      </c>
      <c r="N9" s="13" t="s">
        <v>688</v>
      </c>
      <c r="O9" s="217"/>
      <c r="P9" s="31">
        <f t="shared" si="0"/>
        <v>-2144.33</v>
      </c>
      <c r="Q9" s="31">
        <f>SUBTOTAL(9,$F$2:F9)</f>
        <v>2144.33</v>
      </c>
      <c r="R9" s="31">
        <f>SUBTOTAL(9,$G$2:G9)</f>
        <v>0</v>
      </c>
    </row>
    <row r="10" spans="1:18" ht="14.25" customHeight="1">
      <c r="A10" s="13" t="s">
        <v>25</v>
      </c>
      <c r="B10" s="62">
        <v>45265</v>
      </c>
      <c r="C10" s="51" t="s">
        <v>2832</v>
      </c>
      <c r="D10" s="111"/>
      <c r="F10" s="2">
        <v>1170</v>
      </c>
      <c r="G10" s="14"/>
      <c r="H10" s="14"/>
      <c r="I10" s="13" t="s">
        <v>91</v>
      </c>
      <c r="K10" s="9" t="s">
        <v>1211</v>
      </c>
      <c r="L10" s="1">
        <v>534</v>
      </c>
      <c r="M10" s="536"/>
      <c r="N10" s="13" t="s">
        <v>688</v>
      </c>
      <c r="O10" s="217"/>
      <c r="P10" s="31">
        <f t="shared" si="0"/>
        <v>-3314.33</v>
      </c>
      <c r="Q10" s="31">
        <f>SUBTOTAL(9,$F$2:F10)</f>
        <v>3314.33</v>
      </c>
      <c r="R10" s="31">
        <f>SUBTOTAL(9,$G$2:G10)</f>
        <v>0</v>
      </c>
    </row>
    <row r="11" spans="1:18" ht="14.25" customHeight="1">
      <c r="A11" s="13" t="s">
        <v>25</v>
      </c>
      <c r="B11" s="62">
        <v>45294</v>
      </c>
      <c r="C11" s="111" t="s">
        <v>1898</v>
      </c>
      <c r="D11" s="111"/>
      <c r="F11" s="14"/>
      <c r="G11" s="2"/>
      <c r="H11" s="14"/>
      <c r="I11" s="13"/>
      <c r="M11" s="9">
        <v>10000</v>
      </c>
      <c r="N11" s="13" t="s">
        <v>688</v>
      </c>
      <c r="O11" s="217">
        <v>45295</v>
      </c>
      <c r="P11" s="31">
        <f t="shared" si="0"/>
        <v>-3314.33</v>
      </c>
      <c r="Q11" s="31">
        <f>SUBTOTAL(9,$F$2:F11)</f>
        <v>3314.33</v>
      </c>
      <c r="R11" s="31">
        <f>SUBTOTAL(9,$G$2:G11)</f>
        <v>0</v>
      </c>
    </row>
    <row r="12" spans="1:18" ht="14.25" customHeight="1">
      <c r="A12" s="13" t="s">
        <v>25</v>
      </c>
      <c r="B12" s="62">
        <v>45314</v>
      </c>
      <c r="C12" s="111" t="s">
        <v>962</v>
      </c>
      <c r="D12" s="111"/>
      <c r="F12" s="2"/>
      <c r="G12" s="14">
        <v>3314.33</v>
      </c>
      <c r="H12" s="14"/>
      <c r="I12" s="13"/>
      <c r="L12" s="1"/>
      <c r="N12" s="13" t="s">
        <v>688</v>
      </c>
      <c r="O12" s="217"/>
      <c r="P12" s="31">
        <f t="shared" si="0"/>
        <v>0</v>
      </c>
      <c r="Q12" s="31">
        <f>SUBTOTAL(9,$F$2:F12)</f>
        <v>3314.33</v>
      </c>
      <c r="R12" s="31">
        <f>SUBTOTAL(9,$G$2:G12)</f>
        <v>3314.33</v>
      </c>
    </row>
    <row r="13" spans="1:18" ht="14.25" customHeight="1">
      <c r="A13" s="13" t="s">
        <v>25</v>
      </c>
      <c r="B13" s="62">
        <v>45333</v>
      </c>
      <c r="C13" s="111" t="s">
        <v>1898</v>
      </c>
      <c r="D13" s="111"/>
      <c r="F13" s="14"/>
      <c r="G13" s="2"/>
      <c r="H13" s="14"/>
      <c r="I13" s="13"/>
      <c r="M13" s="9">
        <v>10000</v>
      </c>
      <c r="N13" s="13" t="s">
        <v>688</v>
      </c>
      <c r="O13" s="217"/>
      <c r="P13" s="31">
        <f t="shared" si="0"/>
        <v>0</v>
      </c>
      <c r="Q13" s="31">
        <f>SUBTOTAL(9,$F$2:F13)</f>
        <v>3314.33</v>
      </c>
      <c r="R13" s="31">
        <f>SUBTOTAL(9,$G$2:G13)</f>
        <v>3314.33</v>
      </c>
    </row>
    <row r="14" spans="1:18" ht="14.25" customHeight="1">
      <c r="A14" s="13" t="s">
        <v>25</v>
      </c>
      <c r="B14" s="62">
        <v>45357</v>
      </c>
      <c r="C14" s="111" t="s">
        <v>1898</v>
      </c>
      <c r="D14" s="111"/>
      <c r="F14" s="14"/>
      <c r="G14" s="2"/>
      <c r="H14" s="14"/>
      <c r="I14" s="13"/>
      <c r="M14" s="9">
        <v>10000</v>
      </c>
      <c r="N14" s="13" t="s">
        <v>688</v>
      </c>
      <c r="O14" s="217"/>
      <c r="P14" s="31">
        <f t="shared" si="0"/>
        <v>0</v>
      </c>
      <c r="Q14" s="31">
        <f>SUBTOTAL(9,$F$2:F14)</f>
        <v>3314.33</v>
      </c>
      <c r="R14" s="31">
        <f>SUBTOTAL(9,$G$2:G14)</f>
        <v>3314.33</v>
      </c>
    </row>
    <row r="15" spans="1:18" ht="14.25" customHeight="1">
      <c r="A15" s="13" t="s">
        <v>25</v>
      </c>
      <c r="B15" s="62">
        <v>45386</v>
      </c>
      <c r="C15" s="163" t="s">
        <v>2833</v>
      </c>
      <c r="F15" s="14">
        <v>585</v>
      </c>
      <c r="G15" s="14"/>
      <c r="H15" s="14"/>
      <c r="I15" s="13" t="s">
        <v>91</v>
      </c>
      <c r="J15" s="147"/>
      <c r="K15" s="147" t="s">
        <v>1157</v>
      </c>
      <c r="L15" s="1">
        <v>13827</v>
      </c>
      <c r="N15" s="13" t="s">
        <v>688</v>
      </c>
      <c r="O15" s="217"/>
      <c r="P15" s="31">
        <f t="shared" si="0"/>
        <v>-585</v>
      </c>
      <c r="Q15" s="31">
        <f>SUBTOTAL(9,$F$2:F15)</f>
        <v>3899.33</v>
      </c>
      <c r="R15" s="31">
        <f>SUBTOTAL(9,$G$2:G15)</f>
        <v>3314.33</v>
      </c>
    </row>
    <row r="16" spans="1:18" ht="14.25" customHeight="1">
      <c r="A16" s="13" t="s">
        <v>25</v>
      </c>
      <c r="B16" s="62">
        <v>45389</v>
      </c>
      <c r="C16" s="111" t="s">
        <v>1898</v>
      </c>
      <c r="D16" s="111"/>
      <c r="F16" s="2"/>
      <c r="G16" s="14"/>
      <c r="H16" s="14"/>
      <c r="I16" s="13"/>
      <c r="L16" s="536"/>
      <c r="M16">
        <v>10000</v>
      </c>
      <c r="N16" s="13" t="s">
        <v>688</v>
      </c>
      <c r="O16" s="217"/>
      <c r="P16" s="31">
        <f t="shared" si="0"/>
        <v>-585</v>
      </c>
      <c r="Q16" s="31">
        <f>SUBTOTAL(9,$F$2:F16)</f>
        <v>3899.33</v>
      </c>
      <c r="R16" s="31">
        <f>SUBTOTAL(9,$G$2:G16)</f>
        <v>3314.33</v>
      </c>
    </row>
    <row r="17" spans="1:26" s="389" customFormat="1" ht="14.25" customHeight="1">
      <c r="A17" s="13" t="s">
        <v>25</v>
      </c>
      <c r="B17" s="62">
        <v>45417</v>
      </c>
      <c r="C17" s="111" t="s">
        <v>1898</v>
      </c>
      <c r="D17" s="111"/>
      <c r="E17"/>
      <c r="F17" s="2"/>
      <c r="G17" s="14"/>
      <c r="H17" s="14"/>
      <c r="I17" s="13"/>
      <c r="J17"/>
      <c r="K17"/>
      <c r="L17"/>
      <c r="M17">
        <v>10000</v>
      </c>
      <c r="N17" s="13" t="s">
        <v>688</v>
      </c>
      <c r="O17" s="217">
        <v>45449</v>
      </c>
      <c r="P17" s="31">
        <f t="shared" si="0"/>
        <v>-585</v>
      </c>
      <c r="Q17" s="31">
        <f>SUBTOTAL(9,$F$2:F17)</f>
        <v>3899.33</v>
      </c>
      <c r="R17" s="31">
        <f>SUBTOTAL(9,$G$2:G17)</f>
        <v>3314.33</v>
      </c>
      <c r="S17" s="536"/>
      <c r="T17" s="536"/>
      <c r="U17" s="536"/>
      <c r="V17" s="536"/>
      <c r="W17" s="536"/>
      <c r="X17" s="536"/>
      <c r="Y17" s="536"/>
      <c r="Z17" s="536"/>
    </row>
    <row r="18" spans="1:26" ht="14.25" customHeight="1">
      <c r="A18" s="13" t="s">
        <v>25</v>
      </c>
      <c r="B18" s="62">
        <v>45422</v>
      </c>
      <c r="C18" s="1" t="s">
        <v>6194</v>
      </c>
      <c r="D18" s="111" t="s">
        <v>5799</v>
      </c>
      <c r="F18" s="2">
        <v>450</v>
      </c>
      <c r="G18" s="14"/>
      <c r="H18" s="14"/>
      <c r="I18" s="13"/>
      <c r="L18" s="1"/>
      <c r="N18" s="13" t="s">
        <v>688</v>
      </c>
      <c r="O18" s="217"/>
      <c r="P18" s="31">
        <f t="shared" si="0"/>
        <v>-1035</v>
      </c>
      <c r="Q18" s="31">
        <f>SUBTOTAL(9,$F$2:F18)</f>
        <v>4349.33</v>
      </c>
      <c r="R18" s="31">
        <f>SUBTOTAL(9,$G$2:G18)</f>
        <v>3314.33</v>
      </c>
    </row>
    <row r="19" spans="1:26" ht="14.25" customHeight="1">
      <c r="A19" s="13" t="s">
        <v>25</v>
      </c>
      <c r="B19" s="62">
        <v>45431</v>
      </c>
      <c r="C19" s="111" t="s">
        <v>5773</v>
      </c>
      <c r="D19" s="111"/>
      <c r="F19" s="2">
        <v>500</v>
      </c>
      <c r="G19" s="14"/>
      <c r="H19" s="14"/>
      <c r="I19" s="13" t="s">
        <v>91</v>
      </c>
      <c r="K19" t="s">
        <v>5774</v>
      </c>
      <c r="L19" s="1">
        <v>130</v>
      </c>
      <c r="N19" s="13" t="s">
        <v>688</v>
      </c>
      <c r="O19" s="217"/>
      <c r="P19" s="31">
        <f t="shared" si="0"/>
        <v>-1535</v>
      </c>
      <c r="Q19" s="31">
        <f>SUBTOTAL(9,$F$2:F19)</f>
        <v>4849.33</v>
      </c>
      <c r="R19" s="31">
        <f>SUBTOTAL(9,$G$2:G19)</f>
        <v>3314.33</v>
      </c>
    </row>
    <row r="20" spans="1:26" ht="14.25" customHeight="1">
      <c r="A20" s="13" t="s">
        <v>25</v>
      </c>
      <c r="B20" s="62">
        <v>45433</v>
      </c>
      <c r="C20" s="111" t="s">
        <v>724</v>
      </c>
      <c r="D20" s="111" t="s">
        <v>5882</v>
      </c>
      <c r="F20" s="2">
        <v>234</v>
      </c>
      <c r="G20" s="14"/>
      <c r="H20" s="14"/>
      <c r="I20" s="13" t="s">
        <v>91</v>
      </c>
      <c r="K20" t="s">
        <v>1427</v>
      </c>
      <c r="L20" s="536"/>
      <c r="N20" s="13" t="s">
        <v>688</v>
      </c>
      <c r="O20" s="217"/>
      <c r="P20" s="31">
        <f t="shared" si="0"/>
        <v>-1769</v>
      </c>
      <c r="Q20" s="31">
        <f>SUBTOTAL(9,$F$2:F20)</f>
        <v>5083.33</v>
      </c>
      <c r="R20" s="31">
        <f>SUBTOTAL(9,$G$2:G20)</f>
        <v>3314.33</v>
      </c>
      <c r="S20" s="389"/>
      <c r="T20" s="389"/>
      <c r="U20" s="389"/>
      <c r="V20" s="389"/>
      <c r="W20" s="389"/>
      <c r="X20" s="389"/>
      <c r="Y20" s="389"/>
      <c r="Z20" s="389"/>
    </row>
    <row r="21" spans="1:26" ht="14.25" customHeight="1">
      <c r="A21" s="13" t="s">
        <v>25</v>
      </c>
      <c r="B21" s="62">
        <v>45440</v>
      </c>
      <c r="C21" s="27" t="s">
        <v>6191</v>
      </c>
      <c r="D21" s="111"/>
      <c r="F21" s="2">
        <v>750</v>
      </c>
      <c r="G21" s="14"/>
      <c r="H21" s="14"/>
      <c r="I21" s="13" t="s">
        <v>89</v>
      </c>
      <c r="K21" s="395" t="s">
        <v>5837</v>
      </c>
      <c r="N21" s="13" t="s">
        <v>688</v>
      </c>
      <c r="O21" s="217"/>
      <c r="P21" s="31">
        <f t="shared" si="0"/>
        <v>-2519</v>
      </c>
      <c r="Q21" s="31">
        <f>SUBTOTAL(9,$F$2:F21)</f>
        <v>5833.33</v>
      </c>
      <c r="R21" s="31">
        <f>SUBTOTAL(9,$G$2:G21)</f>
        <v>3314.33</v>
      </c>
    </row>
    <row r="22" spans="1:26" ht="14.25" customHeight="1">
      <c r="A22" s="13" t="s">
        <v>25</v>
      </c>
      <c r="B22" s="62">
        <v>45447</v>
      </c>
      <c r="C22" s="111" t="s">
        <v>1898</v>
      </c>
      <c r="D22" s="111"/>
      <c r="F22" s="2"/>
      <c r="G22" s="14"/>
      <c r="H22" s="14"/>
      <c r="I22" s="13"/>
      <c r="K22" s="536"/>
      <c r="M22">
        <v>10000</v>
      </c>
      <c r="N22" s="13" t="s">
        <v>688</v>
      </c>
      <c r="O22" s="217"/>
      <c r="P22" s="31">
        <f t="shared" si="0"/>
        <v>-2519</v>
      </c>
      <c r="Q22" s="31">
        <f>SUBTOTAL(9,$F$2:F22)</f>
        <v>5833.33</v>
      </c>
      <c r="R22" s="31">
        <f>SUBTOTAL(9,$G$2:G22)</f>
        <v>3314.33</v>
      </c>
    </row>
    <row r="23" spans="1:26" ht="14.25" customHeight="1">
      <c r="A23" s="13" t="s">
        <v>25</v>
      </c>
      <c r="B23" s="62">
        <v>45485</v>
      </c>
      <c r="C23" s="1" t="s">
        <v>962</v>
      </c>
      <c r="D23" s="111"/>
      <c r="F23" s="2"/>
      <c r="G23" s="14">
        <v>4000</v>
      </c>
      <c r="H23" s="14"/>
      <c r="I23" s="13"/>
      <c r="L23" s="1"/>
      <c r="N23" s="13" t="s">
        <v>688</v>
      </c>
      <c r="O23" s="217"/>
      <c r="P23" s="31">
        <f t="shared" si="0"/>
        <v>1481</v>
      </c>
      <c r="Q23" s="31">
        <f>SUBTOTAL(9,$F$2:F23)</f>
        <v>5833.33</v>
      </c>
      <c r="R23" s="31">
        <f>SUBTOTAL(9,$G$2:G23)</f>
        <v>7314.33</v>
      </c>
    </row>
    <row r="24" spans="1:26" ht="14.25" customHeight="1">
      <c r="A24" s="13" t="s">
        <v>25</v>
      </c>
      <c r="B24" s="62">
        <v>45488</v>
      </c>
      <c r="C24" s="111" t="s">
        <v>1898</v>
      </c>
      <c r="D24" s="111"/>
      <c r="F24" s="2"/>
      <c r="G24" s="14"/>
      <c r="H24" s="14"/>
      <c r="I24" s="13"/>
      <c r="M24">
        <v>10250</v>
      </c>
      <c r="N24" s="13" t="s">
        <v>688</v>
      </c>
      <c r="O24" s="217"/>
      <c r="P24" s="31">
        <f t="shared" si="0"/>
        <v>1481</v>
      </c>
      <c r="Q24" s="31">
        <f>SUBTOTAL(9,$F$2:F24)</f>
        <v>5833.33</v>
      </c>
      <c r="R24" s="31">
        <f>SUBTOTAL(9,$G$2:G24)</f>
        <v>7314.33</v>
      </c>
    </row>
    <row r="25" spans="1:26" ht="14.25" customHeight="1">
      <c r="A25" s="13" t="s">
        <v>25</v>
      </c>
      <c r="B25" s="62">
        <v>45508</v>
      </c>
      <c r="C25" s="111" t="s">
        <v>1898</v>
      </c>
      <c r="D25" s="111"/>
      <c r="F25" s="2"/>
      <c r="G25" s="14"/>
      <c r="H25" s="14"/>
      <c r="I25" s="13"/>
      <c r="M25">
        <v>10250</v>
      </c>
      <c r="N25" s="13" t="s">
        <v>688</v>
      </c>
      <c r="O25" s="217"/>
      <c r="P25" s="31">
        <f t="shared" si="0"/>
        <v>1481</v>
      </c>
      <c r="Q25" s="31">
        <f>SUBTOTAL(9,$F$2:F25)</f>
        <v>5833.33</v>
      </c>
      <c r="R25" s="31">
        <f>SUBTOTAL(9,$G$2:G25)</f>
        <v>7314.33</v>
      </c>
    </row>
    <row r="26" spans="1:26" ht="14.25" customHeight="1">
      <c r="A26" s="13" t="s">
        <v>25</v>
      </c>
      <c r="B26" s="62">
        <v>45536</v>
      </c>
      <c r="C26" s="27" t="s">
        <v>1898</v>
      </c>
      <c r="D26" s="111"/>
      <c r="F26" s="14"/>
      <c r="G26" s="2"/>
      <c r="H26" s="14"/>
      <c r="I26" s="13"/>
      <c r="M26">
        <v>10250</v>
      </c>
      <c r="N26" s="13" t="s">
        <v>688</v>
      </c>
      <c r="O26" s="217"/>
      <c r="P26" s="31">
        <f t="shared" si="0"/>
        <v>1481</v>
      </c>
      <c r="Q26" s="31">
        <f>SUBTOTAL(9,$F$2:F26)</f>
        <v>5833.33</v>
      </c>
      <c r="R26" s="31">
        <f>SUBTOTAL(9,$G$2:G26)</f>
        <v>7314.33</v>
      </c>
    </row>
    <row r="27" spans="1:26" ht="14.25" customHeight="1">
      <c r="A27" s="13" t="s">
        <v>25</v>
      </c>
      <c r="B27" s="62">
        <v>45552</v>
      </c>
      <c r="C27" t="s">
        <v>6049</v>
      </c>
      <c r="D27" s="111"/>
      <c r="F27" s="2">
        <v>850</v>
      </c>
      <c r="G27" s="14"/>
      <c r="H27" s="14"/>
      <c r="I27" s="13" t="s">
        <v>91</v>
      </c>
      <c r="K27" t="s">
        <v>6050</v>
      </c>
      <c r="L27">
        <v>193</v>
      </c>
      <c r="N27" s="13" t="s">
        <v>688</v>
      </c>
      <c r="O27" s="217"/>
      <c r="P27" s="31">
        <f t="shared" si="0"/>
        <v>631</v>
      </c>
      <c r="Q27" s="31">
        <f>SUBTOTAL(9,$F$2:F27)</f>
        <v>6683.33</v>
      </c>
      <c r="R27" s="31">
        <f>SUBTOTAL(9,$G$2:G27)</f>
        <v>7314.33</v>
      </c>
    </row>
    <row r="28" spans="1:26" ht="14.25" customHeight="1">
      <c r="A28" s="13" t="s">
        <v>25</v>
      </c>
      <c r="B28" s="62">
        <v>45572</v>
      </c>
      <c r="C28" s="111" t="s">
        <v>1898</v>
      </c>
      <c r="D28" s="111"/>
      <c r="F28" s="2"/>
      <c r="G28" s="14"/>
      <c r="H28" s="14"/>
      <c r="I28" s="13"/>
      <c r="M28">
        <v>10250</v>
      </c>
      <c r="N28" s="13" t="s">
        <v>688</v>
      </c>
      <c r="O28" s="217"/>
      <c r="P28" s="31">
        <f t="shared" si="0"/>
        <v>631</v>
      </c>
      <c r="Q28" s="31">
        <f>SUBTOTAL(9,$F$2:F28)</f>
        <v>6683.33</v>
      </c>
      <c r="R28" s="31">
        <f>SUBTOTAL(9,$G$2:G28)</f>
        <v>7314.33</v>
      </c>
    </row>
    <row r="29" spans="1:26" ht="15.75" customHeight="1">
      <c r="A29" s="13" t="s">
        <v>25</v>
      </c>
      <c r="B29" s="62">
        <v>45599</v>
      </c>
      <c r="C29" s="111" t="s">
        <v>1898</v>
      </c>
      <c r="D29" s="111"/>
      <c r="F29" s="2"/>
      <c r="G29" s="14"/>
      <c r="H29" s="14"/>
      <c r="I29" s="13"/>
      <c r="M29">
        <v>10250</v>
      </c>
      <c r="N29" s="13" t="s">
        <v>688</v>
      </c>
      <c r="O29" s="217"/>
      <c r="P29" s="31">
        <f t="shared" si="0"/>
        <v>631</v>
      </c>
      <c r="Q29" s="31">
        <f>SUBTOTAL(9,$F$2:F29)</f>
        <v>6683.33</v>
      </c>
      <c r="R29" s="31">
        <f>SUBTOTAL(9,$G$2:G29)</f>
        <v>7314.33</v>
      </c>
    </row>
    <row r="30" spans="1:26" ht="15.75" customHeight="1">
      <c r="A30" s="13" t="s">
        <v>25</v>
      </c>
      <c r="B30" s="62">
        <v>45616</v>
      </c>
      <c r="C30" s="27" t="s">
        <v>6192</v>
      </c>
      <c r="D30" s="111"/>
      <c r="F30" s="2">
        <v>750</v>
      </c>
      <c r="G30" s="14"/>
      <c r="H30" s="14"/>
      <c r="I30" s="13" t="s">
        <v>89</v>
      </c>
      <c r="J30" s="13"/>
      <c r="K30" t="s">
        <v>6153</v>
      </c>
      <c r="N30" s="13" t="s">
        <v>688</v>
      </c>
      <c r="O30" s="217"/>
      <c r="P30" s="31">
        <f t="shared" si="0"/>
        <v>-119</v>
      </c>
      <c r="Q30" s="31">
        <f>SUBTOTAL(9,$F$2:F30)</f>
        <v>7433.33</v>
      </c>
      <c r="R30" s="31">
        <f>SUBTOTAL(9,$G$2:G30)</f>
        <v>7314.33</v>
      </c>
    </row>
    <row r="31" spans="1:26" ht="14.25" customHeight="1">
      <c r="A31" s="13" t="s">
        <v>25</v>
      </c>
      <c r="B31" s="62">
        <v>45628</v>
      </c>
      <c r="C31" s="111" t="s">
        <v>1898</v>
      </c>
      <c r="D31" s="111"/>
      <c r="F31" s="2"/>
      <c r="G31" s="14"/>
      <c r="H31" s="14"/>
      <c r="I31" s="13"/>
      <c r="M31">
        <v>10250</v>
      </c>
      <c r="N31" s="13" t="s">
        <v>688</v>
      </c>
      <c r="O31" s="217"/>
      <c r="P31" s="31">
        <f t="shared" si="0"/>
        <v>-119</v>
      </c>
      <c r="Q31" s="31">
        <f>SUBTOTAL(9,$F$2:F31)</f>
        <v>7433.33</v>
      </c>
      <c r="R31" s="31">
        <f>SUBTOTAL(9,$G$2:G31)</f>
        <v>7314.33</v>
      </c>
    </row>
    <row r="32" spans="1:26" ht="15.75" customHeight="1">
      <c r="A32" s="13" t="s">
        <v>25</v>
      </c>
      <c r="B32" s="62">
        <v>45635</v>
      </c>
      <c r="C32" s="111" t="s">
        <v>6193</v>
      </c>
      <c r="D32" s="111"/>
      <c r="F32" s="2">
        <v>526.5</v>
      </c>
      <c r="G32" s="14"/>
      <c r="H32" s="14"/>
      <c r="I32" s="13" t="s">
        <v>89</v>
      </c>
      <c r="J32" s="13"/>
      <c r="K32" t="s">
        <v>6179</v>
      </c>
      <c r="L32">
        <v>1941</v>
      </c>
      <c r="N32" s="13" t="s">
        <v>688</v>
      </c>
      <c r="O32" s="217">
        <v>45642</v>
      </c>
      <c r="P32" s="31">
        <f t="shared" si="0"/>
        <v>-645.5</v>
      </c>
      <c r="Q32" s="31">
        <f>SUBTOTAL(9,$F$2:F32)</f>
        <v>7959.83</v>
      </c>
      <c r="R32" s="31">
        <f>SUBTOTAL(9,$G$2:G32)</f>
        <v>7314.33</v>
      </c>
    </row>
    <row r="33" spans="1:18" ht="14.25" customHeight="1">
      <c r="A33" s="13" t="s">
        <v>25</v>
      </c>
      <c r="B33" s="62">
        <v>45658</v>
      </c>
      <c r="C33" s="111" t="s">
        <v>1898</v>
      </c>
      <c r="D33" s="111"/>
      <c r="F33" s="2"/>
      <c r="G33" s="14"/>
      <c r="H33" s="14"/>
      <c r="I33" s="13"/>
      <c r="M33">
        <v>10250</v>
      </c>
      <c r="N33" s="13" t="s">
        <v>688</v>
      </c>
      <c r="O33" s="217"/>
      <c r="P33" s="31">
        <f t="shared" si="0"/>
        <v>-645.5</v>
      </c>
      <c r="Q33" s="31">
        <f>SUBTOTAL(9,$F$2:F33)</f>
        <v>7959.83</v>
      </c>
      <c r="R33" s="31">
        <f>SUBTOTAL(9,$G$2:G33)</f>
        <v>7314.33</v>
      </c>
    </row>
    <row r="34" spans="1:18" ht="14.25" customHeight="1">
      <c r="A34" s="13" t="s">
        <v>25</v>
      </c>
      <c r="B34" s="62">
        <v>45704</v>
      </c>
      <c r="C34" s="111" t="s">
        <v>1898</v>
      </c>
      <c r="D34" s="111"/>
      <c r="F34" s="2"/>
      <c r="G34" s="14"/>
      <c r="H34" s="14"/>
      <c r="I34" s="13"/>
      <c r="M34">
        <v>10250</v>
      </c>
      <c r="N34" s="13" t="s">
        <v>688</v>
      </c>
      <c r="O34" s="217"/>
      <c r="P34" s="31">
        <f t="shared" ref="P34:P63" si="1">R34-Q34</f>
        <v>-645.5</v>
      </c>
      <c r="Q34" s="31">
        <f>SUBTOTAL(9,$F$2:F34)</f>
        <v>7959.83</v>
      </c>
      <c r="R34" s="31">
        <f>SUBTOTAL(9,$G$2:G34)</f>
        <v>7314.33</v>
      </c>
    </row>
    <row r="35" spans="1:18" ht="14.25" customHeight="1">
      <c r="A35" s="13" t="s">
        <v>25</v>
      </c>
      <c r="B35" s="62">
        <v>45718</v>
      </c>
      <c r="C35" s="111" t="s">
        <v>1898</v>
      </c>
      <c r="D35" s="111"/>
      <c r="F35" s="2"/>
      <c r="G35" s="14"/>
      <c r="H35" s="14"/>
      <c r="I35" s="13"/>
      <c r="M35">
        <v>10250</v>
      </c>
      <c r="N35" s="13" t="s">
        <v>688</v>
      </c>
      <c r="O35" s="217"/>
      <c r="P35" s="31">
        <f t="shared" si="1"/>
        <v>-645.5</v>
      </c>
      <c r="Q35" s="31">
        <f>SUBTOTAL(9,$F$2:F35)</f>
        <v>7959.83</v>
      </c>
      <c r="R35" s="31">
        <f>SUBTOTAL(9,$G$2:G35)</f>
        <v>7314.33</v>
      </c>
    </row>
    <row r="36" spans="1:18" ht="14.25" customHeight="1">
      <c r="A36" s="13" t="s">
        <v>25</v>
      </c>
      <c r="B36" s="62">
        <v>45748</v>
      </c>
      <c r="C36" s="111" t="s">
        <v>1898</v>
      </c>
      <c r="D36" s="111"/>
      <c r="F36" s="2"/>
      <c r="G36" s="14"/>
      <c r="H36" s="14"/>
      <c r="I36" s="13"/>
      <c r="K36" s="536"/>
      <c r="M36">
        <v>10250</v>
      </c>
      <c r="N36" s="13" t="s">
        <v>688</v>
      </c>
      <c r="O36" s="217"/>
      <c r="P36" s="31">
        <f t="shared" si="1"/>
        <v>-645.5</v>
      </c>
      <c r="Q36" s="31">
        <f>SUBTOTAL(9,$F$2:F36)</f>
        <v>7959.83</v>
      </c>
      <c r="R36" s="31">
        <f>SUBTOTAL(9,$G$2:G36)</f>
        <v>7314.33</v>
      </c>
    </row>
    <row r="37" spans="1:18" ht="14.25" customHeight="1">
      <c r="A37" s="13" t="s">
        <v>25</v>
      </c>
      <c r="B37" s="62">
        <v>45768</v>
      </c>
      <c r="C37" s="52" t="s">
        <v>6372</v>
      </c>
      <c r="D37" s="52"/>
      <c r="F37" s="2">
        <v>750</v>
      </c>
      <c r="G37" s="14"/>
      <c r="H37" s="14"/>
      <c r="I37" s="13" t="s">
        <v>89</v>
      </c>
      <c r="K37" s="395" t="s">
        <v>3372</v>
      </c>
      <c r="N37" s="13" t="s">
        <v>688</v>
      </c>
      <c r="O37" s="217"/>
      <c r="P37" s="31">
        <f t="shared" si="1"/>
        <v>-1395.5</v>
      </c>
      <c r="Q37" s="31">
        <f>SUBTOTAL(9,$F$2:F37)</f>
        <v>8709.83</v>
      </c>
      <c r="R37" s="31">
        <f>SUBTOTAL(9,$G$2:G37)</f>
        <v>7314.33</v>
      </c>
    </row>
    <row r="38" spans="1:18" ht="14.25" customHeight="1">
      <c r="A38" s="13" t="s">
        <v>25</v>
      </c>
      <c r="B38" s="62">
        <v>45781</v>
      </c>
      <c r="C38" s="111" t="s">
        <v>1898</v>
      </c>
      <c r="D38" s="111"/>
      <c r="F38" s="2"/>
      <c r="G38" s="14"/>
      <c r="H38" s="14"/>
      <c r="I38" s="13"/>
      <c r="M38">
        <v>10250</v>
      </c>
      <c r="N38" s="13" t="s">
        <v>688</v>
      </c>
      <c r="O38" s="217">
        <v>45819</v>
      </c>
      <c r="P38" s="31">
        <f t="shared" si="1"/>
        <v>-1395.5</v>
      </c>
      <c r="Q38" s="31">
        <f>SUBTOTAL(9,$F$2:F38)</f>
        <v>8709.83</v>
      </c>
      <c r="R38" s="31">
        <f>SUBTOTAL(9,$G$2:G38)</f>
        <v>7314.33</v>
      </c>
    </row>
    <row r="39" spans="1:18" ht="14.25" customHeight="1">
      <c r="A39" s="13" t="s">
        <v>25</v>
      </c>
      <c r="B39" s="62">
        <v>45831</v>
      </c>
      <c r="C39" s="111" t="s">
        <v>962</v>
      </c>
      <c r="D39" s="111"/>
      <c r="F39" s="2"/>
      <c r="G39" s="14">
        <v>5000</v>
      </c>
      <c r="H39" s="14"/>
      <c r="I39" s="13"/>
      <c r="K39" s="51"/>
      <c r="N39" s="13" t="s">
        <v>688</v>
      </c>
      <c r="O39" s="217"/>
      <c r="P39" s="31">
        <f t="shared" si="1"/>
        <v>3604.5</v>
      </c>
      <c r="Q39" s="31">
        <f>SUBTOTAL(9,$F$2:F39)</f>
        <v>8709.83</v>
      </c>
      <c r="R39" s="31">
        <f>SUBTOTAL(9,$G$2:G39)</f>
        <v>12314.33</v>
      </c>
    </row>
    <row r="40" spans="1:18" ht="14.25" customHeight="1">
      <c r="A40" s="13" t="s">
        <v>25</v>
      </c>
      <c r="B40" s="62">
        <v>45837</v>
      </c>
      <c r="C40" s="111" t="s">
        <v>6510</v>
      </c>
      <c r="D40" s="111"/>
      <c r="F40" s="14">
        <v>1000</v>
      </c>
      <c r="G40" s="14"/>
      <c r="H40" s="14"/>
      <c r="I40" s="13" t="s">
        <v>91</v>
      </c>
      <c r="K40" t="s">
        <v>6511</v>
      </c>
      <c r="L40">
        <v>10006</v>
      </c>
      <c r="N40" s="13" t="s">
        <v>688</v>
      </c>
      <c r="O40" s="217"/>
      <c r="P40" s="31">
        <f t="shared" si="1"/>
        <v>2604.5</v>
      </c>
      <c r="Q40" s="31">
        <f>SUBTOTAL(9,$F$2:F40)</f>
        <v>9709.83</v>
      </c>
      <c r="R40" s="31">
        <f>SUBTOTAL(9,$G$2:G40)</f>
        <v>12314.33</v>
      </c>
    </row>
    <row r="41" spans="1:18" ht="14.25" customHeight="1">
      <c r="A41" s="13" t="s">
        <v>25</v>
      </c>
      <c r="B41" s="62">
        <v>45844</v>
      </c>
      <c r="C41" s="111" t="s">
        <v>1898</v>
      </c>
      <c r="D41" s="111"/>
      <c r="F41" s="14"/>
      <c r="G41" s="14"/>
      <c r="H41" s="14"/>
      <c r="I41" s="13"/>
      <c r="M41">
        <v>10250</v>
      </c>
      <c r="N41" s="13" t="s">
        <v>688</v>
      </c>
      <c r="O41" s="217"/>
      <c r="P41" s="31">
        <f t="shared" si="1"/>
        <v>2604.5</v>
      </c>
      <c r="Q41" s="31">
        <f>SUBTOTAL(9,$F$2:F41)</f>
        <v>9709.83</v>
      </c>
      <c r="R41" s="31">
        <f>SUBTOTAL(9,$G$2:G41)</f>
        <v>12314.33</v>
      </c>
    </row>
    <row r="42" spans="1:18" ht="14.25" customHeight="1">
      <c r="A42" s="13" t="s">
        <v>25</v>
      </c>
      <c r="B42" s="62">
        <v>45846</v>
      </c>
      <c r="C42" s="111" t="s">
        <v>6526</v>
      </c>
      <c r="D42" s="111"/>
      <c r="F42" s="2">
        <v>2640</v>
      </c>
      <c r="G42" s="14"/>
      <c r="H42" s="14"/>
      <c r="I42" s="13" t="s">
        <v>91</v>
      </c>
      <c r="K42" t="s">
        <v>6511</v>
      </c>
      <c r="L42">
        <v>10006</v>
      </c>
      <c r="N42" s="13" t="s">
        <v>688</v>
      </c>
      <c r="O42" s="217"/>
      <c r="P42" s="31">
        <f t="shared" si="1"/>
        <v>-35.5</v>
      </c>
      <c r="Q42" s="31">
        <f>SUBTOTAL(9,$F$2:F42)</f>
        <v>12349.83</v>
      </c>
      <c r="R42" s="31">
        <f>SUBTOTAL(9,$G$2:G42)</f>
        <v>12314.33</v>
      </c>
    </row>
    <row r="43" spans="1:18" ht="14.25" customHeight="1">
      <c r="A43" s="13" t="s">
        <v>25</v>
      </c>
      <c r="B43" s="62">
        <v>45846</v>
      </c>
      <c r="C43" t="s">
        <v>6527</v>
      </c>
      <c r="D43" s="111"/>
      <c r="F43" s="2">
        <v>1200</v>
      </c>
      <c r="G43" s="14"/>
      <c r="H43" s="14"/>
      <c r="I43" s="13" t="s">
        <v>91</v>
      </c>
      <c r="K43" s="51" t="s">
        <v>6528</v>
      </c>
      <c r="L43">
        <v>10911</v>
      </c>
      <c r="N43" s="13" t="s">
        <v>688</v>
      </c>
      <c r="O43" s="217">
        <v>45895</v>
      </c>
      <c r="P43" s="31">
        <f t="shared" si="1"/>
        <v>-1235.5</v>
      </c>
      <c r="Q43" s="31">
        <f>SUBTOTAL(9,$F$2:F43)</f>
        <v>13549.83</v>
      </c>
      <c r="R43" s="31">
        <f>SUBTOTAL(9,$G$2:G43)</f>
        <v>12314.33</v>
      </c>
    </row>
    <row r="44" spans="1:18" ht="14.25" customHeight="1">
      <c r="A44" s="13" t="s">
        <v>25</v>
      </c>
      <c r="B44" s="62">
        <v>45894</v>
      </c>
      <c r="C44" s="153" t="s">
        <v>962</v>
      </c>
      <c r="D44" s="111"/>
      <c r="F44" s="14"/>
      <c r="G44" s="14">
        <v>5000</v>
      </c>
      <c r="H44" s="14"/>
      <c r="I44" s="13"/>
      <c r="K44" s="51"/>
      <c r="N44" s="13"/>
      <c r="O44" s="115"/>
      <c r="P44" s="31">
        <f t="shared" si="1"/>
        <v>3764.5000000000018</v>
      </c>
      <c r="Q44" s="31">
        <f>SUBTOTAL(9,$F$2:F44)</f>
        <v>13549.83</v>
      </c>
      <c r="R44" s="31">
        <f>SUBTOTAL(9,$G$2:G44)</f>
        <v>17314.330000000002</v>
      </c>
    </row>
    <row r="45" spans="1:18" ht="14.25" customHeight="1">
      <c r="A45" s="13" t="s">
        <v>25</v>
      </c>
      <c r="B45" s="62">
        <v>45896</v>
      </c>
      <c r="C45" s="111" t="s">
        <v>1019</v>
      </c>
      <c r="D45" s="111"/>
      <c r="F45" s="14">
        <v>944</v>
      </c>
      <c r="G45" s="14"/>
      <c r="H45" s="14"/>
      <c r="I45" s="13" t="s">
        <v>91</v>
      </c>
      <c r="K45" s="51" t="s">
        <v>6659</v>
      </c>
      <c r="L45">
        <v>1564</v>
      </c>
      <c r="N45" s="13"/>
      <c r="O45" s="115"/>
      <c r="P45" s="31">
        <f t="shared" si="1"/>
        <v>2820.5000000000018</v>
      </c>
      <c r="Q45" s="31">
        <f>SUBTOTAL(9,$F$2:F45)</f>
        <v>14493.83</v>
      </c>
      <c r="R45" s="31">
        <f>SUBTOTAL(9,$G$2:G45)</f>
        <v>17314.330000000002</v>
      </c>
    </row>
    <row r="46" spans="1:18" ht="14.25" customHeight="1">
      <c r="A46" s="13" t="s">
        <v>25</v>
      </c>
      <c r="B46" s="62">
        <v>45900</v>
      </c>
      <c r="C46" s="111" t="s">
        <v>6677</v>
      </c>
      <c r="D46" s="111"/>
      <c r="F46" s="14">
        <v>700</v>
      </c>
      <c r="G46" s="14"/>
      <c r="H46" s="14"/>
      <c r="I46" s="13" t="s">
        <v>91</v>
      </c>
      <c r="K46" s="51" t="s">
        <v>6530</v>
      </c>
      <c r="L46">
        <v>13</v>
      </c>
      <c r="N46" s="13"/>
      <c r="O46" s="115"/>
      <c r="P46" s="31">
        <f t="shared" si="1"/>
        <v>2120.5000000000018</v>
      </c>
      <c r="Q46" s="31">
        <f>SUBTOTAL(9,$F$2:F46)</f>
        <v>15193.83</v>
      </c>
      <c r="R46" s="31">
        <f>SUBTOTAL(9,$G$2:G46)</f>
        <v>17314.330000000002</v>
      </c>
    </row>
    <row r="47" spans="1:18" ht="14.25" customHeight="1">
      <c r="A47" s="13" t="s">
        <v>25</v>
      </c>
      <c r="B47" s="62">
        <v>45902</v>
      </c>
      <c r="C47" s="111" t="s">
        <v>962</v>
      </c>
      <c r="D47" s="111"/>
      <c r="F47" s="14"/>
      <c r="G47" s="14">
        <v>10000</v>
      </c>
      <c r="H47" s="14"/>
      <c r="I47" s="13"/>
      <c r="K47" s="51"/>
      <c r="N47" s="13"/>
      <c r="O47" s="115"/>
      <c r="P47" s="31">
        <f t="shared" si="1"/>
        <v>12120.500000000002</v>
      </c>
      <c r="Q47" s="31">
        <f>SUBTOTAL(9,$F$2:F47)</f>
        <v>15193.83</v>
      </c>
      <c r="R47" s="31">
        <f>SUBTOTAL(9,$G$2:G47)</f>
        <v>27314.33</v>
      </c>
    </row>
    <row r="48" spans="1:18" ht="14.25" customHeight="1">
      <c r="A48" s="13" t="s">
        <v>25</v>
      </c>
      <c r="B48" s="62">
        <v>45902</v>
      </c>
      <c r="C48" s="111" t="s">
        <v>6699</v>
      </c>
      <c r="D48" s="111"/>
      <c r="F48" s="2">
        <v>200</v>
      </c>
      <c r="G48" s="14"/>
      <c r="H48" s="14"/>
      <c r="I48" s="13" t="s">
        <v>89</v>
      </c>
      <c r="K48" s="51" t="s">
        <v>6153</v>
      </c>
      <c r="L48" t="s">
        <v>6700</v>
      </c>
      <c r="N48" s="13"/>
      <c r="O48" s="115"/>
      <c r="P48" s="31">
        <f t="shared" si="1"/>
        <v>11920.500000000002</v>
      </c>
      <c r="Q48" s="31">
        <f>SUBTOTAL(9,$F$2:F48)</f>
        <v>15393.83</v>
      </c>
      <c r="R48" s="31">
        <f>SUBTOTAL(9,$G$2:G48)</f>
        <v>27314.33</v>
      </c>
    </row>
    <row r="49" spans="1:18" ht="14.25" customHeight="1">
      <c r="A49" s="13" t="s">
        <v>25</v>
      </c>
      <c r="B49" s="62">
        <v>45907</v>
      </c>
      <c r="C49" s="111" t="s">
        <v>6691</v>
      </c>
      <c r="D49" s="111"/>
      <c r="F49" s="2">
        <v>400</v>
      </c>
      <c r="G49" s="14"/>
      <c r="H49" s="14"/>
      <c r="I49" s="13" t="s">
        <v>91</v>
      </c>
      <c r="K49" s="51" t="s">
        <v>6530</v>
      </c>
      <c r="L49">
        <v>17</v>
      </c>
      <c r="N49" s="13"/>
      <c r="O49" s="115"/>
      <c r="P49" s="31">
        <f t="shared" si="1"/>
        <v>11520.500000000002</v>
      </c>
      <c r="Q49" s="31">
        <f>SUBTOTAL(9,$F$2:F49)</f>
        <v>15793.83</v>
      </c>
      <c r="R49" s="31">
        <f>SUBTOTAL(9,$G$2:G49)</f>
        <v>27314.33</v>
      </c>
    </row>
    <row r="50" spans="1:18" ht="14.25" customHeight="1">
      <c r="A50" s="13" t="s">
        <v>25</v>
      </c>
      <c r="B50" s="62">
        <v>45910</v>
      </c>
      <c r="C50" s="153" t="s">
        <v>6710</v>
      </c>
      <c r="D50" s="111"/>
      <c r="F50" s="14">
        <v>6000</v>
      </c>
      <c r="G50" s="14"/>
      <c r="H50" s="14"/>
      <c r="I50" s="13" t="s">
        <v>91</v>
      </c>
      <c r="K50" s="518" t="s">
        <v>6511</v>
      </c>
      <c r="L50" s="482"/>
      <c r="N50" s="13"/>
      <c r="O50" s="115"/>
      <c r="P50" s="31">
        <f t="shared" si="1"/>
        <v>5520.5</v>
      </c>
      <c r="Q50" s="31">
        <f>SUBTOTAL(9,$F$2:F50)</f>
        <v>21793.83</v>
      </c>
      <c r="R50" s="31">
        <f>SUBTOTAL(9,$G$2:G50)</f>
        <v>27314.33</v>
      </c>
    </row>
    <row r="51" spans="1:18" ht="14.25" customHeight="1">
      <c r="A51" s="13" t="s">
        <v>25</v>
      </c>
      <c r="B51" s="62">
        <v>45915</v>
      </c>
      <c r="C51" t="s">
        <v>6712</v>
      </c>
      <c r="D51" s="111"/>
      <c r="F51" s="14">
        <v>600</v>
      </c>
      <c r="G51" s="14"/>
      <c r="H51" s="14"/>
      <c r="I51" s="13" t="s">
        <v>91</v>
      </c>
      <c r="K51" s="527" t="s">
        <v>6530</v>
      </c>
      <c r="L51">
        <v>18</v>
      </c>
      <c r="N51" s="13"/>
      <c r="O51" s="115"/>
      <c r="P51" s="31">
        <f t="shared" si="1"/>
        <v>4920.5</v>
      </c>
      <c r="Q51" s="31">
        <f>SUBTOTAL(9,$F$2:F51)</f>
        <v>22393.83</v>
      </c>
      <c r="R51" s="31">
        <f>SUBTOTAL(9,$G$2:G51)</f>
        <v>27314.33</v>
      </c>
    </row>
    <row r="52" spans="1:18" ht="14.25" customHeight="1">
      <c r="A52" s="13" t="s">
        <v>25</v>
      </c>
      <c r="B52" s="62">
        <v>45930</v>
      </c>
      <c r="C52" s="111" t="s">
        <v>6738</v>
      </c>
      <c r="D52" s="111"/>
      <c r="F52" s="14">
        <v>410</v>
      </c>
      <c r="G52" s="14"/>
      <c r="H52" s="14"/>
      <c r="I52" s="13" t="s">
        <v>89</v>
      </c>
      <c r="K52" s="527" t="s">
        <v>2841</v>
      </c>
      <c r="L52">
        <v>122231</v>
      </c>
      <c r="N52" s="13"/>
      <c r="O52" s="115"/>
      <c r="P52" s="31">
        <f t="shared" si="1"/>
        <v>4510.5</v>
      </c>
      <c r="Q52" s="31">
        <f>SUBTOTAL(9,$F$2:F52)</f>
        <v>22803.83</v>
      </c>
      <c r="R52" s="31">
        <f>SUBTOTAL(9,$G$2:G52)</f>
        <v>27314.33</v>
      </c>
    </row>
    <row r="53" spans="1:18" ht="14.25" customHeight="1">
      <c r="A53" s="13" t="s">
        <v>25</v>
      </c>
      <c r="B53" s="62">
        <v>45930</v>
      </c>
      <c r="C53" s="111" t="s">
        <v>6743</v>
      </c>
      <c r="D53" s="111"/>
      <c r="F53" s="14">
        <v>2000</v>
      </c>
      <c r="G53" s="14"/>
      <c r="H53" s="14"/>
      <c r="I53" s="13" t="s">
        <v>89</v>
      </c>
      <c r="K53" s="527" t="s">
        <v>6744</v>
      </c>
      <c r="L53" s="395" t="s">
        <v>6745</v>
      </c>
      <c r="N53" s="13"/>
      <c r="O53" s="115"/>
      <c r="P53" s="31">
        <f t="shared" si="1"/>
        <v>2510.5</v>
      </c>
      <c r="Q53" s="31">
        <f>SUBTOTAL(9,$F$2:F53)</f>
        <v>24803.83</v>
      </c>
      <c r="R53" s="31">
        <f>SUBTOTAL(9,$G$2:G53)</f>
        <v>27314.33</v>
      </c>
    </row>
    <row r="54" spans="1:18" ht="14.25" customHeight="1">
      <c r="A54" s="13" t="s">
        <v>25</v>
      </c>
      <c r="B54" s="62">
        <v>45938</v>
      </c>
      <c r="C54" s="111" t="s">
        <v>784</v>
      </c>
      <c r="D54" s="111"/>
      <c r="F54" s="14">
        <v>236</v>
      </c>
      <c r="G54" s="14"/>
      <c r="H54" s="14"/>
      <c r="I54" s="13" t="s">
        <v>89</v>
      </c>
      <c r="K54" s="527" t="s">
        <v>6737</v>
      </c>
      <c r="L54" s="528">
        <v>99313</v>
      </c>
      <c r="N54" s="13"/>
      <c r="O54" s="115"/>
      <c r="P54" s="31">
        <f t="shared" si="1"/>
        <v>2274.5</v>
      </c>
      <c r="Q54" s="31">
        <f>SUBTOTAL(9,$F$2:F54)</f>
        <v>25039.83</v>
      </c>
      <c r="R54" s="31">
        <f>SUBTOTAL(9,$G$2:G54)</f>
        <v>27314.33</v>
      </c>
    </row>
    <row r="55" spans="1:18" ht="14.25" customHeight="1">
      <c r="A55" s="13" t="s">
        <v>25</v>
      </c>
      <c r="B55" s="62">
        <v>45939</v>
      </c>
      <c r="C55" s="111" t="s">
        <v>6729</v>
      </c>
      <c r="D55" s="111"/>
      <c r="F55" s="14">
        <v>1250</v>
      </c>
      <c r="G55" s="14"/>
      <c r="H55" s="14"/>
      <c r="I55" s="13" t="s">
        <v>91</v>
      </c>
      <c r="K55" s="527" t="s">
        <v>6530</v>
      </c>
      <c r="L55" s="528">
        <v>26</v>
      </c>
      <c r="N55" s="13"/>
      <c r="O55" s="115"/>
      <c r="P55" s="31">
        <f t="shared" si="1"/>
        <v>1024.5</v>
      </c>
      <c r="Q55" s="31">
        <f>SUBTOTAL(9,$F$2:F55)</f>
        <v>26289.83</v>
      </c>
      <c r="R55" s="31">
        <f>SUBTOTAL(9,$G$2:G55)</f>
        <v>27314.33</v>
      </c>
    </row>
    <row r="56" spans="1:18" ht="14.25" customHeight="1">
      <c r="A56" s="13" t="s">
        <v>25</v>
      </c>
      <c r="B56" s="62">
        <v>45939</v>
      </c>
      <c r="C56" s="111" t="s">
        <v>6730</v>
      </c>
      <c r="D56" s="111"/>
      <c r="F56" s="14">
        <v>250</v>
      </c>
      <c r="G56" s="14"/>
      <c r="H56" s="14"/>
      <c r="I56" s="13" t="s">
        <v>91</v>
      </c>
      <c r="K56" s="527" t="s">
        <v>6530</v>
      </c>
      <c r="L56" s="528">
        <v>26</v>
      </c>
      <c r="N56" s="13"/>
      <c r="O56" s="115"/>
      <c r="P56" s="31">
        <f t="shared" si="1"/>
        <v>774.5</v>
      </c>
      <c r="Q56" s="31">
        <f>SUBTOTAL(9,$F$2:F56)</f>
        <v>26539.83</v>
      </c>
      <c r="R56" s="31">
        <f>SUBTOTAL(9,$G$2:G56)</f>
        <v>27314.33</v>
      </c>
    </row>
    <row r="57" spans="1:18" ht="14.25" customHeight="1">
      <c r="A57" s="13" t="s">
        <v>25</v>
      </c>
      <c r="B57" s="62">
        <v>45939</v>
      </c>
      <c r="C57" s="111" t="s">
        <v>6731</v>
      </c>
      <c r="D57" s="111"/>
      <c r="F57" s="14">
        <v>200</v>
      </c>
      <c r="G57" s="14"/>
      <c r="H57" s="14"/>
      <c r="I57" s="13" t="s">
        <v>91</v>
      </c>
      <c r="K57" s="527" t="s">
        <v>6530</v>
      </c>
      <c r="L57">
        <v>26</v>
      </c>
      <c r="N57" s="13"/>
      <c r="O57" s="115"/>
      <c r="P57" s="31">
        <f t="shared" si="1"/>
        <v>574.5</v>
      </c>
      <c r="Q57" s="31">
        <f>SUBTOTAL(9,$F$2:F57)</f>
        <v>26739.83</v>
      </c>
      <c r="R57" s="31">
        <f>SUBTOTAL(9,$G$2:G57)</f>
        <v>27314.33</v>
      </c>
    </row>
    <row r="58" spans="1:18" ht="14.25" customHeight="1">
      <c r="A58" s="13" t="s">
        <v>25</v>
      </c>
      <c r="B58" s="62">
        <v>45939</v>
      </c>
      <c r="C58" s="111" t="s">
        <v>6732</v>
      </c>
      <c r="D58" s="111"/>
      <c r="F58" s="14">
        <v>800</v>
      </c>
      <c r="G58" s="14"/>
      <c r="H58" s="14"/>
      <c r="I58" s="13" t="s">
        <v>91</v>
      </c>
      <c r="K58" s="527" t="s">
        <v>6530</v>
      </c>
      <c r="L58">
        <v>26</v>
      </c>
      <c r="N58" s="13"/>
      <c r="O58" s="115"/>
      <c r="P58" s="31">
        <f t="shared" si="1"/>
        <v>-225.5</v>
      </c>
      <c r="Q58" s="31">
        <f>SUBTOTAL(9,$F$2:F58)</f>
        <v>27539.83</v>
      </c>
      <c r="R58" s="31">
        <f>SUBTOTAL(9,$G$2:G58)</f>
        <v>27314.33</v>
      </c>
    </row>
    <row r="59" spans="1:18" ht="14.25" customHeight="1">
      <c r="A59" s="13" t="s">
        <v>25</v>
      </c>
      <c r="B59" s="62">
        <v>45939</v>
      </c>
      <c r="C59" s="111" t="s">
        <v>6733</v>
      </c>
      <c r="D59" s="111"/>
      <c r="F59" s="14">
        <v>1000</v>
      </c>
      <c r="G59" s="14"/>
      <c r="H59" s="14"/>
      <c r="I59" s="13" t="s">
        <v>91</v>
      </c>
      <c r="K59" s="527" t="s">
        <v>6530</v>
      </c>
      <c r="L59">
        <v>26</v>
      </c>
      <c r="N59" s="13"/>
      <c r="O59" s="115"/>
      <c r="P59" s="31">
        <f t="shared" si="1"/>
        <v>-1225.5</v>
      </c>
      <c r="Q59" s="31">
        <f>SUBTOTAL(9,$F$2:F59)</f>
        <v>28539.83</v>
      </c>
      <c r="R59" s="31">
        <f>SUBTOTAL(9,$G$2:G59)</f>
        <v>27314.33</v>
      </c>
    </row>
    <row r="60" spans="1:18" s="530" customFormat="1" ht="14.25" customHeight="1">
      <c r="A60" s="470" t="s">
        <v>25</v>
      </c>
      <c r="B60" s="62">
        <v>45945</v>
      </c>
      <c r="C60" s="111" t="s">
        <v>6741</v>
      </c>
      <c r="D60" s="111"/>
      <c r="F60" s="14">
        <v>700</v>
      </c>
      <c r="G60" s="14"/>
      <c r="H60" s="14"/>
      <c r="I60" s="13" t="s">
        <v>91</v>
      </c>
      <c r="K60" s="527" t="s">
        <v>6742</v>
      </c>
      <c r="L60" s="530">
        <v>1477</v>
      </c>
      <c r="N60" s="13"/>
      <c r="O60" s="115"/>
      <c r="P60" s="31">
        <f t="shared" si="1"/>
        <v>-1925.5</v>
      </c>
      <c r="Q60" s="31">
        <f>SUBTOTAL(9,$F$2:F60)</f>
        <v>29239.83</v>
      </c>
      <c r="R60" s="31">
        <f>SUBTOTAL(9,$G$2:G60)</f>
        <v>27314.33</v>
      </c>
    </row>
    <row r="61" spans="1:18" ht="14.25" customHeight="1">
      <c r="A61" s="470" t="s">
        <v>25</v>
      </c>
      <c r="B61" s="62">
        <v>45946</v>
      </c>
      <c r="C61" s="111" t="s">
        <v>6738</v>
      </c>
      <c r="D61" s="111"/>
      <c r="F61" s="14">
        <v>109</v>
      </c>
      <c r="G61" s="14"/>
      <c r="H61" s="14"/>
      <c r="I61" s="13" t="s">
        <v>89</v>
      </c>
      <c r="K61" s="527" t="s">
        <v>6737</v>
      </c>
      <c r="L61" s="536">
        <v>115691</v>
      </c>
      <c r="N61" s="13"/>
      <c r="O61" s="115"/>
      <c r="P61" s="31">
        <f t="shared" si="1"/>
        <v>-2034.5</v>
      </c>
      <c r="Q61" s="31">
        <f>SUBTOTAL(9,$F$2:F61)</f>
        <v>29348.83</v>
      </c>
      <c r="R61" s="31">
        <f>SUBTOTAL(9,$G$2:G61)</f>
        <v>27314.33</v>
      </c>
    </row>
    <row r="62" spans="1:18" ht="14.25" customHeight="1">
      <c r="A62" s="13" t="s">
        <v>25</v>
      </c>
      <c r="B62" s="62">
        <v>45951</v>
      </c>
      <c r="C62" s="111" t="s">
        <v>705</v>
      </c>
      <c r="D62" s="111"/>
      <c r="F62" s="14">
        <v>310.89999999999998</v>
      </c>
      <c r="G62" s="14"/>
      <c r="H62" s="14"/>
      <c r="I62" s="13" t="s">
        <v>91</v>
      </c>
      <c r="K62" s="527" t="s">
        <v>166</v>
      </c>
      <c r="L62" s="395">
        <v>6558</v>
      </c>
      <c r="N62" s="13"/>
      <c r="O62" s="115"/>
      <c r="P62" s="31">
        <f t="shared" si="1"/>
        <v>-2345.4000000000015</v>
      </c>
      <c r="Q62" s="31">
        <f>SUBTOTAL(9,$F$2:F62)</f>
        <v>29659.730000000003</v>
      </c>
      <c r="R62" s="31">
        <f>SUBTOTAL(9,$G$2:G62)</f>
        <v>27314.33</v>
      </c>
    </row>
    <row r="63" spans="1:18" ht="14.25" customHeight="1">
      <c r="A63" s="13" t="s">
        <v>25</v>
      </c>
      <c r="B63" s="62">
        <v>45951</v>
      </c>
      <c r="C63" s="536" t="s">
        <v>6738</v>
      </c>
      <c r="D63" s="111"/>
      <c r="F63" s="14">
        <v>228</v>
      </c>
      <c r="G63" s="14"/>
      <c r="H63" s="14"/>
      <c r="I63" s="13" t="s">
        <v>89</v>
      </c>
      <c r="K63" s="395" t="s">
        <v>459</v>
      </c>
      <c r="L63">
        <v>116316</v>
      </c>
      <c r="O63" s="115"/>
      <c r="P63" s="31">
        <f t="shared" si="1"/>
        <v>-2573.4000000000015</v>
      </c>
      <c r="Q63" s="31">
        <f>SUBTOTAL(9,$F$2:F63)</f>
        <v>29887.730000000003</v>
      </c>
      <c r="R63" s="31">
        <f>SUBTOTAL(9,$G$2:G63)</f>
        <v>27314.33</v>
      </c>
    </row>
    <row r="64" spans="1:18" ht="14.25" customHeight="1">
      <c r="A64" s="13" t="s">
        <v>25</v>
      </c>
      <c r="B64" s="62">
        <v>45952</v>
      </c>
      <c r="C64" s="27" t="s">
        <v>962</v>
      </c>
      <c r="D64" s="111"/>
      <c r="F64" s="14"/>
      <c r="G64" s="14">
        <v>50000</v>
      </c>
      <c r="H64" s="14"/>
      <c r="I64" s="13"/>
      <c r="K64" s="536"/>
      <c r="L64" s="536"/>
      <c r="O64" s="115"/>
      <c r="P64" s="31">
        <f t="shared" ref="P64:P110" si="2">R64-Q64</f>
        <v>47426.6</v>
      </c>
      <c r="Q64" s="31">
        <f>SUBTOTAL(9,$F$2:F64)</f>
        <v>29887.730000000003</v>
      </c>
      <c r="R64" s="31">
        <f>SUBTOTAL(9,$G$2:G64)</f>
        <v>77314.33</v>
      </c>
    </row>
    <row r="65" spans="1:26" ht="14.25" customHeight="1">
      <c r="A65" s="13" t="s">
        <v>25</v>
      </c>
      <c r="B65" s="62">
        <v>45953</v>
      </c>
      <c r="C65" s="395" t="s">
        <v>6762</v>
      </c>
      <c r="D65" s="111"/>
      <c r="F65" s="14">
        <v>2006</v>
      </c>
      <c r="G65" s="14"/>
      <c r="H65" s="14"/>
      <c r="I65" s="13" t="s">
        <v>91</v>
      </c>
      <c r="K65" s="395" t="s">
        <v>6763</v>
      </c>
      <c r="L65" s="482"/>
      <c r="O65" s="115"/>
      <c r="P65" s="31">
        <f t="shared" si="2"/>
        <v>45420.6</v>
      </c>
      <c r="Q65" s="31">
        <f>SUBTOTAL(9,$F$2:F65)</f>
        <v>31893.730000000003</v>
      </c>
      <c r="R65" s="31">
        <f>SUBTOTAL(9,$G$2:G65)</f>
        <v>77314.33</v>
      </c>
    </row>
    <row r="66" spans="1:26" ht="14.25" customHeight="1">
      <c r="A66" s="13" t="s">
        <v>25</v>
      </c>
      <c r="B66" s="62">
        <v>45953</v>
      </c>
      <c r="C66" s="395" t="s">
        <v>6767</v>
      </c>
      <c r="D66" s="395" t="s">
        <v>6770</v>
      </c>
      <c r="F66" s="14">
        <v>2000</v>
      </c>
      <c r="G66" s="14"/>
      <c r="H66" s="14"/>
      <c r="I66" s="13" t="s">
        <v>91</v>
      </c>
      <c r="K66" s="395" t="s">
        <v>6770</v>
      </c>
      <c r="L66" s="395">
        <v>30</v>
      </c>
      <c r="O66" s="115"/>
      <c r="P66" s="31">
        <f t="shared" si="2"/>
        <v>43420.6</v>
      </c>
      <c r="Q66" s="31">
        <f>SUBTOTAL(9,$F$2:F66)</f>
        <v>33893.730000000003</v>
      </c>
      <c r="R66" s="31">
        <f>SUBTOTAL(9,$G$2:G66)</f>
        <v>77314.33</v>
      </c>
    </row>
    <row r="67" spans="1:26" ht="14.25" customHeight="1">
      <c r="A67" s="13" t="s">
        <v>25</v>
      </c>
      <c r="B67" s="62">
        <v>45953</v>
      </c>
      <c r="C67" s="395" t="s">
        <v>6768</v>
      </c>
      <c r="D67" s="395" t="s">
        <v>6770</v>
      </c>
      <c r="F67" s="14">
        <v>1000</v>
      </c>
      <c r="G67" s="14"/>
      <c r="H67" s="14"/>
      <c r="I67" s="13" t="s">
        <v>91</v>
      </c>
      <c r="K67" s="395" t="s">
        <v>6770</v>
      </c>
      <c r="L67" s="395">
        <v>30</v>
      </c>
      <c r="O67" s="115"/>
      <c r="P67" s="31">
        <f t="shared" si="2"/>
        <v>42420.6</v>
      </c>
      <c r="Q67" s="31">
        <f>SUBTOTAL(9,$F$2:F67)</f>
        <v>34893.730000000003</v>
      </c>
      <c r="R67" s="31">
        <f>SUBTOTAL(9,$G$2:G67)</f>
        <v>77314.33</v>
      </c>
    </row>
    <row r="68" spans="1:26" ht="14.25" customHeight="1">
      <c r="A68" s="13" t="s">
        <v>25</v>
      </c>
      <c r="B68" s="62">
        <v>45953</v>
      </c>
      <c r="C68" s="395" t="s">
        <v>6769</v>
      </c>
      <c r="D68" s="395" t="s">
        <v>6770</v>
      </c>
      <c r="F68" s="14">
        <v>350</v>
      </c>
      <c r="G68" s="14"/>
      <c r="H68" s="14"/>
      <c r="I68" s="13" t="s">
        <v>91</v>
      </c>
      <c r="K68" s="395" t="s">
        <v>6770</v>
      </c>
      <c r="L68" s="395">
        <v>30</v>
      </c>
      <c r="O68" s="115"/>
      <c r="P68" s="31">
        <f t="shared" si="2"/>
        <v>42070.6</v>
      </c>
      <c r="Q68" s="31">
        <f>SUBTOTAL(9,$F$2:F68)</f>
        <v>35243.730000000003</v>
      </c>
      <c r="R68" s="31">
        <f>SUBTOTAL(9,$G$2:G68)</f>
        <v>77314.33</v>
      </c>
    </row>
    <row r="69" spans="1:26" ht="14.25" customHeight="1">
      <c r="A69" s="13" t="s">
        <v>25</v>
      </c>
      <c r="B69" s="62">
        <v>45956</v>
      </c>
      <c r="C69" s="111" t="s">
        <v>6771</v>
      </c>
      <c r="D69" s="395"/>
      <c r="F69" s="14">
        <v>27000</v>
      </c>
      <c r="G69" s="14"/>
      <c r="H69" s="14"/>
      <c r="I69" s="13" t="s">
        <v>91</v>
      </c>
      <c r="K69" s="536" t="s">
        <v>6511</v>
      </c>
      <c r="L69" s="482"/>
      <c r="O69" s="115"/>
      <c r="P69" s="31">
        <f t="shared" si="2"/>
        <v>15070.599999999999</v>
      </c>
      <c r="Q69" s="31">
        <f>SUBTOTAL(9,$F$2:F69)</f>
        <v>62243.73</v>
      </c>
      <c r="R69" s="31">
        <f>SUBTOTAL(9,$G$2:G69)</f>
        <v>77314.33</v>
      </c>
    </row>
    <row r="70" spans="1:26" ht="14.25" customHeight="1">
      <c r="A70" s="13" t="s">
        <v>25</v>
      </c>
      <c r="B70" s="62">
        <v>45956</v>
      </c>
      <c r="C70" s="111" t="s">
        <v>6759</v>
      </c>
      <c r="D70" s="111"/>
      <c r="F70" s="14">
        <v>2500</v>
      </c>
      <c r="G70" s="14"/>
      <c r="H70" s="14"/>
      <c r="I70" s="13" t="s">
        <v>91</v>
      </c>
      <c r="K70" s="395" t="s">
        <v>6772</v>
      </c>
      <c r="L70">
        <v>10000</v>
      </c>
      <c r="O70" s="115"/>
      <c r="P70" s="31">
        <f t="shared" si="2"/>
        <v>12570.599999999999</v>
      </c>
      <c r="Q70" s="31">
        <f>SUBTOTAL(9,$F$2:F70)</f>
        <v>64743.73</v>
      </c>
      <c r="R70" s="31">
        <f>SUBTOTAL(9,$G$2:G70)</f>
        <v>77314.33</v>
      </c>
    </row>
    <row r="71" spans="1:26" ht="14.25" customHeight="1">
      <c r="A71" s="13" t="s">
        <v>25</v>
      </c>
      <c r="B71" s="62">
        <v>45963</v>
      </c>
      <c r="C71" s="395" t="s">
        <v>6784</v>
      </c>
      <c r="D71" s="111"/>
      <c r="F71" s="14">
        <v>350</v>
      </c>
      <c r="G71" s="14"/>
      <c r="H71" s="14"/>
      <c r="I71" s="13" t="s">
        <v>91</v>
      </c>
      <c r="K71" s="395" t="s">
        <v>6785</v>
      </c>
      <c r="L71" s="536">
        <v>1105</v>
      </c>
      <c r="O71" s="115"/>
      <c r="P71" s="31">
        <f t="shared" si="2"/>
        <v>12220.599999999999</v>
      </c>
      <c r="Q71" s="31">
        <f>SUBTOTAL(9,$F$2:F71)</f>
        <v>65093.73</v>
      </c>
      <c r="R71" s="31">
        <f>SUBTOTAL(9,$G$2:G71)</f>
        <v>77314.33</v>
      </c>
    </row>
    <row r="72" spans="1:26" ht="14.25" customHeight="1">
      <c r="A72" s="13" t="s">
        <v>25</v>
      </c>
      <c r="B72" s="62">
        <v>45963</v>
      </c>
      <c r="C72" s="111" t="s">
        <v>6788</v>
      </c>
      <c r="D72" s="111"/>
      <c r="F72" s="461">
        <v>3540</v>
      </c>
      <c r="G72" s="14"/>
      <c r="H72" s="14"/>
      <c r="I72" s="13" t="s">
        <v>91</v>
      </c>
      <c r="K72" s="395" t="s">
        <v>6789</v>
      </c>
      <c r="L72" s="482"/>
      <c r="O72" s="115"/>
      <c r="P72" s="31">
        <f t="shared" si="2"/>
        <v>8680.5999999999913</v>
      </c>
      <c r="Q72" s="31">
        <f>SUBTOTAL(9,$F$2:F72)</f>
        <v>68633.73000000001</v>
      </c>
      <c r="R72" s="31">
        <f>SUBTOTAL(9,$G$2:G72)</f>
        <v>77314.33</v>
      </c>
    </row>
    <row r="73" spans="1:26" ht="14.25" customHeight="1">
      <c r="A73" s="13" t="s">
        <v>25</v>
      </c>
      <c r="B73" s="62">
        <v>45963</v>
      </c>
      <c r="C73" t="s">
        <v>6793</v>
      </c>
      <c r="D73" s="395" t="s">
        <v>6796</v>
      </c>
      <c r="F73" s="14">
        <v>500</v>
      </c>
      <c r="G73" s="14"/>
      <c r="H73" s="14"/>
      <c r="I73" s="13" t="s">
        <v>91</v>
      </c>
      <c r="K73" s="395" t="s">
        <v>6796</v>
      </c>
      <c r="L73" s="535">
        <v>33</v>
      </c>
      <c r="O73" s="115"/>
      <c r="P73" s="31">
        <f t="shared" si="2"/>
        <v>8180.5999999999913</v>
      </c>
      <c r="Q73" s="31">
        <f>SUBTOTAL(9,$F$2:F73)</f>
        <v>69133.73000000001</v>
      </c>
      <c r="R73" s="31">
        <f>SUBTOTAL(9,$G$2:G73)</f>
        <v>77314.33</v>
      </c>
    </row>
    <row r="74" spans="1:26" ht="14.25" customHeight="1">
      <c r="A74" s="13" t="s">
        <v>25</v>
      </c>
      <c r="B74" s="62">
        <v>45963</v>
      </c>
      <c r="C74" t="s">
        <v>6792</v>
      </c>
      <c r="D74" s="395" t="s">
        <v>6796</v>
      </c>
      <c r="F74" s="14">
        <v>600</v>
      </c>
      <c r="G74" s="14"/>
      <c r="H74" s="14"/>
      <c r="I74" s="13" t="s">
        <v>91</v>
      </c>
      <c r="K74" s="395" t="s">
        <v>6796</v>
      </c>
      <c r="L74" s="535">
        <v>33</v>
      </c>
      <c r="O74" s="115"/>
      <c r="P74" s="31">
        <f t="shared" si="2"/>
        <v>7580.5999999999913</v>
      </c>
      <c r="Q74" s="31">
        <f>SUBTOTAL(9,$F$2:F74)</f>
        <v>69733.73000000001</v>
      </c>
      <c r="R74" s="31">
        <f>SUBTOTAL(9,$G$2:G74)</f>
        <v>77314.33</v>
      </c>
    </row>
    <row r="75" spans="1:26" ht="14.25" customHeight="1">
      <c r="A75" s="13" t="s">
        <v>25</v>
      </c>
      <c r="B75" s="62">
        <v>45963</v>
      </c>
      <c r="C75" t="s">
        <v>6791</v>
      </c>
      <c r="D75" s="395" t="s">
        <v>6796</v>
      </c>
      <c r="F75" s="14">
        <v>1000</v>
      </c>
      <c r="G75" s="14"/>
      <c r="H75" s="14"/>
      <c r="I75" s="13" t="s">
        <v>91</v>
      </c>
      <c r="K75" s="395" t="s">
        <v>6796</v>
      </c>
      <c r="L75" s="535">
        <v>33</v>
      </c>
      <c r="O75" s="115"/>
      <c r="P75" s="31">
        <f t="shared" si="2"/>
        <v>6580.5999999999913</v>
      </c>
      <c r="Q75" s="31">
        <f>SUBTOTAL(9,$F$2:F75)</f>
        <v>70733.73000000001</v>
      </c>
      <c r="R75" s="31">
        <f>SUBTOTAL(9,$G$2:G75)</f>
        <v>77314.33</v>
      </c>
    </row>
    <row r="76" spans="1:26" ht="14.25" customHeight="1">
      <c r="A76" s="13" t="s">
        <v>25</v>
      </c>
      <c r="B76" s="62">
        <v>45963</v>
      </c>
      <c r="C76" t="s">
        <v>6794</v>
      </c>
      <c r="D76" s="395" t="s">
        <v>6796</v>
      </c>
      <c r="E76" s="536"/>
      <c r="F76" s="14">
        <v>400</v>
      </c>
      <c r="G76" s="14"/>
      <c r="H76" s="14"/>
      <c r="I76" s="13" t="s">
        <v>91</v>
      </c>
      <c r="K76" s="395" t="s">
        <v>6796</v>
      </c>
      <c r="L76" s="535">
        <v>33</v>
      </c>
      <c r="O76" s="115"/>
      <c r="P76" s="31">
        <f t="shared" si="2"/>
        <v>6180.5999999999913</v>
      </c>
      <c r="Q76" s="31">
        <f>SUBTOTAL(9,$F$2:F76)</f>
        <v>71133.73000000001</v>
      </c>
      <c r="R76" s="31">
        <f>SUBTOTAL(9,$G$2:G76)</f>
        <v>77314.33</v>
      </c>
    </row>
    <row r="77" spans="1:26" ht="14.25" customHeight="1">
      <c r="A77" s="13" t="s">
        <v>25</v>
      </c>
      <c r="B77" s="62">
        <v>45963</v>
      </c>
      <c r="C77" t="s">
        <v>6795</v>
      </c>
      <c r="D77" s="395" t="s">
        <v>6796</v>
      </c>
      <c r="E77" s="51"/>
      <c r="F77" s="14">
        <v>150</v>
      </c>
      <c r="G77" s="14"/>
      <c r="H77" s="14"/>
      <c r="I77" s="13" t="s">
        <v>91</v>
      </c>
      <c r="K77" s="395" t="s">
        <v>6796</v>
      </c>
      <c r="L77">
        <v>33</v>
      </c>
      <c r="O77" s="115"/>
      <c r="P77" s="31">
        <f t="shared" si="2"/>
        <v>6030.5999999999913</v>
      </c>
      <c r="Q77" s="31">
        <f>SUBTOTAL(9,$F$2:F77)</f>
        <v>71283.73000000001</v>
      </c>
      <c r="R77" s="31">
        <f>SUBTOTAL(9,$G$2:G77)</f>
        <v>77314.33</v>
      </c>
    </row>
    <row r="78" spans="1:26" ht="14.25" customHeight="1">
      <c r="A78" s="13" t="s">
        <v>25</v>
      </c>
      <c r="B78" s="62">
        <v>45965</v>
      </c>
      <c r="C78" s="395" t="s">
        <v>6814</v>
      </c>
      <c r="D78" s="212"/>
      <c r="E78" s="9"/>
      <c r="F78" s="157">
        <v>265.35000000000002</v>
      </c>
      <c r="G78" s="157"/>
      <c r="H78" s="157"/>
      <c r="I78" s="215" t="s">
        <v>89</v>
      </c>
      <c r="J78" s="9"/>
      <c r="K78" s="9" t="s">
        <v>6410</v>
      </c>
      <c r="L78" s="484"/>
      <c r="M78" s="9"/>
      <c r="N78" s="9"/>
      <c r="O78" s="247"/>
      <c r="P78" s="31">
        <f t="shared" si="2"/>
        <v>5765.2499999999854</v>
      </c>
      <c r="Q78" s="31">
        <f>SUBTOTAL(9,$F$2:F78)</f>
        <v>71549.080000000016</v>
      </c>
      <c r="R78" s="31">
        <f>SUBTOTAL(9,$G$2:G78)</f>
        <v>77314.33</v>
      </c>
      <c r="S78" s="9"/>
      <c r="T78" s="9"/>
      <c r="U78" s="9"/>
      <c r="V78" s="9"/>
      <c r="W78" s="9"/>
      <c r="X78" s="9"/>
      <c r="Y78" s="9"/>
      <c r="Z78" s="9"/>
    </row>
    <row r="79" spans="1:26" ht="14.25" customHeight="1">
      <c r="A79" s="13" t="s">
        <v>25</v>
      </c>
      <c r="B79" s="62">
        <v>45971</v>
      </c>
      <c r="C79" s="395" t="s">
        <v>6832</v>
      </c>
      <c r="D79" s="111" t="s">
        <v>6031</v>
      </c>
      <c r="F79" s="14">
        <v>2170</v>
      </c>
      <c r="G79" s="14"/>
      <c r="H79" s="14"/>
      <c r="I79" s="13" t="s">
        <v>91</v>
      </c>
      <c r="K79" s="51"/>
      <c r="O79" s="115"/>
      <c r="P79" s="31">
        <f t="shared" si="2"/>
        <v>3595.2499999999854</v>
      </c>
      <c r="Q79" s="31">
        <f>SUBTOTAL(9,$F$2:F79)</f>
        <v>73719.080000000016</v>
      </c>
      <c r="R79" s="31">
        <f>SUBTOTAL(9,$G$2:G79)</f>
        <v>77314.33</v>
      </c>
    </row>
    <row r="80" spans="1:26" ht="14.25" customHeight="1">
      <c r="A80" s="13" t="s">
        <v>25</v>
      </c>
      <c r="B80" s="62">
        <v>45971</v>
      </c>
      <c r="C80" s="395" t="s">
        <v>6833</v>
      </c>
      <c r="D80" s="111"/>
      <c r="F80" s="14">
        <v>2065</v>
      </c>
      <c r="G80" s="14"/>
      <c r="H80" s="14"/>
      <c r="I80" s="13" t="s">
        <v>91</v>
      </c>
      <c r="K80" s="51" t="s">
        <v>6789</v>
      </c>
      <c r="L80" s="482"/>
      <c r="O80" s="115"/>
      <c r="P80" s="31">
        <f t="shared" si="2"/>
        <v>1530.2499999999854</v>
      </c>
      <c r="Q80" s="31">
        <f>SUBTOTAL(9,$F$2:F80)</f>
        <v>75784.080000000016</v>
      </c>
      <c r="R80" s="31">
        <f>SUBTOTAL(9,$G$2:G80)</f>
        <v>77314.33</v>
      </c>
    </row>
    <row r="81" spans="1:18" ht="14.25" customHeight="1">
      <c r="A81" s="215" t="s">
        <v>25</v>
      </c>
      <c r="B81" s="28">
        <v>45978</v>
      </c>
      <c r="C81" s="395" t="s">
        <v>962</v>
      </c>
      <c r="D81" s="52"/>
      <c r="E81" s="29"/>
      <c r="F81" s="199"/>
      <c r="G81" s="14">
        <v>10000</v>
      </c>
      <c r="H81" s="14"/>
      <c r="I81" s="13"/>
      <c r="K81" s="583"/>
      <c r="O81" s="115"/>
      <c r="P81" s="31">
        <f t="shared" si="2"/>
        <v>11530.249999999985</v>
      </c>
      <c r="Q81" s="31">
        <f>SUBTOTAL(9,$F$2:F81)</f>
        <v>75784.080000000016</v>
      </c>
      <c r="R81" s="31">
        <f>SUBTOTAL(9,$G$2:G81)</f>
        <v>87314.33</v>
      </c>
    </row>
    <row r="82" spans="1:18" ht="14.25" customHeight="1">
      <c r="A82" s="215" t="s">
        <v>25</v>
      </c>
      <c r="B82" s="28">
        <v>45984</v>
      </c>
      <c r="C82" s="395" t="s">
        <v>6844</v>
      </c>
      <c r="D82" s="52"/>
      <c r="E82" s="29"/>
      <c r="F82" s="199">
        <v>1500</v>
      </c>
      <c r="G82" s="14"/>
      <c r="H82" s="14"/>
      <c r="I82" s="13" t="s">
        <v>91</v>
      </c>
      <c r="K82" t="s">
        <v>6845</v>
      </c>
      <c r="L82">
        <v>153</v>
      </c>
      <c r="O82" s="115"/>
      <c r="P82" s="31">
        <f t="shared" si="2"/>
        <v>10030.249999999985</v>
      </c>
      <c r="Q82" s="31">
        <f>SUBTOTAL(9,$F$2:F82)</f>
        <v>77284.080000000016</v>
      </c>
      <c r="R82" s="31">
        <f>SUBTOTAL(9,$G$2:G82)</f>
        <v>87314.33</v>
      </c>
    </row>
    <row r="83" spans="1:18" ht="14.25" customHeight="1">
      <c r="A83" s="13" t="s">
        <v>25</v>
      </c>
      <c r="B83" s="62">
        <v>45984</v>
      </c>
      <c r="C83" s="111" t="s">
        <v>6847</v>
      </c>
      <c r="D83" s="111"/>
      <c r="E83" s="583"/>
      <c r="F83" s="14">
        <v>7080</v>
      </c>
      <c r="G83" s="14"/>
      <c r="H83" s="14"/>
      <c r="I83" s="13" t="s">
        <v>91</v>
      </c>
      <c r="K83" t="s">
        <v>6848</v>
      </c>
      <c r="L83">
        <v>44</v>
      </c>
      <c r="O83" s="115"/>
      <c r="P83" s="31">
        <f t="shared" si="2"/>
        <v>2950.2499999999854</v>
      </c>
      <c r="Q83" s="31">
        <f>SUBTOTAL(9,$F$2:F83)</f>
        <v>84364.080000000016</v>
      </c>
      <c r="R83" s="31">
        <f>SUBTOTAL(9,$G$2:G83)</f>
        <v>87314.33</v>
      </c>
    </row>
    <row r="84" spans="1:18" ht="14.25" customHeight="1">
      <c r="A84" s="215" t="s">
        <v>25</v>
      </c>
      <c r="B84" s="62">
        <v>45984</v>
      </c>
      <c r="C84" s="111" t="s">
        <v>6851</v>
      </c>
      <c r="D84" s="111"/>
      <c r="F84" s="14">
        <v>300</v>
      </c>
      <c r="G84" s="14"/>
      <c r="H84" s="14"/>
      <c r="I84" s="13" t="s">
        <v>91</v>
      </c>
      <c r="K84" t="s">
        <v>6852</v>
      </c>
      <c r="L84">
        <v>1188</v>
      </c>
      <c r="O84" s="115"/>
      <c r="P84" s="31">
        <f t="shared" si="2"/>
        <v>2650.2499999999854</v>
      </c>
      <c r="Q84" s="31">
        <f>SUBTOTAL(9,$F$2:F84)</f>
        <v>84664.080000000016</v>
      </c>
      <c r="R84" s="31">
        <f>SUBTOTAL(9,$G$2:G84)</f>
        <v>87314.33</v>
      </c>
    </row>
    <row r="85" spans="1:18" ht="14.25" customHeight="1">
      <c r="A85" s="215" t="s">
        <v>25</v>
      </c>
      <c r="B85" s="62">
        <v>45985</v>
      </c>
      <c r="C85" s="111" t="s">
        <v>962</v>
      </c>
      <c r="D85" s="583"/>
      <c r="F85" s="14"/>
      <c r="G85" s="14">
        <v>25000</v>
      </c>
      <c r="H85" s="14"/>
      <c r="I85" s="13"/>
      <c r="K85" s="395" t="s">
        <v>6854</v>
      </c>
      <c r="L85">
        <v>222693</v>
      </c>
      <c r="O85" s="115"/>
      <c r="P85" s="31">
        <f t="shared" si="2"/>
        <v>27650.249999999985</v>
      </c>
      <c r="Q85" s="31">
        <f>SUBTOTAL(9,$F$2:F85)</f>
        <v>84664.080000000016</v>
      </c>
      <c r="R85" s="31">
        <f>SUBTOTAL(9,$G$2:G85)</f>
        <v>112314.33</v>
      </c>
    </row>
    <row r="86" spans="1:18" ht="14.25" customHeight="1">
      <c r="A86" s="215" t="s">
        <v>25</v>
      </c>
      <c r="B86" s="62">
        <v>45987</v>
      </c>
      <c r="C86" s="111" t="s">
        <v>6818</v>
      </c>
      <c r="D86" s="111"/>
      <c r="F86" s="14">
        <v>3349.8</v>
      </c>
      <c r="G86" s="14"/>
      <c r="H86" s="14"/>
      <c r="I86" s="13" t="s">
        <v>89</v>
      </c>
      <c r="K86" s="395" t="s">
        <v>6855</v>
      </c>
      <c r="O86" s="115"/>
      <c r="P86" s="31">
        <f t="shared" si="2"/>
        <v>24300.449999999983</v>
      </c>
      <c r="Q86" s="31">
        <f>SUBTOTAL(9,$F$2:F86)</f>
        <v>88013.880000000019</v>
      </c>
      <c r="R86" s="31">
        <f>SUBTOTAL(9,$G$2:G86)</f>
        <v>112314.33</v>
      </c>
    </row>
    <row r="87" spans="1:18" ht="14.25" customHeight="1">
      <c r="A87" s="215" t="s">
        <v>25</v>
      </c>
      <c r="B87" s="62">
        <v>45987</v>
      </c>
      <c r="C87" s="111" t="s">
        <v>6868</v>
      </c>
      <c r="D87" s="111"/>
      <c r="F87" s="14">
        <v>2360</v>
      </c>
      <c r="G87" s="14"/>
      <c r="H87" s="14"/>
      <c r="I87" s="13" t="s">
        <v>91</v>
      </c>
      <c r="K87" s="395" t="s">
        <v>6867</v>
      </c>
      <c r="L87">
        <v>50242</v>
      </c>
      <c r="O87" s="115"/>
      <c r="P87" s="31">
        <f t="shared" si="2"/>
        <v>21940.449999999983</v>
      </c>
      <c r="Q87" s="31">
        <f>SUBTOTAL(9,$F$2:F87)</f>
        <v>90373.880000000019</v>
      </c>
      <c r="R87" s="31">
        <f>SUBTOTAL(9,$G$2:G87)</f>
        <v>112314.33</v>
      </c>
    </row>
    <row r="88" spans="1:18" ht="14.25" customHeight="1">
      <c r="A88" s="215" t="s">
        <v>25</v>
      </c>
      <c r="B88" s="62">
        <v>45987</v>
      </c>
      <c r="C88" s="111" t="s">
        <v>6869</v>
      </c>
      <c r="D88" s="111"/>
      <c r="F88" s="14">
        <v>2596</v>
      </c>
      <c r="G88" s="14"/>
      <c r="H88" s="14"/>
      <c r="I88" s="13" t="s">
        <v>91</v>
      </c>
      <c r="K88" s="395" t="s">
        <v>6867</v>
      </c>
      <c r="L88">
        <v>50253</v>
      </c>
      <c r="O88" s="115"/>
      <c r="P88" s="31">
        <f t="shared" si="2"/>
        <v>19344.449999999983</v>
      </c>
      <c r="Q88" s="31">
        <f>SUBTOTAL(9,$F$2:F88)</f>
        <v>92969.880000000019</v>
      </c>
      <c r="R88" s="31">
        <f>SUBTOTAL(9,$G$2:G88)</f>
        <v>112314.33</v>
      </c>
    </row>
    <row r="89" spans="1:18" ht="14.25" customHeight="1">
      <c r="A89" s="215" t="s">
        <v>25</v>
      </c>
      <c r="B89" s="62">
        <v>45987</v>
      </c>
      <c r="C89" s="111" t="s">
        <v>6871</v>
      </c>
      <c r="D89" s="395" t="s">
        <v>6870</v>
      </c>
      <c r="F89" s="14">
        <v>400</v>
      </c>
      <c r="G89" s="14"/>
      <c r="H89" s="14"/>
      <c r="I89" s="13" t="s">
        <v>91</v>
      </c>
      <c r="K89" s="395" t="s">
        <v>6870</v>
      </c>
      <c r="L89">
        <v>36</v>
      </c>
      <c r="O89" s="115"/>
      <c r="P89" s="31">
        <f t="shared" si="2"/>
        <v>18944.449999999983</v>
      </c>
      <c r="Q89" s="31">
        <f>SUBTOTAL(9,$F$2:F89)</f>
        <v>93369.880000000019</v>
      </c>
      <c r="R89" s="31">
        <f>SUBTOTAL(9,$G$2:G89)</f>
        <v>112314.33</v>
      </c>
    </row>
    <row r="90" spans="1:18" ht="14.25" customHeight="1">
      <c r="A90" s="215" t="s">
        <v>25</v>
      </c>
      <c r="B90" s="62">
        <v>45987</v>
      </c>
      <c r="C90" s="111" t="s">
        <v>6872</v>
      </c>
      <c r="D90" s="395" t="s">
        <v>6870</v>
      </c>
      <c r="F90" s="14">
        <v>850</v>
      </c>
      <c r="G90" s="14"/>
      <c r="H90" s="14"/>
      <c r="I90" s="13" t="s">
        <v>91</v>
      </c>
      <c r="K90" s="395" t="s">
        <v>6870</v>
      </c>
      <c r="L90" s="564">
        <v>36</v>
      </c>
      <c r="O90" s="115"/>
      <c r="P90" s="31">
        <f t="shared" si="2"/>
        <v>18094.449999999983</v>
      </c>
      <c r="Q90" s="31">
        <f>SUBTOTAL(9,$F$2:F90)</f>
        <v>94219.880000000019</v>
      </c>
      <c r="R90" s="31">
        <f>SUBTOTAL(9,$G$2:G90)</f>
        <v>112314.33</v>
      </c>
    </row>
    <row r="91" spans="1:18" ht="14.25" customHeight="1">
      <c r="A91" s="215" t="s">
        <v>25</v>
      </c>
      <c r="B91" s="62">
        <v>45987</v>
      </c>
      <c r="C91" s="111" t="s">
        <v>6875</v>
      </c>
      <c r="D91" s="111"/>
      <c r="F91" s="14">
        <v>2000</v>
      </c>
      <c r="G91" s="14"/>
      <c r="H91" s="14"/>
      <c r="I91" s="13" t="s">
        <v>91</v>
      </c>
      <c r="K91" s="395" t="s">
        <v>6876</v>
      </c>
      <c r="L91" s="564">
        <v>40055</v>
      </c>
      <c r="O91" s="115"/>
      <c r="P91" s="31">
        <f t="shared" si="2"/>
        <v>16094.449999999983</v>
      </c>
      <c r="Q91" s="31">
        <f>SUBTOTAL(9,$F$2:F91)</f>
        <v>96219.880000000019</v>
      </c>
      <c r="R91" s="31">
        <f>SUBTOTAL(9,$G$2:G91)</f>
        <v>112314.33</v>
      </c>
    </row>
    <row r="92" spans="1:18" ht="14.25" customHeight="1">
      <c r="A92" s="215" t="s">
        <v>25</v>
      </c>
      <c r="B92" s="62">
        <v>45987</v>
      </c>
      <c r="C92" s="111" t="s">
        <v>6877</v>
      </c>
      <c r="D92" s="111" t="s">
        <v>6885</v>
      </c>
      <c r="F92" s="14">
        <v>11800</v>
      </c>
      <c r="G92" s="14"/>
      <c r="H92" s="14"/>
      <c r="I92" s="13" t="s">
        <v>91</v>
      </c>
      <c r="K92" s="395" t="s">
        <v>6878</v>
      </c>
      <c r="L92">
        <v>50268</v>
      </c>
      <c r="O92" s="115"/>
      <c r="P92" s="31">
        <f t="shared" si="2"/>
        <v>4294.4499999999825</v>
      </c>
      <c r="Q92" s="31">
        <f>SUBTOTAL(9,$F$2:F92)</f>
        <v>108019.88000000002</v>
      </c>
      <c r="R92" s="31">
        <f>SUBTOTAL(9,$G$2:G92)</f>
        <v>112314.33</v>
      </c>
    </row>
    <row r="93" spans="1:18" ht="14.25" customHeight="1">
      <c r="A93" s="215" t="s">
        <v>25</v>
      </c>
      <c r="B93" s="62">
        <v>45992</v>
      </c>
      <c r="C93" s="111" t="s">
        <v>962</v>
      </c>
      <c r="D93" s="111"/>
      <c r="F93" s="14"/>
      <c r="G93" s="14">
        <v>30000</v>
      </c>
      <c r="H93" s="14"/>
      <c r="I93" s="13"/>
      <c r="K93" s="395" t="s">
        <v>6890</v>
      </c>
      <c r="L93">
        <v>130316</v>
      </c>
      <c r="O93" s="115"/>
      <c r="P93" s="31">
        <f t="shared" si="2"/>
        <v>34294.449999999997</v>
      </c>
      <c r="Q93" s="31">
        <f>SUBTOTAL(9,$F$2:F93)</f>
        <v>108019.88000000002</v>
      </c>
      <c r="R93" s="31">
        <f>SUBTOTAL(9,$G$2:G93)</f>
        <v>142314.33000000002</v>
      </c>
    </row>
    <row r="94" spans="1:18" ht="14.25" customHeight="1">
      <c r="A94" s="215" t="s">
        <v>25</v>
      </c>
      <c r="B94" s="62">
        <v>45994</v>
      </c>
      <c r="C94" s="111" t="s">
        <v>6891</v>
      </c>
      <c r="D94" s="111"/>
      <c r="F94" s="14">
        <v>1062</v>
      </c>
      <c r="G94" s="14"/>
      <c r="H94" s="14"/>
      <c r="I94" s="13" t="s">
        <v>91</v>
      </c>
      <c r="K94" s="395" t="s">
        <v>6892</v>
      </c>
      <c r="L94" t="s">
        <v>6893</v>
      </c>
      <c r="O94" s="115"/>
      <c r="P94" s="31">
        <f t="shared" si="2"/>
        <v>33232.449999999997</v>
      </c>
      <c r="Q94" s="31">
        <f>SUBTOTAL(9,$F$2:F94)</f>
        <v>109081.88000000002</v>
      </c>
      <c r="R94" s="31">
        <f>SUBTOTAL(9,$G$2:G94)</f>
        <v>142314.33000000002</v>
      </c>
    </row>
    <row r="95" spans="1:18" ht="14.25" customHeight="1">
      <c r="A95" s="215" t="s">
        <v>25</v>
      </c>
      <c r="B95" s="62">
        <v>45994</v>
      </c>
      <c r="C95" s="111" t="s">
        <v>6894</v>
      </c>
      <c r="D95" s="111"/>
      <c r="F95" s="14">
        <v>5664</v>
      </c>
      <c r="G95" s="14"/>
      <c r="H95" s="14"/>
      <c r="I95" s="13" t="s">
        <v>91</v>
      </c>
      <c r="K95" s="395" t="s">
        <v>6789</v>
      </c>
      <c r="L95" s="482"/>
      <c r="O95" s="115"/>
      <c r="P95" s="31">
        <f t="shared" si="2"/>
        <v>27568.449999999997</v>
      </c>
      <c r="Q95" s="31">
        <f>SUBTOTAL(9,$F$2:F95)</f>
        <v>114745.88000000002</v>
      </c>
      <c r="R95" s="31">
        <f>SUBTOTAL(9,$G$2:G95)</f>
        <v>142314.33000000002</v>
      </c>
    </row>
    <row r="96" spans="1:18" ht="14.25" customHeight="1">
      <c r="A96" s="215" t="s">
        <v>25</v>
      </c>
      <c r="B96" s="62">
        <v>46001</v>
      </c>
      <c r="C96" s="111" t="s">
        <v>962</v>
      </c>
      <c r="D96" s="111"/>
      <c r="F96" s="14"/>
      <c r="G96" s="14">
        <v>25000</v>
      </c>
      <c r="H96" s="14"/>
      <c r="I96" s="13" t="s">
        <v>91</v>
      </c>
      <c r="K96" s="395" t="s">
        <v>6890</v>
      </c>
      <c r="L96" s="583">
        <v>130322</v>
      </c>
      <c r="O96" s="115"/>
      <c r="P96" s="31">
        <f t="shared" si="2"/>
        <v>52568.45</v>
      </c>
      <c r="Q96" s="31">
        <f>SUBTOTAL(9,$F$2:F96)</f>
        <v>114745.88000000002</v>
      </c>
      <c r="R96" s="31">
        <f>SUBTOTAL(9,$G$2:G96)</f>
        <v>167314.33000000002</v>
      </c>
    </row>
    <row r="97" spans="1:18" ht="14.25" customHeight="1">
      <c r="A97" s="215" t="s">
        <v>25</v>
      </c>
      <c r="B97" s="62">
        <v>46001</v>
      </c>
      <c r="C97" s="111" t="s">
        <v>6918</v>
      </c>
      <c r="D97" s="111"/>
      <c r="F97" s="14">
        <v>550</v>
      </c>
      <c r="G97" s="14"/>
      <c r="H97" s="14"/>
      <c r="I97" s="13" t="s">
        <v>89</v>
      </c>
      <c r="K97" s="395" t="s">
        <v>6919</v>
      </c>
      <c r="L97" s="482">
        <v>0</v>
      </c>
      <c r="O97" s="115"/>
      <c r="P97" s="31">
        <f t="shared" si="2"/>
        <v>52018.45</v>
      </c>
      <c r="Q97" s="31">
        <f>SUBTOTAL(9,$F$2:F97)</f>
        <v>115295.88000000002</v>
      </c>
      <c r="R97" s="31">
        <f>SUBTOTAL(9,$G$2:G97)</f>
        <v>167314.33000000002</v>
      </c>
    </row>
    <row r="98" spans="1:18" ht="14.25" customHeight="1">
      <c r="A98" s="215" t="s">
        <v>25</v>
      </c>
      <c r="B98" s="28">
        <v>46002</v>
      </c>
      <c r="C98" s="395" t="s">
        <v>6835</v>
      </c>
      <c r="D98" s="52"/>
      <c r="E98" s="29"/>
      <c r="F98" s="199"/>
      <c r="G98" s="14"/>
      <c r="H98" s="14">
        <v>2077.9</v>
      </c>
      <c r="I98" s="13" t="s">
        <v>89</v>
      </c>
      <c r="K98" s="51" t="s">
        <v>2827</v>
      </c>
      <c r="L98" s="583">
        <v>3710802</v>
      </c>
      <c r="O98" s="115"/>
      <c r="P98" s="31">
        <f t="shared" si="2"/>
        <v>52018.45</v>
      </c>
      <c r="Q98" s="31">
        <f>SUBTOTAL(9,$F$2:F98)</f>
        <v>115295.88000000002</v>
      </c>
      <c r="R98" s="31">
        <f>SUBTOTAL(9,$G$2:G98)</f>
        <v>167314.33000000002</v>
      </c>
    </row>
    <row r="99" spans="1:18" ht="14.25" customHeight="1">
      <c r="A99" s="215" t="s">
        <v>25</v>
      </c>
      <c r="B99" s="62">
        <v>46033</v>
      </c>
      <c r="C99" s="111" t="s">
        <v>7007</v>
      </c>
      <c r="D99" s="111"/>
      <c r="F99" s="14">
        <v>20000</v>
      </c>
      <c r="G99" s="14"/>
      <c r="H99" s="14"/>
      <c r="I99" s="13" t="s">
        <v>91</v>
      </c>
      <c r="K99" s="395" t="s">
        <v>6998</v>
      </c>
      <c r="L99">
        <v>1</v>
      </c>
      <c r="O99" s="115"/>
      <c r="P99" s="31">
        <f t="shared" si="2"/>
        <v>32018.450000000012</v>
      </c>
      <c r="Q99" s="31">
        <f>SUBTOTAL(9,$F$2:F99)</f>
        <v>135295.88</v>
      </c>
      <c r="R99" s="31">
        <f>SUBTOTAL(9,$G$2:G99)</f>
        <v>167314.33000000002</v>
      </c>
    </row>
    <row r="100" spans="1:18" ht="14.25" customHeight="1">
      <c r="A100" s="215" t="s">
        <v>25</v>
      </c>
      <c r="B100" s="62">
        <v>46043</v>
      </c>
      <c r="C100" s="583" t="s">
        <v>7042</v>
      </c>
      <c r="D100" s="111"/>
      <c r="F100" s="14">
        <v>700</v>
      </c>
      <c r="G100" s="14"/>
      <c r="H100" s="14"/>
      <c r="I100" s="13" t="s">
        <v>89</v>
      </c>
      <c r="K100" s="395" t="s">
        <v>7043</v>
      </c>
      <c r="L100" s="571">
        <v>3150</v>
      </c>
      <c r="O100" s="115"/>
      <c r="P100" s="31">
        <f t="shared" si="2"/>
        <v>31318.450000000012</v>
      </c>
      <c r="Q100" s="31">
        <f>SUBTOTAL(9,$F$2:F100)</f>
        <v>135995.88</v>
      </c>
      <c r="R100" s="31">
        <f>SUBTOTAL(9,$G$2:G100)</f>
        <v>167314.33000000002</v>
      </c>
    </row>
    <row r="101" spans="1:18" ht="14.25" customHeight="1">
      <c r="A101" s="215" t="s">
        <v>25</v>
      </c>
      <c r="B101" s="62">
        <v>46049</v>
      </c>
      <c r="C101" s="111" t="s">
        <v>7008</v>
      </c>
      <c r="D101" s="111"/>
      <c r="F101" s="14">
        <v>21000</v>
      </c>
      <c r="G101" s="14"/>
      <c r="H101" s="14"/>
      <c r="I101" s="13" t="s">
        <v>91</v>
      </c>
      <c r="K101" s="395" t="s">
        <v>6998</v>
      </c>
      <c r="L101">
        <v>2</v>
      </c>
      <c r="O101" s="115"/>
      <c r="P101" s="31">
        <f t="shared" si="2"/>
        <v>10318.450000000012</v>
      </c>
      <c r="Q101" s="31">
        <f>SUBTOTAL(9,$F$2:F101)</f>
        <v>156995.88</v>
      </c>
      <c r="R101" s="31">
        <f>SUBTOTAL(9,$G$2:G101)</f>
        <v>167314.33000000002</v>
      </c>
    </row>
    <row r="102" spans="1:18" ht="14.25" customHeight="1">
      <c r="A102" s="215" t="s">
        <v>25</v>
      </c>
      <c r="B102" s="62">
        <v>46062</v>
      </c>
      <c r="C102" s="111" t="s">
        <v>7038</v>
      </c>
      <c r="D102" s="111"/>
      <c r="F102" s="14">
        <v>2596</v>
      </c>
      <c r="G102" s="14"/>
      <c r="H102" s="14"/>
      <c r="I102" s="13" t="s">
        <v>91</v>
      </c>
      <c r="K102" s="395" t="s">
        <v>891</v>
      </c>
      <c r="L102">
        <v>609</v>
      </c>
      <c r="O102" s="115"/>
      <c r="P102" s="31">
        <f t="shared" si="2"/>
        <v>7722.4500000000116</v>
      </c>
      <c r="Q102" s="31">
        <f>SUBTOTAL(9,$F$2:F102)</f>
        <v>159591.88</v>
      </c>
      <c r="R102" s="31">
        <f>SUBTOTAL(9,$G$2:G102)</f>
        <v>167314.33000000002</v>
      </c>
    </row>
    <row r="103" spans="1:18" ht="14.25" customHeight="1">
      <c r="A103" s="215" t="s">
        <v>25</v>
      </c>
      <c r="B103" s="62">
        <v>46071</v>
      </c>
      <c r="C103" s="111" t="s">
        <v>962</v>
      </c>
      <c r="D103" s="111"/>
      <c r="F103" s="14"/>
      <c r="G103" s="14">
        <v>15000</v>
      </c>
      <c r="H103" s="14"/>
      <c r="I103" s="13" t="s">
        <v>91</v>
      </c>
      <c r="K103" s="395" t="s">
        <v>6890</v>
      </c>
      <c r="L103">
        <v>130338</v>
      </c>
      <c r="O103" s="115"/>
      <c r="P103" s="31">
        <f t="shared" si="2"/>
        <v>22722.450000000012</v>
      </c>
      <c r="Q103" s="31">
        <f>SUBTOTAL(9,$F$2:F103)</f>
        <v>159591.88</v>
      </c>
      <c r="R103" s="31">
        <f>SUBTOTAL(9,$G$2:G103)</f>
        <v>182314.33000000002</v>
      </c>
    </row>
    <row r="104" spans="1:18" ht="14.25" customHeight="1">
      <c r="A104" s="215" t="s">
        <v>25</v>
      </c>
      <c r="B104" s="62">
        <v>46072</v>
      </c>
      <c r="C104" s="111" t="s">
        <v>7065</v>
      </c>
      <c r="D104" s="111"/>
      <c r="F104" s="14">
        <v>9000</v>
      </c>
      <c r="G104" s="14"/>
      <c r="H104" s="14"/>
      <c r="I104" s="13" t="s">
        <v>91</v>
      </c>
      <c r="K104" s="395" t="s">
        <v>7066</v>
      </c>
      <c r="L104">
        <v>31</v>
      </c>
      <c r="O104" s="115"/>
      <c r="P104" s="31">
        <f t="shared" si="2"/>
        <v>13722.450000000012</v>
      </c>
      <c r="Q104" s="31">
        <f>SUBTOTAL(9,$F$2:F104)</f>
        <v>168591.88</v>
      </c>
      <c r="R104" s="31">
        <f>SUBTOTAL(9,$G$2:G104)</f>
        <v>182314.33000000002</v>
      </c>
    </row>
    <row r="105" spans="1:18" ht="14.25" customHeight="1">
      <c r="A105" s="215" t="s">
        <v>25</v>
      </c>
      <c r="B105" s="62">
        <v>46097</v>
      </c>
      <c r="C105" s="111" t="s">
        <v>7099</v>
      </c>
      <c r="D105" s="111"/>
      <c r="F105" s="14">
        <v>13200</v>
      </c>
      <c r="G105" s="14"/>
      <c r="H105" s="14"/>
      <c r="I105" s="13" t="s">
        <v>91</v>
      </c>
      <c r="K105" s="395" t="s">
        <v>6998</v>
      </c>
      <c r="L105">
        <v>3</v>
      </c>
      <c r="O105" s="115"/>
      <c r="P105" s="31">
        <f t="shared" si="2"/>
        <v>522.45000000001164</v>
      </c>
      <c r="Q105" s="31">
        <f>SUBTOTAL(9,$F$2:F105)</f>
        <v>181791.88</v>
      </c>
      <c r="R105" s="31">
        <f>SUBTOTAL(9,$G$2:G105)</f>
        <v>182314.33000000002</v>
      </c>
    </row>
    <row r="106" spans="1:18" ht="14.25" customHeight="1">
      <c r="A106" s="215" t="s">
        <v>25</v>
      </c>
      <c r="B106" s="62">
        <v>46112</v>
      </c>
      <c r="C106" s="111" t="s">
        <v>7200</v>
      </c>
      <c r="D106" s="111"/>
      <c r="F106" s="14">
        <v>200</v>
      </c>
      <c r="G106" s="14"/>
      <c r="H106" s="14"/>
      <c r="I106" s="13" t="s">
        <v>89</v>
      </c>
      <c r="K106" s="395" t="s">
        <v>6919</v>
      </c>
      <c r="L106">
        <v>0</v>
      </c>
      <c r="O106" s="115"/>
      <c r="P106" s="31">
        <f t="shared" si="2"/>
        <v>322.45000000001164</v>
      </c>
      <c r="Q106" s="31">
        <f>SUBTOTAL(9,$F$2:F106)</f>
        <v>181991.88</v>
      </c>
      <c r="R106" s="31">
        <f>SUBTOTAL(9,$G$2:G106)</f>
        <v>182314.33000000002</v>
      </c>
    </row>
    <row r="107" spans="1:18" ht="14.25" customHeight="1">
      <c r="A107" s="215" t="s">
        <v>25</v>
      </c>
      <c r="B107" s="62">
        <v>46133</v>
      </c>
      <c r="C107" s="111" t="s">
        <v>7174</v>
      </c>
      <c r="D107" s="111"/>
      <c r="F107" s="14">
        <v>350</v>
      </c>
      <c r="G107" s="14"/>
      <c r="H107" s="14"/>
      <c r="I107" s="13" t="s">
        <v>91</v>
      </c>
      <c r="K107" s="395" t="s">
        <v>6845</v>
      </c>
      <c r="L107" s="482"/>
      <c r="O107" s="115"/>
      <c r="P107" s="31">
        <f t="shared" si="2"/>
        <v>-27.549999999988358</v>
      </c>
      <c r="Q107" s="31">
        <f>SUBTOTAL(9,$F$2:F107)</f>
        <v>182341.88</v>
      </c>
      <c r="R107" s="31">
        <f>SUBTOTAL(9,$G$2:G107)</f>
        <v>182314.33000000002</v>
      </c>
    </row>
    <row r="108" spans="1:18" ht="14.25" customHeight="1">
      <c r="A108" s="215" t="s">
        <v>25</v>
      </c>
      <c r="B108" s="62">
        <v>46126</v>
      </c>
      <c r="C108" s="111" t="s">
        <v>7201</v>
      </c>
      <c r="D108" s="111"/>
      <c r="F108" s="14">
        <v>550</v>
      </c>
      <c r="G108" s="14"/>
      <c r="H108" s="14"/>
      <c r="I108" s="13" t="s">
        <v>6908</v>
      </c>
      <c r="K108" s="395" t="s">
        <v>6919</v>
      </c>
      <c r="L108">
        <v>0</v>
      </c>
      <c r="O108" s="115"/>
      <c r="P108" s="31">
        <f t="shared" si="2"/>
        <v>-577.54999999998836</v>
      </c>
      <c r="Q108" s="31">
        <f>SUBTOTAL(9,$F$2:F108)</f>
        <v>182891.88</v>
      </c>
      <c r="R108" s="31">
        <f>SUBTOTAL(9,$G$2:G108)</f>
        <v>182314.33000000002</v>
      </c>
    </row>
    <row r="109" spans="1:18" ht="14.25" customHeight="1">
      <c r="A109" s="215" t="s">
        <v>25</v>
      </c>
      <c r="B109" s="62">
        <v>46154</v>
      </c>
      <c r="C109" s="111" t="s">
        <v>962</v>
      </c>
      <c r="D109" s="111"/>
      <c r="F109" s="14"/>
      <c r="G109" s="14">
        <v>1180</v>
      </c>
      <c r="H109" s="14"/>
      <c r="I109" s="13"/>
      <c r="K109" s="395" t="s">
        <v>6890</v>
      </c>
      <c r="L109">
        <v>130352</v>
      </c>
      <c r="O109" s="115"/>
      <c r="P109" s="31">
        <f t="shared" si="2"/>
        <v>602.45000000001164</v>
      </c>
      <c r="Q109" s="31">
        <f>SUBTOTAL(9,$F$2:F109)</f>
        <v>182891.88</v>
      </c>
      <c r="R109" s="31">
        <f>SUBTOTAL(9,$G$2:G109)</f>
        <v>183494.33000000002</v>
      </c>
    </row>
    <row r="110" spans="1:18" ht="14.25" customHeight="1">
      <c r="A110" s="215" t="s">
        <v>25</v>
      </c>
      <c r="B110" s="62">
        <v>46156</v>
      </c>
      <c r="C110" s="111" t="s">
        <v>7234</v>
      </c>
      <c r="D110" s="111"/>
      <c r="F110" s="14">
        <v>1180</v>
      </c>
      <c r="G110" s="14"/>
      <c r="H110" s="14"/>
      <c r="I110" s="13"/>
      <c r="K110" s="395" t="s">
        <v>7235</v>
      </c>
      <c r="L110">
        <v>80006</v>
      </c>
      <c r="O110" s="115"/>
      <c r="P110" s="31">
        <f t="shared" si="2"/>
        <v>-577.54999999998836</v>
      </c>
      <c r="Q110" s="31">
        <f>SUBTOTAL(9,$F$2:F110)</f>
        <v>184071.88</v>
      </c>
      <c r="R110" s="31">
        <f>SUBTOTAL(9,$G$2:G110)</f>
        <v>183494.33000000002</v>
      </c>
    </row>
    <row r="111" spans="1:18" ht="14.25" customHeight="1">
      <c r="A111" s="215" t="s">
        <v>25</v>
      </c>
      <c r="B111" s="62">
        <v>46170</v>
      </c>
      <c r="C111" s="111" t="s">
        <v>7320</v>
      </c>
      <c r="D111" s="111"/>
      <c r="F111" s="14">
        <v>1000</v>
      </c>
      <c r="G111" s="14"/>
      <c r="H111" s="14"/>
      <c r="I111" s="13" t="s">
        <v>5711</v>
      </c>
      <c r="K111" s="395" t="s">
        <v>7310</v>
      </c>
      <c r="L111">
        <v>3866</v>
      </c>
      <c r="O111" s="115"/>
      <c r="P111" s="31">
        <f t="shared" ref="P111" si="3">R111-Q111</f>
        <v>-1577.5499999999884</v>
      </c>
      <c r="Q111" s="31">
        <f>SUBTOTAL(9,$F$2:F111)</f>
        <v>185071.88</v>
      </c>
      <c r="R111" s="31">
        <f>SUBTOTAL(9,$G$2:G111)</f>
        <v>183494.33000000002</v>
      </c>
    </row>
    <row r="112" spans="1:18" ht="14.25" customHeight="1">
      <c r="A112" s="215" t="s">
        <v>25</v>
      </c>
      <c r="B112" s="62">
        <v>46173</v>
      </c>
      <c r="C112" s="111" t="s">
        <v>7321</v>
      </c>
      <c r="D112" s="111"/>
      <c r="F112" s="14">
        <v>2124</v>
      </c>
      <c r="G112" s="14"/>
      <c r="H112" s="14"/>
      <c r="I112" s="13" t="s">
        <v>91</v>
      </c>
      <c r="K112" s="395" t="s">
        <v>7310</v>
      </c>
      <c r="L112">
        <v>2469</v>
      </c>
      <c r="O112" s="115"/>
      <c r="P112" s="31">
        <f t="shared" ref="P112" si="4">R112-Q112</f>
        <v>-3701.5499999999884</v>
      </c>
      <c r="Q112" s="31">
        <f>SUBTOTAL(9,$F$2:F112)</f>
        <v>187195.88</v>
      </c>
      <c r="R112" s="31">
        <f>SUBTOTAL(9,$G$2:G112)</f>
        <v>183494.33000000002</v>
      </c>
    </row>
    <row r="113" spans="2:15" ht="14.25" customHeight="1">
      <c r="B113" s="62"/>
      <c r="C113" s="111"/>
      <c r="D113" s="111"/>
      <c r="F113" s="14"/>
      <c r="G113" s="14"/>
      <c r="H113" s="14"/>
      <c r="I113" s="13"/>
      <c r="K113" s="395"/>
      <c r="O113" s="115"/>
    </row>
    <row r="114" spans="2:15" ht="14.25" customHeight="1">
      <c r="B114" s="62"/>
      <c r="C114" s="111"/>
      <c r="D114" s="111"/>
      <c r="F114" s="14"/>
      <c r="G114" s="14"/>
      <c r="H114" s="14"/>
      <c r="I114" s="13"/>
      <c r="O114" s="115"/>
    </row>
    <row r="115" spans="2:15" ht="14.25" customHeight="1">
      <c r="B115" s="62"/>
      <c r="C115" s="111"/>
      <c r="D115" s="111"/>
      <c r="F115" s="14"/>
      <c r="G115" s="14"/>
      <c r="H115" s="14"/>
      <c r="I115" s="13"/>
      <c r="O115" s="115"/>
    </row>
    <row r="116" spans="2:15" ht="14.25" customHeight="1">
      <c r="B116" s="62"/>
      <c r="C116" s="111"/>
      <c r="D116" s="111"/>
      <c r="F116" s="14"/>
      <c r="G116" s="14"/>
      <c r="H116" s="14"/>
      <c r="I116" s="13"/>
      <c r="O116" s="115"/>
    </row>
    <row r="117" spans="2:15" ht="14.25" customHeight="1">
      <c r="B117" s="62"/>
      <c r="C117" s="111"/>
      <c r="D117" s="111"/>
      <c r="F117" s="14"/>
      <c r="G117" s="14"/>
      <c r="H117" s="14"/>
      <c r="I117" s="13"/>
      <c r="O117" s="115"/>
    </row>
    <row r="118" spans="2:15" ht="14.25" customHeight="1">
      <c r="B118" s="62"/>
      <c r="C118" s="111"/>
      <c r="D118" s="111"/>
      <c r="F118" s="14"/>
      <c r="G118" s="14"/>
      <c r="H118" s="14"/>
      <c r="I118" s="13"/>
      <c r="O118" s="115"/>
    </row>
    <row r="119" spans="2:15" ht="14.25" customHeight="1">
      <c r="B119" s="62"/>
      <c r="C119" s="111"/>
      <c r="D119" s="111"/>
      <c r="F119" s="14"/>
      <c r="G119" s="14"/>
      <c r="H119" s="14"/>
      <c r="I119" s="13"/>
      <c r="O119" s="115"/>
    </row>
    <row r="120" spans="2:15" ht="14.25" customHeight="1">
      <c r="B120" s="62"/>
      <c r="C120" s="111"/>
      <c r="D120" s="111"/>
      <c r="F120" s="14"/>
      <c r="G120" s="14"/>
      <c r="H120" s="14"/>
      <c r="I120" s="13"/>
      <c r="O120" s="115"/>
    </row>
    <row r="121" spans="2:15" ht="14.25" customHeight="1">
      <c r="B121" s="62"/>
      <c r="C121" s="111"/>
      <c r="D121" s="111"/>
      <c r="F121" s="14"/>
      <c r="G121" s="14"/>
      <c r="H121" s="14"/>
      <c r="I121" s="13"/>
      <c r="O121" s="115"/>
    </row>
    <row r="122" spans="2:15" ht="14.25" customHeight="1">
      <c r="B122" s="62"/>
      <c r="C122" s="111"/>
      <c r="D122" s="111"/>
      <c r="F122" s="14"/>
      <c r="G122" s="14"/>
      <c r="H122" s="14"/>
      <c r="I122" s="13"/>
      <c r="O122" s="115"/>
    </row>
    <row r="123" spans="2:15" ht="14.25" customHeight="1">
      <c r="B123" s="62"/>
      <c r="C123" s="111"/>
      <c r="D123" s="111"/>
      <c r="F123" s="14"/>
      <c r="G123" s="14"/>
      <c r="H123" s="14"/>
      <c r="I123" s="13"/>
      <c r="O123" s="115"/>
    </row>
    <row r="124" spans="2:15" ht="14.25" customHeight="1">
      <c r="B124" s="62"/>
      <c r="C124" s="111"/>
      <c r="D124" s="111"/>
      <c r="F124" s="14"/>
      <c r="G124" s="14"/>
      <c r="H124" s="14"/>
      <c r="I124" s="13"/>
      <c r="O124" s="115"/>
    </row>
    <row r="125" spans="2:15" ht="14.25" customHeight="1">
      <c r="B125" s="62"/>
      <c r="C125" s="111"/>
      <c r="D125" s="111"/>
      <c r="F125" s="14"/>
      <c r="G125" s="14"/>
      <c r="H125" s="14"/>
      <c r="I125" s="13"/>
      <c r="O125" s="115"/>
    </row>
    <row r="126" spans="2:15" ht="14.25" customHeight="1">
      <c r="B126" s="62"/>
      <c r="C126" s="111"/>
      <c r="D126" s="111"/>
      <c r="F126" s="14"/>
      <c r="G126" s="14"/>
      <c r="H126" s="14"/>
      <c r="I126" s="13"/>
      <c r="O126" s="115"/>
    </row>
    <row r="127" spans="2:15" ht="14.25" customHeight="1">
      <c r="B127" s="62"/>
      <c r="C127" s="111"/>
      <c r="D127" s="111"/>
      <c r="F127" s="14"/>
      <c r="G127" s="14"/>
      <c r="H127" s="14"/>
      <c r="I127" s="13"/>
      <c r="O127" s="115"/>
    </row>
    <row r="128" spans="2:15" ht="14.25" customHeight="1">
      <c r="B128" s="62"/>
      <c r="C128" s="111"/>
      <c r="D128" s="111"/>
      <c r="F128" s="14"/>
      <c r="G128" s="14"/>
      <c r="H128" s="14"/>
      <c r="I128" s="13"/>
      <c r="O128" s="115"/>
    </row>
    <row r="129" spans="2:15" ht="14.25" customHeight="1">
      <c r="B129" s="62"/>
      <c r="C129" s="111"/>
      <c r="D129" s="111"/>
      <c r="F129" s="14"/>
      <c r="G129" s="14"/>
      <c r="H129" s="14"/>
      <c r="I129" s="13"/>
      <c r="O129" s="115"/>
    </row>
    <row r="130" spans="2:15" ht="14.25" customHeight="1">
      <c r="B130" s="62"/>
      <c r="C130" s="111"/>
      <c r="D130" s="111"/>
      <c r="F130" s="14"/>
      <c r="G130" s="14"/>
      <c r="H130" s="14"/>
      <c r="I130" s="13"/>
      <c r="O130" s="115"/>
    </row>
    <row r="131" spans="2:15" ht="14.25" customHeight="1">
      <c r="B131" s="62"/>
      <c r="C131" s="111"/>
      <c r="D131" s="111"/>
      <c r="F131" s="14"/>
      <c r="G131" s="14"/>
      <c r="H131" s="14"/>
      <c r="I131" s="13"/>
      <c r="O131" s="115"/>
    </row>
    <row r="132" spans="2:15" ht="14.25" customHeight="1">
      <c r="B132" s="62"/>
      <c r="C132" s="111"/>
      <c r="D132" s="111"/>
      <c r="F132" s="14"/>
      <c r="G132" s="14"/>
      <c r="H132" s="14"/>
      <c r="I132" s="13"/>
      <c r="O132" s="115"/>
    </row>
    <row r="133" spans="2:15" ht="14.25" customHeight="1">
      <c r="B133" s="62"/>
      <c r="C133" s="111"/>
      <c r="D133" s="111"/>
      <c r="F133" s="14"/>
      <c r="G133" s="14"/>
      <c r="H133" s="14"/>
      <c r="I133" s="13"/>
      <c r="O133" s="115"/>
    </row>
    <row r="134" spans="2:15" ht="14.25" customHeight="1">
      <c r="B134" s="62"/>
      <c r="C134" s="111"/>
      <c r="D134" s="111"/>
      <c r="F134" s="14"/>
      <c r="G134" s="14"/>
      <c r="H134" s="14"/>
      <c r="I134" s="13"/>
      <c r="O134" s="115"/>
    </row>
    <row r="135" spans="2:15" ht="14.25" customHeight="1">
      <c r="B135" s="62"/>
      <c r="C135" s="111"/>
      <c r="D135" s="111"/>
      <c r="F135" s="14"/>
      <c r="G135" s="14"/>
      <c r="H135" s="14"/>
      <c r="I135" s="13"/>
      <c r="O135" s="115"/>
    </row>
    <row r="136" spans="2:15" ht="14.25" customHeight="1">
      <c r="B136" s="62"/>
      <c r="C136" s="111"/>
      <c r="D136" s="111"/>
      <c r="F136" s="14"/>
      <c r="G136" s="14"/>
      <c r="H136" s="14"/>
      <c r="I136" s="13"/>
      <c r="O136" s="115"/>
    </row>
    <row r="137" spans="2:15" ht="14.25" customHeight="1">
      <c r="B137" s="62"/>
      <c r="C137" s="111"/>
      <c r="D137" s="111"/>
      <c r="F137" s="14"/>
      <c r="G137" s="14"/>
      <c r="H137" s="14"/>
      <c r="I137" s="13"/>
      <c r="O137" s="115"/>
    </row>
    <row r="138" spans="2:15" ht="14.25" customHeight="1">
      <c r="B138" s="62"/>
      <c r="C138" s="111"/>
      <c r="D138" s="111"/>
      <c r="F138" s="14"/>
      <c r="G138" s="14"/>
      <c r="H138" s="14"/>
      <c r="I138" s="13"/>
      <c r="O138" s="115"/>
    </row>
    <row r="139" spans="2:15" ht="14.25" customHeight="1">
      <c r="B139" s="62"/>
      <c r="C139" s="111"/>
      <c r="D139" s="111"/>
      <c r="F139" s="14"/>
      <c r="G139" s="14"/>
      <c r="H139" s="14"/>
      <c r="I139" s="13"/>
      <c r="O139" s="115"/>
    </row>
    <row r="140" spans="2:15" ht="14.25" customHeight="1">
      <c r="B140" s="62"/>
      <c r="C140" s="111"/>
      <c r="D140" s="111"/>
      <c r="F140" s="14"/>
      <c r="G140" s="14"/>
      <c r="H140" s="14"/>
      <c r="I140" s="13"/>
      <c r="O140" s="115"/>
    </row>
    <row r="141" spans="2:15" ht="14.25" customHeight="1">
      <c r="B141" s="62"/>
      <c r="C141" s="111"/>
      <c r="D141" s="111"/>
      <c r="F141" s="14"/>
      <c r="G141" s="14"/>
      <c r="H141" s="14"/>
      <c r="I141" s="13"/>
      <c r="O141" s="115"/>
    </row>
    <row r="142" spans="2:15" ht="14.25" customHeight="1">
      <c r="B142" s="62"/>
      <c r="C142" s="111"/>
      <c r="D142" s="111"/>
      <c r="F142" s="14"/>
      <c r="G142" s="14"/>
      <c r="H142" s="14"/>
      <c r="I142" s="13"/>
      <c r="O142" s="115"/>
    </row>
    <row r="143" spans="2:15" ht="14.25" customHeight="1">
      <c r="B143" s="62"/>
      <c r="C143" s="111"/>
      <c r="D143" s="111"/>
      <c r="F143" s="14"/>
      <c r="G143" s="14"/>
      <c r="H143" s="14"/>
      <c r="I143" s="13"/>
      <c r="O143" s="115"/>
    </row>
    <row r="144" spans="2:15" ht="14.25" customHeight="1">
      <c r="B144" s="62"/>
      <c r="C144" s="111"/>
      <c r="D144" s="111"/>
      <c r="F144" s="14"/>
      <c r="G144" s="14"/>
      <c r="H144" s="14"/>
      <c r="I144" s="13"/>
      <c r="O144" s="115"/>
    </row>
    <row r="145" spans="2:15" ht="14.25" customHeight="1">
      <c r="B145" s="62"/>
      <c r="C145" s="111"/>
      <c r="D145" s="111"/>
      <c r="F145" s="14"/>
      <c r="G145" s="14"/>
      <c r="H145" s="14"/>
      <c r="I145" s="13"/>
      <c r="O145" s="115"/>
    </row>
    <row r="146" spans="2:15" ht="14.25" customHeight="1">
      <c r="B146" s="62"/>
      <c r="C146" s="111"/>
      <c r="D146" s="111"/>
      <c r="F146" s="14"/>
      <c r="G146" s="14"/>
      <c r="H146" s="14"/>
      <c r="I146" s="13"/>
      <c r="O146" s="115"/>
    </row>
    <row r="147" spans="2:15" ht="14.25" customHeight="1">
      <c r="B147" s="62"/>
      <c r="C147" s="111"/>
      <c r="D147" s="111"/>
      <c r="F147" s="14"/>
      <c r="G147" s="14"/>
      <c r="H147" s="14"/>
      <c r="I147" s="13"/>
      <c r="O147" s="115"/>
    </row>
    <row r="148" spans="2:15" ht="14.25" customHeight="1">
      <c r="B148" s="62"/>
      <c r="C148" s="111"/>
      <c r="D148" s="111"/>
      <c r="F148" s="14"/>
      <c r="G148" s="14"/>
      <c r="H148" s="14"/>
      <c r="I148" s="13"/>
      <c r="O148" s="115"/>
    </row>
    <row r="149" spans="2:15" ht="14.25" customHeight="1">
      <c r="B149" s="62"/>
      <c r="C149" s="111"/>
      <c r="D149" s="111"/>
      <c r="F149" s="14"/>
      <c r="G149" s="14"/>
      <c r="H149" s="14"/>
      <c r="I149" s="13"/>
      <c r="O149" s="115"/>
    </row>
    <row r="150" spans="2:15" ht="14.25" customHeight="1">
      <c r="B150" s="62"/>
      <c r="C150" s="111"/>
      <c r="D150" s="111"/>
      <c r="F150" s="14"/>
      <c r="G150" s="14"/>
      <c r="H150" s="14"/>
      <c r="I150" s="13"/>
      <c r="O150" s="115"/>
    </row>
    <row r="151" spans="2:15" ht="14.25" customHeight="1">
      <c r="B151" s="62"/>
      <c r="C151" s="111"/>
      <c r="D151" s="111"/>
      <c r="F151" s="14"/>
      <c r="G151" s="14"/>
      <c r="H151" s="14"/>
      <c r="I151" s="13"/>
      <c r="O151" s="115"/>
    </row>
    <row r="152" spans="2:15" ht="14.25" customHeight="1">
      <c r="B152" s="62"/>
      <c r="C152" s="111"/>
      <c r="D152" s="111"/>
      <c r="F152" s="14"/>
      <c r="G152" s="14"/>
      <c r="H152" s="14"/>
      <c r="I152" s="13"/>
      <c r="O152" s="115"/>
    </row>
    <row r="153" spans="2:15" ht="14.25" customHeight="1">
      <c r="B153" s="62"/>
      <c r="C153" s="111"/>
      <c r="D153" s="111"/>
      <c r="F153" s="14"/>
      <c r="G153" s="14"/>
      <c r="H153" s="14"/>
      <c r="I153" s="13"/>
      <c r="O153" s="115"/>
    </row>
    <row r="154" spans="2:15" ht="14.25" customHeight="1">
      <c r="B154" s="62"/>
      <c r="C154" s="111"/>
      <c r="D154" s="111"/>
      <c r="F154" s="14"/>
      <c r="G154" s="14"/>
      <c r="H154" s="14"/>
      <c r="I154" s="13"/>
      <c r="O154" s="115"/>
    </row>
    <row r="155" spans="2:15" ht="14.25" customHeight="1">
      <c r="B155" s="62"/>
      <c r="C155" s="111"/>
      <c r="D155" s="111"/>
      <c r="F155" s="14"/>
      <c r="G155" s="14"/>
      <c r="H155" s="14"/>
      <c r="I155" s="13"/>
      <c r="O155" s="115"/>
    </row>
    <row r="156" spans="2:15" ht="14.25" customHeight="1">
      <c r="B156" s="62"/>
      <c r="C156" s="111"/>
      <c r="D156" s="111"/>
      <c r="F156" s="14"/>
      <c r="G156" s="14"/>
      <c r="H156" s="14"/>
      <c r="I156" s="13"/>
      <c r="O156" s="115"/>
    </row>
    <row r="157" spans="2:15" ht="14.25" customHeight="1">
      <c r="B157" s="62"/>
      <c r="C157" s="111"/>
      <c r="D157" s="111"/>
      <c r="F157" s="14"/>
      <c r="G157" s="14"/>
      <c r="H157" s="14"/>
      <c r="I157" s="13"/>
      <c r="O157" s="115"/>
    </row>
    <row r="158" spans="2:15" ht="14.25" customHeight="1">
      <c r="B158" s="62"/>
      <c r="C158" s="111"/>
      <c r="D158" s="111"/>
      <c r="F158" s="14"/>
      <c r="G158" s="14"/>
      <c r="H158" s="14"/>
      <c r="I158" s="13"/>
      <c r="O158" s="115"/>
    </row>
    <row r="159" spans="2:15" ht="14.25" customHeight="1">
      <c r="B159" s="62"/>
      <c r="C159" s="111"/>
      <c r="D159" s="111"/>
      <c r="F159" s="14"/>
      <c r="G159" s="14"/>
      <c r="H159" s="14"/>
      <c r="I159" s="13"/>
      <c r="O159" s="115"/>
    </row>
    <row r="160" spans="2:15" ht="14.25" customHeight="1">
      <c r="B160" s="62"/>
      <c r="C160" s="111"/>
      <c r="D160" s="111"/>
      <c r="F160" s="14"/>
      <c r="G160" s="14"/>
      <c r="H160" s="14"/>
      <c r="I160" s="13"/>
      <c r="O160" s="115"/>
    </row>
    <row r="161" spans="2:15" ht="14.25" customHeight="1">
      <c r="B161" s="62"/>
      <c r="C161" s="111"/>
      <c r="D161" s="111"/>
      <c r="F161" s="14"/>
      <c r="G161" s="14"/>
      <c r="H161" s="14"/>
      <c r="I161" s="13"/>
      <c r="O161" s="115"/>
    </row>
    <row r="162" spans="2:15" ht="14.25" customHeight="1">
      <c r="B162" s="62"/>
      <c r="C162" s="111"/>
      <c r="D162" s="111"/>
      <c r="F162" s="14"/>
      <c r="G162" s="14"/>
      <c r="H162" s="14"/>
      <c r="I162" s="13"/>
      <c r="O162" s="115"/>
    </row>
    <row r="163" spans="2:15" ht="14.25" customHeight="1">
      <c r="B163" s="62"/>
      <c r="C163" s="111"/>
      <c r="D163" s="111"/>
      <c r="F163" s="14"/>
      <c r="G163" s="14"/>
      <c r="H163" s="14"/>
      <c r="I163" s="13"/>
      <c r="O163" s="115"/>
    </row>
    <row r="164" spans="2:15" ht="14.25" customHeight="1">
      <c r="B164" s="62"/>
      <c r="C164" s="111"/>
      <c r="D164" s="111"/>
      <c r="F164" s="14"/>
      <c r="G164" s="14"/>
      <c r="H164" s="14"/>
      <c r="I164" s="13"/>
      <c r="O164" s="115"/>
    </row>
    <row r="165" spans="2:15" ht="14.25" customHeight="1">
      <c r="B165" s="62"/>
      <c r="C165" s="111"/>
      <c r="D165" s="111"/>
      <c r="F165" s="14"/>
      <c r="G165" s="14"/>
      <c r="H165" s="14"/>
      <c r="I165" s="13"/>
      <c r="O165" s="115"/>
    </row>
    <row r="166" spans="2:15" ht="14.25" customHeight="1">
      <c r="B166" s="62"/>
      <c r="C166" s="111"/>
      <c r="D166" s="111"/>
      <c r="F166" s="14"/>
      <c r="G166" s="14"/>
      <c r="H166" s="14"/>
      <c r="I166" s="13"/>
      <c r="O166" s="115"/>
    </row>
    <row r="167" spans="2:15" ht="14.25" customHeight="1">
      <c r="B167" s="62"/>
      <c r="C167" s="111"/>
      <c r="D167" s="111"/>
      <c r="F167" s="14"/>
      <c r="G167" s="14"/>
      <c r="H167" s="14"/>
      <c r="I167" s="13"/>
      <c r="O167" s="115"/>
    </row>
    <row r="168" spans="2:15" ht="14.25" customHeight="1">
      <c r="B168" s="62"/>
      <c r="C168" s="111"/>
      <c r="D168" s="111"/>
      <c r="F168" s="14"/>
      <c r="G168" s="14"/>
      <c r="H168" s="14"/>
      <c r="I168" s="13"/>
      <c r="O168" s="115"/>
    </row>
    <row r="169" spans="2:15" ht="14.25" customHeight="1">
      <c r="B169" s="62"/>
      <c r="C169" s="111"/>
      <c r="D169" s="111"/>
      <c r="F169" s="14"/>
      <c r="G169" s="14"/>
      <c r="H169" s="14"/>
      <c r="I169" s="13"/>
      <c r="O169" s="115"/>
    </row>
    <row r="170" spans="2:15" ht="14.25" customHeight="1">
      <c r="B170" s="62"/>
      <c r="C170" s="111"/>
      <c r="D170" s="111"/>
      <c r="F170" s="14"/>
      <c r="G170" s="14"/>
      <c r="H170" s="14"/>
      <c r="I170" s="13"/>
      <c r="O170" s="115"/>
    </row>
    <row r="171" spans="2:15" ht="14.25" customHeight="1">
      <c r="B171" s="62"/>
      <c r="C171" s="111"/>
      <c r="D171" s="111"/>
      <c r="F171" s="14"/>
      <c r="G171" s="14"/>
      <c r="H171" s="14"/>
      <c r="I171" s="13"/>
      <c r="O171" s="115"/>
    </row>
    <row r="172" spans="2:15" ht="14.25" customHeight="1">
      <c r="B172" s="62"/>
      <c r="C172" s="111"/>
      <c r="D172" s="111"/>
      <c r="F172" s="14"/>
      <c r="G172" s="14"/>
      <c r="H172" s="14"/>
      <c r="I172" s="13"/>
      <c r="O172" s="115"/>
    </row>
    <row r="173" spans="2:15" ht="14.25" customHeight="1">
      <c r="B173" s="62"/>
      <c r="C173" s="111"/>
      <c r="D173" s="111"/>
      <c r="F173" s="14"/>
      <c r="G173" s="14"/>
      <c r="H173" s="14"/>
      <c r="I173" s="13"/>
      <c r="O173" s="115"/>
    </row>
    <row r="174" spans="2:15" ht="14.25" customHeight="1">
      <c r="B174" s="62"/>
      <c r="C174" s="111"/>
      <c r="D174" s="111"/>
      <c r="F174" s="14"/>
      <c r="G174" s="14"/>
      <c r="H174" s="14"/>
      <c r="I174" s="13"/>
      <c r="O174" s="115"/>
    </row>
    <row r="175" spans="2:15" ht="14.25" customHeight="1">
      <c r="B175" s="62"/>
      <c r="C175" s="111"/>
      <c r="D175" s="111"/>
      <c r="F175" s="14"/>
      <c r="G175" s="14"/>
      <c r="H175" s="14"/>
      <c r="I175" s="13"/>
      <c r="O175" s="115"/>
    </row>
    <row r="176" spans="2:15" ht="14.25" customHeight="1">
      <c r="B176" s="62"/>
      <c r="C176" s="111"/>
      <c r="D176" s="111"/>
      <c r="F176" s="14"/>
      <c r="G176" s="14"/>
      <c r="H176" s="14"/>
      <c r="I176" s="13"/>
      <c r="O176" s="115"/>
    </row>
    <row r="177" spans="2:15" ht="14.25" customHeight="1">
      <c r="B177" s="62"/>
      <c r="C177" s="111"/>
      <c r="D177" s="111"/>
      <c r="F177" s="14"/>
      <c r="G177" s="14"/>
      <c r="H177" s="14"/>
      <c r="I177" s="13"/>
      <c r="O177" s="115"/>
    </row>
    <row r="178" spans="2:15" ht="14.25" customHeight="1">
      <c r="B178" s="62"/>
      <c r="C178" s="111"/>
      <c r="D178" s="111"/>
      <c r="F178" s="14"/>
      <c r="G178" s="14"/>
      <c r="H178" s="14"/>
      <c r="I178" s="13"/>
      <c r="O178" s="115"/>
    </row>
    <row r="179" spans="2:15" ht="14.25" customHeight="1">
      <c r="B179" s="62"/>
      <c r="C179" s="111"/>
      <c r="D179" s="111"/>
      <c r="F179" s="14"/>
      <c r="G179" s="14"/>
      <c r="H179" s="14"/>
      <c r="I179" s="13"/>
      <c r="O179" s="115"/>
    </row>
    <row r="180" spans="2:15" ht="14.25" customHeight="1">
      <c r="B180" s="62"/>
      <c r="C180" s="111"/>
      <c r="D180" s="111"/>
      <c r="F180" s="14"/>
      <c r="G180" s="14"/>
      <c r="H180" s="14"/>
      <c r="I180" s="13"/>
      <c r="O180" s="115"/>
    </row>
    <row r="181" spans="2:15" ht="14.25" customHeight="1">
      <c r="B181" s="62"/>
      <c r="C181" s="111"/>
      <c r="D181" s="111"/>
      <c r="F181" s="14"/>
      <c r="G181" s="14"/>
      <c r="H181" s="14"/>
      <c r="I181" s="13"/>
      <c r="O181" s="115"/>
    </row>
    <row r="182" spans="2:15" ht="14.25" customHeight="1">
      <c r="B182" s="62"/>
      <c r="C182" s="111"/>
      <c r="D182" s="111"/>
      <c r="F182" s="14"/>
      <c r="G182" s="14"/>
      <c r="H182" s="14"/>
      <c r="I182" s="13"/>
      <c r="O182" s="115"/>
    </row>
    <row r="183" spans="2:15" ht="14.25" customHeight="1">
      <c r="B183" s="62"/>
      <c r="C183" s="111"/>
      <c r="D183" s="111"/>
      <c r="F183" s="14"/>
      <c r="G183" s="14"/>
      <c r="H183" s="14"/>
      <c r="I183" s="13"/>
      <c r="O183" s="115"/>
    </row>
    <row r="184" spans="2:15" ht="14.25" customHeight="1">
      <c r="B184" s="62"/>
      <c r="C184" s="111"/>
      <c r="D184" s="111"/>
      <c r="F184" s="14"/>
      <c r="G184" s="14"/>
      <c r="H184" s="14"/>
      <c r="I184" s="13"/>
      <c r="O184" s="115"/>
    </row>
    <row r="185" spans="2:15" ht="14.25" customHeight="1">
      <c r="B185" s="62"/>
      <c r="C185" s="111"/>
      <c r="D185" s="111"/>
      <c r="F185" s="14"/>
      <c r="G185" s="14"/>
      <c r="H185" s="14"/>
      <c r="I185" s="13"/>
      <c r="O185" s="115"/>
    </row>
    <row r="186" spans="2:15" ht="14.25" customHeight="1">
      <c r="B186" s="62"/>
      <c r="C186" s="111"/>
      <c r="D186" s="111"/>
      <c r="F186" s="14"/>
      <c r="G186" s="14"/>
      <c r="H186" s="14"/>
      <c r="I186" s="13"/>
      <c r="O186" s="115"/>
    </row>
    <row r="187" spans="2:15" ht="14.25" customHeight="1">
      <c r="B187" s="62"/>
      <c r="C187" s="111"/>
      <c r="D187" s="111"/>
      <c r="F187" s="14"/>
      <c r="G187" s="14"/>
      <c r="H187" s="14"/>
      <c r="I187" s="13"/>
      <c r="O187" s="115"/>
    </row>
    <row r="188" spans="2:15" ht="14.25" customHeight="1">
      <c r="B188" s="62"/>
      <c r="C188" s="111"/>
      <c r="D188" s="111"/>
      <c r="F188" s="14"/>
      <c r="G188" s="14"/>
      <c r="H188" s="14"/>
      <c r="I188" s="13"/>
      <c r="O188" s="115"/>
    </row>
    <row r="189" spans="2:15" ht="14.25" customHeight="1">
      <c r="B189" s="62"/>
      <c r="C189" s="111"/>
      <c r="D189" s="111"/>
      <c r="F189" s="14"/>
      <c r="G189" s="14"/>
      <c r="H189" s="14"/>
      <c r="I189" s="13"/>
      <c r="O189" s="115"/>
    </row>
    <row r="190" spans="2:15" ht="14.25" customHeight="1">
      <c r="B190" s="62"/>
      <c r="C190" s="111"/>
      <c r="D190" s="111"/>
      <c r="F190" s="14"/>
      <c r="G190" s="14"/>
      <c r="H190" s="14"/>
      <c r="I190" s="13"/>
      <c r="O190" s="115"/>
    </row>
    <row r="191" spans="2:15" ht="14.25" customHeight="1">
      <c r="B191" s="62"/>
      <c r="C191" s="111"/>
      <c r="D191" s="111"/>
      <c r="F191" s="14"/>
      <c r="G191" s="14"/>
      <c r="H191" s="14"/>
      <c r="I191" s="13"/>
      <c r="O191" s="115"/>
    </row>
    <row r="192" spans="2:15" ht="14.25" customHeight="1">
      <c r="B192" s="62"/>
      <c r="C192" s="111"/>
      <c r="D192" s="111"/>
      <c r="F192" s="14"/>
      <c r="G192" s="14"/>
      <c r="H192" s="14"/>
      <c r="I192" s="13"/>
      <c r="O192" s="115"/>
    </row>
    <row r="193" spans="2:15" ht="14.25" customHeight="1">
      <c r="B193" s="62"/>
      <c r="C193" s="111"/>
      <c r="D193" s="111"/>
      <c r="F193" s="14"/>
      <c r="G193" s="14"/>
      <c r="H193" s="14"/>
      <c r="I193" s="13"/>
      <c r="O193" s="115"/>
    </row>
    <row r="194" spans="2:15" ht="14.25" customHeight="1">
      <c r="B194" s="62"/>
      <c r="C194" s="111"/>
      <c r="D194" s="111"/>
      <c r="F194" s="14"/>
      <c r="G194" s="14"/>
      <c r="H194" s="14"/>
      <c r="I194" s="13"/>
      <c r="O194" s="115"/>
    </row>
    <row r="195" spans="2:15" ht="14.25" customHeight="1">
      <c r="B195" s="62"/>
      <c r="C195" s="111"/>
      <c r="D195" s="111"/>
      <c r="F195" s="14"/>
      <c r="G195" s="14"/>
      <c r="H195" s="14"/>
      <c r="I195" s="13"/>
      <c r="O195" s="115"/>
    </row>
    <row r="196" spans="2:15" ht="14.25" customHeight="1">
      <c r="B196" s="62"/>
      <c r="C196" s="111"/>
      <c r="D196" s="111"/>
      <c r="F196" s="14"/>
      <c r="G196" s="14"/>
      <c r="H196" s="14"/>
      <c r="I196" s="13"/>
      <c r="O196" s="115"/>
    </row>
    <row r="197" spans="2:15" ht="14.25" customHeight="1">
      <c r="B197" s="62"/>
      <c r="C197" s="111"/>
      <c r="D197" s="111"/>
      <c r="F197" s="14"/>
      <c r="G197" s="14"/>
      <c r="H197" s="14"/>
      <c r="I197" s="13"/>
      <c r="O197" s="115"/>
    </row>
    <row r="198" spans="2:15" ht="14.25" customHeight="1">
      <c r="B198" s="62"/>
      <c r="C198" s="111"/>
      <c r="D198" s="111"/>
      <c r="F198" s="14"/>
      <c r="G198" s="14"/>
      <c r="H198" s="14"/>
      <c r="I198" s="13"/>
      <c r="O198" s="115"/>
    </row>
    <row r="199" spans="2:15" ht="14.25" customHeight="1">
      <c r="B199" s="62"/>
      <c r="C199" s="111"/>
      <c r="D199" s="111"/>
      <c r="F199" s="14"/>
      <c r="G199" s="14"/>
      <c r="H199" s="14"/>
      <c r="I199" s="13"/>
      <c r="O199" s="115"/>
    </row>
    <row r="200" spans="2:15" ht="14.25" customHeight="1">
      <c r="B200" s="62"/>
      <c r="C200" s="111"/>
      <c r="D200" s="111"/>
      <c r="F200" s="14"/>
      <c r="G200" s="14"/>
      <c r="H200" s="14"/>
      <c r="I200" s="13"/>
      <c r="O200" s="115"/>
    </row>
    <row r="201" spans="2:15" ht="14.25" customHeight="1">
      <c r="B201" s="62"/>
      <c r="C201" s="111"/>
      <c r="D201" s="111"/>
      <c r="F201" s="14"/>
      <c r="G201" s="14"/>
      <c r="H201" s="14"/>
      <c r="I201" s="13"/>
      <c r="O201" s="115"/>
    </row>
    <row r="202" spans="2:15" ht="14.25" customHeight="1">
      <c r="B202" s="62"/>
      <c r="C202" s="111"/>
      <c r="D202" s="111"/>
      <c r="F202" s="14"/>
      <c r="G202" s="14"/>
      <c r="H202" s="14"/>
      <c r="I202" s="13"/>
      <c r="O202" s="115"/>
    </row>
    <row r="203" spans="2:15" ht="14.25" customHeight="1">
      <c r="B203" s="62"/>
      <c r="C203" s="111"/>
      <c r="D203" s="111"/>
      <c r="F203" s="14"/>
      <c r="G203" s="14"/>
      <c r="H203" s="14"/>
      <c r="I203" s="13"/>
      <c r="O203" s="115"/>
    </row>
    <row r="204" spans="2:15" ht="14.25" customHeight="1">
      <c r="B204" s="62"/>
      <c r="C204" s="111"/>
      <c r="D204" s="111"/>
      <c r="F204" s="14"/>
      <c r="G204" s="14"/>
      <c r="H204" s="14"/>
      <c r="I204" s="13"/>
      <c r="O204" s="115"/>
    </row>
    <row r="205" spans="2:15" ht="14.25" customHeight="1">
      <c r="B205" s="62"/>
      <c r="C205" s="111"/>
      <c r="D205" s="111"/>
      <c r="F205" s="14"/>
      <c r="G205" s="14"/>
      <c r="H205" s="14"/>
      <c r="I205" s="13"/>
      <c r="O205" s="115"/>
    </row>
    <row r="206" spans="2:15" ht="14.25" customHeight="1">
      <c r="B206" s="62"/>
      <c r="C206" s="111"/>
      <c r="D206" s="111"/>
      <c r="F206" s="14"/>
      <c r="G206" s="14"/>
      <c r="H206" s="14"/>
      <c r="I206" s="13"/>
      <c r="O206" s="115"/>
    </row>
    <row r="207" spans="2:15" ht="14.25" customHeight="1">
      <c r="B207" s="62"/>
      <c r="C207" s="111"/>
      <c r="D207" s="111"/>
      <c r="F207" s="14"/>
      <c r="G207" s="14"/>
      <c r="H207" s="14"/>
      <c r="I207" s="13"/>
      <c r="O207" s="115"/>
    </row>
    <row r="208" spans="2:15" ht="14.25" customHeight="1">
      <c r="B208" s="62"/>
      <c r="C208" s="111"/>
      <c r="D208" s="111"/>
      <c r="F208" s="14"/>
      <c r="G208" s="14"/>
      <c r="H208" s="14"/>
      <c r="I208" s="13"/>
      <c r="O208" s="115"/>
    </row>
    <row r="209" spans="2:15" ht="14.25" customHeight="1">
      <c r="B209" s="62"/>
      <c r="C209" s="111"/>
      <c r="D209" s="111"/>
      <c r="F209" s="14"/>
      <c r="G209" s="14"/>
      <c r="H209" s="14"/>
      <c r="I209" s="13"/>
      <c r="O209" s="115"/>
    </row>
    <row r="210" spans="2:15" ht="14.25" customHeight="1">
      <c r="B210" s="62"/>
      <c r="C210" s="111"/>
      <c r="D210" s="111"/>
      <c r="F210" s="14"/>
      <c r="G210" s="14"/>
      <c r="H210" s="14"/>
      <c r="I210" s="13"/>
      <c r="O210" s="115"/>
    </row>
    <row r="211" spans="2:15" ht="14.25" customHeight="1">
      <c r="B211" s="62"/>
      <c r="C211" s="111"/>
      <c r="D211" s="111"/>
      <c r="F211" s="14"/>
      <c r="G211" s="14"/>
      <c r="H211" s="14"/>
      <c r="I211" s="13"/>
      <c r="O211" s="115"/>
    </row>
    <row r="212" spans="2:15" ht="14.25" customHeight="1">
      <c r="B212" s="62"/>
      <c r="C212" s="111"/>
      <c r="D212" s="111"/>
      <c r="F212" s="14"/>
      <c r="G212" s="14"/>
      <c r="H212" s="14"/>
      <c r="I212" s="13"/>
      <c r="O212" s="115"/>
    </row>
    <row r="213" spans="2:15" ht="14.25" customHeight="1">
      <c r="B213" s="62"/>
      <c r="C213" s="111"/>
      <c r="D213" s="111"/>
      <c r="F213" s="14"/>
      <c r="G213" s="14"/>
      <c r="H213" s="14"/>
      <c r="I213" s="13"/>
      <c r="O213" s="115"/>
    </row>
    <row r="214" spans="2:15" ht="14.25" customHeight="1">
      <c r="B214" s="62"/>
      <c r="C214" s="111"/>
      <c r="D214" s="111"/>
      <c r="F214" s="14"/>
      <c r="G214" s="14"/>
      <c r="H214" s="14"/>
      <c r="I214" s="13"/>
      <c r="O214" s="115"/>
    </row>
    <row r="215" spans="2:15" ht="14.25" customHeight="1">
      <c r="B215" s="62"/>
      <c r="C215" s="111"/>
      <c r="D215" s="111"/>
      <c r="F215" s="14"/>
      <c r="G215" s="14"/>
      <c r="H215" s="14"/>
      <c r="I215" s="13"/>
      <c r="O215" s="115"/>
    </row>
    <row r="216" spans="2:15" ht="14.25" customHeight="1">
      <c r="B216" s="62"/>
      <c r="C216" s="111"/>
      <c r="D216" s="111"/>
      <c r="F216" s="14"/>
      <c r="G216" s="14"/>
      <c r="H216" s="14"/>
      <c r="I216" s="13"/>
      <c r="O216" s="115"/>
    </row>
    <row r="217" spans="2:15" ht="14.25" customHeight="1">
      <c r="B217" s="62"/>
      <c r="C217" s="111"/>
      <c r="D217" s="111"/>
      <c r="F217" s="14"/>
      <c r="G217" s="14"/>
      <c r="H217" s="14"/>
      <c r="I217" s="13"/>
      <c r="O217" s="115"/>
    </row>
    <row r="218" spans="2:15" ht="14.25" customHeight="1">
      <c r="B218" s="62"/>
      <c r="C218" s="111"/>
      <c r="D218" s="111"/>
      <c r="F218" s="14"/>
      <c r="G218" s="14"/>
      <c r="H218" s="14"/>
      <c r="I218" s="13"/>
      <c r="O218" s="115"/>
    </row>
    <row r="219" spans="2:15" ht="14.25" customHeight="1">
      <c r="B219" s="62"/>
      <c r="C219" s="111"/>
      <c r="D219" s="111"/>
      <c r="F219" s="14"/>
      <c r="G219" s="14"/>
      <c r="H219" s="14"/>
      <c r="I219" s="13"/>
      <c r="O219" s="115"/>
    </row>
    <row r="220" spans="2:15" ht="14.25" customHeight="1">
      <c r="B220" s="62"/>
      <c r="C220" s="111"/>
      <c r="D220" s="111"/>
      <c r="F220" s="14"/>
      <c r="G220" s="14"/>
      <c r="H220" s="14"/>
      <c r="I220" s="13"/>
      <c r="O220" s="115"/>
    </row>
    <row r="221" spans="2:15" ht="14.25" customHeight="1">
      <c r="B221" s="62"/>
      <c r="C221" s="111"/>
      <c r="D221" s="111"/>
      <c r="F221" s="14"/>
      <c r="G221" s="14"/>
      <c r="H221" s="14"/>
      <c r="I221" s="13"/>
      <c r="O221" s="115"/>
    </row>
    <row r="222" spans="2:15" ht="14.25" customHeight="1">
      <c r="B222" s="62"/>
      <c r="C222" s="111"/>
      <c r="D222" s="111"/>
      <c r="F222" s="14"/>
      <c r="G222" s="14"/>
      <c r="H222" s="14"/>
      <c r="I222" s="13"/>
      <c r="O222" s="115"/>
    </row>
    <row r="223" spans="2:15" ht="14.25" customHeight="1">
      <c r="B223" s="62"/>
      <c r="C223" s="111"/>
      <c r="D223" s="111"/>
      <c r="F223" s="14"/>
      <c r="G223" s="14"/>
      <c r="H223" s="14"/>
      <c r="I223" s="13"/>
      <c r="O223" s="115"/>
    </row>
    <row r="224" spans="2:15" ht="14.25" customHeight="1">
      <c r="B224" s="62"/>
      <c r="C224" s="111"/>
      <c r="D224" s="111"/>
      <c r="F224" s="14"/>
      <c r="G224" s="14"/>
      <c r="H224" s="14"/>
      <c r="I224" s="13"/>
      <c r="O224" s="115"/>
    </row>
    <row r="225" spans="2:15" ht="14.25" customHeight="1">
      <c r="B225" s="62"/>
      <c r="C225" s="111"/>
      <c r="D225" s="111"/>
      <c r="F225" s="14"/>
      <c r="G225" s="14"/>
      <c r="H225" s="14"/>
      <c r="I225" s="13"/>
      <c r="O225" s="115"/>
    </row>
    <row r="226" spans="2:15" ht="14.25" customHeight="1">
      <c r="B226" s="62"/>
      <c r="C226" s="111"/>
      <c r="D226" s="111"/>
      <c r="F226" s="14"/>
      <c r="G226" s="14"/>
      <c r="H226" s="14"/>
      <c r="I226" s="13"/>
      <c r="O226" s="115"/>
    </row>
    <row r="227" spans="2:15" ht="14.25" customHeight="1">
      <c r="B227" s="62"/>
      <c r="C227" s="111"/>
      <c r="D227" s="111"/>
      <c r="F227" s="14"/>
      <c r="G227" s="14"/>
      <c r="H227" s="14"/>
      <c r="I227" s="13"/>
      <c r="O227" s="115"/>
    </row>
    <row r="228" spans="2:15" ht="14.25" customHeight="1">
      <c r="B228" s="62"/>
      <c r="C228" s="111"/>
      <c r="D228" s="111"/>
      <c r="F228" s="14"/>
      <c r="G228" s="14"/>
      <c r="H228" s="14"/>
      <c r="I228" s="13"/>
      <c r="O228" s="115"/>
    </row>
    <row r="229" spans="2:15" ht="14.25" customHeight="1">
      <c r="B229" s="62"/>
      <c r="C229" s="111"/>
      <c r="D229" s="111"/>
      <c r="F229" s="14"/>
      <c r="G229" s="14"/>
      <c r="H229" s="14"/>
      <c r="I229" s="13"/>
      <c r="O229" s="115"/>
    </row>
    <row r="230" spans="2:15" ht="14.25" customHeight="1">
      <c r="B230" s="62"/>
      <c r="C230" s="111"/>
      <c r="D230" s="111"/>
      <c r="F230" s="14"/>
      <c r="G230" s="14"/>
      <c r="H230" s="14"/>
      <c r="I230" s="13"/>
      <c r="O230" s="115"/>
    </row>
    <row r="231" spans="2:15" ht="14.25" customHeight="1">
      <c r="B231" s="62"/>
      <c r="C231" s="111"/>
      <c r="D231" s="111"/>
      <c r="F231" s="14"/>
      <c r="G231" s="14"/>
      <c r="H231" s="14"/>
      <c r="I231" s="13"/>
      <c r="O231" s="115"/>
    </row>
    <row r="232" spans="2:15" ht="14.25" customHeight="1">
      <c r="B232" s="62"/>
      <c r="C232" s="111"/>
      <c r="D232" s="111"/>
      <c r="F232" s="14"/>
      <c r="G232" s="14"/>
      <c r="H232" s="14"/>
      <c r="I232" s="13"/>
      <c r="O232" s="115"/>
    </row>
    <row r="233" spans="2:15" ht="14.25" customHeight="1">
      <c r="B233" s="62"/>
      <c r="C233" s="111"/>
      <c r="D233" s="111"/>
      <c r="F233" s="14"/>
      <c r="G233" s="14"/>
      <c r="H233" s="14"/>
      <c r="I233" s="13"/>
      <c r="O233" s="115"/>
    </row>
    <row r="234" spans="2:15" ht="14.25" customHeight="1">
      <c r="B234" s="62"/>
      <c r="C234" s="111"/>
      <c r="D234" s="111"/>
      <c r="F234" s="14"/>
      <c r="G234" s="14"/>
      <c r="H234" s="14"/>
      <c r="I234" s="13"/>
      <c r="O234" s="115"/>
    </row>
    <row r="235" spans="2:15" ht="14.25" customHeight="1">
      <c r="B235" s="62"/>
      <c r="C235" s="111"/>
      <c r="D235" s="111"/>
      <c r="F235" s="14"/>
      <c r="G235" s="14"/>
      <c r="H235" s="14"/>
      <c r="I235" s="13"/>
      <c r="O235" s="115"/>
    </row>
    <row r="236" spans="2:15" ht="14.25" customHeight="1">
      <c r="B236" s="62"/>
      <c r="C236" s="111"/>
      <c r="D236" s="111"/>
      <c r="F236" s="14"/>
      <c r="G236" s="14"/>
      <c r="H236" s="14"/>
      <c r="I236" s="13"/>
      <c r="O236" s="115"/>
    </row>
    <row r="237" spans="2:15" ht="14.25" customHeight="1">
      <c r="B237" s="62"/>
      <c r="C237" s="111"/>
      <c r="D237" s="111"/>
      <c r="F237" s="14"/>
      <c r="G237" s="14"/>
      <c r="H237" s="14"/>
      <c r="I237" s="13"/>
      <c r="O237" s="115"/>
    </row>
    <row r="238" spans="2:15" ht="14.25" customHeight="1">
      <c r="B238" s="62"/>
      <c r="C238" s="111"/>
      <c r="D238" s="111"/>
      <c r="F238" s="14"/>
      <c r="G238" s="14"/>
      <c r="H238" s="14"/>
      <c r="I238" s="13"/>
      <c r="O238" s="115"/>
    </row>
    <row r="239" spans="2:15" ht="14.25" customHeight="1">
      <c r="B239" s="62"/>
      <c r="C239" s="111"/>
      <c r="D239" s="111"/>
      <c r="F239" s="14"/>
      <c r="G239" s="14"/>
      <c r="H239" s="14"/>
      <c r="I239" s="13"/>
      <c r="O239" s="115"/>
    </row>
    <row r="240" spans="2:15" ht="14.25" customHeight="1">
      <c r="B240" s="62"/>
      <c r="C240" s="111"/>
      <c r="D240" s="111"/>
      <c r="F240" s="14"/>
      <c r="G240" s="14"/>
      <c r="H240" s="14"/>
      <c r="I240" s="13"/>
      <c r="O240" s="115"/>
    </row>
    <row r="241" spans="2:15" ht="14.25" customHeight="1">
      <c r="B241" s="62"/>
      <c r="C241" s="111"/>
      <c r="D241" s="111"/>
      <c r="F241" s="14"/>
      <c r="G241" s="14"/>
      <c r="H241" s="14"/>
      <c r="I241" s="13"/>
      <c r="O241" s="115"/>
    </row>
    <row r="242" spans="2:15" ht="14.25" customHeight="1">
      <c r="B242" s="62"/>
      <c r="C242" s="111"/>
      <c r="D242" s="111"/>
      <c r="F242" s="14"/>
      <c r="G242" s="14"/>
      <c r="H242" s="14"/>
      <c r="I242" s="13"/>
      <c r="O242" s="115"/>
    </row>
    <row r="243" spans="2:15" ht="14.25" customHeight="1">
      <c r="B243" s="62"/>
      <c r="C243" s="111"/>
      <c r="D243" s="111"/>
      <c r="F243" s="14"/>
      <c r="G243" s="14"/>
      <c r="H243" s="14"/>
      <c r="I243" s="13"/>
      <c r="O243" s="115"/>
    </row>
    <row r="244" spans="2:15" ht="14.25" customHeight="1">
      <c r="B244" s="62"/>
      <c r="C244" s="111"/>
      <c r="D244" s="111"/>
      <c r="F244" s="14"/>
      <c r="G244" s="14"/>
      <c r="H244" s="14"/>
      <c r="I244" s="13"/>
      <c r="O244" s="115"/>
    </row>
    <row r="245" spans="2:15" ht="14.25" customHeight="1">
      <c r="B245" s="62"/>
      <c r="C245" s="111"/>
      <c r="D245" s="111"/>
      <c r="F245" s="14"/>
      <c r="G245" s="14"/>
      <c r="H245" s="14"/>
      <c r="I245" s="13"/>
      <c r="O245" s="115"/>
    </row>
    <row r="246" spans="2:15" ht="14.25" customHeight="1">
      <c r="B246" s="62"/>
      <c r="C246" s="111"/>
      <c r="D246" s="111"/>
      <c r="F246" s="14"/>
      <c r="G246" s="14"/>
      <c r="H246" s="14"/>
      <c r="I246" s="13"/>
      <c r="O246" s="115"/>
    </row>
    <row r="247" spans="2:15" ht="14.25" customHeight="1">
      <c r="B247" s="62"/>
      <c r="C247" s="111"/>
      <c r="D247" s="111"/>
      <c r="F247" s="14"/>
      <c r="G247" s="14"/>
      <c r="H247" s="14"/>
      <c r="I247" s="13"/>
      <c r="O247" s="115"/>
    </row>
    <row r="248" spans="2:15" ht="14.25" customHeight="1">
      <c r="B248" s="62"/>
      <c r="C248" s="111"/>
      <c r="D248" s="111"/>
      <c r="F248" s="14"/>
      <c r="G248" s="14"/>
      <c r="H248" s="14"/>
      <c r="I248" s="13"/>
      <c r="O248" s="115"/>
    </row>
    <row r="249" spans="2:15" ht="14.25" customHeight="1">
      <c r="B249" s="62"/>
      <c r="C249" s="111"/>
      <c r="D249" s="111"/>
      <c r="F249" s="14"/>
      <c r="G249" s="14"/>
      <c r="H249" s="14"/>
      <c r="I249" s="13"/>
      <c r="O249" s="115"/>
    </row>
    <row r="250" spans="2:15" ht="14.25" customHeight="1">
      <c r="B250" s="62"/>
      <c r="C250" s="111"/>
      <c r="D250" s="111"/>
      <c r="F250" s="14"/>
      <c r="G250" s="14"/>
      <c r="H250" s="14"/>
      <c r="I250" s="13"/>
      <c r="O250" s="115"/>
    </row>
    <row r="251" spans="2:15" ht="14.25" customHeight="1">
      <c r="B251" s="62"/>
      <c r="C251" s="111"/>
      <c r="D251" s="111"/>
      <c r="F251" s="14"/>
      <c r="G251" s="14"/>
      <c r="H251" s="14"/>
      <c r="I251" s="13"/>
      <c r="O251" s="115"/>
    </row>
    <row r="252" spans="2:15" ht="14.25" customHeight="1">
      <c r="B252" s="62"/>
      <c r="C252" s="111"/>
      <c r="D252" s="111"/>
      <c r="F252" s="14"/>
      <c r="G252" s="14"/>
      <c r="H252" s="14"/>
      <c r="I252" s="13"/>
      <c r="O252" s="115"/>
    </row>
    <row r="253" spans="2:15" ht="14.25" customHeight="1">
      <c r="B253" s="62"/>
      <c r="C253" s="111"/>
      <c r="D253" s="111"/>
      <c r="F253" s="14"/>
      <c r="G253" s="14"/>
      <c r="H253" s="14"/>
      <c r="I253" s="13"/>
      <c r="O253" s="115"/>
    </row>
    <row r="254" spans="2:15" ht="14.25" customHeight="1">
      <c r="B254" s="62"/>
      <c r="C254" s="111"/>
      <c r="D254" s="111"/>
      <c r="F254" s="14"/>
      <c r="G254" s="14"/>
      <c r="H254" s="14"/>
      <c r="I254" s="13"/>
      <c r="O254" s="115"/>
    </row>
    <row r="255" spans="2:15" ht="14.25" customHeight="1">
      <c r="B255" s="62"/>
      <c r="C255" s="111"/>
      <c r="D255" s="111"/>
      <c r="F255" s="14"/>
      <c r="G255" s="14"/>
      <c r="H255" s="14"/>
      <c r="I255" s="13"/>
      <c r="O255" s="115"/>
    </row>
    <row r="256" spans="2:15" ht="14.25" customHeight="1">
      <c r="B256" s="62"/>
      <c r="C256" s="111"/>
      <c r="D256" s="111"/>
      <c r="F256" s="14"/>
      <c r="G256" s="14"/>
      <c r="H256" s="14"/>
      <c r="I256" s="13"/>
      <c r="O256" s="115"/>
    </row>
    <row r="257" spans="2:15" ht="14.25" customHeight="1">
      <c r="B257" s="62"/>
      <c r="C257" s="111"/>
      <c r="D257" s="111"/>
      <c r="F257" s="14"/>
      <c r="G257" s="14"/>
      <c r="H257" s="14"/>
      <c r="I257" s="13"/>
      <c r="O257" s="115"/>
    </row>
    <row r="258" spans="2:15" ht="14.25" customHeight="1">
      <c r="B258" s="62"/>
      <c r="C258" s="111"/>
      <c r="D258" s="111"/>
      <c r="F258" s="14"/>
      <c r="G258" s="14"/>
      <c r="H258" s="14"/>
      <c r="I258" s="13"/>
      <c r="O258" s="115"/>
    </row>
    <row r="259" spans="2:15" ht="14.25" customHeight="1">
      <c r="B259" s="62"/>
      <c r="C259" s="111"/>
      <c r="D259" s="111"/>
      <c r="F259" s="14"/>
      <c r="G259" s="14"/>
      <c r="H259" s="14"/>
      <c r="I259" s="13"/>
      <c r="O259" s="115"/>
    </row>
    <row r="260" spans="2:15" ht="14.25" customHeight="1">
      <c r="B260" s="62"/>
      <c r="C260" s="111"/>
      <c r="D260" s="111"/>
      <c r="F260" s="14"/>
      <c r="G260" s="14"/>
      <c r="H260" s="14"/>
      <c r="I260" s="13"/>
      <c r="O260" s="115"/>
    </row>
    <row r="261" spans="2:15" ht="14.25" customHeight="1">
      <c r="B261" s="62"/>
      <c r="C261" s="111"/>
      <c r="D261" s="111"/>
      <c r="F261" s="14"/>
      <c r="G261" s="14"/>
      <c r="H261" s="14"/>
      <c r="I261" s="13"/>
      <c r="O261" s="115"/>
    </row>
    <row r="262" spans="2:15" ht="14.25" customHeight="1">
      <c r="B262" s="62"/>
      <c r="C262" s="111"/>
      <c r="D262" s="111"/>
      <c r="F262" s="14"/>
      <c r="G262" s="14"/>
      <c r="H262" s="14"/>
      <c r="I262" s="13"/>
      <c r="O262" s="115"/>
    </row>
    <row r="263" spans="2:15" ht="14.25" customHeight="1">
      <c r="B263" s="62"/>
      <c r="C263" s="111"/>
      <c r="D263" s="111"/>
      <c r="F263" s="14"/>
      <c r="G263" s="14"/>
      <c r="H263" s="14"/>
      <c r="I263" s="13"/>
      <c r="O263" s="115"/>
    </row>
    <row r="264" spans="2:15" ht="14.25" customHeight="1">
      <c r="B264" s="62"/>
      <c r="C264" s="111"/>
      <c r="D264" s="111"/>
      <c r="F264" s="14"/>
      <c r="G264" s="14"/>
      <c r="H264" s="14"/>
      <c r="I264" s="13"/>
      <c r="O264" s="115"/>
    </row>
    <row r="265" spans="2:15" ht="14.25" customHeight="1">
      <c r="B265" s="62"/>
      <c r="C265" s="111"/>
      <c r="D265" s="111"/>
      <c r="F265" s="14"/>
      <c r="G265" s="14"/>
      <c r="H265" s="14"/>
      <c r="I265" s="13"/>
      <c r="O265" s="115"/>
    </row>
    <row r="266" spans="2:15" ht="14.25" customHeight="1">
      <c r="B266" s="62"/>
      <c r="C266" s="111"/>
      <c r="D266" s="111"/>
      <c r="F266" s="14"/>
      <c r="G266" s="14"/>
      <c r="H266" s="14"/>
      <c r="I266" s="13"/>
      <c r="O266" s="115"/>
    </row>
    <row r="267" spans="2:15" ht="14.25" customHeight="1">
      <c r="B267" s="62"/>
      <c r="C267" s="111"/>
      <c r="D267" s="111"/>
      <c r="F267" s="14"/>
      <c r="G267" s="14"/>
      <c r="H267" s="14"/>
      <c r="I267" s="13"/>
      <c r="O267" s="115"/>
    </row>
    <row r="268" spans="2:15" ht="14.25" customHeight="1">
      <c r="B268" s="62"/>
      <c r="C268" s="111"/>
      <c r="D268" s="111"/>
      <c r="F268" s="14"/>
      <c r="G268" s="14"/>
      <c r="H268" s="14"/>
      <c r="I268" s="13"/>
      <c r="O268" s="115"/>
    </row>
    <row r="269" spans="2:15" ht="14.25" customHeight="1">
      <c r="B269" s="62"/>
      <c r="C269" s="111"/>
      <c r="D269" s="111"/>
      <c r="F269" s="14"/>
      <c r="G269" s="14"/>
      <c r="H269" s="14"/>
      <c r="I269" s="13"/>
      <c r="O269" s="115"/>
    </row>
    <row r="270" spans="2:15" ht="14.25" customHeight="1">
      <c r="B270" s="62"/>
      <c r="C270" s="111"/>
      <c r="D270" s="111"/>
      <c r="F270" s="14"/>
      <c r="G270" s="14"/>
      <c r="H270" s="14"/>
      <c r="I270" s="13"/>
      <c r="O270" s="115"/>
    </row>
    <row r="271" spans="2:15" ht="14.25" customHeight="1">
      <c r="B271" s="62"/>
      <c r="C271" s="111"/>
      <c r="D271" s="111"/>
      <c r="F271" s="14"/>
      <c r="G271" s="14"/>
      <c r="H271" s="14"/>
      <c r="I271" s="13"/>
      <c r="O271" s="115"/>
    </row>
    <row r="272" spans="2:15" ht="14.25" customHeight="1">
      <c r="B272" s="62"/>
      <c r="C272" s="111"/>
      <c r="D272" s="111"/>
      <c r="F272" s="14"/>
      <c r="G272" s="14"/>
      <c r="H272" s="14"/>
      <c r="I272" s="13"/>
      <c r="O272" s="115"/>
    </row>
    <row r="273" spans="2:15" ht="14.25" customHeight="1">
      <c r="B273" s="62"/>
      <c r="C273" s="111"/>
      <c r="D273" s="111"/>
      <c r="F273" s="14"/>
      <c r="G273" s="14"/>
      <c r="H273" s="14"/>
      <c r="I273" s="13"/>
      <c r="O273" s="115"/>
    </row>
    <row r="274" spans="2:15" ht="14.25" customHeight="1">
      <c r="B274" s="62"/>
      <c r="C274" s="111"/>
      <c r="D274" s="111"/>
      <c r="F274" s="14"/>
      <c r="G274" s="14"/>
      <c r="H274" s="14"/>
      <c r="I274" s="13"/>
      <c r="O274" s="115"/>
    </row>
    <row r="275" spans="2:15" ht="14.25" customHeight="1">
      <c r="B275" s="62"/>
      <c r="C275" s="111"/>
      <c r="D275" s="111"/>
      <c r="F275" s="14"/>
      <c r="G275" s="14"/>
      <c r="H275" s="14"/>
      <c r="I275" s="13"/>
      <c r="O275" s="115"/>
    </row>
    <row r="276" spans="2:15" ht="14.25" customHeight="1">
      <c r="B276" s="62"/>
      <c r="C276" s="111"/>
      <c r="D276" s="111"/>
      <c r="F276" s="14"/>
      <c r="G276" s="14"/>
      <c r="H276" s="14"/>
      <c r="I276" s="13"/>
      <c r="O276" s="115"/>
    </row>
    <row r="277" spans="2:15" ht="14.25" customHeight="1">
      <c r="B277" s="62"/>
      <c r="C277" s="111"/>
      <c r="D277" s="111"/>
      <c r="F277" s="14"/>
      <c r="G277" s="14"/>
      <c r="H277" s="14"/>
      <c r="I277" s="13"/>
      <c r="O277" s="115"/>
    </row>
    <row r="278" spans="2:15" ht="14.25" customHeight="1">
      <c r="B278" s="62"/>
      <c r="C278" s="111"/>
      <c r="D278" s="111"/>
      <c r="F278" s="14"/>
      <c r="G278" s="14"/>
      <c r="H278" s="14"/>
      <c r="I278" s="13"/>
      <c r="O278" s="115"/>
    </row>
    <row r="279" spans="2:15" ht="14.25" customHeight="1">
      <c r="B279" s="62"/>
      <c r="C279" s="111"/>
      <c r="D279" s="111"/>
      <c r="F279" s="14"/>
      <c r="G279" s="14"/>
      <c r="H279" s="14"/>
      <c r="I279" s="13"/>
      <c r="O279" s="115"/>
    </row>
    <row r="280" spans="2:15" ht="14.25" customHeight="1">
      <c r="B280" s="62"/>
      <c r="C280" s="111"/>
      <c r="D280" s="111"/>
      <c r="F280" s="14"/>
      <c r="G280" s="14"/>
      <c r="H280" s="14"/>
      <c r="I280" s="13"/>
      <c r="O280" s="115"/>
    </row>
    <row r="281" spans="2:15" ht="14.25" customHeight="1">
      <c r="B281" s="62"/>
      <c r="C281" s="111"/>
      <c r="D281" s="111"/>
      <c r="F281" s="14"/>
      <c r="G281" s="14"/>
      <c r="H281" s="14"/>
      <c r="I281" s="13"/>
      <c r="O281" s="115"/>
    </row>
    <row r="282" spans="2:15" ht="14.25" customHeight="1">
      <c r="B282" s="62"/>
      <c r="C282" s="111"/>
      <c r="D282" s="111"/>
      <c r="F282" s="14"/>
      <c r="G282" s="14"/>
      <c r="H282" s="14"/>
      <c r="I282" s="13"/>
      <c r="O282" s="115"/>
    </row>
    <row r="283" spans="2:15" ht="14.25" customHeight="1">
      <c r="B283" s="62"/>
      <c r="C283" s="111"/>
      <c r="D283" s="111"/>
      <c r="F283" s="14"/>
      <c r="G283" s="14"/>
      <c r="H283" s="14"/>
      <c r="I283" s="13"/>
      <c r="O283" s="115"/>
    </row>
    <row r="284" spans="2:15" ht="15.75" customHeight="1">
      <c r="B284" s="62"/>
      <c r="F284" s="14"/>
      <c r="G284" s="14"/>
      <c r="H284" s="14"/>
      <c r="I284" s="13"/>
      <c r="O284" s="115"/>
    </row>
    <row r="285" spans="2:15" ht="15.75" customHeight="1">
      <c r="B285" s="62"/>
      <c r="F285" s="14"/>
      <c r="G285" s="14"/>
      <c r="H285" s="14"/>
      <c r="I285" s="13"/>
      <c r="O285" s="115"/>
    </row>
    <row r="286" spans="2:15" ht="15.75" customHeight="1">
      <c r="B286" s="62"/>
      <c r="F286" s="14"/>
      <c r="G286" s="14"/>
      <c r="H286" s="14"/>
      <c r="I286" s="13"/>
      <c r="O286" s="115"/>
    </row>
    <row r="287" spans="2:15" ht="15.75" customHeight="1">
      <c r="B287" s="62"/>
      <c r="F287" s="14"/>
      <c r="G287" s="14"/>
      <c r="H287" s="14"/>
      <c r="I287" s="13"/>
      <c r="O287" s="115"/>
    </row>
    <row r="288" spans="2:15" ht="15.75" customHeight="1">
      <c r="B288" s="62"/>
      <c r="F288" s="14"/>
      <c r="G288" s="14"/>
      <c r="H288" s="14"/>
      <c r="I288" s="13"/>
      <c r="O288" s="115"/>
    </row>
    <row r="289" spans="2:15" ht="15.75" customHeight="1">
      <c r="B289" s="62"/>
      <c r="F289" s="14"/>
      <c r="G289" s="14"/>
      <c r="H289" s="14"/>
      <c r="I289" s="13"/>
      <c r="O289" s="115"/>
    </row>
    <row r="290" spans="2:15" ht="15.75" customHeight="1">
      <c r="B290" s="62"/>
      <c r="F290" s="14"/>
      <c r="G290" s="14"/>
      <c r="H290" s="14"/>
      <c r="I290" s="13"/>
      <c r="O290" s="115"/>
    </row>
    <row r="291" spans="2:15" ht="15.75" customHeight="1">
      <c r="B291" s="62"/>
      <c r="F291" s="14"/>
      <c r="G291" s="14"/>
      <c r="H291" s="14"/>
      <c r="I291" s="13"/>
      <c r="O291" s="115"/>
    </row>
    <row r="292" spans="2:15" ht="15.75" customHeight="1">
      <c r="B292" s="62"/>
      <c r="F292" s="14"/>
      <c r="G292" s="14"/>
      <c r="H292" s="14"/>
      <c r="I292" s="13"/>
      <c r="O292" s="115"/>
    </row>
    <row r="293" spans="2:15" ht="15.75" customHeight="1">
      <c r="B293" s="62"/>
      <c r="F293" s="14"/>
      <c r="G293" s="14"/>
      <c r="H293" s="14"/>
      <c r="I293" s="13"/>
      <c r="O293" s="115"/>
    </row>
    <row r="294" spans="2:15" ht="15.75" customHeight="1">
      <c r="B294" s="62"/>
      <c r="F294" s="14"/>
      <c r="G294" s="14"/>
      <c r="H294" s="14"/>
      <c r="I294" s="13"/>
      <c r="O294" s="115"/>
    </row>
    <row r="295" spans="2:15" ht="15.75" customHeight="1">
      <c r="B295" s="62"/>
      <c r="F295" s="14"/>
      <c r="G295" s="14"/>
      <c r="H295" s="14"/>
      <c r="I295" s="13"/>
      <c r="O295" s="115"/>
    </row>
    <row r="296" spans="2:15" ht="15.75" customHeight="1">
      <c r="B296" s="62"/>
      <c r="F296" s="14"/>
      <c r="G296" s="14"/>
      <c r="H296" s="14"/>
      <c r="I296" s="13"/>
      <c r="O296" s="115"/>
    </row>
    <row r="297" spans="2:15" ht="15.75" customHeight="1">
      <c r="B297" s="62"/>
      <c r="F297" s="14"/>
      <c r="G297" s="14"/>
      <c r="H297" s="14"/>
      <c r="I297" s="13"/>
      <c r="O297" s="115"/>
    </row>
    <row r="298" spans="2:15" ht="15.75" customHeight="1">
      <c r="B298" s="62"/>
      <c r="F298" s="14"/>
      <c r="G298" s="14"/>
      <c r="H298" s="14"/>
      <c r="I298" s="13"/>
      <c r="O298" s="115"/>
    </row>
    <row r="299" spans="2:15" ht="15.75" customHeight="1">
      <c r="B299" s="62"/>
      <c r="F299" s="14"/>
      <c r="G299" s="14"/>
      <c r="H299" s="14"/>
      <c r="I299" s="13"/>
      <c r="O299" s="115"/>
    </row>
    <row r="300" spans="2:15" ht="15.75" customHeight="1">
      <c r="B300" s="62"/>
      <c r="F300" s="14"/>
      <c r="G300" s="14"/>
      <c r="H300" s="14"/>
      <c r="I300" s="13"/>
      <c r="O300" s="115"/>
    </row>
    <row r="301" spans="2:15" ht="15.75" customHeight="1">
      <c r="B301" s="62"/>
      <c r="F301" s="14"/>
      <c r="G301" s="14"/>
      <c r="H301" s="14"/>
      <c r="I301" s="13"/>
      <c r="O301" s="115"/>
    </row>
    <row r="302" spans="2:15" ht="15.75" customHeight="1">
      <c r="B302" s="62"/>
      <c r="F302" s="14"/>
      <c r="G302" s="14"/>
      <c r="H302" s="14"/>
      <c r="I302" s="13"/>
      <c r="O302" s="115"/>
    </row>
    <row r="303" spans="2:15" ht="15.75" customHeight="1">
      <c r="B303" s="62"/>
      <c r="F303" s="14"/>
      <c r="G303" s="14"/>
      <c r="H303" s="14"/>
      <c r="I303" s="13"/>
      <c r="O303" s="115"/>
    </row>
    <row r="304" spans="2:15" ht="15.75" customHeight="1">
      <c r="B304" s="62"/>
      <c r="F304" s="14"/>
      <c r="G304" s="14"/>
      <c r="H304" s="14"/>
      <c r="I304" s="13"/>
      <c r="O304" s="115"/>
    </row>
    <row r="305" spans="2:15" ht="15.75" customHeight="1">
      <c r="B305" s="62"/>
      <c r="F305" s="14"/>
      <c r="G305" s="14"/>
      <c r="H305" s="14"/>
      <c r="I305" s="13"/>
      <c r="O305" s="115"/>
    </row>
    <row r="306" spans="2:15" ht="15.75" customHeight="1">
      <c r="B306" s="62"/>
      <c r="F306" s="14"/>
      <c r="G306" s="14"/>
      <c r="H306" s="14"/>
      <c r="I306" s="13"/>
      <c r="O306" s="115"/>
    </row>
    <row r="307" spans="2:15" ht="15.75" customHeight="1">
      <c r="B307" s="62"/>
      <c r="F307" s="14"/>
      <c r="G307" s="14"/>
      <c r="H307" s="14"/>
      <c r="I307" s="13"/>
      <c r="O307" s="115"/>
    </row>
    <row r="308" spans="2:15" ht="15.75" customHeight="1">
      <c r="B308" s="62"/>
      <c r="F308" s="14"/>
      <c r="G308" s="14"/>
      <c r="H308" s="14"/>
      <c r="I308" s="13"/>
      <c r="O308" s="115"/>
    </row>
    <row r="309" spans="2:15" ht="15.75" customHeight="1">
      <c r="B309" s="62"/>
      <c r="F309" s="14"/>
      <c r="G309" s="14"/>
      <c r="H309" s="14"/>
      <c r="I309" s="13"/>
      <c r="O309" s="115"/>
    </row>
    <row r="310" spans="2:15" ht="15.75" customHeight="1">
      <c r="B310" s="62"/>
      <c r="F310" s="14"/>
      <c r="G310" s="14"/>
      <c r="H310" s="14"/>
      <c r="I310" s="13"/>
      <c r="O310" s="115"/>
    </row>
    <row r="311" spans="2:15" ht="15.75" customHeight="1">
      <c r="B311" s="62"/>
      <c r="F311" s="14"/>
      <c r="G311" s="14"/>
      <c r="H311" s="14"/>
      <c r="I311" s="13"/>
      <c r="O311" s="115"/>
    </row>
    <row r="312" spans="2:15" ht="15.75" customHeight="1">
      <c r="B312" s="62"/>
      <c r="F312" s="14"/>
      <c r="G312" s="14"/>
      <c r="H312" s="14"/>
      <c r="I312" s="13"/>
      <c r="O312" s="115"/>
    </row>
    <row r="313" spans="2:15" ht="15.75" customHeight="1">
      <c r="B313" s="62"/>
      <c r="F313" s="14"/>
      <c r="G313" s="14"/>
      <c r="H313" s="14"/>
      <c r="I313" s="13"/>
      <c r="O313" s="115"/>
    </row>
    <row r="314" spans="2:15" ht="15.75" customHeight="1">
      <c r="B314" s="62"/>
      <c r="F314" s="14"/>
      <c r="G314" s="14"/>
      <c r="H314" s="14"/>
      <c r="I314" s="13"/>
      <c r="O314" s="115"/>
    </row>
    <row r="315" spans="2:15" ht="15.75" customHeight="1">
      <c r="B315" s="62"/>
      <c r="F315" s="14"/>
      <c r="G315" s="14"/>
      <c r="H315" s="14"/>
      <c r="I315" s="13"/>
      <c r="O315" s="115"/>
    </row>
    <row r="316" spans="2:15" ht="15.75" customHeight="1">
      <c r="B316" s="62"/>
      <c r="F316" s="14"/>
      <c r="G316" s="14"/>
      <c r="H316" s="14"/>
      <c r="I316" s="13"/>
      <c r="O316" s="115"/>
    </row>
    <row r="317" spans="2:15" ht="15.75" customHeight="1">
      <c r="B317" s="62"/>
      <c r="F317" s="14"/>
      <c r="G317" s="14"/>
      <c r="H317" s="14"/>
      <c r="I317" s="13"/>
      <c r="O317" s="115"/>
    </row>
    <row r="318" spans="2:15" ht="15.75" customHeight="1">
      <c r="B318" s="62"/>
      <c r="F318" s="14"/>
      <c r="G318" s="14"/>
      <c r="H318" s="14"/>
      <c r="I318" s="13"/>
      <c r="O318" s="115"/>
    </row>
    <row r="319" spans="2:15" ht="15.75" customHeight="1">
      <c r="B319" s="62"/>
      <c r="F319" s="14"/>
      <c r="G319" s="14"/>
      <c r="H319" s="14"/>
      <c r="I319" s="13"/>
      <c r="O319" s="115"/>
    </row>
    <row r="320" spans="2:15" ht="15.75" customHeight="1">
      <c r="B320" s="62"/>
      <c r="F320" s="14"/>
      <c r="G320" s="14"/>
      <c r="H320" s="14"/>
      <c r="I320" s="13"/>
      <c r="O320" s="115"/>
    </row>
    <row r="321" spans="2:15" ht="15.75" customHeight="1">
      <c r="B321" s="62"/>
      <c r="F321" s="14"/>
      <c r="G321" s="14"/>
      <c r="H321" s="14"/>
      <c r="I321" s="13"/>
      <c r="O321" s="115"/>
    </row>
    <row r="322" spans="2:15" ht="15.75" customHeight="1">
      <c r="B322" s="62"/>
      <c r="F322" s="14"/>
      <c r="G322" s="14"/>
      <c r="H322" s="14"/>
      <c r="I322" s="13"/>
      <c r="O322" s="115"/>
    </row>
    <row r="323" spans="2:15" ht="15.75" customHeight="1">
      <c r="B323" s="62"/>
      <c r="F323" s="14"/>
      <c r="G323" s="14"/>
      <c r="H323" s="14"/>
      <c r="I323" s="13"/>
      <c r="O323" s="115"/>
    </row>
    <row r="324" spans="2:15" ht="15.75" customHeight="1">
      <c r="B324" s="62"/>
      <c r="F324" s="14"/>
      <c r="G324" s="14"/>
      <c r="H324" s="14"/>
      <c r="I324" s="13"/>
      <c r="O324" s="115"/>
    </row>
    <row r="325" spans="2:15" ht="15.75" customHeight="1">
      <c r="B325" s="62"/>
      <c r="F325" s="14"/>
      <c r="G325" s="14"/>
      <c r="H325" s="14"/>
      <c r="I325" s="13"/>
      <c r="O325" s="115"/>
    </row>
    <row r="326" spans="2:15" ht="15.75" customHeight="1">
      <c r="B326" s="62"/>
      <c r="F326" s="14"/>
      <c r="G326" s="14"/>
      <c r="H326" s="14"/>
      <c r="I326" s="13"/>
      <c r="O326" s="115"/>
    </row>
    <row r="327" spans="2:15" ht="15.75" customHeight="1">
      <c r="B327" s="62"/>
      <c r="F327" s="14"/>
      <c r="G327" s="14"/>
      <c r="H327" s="14"/>
      <c r="I327" s="13"/>
      <c r="O327" s="115"/>
    </row>
    <row r="328" spans="2:15" ht="15.75" customHeight="1">
      <c r="B328" s="62"/>
      <c r="F328" s="14"/>
      <c r="G328" s="14"/>
      <c r="H328" s="14"/>
      <c r="I328" s="13"/>
      <c r="O328" s="115"/>
    </row>
    <row r="329" spans="2:15" ht="15.75" customHeight="1">
      <c r="B329" s="62"/>
      <c r="F329" s="14"/>
      <c r="G329" s="14"/>
      <c r="H329" s="14"/>
      <c r="I329" s="13"/>
      <c r="O329" s="115"/>
    </row>
    <row r="330" spans="2:15" ht="15.75" customHeight="1">
      <c r="B330" s="62"/>
      <c r="F330" s="14"/>
      <c r="G330" s="14"/>
      <c r="H330" s="14"/>
      <c r="I330" s="13"/>
      <c r="O330" s="115"/>
    </row>
    <row r="331" spans="2:15" ht="15.75" customHeight="1">
      <c r="B331" s="62"/>
      <c r="F331" s="14"/>
      <c r="G331" s="14"/>
      <c r="H331" s="14"/>
      <c r="I331" s="13"/>
      <c r="O331" s="115"/>
    </row>
    <row r="332" spans="2:15" ht="15.75" customHeight="1">
      <c r="B332" s="62"/>
      <c r="F332" s="14"/>
      <c r="G332" s="14"/>
      <c r="H332" s="14"/>
      <c r="I332" s="13"/>
      <c r="O332" s="115"/>
    </row>
    <row r="333" spans="2:15" ht="15.75" customHeight="1">
      <c r="B333" s="62"/>
      <c r="F333" s="14"/>
      <c r="G333" s="14"/>
      <c r="H333" s="14"/>
      <c r="I333" s="13"/>
      <c r="O333" s="115"/>
    </row>
    <row r="334" spans="2:15" ht="15.75" customHeight="1">
      <c r="B334" s="62"/>
      <c r="F334" s="14"/>
      <c r="G334" s="14"/>
      <c r="H334" s="14"/>
      <c r="I334" s="13"/>
      <c r="O334" s="115"/>
    </row>
    <row r="335" spans="2:15" ht="15.75" customHeight="1">
      <c r="B335" s="62"/>
      <c r="F335" s="14"/>
      <c r="G335" s="14"/>
      <c r="H335" s="14"/>
      <c r="I335" s="13"/>
      <c r="O335" s="115"/>
    </row>
    <row r="336" spans="2:15" ht="15.75" customHeight="1">
      <c r="B336" s="62"/>
      <c r="F336" s="14"/>
      <c r="G336" s="14"/>
      <c r="H336" s="14"/>
      <c r="I336" s="13"/>
      <c r="O336" s="115"/>
    </row>
    <row r="337" spans="2:15" ht="15.75" customHeight="1">
      <c r="B337" s="62"/>
      <c r="F337" s="14"/>
      <c r="G337" s="14"/>
      <c r="H337" s="14"/>
      <c r="I337" s="13"/>
      <c r="O337" s="115"/>
    </row>
    <row r="338" spans="2:15" ht="15.75" customHeight="1">
      <c r="B338" s="62"/>
      <c r="F338" s="14"/>
      <c r="G338" s="14"/>
      <c r="H338" s="14"/>
      <c r="I338" s="13"/>
      <c r="O338" s="115"/>
    </row>
    <row r="339" spans="2:15" ht="15.75" customHeight="1">
      <c r="B339" s="62"/>
      <c r="F339" s="14"/>
      <c r="G339" s="14"/>
      <c r="H339" s="14"/>
      <c r="I339" s="13"/>
      <c r="O339" s="115"/>
    </row>
    <row r="340" spans="2:15" ht="15.75" customHeight="1">
      <c r="B340" s="62"/>
      <c r="F340" s="14"/>
      <c r="G340" s="14"/>
      <c r="H340" s="14"/>
      <c r="I340" s="13"/>
      <c r="O340" s="115"/>
    </row>
    <row r="341" spans="2:15" ht="15.75" customHeight="1">
      <c r="B341" s="62"/>
      <c r="F341" s="14"/>
      <c r="G341" s="14"/>
      <c r="H341" s="14"/>
      <c r="I341" s="13"/>
      <c r="O341" s="115"/>
    </row>
    <row r="342" spans="2:15" ht="15.75" customHeight="1">
      <c r="B342" s="62"/>
      <c r="F342" s="14"/>
      <c r="G342" s="14"/>
      <c r="H342" s="14"/>
      <c r="I342" s="13"/>
      <c r="O342" s="115"/>
    </row>
    <row r="343" spans="2:15" ht="15.75" customHeight="1">
      <c r="B343" s="62"/>
      <c r="F343" s="14"/>
      <c r="G343" s="14"/>
      <c r="H343" s="14"/>
      <c r="I343" s="13"/>
      <c r="O343" s="115"/>
    </row>
    <row r="344" spans="2:15" ht="15.75" customHeight="1">
      <c r="B344" s="62"/>
      <c r="F344" s="14"/>
      <c r="G344" s="14"/>
      <c r="H344" s="14"/>
      <c r="I344" s="13"/>
      <c r="O344" s="115"/>
    </row>
    <row r="345" spans="2:15" ht="15.75" customHeight="1">
      <c r="B345" s="62"/>
      <c r="F345" s="14"/>
      <c r="G345" s="14"/>
      <c r="H345" s="14"/>
      <c r="I345" s="13"/>
      <c r="O345" s="115"/>
    </row>
    <row r="346" spans="2:15" ht="15.75" customHeight="1">
      <c r="B346" s="62"/>
      <c r="F346" s="14"/>
      <c r="G346" s="14"/>
      <c r="H346" s="14"/>
      <c r="I346" s="13"/>
      <c r="O346" s="115"/>
    </row>
    <row r="347" spans="2:15" ht="15.75" customHeight="1">
      <c r="B347" s="62"/>
      <c r="F347" s="14"/>
      <c r="G347" s="14"/>
      <c r="H347" s="14"/>
      <c r="I347" s="13"/>
      <c r="O347" s="115"/>
    </row>
    <row r="348" spans="2:15" ht="15.75" customHeight="1">
      <c r="B348" s="62"/>
      <c r="F348" s="14"/>
      <c r="G348" s="14"/>
      <c r="H348" s="14"/>
      <c r="I348" s="13"/>
      <c r="O348" s="115"/>
    </row>
    <row r="349" spans="2:15" ht="15.75" customHeight="1">
      <c r="B349" s="62"/>
      <c r="F349" s="14"/>
      <c r="G349" s="14"/>
      <c r="H349" s="14"/>
      <c r="I349" s="13"/>
      <c r="O349" s="115"/>
    </row>
    <row r="350" spans="2:15" ht="15.75" customHeight="1">
      <c r="B350" s="62"/>
      <c r="F350" s="14"/>
      <c r="G350" s="14"/>
      <c r="H350" s="14"/>
      <c r="I350" s="13"/>
      <c r="O350" s="115"/>
    </row>
    <row r="351" spans="2:15" ht="15.75" customHeight="1">
      <c r="B351" s="62"/>
      <c r="F351" s="14"/>
      <c r="G351" s="14"/>
      <c r="H351" s="14"/>
      <c r="I351" s="13"/>
      <c r="O351" s="115"/>
    </row>
    <row r="352" spans="2:15" ht="15.75" customHeight="1">
      <c r="B352" s="62"/>
      <c r="F352" s="14"/>
      <c r="G352" s="14"/>
      <c r="H352" s="14"/>
      <c r="I352" s="13"/>
      <c r="O352" s="115"/>
    </row>
    <row r="353" spans="2:15" ht="15.75" customHeight="1">
      <c r="B353" s="62"/>
      <c r="F353" s="14"/>
      <c r="G353" s="14"/>
      <c r="H353" s="14"/>
      <c r="I353" s="13"/>
      <c r="O353" s="115"/>
    </row>
    <row r="354" spans="2:15" ht="15.75" customHeight="1">
      <c r="B354" s="62"/>
      <c r="F354" s="14"/>
      <c r="G354" s="14"/>
      <c r="H354" s="14"/>
      <c r="I354" s="13"/>
      <c r="O354" s="115"/>
    </row>
    <row r="355" spans="2:15" ht="15.75" customHeight="1">
      <c r="B355" s="62"/>
      <c r="F355" s="14"/>
      <c r="G355" s="14"/>
      <c r="H355" s="14"/>
      <c r="I355" s="13"/>
      <c r="O355" s="115"/>
    </row>
    <row r="356" spans="2:15" ht="15.75" customHeight="1">
      <c r="B356" s="62"/>
      <c r="F356" s="14"/>
      <c r="G356" s="14"/>
      <c r="H356" s="14"/>
      <c r="I356" s="13"/>
      <c r="O356" s="115"/>
    </row>
    <row r="357" spans="2:15" ht="15.75" customHeight="1">
      <c r="B357" s="62"/>
      <c r="F357" s="14"/>
      <c r="G357" s="14"/>
      <c r="H357" s="14"/>
      <c r="I357" s="13"/>
      <c r="O357" s="115"/>
    </row>
    <row r="358" spans="2:15" ht="15.75" customHeight="1">
      <c r="B358" s="62"/>
      <c r="F358" s="14"/>
      <c r="G358" s="14"/>
      <c r="H358" s="14"/>
      <c r="I358" s="13"/>
      <c r="O358" s="115"/>
    </row>
    <row r="359" spans="2:15" ht="15.75" customHeight="1">
      <c r="B359" s="62"/>
      <c r="F359" s="14"/>
      <c r="G359" s="14"/>
      <c r="H359" s="14"/>
      <c r="I359" s="13"/>
      <c r="O359" s="115"/>
    </row>
    <row r="360" spans="2:15" ht="15.75" customHeight="1">
      <c r="B360" s="62"/>
      <c r="F360" s="14"/>
      <c r="G360" s="14"/>
      <c r="H360" s="14"/>
      <c r="I360" s="13"/>
      <c r="O360" s="115"/>
    </row>
    <row r="361" spans="2:15" ht="15.75" customHeight="1">
      <c r="B361" s="62"/>
      <c r="F361" s="14"/>
      <c r="G361" s="14"/>
      <c r="H361" s="14"/>
      <c r="I361" s="13"/>
      <c r="O361" s="115"/>
    </row>
    <row r="362" spans="2:15" ht="15.75" customHeight="1">
      <c r="B362" s="62"/>
      <c r="F362" s="14"/>
      <c r="G362" s="14"/>
      <c r="H362" s="14"/>
      <c r="I362" s="13"/>
      <c r="O362" s="115"/>
    </row>
    <row r="363" spans="2:15" ht="15.75" customHeight="1">
      <c r="B363" s="62"/>
      <c r="F363" s="14"/>
      <c r="G363" s="14"/>
      <c r="H363" s="14"/>
      <c r="I363" s="13"/>
      <c r="O363" s="115"/>
    </row>
    <row r="364" spans="2:15" ht="15.75" customHeight="1">
      <c r="B364" s="62"/>
      <c r="F364" s="14"/>
      <c r="G364" s="14"/>
      <c r="H364" s="14"/>
      <c r="I364" s="13"/>
      <c r="O364" s="115"/>
    </row>
    <row r="365" spans="2:15" ht="15.75" customHeight="1">
      <c r="B365" s="62"/>
      <c r="F365" s="14"/>
      <c r="G365" s="14"/>
      <c r="H365" s="14"/>
      <c r="I365" s="13"/>
      <c r="O365" s="115"/>
    </row>
    <row r="366" spans="2:15" ht="15.75" customHeight="1">
      <c r="B366" s="62"/>
      <c r="F366" s="14"/>
      <c r="G366" s="14"/>
      <c r="H366" s="14"/>
      <c r="I366" s="13"/>
      <c r="O366" s="115"/>
    </row>
    <row r="367" spans="2:15" ht="15.75" customHeight="1">
      <c r="B367" s="62"/>
      <c r="F367" s="14"/>
      <c r="G367" s="14"/>
      <c r="H367" s="14"/>
      <c r="I367" s="13"/>
      <c r="O367" s="115"/>
    </row>
    <row r="368" spans="2:15" ht="15.75" customHeight="1">
      <c r="B368" s="62"/>
      <c r="F368" s="14"/>
      <c r="G368" s="14"/>
      <c r="H368" s="14"/>
      <c r="I368" s="13"/>
      <c r="O368" s="115"/>
    </row>
    <row r="369" spans="2:15" ht="15.75" customHeight="1">
      <c r="B369" s="62"/>
      <c r="F369" s="14"/>
      <c r="G369" s="14"/>
      <c r="H369" s="14"/>
      <c r="I369" s="13"/>
      <c r="O369" s="115"/>
    </row>
    <row r="370" spans="2:15" ht="15.75" customHeight="1">
      <c r="B370" s="62"/>
      <c r="F370" s="14"/>
      <c r="G370" s="14"/>
      <c r="H370" s="14"/>
      <c r="I370" s="13"/>
      <c r="O370" s="115"/>
    </row>
    <row r="371" spans="2:15" ht="15.75" customHeight="1">
      <c r="B371" s="62"/>
      <c r="F371" s="14"/>
      <c r="G371" s="14"/>
      <c r="H371" s="14"/>
      <c r="I371" s="13"/>
      <c r="O371" s="115"/>
    </row>
    <row r="372" spans="2:15" ht="15.75" customHeight="1">
      <c r="B372" s="62"/>
      <c r="F372" s="14"/>
      <c r="G372" s="14"/>
      <c r="H372" s="14"/>
      <c r="I372" s="13"/>
      <c r="O372" s="115"/>
    </row>
    <row r="373" spans="2:15" ht="15.75" customHeight="1">
      <c r="B373" s="62"/>
      <c r="F373" s="14"/>
      <c r="G373" s="14"/>
      <c r="H373" s="14"/>
      <c r="I373" s="13"/>
      <c r="O373" s="115"/>
    </row>
    <row r="374" spans="2:15" ht="15.75" customHeight="1">
      <c r="B374" s="62"/>
      <c r="F374" s="14"/>
      <c r="G374" s="14"/>
      <c r="H374" s="14"/>
      <c r="I374" s="13"/>
      <c r="O374" s="115"/>
    </row>
    <row r="375" spans="2:15" ht="15.75" customHeight="1">
      <c r="B375" s="62"/>
      <c r="F375" s="14"/>
      <c r="G375" s="14"/>
      <c r="H375" s="14"/>
      <c r="I375" s="13"/>
      <c r="O375" s="115"/>
    </row>
    <row r="376" spans="2:15" ht="15.75" customHeight="1">
      <c r="B376" s="62"/>
      <c r="F376" s="14"/>
      <c r="G376" s="14"/>
      <c r="H376" s="14"/>
      <c r="I376" s="13"/>
      <c r="O376" s="115"/>
    </row>
    <row r="377" spans="2:15" ht="15.75" customHeight="1">
      <c r="B377" s="62"/>
      <c r="F377" s="14"/>
      <c r="G377" s="14"/>
      <c r="H377" s="14"/>
      <c r="I377" s="13"/>
      <c r="O377" s="115"/>
    </row>
    <row r="378" spans="2:15" ht="15.75" customHeight="1">
      <c r="B378" s="62"/>
      <c r="F378" s="14"/>
      <c r="G378" s="14"/>
      <c r="H378" s="14"/>
      <c r="I378" s="13"/>
      <c r="O378" s="115"/>
    </row>
    <row r="379" spans="2:15" ht="15.75" customHeight="1">
      <c r="B379" s="62"/>
      <c r="F379" s="14"/>
      <c r="G379" s="14"/>
      <c r="H379" s="14"/>
      <c r="I379" s="13"/>
      <c r="O379" s="115"/>
    </row>
    <row r="380" spans="2:15" ht="15.75" customHeight="1">
      <c r="B380" s="62"/>
      <c r="F380" s="14"/>
      <c r="G380" s="14"/>
      <c r="H380" s="14"/>
      <c r="I380" s="13"/>
      <c r="O380" s="115"/>
    </row>
    <row r="381" spans="2:15" ht="15.75" customHeight="1">
      <c r="B381" s="62"/>
      <c r="F381" s="14"/>
      <c r="G381" s="14"/>
      <c r="H381" s="14"/>
      <c r="I381" s="13"/>
      <c r="O381" s="115"/>
    </row>
    <row r="382" spans="2:15" ht="15.75" customHeight="1">
      <c r="B382" s="62"/>
      <c r="F382" s="14"/>
      <c r="G382" s="14"/>
      <c r="H382" s="14"/>
      <c r="I382" s="13"/>
      <c r="O382" s="115"/>
    </row>
    <row r="383" spans="2:15" ht="15.75" customHeight="1">
      <c r="B383" s="62"/>
      <c r="F383" s="14"/>
      <c r="G383" s="14"/>
      <c r="H383" s="14"/>
      <c r="I383" s="13"/>
      <c r="O383" s="115"/>
    </row>
    <row r="384" spans="2:15" ht="15.75" customHeight="1">
      <c r="B384" s="62"/>
      <c r="F384" s="14"/>
      <c r="G384" s="14"/>
      <c r="H384" s="14"/>
      <c r="I384" s="13"/>
      <c r="O384" s="115"/>
    </row>
    <row r="385" spans="2:15" ht="15.75" customHeight="1">
      <c r="B385" s="62"/>
      <c r="F385" s="14"/>
      <c r="G385" s="14"/>
      <c r="H385" s="14"/>
      <c r="I385" s="13"/>
      <c r="O385" s="115"/>
    </row>
    <row r="386" spans="2:15" ht="15.75" customHeight="1">
      <c r="B386" s="62"/>
      <c r="F386" s="14"/>
      <c r="G386" s="14"/>
      <c r="H386" s="14"/>
      <c r="I386" s="13"/>
      <c r="O386" s="115"/>
    </row>
    <row r="387" spans="2:15" ht="15.75" customHeight="1">
      <c r="B387" s="62"/>
      <c r="F387" s="14"/>
      <c r="G387" s="14"/>
      <c r="H387" s="14"/>
      <c r="I387" s="13"/>
      <c r="O387" s="115"/>
    </row>
    <row r="388" spans="2:15" ht="15.75" customHeight="1">
      <c r="B388" s="62"/>
      <c r="F388" s="14"/>
      <c r="G388" s="14"/>
      <c r="H388" s="14"/>
      <c r="I388" s="13"/>
      <c r="O388" s="115"/>
    </row>
    <row r="389" spans="2:15" ht="15.75" customHeight="1">
      <c r="B389" s="62"/>
      <c r="F389" s="14"/>
      <c r="G389" s="14"/>
      <c r="H389" s="14"/>
      <c r="I389" s="13"/>
      <c r="O389" s="115"/>
    </row>
    <row r="390" spans="2:15" ht="15.75" customHeight="1">
      <c r="B390" s="62"/>
      <c r="F390" s="14"/>
      <c r="G390" s="14"/>
      <c r="H390" s="14"/>
      <c r="I390" s="13"/>
      <c r="O390" s="115"/>
    </row>
    <row r="391" spans="2:15" ht="15.75" customHeight="1">
      <c r="B391" s="62"/>
      <c r="F391" s="14"/>
      <c r="G391" s="14"/>
      <c r="H391" s="14"/>
      <c r="I391" s="13"/>
      <c r="O391" s="115"/>
    </row>
    <row r="392" spans="2:15" ht="15.75" customHeight="1">
      <c r="B392" s="62"/>
      <c r="F392" s="14"/>
      <c r="G392" s="14"/>
      <c r="H392" s="14"/>
      <c r="I392" s="13"/>
      <c r="O392" s="115"/>
    </row>
    <row r="393" spans="2:15" ht="15.75" customHeight="1">
      <c r="B393" s="62"/>
      <c r="F393" s="14"/>
      <c r="G393" s="14"/>
      <c r="H393" s="14"/>
      <c r="I393" s="13"/>
      <c r="O393" s="115"/>
    </row>
    <row r="394" spans="2:15" ht="15.75" customHeight="1">
      <c r="B394" s="62"/>
      <c r="F394" s="14"/>
      <c r="G394" s="14"/>
      <c r="H394" s="14"/>
      <c r="I394" s="13"/>
      <c r="O394" s="115"/>
    </row>
    <row r="395" spans="2:15" ht="15.75" customHeight="1">
      <c r="B395" s="62"/>
      <c r="F395" s="14"/>
      <c r="G395" s="14"/>
      <c r="H395" s="14"/>
      <c r="I395" s="13"/>
      <c r="O395" s="115"/>
    </row>
    <row r="396" spans="2:15" ht="15.75" customHeight="1">
      <c r="B396" s="62"/>
      <c r="F396" s="14"/>
      <c r="G396" s="14"/>
      <c r="H396" s="14"/>
      <c r="I396" s="13"/>
      <c r="O396" s="115"/>
    </row>
    <row r="397" spans="2:15" ht="15.75" customHeight="1">
      <c r="B397" s="62"/>
      <c r="F397" s="14"/>
      <c r="G397" s="14"/>
      <c r="H397" s="14"/>
      <c r="I397" s="13"/>
      <c r="O397" s="115"/>
    </row>
    <row r="398" spans="2:15" ht="15.75" customHeight="1">
      <c r="B398" s="62"/>
      <c r="F398" s="14"/>
      <c r="G398" s="14"/>
      <c r="H398" s="14"/>
      <c r="I398" s="13"/>
      <c r="O398" s="115"/>
    </row>
    <row r="399" spans="2:15" ht="15.75" customHeight="1">
      <c r="B399" s="62"/>
      <c r="F399" s="14"/>
      <c r="G399" s="14"/>
      <c r="H399" s="14"/>
      <c r="I399" s="13"/>
      <c r="O399" s="115"/>
    </row>
    <row r="400" spans="2:15" ht="15.75" customHeight="1">
      <c r="B400" s="62"/>
      <c r="F400" s="14"/>
      <c r="G400" s="14"/>
      <c r="H400" s="14"/>
      <c r="I400" s="13"/>
      <c r="O400" s="115"/>
    </row>
    <row r="401" spans="2:15" ht="15.75" customHeight="1">
      <c r="B401" s="62"/>
      <c r="F401" s="14"/>
      <c r="G401" s="14"/>
      <c r="H401" s="14"/>
      <c r="I401" s="13"/>
      <c r="O401" s="115"/>
    </row>
    <row r="402" spans="2:15" ht="15.75" customHeight="1">
      <c r="B402" s="62"/>
      <c r="F402" s="14"/>
      <c r="G402" s="14"/>
      <c r="H402" s="14"/>
      <c r="I402" s="13"/>
      <c r="O402" s="115"/>
    </row>
    <row r="403" spans="2:15" ht="15.75" customHeight="1">
      <c r="B403" s="62"/>
      <c r="F403" s="14"/>
      <c r="G403" s="14"/>
      <c r="H403" s="14"/>
      <c r="I403" s="13"/>
      <c r="O403" s="115"/>
    </row>
    <row r="404" spans="2:15" ht="15.75" customHeight="1">
      <c r="B404" s="62"/>
      <c r="F404" s="14"/>
      <c r="G404" s="14"/>
      <c r="H404" s="14"/>
      <c r="I404" s="13"/>
      <c r="O404" s="115"/>
    </row>
    <row r="405" spans="2:15" ht="15.75" customHeight="1">
      <c r="B405" s="62"/>
      <c r="F405" s="14"/>
      <c r="G405" s="14"/>
      <c r="H405" s="14"/>
      <c r="I405" s="13"/>
      <c r="O405" s="115"/>
    </row>
    <row r="406" spans="2:15" ht="15.75" customHeight="1">
      <c r="B406" s="62"/>
      <c r="F406" s="14"/>
      <c r="G406" s="14"/>
      <c r="H406" s="14"/>
      <c r="I406" s="13"/>
      <c r="O406" s="115"/>
    </row>
    <row r="407" spans="2:15" ht="15.75" customHeight="1">
      <c r="B407" s="62"/>
      <c r="F407" s="14"/>
      <c r="G407" s="14"/>
      <c r="H407" s="14"/>
      <c r="I407" s="13"/>
      <c r="O407" s="115"/>
    </row>
    <row r="408" spans="2:15" ht="15.75" customHeight="1">
      <c r="B408" s="62"/>
      <c r="F408" s="14"/>
      <c r="G408" s="14"/>
      <c r="H408" s="14"/>
      <c r="I408" s="13"/>
      <c r="O408" s="115"/>
    </row>
    <row r="409" spans="2:15" ht="15.75" customHeight="1">
      <c r="B409" s="62"/>
      <c r="F409" s="14"/>
      <c r="G409" s="14"/>
      <c r="H409" s="14"/>
      <c r="I409" s="13"/>
      <c r="O409" s="115"/>
    </row>
    <row r="410" spans="2:15" ht="15.75" customHeight="1">
      <c r="B410" s="62"/>
      <c r="F410" s="14"/>
      <c r="G410" s="14"/>
      <c r="H410" s="14"/>
      <c r="I410" s="13"/>
      <c r="O410" s="115"/>
    </row>
    <row r="411" spans="2:15" ht="15.75" customHeight="1">
      <c r="B411" s="62"/>
      <c r="F411" s="14"/>
      <c r="G411" s="14"/>
      <c r="H411" s="14"/>
      <c r="I411" s="13"/>
      <c r="O411" s="115"/>
    </row>
    <row r="412" spans="2:15" ht="15.75" customHeight="1">
      <c r="B412" s="62"/>
      <c r="F412" s="14"/>
      <c r="G412" s="14"/>
      <c r="H412" s="14"/>
      <c r="I412" s="13"/>
      <c r="O412" s="115"/>
    </row>
    <row r="413" spans="2:15" ht="15.75" customHeight="1">
      <c r="B413" s="62"/>
      <c r="F413" s="14"/>
      <c r="G413" s="14"/>
      <c r="H413" s="14"/>
      <c r="I413" s="13"/>
      <c r="O413" s="115"/>
    </row>
    <row r="414" spans="2:15" ht="15.75" customHeight="1">
      <c r="B414" s="62"/>
      <c r="F414" s="14"/>
      <c r="G414" s="14"/>
      <c r="H414" s="14"/>
      <c r="I414" s="13"/>
      <c r="O414" s="115"/>
    </row>
    <row r="415" spans="2:15" ht="15.75" customHeight="1">
      <c r="B415" s="62"/>
      <c r="F415" s="14"/>
      <c r="G415" s="14"/>
      <c r="H415" s="14"/>
      <c r="I415" s="13"/>
      <c r="O415" s="115"/>
    </row>
    <row r="416" spans="2:15" ht="15.75" customHeight="1">
      <c r="B416" s="62"/>
      <c r="F416" s="14"/>
      <c r="G416" s="14"/>
      <c r="H416" s="14"/>
      <c r="I416" s="13"/>
      <c r="O416" s="115"/>
    </row>
    <row r="417" spans="2:15" ht="15.75" customHeight="1">
      <c r="B417" s="62"/>
      <c r="F417" s="14"/>
      <c r="G417" s="14"/>
      <c r="H417" s="14"/>
      <c r="I417" s="13"/>
      <c r="O417" s="115"/>
    </row>
    <row r="418" spans="2:15" ht="15.75" customHeight="1">
      <c r="B418" s="62"/>
      <c r="F418" s="14"/>
      <c r="G418" s="14"/>
      <c r="H418" s="14"/>
      <c r="I418" s="13"/>
      <c r="O418" s="115"/>
    </row>
    <row r="419" spans="2:15" ht="15.75" customHeight="1">
      <c r="B419" s="62"/>
      <c r="F419" s="14"/>
      <c r="G419" s="14"/>
      <c r="H419" s="14"/>
      <c r="I419" s="13"/>
      <c r="O419" s="115"/>
    </row>
    <row r="420" spans="2:15" ht="15.75" customHeight="1">
      <c r="B420" s="62"/>
      <c r="F420" s="14"/>
      <c r="G420" s="14"/>
      <c r="H420" s="14"/>
      <c r="I420" s="13"/>
      <c r="O420" s="115"/>
    </row>
    <row r="421" spans="2:15" ht="15.75" customHeight="1">
      <c r="B421" s="62"/>
      <c r="F421" s="14"/>
      <c r="G421" s="14"/>
      <c r="H421" s="14"/>
      <c r="I421" s="13"/>
      <c r="O421" s="115"/>
    </row>
    <row r="422" spans="2:15" ht="15.75" customHeight="1">
      <c r="B422" s="62"/>
      <c r="F422" s="14"/>
      <c r="G422" s="14"/>
      <c r="H422" s="14"/>
      <c r="I422" s="13"/>
      <c r="O422" s="115"/>
    </row>
    <row r="423" spans="2:15" ht="15.75" customHeight="1">
      <c r="B423" s="62"/>
      <c r="F423" s="14"/>
      <c r="G423" s="14"/>
      <c r="H423" s="14"/>
      <c r="I423" s="13"/>
      <c r="O423" s="115"/>
    </row>
    <row r="424" spans="2:15" ht="15.75" customHeight="1">
      <c r="B424" s="62"/>
      <c r="F424" s="14"/>
      <c r="G424" s="14"/>
      <c r="H424" s="14"/>
      <c r="I424" s="13"/>
      <c r="O424" s="115"/>
    </row>
    <row r="425" spans="2:15" ht="15.75" customHeight="1">
      <c r="B425" s="62"/>
      <c r="F425" s="14"/>
      <c r="G425" s="14"/>
      <c r="H425" s="14"/>
      <c r="I425" s="13"/>
      <c r="O425" s="115"/>
    </row>
    <row r="426" spans="2:15" ht="15.75" customHeight="1">
      <c r="B426" s="62"/>
      <c r="F426" s="14"/>
      <c r="G426" s="14"/>
      <c r="H426" s="14"/>
      <c r="I426" s="13"/>
      <c r="O426" s="115"/>
    </row>
    <row r="427" spans="2:15" ht="15.75" customHeight="1">
      <c r="B427" s="62"/>
      <c r="F427" s="14"/>
      <c r="G427" s="14"/>
      <c r="H427" s="14"/>
      <c r="I427" s="13"/>
      <c r="O427" s="115"/>
    </row>
    <row r="428" spans="2:15" ht="15.75" customHeight="1">
      <c r="B428" s="62"/>
      <c r="F428" s="14"/>
      <c r="G428" s="14"/>
      <c r="H428" s="14"/>
      <c r="I428" s="13"/>
      <c r="O428" s="115"/>
    </row>
    <row r="429" spans="2:15" ht="15.75" customHeight="1">
      <c r="B429" s="62"/>
      <c r="F429" s="14"/>
      <c r="G429" s="14"/>
      <c r="H429" s="14"/>
      <c r="I429" s="13"/>
      <c r="O429" s="115"/>
    </row>
    <row r="430" spans="2:15" ht="15.75" customHeight="1">
      <c r="B430" s="62"/>
      <c r="F430" s="14"/>
      <c r="G430" s="14"/>
      <c r="H430" s="14"/>
      <c r="I430" s="13"/>
      <c r="O430" s="115"/>
    </row>
    <row r="431" spans="2:15" ht="15.75" customHeight="1">
      <c r="B431" s="62"/>
      <c r="F431" s="14"/>
      <c r="G431" s="14"/>
      <c r="H431" s="14"/>
      <c r="I431" s="13"/>
      <c r="O431" s="115"/>
    </row>
    <row r="432" spans="2:15" ht="15.75" customHeight="1">
      <c r="B432" s="62"/>
      <c r="F432" s="14"/>
      <c r="G432" s="14"/>
      <c r="H432" s="14"/>
      <c r="I432" s="13"/>
      <c r="O432" s="115"/>
    </row>
    <row r="433" spans="2:15" ht="15.75" customHeight="1">
      <c r="B433" s="62"/>
      <c r="F433" s="14"/>
      <c r="G433" s="14"/>
      <c r="H433" s="14"/>
      <c r="I433" s="13"/>
      <c r="O433" s="115"/>
    </row>
    <row r="434" spans="2:15" ht="15.75" customHeight="1">
      <c r="B434" s="62"/>
      <c r="F434" s="14"/>
      <c r="G434" s="14"/>
      <c r="H434" s="14"/>
      <c r="I434" s="13"/>
      <c r="O434" s="115"/>
    </row>
    <row r="435" spans="2:15" ht="15.75" customHeight="1">
      <c r="B435" s="62"/>
      <c r="F435" s="14"/>
      <c r="G435" s="14"/>
      <c r="H435" s="14"/>
      <c r="I435" s="13"/>
      <c r="O435" s="115"/>
    </row>
    <row r="436" spans="2:15" ht="15.75" customHeight="1">
      <c r="B436" s="62"/>
      <c r="F436" s="14"/>
      <c r="G436" s="14"/>
      <c r="H436" s="14"/>
      <c r="I436" s="13"/>
      <c r="O436" s="115"/>
    </row>
    <row r="437" spans="2:15" ht="15.75" customHeight="1">
      <c r="B437" s="62"/>
      <c r="F437" s="14"/>
      <c r="G437" s="14"/>
      <c r="H437" s="14"/>
      <c r="I437" s="13"/>
      <c r="O437" s="115"/>
    </row>
    <row r="438" spans="2:15" ht="15.75" customHeight="1">
      <c r="B438" s="62"/>
      <c r="F438" s="14"/>
      <c r="G438" s="14"/>
      <c r="H438" s="14"/>
      <c r="I438" s="13"/>
      <c r="O438" s="115"/>
    </row>
    <row r="439" spans="2:15" ht="15.75" customHeight="1">
      <c r="B439" s="62"/>
      <c r="F439" s="14"/>
      <c r="G439" s="14"/>
      <c r="H439" s="14"/>
      <c r="I439" s="13"/>
      <c r="O439" s="115"/>
    </row>
    <row r="440" spans="2:15" ht="15.75" customHeight="1">
      <c r="B440" s="62"/>
      <c r="F440" s="14"/>
      <c r="G440" s="14"/>
      <c r="H440" s="14"/>
      <c r="I440" s="13"/>
      <c r="O440" s="115"/>
    </row>
    <row r="441" spans="2:15" ht="15.75" customHeight="1">
      <c r="B441" s="62"/>
      <c r="F441" s="14"/>
      <c r="G441" s="14"/>
      <c r="H441" s="14"/>
      <c r="I441" s="13"/>
      <c r="O441" s="115"/>
    </row>
    <row r="442" spans="2:15" ht="15.75" customHeight="1">
      <c r="B442" s="62"/>
      <c r="F442" s="14"/>
      <c r="G442" s="14"/>
      <c r="H442" s="14"/>
      <c r="I442" s="13"/>
      <c r="O442" s="115"/>
    </row>
    <row r="443" spans="2:15" ht="15.75" customHeight="1">
      <c r="B443" s="62"/>
      <c r="F443" s="14"/>
      <c r="G443" s="14"/>
      <c r="H443" s="14"/>
      <c r="I443" s="13"/>
      <c r="O443" s="115"/>
    </row>
    <row r="444" spans="2:15" ht="15.75" customHeight="1">
      <c r="B444" s="62"/>
      <c r="F444" s="14"/>
      <c r="G444" s="14"/>
      <c r="H444" s="14"/>
      <c r="I444" s="13"/>
      <c r="O444" s="115"/>
    </row>
    <row r="445" spans="2:15" ht="15.75" customHeight="1">
      <c r="B445" s="62"/>
      <c r="F445" s="14"/>
      <c r="G445" s="14"/>
      <c r="H445" s="14"/>
      <c r="I445" s="13"/>
      <c r="O445" s="115"/>
    </row>
    <row r="446" spans="2:15" ht="15.75" customHeight="1">
      <c r="B446" s="62"/>
      <c r="F446" s="14"/>
      <c r="G446" s="14"/>
      <c r="H446" s="14"/>
      <c r="I446" s="13"/>
      <c r="O446" s="115"/>
    </row>
    <row r="447" spans="2:15" ht="15.75" customHeight="1">
      <c r="B447" s="62"/>
      <c r="F447" s="14"/>
      <c r="G447" s="14"/>
      <c r="H447" s="14"/>
      <c r="I447" s="13"/>
      <c r="O447" s="115"/>
    </row>
    <row r="448" spans="2:15" ht="15.75" customHeight="1">
      <c r="B448" s="62"/>
      <c r="F448" s="14"/>
      <c r="G448" s="14"/>
      <c r="H448" s="14"/>
      <c r="I448" s="13"/>
      <c r="O448" s="115"/>
    </row>
    <row r="449" spans="2:15" ht="15.75" customHeight="1">
      <c r="B449" s="62"/>
      <c r="F449" s="14"/>
      <c r="G449" s="14"/>
      <c r="H449" s="14"/>
      <c r="I449" s="13"/>
      <c r="O449" s="115"/>
    </row>
    <row r="450" spans="2:15" ht="15.75" customHeight="1">
      <c r="B450" s="62"/>
      <c r="F450" s="14"/>
      <c r="G450" s="14"/>
      <c r="H450" s="14"/>
      <c r="I450" s="13"/>
      <c r="O450" s="115"/>
    </row>
    <row r="451" spans="2:15" ht="15.75" customHeight="1">
      <c r="B451" s="62"/>
      <c r="F451" s="14"/>
      <c r="G451" s="14"/>
      <c r="H451" s="14"/>
      <c r="I451" s="13"/>
      <c r="O451" s="115"/>
    </row>
    <row r="452" spans="2:15" ht="15.75" customHeight="1">
      <c r="B452" s="62"/>
      <c r="F452" s="14"/>
      <c r="G452" s="14"/>
      <c r="H452" s="14"/>
      <c r="I452" s="13"/>
      <c r="O452" s="115"/>
    </row>
    <row r="453" spans="2:15" ht="15.75" customHeight="1">
      <c r="B453" s="62"/>
      <c r="F453" s="14"/>
      <c r="G453" s="14"/>
      <c r="H453" s="14"/>
      <c r="I453" s="13"/>
      <c r="O453" s="115"/>
    </row>
    <row r="454" spans="2:15" ht="15.75" customHeight="1">
      <c r="B454" s="62"/>
      <c r="F454" s="14"/>
      <c r="G454" s="14"/>
      <c r="H454" s="14"/>
      <c r="I454" s="13"/>
      <c r="O454" s="115"/>
    </row>
    <row r="455" spans="2:15" ht="15.75" customHeight="1">
      <c r="B455" s="62"/>
      <c r="F455" s="14"/>
      <c r="G455" s="14"/>
      <c r="H455" s="14"/>
      <c r="I455" s="13"/>
      <c r="O455" s="115"/>
    </row>
    <row r="456" spans="2:15" ht="15.75" customHeight="1">
      <c r="B456" s="62"/>
      <c r="F456" s="14"/>
      <c r="G456" s="14"/>
      <c r="H456" s="14"/>
      <c r="I456" s="13"/>
      <c r="O456" s="115"/>
    </row>
    <row r="457" spans="2:15" ht="15.75" customHeight="1">
      <c r="B457" s="62"/>
      <c r="F457" s="14"/>
      <c r="G457" s="14"/>
      <c r="H457" s="14"/>
      <c r="I457" s="13"/>
      <c r="O457" s="115"/>
    </row>
    <row r="458" spans="2:15" ht="15.75" customHeight="1">
      <c r="B458" s="62"/>
      <c r="F458" s="14"/>
      <c r="G458" s="14"/>
      <c r="H458" s="14"/>
      <c r="I458" s="13"/>
      <c r="O458" s="115"/>
    </row>
    <row r="459" spans="2:15" ht="15.75" customHeight="1">
      <c r="B459" s="62"/>
      <c r="F459" s="14"/>
      <c r="G459" s="14"/>
      <c r="H459" s="14"/>
      <c r="I459" s="13"/>
      <c r="O459" s="115"/>
    </row>
    <row r="460" spans="2:15" ht="15.75" customHeight="1">
      <c r="B460" s="62"/>
      <c r="F460" s="14"/>
      <c r="G460" s="14"/>
      <c r="H460" s="14"/>
      <c r="I460" s="13"/>
      <c r="O460" s="115"/>
    </row>
    <row r="461" spans="2:15" ht="15.75" customHeight="1">
      <c r="B461" s="62"/>
      <c r="F461" s="14"/>
      <c r="G461" s="14"/>
      <c r="H461" s="14"/>
      <c r="I461" s="13"/>
      <c r="O461" s="115"/>
    </row>
    <row r="462" spans="2:15" ht="15.75" customHeight="1">
      <c r="B462" s="62"/>
      <c r="F462" s="14"/>
      <c r="G462" s="14"/>
      <c r="H462" s="14"/>
      <c r="I462" s="13"/>
      <c r="O462" s="115"/>
    </row>
    <row r="463" spans="2:15" ht="15.75" customHeight="1">
      <c r="B463" s="62"/>
      <c r="F463" s="14"/>
      <c r="G463" s="14"/>
      <c r="H463" s="14"/>
      <c r="I463" s="13"/>
      <c r="O463" s="115"/>
    </row>
    <row r="464" spans="2:15" ht="15.75" customHeight="1">
      <c r="B464" s="62"/>
      <c r="F464" s="14"/>
      <c r="G464" s="14"/>
      <c r="H464" s="14"/>
      <c r="I464" s="13"/>
      <c r="O464" s="115"/>
    </row>
    <row r="465" spans="2:15" ht="15.75" customHeight="1">
      <c r="B465" s="62"/>
      <c r="F465" s="14"/>
      <c r="G465" s="14"/>
      <c r="H465" s="14"/>
      <c r="I465" s="13"/>
      <c r="O465" s="115"/>
    </row>
    <row r="466" spans="2:15" ht="15.75" customHeight="1">
      <c r="B466" s="62"/>
      <c r="F466" s="14"/>
      <c r="G466" s="14"/>
      <c r="H466" s="14"/>
      <c r="I466" s="13"/>
      <c r="O466" s="115"/>
    </row>
    <row r="467" spans="2:15" ht="15.75" customHeight="1">
      <c r="B467" s="62"/>
      <c r="F467" s="14"/>
      <c r="G467" s="14"/>
      <c r="H467" s="14"/>
      <c r="I467" s="13"/>
      <c r="O467" s="115"/>
    </row>
    <row r="468" spans="2:15" ht="15.75" customHeight="1">
      <c r="B468" s="62"/>
      <c r="F468" s="14"/>
      <c r="G468" s="14"/>
      <c r="H468" s="14"/>
      <c r="I468" s="13"/>
      <c r="O468" s="115"/>
    </row>
    <row r="469" spans="2:15" ht="15.75" customHeight="1">
      <c r="B469" s="62"/>
      <c r="F469" s="14"/>
      <c r="G469" s="14"/>
      <c r="H469" s="14"/>
      <c r="I469" s="13"/>
      <c r="O469" s="115"/>
    </row>
    <row r="470" spans="2:15" ht="15.75" customHeight="1">
      <c r="B470" s="62"/>
      <c r="F470" s="14"/>
      <c r="G470" s="14"/>
      <c r="H470" s="14"/>
      <c r="I470" s="13"/>
      <c r="O470" s="115"/>
    </row>
    <row r="471" spans="2:15" ht="15.75" customHeight="1">
      <c r="B471" s="62"/>
      <c r="F471" s="14"/>
      <c r="G471" s="14"/>
      <c r="H471" s="14"/>
      <c r="I471" s="13"/>
      <c r="O471" s="115"/>
    </row>
    <row r="472" spans="2:15" ht="15.75" customHeight="1">
      <c r="B472" s="62"/>
      <c r="F472" s="14"/>
      <c r="G472" s="14"/>
      <c r="H472" s="14"/>
      <c r="I472" s="13"/>
      <c r="O472" s="115"/>
    </row>
    <row r="473" spans="2:15" ht="15.75" customHeight="1">
      <c r="B473" s="62"/>
      <c r="F473" s="14"/>
      <c r="G473" s="14"/>
      <c r="H473" s="14"/>
      <c r="I473" s="13"/>
      <c r="O473" s="115"/>
    </row>
    <row r="474" spans="2:15" ht="15.75" customHeight="1">
      <c r="B474" s="62"/>
      <c r="F474" s="14"/>
      <c r="G474" s="14"/>
      <c r="H474" s="14"/>
      <c r="I474" s="13"/>
      <c r="O474" s="115"/>
    </row>
    <row r="475" spans="2:15" ht="15.75" customHeight="1">
      <c r="B475" s="62"/>
      <c r="F475" s="14"/>
      <c r="G475" s="14"/>
      <c r="H475" s="14"/>
      <c r="I475" s="13"/>
      <c r="O475" s="115"/>
    </row>
    <row r="476" spans="2:15" ht="15.75" customHeight="1">
      <c r="B476" s="62"/>
      <c r="F476" s="14"/>
      <c r="G476" s="14"/>
      <c r="H476" s="14"/>
      <c r="I476" s="13"/>
      <c r="O476" s="115"/>
    </row>
    <row r="477" spans="2:15" ht="15.75" customHeight="1">
      <c r="B477" s="62"/>
      <c r="F477" s="14"/>
      <c r="G477" s="14"/>
      <c r="H477" s="14"/>
      <c r="I477" s="13"/>
      <c r="O477" s="115"/>
    </row>
    <row r="478" spans="2:15" ht="15.75" customHeight="1">
      <c r="B478" s="62"/>
      <c r="F478" s="14"/>
      <c r="G478" s="14"/>
      <c r="H478" s="14"/>
      <c r="I478" s="13"/>
      <c r="O478" s="115"/>
    </row>
    <row r="479" spans="2:15" ht="15.75" customHeight="1">
      <c r="B479" s="62"/>
      <c r="F479" s="14"/>
      <c r="G479" s="14"/>
      <c r="H479" s="14"/>
      <c r="I479" s="13"/>
      <c r="O479" s="115"/>
    </row>
    <row r="480" spans="2:15" ht="15.75" customHeight="1">
      <c r="B480" s="62"/>
      <c r="F480" s="14"/>
      <c r="G480" s="14"/>
      <c r="H480" s="14"/>
      <c r="I480" s="13"/>
      <c r="O480" s="115"/>
    </row>
    <row r="481" spans="2:15" ht="15.75" customHeight="1">
      <c r="B481" s="62"/>
      <c r="F481" s="14"/>
      <c r="G481" s="14"/>
      <c r="H481" s="14"/>
      <c r="I481" s="13"/>
      <c r="O481" s="115"/>
    </row>
    <row r="482" spans="2:15" ht="15.75" customHeight="1">
      <c r="B482" s="62"/>
      <c r="F482" s="14"/>
      <c r="G482" s="14"/>
      <c r="H482" s="14"/>
      <c r="I482" s="13"/>
      <c r="O482" s="115"/>
    </row>
    <row r="483" spans="2:15" ht="15.75" customHeight="1">
      <c r="B483" s="62"/>
      <c r="F483" s="14"/>
      <c r="G483" s="14"/>
      <c r="H483" s="14"/>
      <c r="I483" s="13"/>
      <c r="O483" s="115"/>
    </row>
    <row r="484" spans="2:15" ht="15.75" customHeight="1">
      <c r="B484" s="62"/>
      <c r="F484" s="14"/>
      <c r="G484" s="14"/>
      <c r="H484" s="14"/>
      <c r="I484" s="13"/>
      <c r="O484" s="115"/>
    </row>
    <row r="485" spans="2:15" ht="15.75" customHeight="1">
      <c r="B485" s="62"/>
      <c r="F485" s="14"/>
      <c r="G485" s="14"/>
      <c r="H485" s="14"/>
      <c r="I485" s="13"/>
      <c r="O485" s="115"/>
    </row>
    <row r="486" spans="2:15" ht="15.75" customHeight="1">
      <c r="B486" s="62"/>
      <c r="F486" s="14"/>
      <c r="G486" s="14"/>
      <c r="H486" s="14"/>
      <c r="I486" s="13"/>
      <c r="O486" s="115"/>
    </row>
    <row r="487" spans="2:15" ht="15.75" customHeight="1">
      <c r="B487" s="62"/>
      <c r="F487" s="14"/>
      <c r="G487" s="14"/>
      <c r="H487" s="14"/>
      <c r="I487" s="13"/>
      <c r="O487" s="115"/>
    </row>
    <row r="488" spans="2:15" ht="15.75" customHeight="1">
      <c r="B488" s="62"/>
      <c r="F488" s="14"/>
      <c r="G488" s="14"/>
      <c r="H488" s="14"/>
      <c r="I488" s="13"/>
      <c r="O488" s="115"/>
    </row>
    <row r="489" spans="2:15" ht="15.75" customHeight="1">
      <c r="B489" s="62"/>
      <c r="F489" s="14"/>
      <c r="G489" s="14"/>
      <c r="H489" s="14"/>
      <c r="I489" s="13"/>
      <c r="O489" s="115"/>
    </row>
    <row r="490" spans="2:15" ht="15.75" customHeight="1">
      <c r="B490" s="62"/>
      <c r="F490" s="14"/>
      <c r="G490" s="14"/>
      <c r="H490" s="14"/>
      <c r="I490" s="13"/>
      <c r="O490" s="115"/>
    </row>
    <row r="491" spans="2:15" ht="15.75" customHeight="1">
      <c r="B491" s="62"/>
      <c r="F491" s="14"/>
      <c r="G491" s="14"/>
      <c r="H491" s="14"/>
      <c r="I491" s="13"/>
      <c r="O491" s="115"/>
    </row>
    <row r="492" spans="2:15" ht="15.75" customHeight="1">
      <c r="B492" s="62"/>
      <c r="F492" s="14"/>
      <c r="G492" s="14"/>
      <c r="H492" s="14"/>
      <c r="I492" s="13"/>
      <c r="O492" s="115"/>
    </row>
    <row r="493" spans="2:15" ht="15.75" customHeight="1">
      <c r="B493" s="62"/>
      <c r="F493" s="14"/>
      <c r="G493" s="14"/>
      <c r="H493" s="14"/>
      <c r="I493" s="13"/>
      <c r="O493" s="115"/>
    </row>
    <row r="494" spans="2:15" ht="15.75" customHeight="1">
      <c r="B494" s="62"/>
      <c r="F494" s="14"/>
      <c r="G494" s="14"/>
      <c r="H494" s="14"/>
      <c r="I494" s="13"/>
      <c r="O494" s="115"/>
    </row>
    <row r="495" spans="2:15" ht="15.75" customHeight="1">
      <c r="B495" s="62"/>
      <c r="F495" s="14"/>
      <c r="G495" s="14"/>
      <c r="H495" s="14"/>
      <c r="I495" s="13"/>
      <c r="O495" s="115"/>
    </row>
    <row r="496" spans="2:15" ht="15.75" customHeight="1">
      <c r="B496" s="62"/>
      <c r="F496" s="14"/>
      <c r="G496" s="14"/>
      <c r="H496" s="14"/>
      <c r="I496" s="13"/>
      <c r="O496" s="115"/>
    </row>
    <row r="497" spans="2:15" ht="15.75" customHeight="1">
      <c r="B497" s="62"/>
      <c r="F497" s="14"/>
      <c r="G497" s="14"/>
      <c r="H497" s="14"/>
      <c r="I497" s="13"/>
      <c r="O497" s="115"/>
    </row>
    <row r="498" spans="2:15" ht="15.75" customHeight="1">
      <c r="B498" s="62"/>
      <c r="F498" s="14"/>
      <c r="G498" s="14"/>
      <c r="H498" s="14"/>
      <c r="I498" s="13"/>
      <c r="O498" s="115"/>
    </row>
    <row r="499" spans="2:15" ht="15.75" customHeight="1">
      <c r="B499" s="62"/>
      <c r="F499" s="14"/>
      <c r="G499" s="14"/>
      <c r="H499" s="14"/>
      <c r="I499" s="13"/>
      <c r="O499" s="115"/>
    </row>
    <row r="500" spans="2:15" ht="15.75" customHeight="1">
      <c r="B500" s="62"/>
      <c r="F500" s="14"/>
      <c r="G500" s="14"/>
      <c r="H500" s="14"/>
      <c r="I500" s="13"/>
      <c r="O500" s="115"/>
    </row>
    <row r="501" spans="2:15" ht="15.75" customHeight="1">
      <c r="B501" s="62"/>
      <c r="F501" s="14"/>
      <c r="G501" s="14"/>
      <c r="H501" s="14"/>
      <c r="I501" s="13"/>
      <c r="O501" s="115"/>
    </row>
    <row r="502" spans="2:15" ht="15.75" customHeight="1">
      <c r="B502" s="62"/>
      <c r="F502" s="14"/>
      <c r="G502" s="14"/>
      <c r="H502" s="14"/>
      <c r="I502" s="13"/>
      <c r="O502" s="115"/>
    </row>
    <row r="503" spans="2:15" ht="15.75" customHeight="1">
      <c r="B503" s="62"/>
      <c r="F503" s="14"/>
      <c r="G503" s="14"/>
      <c r="H503" s="14"/>
      <c r="I503" s="13"/>
      <c r="O503" s="115"/>
    </row>
    <row r="504" spans="2:15" ht="15.75" customHeight="1">
      <c r="B504" s="62"/>
      <c r="F504" s="14"/>
      <c r="G504" s="14"/>
      <c r="H504" s="14"/>
      <c r="I504" s="13"/>
      <c r="O504" s="115"/>
    </row>
    <row r="505" spans="2:15" ht="15.75" customHeight="1">
      <c r="B505" s="62"/>
      <c r="F505" s="14"/>
      <c r="G505" s="14"/>
      <c r="H505" s="14"/>
      <c r="I505" s="13"/>
      <c r="O505" s="115"/>
    </row>
    <row r="506" spans="2:15" ht="15.75" customHeight="1">
      <c r="B506" s="62"/>
      <c r="F506" s="14"/>
      <c r="G506" s="14"/>
      <c r="H506" s="14"/>
      <c r="I506" s="13"/>
      <c r="O506" s="115"/>
    </row>
    <row r="507" spans="2:15" ht="15.75" customHeight="1">
      <c r="B507" s="62"/>
      <c r="F507" s="14"/>
      <c r="G507" s="14"/>
      <c r="H507" s="14"/>
      <c r="I507" s="13"/>
      <c r="O507" s="115"/>
    </row>
    <row r="508" spans="2:15" ht="15.75" customHeight="1">
      <c r="B508" s="62"/>
      <c r="F508" s="14"/>
      <c r="G508" s="14"/>
      <c r="H508" s="14"/>
      <c r="I508" s="13"/>
      <c r="O508" s="115"/>
    </row>
    <row r="509" spans="2:15" ht="15.75" customHeight="1">
      <c r="B509" s="62"/>
      <c r="F509" s="14"/>
      <c r="G509" s="14"/>
      <c r="H509" s="14"/>
      <c r="I509" s="13"/>
      <c r="O509" s="115"/>
    </row>
    <row r="510" spans="2:15" ht="15.75" customHeight="1">
      <c r="B510" s="62"/>
      <c r="F510" s="14"/>
      <c r="G510" s="14"/>
      <c r="H510" s="14"/>
      <c r="I510" s="13"/>
      <c r="O510" s="115"/>
    </row>
    <row r="511" spans="2:15" ht="15.75" customHeight="1">
      <c r="B511" s="62"/>
      <c r="F511" s="14"/>
      <c r="G511" s="14"/>
      <c r="H511" s="14"/>
      <c r="I511" s="13"/>
      <c r="O511" s="115"/>
    </row>
    <row r="512" spans="2:15" ht="15.75" customHeight="1">
      <c r="B512" s="62"/>
      <c r="F512" s="14"/>
      <c r="G512" s="14"/>
      <c r="H512" s="14"/>
      <c r="I512" s="13"/>
      <c r="O512" s="115"/>
    </row>
    <row r="513" spans="2:15" ht="15.75" customHeight="1">
      <c r="B513" s="62"/>
      <c r="F513" s="14"/>
      <c r="G513" s="14"/>
      <c r="H513" s="14"/>
      <c r="I513" s="13"/>
      <c r="O513" s="115"/>
    </row>
    <row r="514" spans="2:15" ht="15.75" customHeight="1">
      <c r="B514" s="62"/>
      <c r="F514" s="14"/>
      <c r="G514" s="14"/>
      <c r="H514" s="14"/>
      <c r="I514" s="13"/>
      <c r="O514" s="115"/>
    </row>
    <row r="515" spans="2:15" ht="15.75" customHeight="1">
      <c r="B515" s="62"/>
      <c r="F515" s="14"/>
      <c r="G515" s="14"/>
      <c r="H515" s="14"/>
      <c r="I515" s="13"/>
      <c r="O515" s="115"/>
    </row>
    <row r="516" spans="2:15" ht="15.75" customHeight="1">
      <c r="B516" s="62"/>
      <c r="F516" s="14"/>
      <c r="G516" s="14"/>
      <c r="H516" s="14"/>
      <c r="I516" s="13"/>
      <c r="O516" s="115"/>
    </row>
    <row r="517" spans="2:15" ht="15.75" customHeight="1">
      <c r="B517" s="62"/>
      <c r="F517" s="14"/>
      <c r="G517" s="14"/>
      <c r="H517" s="14"/>
      <c r="I517" s="13"/>
      <c r="O517" s="115"/>
    </row>
    <row r="518" spans="2:15" ht="15.75" customHeight="1">
      <c r="B518" s="62"/>
      <c r="F518" s="14"/>
      <c r="G518" s="14"/>
      <c r="H518" s="14"/>
      <c r="I518" s="13"/>
      <c r="O518" s="115"/>
    </row>
    <row r="519" spans="2:15" ht="15.75" customHeight="1">
      <c r="B519" s="62"/>
      <c r="F519" s="14"/>
      <c r="G519" s="14"/>
      <c r="H519" s="14"/>
      <c r="I519" s="13"/>
      <c r="O519" s="115"/>
    </row>
    <row r="520" spans="2:15" ht="15.75" customHeight="1">
      <c r="B520" s="62"/>
      <c r="F520" s="14"/>
      <c r="G520" s="14"/>
      <c r="H520" s="14"/>
      <c r="I520" s="13"/>
      <c r="O520" s="115"/>
    </row>
    <row r="521" spans="2:15" ht="15.75" customHeight="1">
      <c r="B521" s="62"/>
      <c r="F521" s="14"/>
      <c r="G521" s="14"/>
      <c r="H521" s="14"/>
      <c r="I521" s="13"/>
      <c r="O521" s="115"/>
    </row>
    <row r="522" spans="2:15" ht="15.75" customHeight="1">
      <c r="B522" s="62"/>
      <c r="F522" s="14"/>
      <c r="G522" s="14"/>
      <c r="H522" s="14"/>
      <c r="I522" s="13"/>
      <c r="O522" s="115"/>
    </row>
    <row r="523" spans="2:15" ht="15.75" customHeight="1">
      <c r="B523" s="62"/>
      <c r="F523" s="14"/>
      <c r="G523" s="14"/>
      <c r="H523" s="14"/>
      <c r="I523" s="13"/>
      <c r="O523" s="115"/>
    </row>
    <row r="524" spans="2:15" ht="15.75" customHeight="1">
      <c r="B524" s="62"/>
      <c r="F524" s="14"/>
      <c r="G524" s="14"/>
      <c r="H524" s="14"/>
      <c r="I524" s="13"/>
      <c r="O524" s="115"/>
    </row>
    <row r="525" spans="2:15" ht="15.75" customHeight="1">
      <c r="B525" s="62"/>
      <c r="F525" s="14"/>
      <c r="G525" s="14"/>
      <c r="H525" s="14"/>
      <c r="I525" s="13"/>
      <c r="O525" s="115"/>
    </row>
    <row r="526" spans="2:15" ht="15.75" customHeight="1">
      <c r="B526" s="62"/>
      <c r="F526" s="14"/>
      <c r="G526" s="14"/>
      <c r="H526" s="14"/>
      <c r="I526" s="13"/>
      <c r="O526" s="115"/>
    </row>
    <row r="527" spans="2:15" ht="15.75" customHeight="1">
      <c r="B527" s="62"/>
      <c r="F527" s="14"/>
      <c r="G527" s="14"/>
      <c r="H527" s="14"/>
      <c r="I527" s="13"/>
      <c r="O527" s="115"/>
    </row>
    <row r="528" spans="2:15" ht="15.75" customHeight="1">
      <c r="B528" s="62"/>
      <c r="F528" s="14"/>
      <c r="G528" s="14"/>
      <c r="H528" s="14"/>
      <c r="I528" s="13"/>
      <c r="O528" s="115"/>
    </row>
    <row r="529" spans="2:15" ht="15.75" customHeight="1">
      <c r="B529" s="62"/>
      <c r="F529" s="14"/>
      <c r="G529" s="14"/>
      <c r="H529" s="14"/>
      <c r="I529" s="13"/>
      <c r="O529" s="115"/>
    </row>
    <row r="530" spans="2:15" ht="15.75" customHeight="1">
      <c r="B530" s="62"/>
      <c r="F530" s="14"/>
      <c r="G530" s="14"/>
      <c r="H530" s="14"/>
      <c r="I530" s="13"/>
      <c r="O530" s="115"/>
    </row>
    <row r="531" spans="2:15" ht="15.75" customHeight="1">
      <c r="B531" s="62"/>
      <c r="F531" s="14"/>
      <c r="G531" s="14"/>
      <c r="H531" s="14"/>
      <c r="I531" s="13"/>
      <c r="O531" s="115"/>
    </row>
    <row r="532" spans="2:15" ht="15.75" customHeight="1">
      <c r="B532" s="62"/>
      <c r="F532" s="14"/>
      <c r="G532" s="14"/>
      <c r="H532" s="14"/>
      <c r="I532" s="13"/>
      <c r="O532" s="115"/>
    </row>
    <row r="533" spans="2:15" ht="15.75" customHeight="1">
      <c r="B533" s="62"/>
      <c r="F533" s="14"/>
      <c r="G533" s="14"/>
      <c r="H533" s="14"/>
      <c r="I533" s="13"/>
      <c r="O533" s="115"/>
    </row>
    <row r="534" spans="2:15" ht="15.75" customHeight="1">
      <c r="B534" s="62"/>
      <c r="F534" s="14"/>
      <c r="G534" s="14"/>
      <c r="H534" s="14"/>
      <c r="I534" s="13"/>
      <c r="O534" s="115"/>
    </row>
    <row r="535" spans="2:15" ht="15.75" customHeight="1">
      <c r="B535" s="62"/>
      <c r="F535" s="14"/>
      <c r="G535" s="14"/>
      <c r="H535" s="14"/>
      <c r="I535" s="13"/>
      <c r="O535" s="115"/>
    </row>
    <row r="536" spans="2:15" ht="15.75" customHeight="1">
      <c r="B536" s="62"/>
      <c r="F536" s="14"/>
      <c r="G536" s="14"/>
      <c r="H536" s="14"/>
      <c r="I536" s="13"/>
      <c r="O536" s="115"/>
    </row>
    <row r="537" spans="2:15" ht="15.75" customHeight="1">
      <c r="B537" s="62"/>
      <c r="F537" s="14"/>
      <c r="G537" s="14"/>
      <c r="H537" s="14"/>
      <c r="I537" s="13"/>
      <c r="O537" s="115"/>
    </row>
    <row r="538" spans="2:15" ht="15.75" customHeight="1">
      <c r="B538" s="62"/>
      <c r="F538" s="14"/>
      <c r="G538" s="14"/>
      <c r="H538" s="14"/>
      <c r="I538" s="13"/>
      <c r="O538" s="115"/>
    </row>
    <row r="539" spans="2:15" ht="15.75" customHeight="1">
      <c r="B539" s="62"/>
      <c r="F539" s="14"/>
      <c r="G539" s="14"/>
      <c r="H539" s="14"/>
      <c r="I539" s="13"/>
      <c r="O539" s="115"/>
    </row>
    <row r="540" spans="2:15" ht="15.75" customHeight="1">
      <c r="B540" s="62"/>
      <c r="F540" s="14"/>
      <c r="G540" s="14"/>
      <c r="H540" s="14"/>
      <c r="I540" s="13"/>
      <c r="O540" s="115"/>
    </row>
    <row r="541" spans="2:15" ht="15.75" customHeight="1">
      <c r="B541" s="62"/>
      <c r="F541" s="14"/>
      <c r="G541" s="14"/>
      <c r="H541" s="14"/>
      <c r="I541" s="13"/>
      <c r="O541" s="115"/>
    </row>
    <row r="542" spans="2:15" ht="15.75" customHeight="1">
      <c r="B542" s="62"/>
      <c r="F542" s="14"/>
      <c r="G542" s="14"/>
      <c r="H542" s="14"/>
      <c r="I542" s="13"/>
      <c r="O542" s="115"/>
    </row>
    <row r="543" spans="2:15" ht="15.75" customHeight="1">
      <c r="B543" s="62"/>
      <c r="F543" s="14"/>
      <c r="G543" s="14"/>
      <c r="H543" s="14"/>
      <c r="I543" s="13"/>
      <c r="O543" s="115"/>
    </row>
    <row r="544" spans="2:15" ht="15.75" customHeight="1">
      <c r="B544" s="62"/>
      <c r="F544" s="14"/>
      <c r="G544" s="14"/>
      <c r="H544" s="14"/>
      <c r="I544" s="13"/>
      <c r="O544" s="115"/>
    </row>
    <row r="545" spans="2:15" ht="15.75" customHeight="1">
      <c r="B545" s="62"/>
      <c r="F545" s="14"/>
      <c r="G545" s="14"/>
      <c r="H545" s="14"/>
      <c r="I545" s="13"/>
      <c r="O545" s="115"/>
    </row>
    <row r="546" spans="2:15" ht="15.75" customHeight="1">
      <c r="B546" s="62"/>
      <c r="F546" s="14"/>
      <c r="G546" s="14"/>
      <c r="H546" s="14"/>
      <c r="I546" s="13"/>
      <c r="O546" s="115"/>
    </row>
    <row r="547" spans="2:15" ht="15.75" customHeight="1">
      <c r="B547" s="62"/>
      <c r="F547" s="14"/>
      <c r="G547" s="14"/>
      <c r="H547" s="14"/>
      <c r="I547" s="13"/>
      <c r="O547" s="115"/>
    </row>
    <row r="548" spans="2:15" ht="15.75" customHeight="1">
      <c r="B548" s="62"/>
      <c r="F548" s="14"/>
      <c r="G548" s="14"/>
      <c r="H548" s="14"/>
      <c r="I548" s="13"/>
      <c r="O548" s="115"/>
    </row>
    <row r="549" spans="2:15" ht="15.75" customHeight="1">
      <c r="B549" s="62"/>
      <c r="F549" s="14"/>
      <c r="G549" s="14"/>
      <c r="H549" s="14"/>
      <c r="I549" s="13"/>
      <c r="O549" s="115"/>
    </row>
    <row r="550" spans="2:15" ht="15.75" customHeight="1">
      <c r="B550" s="62"/>
      <c r="F550" s="14"/>
      <c r="G550" s="14"/>
      <c r="H550" s="14"/>
      <c r="I550" s="13"/>
      <c r="O550" s="115"/>
    </row>
    <row r="551" spans="2:15" ht="15.75" customHeight="1">
      <c r="B551" s="62"/>
      <c r="F551" s="14"/>
      <c r="G551" s="14"/>
      <c r="H551" s="14"/>
      <c r="I551" s="13"/>
      <c r="O551" s="115"/>
    </row>
    <row r="552" spans="2:15" ht="15.75" customHeight="1">
      <c r="B552" s="62"/>
      <c r="F552" s="14"/>
      <c r="G552" s="14"/>
      <c r="H552" s="14"/>
      <c r="I552" s="13"/>
      <c r="O552" s="115"/>
    </row>
    <row r="553" spans="2:15" ht="15.75" customHeight="1">
      <c r="B553" s="62"/>
      <c r="F553" s="14"/>
      <c r="G553" s="14"/>
      <c r="H553" s="14"/>
      <c r="I553" s="13"/>
      <c r="O553" s="115"/>
    </row>
    <row r="554" spans="2:15" ht="15.75" customHeight="1">
      <c r="B554" s="62"/>
      <c r="F554" s="14"/>
      <c r="G554" s="14"/>
      <c r="H554" s="14"/>
      <c r="I554" s="13"/>
      <c r="O554" s="115"/>
    </row>
    <row r="555" spans="2:15" ht="15.75" customHeight="1">
      <c r="B555" s="62"/>
      <c r="F555" s="14"/>
      <c r="G555" s="14"/>
      <c r="H555" s="14"/>
      <c r="I555" s="13"/>
      <c r="O555" s="115"/>
    </row>
    <row r="556" spans="2:15" ht="15.75" customHeight="1">
      <c r="B556" s="62"/>
      <c r="F556" s="14"/>
      <c r="G556" s="14"/>
      <c r="H556" s="14"/>
      <c r="I556" s="13"/>
      <c r="O556" s="115"/>
    </row>
    <row r="557" spans="2:15" ht="15.75" customHeight="1">
      <c r="B557" s="62"/>
      <c r="F557" s="14"/>
      <c r="G557" s="14"/>
      <c r="H557" s="14"/>
      <c r="I557" s="13"/>
      <c r="O557" s="115"/>
    </row>
    <row r="558" spans="2:15" ht="15.75" customHeight="1">
      <c r="B558" s="62"/>
      <c r="F558" s="14"/>
      <c r="G558" s="14"/>
      <c r="H558" s="14"/>
      <c r="I558" s="13"/>
      <c r="O558" s="115"/>
    </row>
    <row r="559" spans="2:15" ht="15.75" customHeight="1">
      <c r="B559" s="62"/>
      <c r="F559" s="14"/>
      <c r="G559" s="14"/>
      <c r="H559" s="14"/>
      <c r="I559" s="13"/>
      <c r="O559" s="115"/>
    </row>
    <row r="560" spans="2:15" ht="15.75" customHeight="1">
      <c r="B560" s="62"/>
      <c r="F560" s="14"/>
      <c r="G560" s="14"/>
      <c r="H560" s="14"/>
      <c r="I560" s="13"/>
      <c r="O560" s="115"/>
    </row>
    <row r="561" spans="2:15" ht="15.75" customHeight="1">
      <c r="B561" s="62"/>
      <c r="F561" s="14"/>
      <c r="G561" s="14"/>
      <c r="H561" s="14"/>
      <c r="I561" s="13"/>
      <c r="O561" s="115"/>
    </row>
    <row r="562" spans="2:15" ht="15.75" customHeight="1">
      <c r="B562" s="62"/>
      <c r="F562" s="14"/>
      <c r="G562" s="14"/>
      <c r="H562" s="14"/>
      <c r="I562" s="13"/>
      <c r="O562" s="115"/>
    </row>
    <row r="563" spans="2:15" ht="15.75" customHeight="1">
      <c r="B563" s="62"/>
      <c r="F563" s="14"/>
      <c r="G563" s="14"/>
      <c r="H563" s="14"/>
      <c r="I563" s="13"/>
      <c r="O563" s="115"/>
    </row>
    <row r="564" spans="2:15" ht="15.75" customHeight="1">
      <c r="B564" s="62"/>
      <c r="F564" s="14"/>
      <c r="G564" s="14"/>
      <c r="H564" s="14"/>
      <c r="I564" s="13"/>
      <c r="O564" s="115"/>
    </row>
    <row r="565" spans="2:15" ht="15.75" customHeight="1">
      <c r="B565" s="62"/>
      <c r="F565" s="14"/>
      <c r="G565" s="14"/>
      <c r="H565" s="14"/>
      <c r="I565" s="13"/>
      <c r="O565" s="115"/>
    </row>
    <row r="566" spans="2:15" ht="15.75" customHeight="1">
      <c r="B566" s="62"/>
      <c r="F566" s="14"/>
      <c r="G566" s="14"/>
      <c r="H566" s="14"/>
      <c r="I566" s="13"/>
      <c r="O566" s="115"/>
    </row>
    <row r="567" spans="2:15" ht="15.75" customHeight="1">
      <c r="B567" s="62"/>
      <c r="F567" s="14"/>
      <c r="G567" s="14"/>
      <c r="H567" s="14"/>
      <c r="I567" s="13"/>
      <c r="O567" s="115"/>
    </row>
    <row r="568" spans="2:15" ht="15.75" customHeight="1">
      <c r="B568" s="62"/>
      <c r="F568" s="14"/>
      <c r="G568" s="14"/>
      <c r="H568" s="14"/>
      <c r="I568" s="13"/>
      <c r="O568" s="115"/>
    </row>
    <row r="569" spans="2:15" ht="15.75" customHeight="1">
      <c r="B569" s="62"/>
      <c r="F569" s="14"/>
      <c r="G569" s="14"/>
      <c r="H569" s="14"/>
      <c r="I569" s="13"/>
      <c r="O569" s="115"/>
    </row>
    <row r="570" spans="2:15" ht="15.75" customHeight="1">
      <c r="B570" s="62"/>
      <c r="F570" s="14"/>
      <c r="G570" s="14"/>
      <c r="H570" s="14"/>
      <c r="I570" s="13"/>
      <c r="O570" s="115"/>
    </row>
    <row r="571" spans="2:15" ht="15.75" customHeight="1">
      <c r="B571" s="62"/>
      <c r="F571" s="14"/>
      <c r="G571" s="14"/>
      <c r="H571" s="14"/>
      <c r="I571" s="13"/>
      <c r="O571" s="115"/>
    </row>
    <row r="572" spans="2:15" ht="15.75" customHeight="1">
      <c r="B572" s="62"/>
      <c r="F572" s="14"/>
      <c r="G572" s="14"/>
      <c r="H572" s="14"/>
      <c r="I572" s="13"/>
      <c r="O572" s="115"/>
    </row>
    <row r="573" spans="2:15" ht="15.75" customHeight="1">
      <c r="B573" s="62"/>
      <c r="F573" s="14"/>
      <c r="G573" s="14"/>
      <c r="H573" s="14"/>
      <c r="I573" s="13"/>
      <c r="O573" s="115"/>
    </row>
    <row r="574" spans="2:15" ht="15.75" customHeight="1">
      <c r="B574" s="62"/>
      <c r="F574" s="14"/>
      <c r="G574" s="14"/>
      <c r="H574" s="14"/>
      <c r="I574" s="13"/>
      <c r="O574" s="115"/>
    </row>
    <row r="575" spans="2:15" ht="15.75" customHeight="1">
      <c r="B575" s="62"/>
      <c r="F575" s="14"/>
      <c r="G575" s="14"/>
      <c r="H575" s="14"/>
      <c r="I575" s="13"/>
      <c r="O575" s="115"/>
    </row>
    <row r="576" spans="2:15" ht="15.75" customHeight="1">
      <c r="B576" s="62"/>
      <c r="F576" s="14"/>
      <c r="G576" s="14"/>
      <c r="H576" s="14"/>
      <c r="I576" s="13"/>
      <c r="O576" s="115"/>
    </row>
    <row r="577" spans="2:15" ht="15.75" customHeight="1">
      <c r="B577" s="62"/>
      <c r="F577" s="14"/>
      <c r="G577" s="14"/>
      <c r="H577" s="14"/>
      <c r="I577" s="13"/>
      <c r="O577" s="115"/>
    </row>
    <row r="578" spans="2:15" ht="15.75" customHeight="1">
      <c r="B578" s="62"/>
      <c r="F578" s="14"/>
      <c r="G578" s="14"/>
      <c r="H578" s="14"/>
      <c r="I578" s="13"/>
      <c r="O578" s="115"/>
    </row>
    <row r="579" spans="2:15" ht="15.75" customHeight="1">
      <c r="B579" s="62"/>
      <c r="F579" s="14"/>
      <c r="G579" s="14"/>
      <c r="H579" s="14"/>
      <c r="I579" s="13"/>
      <c r="O579" s="115"/>
    </row>
    <row r="580" spans="2:15" ht="15.75" customHeight="1">
      <c r="B580" s="62"/>
      <c r="F580" s="14"/>
      <c r="G580" s="14"/>
      <c r="H580" s="14"/>
      <c r="I580" s="13"/>
      <c r="O580" s="115"/>
    </row>
    <row r="581" spans="2:15" ht="15.75" customHeight="1">
      <c r="B581" s="62"/>
      <c r="F581" s="14"/>
      <c r="G581" s="14"/>
      <c r="H581" s="14"/>
      <c r="I581" s="13"/>
      <c r="O581" s="115"/>
    </row>
    <row r="582" spans="2:15" ht="15.75" customHeight="1">
      <c r="B582" s="62"/>
      <c r="F582" s="14"/>
      <c r="G582" s="14"/>
      <c r="H582" s="14"/>
      <c r="I582" s="13"/>
      <c r="O582" s="115"/>
    </row>
    <row r="583" spans="2:15" ht="15.75" customHeight="1">
      <c r="B583" s="62"/>
      <c r="F583" s="14"/>
      <c r="G583" s="14"/>
      <c r="H583" s="14"/>
      <c r="I583" s="13"/>
      <c r="O583" s="115"/>
    </row>
    <row r="584" spans="2:15" ht="15.75" customHeight="1">
      <c r="B584" s="62"/>
      <c r="F584" s="14"/>
      <c r="G584" s="14"/>
      <c r="H584" s="14"/>
      <c r="I584" s="13"/>
      <c r="O584" s="115"/>
    </row>
    <row r="585" spans="2:15" ht="15.75" customHeight="1">
      <c r="B585" s="62"/>
      <c r="F585" s="14"/>
      <c r="G585" s="14"/>
      <c r="H585" s="14"/>
      <c r="I585" s="13"/>
      <c r="O585" s="115"/>
    </row>
    <row r="586" spans="2:15" ht="15.75" customHeight="1">
      <c r="B586" s="62"/>
      <c r="F586" s="14"/>
      <c r="G586" s="14"/>
      <c r="H586" s="14"/>
      <c r="I586" s="13"/>
      <c r="O586" s="115"/>
    </row>
    <row r="587" spans="2:15" ht="15.75" customHeight="1">
      <c r="B587" s="62"/>
      <c r="F587" s="14"/>
      <c r="G587" s="14"/>
      <c r="H587" s="14"/>
      <c r="I587" s="13"/>
      <c r="O587" s="115"/>
    </row>
    <row r="588" spans="2:15" ht="15.75" customHeight="1">
      <c r="B588" s="62"/>
      <c r="F588" s="14"/>
      <c r="G588" s="14"/>
      <c r="H588" s="14"/>
      <c r="I588" s="13"/>
      <c r="O588" s="115"/>
    </row>
    <row r="589" spans="2:15" ht="15.75" customHeight="1">
      <c r="B589" s="62"/>
      <c r="F589" s="14"/>
      <c r="G589" s="14"/>
      <c r="H589" s="14"/>
      <c r="I589" s="13"/>
      <c r="O589" s="115"/>
    </row>
    <row r="590" spans="2:15" ht="15.75" customHeight="1">
      <c r="B590" s="62"/>
      <c r="F590" s="14"/>
      <c r="G590" s="14"/>
      <c r="H590" s="14"/>
      <c r="I590" s="13"/>
      <c r="O590" s="115"/>
    </row>
    <row r="591" spans="2:15" ht="15.75" customHeight="1">
      <c r="B591" s="62"/>
      <c r="F591" s="14"/>
      <c r="G591" s="14"/>
      <c r="H591" s="14"/>
      <c r="I591" s="13"/>
      <c r="O591" s="115"/>
    </row>
    <row r="592" spans="2:15" ht="15.75" customHeight="1">
      <c r="B592" s="62"/>
      <c r="F592" s="14"/>
      <c r="G592" s="14"/>
      <c r="H592" s="14"/>
      <c r="I592" s="13"/>
      <c r="O592" s="115"/>
    </row>
    <row r="593" spans="2:15" ht="15.75" customHeight="1">
      <c r="B593" s="62"/>
      <c r="F593" s="14"/>
      <c r="G593" s="14"/>
      <c r="H593" s="14"/>
      <c r="I593" s="13"/>
      <c r="O593" s="115"/>
    </row>
    <row r="594" spans="2:15" ht="15.75" customHeight="1">
      <c r="B594" s="62"/>
      <c r="F594" s="14"/>
      <c r="G594" s="14"/>
      <c r="H594" s="14"/>
      <c r="I594" s="13"/>
      <c r="O594" s="115"/>
    </row>
    <row r="595" spans="2:15" ht="15.75" customHeight="1">
      <c r="B595" s="62"/>
      <c r="F595" s="14"/>
      <c r="G595" s="14"/>
      <c r="H595" s="14"/>
      <c r="I595" s="13"/>
      <c r="O595" s="115"/>
    </row>
    <row r="596" spans="2:15" ht="15.75" customHeight="1">
      <c r="B596" s="62"/>
      <c r="F596" s="14"/>
      <c r="G596" s="14"/>
      <c r="H596" s="14"/>
      <c r="I596" s="13"/>
      <c r="O596" s="115"/>
    </row>
    <row r="597" spans="2:15" ht="15.75" customHeight="1">
      <c r="B597" s="62"/>
      <c r="F597" s="14"/>
      <c r="G597" s="14"/>
      <c r="H597" s="14"/>
      <c r="I597" s="13"/>
      <c r="O597" s="115"/>
    </row>
    <row r="598" spans="2:15" ht="15.75" customHeight="1">
      <c r="B598" s="62"/>
      <c r="F598" s="14"/>
      <c r="G598" s="14"/>
      <c r="H598" s="14"/>
      <c r="I598" s="13"/>
      <c r="O598" s="115"/>
    </row>
    <row r="599" spans="2:15" ht="15.75" customHeight="1">
      <c r="B599" s="62"/>
      <c r="F599" s="14"/>
      <c r="G599" s="14"/>
      <c r="H599" s="14"/>
      <c r="I599" s="13"/>
      <c r="O599" s="115"/>
    </row>
    <row r="600" spans="2:15" ht="15.75" customHeight="1">
      <c r="B600" s="62"/>
      <c r="F600" s="14"/>
      <c r="G600" s="14"/>
      <c r="H600" s="14"/>
      <c r="I600" s="13"/>
      <c r="O600" s="115"/>
    </row>
    <row r="601" spans="2:15" ht="15.75" customHeight="1">
      <c r="B601" s="62"/>
      <c r="F601" s="14"/>
      <c r="G601" s="14"/>
      <c r="H601" s="14"/>
      <c r="I601" s="13"/>
      <c r="O601" s="115"/>
    </row>
    <row r="602" spans="2:15" ht="15.75" customHeight="1">
      <c r="B602" s="62"/>
      <c r="F602" s="14"/>
      <c r="G602" s="14"/>
      <c r="H602" s="14"/>
      <c r="I602" s="13"/>
      <c r="O602" s="115"/>
    </row>
    <row r="603" spans="2:15" ht="15.75" customHeight="1">
      <c r="B603" s="62"/>
      <c r="F603" s="14"/>
      <c r="G603" s="14"/>
      <c r="H603" s="14"/>
      <c r="I603" s="13"/>
      <c r="O603" s="115"/>
    </row>
    <row r="604" spans="2:15" ht="15.75" customHeight="1">
      <c r="B604" s="62"/>
      <c r="F604" s="14"/>
      <c r="G604" s="14"/>
      <c r="H604" s="14"/>
      <c r="I604" s="13"/>
      <c r="O604" s="115"/>
    </row>
    <row r="605" spans="2:15" ht="15.75" customHeight="1">
      <c r="B605" s="62"/>
      <c r="F605" s="14"/>
      <c r="G605" s="14"/>
      <c r="H605" s="14"/>
      <c r="I605" s="13"/>
      <c r="O605" s="115"/>
    </row>
    <row r="606" spans="2:15" ht="15.75" customHeight="1">
      <c r="B606" s="62"/>
      <c r="F606" s="14"/>
      <c r="G606" s="14"/>
      <c r="H606" s="14"/>
      <c r="I606" s="13"/>
      <c r="O606" s="115"/>
    </row>
    <row r="607" spans="2:15" ht="15.75" customHeight="1">
      <c r="B607" s="62"/>
      <c r="F607" s="14"/>
      <c r="G607" s="14"/>
      <c r="H607" s="14"/>
      <c r="I607" s="13"/>
      <c r="O607" s="115"/>
    </row>
    <row r="608" spans="2:15" ht="15.75" customHeight="1">
      <c r="B608" s="62"/>
      <c r="F608" s="14"/>
      <c r="G608" s="14"/>
      <c r="H608" s="14"/>
      <c r="I608" s="13"/>
      <c r="O608" s="115"/>
    </row>
    <row r="609" spans="2:15" ht="15.75" customHeight="1">
      <c r="B609" s="62"/>
      <c r="F609" s="14"/>
      <c r="G609" s="14"/>
      <c r="H609" s="14"/>
      <c r="I609" s="13"/>
      <c r="O609" s="115"/>
    </row>
    <row r="610" spans="2:15" ht="15.75" customHeight="1">
      <c r="B610" s="62"/>
      <c r="F610" s="14"/>
      <c r="G610" s="14"/>
      <c r="H610" s="14"/>
      <c r="I610" s="13"/>
      <c r="O610" s="115"/>
    </row>
    <row r="611" spans="2:15" ht="15.75" customHeight="1">
      <c r="B611" s="62"/>
      <c r="F611" s="14"/>
      <c r="G611" s="14"/>
      <c r="H611" s="14"/>
      <c r="I611" s="13"/>
      <c r="O611" s="115"/>
    </row>
    <row r="612" spans="2:15" ht="15.75" customHeight="1">
      <c r="B612" s="62"/>
      <c r="F612" s="14"/>
      <c r="G612" s="14"/>
      <c r="H612" s="14"/>
      <c r="I612" s="13"/>
      <c r="O612" s="115"/>
    </row>
    <row r="613" spans="2:15" ht="15.75" customHeight="1">
      <c r="B613" s="62"/>
      <c r="F613" s="14"/>
      <c r="G613" s="14"/>
      <c r="H613" s="14"/>
      <c r="I613" s="13"/>
      <c r="O613" s="115"/>
    </row>
    <row r="614" spans="2:15" ht="15.75" customHeight="1">
      <c r="B614" s="62"/>
      <c r="F614" s="14"/>
      <c r="G614" s="14"/>
      <c r="H614" s="14"/>
      <c r="I614" s="13"/>
      <c r="O614" s="115"/>
    </row>
    <row r="615" spans="2:15" ht="15.75" customHeight="1">
      <c r="B615" s="62"/>
      <c r="F615" s="14"/>
      <c r="G615" s="14"/>
      <c r="H615" s="14"/>
      <c r="I615" s="13"/>
      <c r="O615" s="115"/>
    </row>
    <row r="616" spans="2:15" ht="15.75" customHeight="1">
      <c r="B616" s="62"/>
      <c r="F616" s="14"/>
      <c r="G616" s="14"/>
      <c r="H616" s="14"/>
      <c r="I616" s="13"/>
      <c r="O616" s="115"/>
    </row>
    <row r="617" spans="2:15" ht="15.75" customHeight="1">
      <c r="B617" s="62"/>
      <c r="F617" s="14"/>
      <c r="G617" s="14"/>
      <c r="H617" s="14"/>
      <c r="I617" s="13"/>
      <c r="O617" s="115"/>
    </row>
    <row r="618" spans="2:15" ht="15.75" customHeight="1">
      <c r="B618" s="62"/>
      <c r="F618" s="14"/>
      <c r="G618" s="14"/>
      <c r="H618" s="14"/>
      <c r="I618" s="13"/>
      <c r="O618" s="115"/>
    </row>
    <row r="619" spans="2:15" ht="15.75" customHeight="1">
      <c r="B619" s="62"/>
      <c r="F619" s="14"/>
      <c r="G619" s="14"/>
      <c r="H619" s="14"/>
      <c r="I619" s="13"/>
      <c r="O619" s="115"/>
    </row>
    <row r="620" spans="2:15" ht="15.75" customHeight="1">
      <c r="B620" s="62"/>
      <c r="F620" s="14"/>
      <c r="G620" s="14"/>
      <c r="H620" s="14"/>
      <c r="I620" s="13"/>
      <c r="O620" s="115"/>
    </row>
    <row r="621" spans="2:15" ht="15.75" customHeight="1">
      <c r="B621" s="62"/>
      <c r="F621" s="14"/>
      <c r="G621" s="14"/>
      <c r="H621" s="14"/>
      <c r="I621" s="13"/>
      <c r="O621" s="115"/>
    </row>
    <row r="622" spans="2:15" ht="15.75" customHeight="1">
      <c r="B622" s="62"/>
      <c r="F622" s="14"/>
      <c r="G622" s="14"/>
      <c r="H622" s="14"/>
      <c r="I622" s="13"/>
      <c r="O622" s="115"/>
    </row>
    <row r="623" spans="2:15" ht="15.75" customHeight="1">
      <c r="B623" s="62"/>
      <c r="F623" s="14"/>
      <c r="G623" s="14"/>
      <c r="H623" s="14"/>
      <c r="I623" s="13"/>
      <c r="O623" s="115"/>
    </row>
    <row r="624" spans="2:15" ht="15.75" customHeight="1">
      <c r="B624" s="62"/>
      <c r="F624" s="14"/>
      <c r="G624" s="14"/>
      <c r="H624" s="14"/>
      <c r="I624" s="13"/>
      <c r="O624" s="115"/>
    </row>
    <row r="625" spans="2:15" ht="15.75" customHeight="1">
      <c r="B625" s="62"/>
      <c r="F625" s="14"/>
      <c r="G625" s="14"/>
      <c r="H625" s="14"/>
      <c r="I625" s="13"/>
      <c r="O625" s="115"/>
    </row>
    <row r="626" spans="2:15" ht="15.75" customHeight="1">
      <c r="B626" s="62"/>
      <c r="F626" s="14"/>
      <c r="G626" s="14"/>
      <c r="H626" s="14"/>
      <c r="I626" s="13"/>
      <c r="O626" s="115"/>
    </row>
    <row r="627" spans="2:15" ht="15.75" customHeight="1">
      <c r="B627" s="62"/>
      <c r="F627" s="14"/>
      <c r="G627" s="14"/>
      <c r="H627" s="14"/>
      <c r="I627" s="13"/>
      <c r="O627" s="115"/>
    </row>
    <row r="628" spans="2:15" ht="15.75" customHeight="1">
      <c r="B628" s="62"/>
      <c r="F628" s="14"/>
      <c r="G628" s="14"/>
      <c r="H628" s="14"/>
      <c r="I628" s="13"/>
      <c r="O628" s="115"/>
    </row>
    <row r="629" spans="2:15" ht="15.75" customHeight="1">
      <c r="B629" s="62"/>
      <c r="F629" s="14"/>
      <c r="G629" s="14"/>
      <c r="H629" s="14"/>
      <c r="I629" s="13"/>
      <c r="O629" s="115"/>
    </row>
    <row r="630" spans="2:15" ht="15.75" customHeight="1">
      <c r="B630" s="62"/>
      <c r="F630" s="14"/>
      <c r="G630" s="14"/>
      <c r="H630" s="14"/>
      <c r="I630" s="13"/>
      <c r="O630" s="115"/>
    </row>
    <row r="631" spans="2:15" ht="15.75" customHeight="1">
      <c r="B631" s="62"/>
      <c r="F631" s="14"/>
      <c r="G631" s="14"/>
      <c r="H631" s="14"/>
      <c r="I631" s="13"/>
      <c r="O631" s="115"/>
    </row>
    <row r="632" spans="2:15" ht="15.75" customHeight="1">
      <c r="B632" s="62"/>
      <c r="F632" s="14"/>
      <c r="G632" s="14"/>
      <c r="H632" s="14"/>
      <c r="I632" s="13"/>
      <c r="O632" s="115"/>
    </row>
    <row r="633" spans="2:15" ht="15.75" customHeight="1">
      <c r="B633" s="62"/>
      <c r="F633" s="14"/>
      <c r="G633" s="14"/>
      <c r="H633" s="14"/>
      <c r="I633" s="13"/>
      <c r="O633" s="115"/>
    </row>
    <row r="634" spans="2:15" ht="15.75" customHeight="1">
      <c r="B634" s="62"/>
      <c r="F634" s="14"/>
      <c r="G634" s="14"/>
      <c r="H634" s="14"/>
      <c r="I634" s="13"/>
      <c r="O634" s="115"/>
    </row>
    <row r="635" spans="2:15" ht="15.75" customHeight="1">
      <c r="B635" s="62"/>
      <c r="F635" s="14"/>
      <c r="G635" s="14"/>
      <c r="H635" s="14"/>
      <c r="I635" s="13"/>
      <c r="O635" s="115"/>
    </row>
    <row r="636" spans="2:15" ht="15.75" customHeight="1">
      <c r="B636" s="62"/>
      <c r="F636" s="14"/>
      <c r="G636" s="14"/>
      <c r="H636" s="14"/>
      <c r="I636" s="13"/>
      <c r="O636" s="115"/>
    </row>
    <row r="637" spans="2:15" ht="15.75" customHeight="1">
      <c r="B637" s="62"/>
      <c r="F637" s="14"/>
      <c r="G637" s="14"/>
      <c r="H637" s="14"/>
      <c r="I637" s="13"/>
      <c r="O637" s="115"/>
    </row>
    <row r="638" spans="2:15" ht="15.75" customHeight="1">
      <c r="B638" s="62"/>
      <c r="F638" s="14"/>
      <c r="G638" s="14"/>
      <c r="H638" s="14"/>
      <c r="I638" s="13"/>
      <c r="O638" s="115"/>
    </row>
    <row r="639" spans="2:15" ht="15.75" customHeight="1">
      <c r="B639" s="62"/>
      <c r="F639" s="14"/>
      <c r="G639" s="14"/>
      <c r="H639" s="14"/>
      <c r="I639" s="13"/>
      <c r="O639" s="115"/>
    </row>
    <row r="640" spans="2:15" ht="15.75" customHeight="1">
      <c r="B640" s="62"/>
      <c r="F640" s="14"/>
      <c r="G640" s="14"/>
      <c r="H640" s="14"/>
      <c r="I640" s="13"/>
      <c r="O640" s="115"/>
    </row>
    <row r="641" spans="2:15" ht="15.75" customHeight="1">
      <c r="B641" s="62"/>
      <c r="F641" s="14"/>
      <c r="G641" s="14"/>
      <c r="H641" s="14"/>
      <c r="I641" s="13"/>
      <c r="O641" s="115"/>
    </row>
    <row r="642" spans="2:15" ht="15.75" customHeight="1">
      <c r="B642" s="62"/>
      <c r="F642" s="14"/>
      <c r="G642" s="14"/>
      <c r="H642" s="14"/>
      <c r="I642" s="13"/>
      <c r="O642" s="115"/>
    </row>
    <row r="643" spans="2:15" ht="15.75" customHeight="1">
      <c r="B643" s="62"/>
      <c r="F643" s="14"/>
      <c r="G643" s="14"/>
      <c r="H643" s="14"/>
      <c r="I643" s="13"/>
      <c r="O643" s="115"/>
    </row>
    <row r="644" spans="2:15" ht="15.75" customHeight="1">
      <c r="B644" s="62"/>
      <c r="F644" s="14"/>
      <c r="G644" s="14"/>
      <c r="H644" s="14"/>
      <c r="I644" s="13"/>
      <c r="O644" s="115"/>
    </row>
    <row r="645" spans="2:15" ht="15.75" customHeight="1">
      <c r="B645" s="62"/>
      <c r="F645" s="14"/>
      <c r="G645" s="14"/>
      <c r="H645" s="14"/>
      <c r="I645" s="13"/>
      <c r="O645" s="115"/>
    </row>
    <row r="646" spans="2:15" ht="15.75" customHeight="1">
      <c r="B646" s="62"/>
      <c r="F646" s="14"/>
      <c r="G646" s="14"/>
      <c r="H646" s="14"/>
      <c r="I646" s="13"/>
      <c r="O646" s="115"/>
    </row>
    <row r="647" spans="2:15" ht="15.75" customHeight="1">
      <c r="B647" s="62"/>
      <c r="F647" s="14"/>
      <c r="G647" s="14"/>
      <c r="H647" s="14"/>
      <c r="I647" s="13"/>
      <c r="O647" s="115"/>
    </row>
    <row r="648" spans="2:15" ht="15.75" customHeight="1">
      <c r="B648" s="62"/>
      <c r="F648" s="14"/>
      <c r="G648" s="14"/>
      <c r="H648" s="14"/>
      <c r="I648" s="13"/>
      <c r="O648" s="115"/>
    </row>
    <row r="649" spans="2:15" ht="15.75" customHeight="1">
      <c r="B649" s="62"/>
      <c r="F649" s="14"/>
      <c r="G649" s="14"/>
      <c r="H649" s="14"/>
      <c r="I649" s="13"/>
      <c r="O649" s="115"/>
    </row>
    <row r="650" spans="2:15" ht="15.75" customHeight="1">
      <c r="B650" s="62"/>
      <c r="F650" s="14"/>
      <c r="G650" s="14"/>
      <c r="H650" s="14"/>
      <c r="I650" s="13"/>
      <c r="O650" s="115"/>
    </row>
    <row r="651" spans="2:15" ht="15.75" customHeight="1">
      <c r="B651" s="62"/>
      <c r="F651" s="14"/>
      <c r="G651" s="14"/>
      <c r="H651" s="14"/>
      <c r="I651" s="13"/>
      <c r="O651" s="115"/>
    </row>
    <row r="652" spans="2:15" ht="15.75" customHeight="1">
      <c r="B652" s="62"/>
      <c r="F652" s="14"/>
      <c r="G652" s="14"/>
      <c r="H652" s="14"/>
      <c r="I652" s="13"/>
      <c r="O652" s="115"/>
    </row>
    <row r="653" spans="2:15" ht="15.75" customHeight="1">
      <c r="B653" s="62"/>
      <c r="F653" s="14"/>
      <c r="G653" s="14"/>
      <c r="H653" s="14"/>
      <c r="I653" s="13"/>
      <c r="O653" s="115"/>
    </row>
    <row r="654" spans="2:15" ht="15.75" customHeight="1">
      <c r="B654" s="62"/>
      <c r="F654" s="14"/>
      <c r="G654" s="14"/>
      <c r="H654" s="14"/>
      <c r="I654" s="13"/>
      <c r="O654" s="115"/>
    </row>
    <row r="655" spans="2:15" ht="15.75" customHeight="1">
      <c r="B655" s="62"/>
      <c r="F655" s="14"/>
      <c r="G655" s="14"/>
      <c r="H655" s="14"/>
      <c r="I655" s="13"/>
      <c r="O655" s="115"/>
    </row>
    <row r="656" spans="2:15" ht="15.75" customHeight="1">
      <c r="B656" s="62"/>
      <c r="F656" s="14"/>
      <c r="G656" s="14"/>
      <c r="H656" s="14"/>
      <c r="I656" s="13"/>
      <c r="O656" s="115"/>
    </row>
    <row r="657" spans="2:15" ht="15.75" customHeight="1">
      <c r="B657" s="62"/>
      <c r="F657" s="14"/>
      <c r="G657" s="14"/>
      <c r="H657" s="14"/>
      <c r="I657" s="13"/>
      <c r="O657" s="115"/>
    </row>
    <row r="658" spans="2:15" ht="15.75" customHeight="1">
      <c r="B658" s="62"/>
      <c r="F658" s="14"/>
      <c r="G658" s="14"/>
      <c r="H658" s="14"/>
      <c r="I658" s="13"/>
      <c r="O658" s="115"/>
    </row>
    <row r="659" spans="2:15" ht="15.75" customHeight="1">
      <c r="B659" s="62"/>
      <c r="F659" s="14"/>
      <c r="G659" s="14"/>
      <c r="H659" s="14"/>
      <c r="I659" s="13"/>
      <c r="O659" s="115"/>
    </row>
    <row r="660" spans="2:15" ht="15.75" customHeight="1">
      <c r="B660" s="62"/>
      <c r="F660" s="14"/>
      <c r="G660" s="14"/>
      <c r="H660" s="14"/>
      <c r="I660" s="13"/>
      <c r="O660" s="115"/>
    </row>
    <row r="661" spans="2:15" ht="15.75" customHeight="1">
      <c r="B661" s="62"/>
      <c r="F661" s="14"/>
      <c r="G661" s="14"/>
      <c r="H661" s="14"/>
      <c r="I661" s="13"/>
      <c r="O661" s="115"/>
    </row>
    <row r="662" spans="2:15" ht="15.75" customHeight="1">
      <c r="B662" s="62"/>
      <c r="F662" s="14"/>
      <c r="G662" s="14"/>
      <c r="H662" s="14"/>
      <c r="I662" s="13"/>
      <c r="O662" s="115"/>
    </row>
    <row r="663" spans="2:15" ht="15.75" customHeight="1">
      <c r="B663" s="62"/>
      <c r="F663" s="14"/>
      <c r="G663" s="14"/>
      <c r="H663" s="14"/>
      <c r="I663" s="13"/>
      <c r="O663" s="115"/>
    </row>
    <row r="664" spans="2:15" ht="15.75" customHeight="1">
      <c r="B664" s="62"/>
      <c r="F664" s="14"/>
      <c r="G664" s="14"/>
      <c r="H664" s="14"/>
      <c r="I664" s="13"/>
      <c r="O664" s="115"/>
    </row>
    <row r="665" spans="2:15" ht="15.75" customHeight="1">
      <c r="B665" s="62"/>
      <c r="F665" s="14"/>
      <c r="G665" s="14"/>
      <c r="H665" s="14"/>
      <c r="I665" s="13"/>
      <c r="O665" s="115"/>
    </row>
    <row r="666" spans="2:15" ht="15.75" customHeight="1">
      <c r="B666" s="62"/>
      <c r="F666" s="14"/>
      <c r="G666" s="14"/>
      <c r="H666" s="14"/>
      <c r="I666" s="13"/>
      <c r="O666" s="115"/>
    </row>
    <row r="667" spans="2:15" ht="15.75" customHeight="1">
      <c r="B667" s="62"/>
      <c r="F667" s="14"/>
      <c r="G667" s="14"/>
      <c r="H667" s="14"/>
      <c r="I667" s="13"/>
      <c r="O667" s="115"/>
    </row>
    <row r="668" spans="2:15" ht="15.75" customHeight="1">
      <c r="B668" s="62"/>
      <c r="F668" s="14"/>
      <c r="G668" s="14"/>
      <c r="H668" s="14"/>
      <c r="I668" s="13"/>
      <c r="O668" s="115"/>
    </row>
    <row r="669" spans="2:15" ht="15.75" customHeight="1">
      <c r="B669" s="62"/>
      <c r="F669" s="14"/>
      <c r="G669" s="14"/>
      <c r="H669" s="14"/>
      <c r="I669" s="13"/>
      <c r="O669" s="115"/>
    </row>
    <row r="670" spans="2:15" ht="15.75" customHeight="1">
      <c r="B670" s="62"/>
      <c r="F670" s="14"/>
      <c r="G670" s="14"/>
      <c r="H670" s="14"/>
      <c r="I670" s="13"/>
      <c r="O670" s="115"/>
    </row>
    <row r="671" spans="2:15" ht="15.75" customHeight="1">
      <c r="B671" s="62"/>
      <c r="F671" s="14"/>
      <c r="G671" s="14"/>
      <c r="H671" s="14"/>
      <c r="I671" s="13"/>
      <c r="O671" s="115"/>
    </row>
    <row r="672" spans="2:15" ht="15.75" customHeight="1">
      <c r="B672" s="62"/>
      <c r="F672" s="14"/>
      <c r="G672" s="14"/>
      <c r="H672" s="14"/>
      <c r="I672" s="13"/>
      <c r="O672" s="115"/>
    </row>
    <row r="673" spans="2:15" ht="15.75" customHeight="1">
      <c r="B673" s="62"/>
      <c r="F673" s="14"/>
      <c r="G673" s="14"/>
      <c r="H673" s="14"/>
      <c r="I673" s="13"/>
      <c r="O673" s="115"/>
    </row>
    <row r="674" spans="2:15" ht="15.75" customHeight="1">
      <c r="B674" s="62"/>
      <c r="F674" s="14"/>
      <c r="G674" s="14"/>
      <c r="H674" s="14"/>
      <c r="I674" s="13"/>
      <c r="O674" s="115"/>
    </row>
    <row r="675" spans="2:15" ht="15.75" customHeight="1">
      <c r="B675" s="62"/>
      <c r="F675" s="14"/>
      <c r="G675" s="14"/>
      <c r="H675" s="14"/>
      <c r="I675" s="13"/>
      <c r="O675" s="115"/>
    </row>
    <row r="676" spans="2:15" ht="15.75" customHeight="1">
      <c r="B676" s="62"/>
      <c r="F676" s="14"/>
      <c r="G676" s="14"/>
      <c r="H676" s="14"/>
      <c r="I676" s="13"/>
      <c r="O676" s="115"/>
    </row>
    <row r="677" spans="2:15" ht="15.75" customHeight="1">
      <c r="B677" s="62"/>
      <c r="F677" s="14"/>
      <c r="G677" s="14"/>
      <c r="H677" s="14"/>
      <c r="I677" s="13"/>
      <c r="O677" s="115"/>
    </row>
    <row r="678" spans="2:15" ht="15.75" customHeight="1">
      <c r="B678" s="62"/>
      <c r="F678" s="14"/>
      <c r="G678" s="14"/>
      <c r="H678" s="14"/>
      <c r="I678" s="13"/>
      <c r="O678" s="115"/>
    </row>
    <row r="679" spans="2:15" ht="15.75" customHeight="1">
      <c r="B679" s="62"/>
      <c r="F679" s="14"/>
      <c r="G679" s="14"/>
      <c r="H679" s="14"/>
      <c r="I679" s="13"/>
      <c r="O679" s="115"/>
    </row>
    <row r="680" spans="2:15" ht="15.75" customHeight="1">
      <c r="B680" s="62"/>
      <c r="F680" s="14"/>
      <c r="G680" s="14"/>
      <c r="H680" s="14"/>
      <c r="I680" s="13"/>
      <c r="O680" s="115"/>
    </row>
    <row r="681" spans="2:15" ht="15.75" customHeight="1">
      <c r="B681" s="62"/>
      <c r="F681" s="14"/>
      <c r="G681" s="14"/>
      <c r="H681" s="14"/>
      <c r="I681" s="13"/>
      <c r="O681" s="115"/>
    </row>
    <row r="682" spans="2:15" ht="15.75" customHeight="1">
      <c r="B682" s="62"/>
      <c r="F682" s="14"/>
      <c r="G682" s="14"/>
      <c r="H682" s="14"/>
      <c r="I682" s="13"/>
      <c r="O682" s="115"/>
    </row>
    <row r="683" spans="2:15" ht="15.75" customHeight="1">
      <c r="B683" s="62"/>
      <c r="F683" s="14"/>
      <c r="G683" s="14"/>
      <c r="H683" s="14"/>
      <c r="I683" s="13"/>
      <c r="O683" s="115"/>
    </row>
    <row r="684" spans="2:15" ht="15.75" customHeight="1">
      <c r="B684" s="62"/>
      <c r="F684" s="14"/>
      <c r="G684" s="14"/>
      <c r="H684" s="14"/>
      <c r="I684" s="13"/>
      <c r="O684" s="115"/>
    </row>
    <row r="685" spans="2:15" ht="15.75" customHeight="1">
      <c r="B685" s="62"/>
      <c r="F685" s="14"/>
      <c r="G685" s="14"/>
      <c r="H685" s="14"/>
      <c r="I685" s="13"/>
      <c r="O685" s="115"/>
    </row>
    <row r="686" spans="2:15" ht="15.75" customHeight="1">
      <c r="B686" s="62"/>
      <c r="F686" s="14"/>
      <c r="G686" s="14"/>
      <c r="H686" s="14"/>
      <c r="I686" s="13"/>
      <c r="O686" s="115"/>
    </row>
    <row r="687" spans="2:15" ht="15.75" customHeight="1">
      <c r="B687" s="62"/>
      <c r="F687" s="14"/>
      <c r="G687" s="14"/>
      <c r="H687" s="14"/>
      <c r="I687" s="13"/>
      <c r="O687" s="115"/>
    </row>
    <row r="688" spans="2:15" ht="15.75" customHeight="1">
      <c r="B688" s="62"/>
      <c r="F688" s="14"/>
      <c r="G688" s="14"/>
      <c r="H688" s="14"/>
      <c r="I688" s="13"/>
      <c r="O688" s="115"/>
    </row>
    <row r="689" spans="2:15" ht="15.75" customHeight="1">
      <c r="B689" s="62"/>
      <c r="F689" s="14"/>
      <c r="G689" s="14"/>
      <c r="H689" s="14"/>
      <c r="I689" s="13"/>
      <c r="O689" s="115"/>
    </row>
    <row r="690" spans="2:15" ht="15.75" customHeight="1">
      <c r="B690" s="62"/>
      <c r="F690" s="14"/>
      <c r="G690" s="14"/>
      <c r="H690" s="14"/>
      <c r="I690" s="13"/>
      <c r="O690" s="115"/>
    </row>
    <row r="691" spans="2:15" ht="15.75" customHeight="1">
      <c r="B691" s="62"/>
      <c r="F691" s="14"/>
      <c r="G691" s="14"/>
      <c r="H691" s="14"/>
      <c r="I691" s="13"/>
      <c r="O691" s="115"/>
    </row>
    <row r="692" spans="2:15" ht="15.75" customHeight="1">
      <c r="B692" s="62"/>
      <c r="F692" s="14"/>
      <c r="G692" s="14"/>
      <c r="H692" s="14"/>
      <c r="I692" s="13"/>
      <c r="O692" s="115"/>
    </row>
    <row r="693" spans="2:15" ht="15.75" customHeight="1">
      <c r="B693" s="62"/>
      <c r="F693" s="14"/>
      <c r="G693" s="14"/>
      <c r="H693" s="14"/>
      <c r="I693" s="13"/>
      <c r="O693" s="115"/>
    </row>
    <row r="694" spans="2:15" ht="15.75" customHeight="1">
      <c r="B694" s="62"/>
      <c r="F694" s="14"/>
      <c r="G694" s="14"/>
      <c r="H694" s="14"/>
      <c r="I694" s="13"/>
      <c r="O694" s="115"/>
    </row>
    <row r="695" spans="2:15" ht="15.75" customHeight="1">
      <c r="B695" s="62"/>
      <c r="F695" s="14"/>
      <c r="G695" s="14"/>
      <c r="H695" s="14"/>
      <c r="I695" s="13"/>
      <c r="O695" s="115"/>
    </row>
    <row r="696" spans="2:15" ht="15.75" customHeight="1">
      <c r="B696" s="62"/>
      <c r="F696" s="14"/>
      <c r="G696" s="14"/>
      <c r="H696" s="14"/>
      <c r="I696" s="13"/>
      <c r="O696" s="115"/>
    </row>
    <row r="697" spans="2:15" ht="15.75" customHeight="1">
      <c r="B697" s="62"/>
      <c r="F697" s="14"/>
      <c r="G697" s="14"/>
      <c r="H697" s="14"/>
      <c r="I697" s="13"/>
      <c r="O697" s="115"/>
    </row>
    <row r="698" spans="2:15" ht="15.75" customHeight="1">
      <c r="B698" s="62"/>
      <c r="F698" s="14"/>
      <c r="G698" s="14"/>
      <c r="H698" s="14"/>
      <c r="I698" s="13"/>
      <c r="O698" s="115"/>
    </row>
    <row r="699" spans="2:15" ht="15.75" customHeight="1">
      <c r="B699" s="62"/>
      <c r="F699" s="14"/>
      <c r="G699" s="14"/>
      <c r="H699" s="14"/>
      <c r="I699" s="13"/>
      <c r="O699" s="115"/>
    </row>
    <row r="700" spans="2:15" ht="15.75" customHeight="1">
      <c r="B700" s="62"/>
      <c r="F700" s="14"/>
      <c r="G700" s="14"/>
      <c r="H700" s="14"/>
      <c r="I700" s="13"/>
      <c r="O700" s="115"/>
    </row>
    <row r="701" spans="2:15" ht="15.75" customHeight="1">
      <c r="B701" s="62"/>
      <c r="F701" s="14"/>
      <c r="G701" s="14"/>
      <c r="H701" s="14"/>
      <c r="I701" s="13"/>
      <c r="O701" s="115"/>
    </row>
    <row r="702" spans="2:15" ht="15.75" customHeight="1">
      <c r="B702" s="62"/>
      <c r="F702" s="14"/>
      <c r="G702" s="14"/>
      <c r="H702" s="14"/>
      <c r="I702" s="13"/>
      <c r="O702" s="115"/>
    </row>
    <row r="703" spans="2:15" ht="15.75" customHeight="1">
      <c r="B703" s="62"/>
      <c r="F703" s="14"/>
      <c r="G703" s="14"/>
      <c r="H703" s="14"/>
      <c r="I703" s="13"/>
      <c r="O703" s="115"/>
    </row>
    <row r="704" spans="2:15" ht="15.75" customHeight="1">
      <c r="B704" s="62"/>
      <c r="F704" s="14"/>
      <c r="G704" s="14"/>
      <c r="H704" s="14"/>
      <c r="I704" s="13"/>
      <c r="O704" s="115"/>
    </row>
    <row r="705" spans="2:15" ht="15.75" customHeight="1">
      <c r="B705" s="62"/>
      <c r="F705" s="14"/>
      <c r="G705" s="14"/>
      <c r="H705" s="14"/>
      <c r="I705" s="13"/>
      <c r="O705" s="115"/>
    </row>
    <row r="706" spans="2:15" ht="15.75" customHeight="1">
      <c r="B706" s="62"/>
      <c r="F706" s="14"/>
      <c r="G706" s="14"/>
      <c r="H706" s="14"/>
      <c r="I706" s="13"/>
      <c r="O706" s="115"/>
    </row>
    <row r="707" spans="2:15" ht="15.75" customHeight="1">
      <c r="B707" s="62"/>
      <c r="F707" s="14"/>
      <c r="G707" s="14"/>
      <c r="H707" s="14"/>
      <c r="I707" s="13"/>
      <c r="O707" s="115"/>
    </row>
    <row r="708" spans="2:15" ht="15.75" customHeight="1">
      <c r="B708" s="62"/>
      <c r="F708" s="14"/>
      <c r="G708" s="14"/>
      <c r="H708" s="14"/>
      <c r="I708" s="13"/>
      <c r="O708" s="115"/>
    </row>
    <row r="709" spans="2:15" ht="15.75" customHeight="1">
      <c r="B709" s="62"/>
      <c r="F709" s="14"/>
      <c r="G709" s="14"/>
      <c r="H709" s="14"/>
      <c r="I709" s="13"/>
      <c r="O709" s="115"/>
    </row>
    <row r="710" spans="2:15" ht="15.75" customHeight="1">
      <c r="B710" s="62"/>
      <c r="F710" s="14"/>
      <c r="G710" s="14"/>
      <c r="H710" s="14"/>
      <c r="I710" s="13"/>
      <c r="O710" s="115"/>
    </row>
    <row r="711" spans="2:15" ht="15.75" customHeight="1">
      <c r="B711" s="62"/>
      <c r="F711" s="14"/>
      <c r="G711" s="14"/>
      <c r="H711" s="14"/>
      <c r="I711" s="13"/>
      <c r="O711" s="115"/>
    </row>
    <row r="712" spans="2:15" ht="15.75" customHeight="1">
      <c r="B712" s="62"/>
      <c r="F712" s="14"/>
      <c r="G712" s="14"/>
      <c r="H712" s="14"/>
      <c r="I712" s="13"/>
      <c r="O712" s="115"/>
    </row>
    <row r="713" spans="2:15" ht="15.75" customHeight="1">
      <c r="B713" s="62"/>
      <c r="F713" s="14"/>
      <c r="G713" s="14"/>
      <c r="H713" s="14"/>
      <c r="I713" s="13"/>
      <c r="O713" s="115"/>
    </row>
    <row r="714" spans="2:15" ht="15.75" customHeight="1">
      <c r="B714" s="62"/>
      <c r="F714" s="14"/>
      <c r="G714" s="14"/>
      <c r="H714" s="14"/>
      <c r="I714" s="13"/>
      <c r="O714" s="115"/>
    </row>
    <row r="715" spans="2:15" ht="15.75" customHeight="1">
      <c r="B715" s="62"/>
      <c r="F715" s="14"/>
      <c r="G715" s="14"/>
      <c r="H715" s="14"/>
      <c r="I715" s="13"/>
      <c r="O715" s="115"/>
    </row>
    <row r="716" spans="2:15" ht="15.75" customHeight="1">
      <c r="B716" s="62"/>
      <c r="F716" s="14"/>
      <c r="G716" s="14"/>
      <c r="H716" s="14"/>
      <c r="I716" s="13"/>
      <c r="O716" s="115"/>
    </row>
    <row r="717" spans="2:15" ht="15.75" customHeight="1">
      <c r="B717" s="62"/>
      <c r="F717" s="14"/>
      <c r="G717" s="14"/>
      <c r="H717" s="14"/>
      <c r="I717" s="13"/>
      <c r="O717" s="115"/>
    </row>
    <row r="718" spans="2:15" ht="15.75" customHeight="1">
      <c r="B718" s="62"/>
      <c r="F718" s="14"/>
      <c r="G718" s="14"/>
      <c r="H718" s="14"/>
      <c r="I718" s="13"/>
      <c r="O718" s="115"/>
    </row>
    <row r="719" spans="2:15" ht="15.75" customHeight="1">
      <c r="B719" s="62"/>
      <c r="F719" s="14"/>
      <c r="G719" s="14"/>
      <c r="H719" s="14"/>
      <c r="I719" s="13"/>
      <c r="O719" s="115"/>
    </row>
    <row r="720" spans="2:15" ht="15.75" customHeight="1">
      <c r="B720" s="62"/>
      <c r="F720" s="14"/>
      <c r="G720" s="14"/>
      <c r="H720" s="14"/>
      <c r="I720" s="13"/>
      <c r="O720" s="115"/>
    </row>
    <row r="721" spans="2:15" ht="15.75" customHeight="1">
      <c r="B721" s="62"/>
      <c r="F721" s="14"/>
      <c r="G721" s="14"/>
      <c r="H721" s="14"/>
      <c r="I721" s="13"/>
      <c r="O721" s="115"/>
    </row>
    <row r="722" spans="2:15" ht="15.75" customHeight="1">
      <c r="B722" s="62"/>
      <c r="F722" s="14"/>
      <c r="G722" s="14"/>
      <c r="H722" s="14"/>
      <c r="I722" s="13"/>
      <c r="O722" s="115"/>
    </row>
    <row r="723" spans="2:15" ht="15.75" customHeight="1">
      <c r="B723" s="62"/>
      <c r="F723" s="14"/>
      <c r="G723" s="14"/>
      <c r="H723" s="14"/>
      <c r="I723" s="13"/>
      <c r="O723" s="115"/>
    </row>
    <row r="724" spans="2:15" ht="15.75" customHeight="1">
      <c r="B724" s="62"/>
      <c r="F724" s="14"/>
      <c r="G724" s="14"/>
      <c r="H724" s="14"/>
      <c r="I724" s="13"/>
      <c r="O724" s="115"/>
    </row>
    <row r="725" spans="2:15" ht="15.75" customHeight="1">
      <c r="B725" s="62"/>
      <c r="F725" s="14"/>
      <c r="G725" s="14"/>
      <c r="H725" s="14"/>
      <c r="I725" s="13"/>
      <c r="O725" s="115"/>
    </row>
    <row r="726" spans="2:15" ht="15.75" customHeight="1">
      <c r="B726" s="62"/>
      <c r="F726" s="14"/>
      <c r="G726" s="14"/>
      <c r="H726" s="14"/>
      <c r="I726" s="13"/>
      <c r="O726" s="115"/>
    </row>
    <row r="727" spans="2:15" ht="15.75" customHeight="1">
      <c r="B727" s="62"/>
      <c r="F727" s="14"/>
      <c r="G727" s="14"/>
      <c r="H727" s="14"/>
      <c r="I727" s="13"/>
      <c r="O727" s="115"/>
    </row>
    <row r="728" spans="2:15" ht="15.75" customHeight="1">
      <c r="B728" s="62"/>
      <c r="F728" s="14"/>
      <c r="G728" s="14"/>
      <c r="H728" s="14"/>
      <c r="I728" s="13"/>
      <c r="O728" s="115"/>
    </row>
    <row r="729" spans="2:15" ht="15.75" customHeight="1">
      <c r="B729" s="62"/>
      <c r="F729" s="14"/>
      <c r="G729" s="14"/>
      <c r="H729" s="14"/>
      <c r="I729" s="13"/>
      <c r="O729" s="115"/>
    </row>
    <row r="730" spans="2:15" ht="15.75" customHeight="1">
      <c r="B730" s="62"/>
      <c r="F730" s="14"/>
      <c r="G730" s="14"/>
      <c r="H730" s="14"/>
      <c r="I730" s="13"/>
      <c r="O730" s="115"/>
    </row>
    <row r="731" spans="2:15" ht="15.75" customHeight="1">
      <c r="B731" s="62"/>
      <c r="F731" s="14"/>
      <c r="G731" s="14"/>
      <c r="H731" s="14"/>
      <c r="I731" s="13"/>
      <c r="O731" s="115"/>
    </row>
    <row r="732" spans="2:15" ht="15.75" customHeight="1">
      <c r="B732" s="62"/>
      <c r="F732" s="14"/>
      <c r="G732" s="14"/>
      <c r="H732" s="14"/>
      <c r="I732" s="13"/>
      <c r="O732" s="115"/>
    </row>
    <row r="733" spans="2:15" ht="15.75" customHeight="1">
      <c r="B733" s="62"/>
      <c r="F733" s="14"/>
      <c r="G733" s="14"/>
      <c r="H733" s="14"/>
      <c r="I733" s="13"/>
      <c r="O733" s="115"/>
    </row>
    <row r="734" spans="2:15" ht="15.75" customHeight="1">
      <c r="B734" s="62"/>
      <c r="F734" s="14"/>
      <c r="G734" s="14"/>
      <c r="H734" s="14"/>
      <c r="I734" s="13"/>
      <c r="O734" s="115"/>
    </row>
    <row r="735" spans="2:15" ht="15.75" customHeight="1">
      <c r="B735" s="62"/>
      <c r="F735" s="14"/>
      <c r="G735" s="14"/>
      <c r="H735" s="14"/>
      <c r="I735" s="13"/>
      <c r="O735" s="115"/>
    </row>
    <row r="736" spans="2:15" ht="15.75" customHeight="1">
      <c r="B736" s="62"/>
      <c r="F736" s="14"/>
      <c r="G736" s="14"/>
      <c r="H736" s="14"/>
      <c r="I736" s="13"/>
      <c r="O736" s="115"/>
    </row>
    <row r="737" spans="2:15" ht="15.75" customHeight="1">
      <c r="B737" s="62"/>
      <c r="F737" s="14"/>
      <c r="G737" s="14"/>
      <c r="H737" s="14"/>
      <c r="I737" s="13"/>
      <c r="O737" s="115"/>
    </row>
    <row r="738" spans="2:15" ht="15.75" customHeight="1">
      <c r="B738" s="62"/>
      <c r="F738" s="14"/>
      <c r="G738" s="14"/>
      <c r="H738" s="14"/>
      <c r="I738" s="13"/>
      <c r="O738" s="115"/>
    </row>
    <row r="739" spans="2:15" ht="15.75" customHeight="1">
      <c r="B739" s="62"/>
      <c r="F739" s="14"/>
      <c r="G739" s="14"/>
      <c r="H739" s="14"/>
      <c r="I739" s="13"/>
      <c r="O739" s="115"/>
    </row>
    <row r="740" spans="2:15" ht="15.75" customHeight="1">
      <c r="B740" s="62"/>
      <c r="F740" s="14"/>
      <c r="G740" s="14"/>
      <c r="H740" s="14"/>
      <c r="I740" s="13"/>
      <c r="O740" s="115"/>
    </row>
    <row r="741" spans="2:15" ht="15.75" customHeight="1">
      <c r="B741" s="62"/>
      <c r="F741" s="14"/>
      <c r="G741" s="14"/>
      <c r="H741" s="14"/>
      <c r="I741" s="13"/>
      <c r="O741" s="115"/>
    </row>
    <row r="742" spans="2:15" ht="15.75" customHeight="1">
      <c r="B742" s="62"/>
      <c r="F742" s="14"/>
      <c r="G742" s="14"/>
      <c r="H742" s="14"/>
      <c r="I742" s="13"/>
      <c r="O742" s="115"/>
    </row>
    <row r="743" spans="2:15" ht="15.75" customHeight="1">
      <c r="B743" s="62"/>
      <c r="F743" s="14"/>
      <c r="G743" s="14"/>
      <c r="H743" s="14"/>
      <c r="I743" s="13"/>
      <c r="O743" s="115"/>
    </row>
    <row r="744" spans="2:15" ht="15.75" customHeight="1">
      <c r="B744" s="62"/>
      <c r="F744" s="14"/>
      <c r="G744" s="14"/>
      <c r="H744" s="14"/>
      <c r="I744" s="13"/>
      <c r="O744" s="115"/>
    </row>
    <row r="745" spans="2:15" ht="15.75" customHeight="1">
      <c r="B745" s="62"/>
      <c r="F745" s="14"/>
      <c r="G745" s="14"/>
      <c r="H745" s="14"/>
      <c r="I745" s="13"/>
      <c r="O745" s="115"/>
    </row>
    <row r="746" spans="2:15" ht="15.75" customHeight="1">
      <c r="B746" s="62"/>
      <c r="F746" s="14"/>
      <c r="G746" s="14"/>
      <c r="H746" s="14"/>
      <c r="I746" s="13"/>
      <c r="O746" s="115"/>
    </row>
    <row r="747" spans="2:15" ht="15.75" customHeight="1">
      <c r="B747" s="62"/>
      <c r="F747" s="14"/>
      <c r="G747" s="14"/>
      <c r="H747" s="14"/>
      <c r="I747" s="13"/>
      <c r="O747" s="115"/>
    </row>
    <row r="748" spans="2:15" ht="15.75" customHeight="1">
      <c r="B748" s="62"/>
      <c r="F748" s="14"/>
      <c r="G748" s="14"/>
      <c r="H748" s="14"/>
      <c r="I748" s="13"/>
      <c r="O748" s="115"/>
    </row>
    <row r="749" spans="2:15" ht="15.75" customHeight="1">
      <c r="B749" s="62"/>
      <c r="F749" s="14"/>
      <c r="G749" s="14"/>
      <c r="H749" s="14"/>
      <c r="I749" s="13"/>
      <c r="O749" s="115"/>
    </row>
    <row r="750" spans="2:15" ht="15.75" customHeight="1">
      <c r="B750" s="62"/>
      <c r="F750" s="14"/>
      <c r="G750" s="14"/>
      <c r="H750" s="14"/>
      <c r="I750" s="13"/>
      <c r="O750" s="115"/>
    </row>
    <row r="751" spans="2:15" ht="15.75" customHeight="1">
      <c r="B751" s="62"/>
      <c r="F751" s="14"/>
      <c r="G751" s="14"/>
      <c r="H751" s="14"/>
      <c r="I751" s="13"/>
      <c r="O751" s="115"/>
    </row>
    <row r="752" spans="2:15" ht="15.75" customHeight="1">
      <c r="B752" s="62"/>
      <c r="F752" s="14"/>
      <c r="G752" s="14"/>
      <c r="H752" s="14"/>
      <c r="I752" s="13"/>
      <c r="O752" s="115"/>
    </row>
    <row r="753" spans="2:15" ht="15.75" customHeight="1">
      <c r="B753" s="62"/>
      <c r="F753" s="14"/>
      <c r="G753" s="14"/>
      <c r="H753" s="14"/>
      <c r="I753" s="13"/>
      <c r="O753" s="115"/>
    </row>
    <row r="754" spans="2:15" ht="15.75" customHeight="1">
      <c r="B754" s="62"/>
      <c r="F754" s="14"/>
      <c r="G754" s="14"/>
      <c r="H754" s="14"/>
      <c r="I754" s="13"/>
      <c r="O754" s="115"/>
    </row>
    <row r="755" spans="2:15" ht="15.75" customHeight="1">
      <c r="B755" s="62"/>
      <c r="F755" s="14"/>
      <c r="G755" s="14"/>
      <c r="H755" s="14"/>
      <c r="I755" s="13"/>
      <c r="O755" s="115"/>
    </row>
    <row r="756" spans="2:15" ht="15.75" customHeight="1">
      <c r="B756" s="62"/>
      <c r="F756" s="14"/>
      <c r="G756" s="14"/>
      <c r="H756" s="14"/>
      <c r="I756" s="13"/>
      <c r="O756" s="115"/>
    </row>
    <row r="757" spans="2:15" ht="15.75" customHeight="1">
      <c r="B757" s="62"/>
      <c r="F757" s="14"/>
      <c r="G757" s="14"/>
      <c r="H757" s="14"/>
      <c r="I757" s="13"/>
      <c r="O757" s="115"/>
    </row>
    <row r="758" spans="2:15" ht="15.75" customHeight="1">
      <c r="B758" s="62"/>
      <c r="F758" s="14"/>
      <c r="G758" s="14"/>
      <c r="H758" s="14"/>
      <c r="I758" s="13"/>
      <c r="O758" s="115"/>
    </row>
    <row r="759" spans="2:15" ht="15.75" customHeight="1">
      <c r="B759" s="62"/>
      <c r="F759" s="14"/>
      <c r="G759" s="14"/>
      <c r="H759" s="14"/>
      <c r="I759" s="13"/>
      <c r="O759" s="115"/>
    </row>
    <row r="760" spans="2:15" ht="15.75" customHeight="1">
      <c r="B760" s="62"/>
      <c r="F760" s="14"/>
      <c r="G760" s="14"/>
      <c r="H760" s="14"/>
      <c r="I760" s="13"/>
      <c r="O760" s="115"/>
    </row>
    <row r="761" spans="2:15" ht="15.75" customHeight="1">
      <c r="B761" s="62"/>
      <c r="F761" s="14"/>
      <c r="G761" s="14"/>
      <c r="H761" s="14"/>
      <c r="I761" s="13"/>
      <c r="O761" s="115"/>
    </row>
    <row r="762" spans="2:15" ht="15.75" customHeight="1">
      <c r="B762" s="62"/>
      <c r="F762" s="14"/>
      <c r="G762" s="14"/>
      <c r="H762" s="14"/>
      <c r="I762" s="13"/>
      <c r="O762" s="115"/>
    </row>
    <row r="763" spans="2:15" ht="15.75" customHeight="1">
      <c r="B763" s="62"/>
      <c r="F763" s="14"/>
      <c r="G763" s="14"/>
      <c r="H763" s="14"/>
      <c r="I763" s="13"/>
      <c r="O763" s="115"/>
    </row>
    <row r="764" spans="2:15" ht="15.75" customHeight="1">
      <c r="B764" s="62"/>
      <c r="F764" s="14"/>
      <c r="G764" s="14"/>
      <c r="H764" s="14"/>
      <c r="I764" s="13"/>
      <c r="O764" s="115"/>
    </row>
    <row r="765" spans="2:15" ht="15.75" customHeight="1">
      <c r="B765" s="62"/>
      <c r="F765" s="14"/>
      <c r="G765" s="14"/>
      <c r="H765" s="14"/>
      <c r="I765" s="13"/>
      <c r="O765" s="115"/>
    </row>
    <row r="766" spans="2:15" ht="15.75" customHeight="1">
      <c r="B766" s="62"/>
      <c r="F766" s="14"/>
      <c r="G766" s="14"/>
      <c r="H766" s="14"/>
      <c r="I766" s="13"/>
      <c r="O766" s="115"/>
    </row>
    <row r="767" spans="2:15" ht="15.75" customHeight="1">
      <c r="B767" s="62"/>
      <c r="F767" s="14"/>
      <c r="G767" s="14"/>
      <c r="H767" s="14"/>
      <c r="I767" s="13"/>
      <c r="O767" s="115"/>
    </row>
    <row r="768" spans="2:15" ht="15.75" customHeight="1">
      <c r="B768" s="62"/>
      <c r="F768" s="14"/>
      <c r="G768" s="14"/>
      <c r="H768" s="14"/>
      <c r="I768" s="13"/>
      <c r="O768" s="115"/>
    </row>
    <row r="769" spans="2:15" ht="15.75" customHeight="1">
      <c r="B769" s="62"/>
      <c r="F769" s="14"/>
      <c r="G769" s="14"/>
      <c r="H769" s="14"/>
      <c r="I769" s="13"/>
      <c r="O769" s="115"/>
    </row>
    <row r="770" spans="2:15" ht="15.75" customHeight="1">
      <c r="B770" s="62"/>
      <c r="F770" s="14"/>
      <c r="G770" s="14"/>
      <c r="H770" s="14"/>
      <c r="I770" s="13"/>
      <c r="O770" s="115"/>
    </row>
    <row r="771" spans="2:15" ht="15.75" customHeight="1">
      <c r="B771" s="62"/>
      <c r="F771" s="14"/>
      <c r="G771" s="14"/>
      <c r="H771" s="14"/>
      <c r="I771" s="13"/>
      <c r="O771" s="115"/>
    </row>
    <row r="772" spans="2:15" ht="15.75" customHeight="1">
      <c r="B772" s="62"/>
      <c r="F772" s="14"/>
      <c r="G772" s="14"/>
      <c r="H772" s="14"/>
      <c r="I772" s="13"/>
      <c r="O772" s="115"/>
    </row>
    <row r="773" spans="2:15" ht="15.75" customHeight="1">
      <c r="B773" s="62"/>
      <c r="F773" s="14"/>
      <c r="G773" s="14"/>
      <c r="H773" s="14"/>
      <c r="I773" s="13"/>
      <c r="O773" s="115"/>
    </row>
    <row r="774" spans="2:15" ht="15.75" customHeight="1">
      <c r="B774" s="62"/>
      <c r="F774" s="14"/>
      <c r="G774" s="14"/>
      <c r="H774" s="14"/>
      <c r="I774" s="13"/>
      <c r="O774" s="115"/>
    </row>
    <row r="775" spans="2:15" ht="15.75" customHeight="1">
      <c r="B775" s="62"/>
      <c r="F775" s="14"/>
      <c r="G775" s="14"/>
      <c r="H775" s="14"/>
      <c r="I775" s="13"/>
      <c r="O775" s="115"/>
    </row>
    <row r="776" spans="2:15" ht="15.75" customHeight="1">
      <c r="B776" s="62"/>
      <c r="F776" s="14"/>
      <c r="G776" s="14"/>
      <c r="H776" s="14"/>
      <c r="I776" s="13"/>
      <c r="O776" s="115"/>
    </row>
    <row r="777" spans="2:15" ht="15.75" customHeight="1">
      <c r="B777" s="62"/>
      <c r="F777" s="14"/>
      <c r="G777" s="14"/>
      <c r="H777" s="14"/>
      <c r="I777" s="13"/>
      <c r="O777" s="115"/>
    </row>
    <row r="778" spans="2:15" ht="15.75" customHeight="1">
      <c r="B778" s="62"/>
      <c r="F778" s="14"/>
      <c r="G778" s="14"/>
      <c r="H778" s="14"/>
      <c r="I778" s="13"/>
      <c r="O778" s="115"/>
    </row>
    <row r="779" spans="2:15" ht="15.75" customHeight="1">
      <c r="B779" s="62"/>
      <c r="F779" s="14"/>
      <c r="G779" s="14"/>
      <c r="H779" s="14"/>
      <c r="I779" s="13"/>
      <c r="O779" s="115"/>
    </row>
    <row r="780" spans="2:15" ht="15.75" customHeight="1">
      <c r="B780" s="62"/>
      <c r="F780" s="14"/>
      <c r="G780" s="14"/>
      <c r="H780" s="14"/>
      <c r="I780" s="13"/>
      <c r="O780" s="115"/>
    </row>
    <row r="781" spans="2:15" ht="15.75" customHeight="1">
      <c r="B781" s="62"/>
      <c r="F781" s="14"/>
      <c r="G781" s="14"/>
      <c r="H781" s="14"/>
      <c r="I781" s="13"/>
      <c r="O781" s="115"/>
    </row>
    <row r="782" spans="2:15" ht="15.75" customHeight="1">
      <c r="B782" s="62"/>
      <c r="F782" s="14"/>
      <c r="G782" s="14"/>
      <c r="H782" s="14"/>
      <c r="I782" s="13"/>
      <c r="O782" s="115"/>
    </row>
    <row r="783" spans="2:15" ht="15.75" customHeight="1">
      <c r="B783" s="62"/>
      <c r="F783" s="14"/>
      <c r="G783" s="14"/>
      <c r="H783" s="14"/>
      <c r="I783" s="13"/>
      <c r="O783" s="115"/>
    </row>
    <row r="784" spans="2:15" ht="15.75" customHeight="1">
      <c r="B784" s="62"/>
      <c r="F784" s="14"/>
      <c r="G784" s="14"/>
      <c r="H784" s="14"/>
      <c r="I784" s="13"/>
      <c r="O784" s="115"/>
    </row>
    <row r="785" spans="2:15" ht="15.75" customHeight="1">
      <c r="B785" s="62"/>
      <c r="F785" s="14"/>
      <c r="G785" s="14"/>
      <c r="H785" s="14"/>
      <c r="I785" s="13"/>
      <c r="O785" s="115"/>
    </row>
    <row r="786" spans="2:15" ht="15.75" customHeight="1">
      <c r="B786" s="62"/>
      <c r="F786" s="14"/>
      <c r="G786" s="14"/>
      <c r="H786" s="14"/>
      <c r="I786" s="13"/>
      <c r="O786" s="115"/>
    </row>
    <row r="787" spans="2:15" ht="15.75" customHeight="1">
      <c r="B787" s="62"/>
      <c r="F787" s="14"/>
      <c r="G787" s="14"/>
      <c r="H787" s="14"/>
      <c r="I787" s="13"/>
      <c r="O787" s="115"/>
    </row>
    <row r="788" spans="2:15" ht="15.75" customHeight="1">
      <c r="B788" s="62"/>
      <c r="F788" s="14"/>
      <c r="G788" s="14"/>
      <c r="H788" s="14"/>
      <c r="I788" s="13"/>
      <c r="O788" s="115"/>
    </row>
    <row r="789" spans="2:15" ht="15.75" customHeight="1">
      <c r="B789" s="62"/>
      <c r="F789" s="14"/>
      <c r="G789" s="14"/>
      <c r="H789" s="14"/>
      <c r="I789" s="13"/>
      <c r="O789" s="115"/>
    </row>
    <row r="790" spans="2:15" ht="15.75" customHeight="1">
      <c r="B790" s="62"/>
      <c r="F790" s="14"/>
      <c r="G790" s="14"/>
      <c r="H790" s="14"/>
      <c r="I790" s="13"/>
      <c r="O790" s="115"/>
    </row>
    <row r="791" spans="2:15" ht="15.75" customHeight="1">
      <c r="B791" s="62"/>
      <c r="F791" s="14"/>
      <c r="G791" s="14"/>
      <c r="H791" s="14"/>
      <c r="I791" s="13"/>
      <c r="O791" s="115"/>
    </row>
    <row r="792" spans="2:15" ht="15.75" customHeight="1">
      <c r="B792" s="62"/>
      <c r="F792" s="14"/>
      <c r="G792" s="14"/>
      <c r="H792" s="14"/>
      <c r="I792" s="13"/>
      <c r="O792" s="115"/>
    </row>
    <row r="793" spans="2:15" ht="15.75" customHeight="1">
      <c r="B793" s="62"/>
      <c r="F793" s="14"/>
      <c r="G793" s="14"/>
      <c r="H793" s="14"/>
      <c r="I793" s="13"/>
      <c r="O793" s="115"/>
    </row>
    <row r="794" spans="2:15" ht="15.75" customHeight="1">
      <c r="B794" s="62"/>
      <c r="F794" s="14"/>
      <c r="G794" s="14"/>
      <c r="H794" s="14"/>
      <c r="I794" s="13"/>
      <c r="O794" s="115"/>
    </row>
    <row r="795" spans="2:15" ht="15.75" customHeight="1">
      <c r="B795" s="62"/>
      <c r="F795" s="14"/>
      <c r="G795" s="14"/>
      <c r="H795" s="14"/>
      <c r="I795" s="13"/>
      <c r="O795" s="115"/>
    </row>
    <row r="796" spans="2:15" ht="15.75" customHeight="1">
      <c r="B796" s="62"/>
      <c r="F796" s="14"/>
      <c r="G796" s="14"/>
      <c r="H796" s="14"/>
      <c r="I796" s="13"/>
      <c r="O796" s="115"/>
    </row>
    <row r="797" spans="2:15" ht="15.75" customHeight="1">
      <c r="B797" s="62"/>
      <c r="F797" s="14"/>
      <c r="G797" s="14"/>
      <c r="H797" s="14"/>
      <c r="I797" s="13"/>
      <c r="O797" s="115"/>
    </row>
    <row r="798" spans="2:15" ht="15.75" customHeight="1">
      <c r="B798" s="62"/>
      <c r="F798" s="14"/>
      <c r="G798" s="14"/>
      <c r="H798" s="14"/>
      <c r="I798" s="13"/>
      <c r="O798" s="115"/>
    </row>
    <row r="799" spans="2:15" ht="15.75" customHeight="1">
      <c r="B799" s="62"/>
      <c r="F799" s="14"/>
      <c r="G799" s="14"/>
      <c r="H799" s="14"/>
      <c r="I799" s="13"/>
      <c r="O799" s="115"/>
    </row>
    <row r="800" spans="2:15" ht="15.75" customHeight="1">
      <c r="B800" s="62"/>
      <c r="F800" s="14"/>
      <c r="G800" s="14"/>
      <c r="H800" s="14"/>
      <c r="I800" s="13"/>
      <c r="O800" s="115"/>
    </row>
    <row r="801" spans="2:15" ht="15.75" customHeight="1">
      <c r="B801" s="62"/>
      <c r="F801" s="14"/>
      <c r="G801" s="14"/>
      <c r="H801" s="14"/>
      <c r="I801" s="13"/>
      <c r="O801" s="115"/>
    </row>
    <row r="802" spans="2:15" ht="15.75" customHeight="1">
      <c r="B802" s="62"/>
      <c r="F802" s="14"/>
      <c r="G802" s="14"/>
      <c r="H802" s="14"/>
      <c r="I802" s="13"/>
      <c r="O802" s="115"/>
    </row>
    <row r="803" spans="2:15" ht="15.75" customHeight="1">
      <c r="B803" s="62"/>
      <c r="F803" s="14"/>
      <c r="G803" s="14"/>
      <c r="H803" s="14"/>
      <c r="I803" s="13"/>
      <c r="O803" s="115"/>
    </row>
    <row r="804" spans="2:15" ht="15.75" customHeight="1">
      <c r="B804" s="62"/>
      <c r="F804" s="14"/>
      <c r="G804" s="14"/>
      <c r="H804" s="14"/>
      <c r="I804" s="13"/>
      <c r="O804" s="115"/>
    </row>
    <row r="805" spans="2:15" ht="15.75" customHeight="1">
      <c r="B805" s="62"/>
      <c r="F805" s="14"/>
      <c r="G805" s="14"/>
      <c r="H805" s="14"/>
      <c r="I805" s="13"/>
      <c r="O805" s="115"/>
    </row>
    <row r="806" spans="2:15" ht="15.75" customHeight="1">
      <c r="B806" s="62"/>
      <c r="F806" s="14"/>
      <c r="G806" s="14"/>
      <c r="H806" s="14"/>
      <c r="I806" s="13"/>
      <c r="O806" s="115"/>
    </row>
    <row r="807" spans="2:15" ht="15.75" customHeight="1">
      <c r="B807" s="62"/>
      <c r="F807" s="14"/>
      <c r="G807" s="14"/>
      <c r="H807" s="14"/>
      <c r="I807" s="13"/>
      <c r="O807" s="115"/>
    </row>
    <row r="808" spans="2:15" ht="15.75" customHeight="1">
      <c r="B808" s="62"/>
      <c r="F808" s="14"/>
      <c r="G808" s="14"/>
      <c r="H808" s="14"/>
      <c r="I808" s="13"/>
      <c r="O808" s="115"/>
    </row>
    <row r="809" spans="2:15" ht="15.75" customHeight="1">
      <c r="B809" s="62"/>
      <c r="F809" s="14"/>
      <c r="G809" s="14"/>
      <c r="H809" s="14"/>
      <c r="I809" s="13"/>
      <c r="O809" s="115"/>
    </row>
    <row r="810" spans="2:15" ht="15.75" customHeight="1">
      <c r="B810" s="62"/>
      <c r="F810" s="14"/>
      <c r="G810" s="14"/>
      <c r="H810" s="14"/>
      <c r="I810" s="13"/>
      <c r="O810" s="115"/>
    </row>
    <row r="811" spans="2:15" ht="15.75" customHeight="1">
      <c r="B811" s="62"/>
      <c r="F811" s="14"/>
      <c r="G811" s="14"/>
      <c r="H811" s="14"/>
      <c r="I811" s="13"/>
      <c r="O811" s="115"/>
    </row>
    <row r="812" spans="2:15" ht="15.75" customHeight="1">
      <c r="B812" s="62"/>
      <c r="F812" s="14"/>
      <c r="G812" s="14"/>
      <c r="H812" s="14"/>
      <c r="I812" s="13"/>
      <c r="O812" s="115"/>
    </row>
    <row r="813" spans="2:15" ht="15.75" customHeight="1">
      <c r="B813" s="62"/>
      <c r="F813" s="14"/>
      <c r="G813" s="14"/>
      <c r="H813" s="14"/>
      <c r="I813" s="13"/>
      <c r="O813" s="115"/>
    </row>
    <row r="814" spans="2:15" ht="15.75" customHeight="1">
      <c r="B814" s="62"/>
      <c r="F814" s="14"/>
      <c r="G814" s="14"/>
      <c r="H814" s="14"/>
      <c r="I814" s="13"/>
      <c r="O814" s="115"/>
    </row>
    <row r="815" spans="2:15" ht="15.75" customHeight="1">
      <c r="B815" s="62"/>
      <c r="F815" s="14"/>
      <c r="G815" s="14"/>
      <c r="H815" s="14"/>
      <c r="I815" s="13"/>
      <c r="O815" s="115"/>
    </row>
    <row r="816" spans="2:15" ht="15.75" customHeight="1">
      <c r="B816" s="62"/>
      <c r="F816" s="14"/>
      <c r="G816" s="14"/>
      <c r="H816" s="14"/>
      <c r="I816" s="13"/>
      <c r="O816" s="115"/>
    </row>
    <row r="817" spans="2:15" ht="15.75" customHeight="1">
      <c r="B817" s="62"/>
      <c r="F817" s="14"/>
      <c r="G817" s="14"/>
      <c r="H817" s="14"/>
      <c r="I817" s="13"/>
      <c r="O817" s="115"/>
    </row>
    <row r="818" spans="2:15" ht="15.75" customHeight="1">
      <c r="B818" s="62"/>
      <c r="F818" s="14"/>
      <c r="G818" s="14"/>
      <c r="H818" s="14"/>
      <c r="I818" s="13"/>
      <c r="O818" s="115"/>
    </row>
    <row r="819" spans="2:15" ht="15.75" customHeight="1">
      <c r="B819" s="62"/>
      <c r="F819" s="14"/>
      <c r="G819" s="14"/>
      <c r="H819" s="14"/>
      <c r="I819" s="13"/>
      <c r="O819" s="115"/>
    </row>
    <row r="820" spans="2:15" ht="15.75" customHeight="1">
      <c r="B820" s="62"/>
      <c r="F820" s="14"/>
      <c r="G820" s="14"/>
      <c r="H820" s="14"/>
      <c r="I820" s="13"/>
      <c r="O820" s="115"/>
    </row>
    <row r="821" spans="2:15" ht="15.75" customHeight="1">
      <c r="B821" s="62"/>
      <c r="F821" s="14"/>
      <c r="G821" s="14"/>
      <c r="H821" s="14"/>
      <c r="I821" s="13"/>
      <c r="O821" s="115"/>
    </row>
    <row r="822" spans="2:15" ht="15.75" customHeight="1">
      <c r="B822" s="62"/>
      <c r="F822" s="14"/>
      <c r="G822" s="14"/>
      <c r="H822" s="14"/>
      <c r="I822" s="13"/>
      <c r="O822" s="115"/>
    </row>
    <row r="823" spans="2:15" ht="15.75" customHeight="1">
      <c r="B823" s="62"/>
      <c r="F823" s="14"/>
      <c r="G823" s="14"/>
      <c r="H823" s="14"/>
      <c r="I823" s="13"/>
      <c r="O823" s="115"/>
    </row>
    <row r="824" spans="2:15" ht="15.75" customHeight="1">
      <c r="B824" s="62"/>
      <c r="F824" s="14"/>
      <c r="G824" s="14"/>
      <c r="H824" s="14"/>
      <c r="I824" s="13"/>
      <c r="O824" s="115"/>
    </row>
    <row r="825" spans="2:15" ht="15.75" customHeight="1">
      <c r="B825" s="62"/>
      <c r="F825" s="14"/>
      <c r="G825" s="14"/>
      <c r="H825" s="14"/>
      <c r="I825" s="13"/>
      <c r="O825" s="115"/>
    </row>
    <row r="826" spans="2:15" ht="15.75" customHeight="1">
      <c r="B826" s="62"/>
      <c r="F826" s="14"/>
      <c r="G826" s="14"/>
      <c r="H826" s="14"/>
      <c r="I826" s="13"/>
      <c r="O826" s="115"/>
    </row>
    <row r="827" spans="2:15" ht="15.75" customHeight="1">
      <c r="B827" s="62"/>
      <c r="F827" s="14"/>
      <c r="G827" s="14"/>
      <c r="H827" s="14"/>
      <c r="I827" s="13"/>
      <c r="O827" s="115"/>
    </row>
    <row r="828" spans="2:15" ht="15.75" customHeight="1">
      <c r="B828" s="62"/>
      <c r="F828" s="14"/>
      <c r="G828" s="14"/>
      <c r="H828" s="14"/>
      <c r="I828" s="13"/>
      <c r="O828" s="115"/>
    </row>
    <row r="829" spans="2:15" ht="15.75" customHeight="1">
      <c r="B829" s="62"/>
      <c r="F829" s="14"/>
      <c r="G829" s="14"/>
      <c r="H829" s="14"/>
      <c r="I829" s="13"/>
      <c r="O829" s="115"/>
    </row>
    <row r="830" spans="2:15" ht="15.75" customHeight="1">
      <c r="B830" s="62"/>
      <c r="F830" s="14"/>
      <c r="G830" s="14"/>
      <c r="H830" s="14"/>
      <c r="I830" s="13"/>
      <c r="O830" s="115"/>
    </row>
    <row r="831" spans="2:15" ht="15.75" customHeight="1">
      <c r="B831" s="62"/>
      <c r="F831" s="14"/>
      <c r="G831" s="14"/>
      <c r="H831" s="14"/>
      <c r="I831" s="13"/>
      <c r="O831" s="115"/>
    </row>
    <row r="832" spans="2:15" ht="15.75" customHeight="1">
      <c r="B832" s="62"/>
      <c r="F832" s="14"/>
      <c r="G832" s="14"/>
      <c r="H832" s="14"/>
      <c r="I832" s="13"/>
      <c r="O832" s="115"/>
    </row>
    <row r="833" spans="2:15" ht="15.75" customHeight="1">
      <c r="B833" s="62"/>
      <c r="F833" s="14"/>
      <c r="G833" s="14"/>
      <c r="H833" s="14"/>
      <c r="I833" s="13"/>
      <c r="O833" s="115"/>
    </row>
    <row r="834" spans="2:15" ht="15.75" customHeight="1">
      <c r="B834" s="62"/>
      <c r="F834" s="14"/>
      <c r="G834" s="14"/>
      <c r="H834" s="14"/>
      <c r="I834" s="13"/>
      <c r="O834" s="115"/>
    </row>
    <row r="835" spans="2:15" ht="15.75" customHeight="1">
      <c r="B835" s="62"/>
      <c r="F835" s="14"/>
      <c r="G835" s="14"/>
      <c r="H835" s="14"/>
      <c r="I835" s="13"/>
      <c r="O835" s="115"/>
    </row>
    <row r="836" spans="2:15" ht="15.75" customHeight="1">
      <c r="B836" s="62"/>
      <c r="F836" s="14"/>
      <c r="G836" s="14"/>
      <c r="H836" s="14"/>
      <c r="I836" s="13"/>
      <c r="O836" s="115"/>
    </row>
    <row r="837" spans="2:15" ht="15.75" customHeight="1">
      <c r="B837" s="62"/>
      <c r="F837" s="14"/>
      <c r="G837" s="14"/>
      <c r="H837" s="14"/>
      <c r="I837" s="13"/>
      <c r="O837" s="115"/>
    </row>
    <row r="838" spans="2:15" ht="15.75" customHeight="1">
      <c r="B838" s="62"/>
      <c r="F838" s="14"/>
      <c r="G838" s="14"/>
      <c r="H838" s="14"/>
      <c r="I838" s="13"/>
      <c r="O838" s="115"/>
    </row>
    <row r="839" spans="2:15" ht="15.75" customHeight="1">
      <c r="B839" s="62"/>
      <c r="F839" s="14"/>
      <c r="G839" s="14"/>
      <c r="H839" s="14"/>
      <c r="I839" s="13"/>
      <c r="O839" s="115"/>
    </row>
    <row r="840" spans="2:15" ht="15.75" customHeight="1">
      <c r="B840" s="62"/>
      <c r="F840" s="14"/>
      <c r="G840" s="14"/>
      <c r="H840" s="14"/>
      <c r="I840" s="13"/>
      <c r="O840" s="115"/>
    </row>
    <row r="841" spans="2:15" ht="15.75" customHeight="1">
      <c r="B841" s="62"/>
      <c r="F841" s="14"/>
      <c r="G841" s="14"/>
      <c r="H841" s="14"/>
      <c r="I841" s="13"/>
      <c r="O841" s="115"/>
    </row>
    <row r="842" spans="2:15" ht="15.75" customHeight="1">
      <c r="B842" s="62"/>
      <c r="F842" s="14"/>
      <c r="G842" s="14"/>
      <c r="H842" s="14"/>
      <c r="I842" s="13"/>
      <c r="O842" s="115"/>
    </row>
    <row r="843" spans="2:15" ht="15.75" customHeight="1">
      <c r="B843" s="62"/>
      <c r="F843" s="14"/>
      <c r="G843" s="14"/>
      <c r="H843" s="14"/>
      <c r="I843" s="13"/>
      <c r="O843" s="115"/>
    </row>
    <row r="844" spans="2:15" ht="15.75" customHeight="1">
      <c r="B844" s="62"/>
      <c r="F844" s="14"/>
      <c r="G844" s="14"/>
      <c r="H844" s="14"/>
      <c r="I844" s="13"/>
      <c r="O844" s="115"/>
    </row>
    <row r="845" spans="2:15" ht="15.75" customHeight="1">
      <c r="B845" s="62"/>
      <c r="F845" s="14"/>
      <c r="G845" s="14"/>
      <c r="H845" s="14"/>
      <c r="I845" s="13"/>
      <c r="O845" s="115"/>
    </row>
    <row r="846" spans="2:15" ht="15.75" customHeight="1">
      <c r="B846" s="62"/>
      <c r="F846" s="14"/>
      <c r="G846" s="14"/>
      <c r="H846" s="14"/>
      <c r="I846" s="13"/>
      <c r="O846" s="115"/>
    </row>
    <row r="847" spans="2:15" ht="15.75" customHeight="1">
      <c r="B847" s="62"/>
      <c r="F847" s="14"/>
      <c r="G847" s="14"/>
      <c r="H847" s="14"/>
      <c r="I847" s="13"/>
      <c r="O847" s="115"/>
    </row>
    <row r="848" spans="2:15" ht="15.75" customHeight="1">
      <c r="B848" s="62"/>
      <c r="F848" s="14"/>
      <c r="G848" s="14"/>
      <c r="H848" s="14"/>
      <c r="I848" s="13"/>
      <c r="O848" s="115"/>
    </row>
    <row r="849" spans="2:15" ht="15.75" customHeight="1">
      <c r="B849" s="62"/>
      <c r="F849" s="14"/>
      <c r="G849" s="14"/>
      <c r="H849" s="14"/>
      <c r="I849" s="13"/>
      <c r="O849" s="115"/>
    </row>
    <row r="850" spans="2:15" ht="15.75" customHeight="1">
      <c r="B850" s="62"/>
      <c r="F850" s="14"/>
      <c r="G850" s="14"/>
      <c r="H850" s="14"/>
      <c r="I850" s="13"/>
      <c r="O850" s="115"/>
    </row>
    <row r="851" spans="2:15" ht="15.75" customHeight="1">
      <c r="B851" s="62"/>
      <c r="F851" s="14"/>
      <c r="G851" s="14"/>
      <c r="H851" s="14"/>
      <c r="I851" s="13"/>
      <c r="O851" s="115"/>
    </row>
    <row r="852" spans="2:15" ht="15.75" customHeight="1">
      <c r="B852" s="62"/>
      <c r="F852" s="14"/>
      <c r="G852" s="14"/>
      <c r="H852" s="14"/>
      <c r="I852" s="13"/>
      <c r="O852" s="115"/>
    </row>
    <row r="853" spans="2:15" ht="15.75" customHeight="1">
      <c r="B853" s="62"/>
      <c r="F853" s="14"/>
      <c r="G853" s="14"/>
      <c r="H853" s="14"/>
      <c r="I853" s="13"/>
      <c r="O853" s="115"/>
    </row>
    <row r="854" spans="2:15" ht="15.75" customHeight="1">
      <c r="B854" s="62"/>
      <c r="F854" s="14"/>
      <c r="G854" s="14"/>
      <c r="H854" s="14"/>
      <c r="I854" s="13"/>
      <c r="O854" s="115"/>
    </row>
    <row r="855" spans="2:15" ht="15.75" customHeight="1">
      <c r="B855" s="62"/>
      <c r="F855" s="14"/>
      <c r="G855" s="14"/>
      <c r="H855" s="14"/>
      <c r="I855" s="13"/>
      <c r="O855" s="115"/>
    </row>
    <row r="856" spans="2:15" ht="15.75" customHeight="1">
      <c r="B856" s="62"/>
      <c r="F856" s="14"/>
      <c r="G856" s="14"/>
      <c r="H856" s="14"/>
      <c r="I856" s="13"/>
      <c r="O856" s="115"/>
    </row>
    <row r="857" spans="2:15" ht="15.75" customHeight="1">
      <c r="B857" s="62"/>
      <c r="F857" s="14"/>
      <c r="G857" s="14"/>
      <c r="H857" s="14"/>
      <c r="I857" s="13"/>
      <c r="O857" s="115"/>
    </row>
    <row r="858" spans="2:15" ht="15.75" customHeight="1">
      <c r="B858" s="62"/>
      <c r="F858" s="14"/>
      <c r="G858" s="14"/>
      <c r="H858" s="14"/>
      <c r="I858" s="13"/>
      <c r="O858" s="115"/>
    </row>
    <row r="859" spans="2:15" ht="15.75" customHeight="1">
      <c r="B859" s="62"/>
      <c r="F859" s="14"/>
      <c r="G859" s="14"/>
      <c r="H859" s="14"/>
      <c r="I859" s="13"/>
      <c r="O859" s="115"/>
    </row>
    <row r="860" spans="2:15" ht="15.75" customHeight="1">
      <c r="B860" s="62"/>
      <c r="F860" s="14"/>
      <c r="G860" s="14"/>
      <c r="H860" s="14"/>
      <c r="I860" s="13"/>
      <c r="O860" s="115"/>
    </row>
    <row r="861" spans="2:15" ht="15.75" customHeight="1">
      <c r="B861" s="62"/>
      <c r="F861" s="14"/>
      <c r="G861" s="14"/>
      <c r="H861" s="14"/>
      <c r="I861" s="13"/>
      <c r="O861" s="115"/>
    </row>
    <row r="862" spans="2:15" ht="15.75" customHeight="1">
      <c r="B862" s="62"/>
      <c r="F862" s="14"/>
      <c r="G862" s="14"/>
      <c r="H862" s="14"/>
      <c r="I862" s="13"/>
      <c r="O862" s="115"/>
    </row>
    <row r="863" spans="2:15" ht="15.75" customHeight="1">
      <c r="B863" s="62"/>
      <c r="F863" s="14"/>
      <c r="G863" s="14"/>
      <c r="H863" s="14"/>
      <c r="I863" s="13"/>
      <c r="O863" s="115"/>
    </row>
    <row r="864" spans="2:15" ht="15.75" customHeight="1">
      <c r="B864" s="62"/>
      <c r="F864" s="14"/>
      <c r="G864" s="14"/>
      <c r="H864" s="14"/>
      <c r="I864" s="13"/>
      <c r="O864" s="115"/>
    </row>
    <row r="865" spans="2:15" ht="15.75" customHeight="1">
      <c r="B865" s="62"/>
      <c r="F865" s="14"/>
      <c r="G865" s="14"/>
      <c r="H865" s="14"/>
      <c r="I865" s="13"/>
      <c r="O865" s="115"/>
    </row>
    <row r="866" spans="2:15" ht="15.75" customHeight="1">
      <c r="B866" s="62"/>
      <c r="F866" s="14"/>
      <c r="G866" s="14"/>
      <c r="H866" s="14"/>
      <c r="I866" s="13"/>
      <c r="O866" s="115"/>
    </row>
    <row r="867" spans="2:15" ht="15.75" customHeight="1">
      <c r="B867" s="62"/>
      <c r="F867" s="14"/>
      <c r="G867" s="14"/>
      <c r="H867" s="14"/>
      <c r="I867" s="13"/>
      <c r="O867" s="115"/>
    </row>
    <row r="868" spans="2:15" ht="15.75" customHeight="1">
      <c r="B868" s="62"/>
      <c r="F868" s="14"/>
      <c r="G868" s="14"/>
      <c r="H868" s="14"/>
      <c r="I868" s="13"/>
      <c r="O868" s="115"/>
    </row>
    <row r="869" spans="2:15" ht="15.75" customHeight="1">
      <c r="B869" s="62"/>
      <c r="F869" s="14"/>
      <c r="G869" s="14"/>
      <c r="H869" s="14"/>
      <c r="I869" s="13"/>
      <c r="O869" s="115"/>
    </row>
    <row r="870" spans="2:15" ht="15.75" customHeight="1">
      <c r="B870" s="62"/>
      <c r="F870" s="14"/>
      <c r="G870" s="14"/>
      <c r="H870" s="14"/>
      <c r="I870" s="13"/>
      <c r="O870" s="115"/>
    </row>
    <row r="871" spans="2:15" ht="15.75" customHeight="1">
      <c r="B871" s="62"/>
      <c r="F871" s="14"/>
      <c r="G871" s="14"/>
      <c r="H871" s="14"/>
      <c r="I871" s="13"/>
      <c r="O871" s="115"/>
    </row>
    <row r="872" spans="2:15" ht="15.75" customHeight="1">
      <c r="B872" s="62"/>
      <c r="F872" s="14"/>
      <c r="G872" s="14"/>
      <c r="H872" s="14"/>
      <c r="I872" s="13"/>
      <c r="O872" s="115"/>
    </row>
    <row r="873" spans="2:15" ht="15.75" customHeight="1">
      <c r="B873" s="62"/>
      <c r="F873" s="14"/>
      <c r="G873" s="14"/>
      <c r="H873" s="14"/>
      <c r="I873" s="13"/>
      <c r="O873" s="115"/>
    </row>
    <row r="874" spans="2:15" ht="15.75" customHeight="1">
      <c r="B874" s="62"/>
      <c r="F874" s="14"/>
      <c r="G874" s="14"/>
      <c r="H874" s="14"/>
      <c r="I874" s="13"/>
      <c r="O874" s="115"/>
    </row>
    <row r="875" spans="2:15" ht="15.75" customHeight="1">
      <c r="B875" s="62"/>
      <c r="F875" s="14"/>
      <c r="G875" s="14"/>
      <c r="H875" s="14"/>
      <c r="I875" s="13"/>
      <c r="O875" s="115"/>
    </row>
    <row r="876" spans="2:15" ht="15.75" customHeight="1">
      <c r="B876" s="62"/>
      <c r="F876" s="14"/>
      <c r="G876" s="14"/>
      <c r="H876" s="14"/>
      <c r="I876" s="13"/>
      <c r="O876" s="115"/>
    </row>
    <row r="877" spans="2:15" ht="15.75" customHeight="1">
      <c r="B877" s="62"/>
      <c r="F877" s="14"/>
      <c r="G877" s="14"/>
      <c r="H877" s="14"/>
      <c r="I877" s="13"/>
      <c r="O877" s="115"/>
    </row>
    <row r="878" spans="2:15" ht="15.75" customHeight="1">
      <c r="B878" s="62"/>
      <c r="F878" s="14"/>
      <c r="G878" s="14"/>
      <c r="H878" s="14"/>
      <c r="I878" s="13"/>
      <c r="O878" s="115"/>
    </row>
    <row r="879" spans="2:15" ht="15.75" customHeight="1">
      <c r="B879" s="62"/>
      <c r="F879" s="14"/>
      <c r="G879" s="14"/>
      <c r="H879" s="14"/>
      <c r="I879" s="13"/>
      <c r="O879" s="115"/>
    </row>
    <row r="880" spans="2:15" ht="15.75" customHeight="1">
      <c r="B880" s="62"/>
      <c r="F880" s="14"/>
      <c r="G880" s="14"/>
      <c r="H880" s="14"/>
      <c r="I880" s="13"/>
      <c r="O880" s="115"/>
    </row>
    <row r="881" spans="2:15" ht="15.75" customHeight="1">
      <c r="B881" s="62"/>
      <c r="F881" s="14"/>
      <c r="G881" s="14"/>
      <c r="H881" s="14"/>
      <c r="I881" s="13"/>
      <c r="O881" s="115"/>
    </row>
    <row r="882" spans="2:15" ht="15.75" customHeight="1">
      <c r="B882" s="62"/>
      <c r="F882" s="14"/>
      <c r="G882" s="14"/>
      <c r="H882" s="14"/>
      <c r="I882" s="13"/>
      <c r="O882" s="115"/>
    </row>
    <row r="883" spans="2:15" ht="15.75" customHeight="1">
      <c r="B883" s="62"/>
      <c r="F883" s="14"/>
      <c r="G883" s="14"/>
      <c r="H883" s="14"/>
      <c r="I883" s="13"/>
      <c r="O883" s="115"/>
    </row>
    <row r="884" spans="2:15" ht="15.75" customHeight="1">
      <c r="B884" s="62"/>
      <c r="F884" s="14"/>
      <c r="G884" s="14"/>
      <c r="H884" s="14"/>
      <c r="I884" s="13"/>
      <c r="O884" s="115"/>
    </row>
    <row r="885" spans="2:15" ht="15.75" customHeight="1">
      <c r="B885" s="62"/>
      <c r="F885" s="14"/>
      <c r="G885" s="14"/>
      <c r="H885" s="14"/>
      <c r="I885" s="13"/>
      <c r="O885" s="115"/>
    </row>
    <row r="886" spans="2:15" ht="15.75" customHeight="1">
      <c r="B886" s="62"/>
      <c r="F886" s="14"/>
      <c r="G886" s="14"/>
      <c r="H886" s="14"/>
      <c r="I886" s="13"/>
      <c r="O886" s="115"/>
    </row>
    <row r="887" spans="2:15" ht="15.75" customHeight="1">
      <c r="B887" s="62"/>
      <c r="F887" s="14"/>
      <c r="G887" s="14"/>
      <c r="H887" s="14"/>
      <c r="I887" s="13"/>
      <c r="O887" s="115"/>
    </row>
    <row r="888" spans="2:15" ht="15.75" customHeight="1">
      <c r="B888" s="62"/>
      <c r="F888" s="14"/>
      <c r="G888" s="14"/>
      <c r="H888" s="14"/>
      <c r="I888" s="13"/>
      <c r="O888" s="115"/>
    </row>
    <row r="889" spans="2:15" ht="15.75" customHeight="1">
      <c r="B889" s="62"/>
      <c r="F889" s="14"/>
      <c r="G889" s="14"/>
      <c r="H889" s="14"/>
      <c r="I889" s="13"/>
      <c r="O889" s="115"/>
    </row>
    <row r="890" spans="2:15" ht="15.75" customHeight="1">
      <c r="B890" s="62"/>
      <c r="F890" s="14"/>
      <c r="G890" s="14"/>
      <c r="H890" s="14"/>
      <c r="I890" s="13"/>
      <c r="O890" s="115"/>
    </row>
    <row r="891" spans="2:15" ht="15.75" customHeight="1">
      <c r="B891" s="62"/>
      <c r="F891" s="14"/>
      <c r="G891" s="14"/>
      <c r="H891" s="14"/>
      <c r="I891" s="13"/>
      <c r="O891" s="115"/>
    </row>
    <row r="892" spans="2:15" ht="15.75" customHeight="1">
      <c r="B892" s="62"/>
      <c r="F892" s="14"/>
      <c r="G892" s="14"/>
      <c r="H892" s="14"/>
      <c r="I892" s="13"/>
      <c r="O892" s="115"/>
    </row>
    <row r="893" spans="2:15" ht="15.75" customHeight="1">
      <c r="B893" s="62"/>
      <c r="F893" s="14"/>
      <c r="G893" s="14"/>
      <c r="H893" s="14"/>
      <c r="I893" s="13"/>
      <c r="O893" s="115"/>
    </row>
    <row r="894" spans="2:15" ht="15.75" customHeight="1">
      <c r="B894" s="62"/>
      <c r="F894" s="14"/>
      <c r="G894" s="14"/>
      <c r="H894" s="14"/>
      <c r="I894" s="13"/>
      <c r="O894" s="115"/>
    </row>
    <row r="895" spans="2:15" ht="15.75" customHeight="1">
      <c r="B895" s="62"/>
      <c r="F895" s="14"/>
      <c r="G895" s="14"/>
      <c r="H895" s="14"/>
      <c r="I895" s="13"/>
      <c r="O895" s="115"/>
    </row>
    <row r="896" spans="2:15" ht="15.75" customHeight="1">
      <c r="B896" s="62"/>
      <c r="F896" s="14"/>
      <c r="G896" s="14"/>
      <c r="H896" s="14"/>
      <c r="I896" s="13"/>
      <c r="O896" s="115"/>
    </row>
    <row r="897" spans="2:15" ht="15.75" customHeight="1">
      <c r="B897" s="62"/>
      <c r="F897" s="14"/>
      <c r="G897" s="14"/>
      <c r="H897" s="14"/>
      <c r="I897" s="13"/>
      <c r="O897" s="115"/>
    </row>
    <row r="898" spans="2:15" ht="15.75" customHeight="1">
      <c r="B898" s="62"/>
      <c r="F898" s="14"/>
      <c r="G898" s="14"/>
      <c r="H898" s="14"/>
      <c r="I898" s="13"/>
      <c r="O898" s="115"/>
    </row>
    <row r="899" spans="2:15" ht="15.75" customHeight="1">
      <c r="B899" s="62"/>
      <c r="F899" s="14"/>
      <c r="G899" s="14"/>
      <c r="H899" s="14"/>
      <c r="I899" s="13"/>
      <c r="O899" s="115"/>
    </row>
    <row r="900" spans="2:15" ht="15.75" customHeight="1">
      <c r="B900" s="62"/>
      <c r="F900" s="14"/>
      <c r="G900" s="14"/>
      <c r="H900" s="14"/>
      <c r="I900" s="13"/>
      <c r="O900" s="115"/>
    </row>
    <row r="901" spans="2:15" ht="15.75" customHeight="1">
      <c r="B901" s="62"/>
      <c r="F901" s="14"/>
      <c r="G901" s="14"/>
      <c r="H901" s="14"/>
      <c r="I901" s="13"/>
      <c r="O901" s="115"/>
    </row>
    <row r="902" spans="2:15" ht="15.75" customHeight="1">
      <c r="B902" s="62"/>
      <c r="F902" s="14"/>
      <c r="G902" s="14"/>
      <c r="H902" s="14"/>
      <c r="I902" s="13"/>
      <c r="O902" s="115"/>
    </row>
    <row r="903" spans="2:15" ht="15.75" customHeight="1">
      <c r="B903" s="62"/>
      <c r="F903" s="14"/>
      <c r="G903" s="14"/>
      <c r="H903" s="14"/>
      <c r="I903" s="13"/>
      <c r="O903" s="115"/>
    </row>
    <row r="904" spans="2:15" ht="15.75" customHeight="1">
      <c r="B904" s="62"/>
      <c r="F904" s="14"/>
      <c r="G904" s="14"/>
      <c r="H904" s="14"/>
      <c r="I904" s="13"/>
      <c r="O904" s="115"/>
    </row>
    <row r="905" spans="2:15" ht="15.75" customHeight="1">
      <c r="B905" s="62"/>
      <c r="F905" s="14"/>
      <c r="G905" s="14"/>
      <c r="H905" s="14"/>
      <c r="I905" s="13"/>
      <c r="O905" s="115"/>
    </row>
    <row r="906" spans="2:15" ht="15.75" customHeight="1">
      <c r="B906" s="62"/>
      <c r="F906" s="14"/>
      <c r="G906" s="14"/>
      <c r="H906" s="14"/>
      <c r="I906" s="13"/>
      <c r="O906" s="115"/>
    </row>
    <row r="907" spans="2:15" ht="15.75" customHeight="1">
      <c r="B907" s="62"/>
      <c r="F907" s="14"/>
      <c r="G907" s="14"/>
      <c r="H907" s="14"/>
      <c r="I907" s="13"/>
      <c r="O907" s="115"/>
    </row>
    <row r="908" spans="2:15" ht="15.75" customHeight="1">
      <c r="B908" s="62"/>
      <c r="F908" s="14"/>
      <c r="G908" s="14"/>
      <c r="H908" s="14"/>
      <c r="I908" s="13"/>
      <c r="O908" s="115"/>
    </row>
    <row r="909" spans="2:15" ht="15.75" customHeight="1">
      <c r="B909" s="62"/>
      <c r="F909" s="14"/>
      <c r="G909" s="14"/>
      <c r="H909" s="14"/>
      <c r="I909" s="13"/>
      <c r="O909" s="115"/>
    </row>
    <row r="910" spans="2:15" ht="15.75" customHeight="1">
      <c r="B910" s="62"/>
      <c r="F910" s="14"/>
      <c r="G910" s="14"/>
      <c r="H910" s="14"/>
      <c r="I910" s="13"/>
      <c r="O910" s="115"/>
    </row>
    <row r="911" spans="2:15" ht="15.75" customHeight="1">
      <c r="B911" s="62"/>
      <c r="F911" s="14"/>
      <c r="G911" s="14"/>
      <c r="H911" s="14"/>
      <c r="I911" s="13"/>
      <c r="O911" s="115"/>
    </row>
    <row r="912" spans="2:15" ht="15.75" customHeight="1">
      <c r="B912" s="62"/>
      <c r="F912" s="14"/>
      <c r="G912" s="14"/>
      <c r="H912" s="14"/>
      <c r="I912" s="13"/>
      <c r="O912" s="115"/>
    </row>
    <row r="913" spans="2:15" ht="15.75" customHeight="1">
      <c r="B913" s="62"/>
      <c r="F913" s="14"/>
      <c r="G913" s="14"/>
      <c r="H913" s="14"/>
      <c r="I913" s="13"/>
      <c r="O913" s="115"/>
    </row>
    <row r="914" spans="2:15" ht="15.75" customHeight="1">
      <c r="B914" s="62"/>
      <c r="F914" s="14"/>
      <c r="G914" s="14"/>
      <c r="H914" s="14"/>
      <c r="I914" s="13"/>
      <c r="O914" s="115"/>
    </row>
    <row r="915" spans="2:15" ht="15.75" customHeight="1">
      <c r="B915" s="62"/>
      <c r="F915" s="14"/>
      <c r="G915" s="14"/>
      <c r="H915" s="14"/>
      <c r="I915" s="13"/>
      <c r="O915" s="115"/>
    </row>
    <row r="916" spans="2:15" ht="15.75" customHeight="1">
      <c r="B916" s="62"/>
      <c r="F916" s="14"/>
      <c r="G916" s="14"/>
      <c r="H916" s="14"/>
      <c r="I916" s="13"/>
      <c r="O916" s="115"/>
    </row>
    <row r="917" spans="2:15" ht="15.75" customHeight="1">
      <c r="B917" s="62"/>
      <c r="F917" s="14"/>
      <c r="G917" s="14"/>
      <c r="H917" s="14"/>
      <c r="I917" s="13"/>
      <c r="O917" s="115"/>
    </row>
    <row r="918" spans="2:15" ht="15.75" customHeight="1">
      <c r="B918" s="62"/>
      <c r="F918" s="14"/>
      <c r="G918" s="14"/>
      <c r="H918" s="14"/>
      <c r="I918" s="13"/>
      <c r="O918" s="115"/>
    </row>
    <row r="919" spans="2:15" ht="15.75" customHeight="1">
      <c r="B919" s="62"/>
      <c r="F919" s="14"/>
      <c r="G919" s="14"/>
      <c r="H919" s="14"/>
      <c r="I919" s="13"/>
      <c r="O919" s="115"/>
    </row>
    <row r="920" spans="2:15" ht="15.75" customHeight="1">
      <c r="B920" s="62"/>
      <c r="F920" s="14"/>
      <c r="G920" s="14"/>
      <c r="H920" s="14"/>
      <c r="I920" s="13"/>
      <c r="O920" s="115"/>
    </row>
    <row r="921" spans="2:15" ht="15.75" customHeight="1">
      <c r="B921" s="62"/>
      <c r="F921" s="14"/>
      <c r="G921" s="14"/>
      <c r="H921" s="14"/>
      <c r="I921" s="13"/>
      <c r="O921" s="115"/>
    </row>
    <row r="922" spans="2:15" ht="15.75" customHeight="1">
      <c r="B922" s="62"/>
      <c r="F922" s="14"/>
      <c r="G922" s="14"/>
      <c r="H922" s="14"/>
      <c r="I922" s="13"/>
      <c r="O922" s="115"/>
    </row>
    <row r="923" spans="2:15" ht="15.75" customHeight="1">
      <c r="B923" s="62"/>
      <c r="F923" s="14"/>
      <c r="G923" s="14"/>
      <c r="H923" s="14"/>
      <c r="I923" s="13"/>
      <c r="O923" s="115"/>
    </row>
    <row r="924" spans="2:15" ht="15.75" customHeight="1">
      <c r="B924" s="62"/>
      <c r="F924" s="14"/>
      <c r="G924" s="14"/>
      <c r="H924" s="14"/>
      <c r="I924" s="13"/>
      <c r="O924" s="115"/>
    </row>
    <row r="925" spans="2:15" ht="15.75" customHeight="1">
      <c r="B925" s="62"/>
      <c r="F925" s="14"/>
      <c r="G925" s="14"/>
      <c r="H925" s="14"/>
      <c r="I925" s="13"/>
      <c r="O925" s="115"/>
    </row>
    <row r="926" spans="2:15" ht="15.75" customHeight="1">
      <c r="B926" s="62"/>
      <c r="F926" s="14"/>
      <c r="G926" s="14"/>
      <c r="H926" s="14"/>
      <c r="I926" s="13"/>
      <c r="O926" s="115"/>
    </row>
    <row r="927" spans="2:15" ht="15.75" customHeight="1">
      <c r="B927" s="62"/>
      <c r="F927" s="14"/>
      <c r="G927" s="14"/>
      <c r="H927" s="14"/>
      <c r="I927" s="13"/>
      <c r="O927" s="115"/>
    </row>
    <row r="928" spans="2:15" ht="15.75" customHeight="1">
      <c r="B928" s="62"/>
      <c r="F928" s="14"/>
      <c r="G928" s="14"/>
      <c r="H928" s="14"/>
      <c r="I928" s="13"/>
      <c r="O928" s="115"/>
    </row>
    <row r="929" spans="2:15" ht="15.75" customHeight="1">
      <c r="B929" s="62"/>
      <c r="F929" s="14"/>
      <c r="G929" s="14"/>
      <c r="H929" s="14"/>
      <c r="I929" s="13"/>
      <c r="O929" s="115"/>
    </row>
    <row r="930" spans="2:15" ht="15.75" customHeight="1">
      <c r="B930" s="62"/>
      <c r="F930" s="14"/>
      <c r="G930" s="14"/>
      <c r="H930" s="14"/>
      <c r="I930" s="13"/>
      <c r="O930" s="115"/>
    </row>
    <row r="931" spans="2:15" ht="15.75" customHeight="1">
      <c r="B931" s="62"/>
      <c r="F931" s="14"/>
      <c r="G931" s="14"/>
      <c r="H931" s="14"/>
      <c r="I931" s="13"/>
      <c r="O931" s="115"/>
    </row>
    <row r="932" spans="2:15" ht="15.75" customHeight="1">
      <c r="B932" s="62"/>
      <c r="F932" s="14"/>
      <c r="G932" s="14"/>
      <c r="H932" s="14"/>
      <c r="I932" s="13"/>
      <c r="O932" s="115"/>
    </row>
    <row r="933" spans="2:15" ht="15.75" customHeight="1">
      <c r="B933" s="62"/>
      <c r="F933" s="14"/>
      <c r="G933" s="14"/>
      <c r="H933" s="14"/>
      <c r="I933" s="13"/>
      <c r="O933" s="115"/>
    </row>
    <row r="934" spans="2:15" ht="15.75" customHeight="1">
      <c r="B934" s="62"/>
      <c r="F934" s="14"/>
      <c r="G934" s="14"/>
      <c r="H934" s="14"/>
      <c r="I934" s="13"/>
      <c r="O934" s="115"/>
    </row>
    <row r="935" spans="2:15" ht="15.75" customHeight="1">
      <c r="B935" s="62"/>
      <c r="F935" s="14"/>
      <c r="G935" s="14"/>
      <c r="H935" s="14"/>
      <c r="I935" s="13"/>
      <c r="O935" s="115"/>
    </row>
    <row r="936" spans="2:15" ht="15.75" customHeight="1">
      <c r="B936" s="62"/>
      <c r="F936" s="14"/>
      <c r="G936" s="14"/>
      <c r="H936" s="14"/>
      <c r="I936" s="13"/>
      <c r="O936" s="115"/>
    </row>
    <row r="937" spans="2:15" ht="15.75" customHeight="1">
      <c r="B937" s="62"/>
      <c r="F937" s="14"/>
      <c r="G937" s="14"/>
      <c r="H937" s="14"/>
      <c r="I937" s="13"/>
      <c r="O937" s="115"/>
    </row>
    <row r="938" spans="2:15" ht="15.75" customHeight="1">
      <c r="B938" s="62"/>
      <c r="F938" s="14"/>
      <c r="G938" s="14"/>
      <c r="H938" s="14"/>
      <c r="I938" s="13"/>
      <c r="O938" s="115"/>
    </row>
    <row r="939" spans="2:15" ht="15.75" customHeight="1">
      <c r="B939" s="62"/>
      <c r="F939" s="14"/>
      <c r="G939" s="14"/>
      <c r="H939" s="14"/>
      <c r="I939" s="13"/>
      <c r="O939" s="115"/>
    </row>
    <row r="940" spans="2:15" ht="15.75" customHeight="1">
      <c r="B940" s="62"/>
      <c r="F940" s="14"/>
      <c r="G940" s="14"/>
      <c r="H940" s="14"/>
      <c r="I940" s="13"/>
      <c r="O940" s="115"/>
    </row>
    <row r="941" spans="2:15" ht="15.75" customHeight="1">
      <c r="B941" s="62"/>
      <c r="F941" s="14"/>
      <c r="G941" s="14"/>
      <c r="H941" s="14"/>
      <c r="I941" s="13"/>
      <c r="O941" s="115"/>
    </row>
    <row r="942" spans="2:15" ht="15.75" customHeight="1">
      <c r="B942" s="62"/>
      <c r="F942" s="14"/>
      <c r="G942" s="14"/>
      <c r="H942" s="14"/>
      <c r="I942" s="13"/>
      <c r="O942" s="115"/>
    </row>
    <row r="943" spans="2:15" ht="15.75" customHeight="1">
      <c r="B943" s="62"/>
      <c r="F943" s="14"/>
      <c r="G943" s="14"/>
      <c r="H943" s="14"/>
      <c r="I943" s="13"/>
      <c r="O943" s="115"/>
    </row>
    <row r="944" spans="2:15" ht="15.75" customHeight="1">
      <c r="B944" s="62"/>
      <c r="F944" s="14"/>
      <c r="G944" s="14"/>
      <c r="H944" s="14"/>
      <c r="I944" s="13"/>
      <c r="O944" s="115"/>
    </row>
    <row r="945" spans="2:15" ht="15.75" customHeight="1">
      <c r="B945" s="62"/>
      <c r="F945" s="14"/>
      <c r="G945" s="14"/>
      <c r="H945" s="14"/>
      <c r="I945" s="13"/>
      <c r="O945" s="115"/>
    </row>
    <row r="946" spans="2:15" ht="15.75" customHeight="1">
      <c r="B946" s="62"/>
      <c r="F946" s="14"/>
      <c r="G946" s="14"/>
      <c r="H946" s="14"/>
      <c r="I946" s="13"/>
      <c r="O946" s="115"/>
    </row>
    <row r="947" spans="2:15" ht="15.75" customHeight="1">
      <c r="B947" s="62"/>
      <c r="F947" s="14"/>
      <c r="G947" s="14"/>
      <c r="H947" s="14"/>
      <c r="I947" s="13"/>
      <c r="O947" s="115"/>
    </row>
    <row r="948" spans="2:15" ht="15.75" customHeight="1">
      <c r="B948" s="62"/>
      <c r="F948" s="14"/>
      <c r="G948" s="14"/>
      <c r="H948" s="14"/>
      <c r="I948" s="13"/>
      <c r="O948" s="115"/>
    </row>
    <row r="949" spans="2:15" ht="15.75" customHeight="1">
      <c r="B949" s="62"/>
      <c r="F949" s="14"/>
      <c r="G949" s="14"/>
      <c r="H949" s="14"/>
      <c r="I949" s="13"/>
      <c r="O949" s="115"/>
    </row>
    <row r="950" spans="2:15" ht="15.75" customHeight="1">
      <c r="B950" s="62"/>
      <c r="F950" s="14"/>
      <c r="G950" s="14"/>
      <c r="H950" s="14"/>
      <c r="I950" s="13"/>
      <c r="O950" s="115"/>
    </row>
    <row r="951" spans="2:15" ht="15.75" customHeight="1">
      <c r="B951" s="62"/>
      <c r="F951" s="14"/>
      <c r="G951" s="14"/>
      <c r="H951" s="14"/>
      <c r="I951" s="13"/>
      <c r="O951" s="115"/>
    </row>
    <row r="952" spans="2:15" ht="15.75" customHeight="1">
      <c r="B952" s="62"/>
      <c r="F952" s="14"/>
      <c r="G952" s="14"/>
      <c r="H952" s="14"/>
      <c r="I952" s="13"/>
      <c r="O952" s="115"/>
    </row>
    <row r="953" spans="2:15" ht="15.75" customHeight="1">
      <c r="B953" s="62"/>
      <c r="F953" s="14"/>
      <c r="G953" s="14"/>
      <c r="H953" s="14"/>
      <c r="I953" s="13"/>
      <c r="O953" s="115"/>
    </row>
    <row r="954" spans="2:15" ht="15.75" customHeight="1">
      <c r="B954" s="62"/>
      <c r="F954" s="14"/>
      <c r="G954" s="14"/>
      <c r="H954" s="14"/>
      <c r="I954" s="13"/>
      <c r="O954" s="115"/>
    </row>
    <row r="955" spans="2:15" ht="15.75" customHeight="1">
      <c r="B955" s="62"/>
      <c r="F955" s="14"/>
      <c r="G955" s="14"/>
      <c r="H955" s="14"/>
      <c r="I955" s="13"/>
      <c r="O955" s="115"/>
    </row>
    <row r="956" spans="2:15" ht="15.75" customHeight="1">
      <c r="B956" s="62"/>
      <c r="F956" s="14"/>
      <c r="G956" s="14"/>
      <c r="H956" s="14"/>
      <c r="I956" s="13"/>
      <c r="O956" s="115"/>
    </row>
    <row r="957" spans="2:15" ht="15.75" customHeight="1">
      <c r="B957" s="62"/>
      <c r="F957" s="14"/>
      <c r="G957" s="14"/>
      <c r="H957" s="14"/>
      <c r="I957" s="13"/>
      <c r="O957" s="115"/>
    </row>
    <row r="958" spans="2:15" ht="15.75" customHeight="1">
      <c r="B958" s="62"/>
      <c r="F958" s="14"/>
      <c r="G958" s="14"/>
      <c r="H958" s="14"/>
      <c r="I958" s="13"/>
      <c r="O958" s="115"/>
    </row>
    <row r="959" spans="2:15" ht="15.75" customHeight="1">
      <c r="B959" s="62"/>
      <c r="F959" s="14"/>
      <c r="G959" s="14"/>
      <c r="H959" s="14"/>
      <c r="I959" s="13"/>
      <c r="O959" s="115"/>
    </row>
    <row r="960" spans="2:15" ht="15.75" customHeight="1">
      <c r="B960" s="62"/>
      <c r="F960" s="14"/>
      <c r="G960" s="14"/>
      <c r="H960" s="14"/>
      <c r="I960" s="13"/>
      <c r="O960" s="115"/>
    </row>
    <row r="961" spans="2:15" ht="15.75" customHeight="1">
      <c r="B961" s="62"/>
      <c r="F961" s="14"/>
      <c r="G961" s="14"/>
      <c r="H961" s="14"/>
      <c r="I961" s="13"/>
      <c r="O961" s="115"/>
    </row>
    <row r="962" spans="2:15" ht="15.75" customHeight="1">
      <c r="B962" s="62"/>
      <c r="F962" s="14"/>
      <c r="G962" s="14"/>
      <c r="H962" s="14"/>
      <c r="I962" s="13"/>
      <c r="O962" s="115"/>
    </row>
    <row r="963" spans="2:15" ht="15.75" customHeight="1">
      <c r="B963" s="62"/>
      <c r="F963" s="14"/>
      <c r="G963" s="14"/>
      <c r="H963" s="14"/>
      <c r="I963" s="13"/>
      <c r="O963" s="115"/>
    </row>
    <row r="964" spans="2:15" ht="15.75" customHeight="1">
      <c r="B964" s="62"/>
      <c r="F964" s="14"/>
      <c r="G964" s="14"/>
      <c r="H964" s="14"/>
      <c r="I964" s="13"/>
      <c r="O964" s="115"/>
    </row>
    <row r="965" spans="2:15" ht="15.75" customHeight="1">
      <c r="B965" s="62"/>
      <c r="F965" s="14"/>
      <c r="G965" s="14"/>
      <c r="H965" s="14"/>
      <c r="I965" s="13"/>
      <c r="O965" s="115"/>
    </row>
    <row r="966" spans="2:15" ht="15.75" customHeight="1">
      <c r="B966" s="62"/>
      <c r="F966" s="14"/>
      <c r="G966" s="14"/>
      <c r="H966" s="14"/>
      <c r="I966" s="13"/>
      <c r="O966" s="115"/>
    </row>
    <row r="967" spans="2:15" ht="15.75" customHeight="1">
      <c r="B967" s="62"/>
      <c r="F967" s="14"/>
      <c r="G967" s="14"/>
      <c r="H967" s="14"/>
      <c r="I967" s="13"/>
      <c r="O967" s="115"/>
    </row>
    <row r="968" spans="2:15" ht="15.75" customHeight="1">
      <c r="B968" s="62"/>
      <c r="F968" s="14"/>
      <c r="G968" s="14"/>
      <c r="H968" s="14"/>
      <c r="I968" s="13"/>
      <c r="O968" s="115"/>
    </row>
    <row r="969" spans="2:15" ht="15.75" customHeight="1">
      <c r="B969" s="62"/>
      <c r="F969" s="14"/>
      <c r="G969" s="14"/>
      <c r="H969" s="14"/>
      <c r="I969" s="13"/>
      <c r="O969" s="115"/>
    </row>
    <row r="970" spans="2:15" ht="15.75" customHeight="1">
      <c r="B970" s="62"/>
      <c r="F970" s="14"/>
      <c r="G970" s="14"/>
      <c r="H970" s="14"/>
      <c r="I970" s="13"/>
      <c r="O970" s="115"/>
    </row>
    <row r="971" spans="2:15" ht="15.75" customHeight="1">
      <c r="B971" s="62"/>
      <c r="F971" s="14"/>
      <c r="G971" s="14"/>
      <c r="H971" s="14"/>
      <c r="I971" s="13"/>
      <c r="O971" s="115"/>
    </row>
    <row r="972" spans="2:15" ht="15.75" customHeight="1">
      <c r="B972" s="62"/>
      <c r="F972" s="14"/>
      <c r="G972" s="14"/>
      <c r="H972" s="14"/>
      <c r="I972" s="13"/>
      <c r="O972" s="115"/>
    </row>
    <row r="973" spans="2:15" ht="15.75" customHeight="1">
      <c r="B973" s="62"/>
      <c r="F973" s="14"/>
      <c r="G973" s="14"/>
      <c r="H973" s="14"/>
      <c r="I973" s="13"/>
      <c r="O973" s="115"/>
    </row>
    <row r="974" spans="2:15" ht="15.75" customHeight="1">
      <c r="B974" s="62"/>
      <c r="F974" s="14"/>
      <c r="G974" s="14"/>
      <c r="H974" s="14"/>
      <c r="I974" s="13"/>
      <c r="O974" s="115"/>
    </row>
    <row r="975" spans="2:15" ht="15.75" customHeight="1">
      <c r="B975" s="62"/>
      <c r="F975" s="14"/>
      <c r="G975" s="14"/>
      <c r="H975" s="14"/>
      <c r="I975" s="13"/>
      <c r="O975" s="115"/>
    </row>
    <row r="976" spans="2:15" ht="15.75" customHeight="1">
      <c r="B976" s="62"/>
      <c r="F976" s="14"/>
      <c r="G976" s="14"/>
      <c r="H976" s="14"/>
      <c r="I976" s="13"/>
      <c r="O976" s="115"/>
    </row>
    <row r="977" spans="2:15" ht="15.75" customHeight="1">
      <c r="B977" s="62"/>
      <c r="F977" s="14"/>
      <c r="G977" s="14"/>
      <c r="H977" s="14"/>
      <c r="I977" s="13"/>
      <c r="O977" s="115"/>
    </row>
    <row r="978" spans="2:15" ht="15.75" customHeight="1">
      <c r="B978" s="62"/>
      <c r="F978" s="14"/>
      <c r="G978" s="14"/>
      <c r="H978" s="14"/>
      <c r="I978" s="13"/>
      <c r="O978" s="115"/>
    </row>
    <row r="979" spans="2:15" ht="15.75" customHeight="1">
      <c r="B979" s="62"/>
      <c r="F979" s="14"/>
      <c r="G979" s="14"/>
      <c r="H979" s="14"/>
      <c r="I979" s="13"/>
      <c r="O979" s="115"/>
    </row>
    <row r="980" spans="2:15" ht="15.75" customHeight="1">
      <c r="B980" s="62"/>
      <c r="F980" s="14"/>
      <c r="G980" s="14"/>
      <c r="H980" s="14"/>
      <c r="I980" s="13"/>
      <c r="O980" s="115"/>
    </row>
    <row r="981" spans="2:15" ht="15.75" customHeight="1">
      <c r="B981" s="62"/>
      <c r="F981" s="14"/>
      <c r="G981" s="14"/>
      <c r="H981" s="14"/>
      <c r="I981" s="13"/>
      <c r="O981" s="115"/>
    </row>
    <row r="982" spans="2:15" ht="15.75" customHeight="1">
      <c r="B982" s="62"/>
      <c r="F982" s="14"/>
      <c r="G982" s="14"/>
      <c r="H982" s="14"/>
      <c r="I982" s="13"/>
      <c r="O982" s="115"/>
    </row>
    <row r="983" spans="2:15" ht="15.75" customHeight="1">
      <c r="B983" s="62"/>
      <c r="F983" s="14"/>
      <c r="G983" s="14"/>
      <c r="H983" s="14"/>
      <c r="I983" s="13"/>
      <c r="O983" s="115"/>
    </row>
    <row r="984" spans="2:15" ht="15.75" customHeight="1">
      <c r="B984" s="62"/>
      <c r="F984" s="14"/>
      <c r="G984" s="14"/>
      <c r="H984" s="14"/>
      <c r="I984" s="13"/>
      <c r="O984" s="115"/>
    </row>
    <row r="985" spans="2:15" ht="15.75" customHeight="1">
      <c r="B985" s="62"/>
      <c r="F985" s="14"/>
      <c r="G985" s="14"/>
      <c r="H985" s="14"/>
      <c r="I985" s="13"/>
      <c r="O985" s="115"/>
    </row>
    <row r="986" spans="2:15" ht="15.75" customHeight="1">
      <c r="B986" s="62"/>
      <c r="F986" s="14"/>
      <c r="G986" s="14"/>
      <c r="H986" s="14"/>
      <c r="I986" s="13"/>
      <c r="O986" s="115"/>
    </row>
    <row r="987" spans="2:15" ht="15.75" customHeight="1">
      <c r="B987" s="62"/>
      <c r="F987" s="14"/>
      <c r="G987" s="14"/>
      <c r="H987" s="14"/>
      <c r="I987" s="13"/>
      <c r="O987" s="115"/>
    </row>
    <row r="988" spans="2:15" ht="15.75" customHeight="1">
      <c r="B988" s="62"/>
      <c r="F988" s="14"/>
      <c r="G988" s="14"/>
      <c r="H988" s="14"/>
      <c r="I988" s="13"/>
      <c r="O988" s="115"/>
    </row>
    <row r="989" spans="2:15" ht="15.75" customHeight="1">
      <c r="B989" s="62"/>
      <c r="F989" s="14"/>
      <c r="G989" s="14"/>
      <c r="H989" s="14"/>
      <c r="I989" s="13"/>
      <c r="O989" s="115"/>
    </row>
    <row r="990" spans="2:15" ht="15.75" customHeight="1">
      <c r="B990" s="62"/>
      <c r="F990" s="14"/>
      <c r="G990" s="14"/>
      <c r="H990" s="14"/>
      <c r="I990" s="13"/>
      <c r="O990" s="115"/>
    </row>
    <row r="991" spans="2:15" ht="15.75" customHeight="1">
      <c r="B991" s="62"/>
      <c r="F991" s="14"/>
      <c r="G991" s="14"/>
      <c r="H991" s="14"/>
      <c r="I991" s="13"/>
      <c r="O991" s="115"/>
    </row>
    <row r="992" spans="2:15" ht="15.75" customHeight="1">
      <c r="B992" s="62"/>
      <c r="F992" s="14"/>
      <c r="G992" s="14"/>
      <c r="H992" s="14"/>
      <c r="I992" s="13"/>
      <c r="O992" s="115"/>
    </row>
    <row r="993" spans="2:15" ht="15.75" customHeight="1">
      <c r="B993" s="62"/>
      <c r="F993" s="14"/>
      <c r="G993" s="14"/>
      <c r="H993" s="14"/>
      <c r="I993" s="13"/>
      <c r="O993" s="115"/>
    </row>
    <row r="994" spans="2:15" ht="15.75" customHeight="1">
      <c r="B994" s="62"/>
      <c r="F994" s="14"/>
      <c r="G994" s="14"/>
      <c r="H994" s="14"/>
      <c r="I994" s="13"/>
      <c r="O994" s="115"/>
    </row>
  </sheetData>
  <autoFilter ref="A1:Z1" xr:uid="{00000000-0001-0000-1E00-000000000000}">
    <sortState xmlns:xlrd2="http://schemas.microsoft.com/office/spreadsheetml/2017/richdata2" ref="A2:Z103">
      <sortCondition ref="B1"/>
    </sortState>
  </autoFilter>
  <phoneticPr fontId="97" type="noConversion"/>
  <conditionalFormatting sqref="P2:P112">
    <cfRule type="expression" dxfId="54" priority="1" stopIfTrue="1">
      <formula>"&gt;0"</formula>
    </cfRule>
    <cfRule type="cellIs" dxfId="53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00B0F0"/>
  </sheetPr>
  <dimension ref="A1:S1000"/>
  <sheetViews>
    <sheetView workbookViewId="0">
      <pane xSplit="3" ySplit="1" topLeftCell="L133" activePane="bottomRight" state="frozen"/>
      <selection pane="topRight" activeCell="D1" sqref="D1"/>
      <selection pane="bottomLeft" activeCell="A2" sqref="A2"/>
      <selection pane="bottomRight" activeCell="O152" sqref="O152"/>
    </sheetView>
  </sheetViews>
  <sheetFormatPr defaultColWidth="12.625" defaultRowHeight="15" customHeight="1"/>
  <cols>
    <col min="1" max="1" width="11.25" customWidth="1"/>
    <col min="2" max="2" width="23.5" customWidth="1"/>
    <col min="3" max="3" width="39.5" customWidth="1"/>
    <col min="4" max="4" width="23.5" customWidth="1"/>
    <col min="5" max="5" width="31.75" customWidth="1"/>
    <col min="6" max="6" width="9.875" customWidth="1"/>
    <col min="7" max="7" width="10.75" customWidth="1"/>
    <col min="8" max="8" width="14.125" customWidth="1"/>
    <col min="9" max="9" width="7.375" customWidth="1"/>
    <col min="10" max="10" width="13.75" customWidth="1"/>
    <col min="11" max="11" width="22.25" customWidth="1"/>
    <col min="12" max="12" width="10.875" customWidth="1"/>
    <col min="13" max="13" width="18.125" customWidth="1"/>
    <col min="14" max="14" width="10.25" customWidth="1"/>
    <col min="15" max="15" width="11.5" customWidth="1"/>
    <col min="16" max="16" width="13.8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25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31" t="s">
        <v>61</v>
      </c>
      <c r="H1" s="174" t="s">
        <v>682</v>
      </c>
      <c r="I1" s="132" t="s">
        <v>63</v>
      </c>
      <c r="J1" s="132" t="s">
        <v>64</v>
      </c>
      <c r="K1" s="25" t="s">
        <v>65</v>
      </c>
      <c r="L1" s="132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2.75" customHeight="1">
      <c r="A2" s="43" t="s">
        <v>11</v>
      </c>
      <c r="B2" s="28">
        <v>44790</v>
      </c>
      <c r="C2" s="48" t="s">
        <v>2022</v>
      </c>
      <c r="D2" s="48"/>
      <c r="E2" s="29"/>
      <c r="F2" s="30"/>
      <c r="G2" s="120"/>
      <c r="H2" s="120">
        <v>5232.38</v>
      </c>
      <c r="I2" s="43"/>
      <c r="J2" s="43"/>
      <c r="K2" s="27" t="s">
        <v>793</v>
      </c>
      <c r="L2" s="43">
        <v>481235485</v>
      </c>
      <c r="M2" s="29"/>
      <c r="N2" s="43" t="s">
        <v>688</v>
      </c>
      <c r="O2" s="248"/>
      <c r="P2" s="31">
        <f t="shared" ref="P2:P137" si="0">R2-Q2</f>
        <v>0</v>
      </c>
      <c r="Q2" s="31">
        <f t="shared" ref="Q2:Q137" si="1">SUBTOTAL(9,$F$2:F2)</f>
        <v>0</v>
      </c>
      <c r="R2" s="31">
        <f t="shared" ref="R2:R137" si="2">SUBTOTAL(9,$G$2:G2)</f>
        <v>0</v>
      </c>
    </row>
    <row r="3" spans="1:18" ht="14.25">
      <c r="A3" s="43" t="s">
        <v>11</v>
      </c>
      <c r="B3" s="28">
        <v>44433</v>
      </c>
      <c r="C3" s="27" t="s">
        <v>2834</v>
      </c>
      <c r="D3" s="222"/>
      <c r="F3" s="30"/>
      <c r="G3" s="120"/>
      <c r="H3" s="120">
        <v>3438.2</v>
      </c>
      <c r="I3" s="43"/>
      <c r="J3" s="43"/>
      <c r="K3" s="15" t="s">
        <v>2520</v>
      </c>
      <c r="L3" s="43"/>
      <c r="M3" s="43"/>
      <c r="N3" s="43" t="s">
        <v>688</v>
      </c>
      <c r="O3" s="248"/>
      <c r="P3" s="31">
        <f t="shared" si="0"/>
        <v>0</v>
      </c>
      <c r="Q3" s="31">
        <f t="shared" si="1"/>
        <v>0</v>
      </c>
      <c r="R3" s="31">
        <f t="shared" si="2"/>
        <v>0</v>
      </c>
    </row>
    <row r="4" spans="1:18" ht="14.25">
      <c r="A4" s="43" t="s">
        <v>11</v>
      </c>
      <c r="B4" s="28">
        <v>44798</v>
      </c>
      <c r="C4" s="27" t="s">
        <v>2835</v>
      </c>
      <c r="D4" s="222"/>
      <c r="F4" s="30"/>
      <c r="G4" s="120"/>
      <c r="H4" s="120">
        <v>7214</v>
      </c>
      <c r="I4" s="43"/>
      <c r="J4" s="43"/>
      <c r="K4" s="15" t="s">
        <v>2520</v>
      </c>
      <c r="L4" s="43"/>
      <c r="M4" s="43"/>
      <c r="N4" s="43" t="s">
        <v>688</v>
      </c>
      <c r="O4" s="248"/>
      <c r="P4" s="31">
        <f t="shared" si="0"/>
        <v>0</v>
      </c>
      <c r="Q4" s="31">
        <f t="shared" si="1"/>
        <v>0</v>
      </c>
      <c r="R4" s="31">
        <f t="shared" si="2"/>
        <v>0</v>
      </c>
    </row>
    <row r="5" spans="1:18" ht="15.75" customHeight="1">
      <c r="A5" s="43" t="s">
        <v>11</v>
      </c>
      <c r="B5" s="28">
        <v>44801</v>
      </c>
      <c r="C5" s="48" t="s">
        <v>2022</v>
      </c>
      <c r="D5" s="48"/>
      <c r="E5" s="29"/>
      <c r="F5" s="30"/>
      <c r="G5" s="120"/>
      <c r="H5" s="120">
        <v>-6026.02</v>
      </c>
      <c r="I5" s="43"/>
      <c r="J5" s="43"/>
      <c r="K5" s="27" t="s">
        <v>793</v>
      </c>
      <c r="L5" s="43">
        <v>740019313</v>
      </c>
      <c r="M5" s="29"/>
      <c r="N5" s="43" t="s">
        <v>688</v>
      </c>
      <c r="O5" s="248"/>
      <c r="P5" s="31">
        <f t="shared" si="0"/>
        <v>0</v>
      </c>
      <c r="Q5" s="31">
        <f t="shared" si="1"/>
        <v>0</v>
      </c>
      <c r="R5" s="31">
        <f t="shared" si="2"/>
        <v>0</v>
      </c>
    </row>
    <row r="6" spans="1:18" ht="15.75" customHeight="1">
      <c r="A6" s="43" t="s">
        <v>11</v>
      </c>
      <c r="B6" s="28">
        <v>44805</v>
      </c>
      <c r="C6" s="48" t="s">
        <v>2836</v>
      </c>
      <c r="D6" s="48"/>
      <c r="E6" s="29"/>
      <c r="F6" s="30"/>
      <c r="G6" s="120"/>
      <c r="H6" s="120">
        <v>-75.45</v>
      </c>
      <c r="I6" s="43"/>
      <c r="J6" s="43"/>
      <c r="K6" s="27" t="s">
        <v>2837</v>
      </c>
      <c r="L6" s="43" t="s">
        <v>2838</v>
      </c>
      <c r="M6" s="29"/>
      <c r="N6" s="43" t="s">
        <v>688</v>
      </c>
      <c r="O6" s="248"/>
      <c r="P6" s="31">
        <f t="shared" si="0"/>
        <v>0</v>
      </c>
      <c r="Q6" s="31">
        <f t="shared" si="1"/>
        <v>0</v>
      </c>
      <c r="R6" s="31">
        <f t="shared" si="2"/>
        <v>0</v>
      </c>
    </row>
    <row r="7" spans="1:18" ht="15.75" customHeight="1">
      <c r="A7" s="43" t="s">
        <v>11</v>
      </c>
      <c r="B7" s="28">
        <v>44808</v>
      </c>
      <c r="C7" s="48" t="s">
        <v>2839</v>
      </c>
      <c r="D7" s="48"/>
      <c r="E7" s="29"/>
      <c r="F7" s="32"/>
      <c r="G7" s="120"/>
      <c r="H7" s="30">
        <v>2340</v>
      </c>
      <c r="I7" s="42"/>
      <c r="J7" s="43"/>
      <c r="K7" s="27" t="s">
        <v>972</v>
      </c>
      <c r="L7" s="43">
        <v>1382</v>
      </c>
      <c r="M7" s="29"/>
      <c r="N7" s="43" t="s">
        <v>688</v>
      </c>
      <c r="O7" s="248"/>
      <c r="P7" s="31">
        <f t="shared" si="0"/>
        <v>0</v>
      </c>
      <c r="Q7" s="31">
        <f t="shared" si="1"/>
        <v>0</v>
      </c>
      <c r="R7" s="31">
        <f t="shared" si="2"/>
        <v>0</v>
      </c>
    </row>
    <row r="8" spans="1:18" ht="12.75" customHeight="1">
      <c r="A8" s="43" t="s">
        <v>11</v>
      </c>
      <c r="B8" s="28">
        <v>44885</v>
      </c>
      <c r="C8" s="48" t="s">
        <v>2022</v>
      </c>
      <c r="D8" s="48"/>
      <c r="E8" s="29"/>
      <c r="F8" s="30">
        <v>440.05</v>
      </c>
      <c r="G8" s="120"/>
      <c r="I8" s="43"/>
      <c r="J8" s="43"/>
      <c r="K8" s="27" t="s">
        <v>793</v>
      </c>
      <c r="L8" s="43">
        <v>471351721</v>
      </c>
      <c r="M8" s="29"/>
      <c r="N8" s="43" t="s">
        <v>688</v>
      </c>
      <c r="O8" s="248"/>
      <c r="P8" s="31">
        <f t="shared" si="0"/>
        <v>-440.05</v>
      </c>
      <c r="Q8" s="31">
        <f t="shared" si="1"/>
        <v>440.05</v>
      </c>
      <c r="R8" s="31">
        <f t="shared" si="2"/>
        <v>0</v>
      </c>
    </row>
    <row r="9" spans="1:18" ht="15.75" customHeight="1">
      <c r="A9" s="43" t="s">
        <v>11</v>
      </c>
      <c r="B9" s="28">
        <v>44817</v>
      </c>
      <c r="C9" s="48" t="s">
        <v>2840</v>
      </c>
      <c r="D9" s="48"/>
      <c r="E9" s="29"/>
      <c r="F9" s="30">
        <v>72</v>
      </c>
      <c r="G9" s="120"/>
      <c r="H9" s="120"/>
      <c r="I9" s="43" t="s">
        <v>89</v>
      </c>
      <c r="J9" s="43"/>
      <c r="K9" s="27" t="s">
        <v>2841</v>
      </c>
      <c r="L9" s="43">
        <v>38882</v>
      </c>
      <c r="M9" s="29"/>
      <c r="N9" s="43" t="s">
        <v>688</v>
      </c>
      <c r="O9" s="248"/>
      <c r="P9" s="31">
        <f t="shared" si="0"/>
        <v>-512.04999999999995</v>
      </c>
      <c r="Q9" s="31">
        <f t="shared" si="1"/>
        <v>512.04999999999995</v>
      </c>
      <c r="R9" s="31">
        <f t="shared" si="2"/>
        <v>0</v>
      </c>
    </row>
    <row r="10" spans="1:18" ht="15.75" customHeight="1">
      <c r="A10" s="43" t="s">
        <v>11</v>
      </c>
      <c r="B10" s="28">
        <v>44817</v>
      </c>
      <c r="C10" s="48" t="s">
        <v>2842</v>
      </c>
      <c r="D10" s="48"/>
      <c r="E10" s="29"/>
      <c r="F10" s="30"/>
      <c r="G10" s="120"/>
      <c r="H10" s="120">
        <v>7071.2</v>
      </c>
      <c r="I10" s="43"/>
      <c r="J10" s="43"/>
      <c r="K10" s="27" t="s">
        <v>2487</v>
      </c>
      <c r="L10" s="43">
        <v>2648</v>
      </c>
      <c r="M10" s="29"/>
      <c r="N10" s="43" t="s">
        <v>688</v>
      </c>
      <c r="O10" s="248"/>
      <c r="P10" s="31">
        <f t="shared" si="0"/>
        <v>-512.04999999999995</v>
      </c>
      <c r="Q10" s="31">
        <f t="shared" si="1"/>
        <v>512.04999999999995</v>
      </c>
      <c r="R10" s="31">
        <f t="shared" si="2"/>
        <v>0</v>
      </c>
    </row>
    <row r="11" spans="1:18" ht="15.75" customHeight="1">
      <c r="A11" s="43" t="s">
        <v>11</v>
      </c>
      <c r="B11" s="28">
        <v>44817</v>
      </c>
      <c r="C11" s="48" t="s">
        <v>2843</v>
      </c>
      <c r="D11" s="48"/>
      <c r="E11" s="29"/>
      <c r="F11" s="30"/>
      <c r="G11" s="120"/>
      <c r="H11" s="120">
        <v>7292.91</v>
      </c>
      <c r="I11" s="43"/>
      <c r="J11" s="43"/>
      <c r="K11" s="27" t="s">
        <v>2487</v>
      </c>
      <c r="L11" s="43">
        <v>4179842</v>
      </c>
      <c r="M11" s="29"/>
      <c r="N11" s="43" t="s">
        <v>688</v>
      </c>
      <c r="O11" s="248"/>
      <c r="P11" s="31">
        <f t="shared" si="0"/>
        <v>-512.04999999999995</v>
      </c>
      <c r="Q11" s="31">
        <f t="shared" si="1"/>
        <v>512.04999999999995</v>
      </c>
      <c r="R11" s="31">
        <f t="shared" si="2"/>
        <v>0</v>
      </c>
    </row>
    <row r="12" spans="1:18" ht="15.75" customHeight="1">
      <c r="A12" s="249" t="s">
        <v>11</v>
      </c>
      <c r="B12" s="28">
        <v>44819</v>
      </c>
      <c r="C12" s="29" t="s">
        <v>705</v>
      </c>
      <c r="D12" s="43"/>
      <c r="E12" s="29"/>
      <c r="F12" s="30">
        <v>68.7</v>
      </c>
      <c r="G12" s="120"/>
      <c r="H12" s="120"/>
      <c r="I12" s="43"/>
      <c r="J12" s="43"/>
      <c r="K12" s="27" t="s">
        <v>166</v>
      </c>
      <c r="L12" s="43">
        <v>56190</v>
      </c>
      <c r="M12" s="29"/>
      <c r="N12" s="43" t="s">
        <v>688</v>
      </c>
      <c r="O12" s="248"/>
      <c r="P12" s="31">
        <f t="shared" si="0"/>
        <v>-580.75</v>
      </c>
      <c r="Q12" s="31">
        <f t="shared" si="1"/>
        <v>580.75</v>
      </c>
      <c r="R12" s="31">
        <f t="shared" si="2"/>
        <v>0</v>
      </c>
    </row>
    <row r="13" spans="1:18" ht="15.75" customHeight="1">
      <c r="A13" s="43" t="s">
        <v>11</v>
      </c>
      <c r="B13" s="28">
        <v>44824</v>
      </c>
      <c r="C13" s="111" t="s">
        <v>705</v>
      </c>
      <c r="D13" s="111"/>
      <c r="F13" s="30">
        <v>51.8</v>
      </c>
      <c r="G13" s="14"/>
      <c r="H13" s="14"/>
      <c r="I13" s="13" t="s">
        <v>89</v>
      </c>
      <c r="J13" s="13"/>
      <c r="K13" s="9" t="s">
        <v>1066</v>
      </c>
      <c r="L13" s="9">
        <v>273523</v>
      </c>
      <c r="N13" s="43" t="s">
        <v>688</v>
      </c>
      <c r="O13" s="217"/>
      <c r="P13" s="31">
        <f t="shared" si="0"/>
        <v>-632.54999999999995</v>
      </c>
      <c r="Q13" s="31">
        <f t="shared" si="1"/>
        <v>632.54999999999995</v>
      </c>
      <c r="R13" s="31">
        <f t="shared" si="2"/>
        <v>0</v>
      </c>
    </row>
    <row r="14" spans="1:18" ht="15.75" customHeight="1">
      <c r="A14" s="43" t="s">
        <v>11</v>
      </c>
      <c r="B14" s="28">
        <v>44836</v>
      </c>
      <c r="C14" s="48" t="s">
        <v>962</v>
      </c>
      <c r="D14" s="48"/>
      <c r="E14" s="29"/>
      <c r="F14" s="30"/>
      <c r="G14" s="120">
        <v>5500</v>
      </c>
      <c r="H14" s="120"/>
      <c r="I14" s="43"/>
      <c r="J14" s="43"/>
      <c r="K14" s="27"/>
      <c r="L14" s="43"/>
      <c r="M14" s="29"/>
      <c r="N14" s="43" t="s">
        <v>688</v>
      </c>
      <c r="O14" s="248"/>
      <c r="P14" s="31">
        <f t="shared" si="0"/>
        <v>4867.45</v>
      </c>
      <c r="Q14" s="31">
        <f t="shared" si="1"/>
        <v>632.54999999999995</v>
      </c>
      <c r="R14" s="31">
        <f t="shared" si="2"/>
        <v>5500</v>
      </c>
    </row>
    <row r="15" spans="1:18" ht="15.75" customHeight="1">
      <c r="A15" s="145" t="s">
        <v>11</v>
      </c>
      <c r="B15" s="28">
        <v>44837</v>
      </c>
      <c r="C15" s="51" t="s">
        <v>1513</v>
      </c>
      <c r="D15" s="52" t="s">
        <v>1100</v>
      </c>
      <c r="E15" s="29"/>
      <c r="F15" s="30">
        <v>22</v>
      </c>
      <c r="G15" s="35"/>
      <c r="H15" s="147"/>
      <c r="I15" s="42"/>
      <c r="J15" s="29"/>
      <c r="K15" s="29"/>
      <c r="L15" s="29"/>
      <c r="M15" s="29"/>
      <c r="N15" s="43" t="s">
        <v>688</v>
      </c>
      <c r="O15" s="248"/>
      <c r="P15" s="31">
        <f t="shared" si="0"/>
        <v>4845.45</v>
      </c>
      <c r="Q15" s="31">
        <f t="shared" si="1"/>
        <v>654.54999999999995</v>
      </c>
      <c r="R15" s="31">
        <f t="shared" si="2"/>
        <v>5500</v>
      </c>
    </row>
    <row r="16" spans="1:18" ht="15.75" customHeight="1">
      <c r="A16" s="145" t="s">
        <v>11</v>
      </c>
      <c r="B16" s="28">
        <v>44837</v>
      </c>
      <c r="C16" s="51" t="s">
        <v>1512</v>
      </c>
      <c r="D16" s="52" t="s">
        <v>1100</v>
      </c>
      <c r="E16" s="29"/>
      <c r="F16" s="30">
        <v>56</v>
      </c>
      <c r="G16" s="35"/>
      <c r="I16" s="42"/>
      <c r="J16" s="29"/>
      <c r="K16" s="29"/>
      <c r="L16" s="29"/>
      <c r="M16" s="29"/>
      <c r="N16" s="43" t="s">
        <v>688</v>
      </c>
      <c r="O16" s="248"/>
      <c r="P16" s="31">
        <f t="shared" si="0"/>
        <v>4789.45</v>
      </c>
      <c r="Q16" s="31">
        <f t="shared" si="1"/>
        <v>710.55</v>
      </c>
      <c r="R16" s="31">
        <f t="shared" si="2"/>
        <v>5500</v>
      </c>
    </row>
    <row r="17" spans="1:18" ht="15.75" customHeight="1">
      <c r="A17" s="145" t="s">
        <v>11</v>
      </c>
      <c r="B17" s="28">
        <v>44837</v>
      </c>
      <c r="C17" s="52" t="s">
        <v>1145</v>
      </c>
      <c r="D17" s="52" t="s">
        <v>1100</v>
      </c>
      <c r="E17" s="29"/>
      <c r="F17" s="30">
        <v>271</v>
      </c>
      <c r="G17" s="35"/>
      <c r="I17" s="42"/>
      <c r="J17" s="29"/>
      <c r="K17" s="29"/>
      <c r="L17" s="29"/>
      <c r="M17" s="29"/>
      <c r="N17" s="43" t="s">
        <v>688</v>
      </c>
      <c r="O17" s="248"/>
      <c r="P17" s="31">
        <f t="shared" si="0"/>
        <v>4518.45</v>
      </c>
      <c r="Q17" s="31">
        <f t="shared" si="1"/>
        <v>981.55</v>
      </c>
      <c r="R17" s="31">
        <f t="shared" si="2"/>
        <v>5500</v>
      </c>
    </row>
    <row r="18" spans="1:18" ht="15.75" customHeight="1">
      <c r="A18" s="43" t="s">
        <v>11</v>
      </c>
      <c r="B18" s="28">
        <v>44837</v>
      </c>
      <c r="C18" s="153" t="s">
        <v>2724</v>
      </c>
      <c r="D18" s="48" t="s">
        <v>2844</v>
      </c>
      <c r="E18" s="29"/>
      <c r="F18" s="30">
        <v>700</v>
      </c>
      <c r="G18" s="120"/>
      <c r="H18" s="120"/>
      <c r="I18" s="43"/>
      <c r="J18" s="43"/>
      <c r="K18" s="27" t="s">
        <v>832</v>
      </c>
      <c r="L18" s="43">
        <v>716</v>
      </c>
      <c r="M18" s="29"/>
      <c r="N18" s="43" t="s">
        <v>688</v>
      </c>
      <c r="O18" s="248"/>
      <c r="P18" s="31">
        <f t="shared" si="0"/>
        <v>3818.45</v>
      </c>
      <c r="Q18" s="31">
        <f t="shared" si="1"/>
        <v>1681.55</v>
      </c>
      <c r="R18" s="31">
        <f t="shared" si="2"/>
        <v>5500</v>
      </c>
    </row>
    <row r="19" spans="1:18" ht="15.75" customHeight="1">
      <c r="A19" s="145" t="s">
        <v>11</v>
      </c>
      <c r="B19" s="28">
        <v>44837</v>
      </c>
      <c r="C19" s="52" t="s">
        <v>1000</v>
      </c>
      <c r="D19" s="52"/>
      <c r="E19" s="27"/>
      <c r="F19" s="30">
        <v>936</v>
      </c>
      <c r="G19" s="120"/>
      <c r="H19" s="120"/>
      <c r="I19" s="43"/>
      <c r="J19" s="43"/>
      <c r="K19" s="164" t="s">
        <v>699</v>
      </c>
      <c r="L19" s="27">
        <v>4496</v>
      </c>
      <c r="M19" s="128"/>
      <c r="N19" s="43" t="s">
        <v>688</v>
      </c>
      <c r="O19" s="135"/>
      <c r="P19" s="31">
        <f t="shared" si="0"/>
        <v>2882.45</v>
      </c>
      <c r="Q19" s="31">
        <f t="shared" si="1"/>
        <v>2617.5500000000002</v>
      </c>
      <c r="R19" s="31">
        <f t="shared" si="2"/>
        <v>5500</v>
      </c>
    </row>
    <row r="20" spans="1:18" ht="15.75" customHeight="1">
      <c r="A20" s="145" t="s">
        <v>11</v>
      </c>
      <c r="B20" s="28">
        <v>44840</v>
      </c>
      <c r="C20" s="52" t="s">
        <v>971</v>
      </c>
      <c r="D20" s="52" t="s">
        <v>575</v>
      </c>
      <c r="E20" s="27"/>
      <c r="F20" s="30">
        <v>700</v>
      </c>
      <c r="G20" s="120"/>
      <c r="H20" s="120"/>
      <c r="I20" s="43"/>
      <c r="J20" s="43"/>
      <c r="K20" s="164"/>
      <c r="L20" s="27"/>
      <c r="M20" s="128"/>
      <c r="N20" s="43" t="s">
        <v>688</v>
      </c>
      <c r="O20" s="135"/>
      <c r="P20" s="31">
        <f t="shared" si="0"/>
        <v>2182.4499999999998</v>
      </c>
      <c r="Q20" s="31">
        <f t="shared" si="1"/>
        <v>3317.55</v>
      </c>
      <c r="R20" s="31">
        <f t="shared" si="2"/>
        <v>5500</v>
      </c>
    </row>
    <row r="21" spans="1:18" ht="15.75" customHeight="1">
      <c r="A21" s="43" t="s">
        <v>11</v>
      </c>
      <c r="B21" s="28">
        <v>44840</v>
      </c>
      <c r="C21" s="48" t="s">
        <v>2845</v>
      </c>
      <c r="D21" s="48"/>
      <c r="E21" s="29"/>
      <c r="F21" s="30">
        <v>112</v>
      </c>
      <c r="G21" s="120"/>
      <c r="H21" s="120"/>
      <c r="I21" s="43"/>
      <c r="J21" s="43"/>
      <c r="K21" s="27"/>
      <c r="L21" s="43"/>
      <c r="M21" s="29"/>
      <c r="N21" s="43" t="s">
        <v>688</v>
      </c>
      <c r="O21" s="248"/>
      <c r="P21" s="31">
        <f t="shared" si="0"/>
        <v>2070.4499999999998</v>
      </c>
      <c r="Q21" s="31">
        <f t="shared" si="1"/>
        <v>3429.55</v>
      </c>
      <c r="R21" s="31">
        <f t="shared" si="2"/>
        <v>5500</v>
      </c>
    </row>
    <row r="22" spans="1:18" ht="15.75" customHeight="1">
      <c r="A22" s="43" t="s">
        <v>11</v>
      </c>
      <c r="B22" s="28">
        <v>44840</v>
      </c>
      <c r="C22" s="181" t="s">
        <v>2846</v>
      </c>
      <c r="D22" s="9" t="s">
        <v>2847</v>
      </c>
      <c r="E22" s="29"/>
      <c r="F22" s="30">
        <v>200</v>
      </c>
      <c r="G22" s="120"/>
      <c r="H22" s="120"/>
      <c r="I22" s="43"/>
      <c r="J22" s="43"/>
      <c r="K22" s="27"/>
      <c r="L22" s="43"/>
      <c r="M22" s="29"/>
      <c r="N22" s="43" t="s">
        <v>688</v>
      </c>
      <c r="O22" s="248"/>
      <c r="P22" s="31">
        <f t="shared" si="0"/>
        <v>1870.4499999999998</v>
      </c>
      <c r="Q22" s="31">
        <f t="shared" si="1"/>
        <v>3629.55</v>
      </c>
      <c r="R22" s="31">
        <f t="shared" si="2"/>
        <v>5500</v>
      </c>
    </row>
    <row r="23" spans="1:18" ht="15.75" customHeight="1">
      <c r="A23" s="249" t="s">
        <v>11</v>
      </c>
      <c r="B23" s="28">
        <v>44852</v>
      </c>
      <c r="C23" s="48" t="s">
        <v>971</v>
      </c>
      <c r="D23" s="48"/>
      <c r="E23" s="29"/>
      <c r="F23" s="30"/>
      <c r="G23" s="120"/>
      <c r="H23" s="30">
        <v>2047.5</v>
      </c>
      <c r="I23" s="42"/>
      <c r="J23" s="43"/>
      <c r="K23" s="27" t="s">
        <v>972</v>
      </c>
      <c r="L23" s="43">
        <v>1389</v>
      </c>
      <c r="M23" s="29"/>
      <c r="N23" s="43" t="s">
        <v>688</v>
      </c>
      <c r="O23" s="248"/>
      <c r="P23" s="31">
        <f t="shared" si="0"/>
        <v>1870.4499999999998</v>
      </c>
      <c r="Q23" s="31">
        <f t="shared" si="1"/>
        <v>3629.55</v>
      </c>
      <c r="R23" s="31">
        <f t="shared" si="2"/>
        <v>5500</v>
      </c>
    </row>
    <row r="24" spans="1:18" ht="15.75" customHeight="1">
      <c r="A24" s="43" t="s">
        <v>11</v>
      </c>
      <c r="B24" s="28">
        <v>44857</v>
      </c>
      <c r="C24" s="48" t="s">
        <v>88</v>
      </c>
      <c r="D24" s="48"/>
      <c r="E24" s="29"/>
      <c r="F24" s="30">
        <v>50.57</v>
      </c>
      <c r="G24" s="120"/>
      <c r="H24" s="14"/>
      <c r="I24" s="43"/>
      <c r="J24" s="43"/>
      <c r="K24" s="27" t="s">
        <v>2848</v>
      </c>
      <c r="L24" s="43"/>
      <c r="M24" s="29"/>
      <c r="N24" s="43" t="s">
        <v>688</v>
      </c>
      <c r="O24" s="248"/>
      <c r="P24" s="31">
        <f t="shared" si="0"/>
        <v>1819.8799999999997</v>
      </c>
      <c r="Q24" s="31">
        <f t="shared" si="1"/>
        <v>3680.1200000000003</v>
      </c>
      <c r="R24" s="31">
        <f t="shared" si="2"/>
        <v>5500</v>
      </c>
    </row>
    <row r="25" spans="1:18" ht="15.75" customHeight="1">
      <c r="A25" s="43" t="s">
        <v>11</v>
      </c>
      <c r="B25" s="28">
        <v>44857</v>
      </c>
      <c r="C25" s="48" t="s">
        <v>2849</v>
      </c>
      <c r="D25" s="48"/>
      <c r="E25" s="29"/>
      <c r="F25" s="30">
        <v>538</v>
      </c>
      <c r="G25" s="120"/>
      <c r="H25" s="120"/>
      <c r="I25" s="43"/>
      <c r="J25" s="43"/>
      <c r="K25" s="27" t="s">
        <v>1152</v>
      </c>
      <c r="L25" s="43"/>
      <c r="M25" s="29"/>
      <c r="N25" s="43" t="s">
        <v>688</v>
      </c>
      <c r="O25" s="248"/>
      <c r="P25" s="31">
        <f t="shared" si="0"/>
        <v>1281.8799999999992</v>
      </c>
      <c r="Q25" s="31">
        <f t="shared" si="1"/>
        <v>4218.1200000000008</v>
      </c>
      <c r="R25" s="31">
        <f t="shared" si="2"/>
        <v>5500</v>
      </c>
    </row>
    <row r="26" spans="1:18" ht="15.75" customHeight="1">
      <c r="A26" s="43" t="s">
        <v>11</v>
      </c>
      <c r="B26" s="28">
        <v>44859</v>
      </c>
      <c r="C26" s="48" t="s">
        <v>1091</v>
      </c>
      <c r="D26" s="48"/>
      <c r="E26" s="29"/>
      <c r="F26" s="30">
        <v>105</v>
      </c>
      <c r="G26" s="120"/>
      <c r="H26" s="120"/>
      <c r="I26" s="43"/>
      <c r="J26" s="43"/>
      <c r="K26" s="27" t="s">
        <v>459</v>
      </c>
      <c r="L26" s="43">
        <v>18156636</v>
      </c>
      <c r="M26" s="29"/>
      <c r="N26" s="43" t="s">
        <v>688</v>
      </c>
      <c r="O26" s="248"/>
      <c r="P26" s="31">
        <f t="shared" si="0"/>
        <v>1176.8799999999992</v>
      </c>
      <c r="Q26" s="31">
        <f t="shared" si="1"/>
        <v>4323.1200000000008</v>
      </c>
      <c r="R26" s="31">
        <f t="shared" si="2"/>
        <v>5500</v>
      </c>
    </row>
    <row r="27" spans="1:18" ht="15.75" customHeight="1">
      <c r="A27" s="43" t="s">
        <v>11</v>
      </c>
      <c r="B27" s="28">
        <v>44866</v>
      </c>
      <c r="C27" s="48" t="s">
        <v>2850</v>
      </c>
      <c r="D27" s="48"/>
      <c r="E27" s="29"/>
      <c r="F27" s="30"/>
      <c r="G27" s="120"/>
      <c r="H27" s="120">
        <v>3607.6</v>
      </c>
      <c r="I27" s="43"/>
      <c r="J27" s="43"/>
      <c r="K27" s="15" t="s">
        <v>2520</v>
      </c>
      <c r="L27" s="43"/>
      <c r="M27" s="29"/>
      <c r="N27" s="43" t="s">
        <v>688</v>
      </c>
      <c r="O27" s="248"/>
      <c r="P27" s="31">
        <f t="shared" si="0"/>
        <v>1176.8799999999992</v>
      </c>
      <c r="Q27" s="31">
        <f t="shared" si="1"/>
        <v>4323.1200000000008</v>
      </c>
      <c r="R27" s="31">
        <f t="shared" si="2"/>
        <v>5500</v>
      </c>
    </row>
    <row r="28" spans="1:18" ht="15.75" customHeight="1">
      <c r="A28" s="43" t="s">
        <v>11</v>
      </c>
      <c r="B28" s="28">
        <v>44868</v>
      </c>
      <c r="C28" s="48" t="s">
        <v>2851</v>
      </c>
      <c r="D28" s="48"/>
      <c r="E28" s="29"/>
      <c r="F28" s="30">
        <v>15</v>
      </c>
      <c r="G28" s="120"/>
      <c r="H28" s="120"/>
      <c r="I28" s="43" t="s">
        <v>89</v>
      </c>
      <c r="J28" s="43"/>
      <c r="K28" s="27" t="s">
        <v>459</v>
      </c>
      <c r="L28" s="43">
        <v>18158211</v>
      </c>
      <c r="M28" s="29"/>
      <c r="N28" s="43" t="s">
        <v>688</v>
      </c>
      <c r="O28" s="248"/>
      <c r="P28" s="31">
        <f t="shared" si="0"/>
        <v>1161.8799999999992</v>
      </c>
      <c r="Q28" s="31">
        <f t="shared" si="1"/>
        <v>4338.1200000000008</v>
      </c>
      <c r="R28" s="31">
        <f t="shared" si="2"/>
        <v>5500</v>
      </c>
    </row>
    <row r="29" spans="1:18" ht="12.75" customHeight="1">
      <c r="A29" s="43" t="s">
        <v>11</v>
      </c>
      <c r="B29" s="28">
        <v>44885</v>
      </c>
      <c r="C29" s="48" t="s">
        <v>2022</v>
      </c>
      <c r="D29" s="48"/>
      <c r="E29" s="29"/>
      <c r="F29" s="30">
        <v>795.68</v>
      </c>
      <c r="G29" s="120"/>
      <c r="I29" s="43"/>
      <c r="J29" s="43"/>
      <c r="K29" s="27" t="s">
        <v>793</v>
      </c>
      <c r="L29" s="43">
        <v>421464456</v>
      </c>
      <c r="M29" s="29"/>
      <c r="N29" s="43" t="s">
        <v>688</v>
      </c>
      <c r="O29" s="248"/>
      <c r="P29" s="31">
        <f t="shared" si="0"/>
        <v>366.19999999999891</v>
      </c>
      <c r="Q29" s="31">
        <f t="shared" si="1"/>
        <v>5133.8000000000011</v>
      </c>
      <c r="R29" s="31">
        <f t="shared" si="2"/>
        <v>5500</v>
      </c>
    </row>
    <row r="30" spans="1:18" ht="15.75" customHeight="1">
      <c r="A30" s="43" t="s">
        <v>11</v>
      </c>
      <c r="B30" s="28">
        <v>44893</v>
      </c>
      <c r="C30" s="48" t="s">
        <v>1091</v>
      </c>
      <c r="D30" s="48"/>
      <c r="E30" s="29"/>
      <c r="F30" s="30">
        <v>31.01</v>
      </c>
      <c r="G30" s="120"/>
      <c r="H30" s="120"/>
      <c r="I30" s="43"/>
      <c r="J30" s="43"/>
      <c r="K30" s="27" t="s">
        <v>2852</v>
      </c>
      <c r="L30" s="43">
        <v>41150693</v>
      </c>
      <c r="M30" s="29"/>
      <c r="N30" s="43" t="s">
        <v>688</v>
      </c>
      <c r="O30" s="248"/>
      <c r="P30" s="31">
        <f t="shared" si="0"/>
        <v>335.18999999999869</v>
      </c>
      <c r="Q30" s="31">
        <f t="shared" si="1"/>
        <v>5164.8100000000013</v>
      </c>
      <c r="R30" s="31">
        <f t="shared" si="2"/>
        <v>5500</v>
      </c>
    </row>
    <row r="31" spans="1:18" ht="15.75" customHeight="1">
      <c r="A31" s="43" t="s">
        <v>11</v>
      </c>
      <c r="B31" s="28">
        <v>44893</v>
      </c>
      <c r="C31" s="48" t="s">
        <v>1016</v>
      </c>
      <c r="D31" s="48"/>
      <c r="E31" s="29" t="s">
        <v>2853</v>
      </c>
      <c r="F31" s="30">
        <v>133</v>
      </c>
      <c r="G31" s="120"/>
      <c r="H31" s="120"/>
      <c r="I31" s="43"/>
      <c r="J31" s="43"/>
      <c r="K31" s="27" t="s">
        <v>2651</v>
      </c>
      <c r="L31" s="43"/>
      <c r="M31" s="29"/>
      <c r="N31" s="43" t="s">
        <v>688</v>
      </c>
      <c r="O31" s="248"/>
      <c r="P31" s="31">
        <f t="shared" si="0"/>
        <v>202.18999999999869</v>
      </c>
      <c r="Q31" s="31">
        <f t="shared" si="1"/>
        <v>5297.8100000000013</v>
      </c>
      <c r="R31" s="31">
        <f t="shared" si="2"/>
        <v>5500</v>
      </c>
    </row>
    <row r="32" spans="1:18" ht="15.75" customHeight="1">
      <c r="A32" s="43" t="s">
        <v>11</v>
      </c>
      <c r="B32" s="28">
        <v>44894</v>
      </c>
      <c r="C32" s="48" t="s">
        <v>2854</v>
      </c>
      <c r="D32" s="48"/>
      <c r="E32" s="29"/>
      <c r="F32" s="30">
        <v>199.9</v>
      </c>
      <c r="G32" s="120"/>
      <c r="H32" s="120"/>
      <c r="I32" s="43"/>
      <c r="J32" s="43"/>
      <c r="K32" s="27" t="s">
        <v>2855</v>
      </c>
      <c r="L32" s="43"/>
      <c r="M32" s="29">
        <v>4198331</v>
      </c>
      <c r="N32" s="43" t="s">
        <v>688</v>
      </c>
      <c r="O32" s="248"/>
      <c r="P32" s="31">
        <f t="shared" si="0"/>
        <v>2.2899999999990541</v>
      </c>
      <c r="Q32" s="31">
        <f t="shared" si="1"/>
        <v>5497.7100000000009</v>
      </c>
      <c r="R32" s="31">
        <f t="shared" si="2"/>
        <v>5500</v>
      </c>
    </row>
    <row r="33" spans="1:18" ht="15.75" customHeight="1">
      <c r="A33" s="43" t="s">
        <v>11</v>
      </c>
      <c r="B33" s="28">
        <v>44895</v>
      </c>
      <c r="C33" s="48" t="s">
        <v>474</v>
      </c>
      <c r="D33" s="48" t="s">
        <v>2587</v>
      </c>
      <c r="E33" s="29"/>
      <c r="F33" s="30">
        <f>29.7/4</f>
        <v>7.4249999999999998</v>
      </c>
      <c r="G33" s="120"/>
      <c r="H33" s="120"/>
      <c r="I33" s="43"/>
      <c r="J33" s="43"/>
      <c r="K33" s="27" t="s">
        <v>298</v>
      </c>
      <c r="L33" s="43"/>
      <c r="M33" s="29"/>
      <c r="N33" s="43" t="s">
        <v>688</v>
      </c>
      <c r="O33" s="248"/>
      <c r="P33" s="31">
        <f t="shared" si="0"/>
        <v>-5.1350000000011278</v>
      </c>
      <c r="Q33" s="31">
        <f t="shared" si="1"/>
        <v>5505.1350000000011</v>
      </c>
      <c r="R33" s="31">
        <f t="shared" si="2"/>
        <v>5500</v>
      </c>
    </row>
    <row r="34" spans="1:18" ht="15.75" customHeight="1">
      <c r="A34" s="43" t="s">
        <v>11</v>
      </c>
      <c r="B34" s="28">
        <v>44899</v>
      </c>
      <c r="C34" s="51" t="s">
        <v>1527</v>
      </c>
      <c r="D34" s="52" t="s">
        <v>1100</v>
      </c>
      <c r="E34" s="29"/>
      <c r="F34" s="30">
        <v>158</v>
      </c>
      <c r="G34" s="120"/>
      <c r="H34" s="120"/>
      <c r="I34" s="43"/>
      <c r="J34" s="43"/>
      <c r="K34" s="27"/>
      <c r="L34" s="43"/>
      <c r="M34" s="29"/>
      <c r="N34" s="43" t="s">
        <v>688</v>
      </c>
      <c r="O34" s="248"/>
      <c r="P34" s="31">
        <f t="shared" si="0"/>
        <v>-163.13500000000113</v>
      </c>
      <c r="Q34" s="31">
        <f t="shared" si="1"/>
        <v>5663.1350000000011</v>
      </c>
      <c r="R34" s="31">
        <f t="shared" si="2"/>
        <v>5500</v>
      </c>
    </row>
    <row r="35" spans="1:18" ht="15.75" customHeight="1">
      <c r="A35" s="43" t="s">
        <v>11</v>
      </c>
      <c r="B35" s="28">
        <v>44899</v>
      </c>
      <c r="C35" s="52" t="s">
        <v>1528</v>
      </c>
      <c r="D35" s="52" t="s">
        <v>1100</v>
      </c>
      <c r="E35" s="29"/>
      <c r="F35" s="30">
        <v>767</v>
      </c>
      <c r="G35" s="120"/>
      <c r="H35" s="120"/>
      <c r="I35" s="43"/>
      <c r="J35" s="43"/>
      <c r="K35" s="27"/>
      <c r="L35" s="43"/>
      <c r="M35" s="29"/>
      <c r="N35" s="43" t="s">
        <v>688</v>
      </c>
      <c r="O35" s="248"/>
      <c r="P35" s="31">
        <f t="shared" si="0"/>
        <v>-930.13500000000113</v>
      </c>
      <c r="Q35" s="31">
        <f t="shared" si="1"/>
        <v>6430.1350000000011</v>
      </c>
      <c r="R35" s="31">
        <f t="shared" si="2"/>
        <v>5500</v>
      </c>
    </row>
    <row r="36" spans="1:18" ht="15.75" customHeight="1">
      <c r="A36" s="43" t="s">
        <v>11</v>
      </c>
      <c r="B36" s="28">
        <v>44899</v>
      </c>
      <c r="C36" s="51" t="s">
        <v>1529</v>
      </c>
      <c r="D36" s="52" t="s">
        <v>1100</v>
      </c>
      <c r="E36" s="29"/>
      <c r="F36" s="30">
        <v>63</v>
      </c>
      <c r="G36" s="120"/>
      <c r="H36" s="120"/>
      <c r="I36" s="43"/>
      <c r="J36" s="43"/>
      <c r="K36" s="27"/>
      <c r="L36" s="43"/>
      <c r="M36" s="29"/>
      <c r="N36" s="43" t="s">
        <v>688</v>
      </c>
      <c r="O36" s="248"/>
      <c r="P36" s="31">
        <f t="shared" si="0"/>
        <v>-993.13500000000113</v>
      </c>
      <c r="Q36" s="31">
        <f t="shared" si="1"/>
        <v>6493.1350000000011</v>
      </c>
      <c r="R36" s="31">
        <f t="shared" si="2"/>
        <v>5500</v>
      </c>
    </row>
    <row r="37" spans="1:18" ht="15.75" customHeight="1">
      <c r="A37" s="43" t="s">
        <v>11</v>
      </c>
      <c r="B37" s="28">
        <v>44900</v>
      </c>
      <c r="C37" s="52" t="s">
        <v>2856</v>
      </c>
      <c r="D37" s="52" t="s">
        <v>2857</v>
      </c>
      <c r="E37" s="29" t="s">
        <v>575</v>
      </c>
      <c r="F37" s="30">
        <v>150</v>
      </c>
      <c r="G37" s="120"/>
      <c r="H37" s="120"/>
      <c r="I37" s="43"/>
      <c r="J37" s="43"/>
      <c r="K37" s="27"/>
      <c r="L37" s="43"/>
      <c r="M37" s="29"/>
      <c r="N37" s="43" t="s">
        <v>688</v>
      </c>
      <c r="O37" s="248"/>
      <c r="P37" s="31">
        <f t="shared" si="0"/>
        <v>-1143.1350000000011</v>
      </c>
      <c r="Q37" s="31">
        <f t="shared" si="1"/>
        <v>6643.1350000000011</v>
      </c>
      <c r="R37" s="31">
        <f t="shared" si="2"/>
        <v>5500</v>
      </c>
    </row>
    <row r="38" spans="1:18" ht="15.75" customHeight="1">
      <c r="A38" s="43" t="s">
        <v>11</v>
      </c>
      <c r="B38" s="28">
        <v>44900</v>
      </c>
      <c r="C38" s="48" t="s">
        <v>2545</v>
      </c>
      <c r="D38" s="48"/>
      <c r="E38" s="29"/>
      <c r="F38" s="30">
        <v>2177</v>
      </c>
      <c r="G38" s="120"/>
      <c r="H38" s="120"/>
      <c r="I38" s="43"/>
      <c r="J38" s="43"/>
      <c r="K38" s="27" t="s">
        <v>2858</v>
      </c>
      <c r="L38" s="43">
        <v>1130</v>
      </c>
      <c r="M38" s="29"/>
      <c r="N38" s="43" t="s">
        <v>688</v>
      </c>
      <c r="O38" s="248"/>
      <c r="P38" s="31">
        <f t="shared" si="0"/>
        <v>-3320.135000000002</v>
      </c>
      <c r="Q38" s="31">
        <f t="shared" si="1"/>
        <v>8820.135000000002</v>
      </c>
      <c r="R38" s="31">
        <f t="shared" si="2"/>
        <v>5500</v>
      </c>
    </row>
    <row r="39" spans="1:18" ht="15.75" customHeight="1">
      <c r="A39" s="43" t="s">
        <v>11</v>
      </c>
      <c r="B39" s="28">
        <v>44900</v>
      </c>
      <c r="C39" s="48" t="s">
        <v>1025</v>
      </c>
      <c r="D39" s="48"/>
      <c r="E39" s="29"/>
      <c r="F39" s="30">
        <v>936</v>
      </c>
      <c r="G39" s="120"/>
      <c r="H39" s="120"/>
      <c r="I39" s="43"/>
      <c r="J39" s="43"/>
      <c r="K39" s="27" t="s">
        <v>2859</v>
      </c>
      <c r="L39" s="43">
        <v>325470</v>
      </c>
      <c r="M39" s="29"/>
      <c r="N39" s="43" t="s">
        <v>688</v>
      </c>
      <c r="O39" s="248"/>
      <c r="P39" s="31">
        <f t="shared" si="0"/>
        <v>-4256.135000000002</v>
      </c>
      <c r="Q39" s="31">
        <f t="shared" si="1"/>
        <v>9756.135000000002</v>
      </c>
      <c r="R39" s="31">
        <f t="shared" si="2"/>
        <v>5500</v>
      </c>
    </row>
    <row r="40" spans="1:18" ht="15.75" customHeight="1">
      <c r="A40" s="43" t="s">
        <v>11</v>
      </c>
      <c r="B40" s="28">
        <v>44903</v>
      </c>
      <c r="C40" s="51" t="s">
        <v>2628</v>
      </c>
      <c r="D40" s="48"/>
      <c r="E40" s="29"/>
      <c r="F40" s="30">
        <f>241.3-8.45</f>
        <v>232.85000000000002</v>
      </c>
      <c r="G40" s="120"/>
      <c r="H40" s="120"/>
      <c r="I40" s="43"/>
      <c r="J40" s="43"/>
      <c r="K40" s="27" t="s">
        <v>2860</v>
      </c>
      <c r="L40" s="43">
        <v>8113336</v>
      </c>
      <c r="M40" s="29"/>
      <c r="N40" s="43" t="s">
        <v>688</v>
      </c>
      <c r="O40" s="250">
        <v>44900</v>
      </c>
      <c r="P40" s="31">
        <f t="shared" si="0"/>
        <v>-4488.9850000000024</v>
      </c>
      <c r="Q40" s="31">
        <f t="shared" si="1"/>
        <v>9988.9850000000024</v>
      </c>
      <c r="R40" s="31">
        <f t="shared" si="2"/>
        <v>5500</v>
      </c>
    </row>
    <row r="41" spans="1:18" ht="15.75" customHeight="1">
      <c r="A41" s="43" t="s">
        <v>11</v>
      </c>
      <c r="B41" s="28">
        <v>44906</v>
      </c>
      <c r="C41" s="48" t="s">
        <v>962</v>
      </c>
      <c r="D41" s="48"/>
      <c r="E41" s="29"/>
      <c r="F41" s="30"/>
      <c r="G41" s="120">
        <v>4256.1400000000003</v>
      </c>
      <c r="H41" s="120"/>
      <c r="I41" s="43"/>
      <c r="J41" s="43"/>
      <c r="K41" s="27"/>
      <c r="L41" s="43"/>
      <c r="M41" s="29"/>
      <c r="N41" s="43" t="s">
        <v>688</v>
      </c>
      <c r="O41" s="248"/>
      <c r="P41" s="31">
        <f t="shared" si="0"/>
        <v>-232.84500000000298</v>
      </c>
      <c r="Q41" s="31">
        <f t="shared" si="1"/>
        <v>9988.9850000000024</v>
      </c>
      <c r="R41" s="31">
        <f t="shared" si="2"/>
        <v>9756.14</v>
      </c>
    </row>
    <row r="42" spans="1:18" ht="15.75" customHeight="1">
      <c r="A42" s="43" t="s">
        <v>11</v>
      </c>
      <c r="B42" s="28">
        <v>44894</v>
      </c>
      <c r="C42" s="52" t="s">
        <v>2861</v>
      </c>
      <c r="D42" s="48"/>
      <c r="E42" s="29"/>
      <c r="F42" s="30">
        <v>30</v>
      </c>
      <c r="G42" s="120"/>
      <c r="H42" s="120"/>
      <c r="I42" s="147" t="s">
        <v>89</v>
      </c>
      <c r="J42" s="43"/>
      <c r="K42" s="27" t="s">
        <v>1056</v>
      </c>
      <c r="L42" s="43">
        <v>995851</v>
      </c>
      <c r="M42" s="29"/>
      <c r="N42" s="43" t="s">
        <v>688</v>
      </c>
      <c r="O42" s="248"/>
      <c r="P42" s="31">
        <f t="shared" si="0"/>
        <v>-262.84500000000298</v>
      </c>
      <c r="Q42" s="31">
        <f t="shared" si="1"/>
        <v>10018.985000000002</v>
      </c>
      <c r="R42" s="31">
        <f t="shared" si="2"/>
        <v>9756.14</v>
      </c>
    </row>
    <row r="43" spans="1:18" ht="15.75" customHeight="1">
      <c r="A43" s="43" t="s">
        <v>11</v>
      </c>
      <c r="B43" s="28">
        <v>44878</v>
      </c>
      <c r="C43" s="48" t="s">
        <v>1913</v>
      </c>
      <c r="D43" s="48"/>
      <c r="E43" s="29"/>
      <c r="F43" s="30"/>
      <c r="G43" s="120"/>
      <c r="H43" s="120">
        <v>44.74</v>
      </c>
      <c r="I43" s="43"/>
      <c r="J43" s="43"/>
      <c r="K43" s="27" t="s">
        <v>2487</v>
      </c>
      <c r="L43" s="43">
        <v>4183404</v>
      </c>
      <c r="M43" s="29"/>
      <c r="N43" s="43" t="s">
        <v>688</v>
      </c>
      <c r="O43" s="248"/>
      <c r="P43" s="31">
        <f t="shared" si="0"/>
        <v>-262.84500000000298</v>
      </c>
      <c r="Q43" s="31">
        <f t="shared" si="1"/>
        <v>10018.985000000002</v>
      </c>
      <c r="R43" s="31">
        <f t="shared" si="2"/>
        <v>9756.14</v>
      </c>
    </row>
    <row r="44" spans="1:18" ht="15.75" customHeight="1">
      <c r="A44" s="43" t="s">
        <v>11</v>
      </c>
      <c r="B44" s="28">
        <v>44908</v>
      </c>
      <c r="C44" s="48" t="s">
        <v>962</v>
      </c>
      <c r="D44" s="48"/>
      <c r="E44" s="29"/>
      <c r="F44" s="30"/>
      <c r="G44" s="120">
        <v>4000</v>
      </c>
      <c r="H44" s="120"/>
      <c r="I44" s="43"/>
      <c r="J44" s="43"/>
      <c r="K44" s="27"/>
      <c r="L44" s="43"/>
      <c r="M44" s="29"/>
      <c r="N44" s="43" t="s">
        <v>688</v>
      </c>
      <c r="O44" s="248"/>
      <c r="P44" s="31">
        <f t="shared" si="0"/>
        <v>3737.154999999997</v>
      </c>
      <c r="Q44" s="31">
        <f t="shared" si="1"/>
        <v>10018.985000000002</v>
      </c>
      <c r="R44" s="31">
        <f t="shared" si="2"/>
        <v>13756.14</v>
      </c>
    </row>
    <row r="45" spans="1:18" ht="15.75" customHeight="1">
      <c r="A45" s="43" t="s">
        <v>11</v>
      </c>
      <c r="B45" s="28">
        <v>44910</v>
      </c>
      <c r="C45" s="48" t="s">
        <v>2862</v>
      </c>
      <c r="D45" s="48" t="s">
        <v>2863</v>
      </c>
      <c r="E45" s="29"/>
      <c r="F45" s="30">
        <v>197.7</v>
      </c>
      <c r="G45" s="120"/>
      <c r="H45" s="120"/>
      <c r="I45" s="43"/>
      <c r="J45" s="43"/>
      <c r="K45" s="27" t="s">
        <v>1116</v>
      </c>
      <c r="L45" s="43">
        <v>138971</v>
      </c>
      <c r="M45" s="29"/>
      <c r="N45" s="43" t="s">
        <v>688</v>
      </c>
      <c r="O45" s="248"/>
      <c r="P45" s="31">
        <f t="shared" si="0"/>
        <v>3539.4549999999963</v>
      </c>
      <c r="Q45" s="31">
        <f t="shared" si="1"/>
        <v>10216.685000000003</v>
      </c>
      <c r="R45" s="31">
        <f t="shared" si="2"/>
        <v>13756.14</v>
      </c>
    </row>
    <row r="46" spans="1:18" ht="15.75" customHeight="1">
      <c r="A46" s="43" t="s">
        <v>11</v>
      </c>
      <c r="B46" s="28">
        <v>44930</v>
      </c>
      <c r="C46" s="48" t="s">
        <v>2864</v>
      </c>
      <c r="D46" s="9" t="s">
        <v>2865</v>
      </c>
      <c r="F46" s="30">
        <v>350</v>
      </c>
      <c r="G46" s="120"/>
      <c r="H46" s="120"/>
      <c r="I46" s="43" t="s">
        <v>91</v>
      </c>
      <c r="J46" s="43"/>
      <c r="K46" s="27"/>
      <c r="L46" s="43"/>
      <c r="M46" s="29"/>
      <c r="N46" s="43" t="s">
        <v>688</v>
      </c>
      <c r="O46" s="248"/>
      <c r="P46" s="31">
        <f t="shared" si="0"/>
        <v>3189.4549999999963</v>
      </c>
      <c r="Q46" s="31">
        <f t="shared" si="1"/>
        <v>10566.685000000003</v>
      </c>
      <c r="R46" s="31">
        <f t="shared" si="2"/>
        <v>13756.14</v>
      </c>
    </row>
    <row r="47" spans="1:18" ht="15.75" customHeight="1">
      <c r="A47" s="13" t="s">
        <v>11</v>
      </c>
      <c r="B47" s="28">
        <v>44948</v>
      </c>
      <c r="C47" s="48" t="s">
        <v>2866</v>
      </c>
      <c r="F47" s="30"/>
      <c r="G47" s="120"/>
      <c r="H47" s="120">
        <v>3506</v>
      </c>
      <c r="I47" s="43" t="s">
        <v>89</v>
      </c>
      <c r="J47" s="43"/>
      <c r="K47" s="27" t="s">
        <v>2452</v>
      </c>
      <c r="L47" s="43">
        <v>450536017</v>
      </c>
      <c r="M47" s="29"/>
      <c r="N47" s="43" t="s">
        <v>688</v>
      </c>
      <c r="O47" s="248"/>
      <c r="P47" s="31">
        <f t="shared" si="0"/>
        <v>3189.4549999999963</v>
      </c>
      <c r="Q47" s="31">
        <f t="shared" si="1"/>
        <v>10566.685000000003</v>
      </c>
      <c r="R47" s="31">
        <f t="shared" si="2"/>
        <v>13756.14</v>
      </c>
    </row>
    <row r="48" spans="1:18" ht="15.75" customHeight="1">
      <c r="A48" s="43" t="s">
        <v>11</v>
      </c>
      <c r="B48" s="28">
        <v>44948</v>
      </c>
      <c r="C48" s="48" t="s">
        <v>2592</v>
      </c>
      <c r="D48" s="48"/>
      <c r="E48" s="29"/>
      <c r="F48" s="30">
        <v>2974.19</v>
      </c>
      <c r="G48" s="120"/>
      <c r="I48" s="43" t="s">
        <v>89</v>
      </c>
      <c r="J48" s="43"/>
      <c r="K48" s="27" t="s">
        <v>793</v>
      </c>
      <c r="L48" s="43">
        <v>481888004</v>
      </c>
      <c r="M48" s="29"/>
      <c r="N48" s="43" t="s">
        <v>688</v>
      </c>
      <c r="O48" s="248"/>
      <c r="P48" s="31">
        <f t="shared" si="0"/>
        <v>215.26499999999578</v>
      </c>
      <c r="Q48" s="31">
        <f t="shared" si="1"/>
        <v>13540.875000000004</v>
      </c>
      <c r="R48" s="31">
        <f t="shared" si="2"/>
        <v>13756.14</v>
      </c>
    </row>
    <row r="49" spans="1:18" ht="15.75" customHeight="1">
      <c r="A49" s="43" t="s">
        <v>11</v>
      </c>
      <c r="B49" s="28">
        <v>44937</v>
      </c>
      <c r="C49" s="48" t="s">
        <v>950</v>
      </c>
      <c r="D49" s="48"/>
      <c r="E49" s="29"/>
      <c r="F49" s="30"/>
      <c r="G49" s="120"/>
      <c r="H49" s="120">
        <v>473.19</v>
      </c>
      <c r="I49" s="43" t="s">
        <v>89</v>
      </c>
      <c r="J49" s="43"/>
      <c r="K49" s="27" t="s">
        <v>986</v>
      </c>
      <c r="L49" s="43">
        <v>487657410</v>
      </c>
      <c r="M49" s="29"/>
      <c r="N49" s="43" t="s">
        <v>688</v>
      </c>
      <c r="O49" s="250">
        <v>44950</v>
      </c>
      <c r="P49" s="31">
        <f t="shared" si="0"/>
        <v>215.26499999999578</v>
      </c>
      <c r="Q49" s="31">
        <f t="shared" si="1"/>
        <v>13540.875000000004</v>
      </c>
      <c r="R49" s="31">
        <f t="shared" si="2"/>
        <v>13756.14</v>
      </c>
    </row>
    <row r="50" spans="1:18" ht="15.75" customHeight="1">
      <c r="A50" s="43" t="s">
        <v>11</v>
      </c>
      <c r="B50" s="28">
        <v>44955</v>
      </c>
      <c r="C50" s="153" t="s">
        <v>2867</v>
      </c>
      <c r="D50" s="48"/>
      <c r="E50" s="29"/>
      <c r="F50" s="30">
        <v>2000</v>
      </c>
      <c r="G50" s="120"/>
      <c r="H50" s="30"/>
      <c r="I50" s="43" t="s">
        <v>91</v>
      </c>
      <c r="J50" s="43"/>
      <c r="K50" s="27" t="s">
        <v>972</v>
      </c>
      <c r="L50" s="43">
        <v>1422</v>
      </c>
      <c r="M50" s="29"/>
      <c r="N50" s="43" t="s">
        <v>688</v>
      </c>
      <c r="O50" s="248"/>
      <c r="P50" s="31">
        <f t="shared" si="0"/>
        <v>-1784.7350000000042</v>
      </c>
      <c r="Q50" s="31">
        <f t="shared" si="1"/>
        <v>15540.875000000004</v>
      </c>
      <c r="R50" s="31">
        <f t="shared" si="2"/>
        <v>13756.14</v>
      </c>
    </row>
    <row r="51" spans="1:18" ht="15.75" customHeight="1">
      <c r="A51" s="43" t="s">
        <v>11</v>
      </c>
      <c r="B51" s="28">
        <v>44885</v>
      </c>
      <c r="C51" s="48" t="s">
        <v>971</v>
      </c>
      <c r="D51" s="48"/>
      <c r="E51" s="29"/>
      <c r="F51" s="30"/>
      <c r="G51" s="120"/>
      <c r="H51" s="30">
        <v>2691</v>
      </c>
      <c r="I51" s="42"/>
      <c r="J51" s="43"/>
      <c r="K51" s="27" t="s">
        <v>972</v>
      </c>
      <c r="L51" s="43">
        <v>1401</v>
      </c>
      <c r="M51" s="29"/>
      <c r="N51" s="43" t="s">
        <v>688</v>
      </c>
      <c r="O51" s="248"/>
      <c r="P51" s="31">
        <f t="shared" si="0"/>
        <v>-1784.7350000000042</v>
      </c>
      <c r="Q51" s="31">
        <f t="shared" si="1"/>
        <v>15540.875000000004</v>
      </c>
      <c r="R51" s="31">
        <f t="shared" si="2"/>
        <v>13756.14</v>
      </c>
    </row>
    <row r="52" spans="1:18" ht="15.75" customHeight="1">
      <c r="A52" s="43" t="s">
        <v>11</v>
      </c>
      <c r="B52" s="28">
        <v>44964</v>
      </c>
      <c r="C52" s="48" t="s">
        <v>2868</v>
      </c>
      <c r="D52" s="48"/>
      <c r="E52" s="29"/>
      <c r="F52" s="30">
        <v>187.5</v>
      </c>
      <c r="G52" s="120"/>
      <c r="H52" s="120"/>
      <c r="I52" s="43" t="s">
        <v>89</v>
      </c>
      <c r="J52" s="43"/>
      <c r="K52" s="27" t="s">
        <v>1116</v>
      </c>
      <c r="L52" s="43">
        <v>144573</v>
      </c>
      <c r="M52" s="29"/>
      <c r="N52" s="43" t="s">
        <v>688</v>
      </c>
      <c r="O52" s="248"/>
      <c r="P52" s="31">
        <f t="shared" si="0"/>
        <v>-1972.2350000000042</v>
      </c>
      <c r="Q52" s="31">
        <f t="shared" si="1"/>
        <v>15728.375000000004</v>
      </c>
      <c r="R52" s="31">
        <f t="shared" si="2"/>
        <v>13756.14</v>
      </c>
    </row>
    <row r="53" spans="1:18" ht="15.75" customHeight="1">
      <c r="A53" s="43" t="s">
        <v>11</v>
      </c>
      <c r="B53" s="28">
        <v>44941</v>
      </c>
      <c r="C53" s="48" t="s">
        <v>1913</v>
      </c>
      <c r="D53" s="48"/>
      <c r="E53" s="29"/>
      <c r="F53" s="30"/>
      <c r="G53" s="120"/>
      <c r="H53" s="120">
        <v>7582.5</v>
      </c>
      <c r="I53" s="43" t="s">
        <v>89</v>
      </c>
      <c r="J53" s="43"/>
      <c r="K53" s="27" t="s">
        <v>2487</v>
      </c>
      <c r="L53" s="43">
        <v>4186384</v>
      </c>
      <c r="M53" s="29"/>
      <c r="N53" s="43" t="s">
        <v>688</v>
      </c>
      <c r="O53" s="248"/>
      <c r="P53" s="31">
        <f t="shared" si="0"/>
        <v>-1972.2350000000042</v>
      </c>
      <c r="Q53" s="31">
        <f t="shared" si="1"/>
        <v>15728.375000000004</v>
      </c>
      <c r="R53" s="31">
        <f t="shared" si="2"/>
        <v>13756.14</v>
      </c>
    </row>
    <row r="54" spans="1:18" ht="15.75" customHeight="1">
      <c r="A54" s="43" t="s">
        <v>11</v>
      </c>
      <c r="B54" s="28">
        <v>44967</v>
      </c>
      <c r="C54" s="48" t="s">
        <v>2869</v>
      </c>
      <c r="D54" s="48"/>
      <c r="E54" s="29"/>
      <c r="F54" s="30">
        <v>500</v>
      </c>
      <c r="G54" s="120"/>
      <c r="H54" s="120"/>
      <c r="I54" s="43" t="s">
        <v>89</v>
      </c>
      <c r="J54" s="43"/>
      <c r="K54" s="27" t="s">
        <v>2870</v>
      </c>
      <c r="L54" s="43">
        <v>2160918016</v>
      </c>
      <c r="M54" s="29"/>
      <c r="N54" s="43" t="s">
        <v>688</v>
      </c>
      <c r="O54" s="248"/>
      <c r="P54" s="31">
        <f t="shared" si="0"/>
        <v>-2472.2350000000042</v>
      </c>
      <c r="Q54" s="31">
        <f t="shared" si="1"/>
        <v>16228.375000000004</v>
      </c>
      <c r="R54" s="31">
        <f t="shared" si="2"/>
        <v>13756.14</v>
      </c>
    </row>
    <row r="55" spans="1:18" ht="15.75" customHeight="1">
      <c r="A55" s="43" t="s">
        <v>11</v>
      </c>
      <c r="B55" s="28">
        <v>44984</v>
      </c>
      <c r="C55" s="48" t="s">
        <v>2871</v>
      </c>
      <c r="D55" s="48"/>
      <c r="E55" s="29"/>
      <c r="F55" s="30">
        <v>2340</v>
      </c>
      <c r="G55" s="120"/>
      <c r="H55" s="30"/>
      <c r="I55" s="43" t="s">
        <v>91</v>
      </c>
      <c r="J55" s="43"/>
      <c r="K55" s="27" t="s">
        <v>972</v>
      </c>
      <c r="L55" s="43">
        <v>1428</v>
      </c>
      <c r="M55" s="29"/>
      <c r="N55" s="43" t="s">
        <v>688</v>
      </c>
      <c r="O55" s="248"/>
      <c r="P55" s="31">
        <f t="shared" si="0"/>
        <v>-4812.2350000000042</v>
      </c>
      <c r="Q55" s="31">
        <f t="shared" si="1"/>
        <v>18568.375000000004</v>
      </c>
      <c r="R55" s="31">
        <f t="shared" si="2"/>
        <v>13756.14</v>
      </c>
    </row>
    <row r="56" spans="1:18" ht="15.75" customHeight="1">
      <c r="A56" s="43" t="s">
        <v>11</v>
      </c>
      <c r="B56" s="28">
        <v>44913</v>
      </c>
      <c r="C56" s="48" t="s">
        <v>971</v>
      </c>
      <c r="D56" s="48"/>
      <c r="E56" s="29"/>
      <c r="F56" s="30"/>
      <c r="G56" s="120"/>
      <c r="H56" s="30">
        <v>1800</v>
      </c>
      <c r="I56" s="42"/>
      <c r="J56" s="43"/>
      <c r="K56" s="27" t="s">
        <v>972</v>
      </c>
      <c r="L56" s="43">
        <v>1409</v>
      </c>
      <c r="M56" s="29"/>
      <c r="N56" s="43" t="s">
        <v>688</v>
      </c>
      <c r="O56" s="248"/>
      <c r="P56" s="31">
        <f t="shared" si="0"/>
        <v>-4812.2350000000042</v>
      </c>
      <c r="Q56" s="31">
        <f t="shared" si="1"/>
        <v>18568.375000000004</v>
      </c>
      <c r="R56" s="31">
        <f t="shared" si="2"/>
        <v>13756.14</v>
      </c>
    </row>
    <row r="57" spans="1:18" ht="15.75" customHeight="1">
      <c r="A57" s="43" t="s">
        <v>11</v>
      </c>
      <c r="B57" s="28">
        <v>44955</v>
      </c>
      <c r="C57" s="48" t="s">
        <v>2872</v>
      </c>
      <c r="D57" s="48"/>
      <c r="E57" s="29"/>
      <c r="F57" s="30"/>
      <c r="G57" s="120"/>
      <c r="H57" s="30">
        <v>2691</v>
      </c>
      <c r="I57" s="42" t="s">
        <v>91</v>
      </c>
      <c r="J57" s="43"/>
      <c r="K57" s="27" t="s">
        <v>972</v>
      </c>
      <c r="L57" s="43">
        <v>1423</v>
      </c>
      <c r="M57" s="29"/>
      <c r="N57" s="43" t="s">
        <v>688</v>
      </c>
      <c r="O57" s="248"/>
      <c r="P57" s="31">
        <f t="shared" si="0"/>
        <v>-4812.2350000000042</v>
      </c>
      <c r="Q57" s="31">
        <f t="shared" si="1"/>
        <v>18568.375000000004</v>
      </c>
      <c r="R57" s="31">
        <f t="shared" si="2"/>
        <v>13756.14</v>
      </c>
    </row>
    <row r="58" spans="1:18" ht="15.75" customHeight="1">
      <c r="A58" s="43" t="s">
        <v>11</v>
      </c>
      <c r="B58" s="28">
        <v>44990</v>
      </c>
      <c r="C58" s="48" t="s">
        <v>2873</v>
      </c>
      <c r="D58" s="48"/>
      <c r="E58" s="29"/>
      <c r="F58" s="30">
        <v>3100</v>
      </c>
      <c r="G58" s="120"/>
      <c r="H58" s="120"/>
      <c r="I58" s="43" t="s">
        <v>91</v>
      </c>
      <c r="J58" s="43"/>
      <c r="K58" s="27" t="s">
        <v>2874</v>
      </c>
      <c r="L58" s="43">
        <v>83</v>
      </c>
      <c r="M58" s="29"/>
      <c r="N58" s="43" t="s">
        <v>688</v>
      </c>
      <c r="O58" s="248"/>
      <c r="P58" s="31">
        <f t="shared" si="0"/>
        <v>-7912.2350000000042</v>
      </c>
      <c r="Q58" s="31">
        <f t="shared" si="1"/>
        <v>21668.375000000004</v>
      </c>
      <c r="R58" s="31">
        <f t="shared" si="2"/>
        <v>13756.14</v>
      </c>
    </row>
    <row r="59" spans="1:18" ht="15.75" customHeight="1">
      <c r="A59" s="43" t="s">
        <v>11</v>
      </c>
      <c r="B59" s="28">
        <v>44992</v>
      </c>
      <c r="C59" s="48" t="s">
        <v>1981</v>
      </c>
      <c r="D59" s="48"/>
      <c r="E59" s="29"/>
      <c r="F59" s="30">
        <v>2500</v>
      </c>
      <c r="G59" s="120"/>
      <c r="H59" s="120"/>
      <c r="I59" s="43" t="s">
        <v>91</v>
      </c>
      <c r="J59" s="43"/>
      <c r="K59" s="27"/>
      <c r="L59" s="43"/>
      <c r="M59" s="29"/>
      <c r="N59" s="43" t="s">
        <v>688</v>
      </c>
      <c r="O59" s="248"/>
      <c r="P59" s="31">
        <f t="shared" si="0"/>
        <v>-10412.235000000004</v>
      </c>
      <c r="Q59" s="31">
        <f t="shared" si="1"/>
        <v>24168.375000000004</v>
      </c>
      <c r="R59" s="31">
        <f t="shared" si="2"/>
        <v>13756.14</v>
      </c>
    </row>
    <row r="60" spans="1:18" ht="15.75" customHeight="1">
      <c r="A60" s="13" t="s">
        <v>11</v>
      </c>
      <c r="B60" s="144">
        <v>44992</v>
      </c>
      <c r="C60" s="54" t="s">
        <v>2875</v>
      </c>
      <c r="D60" s="138" t="s">
        <v>575</v>
      </c>
      <c r="E60" s="9" t="s">
        <v>2876</v>
      </c>
      <c r="F60" s="30">
        <v>150</v>
      </c>
      <c r="G60" s="120"/>
      <c r="H60" s="120"/>
      <c r="I60" s="43" t="s">
        <v>91</v>
      </c>
      <c r="J60" s="43"/>
      <c r="K60" s="27"/>
      <c r="L60" s="43"/>
      <c r="M60" s="29"/>
      <c r="N60" s="43" t="s">
        <v>688</v>
      </c>
      <c r="O60" s="248"/>
      <c r="P60" s="31">
        <f t="shared" si="0"/>
        <v>-10562.235000000004</v>
      </c>
      <c r="Q60" s="31">
        <f t="shared" si="1"/>
        <v>24318.375000000004</v>
      </c>
      <c r="R60" s="31">
        <f t="shared" si="2"/>
        <v>13756.14</v>
      </c>
    </row>
    <row r="61" spans="1:18" ht="15.75" customHeight="1">
      <c r="A61" s="13" t="s">
        <v>11</v>
      </c>
      <c r="B61" s="28">
        <v>44990</v>
      </c>
      <c r="C61" s="48" t="s">
        <v>962</v>
      </c>
      <c r="F61" s="30"/>
      <c r="G61" s="120">
        <v>10000</v>
      </c>
      <c r="H61" s="120"/>
      <c r="I61" s="43"/>
      <c r="J61" s="43"/>
      <c r="K61" s="27"/>
      <c r="L61" s="43"/>
      <c r="M61" s="29"/>
      <c r="N61" s="43" t="s">
        <v>688</v>
      </c>
      <c r="O61" s="248"/>
      <c r="P61" s="31">
        <f t="shared" si="0"/>
        <v>-562.23500000000422</v>
      </c>
      <c r="Q61" s="31">
        <f t="shared" si="1"/>
        <v>24318.375000000004</v>
      </c>
      <c r="R61" s="31">
        <f t="shared" si="2"/>
        <v>23756.14</v>
      </c>
    </row>
    <row r="62" spans="1:18" ht="15.75" customHeight="1">
      <c r="A62" s="13" t="s">
        <v>11</v>
      </c>
      <c r="B62" s="28">
        <v>45000</v>
      </c>
      <c r="C62" s="48" t="s">
        <v>1121</v>
      </c>
      <c r="D62" s="51"/>
      <c r="F62" s="30">
        <v>1072</v>
      </c>
      <c r="G62" s="120"/>
      <c r="H62" s="120"/>
      <c r="I62" s="43" t="s">
        <v>91</v>
      </c>
      <c r="J62" s="43"/>
      <c r="K62" s="27" t="s">
        <v>1847</v>
      </c>
      <c r="L62" s="43"/>
      <c r="M62" s="29"/>
      <c r="N62" s="43" t="s">
        <v>688</v>
      </c>
      <c r="O62" s="248"/>
      <c r="P62" s="31">
        <f t="shared" si="0"/>
        <v>-1634.2350000000042</v>
      </c>
      <c r="Q62" s="31">
        <f t="shared" si="1"/>
        <v>25390.375000000004</v>
      </c>
      <c r="R62" s="31">
        <f t="shared" si="2"/>
        <v>23756.14</v>
      </c>
    </row>
    <row r="63" spans="1:18" ht="15.75" customHeight="1">
      <c r="A63" s="13" t="s">
        <v>11</v>
      </c>
      <c r="B63" s="28">
        <v>45000</v>
      </c>
      <c r="C63" s="48" t="s">
        <v>2877</v>
      </c>
      <c r="F63" s="30">
        <v>300</v>
      </c>
      <c r="G63" s="120"/>
      <c r="H63" s="120"/>
      <c r="I63" s="43" t="s">
        <v>91</v>
      </c>
      <c r="J63" s="43"/>
      <c r="K63" s="27" t="s">
        <v>1847</v>
      </c>
      <c r="L63" s="43"/>
      <c r="M63" s="29"/>
      <c r="N63" s="43" t="s">
        <v>688</v>
      </c>
      <c r="O63" s="248"/>
      <c r="P63" s="31">
        <f t="shared" si="0"/>
        <v>-1934.2350000000042</v>
      </c>
      <c r="Q63" s="31">
        <f t="shared" si="1"/>
        <v>25690.375000000004</v>
      </c>
      <c r="R63" s="31">
        <f t="shared" si="2"/>
        <v>23756.14</v>
      </c>
    </row>
    <row r="64" spans="1:18" ht="15.75" customHeight="1">
      <c r="A64" s="13" t="s">
        <v>11</v>
      </c>
      <c r="B64" s="28">
        <v>45004</v>
      </c>
      <c r="C64" s="48" t="s">
        <v>2878</v>
      </c>
      <c r="F64" s="30">
        <v>2340</v>
      </c>
      <c r="G64" s="120"/>
      <c r="H64" s="120"/>
      <c r="I64" s="42" t="s">
        <v>91</v>
      </c>
      <c r="J64" s="43"/>
      <c r="K64" s="27" t="s">
        <v>1157</v>
      </c>
      <c r="L64" s="43">
        <v>5441</v>
      </c>
      <c r="M64" s="29"/>
      <c r="N64" s="43" t="s">
        <v>688</v>
      </c>
      <c r="O64" s="248"/>
      <c r="P64" s="31">
        <f t="shared" si="0"/>
        <v>-4274.2350000000042</v>
      </c>
      <c r="Q64" s="31">
        <f t="shared" si="1"/>
        <v>28030.375000000004</v>
      </c>
      <c r="R64" s="31">
        <f t="shared" si="2"/>
        <v>23756.14</v>
      </c>
    </row>
    <row r="65" spans="1:18" ht="15.75" customHeight="1">
      <c r="A65" s="43" t="s">
        <v>11</v>
      </c>
      <c r="B65" s="28">
        <v>45004</v>
      </c>
      <c r="C65" s="48" t="s">
        <v>2879</v>
      </c>
      <c r="D65" s="48"/>
      <c r="E65" s="29"/>
      <c r="F65" s="30">
        <v>3100</v>
      </c>
      <c r="G65" s="120"/>
      <c r="H65" s="120"/>
      <c r="I65" s="43" t="s">
        <v>91</v>
      </c>
      <c r="J65" s="43"/>
      <c r="K65" s="27" t="s">
        <v>2874</v>
      </c>
      <c r="L65" s="43">
        <v>86</v>
      </c>
      <c r="M65" s="29"/>
      <c r="N65" s="43" t="s">
        <v>688</v>
      </c>
      <c r="O65" s="250">
        <v>45004</v>
      </c>
      <c r="P65" s="31">
        <f t="shared" si="0"/>
        <v>-7374.2350000000042</v>
      </c>
      <c r="Q65" s="31">
        <f t="shared" si="1"/>
        <v>31130.375000000004</v>
      </c>
      <c r="R65" s="31">
        <f t="shared" si="2"/>
        <v>23756.14</v>
      </c>
    </row>
    <row r="66" spans="1:18" ht="15.75" customHeight="1">
      <c r="A66" s="13" t="s">
        <v>11</v>
      </c>
      <c r="B66" s="28">
        <v>45004</v>
      </c>
      <c r="C66" s="48" t="s">
        <v>2880</v>
      </c>
      <c r="F66" s="30"/>
      <c r="G66" s="120">
        <v>3065</v>
      </c>
      <c r="H66" s="120"/>
      <c r="I66" s="43"/>
      <c r="J66" s="43"/>
      <c r="K66" s="27"/>
      <c r="L66" s="43"/>
      <c r="M66" s="29"/>
      <c r="N66" s="43" t="s">
        <v>688</v>
      </c>
      <c r="O66" s="248"/>
      <c r="P66" s="31">
        <f t="shared" si="0"/>
        <v>-4309.2350000000042</v>
      </c>
      <c r="Q66" s="31">
        <f t="shared" si="1"/>
        <v>31130.375000000004</v>
      </c>
      <c r="R66" s="31">
        <f t="shared" si="2"/>
        <v>26821.14</v>
      </c>
    </row>
    <row r="67" spans="1:18" ht="15.75" customHeight="1">
      <c r="A67" s="13" t="s">
        <v>11</v>
      </c>
      <c r="B67" s="28">
        <v>45002</v>
      </c>
      <c r="C67" s="48" t="s">
        <v>2880</v>
      </c>
      <c r="F67" s="30">
        <v>3065</v>
      </c>
      <c r="G67" s="120"/>
      <c r="H67" s="120"/>
      <c r="I67" s="43" t="s">
        <v>89</v>
      </c>
      <c r="J67" s="43"/>
      <c r="K67" s="27" t="s">
        <v>2881</v>
      </c>
      <c r="L67" s="43"/>
      <c r="M67" s="29"/>
      <c r="N67" s="43" t="s">
        <v>688</v>
      </c>
      <c r="O67" s="248"/>
      <c r="P67" s="31">
        <f t="shared" si="0"/>
        <v>-7374.2350000000006</v>
      </c>
      <c r="Q67" s="31">
        <f t="shared" si="1"/>
        <v>34195.375</v>
      </c>
      <c r="R67" s="31">
        <f t="shared" si="2"/>
        <v>26821.14</v>
      </c>
    </row>
    <row r="68" spans="1:18" ht="15.75" customHeight="1">
      <c r="A68" s="13" t="s">
        <v>11</v>
      </c>
      <c r="B68" s="28">
        <v>45005</v>
      </c>
      <c r="C68" s="48" t="s">
        <v>705</v>
      </c>
      <c r="D68" s="48"/>
      <c r="E68" s="29"/>
      <c r="F68" s="30">
        <v>307.10000000000002</v>
      </c>
      <c r="G68" s="120"/>
      <c r="H68" s="120"/>
      <c r="I68" s="43" t="s">
        <v>89</v>
      </c>
      <c r="J68" s="43"/>
      <c r="K68" s="27" t="s">
        <v>1823</v>
      </c>
      <c r="L68" s="43">
        <v>5003982</v>
      </c>
      <c r="M68" s="29"/>
      <c r="N68" s="43" t="s">
        <v>688</v>
      </c>
      <c r="O68" s="248"/>
      <c r="P68" s="31">
        <f t="shared" si="0"/>
        <v>-7681.3349999999991</v>
      </c>
      <c r="Q68" s="31">
        <f t="shared" si="1"/>
        <v>34502.474999999999</v>
      </c>
      <c r="R68" s="31">
        <f t="shared" si="2"/>
        <v>26821.14</v>
      </c>
    </row>
    <row r="69" spans="1:18" ht="15.75" customHeight="1">
      <c r="A69" s="43" t="s">
        <v>11</v>
      </c>
      <c r="B69" s="28">
        <v>45008</v>
      </c>
      <c r="C69" s="52" t="s">
        <v>2882</v>
      </c>
      <c r="D69" s="48"/>
      <c r="E69" s="29"/>
      <c r="F69" s="30"/>
      <c r="G69" s="120"/>
      <c r="H69" s="30">
        <v>2000</v>
      </c>
      <c r="I69" s="42" t="s">
        <v>91</v>
      </c>
      <c r="J69" s="43"/>
      <c r="K69" s="27" t="s">
        <v>972</v>
      </c>
      <c r="L69" s="43">
        <v>1436</v>
      </c>
      <c r="M69" s="29"/>
      <c r="N69" s="43" t="s">
        <v>688</v>
      </c>
      <c r="O69" s="248"/>
      <c r="P69" s="31">
        <f t="shared" si="0"/>
        <v>-7681.3349999999991</v>
      </c>
      <c r="Q69" s="31">
        <f t="shared" si="1"/>
        <v>34502.474999999999</v>
      </c>
      <c r="R69" s="31">
        <f t="shared" si="2"/>
        <v>26821.14</v>
      </c>
    </row>
    <row r="70" spans="1:18" ht="15.75" customHeight="1">
      <c r="A70" s="43" t="s">
        <v>11</v>
      </c>
      <c r="B70" s="28">
        <v>45011</v>
      </c>
      <c r="C70" s="48" t="s">
        <v>962</v>
      </c>
      <c r="D70" s="48"/>
      <c r="E70" s="29"/>
      <c r="F70" s="30"/>
      <c r="G70" s="120">
        <v>12000</v>
      </c>
      <c r="H70" s="120"/>
      <c r="I70" s="43"/>
      <c r="J70" s="43"/>
      <c r="K70" s="27"/>
      <c r="L70" s="43"/>
      <c r="M70" s="29"/>
      <c r="N70" s="43" t="s">
        <v>688</v>
      </c>
      <c r="O70" s="248"/>
      <c r="P70" s="31">
        <f t="shared" si="0"/>
        <v>4318.6650000000009</v>
      </c>
      <c r="Q70" s="31">
        <f t="shared" si="1"/>
        <v>34502.474999999999</v>
      </c>
      <c r="R70" s="31">
        <f t="shared" si="2"/>
        <v>38821.14</v>
      </c>
    </row>
    <row r="71" spans="1:18" ht="15.75" customHeight="1">
      <c r="A71" s="43" t="s">
        <v>11</v>
      </c>
      <c r="B71" s="28">
        <v>45012</v>
      </c>
      <c r="C71" s="48" t="s">
        <v>2883</v>
      </c>
      <c r="D71" s="48"/>
      <c r="E71" s="29"/>
      <c r="F71" s="30">
        <v>1404</v>
      </c>
      <c r="G71" s="120"/>
      <c r="H71" s="120"/>
      <c r="I71" s="43" t="s">
        <v>91</v>
      </c>
      <c r="J71" s="43"/>
      <c r="K71" s="27" t="s">
        <v>2884</v>
      </c>
      <c r="L71" s="43">
        <v>2861</v>
      </c>
      <c r="M71" s="29"/>
      <c r="N71" s="43" t="s">
        <v>688</v>
      </c>
      <c r="O71" s="248"/>
      <c r="P71" s="31">
        <f t="shared" si="0"/>
        <v>2914.6650000000009</v>
      </c>
      <c r="Q71" s="31">
        <f t="shared" si="1"/>
        <v>35906.474999999999</v>
      </c>
      <c r="R71" s="31">
        <f t="shared" si="2"/>
        <v>38821.14</v>
      </c>
    </row>
    <row r="72" spans="1:18" ht="15.75" customHeight="1">
      <c r="A72" s="43" t="s">
        <v>11</v>
      </c>
      <c r="B72" s="28">
        <v>45014</v>
      </c>
      <c r="C72" s="153" t="s">
        <v>2885</v>
      </c>
      <c r="D72" s="48"/>
      <c r="E72" s="29"/>
      <c r="F72" s="30">
        <v>16</v>
      </c>
      <c r="G72" s="120"/>
      <c r="H72" s="120"/>
      <c r="I72" s="43" t="s">
        <v>89</v>
      </c>
      <c r="J72" s="43"/>
      <c r="K72" s="27" t="s">
        <v>2886</v>
      </c>
      <c r="L72" s="43">
        <v>8282752</v>
      </c>
      <c r="M72" s="29"/>
      <c r="N72" s="43" t="s">
        <v>688</v>
      </c>
      <c r="O72" s="248"/>
      <c r="P72" s="31">
        <f t="shared" si="0"/>
        <v>2898.6650000000009</v>
      </c>
      <c r="Q72" s="31">
        <f t="shared" si="1"/>
        <v>35922.474999999999</v>
      </c>
      <c r="R72" s="31">
        <f t="shared" si="2"/>
        <v>38821.14</v>
      </c>
    </row>
    <row r="73" spans="1:18" ht="15.75" customHeight="1">
      <c r="A73" s="43" t="s">
        <v>11</v>
      </c>
      <c r="B73" s="28">
        <v>45014</v>
      </c>
      <c r="C73" s="48" t="s">
        <v>1300</v>
      </c>
      <c r="D73" s="48"/>
      <c r="E73" s="29"/>
      <c r="F73" s="30">
        <v>135.91</v>
      </c>
      <c r="G73" s="120"/>
      <c r="H73" s="120"/>
      <c r="I73" s="43" t="s">
        <v>89</v>
      </c>
      <c r="J73" s="43"/>
      <c r="K73" s="27" t="s">
        <v>2887</v>
      </c>
      <c r="L73" s="43">
        <v>1034021383</v>
      </c>
      <c r="M73" s="29"/>
      <c r="N73" s="43" t="s">
        <v>688</v>
      </c>
      <c r="O73" s="248"/>
      <c r="P73" s="31">
        <f t="shared" si="0"/>
        <v>2762.7549999999974</v>
      </c>
      <c r="Q73" s="31">
        <f t="shared" si="1"/>
        <v>36058.385000000002</v>
      </c>
      <c r="R73" s="31">
        <f t="shared" si="2"/>
        <v>38821.14</v>
      </c>
    </row>
    <row r="74" spans="1:18" ht="15.75" customHeight="1">
      <c r="A74" s="13" t="s">
        <v>11</v>
      </c>
      <c r="B74" s="62">
        <v>45019</v>
      </c>
      <c r="C74" s="153" t="s">
        <v>1169</v>
      </c>
      <c r="D74" s="13" t="s">
        <v>575</v>
      </c>
      <c r="E74" s="9" t="s">
        <v>1170</v>
      </c>
      <c r="F74" s="30">
        <v>200</v>
      </c>
      <c r="G74" s="120"/>
      <c r="H74" s="120"/>
      <c r="I74" s="43" t="s">
        <v>91</v>
      </c>
      <c r="J74" s="43"/>
      <c r="K74" s="27"/>
      <c r="L74" s="43"/>
      <c r="M74" s="29"/>
      <c r="N74" s="43" t="s">
        <v>688</v>
      </c>
      <c r="O74" s="248"/>
      <c r="P74" s="31">
        <f t="shared" si="0"/>
        <v>2562.7549999999974</v>
      </c>
      <c r="Q74" s="31">
        <f t="shared" si="1"/>
        <v>36258.385000000002</v>
      </c>
      <c r="R74" s="31">
        <f t="shared" si="2"/>
        <v>38821.14</v>
      </c>
    </row>
    <row r="75" spans="1:18" ht="15.75" customHeight="1">
      <c r="A75" s="13" t="s">
        <v>11</v>
      </c>
      <c r="B75" s="62">
        <v>45019</v>
      </c>
      <c r="C75" s="153" t="s">
        <v>2888</v>
      </c>
      <c r="D75" s="13" t="s">
        <v>575</v>
      </c>
      <c r="E75" s="9" t="s">
        <v>2889</v>
      </c>
      <c r="F75" s="30">
        <v>250</v>
      </c>
      <c r="G75" s="120"/>
      <c r="H75" s="120"/>
      <c r="I75" s="43" t="s">
        <v>91</v>
      </c>
      <c r="J75" s="43"/>
      <c r="K75" s="27"/>
      <c r="L75" s="43"/>
      <c r="M75" s="29"/>
      <c r="N75" s="43" t="s">
        <v>688</v>
      </c>
      <c r="O75" s="248"/>
      <c r="P75" s="31">
        <f t="shared" si="0"/>
        <v>2312.7549999999974</v>
      </c>
      <c r="Q75" s="31">
        <f t="shared" si="1"/>
        <v>36508.385000000002</v>
      </c>
      <c r="R75" s="31">
        <f t="shared" si="2"/>
        <v>38821.14</v>
      </c>
    </row>
    <row r="76" spans="1:18" ht="15.75" customHeight="1">
      <c r="A76" s="13" t="s">
        <v>11</v>
      </c>
      <c r="B76" s="62">
        <v>45019</v>
      </c>
      <c r="C76" s="153" t="s">
        <v>2890</v>
      </c>
      <c r="D76" s="13" t="s">
        <v>575</v>
      </c>
      <c r="E76" s="9" t="s">
        <v>2891</v>
      </c>
      <c r="F76" s="30">
        <v>100</v>
      </c>
      <c r="G76" s="120"/>
      <c r="H76" s="120"/>
      <c r="I76" s="43" t="s">
        <v>91</v>
      </c>
      <c r="J76" s="43"/>
      <c r="K76" s="27"/>
      <c r="L76" s="43"/>
      <c r="M76" s="29"/>
      <c r="N76" s="43" t="s">
        <v>688</v>
      </c>
      <c r="O76" s="248"/>
      <c r="P76" s="31">
        <f t="shared" si="0"/>
        <v>2212.7549999999974</v>
      </c>
      <c r="Q76" s="31">
        <f t="shared" si="1"/>
        <v>36608.385000000002</v>
      </c>
      <c r="R76" s="31">
        <f t="shared" si="2"/>
        <v>38821.14</v>
      </c>
    </row>
    <row r="77" spans="1:18" ht="15.75" customHeight="1">
      <c r="A77" s="43" t="s">
        <v>11</v>
      </c>
      <c r="B77" s="28">
        <v>45020</v>
      </c>
      <c r="C77" s="52" t="s">
        <v>1171</v>
      </c>
      <c r="D77" s="52" t="s">
        <v>1100</v>
      </c>
      <c r="E77" s="29"/>
      <c r="F77" s="30">
        <v>994</v>
      </c>
      <c r="G77" s="120"/>
      <c r="H77" s="120"/>
      <c r="I77" s="43" t="s">
        <v>91</v>
      </c>
      <c r="J77" s="43"/>
      <c r="K77" s="27"/>
      <c r="L77" s="43"/>
      <c r="M77" s="29"/>
      <c r="N77" s="43" t="s">
        <v>688</v>
      </c>
      <c r="O77" s="248"/>
      <c r="P77" s="31">
        <f t="shared" si="0"/>
        <v>1218.7549999999974</v>
      </c>
      <c r="Q77" s="31">
        <f t="shared" si="1"/>
        <v>37602.385000000002</v>
      </c>
      <c r="R77" s="31">
        <f t="shared" si="2"/>
        <v>38821.14</v>
      </c>
    </row>
    <row r="78" spans="1:18" ht="15.75" customHeight="1">
      <c r="A78" s="43" t="s">
        <v>11</v>
      </c>
      <c r="B78" s="28">
        <v>45020</v>
      </c>
      <c r="C78" s="51" t="s">
        <v>2892</v>
      </c>
      <c r="D78" s="52" t="s">
        <v>1100</v>
      </c>
      <c r="E78" s="29"/>
      <c r="F78" s="30">
        <v>81</v>
      </c>
      <c r="G78" s="120"/>
      <c r="H78" s="120"/>
      <c r="I78" s="43" t="s">
        <v>91</v>
      </c>
      <c r="J78" s="43"/>
      <c r="K78" s="27"/>
      <c r="L78" s="43"/>
      <c r="M78" s="29"/>
      <c r="N78" s="43" t="s">
        <v>688</v>
      </c>
      <c r="O78" s="248"/>
      <c r="P78" s="31">
        <f t="shared" si="0"/>
        <v>1137.7549999999974</v>
      </c>
      <c r="Q78" s="31">
        <f t="shared" si="1"/>
        <v>37683.385000000002</v>
      </c>
      <c r="R78" s="31">
        <f t="shared" si="2"/>
        <v>38821.14</v>
      </c>
    </row>
    <row r="79" spans="1:18" ht="15.75" customHeight="1">
      <c r="A79" s="43" t="s">
        <v>11</v>
      </c>
      <c r="B79" s="28">
        <v>45020</v>
      </c>
      <c r="C79" s="51" t="s">
        <v>2893</v>
      </c>
      <c r="D79" s="52" t="s">
        <v>1100</v>
      </c>
      <c r="E79" s="29"/>
      <c r="F79" s="30">
        <v>204</v>
      </c>
      <c r="G79" s="120"/>
      <c r="H79" s="120"/>
      <c r="I79" s="43" t="s">
        <v>91</v>
      </c>
      <c r="J79" s="43"/>
      <c r="K79" s="27"/>
      <c r="L79" s="43"/>
      <c r="M79" s="29"/>
      <c r="N79" s="43" t="s">
        <v>688</v>
      </c>
      <c r="O79" s="248"/>
      <c r="P79" s="31">
        <f t="shared" si="0"/>
        <v>933.75499999999738</v>
      </c>
      <c r="Q79" s="31">
        <f t="shared" si="1"/>
        <v>37887.385000000002</v>
      </c>
      <c r="R79" s="31">
        <f t="shared" si="2"/>
        <v>38821.14</v>
      </c>
    </row>
    <row r="80" spans="1:18" ht="15.75" customHeight="1">
      <c r="A80" s="13" t="s">
        <v>11</v>
      </c>
      <c r="B80" s="28">
        <v>45029</v>
      </c>
      <c r="C80" s="111" t="s">
        <v>1171</v>
      </c>
      <c r="D80" s="111"/>
      <c r="F80" s="30">
        <v>702</v>
      </c>
      <c r="G80" s="14"/>
      <c r="H80" s="14"/>
      <c r="I80" s="42" t="s">
        <v>91</v>
      </c>
      <c r="K80" s="9" t="s">
        <v>1074</v>
      </c>
      <c r="L80" s="9">
        <v>3712</v>
      </c>
      <c r="M80" s="29"/>
      <c r="N80" s="43" t="s">
        <v>688</v>
      </c>
      <c r="O80" s="248"/>
      <c r="P80" s="31">
        <f t="shared" si="0"/>
        <v>231.75499999999738</v>
      </c>
      <c r="Q80" s="31">
        <f t="shared" si="1"/>
        <v>38589.385000000002</v>
      </c>
      <c r="R80" s="31">
        <f t="shared" si="2"/>
        <v>38821.14</v>
      </c>
    </row>
    <row r="81" spans="1:19" ht="15.75" customHeight="1">
      <c r="A81" s="43" t="s">
        <v>11</v>
      </c>
      <c r="B81" s="28">
        <v>45006</v>
      </c>
      <c r="C81" s="48" t="s">
        <v>1913</v>
      </c>
      <c r="D81" s="48"/>
      <c r="E81" s="29"/>
      <c r="F81" s="30"/>
      <c r="G81" s="120"/>
      <c r="H81" s="120">
        <v>4229.3</v>
      </c>
      <c r="I81" s="43" t="s">
        <v>89</v>
      </c>
      <c r="J81" s="43"/>
      <c r="K81" s="27" t="s">
        <v>2487</v>
      </c>
      <c r="L81" s="43">
        <v>4189294</v>
      </c>
      <c r="M81" s="29"/>
      <c r="N81" s="43" t="s">
        <v>688</v>
      </c>
      <c r="O81" s="248"/>
      <c r="P81" s="31">
        <f t="shared" si="0"/>
        <v>231.75499999999738</v>
      </c>
      <c r="Q81" s="31">
        <f t="shared" si="1"/>
        <v>38589.385000000002</v>
      </c>
      <c r="R81" s="31">
        <f t="shared" si="2"/>
        <v>38821.14</v>
      </c>
    </row>
    <row r="82" spans="1:19" ht="15.75" customHeight="1">
      <c r="A82" s="13" t="s">
        <v>11</v>
      </c>
      <c r="B82" s="28">
        <v>45048</v>
      </c>
      <c r="C82" s="111" t="s">
        <v>2894</v>
      </c>
      <c r="D82" s="111"/>
      <c r="F82" s="30">
        <v>281</v>
      </c>
      <c r="G82" s="14"/>
      <c r="H82" s="14"/>
      <c r="I82" s="42" t="s">
        <v>91</v>
      </c>
      <c r="K82" s="9" t="s">
        <v>1074</v>
      </c>
      <c r="L82" s="9">
        <v>3876</v>
      </c>
      <c r="M82" s="29"/>
      <c r="N82" s="43" t="s">
        <v>688</v>
      </c>
      <c r="O82" s="248"/>
      <c r="P82" s="31">
        <f t="shared" si="0"/>
        <v>-49.245000000002619</v>
      </c>
      <c r="Q82" s="31">
        <f t="shared" si="1"/>
        <v>38870.385000000002</v>
      </c>
      <c r="R82" s="31">
        <f t="shared" si="2"/>
        <v>38821.14</v>
      </c>
    </row>
    <row r="83" spans="1:19" ht="15.75" customHeight="1">
      <c r="A83" s="43" t="s">
        <v>11</v>
      </c>
      <c r="B83" s="28">
        <v>45008</v>
      </c>
      <c r="C83" s="52" t="s">
        <v>2895</v>
      </c>
      <c r="D83" s="52"/>
      <c r="E83" s="29"/>
      <c r="F83" s="30">
        <v>30</v>
      </c>
      <c r="G83" s="35"/>
      <c r="H83" s="35"/>
      <c r="I83" s="43" t="s">
        <v>89</v>
      </c>
      <c r="J83" s="29"/>
      <c r="K83" s="29" t="s">
        <v>1056</v>
      </c>
      <c r="L83" s="29">
        <v>232408505</v>
      </c>
      <c r="M83" s="29"/>
      <c r="N83" s="43" t="s">
        <v>688</v>
      </c>
      <c r="O83" s="248"/>
      <c r="P83" s="31">
        <f t="shared" si="0"/>
        <v>-79.245000000002619</v>
      </c>
      <c r="Q83" s="31">
        <f t="shared" si="1"/>
        <v>38900.385000000002</v>
      </c>
      <c r="R83" s="31">
        <f t="shared" si="2"/>
        <v>38821.14</v>
      </c>
      <c r="S83" s="29"/>
    </row>
    <row r="84" spans="1:19" ht="15.75" customHeight="1">
      <c r="A84" s="43" t="s">
        <v>11</v>
      </c>
      <c r="B84" s="28">
        <v>44970</v>
      </c>
      <c r="C84" s="48" t="s">
        <v>2896</v>
      </c>
      <c r="D84" s="48"/>
      <c r="E84" s="29"/>
      <c r="F84" s="30"/>
      <c r="G84" s="120"/>
      <c r="H84" s="30">
        <v>728.82</v>
      </c>
      <c r="I84" s="43" t="s">
        <v>89</v>
      </c>
      <c r="J84" s="43"/>
      <c r="K84" s="27" t="s">
        <v>793</v>
      </c>
      <c r="L84" s="43">
        <v>6787</v>
      </c>
      <c r="M84" s="29"/>
      <c r="N84" s="43" t="s">
        <v>688</v>
      </c>
      <c r="O84" s="248"/>
      <c r="P84" s="31">
        <f t="shared" si="0"/>
        <v>-79.245000000002619</v>
      </c>
      <c r="Q84" s="31">
        <f t="shared" si="1"/>
        <v>38900.385000000002</v>
      </c>
      <c r="R84" s="31">
        <f t="shared" si="2"/>
        <v>38821.14</v>
      </c>
    </row>
    <row r="85" spans="1:19" ht="15.75" customHeight="1">
      <c r="A85" s="43" t="s">
        <v>11</v>
      </c>
      <c r="B85" s="28">
        <v>45055</v>
      </c>
      <c r="C85" s="48" t="s">
        <v>971</v>
      </c>
      <c r="D85" s="48"/>
      <c r="E85" s="29"/>
      <c r="F85" s="30">
        <v>819</v>
      </c>
      <c r="G85" s="120"/>
      <c r="H85" s="30"/>
      <c r="I85" s="42" t="s">
        <v>91</v>
      </c>
      <c r="J85" s="43"/>
      <c r="K85" s="27" t="s">
        <v>972</v>
      </c>
      <c r="L85" s="43">
        <v>1450</v>
      </c>
      <c r="M85" s="29"/>
      <c r="N85" s="43" t="s">
        <v>688</v>
      </c>
      <c r="O85" s="248"/>
      <c r="P85" s="31">
        <f t="shared" si="0"/>
        <v>-898.24500000000262</v>
      </c>
      <c r="Q85" s="31">
        <f t="shared" si="1"/>
        <v>39719.385000000002</v>
      </c>
      <c r="R85" s="31">
        <f t="shared" si="2"/>
        <v>38821.14</v>
      </c>
    </row>
    <row r="86" spans="1:19" ht="15.75" customHeight="1">
      <c r="A86" s="43" t="s">
        <v>11</v>
      </c>
      <c r="B86" s="28">
        <v>45055</v>
      </c>
      <c r="C86" s="48" t="s">
        <v>971</v>
      </c>
      <c r="D86" s="48"/>
      <c r="E86" s="29"/>
      <c r="F86" s="30">
        <v>4212</v>
      </c>
      <c r="G86" s="120"/>
      <c r="H86" s="30"/>
      <c r="I86" s="42" t="s">
        <v>91</v>
      </c>
      <c r="J86" s="43"/>
      <c r="K86" s="27" t="s">
        <v>972</v>
      </c>
      <c r="L86" s="43">
        <v>1446</v>
      </c>
      <c r="M86" s="29"/>
      <c r="N86" s="43" t="s">
        <v>688</v>
      </c>
      <c r="O86" s="248"/>
      <c r="P86" s="31">
        <f t="shared" si="0"/>
        <v>-5110.2450000000026</v>
      </c>
      <c r="Q86" s="31">
        <f t="shared" si="1"/>
        <v>43931.385000000002</v>
      </c>
      <c r="R86" s="31">
        <f t="shared" si="2"/>
        <v>38821.14</v>
      </c>
    </row>
    <row r="87" spans="1:19" ht="15.75" customHeight="1">
      <c r="A87" s="43" t="s">
        <v>11</v>
      </c>
      <c r="B87" s="28">
        <v>45055</v>
      </c>
      <c r="C87" s="48" t="s">
        <v>971</v>
      </c>
      <c r="D87" s="48"/>
      <c r="E87" s="29"/>
      <c r="F87" s="36">
        <v>1400</v>
      </c>
      <c r="G87" s="120"/>
      <c r="H87" s="30"/>
      <c r="I87" s="42" t="s">
        <v>91</v>
      </c>
      <c r="J87" s="43"/>
      <c r="K87" s="27" t="s">
        <v>2897</v>
      </c>
      <c r="L87" s="43">
        <v>2314</v>
      </c>
      <c r="M87" s="29"/>
      <c r="N87" s="43" t="s">
        <v>688</v>
      </c>
      <c r="O87" s="250">
        <v>45056</v>
      </c>
      <c r="P87" s="31">
        <f t="shared" si="0"/>
        <v>-6510.2450000000026</v>
      </c>
      <c r="Q87" s="31">
        <f t="shared" si="1"/>
        <v>45331.385000000002</v>
      </c>
      <c r="R87" s="31">
        <f t="shared" si="2"/>
        <v>38821.14</v>
      </c>
    </row>
    <row r="88" spans="1:19" ht="15.75" customHeight="1">
      <c r="A88" s="43" t="s">
        <v>11</v>
      </c>
      <c r="B88" s="28">
        <v>45075</v>
      </c>
      <c r="C88" s="48" t="s">
        <v>971</v>
      </c>
      <c r="D88" s="48"/>
      <c r="E88" s="29"/>
      <c r="F88" s="36">
        <v>1400</v>
      </c>
      <c r="G88" s="120"/>
      <c r="H88" s="30"/>
      <c r="I88" s="42" t="s">
        <v>91</v>
      </c>
      <c r="J88" s="43"/>
      <c r="K88" s="27" t="s">
        <v>2897</v>
      </c>
      <c r="L88" s="43">
        <v>2316</v>
      </c>
      <c r="M88" s="29"/>
      <c r="N88" s="43" t="s">
        <v>688</v>
      </c>
      <c r="O88" s="248"/>
      <c r="P88" s="31">
        <f t="shared" si="0"/>
        <v>-7910.2450000000026</v>
      </c>
      <c r="Q88" s="31">
        <f t="shared" si="1"/>
        <v>46731.385000000002</v>
      </c>
      <c r="R88" s="31">
        <f t="shared" si="2"/>
        <v>38821.14</v>
      </c>
    </row>
    <row r="89" spans="1:19" ht="15.75" customHeight="1">
      <c r="A89" s="43" t="s">
        <v>11</v>
      </c>
      <c r="B89" s="28">
        <v>45075</v>
      </c>
      <c r="C89" s="48" t="s">
        <v>971</v>
      </c>
      <c r="D89" s="48"/>
      <c r="E89" s="29"/>
      <c r="F89" s="36">
        <v>4446</v>
      </c>
      <c r="G89" s="120"/>
      <c r="H89" s="30"/>
      <c r="I89" s="42" t="s">
        <v>91</v>
      </c>
      <c r="J89" s="43"/>
      <c r="K89" s="27" t="s">
        <v>972</v>
      </c>
      <c r="L89" s="43">
        <v>1452</v>
      </c>
      <c r="M89" s="29"/>
      <c r="N89" s="43" t="s">
        <v>688</v>
      </c>
      <c r="O89" s="248"/>
      <c r="P89" s="31">
        <f t="shared" si="0"/>
        <v>-12356.245000000003</v>
      </c>
      <c r="Q89" s="31">
        <f t="shared" si="1"/>
        <v>51177.385000000002</v>
      </c>
      <c r="R89" s="31">
        <f t="shared" si="2"/>
        <v>38821.14</v>
      </c>
    </row>
    <row r="90" spans="1:19" ht="15.75" customHeight="1">
      <c r="A90" s="43" t="s">
        <v>11</v>
      </c>
      <c r="B90" s="28">
        <v>45067</v>
      </c>
      <c r="C90" s="48" t="s">
        <v>2898</v>
      </c>
      <c r="D90" s="48"/>
      <c r="E90" s="29"/>
      <c r="F90" s="30"/>
      <c r="G90" s="120">
        <v>7389.05</v>
      </c>
      <c r="H90" s="30"/>
      <c r="I90" s="43"/>
      <c r="J90" s="43"/>
      <c r="K90" s="27"/>
      <c r="L90" s="43"/>
      <c r="M90" s="29"/>
      <c r="N90" s="43" t="s">
        <v>688</v>
      </c>
      <c r="O90" s="248"/>
      <c r="P90" s="31">
        <f t="shared" si="0"/>
        <v>-4967.1949999999997</v>
      </c>
      <c r="Q90" s="31">
        <f t="shared" si="1"/>
        <v>51177.385000000002</v>
      </c>
      <c r="R90" s="31">
        <f t="shared" si="2"/>
        <v>46210.19</v>
      </c>
    </row>
    <row r="91" spans="1:19" ht="15.75" customHeight="1">
      <c r="A91" s="43" t="s">
        <v>11</v>
      </c>
      <c r="B91" s="28">
        <v>44983</v>
      </c>
      <c r="C91" s="48" t="s">
        <v>2605</v>
      </c>
      <c r="D91" s="48"/>
      <c r="E91" s="29"/>
      <c r="F91" s="30"/>
      <c r="G91" s="120"/>
      <c r="H91" s="30">
        <v>3519.1</v>
      </c>
      <c r="I91" s="43" t="s">
        <v>89</v>
      </c>
      <c r="J91" s="43"/>
      <c r="K91" s="27" t="s">
        <v>2452</v>
      </c>
      <c r="L91" s="43"/>
      <c r="M91" s="29"/>
      <c r="N91" s="43" t="s">
        <v>688</v>
      </c>
      <c r="O91" s="248"/>
      <c r="P91" s="31">
        <f t="shared" si="0"/>
        <v>-4967.1949999999997</v>
      </c>
      <c r="Q91" s="31">
        <f t="shared" si="1"/>
        <v>51177.385000000002</v>
      </c>
      <c r="R91" s="31">
        <f t="shared" si="2"/>
        <v>46210.19</v>
      </c>
    </row>
    <row r="92" spans="1:19" ht="15.75" customHeight="1">
      <c r="A92" s="43" t="s">
        <v>11</v>
      </c>
      <c r="B92" s="28">
        <v>45075</v>
      </c>
      <c r="C92" s="251" t="s">
        <v>2628</v>
      </c>
      <c r="D92" s="48"/>
      <c r="E92" s="29"/>
      <c r="F92" s="36">
        <v>265</v>
      </c>
      <c r="G92" s="120"/>
      <c r="H92" s="30"/>
      <c r="I92" s="43" t="s">
        <v>89</v>
      </c>
      <c r="J92" s="43"/>
      <c r="K92" s="27" t="s">
        <v>2118</v>
      </c>
      <c r="L92" s="43">
        <v>2043</v>
      </c>
      <c r="M92" s="29"/>
      <c r="N92" s="43" t="s">
        <v>688</v>
      </c>
      <c r="O92" s="248"/>
      <c r="P92" s="31">
        <f t="shared" si="0"/>
        <v>-5232.1949999999997</v>
      </c>
      <c r="Q92" s="31">
        <f t="shared" si="1"/>
        <v>51442.385000000002</v>
      </c>
      <c r="R92" s="31">
        <f t="shared" si="2"/>
        <v>46210.19</v>
      </c>
    </row>
    <row r="93" spans="1:19" ht="15.75" customHeight="1">
      <c r="A93" s="43" t="s">
        <v>11</v>
      </c>
      <c r="B93" s="28">
        <v>45075</v>
      </c>
      <c r="C93" s="48" t="s">
        <v>962</v>
      </c>
      <c r="D93" s="48"/>
      <c r="E93" s="29"/>
      <c r="F93" s="30"/>
      <c r="G93" s="120">
        <v>17000</v>
      </c>
      <c r="H93" s="30"/>
      <c r="I93" s="43"/>
      <c r="J93" s="43"/>
      <c r="K93" s="27"/>
      <c r="L93" s="43"/>
      <c r="M93" s="29"/>
      <c r="N93" s="43" t="s">
        <v>688</v>
      </c>
      <c r="O93" s="248"/>
      <c r="P93" s="31">
        <f t="shared" si="0"/>
        <v>11767.805</v>
      </c>
      <c r="Q93" s="31">
        <f t="shared" si="1"/>
        <v>51442.385000000002</v>
      </c>
      <c r="R93" s="31">
        <f t="shared" si="2"/>
        <v>63210.19</v>
      </c>
    </row>
    <row r="94" spans="1:19" ht="15.75" customHeight="1">
      <c r="A94" s="13" t="s">
        <v>11</v>
      </c>
      <c r="B94" s="28">
        <v>45081</v>
      </c>
      <c r="C94" s="111" t="s">
        <v>1183</v>
      </c>
      <c r="D94" s="111"/>
      <c r="F94" s="36">
        <v>1778</v>
      </c>
      <c r="G94" s="14"/>
      <c r="H94" s="14"/>
      <c r="I94" s="42" t="s">
        <v>91</v>
      </c>
      <c r="K94" s="9" t="s">
        <v>1074</v>
      </c>
      <c r="L94" s="43">
        <v>4035</v>
      </c>
      <c r="M94" s="29"/>
      <c r="N94" s="43" t="s">
        <v>688</v>
      </c>
      <c r="O94" s="248"/>
      <c r="P94" s="31">
        <f t="shared" si="0"/>
        <v>9989.8050000000003</v>
      </c>
      <c r="Q94" s="31">
        <f t="shared" si="1"/>
        <v>53220.385000000002</v>
      </c>
      <c r="R94" s="31">
        <f t="shared" si="2"/>
        <v>63210.19</v>
      </c>
    </row>
    <row r="95" spans="1:19" ht="15.75" customHeight="1">
      <c r="A95" s="43" t="s">
        <v>11</v>
      </c>
      <c r="B95" s="28">
        <v>45069</v>
      </c>
      <c r="C95" s="251" t="s">
        <v>2899</v>
      </c>
      <c r="D95" s="48"/>
      <c r="E95" s="29"/>
      <c r="F95" s="36">
        <v>26</v>
      </c>
      <c r="G95" s="120"/>
      <c r="H95" s="30"/>
      <c r="I95" s="43" t="s">
        <v>89</v>
      </c>
      <c r="J95" s="43"/>
      <c r="K95" s="27" t="s">
        <v>459</v>
      </c>
      <c r="L95" s="43">
        <v>13491</v>
      </c>
      <c r="M95" s="29"/>
      <c r="N95" s="43" t="s">
        <v>688</v>
      </c>
      <c r="O95" s="248"/>
      <c r="P95" s="31">
        <f t="shared" si="0"/>
        <v>9963.8050000000003</v>
      </c>
      <c r="Q95" s="31">
        <f t="shared" si="1"/>
        <v>53246.385000000002</v>
      </c>
      <c r="R95" s="31">
        <f t="shared" si="2"/>
        <v>63210.19</v>
      </c>
    </row>
    <row r="96" spans="1:19" ht="15.75" customHeight="1">
      <c r="A96" s="43" t="s">
        <v>11</v>
      </c>
      <c r="B96" s="28">
        <v>45069</v>
      </c>
      <c r="C96" s="251" t="s">
        <v>2900</v>
      </c>
      <c r="D96" s="48"/>
      <c r="E96" s="29"/>
      <c r="F96" s="36">
        <v>30</v>
      </c>
      <c r="G96" s="120"/>
      <c r="H96" s="30"/>
      <c r="I96" s="43" t="s">
        <v>89</v>
      </c>
      <c r="J96" s="43"/>
      <c r="K96" s="27" t="s">
        <v>459</v>
      </c>
      <c r="L96" s="43">
        <v>12298</v>
      </c>
      <c r="M96" s="29"/>
      <c r="N96" s="43" t="s">
        <v>688</v>
      </c>
      <c r="O96" s="248"/>
      <c r="P96" s="31">
        <f t="shared" si="0"/>
        <v>9933.8050000000003</v>
      </c>
      <c r="Q96" s="31">
        <f t="shared" si="1"/>
        <v>53276.385000000002</v>
      </c>
      <c r="R96" s="31">
        <f t="shared" si="2"/>
        <v>63210.19</v>
      </c>
    </row>
    <row r="97" spans="1:18" ht="15.75" customHeight="1">
      <c r="A97" s="13" t="s">
        <v>11</v>
      </c>
      <c r="B97" s="28">
        <v>45083</v>
      </c>
      <c r="C97" s="153" t="s">
        <v>2901</v>
      </c>
      <c r="D97" s="162" t="s">
        <v>575</v>
      </c>
      <c r="E97" s="9" t="s">
        <v>2902</v>
      </c>
      <c r="F97" s="252">
        <v>250</v>
      </c>
      <c r="G97" s="120"/>
      <c r="H97" s="30"/>
      <c r="I97" s="43" t="s">
        <v>91</v>
      </c>
      <c r="J97" s="43"/>
      <c r="K97" s="27"/>
      <c r="L97" s="43"/>
      <c r="M97" s="29"/>
      <c r="N97" s="43" t="s">
        <v>688</v>
      </c>
      <c r="O97" s="248"/>
      <c r="P97" s="31">
        <f t="shared" si="0"/>
        <v>9683.8050000000003</v>
      </c>
      <c r="Q97" s="31">
        <f t="shared" si="1"/>
        <v>53526.385000000002</v>
      </c>
      <c r="R97" s="31">
        <f t="shared" si="2"/>
        <v>63210.19</v>
      </c>
    </row>
    <row r="98" spans="1:18" ht="15.75" customHeight="1">
      <c r="A98" s="13" t="s">
        <v>11</v>
      </c>
      <c r="B98" s="28">
        <v>45083</v>
      </c>
      <c r="C98" s="51" t="s">
        <v>2903</v>
      </c>
      <c r="D98" s="162" t="s">
        <v>575</v>
      </c>
      <c r="E98" s="9" t="s">
        <v>2904</v>
      </c>
      <c r="F98" s="252">
        <v>300</v>
      </c>
      <c r="G98" s="120"/>
      <c r="H98" s="30"/>
      <c r="I98" s="43" t="s">
        <v>91</v>
      </c>
      <c r="J98" s="43"/>
      <c r="K98" s="27"/>
      <c r="L98" s="43"/>
      <c r="M98" s="29"/>
      <c r="N98" s="43" t="s">
        <v>688</v>
      </c>
      <c r="O98" s="248"/>
      <c r="P98" s="31">
        <f t="shared" si="0"/>
        <v>9383.8050000000003</v>
      </c>
      <c r="Q98" s="31">
        <f t="shared" si="1"/>
        <v>53826.385000000002</v>
      </c>
      <c r="R98" s="31">
        <f t="shared" si="2"/>
        <v>63210.19</v>
      </c>
    </row>
    <row r="99" spans="1:18" ht="15.75" customHeight="1">
      <c r="A99" s="13" t="s">
        <v>11</v>
      </c>
      <c r="B99" s="28">
        <v>45083</v>
      </c>
      <c r="C99" s="153" t="s">
        <v>2905</v>
      </c>
      <c r="D99" s="162" t="s">
        <v>575</v>
      </c>
      <c r="E99" s="9" t="s">
        <v>2906</v>
      </c>
      <c r="F99" s="252">
        <v>250</v>
      </c>
      <c r="G99" s="120"/>
      <c r="H99" s="30"/>
      <c r="I99" s="43" t="s">
        <v>91</v>
      </c>
      <c r="J99" s="43"/>
      <c r="K99" s="27"/>
      <c r="L99" s="43"/>
      <c r="M99" s="29"/>
      <c r="N99" s="43" t="s">
        <v>688</v>
      </c>
      <c r="O99" s="248"/>
      <c r="P99" s="31">
        <f t="shared" si="0"/>
        <v>9133.8050000000003</v>
      </c>
      <c r="Q99" s="31">
        <f t="shared" si="1"/>
        <v>54076.385000000002</v>
      </c>
      <c r="R99" s="31">
        <f t="shared" si="2"/>
        <v>63210.19</v>
      </c>
    </row>
    <row r="100" spans="1:18" ht="15.75" customHeight="1">
      <c r="A100" s="43" t="s">
        <v>11</v>
      </c>
      <c r="B100" s="28">
        <v>45082</v>
      </c>
      <c r="C100" s="48" t="s">
        <v>971</v>
      </c>
      <c r="D100" s="48"/>
      <c r="E100" s="29"/>
      <c r="F100" s="36">
        <v>600</v>
      </c>
      <c r="G100" s="120"/>
      <c r="H100" s="30"/>
      <c r="I100" s="42" t="s">
        <v>91</v>
      </c>
      <c r="J100" s="43"/>
      <c r="K100" s="27" t="s">
        <v>2907</v>
      </c>
      <c r="L100" s="43">
        <v>2331</v>
      </c>
      <c r="M100" s="29"/>
      <c r="N100" s="43" t="s">
        <v>688</v>
      </c>
      <c r="O100" s="248"/>
      <c r="P100" s="31">
        <f t="shared" si="0"/>
        <v>8533.8050000000003</v>
      </c>
      <c r="Q100" s="31">
        <f t="shared" si="1"/>
        <v>54676.385000000002</v>
      </c>
      <c r="R100" s="31">
        <f t="shared" si="2"/>
        <v>63210.19</v>
      </c>
    </row>
    <row r="101" spans="1:18" ht="15.75" customHeight="1">
      <c r="A101" s="13" t="s">
        <v>11</v>
      </c>
      <c r="B101" s="28">
        <v>45082</v>
      </c>
      <c r="C101" s="48" t="s">
        <v>971</v>
      </c>
      <c r="F101" s="253">
        <v>2515</v>
      </c>
      <c r="G101" s="120"/>
      <c r="H101" s="30"/>
      <c r="I101" s="42" t="s">
        <v>91</v>
      </c>
      <c r="J101" s="43"/>
      <c r="K101" s="27" t="s">
        <v>972</v>
      </c>
      <c r="L101" s="43">
        <v>1460</v>
      </c>
      <c r="M101" s="29"/>
      <c r="N101" s="43" t="s">
        <v>688</v>
      </c>
      <c r="O101" s="248"/>
      <c r="P101" s="31">
        <f t="shared" si="0"/>
        <v>6018.8050000000003</v>
      </c>
      <c r="Q101" s="31">
        <f t="shared" si="1"/>
        <v>57191.385000000002</v>
      </c>
      <c r="R101" s="31">
        <f t="shared" si="2"/>
        <v>63210.19</v>
      </c>
    </row>
    <row r="102" spans="1:18" ht="15.75" customHeight="1">
      <c r="A102" s="13" t="s">
        <v>11</v>
      </c>
      <c r="B102" s="28">
        <v>45084</v>
      </c>
      <c r="C102" s="9" t="s">
        <v>2908</v>
      </c>
      <c r="F102" s="253">
        <v>119.9</v>
      </c>
      <c r="G102" s="120"/>
      <c r="H102" s="30"/>
      <c r="I102" s="43" t="s">
        <v>89</v>
      </c>
      <c r="J102" s="43"/>
      <c r="K102" s="27" t="s">
        <v>2909</v>
      </c>
      <c r="L102" s="43">
        <v>513714741</v>
      </c>
      <c r="M102" s="29"/>
      <c r="N102" s="43" t="s">
        <v>688</v>
      </c>
      <c r="O102" s="248"/>
      <c r="P102" s="31">
        <f t="shared" si="0"/>
        <v>5898.9049999999988</v>
      </c>
      <c r="Q102" s="31">
        <f t="shared" si="1"/>
        <v>57311.285000000003</v>
      </c>
      <c r="R102" s="31">
        <f t="shared" si="2"/>
        <v>63210.19</v>
      </c>
    </row>
    <row r="103" spans="1:18" ht="15.75" customHeight="1">
      <c r="A103" s="13" t="s">
        <v>11</v>
      </c>
      <c r="B103" s="28">
        <v>45088</v>
      </c>
      <c r="C103" s="48" t="s">
        <v>2910</v>
      </c>
      <c r="D103" s="48"/>
      <c r="E103" s="29"/>
      <c r="F103" s="36">
        <v>150</v>
      </c>
      <c r="G103" s="120"/>
      <c r="H103" s="30"/>
      <c r="I103" s="43" t="s">
        <v>91</v>
      </c>
      <c r="J103" s="43"/>
      <c r="K103" s="27" t="s">
        <v>1847</v>
      </c>
      <c r="L103" s="43">
        <v>1040</v>
      </c>
      <c r="M103" s="29"/>
      <c r="N103" s="43" t="s">
        <v>688</v>
      </c>
      <c r="O103" s="248"/>
      <c r="P103" s="31">
        <f t="shared" si="0"/>
        <v>5748.9049999999988</v>
      </c>
      <c r="Q103" s="31">
        <f t="shared" si="1"/>
        <v>57461.285000000003</v>
      </c>
      <c r="R103" s="31">
        <f t="shared" si="2"/>
        <v>63210.19</v>
      </c>
    </row>
    <row r="104" spans="1:18" ht="15.75" customHeight="1">
      <c r="A104" s="13" t="s">
        <v>11</v>
      </c>
      <c r="B104" s="28">
        <v>45088</v>
      </c>
      <c r="C104" s="48" t="s">
        <v>2911</v>
      </c>
      <c r="D104" s="48"/>
      <c r="E104" s="29"/>
      <c r="F104" s="36">
        <v>1336</v>
      </c>
      <c r="G104" s="120"/>
      <c r="H104" s="30"/>
      <c r="I104" s="43" t="s">
        <v>91</v>
      </c>
      <c r="J104" s="43"/>
      <c r="K104" s="27" t="s">
        <v>1847</v>
      </c>
      <c r="L104" s="43">
        <v>1041</v>
      </c>
      <c r="M104" s="29"/>
      <c r="N104" s="43" t="s">
        <v>688</v>
      </c>
      <c r="O104" s="248"/>
      <c r="P104" s="31">
        <f t="shared" si="0"/>
        <v>4412.9049999999988</v>
      </c>
      <c r="Q104" s="31">
        <f t="shared" si="1"/>
        <v>58797.285000000003</v>
      </c>
      <c r="R104" s="31">
        <f t="shared" si="2"/>
        <v>63210.19</v>
      </c>
    </row>
    <row r="105" spans="1:18" ht="15.75" customHeight="1">
      <c r="A105" s="13" t="s">
        <v>11</v>
      </c>
      <c r="B105" s="28">
        <v>45088</v>
      </c>
      <c r="C105" s="48" t="s">
        <v>2898</v>
      </c>
      <c r="D105" s="48"/>
      <c r="E105" s="29"/>
      <c r="F105" s="30"/>
      <c r="G105" s="30">
        <v>17372.7</v>
      </c>
      <c r="H105" s="30"/>
      <c r="I105" s="43"/>
      <c r="J105" s="43"/>
      <c r="K105" s="27"/>
      <c r="L105" s="43"/>
      <c r="M105" s="29"/>
      <c r="N105" s="43" t="s">
        <v>688</v>
      </c>
      <c r="O105" s="248"/>
      <c r="P105" s="31">
        <f t="shared" si="0"/>
        <v>21785.604999999996</v>
      </c>
      <c r="Q105" s="31">
        <f t="shared" si="1"/>
        <v>58797.285000000003</v>
      </c>
      <c r="R105" s="31">
        <f t="shared" si="2"/>
        <v>80582.89</v>
      </c>
    </row>
    <row r="106" spans="1:18" ht="15.75" customHeight="1">
      <c r="A106" s="13" t="s">
        <v>11</v>
      </c>
      <c r="B106" s="28">
        <v>45039</v>
      </c>
      <c r="C106" s="48" t="s">
        <v>2912</v>
      </c>
      <c r="D106" s="48"/>
      <c r="E106" s="29"/>
      <c r="F106" s="30"/>
      <c r="G106" s="120"/>
      <c r="H106" s="30">
        <v>3547.2</v>
      </c>
      <c r="I106" s="43" t="s">
        <v>89</v>
      </c>
      <c r="J106" s="43"/>
      <c r="K106" s="27" t="s">
        <v>2452</v>
      </c>
      <c r="L106" s="43"/>
      <c r="M106" s="29"/>
      <c r="N106" s="43" t="s">
        <v>688</v>
      </c>
      <c r="O106" s="248"/>
      <c r="P106" s="31">
        <f t="shared" si="0"/>
        <v>21785.604999999996</v>
      </c>
      <c r="Q106" s="31">
        <f t="shared" si="1"/>
        <v>58797.285000000003</v>
      </c>
      <c r="R106" s="31">
        <f t="shared" si="2"/>
        <v>80582.89</v>
      </c>
    </row>
    <row r="107" spans="1:18" ht="15.75" customHeight="1">
      <c r="A107" s="13" t="s">
        <v>11</v>
      </c>
      <c r="B107" s="28">
        <v>45057</v>
      </c>
      <c r="C107" s="48" t="s">
        <v>1913</v>
      </c>
      <c r="D107" s="48"/>
      <c r="E107" s="29"/>
      <c r="F107" s="30"/>
      <c r="G107" s="120"/>
      <c r="H107" s="120">
        <v>4522.7</v>
      </c>
      <c r="I107" s="43" t="s">
        <v>89</v>
      </c>
      <c r="J107" s="43"/>
      <c r="K107" s="27" t="s">
        <v>2487</v>
      </c>
      <c r="L107" s="43">
        <v>4192223</v>
      </c>
      <c r="M107" s="29"/>
      <c r="N107" s="43" t="s">
        <v>688</v>
      </c>
      <c r="O107" s="248"/>
      <c r="P107" s="31">
        <f t="shared" si="0"/>
        <v>21785.604999999996</v>
      </c>
      <c r="Q107" s="31">
        <f t="shared" si="1"/>
        <v>58797.285000000003</v>
      </c>
      <c r="R107" s="31">
        <f t="shared" si="2"/>
        <v>80582.89</v>
      </c>
    </row>
    <row r="108" spans="1:18" ht="15.75" customHeight="1">
      <c r="A108" s="13" t="s">
        <v>11</v>
      </c>
      <c r="B108" s="28">
        <v>45097</v>
      </c>
      <c r="C108" s="48" t="s">
        <v>2628</v>
      </c>
      <c r="D108" s="48"/>
      <c r="E108" s="29"/>
      <c r="F108" s="36">
        <v>160.5</v>
      </c>
      <c r="G108" s="120"/>
      <c r="H108" s="30"/>
      <c r="I108" s="43" t="s">
        <v>89</v>
      </c>
      <c r="J108" s="43"/>
      <c r="K108" s="27" t="s">
        <v>1175</v>
      </c>
      <c r="L108" s="43"/>
      <c r="M108" s="29"/>
      <c r="N108" s="43" t="s">
        <v>688</v>
      </c>
      <c r="O108" s="248"/>
      <c r="P108" s="31">
        <f t="shared" si="0"/>
        <v>21625.104999999996</v>
      </c>
      <c r="Q108" s="31">
        <f t="shared" si="1"/>
        <v>58957.785000000003</v>
      </c>
      <c r="R108" s="31">
        <f t="shared" si="2"/>
        <v>80582.89</v>
      </c>
    </row>
    <row r="109" spans="1:18" ht="12.75" customHeight="1">
      <c r="A109" s="13" t="s">
        <v>11</v>
      </c>
      <c r="B109" s="28">
        <v>45107</v>
      </c>
      <c r="C109" s="48" t="s">
        <v>971</v>
      </c>
      <c r="F109" s="253">
        <v>1755</v>
      </c>
      <c r="G109" s="120"/>
      <c r="H109" s="30"/>
      <c r="I109" s="42" t="s">
        <v>91</v>
      </c>
      <c r="J109" s="43"/>
      <c r="K109" s="27" t="s">
        <v>972</v>
      </c>
      <c r="L109" s="43">
        <v>1466</v>
      </c>
      <c r="M109" s="29"/>
      <c r="N109" s="43" t="s">
        <v>688</v>
      </c>
      <c r="O109" s="248"/>
      <c r="P109" s="31">
        <f t="shared" si="0"/>
        <v>19870.104999999996</v>
      </c>
      <c r="Q109" s="31">
        <f t="shared" si="1"/>
        <v>60712.785000000003</v>
      </c>
      <c r="R109" s="31">
        <f t="shared" si="2"/>
        <v>80582.89</v>
      </c>
    </row>
    <row r="110" spans="1:18" ht="12.75" customHeight="1">
      <c r="A110" s="13" t="s">
        <v>11</v>
      </c>
      <c r="B110" s="28">
        <v>45107</v>
      </c>
      <c r="C110" s="48" t="s">
        <v>971</v>
      </c>
      <c r="D110" s="48"/>
      <c r="E110" s="29"/>
      <c r="F110" s="36">
        <v>700</v>
      </c>
      <c r="G110" s="120"/>
      <c r="H110" s="30"/>
      <c r="I110" s="42" t="s">
        <v>91</v>
      </c>
      <c r="J110" s="43"/>
      <c r="K110" s="27" t="s">
        <v>2907</v>
      </c>
      <c r="L110" s="43">
        <v>2341</v>
      </c>
      <c r="M110" s="29"/>
      <c r="N110" s="43" t="s">
        <v>688</v>
      </c>
      <c r="O110" s="248"/>
      <c r="P110" s="31">
        <f t="shared" si="0"/>
        <v>19170.104999999996</v>
      </c>
      <c r="Q110" s="31">
        <f t="shared" si="1"/>
        <v>61412.785000000003</v>
      </c>
      <c r="R110" s="31">
        <f t="shared" si="2"/>
        <v>80582.89</v>
      </c>
    </row>
    <row r="111" spans="1:18" ht="12.75" customHeight="1">
      <c r="A111" s="13" t="s">
        <v>11</v>
      </c>
      <c r="B111" s="28">
        <v>45095</v>
      </c>
      <c r="C111" s="52" t="s">
        <v>2913</v>
      </c>
      <c r="D111" s="52"/>
      <c r="E111" s="29"/>
      <c r="F111" s="36">
        <v>24</v>
      </c>
      <c r="G111" s="35"/>
      <c r="H111" s="147"/>
      <c r="I111" s="147" t="s">
        <v>89</v>
      </c>
      <c r="J111" s="29"/>
      <c r="K111" s="29" t="s">
        <v>1835</v>
      </c>
      <c r="L111" s="29">
        <v>15982</v>
      </c>
      <c r="M111" s="29"/>
      <c r="N111" s="43" t="s">
        <v>688</v>
      </c>
      <c r="O111" s="248"/>
      <c r="P111" s="31">
        <f t="shared" si="0"/>
        <v>19146.104999999996</v>
      </c>
      <c r="Q111" s="31">
        <f t="shared" si="1"/>
        <v>61436.785000000003</v>
      </c>
      <c r="R111" s="31">
        <f t="shared" si="2"/>
        <v>80582.89</v>
      </c>
    </row>
    <row r="112" spans="1:18" ht="12.75" customHeight="1">
      <c r="A112" s="13" t="s">
        <v>11</v>
      </c>
      <c r="B112" s="28">
        <v>45095</v>
      </c>
      <c r="C112" s="52" t="s">
        <v>2861</v>
      </c>
      <c r="D112" s="52"/>
      <c r="E112" s="29"/>
      <c r="F112" s="36">
        <v>73</v>
      </c>
      <c r="G112" s="35"/>
      <c r="H112" s="147"/>
      <c r="I112" s="147" t="s">
        <v>89</v>
      </c>
      <c r="J112" s="29"/>
      <c r="K112" s="29" t="s">
        <v>1835</v>
      </c>
      <c r="L112" s="29">
        <v>15959</v>
      </c>
      <c r="M112" s="29"/>
      <c r="N112" s="43" t="s">
        <v>688</v>
      </c>
      <c r="O112" s="248"/>
      <c r="P112" s="31">
        <f t="shared" si="0"/>
        <v>19073.104999999996</v>
      </c>
      <c r="Q112" s="31">
        <f t="shared" si="1"/>
        <v>61509.785000000003</v>
      </c>
      <c r="R112" s="31">
        <f t="shared" si="2"/>
        <v>80582.89</v>
      </c>
    </row>
    <row r="113" spans="1:18" ht="12.75" customHeight="1">
      <c r="A113" s="13" t="s">
        <v>11</v>
      </c>
      <c r="B113" s="28">
        <v>45113</v>
      </c>
      <c r="C113" s="111" t="s">
        <v>1186</v>
      </c>
      <c r="D113" s="111"/>
      <c r="F113" s="36">
        <v>1217</v>
      </c>
      <c r="G113" s="14"/>
      <c r="H113" s="14"/>
      <c r="I113" s="42" t="s">
        <v>91</v>
      </c>
      <c r="K113" s="9" t="s">
        <v>1074</v>
      </c>
      <c r="L113" s="43">
        <v>4197</v>
      </c>
      <c r="M113" s="29"/>
      <c r="N113" s="43" t="s">
        <v>688</v>
      </c>
      <c r="O113" s="248"/>
      <c r="P113" s="31">
        <f t="shared" si="0"/>
        <v>17856.104999999996</v>
      </c>
      <c r="Q113" s="31">
        <f t="shared" si="1"/>
        <v>62726.785000000003</v>
      </c>
      <c r="R113" s="31">
        <f t="shared" si="2"/>
        <v>80582.89</v>
      </c>
    </row>
    <row r="114" spans="1:18" ht="12.75" customHeight="1">
      <c r="A114" s="13" t="s">
        <v>11</v>
      </c>
      <c r="B114" s="28">
        <v>45116</v>
      </c>
      <c r="C114" s="51" t="s">
        <v>2914</v>
      </c>
      <c r="D114" s="162" t="s">
        <v>575</v>
      </c>
      <c r="E114" s="9" t="s">
        <v>2915</v>
      </c>
      <c r="F114" s="36">
        <v>900</v>
      </c>
      <c r="G114" s="30"/>
      <c r="H114" s="120"/>
      <c r="I114" s="42" t="s">
        <v>91</v>
      </c>
      <c r="J114" s="29"/>
      <c r="K114" s="27"/>
      <c r="L114" s="43"/>
      <c r="M114" s="29"/>
      <c r="N114" s="43" t="s">
        <v>688</v>
      </c>
      <c r="O114" s="248"/>
      <c r="P114" s="31">
        <f t="shared" si="0"/>
        <v>16956.104999999996</v>
      </c>
      <c r="Q114" s="31">
        <f t="shared" si="1"/>
        <v>63626.785000000003</v>
      </c>
      <c r="R114" s="31">
        <f t="shared" si="2"/>
        <v>80582.89</v>
      </c>
    </row>
    <row r="115" spans="1:18" ht="12.75" customHeight="1">
      <c r="A115" s="13" t="s">
        <v>11</v>
      </c>
      <c r="B115" s="28">
        <v>45088</v>
      </c>
      <c r="C115" s="52" t="s">
        <v>2526</v>
      </c>
      <c r="D115" s="52"/>
      <c r="E115" s="29"/>
      <c r="F115" s="36">
        <v>9.9</v>
      </c>
      <c r="G115" s="35"/>
      <c r="H115" s="147"/>
      <c r="I115" s="147" t="s">
        <v>89</v>
      </c>
      <c r="J115" s="29"/>
      <c r="K115" s="27" t="s">
        <v>1823</v>
      </c>
      <c r="L115" s="43">
        <v>18414</v>
      </c>
      <c r="M115" s="29"/>
      <c r="N115" s="43" t="s">
        <v>688</v>
      </c>
      <c r="O115" s="248"/>
      <c r="P115" s="31">
        <f t="shared" si="0"/>
        <v>16946.204999999994</v>
      </c>
      <c r="Q115" s="31">
        <f t="shared" si="1"/>
        <v>63636.685000000005</v>
      </c>
      <c r="R115" s="31">
        <f t="shared" si="2"/>
        <v>80582.89</v>
      </c>
    </row>
    <row r="116" spans="1:18" ht="12.75" customHeight="1">
      <c r="A116" s="13" t="s">
        <v>11</v>
      </c>
      <c r="B116" s="28">
        <v>45088</v>
      </c>
      <c r="C116" s="52" t="s">
        <v>705</v>
      </c>
      <c r="D116" s="52"/>
      <c r="E116" s="29"/>
      <c r="F116" s="36">
        <v>251.6</v>
      </c>
      <c r="G116" s="35"/>
      <c r="H116" s="147"/>
      <c r="I116" s="147" t="s">
        <v>89</v>
      </c>
      <c r="J116" s="29"/>
      <c r="K116" s="27" t="s">
        <v>1823</v>
      </c>
      <c r="L116" s="43">
        <v>194522</v>
      </c>
      <c r="M116" s="29"/>
      <c r="N116" s="43" t="s">
        <v>688</v>
      </c>
      <c r="O116" s="248"/>
      <c r="P116" s="31">
        <f t="shared" si="0"/>
        <v>16694.604999999996</v>
      </c>
      <c r="Q116" s="31">
        <f t="shared" si="1"/>
        <v>63888.285000000003</v>
      </c>
      <c r="R116" s="31">
        <f t="shared" si="2"/>
        <v>80582.89</v>
      </c>
    </row>
    <row r="117" spans="1:18" ht="12.75" customHeight="1">
      <c r="A117" s="13" t="s">
        <v>11</v>
      </c>
      <c r="B117" s="28">
        <v>45110</v>
      </c>
      <c r="C117" s="51" t="s">
        <v>2916</v>
      </c>
      <c r="F117" s="32">
        <v>504</v>
      </c>
      <c r="G117" s="14"/>
      <c r="H117" s="32"/>
      <c r="I117" s="13" t="s">
        <v>89</v>
      </c>
      <c r="J117" s="29"/>
      <c r="K117" s="27" t="s">
        <v>2917</v>
      </c>
      <c r="L117" s="43"/>
      <c r="M117" s="29"/>
      <c r="N117" s="43" t="s">
        <v>688</v>
      </c>
      <c r="O117" s="248"/>
      <c r="P117" s="31">
        <f t="shared" si="0"/>
        <v>16190.604999999996</v>
      </c>
      <c r="Q117" s="31">
        <f t="shared" si="1"/>
        <v>64392.285000000003</v>
      </c>
      <c r="R117" s="31">
        <f t="shared" si="2"/>
        <v>80582.89</v>
      </c>
    </row>
    <row r="118" spans="1:18" ht="12.75" customHeight="1">
      <c r="A118" s="13" t="s">
        <v>11</v>
      </c>
      <c r="B118" s="28">
        <v>45119</v>
      </c>
      <c r="C118" s="48" t="s">
        <v>971</v>
      </c>
      <c r="D118" s="48"/>
      <c r="E118" s="29"/>
      <c r="F118" s="36">
        <v>600</v>
      </c>
      <c r="G118" s="120"/>
      <c r="H118" s="30"/>
      <c r="I118" s="42" t="s">
        <v>91</v>
      </c>
      <c r="J118" s="43"/>
      <c r="K118" s="27" t="s">
        <v>2907</v>
      </c>
      <c r="L118" s="43">
        <v>2345</v>
      </c>
      <c r="M118" s="29"/>
      <c r="N118" s="43" t="s">
        <v>688</v>
      </c>
      <c r="O118" s="248"/>
      <c r="P118" s="31">
        <f t="shared" si="0"/>
        <v>15590.604999999996</v>
      </c>
      <c r="Q118" s="31">
        <f t="shared" si="1"/>
        <v>64992.285000000003</v>
      </c>
      <c r="R118" s="31">
        <f t="shared" si="2"/>
        <v>80582.89</v>
      </c>
    </row>
    <row r="119" spans="1:18" ht="12.75" customHeight="1">
      <c r="A119" s="13" t="s">
        <v>11</v>
      </c>
      <c r="B119" s="28">
        <v>45119</v>
      </c>
      <c r="C119" s="48" t="s">
        <v>971</v>
      </c>
      <c r="F119" s="253">
        <v>1755</v>
      </c>
      <c r="G119" s="120"/>
      <c r="H119" s="30"/>
      <c r="I119" s="42" t="s">
        <v>91</v>
      </c>
      <c r="J119" s="43"/>
      <c r="K119" s="27" t="s">
        <v>972</v>
      </c>
      <c r="L119" s="43">
        <v>1472</v>
      </c>
      <c r="M119" s="29"/>
      <c r="N119" s="43" t="s">
        <v>688</v>
      </c>
      <c r="O119" s="248"/>
      <c r="P119" s="31">
        <f t="shared" si="0"/>
        <v>13835.604999999996</v>
      </c>
      <c r="Q119" s="31">
        <f t="shared" si="1"/>
        <v>66747.285000000003</v>
      </c>
      <c r="R119" s="31">
        <f t="shared" si="2"/>
        <v>80582.89</v>
      </c>
    </row>
    <row r="120" spans="1:18" ht="12.75" customHeight="1">
      <c r="A120" s="13" t="s">
        <v>11</v>
      </c>
      <c r="B120" s="28">
        <v>45120</v>
      </c>
      <c r="C120" s="52" t="s">
        <v>705</v>
      </c>
      <c r="D120" s="52" t="s">
        <v>2918</v>
      </c>
      <c r="E120" s="29"/>
      <c r="F120" s="36">
        <v>53.8</v>
      </c>
      <c r="G120" s="35"/>
      <c r="H120" s="147"/>
      <c r="I120" s="147" t="s">
        <v>89</v>
      </c>
      <c r="J120" s="29"/>
      <c r="K120" s="27" t="s">
        <v>1823</v>
      </c>
      <c r="L120" s="43">
        <v>194522</v>
      </c>
      <c r="M120" s="29"/>
      <c r="N120" s="43" t="s">
        <v>688</v>
      </c>
      <c r="O120" s="248"/>
      <c r="P120" s="31">
        <f t="shared" si="0"/>
        <v>13781.804999999993</v>
      </c>
      <c r="Q120" s="31">
        <f t="shared" si="1"/>
        <v>66801.085000000006</v>
      </c>
      <c r="R120" s="31">
        <f t="shared" si="2"/>
        <v>80582.89</v>
      </c>
    </row>
    <row r="121" spans="1:18" ht="12.75" customHeight="1">
      <c r="A121" s="13" t="s">
        <v>11</v>
      </c>
      <c r="B121" s="28">
        <v>45120</v>
      </c>
      <c r="C121" s="48" t="s">
        <v>1913</v>
      </c>
      <c r="D121" s="48"/>
      <c r="E121" s="29"/>
      <c r="F121" s="30"/>
      <c r="G121" s="120"/>
      <c r="H121" s="120">
        <v>5622.6</v>
      </c>
      <c r="I121" s="43"/>
      <c r="J121" s="43"/>
      <c r="K121" s="27" t="s">
        <v>2487</v>
      </c>
      <c r="L121" s="43">
        <v>4195224</v>
      </c>
      <c r="M121" s="29"/>
      <c r="N121" s="43" t="s">
        <v>688</v>
      </c>
      <c r="O121" s="248"/>
      <c r="P121" s="31">
        <f t="shared" si="0"/>
        <v>13781.804999999993</v>
      </c>
      <c r="Q121" s="31">
        <f t="shared" si="1"/>
        <v>66801.085000000006</v>
      </c>
      <c r="R121" s="31">
        <f t="shared" si="2"/>
        <v>80582.89</v>
      </c>
    </row>
    <row r="122" spans="1:18" ht="12.75" customHeight="1">
      <c r="A122" s="13" t="s">
        <v>11</v>
      </c>
      <c r="B122" s="28">
        <v>45121</v>
      </c>
      <c r="C122" s="48" t="s">
        <v>2919</v>
      </c>
      <c r="D122" s="48"/>
      <c r="E122" s="29"/>
      <c r="F122" s="36">
        <v>24</v>
      </c>
      <c r="G122" s="120"/>
      <c r="H122" s="30"/>
      <c r="I122" s="43" t="s">
        <v>89</v>
      </c>
      <c r="J122" s="43"/>
      <c r="K122" s="27" t="s">
        <v>1835</v>
      </c>
      <c r="L122" s="43">
        <v>18915</v>
      </c>
      <c r="M122" s="29"/>
      <c r="N122" s="43" t="s">
        <v>688</v>
      </c>
      <c r="O122" s="248"/>
      <c r="P122" s="31">
        <f t="shared" si="0"/>
        <v>13757.804999999993</v>
      </c>
      <c r="Q122" s="31">
        <f t="shared" si="1"/>
        <v>66825.085000000006</v>
      </c>
      <c r="R122" s="31">
        <f t="shared" si="2"/>
        <v>80582.89</v>
      </c>
    </row>
    <row r="123" spans="1:18" ht="12.75" customHeight="1">
      <c r="A123" s="13" t="s">
        <v>11</v>
      </c>
      <c r="B123" s="28">
        <v>45121</v>
      </c>
      <c r="C123" s="48" t="s">
        <v>2920</v>
      </c>
      <c r="D123" s="48"/>
      <c r="E123" s="29"/>
      <c r="F123" s="36">
        <v>39</v>
      </c>
      <c r="G123" s="120"/>
      <c r="H123" s="30"/>
      <c r="I123" s="43" t="s">
        <v>89</v>
      </c>
      <c r="J123" s="43"/>
      <c r="K123" s="27" t="s">
        <v>1835</v>
      </c>
      <c r="L123" s="43">
        <v>18931</v>
      </c>
      <c r="M123" s="29"/>
      <c r="N123" s="43" t="s">
        <v>688</v>
      </c>
      <c r="O123" s="248"/>
      <c r="P123" s="31">
        <f t="shared" si="0"/>
        <v>13718.804999999993</v>
      </c>
      <c r="Q123" s="31">
        <f t="shared" si="1"/>
        <v>66864.085000000006</v>
      </c>
      <c r="R123" s="31">
        <f t="shared" si="2"/>
        <v>80582.89</v>
      </c>
    </row>
    <row r="124" spans="1:18" ht="12.75" customHeight="1">
      <c r="A124" s="13" t="s">
        <v>11</v>
      </c>
      <c r="B124" s="28">
        <v>45116</v>
      </c>
      <c r="C124" s="48" t="s">
        <v>2921</v>
      </c>
      <c r="D124" s="48"/>
      <c r="E124" s="29"/>
      <c r="F124" s="36">
        <v>176</v>
      </c>
      <c r="G124" s="120"/>
      <c r="H124" s="30"/>
      <c r="I124" s="43" t="s">
        <v>89</v>
      </c>
      <c r="J124" s="43"/>
      <c r="K124" s="27" t="s">
        <v>919</v>
      </c>
      <c r="L124" s="43">
        <v>7175</v>
      </c>
      <c r="M124" s="29"/>
      <c r="N124" s="43" t="s">
        <v>688</v>
      </c>
      <c r="O124" s="248"/>
      <c r="P124" s="31">
        <f t="shared" si="0"/>
        <v>13542.804999999993</v>
      </c>
      <c r="Q124" s="31">
        <f t="shared" si="1"/>
        <v>67040.085000000006</v>
      </c>
      <c r="R124" s="31">
        <f t="shared" si="2"/>
        <v>80582.89</v>
      </c>
    </row>
    <row r="125" spans="1:18" ht="15.75" customHeight="1">
      <c r="A125" s="13" t="s">
        <v>11</v>
      </c>
      <c r="B125" s="28">
        <v>45131</v>
      </c>
      <c r="C125" s="153" t="s">
        <v>2922</v>
      </c>
      <c r="D125" s="159"/>
      <c r="F125" s="165">
        <v>1755</v>
      </c>
      <c r="G125" s="14"/>
      <c r="H125" s="14"/>
      <c r="I125" s="9" t="s">
        <v>91</v>
      </c>
      <c r="J125" s="43"/>
      <c r="K125" s="27" t="s">
        <v>1832</v>
      </c>
      <c r="L125" s="27">
        <v>418</v>
      </c>
      <c r="M125" s="27"/>
      <c r="N125" s="43" t="s">
        <v>688</v>
      </c>
      <c r="O125" s="248"/>
      <c r="P125" s="31">
        <f t="shared" si="0"/>
        <v>11787.804999999993</v>
      </c>
      <c r="Q125" s="31">
        <f t="shared" si="1"/>
        <v>68795.085000000006</v>
      </c>
      <c r="R125" s="31">
        <f t="shared" si="2"/>
        <v>80582.89</v>
      </c>
    </row>
    <row r="126" spans="1:18" ht="12.75" customHeight="1">
      <c r="A126" s="13" t="s">
        <v>11</v>
      </c>
      <c r="B126" s="28">
        <v>45123</v>
      </c>
      <c r="C126" s="48" t="s">
        <v>1300</v>
      </c>
      <c r="D126" s="48"/>
      <c r="E126" s="29"/>
      <c r="F126" s="36">
        <v>175.9</v>
      </c>
      <c r="G126" s="120"/>
      <c r="H126" s="30"/>
      <c r="I126" s="43" t="s">
        <v>91</v>
      </c>
      <c r="J126" s="43"/>
      <c r="K126" s="27" t="s">
        <v>2082</v>
      </c>
      <c r="L126" s="43">
        <v>8453</v>
      </c>
      <c r="M126" s="29"/>
      <c r="N126" s="43" t="s">
        <v>688</v>
      </c>
      <c r="O126" s="248"/>
      <c r="P126" s="31">
        <f t="shared" si="0"/>
        <v>11611.904999999999</v>
      </c>
      <c r="Q126" s="31">
        <f t="shared" si="1"/>
        <v>68970.985000000001</v>
      </c>
      <c r="R126" s="31">
        <f t="shared" si="2"/>
        <v>80582.89</v>
      </c>
    </row>
    <row r="127" spans="1:18" ht="12.75" customHeight="1">
      <c r="A127" s="13" t="s">
        <v>11</v>
      </c>
      <c r="B127" s="28">
        <v>45139</v>
      </c>
      <c r="C127" s="48" t="s">
        <v>971</v>
      </c>
      <c r="F127" s="253">
        <v>2164.5</v>
      </c>
      <c r="G127" s="120"/>
      <c r="H127" s="30"/>
      <c r="I127" s="42" t="s">
        <v>91</v>
      </c>
      <c r="J127" s="43"/>
      <c r="K127" s="27" t="s">
        <v>972</v>
      </c>
      <c r="L127" s="43">
        <v>1477</v>
      </c>
      <c r="M127" s="29"/>
      <c r="N127" s="43" t="s">
        <v>688</v>
      </c>
      <c r="O127" s="248"/>
      <c r="P127" s="31">
        <f t="shared" si="0"/>
        <v>9447.4049999999988</v>
      </c>
      <c r="Q127" s="31">
        <f t="shared" si="1"/>
        <v>71135.485000000001</v>
      </c>
      <c r="R127" s="31">
        <f t="shared" si="2"/>
        <v>80582.89</v>
      </c>
    </row>
    <row r="128" spans="1:18" ht="12.75" customHeight="1">
      <c r="A128" s="13" t="s">
        <v>11</v>
      </c>
      <c r="B128" s="28">
        <v>45139</v>
      </c>
      <c r="C128" s="48" t="s">
        <v>971</v>
      </c>
      <c r="D128" s="48"/>
      <c r="E128" s="29"/>
      <c r="F128" s="36">
        <v>700</v>
      </c>
      <c r="G128" s="120"/>
      <c r="H128" s="30"/>
      <c r="I128" s="43" t="s">
        <v>91</v>
      </c>
      <c r="J128" s="43"/>
      <c r="K128" s="27" t="s">
        <v>2907</v>
      </c>
      <c r="L128" s="43">
        <v>2348</v>
      </c>
      <c r="M128" s="29"/>
      <c r="N128" s="43" t="s">
        <v>688</v>
      </c>
      <c r="O128" s="248"/>
      <c r="P128" s="31">
        <f t="shared" si="0"/>
        <v>8747.4049999999988</v>
      </c>
      <c r="Q128" s="31">
        <f t="shared" si="1"/>
        <v>71835.485000000001</v>
      </c>
      <c r="R128" s="31">
        <f t="shared" si="2"/>
        <v>80582.89</v>
      </c>
    </row>
    <row r="129" spans="1:18" ht="12.75" customHeight="1">
      <c r="A129" s="13" t="s">
        <v>11</v>
      </c>
      <c r="B129" s="28">
        <v>45140</v>
      </c>
      <c r="C129" s="48" t="s">
        <v>698</v>
      </c>
      <c r="D129" s="48"/>
      <c r="E129" s="29"/>
      <c r="F129" s="36">
        <v>600</v>
      </c>
      <c r="G129" s="120"/>
      <c r="H129" s="30"/>
      <c r="I129" s="43" t="s">
        <v>91</v>
      </c>
      <c r="J129" s="43"/>
      <c r="K129" s="27" t="s">
        <v>2098</v>
      </c>
      <c r="L129" s="43">
        <v>206</v>
      </c>
      <c r="M129" s="29"/>
      <c r="N129" s="43" t="s">
        <v>688</v>
      </c>
      <c r="O129" s="248"/>
      <c r="P129" s="31">
        <f t="shared" si="0"/>
        <v>8147.4049999999988</v>
      </c>
      <c r="Q129" s="31">
        <f t="shared" si="1"/>
        <v>72435.485000000001</v>
      </c>
      <c r="R129" s="31">
        <f t="shared" si="2"/>
        <v>80582.89</v>
      </c>
    </row>
    <row r="130" spans="1:18" ht="12.75" customHeight="1">
      <c r="A130" s="13" t="s">
        <v>11</v>
      </c>
      <c r="B130" s="28">
        <v>45140</v>
      </c>
      <c r="C130" s="111" t="s">
        <v>1193</v>
      </c>
      <c r="D130" s="111"/>
      <c r="F130" s="36">
        <v>749</v>
      </c>
      <c r="G130" s="14"/>
      <c r="H130" s="14"/>
      <c r="I130" s="42" t="s">
        <v>91</v>
      </c>
      <c r="K130" s="9" t="s">
        <v>1074</v>
      </c>
      <c r="L130" s="43">
        <v>4356</v>
      </c>
      <c r="M130" s="29"/>
      <c r="N130" s="43" t="s">
        <v>688</v>
      </c>
      <c r="O130" s="248"/>
      <c r="P130" s="31">
        <f t="shared" si="0"/>
        <v>7398.4049999999988</v>
      </c>
      <c r="Q130" s="31">
        <f t="shared" si="1"/>
        <v>73184.485000000001</v>
      </c>
      <c r="R130" s="31">
        <f t="shared" si="2"/>
        <v>80582.89</v>
      </c>
    </row>
    <row r="131" spans="1:18" ht="12.75" customHeight="1">
      <c r="A131" s="13" t="s">
        <v>11</v>
      </c>
      <c r="B131" s="62">
        <v>45146</v>
      </c>
      <c r="C131" s="111" t="s">
        <v>2923</v>
      </c>
      <c r="D131" s="51" t="s">
        <v>575</v>
      </c>
      <c r="E131" s="9" t="s">
        <v>2924</v>
      </c>
      <c r="F131" s="36">
        <v>650</v>
      </c>
      <c r="G131" s="13"/>
      <c r="H131" s="62"/>
      <c r="I131" s="13" t="s">
        <v>91</v>
      </c>
      <c r="J131" s="43"/>
      <c r="K131" s="27"/>
      <c r="L131" s="43"/>
      <c r="M131" s="29"/>
      <c r="N131" s="43" t="s">
        <v>688</v>
      </c>
      <c r="O131" s="248"/>
      <c r="P131" s="31">
        <f t="shared" si="0"/>
        <v>6748.4049999999988</v>
      </c>
      <c r="Q131" s="31">
        <f t="shared" si="1"/>
        <v>73834.485000000001</v>
      </c>
      <c r="R131" s="31">
        <f t="shared" si="2"/>
        <v>80582.89</v>
      </c>
    </row>
    <row r="132" spans="1:18" ht="15" customHeight="1">
      <c r="A132" s="13" t="s">
        <v>11</v>
      </c>
      <c r="B132" s="28">
        <v>45155</v>
      </c>
      <c r="C132" s="48" t="s">
        <v>971</v>
      </c>
      <c r="D132" s="48"/>
      <c r="E132" s="29"/>
      <c r="F132" s="36">
        <v>1400</v>
      </c>
      <c r="G132" s="120"/>
      <c r="H132" s="30"/>
      <c r="I132" s="42" t="s">
        <v>91</v>
      </c>
      <c r="J132" s="43"/>
      <c r="K132" s="27" t="s">
        <v>2907</v>
      </c>
      <c r="L132" s="43">
        <v>2354</v>
      </c>
      <c r="N132" s="43" t="s">
        <v>688</v>
      </c>
      <c r="O132" s="248"/>
      <c r="P132" s="31">
        <f t="shared" si="0"/>
        <v>5348.4049999999988</v>
      </c>
      <c r="Q132" s="31">
        <f t="shared" si="1"/>
        <v>75234.485000000001</v>
      </c>
      <c r="R132" s="31">
        <f t="shared" si="2"/>
        <v>80582.89</v>
      </c>
    </row>
    <row r="133" spans="1:18" ht="12.75" customHeight="1">
      <c r="A133" s="13" t="s">
        <v>11</v>
      </c>
      <c r="B133" s="28">
        <v>45155</v>
      </c>
      <c r="C133" s="48" t="s">
        <v>971</v>
      </c>
      <c r="F133" s="253">
        <v>4212</v>
      </c>
      <c r="G133" s="120"/>
      <c r="H133" s="30"/>
      <c r="I133" s="42" t="s">
        <v>91</v>
      </c>
      <c r="J133" s="43"/>
      <c r="K133" s="27" t="s">
        <v>972</v>
      </c>
      <c r="L133" s="43">
        <v>1485</v>
      </c>
      <c r="M133" s="29"/>
      <c r="N133" s="43" t="s">
        <v>688</v>
      </c>
      <c r="O133" s="248"/>
      <c r="P133" s="31">
        <f t="shared" si="0"/>
        <v>1136.4049999999988</v>
      </c>
      <c r="Q133" s="31">
        <f t="shared" si="1"/>
        <v>79446.485000000001</v>
      </c>
      <c r="R133" s="31">
        <f t="shared" si="2"/>
        <v>80582.89</v>
      </c>
    </row>
    <row r="134" spans="1:18" ht="12.75" customHeight="1">
      <c r="A134" s="13" t="s">
        <v>11</v>
      </c>
      <c r="B134" s="28">
        <v>45165</v>
      </c>
      <c r="C134" s="48" t="s">
        <v>2925</v>
      </c>
      <c r="D134" s="48"/>
      <c r="E134" s="29"/>
      <c r="F134" s="36">
        <v>2106</v>
      </c>
      <c r="G134" s="120"/>
      <c r="H134" s="30"/>
      <c r="I134" s="43" t="s">
        <v>91</v>
      </c>
      <c r="J134" s="43"/>
      <c r="K134" s="27" t="s">
        <v>972</v>
      </c>
      <c r="L134" s="43">
        <v>1487</v>
      </c>
      <c r="M134" s="29"/>
      <c r="N134" s="43" t="s">
        <v>688</v>
      </c>
      <c r="O134" s="248"/>
      <c r="P134" s="31">
        <f t="shared" si="0"/>
        <v>-969.59500000000116</v>
      </c>
      <c r="Q134" s="31">
        <f t="shared" si="1"/>
        <v>81552.485000000001</v>
      </c>
      <c r="R134" s="31">
        <f t="shared" si="2"/>
        <v>80582.89</v>
      </c>
    </row>
    <row r="135" spans="1:18" ht="12.75" customHeight="1">
      <c r="A135" s="13" t="s">
        <v>11</v>
      </c>
      <c r="B135" s="28">
        <v>45165</v>
      </c>
      <c r="C135" s="48" t="s">
        <v>2925</v>
      </c>
      <c r="D135" s="48"/>
      <c r="E135" s="29"/>
      <c r="F135" s="36">
        <v>700</v>
      </c>
      <c r="G135" s="120"/>
      <c r="H135" s="30"/>
      <c r="I135" s="42" t="s">
        <v>91</v>
      </c>
      <c r="J135" s="43"/>
      <c r="K135" s="27" t="s">
        <v>2907</v>
      </c>
      <c r="L135" s="43">
        <v>2356</v>
      </c>
      <c r="M135" s="29"/>
      <c r="N135" s="43" t="s">
        <v>688</v>
      </c>
      <c r="O135" s="250">
        <v>45167</v>
      </c>
      <c r="P135" s="31">
        <f t="shared" si="0"/>
        <v>-1669.5950000000012</v>
      </c>
      <c r="Q135" s="31">
        <f t="shared" si="1"/>
        <v>82252.485000000001</v>
      </c>
      <c r="R135" s="31">
        <f t="shared" si="2"/>
        <v>80582.89</v>
      </c>
    </row>
    <row r="136" spans="1:18" ht="12.75" customHeight="1">
      <c r="A136" s="13" t="s">
        <v>11</v>
      </c>
      <c r="B136" s="28">
        <v>45183</v>
      </c>
      <c r="C136" s="48" t="s">
        <v>1913</v>
      </c>
      <c r="D136" s="48"/>
      <c r="E136" s="29"/>
      <c r="F136" s="30"/>
      <c r="G136" s="120"/>
      <c r="H136" s="120">
        <v>7402.4</v>
      </c>
      <c r="I136" s="43"/>
      <c r="J136" s="43"/>
      <c r="K136" s="27" t="s">
        <v>2487</v>
      </c>
      <c r="L136" s="43">
        <v>4198246</v>
      </c>
      <c r="M136" s="29"/>
      <c r="N136" s="29"/>
      <c r="O136" s="29"/>
      <c r="P136" s="31">
        <f t="shared" si="0"/>
        <v>-1669.5950000000012</v>
      </c>
      <c r="Q136" s="31">
        <f t="shared" si="1"/>
        <v>82252.485000000001</v>
      </c>
      <c r="R136" s="31">
        <f t="shared" si="2"/>
        <v>80582.89</v>
      </c>
    </row>
    <row r="137" spans="1:18" ht="12.75" customHeight="1">
      <c r="A137" s="13" t="s">
        <v>11</v>
      </c>
      <c r="B137" s="28">
        <v>45294</v>
      </c>
      <c r="C137" s="48" t="s">
        <v>2926</v>
      </c>
      <c r="D137" s="48"/>
      <c r="E137" s="29"/>
      <c r="F137" s="30">
        <v>-2000</v>
      </c>
      <c r="G137" s="120"/>
      <c r="H137" s="30"/>
      <c r="I137" s="43"/>
      <c r="J137" s="43"/>
      <c r="K137" s="27"/>
      <c r="L137" s="43"/>
      <c r="M137" s="29"/>
      <c r="N137" s="29"/>
      <c r="O137" s="29"/>
      <c r="P137" s="31">
        <f t="shared" si="0"/>
        <v>330.40499999999884</v>
      </c>
      <c r="Q137" s="31">
        <f t="shared" si="1"/>
        <v>80252.485000000001</v>
      </c>
      <c r="R137" s="31">
        <f t="shared" si="2"/>
        <v>80582.89</v>
      </c>
    </row>
    <row r="138" spans="1:18" ht="12.75" customHeight="1">
      <c r="A138" s="13" t="s">
        <v>11</v>
      </c>
      <c r="B138" s="28">
        <v>45302</v>
      </c>
      <c r="C138" s="48" t="s">
        <v>1913</v>
      </c>
      <c r="D138" s="48"/>
      <c r="E138" s="29"/>
      <c r="F138" s="30"/>
      <c r="G138" s="120"/>
      <c r="H138" s="120">
        <v>6783</v>
      </c>
      <c r="I138" s="43"/>
      <c r="J138" s="43"/>
      <c r="K138" s="27" t="s">
        <v>2487</v>
      </c>
      <c r="L138" s="43">
        <v>4204150</v>
      </c>
      <c r="M138" s="29"/>
      <c r="N138" s="29"/>
      <c r="O138" s="29"/>
      <c r="P138" s="31">
        <f>R138-Q138</f>
        <v>330.40499999999884</v>
      </c>
      <c r="Q138" s="31">
        <f>SUBTOTAL(9,$F$2:F138)</f>
        <v>80252.485000000001</v>
      </c>
      <c r="R138" s="31">
        <f>SUBTOTAL(9,$G$2:G138)</f>
        <v>80582.89</v>
      </c>
    </row>
    <row r="139" spans="1:18" ht="12.75" customHeight="1">
      <c r="A139" s="13" t="s">
        <v>11</v>
      </c>
      <c r="B139" s="28">
        <v>45508</v>
      </c>
      <c r="C139" s="48" t="s">
        <v>5927</v>
      </c>
      <c r="D139" s="48" t="s">
        <v>5928</v>
      </c>
      <c r="E139" s="29"/>
      <c r="F139" s="30">
        <v>330.4</v>
      </c>
      <c r="G139" s="120"/>
      <c r="H139" s="30"/>
      <c r="I139" s="43"/>
      <c r="J139" s="43"/>
      <c r="K139" s="27"/>
      <c r="L139" s="43"/>
      <c r="M139" s="29"/>
      <c r="N139" s="29"/>
      <c r="O139" s="29"/>
      <c r="P139" s="31">
        <f>R139-Q139</f>
        <v>5.0000000046566129E-3</v>
      </c>
      <c r="Q139" s="31">
        <f>SUBTOTAL(9,$F$2:F139)</f>
        <v>80582.884999999995</v>
      </c>
      <c r="R139" s="31">
        <f>SUBTOTAL(9,$G$2:G139)</f>
        <v>80582.89</v>
      </c>
    </row>
    <row r="140" spans="1:18" ht="12.75" customHeight="1">
      <c r="A140" s="43"/>
      <c r="B140" s="28"/>
      <c r="C140" s="48"/>
      <c r="D140" s="48"/>
      <c r="E140" s="29"/>
      <c r="F140" s="30"/>
      <c r="G140" s="120"/>
      <c r="H140" s="30"/>
      <c r="I140" s="43"/>
      <c r="J140" s="43"/>
      <c r="K140" s="27"/>
      <c r="L140" s="43"/>
      <c r="M140" s="29"/>
      <c r="N140" s="29"/>
      <c r="O140" s="29"/>
      <c r="P140" s="31"/>
      <c r="Q140" s="31"/>
      <c r="R140" s="31"/>
    </row>
    <row r="141" spans="1:18" ht="12.75" customHeight="1">
      <c r="A141" s="43"/>
      <c r="B141" s="28"/>
      <c r="C141" s="48"/>
      <c r="D141" s="48"/>
      <c r="E141" s="29"/>
      <c r="F141" s="30"/>
      <c r="G141" s="120"/>
      <c r="H141" s="30"/>
      <c r="I141" s="43"/>
      <c r="J141" s="43"/>
      <c r="K141" s="27"/>
      <c r="L141" s="43"/>
      <c r="M141" s="29"/>
      <c r="N141" s="29"/>
      <c r="O141" s="29"/>
      <c r="P141" s="29"/>
      <c r="Q141" s="29"/>
      <c r="R141" s="29"/>
    </row>
    <row r="142" spans="1:18" ht="12.75" customHeight="1">
      <c r="A142" s="43"/>
      <c r="B142" s="28"/>
      <c r="C142" s="48"/>
      <c r="D142" s="48"/>
      <c r="E142" s="29"/>
      <c r="F142" s="30"/>
      <c r="G142" s="120"/>
      <c r="H142" s="30"/>
      <c r="I142" s="43"/>
      <c r="J142" s="43"/>
      <c r="K142" s="27"/>
      <c r="L142" s="43"/>
      <c r="M142" s="29"/>
      <c r="N142" s="29"/>
      <c r="O142" s="29"/>
      <c r="P142" s="29"/>
      <c r="Q142" s="29"/>
      <c r="R142" s="29"/>
    </row>
    <row r="143" spans="1:18" ht="12.75" customHeight="1">
      <c r="A143" s="43"/>
      <c r="B143" s="28"/>
      <c r="C143" s="48"/>
      <c r="D143" s="48"/>
      <c r="E143" s="29"/>
      <c r="F143" s="30"/>
      <c r="G143" s="120"/>
      <c r="H143" s="30"/>
      <c r="I143" s="43"/>
      <c r="J143" s="43"/>
      <c r="K143" s="27"/>
      <c r="L143" s="43"/>
      <c r="M143" s="29"/>
      <c r="N143" s="29"/>
      <c r="O143" s="29"/>
      <c r="P143" s="29"/>
      <c r="Q143" s="29"/>
      <c r="R143" s="29"/>
    </row>
    <row r="144" spans="1:18" ht="12.75" customHeight="1">
      <c r="A144" s="43"/>
      <c r="B144" s="28"/>
      <c r="C144" s="48"/>
      <c r="D144" s="48"/>
      <c r="E144" s="29"/>
      <c r="F144" s="30"/>
      <c r="G144" s="120"/>
      <c r="H144" s="30"/>
      <c r="I144" s="43"/>
      <c r="J144" s="43"/>
      <c r="K144" s="27"/>
      <c r="L144" s="43"/>
      <c r="M144" s="29"/>
      <c r="N144" s="29"/>
      <c r="O144" s="29"/>
      <c r="P144" s="29"/>
      <c r="Q144" s="29"/>
      <c r="R144" s="29"/>
    </row>
    <row r="145" spans="1:18" ht="12.75" customHeight="1">
      <c r="A145" s="43"/>
      <c r="B145" s="28"/>
      <c r="C145" s="48"/>
      <c r="D145" s="48"/>
      <c r="E145" s="29"/>
      <c r="F145" s="30"/>
      <c r="G145" s="120"/>
      <c r="H145" s="30"/>
      <c r="I145" s="43"/>
      <c r="J145" s="43"/>
      <c r="K145" s="27"/>
      <c r="L145" s="43"/>
      <c r="M145" s="29"/>
      <c r="N145" s="29"/>
      <c r="O145" s="29"/>
      <c r="P145" s="29"/>
      <c r="Q145" s="29"/>
      <c r="R145" s="29"/>
    </row>
    <row r="146" spans="1:18" ht="12.75" customHeight="1">
      <c r="A146" s="43"/>
      <c r="B146" s="28"/>
      <c r="C146" s="48"/>
      <c r="D146" s="48"/>
      <c r="E146" s="29"/>
      <c r="F146" s="30"/>
      <c r="G146" s="120"/>
      <c r="H146" s="30"/>
      <c r="I146" s="43"/>
      <c r="J146" s="43"/>
      <c r="K146" s="27"/>
      <c r="L146" s="43"/>
      <c r="M146" s="29"/>
      <c r="N146" s="29"/>
      <c r="O146" s="29"/>
      <c r="P146" s="29"/>
      <c r="Q146" s="29"/>
      <c r="R146" s="29"/>
    </row>
    <row r="147" spans="1:18" ht="12.75" customHeight="1">
      <c r="A147" s="43"/>
      <c r="B147" s="28"/>
      <c r="C147" s="48"/>
      <c r="D147" s="48"/>
      <c r="E147" s="29"/>
      <c r="F147" s="30"/>
      <c r="G147" s="120"/>
      <c r="H147" s="30"/>
      <c r="I147" s="43"/>
      <c r="J147" s="43"/>
      <c r="K147" s="27"/>
      <c r="L147" s="43"/>
      <c r="M147" s="29"/>
      <c r="N147" s="29"/>
      <c r="O147" s="29"/>
      <c r="P147" s="29"/>
      <c r="Q147" s="29"/>
      <c r="R147" s="29"/>
    </row>
    <row r="148" spans="1:18" ht="12.75" customHeight="1">
      <c r="A148" s="43"/>
      <c r="B148" s="28"/>
      <c r="C148" s="48"/>
      <c r="D148" s="48"/>
      <c r="E148" s="29"/>
      <c r="F148" s="30"/>
      <c r="G148" s="120"/>
      <c r="H148" s="30"/>
      <c r="I148" s="43"/>
      <c r="J148" s="43"/>
      <c r="K148" s="27"/>
      <c r="L148" s="43"/>
      <c r="M148" s="29"/>
      <c r="N148" s="29"/>
      <c r="O148" s="29"/>
      <c r="P148" s="29"/>
      <c r="Q148" s="29"/>
      <c r="R148" s="29"/>
    </row>
    <row r="149" spans="1:18" ht="12.75" customHeight="1">
      <c r="A149" s="43"/>
      <c r="B149" s="28"/>
      <c r="C149" s="48"/>
      <c r="D149" s="48"/>
      <c r="E149" s="29"/>
      <c r="F149" s="30"/>
      <c r="G149" s="120"/>
      <c r="H149" s="30"/>
      <c r="I149" s="43"/>
      <c r="J149" s="43"/>
      <c r="K149" s="27"/>
      <c r="L149" s="43"/>
      <c r="M149" s="29"/>
      <c r="N149" s="29"/>
      <c r="O149" s="29"/>
      <c r="P149" s="29"/>
      <c r="Q149" s="29"/>
      <c r="R149" s="29"/>
    </row>
    <row r="150" spans="1:18" ht="12.75" customHeight="1">
      <c r="A150" s="43"/>
      <c r="B150" s="28"/>
      <c r="C150" s="48"/>
      <c r="D150" s="48"/>
      <c r="E150" s="29"/>
      <c r="F150" s="30"/>
      <c r="G150" s="120"/>
      <c r="H150" s="30"/>
      <c r="I150" s="43"/>
      <c r="J150" s="43"/>
      <c r="K150" s="27"/>
      <c r="L150" s="43"/>
      <c r="M150" s="29"/>
      <c r="N150" s="29"/>
      <c r="O150" s="29"/>
      <c r="P150" s="29"/>
      <c r="Q150" s="29"/>
      <c r="R150" s="29"/>
    </row>
    <row r="151" spans="1:18" ht="12.75" customHeight="1">
      <c r="A151" s="43"/>
      <c r="B151" s="28"/>
      <c r="C151" s="48"/>
      <c r="D151" s="48"/>
      <c r="E151" s="29"/>
      <c r="F151" s="30"/>
      <c r="G151" s="120"/>
      <c r="H151" s="30"/>
      <c r="I151" s="43"/>
      <c r="J151" s="43"/>
      <c r="K151" s="27"/>
      <c r="L151" s="43"/>
      <c r="M151" s="29"/>
      <c r="N151" s="29"/>
      <c r="O151" s="29"/>
      <c r="P151" s="29"/>
      <c r="Q151" s="29"/>
      <c r="R151" s="29"/>
    </row>
    <row r="152" spans="1:18" ht="12.75" customHeight="1">
      <c r="A152" s="43"/>
      <c r="B152" s="28"/>
      <c r="C152" s="48"/>
      <c r="D152" s="48"/>
      <c r="E152" s="29"/>
      <c r="F152" s="30"/>
      <c r="G152" s="120"/>
      <c r="H152" s="30"/>
      <c r="I152" s="43"/>
      <c r="J152" s="43"/>
      <c r="K152" s="27"/>
      <c r="L152" s="43"/>
      <c r="M152" s="29"/>
      <c r="N152" s="29"/>
      <c r="O152" s="29"/>
      <c r="P152" s="29"/>
      <c r="Q152" s="29"/>
      <c r="R152" s="29"/>
    </row>
    <row r="153" spans="1:18" ht="12.75" customHeight="1">
      <c r="A153" s="43"/>
      <c r="B153" s="28"/>
      <c r="C153" s="48"/>
      <c r="D153" s="48"/>
      <c r="E153" s="29"/>
      <c r="F153" s="30"/>
      <c r="G153" s="120"/>
      <c r="H153" s="30"/>
      <c r="I153" s="43"/>
      <c r="J153" s="43"/>
      <c r="K153" s="27"/>
      <c r="L153" s="43"/>
      <c r="M153" s="29"/>
      <c r="N153" s="29"/>
      <c r="O153" s="29"/>
      <c r="P153" s="29"/>
      <c r="Q153" s="29"/>
      <c r="R153" s="29"/>
    </row>
    <row r="154" spans="1:18" ht="12.75" customHeight="1">
      <c r="A154" s="43"/>
      <c r="B154" s="28"/>
      <c r="C154" s="48"/>
      <c r="D154" s="48"/>
      <c r="E154" s="29"/>
      <c r="F154" s="30"/>
      <c r="G154" s="120"/>
      <c r="H154" s="30"/>
      <c r="I154" s="43"/>
      <c r="J154" s="43"/>
      <c r="K154" s="27"/>
      <c r="L154" s="43"/>
      <c r="M154" s="29"/>
      <c r="N154" s="29"/>
      <c r="O154" s="29"/>
      <c r="P154" s="29"/>
      <c r="Q154" s="29"/>
      <c r="R154" s="29"/>
    </row>
    <row r="155" spans="1:18" ht="12.75" customHeight="1">
      <c r="A155" s="43"/>
      <c r="B155" s="28"/>
      <c r="C155" s="48"/>
      <c r="D155" s="48"/>
      <c r="E155" s="29"/>
      <c r="F155" s="30"/>
      <c r="G155" s="120"/>
      <c r="H155" s="30"/>
      <c r="I155" s="43"/>
      <c r="J155" s="43"/>
      <c r="K155" s="27"/>
      <c r="L155" s="43"/>
      <c r="M155" s="29"/>
      <c r="N155" s="29"/>
      <c r="O155" s="29"/>
      <c r="P155" s="29"/>
      <c r="Q155" s="29"/>
      <c r="R155" s="29"/>
    </row>
    <row r="156" spans="1:18" ht="12.75" customHeight="1">
      <c r="A156" s="43"/>
      <c r="B156" s="28"/>
      <c r="C156" s="48"/>
      <c r="D156" s="48"/>
      <c r="E156" s="29"/>
      <c r="F156" s="30"/>
      <c r="G156" s="120"/>
      <c r="H156" s="30"/>
      <c r="I156" s="43"/>
      <c r="J156" s="43"/>
      <c r="K156" s="27"/>
      <c r="L156" s="43"/>
      <c r="M156" s="29"/>
      <c r="N156" s="29"/>
      <c r="O156" s="29"/>
      <c r="P156" s="29"/>
      <c r="Q156" s="29"/>
      <c r="R156" s="29"/>
    </row>
    <row r="157" spans="1:18" ht="12.75" customHeight="1">
      <c r="A157" s="43"/>
      <c r="B157" s="28"/>
      <c r="C157" s="48"/>
      <c r="D157" s="48"/>
      <c r="E157" s="29"/>
      <c r="F157" s="30"/>
      <c r="G157" s="120"/>
      <c r="H157" s="30"/>
      <c r="I157" s="43"/>
      <c r="J157" s="43"/>
      <c r="K157" s="27"/>
      <c r="L157" s="43"/>
      <c r="M157" s="29"/>
      <c r="N157" s="29"/>
      <c r="O157" s="29"/>
      <c r="P157" s="29"/>
      <c r="Q157" s="29"/>
      <c r="R157" s="29"/>
    </row>
    <row r="158" spans="1:18" ht="12.75" customHeight="1">
      <c r="A158" s="43"/>
      <c r="B158" s="28"/>
      <c r="C158" s="48"/>
      <c r="D158" s="48"/>
      <c r="E158" s="29"/>
      <c r="F158" s="30"/>
      <c r="G158" s="120"/>
      <c r="H158" s="30"/>
      <c r="I158" s="43"/>
      <c r="J158" s="43"/>
      <c r="K158" s="27"/>
      <c r="L158" s="43"/>
      <c r="M158" s="29"/>
      <c r="N158" s="29"/>
      <c r="O158" s="29"/>
      <c r="P158" s="29"/>
      <c r="Q158" s="29"/>
      <c r="R158" s="29"/>
    </row>
    <row r="159" spans="1:18" ht="12.75" customHeight="1">
      <c r="A159" s="43"/>
      <c r="B159" s="28"/>
      <c r="C159" s="48"/>
      <c r="D159" s="48"/>
      <c r="E159" s="29"/>
      <c r="F159" s="30"/>
      <c r="G159" s="120"/>
      <c r="H159" s="30"/>
      <c r="I159" s="43"/>
      <c r="J159" s="43"/>
      <c r="K159" s="27"/>
      <c r="L159" s="43"/>
      <c r="M159" s="29"/>
      <c r="N159" s="29"/>
      <c r="O159" s="29"/>
      <c r="P159" s="29"/>
      <c r="Q159" s="29"/>
      <c r="R159" s="29"/>
    </row>
    <row r="160" spans="1:18" ht="12.75" customHeight="1">
      <c r="A160" s="43"/>
      <c r="B160" s="28"/>
      <c r="C160" s="48"/>
      <c r="D160" s="48"/>
      <c r="E160" s="29"/>
      <c r="F160" s="30"/>
      <c r="G160" s="120"/>
      <c r="H160" s="30"/>
      <c r="I160" s="43"/>
      <c r="J160" s="43"/>
      <c r="K160" s="27"/>
      <c r="L160" s="43"/>
      <c r="M160" s="29"/>
      <c r="N160" s="29"/>
      <c r="O160" s="29"/>
      <c r="P160" s="29"/>
      <c r="Q160" s="29"/>
      <c r="R160" s="29"/>
    </row>
    <row r="161" spans="1:18" ht="12.75" customHeight="1">
      <c r="A161" s="43"/>
      <c r="B161" s="28"/>
      <c r="C161" s="48"/>
      <c r="D161" s="48"/>
      <c r="E161" s="29"/>
      <c r="F161" s="30"/>
      <c r="G161" s="120"/>
      <c r="H161" s="30"/>
      <c r="I161" s="43"/>
      <c r="J161" s="43"/>
      <c r="K161" s="27"/>
      <c r="L161" s="43"/>
      <c r="M161" s="29"/>
      <c r="N161" s="29"/>
      <c r="O161" s="29"/>
      <c r="P161" s="29"/>
      <c r="Q161" s="29"/>
      <c r="R161" s="29"/>
    </row>
    <row r="162" spans="1:18" ht="12.75" customHeight="1">
      <c r="A162" s="43"/>
      <c r="B162" s="28"/>
      <c r="C162" s="48"/>
      <c r="D162" s="48"/>
      <c r="E162" s="29"/>
      <c r="F162" s="30"/>
      <c r="G162" s="120"/>
      <c r="H162" s="30"/>
      <c r="I162" s="43"/>
      <c r="J162" s="43"/>
      <c r="K162" s="27"/>
      <c r="L162" s="43"/>
      <c r="M162" s="29"/>
      <c r="N162" s="29"/>
      <c r="O162" s="29"/>
      <c r="P162" s="29"/>
      <c r="Q162" s="29"/>
      <c r="R162" s="29"/>
    </row>
    <row r="163" spans="1:18" ht="12.75" customHeight="1">
      <c r="A163" s="43"/>
      <c r="B163" s="28"/>
      <c r="C163" s="48"/>
      <c r="D163" s="48"/>
      <c r="E163" s="29"/>
      <c r="F163" s="30"/>
      <c r="G163" s="120"/>
      <c r="H163" s="30"/>
      <c r="I163" s="43"/>
      <c r="J163" s="43"/>
      <c r="K163" s="27"/>
      <c r="L163" s="43"/>
      <c r="M163" s="29"/>
      <c r="N163" s="29"/>
      <c r="O163" s="29"/>
      <c r="P163" s="29"/>
      <c r="Q163" s="29"/>
      <c r="R163" s="29"/>
    </row>
    <row r="164" spans="1:18" ht="12.75" customHeight="1">
      <c r="A164" s="43"/>
      <c r="B164" s="28"/>
      <c r="C164" s="48"/>
      <c r="D164" s="48"/>
      <c r="E164" s="29"/>
      <c r="F164" s="30"/>
      <c r="G164" s="120"/>
      <c r="H164" s="30"/>
      <c r="I164" s="43"/>
      <c r="J164" s="43"/>
      <c r="K164" s="27"/>
      <c r="L164" s="43"/>
      <c r="M164" s="29"/>
      <c r="N164" s="29"/>
      <c r="O164" s="29"/>
      <c r="P164" s="29"/>
      <c r="Q164" s="29"/>
      <c r="R164" s="29"/>
    </row>
    <row r="165" spans="1:18" ht="12.75" customHeight="1">
      <c r="A165" s="43"/>
      <c r="B165" s="28"/>
      <c r="C165" s="48"/>
      <c r="D165" s="48"/>
      <c r="E165" s="29"/>
      <c r="F165" s="30"/>
      <c r="G165" s="120"/>
      <c r="H165" s="30"/>
      <c r="I165" s="43"/>
      <c r="J165" s="43"/>
      <c r="K165" s="27"/>
      <c r="L165" s="43"/>
      <c r="M165" s="29"/>
      <c r="N165" s="29"/>
      <c r="O165" s="29"/>
      <c r="P165" s="29"/>
      <c r="Q165" s="29"/>
      <c r="R165" s="29"/>
    </row>
    <row r="166" spans="1:18" ht="12.75" customHeight="1">
      <c r="A166" s="43"/>
      <c r="B166" s="28"/>
      <c r="C166" s="48"/>
      <c r="D166" s="48"/>
      <c r="E166" s="29"/>
      <c r="F166" s="30"/>
      <c r="G166" s="120"/>
      <c r="H166" s="30"/>
      <c r="I166" s="43"/>
      <c r="J166" s="43"/>
      <c r="K166" s="27"/>
      <c r="L166" s="43"/>
      <c r="M166" s="29"/>
      <c r="N166" s="29"/>
      <c r="O166" s="29"/>
      <c r="P166" s="29"/>
      <c r="Q166" s="29"/>
      <c r="R166" s="29"/>
    </row>
    <row r="167" spans="1:18" ht="12.75" customHeight="1">
      <c r="A167" s="43"/>
      <c r="B167" s="28"/>
      <c r="C167" s="48"/>
      <c r="D167" s="48"/>
      <c r="E167" s="29"/>
      <c r="F167" s="30"/>
      <c r="G167" s="120"/>
      <c r="H167" s="30"/>
      <c r="I167" s="43"/>
      <c r="J167" s="43"/>
      <c r="K167" s="27"/>
      <c r="L167" s="43"/>
      <c r="M167" s="29"/>
      <c r="N167" s="29"/>
      <c r="O167" s="29"/>
      <c r="P167" s="29"/>
      <c r="Q167" s="29"/>
      <c r="R167" s="29"/>
    </row>
    <row r="168" spans="1:18" ht="12.75" customHeight="1">
      <c r="A168" s="43"/>
      <c r="B168" s="28"/>
      <c r="C168" s="48"/>
      <c r="D168" s="48"/>
      <c r="E168" s="29"/>
      <c r="F168" s="30"/>
      <c r="G168" s="120"/>
      <c r="H168" s="30"/>
      <c r="I168" s="43"/>
      <c r="J168" s="43"/>
      <c r="K168" s="27"/>
      <c r="L168" s="43"/>
      <c r="M168" s="29"/>
      <c r="N168" s="29"/>
      <c r="O168" s="29"/>
      <c r="P168" s="29"/>
      <c r="Q168" s="29"/>
      <c r="R168" s="29"/>
    </row>
    <row r="169" spans="1:18" ht="12.75" customHeight="1">
      <c r="A169" s="43"/>
      <c r="B169" s="28"/>
      <c r="C169" s="48"/>
      <c r="D169" s="48"/>
      <c r="E169" s="29"/>
      <c r="F169" s="30"/>
      <c r="G169" s="120"/>
      <c r="H169" s="30"/>
      <c r="I169" s="43"/>
      <c r="J169" s="43"/>
      <c r="K169" s="27"/>
      <c r="L169" s="43"/>
      <c r="M169" s="29"/>
      <c r="N169" s="29"/>
      <c r="O169" s="29"/>
      <c r="P169" s="29"/>
      <c r="Q169" s="29"/>
      <c r="R169" s="29"/>
    </row>
    <row r="170" spans="1:18" ht="12.75" customHeight="1">
      <c r="A170" s="43"/>
      <c r="B170" s="28"/>
      <c r="C170" s="48"/>
      <c r="D170" s="48"/>
      <c r="E170" s="29"/>
      <c r="F170" s="30"/>
      <c r="G170" s="120"/>
      <c r="H170" s="30"/>
      <c r="I170" s="43"/>
      <c r="J170" s="43"/>
      <c r="K170" s="27"/>
      <c r="L170" s="43"/>
      <c r="M170" s="29"/>
      <c r="N170" s="29"/>
      <c r="O170" s="29"/>
      <c r="P170" s="29"/>
      <c r="Q170" s="29"/>
      <c r="R170" s="29"/>
    </row>
    <row r="171" spans="1:18" ht="12.75" customHeight="1">
      <c r="A171" s="43"/>
      <c r="B171" s="28"/>
      <c r="C171" s="48"/>
      <c r="D171" s="48"/>
      <c r="E171" s="29"/>
      <c r="F171" s="30"/>
      <c r="G171" s="120"/>
      <c r="H171" s="30"/>
      <c r="I171" s="43"/>
      <c r="J171" s="43"/>
      <c r="K171" s="27"/>
      <c r="L171" s="43"/>
      <c r="M171" s="29"/>
      <c r="N171" s="29"/>
      <c r="O171" s="29"/>
      <c r="P171" s="29"/>
      <c r="Q171" s="29"/>
      <c r="R171" s="29"/>
    </row>
    <row r="172" spans="1:18" ht="12.75" customHeight="1">
      <c r="A172" s="43"/>
      <c r="B172" s="28"/>
      <c r="C172" s="48"/>
      <c r="D172" s="48"/>
      <c r="E172" s="29"/>
      <c r="F172" s="30"/>
      <c r="G172" s="120"/>
      <c r="H172" s="30"/>
      <c r="I172" s="43"/>
      <c r="J172" s="43"/>
      <c r="K172" s="27"/>
      <c r="L172" s="43"/>
      <c r="M172" s="29"/>
      <c r="N172" s="29"/>
      <c r="O172" s="29"/>
      <c r="P172" s="29"/>
      <c r="Q172" s="29"/>
      <c r="R172" s="29"/>
    </row>
    <row r="173" spans="1:18" ht="12.75" customHeight="1">
      <c r="A173" s="43"/>
      <c r="B173" s="28"/>
      <c r="C173" s="48"/>
      <c r="D173" s="48"/>
      <c r="E173" s="29"/>
      <c r="F173" s="30"/>
      <c r="G173" s="120"/>
      <c r="H173" s="30"/>
      <c r="I173" s="43"/>
      <c r="J173" s="43"/>
      <c r="K173" s="27"/>
      <c r="L173" s="43"/>
      <c r="M173" s="29"/>
      <c r="N173" s="29"/>
      <c r="O173" s="29"/>
      <c r="P173" s="29"/>
      <c r="Q173" s="29"/>
      <c r="R173" s="29"/>
    </row>
    <row r="174" spans="1:18" ht="12.75" customHeight="1">
      <c r="A174" s="43"/>
      <c r="B174" s="28"/>
      <c r="C174" s="48"/>
      <c r="D174" s="48"/>
      <c r="E174" s="29"/>
      <c r="F174" s="30"/>
      <c r="G174" s="120"/>
      <c r="H174" s="30"/>
      <c r="I174" s="43"/>
      <c r="J174" s="43"/>
      <c r="K174" s="27"/>
      <c r="L174" s="43"/>
      <c r="M174" s="29"/>
      <c r="N174" s="29"/>
      <c r="O174" s="29"/>
      <c r="P174" s="29"/>
      <c r="Q174" s="29"/>
      <c r="R174" s="29"/>
    </row>
    <row r="175" spans="1:18" ht="12.75" customHeight="1">
      <c r="A175" s="43"/>
      <c r="B175" s="28"/>
      <c r="C175" s="48"/>
      <c r="D175" s="48"/>
      <c r="E175" s="29"/>
      <c r="F175" s="30"/>
      <c r="G175" s="120"/>
      <c r="H175" s="30"/>
      <c r="I175" s="43"/>
      <c r="J175" s="43"/>
      <c r="K175" s="27"/>
      <c r="L175" s="43"/>
      <c r="M175" s="29"/>
      <c r="N175" s="29"/>
      <c r="O175" s="29"/>
      <c r="P175" s="29"/>
      <c r="Q175" s="29"/>
      <c r="R175" s="29"/>
    </row>
    <row r="176" spans="1:18" ht="12.75" customHeight="1">
      <c r="A176" s="43"/>
      <c r="B176" s="28"/>
      <c r="C176" s="48"/>
      <c r="D176" s="48"/>
      <c r="E176" s="29"/>
      <c r="F176" s="30"/>
      <c r="G176" s="120"/>
      <c r="H176" s="30"/>
      <c r="I176" s="43"/>
      <c r="J176" s="43"/>
      <c r="K176" s="27"/>
      <c r="L176" s="43"/>
      <c r="M176" s="29"/>
      <c r="N176" s="29"/>
      <c r="O176" s="29"/>
      <c r="P176" s="29"/>
      <c r="Q176" s="29"/>
      <c r="R176" s="29"/>
    </row>
    <row r="177" spans="1:18" ht="12.75" customHeight="1">
      <c r="A177" s="43"/>
      <c r="B177" s="28"/>
      <c r="C177" s="48"/>
      <c r="D177" s="48"/>
      <c r="E177" s="29"/>
      <c r="F177" s="30"/>
      <c r="G177" s="120"/>
      <c r="H177" s="30"/>
      <c r="I177" s="43"/>
      <c r="J177" s="43"/>
      <c r="K177" s="27"/>
      <c r="L177" s="43"/>
      <c r="M177" s="29"/>
      <c r="N177" s="29"/>
      <c r="O177" s="29"/>
      <c r="P177" s="29"/>
      <c r="Q177" s="29"/>
      <c r="R177" s="29"/>
    </row>
    <row r="178" spans="1:18" ht="12.75" customHeight="1">
      <c r="A178" s="43"/>
      <c r="B178" s="28"/>
      <c r="C178" s="48"/>
      <c r="D178" s="48"/>
      <c r="E178" s="29"/>
      <c r="F178" s="30"/>
      <c r="G178" s="120"/>
      <c r="H178" s="30"/>
      <c r="I178" s="43"/>
      <c r="J178" s="43"/>
      <c r="K178" s="27"/>
      <c r="L178" s="43"/>
      <c r="M178" s="29"/>
      <c r="N178" s="29"/>
      <c r="O178" s="29"/>
      <c r="P178" s="29"/>
      <c r="Q178" s="29"/>
      <c r="R178" s="29"/>
    </row>
    <row r="179" spans="1:18" ht="12.75" customHeight="1">
      <c r="A179" s="43"/>
      <c r="B179" s="28"/>
      <c r="C179" s="48"/>
      <c r="D179" s="48"/>
      <c r="E179" s="29"/>
      <c r="F179" s="30"/>
      <c r="G179" s="120"/>
      <c r="H179" s="30"/>
      <c r="I179" s="43"/>
      <c r="J179" s="43"/>
      <c r="K179" s="27"/>
      <c r="L179" s="43"/>
      <c r="M179" s="29"/>
      <c r="N179" s="29"/>
      <c r="O179" s="29"/>
      <c r="P179" s="29"/>
      <c r="Q179" s="29"/>
      <c r="R179" s="29"/>
    </row>
    <row r="180" spans="1:18" ht="12.75" customHeight="1">
      <c r="A180" s="43"/>
      <c r="B180" s="28"/>
      <c r="C180" s="48"/>
      <c r="D180" s="48"/>
      <c r="E180" s="29"/>
      <c r="F180" s="30"/>
      <c r="G180" s="120"/>
      <c r="H180" s="30"/>
      <c r="I180" s="43"/>
      <c r="J180" s="43"/>
      <c r="K180" s="27"/>
      <c r="L180" s="43"/>
      <c r="M180" s="29"/>
      <c r="N180" s="29"/>
      <c r="O180" s="29"/>
      <c r="P180" s="29"/>
      <c r="Q180" s="29"/>
      <c r="R180" s="29"/>
    </row>
    <row r="181" spans="1:18" ht="12.75" customHeight="1">
      <c r="A181" s="43"/>
      <c r="B181" s="28"/>
      <c r="C181" s="48"/>
      <c r="D181" s="48"/>
      <c r="E181" s="29"/>
      <c r="F181" s="30"/>
      <c r="G181" s="120"/>
      <c r="H181" s="30"/>
      <c r="I181" s="43"/>
      <c r="J181" s="43"/>
      <c r="K181" s="27"/>
      <c r="L181" s="43"/>
      <c r="M181" s="29"/>
      <c r="N181" s="29"/>
      <c r="O181" s="29"/>
      <c r="P181" s="29"/>
      <c r="Q181" s="29"/>
      <c r="R181" s="29"/>
    </row>
    <row r="182" spans="1:18" ht="12.75" customHeight="1">
      <c r="A182" s="43"/>
      <c r="B182" s="28"/>
      <c r="C182" s="48"/>
      <c r="D182" s="48"/>
      <c r="E182" s="29"/>
      <c r="F182" s="30"/>
      <c r="G182" s="120"/>
      <c r="H182" s="30"/>
      <c r="I182" s="43"/>
      <c r="J182" s="43"/>
      <c r="K182" s="27"/>
      <c r="L182" s="43"/>
      <c r="M182" s="29"/>
      <c r="N182" s="29"/>
      <c r="O182" s="29"/>
      <c r="P182" s="29"/>
      <c r="Q182" s="29"/>
      <c r="R182" s="29"/>
    </row>
    <row r="183" spans="1:18" ht="12.75" customHeight="1">
      <c r="A183" s="43"/>
      <c r="B183" s="28"/>
      <c r="C183" s="48"/>
      <c r="D183" s="48"/>
      <c r="E183" s="29"/>
      <c r="F183" s="30"/>
      <c r="G183" s="120"/>
      <c r="H183" s="30"/>
      <c r="I183" s="43"/>
      <c r="J183" s="43"/>
      <c r="K183" s="27"/>
      <c r="L183" s="43"/>
      <c r="M183" s="29"/>
      <c r="N183" s="29"/>
      <c r="O183" s="29"/>
      <c r="P183" s="29"/>
      <c r="Q183" s="29"/>
      <c r="R183" s="29"/>
    </row>
    <row r="184" spans="1:18" ht="12.75" customHeight="1">
      <c r="A184" s="43"/>
      <c r="B184" s="28"/>
      <c r="C184" s="48"/>
      <c r="D184" s="48"/>
      <c r="E184" s="29"/>
      <c r="F184" s="30"/>
      <c r="G184" s="120"/>
      <c r="H184" s="30"/>
      <c r="I184" s="43"/>
      <c r="J184" s="43"/>
      <c r="K184" s="27"/>
      <c r="L184" s="43"/>
      <c r="M184" s="29"/>
      <c r="N184" s="29"/>
      <c r="O184" s="29"/>
      <c r="P184" s="29"/>
      <c r="Q184" s="29"/>
      <c r="R184" s="29"/>
    </row>
    <row r="185" spans="1:18" ht="12.75" customHeight="1">
      <c r="A185" s="43"/>
      <c r="B185" s="28"/>
      <c r="C185" s="48"/>
      <c r="D185" s="48"/>
      <c r="E185" s="29"/>
      <c r="F185" s="30"/>
      <c r="G185" s="120"/>
      <c r="H185" s="30"/>
      <c r="I185" s="43"/>
      <c r="J185" s="43"/>
      <c r="K185" s="27"/>
      <c r="L185" s="43"/>
      <c r="M185" s="29"/>
      <c r="N185" s="29"/>
      <c r="O185" s="29"/>
      <c r="P185" s="29"/>
      <c r="Q185" s="29"/>
      <c r="R185" s="29"/>
    </row>
    <row r="186" spans="1:18" ht="12.75" customHeight="1">
      <c r="A186" s="43"/>
      <c r="B186" s="28"/>
      <c r="C186" s="48"/>
      <c r="D186" s="48"/>
      <c r="E186" s="29"/>
      <c r="F186" s="30"/>
      <c r="G186" s="120"/>
      <c r="H186" s="30"/>
      <c r="I186" s="43"/>
      <c r="J186" s="43"/>
      <c r="K186" s="27"/>
      <c r="L186" s="43"/>
      <c r="M186" s="29"/>
      <c r="N186" s="29"/>
      <c r="O186" s="29"/>
      <c r="P186" s="29"/>
      <c r="Q186" s="29"/>
      <c r="R186" s="29"/>
    </row>
    <row r="187" spans="1:18" ht="12.75" customHeight="1">
      <c r="A187" s="43"/>
      <c r="B187" s="28"/>
      <c r="C187" s="48"/>
      <c r="D187" s="48"/>
      <c r="E187" s="29"/>
      <c r="F187" s="30"/>
      <c r="G187" s="120"/>
      <c r="H187" s="30"/>
      <c r="I187" s="43"/>
      <c r="J187" s="43"/>
      <c r="K187" s="27"/>
      <c r="L187" s="43"/>
      <c r="M187" s="29"/>
      <c r="N187" s="29"/>
      <c r="O187" s="29"/>
      <c r="P187" s="29"/>
      <c r="Q187" s="29"/>
      <c r="R187" s="29"/>
    </row>
    <row r="188" spans="1:18" ht="12.75" customHeight="1">
      <c r="A188" s="43"/>
      <c r="B188" s="28"/>
      <c r="C188" s="48"/>
      <c r="D188" s="48"/>
      <c r="E188" s="29"/>
      <c r="F188" s="30"/>
      <c r="G188" s="120"/>
      <c r="H188" s="30"/>
      <c r="I188" s="43"/>
      <c r="J188" s="43"/>
      <c r="K188" s="27"/>
      <c r="L188" s="43"/>
      <c r="M188" s="29"/>
      <c r="N188" s="29"/>
      <c r="O188" s="29"/>
      <c r="P188" s="29"/>
      <c r="Q188" s="29"/>
      <c r="R188" s="29"/>
    </row>
    <row r="189" spans="1:18" ht="12.75" customHeight="1">
      <c r="A189" s="43"/>
      <c r="B189" s="28"/>
      <c r="C189" s="48"/>
      <c r="D189" s="48"/>
      <c r="E189" s="29"/>
      <c r="F189" s="30"/>
      <c r="G189" s="120"/>
      <c r="H189" s="30"/>
      <c r="I189" s="43"/>
      <c r="J189" s="43"/>
      <c r="K189" s="27"/>
      <c r="L189" s="43"/>
      <c r="M189" s="29"/>
      <c r="N189" s="29"/>
      <c r="O189" s="29"/>
      <c r="P189" s="29"/>
      <c r="Q189" s="29"/>
      <c r="R189" s="29"/>
    </row>
    <row r="190" spans="1:18" ht="12.75" customHeight="1">
      <c r="A190" s="43"/>
      <c r="B190" s="28"/>
      <c r="C190" s="48"/>
      <c r="D190" s="48"/>
      <c r="E190" s="29"/>
      <c r="F190" s="30"/>
      <c r="G190" s="120"/>
      <c r="H190" s="30"/>
      <c r="I190" s="43"/>
      <c r="J190" s="43"/>
      <c r="K190" s="27"/>
      <c r="L190" s="43"/>
      <c r="M190" s="29"/>
      <c r="N190" s="29"/>
      <c r="O190" s="29"/>
      <c r="P190" s="29"/>
      <c r="Q190" s="29"/>
      <c r="R190" s="29"/>
    </row>
    <row r="191" spans="1:18" ht="12.75" customHeight="1">
      <c r="A191" s="43"/>
      <c r="B191" s="28"/>
      <c r="C191" s="48"/>
      <c r="D191" s="48"/>
      <c r="E191" s="29"/>
      <c r="F191" s="30"/>
      <c r="G191" s="120"/>
      <c r="H191" s="30"/>
      <c r="I191" s="43"/>
      <c r="J191" s="43"/>
      <c r="K191" s="27"/>
      <c r="L191" s="43"/>
      <c r="M191" s="29"/>
      <c r="N191" s="29"/>
      <c r="O191" s="29"/>
      <c r="P191" s="29"/>
      <c r="Q191" s="29"/>
      <c r="R191" s="29"/>
    </row>
    <row r="192" spans="1:18" ht="12.75" customHeight="1">
      <c r="A192" s="43"/>
      <c r="B192" s="28"/>
      <c r="C192" s="48"/>
      <c r="D192" s="48"/>
      <c r="E192" s="29"/>
      <c r="F192" s="30"/>
      <c r="G192" s="120"/>
      <c r="H192" s="30"/>
      <c r="I192" s="43"/>
      <c r="J192" s="43"/>
      <c r="K192" s="27"/>
      <c r="L192" s="43"/>
      <c r="M192" s="29"/>
      <c r="N192" s="29"/>
      <c r="O192" s="29"/>
      <c r="P192" s="29"/>
      <c r="Q192" s="29"/>
      <c r="R192" s="29"/>
    </row>
    <row r="193" spans="1:18" ht="12.75" customHeight="1">
      <c r="A193" s="43"/>
      <c r="B193" s="28"/>
      <c r="C193" s="48"/>
      <c r="D193" s="48"/>
      <c r="E193" s="29"/>
      <c r="F193" s="30"/>
      <c r="G193" s="120"/>
      <c r="H193" s="30"/>
      <c r="I193" s="43"/>
      <c r="J193" s="43"/>
      <c r="K193" s="27"/>
      <c r="L193" s="43"/>
      <c r="M193" s="29"/>
      <c r="N193" s="29"/>
      <c r="O193" s="29"/>
      <c r="P193" s="29"/>
      <c r="Q193" s="29"/>
      <c r="R193" s="29"/>
    </row>
    <row r="194" spans="1:18" ht="12.75" customHeight="1">
      <c r="A194" s="43"/>
      <c r="B194" s="28"/>
      <c r="C194" s="48"/>
      <c r="D194" s="48"/>
      <c r="E194" s="29"/>
      <c r="F194" s="30"/>
      <c r="G194" s="120"/>
      <c r="H194" s="30"/>
      <c r="I194" s="43"/>
      <c r="J194" s="43"/>
      <c r="K194" s="27"/>
      <c r="L194" s="43"/>
      <c r="M194" s="29"/>
      <c r="N194" s="29"/>
      <c r="O194" s="29"/>
      <c r="P194" s="29"/>
      <c r="Q194" s="29"/>
      <c r="R194" s="29"/>
    </row>
    <row r="195" spans="1:18" ht="12.75" customHeight="1">
      <c r="A195" s="43"/>
      <c r="B195" s="28"/>
      <c r="C195" s="48"/>
      <c r="D195" s="48"/>
      <c r="E195" s="29"/>
      <c r="F195" s="30"/>
      <c r="G195" s="120"/>
      <c r="H195" s="30"/>
      <c r="I195" s="43"/>
      <c r="J195" s="43"/>
      <c r="K195" s="27"/>
      <c r="L195" s="43"/>
      <c r="M195" s="29"/>
      <c r="N195" s="29"/>
      <c r="O195" s="29"/>
      <c r="P195" s="29"/>
      <c r="Q195" s="29"/>
      <c r="R195" s="29"/>
    </row>
    <row r="196" spans="1:18" ht="12.75" customHeight="1">
      <c r="A196" s="43"/>
      <c r="B196" s="28"/>
      <c r="C196" s="48"/>
      <c r="D196" s="48"/>
      <c r="E196" s="29"/>
      <c r="F196" s="30"/>
      <c r="G196" s="120"/>
      <c r="H196" s="30"/>
      <c r="I196" s="43"/>
      <c r="J196" s="43"/>
      <c r="K196" s="27"/>
      <c r="L196" s="43"/>
      <c r="M196" s="29"/>
      <c r="N196" s="29"/>
      <c r="O196" s="29"/>
      <c r="P196" s="29"/>
      <c r="Q196" s="29"/>
      <c r="R196" s="29"/>
    </row>
    <row r="197" spans="1:18" ht="12.75" customHeight="1">
      <c r="A197" s="43"/>
      <c r="B197" s="28"/>
      <c r="C197" s="48"/>
      <c r="D197" s="48"/>
      <c r="E197" s="29"/>
      <c r="F197" s="30"/>
      <c r="G197" s="120"/>
      <c r="H197" s="30"/>
      <c r="I197" s="43"/>
      <c r="J197" s="43"/>
      <c r="K197" s="27"/>
      <c r="L197" s="43"/>
      <c r="M197" s="29"/>
      <c r="N197" s="29"/>
      <c r="O197" s="29"/>
      <c r="P197" s="29"/>
      <c r="Q197" s="29"/>
      <c r="R197" s="29"/>
    </row>
    <row r="198" spans="1:18" ht="12.75" customHeight="1">
      <c r="A198" s="43"/>
      <c r="B198" s="28"/>
      <c r="C198" s="48"/>
      <c r="D198" s="48"/>
      <c r="E198" s="29"/>
      <c r="F198" s="30"/>
      <c r="G198" s="120"/>
      <c r="H198" s="30"/>
      <c r="I198" s="43"/>
      <c r="J198" s="43"/>
      <c r="K198" s="27"/>
      <c r="L198" s="43"/>
      <c r="M198" s="29"/>
      <c r="N198" s="29"/>
      <c r="O198" s="29"/>
      <c r="P198" s="29"/>
      <c r="Q198" s="29"/>
      <c r="R198" s="29"/>
    </row>
    <row r="199" spans="1:18" ht="12.75" customHeight="1">
      <c r="A199" s="43"/>
      <c r="B199" s="28"/>
      <c r="C199" s="48"/>
      <c r="D199" s="48"/>
      <c r="E199" s="29"/>
      <c r="F199" s="30"/>
      <c r="G199" s="120"/>
      <c r="H199" s="30"/>
      <c r="I199" s="43"/>
      <c r="J199" s="43"/>
      <c r="K199" s="27"/>
      <c r="L199" s="43"/>
      <c r="M199" s="29"/>
      <c r="N199" s="29"/>
      <c r="O199" s="29"/>
      <c r="P199" s="29"/>
      <c r="Q199" s="29"/>
      <c r="R199" s="29"/>
    </row>
    <row r="200" spans="1:18" ht="12.75" customHeight="1">
      <c r="A200" s="43"/>
      <c r="B200" s="28"/>
      <c r="C200" s="48"/>
      <c r="D200" s="48"/>
      <c r="E200" s="29"/>
      <c r="F200" s="30"/>
      <c r="G200" s="120"/>
      <c r="H200" s="30"/>
      <c r="I200" s="43"/>
      <c r="J200" s="43"/>
      <c r="K200" s="27"/>
      <c r="L200" s="43"/>
      <c r="M200" s="29"/>
      <c r="N200" s="29"/>
      <c r="O200" s="29"/>
      <c r="P200" s="29"/>
      <c r="Q200" s="29"/>
      <c r="R200" s="29"/>
    </row>
    <row r="201" spans="1:18" ht="12.75" customHeight="1">
      <c r="A201" s="43"/>
      <c r="B201" s="28"/>
      <c r="C201" s="48"/>
      <c r="D201" s="48"/>
      <c r="E201" s="29"/>
      <c r="F201" s="30"/>
      <c r="G201" s="120"/>
      <c r="H201" s="30"/>
      <c r="I201" s="43"/>
      <c r="J201" s="43"/>
      <c r="K201" s="27"/>
      <c r="L201" s="43"/>
      <c r="M201" s="29"/>
      <c r="N201" s="29"/>
      <c r="O201" s="29"/>
      <c r="P201" s="29"/>
      <c r="Q201" s="29"/>
      <c r="R201" s="29"/>
    </row>
    <row r="202" spans="1:18" ht="12.75" customHeight="1">
      <c r="A202" s="43"/>
      <c r="B202" s="28"/>
      <c r="C202" s="48"/>
      <c r="D202" s="48"/>
      <c r="E202" s="29"/>
      <c r="F202" s="30"/>
      <c r="G202" s="120"/>
      <c r="H202" s="30"/>
      <c r="I202" s="43"/>
      <c r="J202" s="43"/>
      <c r="K202" s="27"/>
      <c r="L202" s="43"/>
      <c r="M202" s="29"/>
      <c r="N202" s="29"/>
      <c r="O202" s="29"/>
      <c r="P202" s="29"/>
      <c r="Q202" s="29"/>
      <c r="R202" s="29"/>
    </row>
    <row r="203" spans="1:18" ht="12.75" customHeight="1">
      <c r="A203" s="43"/>
      <c r="B203" s="28"/>
      <c r="C203" s="48"/>
      <c r="D203" s="48"/>
      <c r="E203" s="29"/>
      <c r="F203" s="30"/>
      <c r="G203" s="120"/>
      <c r="H203" s="30"/>
      <c r="I203" s="43"/>
      <c r="J203" s="43"/>
      <c r="K203" s="27"/>
      <c r="L203" s="43"/>
      <c r="M203" s="29"/>
      <c r="N203" s="29"/>
      <c r="O203" s="29"/>
      <c r="P203" s="29"/>
      <c r="Q203" s="29"/>
      <c r="R203" s="29"/>
    </row>
    <row r="204" spans="1:18" ht="12.75" customHeight="1">
      <c r="A204" s="43"/>
      <c r="B204" s="28"/>
      <c r="C204" s="48"/>
      <c r="D204" s="48"/>
      <c r="E204" s="29"/>
      <c r="F204" s="30"/>
      <c r="G204" s="120"/>
      <c r="H204" s="30"/>
      <c r="I204" s="43"/>
      <c r="J204" s="43"/>
      <c r="K204" s="27"/>
      <c r="L204" s="43"/>
      <c r="M204" s="29"/>
      <c r="N204" s="29"/>
      <c r="O204" s="29"/>
      <c r="P204" s="29"/>
      <c r="Q204" s="29"/>
      <c r="R204" s="29"/>
    </row>
    <row r="205" spans="1:18" ht="12.75" customHeight="1">
      <c r="A205" s="43"/>
      <c r="B205" s="28"/>
      <c r="C205" s="48"/>
      <c r="D205" s="48"/>
      <c r="E205" s="29"/>
      <c r="F205" s="30"/>
      <c r="G205" s="120"/>
      <c r="H205" s="30"/>
      <c r="I205" s="43"/>
      <c r="J205" s="43"/>
      <c r="K205" s="27"/>
      <c r="L205" s="43"/>
      <c r="M205" s="29"/>
      <c r="N205" s="29"/>
      <c r="O205" s="29"/>
      <c r="P205" s="29"/>
      <c r="Q205" s="29"/>
      <c r="R205" s="29"/>
    </row>
    <row r="206" spans="1:18" ht="12.75" customHeight="1">
      <c r="A206" s="43"/>
      <c r="B206" s="28"/>
      <c r="C206" s="48"/>
      <c r="D206" s="48"/>
      <c r="E206" s="29"/>
      <c r="F206" s="30"/>
      <c r="G206" s="120"/>
      <c r="H206" s="30"/>
      <c r="I206" s="43"/>
      <c r="J206" s="43"/>
      <c r="K206" s="27"/>
      <c r="L206" s="43"/>
      <c r="M206" s="29"/>
      <c r="N206" s="29"/>
      <c r="O206" s="29"/>
      <c r="P206" s="29"/>
      <c r="Q206" s="29"/>
      <c r="R206" s="29"/>
    </row>
    <row r="207" spans="1:18" ht="12.75" customHeight="1">
      <c r="A207" s="43"/>
      <c r="B207" s="28"/>
      <c r="C207" s="48"/>
      <c r="D207" s="48"/>
      <c r="E207" s="29"/>
      <c r="F207" s="30"/>
      <c r="G207" s="120"/>
      <c r="H207" s="30"/>
      <c r="I207" s="43"/>
      <c r="J207" s="43"/>
      <c r="K207" s="27"/>
      <c r="L207" s="43"/>
      <c r="M207" s="29"/>
      <c r="N207" s="29"/>
      <c r="O207" s="29"/>
      <c r="P207" s="29"/>
      <c r="Q207" s="29"/>
      <c r="R207" s="29"/>
    </row>
    <row r="208" spans="1:18" ht="12.75" customHeight="1">
      <c r="A208" s="43"/>
      <c r="B208" s="28"/>
      <c r="C208" s="48"/>
      <c r="D208" s="48"/>
      <c r="E208" s="29"/>
      <c r="F208" s="30"/>
      <c r="G208" s="120"/>
      <c r="H208" s="30"/>
      <c r="I208" s="43"/>
      <c r="J208" s="43"/>
      <c r="K208" s="27"/>
      <c r="L208" s="43"/>
      <c r="M208" s="29"/>
      <c r="N208" s="29"/>
      <c r="O208" s="29"/>
      <c r="P208" s="29"/>
      <c r="Q208" s="29"/>
      <c r="R208" s="29"/>
    </row>
    <row r="209" spans="1:18" ht="12.75" customHeight="1">
      <c r="A209" s="43"/>
      <c r="B209" s="28"/>
      <c r="C209" s="48"/>
      <c r="D209" s="48"/>
      <c r="E209" s="29"/>
      <c r="F209" s="30"/>
      <c r="G209" s="120"/>
      <c r="H209" s="30"/>
      <c r="I209" s="43"/>
      <c r="J209" s="43"/>
      <c r="K209" s="27"/>
      <c r="L209" s="43"/>
      <c r="M209" s="29"/>
      <c r="N209" s="29"/>
      <c r="O209" s="29"/>
      <c r="P209" s="29"/>
      <c r="Q209" s="29"/>
      <c r="R209" s="29"/>
    </row>
    <row r="210" spans="1:18" ht="12.75" customHeight="1">
      <c r="A210" s="43"/>
      <c r="B210" s="28"/>
      <c r="C210" s="48"/>
      <c r="D210" s="48"/>
      <c r="E210" s="29"/>
      <c r="F210" s="30"/>
      <c r="G210" s="120"/>
      <c r="H210" s="30"/>
      <c r="I210" s="43"/>
      <c r="J210" s="43"/>
      <c r="K210" s="27"/>
      <c r="L210" s="43"/>
      <c r="M210" s="29"/>
      <c r="N210" s="29"/>
      <c r="O210" s="29"/>
      <c r="P210" s="29"/>
      <c r="Q210" s="29"/>
      <c r="R210" s="29"/>
    </row>
    <row r="211" spans="1:18" ht="12.75" customHeight="1">
      <c r="A211" s="43"/>
      <c r="B211" s="28"/>
      <c r="C211" s="48"/>
      <c r="D211" s="48"/>
      <c r="E211" s="29"/>
      <c r="F211" s="30"/>
      <c r="G211" s="120"/>
      <c r="H211" s="30"/>
      <c r="I211" s="43"/>
      <c r="J211" s="43"/>
      <c r="K211" s="27"/>
      <c r="L211" s="43"/>
      <c r="M211" s="29"/>
      <c r="N211" s="29"/>
      <c r="O211" s="29"/>
      <c r="P211" s="29"/>
      <c r="Q211" s="29"/>
      <c r="R211" s="29"/>
    </row>
    <row r="212" spans="1:18" ht="12.75" customHeight="1">
      <c r="A212" s="43"/>
      <c r="B212" s="28"/>
      <c r="C212" s="48"/>
      <c r="D212" s="48"/>
      <c r="E212" s="29"/>
      <c r="F212" s="30"/>
      <c r="G212" s="120"/>
      <c r="H212" s="30"/>
      <c r="I212" s="43"/>
      <c r="J212" s="43"/>
      <c r="K212" s="27"/>
      <c r="L212" s="43"/>
      <c r="M212" s="29"/>
      <c r="N212" s="29"/>
      <c r="O212" s="29"/>
      <c r="P212" s="29"/>
      <c r="Q212" s="29"/>
      <c r="R212" s="29"/>
    </row>
    <row r="213" spans="1:18" ht="12.75" customHeight="1">
      <c r="A213" s="43"/>
      <c r="B213" s="28"/>
      <c r="C213" s="48"/>
      <c r="D213" s="48"/>
      <c r="E213" s="29"/>
      <c r="F213" s="30"/>
      <c r="G213" s="120"/>
      <c r="H213" s="30"/>
      <c r="I213" s="43"/>
      <c r="J213" s="43"/>
      <c r="K213" s="27"/>
      <c r="L213" s="43"/>
      <c r="M213" s="29"/>
      <c r="N213" s="29"/>
      <c r="O213" s="29"/>
      <c r="P213" s="29"/>
      <c r="Q213" s="29"/>
      <c r="R213" s="29"/>
    </row>
    <row r="214" spans="1:18" ht="12.75" customHeight="1">
      <c r="A214" s="43"/>
      <c r="B214" s="28"/>
      <c r="C214" s="48"/>
      <c r="D214" s="48"/>
      <c r="E214" s="29"/>
      <c r="F214" s="30"/>
      <c r="G214" s="120"/>
      <c r="H214" s="30"/>
      <c r="I214" s="43"/>
      <c r="J214" s="43"/>
      <c r="K214" s="27"/>
      <c r="L214" s="43"/>
      <c r="M214" s="29"/>
      <c r="N214" s="29"/>
      <c r="O214" s="29"/>
      <c r="P214" s="29"/>
      <c r="Q214" s="29"/>
      <c r="R214" s="29"/>
    </row>
    <row r="215" spans="1:18" ht="12.75" customHeight="1">
      <c r="A215" s="43"/>
      <c r="B215" s="28"/>
      <c r="C215" s="48"/>
      <c r="D215" s="48"/>
      <c r="E215" s="29"/>
      <c r="F215" s="30"/>
      <c r="G215" s="120"/>
      <c r="H215" s="30"/>
      <c r="I215" s="43"/>
      <c r="J215" s="43"/>
      <c r="K215" s="27"/>
      <c r="L215" s="43"/>
      <c r="M215" s="29"/>
      <c r="N215" s="29"/>
      <c r="O215" s="29"/>
      <c r="P215" s="29"/>
      <c r="Q215" s="29"/>
      <c r="R215" s="29"/>
    </row>
    <row r="216" spans="1:18" ht="12.75" customHeight="1">
      <c r="A216" s="43"/>
      <c r="B216" s="28"/>
      <c r="C216" s="48"/>
      <c r="D216" s="48"/>
      <c r="E216" s="29"/>
      <c r="F216" s="30"/>
      <c r="G216" s="120"/>
      <c r="H216" s="30"/>
      <c r="I216" s="43"/>
      <c r="J216" s="43"/>
      <c r="K216" s="27"/>
      <c r="L216" s="43"/>
      <c r="M216" s="29"/>
      <c r="N216" s="29"/>
      <c r="O216" s="29"/>
      <c r="P216" s="29"/>
      <c r="Q216" s="29"/>
      <c r="R216" s="29"/>
    </row>
    <row r="217" spans="1:18" ht="12.75" customHeight="1">
      <c r="A217" s="43"/>
      <c r="B217" s="28"/>
      <c r="C217" s="48"/>
      <c r="D217" s="48"/>
      <c r="E217" s="29"/>
      <c r="F217" s="30"/>
      <c r="G217" s="120"/>
      <c r="H217" s="30"/>
      <c r="I217" s="43"/>
      <c r="J217" s="43"/>
      <c r="K217" s="27"/>
      <c r="L217" s="43"/>
      <c r="M217" s="29"/>
      <c r="N217" s="29"/>
      <c r="O217" s="29"/>
      <c r="P217" s="29"/>
      <c r="Q217" s="29"/>
      <c r="R217" s="29"/>
    </row>
    <row r="218" spans="1:18" ht="12.75" customHeight="1">
      <c r="A218" s="43"/>
      <c r="B218" s="28"/>
      <c r="C218" s="48"/>
      <c r="D218" s="48"/>
      <c r="E218" s="29"/>
      <c r="F218" s="30"/>
      <c r="G218" s="120"/>
      <c r="H218" s="30"/>
      <c r="I218" s="43"/>
      <c r="J218" s="43"/>
      <c r="K218" s="27"/>
      <c r="L218" s="43"/>
      <c r="M218" s="29"/>
      <c r="N218" s="29"/>
      <c r="O218" s="29"/>
      <c r="P218" s="29"/>
      <c r="Q218" s="29"/>
      <c r="R218" s="29"/>
    </row>
    <row r="219" spans="1:18" ht="12.75" customHeight="1">
      <c r="A219" s="43"/>
      <c r="B219" s="28"/>
      <c r="C219" s="48"/>
      <c r="D219" s="48"/>
      <c r="E219" s="29"/>
      <c r="F219" s="30"/>
      <c r="G219" s="120"/>
      <c r="H219" s="30"/>
      <c r="I219" s="43"/>
      <c r="J219" s="43"/>
      <c r="K219" s="27"/>
      <c r="L219" s="43"/>
      <c r="M219" s="29"/>
      <c r="N219" s="29"/>
      <c r="O219" s="29"/>
      <c r="P219" s="29"/>
      <c r="Q219" s="29"/>
      <c r="R219" s="29"/>
    </row>
    <row r="220" spans="1:18" ht="12.75" customHeight="1">
      <c r="A220" s="43"/>
      <c r="B220" s="28"/>
      <c r="C220" s="48"/>
      <c r="D220" s="48"/>
      <c r="E220" s="29"/>
      <c r="F220" s="30"/>
      <c r="G220" s="120"/>
      <c r="H220" s="30"/>
      <c r="I220" s="43"/>
      <c r="J220" s="43"/>
      <c r="K220" s="27"/>
      <c r="L220" s="43"/>
      <c r="M220" s="29"/>
      <c r="N220" s="29"/>
      <c r="O220" s="29"/>
      <c r="P220" s="29"/>
      <c r="Q220" s="29"/>
      <c r="R220" s="29"/>
    </row>
    <row r="221" spans="1:18" ht="12.75" customHeight="1">
      <c r="A221" s="43"/>
      <c r="B221" s="28"/>
      <c r="C221" s="48"/>
      <c r="D221" s="48"/>
      <c r="E221" s="29"/>
      <c r="F221" s="30"/>
      <c r="G221" s="120"/>
      <c r="H221" s="30"/>
      <c r="I221" s="43"/>
      <c r="J221" s="43"/>
      <c r="K221" s="27"/>
      <c r="L221" s="43"/>
      <c r="M221" s="29"/>
      <c r="N221" s="29"/>
      <c r="O221" s="29"/>
      <c r="P221" s="29"/>
      <c r="Q221" s="29"/>
      <c r="R221" s="29"/>
    </row>
    <row r="222" spans="1:18" ht="12.75" customHeight="1">
      <c r="A222" s="43"/>
      <c r="B222" s="28"/>
      <c r="C222" s="48"/>
      <c r="D222" s="48"/>
      <c r="E222" s="29"/>
      <c r="F222" s="30"/>
      <c r="G222" s="120"/>
      <c r="H222" s="30"/>
      <c r="I222" s="43"/>
      <c r="J222" s="43"/>
      <c r="K222" s="27"/>
      <c r="L222" s="43"/>
      <c r="M222" s="29"/>
      <c r="N222" s="29"/>
      <c r="O222" s="29"/>
      <c r="P222" s="29"/>
      <c r="Q222" s="29"/>
      <c r="R222" s="29"/>
    </row>
    <row r="223" spans="1:18" ht="12.75" customHeight="1">
      <c r="A223" s="43"/>
      <c r="B223" s="28"/>
      <c r="C223" s="48"/>
      <c r="D223" s="48"/>
      <c r="E223" s="29"/>
      <c r="F223" s="30"/>
      <c r="G223" s="120"/>
      <c r="H223" s="30"/>
      <c r="I223" s="43"/>
      <c r="J223" s="43"/>
      <c r="K223" s="27"/>
      <c r="L223" s="43"/>
      <c r="M223" s="29"/>
      <c r="N223" s="29"/>
      <c r="O223" s="29"/>
      <c r="P223" s="29"/>
      <c r="Q223" s="29"/>
      <c r="R223" s="29"/>
    </row>
    <row r="224" spans="1:18" ht="12.75" customHeight="1">
      <c r="A224" s="43"/>
      <c r="B224" s="28"/>
      <c r="C224" s="48"/>
      <c r="D224" s="48"/>
      <c r="E224" s="29"/>
      <c r="F224" s="30"/>
      <c r="G224" s="120"/>
      <c r="H224" s="30"/>
      <c r="I224" s="43"/>
      <c r="J224" s="43"/>
      <c r="K224" s="27"/>
      <c r="L224" s="43"/>
      <c r="M224" s="29"/>
      <c r="N224" s="29"/>
      <c r="O224" s="29"/>
      <c r="P224" s="29"/>
      <c r="Q224" s="29"/>
      <c r="R224" s="29"/>
    </row>
    <row r="225" spans="1:18" ht="12.75" customHeight="1">
      <c r="A225" s="43"/>
      <c r="B225" s="28"/>
      <c r="C225" s="48"/>
      <c r="D225" s="48"/>
      <c r="E225" s="29"/>
      <c r="F225" s="30"/>
      <c r="G225" s="120"/>
      <c r="H225" s="30"/>
      <c r="I225" s="43"/>
      <c r="J225" s="43"/>
      <c r="K225" s="27"/>
      <c r="L225" s="43"/>
      <c r="M225" s="29"/>
      <c r="N225" s="29"/>
      <c r="O225" s="29"/>
      <c r="P225" s="29"/>
      <c r="Q225" s="29"/>
      <c r="R225" s="29"/>
    </row>
    <row r="226" spans="1:18" ht="12.75" customHeight="1">
      <c r="A226" s="43"/>
      <c r="B226" s="28"/>
      <c r="C226" s="48"/>
      <c r="D226" s="48"/>
      <c r="E226" s="29"/>
      <c r="F226" s="30"/>
      <c r="G226" s="120"/>
      <c r="H226" s="30"/>
      <c r="I226" s="43"/>
      <c r="J226" s="43"/>
      <c r="K226" s="27"/>
      <c r="L226" s="43"/>
      <c r="M226" s="29"/>
      <c r="N226" s="29"/>
      <c r="O226" s="29"/>
      <c r="P226" s="29"/>
      <c r="Q226" s="29"/>
      <c r="R226" s="29"/>
    </row>
    <row r="227" spans="1:18" ht="12.75" customHeight="1">
      <c r="A227" s="43"/>
      <c r="B227" s="28"/>
      <c r="C227" s="48"/>
      <c r="D227" s="48"/>
      <c r="E227" s="29"/>
      <c r="F227" s="30"/>
      <c r="G227" s="120"/>
      <c r="H227" s="30"/>
      <c r="I227" s="43"/>
      <c r="J227" s="43"/>
      <c r="K227" s="27"/>
      <c r="L227" s="43"/>
      <c r="M227" s="29"/>
      <c r="N227" s="29"/>
      <c r="O227" s="29"/>
      <c r="P227" s="29"/>
      <c r="Q227" s="29"/>
      <c r="R227" s="29"/>
    </row>
    <row r="228" spans="1:18" ht="12.75" customHeight="1">
      <c r="A228" s="43"/>
      <c r="B228" s="28"/>
      <c r="C228" s="48"/>
      <c r="D228" s="48"/>
      <c r="E228" s="29"/>
      <c r="F228" s="30"/>
      <c r="G228" s="120"/>
      <c r="H228" s="30"/>
      <c r="I228" s="43"/>
      <c r="J228" s="43"/>
      <c r="K228" s="27"/>
      <c r="L228" s="43"/>
      <c r="M228" s="29"/>
      <c r="N228" s="29"/>
      <c r="O228" s="29"/>
      <c r="P228" s="29"/>
      <c r="Q228" s="29"/>
      <c r="R228" s="29"/>
    </row>
    <row r="229" spans="1:18" ht="12.75" customHeight="1">
      <c r="A229" s="43"/>
      <c r="B229" s="28"/>
      <c r="C229" s="48"/>
      <c r="D229" s="48"/>
      <c r="E229" s="29"/>
      <c r="F229" s="30"/>
      <c r="G229" s="120"/>
      <c r="H229" s="30"/>
      <c r="I229" s="43"/>
      <c r="J229" s="43"/>
      <c r="K229" s="27"/>
      <c r="L229" s="43"/>
      <c r="M229" s="29"/>
      <c r="N229" s="29"/>
      <c r="O229" s="29"/>
      <c r="P229" s="29"/>
      <c r="Q229" s="29"/>
      <c r="R229" s="29"/>
    </row>
    <row r="230" spans="1:18" ht="12.75" customHeight="1">
      <c r="A230" s="43"/>
      <c r="B230" s="28"/>
      <c r="C230" s="48"/>
      <c r="D230" s="48"/>
      <c r="E230" s="29"/>
      <c r="F230" s="30"/>
      <c r="G230" s="120"/>
      <c r="H230" s="30"/>
      <c r="I230" s="43"/>
      <c r="J230" s="43"/>
      <c r="K230" s="27"/>
      <c r="L230" s="43"/>
      <c r="M230" s="29"/>
      <c r="N230" s="29"/>
      <c r="O230" s="29"/>
      <c r="P230" s="29"/>
      <c r="Q230" s="29"/>
      <c r="R230" s="29"/>
    </row>
    <row r="231" spans="1:18" ht="12.75" customHeight="1">
      <c r="A231" s="43"/>
      <c r="B231" s="28"/>
      <c r="C231" s="48"/>
      <c r="D231" s="48"/>
      <c r="E231" s="29"/>
      <c r="F231" s="30"/>
      <c r="G231" s="120"/>
      <c r="H231" s="30"/>
      <c r="I231" s="43"/>
      <c r="J231" s="43"/>
      <c r="K231" s="27"/>
      <c r="L231" s="43"/>
      <c r="M231" s="29"/>
      <c r="N231" s="29"/>
      <c r="O231" s="29"/>
      <c r="P231" s="29"/>
      <c r="Q231" s="29"/>
      <c r="R231" s="29"/>
    </row>
    <row r="232" spans="1:18" ht="12.75" customHeight="1">
      <c r="A232" s="43"/>
      <c r="B232" s="28"/>
      <c r="C232" s="48"/>
      <c r="D232" s="48"/>
      <c r="E232" s="29"/>
      <c r="F232" s="30"/>
      <c r="G232" s="120"/>
      <c r="H232" s="30"/>
      <c r="I232" s="43"/>
      <c r="J232" s="43"/>
      <c r="K232" s="27"/>
      <c r="L232" s="43"/>
      <c r="M232" s="29"/>
      <c r="N232" s="29"/>
      <c r="O232" s="29"/>
      <c r="P232" s="29"/>
      <c r="Q232" s="29"/>
      <c r="R232" s="29"/>
    </row>
    <row r="233" spans="1:18" ht="12.75" customHeight="1">
      <c r="A233" s="43"/>
      <c r="B233" s="28"/>
      <c r="C233" s="48"/>
      <c r="D233" s="48"/>
      <c r="E233" s="29"/>
      <c r="F233" s="30"/>
      <c r="G233" s="120"/>
      <c r="H233" s="30"/>
      <c r="I233" s="43"/>
      <c r="J233" s="43"/>
      <c r="K233" s="27"/>
      <c r="L233" s="43"/>
      <c r="M233" s="29"/>
      <c r="N233" s="29"/>
      <c r="O233" s="29"/>
      <c r="P233" s="29"/>
      <c r="Q233" s="29"/>
      <c r="R233" s="29"/>
    </row>
    <row r="234" spans="1:18" ht="12.75" customHeight="1">
      <c r="A234" s="43"/>
      <c r="B234" s="28"/>
      <c r="C234" s="48"/>
      <c r="D234" s="48"/>
      <c r="E234" s="29"/>
      <c r="F234" s="30"/>
      <c r="G234" s="120"/>
      <c r="H234" s="30"/>
      <c r="I234" s="43"/>
      <c r="J234" s="43"/>
      <c r="K234" s="27"/>
      <c r="L234" s="43"/>
      <c r="M234" s="29"/>
      <c r="N234" s="29"/>
      <c r="O234" s="29"/>
      <c r="P234" s="29"/>
      <c r="Q234" s="29"/>
      <c r="R234" s="29"/>
    </row>
    <row r="235" spans="1:18" ht="12.75" customHeight="1">
      <c r="A235" s="43"/>
      <c r="B235" s="28"/>
      <c r="C235" s="48"/>
      <c r="D235" s="48"/>
      <c r="E235" s="29"/>
      <c r="F235" s="30"/>
      <c r="G235" s="120"/>
      <c r="H235" s="30"/>
      <c r="I235" s="43"/>
      <c r="J235" s="43"/>
      <c r="K235" s="27"/>
      <c r="L235" s="43"/>
      <c r="M235" s="29"/>
      <c r="N235" s="29"/>
      <c r="O235" s="29"/>
      <c r="P235" s="29"/>
      <c r="Q235" s="29"/>
      <c r="R235" s="29"/>
    </row>
    <row r="236" spans="1:18" ht="12.75" customHeight="1">
      <c r="A236" s="43"/>
      <c r="B236" s="28"/>
      <c r="C236" s="48"/>
      <c r="D236" s="48"/>
      <c r="E236" s="29"/>
      <c r="F236" s="30"/>
      <c r="G236" s="120"/>
      <c r="H236" s="30"/>
      <c r="I236" s="43"/>
      <c r="J236" s="43"/>
      <c r="K236" s="27"/>
      <c r="L236" s="43"/>
      <c r="M236" s="29"/>
      <c r="N236" s="29"/>
      <c r="O236" s="29"/>
      <c r="P236" s="29"/>
      <c r="Q236" s="29"/>
      <c r="R236" s="29"/>
    </row>
    <row r="237" spans="1:18" ht="12.75" customHeight="1">
      <c r="A237" s="43"/>
      <c r="B237" s="28"/>
      <c r="C237" s="48"/>
      <c r="D237" s="48"/>
      <c r="E237" s="29"/>
      <c r="F237" s="30"/>
      <c r="G237" s="120"/>
      <c r="H237" s="30"/>
      <c r="I237" s="43"/>
      <c r="J237" s="43"/>
      <c r="K237" s="27"/>
      <c r="L237" s="43"/>
      <c r="M237" s="29"/>
      <c r="N237" s="29"/>
      <c r="O237" s="29"/>
      <c r="P237" s="29"/>
      <c r="Q237" s="29"/>
      <c r="R237" s="29"/>
    </row>
    <row r="238" spans="1:18" ht="12.75" customHeight="1">
      <c r="A238" s="43"/>
      <c r="B238" s="28"/>
      <c r="C238" s="48"/>
      <c r="D238" s="48"/>
      <c r="E238" s="29"/>
      <c r="F238" s="30"/>
      <c r="G238" s="120"/>
      <c r="H238" s="30"/>
      <c r="I238" s="43"/>
      <c r="J238" s="43"/>
      <c r="K238" s="27"/>
      <c r="L238" s="43"/>
      <c r="M238" s="29"/>
      <c r="N238" s="29"/>
      <c r="O238" s="29"/>
      <c r="P238" s="29"/>
      <c r="Q238" s="29"/>
      <c r="R238" s="29"/>
    </row>
    <row r="239" spans="1:18" ht="12.75" customHeight="1">
      <c r="A239" s="43"/>
      <c r="B239" s="28"/>
      <c r="C239" s="48"/>
      <c r="D239" s="48"/>
      <c r="E239" s="29"/>
      <c r="F239" s="30"/>
      <c r="G239" s="120"/>
      <c r="H239" s="30"/>
      <c r="I239" s="43"/>
      <c r="J239" s="43"/>
      <c r="K239" s="27"/>
      <c r="L239" s="43"/>
      <c r="M239" s="29"/>
      <c r="N239" s="29"/>
      <c r="O239" s="29"/>
      <c r="P239" s="29"/>
      <c r="Q239" s="29"/>
      <c r="R239" s="29"/>
    </row>
    <row r="240" spans="1:18" ht="12.75" customHeight="1">
      <c r="A240" s="43"/>
      <c r="B240" s="28"/>
      <c r="C240" s="48"/>
      <c r="D240" s="48"/>
      <c r="E240" s="29"/>
      <c r="F240" s="30"/>
      <c r="G240" s="120"/>
      <c r="H240" s="30"/>
      <c r="I240" s="43"/>
      <c r="J240" s="43"/>
      <c r="K240" s="27"/>
      <c r="L240" s="43"/>
      <c r="M240" s="29"/>
      <c r="N240" s="29"/>
      <c r="O240" s="29"/>
      <c r="P240" s="29"/>
      <c r="Q240" s="29"/>
      <c r="R240" s="29"/>
    </row>
    <row r="241" spans="1:18" ht="12.75" customHeight="1">
      <c r="A241" s="43"/>
      <c r="B241" s="28"/>
      <c r="C241" s="48"/>
      <c r="D241" s="48"/>
      <c r="E241" s="29"/>
      <c r="F241" s="30"/>
      <c r="G241" s="120"/>
      <c r="H241" s="30"/>
      <c r="I241" s="43"/>
      <c r="J241" s="43"/>
      <c r="K241" s="27"/>
      <c r="L241" s="43"/>
      <c r="M241" s="29"/>
      <c r="N241" s="29"/>
      <c r="O241" s="29"/>
      <c r="P241" s="29"/>
      <c r="Q241" s="29"/>
      <c r="R241" s="29"/>
    </row>
    <row r="242" spans="1:18" ht="12.75" customHeight="1">
      <c r="A242" s="43"/>
      <c r="B242" s="28"/>
      <c r="C242" s="48"/>
      <c r="D242" s="48"/>
      <c r="E242" s="29"/>
      <c r="F242" s="30"/>
      <c r="G242" s="120"/>
      <c r="H242" s="30"/>
      <c r="I242" s="43"/>
      <c r="J242" s="43"/>
      <c r="K242" s="27"/>
      <c r="L242" s="43"/>
      <c r="M242" s="29"/>
      <c r="N242" s="29"/>
      <c r="O242" s="29"/>
      <c r="P242" s="29"/>
      <c r="Q242" s="29"/>
      <c r="R242" s="29"/>
    </row>
    <row r="243" spans="1:18" ht="12.75" customHeight="1">
      <c r="A243" s="43"/>
      <c r="B243" s="28"/>
      <c r="C243" s="48"/>
      <c r="D243" s="48"/>
      <c r="E243" s="29"/>
      <c r="F243" s="30"/>
      <c r="G243" s="120"/>
      <c r="H243" s="30"/>
      <c r="I243" s="43"/>
      <c r="J243" s="43"/>
      <c r="K243" s="27"/>
      <c r="L243" s="43"/>
      <c r="M243" s="29"/>
      <c r="N243" s="29"/>
      <c r="O243" s="29"/>
      <c r="P243" s="29"/>
      <c r="Q243" s="29"/>
      <c r="R243" s="29"/>
    </row>
    <row r="244" spans="1:18" ht="12.75" customHeight="1">
      <c r="A244" s="43"/>
      <c r="B244" s="28"/>
      <c r="C244" s="48"/>
      <c r="D244" s="48"/>
      <c r="E244" s="29"/>
      <c r="F244" s="30"/>
      <c r="G244" s="120"/>
      <c r="H244" s="30"/>
      <c r="I244" s="43"/>
      <c r="J244" s="43"/>
      <c r="K244" s="27"/>
      <c r="L244" s="43"/>
      <c r="M244" s="29"/>
      <c r="N244" s="29"/>
      <c r="O244" s="29"/>
      <c r="P244" s="29"/>
      <c r="Q244" s="29"/>
      <c r="R244" s="29"/>
    </row>
    <row r="245" spans="1:18" ht="12.75" customHeight="1">
      <c r="A245" s="43"/>
      <c r="B245" s="28"/>
      <c r="C245" s="48"/>
      <c r="D245" s="48"/>
      <c r="E245" s="29"/>
      <c r="F245" s="30"/>
      <c r="G245" s="120"/>
      <c r="H245" s="30"/>
      <c r="I245" s="43"/>
      <c r="J245" s="43"/>
      <c r="K245" s="27"/>
      <c r="L245" s="43"/>
      <c r="M245" s="29"/>
      <c r="N245" s="29"/>
      <c r="O245" s="29"/>
      <c r="P245" s="29"/>
      <c r="Q245" s="29"/>
      <c r="R245" s="29"/>
    </row>
    <row r="246" spans="1:18" ht="12.75" customHeight="1">
      <c r="A246" s="43"/>
      <c r="B246" s="28"/>
      <c r="C246" s="48"/>
      <c r="D246" s="48"/>
      <c r="E246" s="29"/>
      <c r="F246" s="30"/>
      <c r="G246" s="120"/>
      <c r="H246" s="30"/>
      <c r="I246" s="43"/>
      <c r="J246" s="43"/>
      <c r="K246" s="27"/>
      <c r="L246" s="43"/>
      <c r="M246" s="29"/>
      <c r="N246" s="29"/>
      <c r="O246" s="29"/>
      <c r="P246" s="29"/>
      <c r="Q246" s="29"/>
      <c r="R246" s="29"/>
    </row>
    <row r="247" spans="1:18" ht="12.75" customHeight="1">
      <c r="A247" s="43"/>
      <c r="B247" s="28"/>
      <c r="C247" s="48"/>
      <c r="D247" s="48"/>
      <c r="E247" s="29"/>
      <c r="F247" s="30"/>
      <c r="G247" s="120"/>
      <c r="H247" s="30"/>
      <c r="I247" s="43"/>
      <c r="J247" s="43"/>
      <c r="K247" s="27"/>
      <c r="L247" s="43"/>
      <c r="M247" s="29"/>
      <c r="N247" s="29"/>
      <c r="O247" s="29"/>
      <c r="P247" s="29"/>
      <c r="Q247" s="29"/>
      <c r="R247" s="29"/>
    </row>
    <row r="248" spans="1:18" ht="12.75" customHeight="1">
      <c r="A248" s="43"/>
      <c r="B248" s="28"/>
      <c r="C248" s="48"/>
      <c r="D248" s="48"/>
      <c r="E248" s="29"/>
      <c r="F248" s="30"/>
      <c r="G248" s="120"/>
      <c r="H248" s="30"/>
      <c r="I248" s="43"/>
      <c r="J248" s="43"/>
      <c r="K248" s="27"/>
      <c r="L248" s="43"/>
      <c r="M248" s="29"/>
      <c r="N248" s="29"/>
      <c r="O248" s="29"/>
      <c r="P248" s="29"/>
      <c r="Q248" s="29"/>
      <c r="R248" s="29"/>
    </row>
    <row r="249" spans="1:18" ht="12.75" customHeight="1">
      <c r="A249" s="43"/>
      <c r="B249" s="28"/>
      <c r="C249" s="48"/>
      <c r="D249" s="48"/>
      <c r="E249" s="29"/>
      <c r="F249" s="30"/>
      <c r="G249" s="120"/>
      <c r="H249" s="30"/>
      <c r="I249" s="43"/>
      <c r="J249" s="43"/>
      <c r="K249" s="27"/>
      <c r="L249" s="43"/>
      <c r="M249" s="29"/>
      <c r="N249" s="29"/>
      <c r="O249" s="29"/>
      <c r="P249" s="29"/>
      <c r="Q249" s="29"/>
      <c r="R249" s="29"/>
    </row>
    <row r="250" spans="1:18" ht="12.75" customHeight="1">
      <c r="A250" s="43"/>
      <c r="B250" s="28"/>
      <c r="C250" s="48"/>
      <c r="D250" s="48"/>
      <c r="E250" s="29"/>
      <c r="F250" s="30"/>
      <c r="G250" s="120"/>
      <c r="H250" s="30"/>
      <c r="I250" s="43"/>
      <c r="J250" s="43"/>
      <c r="K250" s="27"/>
      <c r="L250" s="43"/>
      <c r="M250" s="29"/>
      <c r="N250" s="29"/>
      <c r="O250" s="29"/>
      <c r="P250" s="29"/>
      <c r="Q250" s="29"/>
      <c r="R250" s="29"/>
    </row>
    <row r="251" spans="1:18" ht="12.75" customHeight="1">
      <c r="A251" s="43"/>
      <c r="B251" s="28"/>
      <c r="C251" s="48"/>
      <c r="D251" s="48"/>
      <c r="E251" s="29"/>
      <c r="F251" s="30"/>
      <c r="G251" s="120"/>
      <c r="H251" s="30"/>
      <c r="I251" s="43"/>
      <c r="J251" s="43"/>
      <c r="K251" s="27"/>
      <c r="L251" s="43"/>
      <c r="M251" s="29"/>
      <c r="N251" s="29"/>
      <c r="O251" s="29"/>
      <c r="P251" s="29"/>
      <c r="Q251" s="29"/>
      <c r="R251" s="29"/>
    </row>
    <row r="252" spans="1:18" ht="12.75" customHeight="1">
      <c r="A252" s="43"/>
      <c r="B252" s="28"/>
      <c r="C252" s="48"/>
      <c r="D252" s="48"/>
      <c r="E252" s="29"/>
      <c r="F252" s="30"/>
      <c r="G252" s="120"/>
      <c r="H252" s="30"/>
      <c r="I252" s="43"/>
      <c r="J252" s="43"/>
      <c r="K252" s="27"/>
      <c r="L252" s="43"/>
      <c r="M252" s="29"/>
      <c r="N252" s="29"/>
      <c r="O252" s="29"/>
      <c r="P252" s="29"/>
      <c r="Q252" s="29"/>
      <c r="R252" s="29"/>
    </row>
    <row r="253" spans="1:18" ht="12.75" customHeight="1">
      <c r="A253" s="43"/>
      <c r="B253" s="28"/>
      <c r="C253" s="48"/>
      <c r="D253" s="48"/>
      <c r="E253" s="29"/>
      <c r="F253" s="30"/>
      <c r="G253" s="120"/>
      <c r="H253" s="30"/>
      <c r="I253" s="43"/>
      <c r="J253" s="43"/>
      <c r="K253" s="27"/>
      <c r="L253" s="43"/>
      <c r="M253" s="29"/>
      <c r="N253" s="29"/>
      <c r="O253" s="29"/>
      <c r="P253" s="29"/>
      <c r="Q253" s="29"/>
      <c r="R253" s="29"/>
    </row>
    <row r="254" spans="1:18" ht="12.75" customHeight="1">
      <c r="A254" s="43"/>
      <c r="B254" s="28"/>
      <c r="C254" s="48"/>
      <c r="D254" s="48"/>
      <c r="E254" s="29"/>
      <c r="F254" s="30"/>
      <c r="G254" s="120"/>
      <c r="H254" s="30"/>
      <c r="I254" s="43"/>
      <c r="J254" s="43"/>
      <c r="K254" s="27"/>
      <c r="L254" s="43"/>
      <c r="M254" s="29"/>
      <c r="N254" s="29"/>
      <c r="O254" s="29"/>
      <c r="P254" s="29"/>
      <c r="Q254" s="29"/>
      <c r="R254" s="29"/>
    </row>
    <row r="255" spans="1:18" ht="12.75" customHeight="1">
      <c r="A255" s="43"/>
      <c r="B255" s="28"/>
      <c r="C255" s="48"/>
      <c r="D255" s="48"/>
      <c r="E255" s="29"/>
      <c r="F255" s="30"/>
      <c r="G255" s="120"/>
      <c r="H255" s="30"/>
      <c r="I255" s="43"/>
      <c r="J255" s="43"/>
      <c r="K255" s="27"/>
      <c r="L255" s="43"/>
      <c r="M255" s="29"/>
      <c r="N255" s="29"/>
      <c r="O255" s="29"/>
      <c r="P255" s="29"/>
      <c r="Q255" s="29"/>
      <c r="R255" s="29"/>
    </row>
    <row r="256" spans="1:18" ht="12.75" customHeight="1">
      <c r="A256" s="43"/>
      <c r="B256" s="28"/>
      <c r="C256" s="48"/>
      <c r="D256" s="48"/>
      <c r="E256" s="29"/>
      <c r="F256" s="30"/>
      <c r="G256" s="120"/>
      <c r="H256" s="30"/>
      <c r="I256" s="43"/>
      <c r="J256" s="43"/>
      <c r="K256" s="27"/>
      <c r="L256" s="43"/>
      <c r="M256" s="29"/>
      <c r="N256" s="29"/>
      <c r="O256" s="29"/>
      <c r="P256" s="29"/>
      <c r="Q256" s="29"/>
      <c r="R256" s="29"/>
    </row>
    <row r="257" spans="1:18" ht="12.75" customHeight="1">
      <c r="A257" s="43"/>
      <c r="B257" s="28"/>
      <c r="C257" s="48"/>
      <c r="D257" s="48"/>
      <c r="E257" s="29"/>
      <c r="F257" s="30"/>
      <c r="G257" s="120"/>
      <c r="H257" s="30"/>
      <c r="I257" s="43"/>
      <c r="J257" s="43"/>
      <c r="K257" s="27"/>
      <c r="L257" s="43"/>
      <c r="M257" s="29"/>
      <c r="N257" s="29"/>
      <c r="O257" s="29"/>
      <c r="P257" s="29"/>
      <c r="Q257" s="29"/>
      <c r="R257" s="29"/>
    </row>
    <row r="258" spans="1:18" ht="12.75" customHeight="1">
      <c r="A258" s="43"/>
      <c r="B258" s="28"/>
      <c r="C258" s="48"/>
      <c r="D258" s="48"/>
      <c r="E258" s="29"/>
      <c r="F258" s="30"/>
      <c r="G258" s="120"/>
      <c r="H258" s="30"/>
      <c r="I258" s="43"/>
      <c r="J258" s="43"/>
      <c r="K258" s="27"/>
      <c r="L258" s="43"/>
      <c r="M258" s="29"/>
      <c r="N258" s="29"/>
      <c r="O258" s="29"/>
      <c r="P258" s="29"/>
      <c r="Q258" s="29"/>
      <c r="R258" s="29"/>
    </row>
    <row r="259" spans="1:18" ht="12.75" customHeight="1">
      <c r="A259" s="43"/>
      <c r="B259" s="28"/>
      <c r="C259" s="48"/>
      <c r="D259" s="48"/>
      <c r="E259" s="29"/>
      <c r="F259" s="30"/>
      <c r="G259" s="120"/>
      <c r="H259" s="30"/>
      <c r="I259" s="43"/>
      <c r="J259" s="43"/>
      <c r="K259" s="27"/>
      <c r="L259" s="43"/>
      <c r="M259" s="29"/>
      <c r="N259" s="29"/>
      <c r="O259" s="29"/>
      <c r="P259" s="29"/>
      <c r="Q259" s="29"/>
      <c r="R259" s="29"/>
    </row>
    <row r="260" spans="1:18" ht="12.75" customHeight="1">
      <c r="A260" s="43"/>
      <c r="B260" s="28"/>
      <c r="C260" s="48"/>
      <c r="D260" s="48"/>
      <c r="E260" s="29"/>
      <c r="F260" s="30"/>
      <c r="G260" s="120"/>
      <c r="H260" s="30"/>
      <c r="I260" s="43"/>
      <c r="J260" s="43"/>
      <c r="K260" s="27"/>
      <c r="L260" s="43"/>
      <c r="M260" s="29"/>
      <c r="N260" s="29"/>
      <c r="O260" s="29"/>
      <c r="P260" s="29"/>
      <c r="Q260" s="29"/>
      <c r="R260" s="29"/>
    </row>
    <row r="261" spans="1:18" ht="12.75" customHeight="1">
      <c r="A261" s="43"/>
      <c r="B261" s="28"/>
      <c r="C261" s="48"/>
      <c r="D261" s="48"/>
      <c r="E261" s="29"/>
      <c r="F261" s="30"/>
      <c r="G261" s="120"/>
      <c r="H261" s="30"/>
      <c r="I261" s="43"/>
      <c r="J261" s="43"/>
      <c r="K261" s="27"/>
      <c r="L261" s="43"/>
      <c r="M261" s="29"/>
      <c r="N261" s="29"/>
      <c r="O261" s="29"/>
      <c r="P261" s="29"/>
      <c r="Q261" s="29"/>
      <c r="R261" s="29"/>
    </row>
    <row r="262" spans="1:18" ht="12.75" customHeight="1">
      <c r="A262" s="43"/>
      <c r="B262" s="28"/>
      <c r="C262" s="48"/>
      <c r="D262" s="48"/>
      <c r="E262" s="29"/>
      <c r="F262" s="30"/>
      <c r="G262" s="120"/>
      <c r="H262" s="30"/>
      <c r="I262" s="43"/>
      <c r="J262" s="43"/>
      <c r="K262" s="27"/>
      <c r="L262" s="43"/>
      <c r="M262" s="29"/>
      <c r="N262" s="29"/>
      <c r="O262" s="29"/>
      <c r="P262" s="29"/>
      <c r="Q262" s="29"/>
      <c r="R262" s="29"/>
    </row>
    <row r="263" spans="1:18" ht="12.75" customHeight="1">
      <c r="A263" s="43"/>
      <c r="B263" s="28"/>
      <c r="C263" s="48"/>
      <c r="D263" s="48"/>
      <c r="E263" s="29"/>
      <c r="F263" s="30"/>
      <c r="G263" s="120"/>
      <c r="H263" s="30"/>
      <c r="I263" s="43"/>
      <c r="J263" s="43"/>
      <c r="K263" s="27"/>
      <c r="L263" s="43"/>
      <c r="M263" s="29"/>
      <c r="N263" s="29"/>
      <c r="O263" s="29"/>
      <c r="P263" s="29"/>
      <c r="Q263" s="29"/>
      <c r="R263" s="29"/>
    </row>
    <row r="264" spans="1:18" ht="12.75" customHeight="1">
      <c r="A264" s="43"/>
      <c r="B264" s="28"/>
      <c r="C264" s="48"/>
      <c r="D264" s="48"/>
      <c r="E264" s="29"/>
      <c r="F264" s="30"/>
      <c r="G264" s="120"/>
      <c r="H264" s="30"/>
      <c r="I264" s="43"/>
      <c r="J264" s="43"/>
      <c r="K264" s="27"/>
      <c r="L264" s="43"/>
      <c r="M264" s="29"/>
      <c r="N264" s="29"/>
      <c r="O264" s="29"/>
      <c r="P264" s="29"/>
      <c r="Q264" s="29"/>
      <c r="R264" s="29"/>
    </row>
    <row r="265" spans="1:18" ht="12.75" customHeight="1">
      <c r="A265" s="43"/>
      <c r="B265" s="28"/>
      <c r="C265" s="48"/>
      <c r="D265" s="48"/>
      <c r="E265" s="29"/>
      <c r="F265" s="30"/>
      <c r="G265" s="120"/>
      <c r="H265" s="30"/>
      <c r="I265" s="43"/>
      <c r="J265" s="43"/>
      <c r="K265" s="27"/>
      <c r="L265" s="43"/>
      <c r="M265" s="29"/>
      <c r="N265" s="29"/>
      <c r="O265" s="29"/>
      <c r="P265" s="29"/>
      <c r="Q265" s="29"/>
      <c r="R265" s="29"/>
    </row>
    <row r="266" spans="1:18" ht="12.75" customHeight="1">
      <c r="A266" s="43"/>
      <c r="B266" s="28"/>
      <c r="C266" s="48"/>
      <c r="D266" s="48"/>
      <c r="E266" s="29"/>
      <c r="F266" s="30"/>
      <c r="G266" s="120"/>
      <c r="H266" s="30"/>
      <c r="I266" s="43"/>
      <c r="J266" s="43"/>
      <c r="K266" s="27"/>
      <c r="L266" s="43"/>
      <c r="M266" s="29"/>
      <c r="N266" s="29"/>
      <c r="O266" s="29"/>
      <c r="P266" s="29"/>
      <c r="Q266" s="29"/>
      <c r="R266" s="29"/>
    </row>
    <row r="267" spans="1:18" ht="12.75" customHeight="1">
      <c r="A267" s="43"/>
      <c r="B267" s="28"/>
      <c r="C267" s="48"/>
      <c r="D267" s="48"/>
      <c r="E267" s="29"/>
      <c r="F267" s="30"/>
      <c r="G267" s="120"/>
      <c r="H267" s="30"/>
      <c r="I267" s="43"/>
      <c r="J267" s="43"/>
      <c r="K267" s="27"/>
      <c r="L267" s="43"/>
      <c r="M267" s="29"/>
      <c r="N267" s="29"/>
      <c r="O267" s="29"/>
      <c r="P267" s="29"/>
      <c r="Q267" s="29"/>
      <c r="R267" s="29"/>
    </row>
    <row r="268" spans="1:18" ht="12.75" customHeight="1">
      <c r="A268" s="43"/>
      <c r="B268" s="28"/>
      <c r="C268" s="48"/>
      <c r="D268" s="48"/>
      <c r="E268" s="29"/>
      <c r="F268" s="30"/>
      <c r="G268" s="120"/>
      <c r="H268" s="30"/>
      <c r="I268" s="43"/>
      <c r="J268" s="43"/>
      <c r="K268" s="27"/>
      <c r="L268" s="43"/>
      <c r="M268" s="29"/>
      <c r="N268" s="29"/>
      <c r="O268" s="29"/>
      <c r="P268" s="29"/>
      <c r="Q268" s="29"/>
      <c r="R268" s="29"/>
    </row>
    <row r="269" spans="1:18" ht="12.75" customHeight="1">
      <c r="A269" s="43"/>
      <c r="B269" s="28"/>
      <c r="C269" s="48"/>
      <c r="D269" s="48"/>
      <c r="E269" s="29"/>
      <c r="F269" s="30"/>
      <c r="G269" s="120"/>
      <c r="H269" s="30"/>
      <c r="I269" s="43"/>
      <c r="J269" s="43"/>
      <c r="K269" s="27"/>
      <c r="L269" s="43"/>
      <c r="M269" s="29"/>
      <c r="N269" s="29"/>
      <c r="O269" s="29"/>
      <c r="P269" s="29"/>
      <c r="Q269" s="29"/>
      <c r="R269" s="29"/>
    </row>
    <row r="270" spans="1:18" ht="12.75" customHeight="1">
      <c r="A270" s="43"/>
      <c r="B270" s="28"/>
      <c r="C270" s="48"/>
      <c r="D270" s="48"/>
      <c r="E270" s="29"/>
      <c r="F270" s="30"/>
      <c r="G270" s="120"/>
      <c r="H270" s="30"/>
      <c r="I270" s="43"/>
      <c r="J270" s="43"/>
      <c r="K270" s="27"/>
      <c r="L270" s="43"/>
      <c r="M270" s="29"/>
      <c r="N270" s="29"/>
      <c r="O270" s="29"/>
      <c r="P270" s="29"/>
      <c r="Q270" s="29"/>
      <c r="R270" s="29"/>
    </row>
    <row r="271" spans="1:18" ht="12.75" customHeight="1">
      <c r="A271" s="43"/>
      <c r="B271" s="28"/>
      <c r="C271" s="48"/>
      <c r="D271" s="48"/>
      <c r="E271" s="29"/>
      <c r="F271" s="30"/>
      <c r="G271" s="120"/>
      <c r="H271" s="30"/>
      <c r="I271" s="43"/>
      <c r="J271" s="43"/>
      <c r="K271" s="27"/>
      <c r="L271" s="43"/>
      <c r="M271" s="29"/>
      <c r="N271" s="29"/>
      <c r="O271" s="29"/>
      <c r="P271" s="29"/>
      <c r="Q271" s="29"/>
      <c r="R271" s="29"/>
    </row>
    <row r="272" spans="1:18" ht="12.75" customHeight="1">
      <c r="A272" s="43"/>
      <c r="B272" s="28"/>
      <c r="C272" s="48"/>
      <c r="D272" s="48"/>
      <c r="E272" s="29"/>
      <c r="F272" s="30"/>
      <c r="G272" s="120"/>
      <c r="H272" s="30"/>
      <c r="I272" s="43"/>
      <c r="J272" s="43"/>
      <c r="K272" s="27"/>
      <c r="L272" s="43"/>
      <c r="M272" s="29"/>
      <c r="N272" s="29"/>
      <c r="O272" s="29"/>
      <c r="P272" s="29"/>
      <c r="Q272" s="29"/>
      <c r="R272" s="29"/>
    </row>
    <row r="273" spans="1:18" ht="12.75" customHeight="1">
      <c r="A273" s="43"/>
      <c r="B273" s="28"/>
      <c r="C273" s="48"/>
      <c r="D273" s="48"/>
      <c r="E273" s="29"/>
      <c r="F273" s="30"/>
      <c r="G273" s="120"/>
      <c r="H273" s="30"/>
      <c r="I273" s="43"/>
      <c r="J273" s="43"/>
      <c r="K273" s="27"/>
      <c r="L273" s="43"/>
      <c r="M273" s="29"/>
      <c r="N273" s="29"/>
      <c r="O273" s="29"/>
      <c r="P273" s="29"/>
      <c r="Q273" s="29"/>
      <c r="R273" s="29"/>
    </row>
    <row r="274" spans="1:18" ht="12.75" customHeight="1">
      <c r="A274" s="43"/>
      <c r="B274" s="28"/>
      <c r="C274" s="48"/>
      <c r="D274" s="48"/>
      <c r="E274" s="29"/>
      <c r="F274" s="30"/>
      <c r="G274" s="120"/>
      <c r="H274" s="30"/>
      <c r="I274" s="43"/>
      <c r="J274" s="43"/>
      <c r="K274" s="27"/>
      <c r="L274" s="43"/>
      <c r="M274" s="29"/>
      <c r="N274" s="29"/>
      <c r="O274" s="29"/>
      <c r="P274" s="29"/>
      <c r="Q274" s="29"/>
      <c r="R274" s="29"/>
    </row>
    <row r="275" spans="1:18" ht="12.75" customHeight="1">
      <c r="A275" s="43"/>
      <c r="B275" s="28"/>
      <c r="C275" s="48"/>
      <c r="D275" s="48"/>
      <c r="E275" s="29"/>
      <c r="F275" s="30"/>
      <c r="G275" s="120"/>
      <c r="H275" s="30"/>
      <c r="I275" s="43"/>
      <c r="J275" s="43"/>
      <c r="K275" s="27"/>
      <c r="L275" s="43"/>
      <c r="M275" s="29"/>
      <c r="N275" s="29"/>
      <c r="O275" s="29"/>
      <c r="P275" s="29"/>
      <c r="Q275" s="29"/>
      <c r="R275" s="29"/>
    </row>
    <row r="276" spans="1:18" ht="12.75" customHeight="1">
      <c r="A276" s="43"/>
      <c r="B276" s="28"/>
      <c r="C276" s="48"/>
      <c r="D276" s="48"/>
      <c r="E276" s="29"/>
      <c r="F276" s="30"/>
      <c r="G276" s="120"/>
      <c r="H276" s="30"/>
      <c r="I276" s="43"/>
      <c r="J276" s="43"/>
      <c r="K276" s="27"/>
      <c r="L276" s="43"/>
      <c r="M276" s="29"/>
      <c r="N276" s="29"/>
      <c r="O276" s="29"/>
      <c r="P276" s="29"/>
      <c r="Q276" s="29"/>
      <c r="R276" s="29"/>
    </row>
    <row r="277" spans="1:18" ht="12.75" customHeight="1">
      <c r="A277" s="43"/>
      <c r="B277" s="28"/>
      <c r="C277" s="48"/>
      <c r="D277" s="48"/>
      <c r="E277" s="29"/>
      <c r="F277" s="30"/>
      <c r="G277" s="120"/>
      <c r="H277" s="30"/>
      <c r="I277" s="43"/>
      <c r="J277" s="43"/>
      <c r="K277" s="27"/>
      <c r="L277" s="43"/>
      <c r="M277" s="29"/>
      <c r="N277" s="29"/>
      <c r="O277" s="29"/>
      <c r="P277" s="29"/>
      <c r="Q277" s="29"/>
      <c r="R277" s="29"/>
    </row>
    <row r="278" spans="1:18" ht="12.75" customHeight="1">
      <c r="A278" s="43"/>
      <c r="B278" s="28"/>
      <c r="C278" s="48"/>
      <c r="D278" s="48"/>
      <c r="E278" s="29"/>
      <c r="F278" s="30"/>
      <c r="G278" s="120"/>
      <c r="H278" s="30"/>
      <c r="I278" s="43"/>
      <c r="J278" s="43"/>
      <c r="K278" s="27"/>
      <c r="L278" s="43"/>
      <c r="M278" s="29"/>
      <c r="N278" s="29"/>
      <c r="O278" s="29"/>
      <c r="P278" s="29"/>
      <c r="Q278" s="29"/>
      <c r="R278" s="29"/>
    </row>
    <row r="279" spans="1:18" ht="12.75" customHeight="1">
      <c r="A279" s="43"/>
      <c r="B279" s="28"/>
      <c r="C279" s="48"/>
      <c r="D279" s="48"/>
      <c r="E279" s="29"/>
      <c r="F279" s="30"/>
      <c r="G279" s="120"/>
      <c r="H279" s="30"/>
      <c r="I279" s="43"/>
      <c r="J279" s="43"/>
      <c r="K279" s="27"/>
      <c r="L279" s="43"/>
      <c r="M279" s="29"/>
      <c r="N279" s="29"/>
      <c r="O279" s="29"/>
      <c r="P279" s="29"/>
      <c r="Q279" s="29"/>
      <c r="R279" s="29"/>
    </row>
    <row r="280" spans="1:18" ht="12.75" customHeight="1">
      <c r="A280" s="43"/>
      <c r="B280" s="28"/>
      <c r="C280" s="48"/>
      <c r="D280" s="48"/>
      <c r="E280" s="29"/>
      <c r="F280" s="30"/>
      <c r="G280" s="120"/>
      <c r="H280" s="30"/>
      <c r="I280" s="43"/>
      <c r="J280" s="43"/>
      <c r="K280" s="27"/>
      <c r="L280" s="43"/>
      <c r="M280" s="29"/>
      <c r="N280" s="29"/>
      <c r="O280" s="29"/>
      <c r="P280" s="29"/>
      <c r="Q280" s="29"/>
      <c r="R280" s="29"/>
    </row>
    <row r="281" spans="1:18" ht="12.75" customHeight="1">
      <c r="A281" s="43"/>
      <c r="B281" s="28"/>
      <c r="C281" s="48"/>
      <c r="D281" s="48"/>
      <c r="E281" s="29"/>
      <c r="F281" s="30"/>
      <c r="G281" s="120"/>
      <c r="H281" s="30"/>
      <c r="I281" s="43"/>
      <c r="J281" s="43"/>
      <c r="K281" s="27"/>
      <c r="L281" s="43"/>
      <c r="M281" s="29"/>
      <c r="N281" s="29"/>
      <c r="O281" s="29"/>
      <c r="P281" s="29"/>
      <c r="Q281" s="29"/>
      <c r="R281" s="29"/>
    </row>
    <row r="282" spans="1:18" ht="12.75" customHeight="1">
      <c r="A282" s="43"/>
      <c r="B282" s="28"/>
      <c r="C282" s="48"/>
      <c r="D282" s="48"/>
      <c r="E282" s="29"/>
      <c r="F282" s="30"/>
      <c r="G282" s="120"/>
      <c r="H282" s="30"/>
      <c r="I282" s="43"/>
      <c r="J282" s="43"/>
      <c r="K282" s="27"/>
      <c r="L282" s="43"/>
      <c r="M282" s="29"/>
      <c r="N282" s="29"/>
      <c r="O282" s="29"/>
      <c r="P282" s="29"/>
      <c r="Q282" s="29"/>
      <c r="R282" s="29"/>
    </row>
    <row r="283" spans="1:18" ht="12.75" customHeight="1">
      <c r="A283" s="43"/>
      <c r="B283" s="28"/>
      <c r="C283" s="48"/>
      <c r="D283" s="48"/>
      <c r="E283" s="29"/>
      <c r="F283" s="30"/>
      <c r="G283" s="120"/>
      <c r="H283" s="30"/>
      <c r="I283" s="43"/>
      <c r="J283" s="43"/>
      <c r="K283" s="27"/>
      <c r="L283" s="43"/>
      <c r="M283" s="29"/>
      <c r="N283" s="29"/>
      <c r="O283" s="29"/>
      <c r="P283" s="29"/>
      <c r="Q283" s="29"/>
      <c r="R283" s="29"/>
    </row>
    <row r="284" spans="1:18" ht="12.75" customHeight="1">
      <c r="A284" s="43"/>
      <c r="B284" s="28"/>
      <c r="C284" s="48"/>
      <c r="D284" s="48"/>
      <c r="E284" s="29"/>
      <c r="F284" s="30"/>
      <c r="G284" s="120"/>
      <c r="H284" s="30"/>
      <c r="I284" s="43"/>
      <c r="J284" s="43"/>
      <c r="K284" s="27"/>
      <c r="L284" s="43"/>
      <c r="M284" s="29"/>
      <c r="N284" s="29"/>
      <c r="O284" s="29"/>
      <c r="P284" s="29"/>
      <c r="Q284" s="29"/>
      <c r="R284" s="29"/>
    </row>
    <row r="285" spans="1:18" ht="12.75" customHeight="1">
      <c r="A285" s="43"/>
      <c r="B285" s="28"/>
      <c r="C285" s="48"/>
      <c r="D285" s="48"/>
      <c r="E285" s="29"/>
      <c r="F285" s="30"/>
      <c r="G285" s="120"/>
      <c r="H285" s="30"/>
      <c r="I285" s="43"/>
      <c r="J285" s="43"/>
      <c r="K285" s="27"/>
      <c r="L285" s="43"/>
      <c r="M285" s="29"/>
      <c r="N285" s="29"/>
      <c r="O285" s="29"/>
      <c r="P285" s="29"/>
      <c r="Q285" s="29"/>
      <c r="R285" s="29"/>
    </row>
    <row r="286" spans="1:18" ht="12.75" customHeight="1">
      <c r="A286" s="43"/>
      <c r="B286" s="28"/>
      <c r="C286" s="48"/>
      <c r="D286" s="48"/>
      <c r="E286" s="29"/>
      <c r="F286" s="30"/>
      <c r="G286" s="120"/>
      <c r="H286" s="30"/>
      <c r="I286" s="43"/>
      <c r="J286" s="43"/>
      <c r="K286" s="27"/>
      <c r="L286" s="43"/>
      <c r="M286" s="29"/>
      <c r="N286" s="29"/>
      <c r="O286" s="29"/>
      <c r="P286" s="29"/>
      <c r="Q286" s="29"/>
      <c r="R286" s="29"/>
    </row>
    <row r="287" spans="1:18" ht="12.75" customHeight="1">
      <c r="A287" s="43"/>
      <c r="B287" s="28"/>
      <c r="C287" s="48"/>
      <c r="D287" s="48"/>
      <c r="E287" s="29"/>
      <c r="F287" s="30"/>
      <c r="G287" s="120"/>
      <c r="H287" s="30"/>
      <c r="I287" s="43"/>
      <c r="J287" s="43"/>
      <c r="K287" s="27"/>
      <c r="L287" s="43"/>
      <c r="M287" s="29"/>
      <c r="N287" s="29"/>
      <c r="O287" s="29"/>
      <c r="P287" s="29"/>
      <c r="Q287" s="29"/>
      <c r="R287" s="29"/>
    </row>
    <row r="288" spans="1:18" ht="12.75" customHeight="1">
      <c r="A288" s="43"/>
      <c r="B288" s="28"/>
      <c r="C288" s="48"/>
      <c r="D288" s="48"/>
      <c r="E288" s="29"/>
      <c r="F288" s="30"/>
      <c r="G288" s="120"/>
      <c r="H288" s="30"/>
      <c r="I288" s="43"/>
      <c r="J288" s="43"/>
      <c r="K288" s="27"/>
      <c r="L288" s="43"/>
      <c r="M288" s="29"/>
      <c r="N288" s="29"/>
      <c r="O288" s="29"/>
      <c r="P288" s="29"/>
      <c r="Q288" s="29"/>
      <c r="R288" s="29"/>
    </row>
    <row r="289" spans="1:18" ht="12.75" customHeight="1">
      <c r="A289" s="43"/>
      <c r="B289" s="28"/>
      <c r="C289" s="48"/>
      <c r="D289" s="48"/>
      <c r="E289" s="29"/>
      <c r="F289" s="30"/>
      <c r="G289" s="120"/>
      <c r="H289" s="30"/>
      <c r="I289" s="43"/>
      <c r="J289" s="43"/>
      <c r="K289" s="27"/>
      <c r="L289" s="43"/>
      <c r="M289" s="29"/>
      <c r="N289" s="29"/>
      <c r="O289" s="29"/>
      <c r="P289" s="29"/>
      <c r="Q289" s="29"/>
      <c r="R289" s="29"/>
    </row>
    <row r="290" spans="1:18" ht="12.75" customHeight="1">
      <c r="A290" s="43"/>
      <c r="B290" s="28"/>
      <c r="C290" s="48"/>
      <c r="D290" s="48"/>
      <c r="E290" s="29"/>
      <c r="F290" s="30"/>
      <c r="G290" s="120"/>
      <c r="H290" s="30"/>
      <c r="I290" s="43"/>
      <c r="J290" s="43"/>
      <c r="K290" s="27"/>
      <c r="L290" s="43"/>
      <c r="M290" s="29"/>
      <c r="N290" s="29"/>
      <c r="O290" s="29"/>
      <c r="P290" s="29"/>
      <c r="Q290" s="29"/>
      <c r="R290" s="29"/>
    </row>
    <row r="291" spans="1:18" ht="12.75" customHeight="1">
      <c r="A291" s="43"/>
      <c r="B291" s="28"/>
      <c r="C291" s="48"/>
      <c r="D291" s="48"/>
      <c r="E291" s="29"/>
      <c r="F291" s="30"/>
      <c r="G291" s="120"/>
      <c r="H291" s="30"/>
      <c r="I291" s="43"/>
      <c r="J291" s="43"/>
      <c r="K291" s="27"/>
      <c r="L291" s="43"/>
      <c r="M291" s="29"/>
      <c r="N291" s="29"/>
      <c r="O291" s="29"/>
      <c r="P291" s="29"/>
      <c r="Q291" s="29"/>
      <c r="R291" s="29"/>
    </row>
    <row r="292" spans="1:18" ht="12.75" customHeight="1">
      <c r="A292" s="43"/>
      <c r="B292" s="28"/>
      <c r="C292" s="48"/>
      <c r="D292" s="48"/>
      <c r="E292" s="29"/>
      <c r="F292" s="30"/>
      <c r="G292" s="120"/>
      <c r="H292" s="30"/>
      <c r="I292" s="43"/>
      <c r="J292" s="43"/>
      <c r="K292" s="27"/>
      <c r="L292" s="43"/>
      <c r="M292" s="29"/>
      <c r="N292" s="29"/>
      <c r="O292" s="29"/>
      <c r="P292" s="29"/>
      <c r="Q292" s="29"/>
      <c r="R292" s="29"/>
    </row>
    <row r="293" spans="1:18" ht="12.75" customHeight="1">
      <c r="A293" s="43"/>
      <c r="B293" s="28"/>
      <c r="C293" s="48"/>
      <c r="D293" s="48"/>
      <c r="E293" s="29"/>
      <c r="F293" s="30"/>
      <c r="G293" s="120"/>
      <c r="H293" s="30"/>
      <c r="I293" s="43"/>
      <c r="J293" s="43"/>
      <c r="K293" s="27"/>
      <c r="L293" s="43"/>
      <c r="M293" s="29"/>
      <c r="N293" s="29"/>
      <c r="O293" s="29"/>
      <c r="P293" s="29"/>
      <c r="Q293" s="29"/>
      <c r="R293" s="29"/>
    </row>
    <row r="294" spans="1:18" ht="12.75" customHeight="1">
      <c r="A294" s="43"/>
      <c r="B294" s="28"/>
      <c r="C294" s="48"/>
      <c r="D294" s="48"/>
      <c r="E294" s="29"/>
      <c r="F294" s="30"/>
      <c r="G294" s="120"/>
      <c r="H294" s="30"/>
      <c r="I294" s="43"/>
      <c r="J294" s="43"/>
      <c r="K294" s="27"/>
      <c r="L294" s="43"/>
      <c r="M294" s="29"/>
      <c r="N294" s="29"/>
      <c r="O294" s="29"/>
      <c r="P294" s="29"/>
      <c r="Q294" s="29"/>
      <c r="R294" s="29"/>
    </row>
    <row r="295" spans="1:18" ht="12.75" customHeight="1">
      <c r="A295" s="43"/>
      <c r="B295" s="28"/>
      <c r="C295" s="48"/>
      <c r="D295" s="48"/>
      <c r="E295" s="29"/>
      <c r="F295" s="30"/>
      <c r="G295" s="120"/>
      <c r="H295" s="30"/>
      <c r="I295" s="43"/>
      <c r="J295" s="43"/>
      <c r="K295" s="27"/>
      <c r="L295" s="43"/>
      <c r="M295" s="29"/>
      <c r="N295" s="29"/>
      <c r="O295" s="29"/>
      <c r="P295" s="29"/>
      <c r="Q295" s="29"/>
      <c r="R295" s="29"/>
    </row>
    <row r="296" spans="1:18" ht="12.75" customHeight="1">
      <c r="A296" s="43"/>
      <c r="B296" s="28"/>
      <c r="C296" s="48"/>
      <c r="D296" s="48"/>
      <c r="E296" s="29"/>
      <c r="F296" s="30"/>
      <c r="G296" s="120"/>
      <c r="H296" s="30"/>
      <c r="I296" s="43"/>
      <c r="J296" s="43"/>
      <c r="K296" s="27"/>
      <c r="L296" s="43"/>
      <c r="M296" s="29"/>
      <c r="N296" s="29"/>
      <c r="O296" s="29"/>
      <c r="P296" s="29"/>
      <c r="Q296" s="29"/>
      <c r="R296" s="29"/>
    </row>
    <row r="297" spans="1:18" ht="12.75" customHeight="1">
      <c r="A297" s="43"/>
      <c r="B297" s="28"/>
      <c r="C297" s="48"/>
      <c r="D297" s="48"/>
      <c r="E297" s="29"/>
      <c r="F297" s="30"/>
      <c r="G297" s="120"/>
      <c r="H297" s="30"/>
      <c r="I297" s="43"/>
      <c r="J297" s="43"/>
      <c r="K297" s="27"/>
      <c r="L297" s="43"/>
      <c r="M297" s="29"/>
      <c r="N297" s="29"/>
      <c r="O297" s="29"/>
      <c r="P297" s="29"/>
      <c r="Q297" s="29"/>
      <c r="R297" s="29"/>
    </row>
    <row r="298" spans="1:18" ht="12.75" customHeight="1">
      <c r="A298" s="43"/>
      <c r="B298" s="28"/>
      <c r="C298" s="48"/>
      <c r="D298" s="48"/>
      <c r="E298" s="29"/>
      <c r="F298" s="30"/>
      <c r="G298" s="120"/>
      <c r="H298" s="30"/>
      <c r="I298" s="43"/>
      <c r="J298" s="43"/>
      <c r="K298" s="27"/>
      <c r="L298" s="43"/>
      <c r="M298" s="29"/>
      <c r="N298" s="29"/>
      <c r="O298" s="29"/>
      <c r="P298" s="29"/>
      <c r="Q298" s="29"/>
      <c r="R298" s="29"/>
    </row>
    <row r="299" spans="1:18" ht="12.75" customHeight="1">
      <c r="A299" s="43"/>
      <c r="B299" s="28"/>
      <c r="C299" s="48"/>
      <c r="D299" s="48"/>
      <c r="E299" s="29"/>
      <c r="F299" s="30"/>
      <c r="G299" s="120"/>
      <c r="H299" s="30"/>
      <c r="I299" s="43"/>
      <c r="J299" s="43"/>
      <c r="K299" s="27"/>
      <c r="L299" s="43"/>
      <c r="M299" s="29"/>
      <c r="N299" s="29"/>
      <c r="O299" s="29"/>
      <c r="P299" s="29"/>
      <c r="Q299" s="29"/>
      <c r="R299" s="29"/>
    </row>
    <row r="300" spans="1:18" ht="12.75" customHeight="1">
      <c r="A300" s="43"/>
      <c r="B300" s="28"/>
      <c r="C300" s="48"/>
      <c r="D300" s="48"/>
      <c r="E300" s="29"/>
      <c r="F300" s="30"/>
      <c r="G300" s="120"/>
      <c r="H300" s="30"/>
      <c r="I300" s="43"/>
      <c r="J300" s="43"/>
      <c r="K300" s="27"/>
      <c r="L300" s="43"/>
      <c r="M300" s="29"/>
      <c r="N300" s="29"/>
      <c r="O300" s="29"/>
      <c r="P300" s="29"/>
      <c r="Q300" s="29"/>
      <c r="R300" s="29"/>
    </row>
    <row r="301" spans="1:18" ht="12.75" customHeight="1">
      <c r="A301" s="43"/>
      <c r="B301" s="28"/>
      <c r="C301" s="48"/>
      <c r="D301" s="48"/>
      <c r="E301" s="29"/>
      <c r="F301" s="30"/>
      <c r="G301" s="120"/>
      <c r="H301" s="30"/>
      <c r="I301" s="43"/>
      <c r="J301" s="43"/>
      <c r="K301" s="27"/>
      <c r="L301" s="43"/>
      <c r="M301" s="29"/>
      <c r="N301" s="29"/>
      <c r="O301" s="29"/>
      <c r="P301" s="29"/>
      <c r="Q301" s="29"/>
      <c r="R301" s="29"/>
    </row>
    <row r="302" spans="1:18" ht="12.75" customHeight="1">
      <c r="A302" s="43"/>
      <c r="B302" s="28"/>
      <c r="C302" s="48"/>
      <c r="D302" s="48"/>
      <c r="E302" s="29"/>
      <c r="F302" s="30"/>
      <c r="G302" s="120"/>
      <c r="H302" s="30"/>
      <c r="I302" s="43"/>
      <c r="J302" s="43"/>
      <c r="K302" s="27"/>
      <c r="L302" s="43"/>
      <c r="M302" s="29"/>
      <c r="N302" s="29"/>
      <c r="O302" s="29"/>
      <c r="P302" s="29"/>
      <c r="Q302" s="29"/>
      <c r="R302" s="29"/>
    </row>
    <row r="303" spans="1:18" ht="12.75" customHeight="1">
      <c r="A303" s="43"/>
      <c r="B303" s="28"/>
      <c r="C303" s="48"/>
      <c r="D303" s="48"/>
      <c r="E303" s="29"/>
      <c r="F303" s="30"/>
      <c r="G303" s="120"/>
      <c r="H303" s="30"/>
      <c r="I303" s="43"/>
      <c r="J303" s="43"/>
      <c r="K303" s="27"/>
      <c r="L303" s="43"/>
      <c r="M303" s="29"/>
      <c r="N303" s="29"/>
      <c r="O303" s="29"/>
      <c r="P303" s="29"/>
      <c r="Q303" s="29"/>
      <c r="R303" s="29"/>
    </row>
    <row r="304" spans="1:18" ht="12.75" customHeight="1">
      <c r="A304" s="43"/>
      <c r="B304" s="28"/>
      <c r="C304" s="48"/>
      <c r="D304" s="48"/>
      <c r="E304" s="29"/>
      <c r="F304" s="30"/>
      <c r="G304" s="120"/>
      <c r="H304" s="30"/>
      <c r="I304" s="43"/>
      <c r="J304" s="43"/>
      <c r="K304" s="27"/>
      <c r="L304" s="43"/>
      <c r="M304" s="29"/>
      <c r="N304" s="29"/>
      <c r="O304" s="29"/>
      <c r="P304" s="29"/>
      <c r="Q304" s="29"/>
      <c r="R304" s="29"/>
    </row>
    <row r="305" spans="1:18" ht="12.75" customHeight="1">
      <c r="A305" s="43"/>
      <c r="B305" s="28"/>
      <c r="C305" s="48"/>
      <c r="D305" s="48"/>
      <c r="E305" s="29"/>
      <c r="F305" s="30"/>
      <c r="G305" s="120"/>
      <c r="H305" s="30"/>
      <c r="I305" s="43"/>
      <c r="J305" s="43"/>
      <c r="K305" s="27"/>
      <c r="L305" s="43"/>
      <c r="M305" s="29"/>
      <c r="N305" s="29"/>
      <c r="O305" s="29"/>
      <c r="P305" s="29"/>
      <c r="Q305" s="29"/>
      <c r="R305" s="29"/>
    </row>
    <row r="306" spans="1:18" ht="12.75" customHeight="1">
      <c r="A306" s="43"/>
      <c r="B306" s="28"/>
      <c r="C306" s="48"/>
      <c r="D306" s="48"/>
      <c r="E306" s="29"/>
      <c r="F306" s="30"/>
      <c r="G306" s="120"/>
      <c r="H306" s="30"/>
      <c r="I306" s="43"/>
      <c r="J306" s="43"/>
      <c r="K306" s="27"/>
      <c r="L306" s="43"/>
      <c r="M306" s="29"/>
      <c r="N306" s="29"/>
      <c r="O306" s="29"/>
      <c r="P306" s="29"/>
      <c r="Q306" s="29"/>
      <c r="R306" s="29"/>
    </row>
    <row r="307" spans="1:18" ht="12.75" customHeight="1">
      <c r="A307" s="43"/>
      <c r="B307" s="28"/>
      <c r="C307" s="48"/>
      <c r="D307" s="48"/>
      <c r="E307" s="29"/>
      <c r="F307" s="30"/>
      <c r="G307" s="120"/>
      <c r="H307" s="30"/>
      <c r="I307" s="43"/>
      <c r="J307" s="43"/>
      <c r="K307" s="27"/>
      <c r="L307" s="43"/>
      <c r="M307" s="29"/>
      <c r="N307" s="29"/>
      <c r="O307" s="29"/>
      <c r="P307" s="29"/>
      <c r="Q307" s="29"/>
      <c r="R307" s="29"/>
    </row>
    <row r="308" spans="1:18" ht="12.75" customHeight="1">
      <c r="A308" s="43"/>
      <c r="B308" s="28"/>
      <c r="C308" s="48"/>
      <c r="D308" s="48"/>
      <c r="E308" s="29"/>
      <c r="F308" s="30"/>
      <c r="G308" s="120"/>
      <c r="H308" s="30"/>
      <c r="I308" s="43"/>
      <c r="J308" s="43"/>
      <c r="K308" s="27"/>
      <c r="L308" s="43"/>
      <c r="M308" s="29"/>
      <c r="N308" s="29"/>
      <c r="O308" s="29"/>
      <c r="P308" s="29"/>
      <c r="Q308" s="29"/>
      <c r="R308" s="29"/>
    </row>
    <row r="309" spans="1:18" ht="12.75" customHeight="1">
      <c r="A309" s="43"/>
      <c r="B309" s="28"/>
      <c r="C309" s="48"/>
      <c r="D309" s="48"/>
      <c r="E309" s="29"/>
      <c r="F309" s="30"/>
      <c r="G309" s="120"/>
      <c r="H309" s="30"/>
      <c r="I309" s="43"/>
      <c r="J309" s="43"/>
      <c r="K309" s="27"/>
      <c r="L309" s="43"/>
      <c r="M309" s="29"/>
      <c r="N309" s="29"/>
      <c r="O309" s="29"/>
      <c r="P309" s="29"/>
      <c r="Q309" s="29"/>
      <c r="R309" s="29"/>
    </row>
    <row r="310" spans="1:18" ht="12.75" customHeight="1">
      <c r="A310" s="43"/>
      <c r="B310" s="28"/>
      <c r="C310" s="48"/>
      <c r="D310" s="48"/>
      <c r="E310" s="29"/>
      <c r="F310" s="30"/>
      <c r="G310" s="120"/>
      <c r="H310" s="30"/>
      <c r="I310" s="43"/>
      <c r="J310" s="43"/>
      <c r="K310" s="27"/>
      <c r="L310" s="43"/>
      <c r="M310" s="29"/>
      <c r="N310" s="29"/>
      <c r="O310" s="29"/>
      <c r="P310" s="29"/>
      <c r="Q310" s="29"/>
      <c r="R310" s="29"/>
    </row>
    <row r="311" spans="1:18" ht="12.75" customHeight="1">
      <c r="A311" s="43"/>
      <c r="B311" s="28"/>
      <c r="C311" s="48"/>
      <c r="D311" s="48"/>
      <c r="E311" s="29"/>
      <c r="F311" s="30"/>
      <c r="G311" s="120"/>
      <c r="H311" s="30"/>
      <c r="I311" s="43"/>
      <c r="J311" s="43"/>
      <c r="K311" s="27"/>
      <c r="L311" s="43"/>
      <c r="M311" s="29"/>
      <c r="N311" s="29"/>
      <c r="O311" s="29"/>
      <c r="P311" s="29"/>
      <c r="Q311" s="29"/>
      <c r="R311" s="29"/>
    </row>
    <row r="312" spans="1:18" ht="12.75" customHeight="1">
      <c r="A312" s="43"/>
      <c r="B312" s="28"/>
      <c r="C312" s="48"/>
      <c r="D312" s="48"/>
      <c r="E312" s="29"/>
      <c r="F312" s="30"/>
      <c r="G312" s="120"/>
      <c r="H312" s="30"/>
      <c r="I312" s="43"/>
      <c r="J312" s="43"/>
      <c r="K312" s="27"/>
      <c r="L312" s="43"/>
      <c r="M312" s="29"/>
      <c r="N312" s="29"/>
      <c r="O312" s="29"/>
      <c r="P312" s="29"/>
      <c r="Q312" s="29"/>
      <c r="R312" s="29"/>
    </row>
    <row r="313" spans="1:18" ht="12.75" customHeight="1">
      <c r="A313" s="43"/>
      <c r="B313" s="28"/>
      <c r="C313" s="48"/>
      <c r="D313" s="48"/>
      <c r="E313" s="29"/>
      <c r="F313" s="30"/>
      <c r="G313" s="120"/>
      <c r="H313" s="30"/>
      <c r="I313" s="43"/>
      <c r="J313" s="43"/>
      <c r="K313" s="27"/>
      <c r="L313" s="43"/>
      <c r="M313" s="29"/>
      <c r="N313" s="29"/>
      <c r="O313" s="29"/>
      <c r="P313" s="29"/>
      <c r="Q313" s="29"/>
      <c r="R313" s="29"/>
    </row>
    <row r="314" spans="1:18" ht="12.75" customHeight="1">
      <c r="A314" s="43"/>
      <c r="B314" s="28"/>
      <c r="C314" s="48"/>
      <c r="D314" s="48"/>
      <c r="E314" s="29"/>
      <c r="F314" s="30"/>
      <c r="G314" s="120"/>
      <c r="H314" s="30"/>
      <c r="I314" s="43"/>
      <c r="J314" s="43"/>
      <c r="K314" s="27"/>
      <c r="L314" s="43"/>
      <c r="M314" s="29"/>
      <c r="N314" s="29"/>
      <c r="O314" s="29"/>
      <c r="P314" s="29"/>
      <c r="Q314" s="29"/>
      <c r="R314" s="29"/>
    </row>
    <row r="315" spans="1:18" ht="12.75" customHeight="1">
      <c r="A315" s="43"/>
      <c r="B315" s="28"/>
      <c r="C315" s="48"/>
      <c r="D315" s="48"/>
      <c r="E315" s="29"/>
      <c r="F315" s="30"/>
      <c r="G315" s="120"/>
      <c r="H315" s="30"/>
      <c r="I315" s="43"/>
      <c r="J315" s="43"/>
      <c r="K315" s="27"/>
      <c r="L315" s="43"/>
      <c r="M315" s="29"/>
      <c r="N315" s="29"/>
      <c r="O315" s="29"/>
      <c r="P315" s="29"/>
      <c r="Q315" s="29"/>
      <c r="R315" s="29"/>
    </row>
    <row r="316" spans="1:18" ht="12.75" customHeight="1">
      <c r="A316" s="43"/>
      <c r="B316" s="28"/>
      <c r="C316" s="48"/>
      <c r="D316" s="48"/>
      <c r="E316" s="29"/>
      <c r="F316" s="30"/>
      <c r="G316" s="120"/>
      <c r="H316" s="30"/>
      <c r="I316" s="43"/>
      <c r="J316" s="43"/>
      <c r="K316" s="27"/>
      <c r="L316" s="43"/>
      <c r="M316" s="29"/>
      <c r="N316" s="29"/>
      <c r="O316" s="29"/>
      <c r="P316" s="29"/>
      <c r="Q316" s="29"/>
      <c r="R316" s="29"/>
    </row>
    <row r="317" spans="1:18" ht="12.75" customHeight="1">
      <c r="A317" s="43"/>
      <c r="B317" s="28"/>
      <c r="C317" s="48"/>
      <c r="D317" s="48"/>
      <c r="E317" s="29"/>
      <c r="F317" s="30"/>
      <c r="G317" s="120"/>
      <c r="H317" s="30"/>
      <c r="I317" s="43"/>
      <c r="J317" s="43"/>
      <c r="K317" s="27"/>
      <c r="L317" s="43"/>
      <c r="M317" s="29"/>
      <c r="N317" s="29"/>
      <c r="O317" s="29"/>
      <c r="P317" s="29"/>
      <c r="Q317" s="29"/>
      <c r="R317" s="29"/>
    </row>
    <row r="318" spans="1:18" ht="12.75" customHeight="1">
      <c r="A318" s="43"/>
      <c r="B318" s="28"/>
      <c r="C318" s="48"/>
      <c r="D318" s="48"/>
      <c r="E318" s="29"/>
      <c r="F318" s="30"/>
      <c r="G318" s="120"/>
      <c r="H318" s="30"/>
      <c r="I318" s="43"/>
      <c r="J318" s="43"/>
      <c r="K318" s="27"/>
      <c r="L318" s="43"/>
      <c r="M318" s="29"/>
      <c r="N318" s="29"/>
      <c r="O318" s="29"/>
      <c r="P318" s="29"/>
      <c r="Q318" s="29"/>
      <c r="R318" s="29"/>
    </row>
    <row r="319" spans="1:18" ht="12.75" customHeight="1">
      <c r="A319" s="43"/>
      <c r="B319" s="28"/>
      <c r="C319" s="48"/>
      <c r="D319" s="48"/>
      <c r="E319" s="29"/>
      <c r="F319" s="30"/>
      <c r="G319" s="120"/>
      <c r="H319" s="30"/>
      <c r="I319" s="43"/>
      <c r="J319" s="43"/>
      <c r="K319" s="27"/>
      <c r="L319" s="43"/>
      <c r="M319" s="29"/>
      <c r="N319" s="29"/>
      <c r="O319" s="29"/>
      <c r="P319" s="29"/>
      <c r="Q319" s="29"/>
      <c r="R319" s="29"/>
    </row>
    <row r="320" spans="1:18" ht="12.75" customHeight="1">
      <c r="A320" s="43"/>
      <c r="B320" s="28"/>
      <c r="C320" s="48"/>
      <c r="D320" s="48"/>
      <c r="E320" s="29"/>
      <c r="F320" s="30"/>
      <c r="G320" s="120"/>
      <c r="H320" s="30"/>
      <c r="I320" s="43"/>
      <c r="J320" s="43"/>
      <c r="K320" s="27"/>
      <c r="L320" s="43"/>
      <c r="M320" s="29"/>
      <c r="N320" s="29"/>
      <c r="O320" s="29"/>
      <c r="P320" s="29"/>
      <c r="Q320" s="29"/>
      <c r="R320" s="29"/>
    </row>
    <row r="321" spans="1:18" ht="12.75" customHeight="1">
      <c r="A321" s="43"/>
      <c r="B321" s="28"/>
      <c r="C321" s="48"/>
      <c r="D321" s="48"/>
      <c r="E321" s="29"/>
      <c r="F321" s="30"/>
      <c r="G321" s="120"/>
      <c r="H321" s="30"/>
      <c r="I321" s="43"/>
      <c r="J321" s="43"/>
      <c r="K321" s="27"/>
      <c r="L321" s="43"/>
      <c r="M321" s="29"/>
      <c r="N321" s="29"/>
      <c r="O321" s="29"/>
      <c r="P321" s="29"/>
      <c r="Q321" s="29"/>
      <c r="R321" s="29"/>
    </row>
    <row r="322" spans="1:18" ht="12.75" customHeight="1">
      <c r="A322" s="43"/>
      <c r="B322" s="28"/>
      <c r="C322" s="48"/>
      <c r="D322" s="48"/>
      <c r="E322" s="29"/>
      <c r="F322" s="30"/>
      <c r="G322" s="120"/>
      <c r="H322" s="30"/>
      <c r="I322" s="43"/>
      <c r="J322" s="43"/>
      <c r="K322" s="27"/>
      <c r="L322" s="43"/>
      <c r="M322" s="29"/>
      <c r="N322" s="29"/>
      <c r="O322" s="29"/>
      <c r="P322" s="29"/>
      <c r="Q322" s="29"/>
      <c r="R322" s="29"/>
    </row>
    <row r="323" spans="1:18" ht="12.75" customHeight="1">
      <c r="A323" s="43"/>
      <c r="B323" s="28"/>
      <c r="C323" s="48"/>
      <c r="D323" s="48"/>
      <c r="E323" s="29"/>
      <c r="F323" s="30"/>
      <c r="G323" s="120"/>
      <c r="H323" s="30"/>
      <c r="I323" s="43"/>
      <c r="J323" s="43"/>
      <c r="K323" s="27"/>
      <c r="L323" s="43"/>
      <c r="M323" s="29"/>
      <c r="N323" s="29"/>
      <c r="O323" s="29"/>
      <c r="P323" s="29"/>
      <c r="Q323" s="29"/>
      <c r="R323" s="29"/>
    </row>
    <row r="324" spans="1:18" ht="12.75" customHeight="1">
      <c r="A324" s="43"/>
      <c r="B324" s="28"/>
      <c r="C324" s="48"/>
      <c r="D324" s="48"/>
      <c r="E324" s="29"/>
      <c r="F324" s="30"/>
      <c r="G324" s="120"/>
      <c r="H324" s="30"/>
      <c r="I324" s="43"/>
      <c r="J324" s="43"/>
      <c r="K324" s="27"/>
      <c r="L324" s="43"/>
      <c r="M324" s="29"/>
      <c r="N324" s="29"/>
      <c r="O324" s="29"/>
      <c r="P324" s="29"/>
      <c r="Q324" s="29"/>
      <c r="R324" s="29"/>
    </row>
    <row r="325" spans="1:18" ht="12.75" customHeight="1">
      <c r="A325" s="43"/>
      <c r="B325" s="28"/>
      <c r="C325" s="48"/>
      <c r="D325" s="48"/>
      <c r="E325" s="29"/>
      <c r="F325" s="30"/>
      <c r="G325" s="120"/>
      <c r="H325" s="30"/>
      <c r="I325" s="43"/>
      <c r="J325" s="43"/>
      <c r="K325" s="27"/>
      <c r="L325" s="43"/>
      <c r="M325" s="29"/>
      <c r="N325" s="29"/>
      <c r="O325" s="29"/>
      <c r="P325" s="29"/>
      <c r="Q325" s="29"/>
      <c r="R325" s="29"/>
    </row>
    <row r="326" spans="1:18" ht="12.75" customHeight="1">
      <c r="A326" s="43"/>
      <c r="B326" s="28"/>
      <c r="C326" s="48"/>
      <c r="D326" s="48"/>
      <c r="E326" s="29"/>
      <c r="F326" s="30"/>
      <c r="G326" s="120"/>
      <c r="H326" s="30"/>
      <c r="I326" s="43"/>
      <c r="J326" s="43"/>
      <c r="K326" s="27"/>
      <c r="L326" s="43"/>
      <c r="M326" s="29"/>
      <c r="N326" s="29"/>
      <c r="O326" s="29"/>
      <c r="P326" s="29"/>
      <c r="Q326" s="29"/>
      <c r="R326" s="29"/>
    </row>
    <row r="327" spans="1:18" ht="12.75" customHeight="1">
      <c r="A327" s="43"/>
      <c r="B327" s="28"/>
      <c r="C327" s="48"/>
      <c r="D327" s="48"/>
      <c r="E327" s="29"/>
      <c r="F327" s="30"/>
      <c r="G327" s="120"/>
      <c r="H327" s="30"/>
      <c r="I327" s="43"/>
      <c r="J327" s="43"/>
      <c r="K327" s="27"/>
      <c r="L327" s="43"/>
      <c r="M327" s="29"/>
      <c r="N327" s="29"/>
      <c r="O327" s="29"/>
      <c r="P327" s="29"/>
      <c r="Q327" s="29"/>
      <c r="R327" s="29"/>
    </row>
    <row r="328" spans="1:18" ht="12.75" customHeight="1">
      <c r="A328" s="43"/>
      <c r="B328" s="28"/>
      <c r="C328" s="48"/>
      <c r="D328" s="48"/>
      <c r="E328" s="29"/>
      <c r="F328" s="30"/>
      <c r="G328" s="120"/>
      <c r="H328" s="30"/>
      <c r="I328" s="43"/>
      <c r="J328" s="43"/>
      <c r="K328" s="27"/>
      <c r="L328" s="43"/>
      <c r="M328" s="29"/>
      <c r="N328" s="29"/>
      <c r="O328" s="29"/>
      <c r="P328" s="29"/>
      <c r="Q328" s="29"/>
      <c r="R328" s="29"/>
    </row>
    <row r="329" spans="1:18" ht="12.75" customHeight="1">
      <c r="A329" s="43"/>
      <c r="B329" s="28"/>
      <c r="C329" s="48"/>
      <c r="D329" s="48"/>
      <c r="E329" s="29"/>
      <c r="F329" s="30"/>
      <c r="G329" s="120"/>
      <c r="H329" s="30"/>
      <c r="I329" s="43"/>
      <c r="J329" s="43"/>
      <c r="K329" s="27"/>
      <c r="L329" s="43"/>
      <c r="M329" s="29"/>
      <c r="N329" s="29"/>
      <c r="O329" s="29"/>
      <c r="P329" s="29"/>
      <c r="Q329" s="29"/>
      <c r="R329" s="29"/>
    </row>
    <row r="330" spans="1:18" ht="12.75" customHeight="1">
      <c r="A330" s="43"/>
      <c r="B330" s="28"/>
      <c r="C330" s="48"/>
      <c r="D330" s="48"/>
      <c r="E330" s="29"/>
      <c r="F330" s="30"/>
      <c r="G330" s="120"/>
      <c r="H330" s="30"/>
      <c r="I330" s="43"/>
      <c r="J330" s="43"/>
      <c r="K330" s="27"/>
      <c r="L330" s="43"/>
      <c r="M330" s="29"/>
      <c r="N330" s="29"/>
      <c r="O330" s="29"/>
      <c r="P330" s="29"/>
      <c r="Q330" s="29"/>
      <c r="R330" s="29"/>
    </row>
    <row r="331" spans="1:18" ht="12.75" customHeight="1">
      <c r="A331" s="43"/>
      <c r="B331" s="28"/>
      <c r="C331" s="48"/>
      <c r="D331" s="48"/>
      <c r="E331" s="29"/>
      <c r="F331" s="30"/>
      <c r="G331" s="120"/>
      <c r="H331" s="30"/>
      <c r="I331" s="43"/>
      <c r="J331" s="43"/>
      <c r="K331" s="27"/>
      <c r="L331" s="43"/>
      <c r="M331" s="29"/>
      <c r="N331" s="29"/>
      <c r="O331" s="29"/>
      <c r="P331" s="29"/>
      <c r="Q331" s="29"/>
      <c r="R331" s="29"/>
    </row>
    <row r="332" spans="1:18" ht="12.75" customHeight="1">
      <c r="A332" s="43"/>
      <c r="B332" s="28"/>
      <c r="C332" s="48"/>
      <c r="D332" s="48"/>
      <c r="E332" s="29"/>
      <c r="F332" s="30"/>
      <c r="G332" s="120"/>
      <c r="H332" s="30"/>
      <c r="I332" s="43"/>
      <c r="J332" s="43"/>
      <c r="K332" s="27"/>
      <c r="L332" s="43"/>
      <c r="M332" s="29"/>
      <c r="N332" s="29"/>
      <c r="O332" s="29"/>
      <c r="P332" s="29"/>
      <c r="Q332" s="29"/>
      <c r="R332" s="29"/>
    </row>
    <row r="333" spans="1:18" ht="12.75" customHeight="1">
      <c r="A333" s="43"/>
      <c r="B333" s="28"/>
      <c r="C333" s="48"/>
      <c r="D333" s="48"/>
      <c r="E333" s="29"/>
      <c r="F333" s="30"/>
      <c r="G333" s="120"/>
      <c r="H333" s="30"/>
      <c r="I333" s="43"/>
      <c r="J333" s="43"/>
      <c r="K333" s="27"/>
      <c r="L333" s="43"/>
      <c r="M333" s="29"/>
      <c r="N333" s="29"/>
      <c r="O333" s="29"/>
      <c r="P333" s="29"/>
      <c r="Q333" s="29"/>
      <c r="R333" s="29"/>
    </row>
    <row r="334" spans="1:18" ht="12.75" customHeight="1">
      <c r="A334" s="43"/>
      <c r="B334" s="28"/>
      <c r="C334" s="48"/>
      <c r="D334" s="48"/>
      <c r="E334" s="29"/>
      <c r="F334" s="30"/>
      <c r="G334" s="120"/>
      <c r="H334" s="30"/>
      <c r="I334" s="43"/>
      <c r="J334" s="43"/>
      <c r="K334" s="27"/>
      <c r="L334" s="43"/>
      <c r="M334" s="29"/>
      <c r="N334" s="29"/>
      <c r="O334" s="29"/>
      <c r="P334" s="29"/>
      <c r="Q334" s="29"/>
      <c r="R334" s="29"/>
    </row>
    <row r="335" spans="1:18" ht="12.75" customHeight="1">
      <c r="A335" s="43"/>
      <c r="B335" s="28"/>
      <c r="C335" s="48"/>
      <c r="D335" s="48"/>
      <c r="E335" s="29"/>
      <c r="F335" s="30"/>
      <c r="G335" s="120"/>
      <c r="H335" s="30"/>
      <c r="I335" s="43"/>
      <c r="J335" s="43"/>
      <c r="K335" s="27"/>
      <c r="L335" s="43"/>
      <c r="M335" s="29"/>
      <c r="N335" s="29"/>
      <c r="O335" s="29"/>
      <c r="P335" s="29"/>
      <c r="Q335" s="29"/>
      <c r="R335" s="29"/>
    </row>
    <row r="336" spans="1:18" ht="12.75" customHeight="1">
      <c r="A336" s="43"/>
      <c r="B336" s="28"/>
      <c r="C336" s="48"/>
      <c r="D336" s="48"/>
      <c r="E336" s="29"/>
      <c r="F336" s="30"/>
      <c r="G336" s="120"/>
      <c r="H336" s="30"/>
      <c r="I336" s="43"/>
      <c r="J336" s="43"/>
      <c r="K336" s="27"/>
      <c r="L336" s="43"/>
      <c r="M336" s="29"/>
      <c r="N336" s="29"/>
      <c r="O336" s="29"/>
      <c r="P336" s="29"/>
      <c r="Q336" s="29"/>
      <c r="R336" s="29"/>
    </row>
    <row r="337" spans="1:18" ht="12.75" customHeight="1">
      <c r="A337" s="43"/>
      <c r="B337" s="28"/>
      <c r="C337" s="48"/>
      <c r="D337" s="48"/>
      <c r="E337" s="29"/>
      <c r="F337" s="30"/>
      <c r="G337" s="120"/>
      <c r="H337" s="30"/>
      <c r="I337" s="43"/>
      <c r="J337" s="43"/>
      <c r="K337" s="27"/>
      <c r="L337" s="43"/>
      <c r="M337" s="29"/>
      <c r="N337" s="29"/>
      <c r="O337" s="29"/>
      <c r="P337" s="29"/>
      <c r="Q337" s="29"/>
      <c r="R337" s="29"/>
    </row>
    <row r="338" spans="1:18" ht="12.75" customHeight="1">
      <c r="A338" s="43"/>
      <c r="B338" s="28"/>
      <c r="C338" s="48"/>
      <c r="D338" s="48"/>
      <c r="E338" s="29"/>
      <c r="F338" s="30"/>
      <c r="G338" s="120"/>
      <c r="H338" s="30"/>
      <c r="I338" s="43"/>
      <c r="J338" s="43"/>
      <c r="K338" s="27"/>
      <c r="L338" s="43"/>
      <c r="M338" s="29"/>
      <c r="N338" s="29"/>
      <c r="O338" s="29"/>
      <c r="P338" s="29"/>
      <c r="Q338" s="29"/>
      <c r="R338" s="29"/>
    </row>
    <row r="339" spans="1:18" ht="15.75" customHeight="1">
      <c r="A339" s="13"/>
      <c r="B339" s="28"/>
      <c r="F339" s="32"/>
      <c r="G339" s="14"/>
      <c r="H339" s="32"/>
      <c r="I339" s="13"/>
    </row>
    <row r="340" spans="1:18" ht="15.75" customHeight="1">
      <c r="A340" s="13"/>
      <c r="B340" s="28"/>
      <c r="F340" s="32"/>
      <c r="G340" s="14"/>
      <c r="H340" s="32"/>
      <c r="I340" s="13"/>
    </row>
    <row r="341" spans="1:18" ht="15.75" customHeight="1">
      <c r="A341" s="13"/>
      <c r="B341" s="28"/>
      <c r="F341" s="32"/>
      <c r="G341" s="14"/>
      <c r="H341" s="32"/>
      <c r="I341" s="13"/>
    </row>
    <row r="342" spans="1:18" ht="15.75" customHeight="1">
      <c r="A342" s="13"/>
      <c r="B342" s="28"/>
      <c r="F342" s="32"/>
      <c r="G342" s="14"/>
      <c r="H342" s="32"/>
      <c r="I342" s="13"/>
    </row>
    <row r="343" spans="1:18" ht="15.75" customHeight="1">
      <c r="A343" s="13"/>
      <c r="B343" s="28"/>
      <c r="F343" s="32"/>
      <c r="G343" s="14"/>
      <c r="H343" s="32"/>
      <c r="I343" s="13"/>
    </row>
    <row r="344" spans="1:18" ht="15.75" customHeight="1">
      <c r="A344" s="13"/>
      <c r="B344" s="28"/>
      <c r="F344" s="32"/>
      <c r="G344" s="14"/>
      <c r="H344" s="32"/>
      <c r="I344" s="13"/>
    </row>
    <row r="345" spans="1:18" ht="15.75" customHeight="1">
      <c r="A345" s="13"/>
      <c r="B345" s="28"/>
      <c r="F345" s="32"/>
      <c r="G345" s="14"/>
      <c r="H345" s="32"/>
      <c r="I345" s="13"/>
    </row>
    <row r="346" spans="1:18" ht="15.75" customHeight="1">
      <c r="A346" s="13"/>
      <c r="B346" s="28"/>
      <c r="F346" s="32"/>
      <c r="G346" s="14"/>
      <c r="H346" s="32"/>
      <c r="I346" s="13"/>
    </row>
    <row r="347" spans="1:18" ht="15.75" customHeight="1">
      <c r="A347" s="13"/>
      <c r="B347" s="28"/>
      <c r="F347" s="32"/>
      <c r="G347" s="14"/>
      <c r="H347" s="32"/>
      <c r="I347" s="13"/>
    </row>
    <row r="348" spans="1:18" ht="15.75" customHeight="1">
      <c r="A348" s="13"/>
      <c r="B348" s="28"/>
      <c r="F348" s="32"/>
      <c r="G348" s="14"/>
      <c r="H348" s="32"/>
      <c r="I348" s="13"/>
    </row>
    <row r="349" spans="1:18" ht="15.75" customHeight="1">
      <c r="A349" s="13"/>
      <c r="B349" s="28"/>
      <c r="F349" s="32"/>
      <c r="G349" s="14"/>
      <c r="H349" s="32"/>
      <c r="I349" s="13"/>
    </row>
    <row r="350" spans="1:18" ht="15.75" customHeight="1">
      <c r="A350" s="13"/>
      <c r="B350" s="28"/>
      <c r="F350" s="32"/>
      <c r="G350" s="14"/>
      <c r="H350" s="32"/>
      <c r="I350" s="13"/>
    </row>
    <row r="351" spans="1:18" ht="15.75" customHeight="1">
      <c r="A351" s="13"/>
      <c r="B351" s="28"/>
      <c r="F351" s="32"/>
      <c r="G351" s="14"/>
      <c r="H351" s="32"/>
      <c r="I351" s="13"/>
    </row>
    <row r="352" spans="1:18" ht="15.75" customHeight="1">
      <c r="A352" s="13"/>
      <c r="B352" s="28"/>
      <c r="F352" s="32"/>
      <c r="G352" s="14"/>
      <c r="H352" s="32"/>
      <c r="I352" s="13"/>
    </row>
    <row r="353" spans="1:9" ht="15.75" customHeight="1">
      <c r="A353" s="13"/>
      <c r="B353" s="28"/>
      <c r="F353" s="32"/>
      <c r="G353" s="14"/>
      <c r="H353" s="32"/>
      <c r="I353" s="13"/>
    </row>
    <row r="354" spans="1:9" ht="15.75" customHeight="1">
      <c r="A354" s="13"/>
      <c r="B354" s="28"/>
      <c r="F354" s="32"/>
      <c r="G354" s="14"/>
      <c r="H354" s="32"/>
      <c r="I354" s="13"/>
    </row>
    <row r="355" spans="1:9" ht="15.75" customHeight="1">
      <c r="A355" s="13"/>
      <c r="B355" s="28"/>
      <c r="F355" s="32"/>
      <c r="G355" s="14"/>
      <c r="H355" s="32"/>
      <c r="I355" s="13"/>
    </row>
    <row r="356" spans="1:9" ht="15.75" customHeight="1">
      <c r="A356" s="13"/>
      <c r="B356" s="28"/>
      <c r="F356" s="32"/>
      <c r="G356" s="14"/>
      <c r="H356" s="32"/>
      <c r="I356" s="13"/>
    </row>
    <row r="357" spans="1:9" ht="15.75" customHeight="1">
      <c r="A357" s="13"/>
      <c r="B357" s="28"/>
      <c r="F357" s="32"/>
      <c r="G357" s="14"/>
      <c r="H357" s="32"/>
      <c r="I357" s="13"/>
    </row>
    <row r="358" spans="1:9" ht="15.75" customHeight="1">
      <c r="A358" s="13"/>
      <c r="B358" s="28"/>
      <c r="F358" s="32"/>
      <c r="G358" s="14"/>
      <c r="H358" s="32"/>
      <c r="I358" s="13"/>
    </row>
    <row r="359" spans="1:9" ht="15.75" customHeight="1">
      <c r="A359" s="13"/>
      <c r="B359" s="28"/>
      <c r="F359" s="32"/>
      <c r="G359" s="14"/>
      <c r="H359" s="32"/>
      <c r="I359" s="13"/>
    </row>
    <row r="360" spans="1:9" ht="15.75" customHeight="1">
      <c r="A360" s="13"/>
      <c r="B360" s="28"/>
      <c r="F360" s="32"/>
      <c r="G360" s="14"/>
      <c r="H360" s="32"/>
      <c r="I360" s="13"/>
    </row>
    <row r="361" spans="1:9" ht="15.75" customHeight="1">
      <c r="A361" s="13"/>
      <c r="B361" s="28"/>
      <c r="F361" s="32"/>
      <c r="G361" s="14"/>
      <c r="H361" s="32"/>
      <c r="I361" s="13"/>
    </row>
    <row r="362" spans="1:9" ht="15.75" customHeight="1">
      <c r="A362" s="13"/>
      <c r="B362" s="28"/>
      <c r="F362" s="32"/>
      <c r="G362" s="14"/>
      <c r="H362" s="32"/>
      <c r="I362" s="13"/>
    </row>
    <row r="363" spans="1:9" ht="15.75" customHeight="1">
      <c r="A363" s="13"/>
      <c r="B363" s="28"/>
      <c r="F363" s="32"/>
      <c r="G363" s="14"/>
      <c r="H363" s="32"/>
      <c r="I363" s="13"/>
    </row>
    <row r="364" spans="1:9" ht="15.75" customHeight="1">
      <c r="A364" s="13"/>
      <c r="B364" s="28"/>
      <c r="F364" s="32"/>
      <c r="G364" s="14"/>
      <c r="H364" s="32"/>
      <c r="I364" s="13"/>
    </row>
    <row r="365" spans="1:9" ht="15.75" customHeight="1">
      <c r="A365" s="13"/>
      <c r="B365" s="28"/>
      <c r="F365" s="32"/>
      <c r="G365" s="14"/>
      <c r="H365" s="32"/>
      <c r="I365" s="13"/>
    </row>
    <row r="366" spans="1:9" ht="15.75" customHeight="1">
      <c r="A366" s="13"/>
      <c r="B366" s="28"/>
      <c r="F366" s="32"/>
      <c r="G366" s="14"/>
      <c r="H366" s="32"/>
      <c r="I366" s="13"/>
    </row>
    <row r="367" spans="1:9" ht="15.75" customHeight="1">
      <c r="A367" s="13"/>
      <c r="B367" s="28"/>
      <c r="F367" s="32"/>
      <c r="G367" s="14"/>
      <c r="H367" s="32"/>
      <c r="I367" s="13"/>
    </row>
    <row r="368" spans="1:9" ht="15.75" customHeight="1">
      <c r="A368" s="13"/>
      <c r="B368" s="28"/>
      <c r="F368" s="32"/>
      <c r="G368" s="14"/>
      <c r="H368" s="32"/>
      <c r="I368" s="13"/>
    </row>
    <row r="369" spans="1:9" ht="15.75" customHeight="1">
      <c r="A369" s="13"/>
      <c r="B369" s="28"/>
      <c r="F369" s="32"/>
      <c r="G369" s="14"/>
      <c r="H369" s="32"/>
      <c r="I369" s="13"/>
    </row>
    <row r="370" spans="1:9" ht="15.75" customHeight="1">
      <c r="A370" s="13"/>
      <c r="B370" s="28"/>
      <c r="F370" s="32"/>
      <c r="G370" s="14"/>
      <c r="H370" s="32"/>
      <c r="I370" s="13"/>
    </row>
    <row r="371" spans="1:9" ht="15.75" customHeight="1">
      <c r="A371" s="13"/>
      <c r="B371" s="28"/>
      <c r="F371" s="32"/>
      <c r="G371" s="14"/>
      <c r="H371" s="32"/>
      <c r="I371" s="13"/>
    </row>
    <row r="372" spans="1:9" ht="15.75" customHeight="1">
      <c r="A372" s="13"/>
      <c r="B372" s="28"/>
      <c r="F372" s="32"/>
      <c r="G372" s="14"/>
      <c r="H372" s="32"/>
      <c r="I372" s="13"/>
    </row>
    <row r="373" spans="1:9" ht="15.75" customHeight="1">
      <c r="A373" s="13"/>
      <c r="B373" s="28"/>
      <c r="F373" s="32"/>
      <c r="G373" s="14"/>
      <c r="H373" s="32"/>
      <c r="I373" s="13"/>
    </row>
    <row r="374" spans="1:9" ht="15.75" customHeight="1">
      <c r="A374" s="13"/>
      <c r="B374" s="28"/>
      <c r="F374" s="32"/>
      <c r="G374" s="14"/>
      <c r="H374" s="32"/>
      <c r="I374" s="13"/>
    </row>
    <row r="375" spans="1:9" ht="15.75" customHeight="1">
      <c r="A375" s="13"/>
      <c r="B375" s="28"/>
      <c r="F375" s="32"/>
      <c r="G375" s="14"/>
      <c r="H375" s="32"/>
      <c r="I375" s="13"/>
    </row>
    <row r="376" spans="1:9" ht="15.75" customHeight="1">
      <c r="A376" s="13"/>
      <c r="B376" s="28"/>
      <c r="F376" s="32"/>
      <c r="G376" s="14"/>
      <c r="H376" s="32"/>
      <c r="I376" s="13"/>
    </row>
    <row r="377" spans="1:9" ht="15.75" customHeight="1">
      <c r="A377" s="13"/>
      <c r="B377" s="28"/>
      <c r="F377" s="32"/>
      <c r="G377" s="14"/>
      <c r="H377" s="32"/>
      <c r="I377" s="13"/>
    </row>
    <row r="378" spans="1:9" ht="15.75" customHeight="1">
      <c r="A378" s="13"/>
      <c r="B378" s="28"/>
      <c r="F378" s="32"/>
      <c r="G378" s="14"/>
      <c r="H378" s="32"/>
      <c r="I378" s="13"/>
    </row>
    <row r="379" spans="1:9" ht="15.75" customHeight="1">
      <c r="A379" s="13"/>
      <c r="B379" s="28"/>
      <c r="F379" s="32"/>
      <c r="G379" s="14"/>
      <c r="H379" s="32"/>
      <c r="I379" s="13"/>
    </row>
    <row r="380" spans="1:9" ht="15.75" customHeight="1">
      <c r="A380" s="13"/>
      <c r="B380" s="28"/>
      <c r="F380" s="32"/>
      <c r="G380" s="14"/>
      <c r="H380" s="32"/>
      <c r="I380" s="13"/>
    </row>
    <row r="381" spans="1:9" ht="15.75" customHeight="1">
      <c r="A381" s="13"/>
      <c r="B381" s="28"/>
      <c r="F381" s="32"/>
      <c r="G381" s="14"/>
      <c r="H381" s="32"/>
      <c r="I381" s="13"/>
    </row>
    <row r="382" spans="1:9" ht="15.75" customHeight="1">
      <c r="A382" s="13"/>
      <c r="B382" s="28"/>
      <c r="F382" s="32"/>
      <c r="G382" s="14"/>
      <c r="H382" s="32"/>
      <c r="I382" s="13"/>
    </row>
    <row r="383" spans="1:9" ht="15.75" customHeight="1">
      <c r="A383" s="13"/>
      <c r="B383" s="28"/>
      <c r="F383" s="32"/>
      <c r="G383" s="14"/>
      <c r="H383" s="32"/>
      <c r="I383" s="13"/>
    </row>
    <row r="384" spans="1:9" ht="15.75" customHeight="1">
      <c r="A384" s="13"/>
      <c r="B384" s="28"/>
      <c r="F384" s="32"/>
      <c r="G384" s="14"/>
      <c r="H384" s="32"/>
      <c r="I384" s="13"/>
    </row>
    <row r="385" spans="1:9" ht="15.75" customHeight="1">
      <c r="A385" s="13"/>
      <c r="B385" s="28"/>
      <c r="F385" s="32"/>
      <c r="G385" s="14"/>
      <c r="H385" s="32"/>
      <c r="I385" s="13"/>
    </row>
    <row r="386" spans="1:9" ht="15.75" customHeight="1">
      <c r="A386" s="13"/>
      <c r="B386" s="28"/>
      <c r="F386" s="32"/>
      <c r="G386" s="14"/>
      <c r="H386" s="32"/>
      <c r="I386" s="13"/>
    </row>
    <row r="387" spans="1:9" ht="15.75" customHeight="1">
      <c r="A387" s="13"/>
      <c r="B387" s="28"/>
      <c r="F387" s="32"/>
      <c r="G387" s="14"/>
      <c r="H387" s="32"/>
      <c r="I387" s="13"/>
    </row>
    <row r="388" spans="1:9" ht="15.75" customHeight="1">
      <c r="A388" s="13"/>
      <c r="B388" s="28"/>
      <c r="F388" s="32"/>
      <c r="G388" s="14"/>
      <c r="H388" s="32"/>
      <c r="I388" s="13"/>
    </row>
    <row r="389" spans="1:9" ht="15.75" customHeight="1">
      <c r="A389" s="13"/>
      <c r="B389" s="28"/>
      <c r="F389" s="32"/>
      <c r="G389" s="14"/>
      <c r="H389" s="32"/>
      <c r="I389" s="13"/>
    </row>
    <row r="390" spans="1:9" ht="15.75" customHeight="1">
      <c r="A390" s="13"/>
      <c r="B390" s="28"/>
      <c r="F390" s="32"/>
      <c r="G390" s="14"/>
      <c r="H390" s="32"/>
      <c r="I390" s="13"/>
    </row>
    <row r="391" spans="1:9" ht="15.75" customHeight="1">
      <c r="A391" s="13"/>
      <c r="B391" s="28"/>
      <c r="F391" s="32"/>
      <c r="G391" s="14"/>
      <c r="H391" s="32"/>
      <c r="I391" s="13"/>
    </row>
    <row r="392" spans="1:9" ht="15.75" customHeight="1">
      <c r="A392" s="13"/>
      <c r="B392" s="28"/>
      <c r="F392" s="32"/>
      <c r="G392" s="14"/>
      <c r="H392" s="32"/>
      <c r="I392" s="13"/>
    </row>
    <row r="393" spans="1:9" ht="15.75" customHeight="1">
      <c r="A393" s="13"/>
      <c r="B393" s="28"/>
      <c r="F393" s="32"/>
      <c r="G393" s="14"/>
      <c r="H393" s="32"/>
      <c r="I393" s="13"/>
    </row>
    <row r="394" spans="1:9" ht="15.75" customHeight="1">
      <c r="A394" s="13"/>
      <c r="B394" s="28"/>
      <c r="F394" s="32"/>
      <c r="G394" s="14"/>
      <c r="H394" s="32"/>
      <c r="I394" s="13"/>
    </row>
    <row r="395" spans="1:9" ht="15.75" customHeight="1">
      <c r="A395" s="13"/>
      <c r="B395" s="28"/>
      <c r="F395" s="32"/>
      <c r="G395" s="14"/>
      <c r="H395" s="32"/>
      <c r="I395" s="13"/>
    </row>
    <row r="396" spans="1:9" ht="15.75" customHeight="1">
      <c r="A396" s="13"/>
      <c r="B396" s="28"/>
      <c r="F396" s="32"/>
      <c r="G396" s="14"/>
      <c r="H396" s="32"/>
      <c r="I396" s="13"/>
    </row>
    <row r="397" spans="1:9" ht="15.75" customHeight="1">
      <c r="A397" s="13"/>
      <c r="B397" s="28"/>
      <c r="F397" s="32"/>
      <c r="G397" s="14"/>
      <c r="H397" s="32"/>
      <c r="I397" s="13"/>
    </row>
    <row r="398" spans="1:9" ht="15.75" customHeight="1">
      <c r="A398" s="13"/>
      <c r="B398" s="28"/>
      <c r="F398" s="32"/>
      <c r="G398" s="14"/>
      <c r="H398" s="32"/>
      <c r="I398" s="13"/>
    </row>
    <row r="399" spans="1:9" ht="15.75" customHeight="1">
      <c r="A399" s="13"/>
      <c r="B399" s="28"/>
      <c r="F399" s="32"/>
      <c r="G399" s="14"/>
      <c r="H399" s="32"/>
      <c r="I399" s="13"/>
    </row>
    <row r="400" spans="1:9" ht="15.75" customHeight="1">
      <c r="A400" s="13"/>
      <c r="B400" s="28"/>
      <c r="F400" s="32"/>
      <c r="G400" s="14"/>
      <c r="H400" s="32"/>
      <c r="I400" s="13"/>
    </row>
    <row r="401" spans="1:9" ht="15.75" customHeight="1">
      <c r="A401" s="13"/>
      <c r="B401" s="28"/>
      <c r="F401" s="32"/>
      <c r="G401" s="14"/>
      <c r="H401" s="32"/>
      <c r="I401" s="13"/>
    </row>
    <row r="402" spans="1:9" ht="15.75" customHeight="1">
      <c r="A402" s="13"/>
      <c r="B402" s="28"/>
      <c r="F402" s="32"/>
      <c r="G402" s="14"/>
      <c r="H402" s="32"/>
      <c r="I402" s="13"/>
    </row>
    <row r="403" spans="1:9" ht="15.75" customHeight="1">
      <c r="A403" s="13"/>
      <c r="B403" s="28"/>
      <c r="F403" s="32"/>
      <c r="G403" s="14"/>
      <c r="H403" s="32"/>
      <c r="I403" s="13"/>
    </row>
    <row r="404" spans="1:9" ht="15.75" customHeight="1">
      <c r="A404" s="13"/>
      <c r="B404" s="28"/>
      <c r="F404" s="32"/>
      <c r="G404" s="14"/>
      <c r="H404" s="32"/>
      <c r="I404" s="13"/>
    </row>
    <row r="405" spans="1:9" ht="15.75" customHeight="1">
      <c r="A405" s="13"/>
      <c r="B405" s="28"/>
      <c r="F405" s="32"/>
      <c r="G405" s="14"/>
      <c r="H405" s="32"/>
      <c r="I405" s="13"/>
    </row>
    <row r="406" spans="1:9" ht="15.75" customHeight="1">
      <c r="A406" s="13"/>
      <c r="B406" s="28"/>
      <c r="F406" s="32"/>
      <c r="G406" s="14"/>
      <c r="H406" s="32"/>
      <c r="I406" s="13"/>
    </row>
    <row r="407" spans="1:9" ht="15.75" customHeight="1">
      <c r="A407" s="13"/>
      <c r="B407" s="28"/>
      <c r="F407" s="32"/>
      <c r="G407" s="14"/>
      <c r="H407" s="32"/>
      <c r="I407" s="13"/>
    </row>
    <row r="408" spans="1:9" ht="15.75" customHeight="1">
      <c r="A408" s="13"/>
      <c r="B408" s="28"/>
      <c r="F408" s="32"/>
      <c r="G408" s="14"/>
      <c r="H408" s="32"/>
      <c r="I408" s="13"/>
    </row>
    <row r="409" spans="1:9" ht="15.75" customHeight="1">
      <c r="A409" s="13"/>
      <c r="B409" s="28"/>
      <c r="F409" s="32"/>
      <c r="G409" s="14"/>
      <c r="H409" s="32"/>
      <c r="I409" s="13"/>
    </row>
    <row r="410" spans="1:9" ht="15.75" customHeight="1">
      <c r="A410" s="13"/>
      <c r="B410" s="28"/>
      <c r="F410" s="32"/>
      <c r="G410" s="14"/>
      <c r="H410" s="32"/>
      <c r="I410" s="13"/>
    </row>
    <row r="411" spans="1:9" ht="15.75" customHeight="1">
      <c r="A411" s="13"/>
      <c r="B411" s="28"/>
      <c r="F411" s="32"/>
      <c r="G411" s="14"/>
      <c r="H411" s="32"/>
      <c r="I411" s="13"/>
    </row>
    <row r="412" spans="1:9" ht="15.75" customHeight="1">
      <c r="A412" s="13"/>
      <c r="B412" s="28"/>
      <c r="F412" s="32"/>
      <c r="G412" s="14"/>
      <c r="H412" s="32"/>
      <c r="I412" s="13"/>
    </row>
    <row r="413" spans="1:9" ht="15.75" customHeight="1">
      <c r="A413" s="13"/>
      <c r="B413" s="28"/>
      <c r="F413" s="32"/>
      <c r="G413" s="14"/>
      <c r="H413" s="32"/>
      <c r="I413" s="13"/>
    </row>
    <row r="414" spans="1:9" ht="15.75" customHeight="1">
      <c r="A414" s="13"/>
      <c r="B414" s="28"/>
      <c r="F414" s="32"/>
      <c r="G414" s="14"/>
      <c r="H414" s="32"/>
      <c r="I414" s="13"/>
    </row>
    <row r="415" spans="1:9" ht="15.75" customHeight="1">
      <c r="A415" s="13"/>
      <c r="B415" s="28"/>
      <c r="F415" s="32"/>
      <c r="G415" s="14"/>
      <c r="H415" s="32"/>
      <c r="I415" s="13"/>
    </row>
    <row r="416" spans="1:9" ht="15.75" customHeight="1">
      <c r="A416" s="13"/>
      <c r="B416" s="28"/>
      <c r="F416" s="32"/>
      <c r="G416" s="14"/>
      <c r="H416" s="32"/>
      <c r="I416" s="13"/>
    </row>
    <row r="417" spans="1:9" ht="15.75" customHeight="1">
      <c r="A417" s="13"/>
      <c r="B417" s="28"/>
      <c r="F417" s="32"/>
      <c r="G417" s="14"/>
      <c r="H417" s="32"/>
      <c r="I417" s="13"/>
    </row>
    <row r="418" spans="1:9" ht="15.75" customHeight="1">
      <c r="A418" s="13"/>
      <c r="B418" s="28"/>
      <c r="F418" s="32"/>
      <c r="G418" s="14"/>
      <c r="H418" s="32"/>
      <c r="I418" s="13"/>
    </row>
    <row r="419" spans="1:9" ht="15.75" customHeight="1">
      <c r="A419" s="13"/>
      <c r="B419" s="28"/>
      <c r="F419" s="32"/>
      <c r="G419" s="14"/>
      <c r="H419" s="32"/>
      <c r="I419" s="13"/>
    </row>
    <row r="420" spans="1:9" ht="15.75" customHeight="1">
      <c r="A420" s="13"/>
      <c r="B420" s="28"/>
      <c r="F420" s="32"/>
      <c r="G420" s="14"/>
      <c r="H420" s="32"/>
      <c r="I420" s="13"/>
    </row>
    <row r="421" spans="1:9" ht="15.75" customHeight="1">
      <c r="A421" s="13"/>
      <c r="B421" s="28"/>
      <c r="F421" s="32"/>
      <c r="G421" s="14"/>
      <c r="H421" s="32"/>
      <c r="I421" s="13"/>
    </row>
    <row r="422" spans="1:9" ht="15.75" customHeight="1">
      <c r="A422" s="13"/>
      <c r="B422" s="28"/>
      <c r="F422" s="32"/>
      <c r="G422" s="14"/>
      <c r="H422" s="32"/>
      <c r="I422" s="13"/>
    </row>
    <row r="423" spans="1:9" ht="15.75" customHeight="1">
      <c r="A423" s="13"/>
      <c r="B423" s="28"/>
      <c r="F423" s="32"/>
      <c r="G423" s="14"/>
      <c r="H423" s="32"/>
      <c r="I423" s="13"/>
    </row>
    <row r="424" spans="1:9" ht="15.75" customHeight="1">
      <c r="A424" s="13"/>
      <c r="B424" s="28"/>
      <c r="F424" s="32"/>
      <c r="G424" s="14"/>
      <c r="H424" s="32"/>
      <c r="I424" s="13"/>
    </row>
    <row r="425" spans="1:9" ht="15.75" customHeight="1">
      <c r="A425" s="13"/>
      <c r="B425" s="28"/>
      <c r="F425" s="32"/>
      <c r="G425" s="14"/>
      <c r="H425" s="32"/>
      <c r="I425" s="13"/>
    </row>
    <row r="426" spans="1:9" ht="15.75" customHeight="1">
      <c r="A426" s="13"/>
      <c r="B426" s="28"/>
      <c r="F426" s="32"/>
      <c r="G426" s="14"/>
      <c r="H426" s="32"/>
      <c r="I426" s="13"/>
    </row>
    <row r="427" spans="1:9" ht="15.75" customHeight="1">
      <c r="A427" s="13"/>
      <c r="B427" s="28"/>
      <c r="F427" s="32"/>
      <c r="G427" s="14"/>
      <c r="H427" s="32"/>
      <c r="I427" s="13"/>
    </row>
    <row r="428" spans="1:9" ht="15.75" customHeight="1">
      <c r="A428" s="13"/>
      <c r="B428" s="28"/>
      <c r="F428" s="32"/>
      <c r="G428" s="14"/>
      <c r="H428" s="32"/>
      <c r="I428" s="13"/>
    </row>
    <row r="429" spans="1:9" ht="15.75" customHeight="1">
      <c r="A429" s="13"/>
      <c r="B429" s="28"/>
      <c r="F429" s="32"/>
      <c r="G429" s="14"/>
      <c r="H429" s="32"/>
      <c r="I429" s="13"/>
    </row>
    <row r="430" spans="1:9" ht="15.75" customHeight="1">
      <c r="A430" s="13"/>
      <c r="B430" s="28"/>
      <c r="F430" s="32"/>
      <c r="G430" s="14"/>
      <c r="H430" s="32"/>
      <c r="I430" s="13"/>
    </row>
    <row r="431" spans="1:9" ht="15.75" customHeight="1">
      <c r="A431" s="13"/>
      <c r="B431" s="28"/>
      <c r="F431" s="32"/>
      <c r="G431" s="14"/>
      <c r="H431" s="32"/>
      <c r="I431" s="13"/>
    </row>
    <row r="432" spans="1:9" ht="15.75" customHeight="1">
      <c r="A432" s="13"/>
      <c r="B432" s="28"/>
      <c r="F432" s="32"/>
      <c r="G432" s="14"/>
      <c r="H432" s="32"/>
      <c r="I432" s="13"/>
    </row>
    <row r="433" spans="1:9" ht="15.75" customHeight="1">
      <c r="A433" s="13"/>
      <c r="B433" s="28"/>
      <c r="F433" s="32"/>
      <c r="G433" s="14"/>
      <c r="H433" s="32"/>
      <c r="I433" s="13"/>
    </row>
    <row r="434" spans="1:9" ht="15.75" customHeight="1">
      <c r="A434" s="13"/>
      <c r="B434" s="28"/>
      <c r="F434" s="32"/>
      <c r="G434" s="14"/>
      <c r="H434" s="32"/>
      <c r="I434" s="13"/>
    </row>
    <row r="435" spans="1:9" ht="15.75" customHeight="1">
      <c r="A435" s="13"/>
      <c r="B435" s="28"/>
      <c r="F435" s="32"/>
      <c r="G435" s="14"/>
      <c r="H435" s="32"/>
      <c r="I435" s="13"/>
    </row>
    <row r="436" spans="1:9" ht="15.75" customHeight="1">
      <c r="A436" s="13"/>
      <c r="B436" s="28"/>
      <c r="F436" s="32"/>
      <c r="G436" s="14"/>
      <c r="H436" s="32"/>
      <c r="I436" s="13"/>
    </row>
    <row r="437" spans="1:9" ht="15.75" customHeight="1">
      <c r="A437" s="13"/>
      <c r="B437" s="28"/>
      <c r="F437" s="32"/>
      <c r="G437" s="14"/>
      <c r="H437" s="32"/>
      <c r="I437" s="13"/>
    </row>
    <row r="438" spans="1:9" ht="15.75" customHeight="1">
      <c r="A438" s="13"/>
      <c r="B438" s="28"/>
      <c r="F438" s="32"/>
      <c r="G438" s="14"/>
      <c r="H438" s="32"/>
      <c r="I438" s="13"/>
    </row>
    <row r="439" spans="1:9" ht="15.75" customHeight="1">
      <c r="A439" s="13"/>
      <c r="B439" s="28"/>
      <c r="F439" s="32"/>
      <c r="G439" s="14"/>
      <c r="H439" s="32"/>
      <c r="I439" s="13"/>
    </row>
    <row r="440" spans="1:9" ht="15.75" customHeight="1">
      <c r="A440" s="13"/>
      <c r="B440" s="28"/>
      <c r="F440" s="32"/>
      <c r="G440" s="14"/>
      <c r="H440" s="32"/>
      <c r="I440" s="13"/>
    </row>
    <row r="441" spans="1:9" ht="15.75" customHeight="1">
      <c r="A441" s="13"/>
      <c r="B441" s="28"/>
      <c r="F441" s="32"/>
      <c r="G441" s="14"/>
      <c r="H441" s="32"/>
      <c r="I441" s="13"/>
    </row>
    <row r="442" spans="1:9" ht="15.75" customHeight="1">
      <c r="A442" s="13"/>
      <c r="B442" s="28"/>
      <c r="F442" s="32"/>
      <c r="G442" s="14"/>
      <c r="H442" s="32"/>
      <c r="I442" s="13"/>
    </row>
    <row r="443" spans="1:9" ht="15.75" customHeight="1">
      <c r="A443" s="13"/>
      <c r="B443" s="28"/>
      <c r="F443" s="32"/>
      <c r="G443" s="14"/>
      <c r="H443" s="32"/>
      <c r="I443" s="13"/>
    </row>
    <row r="444" spans="1:9" ht="15.75" customHeight="1">
      <c r="A444" s="13"/>
      <c r="B444" s="28"/>
      <c r="F444" s="32"/>
      <c r="G444" s="14"/>
      <c r="H444" s="32"/>
      <c r="I444" s="13"/>
    </row>
    <row r="445" spans="1:9" ht="15.75" customHeight="1">
      <c r="A445" s="13"/>
      <c r="B445" s="28"/>
      <c r="F445" s="32"/>
      <c r="G445" s="14"/>
      <c r="H445" s="32"/>
      <c r="I445" s="13"/>
    </row>
    <row r="446" spans="1:9" ht="15.75" customHeight="1">
      <c r="A446" s="13"/>
      <c r="B446" s="28"/>
      <c r="F446" s="32"/>
      <c r="G446" s="14"/>
      <c r="H446" s="32"/>
      <c r="I446" s="13"/>
    </row>
    <row r="447" spans="1:9" ht="15.75" customHeight="1">
      <c r="A447" s="13"/>
      <c r="B447" s="28"/>
      <c r="F447" s="32"/>
      <c r="G447" s="14"/>
      <c r="H447" s="32"/>
      <c r="I447" s="13"/>
    </row>
    <row r="448" spans="1:9" ht="15.75" customHeight="1">
      <c r="A448" s="13"/>
      <c r="B448" s="28"/>
      <c r="F448" s="32"/>
      <c r="G448" s="14"/>
      <c r="H448" s="32"/>
      <c r="I448" s="13"/>
    </row>
    <row r="449" spans="1:9" ht="15.75" customHeight="1">
      <c r="A449" s="13"/>
      <c r="B449" s="28"/>
      <c r="F449" s="32"/>
      <c r="G449" s="14"/>
      <c r="H449" s="32"/>
      <c r="I449" s="13"/>
    </row>
    <row r="450" spans="1:9" ht="15.75" customHeight="1">
      <c r="A450" s="13"/>
      <c r="B450" s="28"/>
      <c r="F450" s="32"/>
      <c r="G450" s="14"/>
      <c r="H450" s="32"/>
      <c r="I450" s="13"/>
    </row>
    <row r="451" spans="1:9" ht="15.75" customHeight="1">
      <c r="A451" s="13"/>
      <c r="B451" s="28"/>
      <c r="F451" s="32"/>
      <c r="G451" s="14"/>
      <c r="H451" s="32"/>
      <c r="I451" s="13"/>
    </row>
    <row r="452" spans="1:9" ht="15.75" customHeight="1">
      <c r="A452" s="13"/>
      <c r="B452" s="28"/>
      <c r="F452" s="32"/>
      <c r="G452" s="14"/>
      <c r="H452" s="32"/>
      <c r="I452" s="13"/>
    </row>
    <row r="453" spans="1:9" ht="15.75" customHeight="1">
      <c r="A453" s="13"/>
      <c r="B453" s="28"/>
      <c r="F453" s="32"/>
      <c r="G453" s="14"/>
      <c r="H453" s="32"/>
      <c r="I453" s="13"/>
    </row>
    <row r="454" spans="1:9" ht="15.75" customHeight="1">
      <c r="A454" s="13"/>
      <c r="B454" s="28"/>
      <c r="F454" s="32"/>
      <c r="G454" s="14"/>
      <c r="H454" s="32"/>
      <c r="I454" s="13"/>
    </row>
    <row r="455" spans="1:9" ht="15.75" customHeight="1">
      <c r="A455" s="13"/>
      <c r="B455" s="28"/>
      <c r="F455" s="32"/>
      <c r="G455" s="14"/>
      <c r="H455" s="32"/>
      <c r="I455" s="13"/>
    </row>
    <row r="456" spans="1:9" ht="15.75" customHeight="1">
      <c r="A456" s="13"/>
      <c r="B456" s="28"/>
      <c r="F456" s="32"/>
      <c r="G456" s="14"/>
      <c r="H456" s="32"/>
      <c r="I456" s="13"/>
    </row>
    <row r="457" spans="1:9" ht="15.75" customHeight="1">
      <c r="A457" s="13"/>
      <c r="B457" s="28"/>
      <c r="F457" s="32"/>
      <c r="G457" s="14"/>
      <c r="H457" s="32"/>
      <c r="I457" s="13"/>
    </row>
    <row r="458" spans="1:9" ht="15.75" customHeight="1">
      <c r="A458" s="13"/>
      <c r="B458" s="28"/>
      <c r="F458" s="32"/>
      <c r="G458" s="14"/>
      <c r="H458" s="32"/>
      <c r="I458" s="13"/>
    </row>
    <row r="459" spans="1:9" ht="15.75" customHeight="1">
      <c r="A459" s="13"/>
      <c r="B459" s="28"/>
      <c r="F459" s="32"/>
      <c r="G459" s="14"/>
      <c r="H459" s="32"/>
      <c r="I459" s="13"/>
    </row>
    <row r="460" spans="1:9" ht="15.75" customHeight="1">
      <c r="A460" s="13"/>
      <c r="B460" s="28"/>
      <c r="F460" s="32"/>
      <c r="G460" s="14"/>
      <c r="H460" s="32"/>
      <c r="I460" s="13"/>
    </row>
    <row r="461" spans="1:9" ht="15.75" customHeight="1">
      <c r="A461" s="13"/>
      <c r="B461" s="28"/>
      <c r="F461" s="32"/>
      <c r="G461" s="14"/>
      <c r="H461" s="32"/>
      <c r="I461" s="13"/>
    </row>
    <row r="462" spans="1:9" ht="15.75" customHeight="1">
      <c r="A462" s="13"/>
      <c r="B462" s="28"/>
      <c r="F462" s="32"/>
      <c r="G462" s="14"/>
      <c r="H462" s="32"/>
      <c r="I462" s="13"/>
    </row>
    <row r="463" spans="1:9" ht="15.75" customHeight="1">
      <c r="A463" s="13"/>
      <c r="B463" s="28"/>
      <c r="F463" s="32"/>
      <c r="G463" s="14"/>
      <c r="H463" s="32"/>
      <c r="I463" s="13"/>
    </row>
    <row r="464" spans="1:9" ht="15.75" customHeight="1">
      <c r="A464" s="13"/>
      <c r="B464" s="28"/>
      <c r="F464" s="32"/>
      <c r="G464" s="14"/>
      <c r="H464" s="32"/>
      <c r="I464" s="13"/>
    </row>
    <row r="465" spans="1:9" ht="15.75" customHeight="1">
      <c r="A465" s="13"/>
      <c r="B465" s="28"/>
      <c r="F465" s="32"/>
      <c r="G465" s="14"/>
      <c r="H465" s="32"/>
      <c r="I465" s="13"/>
    </row>
    <row r="466" spans="1:9" ht="15.75" customHeight="1">
      <c r="A466" s="13"/>
      <c r="B466" s="28"/>
      <c r="F466" s="32"/>
      <c r="G466" s="14"/>
      <c r="H466" s="32"/>
      <c r="I466" s="13"/>
    </row>
    <row r="467" spans="1:9" ht="15.75" customHeight="1">
      <c r="A467" s="13"/>
      <c r="B467" s="28"/>
      <c r="F467" s="32"/>
      <c r="G467" s="14"/>
      <c r="H467" s="32"/>
      <c r="I467" s="13"/>
    </row>
    <row r="468" spans="1:9" ht="15.75" customHeight="1">
      <c r="A468" s="13"/>
      <c r="B468" s="28"/>
      <c r="F468" s="32"/>
      <c r="G468" s="14"/>
      <c r="H468" s="32"/>
      <c r="I468" s="13"/>
    </row>
    <row r="469" spans="1:9" ht="15.75" customHeight="1">
      <c r="A469" s="13"/>
      <c r="B469" s="28"/>
      <c r="F469" s="32"/>
      <c r="G469" s="14"/>
      <c r="H469" s="32"/>
      <c r="I469" s="13"/>
    </row>
    <row r="470" spans="1:9" ht="15.75" customHeight="1">
      <c r="A470" s="13"/>
      <c r="B470" s="28"/>
      <c r="F470" s="32"/>
      <c r="G470" s="14"/>
      <c r="H470" s="32"/>
      <c r="I470" s="13"/>
    </row>
    <row r="471" spans="1:9" ht="15.75" customHeight="1">
      <c r="A471" s="13"/>
      <c r="B471" s="28"/>
      <c r="F471" s="32"/>
      <c r="G471" s="14"/>
      <c r="H471" s="32"/>
      <c r="I471" s="13"/>
    </row>
    <row r="472" spans="1:9" ht="15.75" customHeight="1">
      <c r="A472" s="13"/>
      <c r="B472" s="28"/>
      <c r="F472" s="32"/>
      <c r="G472" s="14"/>
      <c r="H472" s="32"/>
      <c r="I472" s="13"/>
    </row>
    <row r="473" spans="1:9" ht="15.75" customHeight="1">
      <c r="A473" s="13"/>
      <c r="B473" s="28"/>
      <c r="F473" s="32"/>
      <c r="G473" s="14"/>
      <c r="H473" s="32"/>
      <c r="I473" s="13"/>
    </row>
    <row r="474" spans="1:9" ht="15.75" customHeight="1">
      <c r="A474" s="13"/>
      <c r="B474" s="28"/>
      <c r="F474" s="32"/>
      <c r="G474" s="14"/>
      <c r="H474" s="32"/>
      <c r="I474" s="13"/>
    </row>
    <row r="475" spans="1:9" ht="15.75" customHeight="1">
      <c r="A475" s="13"/>
      <c r="B475" s="28"/>
      <c r="F475" s="32"/>
      <c r="G475" s="14"/>
      <c r="H475" s="32"/>
      <c r="I475" s="13"/>
    </row>
    <row r="476" spans="1:9" ht="15.75" customHeight="1">
      <c r="A476" s="13"/>
      <c r="B476" s="28"/>
      <c r="F476" s="32"/>
      <c r="G476" s="14"/>
      <c r="H476" s="32"/>
      <c r="I476" s="13"/>
    </row>
    <row r="477" spans="1:9" ht="15.75" customHeight="1">
      <c r="A477" s="13"/>
      <c r="B477" s="28"/>
      <c r="F477" s="32"/>
      <c r="G477" s="14"/>
      <c r="H477" s="32"/>
      <c r="I477" s="13"/>
    </row>
    <row r="478" spans="1:9" ht="15.75" customHeight="1">
      <c r="A478" s="13"/>
      <c r="B478" s="28"/>
      <c r="F478" s="32"/>
      <c r="G478" s="14"/>
      <c r="H478" s="32"/>
      <c r="I478" s="13"/>
    </row>
    <row r="479" spans="1:9" ht="15.75" customHeight="1">
      <c r="A479" s="13"/>
      <c r="B479" s="28"/>
      <c r="F479" s="32"/>
      <c r="G479" s="14"/>
      <c r="H479" s="32"/>
      <c r="I479" s="13"/>
    </row>
    <row r="480" spans="1:9" ht="15.75" customHeight="1">
      <c r="A480" s="13"/>
      <c r="B480" s="28"/>
      <c r="F480" s="32"/>
      <c r="G480" s="14"/>
      <c r="H480" s="32"/>
      <c r="I480" s="13"/>
    </row>
    <row r="481" spans="1:9" ht="15.75" customHeight="1">
      <c r="A481" s="13"/>
      <c r="B481" s="28"/>
      <c r="F481" s="32"/>
      <c r="G481" s="14"/>
      <c r="H481" s="32"/>
      <c r="I481" s="13"/>
    </row>
    <row r="482" spans="1:9" ht="15.75" customHeight="1">
      <c r="A482" s="13"/>
      <c r="B482" s="28"/>
      <c r="F482" s="32"/>
      <c r="G482" s="14"/>
      <c r="H482" s="32"/>
      <c r="I482" s="13"/>
    </row>
    <row r="483" spans="1:9" ht="15.75" customHeight="1">
      <c r="A483" s="13"/>
      <c r="B483" s="28"/>
      <c r="F483" s="32"/>
      <c r="G483" s="14"/>
      <c r="H483" s="32"/>
      <c r="I483" s="13"/>
    </row>
    <row r="484" spans="1:9" ht="15.75" customHeight="1">
      <c r="A484" s="13"/>
      <c r="B484" s="28"/>
      <c r="F484" s="32"/>
      <c r="G484" s="14"/>
      <c r="H484" s="32"/>
      <c r="I484" s="13"/>
    </row>
    <row r="485" spans="1:9" ht="15.75" customHeight="1">
      <c r="A485" s="13"/>
      <c r="B485" s="28"/>
      <c r="F485" s="32"/>
      <c r="G485" s="14"/>
      <c r="H485" s="32"/>
      <c r="I485" s="13"/>
    </row>
    <row r="486" spans="1:9" ht="15.75" customHeight="1">
      <c r="A486" s="13"/>
      <c r="B486" s="28"/>
      <c r="F486" s="32"/>
      <c r="G486" s="14"/>
      <c r="H486" s="32"/>
      <c r="I486" s="13"/>
    </row>
    <row r="487" spans="1:9" ht="15.75" customHeight="1">
      <c r="A487" s="13"/>
      <c r="B487" s="28"/>
      <c r="F487" s="32"/>
      <c r="G487" s="14"/>
      <c r="H487" s="32"/>
      <c r="I487" s="13"/>
    </row>
    <row r="488" spans="1:9" ht="15.75" customHeight="1">
      <c r="A488" s="13"/>
      <c r="B488" s="28"/>
      <c r="F488" s="32"/>
      <c r="G488" s="14"/>
      <c r="H488" s="32"/>
      <c r="I488" s="13"/>
    </row>
    <row r="489" spans="1:9" ht="15.75" customHeight="1">
      <c r="A489" s="13"/>
      <c r="B489" s="28"/>
      <c r="F489" s="32"/>
      <c r="G489" s="14"/>
      <c r="H489" s="32"/>
      <c r="I489" s="13"/>
    </row>
    <row r="490" spans="1:9" ht="15.75" customHeight="1">
      <c r="A490" s="13"/>
      <c r="B490" s="28"/>
      <c r="F490" s="32"/>
      <c r="G490" s="14"/>
      <c r="H490" s="32"/>
      <c r="I490" s="13"/>
    </row>
    <row r="491" spans="1:9" ht="15.75" customHeight="1">
      <c r="A491" s="13"/>
      <c r="B491" s="28"/>
      <c r="F491" s="32"/>
      <c r="G491" s="14"/>
      <c r="H491" s="32"/>
      <c r="I491" s="13"/>
    </row>
    <row r="492" spans="1:9" ht="15.75" customHeight="1">
      <c r="A492" s="13"/>
      <c r="B492" s="28"/>
      <c r="F492" s="32"/>
      <c r="G492" s="14"/>
      <c r="H492" s="32"/>
      <c r="I492" s="13"/>
    </row>
    <row r="493" spans="1:9" ht="15.75" customHeight="1">
      <c r="A493" s="13"/>
      <c r="B493" s="28"/>
      <c r="F493" s="32"/>
      <c r="G493" s="14"/>
      <c r="H493" s="32"/>
      <c r="I493" s="13"/>
    </row>
    <row r="494" spans="1:9" ht="15.75" customHeight="1">
      <c r="A494" s="13"/>
      <c r="B494" s="28"/>
      <c r="F494" s="32"/>
      <c r="G494" s="14"/>
      <c r="H494" s="32"/>
      <c r="I494" s="13"/>
    </row>
    <row r="495" spans="1:9" ht="15.75" customHeight="1">
      <c r="A495" s="13"/>
      <c r="B495" s="28"/>
      <c r="F495" s="32"/>
      <c r="G495" s="14"/>
      <c r="H495" s="32"/>
      <c r="I495" s="13"/>
    </row>
    <row r="496" spans="1:9" ht="15.75" customHeight="1">
      <c r="A496" s="13"/>
      <c r="B496" s="28"/>
      <c r="F496" s="32"/>
      <c r="G496" s="14"/>
      <c r="H496" s="32"/>
      <c r="I496" s="13"/>
    </row>
    <row r="497" spans="1:9" ht="15.75" customHeight="1">
      <c r="A497" s="13"/>
      <c r="B497" s="28"/>
      <c r="F497" s="32"/>
      <c r="G497" s="14"/>
      <c r="H497" s="32"/>
      <c r="I497" s="13"/>
    </row>
    <row r="498" spans="1:9" ht="15.75" customHeight="1">
      <c r="A498" s="13"/>
      <c r="B498" s="28"/>
      <c r="F498" s="32"/>
      <c r="G498" s="14"/>
      <c r="H498" s="32"/>
      <c r="I498" s="13"/>
    </row>
    <row r="499" spans="1:9" ht="15.75" customHeight="1">
      <c r="A499" s="13"/>
      <c r="B499" s="28"/>
      <c r="F499" s="32"/>
      <c r="G499" s="14"/>
      <c r="H499" s="32"/>
      <c r="I499" s="13"/>
    </row>
    <row r="500" spans="1:9" ht="15.75" customHeight="1">
      <c r="A500" s="13"/>
      <c r="B500" s="28"/>
      <c r="F500" s="32"/>
      <c r="G500" s="14"/>
      <c r="H500" s="32"/>
      <c r="I500" s="13"/>
    </row>
    <row r="501" spans="1:9" ht="15.75" customHeight="1">
      <c r="A501" s="13"/>
      <c r="B501" s="28"/>
      <c r="F501" s="32"/>
      <c r="G501" s="14"/>
      <c r="H501" s="32"/>
      <c r="I501" s="13"/>
    </row>
    <row r="502" spans="1:9" ht="15.75" customHeight="1">
      <c r="A502" s="13"/>
      <c r="B502" s="28"/>
      <c r="F502" s="32"/>
      <c r="G502" s="14"/>
      <c r="H502" s="32"/>
      <c r="I502" s="13"/>
    </row>
    <row r="503" spans="1:9" ht="15.75" customHeight="1">
      <c r="A503" s="13"/>
      <c r="B503" s="28"/>
      <c r="F503" s="32"/>
      <c r="G503" s="14"/>
      <c r="H503" s="32"/>
      <c r="I503" s="13"/>
    </row>
    <row r="504" spans="1:9" ht="15.75" customHeight="1">
      <c r="A504" s="13"/>
      <c r="B504" s="28"/>
      <c r="F504" s="32"/>
      <c r="G504" s="14"/>
      <c r="H504" s="32"/>
      <c r="I504" s="13"/>
    </row>
    <row r="505" spans="1:9" ht="15.75" customHeight="1">
      <c r="A505" s="13"/>
      <c r="B505" s="28"/>
      <c r="F505" s="32"/>
      <c r="G505" s="14"/>
      <c r="H505" s="32"/>
      <c r="I505" s="13"/>
    </row>
    <row r="506" spans="1:9" ht="15.75" customHeight="1">
      <c r="A506" s="13"/>
      <c r="B506" s="28"/>
      <c r="F506" s="32"/>
      <c r="G506" s="14"/>
      <c r="H506" s="32"/>
      <c r="I506" s="13"/>
    </row>
    <row r="507" spans="1:9" ht="15.75" customHeight="1">
      <c r="A507" s="13"/>
      <c r="B507" s="28"/>
      <c r="F507" s="32"/>
      <c r="G507" s="14"/>
      <c r="H507" s="32"/>
      <c r="I507" s="13"/>
    </row>
    <row r="508" spans="1:9" ht="15.75" customHeight="1">
      <c r="A508" s="13"/>
      <c r="B508" s="28"/>
      <c r="F508" s="32"/>
      <c r="G508" s="14"/>
      <c r="H508" s="32"/>
      <c r="I508" s="13"/>
    </row>
    <row r="509" spans="1:9" ht="15.75" customHeight="1">
      <c r="A509" s="13"/>
      <c r="B509" s="28"/>
      <c r="F509" s="32"/>
      <c r="G509" s="14"/>
      <c r="H509" s="32"/>
      <c r="I509" s="13"/>
    </row>
    <row r="510" spans="1:9" ht="15.75" customHeight="1">
      <c r="A510" s="13"/>
      <c r="B510" s="28"/>
      <c r="F510" s="32"/>
      <c r="G510" s="14"/>
      <c r="H510" s="32"/>
      <c r="I510" s="13"/>
    </row>
    <row r="511" spans="1:9" ht="15.75" customHeight="1">
      <c r="A511" s="13"/>
      <c r="B511" s="28"/>
      <c r="F511" s="32"/>
      <c r="G511" s="14"/>
      <c r="H511" s="32"/>
      <c r="I511" s="13"/>
    </row>
    <row r="512" spans="1:9" ht="15.75" customHeight="1">
      <c r="A512" s="13"/>
      <c r="B512" s="28"/>
      <c r="F512" s="32"/>
      <c r="G512" s="14"/>
      <c r="H512" s="32"/>
      <c r="I512" s="13"/>
    </row>
    <row r="513" spans="1:9" ht="15.75" customHeight="1">
      <c r="A513" s="13"/>
      <c r="B513" s="28"/>
      <c r="F513" s="32"/>
      <c r="G513" s="14"/>
      <c r="H513" s="32"/>
      <c r="I513" s="13"/>
    </row>
    <row r="514" spans="1:9" ht="15.75" customHeight="1">
      <c r="A514" s="13"/>
      <c r="B514" s="28"/>
      <c r="F514" s="32"/>
      <c r="G514" s="14"/>
      <c r="H514" s="32"/>
      <c r="I514" s="13"/>
    </row>
    <row r="515" spans="1:9" ht="15.75" customHeight="1">
      <c r="A515" s="13"/>
      <c r="B515" s="28"/>
      <c r="F515" s="32"/>
      <c r="G515" s="14"/>
      <c r="H515" s="32"/>
      <c r="I515" s="13"/>
    </row>
    <row r="516" spans="1:9" ht="15.75" customHeight="1">
      <c r="A516" s="13"/>
      <c r="B516" s="28"/>
      <c r="F516" s="32"/>
      <c r="G516" s="14"/>
      <c r="H516" s="32"/>
      <c r="I516" s="13"/>
    </row>
    <row r="517" spans="1:9" ht="15.75" customHeight="1">
      <c r="A517" s="13"/>
      <c r="B517" s="28"/>
      <c r="F517" s="32"/>
      <c r="G517" s="14"/>
      <c r="H517" s="32"/>
      <c r="I517" s="13"/>
    </row>
    <row r="518" spans="1:9" ht="15.75" customHeight="1">
      <c r="A518" s="13"/>
      <c r="B518" s="28"/>
      <c r="F518" s="32"/>
      <c r="G518" s="14"/>
      <c r="H518" s="32"/>
      <c r="I518" s="13"/>
    </row>
    <row r="519" spans="1:9" ht="15.75" customHeight="1">
      <c r="A519" s="13"/>
      <c r="B519" s="28"/>
      <c r="F519" s="32"/>
      <c r="G519" s="14"/>
      <c r="H519" s="32"/>
      <c r="I519" s="13"/>
    </row>
    <row r="520" spans="1:9" ht="15.75" customHeight="1">
      <c r="A520" s="13"/>
      <c r="B520" s="28"/>
      <c r="F520" s="32"/>
      <c r="G520" s="14"/>
      <c r="H520" s="32"/>
      <c r="I520" s="13"/>
    </row>
    <row r="521" spans="1:9" ht="15.75" customHeight="1">
      <c r="A521" s="13"/>
      <c r="B521" s="28"/>
      <c r="F521" s="32"/>
      <c r="G521" s="14"/>
      <c r="H521" s="32"/>
      <c r="I521" s="13"/>
    </row>
    <row r="522" spans="1:9" ht="15.75" customHeight="1">
      <c r="A522" s="13"/>
      <c r="B522" s="28"/>
      <c r="F522" s="32"/>
      <c r="G522" s="14"/>
      <c r="H522" s="32"/>
      <c r="I522" s="13"/>
    </row>
    <row r="523" spans="1:9" ht="15.75" customHeight="1">
      <c r="A523" s="13"/>
      <c r="B523" s="28"/>
      <c r="F523" s="32"/>
      <c r="G523" s="14"/>
      <c r="H523" s="32"/>
      <c r="I523" s="13"/>
    </row>
    <row r="524" spans="1:9" ht="15.75" customHeight="1">
      <c r="A524" s="13"/>
      <c r="B524" s="28"/>
      <c r="F524" s="32"/>
      <c r="G524" s="14"/>
      <c r="H524" s="32"/>
      <c r="I524" s="13"/>
    </row>
    <row r="525" spans="1:9" ht="15.75" customHeight="1">
      <c r="A525" s="13"/>
      <c r="B525" s="28"/>
      <c r="F525" s="32"/>
      <c r="G525" s="14"/>
      <c r="H525" s="32"/>
      <c r="I525" s="13"/>
    </row>
    <row r="526" spans="1:9" ht="15.75" customHeight="1">
      <c r="A526" s="13"/>
      <c r="B526" s="28"/>
      <c r="F526" s="32"/>
      <c r="G526" s="14"/>
      <c r="H526" s="32"/>
      <c r="I526" s="13"/>
    </row>
    <row r="527" spans="1:9" ht="15.75" customHeight="1">
      <c r="A527" s="13"/>
      <c r="B527" s="28"/>
      <c r="F527" s="32"/>
      <c r="G527" s="14"/>
      <c r="H527" s="32"/>
      <c r="I527" s="13"/>
    </row>
    <row r="528" spans="1:9" ht="15.75" customHeight="1">
      <c r="A528" s="13"/>
      <c r="B528" s="28"/>
      <c r="F528" s="32"/>
      <c r="G528" s="14"/>
      <c r="H528" s="32"/>
      <c r="I528" s="13"/>
    </row>
    <row r="529" spans="1:9" ht="15.75" customHeight="1">
      <c r="A529" s="13"/>
      <c r="B529" s="28"/>
      <c r="F529" s="32"/>
      <c r="G529" s="14"/>
      <c r="H529" s="32"/>
      <c r="I529" s="13"/>
    </row>
    <row r="530" spans="1:9" ht="15.75" customHeight="1">
      <c r="A530" s="13"/>
      <c r="B530" s="28"/>
      <c r="F530" s="32"/>
      <c r="G530" s="14"/>
      <c r="H530" s="32"/>
      <c r="I530" s="13"/>
    </row>
    <row r="531" spans="1:9" ht="15.75" customHeight="1">
      <c r="A531" s="13"/>
      <c r="B531" s="28"/>
      <c r="F531" s="32"/>
      <c r="G531" s="14"/>
      <c r="H531" s="32"/>
      <c r="I531" s="13"/>
    </row>
    <row r="532" spans="1:9" ht="15.75" customHeight="1">
      <c r="A532" s="13"/>
      <c r="B532" s="28"/>
      <c r="F532" s="32"/>
      <c r="G532" s="14"/>
      <c r="H532" s="32"/>
      <c r="I532" s="13"/>
    </row>
    <row r="533" spans="1:9" ht="15.75" customHeight="1">
      <c r="A533" s="13"/>
      <c r="B533" s="28"/>
      <c r="F533" s="32"/>
      <c r="G533" s="14"/>
      <c r="H533" s="32"/>
      <c r="I533" s="13"/>
    </row>
    <row r="534" spans="1:9" ht="15.75" customHeight="1">
      <c r="A534" s="13"/>
      <c r="B534" s="28"/>
      <c r="F534" s="32"/>
      <c r="G534" s="14"/>
      <c r="H534" s="32"/>
      <c r="I534" s="13"/>
    </row>
    <row r="535" spans="1:9" ht="15.75" customHeight="1">
      <c r="A535" s="13"/>
      <c r="B535" s="28"/>
      <c r="F535" s="32"/>
      <c r="G535" s="14"/>
      <c r="H535" s="32"/>
      <c r="I535" s="13"/>
    </row>
    <row r="536" spans="1:9" ht="15.75" customHeight="1">
      <c r="A536" s="13"/>
      <c r="B536" s="28"/>
      <c r="F536" s="32"/>
      <c r="G536" s="14"/>
      <c r="H536" s="32"/>
      <c r="I536" s="13"/>
    </row>
    <row r="537" spans="1:9" ht="15.75" customHeight="1">
      <c r="A537" s="13"/>
      <c r="B537" s="28"/>
      <c r="F537" s="32"/>
      <c r="G537" s="14"/>
      <c r="H537" s="32"/>
      <c r="I537" s="13"/>
    </row>
    <row r="538" spans="1:9" ht="15.75" customHeight="1">
      <c r="A538" s="13"/>
      <c r="B538" s="28"/>
      <c r="F538" s="32"/>
      <c r="G538" s="14"/>
      <c r="H538" s="32"/>
      <c r="I538" s="13"/>
    </row>
    <row r="539" spans="1:9" ht="15.75" customHeight="1">
      <c r="A539" s="13"/>
      <c r="B539" s="28"/>
      <c r="F539" s="32"/>
      <c r="G539" s="14"/>
      <c r="H539" s="32"/>
      <c r="I539" s="13"/>
    </row>
    <row r="540" spans="1:9" ht="15.75" customHeight="1">
      <c r="A540" s="13"/>
      <c r="B540" s="28"/>
      <c r="F540" s="32"/>
      <c r="G540" s="14"/>
      <c r="H540" s="32"/>
      <c r="I540" s="13"/>
    </row>
    <row r="541" spans="1:9" ht="15.75" customHeight="1">
      <c r="A541" s="13"/>
      <c r="B541" s="28"/>
      <c r="F541" s="32"/>
      <c r="G541" s="14"/>
      <c r="H541" s="32"/>
      <c r="I541" s="13"/>
    </row>
    <row r="542" spans="1:9" ht="15.75" customHeight="1">
      <c r="A542" s="13"/>
      <c r="B542" s="28"/>
      <c r="F542" s="32"/>
      <c r="G542" s="14"/>
      <c r="H542" s="32"/>
      <c r="I542" s="13"/>
    </row>
    <row r="543" spans="1:9" ht="15.75" customHeight="1">
      <c r="A543" s="13"/>
      <c r="B543" s="28"/>
      <c r="F543" s="32"/>
      <c r="G543" s="14"/>
      <c r="H543" s="32"/>
      <c r="I543" s="13"/>
    </row>
    <row r="544" spans="1:9" ht="15.75" customHeight="1">
      <c r="A544" s="13"/>
      <c r="B544" s="28"/>
      <c r="F544" s="32"/>
      <c r="G544" s="14"/>
      <c r="H544" s="32"/>
      <c r="I544" s="13"/>
    </row>
    <row r="545" spans="1:9" ht="15.75" customHeight="1">
      <c r="A545" s="13"/>
      <c r="B545" s="28"/>
      <c r="F545" s="32"/>
      <c r="G545" s="14"/>
      <c r="H545" s="32"/>
      <c r="I545" s="13"/>
    </row>
    <row r="546" spans="1:9" ht="15.75" customHeight="1">
      <c r="A546" s="13"/>
      <c r="B546" s="28"/>
      <c r="F546" s="32"/>
      <c r="G546" s="14"/>
      <c r="H546" s="32"/>
      <c r="I546" s="13"/>
    </row>
    <row r="547" spans="1:9" ht="15.75" customHeight="1">
      <c r="A547" s="13"/>
      <c r="B547" s="28"/>
      <c r="F547" s="32"/>
      <c r="G547" s="14"/>
      <c r="H547" s="32"/>
      <c r="I547" s="13"/>
    </row>
    <row r="548" spans="1:9" ht="15.75" customHeight="1">
      <c r="A548" s="13"/>
      <c r="B548" s="28"/>
      <c r="F548" s="32"/>
      <c r="G548" s="14"/>
      <c r="H548" s="32"/>
      <c r="I548" s="13"/>
    </row>
    <row r="549" spans="1:9" ht="15.75" customHeight="1">
      <c r="A549" s="13"/>
      <c r="B549" s="28"/>
      <c r="F549" s="32"/>
      <c r="G549" s="14"/>
      <c r="H549" s="32"/>
      <c r="I549" s="13"/>
    </row>
    <row r="550" spans="1:9" ht="15.75" customHeight="1">
      <c r="A550" s="13"/>
      <c r="B550" s="28"/>
      <c r="F550" s="32"/>
      <c r="G550" s="14"/>
      <c r="H550" s="32"/>
      <c r="I550" s="13"/>
    </row>
    <row r="551" spans="1:9" ht="15.75" customHeight="1">
      <c r="A551" s="13"/>
      <c r="B551" s="28"/>
      <c r="F551" s="32"/>
      <c r="G551" s="14"/>
      <c r="H551" s="32"/>
      <c r="I551" s="13"/>
    </row>
    <row r="552" spans="1:9" ht="15.75" customHeight="1">
      <c r="A552" s="13"/>
      <c r="B552" s="28"/>
      <c r="F552" s="32"/>
      <c r="G552" s="14"/>
      <c r="H552" s="32"/>
      <c r="I552" s="13"/>
    </row>
    <row r="553" spans="1:9" ht="15.75" customHeight="1">
      <c r="A553" s="13"/>
      <c r="B553" s="28"/>
      <c r="F553" s="32"/>
      <c r="G553" s="14"/>
      <c r="H553" s="32"/>
      <c r="I553" s="13"/>
    </row>
    <row r="554" spans="1:9" ht="15.75" customHeight="1">
      <c r="A554" s="13"/>
      <c r="B554" s="28"/>
      <c r="F554" s="32"/>
      <c r="G554" s="14"/>
      <c r="H554" s="32"/>
      <c r="I554" s="13"/>
    </row>
    <row r="555" spans="1:9" ht="15.75" customHeight="1">
      <c r="A555" s="13"/>
      <c r="B555" s="28"/>
      <c r="F555" s="32"/>
      <c r="G555" s="14"/>
      <c r="H555" s="32"/>
      <c r="I555" s="13"/>
    </row>
    <row r="556" spans="1:9" ht="15.75" customHeight="1">
      <c r="A556" s="13"/>
      <c r="B556" s="28"/>
      <c r="F556" s="32"/>
      <c r="G556" s="14"/>
      <c r="H556" s="32"/>
      <c r="I556" s="13"/>
    </row>
    <row r="557" spans="1:9" ht="15.75" customHeight="1">
      <c r="A557" s="13"/>
      <c r="B557" s="28"/>
      <c r="F557" s="32"/>
      <c r="G557" s="14"/>
      <c r="H557" s="32"/>
      <c r="I557" s="13"/>
    </row>
    <row r="558" spans="1:9" ht="15.75" customHeight="1">
      <c r="A558" s="13"/>
      <c r="B558" s="28"/>
      <c r="F558" s="32"/>
      <c r="G558" s="14"/>
      <c r="H558" s="32"/>
      <c r="I558" s="13"/>
    </row>
    <row r="559" spans="1:9" ht="15.75" customHeight="1">
      <c r="A559" s="13"/>
      <c r="B559" s="28"/>
      <c r="F559" s="32"/>
      <c r="G559" s="14"/>
      <c r="H559" s="32"/>
      <c r="I559" s="13"/>
    </row>
    <row r="560" spans="1:9" ht="15.75" customHeight="1">
      <c r="A560" s="13"/>
      <c r="B560" s="28"/>
      <c r="F560" s="32"/>
      <c r="G560" s="14"/>
      <c r="H560" s="32"/>
      <c r="I560" s="13"/>
    </row>
    <row r="561" spans="1:9" ht="15.75" customHeight="1">
      <c r="A561" s="13"/>
      <c r="B561" s="28"/>
      <c r="F561" s="32"/>
      <c r="G561" s="14"/>
      <c r="H561" s="32"/>
      <c r="I561" s="13"/>
    </row>
    <row r="562" spans="1:9" ht="15.75" customHeight="1">
      <c r="A562" s="13"/>
      <c r="B562" s="28"/>
      <c r="F562" s="32"/>
      <c r="G562" s="14"/>
      <c r="H562" s="32"/>
      <c r="I562" s="13"/>
    </row>
    <row r="563" spans="1:9" ht="15.75" customHeight="1">
      <c r="A563" s="13"/>
      <c r="B563" s="28"/>
      <c r="F563" s="32"/>
      <c r="G563" s="14"/>
      <c r="H563" s="32"/>
      <c r="I563" s="13"/>
    </row>
    <row r="564" spans="1:9" ht="15.75" customHeight="1">
      <c r="A564" s="13"/>
      <c r="B564" s="28"/>
      <c r="F564" s="32"/>
      <c r="G564" s="14"/>
      <c r="H564" s="32"/>
      <c r="I564" s="13"/>
    </row>
    <row r="565" spans="1:9" ht="15.75" customHeight="1">
      <c r="A565" s="13"/>
      <c r="B565" s="28"/>
      <c r="F565" s="32"/>
      <c r="G565" s="14"/>
      <c r="H565" s="32"/>
      <c r="I565" s="13"/>
    </row>
    <row r="566" spans="1:9" ht="15.75" customHeight="1">
      <c r="A566" s="13"/>
      <c r="B566" s="28"/>
      <c r="F566" s="32"/>
      <c r="G566" s="14"/>
      <c r="H566" s="32"/>
      <c r="I566" s="13"/>
    </row>
    <row r="567" spans="1:9" ht="15.75" customHeight="1">
      <c r="A567" s="13"/>
      <c r="B567" s="28"/>
      <c r="F567" s="32"/>
      <c r="G567" s="14"/>
      <c r="H567" s="32"/>
      <c r="I567" s="13"/>
    </row>
    <row r="568" spans="1:9" ht="15.75" customHeight="1">
      <c r="A568" s="13"/>
      <c r="B568" s="28"/>
      <c r="F568" s="32"/>
      <c r="G568" s="14"/>
      <c r="H568" s="32"/>
      <c r="I568" s="13"/>
    </row>
    <row r="569" spans="1:9" ht="15.75" customHeight="1">
      <c r="A569" s="13"/>
      <c r="B569" s="28"/>
      <c r="F569" s="32"/>
      <c r="G569" s="14"/>
      <c r="H569" s="32"/>
      <c r="I569" s="13"/>
    </row>
    <row r="570" spans="1:9" ht="15.75" customHeight="1">
      <c r="A570" s="13"/>
      <c r="B570" s="28"/>
      <c r="F570" s="32"/>
      <c r="G570" s="14"/>
      <c r="H570" s="32"/>
      <c r="I570" s="13"/>
    </row>
    <row r="571" spans="1:9" ht="15.75" customHeight="1">
      <c r="A571" s="13"/>
      <c r="B571" s="28"/>
      <c r="F571" s="32"/>
      <c r="G571" s="14"/>
      <c r="H571" s="32"/>
      <c r="I571" s="13"/>
    </row>
    <row r="572" spans="1:9" ht="15.75" customHeight="1">
      <c r="A572" s="13"/>
      <c r="B572" s="28"/>
      <c r="F572" s="32"/>
      <c r="G572" s="14"/>
      <c r="H572" s="32"/>
      <c r="I572" s="13"/>
    </row>
    <row r="573" spans="1:9" ht="15.75" customHeight="1">
      <c r="A573" s="13"/>
      <c r="B573" s="28"/>
      <c r="F573" s="32"/>
      <c r="G573" s="14"/>
      <c r="H573" s="32"/>
      <c r="I573" s="13"/>
    </row>
    <row r="574" spans="1:9" ht="15.75" customHeight="1">
      <c r="A574" s="13"/>
      <c r="B574" s="28"/>
      <c r="F574" s="32"/>
      <c r="G574" s="14"/>
      <c r="H574" s="32"/>
      <c r="I574" s="13"/>
    </row>
    <row r="575" spans="1:9" ht="15.75" customHeight="1">
      <c r="A575" s="13"/>
      <c r="B575" s="28"/>
      <c r="F575" s="32"/>
      <c r="G575" s="14"/>
      <c r="H575" s="32"/>
      <c r="I575" s="13"/>
    </row>
    <row r="576" spans="1:9" ht="15.75" customHeight="1">
      <c r="A576" s="13"/>
      <c r="B576" s="28"/>
      <c r="F576" s="32"/>
      <c r="G576" s="14"/>
      <c r="H576" s="32"/>
      <c r="I576" s="13"/>
    </row>
    <row r="577" spans="1:9" ht="15.75" customHeight="1">
      <c r="A577" s="13"/>
      <c r="B577" s="28"/>
      <c r="F577" s="32"/>
      <c r="G577" s="14"/>
      <c r="H577" s="32"/>
      <c r="I577" s="13"/>
    </row>
    <row r="578" spans="1:9" ht="15.75" customHeight="1">
      <c r="A578" s="13"/>
      <c r="B578" s="28"/>
      <c r="F578" s="32"/>
      <c r="G578" s="14"/>
      <c r="H578" s="32"/>
      <c r="I578" s="13"/>
    </row>
    <row r="579" spans="1:9" ht="15.75" customHeight="1">
      <c r="A579" s="13"/>
      <c r="B579" s="28"/>
      <c r="F579" s="32"/>
      <c r="G579" s="14"/>
      <c r="H579" s="32"/>
      <c r="I579" s="13"/>
    </row>
    <row r="580" spans="1:9" ht="15.75" customHeight="1">
      <c r="A580" s="13"/>
      <c r="B580" s="28"/>
      <c r="F580" s="32"/>
      <c r="G580" s="14"/>
      <c r="H580" s="32"/>
      <c r="I580" s="13"/>
    </row>
    <row r="581" spans="1:9" ht="15.75" customHeight="1">
      <c r="A581" s="13"/>
      <c r="B581" s="28"/>
      <c r="F581" s="32"/>
      <c r="G581" s="14"/>
      <c r="H581" s="32"/>
      <c r="I581" s="13"/>
    </row>
    <row r="582" spans="1:9" ht="15.75" customHeight="1">
      <c r="A582" s="13"/>
      <c r="B582" s="28"/>
      <c r="F582" s="32"/>
      <c r="G582" s="14"/>
      <c r="H582" s="32"/>
      <c r="I582" s="13"/>
    </row>
    <row r="583" spans="1:9" ht="15.75" customHeight="1">
      <c r="A583" s="13"/>
      <c r="B583" s="28"/>
      <c r="F583" s="32"/>
      <c r="G583" s="14"/>
      <c r="H583" s="32"/>
      <c r="I583" s="13"/>
    </row>
    <row r="584" spans="1:9" ht="15.75" customHeight="1">
      <c r="A584" s="13"/>
      <c r="B584" s="28"/>
      <c r="F584" s="32"/>
      <c r="G584" s="14"/>
      <c r="H584" s="32"/>
      <c r="I584" s="13"/>
    </row>
    <row r="585" spans="1:9" ht="15.75" customHeight="1">
      <c r="A585" s="13"/>
      <c r="B585" s="28"/>
      <c r="F585" s="32"/>
      <c r="G585" s="14"/>
      <c r="H585" s="32"/>
      <c r="I585" s="13"/>
    </row>
    <row r="586" spans="1:9" ht="15.75" customHeight="1">
      <c r="A586" s="13"/>
      <c r="B586" s="28"/>
      <c r="F586" s="32"/>
      <c r="G586" s="14"/>
      <c r="H586" s="32"/>
      <c r="I586" s="13"/>
    </row>
    <row r="587" spans="1:9" ht="15.75" customHeight="1">
      <c r="A587" s="13"/>
      <c r="B587" s="28"/>
      <c r="F587" s="32"/>
      <c r="G587" s="14"/>
      <c r="H587" s="32"/>
      <c r="I587" s="13"/>
    </row>
    <row r="588" spans="1:9" ht="15.75" customHeight="1">
      <c r="A588" s="13"/>
      <c r="B588" s="28"/>
      <c r="F588" s="32"/>
      <c r="G588" s="14"/>
      <c r="H588" s="32"/>
      <c r="I588" s="13"/>
    </row>
    <row r="589" spans="1:9" ht="15.75" customHeight="1">
      <c r="A589" s="13"/>
      <c r="B589" s="28"/>
      <c r="F589" s="32"/>
      <c r="G589" s="14"/>
      <c r="H589" s="32"/>
      <c r="I589" s="13"/>
    </row>
    <row r="590" spans="1:9" ht="15.75" customHeight="1">
      <c r="A590" s="13"/>
      <c r="B590" s="28"/>
      <c r="F590" s="32"/>
      <c r="G590" s="14"/>
      <c r="H590" s="32"/>
      <c r="I590" s="13"/>
    </row>
    <row r="591" spans="1:9" ht="15.75" customHeight="1">
      <c r="A591" s="13"/>
      <c r="B591" s="28"/>
      <c r="F591" s="32"/>
      <c r="G591" s="14"/>
      <c r="H591" s="32"/>
      <c r="I591" s="13"/>
    </row>
    <row r="592" spans="1:9" ht="15.75" customHeight="1">
      <c r="A592" s="13"/>
      <c r="B592" s="28"/>
      <c r="F592" s="32"/>
      <c r="G592" s="14"/>
      <c r="H592" s="32"/>
      <c r="I592" s="13"/>
    </row>
    <row r="593" spans="1:9" ht="15.75" customHeight="1">
      <c r="A593" s="13"/>
      <c r="B593" s="28"/>
      <c r="F593" s="32"/>
      <c r="G593" s="14"/>
      <c r="H593" s="32"/>
      <c r="I593" s="13"/>
    </row>
    <row r="594" spans="1:9" ht="15.75" customHeight="1">
      <c r="A594" s="13"/>
      <c r="B594" s="28"/>
      <c r="F594" s="32"/>
      <c r="G594" s="14"/>
      <c r="H594" s="32"/>
      <c r="I594" s="13"/>
    </row>
    <row r="595" spans="1:9" ht="15.75" customHeight="1">
      <c r="A595" s="13"/>
      <c r="B595" s="28"/>
      <c r="F595" s="32"/>
      <c r="G595" s="14"/>
      <c r="H595" s="32"/>
      <c r="I595" s="13"/>
    </row>
    <row r="596" spans="1:9" ht="15.75" customHeight="1">
      <c r="A596" s="13"/>
      <c r="B596" s="28"/>
      <c r="F596" s="32"/>
      <c r="G596" s="14"/>
      <c r="H596" s="32"/>
      <c r="I596" s="13"/>
    </row>
    <row r="597" spans="1:9" ht="15.75" customHeight="1">
      <c r="A597" s="13"/>
      <c r="B597" s="28"/>
      <c r="F597" s="32"/>
      <c r="G597" s="14"/>
      <c r="H597" s="32"/>
      <c r="I597" s="13"/>
    </row>
    <row r="598" spans="1:9" ht="15.75" customHeight="1">
      <c r="A598" s="13"/>
      <c r="B598" s="28"/>
      <c r="F598" s="32"/>
      <c r="G598" s="14"/>
      <c r="H598" s="32"/>
      <c r="I598" s="13"/>
    </row>
    <row r="599" spans="1:9" ht="15.75" customHeight="1">
      <c r="A599" s="13"/>
      <c r="B599" s="28"/>
      <c r="F599" s="32"/>
      <c r="G599" s="14"/>
      <c r="H599" s="32"/>
      <c r="I599" s="13"/>
    </row>
    <row r="600" spans="1:9" ht="15.75" customHeight="1">
      <c r="A600" s="13"/>
      <c r="B600" s="28"/>
      <c r="F600" s="32"/>
      <c r="G600" s="14"/>
      <c r="H600" s="32"/>
      <c r="I600" s="13"/>
    </row>
    <row r="601" spans="1:9" ht="15.75" customHeight="1">
      <c r="A601" s="13"/>
      <c r="B601" s="28"/>
      <c r="F601" s="32"/>
      <c r="G601" s="14"/>
      <c r="H601" s="32"/>
      <c r="I601" s="13"/>
    </row>
    <row r="602" spans="1:9" ht="15.75" customHeight="1">
      <c r="A602" s="13"/>
      <c r="B602" s="28"/>
      <c r="F602" s="32"/>
      <c r="G602" s="14"/>
      <c r="H602" s="32"/>
      <c r="I602" s="13"/>
    </row>
    <row r="603" spans="1:9" ht="15.75" customHeight="1">
      <c r="A603" s="13"/>
      <c r="B603" s="28"/>
      <c r="F603" s="32"/>
      <c r="G603" s="14"/>
      <c r="H603" s="32"/>
      <c r="I603" s="13"/>
    </row>
    <row r="604" spans="1:9" ht="15.75" customHeight="1">
      <c r="A604" s="13"/>
      <c r="B604" s="28"/>
      <c r="F604" s="32"/>
      <c r="G604" s="14"/>
      <c r="H604" s="32"/>
      <c r="I604" s="13"/>
    </row>
    <row r="605" spans="1:9" ht="15.75" customHeight="1">
      <c r="A605" s="13"/>
      <c r="B605" s="28"/>
      <c r="F605" s="32"/>
      <c r="G605" s="14"/>
      <c r="H605" s="32"/>
      <c r="I605" s="13"/>
    </row>
    <row r="606" spans="1:9" ht="15.75" customHeight="1">
      <c r="A606" s="13"/>
      <c r="B606" s="28"/>
      <c r="F606" s="32"/>
      <c r="G606" s="14"/>
      <c r="H606" s="32"/>
      <c r="I606" s="13"/>
    </row>
    <row r="607" spans="1:9" ht="15.75" customHeight="1">
      <c r="A607" s="13"/>
      <c r="B607" s="28"/>
      <c r="F607" s="32"/>
      <c r="G607" s="14"/>
      <c r="H607" s="32"/>
      <c r="I607" s="13"/>
    </row>
    <row r="608" spans="1:9" ht="15.75" customHeight="1">
      <c r="A608" s="13"/>
      <c r="B608" s="28"/>
      <c r="F608" s="32"/>
      <c r="G608" s="14"/>
      <c r="H608" s="32"/>
      <c r="I608" s="13"/>
    </row>
    <row r="609" spans="1:9" ht="15.75" customHeight="1">
      <c r="A609" s="13"/>
      <c r="B609" s="28"/>
      <c r="F609" s="32"/>
      <c r="G609" s="14"/>
      <c r="H609" s="32"/>
      <c r="I609" s="13"/>
    </row>
    <row r="610" spans="1:9" ht="15.75" customHeight="1">
      <c r="A610" s="13"/>
      <c r="B610" s="28"/>
      <c r="F610" s="32"/>
      <c r="G610" s="14"/>
      <c r="H610" s="32"/>
      <c r="I610" s="13"/>
    </row>
    <row r="611" spans="1:9" ht="15.75" customHeight="1">
      <c r="A611" s="13"/>
      <c r="B611" s="28"/>
      <c r="F611" s="32"/>
      <c r="G611" s="14"/>
      <c r="H611" s="32"/>
      <c r="I611" s="13"/>
    </row>
    <row r="612" spans="1:9" ht="15.75" customHeight="1">
      <c r="A612" s="13"/>
      <c r="B612" s="28"/>
      <c r="F612" s="32"/>
      <c r="G612" s="14"/>
      <c r="H612" s="32"/>
      <c r="I612" s="13"/>
    </row>
    <row r="613" spans="1:9" ht="15.75" customHeight="1">
      <c r="A613" s="13"/>
      <c r="B613" s="28"/>
      <c r="F613" s="32"/>
      <c r="G613" s="14"/>
      <c r="H613" s="32"/>
      <c r="I613" s="13"/>
    </row>
    <row r="614" spans="1:9" ht="15.75" customHeight="1">
      <c r="A614" s="13"/>
      <c r="B614" s="28"/>
      <c r="F614" s="32"/>
      <c r="G614" s="14"/>
      <c r="H614" s="32"/>
      <c r="I614" s="13"/>
    </row>
    <row r="615" spans="1:9" ht="15.75" customHeight="1">
      <c r="A615" s="13"/>
      <c r="B615" s="28"/>
      <c r="F615" s="32"/>
      <c r="G615" s="14"/>
      <c r="H615" s="32"/>
      <c r="I615" s="13"/>
    </row>
    <row r="616" spans="1:9" ht="15.75" customHeight="1">
      <c r="A616" s="13"/>
      <c r="B616" s="28"/>
      <c r="F616" s="32"/>
      <c r="G616" s="14"/>
      <c r="H616" s="32"/>
      <c r="I616" s="13"/>
    </row>
    <row r="617" spans="1:9" ht="15.75" customHeight="1">
      <c r="A617" s="13"/>
      <c r="B617" s="28"/>
      <c r="F617" s="32"/>
      <c r="G617" s="14"/>
      <c r="H617" s="32"/>
      <c r="I617" s="13"/>
    </row>
    <row r="618" spans="1:9" ht="15.75" customHeight="1">
      <c r="A618" s="13"/>
      <c r="B618" s="28"/>
      <c r="F618" s="32"/>
      <c r="G618" s="14"/>
      <c r="H618" s="32"/>
      <c r="I618" s="13"/>
    </row>
    <row r="619" spans="1:9" ht="15.75" customHeight="1">
      <c r="A619" s="13"/>
      <c r="B619" s="28"/>
      <c r="F619" s="32"/>
      <c r="G619" s="14"/>
      <c r="H619" s="32"/>
      <c r="I619" s="13"/>
    </row>
    <row r="620" spans="1:9" ht="15.75" customHeight="1">
      <c r="A620" s="13"/>
      <c r="B620" s="28"/>
      <c r="F620" s="32"/>
      <c r="G620" s="14"/>
      <c r="H620" s="32"/>
      <c r="I620" s="13"/>
    </row>
    <row r="621" spans="1:9" ht="15.75" customHeight="1">
      <c r="A621" s="13"/>
      <c r="B621" s="28"/>
      <c r="F621" s="32"/>
      <c r="G621" s="14"/>
      <c r="H621" s="32"/>
      <c r="I621" s="13"/>
    </row>
    <row r="622" spans="1:9" ht="15.75" customHeight="1">
      <c r="A622" s="13"/>
      <c r="B622" s="28"/>
      <c r="F622" s="32"/>
      <c r="G622" s="14"/>
      <c r="H622" s="32"/>
      <c r="I622" s="13"/>
    </row>
    <row r="623" spans="1:9" ht="15.75" customHeight="1">
      <c r="A623" s="13"/>
      <c r="B623" s="28"/>
      <c r="F623" s="32"/>
      <c r="G623" s="14"/>
      <c r="H623" s="32"/>
      <c r="I623" s="13"/>
    </row>
    <row r="624" spans="1:9" ht="15.75" customHeight="1">
      <c r="A624" s="13"/>
      <c r="B624" s="28"/>
      <c r="F624" s="32"/>
      <c r="G624" s="14"/>
      <c r="H624" s="32"/>
      <c r="I624" s="13"/>
    </row>
    <row r="625" spans="1:9" ht="15.75" customHeight="1">
      <c r="A625" s="13"/>
      <c r="B625" s="28"/>
      <c r="F625" s="32"/>
      <c r="G625" s="14"/>
      <c r="H625" s="32"/>
      <c r="I625" s="13"/>
    </row>
    <row r="626" spans="1:9" ht="15.75" customHeight="1">
      <c r="A626" s="13"/>
      <c r="B626" s="28"/>
      <c r="F626" s="32"/>
      <c r="G626" s="14"/>
      <c r="H626" s="32"/>
      <c r="I626" s="13"/>
    </row>
    <row r="627" spans="1:9" ht="15.75" customHeight="1">
      <c r="A627" s="13"/>
      <c r="B627" s="28"/>
      <c r="F627" s="32"/>
      <c r="G627" s="14"/>
      <c r="H627" s="32"/>
      <c r="I627" s="13"/>
    </row>
    <row r="628" spans="1:9" ht="15.75" customHeight="1">
      <c r="A628" s="13"/>
      <c r="B628" s="28"/>
      <c r="F628" s="32"/>
      <c r="G628" s="14"/>
      <c r="H628" s="32"/>
      <c r="I628" s="13"/>
    </row>
    <row r="629" spans="1:9" ht="15.75" customHeight="1">
      <c r="A629" s="13"/>
      <c r="B629" s="28"/>
      <c r="F629" s="32"/>
      <c r="G629" s="14"/>
      <c r="H629" s="32"/>
      <c r="I629" s="13"/>
    </row>
    <row r="630" spans="1:9" ht="15.75" customHeight="1">
      <c r="A630" s="13"/>
      <c r="B630" s="28"/>
      <c r="F630" s="32"/>
      <c r="G630" s="14"/>
      <c r="H630" s="32"/>
      <c r="I630" s="13"/>
    </row>
    <row r="631" spans="1:9" ht="15.75" customHeight="1">
      <c r="A631" s="13"/>
      <c r="B631" s="28"/>
      <c r="F631" s="32"/>
      <c r="G631" s="14"/>
      <c r="H631" s="32"/>
      <c r="I631" s="13"/>
    </row>
    <row r="632" spans="1:9" ht="15.75" customHeight="1">
      <c r="A632" s="13"/>
      <c r="B632" s="28"/>
      <c r="F632" s="32"/>
      <c r="G632" s="14"/>
      <c r="H632" s="32"/>
      <c r="I632" s="13"/>
    </row>
    <row r="633" spans="1:9" ht="15.75" customHeight="1">
      <c r="A633" s="13"/>
      <c r="B633" s="28"/>
      <c r="F633" s="32"/>
      <c r="G633" s="14"/>
      <c r="H633" s="32"/>
      <c r="I633" s="13"/>
    </row>
    <row r="634" spans="1:9" ht="15.75" customHeight="1">
      <c r="A634" s="13"/>
      <c r="B634" s="28"/>
      <c r="F634" s="32"/>
      <c r="G634" s="14"/>
      <c r="H634" s="32"/>
      <c r="I634" s="13"/>
    </row>
    <row r="635" spans="1:9" ht="15.75" customHeight="1">
      <c r="A635" s="13"/>
      <c r="B635" s="28"/>
      <c r="F635" s="32"/>
      <c r="G635" s="14"/>
      <c r="H635" s="32"/>
      <c r="I635" s="13"/>
    </row>
    <row r="636" spans="1:9" ht="15.75" customHeight="1">
      <c r="A636" s="13"/>
      <c r="B636" s="28"/>
      <c r="F636" s="32"/>
      <c r="G636" s="14"/>
      <c r="H636" s="32"/>
      <c r="I636" s="13"/>
    </row>
    <row r="637" spans="1:9" ht="15.75" customHeight="1">
      <c r="A637" s="13"/>
      <c r="B637" s="28"/>
      <c r="F637" s="32"/>
      <c r="G637" s="14"/>
      <c r="H637" s="32"/>
      <c r="I637" s="13"/>
    </row>
    <row r="638" spans="1:9" ht="15.75" customHeight="1">
      <c r="A638" s="13"/>
      <c r="B638" s="28"/>
      <c r="F638" s="32"/>
      <c r="G638" s="14"/>
      <c r="H638" s="32"/>
      <c r="I638" s="13"/>
    </row>
    <row r="639" spans="1:9" ht="15.75" customHeight="1">
      <c r="A639" s="13"/>
      <c r="B639" s="28"/>
      <c r="F639" s="32"/>
      <c r="G639" s="14"/>
      <c r="H639" s="32"/>
      <c r="I639" s="13"/>
    </row>
    <row r="640" spans="1:9" ht="15.75" customHeight="1">
      <c r="A640" s="13"/>
      <c r="B640" s="28"/>
      <c r="F640" s="32"/>
      <c r="G640" s="14"/>
      <c r="H640" s="32"/>
      <c r="I640" s="13"/>
    </row>
    <row r="641" spans="1:9" ht="15.75" customHeight="1">
      <c r="A641" s="13"/>
      <c r="B641" s="28"/>
      <c r="F641" s="32"/>
      <c r="G641" s="14"/>
      <c r="H641" s="32"/>
      <c r="I641" s="13"/>
    </row>
    <row r="642" spans="1:9" ht="15.75" customHeight="1">
      <c r="A642" s="13"/>
      <c r="B642" s="28"/>
      <c r="F642" s="32"/>
      <c r="G642" s="14"/>
      <c r="H642" s="32"/>
      <c r="I642" s="13"/>
    </row>
    <row r="643" spans="1:9" ht="15.75" customHeight="1">
      <c r="A643" s="13"/>
      <c r="B643" s="28"/>
      <c r="F643" s="32"/>
      <c r="G643" s="14"/>
      <c r="H643" s="32"/>
      <c r="I643" s="13"/>
    </row>
    <row r="644" spans="1:9" ht="15.75" customHeight="1">
      <c r="A644" s="13"/>
      <c r="B644" s="28"/>
      <c r="F644" s="32"/>
      <c r="G644" s="14"/>
      <c r="H644" s="32"/>
      <c r="I644" s="13"/>
    </row>
    <row r="645" spans="1:9" ht="15.75" customHeight="1">
      <c r="A645" s="13"/>
      <c r="B645" s="28"/>
      <c r="F645" s="32"/>
      <c r="G645" s="14"/>
      <c r="H645" s="32"/>
      <c r="I645" s="13"/>
    </row>
    <row r="646" spans="1:9" ht="15.75" customHeight="1">
      <c r="A646" s="13"/>
      <c r="B646" s="28"/>
      <c r="F646" s="32"/>
      <c r="G646" s="14"/>
      <c r="H646" s="32"/>
      <c r="I646" s="13"/>
    </row>
    <row r="647" spans="1:9" ht="15.75" customHeight="1">
      <c r="A647" s="13"/>
      <c r="B647" s="28"/>
      <c r="F647" s="32"/>
      <c r="G647" s="14"/>
      <c r="H647" s="32"/>
      <c r="I647" s="13"/>
    </row>
    <row r="648" spans="1:9" ht="15.75" customHeight="1">
      <c r="A648" s="13"/>
      <c r="B648" s="28"/>
      <c r="F648" s="32"/>
      <c r="G648" s="14"/>
      <c r="H648" s="32"/>
      <c r="I648" s="13"/>
    </row>
    <row r="649" spans="1:9" ht="15.75" customHeight="1">
      <c r="A649" s="13"/>
      <c r="B649" s="28"/>
      <c r="F649" s="32"/>
      <c r="G649" s="14"/>
      <c r="H649" s="32"/>
      <c r="I649" s="13"/>
    </row>
    <row r="650" spans="1:9" ht="15.75" customHeight="1">
      <c r="A650" s="13"/>
      <c r="B650" s="28"/>
      <c r="F650" s="32"/>
      <c r="G650" s="14"/>
      <c r="H650" s="32"/>
      <c r="I650" s="13"/>
    </row>
    <row r="651" spans="1:9" ht="15.75" customHeight="1">
      <c r="A651" s="13"/>
      <c r="B651" s="28"/>
      <c r="F651" s="32"/>
      <c r="G651" s="14"/>
      <c r="H651" s="32"/>
      <c r="I651" s="13"/>
    </row>
    <row r="652" spans="1:9" ht="15.75" customHeight="1">
      <c r="A652" s="13"/>
      <c r="B652" s="28"/>
      <c r="F652" s="32"/>
      <c r="G652" s="14"/>
      <c r="H652" s="32"/>
      <c r="I652" s="13"/>
    </row>
    <row r="653" spans="1:9" ht="15.75" customHeight="1">
      <c r="A653" s="13"/>
      <c r="B653" s="28"/>
      <c r="F653" s="32"/>
      <c r="G653" s="14"/>
      <c r="H653" s="32"/>
      <c r="I653" s="13"/>
    </row>
    <row r="654" spans="1:9" ht="15.75" customHeight="1">
      <c r="A654" s="13"/>
      <c r="B654" s="28"/>
      <c r="F654" s="32"/>
      <c r="G654" s="14"/>
      <c r="H654" s="32"/>
      <c r="I654" s="13"/>
    </row>
    <row r="655" spans="1:9" ht="15.75" customHeight="1">
      <c r="A655" s="13"/>
      <c r="B655" s="28"/>
      <c r="F655" s="32"/>
      <c r="G655" s="14"/>
      <c r="H655" s="32"/>
      <c r="I655" s="13"/>
    </row>
    <row r="656" spans="1:9" ht="15.75" customHeight="1">
      <c r="A656" s="13"/>
      <c r="B656" s="28"/>
      <c r="F656" s="32"/>
      <c r="G656" s="14"/>
      <c r="H656" s="32"/>
      <c r="I656" s="13"/>
    </row>
    <row r="657" spans="1:9" ht="15.75" customHeight="1">
      <c r="A657" s="13"/>
      <c r="B657" s="28"/>
      <c r="F657" s="32"/>
      <c r="G657" s="14"/>
      <c r="H657" s="32"/>
      <c r="I657" s="13"/>
    </row>
    <row r="658" spans="1:9" ht="15.75" customHeight="1">
      <c r="A658" s="13"/>
      <c r="B658" s="28"/>
      <c r="F658" s="32"/>
      <c r="G658" s="14"/>
      <c r="H658" s="32"/>
      <c r="I658" s="13"/>
    </row>
    <row r="659" spans="1:9" ht="15.75" customHeight="1">
      <c r="A659" s="13"/>
      <c r="B659" s="28"/>
      <c r="F659" s="32"/>
      <c r="G659" s="14"/>
      <c r="H659" s="32"/>
      <c r="I659" s="13"/>
    </row>
    <row r="660" spans="1:9" ht="15.75" customHeight="1">
      <c r="A660" s="13"/>
      <c r="B660" s="28"/>
      <c r="F660" s="32"/>
      <c r="G660" s="14"/>
      <c r="H660" s="32"/>
      <c r="I660" s="13"/>
    </row>
    <row r="661" spans="1:9" ht="15.75" customHeight="1">
      <c r="A661" s="13"/>
      <c r="B661" s="28"/>
      <c r="F661" s="32"/>
      <c r="G661" s="14"/>
      <c r="H661" s="32"/>
      <c r="I661" s="13"/>
    </row>
    <row r="662" spans="1:9" ht="15.75" customHeight="1">
      <c r="A662" s="13"/>
      <c r="B662" s="28"/>
      <c r="F662" s="32"/>
      <c r="G662" s="14"/>
      <c r="H662" s="32"/>
      <c r="I662" s="13"/>
    </row>
    <row r="663" spans="1:9" ht="15.75" customHeight="1">
      <c r="A663" s="13"/>
      <c r="B663" s="28"/>
      <c r="F663" s="32"/>
      <c r="G663" s="14"/>
      <c r="H663" s="32"/>
      <c r="I663" s="13"/>
    </row>
    <row r="664" spans="1:9" ht="15.75" customHeight="1">
      <c r="A664" s="13"/>
      <c r="B664" s="28"/>
      <c r="F664" s="32"/>
      <c r="G664" s="14"/>
      <c r="H664" s="32"/>
      <c r="I664" s="13"/>
    </row>
    <row r="665" spans="1:9" ht="15.75" customHeight="1">
      <c r="A665" s="13"/>
      <c r="B665" s="28"/>
      <c r="F665" s="32"/>
      <c r="G665" s="14"/>
      <c r="H665" s="32"/>
      <c r="I665" s="13"/>
    </row>
    <row r="666" spans="1:9" ht="15.75" customHeight="1">
      <c r="A666" s="13"/>
      <c r="B666" s="28"/>
      <c r="F666" s="32"/>
      <c r="G666" s="14"/>
      <c r="H666" s="32"/>
      <c r="I666" s="13"/>
    </row>
    <row r="667" spans="1:9" ht="15.75" customHeight="1">
      <c r="A667" s="13"/>
      <c r="B667" s="28"/>
      <c r="F667" s="32"/>
      <c r="G667" s="14"/>
      <c r="H667" s="32"/>
      <c r="I667" s="13"/>
    </row>
    <row r="668" spans="1:9" ht="15.75" customHeight="1">
      <c r="A668" s="13"/>
      <c r="B668" s="28"/>
      <c r="F668" s="32"/>
      <c r="G668" s="14"/>
      <c r="H668" s="32"/>
      <c r="I668" s="13"/>
    </row>
    <row r="669" spans="1:9" ht="15.75" customHeight="1">
      <c r="A669" s="13"/>
      <c r="B669" s="28"/>
      <c r="F669" s="32"/>
      <c r="G669" s="14"/>
      <c r="H669" s="32"/>
      <c r="I669" s="13"/>
    </row>
    <row r="670" spans="1:9" ht="15.75" customHeight="1">
      <c r="A670" s="13"/>
      <c r="B670" s="28"/>
      <c r="F670" s="32"/>
      <c r="G670" s="14"/>
      <c r="H670" s="32"/>
      <c r="I670" s="13"/>
    </row>
    <row r="671" spans="1:9" ht="15.75" customHeight="1">
      <c r="A671" s="13"/>
      <c r="B671" s="28"/>
      <c r="F671" s="32"/>
      <c r="G671" s="14"/>
      <c r="H671" s="32"/>
      <c r="I671" s="13"/>
    </row>
    <row r="672" spans="1:9" ht="15.75" customHeight="1">
      <c r="A672" s="13"/>
      <c r="B672" s="28"/>
      <c r="F672" s="32"/>
      <c r="G672" s="14"/>
      <c r="H672" s="32"/>
      <c r="I672" s="13"/>
    </row>
    <row r="673" spans="1:9" ht="15.75" customHeight="1">
      <c r="A673" s="13"/>
      <c r="B673" s="28"/>
      <c r="F673" s="32"/>
      <c r="G673" s="14"/>
      <c r="H673" s="32"/>
      <c r="I673" s="13"/>
    </row>
    <row r="674" spans="1:9" ht="15.75" customHeight="1">
      <c r="A674" s="13"/>
      <c r="B674" s="28"/>
      <c r="F674" s="32"/>
      <c r="G674" s="14"/>
      <c r="H674" s="32"/>
      <c r="I674" s="13"/>
    </row>
    <row r="675" spans="1:9" ht="15.75" customHeight="1">
      <c r="A675" s="13"/>
      <c r="B675" s="28"/>
      <c r="F675" s="32"/>
      <c r="G675" s="14"/>
      <c r="H675" s="32"/>
      <c r="I675" s="13"/>
    </row>
    <row r="676" spans="1:9" ht="15.75" customHeight="1">
      <c r="A676" s="13"/>
      <c r="B676" s="28"/>
      <c r="F676" s="32"/>
      <c r="G676" s="14"/>
      <c r="H676" s="32"/>
      <c r="I676" s="13"/>
    </row>
    <row r="677" spans="1:9" ht="15.75" customHeight="1">
      <c r="A677" s="13"/>
      <c r="B677" s="28"/>
      <c r="F677" s="32"/>
      <c r="G677" s="14"/>
      <c r="H677" s="32"/>
      <c r="I677" s="13"/>
    </row>
    <row r="678" spans="1:9" ht="15.75" customHeight="1">
      <c r="A678" s="13"/>
      <c r="B678" s="28"/>
      <c r="F678" s="32"/>
      <c r="G678" s="14"/>
      <c r="H678" s="32"/>
      <c r="I678" s="13"/>
    </row>
    <row r="679" spans="1:9" ht="15.75" customHeight="1">
      <c r="A679" s="13"/>
      <c r="B679" s="28"/>
      <c r="F679" s="32"/>
      <c r="G679" s="14"/>
      <c r="H679" s="32"/>
      <c r="I679" s="13"/>
    </row>
    <row r="680" spans="1:9" ht="15.75" customHeight="1">
      <c r="A680" s="13"/>
      <c r="B680" s="28"/>
      <c r="F680" s="32"/>
      <c r="G680" s="14"/>
      <c r="H680" s="32"/>
      <c r="I680" s="13"/>
    </row>
    <row r="681" spans="1:9" ht="15.75" customHeight="1">
      <c r="A681" s="13"/>
      <c r="B681" s="28"/>
      <c r="F681" s="32"/>
      <c r="G681" s="14"/>
      <c r="H681" s="32"/>
      <c r="I681" s="13"/>
    </row>
    <row r="682" spans="1:9" ht="15.75" customHeight="1">
      <c r="A682" s="13"/>
      <c r="B682" s="28"/>
      <c r="F682" s="32"/>
      <c r="G682" s="14"/>
      <c r="H682" s="32"/>
      <c r="I682" s="13"/>
    </row>
    <row r="683" spans="1:9" ht="15.75" customHeight="1">
      <c r="A683" s="13"/>
      <c r="B683" s="28"/>
      <c r="F683" s="32"/>
      <c r="G683" s="14"/>
      <c r="H683" s="32"/>
      <c r="I683" s="13"/>
    </row>
    <row r="684" spans="1:9" ht="15.75" customHeight="1">
      <c r="A684" s="13"/>
      <c r="B684" s="28"/>
      <c r="F684" s="32"/>
      <c r="G684" s="14"/>
      <c r="H684" s="32"/>
      <c r="I684" s="13"/>
    </row>
    <row r="685" spans="1:9" ht="15.75" customHeight="1">
      <c r="A685" s="13"/>
      <c r="B685" s="28"/>
      <c r="F685" s="32"/>
      <c r="G685" s="14"/>
      <c r="H685" s="32"/>
      <c r="I685" s="13"/>
    </row>
    <row r="686" spans="1:9" ht="15.75" customHeight="1">
      <c r="A686" s="13"/>
      <c r="B686" s="28"/>
      <c r="F686" s="32"/>
      <c r="G686" s="14"/>
      <c r="H686" s="32"/>
      <c r="I686" s="13"/>
    </row>
    <row r="687" spans="1:9" ht="15.75" customHeight="1">
      <c r="A687" s="13"/>
      <c r="B687" s="28"/>
      <c r="F687" s="32"/>
      <c r="G687" s="14"/>
      <c r="H687" s="32"/>
      <c r="I687" s="13"/>
    </row>
    <row r="688" spans="1:9" ht="15.75" customHeight="1">
      <c r="A688" s="13"/>
      <c r="B688" s="28"/>
      <c r="F688" s="32"/>
      <c r="G688" s="14"/>
      <c r="H688" s="32"/>
      <c r="I688" s="13"/>
    </row>
    <row r="689" spans="1:9" ht="15.75" customHeight="1">
      <c r="A689" s="13"/>
      <c r="B689" s="28"/>
      <c r="F689" s="32"/>
      <c r="G689" s="14"/>
      <c r="H689" s="32"/>
      <c r="I689" s="13"/>
    </row>
    <row r="690" spans="1:9" ht="15.75" customHeight="1">
      <c r="A690" s="13"/>
      <c r="B690" s="28"/>
      <c r="F690" s="32"/>
      <c r="G690" s="14"/>
      <c r="H690" s="32"/>
      <c r="I690" s="13"/>
    </row>
    <row r="691" spans="1:9" ht="15.75" customHeight="1">
      <c r="A691" s="13"/>
      <c r="B691" s="28"/>
      <c r="F691" s="32"/>
      <c r="G691" s="14"/>
      <c r="H691" s="32"/>
      <c r="I691" s="13"/>
    </row>
    <row r="692" spans="1:9" ht="15.75" customHeight="1">
      <c r="A692" s="13"/>
      <c r="B692" s="28"/>
      <c r="F692" s="32"/>
      <c r="G692" s="14"/>
      <c r="H692" s="32"/>
      <c r="I692" s="13"/>
    </row>
    <row r="693" spans="1:9" ht="15.75" customHeight="1">
      <c r="A693" s="13"/>
      <c r="B693" s="28"/>
      <c r="F693" s="32"/>
      <c r="G693" s="14"/>
      <c r="H693" s="32"/>
      <c r="I693" s="13"/>
    </row>
    <row r="694" spans="1:9" ht="15.75" customHeight="1">
      <c r="A694" s="13"/>
      <c r="B694" s="28"/>
      <c r="F694" s="32"/>
      <c r="G694" s="14"/>
      <c r="H694" s="32"/>
      <c r="I694" s="13"/>
    </row>
    <row r="695" spans="1:9" ht="15.75" customHeight="1">
      <c r="A695" s="13"/>
      <c r="B695" s="28"/>
      <c r="F695" s="32"/>
      <c r="G695" s="14"/>
      <c r="H695" s="32"/>
      <c r="I695" s="13"/>
    </row>
    <row r="696" spans="1:9" ht="15.75" customHeight="1">
      <c r="A696" s="13"/>
      <c r="B696" s="28"/>
      <c r="F696" s="32"/>
      <c r="G696" s="14"/>
      <c r="H696" s="32"/>
      <c r="I696" s="13"/>
    </row>
    <row r="697" spans="1:9" ht="15.75" customHeight="1">
      <c r="A697" s="13"/>
      <c r="B697" s="28"/>
      <c r="F697" s="32"/>
      <c r="G697" s="14"/>
      <c r="H697" s="32"/>
      <c r="I697" s="13"/>
    </row>
    <row r="698" spans="1:9" ht="15.75" customHeight="1">
      <c r="A698" s="13"/>
      <c r="B698" s="28"/>
      <c r="F698" s="32"/>
      <c r="G698" s="14"/>
      <c r="H698" s="32"/>
      <c r="I698" s="13"/>
    </row>
    <row r="699" spans="1:9" ht="15.75" customHeight="1">
      <c r="A699" s="13"/>
      <c r="B699" s="28"/>
      <c r="F699" s="32"/>
      <c r="G699" s="14"/>
      <c r="H699" s="32"/>
      <c r="I699" s="13"/>
    </row>
    <row r="700" spans="1:9" ht="15.75" customHeight="1">
      <c r="A700" s="13"/>
      <c r="B700" s="28"/>
      <c r="F700" s="32"/>
      <c r="G700" s="14"/>
      <c r="H700" s="32"/>
      <c r="I700" s="13"/>
    </row>
    <row r="701" spans="1:9" ht="15.75" customHeight="1">
      <c r="A701" s="13"/>
      <c r="B701" s="28"/>
      <c r="F701" s="32"/>
      <c r="G701" s="14"/>
      <c r="H701" s="32"/>
      <c r="I701" s="13"/>
    </row>
    <row r="702" spans="1:9" ht="15.75" customHeight="1">
      <c r="A702" s="13"/>
      <c r="B702" s="28"/>
      <c r="F702" s="32"/>
      <c r="G702" s="14"/>
      <c r="H702" s="32"/>
      <c r="I702" s="13"/>
    </row>
    <row r="703" spans="1:9" ht="15.75" customHeight="1">
      <c r="A703" s="13"/>
      <c r="B703" s="28"/>
      <c r="F703" s="32"/>
      <c r="G703" s="14"/>
      <c r="H703" s="32"/>
      <c r="I703" s="13"/>
    </row>
    <row r="704" spans="1:9" ht="15.75" customHeight="1">
      <c r="A704" s="13"/>
      <c r="B704" s="28"/>
      <c r="F704" s="32"/>
      <c r="G704" s="14"/>
      <c r="H704" s="32"/>
      <c r="I704" s="13"/>
    </row>
    <row r="705" spans="1:9" ht="15.75" customHeight="1">
      <c r="A705" s="13"/>
      <c r="B705" s="28"/>
      <c r="F705" s="32"/>
      <c r="G705" s="14"/>
      <c r="H705" s="32"/>
      <c r="I705" s="13"/>
    </row>
    <row r="706" spans="1:9" ht="15.75" customHeight="1">
      <c r="A706" s="13"/>
      <c r="B706" s="28"/>
      <c r="F706" s="32"/>
      <c r="G706" s="14"/>
      <c r="H706" s="32"/>
      <c r="I706" s="13"/>
    </row>
    <row r="707" spans="1:9" ht="15.75" customHeight="1">
      <c r="A707" s="13"/>
      <c r="B707" s="28"/>
      <c r="F707" s="32"/>
      <c r="G707" s="14"/>
      <c r="H707" s="32"/>
      <c r="I707" s="13"/>
    </row>
    <row r="708" spans="1:9" ht="15.75" customHeight="1">
      <c r="A708" s="13"/>
      <c r="B708" s="28"/>
      <c r="F708" s="32"/>
      <c r="G708" s="14"/>
      <c r="H708" s="32"/>
      <c r="I708" s="13"/>
    </row>
    <row r="709" spans="1:9" ht="15.75" customHeight="1">
      <c r="A709" s="13"/>
      <c r="B709" s="28"/>
      <c r="F709" s="32"/>
      <c r="G709" s="14"/>
      <c r="H709" s="32"/>
      <c r="I709" s="13"/>
    </row>
    <row r="710" spans="1:9" ht="15.75" customHeight="1">
      <c r="A710" s="13"/>
      <c r="B710" s="28"/>
      <c r="F710" s="32"/>
      <c r="G710" s="14"/>
      <c r="H710" s="32"/>
      <c r="I710" s="13"/>
    </row>
    <row r="711" spans="1:9" ht="15.75" customHeight="1">
      <c r="A711" s="13"/>
      <c r="B711" s="28"/>
      <c r="F711" s="32"/>
      <c r="G711" s="14"/>
      <c r="H711" s="32"/>
      <c r="I711" s="13"/>
    </row>
    <row r="712" spans="1:9" ht="15.75" customHeight="1">
      <c r="A712" s="13"/>
      <c r="B712" s="28"/>
      <c r="F712" s="32"/>
      <c r="G712" s="14"/>
      <c r="H712" s="32"/>
      <c r="I712" s="13"/>
    </row>
    <row r="713" spans="1:9" ht="15.75" customHeight="1">
      <c r="A713" s="13"/>
      <c r="B713" s="28"/>
      <c r="F713" s="32"/>
      <c r="G713" s="14"/>
      <c r="H713" s="32"/>
      <c r="I713" s="13"/>
    </row>
    <row r="714" spans="1:9" ht="15.75" customHeight="1">
      <c r="A714" s="13"/>
      <c r="B714" s="28"/>
      <c r="F714" s="32"/>
      <c r="G714" s="14"/>
      <c r="H714" s="32"/>
      <c r="I714" s="13"/>
    </row>
    <row r="715" spans="1:9" ht="15.75" customHeight="1">
      <c r="A715" s="13"/>
      <c r="B715" s="28"/>
      <c r="F715" s="32"/>
      <c r="G715" s="14"/>
      <c r="H715" s="32"/>
      <c r="I715" s="13"/>
    </row>
    <row r="716" spans="1:9" ht="15.75" customHeight="1">
      <c r="A716" s="13"/>
      <c r="B716" s="28"/>
      <c r="F716" s="32"/>
      <c r="G716" s="14"/>
      <c r="H716" s="32"/>
      <c r="I716" s="13"/>
    </row>
    <row r="717" spans="1:9" ht="15.75" customHeight="1">
      <c r="A717" s="13"/>
      <c r="B717" s="28"/>
      <c r="F717" s="32"/>
      <c r="G717" s="14"/>
      <c r="H717" s="32"/>
      <c r="I717" s="13"/>
    </row>
    <row r="718" spans="1:9" ht="15.75" customHeight="1">
      <c r="A718" s="13"/>
      <c r="B718" s="28"/>
      <c r="F718" s="32"/>
      <c r="G718" s="14"/>
      <c r="H718" s="32"/>
      <c r="I718" s="13"/>
    </row>
    <row r="719" spans="1:9" ht="15.75" customHeight="1">
      <c r="A719" s="13"/>
      <c r="B719" s="28"/>
      <c r="F719" s="32"/>
      <c r="G719" s="14"/>
      <c r="H719" s="32"/>
      <c r="I719" s="13"/>
    </row>
    <row r="720" spans="1:9" ht="15.75" customHeight="1">
      <c r="A720" s="13"/>
      <c r="B720" s="28"/>
      <c r="F720" s="32"/>
      <c r="G720" s="14"/>
      <c r="H720" s="32"/>
      <c r="I720" s="13"/>
    </row>
    <row r="721" spans="1:9" ht="15.75" customHeight="1">
      <c r="A721" s="13"/>
      <c r="B721" s="28"/>
      <c r="F721" s="32"/>
      <c r="G721" s="14"/>
      <c r="H721" s="32"/>
      <c r="I721" s="13"/>
    </row>
    <row r="722" spans="1:9" ht="15.75" customHeight="1">
      <c r="A722" s="13"/>
      <c r="B722" s="28"/>
      <c r="F722" s="32"/>
      <c r="G722" s="14"/>
      <c r="H722" s="32"/>
      <c r="I722" s="13"/>
    </row>
    <row r="723" spans="1:9" ht="15.75" customHeight="1">
      <c r="A723" s="13"/>
      <c r="B723" s="28"/>
      <c r="F723" s="32"/>
      <c r="G723" s="14"/>
      <c r="H723" s="32"/>
      <c r="I723" s="13"/>
    </row>
    <row r="724" spans="1:9" ht="15.75" customHeight="1">
      <c r="A724" s="13"/>
      <c r="B724" s="28"/>
      <c r="F724" s="32"/>
      <c r="G724" s="14"/>
      <c r="H724" s="32"/>
      <c r="I724" s="13"/>
    </row>
    <row r="725" spans="1:9" ht="15.75" customHeight="1">
      <c r="A725" s="13"/>
      <c r="B725" s="28"/>
      <c r="F725" s="32"/>
      <c r="G725" s="14"/>
      <c r="H725" s="32"/>
      <c r="I725" s="13"/>
    </row>
    <row r="726" spans="1:9" ht="15.75" customHeight="1">
      <c r="A726" s="13"/>
      <c r="B726" s="28"/>
      <c r="F726" s="32"/>
      <c r="G726" s="14"/>
      <c r="H726" s="32"/>
      <c r="I726" s="13"/>
    </row>
    <row r="727" spans="1:9" ht="15.75" customHeight="1">
      <c r="A727" s="13"/>
      <c r="B727" s="28"/>
      <c r="F727" s="32"/>
      <c r="G727" s="14"/>
      <c r="H727" s="32"/>
      <c r="I727" s="13"/>
    </row>
    <row r="728" spans="1:9" ht="15.75" customHeight="1">
      <c r="A728" s="13"/>
      <c r="B728" s="28"/>
      <c r="F728" s="32"/>
      <c r="G728" s="14"/>
      <c r="H728" s="32"/>
      <c r="I728" s="13"/>
    </row>
    <row r="729" spans="1:9" ht="15.75" customHeight="1">
      <c r="A729" s="13"/>
      <c r="B729" s="28"/>
      <c r="F729" s="32"/>
      <c r="G729" s="14"/>
      <c r="H729" s="32"/>
      <c r="I729" s="13"/>
    </row>
    <row r="730" spans="1:9" ht="15.75" customHeight="1">
      <c r="A730" s="13"/>
      <c r="B730" s="28"/>
      <c r="F730" s="32"/>
      <c r="G730" s="14"/>
      <c r="H730" s="32"/>
      <c r="I730" s="13"/>
    </row>
    <row r="731" spans="1:9" ht="15.75" customHeight="1">
      <c r="A731" s="13"/>
      <c r="B731" s="28"/>
      <c r="F731" s="32"/>
      <c r="G731" s="14"/>
      <c r="H731" s="32"/>
      <c r="I731" s="13"/>
    </row>
    <row r="732" spans="1:9" ht="15.75" customHeight="1">
      <c r="A732" s="13"/>
      <c r="B732" s="28"/>
      <c r="F732" s="32"/>
      <c r="G732" s="14"/>
      <c r="H732" s="32"/>
      <c r="I732" s="13"/>
    </row>
    <row r="733" spans="1:9" ht="15.75" customHeight="1">
      <c r="A733" s="13"/>
      <c r="B733" s="28"/>
      <c r="F733" s="32"/>
      <c r="G733" s="14"/>
      <c r="H733" s="32"/>
      <c r="I733" s="13"/>
    </row>
    <row r="734" spans="1:9" ht="15.75" customHeight="1">
      <c r="A734" s="13"/>
      <c r="B734" s="28"/>
      <c r="F734" s="32"/>
      <c r="G734" s="14"/>
      <c r="H734" s="32"/>
      <c r="I734" s="13"/>
    </row>
    <row r="735" spans="1:9" ht="15.75" customHeight="1">
      <c r="A735" s="13"/>
      <c r="B735" s="28"/>
      <c r="F735" s="32"/>
      <c r="G735" s="14"/>
      <c r="H735" s="32"/>
      <c r="I735" s="13"/>
    </row>
    <row r="736" spans="1:9" ht="15.75" customHeight="1">
      <c r="A736" s="13"/>
      <c r="B736" s="28"/>
      <c r="F736" s="32"/>
      <c r="G736" s="14"/>
      <c r="H736" s="32"/>
      <c r="I736" s="13"/>
    </row>
    <row r="737" spans="1:9" ht="15.75" customHeight="1">
      <c r="A737" s="13"/>
      <c r="B737" s="28"/>
      <c r="F737" s="32"/>
      <c r="G737" s="14"/>
      <c r="H737" s="32"/>
      <c r="I737" s="13"/>
    </row>
    <row r="738" spans="1:9" ht="15.75" customHeight="1">
      <c r="A738" s="13"/>
      <c r="B738" s="28"/>
      <c r="F738" s="32"/>
      <c r="G738" s="14"/>
      <c r="H738" s="32"/>
      <c r="I738" s="13"/>
    </row>
    <row r="739" spans="1:9" ht="15.75" customHeight="1">
      <c r="A739" s="13"/>
      <c r="B739" s="28"/>
      <c r="F739" s="32"/>
      <c r="G739" s="14"/>
      <c r="H739" s="32"/>
      <c r="I739" s="13"/>
    </row>
    <row r="740" spans="1:9" ht="15.75" customHeight="1">
      <c r="A740" s="13"/>
      <c r="B740" s="28"/>
      <c r="F740" s="32"/>
      <c r="G740" s="14"/>
      <c r="H740" s="32"/>
      <c r="I740" s="13"/>
    </row>
    <row r="741" spans="1:9" ht="15.75" customHeight="1">
      <c r="A741" s="13"/>
      <c r="B741" s="28"/>
      <c r="F741" s="32"/>
      <c r="G741" s="14"/>
      <c r="H741" s="32"/>
      <c r="I741" s="13"/>
    </row>
    <row r="742" spans="1:9" ht="15.75" customHeight="1">
      <c r="A742" s="13"/>
      <c r="B742" s="28"/>
      <c r="F742" s="32"/>
      <c r="G742" s="14"/>
      <c r="H742" s="32"/>
      <c r="I742" s="13"/>
    </row>
    <row r="743" spans="1:9" ht="15.75" customHeight="1">
      <c r="A743" s="13"/>
      <c r="B743" s="28"/>
      <c r="F743" s="32"/>
      <c r="G743" s="14"/>
      <c r="H743" s="32"/>
      <c r="I743" s="13"/>
    </row>
    <row r="744" spans="1:9" ht="15.75" customHeight="1">
      <c r="A744" s="13"/>
      <c r="B744" s="28"/>
      <c r="F744" s="32"/>
      <c r="G744" s="14"/>
      <c r="H744" s="32"/>
      <c r="I744" s="13"/>
    </row>
    <row r="745" spans="1:9" ht="15.75" customHeight="1">
      <c r="A745" s="13"/>
      <c r="B745" s="28"/>
      <c r="F745" s="32"/>
      <c r="G745" s="14"/>
      <c r="H745" s="32"/>
      <c r="I745" s="13"/>
    </row>
    <row r="746" spans="1:9" ht="15.75" customHeight="1">
      <c r="A746" s="13"/>
      <c r="B746" s="28"/>
      <c r="F746" s="32"/>
      <c r="G746" s="14"/>
      <c r="H746" s="32"/>
      <c r="I746" s="13"/>
    </row>
    <row r="747" spans="1:9" ht="15.75" customHeight="1">
      <c r="A747" s="13"/>
      <c r="B747" s="28"/>
      <c r="F747" s="32"/>
      <c r="G747" s="14"/>
      <c r="H747" s="32"/>
      <c r="I747" s="13"/>
    </row>
    <row r="748" spans="1:9" ht="15.75" customHeight="1">
      <c r="A748" s="13"/>
      <c r="B748" s="28"/>
      <c r="F748" s="32"/>
      <c r="G748" s="14"/>
      <c r="H748" s="32"/>
      <c r="I748" s="13"/>
    </row>
    <row r="749" spans="1:9" ht="15.75" customHeight="1">
      <c r="A749" s="13"/>
      <c r="B749" s="28"/>
      <c r="F749" s="32"/>
      <c r="G749" s="14"/>
      <c r="H749" s="32"/>
      <c r="I749" s="13"/>
    </row>
    <row r="750" spans="1:9" ht="15.75" customHeight="1">
      <c r="A750" s="13"/>
      <c r="B750" s="28"/>
      <c r="F750" s="32"/>
      <c r="G750" s="14"/>
      <c r="H750" s="32"/>
      <c r="I750" s="13"/>
    </row>
    <row r="751" spans="1:9" ht="15.75" customHeight="1">
      <c r="A751" s="13"/>
      <c r="B751" s="28"/>
      <c r="F751" s="32"/>
      <c r="G751" s="14"/>
      <c r="H751" s="32"/>
      <c r="I751" s="13"/>
    </row>
    <row r="752" spans="1:9" ht="15.75" customHeight="1">
      <c r="A752" s="13"/>
      <c r="B752" s="28"/>
      <c r="F752" s="32"/>
      <c r="G752" s="14"/>
      <c r="H752" s="32"/>
      <c r="I752" s="13"/>
    </row>
    <row r="753" spans="1:9" ht="15.75" customHeight="1">
      <c r="A753" s="13"/>
      <c r="B753" s="28"/>
      <c r="F753" s="32"/>
      <c r="G753" s="14"/>
      <c r="H753" s="32"/>
      <c r="I753" s="13"/>
    </row>
    <row r="754" spans="1:9" ht="15.75" customHeight="1">
      <c r="A754" s="13"/>
      <c r="B754" s="28"/>
      <c r="F754" s="32"/>
      <c r="G754" s="14"/>
      <c r="H754" s="32"/>
      <c r="I754" s="13"/>
    </row>
    <row r="755" spans="1:9" ht="15.75" customHeight="1">
      <c r="A755" s="13"/>
      <c r="B755" s="28"/>
      <c r="F755" s="32"/>
      <c r="G755" s="14"/>
      <c r="H755" s="32"/>
      <c r="I755" s="13"/>
    </row>
    <row r="756" spans="1:9" ht="15.75" customHeight="1">
      <c r="A756" s="13"/>
      <c r="B756" s="28"/>
      <c r="F756" s="32"/>
      <c r="G756" s="14"/>
      <c r="H756" s="32"/>
      <c r="I756" s="13"/>
    </row>
    <row r="757" spans="1:9" ht="15.75" customHeight="1">
      <c r="A757" s="13"/>
      <c r="B757" s="28"/>
      <c r="F757" s="32"/>
      <c r="G757" s="14"/>
      <c r="H757" s="32"/>
      <c r="I757" s="13"/>
    </row>
    <row r="758" spans="1:9" ht="15.75" customHeight="1">
      <c r="A758" s="13"/>
      <c r="B758" s="28"/>
      <c r="F758" s="32"/>
      <c r="G758" s="14"/>
      <c r="H758" s="32"/>
      <c r="I758" s="13"/>
    </row>
    <row r="759" spans="1:9" ht="15.75" customHeight="1">
      <c r="A759" s="13"/>
      <c r="B759" s="28"/>
      <c r="F759" s="32"/>
      <c r="G759" s="14"/>
      <c r="H759" s="32"/>
      <c r="I759" s="13"/>
    </row>
    <row r="760" spans="1:9" ht="15.75" customHeight="1">
      <c r="A760" s="13"/>
      <c r="B760" s="28"/>
      <c r="F760" s="32"/>
      <c r="G760" s="14"/>
      <c r="H760" s="32"/>
      <c r="I760" s="13"/>
    </row>
    <row r="761" spans="1:9" ht="15.75" customHeight="1">
      <c r="A761" s="13"/>
      <c r="B761" s="28"/>
      <c r="F761" s="32"/>
      <c r="G761" s="14"/>
      <c r="H761" s="32"/>
      <c r="I761" s="13"/>
    </row>
    <row r="762" spans="1:9" ht="15.75" customHeight="1">
      <c r="A762" s="13"/>
      <c r="B762" s="28"/>
      <c r="F762" s="32"/>
      <c r="G762" s="14"/>
      <c r="H762" s="32"/>
      <c r="I762" s="13"/>
    </row>
    <row r="763" spans="1:9" ht="15.75" customHeight="1">
      <c r="A763" s="13"/>
      <c r="B763" s="28"/>
      <c r="F763" s="32"/>
      <c r="G763" s="14"/>
      <c r="H763" s="32"/>
      <c r="I763" s="13"/>
    </row>
    <row r="764" spans="1:9" ht="15.75" customHeight="1">
      <c r="A764" s="13"/>
      <c r="B764" s="28"/>
      <c r="F764" s="32"/>
      <c r="G764" s="14"/>
      <c r="H764" s="32"/>
      <c r="I764" s="13"/>
    </row>
    <row r="765" spans="1:9" ht="15.75" customHeight="1">
      <c r="A765" s="13"/>
      <c r="B765" s="28"/>
      <c r="F765" s="32"/>
      <c r="G765" s="14"/>
      <c r="H765" s="32"/>
      <c r="I765" s="13"/>
    </row>
    <row r="766" spans="1:9" ht="15.75" customHeight="1">
      <c r="A766" s="13"/>
      <c r="B766" s="28"/>
      <c r="F766" s="32"/>
      <c r="G766" s="14"/>
      <c r="H766" s="32"/>
      <c r="I766" s="13"/>
    </row>
    <row r="767" spans="1:9" ht="15.75" customHeight="1">
      <c r="A767" s="13"/>
      <c r="B767" s="28"/>
      <c r="F767" s="32"/>
      <c r="G767" s="14"/>
      <c r="H767" s="32"/>
      <c r="I767" s="13"/>
    </row>
    <row r="768" spans="1:9" ht="15.75" customHeight="1">
      <c r="A768" s="13"/>
      <c r="B768" s="28"/>
      <c r="F768" s="32"/>
      <c r="G768" s="14"/>
      <c r="H768" s="32"/>
      <c r="I768" s="13"/>
    </row>
    <row r="769" spans="1:9" ht="15.75" customHeight="1">
      <c r="A769" s="13"/>
      <c r="B769" s="28"/>
      <c r="F769" s="32"/>
      <c r="G769" s="14"/>
      <c r="H769" s="32"/>
      <c r="I769" s="13"/>
    </row>
    <row r="770" spans="1:9" ht="15.75" customHeight="1">
      <c r="A770" s="13"/>
      <c r="B770" s="28"/>
      <c r="F770" s="32"/>
      <c r="G770" s="14"/>
      <c r="H770" s="32"/>
      <c r="I770" s="13"/>
    </row>
    <row r="771" spans="1:9" ht="15.75" customHeight="1">
      <c r="A771" s="13"/>
      <c r="B771" s="28"/>
      <c r="F771" s="32"/>
      <c r="G771" s="14"/>
      <c r="H771" s="32"/>
      <c r="I771" s="13"/>
    </row>
    <row r="772" spans="1:9" ht="15.75" customHeight="1">
      <c r="A772" s="13"/>
      <c r="B772" s="28"/>
      <c r="F772" s="32"/>
      <c r="G772" s="14"/>
      <c r="H772" s="32"/>
      <c r="I772" s="13"/>
    </row>
    <row r="773" spans="1:9" ht="15.75" customHeight="1">
      <c r="A773" s="13"/>
      <c r="B773" s="28"/>
      <c r="F773" s="32"/>
      <c r="G773" s="14"/>
      <c r="H773" s="32"/>
      <c r="I773" s="13"/>
    </row>
    <row r="774" spans="1:9" ht="15.75" customHeight="1">
      <c r="A774" s="13"/>
      <c r="B774" s="28"/>
      <c r="F774" s="32"/>
      <c r="G774" s="14"/>
      <c r="H774" s="32"/>
      <c r="I774" s="13"/>
    </row>
    <row r="775" spans="1:9" ht="15.75" customHeight="1">
      <c r="A775" s="13"/>
      <c r="B775" s="28"/>
      <c r="F775" s="32"/>
      <c r="G775" s="14"/>
      <c r="H775" s="32"/>
      <c r="I775" s="13"/>
    </row>
    <row r="776" spans="1:9" ht="15.75" customHeight="1">
      <c r="A776" s="13"/>
      <c r="B776" s="28"/>
      <c r="F776" s="32"/>
      <c r="G776" s="14"/>
      <c r="H776" s="32"/>
      <c r="I776" s="13"/>
    </row>
    <row r="777" spans="1:9" ht="15.75" customHeight="1">
      <c r="A777" s="13"/>
      <c r="B777" s="28"/>
      <c r="F777" s="32"/>
      <c r="G777" s="14"/>
      <c r="H777" s="32"/>
      <c r="I777" s="13"/>
    </row>
    <row r="778" spans="1:9" ht="15.75" customHeight="1">
      <c r="A778" s="13"/>
      <c r="B778" s="28"/>
      <c r="F778" s="32"/>
      <c r="G778" s="14"/>
      <c r="H778" s="32"/>
      <c r="I778" s="13"/>
    </row>
    <row r="779" spans="1:9" ht="15.75" customHeight="1">
      <c r="A779" s="13"/>
      <c r="B779" s="28"/>
      <c r="F779" s="32"/>
      <c r="G779" s="14"/>
      <c r="H779" s="32"/>
      <c r="I779" s="13"/>
    </row>
    <row r="780" spans="1:9" ht="15.75" customHeight="1">
      <c r="A780" s="13"/>
      <c r="B780" s="28"/>
      <c r="F780" s="32"/>
      <c r="G780" s="14"/>
      <c r="H780" s="32"/>
      <c r="I780" s="13"/>
    </row>
    <row r="781" spans="1:9" ht="15.75" customHeight="1">
      <c r="A781" s="13"/>
      <c r="B781" s="28"/>
      <c r="F781" s="32"/>
      <c r="G781" s="14"/>
      <c r="H781" s="32"/>
      <c r="I781" s="13"/>
    </row>
    <row r="782" spans="1:9" ht="15.75" customHeight="1">
      <c r="A782" s="13"/>
      <c r="B782" s="28"/>
      <c r="F782" s="32"/>
      <c r="G782" s="14"/>
      <c r="H782" s="32"/>
      <c r="I782" s="13"/>
    </row>
    <row r="783" spans="1:9" ht="15.75" customHeight="1">
      <c r="A783" s="13"/>
      <c r="B783" s="28"/>
      <c r="F783" s="32"/>
      <c r="G783" s="14"/>
      <c r="H783" s="32"/>
      <c r="I783" s="13"/>
    </row>
    <row r="784" spans="1:9" ht="15.75" customHeight="1">
      <c r="A784" s="13"/>
      <c r="B784" s="28"/>
      <c r="F784" s="32"/>
      <c r="G784" s="14"/>
      <c r="H784" s="32"/>
      <c r="I784" s="13"/>
    </row>
    <row r="785" spans="1:9" ht="15.75" customHeight="1">
      <c r="A785" s="13"/>
      <c r="B785" s="28"/>
      <c r="F785" s="32"/>
      <c r="G785" s="14"/>
      <c r="H785" s="32"/>
      <c r="I785" s="13"/>
    </row>
    <row r="786" spans="1:9" ht="15.75" customHeight="1">
      <c r="A786" s="13"/>
      <c r="B786" s="28"/>
      <c r="F786" s="32"/>
      <c r="G786" s="14"/>
      <c r="H786" s="32"/>
      <c r="I786" s="13"/>
    </row>
    <row r="787" spans="1:9" ht="15.75" customHeight="1">
      <c r="A787" s="13"/>
      <c r="B787" s="28"/>
      <c r="F787" s="32"/>
      <c r="G787" s="14"/>
      <c r="H787" s="32"/>
      <c r="I787" s="13"/>
    </row>
    <row r="788" spans="1:9" ht="15.75" customHeight="1">
      <c r="A788" s="13"/>
      <c r="B788" s="28"/>
      <c r="F788" s="32"/>
      <c r="G788" s="14"/>
      <c r="H788" s="32"/>
      <c r="I788" s="13"/>
    </row>
    <row r="789" spans="1:9" ht="15.75" customHeight="1">
      <c r="A789" s="13"/>
      <c r="B789" s="28"/>
      <c r="F789" s="32"/>
      <c r="G789" s="14"/>
      <c r="H789" s="32"/>
      <c r="I789" s="13"/>
    </row>
    <row r="790" spans="1:9" ht="15.75" customHeight="1">
      <c r="A790" s="13"/>
      <c r="B790" s="28"/>
      <c r="F790" s="32"/>
      <c r="G790" s="14"/>
      <c r="H790" s="32"/>
      <c r="I790" s="13"/>
    </row>
    <row r="791" spans="1:9" ht="15.75" customHeight="1">
      <c r="A791" s="13"/>
      <c r="B791" s="28"/>
      <c r="F791" s="32"/>
      <c r="G791" s="14"/>
      <c r="H791" s="32"/>
      <c r="I791" s="13"/>
    </row>
    <row r="792" spans="1:9" ht="15.75" customHeight="1">
      <c r="A792" s="13"/>
      <c r="B792" s="28"/>
      <c r="F792" s="32"/>
      <c r="G792" s="14"/>
      <c r="H792" s="32"/>
      <c r="I792" s="13"/>
    </row>
    <row r="793" spans="1:9" ht="15.75" customHeight="1">
      <c r="A793" s="13"/>
      <c r="B793" s="28"/>
      <c r="F793" s="32"/>
      <c r="G793" s="14"/>
      <c r="H793" s="32"/>
      <c r="I793" s="13"/>
    </row>
    <row r="794" spans="1:9" ht="15.75" customHeight="1">
      <c r="A794" s="13"/>
      <c r="B794" s="28"/>
      <c r="F794" s="32"/>
      <c r="G794" s="14"/>
      <c r="H794" s="32"/>
      <c r="I794" s="13"/>
    </row>
    <row r="795" spans="1:9" ht="15.75" customHeight="1">
      <c r="A795" s="13"/>
      <c r="B795" s="28"/>
      <c r="F795" s="32"/>
      <c r="G795" s="14"/>
      <c r="H795" s="32"/>
      <c r="I795" s="13"/>
    </row>
    <row r="796" spans="1:9" ht="15.75" customHeight="1">
      <c r="A796" s="13"/>
      <c r="B796" s="28"/>
      <c r="F796" s="32"/>
      <c r="G796" s="14"/>
      <c r="H796" s="32"/>
      <c r="I796" s="13"/>
    </row>
    <row r="797" spans="1:9" ht="15.75" customHeight="1">
      <c r="A797" s="13"/>
      <c r="B797" s="28"/>
      <c r="F797" s="32"/>
      <c r="G797" s="14"/>
      <c r="H797" s="32"/>
      <c r="I797" s="13"/>
    </row>
    <row r="798" spans="1:9" ht="15.75" customHeight="1">
      <c r="A798" s="13"/>
      <c r="B798" s="28"/>
      <c r="F798" s="32"/>
      <c r="G798" s="14"/>
      <c r="H798" s="32"/>
      <c r="I798" s="13"/>
    </row>
    <row r="799" spans="1:9" ht="15.75" customHeight="1">
      <c r="A799" s="13"/>
      <c r="B799" s="28"/>
      <c r="F799" s="32"/>
      <c r="G799" s="14"/>
      <c r="H799" s="32"/>
      <c r="I799" s="13"/>
    </row>
    <row r="800" spans="1:9" ht="15.75" customHeight="1">
      <c r="A800" s="13"/>
      <c r="B800" s="28"/>
      <c r="F800" s="32"/>
      <c r="G800" s="14"/>
      <c r="H800" s="32"/>
      <c r="I800" s="13"/>
    </row>
    <row r="801" spans="1:9" ht="15.75" customHeight="1">
      <c r="A801" s="13"/>
      <c r="B801" s="28"/>
      <c r="F801" s="32"/>
      <c r="G801" s="14"/>
      <c r="H801" s="32"/>
      <c r="I801" s="13"/>
    </row>
    <row r="802" spans="1:9" ht="15.75" customHeight="1">
      <c r="A802" s="13"/>
      <c r="B802" s="28"/>
      <c r="F802" s="32"/>
      <c r="G802" s="14"/>
      <c r="H802" s="32"/>
      <c r="I802" s="13"/>
    </row>
    <row r="803" spans="1:9" ht="15.75" customHeight="1">
      <c r="A803" s="13"/>
      <c r="B803" s="28"/>
      <c r="F803" s="32"/>
      <c r="G803" s="14"/>
      <c r="H803" s="32"/>
      <c r="I803" s="13"/>
    </row>
    <row r="804" spans="1:9" ht="15.75" customHeight="1">
      <c r="A804" s="13"/>
      <c r="B804" s="28"/>
      <c r="F804" s="32"/>
      <c r="G804" s="14"/>
      <c r="H804" s="32"/>
      <c r="I804" s="13"/>
    </row>
    <row r="805" spans="1:9" ht="15.75" customHeight="1">
      <c r="A805" s="13"/>
      <c r="B805" s="28"/>
      <c r="F805" s="32"/>
      <c r="G805" s="14"/>
      <c r="H805" s="32"/>
      <c r="I805" s="13"/>
    </row>
    <row r="806" spans="1:9" ht="15.75" customHeight="1">
      <c r="A806" s="13"/>
      <c r="B806" s="28"/>
      <c r="F806" s="32"/>
      <c r="G806" s="14"/>
      <c r="H806" s="32"/>
      <c r="I806" s="13"/>
    </row>
    <row r="807" spans="1:9" ht="15.75" customHeight="1">
      <c r="A807" s="13"/>
      <c r="B807" s="28"/>
      <c r="F807" s="32"/>
      <c r="G807" s="14"/>
      <c r="H807" s="32"/>
      <c r="I807" s="13"/>
    </row>
    <row r="808" spans="1:9" ht="15.75" customHeight="1">
      <c r="A808" s="13"/>
      <c r="B808" s="28"/>
      <c r="F808" s="32"/>
      <c r="G808" s="14"/>
      <c r="H808" s="32"/>
      <c r="I808" s="13"/>
    </row>
    <row r="809" spans="1:9" ht="15.75" customHeight="1">
      <c r="A809" s="13"/>
      <c r="B809" s="28"/>
      <c r="F809" s="32"/>
      <c r="G809" s="14"/>
      <c r="H809" s="32"/>
      <c r="I809" s="13"/>
    </row>
    <row r="810" spans="1:9" ht="15.75" customHeight="1">
      <c r="A810" s="13"/>
      <c r="B810" s="28"/>
      <c r="F810" s="32"/>
      <c r="G810" s="14"/>
      <c r="H810" s="32"/>
      <c r="I810" s="13"/>
    </row>
    <row r="811" spans="1:9" ht="15.75" customHeight="1">
      <c r="A811" s="13"/>
      <c r="B811" s="28"/>
      <c r="F811" s="32"/>
      <c r="G811" s="14"/>
      <c r="H811" s="32"/>
      <c r="I811" s="13"/>
    </row>
    <row r="812" spans="1:9" ht="15.75" customHeight="1">
      <c r="A812" s="13"/>
      <c r="B812" s="28"/>
      <c r="F812" s="32"/>
      <c r="G812" s="14"/>
      <c r="H812" s="32"/>
      <c r="I812" s="13"/>
    </row>
    <row r="813" spans="1:9" ht="15.75" customHeight="1">
      <c r="A813" s="13"/>
      <c r="B813" s="28"/>
      <c r="F813" s="32"/>
      <c r="G813" s="14"/>
      <c r="H813" s="32"/>
      <c r="I813" s="13"/>
    </row>
    <row r="814" spans="1:9" ht="15.75" customHeight="1">
      <c r="A814" s="13"/>
      <c r="B814" s="28"/>
      <c r="F814" s="32"/>
      <c r="G814" s="14"/>
      <c r="H814" s="32"/>
      <c r="I814" s="13"/>
    </row>
    <row r="815" spans="1:9" ht="15.75" customHeight="1">
      <c r="A815" s="13"/>
      <c r="B815" s="28"/>
      <c r="F815" s="32"/>
      <c r="G815" s="14"/>
      <c r="H815" s="32"/>
      <c r="I815" s="13"/>
    </row>
    <row r="816" spans="1:9" ht="15.75" customHeight="1">
      <c r="A816" s="13"/>
      <c r="B816" s="28"/>
      <c r="F816" s="32"/>
      <c r="G816" s="14"/>
      <c r="H816" s="32"/>
      <c r="I816" s="13"/>
    </row>
    <row r="817" spans="1:9" ht="15.75" customHeight="1">
      <c r="A817" s="13"/>
      <c r="B817" s="28"/>
      <c r="F817" s="32"/>
      <c r="G817" s="14"/>
      <c r="H817" s="32"/>
      <c r="I817" s="13"/>
    </row>
    <row r="818" spans="1:9" ht="15.75" customHeight="1">
      <c r="A818" s="13"/>
      <c r="B818" s="28"/>
      <c r="F818" s="32"/>
      <c r="G818" s="14"/>
      <c r="H818" s="32"/>
      <c r="I818" s="13"/>
    </row>
    <row r="819" spans="1:9" ht="15.75" customHeight="1">
      <c r="A819" s="13"/>
      <c r="B819" s="28"/>
      <c r="F819" s="32"/>
      <c r="G819" s="14"/>
      <c r="H819" s="32"/>
      <c r="I819" s="13"/>
    </row>
    <row r="820" spans="1:9" ht="15.75" customHeight="1">
      <c r="A820" s="13"/>
      <c r="B820" s="28"/>
      <c r="F820" s="32"/>
      <c r="G820" s="14"/>
      <c r="H820" s="32"/>
      <c r="I820" s="13"/>
    </row>
    <row r="821" spans="1:9" ht="15.75" customHeight="1">
      <c r="A821" s="13"/>
      <c r="B821" s="28"/>
      <c r="F821" s="32"/>
      <c r="G821" s="14"/>
      <c r="H821" s="32"/>
      <c r="I821" s="13"/>
    </row>
    <row r="822" spans="1:9" ht="15.75" customHeight="1">
      <c r="A822" s="13"/>
      <c r="B822" s="28"/>
      <c r="F822" s="32"/>
      <c r="G822" s="14"/>
      <c r="H822" s="32"/>
      <c r="I822" s="13"/>
    </row>
    <row r="823" spans="1:9" ht="15.75" customHeight="1">
      <c r="A823" s="13"/>
      <c r="B823" s="28"/>
      <c r="F823" s="32"/>
      <c r="G823" s="14"/>
      <c r="H823" s="32"/>
      <c r="I823" s="13"/>
    </row>
    <row r="824" spans="1:9" ht="15.75" customHeight="1">
      <c r="A824" s="13"/>
      <c r="B824" s="28"/>
      <c r="F824" s="32"/>
      <c r="G824" s="14"/>
      <c r="H824" s="32"/>
      <c r="I824" s="13"/>
    </row>
    <row r="825" spans="1:9" ht="15.75" customHeight="1">
      <c r="A825" s="13"/>
      <c r="B825" s="28"/>
      <c r="F825" s="32"/>
      <c r="G825" s="14"/>
      <c r="H825" s="32"/>
      <c r="I825" s="13"/>
    </row>
    <row r="826" spans="1:9" ht="15.75" customHeight="1">
      <c r="A826" s="13"/>
      <c r="B826" s="28"/>
      <c r="F826" s="32"/>
      <c r="G826" s="14"/>
      <c r="H826" s="32"/>
      <c r="I826" s="13"/>
    </row>
    <row r="827" spans="1:9" ht="15.75" customHeight="1">
      <c r="A827" s="13"/>
      <c r="B827" s="28"/>
      <c r="F827" s="32"/>
      <c r="G827" s="14"/>
      <c r="H827" s="32"/>
      <c r="I827" s="13"/>
    </row>
    <row r="828" spans="1:9" ht="15.75" customHeight="1">
      <c r="A828" s="13"/>
      <c r="B828" s="28"/>
      <c r="F828" s="32"/>
      <c r="G828" s="14"/>
      <c r="H828" s="32"/>
      <c r="I828" s="13"/>
    </row>
    <row r="829" spans="1:9" ht="15.75" customHeight="1">
      <c r="A829" s="13"/>
      <c r="B829" s="28"/>
      <c r="F829" s="32"/>
      <c r="G829" s="14"/>
      <c r="H829" s="32"/>
      <c r="I829" s="13"/>
    </row>
    <row r="830" spans="1:9" ht="15.75" customHeight="1">
      <c r="A830" s="13"/>
      <c r="B830" s="28"/>
      <c r="F830" s="32"/>
      <c r="G830" s="14"/>
      <c r="H830" s="32"/>
      <c r="I830" s="13"/>
    </row>
    <row r="831" spans="1:9" ht="15.75" customHeight="1">
      <c r="A831" s="13"/>
      <c r="B831" s="28"/>
      <c r="F831" s="32"/>
      <c r="G831" s="14"/>
      <c r="H831" s="32"/>
      <c r="I831" s="13"/>
    </row>
    <row r="832" spans="1:9" ht="15.75" customHeight="1">
      <c r="A832" s="13"/>
      <c r="B832" s="28"/>
      <c r="F832" s="32"/>
      <c r="G832" s="14"/>
      <c r="H832" s="32"/>
      <c r="I832" s="13"/>
    </row>
    <row r="833" spans="1:9" ht="15.75" customHeight="1">
      <c r="A833" s="13"/>
      <c r="B833" s="28"/>
      <c r="F833" s="32"/>
      <c r="G833" s="14"/>
      <c r="H833" s="32"/>
      <c r="I833" s="13"/>
    </row>
    <row r="834" spans="1:9" ht="15.75" customHeight="1">
      <c r="A834" s="13"/>
      <c r="B834" s="28"/>
      <c r="F834" s="32"/>
      <c r="G834" s="14"/>
      <c r="H834" s="32"/>
      <c r="I834" s="13"/>
    </row>
    <row r="835" spans="1:9" ht="15.75" customHeight="1">
      <c r="A835" s="13"/>
      <c r="B835" s="28"/>
      <c r="F835" s="32"/>
      <c r="G835" s="14"/>
      <c r="H835" s="32"/>
      <c r="I835" s="13"/>
    </row>
    <row r="836" spans="1:9" ht="15.75" customHeight="1">
      <c r="A836" s="13"/>
      <c r="B836" s="28"/>
      <c r="F836" s="32"/>
      <c r="G836" s="14"/>
      <c r="H836" s="32"/>
      <c r="I836" s="13"/>
    </row>
    <row r="837" spans="1:9" ht="15.75" customHeight="1">
      <c r="A837" s="13"/>
      <c r="B837" s="28"/>
      <c r="F837" s="32"/>
      <c r="G837" s="14"/>
      <c r="H837" s="32"/>
      <c r="I837" s="13"/>
    </row>
    <row r="838" spans="1:9" ht="15.75" customHeight="1">
      <c r="A838" s="13"/>
      <c r="B838" s="28"/>
      <c r="F838" s="32"/>
      <c r="G838" s="14"/>
      <c r="H838" s="32"/>
      <c r="I838" s="13"/>
    </row>
    <row r="839" spans="1:9" ht="15.75" customHeight="1">
      <c r="A839" s="13"/>
      <c r="B839" s="28"/>
      <c r="F839" s="32"/>
      <c r="G839" s="14"/>
      <c r="H839" s="32"/>
      <c r="I839" s="13"/>
    </row>
    <row r="840" spans="1:9" ht="15.75" customHeight="1">
      <c r="A840" s="13"/>
      <c r="B840" s="28"/>
      <c r="F840" s="32"/>
      <c r="G840" s="14"/>
      <c r="H840" s="32"/>
      <c r="I840" s="13"/>
    </row>
    <row r="841" spans="1:9" ht="15.75" customHeight="1">
      <c r="A841" s="13"/>
      <c r="B841" s="28"/>
      <c r="F841" s="32"/>
      <c r="G841" s="14"/>
      <c r="H841" s="32"/>
      <c r="I841" s="13"/>
    </row>
    <row r="842" spans="1:9" ht="15.75" customHeight="1">
      <c r="A842" s="13"/>
      <c r="B842" s="28"/>
      <c r="F842" s="32"/>
      <c r="G842" s="14"/>
      <c r="H842" s="32"/>
      <c r="I842" s="13"/>
    </row>
    <row r="843" spans="1:9" ht="15.75" customHeight="1">
      <c r="A843" s="13"/>
      <c r="B843" s="28"/>
      <c r="F843" s="32"/>
      <c r="G843" s="14"/>
      <c r="H843" s="32"/>
      <c r="I843" s="13"/>
    </row>
    <row r="844" spans="1:9" ht="15.75" customHeight="1">
      <c r="A844" s="13"/>
      <c r="B844" s="28"/>
      <c r="F844" s="32"/>
      <c r="G844" s="14"/>
      <c r="H844" s="32"/>
      <c r="I844" s="13"/>
    </row>
    <row r="845" spans="1:9" ht="15.75" customHeight="1">
      <c r="A845" s="13"/>
      <c r="B845" s="28"/>
      <c r="F845" s="32"/>
      <c r="G845" s="14"/>
      <c r="H845" s="32"/>
      <c r="I845" s="13"/>
    </row>
    <row r="846" spans="1:9" ht="15.75" customHeight="1">
      <c r="A846" s="13"/>
      <c r="B846" s="28"/>
      <c r="F846" s="32"/>
      <c r="G846" s="14"/>
      <c r="H846" s="32"/>
      <c r="I846" s="13"/>
    </row>
    <row r="847" spans="1:9" ht="15.75" customHeight="1">
      <c r="A847" s="13"/>
      <c r="B847" s="28"/>
      <c r="F847" s="32"/>
      <c r="G847" s="14"/>
      <c r="H847" s="32"/>
      <c r="I847" s="13"/>
    </row>
    <row r="848" spans="1:9" ht="15.75" customHeight="1">
      <c r="A848" s="13"/>
      <c r="B848" s="28"/>
      <c r="F848" s="32"/>
      <c r="G848" s="14"/>
      <c r="H848" s="32"/>
      <c r="I848" s="13"/>
    </row>
    <row r="849" spans="1:9" ht="15.75" customHeight="1">
      <c r="A849" s="13"/>
      <c r="B849" s="28"/>
      <c r="F849" s="32"/>
      <c r="G849" s="14"/>
      <c r="H849" s="32"/>
      <c r="I849" s="13"/>
    </row>
    <row r="850" spans="1:9" ht="15.75" customHeight="1">
      <c r="A850" s="13"/>
      <c r="B850" s="28"/>
      <c r="F850" s="32"/>
      <c r="G850" s="14"/>
      <c r="H850" s="32"/>
      <c r="I850" s="13"/>
    </row>
    <row r="851" spans="1:9" ht="15.75" customHeight="1">
      <c r="A851" s="13"/>
      <c r="B851" s="28"/>
      <c r="F851" s="32"/>
      <c r="G851" s="14"/>
      <c r="H851" s="32"/>
      <c r="I851" s="13"/>
    </row>
    <row r="852" spans="1:9" ht="15.75" customHeight="1">
      <c r="A852" s="13"/>
      <c r="B852" s="28"/>
      <c r="F852" s="32"/>
      <c r="G852" s="14"/>
      <c r="H852" s="32"/>
      <c r="I852" s="13"/>
    </row>
    <row r="853" spans="1:9" ht="15.75" customHeight="1">
      <c r="A853" s="13"/>
      <c r="B853" s="28"/>
      <c r="F853" s="32"/>
      <c r="G853" s="14"/>
      <c r="H853" s="32"/>
      <c r="I853" s="13"/>
    </row>
    <row r="854" spans="1:9" ht="15.75" customHeight="1">
      <c r="A854" s="13"/>
      <c r="B854" s="28"/>
      <c r="F854" s="32"/>
      <c r="G854" s="14"/>
      <c r="H854" s="32"/>
      <c r="I854" s="13"/>
    </row>
    <row r="855" spans="1:9" ht="15.75" customHeight="1">
      <c r="A855" s="13"/>
      <c r="B855" s="28"/>
      <c r="F855" s="32"/>
      <c r="G855" s="14"/>
      <c r="H855" s="32"/>
      <c r="I855" s="13"/>
    </row>
    <row r="856" spans="1:9" ht="15.75" customHeight="1">
      <c r="A856" s="13"/>
      <c r="B856" s="28"/>
      <c r="F856" s="32"/>
      <c r="G856" s="14"/>
      <c r="H856" s="32"/>
      <c r="I856" s="13"/>
    </row>
    <row r="857" spans="1:9" ht="15.75" customHeight="1">
      <c r="A857" s="13"/>
      <c r="B857" s="28"/>
      <c r="F857" s="32"/>
      <c r="G857" s="14"/>
      <c r="H857" s="32"/>
      <c r="I857" s="13"/>
    </row>
    <row r="858" spans="1:9" ht="15.75" customHeight="1">
      <c r="A858" s="13"/>
      <c r="B858" s="28"/>
      <c r="F858" s="32"/>
      <c r="G858" s="14"/>
      <c r="H858" s="32"/>
      <c r="I858" s="13"/>
    </row>
    <row r="859" spans="1:9" ht="15.75" customHeight="1">
      <c r="A859" s="13"/>
      <c r="B859" s="28"/>
      <c r="F859" s="32"/>
      <c r="G859" s="14"/>
      <c r="H859" s="32"/>
      <c r="I859" s="13"/>
    </row>
    <row r="860" spans="1:9" ht="15.75" customHeight="1">
      <c r="A860" s="13"/>
      <c r="B860" s="28"/>
      <c r="F860" s="32"/>
      <c r="G860" s="14"/>
      <c r="H860" s="32"/>
      <c r="I860" s="13"/>
    </row>
    <row r="861" spans="1:9" ht="15.75" customHeight="1">
      <c r="A861" s="13"/>
      <c r="B861" s="28"/>
      <c r="F861" s="32"/>
      <c r="G861" s="14"/>
      <c r="H861" s="32"/>
      <c r="I861" s="13"/>
    </row>
    <row r="862" spans="1:9" ht="15.75" customHeight="1">
      <c r="A862" s="13"/>
      <c r="B862" s="28"/>
      <c r="F862" s="32"/>
      <c r="G862" s="14"/>
      <c r="H862" s="32"/>
      <c r="I862" s="13"/>
    </row>
    <row r="863" spans="1:9" ht="15.75" customHeight="1">
      <c r="A863" s="13"/>
      <c r="B863" s="28"/>
      <c r="F863" s="32"/>
      <c r="G863" s="14"/>
      <c r="H863" s="32"/>
      <c r="I863" s="13"/>
    </row>
    <row r="864" spans="1:9" ht="15.75" customHeight="1">
      <c r="A864" s="13"/>
      <c r="B864" s="28"/>
      <c r="F864" s="32"/>
      <c r="G864" s="14"/>
      <c r="H864" s="32"/>
      <c r="I864" s="13"/>
    </row>
    <row r="865" spans="1:9" ht="15.75" customHeight="1">
      <c r="A865" s="13"/>
      <c r="B865" s="28"/>
      <c r="F865" s="32"/>
      <c r="G865" s="14"/>
      <c r="H865" s="32"/>
      <c r="I865" s="13"/>
    </row>
    <row r="866" spans="1:9" ht="15.75" customHeight="1">
      <c r="A866" s="13"/>
      <c r="B866" s="28"/>
      <c r="F866" s="32"/>
      <c r="G866" s="14"/>
      <c r="H866" s="32"/>
      <c r="I866" s="13"/>
    </row>
    <row r="867" spans="1:9" ht="15.75" customHeight="1">
      <c r="A867" s="13"/>
      <c r="B867" s="28"/>
      <c r="F867" s="32"/>
      <c r="G867" s="14"/>
      <c r="H867" s="32"/>
      <c r="I867" s="13"/>
    </row>
    <row r="868" spans="1:9" ht="15.75" customHeight="1">
      <c r="A868" s="13"/>
      <c r="B868" s="28"/>
      <c r="F868" s="32"/>
      <c r="G868" s="14"/>
      <c r="H868" s="32"/>
      <c r="I868" s="13"/>
    </row>
    <row r="869" spans="1:9" ht="15.75" customHeight="1">
      <c r="A869" s="13"/>
      <c r="B869" s="28"/>
      <c r="F869" s="32"/>
      <c r="G869" s="14"/>
      <c r="H869" s="32"/>
      <c r="I869" s="13"/>
    </row>
    <row r="870" spans="1:9" ht="15.75" customHeight="1">
      <c r="A870" s="13"/>
      <c r="B870" s="28"/>
      <c r="F870" s="32"/>
      <c r="G870" s="14"/>
      <c r="H870" s="32"/>
      <c r="I870" s="13"/>
    </row>
    <row r="871" spans="1:9" ht="15.75" customHeight="1">
      <c r="A871" s="13"/>
      <c r="B871" s="28"/>
      <c r="F871" s="32"/>
      <c r="G871" s="14"/>
      <c r="H871" s="32"/>
      <c r="I871" s="13"/>
    </row>
    <row r="872" spans="1:9" ht="15.75" customHeight="1">
      <c r="A872" s="13"/>
      <c r="B872" s="28"/>
      <c r="F872" s="32"/>
      <c r="G872" s="14"/>
      <c r="H872" s="32"/>
      <c r="I872" s="13"/>
    </row>
    <row r="873" spans="1:9" ht="15.75" customHeight="1">
      <c r="A873" s="13"/>
      <c r="B873" s="28"/>
      <c r="F873" s="32"/>
      <c r="G873" s="14"/>
      <c r="H873" s="32"/>
      <c r="I873" s="13"/>
    </row>
    <row r="874" spans="1:9" ht="15.75" customHeight="1">
      <c r="A874" s="13"/>
      <c r="B874" s="28"/>
      <c r="F874" s="32"/>
      <c r="G874" s="14"/>
      <c r="H874" s="32"/>
      <c r="I874" s="13"/>
    </row>
    <row r="875" spans="1:9" ht="15.75" customHeight="1">
      <c r="A875" s="13"/>
      <c r="B875" s="28"/>
      <c r="F875" s="32"/>
      <c r="G875" s="14"/>
      <c r="H875" s="32"/>
      <c r="I875" s="13"/>
    </row>
    <row r="876" spans="1:9" ht="15.75" customHeight="1">
      <c r="A876" s="13"/>
      <c r="B876" s="28"/>
      <c r="F876" s="32"/>
      <c r="G876" s="14"/>
      <c r="H876" s="32"/>
      <c r="I876" s="13"/>
    </row>
    <row r="877" spans="1:9" ht="15.75" customHeight="1">
      <c r="A877" s="13"/>
      <c r="B877" s="28"/>
      <c r="F877" s="32"/>
      <c r="G877" s="14"/>
      <c r="H877" s="32"/>
      <c r="I877" s="13"/>
    </row>
    <row r="878" spans="1:9" ht="15.75" customHeight="1">
      <c r="A878" s="13"/>
      <c r="B878" s="28"/>
      <c r="F878" s="32"/>
      <c r="G878" s="14"/>
      <c r="H878" s="32"/>
      <c r="I878" s="13"/>
    </row>
    <row r="879" spans="1:9" ht="15.75" customHeight="1">
      <c r="A879" s="13"/>
      <c r="B879" s="28"/>
      <c r="F879" s="32"/>
      <c r="G879" s="14"/>
      <c r="H879" s="32"/>
      <c r="I879" s="13"/>
    </row>
    <row r="880" spans="1:9" ht="15.75" customHeight="1">
      <c r="A880" s="13"/>
      <c r="B880" s="28"/>
      <c r="F880" s="32"/>
      <c r="G880" s="14"/>
      <c r="H880" s="32"/>
      <c r="I880" s="13"/>
    </row>
    <row r="881" spans="1:9" ht="15.75" customHeight="1">
      <c r="A881" s="13"/>
      <c r="B881" s="28"/>
      <c r="F881" s="32"/>
      <c r="G881" s="14"/>
      <c r="H881" s="32"/>
      <c r="I881" s="13"/>
    </row>
    <row r="882" spans="1:9" ht="15.75" customHeight="1">
      <c r="A882" s="13"/>
      <c r="B882" s="28"/>
      <c r="F882" s="32"/>
      <c r="G882" s="14"/>
      <c r="H882" s="32"/>
      <c r="I882" s="13"/>
    </row>
    <row r="883" spans="1:9" ht="15.75" customHeight="1">
      <c r="A883" s="13"/>
      <c r="B883" s="28"/>
      <c r="F883" s="32"/>
      <c r="G883" s="14"/>
      <c r="H883" s="32"/>
      <c r="I883" s="13"/>
    </row>
    <row r="884" spans="1:9" ht="15.75" customHeight="1">
      <c r="A884" s="13"/>
      <c r="B884" s="28"/>
      <c r="F884" s="32"/>
      <c r="G884" s="14"/>
      <c r="H884" s="32"/>
      <c r="I884" s="13"/>
    </row>
    <row r="885" spans="1:9" ht="15.75" customHeight="1">
      <c r="A885" s="13"/>
      <c r="B885" s="28"/>
      <c r="F885" s="32"/>
      <c r="G885" s="14"/>
      <c r="H885" s="32"/>
      <c r="I885" s="13"/>
    </row>
    <row r="886" spans="1:9" ht="15.75" customHeight="1">
      <c r="A886" s="13"/>
      <c r="B886" s="28"/>
      <c r="F886" s="32"/>
      <c r="G886" s="14"/>
      <c r="H886" s="32"/>
      <c r="I886" s="13"/>
    </row>
    <row r="887" spans="1:9" ht="15.75" customHeight="1">
      <c r="A887" s="13"/>
      <c r="B887" s="28"/>
      <c r="F887" s="32"/>
      <c r="G887" s="14"/>
      <c r="H887" s="32"/>
      <c r="I887" s="13"/>
    </row>
    <row r="888" spans="1:9" ht="15.75" customHeight="1">
      <c r="A888" s="13"/>
      <c r="B888" s="28"/>
      <c r="F888" s="32"/>
      <c r="G888" s="14"/>
      <c r="H888" s="32"/>
      <c r="I888" s="13"/>
    </row>
    <row r="889" spans="1:9" ht="15.75" customHeight="1">
      <c r="A889" s="13"/>
      <c r="B889" s="28"/>
      <c r="F889" s="32"/>
      <c r="G889" s="14"/>
      <c r="H889" s="32"/>
      <c r="I889" s="13"/>
    </row>
    <row r="890" spans="1:9" ht="15.75" customHeight="1">
      <c r="A890" s="13"/>
      <c r="B890" s="28"/>
      <c r="F890" s="32"/>
      <c r="G890" s="14"/>
      <c r="H890" s="32"/>
      <c r="I890" s="13"/>
    </row>
    <row r="891" spans="1:9" ht="15.75" customHeight="1">
      <c r="A891" s="13"/>
      <c r="B891" s="28"/>
      <c r="F891" s="32"/>
      <c r="G891" s="14"/>
      <c r="H891" s="32"/>
      <c r="I891" s="13"/>
    </row>
    <row r="892" spans="1:9" ht="15.75" customHeight="1">
      <c r="A892" s="13"/>
      <c r="B892" s="28"/>
      <c r="F892" s="32"/>
      <c r="G892" s="14"/>
      <c r="H892" s="32"/>
      <c r="I892" s="13"/>
    </row>
    <row r="893" spans="1:9" ht="15.75" customHeight="1">
      <c r="A893" s="13"/>
      <c r="B893" s="28"/>
      <c r="F893" s="32"/>
      <c r="G893" s="14"/>
      <c r="H893" s="32"/>
      <c r="I893" s="13"/>
    </row>
    <row r="894" spans="1:9" ht="15.75" customHeight="1">
      <c r="A894" s="13"/>
      <c r="B894" s="28"/>
      <c r="F894" s="32"/>
      <c r="G894" s="14"/>
      <c r="H894" s="32"/>
      <c r="I894" s="13"/>
    </row>
    <row r="895" spans="1:9" ht="15.75" customHeight="1">
      <c r="A895" s="13"/>
      <c r="B895" s="28"/>
      <c r="F895" s="32"/>
      <c r="G895" s="14"/>
      <c r="H895" s="32"/>
      <c r="I895" s="13"/>
    </row>
    <row r="896" spans="1:9" ht="15.75" customHeight="1">
      <c r="A896" s="13"/>
      <c r="B896" s="28"/>
      <c r="F896" s="32"/>
      <c r="G896" s="14"/>
      <c r="H896" s="32"/>
      <c r="I896" s="13"/>
    </row>
    <row r="897" spans="1:9" ht="15.75" customHeight="1">
      <c r="A897" s="13"/>
      <c r="B897" s="28"/>
      <c r="F897" s="32"/>
      <c r="G897" s="14"/>
      <c r="H897" s="32"/>
      <c r="I897" s="13"/>
    </row>
    <row r="898" spans="1:9" ht="15.75" customHeight="1">
      <c r="A898" s="13"/>
      <c r="B898" s="28"/>
      <c r="F898" s="32"/>
      <c r="G898" s="14"/>
      <c r="H898" s="32"/>
      <c r="I898" s="13"/>
    </row>
    <row r="899" spans="1:9" ht="15.75" customHeight="1">
      <c r="A899" s="13"/>
      <c r="B899" s="28"/>
      <c r="F899" s="32"/>
      <c r="G899" s="14"/>
      <c r="H899" s="32"/>
      <c r="I899" s="13"/>
    </row>
    <row r="900" spans="1:9" ht="15.75" customHeight="1">
      <c r="A900" s="13"/>
      <c r="B900" s="28"/>
      <c r="F900" s="32"/>
      <c r="G900" s="14"/>
      <c r="H900" s="32"/>
      <c r="I900" s="13"/>
    </row>
    <row r="901" spans="1:9" ht="15.75" customHeight="1">
      <c r="A901" s="13"/>
      <c r="B901" s="28"/>
      <c r="F901" s="32"/>
      <c r="G901" s="14"/>
      <c r="H901" s="32"/>
      <c r="I901" s="13"/>
    </row>
    <row r="902" spans="1:9" ht="15.75" customHeight="1">
      <c r="A902" s="13"/>
      <c r="B902" s="28"/>
      <c r="F902" s="32"/>
      <c r="G902" s="14"/>
      <c r="H902" s="32"/>
      <c r="I902" s="13"/>
    </row>
    <row r="903" spans="1:9" ht="15.75" customHeight="1">
      <c r="A903" s="13"/>
      <c r="B903" s="28"/>
      <c r="F903" s="32"/>
      <c r="G903" s="14"/>
      <c r="H903" s="32"/>
      <c r="I903" s="13"/>
    </row>
    <row r="904" spans="1:9" ht="15.75" customHeight="1">
      <c r="A904" s="13"/>
      <c r="B904" s="28"/>
      <c r="F904" s="32"/>
      <c r="G904" s="14"/>
      <c r="H904" s="32"/>
      <c r="I904" s="13"/>
    </row>
    <row r="905" spans="1:9" ht="15.75" customHeight="1">
      <c r="A905" s="13"/>
      <c r="B905" s="28"/>
      <c r="F905" s="32"/>
      <c r="G905" s="14"/>
      <c r="H905" s="32"/>
      <c r="I905" s="13"/>
    </row>
    <row r="906" spans="1:9" ht="15.75" customHeight="1">
      <c r="A906" s="13"/>
      <c r="B906" s="28"/>
      <c r="F906" s="32"/>
      <c r="G906" s="14"/>
      <c r="H906" s="32"/>
      <c r="I906" s="13"/>
    </row>
    <row r="907" spans="1:9" ht="15.75" customHeight="1">
      <c r="A907" s="13"/>
      <c r="B907" s="28"/>
      <c r="F907" s="32"/>
      <c r="G907" s="14"/>
      <c r="H907" s="32"/>
      <c r="I907" s="13"/>
    </row>
    <row r="908" spans="1:9" ht="15.75" customHeight="1">
      <c r="A908" s="13"/>
      <c r="B908" s="28"/>
      <c r="F908" s="32"/>
      <c r="G908" s="14"/>
      <c r="H908" s="32"/>
      <c r="I908" s="13"/>
    </row>
    <row r="909" spans="1:9" ht="15.75" customHeight="1">
      <c r="A909" s="13"/>
      <c r="B909" s="28"/>
      <c r="F909" s="32"/>
      <c r="G909" s="14"/>
      <c r="H909" s="32"/>
      <c r="I909" s="13"/>
    </row>
    <row r="910" spans="1:9" ht="15.75" customHeight="1">
      <c r="A910" s="13"/>
      <c r="B910" s="28"/>
      <c r="F910" s="32"/>
      <c r="G910" s="14"/>
      <c r="H910" s="32"/>
      <c r="I910" s="13"/>
    </row>
    <row r="911" spans="1:9" ht="15.75" customHeight="1">
      <c r="A911" s="13"/>
      <c r="B911" s="28"/>
      <c r="F911" s="32"/>
      <c r="G911" s="14"/>
      <c r="H911" s="32"/>
      <c r="I911" s="13"/>
    </row>
    <row r="912" spans="1:9" ht="15.75" customHeight="1">
      <c r="A912" s="13"/>
      <c r="B912" s="28"/>
      <c r="F912" s="32"/>
      <c r="G912" s="14"/>
      <c r="H912" s="32"/>
      <c r="I912" s="13"/>
    </row>
    <row r="913" spans="1:9" ht="15.75" customHeight="1">
      <c r="A913" s="13"/>
      <c r="B913" s="28"/>
      <c r="F913" s="32"/>
      <c r="G913" s="14"/>
      <c r="H913" s="32"/>
      <c r="I913" s="13"/>
    </row>
    <row r="914" spans="1:9" ht="15.75" customHeight="1">
      <c r="A914" s="13"/>
      <c r="B914" s="28"/>
      <c r="F914" s="32"/>
      <c r="G914" s="14"/>
      <c r="H914" s="32"/>
      <c r="I914" s="13"/>
    </row>
    <row r="915" spans="1:9" ht="15.75" customHeight="1">
      <c r="A915" s="13"/>
      <c r="B915" s="28"/>
      <c r="F915" s="32"/>
      <c r="G915" s="14"/>
      <c r="H915" s="32"/>
      <c r="I915" s="13"/>
    </row>
    <row r="916" spans="1:9" ht="15.75" customHeight="1">
      <c r="A916" s="13"/>
      <c r="B916" s="28"/>
      <c r="F916" s="32"/>
      <c r="G916" s="14"/>
      <c r="H916" s="32"/>
      <c r="I916" s="13"/>
    </row>
    <row r="917" spans="1:9" ht="15.75" customHeight="1">
      <c r="A917" s="13"/>
      <c r="B917" s="28"/>
      <c r="F917" s="32"/>
      <c r="G917" s="14"/>
      <c r="H917" s="32"/>
      <c r="I917" s="13"/>
    </row>
    <row r="918" spans="1:9" ht="15.75" customHeight="1">
      <c r="A918" s="13"/>
      <c r="B918" s="28"/>
      <c r="F918" s="32"/>
      <c r="G918" s="14"/>
      <c r="H918" s="32"/>
      <c r="I918" s="13"/>
    </row>
    <row r="919" spans="1:9" ht="15.75" customHeight="1">
      <c r="A919" s="13"/>
      <c r="B919" s="28"/>
      <c r="F919" s="32"/>
      <c r="G919" s="14"/>
      <c r="H919" s="32"/>
      <c r="I919" s="13"/>
    </row>
    <row r="920" spans="1:9" ht="15.75" customHeight="1">
      <c r="A920" s="13"/>
      <c r="B920" s="28"/>
      <c r="F920" s="32"/>
      <c r="G920" s="14"/>
      <c r="H920" s="32"/>
      <c r="I920" s="13"/>
    </row>
    <row r="921" spans="1:9" ht="15.75" customHeight="1">
      <c r="A921" s="13"/>
      <c r="B921" s="28"/>
      <c r="F921" s="32"/>
      <c r="G921" s="14"/>
      <c r="H921" s="32"/>
      <c r="I921" s="13"/>
    </row>
    <row r="922" spans="1:9" ht="15.75" customHeight="1">
      <c r="A922" s="13"/>
      <c r="B922" s="28"/>
      <c r="F922" s="32"/>
      <c r="G922" s="14"/>
      <c r="H922" s="32"/>
      <c r="I922" s="13"/>
    </row>
    <row r="923" spans="1:9" ht="15.75" customHeight="1">
      <c r="A923" s="13"/>
      <c r="B923" s="28"/>
      <c r="F923" s="32"/>
      <c r="G923" s="14"/>
      <c r="H923" s="32"/>
      <c r="I923" s="13"/>
    </row>
    <row r="924" spans="1:9" ht="15.75" customHeight="1">
      <c r="A924" s="13"/>
      <c r="B924" s="28"/>
      <c r="F924" s="32"/>
      <c r="G924" s="14"/>
      <c r="H924" s="32"/>
      <c r="I924" s="13"/>
    </row>
    <row r="925" spans="1:9" ht="15.75" customHeight="1">
      <c r="A925" s="13"/>
      <c r="B925" s="28"/>
      <c r="F925" s="32"/>
      <c r="G925" s="14"/>
      <c r="H925" s="32"/>
      <c r="I925" s="13"/>
    </row>
    <row r="926" spans="1:9" ht="15.75" customHeight="1">
      <c r="A926" s="13"/>
      <c r="B926" s="28"/>
      <c r="F926" s="32"/>
      <c r="G926" s="14"/>
      <c r="H926" s="32"/>
      <c r="I926" s="13"/>
    </row>
    <row r="927" spans="1:9" ht="15.75" customHeight="1">
      <c r="A927" s="13"/>
      <c r="B927" s="28"/>
      <c r="F927" s="32"/>
      <c r="G927" s="14"/>
      <c r="H927" s="32"/>
      <c r="I927" s="13"/>
    </row>
    <row r="928" spans="1:9" ht="15.75" customHeight="1">
      <c r="A928" s="13"/>
      <c r="B928" s="28"/>
      <c r="F928" s="32"/>
      <c r="G928" s="14"/>
      <c r="H928" s="32"/>
      <c r="I928" s="13"/>
    </row>
    <row r="929" spans="1:9" ht="15.75" customHeight="1">
      <c r="A929" s="13"/>
      <c r="B929" s="28"/>
      <c r="F929" s="32"/>
      <c r="G929" s="14"/>
      <c r="H929" s="32"/>
      <c r="I929" s="13"/>
    </row>
    <row r="930" spans="1:9" ht="15.75" customHeight="1">
      <c r="A930" s="13"/>
      <c r="B930" s="28"/>
      <c r="F930" s="32"/>
      <c r="G930" s="14"/>
      <c r="H930" s="32"/>
      <c r="I930" s="13"/>
    </row>
    <row r="931" spans="1:9" ht="15.75" customHeight="1">
      <c r="A931" s="13"/>
      <c r="B931" s="28"/>
      <c r="F931" s="32"/>
      <c r="G931" s="14"/>
      <c r="H931" s="32"/>
      <c r="I931" s="13"/>
    </row>
    <row r="932" spans="1:9" ht="15.75" customHeight="1">
      <c r="A932" s="13"/>
      <c r="B932" s="28"/>
      <c r="F932" s="32"/>
      <c r="G932" s="14"/>
      <c r="H932" s="32"/>
      <c r="I932" s="13"/>
    </row>
    <row r="933" spans="1:9" ht="15.75" customHeight="1">
      <c r="A933" s="13"/>
      <c r="B933" s="28"/>
      <c r="F933" s="32"/>
      <c r="G933" s="14"/>
      <c r="H933" s="32"/>
      <c r="I933" s="13"/>
    </row>
    <row r="934" spans="1:9" ht="15.75" customHeight="1">
      <c r="A934" s="13"/>
      <c r="B934" s="28"/>
      <c r="F934" s="32"/>
      <c r="G934" s="14"/>
      <c r="H934" s="32"/>
      <c r="I934" s="13"/>
    </row>
    <row r="935" spans="1:9" ht="15.75" customHeight="1">
      <c r="A935" s="13"/>
      <c r="B935" s="28"/>
      <c r="F935" s="32"/>
      <c r="G935" s="14"/>
      <c r="H935" s="32"/>
      <c r="I935" s="13"/>
    </row>
    <row r="936" spans="1:9" ht="15.75" customHeight="1">
      <c r="A936" s="13"/>
      <c r="B936" s="28"/>
      <c r="F936" s="32"/>
      <c r="G936" s="14"/>
      <c r="H936" s="32"/>
      <c r="I936" s="13"/>
    </row>
    <row r="937" spans="1:9" ht="15.75" customHeight="1">
      <c r="A937" s="13"/>
      <c r="B937" s="28"/>
      <c r="F937" s="32"/>
      <c r="G937" s="14"/>
      <c r="H937" s="32"/>
      <c r="I937" s="13"/>
    </row>
    <row r="938" spans="1:9" ht="15.75" customHeight="1">
      <c r="A938" s="13"/>
      <c r="B938" s="28"/>
      <c r="F938" s="32"/>
      <c r="G938" s="14"/>
      <c r="H938" s="32"/>
      <c r="I938" s="13"/>
    </row>
    <row r="939" spans="1:9" ht="15.75" customHeight="1">
      <c r="A939" s="13"/>
      <c r="B939" s="28"/>
      <c r="F939" s="32"/>
      <c r="G939" s="14"/>
      <c r="H939" s="32"/>
      <c r="I939" s="13"/>
    </row>
    <row r="940" spans="1:9" ht="15.75" customHeight="1">
      <c r="A940" s="13"/>
      <c r="B940" s="28"/>
      <c r="F940" s="32"/>
      <c r="G940" s="14"/>
      <c r="H940" s="32"/>
      <c r="I940" s="13"/>
    </row>
    <row r="941" spans="1:9" ht="15.75" customHeight="1">
      <c r="A941" s="13"/>
      <c r="B941" s="28"/>
      <c r="F941" s="32"/>
      <c r="G941" s="14"/>
      <c r="H941" s="32"/>
      <c r="I941" s="13"/>
    </row>
    <row r="942" spans="1:9" ht="15.75" customHeight="1">
      <c r="A942" s="13"/>
      <c r="B942" s="28"/>
      <c r="F942" s="32"/>
      <c r="G942" s="14"/>
      <c r="H942" s="32"/>
      <c r="I942" s="13"/>
    </row>
    <row r="943" spans="1:9" ht="15.75" customHeight="1">
      <c r="A943" s="13"/>
      <c r="B943" s="28"/>
      <c r="F943" s="32"/>
      <c r="G943" s="14"/>
      <c r="H943" s="32"/>
      <c r="I943" s="13"/>
    </row>
    <row r="944" spans="1:9" ht="15.75" customHeight="1">
      <c r="A944" s="13"/>
      <c r="B944" s="28"/>
      <c r="F944" s="32"/>
      <c r="G944" s="14"/>
      <c r="H944" s="32"/>
      <c r="I944" s="13"/>
    </row>
    <row r="945" spans="1:9" ht="15.75" customHeight="1">
      <c r="A945" s="13"/>
      <c r="B945" s="28"/>
      <c r="F945" s="32"/>
      <c r="G945" s="14"/>
      <c r="H945" s="32"/>
      <c r="I945" s="13"/>
    </row>
    <row r="946" spans="1:9" ht="15.75" customHeight="1">
      <c r="A946" s="13"/>
      <c r="B946" s="28"/>
      <c r="F946" s="32"/>
      <c r="G946" s="14"/>
      <c r="H946" s="32"/>
      <c r="I946" s="13"/>
    </row>
    <row r="947" spans="1:9" ht="15.75" customHeight="1">
      <c r="A947" s="13"/>
      <c r="B947" s="28"/>
      <c r="F947" s="32"/>
      <c r="G947" s="14"/>
      <c r="H947" s="32"/>
      <c r="I947" s="13"/>
    </row>
    <row r="948" spans="1:9" ht="15.75" customHeight="1">
      <c r="A948" s="13"/>
      <c r="B948" s="28"/>
      <c r="F948" s="32"/>
      <c r="G948" s="14"/>
      <c r="H948" s="32"/>
      <c r="I948" s="13"/>
    </row>
    <row r="949" spans="1:9" ht="15.75" customHeight="1">
      <c r="A949" s="13"/>
      <c r="B949" s="28"/>
      <c r="F949" s="32"/>
      <c r="G949" s="14"/>
      <c r="H949" s="32"/>
      <c r="I949" s="13"/>
    </row>
    <row r="950" spans="1:9" ht="15.75" customHeight="1">
      <c r="A950" s="13"/>
      <c r="B950" s="28"/>
      <c r="F950" s="32"/>
      <c r="G950" s="14"/>
      <c r="H950" s="32"/>
      <c r="I950" s="13"/>
    </row>
    <row r="951" spans="1:9" ht="15.75" customHeight="1">
      <c r="A951" s="13"/>
      <c r="B951" s="28"/>
      <c r="F951" s="32"/>
      <c r="G951" s="14"/>
      <c r="H951" s="32"/>
      <c r="I951" s="13"/>
    </row>
    <row r="952" spans="1:9" ht="15.75" customHeight="1">
      <c r="A952" s="13"/>
      <c r="B952" s="28"/>
      <c r="F952" s="32"/>
      <c r="G952" s="14"/>
      <c r="H952" s="32"/>
      <c r="I952" s="13"/>
    </row>
    <row r="953" spans="1:9" ht="15.75" customHeight="1">
      <c r="A953" s="13"/>
      <c r="B953" s="28"/>
      <c r="F953" s="32"/>
      <c r="G953" s="14"/>
      <c r="H953" s="32"/>
      <c r="I953" s="13"/>
    </row>
    <row r="954" spans="1:9" ht="15.75" customHeight="1">
      <c r="A954" s="13"/>
      <c r="B954" s="28"/>
      <c r="F954" s="32"/>
      <c r="G954" s="14"/>
      <c r="H954" s="32"/>
      <c r="I954" s="13"/>
    </row>
    <row r="955" spans="1:9" ht="15.75" customHeight="1">
      <c r="A955" s="13"/>
      <c r="B955" s="28"/>
      <c r="F955" s="32"/>
      <c r="G955" s="14"/>
      <c r="H955" s="32"/>
      <c r="I955" s="13"/>
    </row>
    <row r="956" spans="1:9" ht="15.75" customHeight="1">
      <c r="A956" s="13"/>
      <c r="B956" s="28"/>
      <c r="F956" s="32"/>
      <c r="G956" s="14"/>
      <c r="H956" s="32"/>
      <c r="I956" s="13"/>
    </row>
    <row r="957" spans="1:9" ht="15.75" customHeight="1">
      <c r="A957" s="13"/>
      <c r="B957" s="28"/>
      <c r="F957" s="32"/>
      <c r="G957" s="14"/>
      <c r="H957" s="32"/>
      <c r="I957" s="13"/>
    </row>
    <row r="958" spans="1:9" ht="15.75" customHeight="1">
      <c r="A958" s="13"/>
      <c r="B958" s="28"/>
      <c r="F958" s="32"/>
      <c r="G958" s="14"/>
      <c r="H958" s="32"/>
      <c r="I958" s="13"/>
    </row>
    <row r="959" spans="1:9" ht="15.75" customHeight="1">
      <c r="A959" s="13"/>
      <c r="B959" s="28"/>
      <c r="F959" s="32"/>
      <c r="G959" s="14"/>
      <c r="H959" s="32"/>
      <c r="I959" s="13"/>
    </row>
    <row r="960" spans="1:9" ht="15.75" customHeight="1">
      <c r="A960" s="13"/>
      <c r="B960" s="28"/>
      <c r="F960" s="32"/>
      <c r="G960" s="14"/>
      <c r="H960" s="32"/>
      <c r="I960" s="13"/>
    </row>
    <row r="961" spans="1:9" ht="15.75" customHeight="1">
      <c r="A961" s="13"/>
      <c r="B961" s="28"/>
      <c r="F961" s="32"/>
      <c r="G961" s="14"/>
      <c r="H961" s="32"/>
      <c r="I961" s="13"/>
    </row>
    <row r="962" spans="1:9" ht="15.75" customHeight="1">
      <c r="A962" s="13"/>
      <c r="B962" s="28"/>
      <c r="F962" s="32"/>
      <c r="G962" s="14"/>
      <c r="H962" s="32"/>
      <c r="I962" s="13"/>
    </row>
    <row r="963" spans="1:9" ht="15.75" customHeight="1">
      <c r="A963" s="13"/>
      <c r="B963" s="28"/>
      <c r="F963" s="32"/>
      <c r="G963" s="14"/>
      <c r="H963" s="32"/>
      <c r="I963" s="13"/>
    </row>
    <row r="964" spans="1:9" ht="15.75" customHeight="1">
      <c r="A964" s="13"/>
      <c r="B964" s="28"/>
      <c r="F964" s="32"/>
      <c r="G964" s="14"/>
      <c r="H964" s="32"/>
      <c r="I964" s="13"/>
    </row>
    <row r="965" spans="1:9" ht="15.75" customHeight="1">
      <c r="A965" s="13"/>
      <c r="B965" s="28"/>
      <c r="F965" s="32"/>
      <c r="G965" s="14"/>
      <c r="H965" s="32"/>
      <c r="I965" s="13"/>
    </row>
    <row r="966" spans="1:9" ht="15.75" customHeight="1">
      <c r="A966" s="13"/>
      <c r="B966" s="28"/>
      <c r="F966" s="32"/>
      <c r="G966" s="14"/>
      <c r="H966" s="32"/>
      <c r="I966" s="13"/>
    </row>
    <row r="967" spans="1:9" ht="15.75" customHeight="1">
      <c r="A967" s="13"/>
      <c r="B967" s="28"/>
      <c r="F967" s="32"/>
      <c r="G967" s="14"/>
      <c r="H967" s="32"/>
      <c r="I967" s="13"/>
    </row>
    <row r="968" spans="1:9" ht="15.75" customHeight="1">
      <c r="A968" s="13"/>
      <c r="B968" s="28"/>
      <c r="F968" s="32"/>
      <c r="G968" s="14"/>
      <c r="H968" s="32"/>
      <c r="I968" s="13"/>
    </row>
    <row r="969" spans="1:9" ht="15.75" customHeight="1">
      <c r="A969" s="13"/>
      <c r="B969" s="28"/>
      <c r="F969" s="32"/>
      <c r="G969" s="14"/>
      <c r="H969" s="32"/>
      <c r="I969" s="13"/>
    </row>
    <row r="970" spans="1:9" ht="15.75" customHeight="1">
      <c r="A970" s="13"/>
      <c r="B970" s="28"/>
      <c r="F970" s="32"/>
      <c r="G970" s="14"/>
      <c r="H970" s="32"/>
      <c r="I970" s="13"/>
    </row>
    <row r="971" spans="1:9" ht="15.75" customHeight="1">
      <c r="A971" s="13"/>
      <c r="B971" s="28"/>
      <c r="F971" s="32"/>
      <c r="G971" s="14"/>
      <c r="H971" s="32"/>
      <c r="I971" s="13"/>
    </row>
    <row r="972" spans="1:9" ht="15.75" customHeight="1">
      <c r="A972" s="13"/>
      <c r="B972" s="28"/>
      <c r="F972" s="32"/>
      <c r="G972" s="14"/>
      <c r="H972" s="32"/>
      <c r="I972" s="13"/>
    </row>
    <row r="973" spans="1:9" ht="15.75" customHeight="1">
      <c r="A973" s="13"/>
      <c r="B973" s="28"/>
      <c r="F973" s="32"/>
      <c r="G973" s="14"/>
      <c r="H973" s="32"/>
      <c r="I973" s="13"/>
    </row>
    <row r="974" spans="1:9" ht="15.75" customHeight="1">
      <c r="A974" s="13"/>
      <c r="B974" s="28"/>
      <c r="F974" s="32"/>
      <c r="G974" s="14"/>
      <c r="H974" s="32"/>
      <c r="I974" s="13"/>
    </row>
    <row r="975" spans="1:9" ht="15.75" customHeight="1">
      <c r="A975" s="13"/>
      <c r="B975" s="28"/>
      <c r="F975" s="32"/>
      <c r="G975" s="14"/>
      <c r="H975" s="32"/>
      <c r="I975" s="13"/>
    </row>
    <row r="976" spans="1:9" ht="15.75" customHeight="1">
      <c r="A976" s="13"/>
      <c r="B976" s="28"/>
      <c r="F976" s="32"/>
      <c r="G976" s="14"/>
      <c r="H976" s="32"/>
      <c r="I976" s="13"/>
    </row>
    <row r="977" spans="1:9" ht="15.75" customHeight="1">
      <c r="A977" s="13"/>
      <c r="B977" s="28"/>
      <c r="F977" s="32"/>
      <c r="G977" s="14"/>
      <c r="H977" s="32"/>
      <c r="I977" s="13"/>
    </row>
    <row r="978" spans="1:9" ht="15.75" customHeight="1">
      <c r="A978" s="13"/>
      <c r="B978" s="28"/>
      <c r="F978" s="32"/>
      <c r="G978" s="14"/>
      <c r="H978" s="32"/>
      <c r="I978" s="13"/>
    </row>
    <row r="979" spans="1:9" ht="15.75" customHeight="1">
      <c r="A979" s="13"/>
      <c r="B979" s="28"/>
      <c r="F979" s="32"/>
      <c r="G979" s="14"/>
      <c r="H979" s="32"/>
      <c r="I979" s="13"/>
    </row>
    <row r="980" spans="1:9" ht="15.75" customHeight="1">
      <c r="A980" s="13"/>
      <c r="B980" s="28"/>
      <c r="F980" s="32"/>
      <c r="G980" s="14"/>
      <c r="H980" s="32"/>
      <c r="I980" s="13"/>
    </row>
    <row r="981" spans="1:9" ht="15.75" customHeight="1">
      <c r="A981" s="13"/>
      <c r="B981" s="28"/>
      <c r="F981" s="32"/>
      <c r="G981" s="14"/>
      <c r="H981" s="32"/>
      <c r="I981" s="13"/>
    </row>
    <row r="982" spans="1:9" ht="15.75" customHeight="1">
      <c r="A982" s="13"/>
      <c r="B982" s="28"/>
      <c r="F982" s="32"/>
      <c r="G982" s="14"/>
      <c r="H982" s="32"/>
      <c r="I982" s="13"/>
    </row>
    <row r="983" spans="1:9" ht="15.75" customHeight="1">
      <c r="A983" s="13"/>
      <c r="B983" s="28"/>
      <c r="F983" s="32"/>
      <c r="G983" s="14"/>
      <c r="H983" s="32"/>
      <c r="I983" s="13"/>
    </row>
    <row r="984" spans="1:9" ht="15.75" customHeight="1">
      <c r="A984" s="13"/>
      <c r="B984" s="28"/>
      <c r="F984" s="32"/>
      <c r="G984" s="14"/>
      <c r="H984" s="32"/>
      <c r="I984" s="13"/>
    </row>
    <row r="985" spans="1:9" ht="15.75" customHeight="1">
      <c r="A985" s="13"/>
      <c r="B985" s="28"/>
      <c r="F985" s="32"/>
      <c r="G985" s="14"/>
      <c r="H985" s="32"/>
      <c r="I985" s="13"/>
    </row>
    <row r="986" spans="1:9" ht="15.75" customHeight="1">
      <c r="A986" s="13"/>
      <c r="B986" s="28"/>
      <c r="F986" s="32"/>
      <c r="G986" s="14"/>
      <c r="H986" s="32"/>
      <c r="I986" s="13"/>
    </row>
    <row r="987" spans="1:9" ht="15.75" customHeight="1">
      <c r="A987" s="13"/>
      <c r="B987" s="28"/>
      <c r="F987" s="32"/>
      <c r="G987" s="14"/>
      <c r="H987" s="32"/>
      <c r="I987" s="13"/>
    </row>
    <row r="988" spans="1:9" ht="15.75" customHeight="1">
      <c r="A988" s="13"/>
      <c r="B988" s="28"/>
      <c r="F988" s="32"/>
      <c r="G988" s="14"/>
      <c r="H988" s="32"/>
      <c r="I988" s="13"/>
    </row>
    <row r="989" spans="1:9" ht="15.75" customHeight="1">
      <c r="A989" s="13"/>
      <c r="B989" s="28"/>
      <c r="F989" s="32"/>
      <c r="G989" s="14"/>
      <c r="H989" s="32"/>
      <c r="I989" s="13"/>
    </row>
    <row r="990" spans="1:9" ht="15.75" customHeight="1">
      <c r="A990" s="13"/>
      <c r="B990" s="28"/>
      <c r="F990" s="32"/>
      <c r="G990" s="14"/>
      <c r="H990" s="32"/>
      <c r="I990" s="13"/>
    </row>
    <row r="991" spans="1:9" ht="15.75" customHeight="1">
      <c r="A991" s="13"/>
      <c r="B991" s="28"/>
      <c r="F991" s="32"/>
      <c r="G991" s="14"/>
      <c r="H991" s="32"/>
      <c r="I991" s="13"/>
    </row>
    <row r="992" spans="1:9" ht="15.75" customHeight="1">
      <c r="A992" s="13"/>
      <c r="B992" s="28"/>
      <c r="F992" s="32"/>
      <c r="G992" s="14"/>
      <c r="H992" s="32"/>
      <c r="I992" s="13"/>
    </row>
    <row r="993" spans="1:9" ht="15.75" customHeight="1">
      <c r="A993" s="13"/>
      <c r="B993" s="28"/>
      <c r="F993" s="32"/>
      <c r="G993" s="14"/>
      <c r="H993" s="32"/>
      <c r="I993" s="13"/>
    </row>
    <row r="994" spans="1:9" ht="15.75" customHeight="1">
      <c r="A994" s="13"/>
      <c r="B994" s="28"/>
      <c r="F994" s="32"/>
      <c r="G994" s="14"/>
      <c r="H994" s="32"/>
      <c r="I994" s="13"/>
    </row>
    <row r="995" spans="1:9" ht="15.75" customHeight="1">
      <c r="A995" s="13"/>
      <c r="B995" s="28"/>
      <c r="F995" s="32"/>
      <c r="G995" s="14"/>
      <c r="H995" s="32"/>
      <c r="I995" s="13"/>
    </row>
    <row r="996" spans="1:9" ht="15.75" customHeight="1">
      <c r="A996" s="13"/>
      <c r="B996" s="28"/>
      <c r="F996" s="32"/>
      <c r="G996" s="14"/>
      <c r="H996" s="32"/>
      <c r="I996" s="13"/>
    </row>
    <row r="997" spans="1:9" ht="15.75" customHeight="1">
      <c r="A997" s="13"/>
      <c r="B997" s="28"/>
      <c r="F997" s="32"/>
      <c r="G997" s="14"/>
      <c r="H997" s="32"/>
      <c r="I997" s="13"/>
    </row>
    <row r="998" spans="1:9" ht="15.75" customHeight="1">
      <c r="A998" s="13"/>
      <c r="B998" s="28"/>
      <c r="F998" s="32"/>
      <c r="G998" s="14"/>
      <c r="H998" s="32"/>
      <c r="I998" s="13"/>
    </row>
    <row r="999" spans="1:9" ht="15.75" customHeight="1">
      <c r="A999" s="13"/>
      <c r="B999" s="28"/>
      <c r="F999" s="32"/>
      <c r="G999" s="14"/>
      <c r="H999" s="32"/>
      <c r="I999" s="13"/>
    </row>
    <row r="1000" spans="1:9" ht="15.75" customHeight="1">
      <c r="A1000" s="13"/>
      <c r="B1000" s="28"/>
      <c r="F1000" s="32"/>
      <c r="G1000" s="14"/>
      <c r="H1000" s="32"/>
      <c r="I1000" s="13"/>
    </row>
  </sheetData>
  <autoFilter ref="A1:P136" xr:uid="{00000000-0009-0000-0000-00001F000000}"/>
  <conditionalFormatting sqref="P2:P140">
    <cfRule type="expression" dxfId="52" priority="1" stopIfTrue="1">
      <formula>"&gt;0"</formula>
    </cfRule>
    <cfRule type="cellIs" dxfId="51" priority="2" operator="lessThan">
      <formula>0</formula>
    </cfRule>
  </conditionalFormatting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 filterMode="1">
    <tabColor rgb="FF00B0F0"/>
  </sheetPr>
  <dimension ref="A1:AC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25" defaultRowHeight="15" customHeight="1"/>
  <cols>
    <col min="1" max="1" width="11.25" customWidth="1"/>
    <col min="2" max="2" width="23.5" customWidth="1"/>
    <col min="3" max="3" width="39.5" customWidth="1"/>
    <col min="4" max="4" width="23.5" customWidth="1"/>
    <col min="5" max="5" width="31.75" customWidth="1"/>
    <col min="6" max="6" width="9.875" customWidth="1"/>
    <col min="7" max="7" width="10.75" customWidth="1"/>
    <col min="8" max="8" width="8.25" customWidth="1"/>
    <col min="9" max="9" width="7.375" customWidth="1"/>
    <col min="10" max="10" width="13.75" customWidth="1"/>
    <col min="11" max="11" width="11.625" customWidth="1"/>
    <col min="12" max="12" width="10.875" customWidth="1"/>
    <col min="13" max="13" width="18.125" customWidth="1"/>
    <col min="14" max="14" width="10.125" customWidth="1"/>
    <col min="15" max="15" width="17.5" customWidth="1"/>
    <col min="16" max="16" width="13.875" customWidth="1"/>
    <col min="17" max="17" width="11.5" customWidth="1"/>
    <col min="18" max="18" width="10.25" customWidth="1"/>
    <col min="19" max="28" width="8.875" customWidth="1"/>
  </cols>
  <sheetData>
    <row r="1" spans="1:2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132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  <c r="S1" s="254"/>
      <c r="T1" s="254"/>
      <c r="U1" s="254"/>
      <c r="V1" s="254"/>
      <c r="W1" s="254"/>
      <c r="X1" s="254"/>
      <c r="Y1" s="254"/>
      <c r="Z1" s="254"/>
    </row>
    <row r="2" spans="1:28" ht="12.75" hidden="1" customHeight="1">
      <c r="A2" s="43" t="s">
        <v>24</v>
      </c>
      <c r="B2" s="28">
        <v>43538</v>
      </c>
      <c r="C2" s="43" t="s">
        <v>2927</v>
      </c>
      <c r="D2" s="222"/>
      <c r="F2" s="120"/>
      <c r="G2" s="120">
        <v>7500</v>
      </c>
      <c r="H2" s="120"/>
      <c r="I2" s="43" t="s">
        <v>594</v>
      </c>
      <c r="J2" s="43" t="s">
        <v>87</v>
      </c>
      <c r="K2" s="15"/>
      <c r="L2" s="43"/>
      <c r="M2" s="43"/>
      <c r="N2" s="43" t="s">
        <v>688</v>
      </c>
      <c r="O2" s="255"/>
      <c r="P2" s="31">
        <f t="shared" ref="P2:P256" si="0">R2-Q2</f>
        <v>0</v>
      </c>
      <c r="Q2" s="31">
        <f t="shared" ref="Q2:Q256" si="1">SUBTOTAL(9,$F$2:F2)</f>
        <v>0</v>
      </c>
      <c r="R2" s="31">
        <f t="shared" ref="R2:R256" si="2">SUBTOTAL(9,$G$2:G2)</f>
        <v>0</v>
      </c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28" ht="12.75" hidden="1" customHeight="1">
      <c r="A3" s="43" t="s">
        <v>24</v>
      </c>
      <c r="B3" s="28">
        <v>43549</v>
      </c>
      <c r="C3" s="43" t="s">
        <v>2928</v>
      </c>
      <c r="D3" s="222"/>
      <c r="F3" s="120">
        <v>2553.8000000000002</v>
      </c>
      <c r="G3" s="120"/>
      <c r="H3" s="120"/>
      <c r="I3" s="43" t="s">
        <v>89</v>
      </c>
      <c r="J3" s="43" t="s">
        <v>87</v>
      </c>
      <c r="K3" s="27" t="s">
        <v>2929</v>
      </c>
      <c r="L3" s="43">
        <v>128</v>
      </c>
      <c r="N3" s="43" t="s">
        <v>688</v>
      </c>
      <c r="O3" s="255"/>
      <c r="P3" s="31">
        <f t="shared" si="0"/>
        <v>0</v>
      </c>
      <c r="Q3" s="31">
        <f t="shared" si="1"/>
        <v>0</v>
      </c>
      <c r="R3" s="31">
        <f t="shared" si="2"/>
        <v>0</v>
      </c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28" ht="12.75" hidden="1" customHeight="1">
      <c r="A4" s="43" t="s">
        <v>24</v>
      </c>
      <c r="B4" s="28">
        <v>43556</v>
      </c>
      <c r="C4" s="222" t="s">
        <v>2930</v>
      </c>
      <c r="D4" s="222"/>
      <c r="F4" s="120">
        <v>991</v>
      </c>
      <c r="G4" s="120"/>
      <c r="H4" s="120"/>
      <c r="I4" s="222" t="s">
        <v>89</v>
      </c>
      <c r="J4" s="222" t="s">
        <v>87</v>
      </c>
      <c r="K4" s="52" t="s">
        <v>1990</v>
      </c>
      <c r="L4" s="43"/>
      <c r="N4" s="43" t="s">
        <v>688</v>
      </c>
      <c r="O4" s="255"/>
      <c r="P4" s="31">
        <f t="shared" si="0"/>
        <v>0</v>
      </c>
      <c r="Q4" s="31">
        <f t="shared" si="1"/>
        <v>0</v>
      </c>
      <c r="R4" s="31">
        <f t="shared" si="2"/>
        <v>0</v>
      </c>
      <c r="S4" s="222"/>
      <c r="T4" s="222"/>
      <c r="U4" s="222"/>
      <c r="V4" s="222"/>
      <c r="W4" s="222"/>
      <c r="X4" s="222"/>
      <c r="Y4" s="222"/>
      <c r="Z4" s="222"/>
      <c r="AA4" s="222"/>
      <c r="AB4" s="222"/>
    </row>
    <row r="5" spans="1:28" ht="12.75" hidden="1" customHeight="1">
      <c r="A5" s="43" t="s">
        <v>24</v>
      </c>
      <c r="B5" s="28">
        <v>43556</v>
      </c>
      <c r="C5" s="222" t="s">
        <v>2931</v>
      </c>
      <c r="D5" s="222"/>
      <c r="F5" s="120">
        <v>361.99</v>
      </c>
      <c r="G5" s="120"/>
      <c r="H5" s="120"/>
      <c r="I5" s="222" t="s">
        <v>89</v>
      </c>
      <c r="J5" s="222" t="s">
        <v>87</v>
      </c>
      <c r="K5" s="52" t="s">
        <v>2932</v>
      </c>
      <c r="L5" s="222" t="s">
        <v>2933</v>
      </c>
      <c r="N5" s="43" t="s">
        <v>688</v>
      </c>
      <c r="O5" s="255"/>
      <c r="P5" s="31">
        <f t="shared" si="0"/>
        <v>0</v>
      </c>
      <c r="Q5" s="31">
        <f t="shared" si="1"/>
        <v>0</v>
      </c>
      <c r="R5" s="31">
        <f t="shared" si="2"/>
        <v>0</v>
      </c>
      <c r="S5" s="222"/>
      <c r="T5" s="222"/>
      <c r="U5" s="222"/>
      <c r="V5" s="222"/>
      <c r="W5" s="222"/>
      <c r="X5" s="222"/>
      <c r="Y5" s="222"/>
      <c r="Z5" s="222"/>
      <c r="AA5" s="222"/>
      <c r="AB5" s="222"/>
    </row>
    <row r="6" spans="1:28" ht="12.75" hidden="1" customHeight="1">
      <c r="A6" s="43" t="s">
        <v>24</v>
      </c>
      <c r="B6" s="28">
        <v>43558</v>
      </c>
      <c r="C6" s="222" t="s">
        <v>2934</v>
      </c>
      <c r="D6" s="222"/>
      <c r="F6" s="120">
        <v>65.5</v>
      </c>
      <c r="G6" s="120"/>
      <c r="H6" s="120"/>
      <c r="I6" s="222" t="s">
        <v>89</v>
      </c>
      <c r="J6" s="222" t="s">
        <v>87</v>
      </c>
      <c r="K6" s="52" t="s">
        <v>2082</v>
      </c>
      <c r="L6" s="43">
        <v>3637</v>
      </c>
      <c r="N6" s="43" t="s">
        <v>688</v>
      </c>
      <c r="O6" s="255"/>
      <c r="P6" s="31">
        <f t="shared" si="0"/>
        <v>0</v>
      </c>
      <c r="Q6" s="31">
        <f t="shared" si="1"/>
        <v>0</v>
      </c>
      <c r="R6" s="31">
        <f t="shared" si="2"/>
        <v>0</v>
      </c>
      <c r="S6" s="222"/>
      <c r="T6" s="222"/>
      <c r="U6" s="222"/>
      <c r="V6" s="222"/>
      <c r="W6" s="222"/>
      <c r="X6" s="222"/>
      <c r="Y6" s="222"/>
      <c r="Z6" s="222"/>
      <c r="AA6" s="222"/>
      <c r="AB6" s="222"/>
    </row>
    <row r="7" spans="1:28" ht="12.75" hidden="1" customHeight="1">
      <c r="A7" s="43" t="s">
        <v>24</v>
      </c>
      <c r="B7" s="28">
        <v>43559</v>
      </c>
      <c r="C7" s="222" t="s">
        <v>2935</v>
      </c>
      <c r="D7" s="222"/>
      <c r="F7" s="120">
        <v>19.899999999999999</v>
      </c>
      <c r="G7" s="120"/>
      <c r="H7" s="120"/>
      <c r="I7" s="222" t="s">
        <v>89</v>
      </c>
      <c r="J7" s="222" t="s">
        <v>87</v>
      </c>
      <c r="K7" s="52" t="s">
        <v>1718</v>
      </c>
      <c r="L7" s="43">
        <v>690368</v>
      </c>
      <c r="N7" s="43" t="s">
        <v>688</v>
      </c>
      <c r="O7" s="255"/>
      <c r="P7" s="31">
        <f t="shared" si="0"/>
        <v>0</v>
      </c>
      <c r="Q7" s="31">
        <f t="shared" si="1"/>
        <v>0</v>
      </c>
      <c r="R7" s="31">
        <f t="shared" si="2"/>
        <v>0</v>
      </c>
      <c r="S7" s="222"/>
      <c r="T7" s="222"/>
      <c r="U7" s="222"/>
      <c r="V7" s="222"/>
      <c r="W7" s="222"/>
      <c r="X7" s="222"/>
      <c r="Y7" s="222"/>
      <c r="Z7" s="222"/>
      <c r="AA7" s="222"/>
      <c r="AB7" s="222"/>
    </row>
    <row r="8" spans="1:28" ht="12.75" hidden="1" customHeight="1">
      <c r="A8" s="43" t="s">
        <v>24</v>
      </c>
      <c r="B8" s="28">
        <v>43559</v>
      </c>
      <c r="C8" s="222" t="s">
        <v>2936</v>
      </c>
      <c r="D8" s="222"/>
      <c r="F8" s="120">
        <v>400</v>
      </c>
      <c r="G8" s="120"/>
      <c r="H8" s="120"/>
      <c r="I8" s="222" t="s">
        <v>89</v>
      </c>
      <c r="J8" s="222" t="s">
        <v>87</v>
      </c>
      <c r="K8" s="52" t="s">
        <v>1370</v>
      </c>
      <c r="L8" s="43">
        <v>328</v>
      </c>
      <c r="N8" s="43" t="s">
        <v>688</v>
      </c>
      <c r="O8" s="255"/>
      <c r="P8" s="31">
        <f t="shared" si="0"/>
        <v>0</v>
      </c>
      <c r="Q8" s="31">
        <f t="shared" si="1"/>
        <v>0</v>
      </c>
      <c r="R8" s="31">
        <f t="shared" si="2"/>
        <v>0</v>
      </c>
      <c r="S8" s="222"/>
      <c r="T8" s="222"/>
      <c r="U8" s="222"/>
      <c r="V8" s="222"/>
      <c r="W8" s="222"/>
      <c r="X8" s="222"/>
      <c r="Y8" s="222"/>
      <c r="Z8" s="222"/>
      <c r="AA8" s="222"/>
      <c r="AB8" s="222"/>
    </row>
    <row r="9" spans="1:28" ht="12.75" hidden="1" customHeight="1">
      <c r="A9" s="43" t="s">
        <v>24</v>
      </c>
      <c r="B9" s="28">
        <v>43559</v>
      </c>
      <c r="C9" s="222" t="s">
        <v>2937</v>
      </c>
      <c r="D9" s="222"/>
      <c r="F9" s="120">
        <v>402.6</v>
      </c>
      <c r="G9" s="120"/>
      <c r="H9" s="120"/>
      <c r="I9" s="222"/>
      <c r="J9" s="222" t="s">
        <v>87</v>
      </c>
      <c r="K9" s="52" t="s">
        <v>166</v>
      </c>
      <c r="L9" s="43">
        <v>831</v>
      </c>
      <c r="N9" s="43" t="s">
        <v>688</v>
      </c>
      <c r="O9" s="255"/>
      <c r="P9" s="31">
        <f t="shared" si="0"/>
        <v>0</v>
      </c>
      <c r="Q9" s="31">
        <f t="shared" si="1"/>
        <v>0</v>
      </c>
      <c r="R9" s="31">
        <f t="shared" si="2"/>
        <v>0</v>
      </c>
      <c r="S9" s="222"/>
      <c r="T9" s="222"/>
      <c r="U9" s="222"/>
      <c r="V9" s="222"/>
      <c r="W9" s="222"/>
      <c r="X9" s="222"/>
      <c r="Y9" s="222"/>
      <c r="Z9" s="222"/>
      <c r="AA9" s="222"/>
      <c r="AB9" s="222"/>
    </row>
    <row r="10" spans="1:28" ht="12.75" hidden="1" customHeight="1">
      <c r="A10" s="43" t="s">
        <v>24</v>
      </c>
      <c r="B10" s="28">
        <v>43562</v>
      </c>
      <c r="C10" s="222" t="s">
        <v>2938</v>
      </c>
      <c r="D10" s="222"/>
      <c r="F10" s="120">
        <v>854</v>
      </c>
      <c r="G10" s="120"/>
      <c r="H10" s="120"/>
      <c r="I10" s="222" t="s">
        <v>594</v>
      </c>
      <c r="J10" s="222" t="s">
        <v>87</v>
      </c>
      <c r="K10" s="52" t="s">
        <v>1349</v>
      </c>
      <c r="L10" s="43">
        <v>50083</v>
      </c>
      <c r="N10" s="43" t="s">
        <v>688</v>
      </c>
      <c r="O10" s="255"/>
      <c r="P10" s="31">
        <f t="shared" si="0"/>
        <v>0</v>
      </c>
      <c r="Q10" s="31">
        <f t="shared" si="1"/>
        <v>0</v>
      </c>
      <c r="R10" s="31">
        <f t="shared" si="2"/>
        <v>0</v>
      </c>
      <c r="S10" s="222"/>
      <c r="T10" s="222"/>
      <c r="U10" s="222"/>
      <c r="V10" s="222"/>
      <c r="W10" s="222"/>
      <c r="X10" s="222"/>
      <c r="Y10" s="222"/>
      <c r="Z10" s="222"/>
      <c r="AA10" s="222"/>
      <c r="AB10" s="222"/>
    </row>
    <row r="11" spans="1:28" ht="12.75" hidden="1" customHeight="1">
      <c r="A11" s="43" t="s">
        <v>24</v>
      </c>
      <c r="B11" s="28">
        <v>43562</v>
      </c>
      <c r="C11" s="222" t="s">
        <v>2939</v>
      </c>
      <c r="D11" s="222"/>
      <c r="F11" s="120">
        <v>124.4</v>
      </c>
      <c r="G11" s="120"/>
      <c r="H11" s="120"/>
      <c r="I11" s="222"/>
      <c r="J11" s="222" t="s">
        <v>87</v>
      </c>
      <c r="K11" s="52" t="s">
        <v>1823</v>
      </c>
      <c r="L11" s="43">
        <v>433</v>
      </c>
      <c r="N11" s="43" t="s">
        <v>688</v>
      </c>
      <c r="O11" s="255"/>
      <c r="P11" s="31">
        <f t="shared" si="0"/>
        <v>0</v>
      </c>
      <c r="Q11" s="31">
        <f t="shared" si="1"/>
        <v>0</v>
      </c>
      <c r="R11" s="31">
        <f t="shared" si="2"/>
        <v>0</v>
      </c>
      <c r="S11" s="222"/>
      <c r="T11" s="222"/>
      <c r="U11" s="222"/>
      <c r="V11" s="222"/>
      <c r="W11" s="222"/>
      <c r="X11" s="222"/>
      <c r="Y11" s="222"/>
      <c r="Z11" s="222"/>
      <c r="AA11" s="222"/>
      <c r="AB11" s="222"/>
    </row>
    <row r="12" spans="1:28" ht="12.75" hidden="1" customHeight="1">
      <c r="A12" s="43" t="s">
        <v>24</v>
      </c>
      <c r="B12" s="28">
        <v>43562</v>
      </c>
      <c r="C12" s="222" t="s">
        <v>2940</v>
      </c>
      <c r="D12" s="222"/>
      <c r="F12" s="120">
        <v>71.7</v>
      </c>
      <c r="G12" s="120"/>
      <c r="H12" s="120"/>
      <c r="I12" s="222"/>
      <c r="J12" s="222" t="s">
        <v>87</v>
      </c>
      <c r="K12" s="52" t="s">
        <v>886</v>
      </c>
      <c r="L12" s="43">
        <v>779</v>
      </c>
      <c r="N12" s="43" t="s">
        <v>688</v>
      </c>
      <c r="O12" s="255"/>
      <c r="P12" s="31">
        <f t="shared" si="0"/>
        <v>0</v>
      </c>
      <c r="Q12" s="31">
        <f t="shared" si="1"/>
        <v>0</v>
      </c>
      <c r="R12" s="31">
        <f t="shared" si="2"/>
        <v>0</v>
      </c>
      <c r="S12" s="222"/>
      <c r="T12" s="222"/>
      <c r="U12" s="222"/>
      <c r="V12" s="222"/>
      <c r="W12" s="222"/>
      <c r="X12" s="222"/>
      <c r="Y12" s="222"/>
      <c r="Z12" s="222"/>
      <c r="AA12" s="222"/>
      <c r="AB12" s="222"/>
    </row>
    <row r="13" spans="1:28" ht="12.75" hidden="1" customHeight="1">
      <c r="A13" s="43" t="s">
        <v>24</v>
      </c>
      <c r="B13" s="28">
        <v>43562</v>
      </c>
      <c r="C13" s="222" t="s">
        <v>2106</v>
      </c>
      <c r="D13" s="222"/>
      <c r="F13" s="120">
        <v>94.75</v>
      </c>
      <c r="G13" s="120"/>
      <c r="H13" s="120"/>
      <c r="I13" s="222"/>
      <c r="J13" s="222" t="s">
        <v>87</v>
      </c>
      <c r="K13" s="52" t="s">
        <v>2108</v>
      </c>
      <c r="L13" s="43">
        <v>138</v>
      </c>
      <c r="N13" s="43" t="s">
        <v>688</v>
      </c>
      <c r="O13" s="255"/>
      <c r="P13" s="31">
        <f t="shared" si="0"/>
        <v>0</v>
      </c>
      <c r="Q13" s="31">
        <f t="shared" si="1"/>
        <v>0</v>
      </c>
      <c r="R13" s="31">
        <f t="shared" si="2"/>
        <v>0</v>
      </c>
      <c r="S13" s="222"/>
      <c r="T13" s="222"/>
      <c r="U13" s="222"/>
      <c r="V13" s="222"/>
      <c r="W13" s="222"/>
      <c r="X13" s="222"/>
      <c r="Y13" s="222"/>
      <c r="Z13" s="222"/>
      <c r="AA13" s="222"/>
      <c r="AB13" s="222"/>
    </row>
    <row r="14" spans="1:28" ht="12.75" hidden="1" customHeight="1">
      <c r="A14" s="43" t="s">
        <v>24</v>
      </c>
      <c r="B14" s="28">
        <v>43563</v>
      </c>
      <c r="C14" s="222" t="s">
        <v>2941</v>
      </c>
      <c r="D14" s="222"/>
      <c r="F14" s="120">
        <v>28</v>
      </c>
      <c r="G14" s="120"/>
      <c r="H14" s="120"/>
      <c r="I14" s="222" t="s">
        <v>89</v>
      </c>
      <c r="J14" s="222" t="s">
        <v>87</v>
      </c>
      <c r="K14" s="52" t="s">
        <v>1846</v>
      </c>
      <c r="L14" s="43">
        <v>368</v>
      </c>
      <c r="N14" s="43" t="s">
        <v>688</v>
      </c>
      <c r="O14" s="255"/>
      <c r="P14" s="31">
        <f t="shared" si="0"/>
        <v>0</v>
      </c>
      <c r="Q14" s="31">
        <f t="shared" si="1"/>
        <v>0</v>
      </c>
      <c r="R14" s="31">
        <f t="shared" si="2"/>
        <v>0</v>
      </c>
      <c r="S14" s="222"/>
      <c r="T14" s="222"/>
      <c r="U14" s="222"/>
      <c r="V14" s="222"/>
      <c r="W14" s="222"/>
      <c r="X14" s="222"/>
      <c r="Y14" s="222"/>
      <c r="Z14" s="222"/>
      <c r="AA14" s="222"/>
      <c r="AB14" s="222"/>
    </row>
    <row r="15" spans="1:28" ht="12.75" hidden="1" customHeight="1">
      <c r="A15" s="43" t="s">
        <v>24</v>
      </c>
      <c r="B15" s="28">
        <v>43565</v>
      </c>
      <c r="C15" s="222" t="s">
        <v>1016</v>
      </c>
      <c r="D15" s="222"/>
      <c r="F15" s="120">
        <v>100</v>
      </c>
      <c r="G15" s="120"/>
      <c r="H15" s="120"/>
      <c r="I15" s="222"/>
      <c r="J15" s="222" t="s">
        <v>87</v>
      </c>
      <c r="K15" s="52"/>
      <c r="L15" s="43"/>
      <c r="N15" s="43" t="s">
        <v>688</v>
      </c>
      <c r="O15" s="255"/>
      <c r="P15" s="31">
        <f t="shared" si="0"/>
        <v>0</v>
      </c>
      <c r="Q15" s="31">
        <f t="shared" si="1"/>
        <v>0</v>
      </c>
      <c r="R15" s="31">
        <f t="shared" si="2"/>
        <v>0</v>
      </c>
      <c r="S15" s="222"/>
      <c r="T15" s="222"/>
      <c r="U15" s="222"/>
      <c r="V15" s="222"/>
      <c r="W15" s="222"/>
      <c r="X15" s="222"/>
      <c r="Y15" s="222"/>
      <c r="Z15" s="222"/>
      <c r="AA15" s="222"/>
      <c r="AB15" s="222"/>
    </row>
    <row r="16" spans="1:28" ht="12.75" hidden="1" customHeight="1">
      <c r="A16" s="43" t="s">
        <v>24</v>
      </c>
      <c r="B16" s="28">
        <v>43565</v>
      </c>
      <c r="C16" s="43" t="s">
        <v>2942</v>
      </c>
      <c r="D16" s="222"/>
      <c r="F16" s="120">
        <v>48.9</v>
      </c>
      <c r="G16" s="120"/>
      <c r="H16" s="120"/>
      <c r="I16" s="43"/>
      <c r="J16" s="43"/>
      <c r="K16" s="27" t="s">
        <v>166</v>
      </c>
      <c r="L16" s="43">
        <v>277</v>
      </c>
      <c r="N16" s="43" t="s">
        <v>688</v>
      </c>
      <c r="O16" s="255"/>
      <c r="P16" s="31">
        <f t="shared" si="0"/>
        <v>0</v>
      </c>
      <c r="Q16" s="31">
        <f t="shared" si="1"/>
        <v>0</v>
      </c>
      <c r="R16" s="31">
        <f t="shared" si="2"/>
        <v>0</v>
      </c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spans="1:28" ht="12.75" hidden="1" customHeight="1">
      <c r="A17" s="222" t="s">
        <v>22</v>
      </c>
      <c r="B17" s="28">
        <v>43566</v>
      </c>
      <c r="C17" s="222" t="s">
        <v>2943</v>
      </c>
      <c r="D17" s="222"/>
      <c r="F17" s="120">
        <v>2755.71</v>
      </c>
      <c r="G17" s="120"/>
      <c r="H17" s="120"/>
      <c r="I17" s="222"/>
      <c r="J17" s="222" t="s">
        <v>87</v>
      </c>
      <c r="K17" s="52" t="s">
        <v>2108</v>
      </c>
      <c r="L17" s="43">
        <v>148</v>
      </c>
      <c r="N17" s="43" t="s">
        <v>688</v>
      </c>
      <c r="O17" s="255"/>
      <c r="P17" s="31">
        <f t="shared" si="0"/>
        <v>0</v>
      </c>
      <c r="Q17" s="31">
        <f t="shared" si="1"/>
        <v>0</v>
      </c>
      <c r="R17" s="31">
        <f t="shared" si="2"/>
        <v>0</v>
      </c>
      <c r="S17" s="222"/>
      <c r="T17" s="222"/>
      <c r="U17" s="222"/>
      <c r="V17" s="222"/>
      <c r="W17" s="222"/>
      <c r="X17" s="222"/>
      <c r="Y17" s="222"/>
      <c r="Z17" s="222"/>
      <c r="AA17" s="222"/>
      <c r="AB17" s="222"/>
    </row>
    <row r="18" spans="1:28" ht="12.75" hidden="1" customHeight="1">
      <c r="A18" s="256" t="s">
        <v>23</v>
      </c>
      <c r="B18" s="257">
        <v>43566</v>
      </c>
      <c r="C18" s="258" t="s">
        <v>2943</v>
      </c>
      <c r="D18" s="258"/>
      <c r="E18" s="258"/>
      <c r="F18" s="259">
        <v>2755.71</v>
      </c>
      <c r="G18" s="260"/>
      <c r="H18" s="259"/>
      <c r="I18" s="261"/>
      <c r="J18" s="261"/>
      <c r="K18" s="262"/>
      <c r="L18" s="261"/>
      <c r="N18" s="43" t="s">
        <v>688</v>
      </c>
      <c r="O18" s="255"/>
      <c r="P18" s="31">
        <f t="shared" si="0"/>
        <v>0</v>
      </c>
      <c r="Q18" s="31">
        <f t="shared" si="1"/>
        <v>0</v>
      </c>
      <c r="R18" s="31">
        <f t="shared" si="2"/>
        <v>0</v>
      </c>
      <c r="S18" s="261"/>
      <c r="T18" s="261"/>
      <c r="U18" s="261"/>
      <c r="V18" s="261"/>
      <c r="W18" s="261"/>
      <c r="X18" s="261"/>
      <c r="Y18" s="261"/>
      <c r="Z18" s="261"/>
      <c r="AA18" s="261"/>
      <c r="AB18" s="261"/>
    </row>
    <row r="19" spans="1:28" ht="12.75" hidden="1" customHeight="1">
      <c r="A19" s="43" t="s">
        <v>24</v>
      </c>
      <c r="B19" s="28">
        <v>43571</v>
      </c>
      <c r="C19" s="222" t="s">
        <v>2944</v>
      </c>
      <c r="D19" s="222"/>
      <c r="F19" s="120">
        <v>93.1</v>
      </c>
      <c r="G19" s="120"/>
      <c r="H19" s="120"/>
      <c r="I19" s="222"/>
      <c r="J19" s="222" t="s">
        <v>87</v>
      </c>
      <c r="K19" s="52" t="s">
        <v>1823</v>
      </c>
      <c r="L19" s="43">
        <v>627</v>
      </c>
      <c r="N19" s="43" t="s">
        <v>688</v>
      </c>
      <c r="O19" s="255"/>
      <c r="P19" s="31">
        <f t="shared" si="0"/>
        <v>0</v>
      </c>
      <c r="Q19" s="31">
        <f t="shared" si="1"/>
        <v>0</v>
      </c>
      <c r="R19" s="31">
        <f t="shared" si="2"/>
        <v>0</v>
      </c>
      <c r="S19" s="222"/>
      <c r="T19" s="222"/>
      <c r="U19" s="222"/>
      <c r="V19" s="222"/>
      <c r="W19" s="222"/>
      <c r="X19" s="222"/>
      <c r="Y19" s="222"/>
      <c r="Z19" s="222"/>
      <c r="AA19" s="222"/>
      <c r="AB19" s="222"/>
    </row>
    <row r="20" spans="1:28" ht="15.75" hidden="1" customHeight="1">
      <c r="A20" s="43" t="s">
        <v>24</v>
      </c>
      <c r="B20" s="28">
        <v>43572</v>
      </c>
      <c r="C20" s="222" t="s">
        <v>2945</v>
      </c>
      <c r="D20" s="222"/>
      <c r="F20" s="120">
        <v>819</v>
      </c>
      <c r="G20" s="120"/>
      <c r="H20" s="120"/>
      <c r="I20" s="263">
        <v>500248</v>
      </c>
      <c r="J20" s="222" t="s">
        <v>87</v>
      </c>
      <c r="K20" s="52" t="s">
        <v>2946</v>
      </c>
      <c r="L20" s="43">
        <v>12</v>
      </c>
      <c r="N20" s="43" t="s">
        <v>688</v>
      </c>
      <c r="O20" s="255"/>
      <c r="P20" s="31">
        <f t="shared" si="0"/>
        <v>0</v>
      </c>
      <c r="Q20" s="31">
        <f t="shared" si="1"/>
        <v>0</v>
      </c>
      <c r="R20" s="31">
        <f t="shared" si="2"/>
        <v>0</v>
      </c>
      <c r="S20" s="222"/>
      <c r="T20" s="222"/>
      <c r="U20" s="222"/>
      <c r="V20" s="222"/>
      <c r="W20" s="222"/>
      <c r="X20" s="222"/>
      <c r="Y20" s="222"/>
      <c r="Z20" s="222"/>
      <c r="AA20" s="222"/>
      <c r="AB20" s="222"/>
    </row>
    <row r="21" spans="1:28" ht="15.75" hidden="1" customHeight="1">
      <c r="A21" s="222" t="s">
        <v>22</v>
      </c>
      <c r="B21" s="28">
        <v>43572</v>
      </c>
      <c r="C21" s="222" t="s">
        <v>2947</v>
      </c>
      <c r="D21" s="222"/>
      <c r="F21" s="120"/>
      <c r="G21" s="120">
        <v>0.01</v>
      </c>
      <c r="H21" s="120"/>
      <c r="I21" s="222"/>
      <c r="J21" s="222" t="s">
        <v>87</v>
      </c>
      <c r="K21" s="52"/>
      <c r="L21" s="43"/>
      <c r="N21" s="43" t="s">
        <v>688</v>
      </c>
      <c r="O21" s="255"/>
      <c r="P21" s="31">
        <f t="shared" si="0"/>
        <v>0</v>
      </c>
      <c r="Q21" s="31">
        <f t="shared" si="1"/>
        <v>0</v>
      </c>
      <c r="R21" s="31">
        <f t="shared" si="2"/>
        <v>0</v>
      </c>
      <c r="S21" s="222"/>
      <c r="T21" s="222"/>
      <c r="U21" s="222"/>
      <c r="V21" s="222"/>
      <c r="W21" s="222"/>
      <c r="X21" s="222"/>
      <c r="Y21" s="222"/>
      <c r="Z21" s="222"/>
      <c r="AA21" s="222"/>
      <c r="AB21" s="222"/>
    </row>
    <row r="22" spans="1:28" ht="15.75" hidden="1" customHeight="1">
      <c r="A22" s="222" t="s">
        <v>22</v>
      </c>
      <c r="B22" s="28">
        <v>43573</v>
      </c>
      <c r="C22" s="222" t="s">
        <v>2948</v>
      </c>
      <c r="D22" s="222"/>
      <c r="F22" s="120">
        <v>299.39999999999998</v>
      </c>
      <c r="G22" s="120"/>
      <c r="H22" s="120"/>
      <c r="I22" s="222" t="s">
        <v>89</v>
      </c>
      <c r="J22" s="222" t="s">
        <v>87</v>
      </c>
      <c r="K22" s="52" t="s">
        <v>2949</v>
      </c>
      <c r="L22" s="43">
        <v>177</v>
      </c>
      <c r="N22" s="43" t="s">
        <v>688</v>
      </c>
      <c r="O22" s="255"/>
      <c r="P22" s="31">
        <f t="shared" si="0"/>
        <v>0</v>
      </c>
      <c r="Q22" s="31">
        <f t="shared" si="1"/>
        <v>0</v>
      </c>
      <c r="R22" s="31">
        <f t="shared" si="2"/>
        <v>0</v>
      </c>
      <c r="S22" s="222"/>
      <c r="T22" s="222"/>
      <c r="U22" s="222"/>
      <c r="V22" s="222"/>
      <c r="W22" s="222"/>
      <c r="X22" s="222"/>
      <c r="Y22" s="222"/>
      <c r="Z22" s="222"/>
      <c r="AA22" s="222"/>
      <c r="AB22" s="222"/>
    </row>
    <row r="23" spans="1:28" ht="15.75" hidden="1" customHeight="1">
      <c r="A23" s="222" t="s">
        <v>22</v>
      </c>
      <c r="B23" s="28">
        <v>43573</v>
      </c>
      <c r="C23" s="43" t="s">
        <v>2950</v>
      </c>
      <c r="D23" s="222"/>
      <c r="F23" s="139">
        <v>90</v>
      </c>
      <c r="G23" s="120"/>
      <c r="H23" s="120"/>
      <c r="I23" s="43"/>
      <c r="J23" s="43"/>
      <c r="K23" s="27" t="s">
        <v>1351</v>
      </c>
      <c r="L23" s="43">
        <v>48190</v>
      </c>
      <c r="N23" s="43" t="s">
        <v>688</v>
      </c>
      <c r="O23" s="255"/>
      <c r="P23" s="31">
        <f t="shared" si="0"/>
        <v>0</v>
      </c>
      <c r="Q23" s="31">
        <f t="shared" si="1"/>
        <v>0</v>
      </c>
      <c r="R23" s="31">
        <f t="shared" si="2"/>
        <v>0</v>
      </c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spans="1:28" ht="15.75" hidden="1" customHeight="1">
      <c r="A24" s="43" t="s">
        <v>24</v>
      </c>
      <c r="B24" s="28">
        <v>43574</v>
      </c>
      <c r="C24" s="222" t="s">
        <v>2951</v>
      </c>
      <c r="D24" s="222"/>
      <c r="F24" s="120">
        <v>819</v>
      </c>
      <c r="G24" s="120"/>
      <c r="H24" s="120"/>
      <c r="I24" s="222" t="s">
        <v>594</v>
      </c>
      <c r="J24" s="222" t="s">
        <v>87</v>
      </c>
      <c r="K24" s="52" t="s">
        <v>611</v>
      </c>
      <c r="L24" s="43">
        <v>883</v>
      </c>
      <c r="N24" s="43" t="s">
        <v>688</v>
      </c>
      <c r="O24" s="255"/>
      <c r="P24" s="31">
        <f t="shared" si="0"/>
        <v>0</v>
      </c>
      <c r="Q24" s="31">
        <f t="shared" si="1"/>
        <v>0</v>
      </c>
      <c r="R24" s="31">
        <f t="shared" si="2"/>
        <v>0</v>
      </c>
      <c r="S24" s="222"/>
      <c r="T24" s="222"/>
      <c r="U24" s="222"/>
      <c r="V24" s="222"/>
      <c r="W24" s="222"/>
      <c r="X24" s="222"/>
      <c r="Y24" s="222"/>
      <c r="Z24" s="222"/>
      <c r="AA24" s="222"/>
      <c r="AB24" s="222"/>
    </row>
    <row r="25" spans="1:28" ht="15.75" hidden="1" customHeight="1">
      <c r="A25" s="43" t="s">
        <v>24</v>
      </c>
      <c r="B25" s="28">
        <v>43576</v>
      </c>
      <c r="C25" s="222" t="s">
        <v>2952</v>
      </c>
      <c r="D25" s="222"/>
      <c r="F25" s="120"/>
      <c r="G25" s="120">
        <v>1406.5</v>
      </c>
      <c r="H25" s="120"/>
      <c r="I25" s="222"/>
      <c r="J25" s="222" t="s">
        <v>87</v>
      </c>
      <c r="K25" s="52" t="s">
        <v>2953</v>
      </c>
      <c r="L25" s="222" t="s">
        <v>2954</v>
      </c>
      <c r="M25" s="222" t="s">
        <v>2955</v>
      </c>
      <c r="N25" s="43" t="s">
        <v>688</v>
      </c>
      <c r="O25" s="255"/>
      <c r="P25" s="31">
        <f t="shared" si="0"/>
        <v>0</v>
      </c>
      <c r="Q25" s="31">
        <f t="shared" si="1"/>
        <v>0</v>
      </c>
      <c r="R25" s="31">
        <f t="shared" si="2"/>
        <v>0</v>
      </c>
      <c r="S25" s="222"/>
      <c r="T25" s="222"/>
      <c r="U25" s="222"/>
      <c r="V25" s="222"/>
      <c r="W25" s="222"/>
      <c r="X25" s="222"/>
      <c r="Y25" s="222"/>
      <c r="Z25" s="222"/>
      <c r="AA25" s="222"/>
      <c r="AB25" s="222"/>
    </row>
    <row r="26" spans="1:28" ht="15.75" hidden="1" customHeight="1">
      <c r="A26" s="43" t="s">
        <v>24</v>
      </c>
      <c r="B26" s="28">
        <v>43578</v>
      </c>
      <c r="C26" s="222" t="s">
        <v>2952</v>
      </c>
      <c r="D26" s="222"/>
      <c r="F26" s="120"/>
      <c r="G26" s="120">
        <v>388</v>
      </c>
      <c r="H26" s="120"/>
      <c r="I26" s="222"/>
      <c r="J26" s="222" t="s">
        <v>87</v>
      </c>
      <c r="K26" s="52" t="s">
        <v>2953</v>
      </c>
      <c r="L26" s="222" t="s">
        <v>2956</v>
      </c>
      <c r="M26" s="222" t="s">
        <v>2957</v>
      </c>
      <c r="N26" s="43" t="s">
        <v>688</v>
      </c>
      <c r="O26" s="255"/>
      <c r="P26" s="31">
        <f t="shared" si="0"/>
        <v>0</v>
      </c>
      <c r="Q26" s="31">
        <f t="shared" si="1"/>
        <v>0</v>
      </c>
      <c r="R26" s="31">
        <f t="shared" si="2"/>
        <v>0</v>
      </c>
      <c r="S26" s="222"/>
      <c r="T26" s="222"/>
      <c r="U26" s="222"/>
      <c r="V26" s="222"/>
      <c r="W26" s="222"/>
      <c r="X26" s="222"/>
      <c r="Y26" s="222"/>
      <c r="Z26" s="222"/>
      <c r="AA26" s="222"/>
      <c r="AB26" s="222"/>
    </row>
    <row r="27" spans="1:28" ht="15.75" hidden="1" customHeight="1">
      <c r="A27" s="43" t="s">
        <v>24</v>
      </c>
      <c r="B27" s="28">
        <v>43580</v>
      </c>
      <c r="C27" s="222" t="s">
        <v>2952</v>
      </c>
      <c r="D27" s="222"/>
      <c r="F27" s="120"/>
      <c r="G27" s="120">
        <v>1212.5</v>
      </c>
      <c r="H27" s="120"/>
      <c r="I27" s="222"/>
      <c r="J27" s="222" t="s">
        <v>87</v>
      </c>
      <c r="K27" s="52" t="s">
        <v>2953</v>
      </c>
      <c r="L27" s="222" t="s">
        <v>2958</v>
      </c>
      <c r="M27" s="222" t="s">
        <v>2959</v>
      </c>
      <c r="N27" s="43" t="s">
        <v>688</v>
      </c>
      <c r="O27" s="255"/>
      <c r="P27" s="31">
        <f t="shared" si="0"/>
        <v>0</v>
      </c>
      <c r="Q27" s="31">
        <f t="shared" si="1"/>
        <v>0</v>
      </c>
      <c r="R27" s="31">
        <f t="shared" si="2"/>
        <v>0</v>
      </c>
      <c r="S27" s="222"/>
      <c r="T27" s="222"/>
      <c r="U27" s="222"/>
      <c r="V27" s="222"/>
      <c r="W27" s="222"/>
      <c r="X27" s="222"/>
      <c r="Y27" s="222"/>
      <c r="Z27" s="222"/>
      <c r="AA27" s="222"/>
      <c r="AB27" s="222"/>
    </row>
    <row r="28" spans="1:28" ht="15.75" hidden="1" customHeight="1">
      <c r="A28" s="43" t="s">
        <v>24</v>
      </c>
      <c r="B28" s="28">
        <v>43583</v>
      </c>
      <c r="C28" s="222" t="s">
        <v>2960</v>
      </c>
      <c r="D28" s="222"/>
      <c r="F28" s="120">
        <v>1000</v>
      </c>
      <c r="G28" s="120"/>
      <c r="H28" s="120"/>
      <c r="I28" s="222" t="s">
        <v>89</v>
      </c>
      <c r="J28" s="222" t="s">
        <v>87</v>
      </c>
      <c r="K28" s="52" t="s">
        <v>1017</v>
      </c>
      <c r="L28" s="43">
        <v>9275</v>
      </c>
      <c r="N28" s="43" t="s">
        <v>688</v>
      </c>
      <c r="O28" s="255"/>
      <c r="P28" s="31">
        <f t="shared" si="0"/>
        <v>0</v>
      </c>
      <c r="Q28" s="31">
        <f t="shared" si="1"/>
        <v>0</v>
      </c>
      <c r="R28" s="31">
        <f t="shared" si="2"/>
        <v>0</v>
      </c>
      <c r="S28" s="222"/>
      <c r="T28" s="222"/>
      <c r="U28" s="222"/>
      <c r="V28" s="222"/>
      <c r="W28" s="222"/>
      <c r="X28" s="222"/>
      <c r="Y28" s="222"/>
      <c r="Z28" s="222"/>
      <c r="AA28" s="222"/>
      <c r="AB28" s="222"/>
    </row>
    <row r="29" spans="1:28" ht="15.75" hidden="1" customHeight="1">
      <c r="A29" s="43" t="s">
        <v>24</v>
      </c>
      <c r="B29" s="28">
        <v>43583</v>
      </c>
      <c r="C29" s="43" t="s">
        <v>2961</v>
      </c>
      <c r="D29" s="222"/>
      <c r="F29" s="120"/>
      <c r="G29" s="120"/>
      <c r="H29" s="120">
        <v>220</v>
      </c>
      <c r="I29" s="43"/>
      <c r="J29" s="43" t="s">
        <v>87</v>
      </c>
      <c r="K29" s="27" t="s">
        <v>2962</v>
      </c>
      <c r="L29" s="43">
        <v>471</v>
      </c>
      <c r="N29" s="43" t="s">
        <v>688</v>
      </c>
      <c r="O29" s="255"/>
      <c r="P29" s="31">
        <f t="shared" si="0"/>
        <v>0</v>
      </c>
      <c r="Q29" s="31">
        <f t="shared" si="1"/>
        <v>0</v>
      </c>
      <c r="R29" s="31">
        <f t="shared" si="2"/>
        <v>0</v>
      </c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1:28" ht="15.75" hidden="1" customHeight="1">
      <c r="A30" s="43" t="s">
        <v>24</v>
      </c>
      <c r="B30" s="28">
        <v>43584</v>
      </c>
      <c r="C30" s="43" t="s">
        <v>2963</v>
      </c>
      <c r="D30" s="222"/>
      <c r="F30" s="120">
        <v>29.8</v>
      </c>
      <c r="G30" s="120"/>
      <c r="H30" s="120"/>
      <c r="I30" s="43"/>
      <c r="J30" s="43"/>
      <c r="K30" s="117"/>
      <c r="L30" s="43"/>
      <c r="N30" s="43" t="s">
        <v>688</v>
      </c>
      <c r="O30" s="255"/>
      <c r="P30" s="31">
        <f t="shared" si="0"/>
        <v>0</v>
      </c>
      <c r="Q30" s="31">
        <f t="shared" si="1"/>
        <v>0</v>
      </c>
      <c r="R30" s="31">
        <f t="shared" si="2"/>
        <v>0</v>
      </c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28" ht="15.75" hidden="1" customHeight="1">
      <c r="A31" s="43" t="s">
        <v>24</v>
      </c>
      <c r="B31" s="28">
        <v>43584</v>
      </c>
      <c r="C31" s="43" t="s">
        <v>2963</v>
      </c>
      <c r="D31" s="222"/>
      <c r="F31" s="120">
        <v>24</v>
      </c>
      <c r="G31" s="120"/>
      <c r="H31" s="120"/>
      <c r="I31" s="43" t="s">
        <v>89</v>
      </c>
      <c r="J31" s="43" t="s">
        <v>87</v>
      </c>
      <c r="K31" s="27" t="s">
        <v>532</v>
      </c>
      <c r="L31" s="43">
        <v>118</v>
      </c>
      <c r="N31" s="43" t="s">
        <v>688</v>
      </c>
      <c r="O31" s="255"/>
      <c r="P31" s="31">
        <f t="shared" si="0"/>
        <v>0</v>
      </c>
      <c r="Q31" s="31">
        <f t="shared" si="1"/>
        <v>0</v>
      </c>
      <c r="R31" s="31">
        <f t="shared" si="2"/>
        <v>0</v>
      </c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spans="1:28" ht="15.75" hidden="1" customHeight="1">
      <c r="A32" s="43" t="s">
        <v>24</v>
      </c>
      <c r="B32" s="28">
        <v>43584</v>
      </c>
      <c r="C32" s="43" t="s">
        <v>2963</v>
      </c>
      <c r="D32" s="222"/>
      <c r="F32" s="120">
        <v>100</v>
      </c>
      <c r="G32" s="120"/>
      <c r="H32" s="120"/>
      <c r="I32" s="43" t="s">
        <v>89</v>
      </c>
      <c r="J32" s="43" t="s">
        <v>87</v>
      </c>
      <c r="K32" s="27" t="s">
        <v>1017</v>
      </c>
      <c r="L32" s="43">
        <v>9248</v>
      </c>
      <c r="N32" s="43" t="s">
        <v>688</v>
      </c>
      <c r="O32" s="255"/>
      <c r="P32" s="31">
        <f t="shared" si="0"/>
        <v>0</v>
      </c>
      <c r="Q32" s="31">
        <f t="shared" si="1"/>
        <v>0</v>
      </c>
      <c r="R32" s="31">
        <f t="shared" si="2"/>
        <v>0</v>
      </c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spans="1:28" ht="15.75" hidden="1" customHeight="1">
      <c r="A33" s="222" t="s">
        <v>22</v>
      </c>
      <c r="B33" s="28">
        <v>43584</v>
      </c>
      <c r="C33" s="43" t="s">
        <v>2964</v>
      </c>
      <c r="D33" s="222"/>
      <c r="F33" s="120">
        <v>262.60000000000002</v>
      </c>
      <c r="G33" s="120"/>
      <c r="H33" s="120"/>
      <c r="I33" s="43"/>
      <c r="J33" s="43"/>
      <c r="K33" s="27" t="s">
        <v>166</v>
      </c>
      <c r="L33" s="43">
        <v>220</v>
      </c>
      <c r="N33" s="43" t="s">
        <v>688</v>
      </c>
      <c r="O33" s="255"/>
      <c r="P33" s="31">
        <f t="shared" si="0"/>
        <v>0</v>
      </c>
      <c r="Q33" s="31">
        <f t="shared" si="1"/>
        <v>0</v>
      </c>
      <c r="R33" s="31">
        <f t="shared" si="2"/>
        <v>0</v>
      </c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spans="1:28" ht="15.75" hidden="1" customHeight="1">
      <c r="A34" s="43" t="s">
        <v>24</v>
      </c>
      <c r="B34" s="28">
        <v>43585</v>
      </c>
      <c r="C34" s="222" t="s">
        <v>2930</v>
      </c>
      <c r="D34" s="222"/>
      <c r="F34" s="120">
        <v>1293</v>
      </c>
      <c r="G34" s="120"/>
      <c r="H34" s="120"/>
      <c r="I34" s="222" t="s">
        <v>89</v>
      </c>
      <c r="J34" s="222" t="s">
        <v>87</v>
      </c>
      <c r="K34" s="52" t="s">
        <v>1990</v>
      </c>
      <c r="L34" s="263">
        <v>412</v>
      </c>
      <c r="N34" s="43" t="s">
        <v>688</v>
      </c>
      <c r="O34" s="255"/>
      <c r="P34" s="31">
        <f t="shared" si="0"/>
        <v>0</v>
      </c>
      <c r="Q34" s="31">
        <f t="shared" si="1"/>
        <v>0</v>
      </c>
      <c r="R34" s="31">
        <f t="shared" si="2"/>
        <v>0</v>
      </c>
      <c r="S34" s="222"/>
      <c r="T34" s="222"/>
      <c r="U34" s="222"/>
      <c r="V34" s="222"/>
      <c r="W34" s="222"/>
      <c r="X34" s="222"/>
      <c r="Y34" s="222"/>
      <c r="Z34" s="222"/>
      <c r="AA34" s="222"/>
      <c r="AB34" s="222"/>
    </row>
    <row r="35" spans="1:28" ht="15.75" hidden="1" customHeight="1">
      <c r="A35" s="264" t="s">
        <v>23</v>
      </c>
      <c r="B35" s="142">
        <v>43585</v>
      </c>
      <c r="C35" s="226" t="s">
        <v>2964</v>
      </c>
      <c r="D35" s="41"/>
      <c r="F35" s="139">
        <v>140.19999999999999</v>
      </c>
      <c r="G35" s="139"/>
      <c r="H35" s="139"/>
      <c r="I35" s="226" t="s">
        <v>89</v>
      </c>
      <c r="J35" s="226"/>
      <c r="K35" s="143" t="s">
        <v>886</v>
      </c>
      <c r="L35" s="226" t="s">
        <v>2965</v>
      </c>
      <c r="N35" s="43" t="s">
        <v>688</v>
      </c>
      <c r="O35" s="255"/>
      <c r="P35" s="31">
        <f t="shared" si="0"/>
        <v>0</v>
      </c>
      <c r="Q35" s="31">
        <f t="shared" si="1"/>
        <v>0</v>
      </c>
      <c r="R35" s="31">
        <f t="shared" si="2"/>
        <v>0</v>
      </c>
      <c r="S35" s="226"/>
      <c r="T35" s="226"/>
      <c r="U35" s="226"/>
      <c r="V35" s="226"/>
      <c r="W35" s="226"/>
      <c r="X35" s="226"/>
      <c r="Y35" s="226"/>
      <c r="Z35" s="226"/>
      <c r="AA35" s="226"/>
      <c r="AB35" s="226"/>
    </row>
    <row r="36" spans="1:28" ht="15.75" hidden="1" customHeight="1">
      <c r="A36" s="43" t="s">
        <v>24</v>
      </c>
      <c r="B36" s="28">
        <v>43586</v>
      </c>
      <c r="C36" s="222" t="s">
        <v>2628</v>
      </c>
      <c r="D36" s="222"/>
      <c r="F36" s="120">
        <v>122</v>
      </c>
      <c r="G36" s="120"/>
      <c r="H36" s="120"/>
      <c r="I36" s="222" t="s">
        <v>89</v>
      </c>
      <c r="J36" s="222" t="s">
        <v>87</v>
      </c>
      <c r="K36" s="52" t="s">
        <v>2966</v>
      </c>
      <c r="L36" s="263">
        <v>618</v>
      </c>
      <c r="N36" s="43" t="s">
        <v>688</v>
      </c>
      <c r="O36" s="255"/>
      <c r="P36" s="31">
        <f t="shared" si="0"/>
        <v>0</v>
      </c>
      <c r="Q36" s="31">
        <f t="shared" si="1"/>
        <v>0</v>
      </c>
      <c r="R36" s="31">
        <f t="shared" si="2"/>
        <v>0</v>
      </c>
      <c r="S36" s="222"/>
      <c r="T36" s="222"/>
      <c r="U36" s="222"/>
      <c r="V36" s="222"/>
      <c r="W36" s="222"/>
      <c r="X36" s="222"/>
      <c r="Y36" s="222"/>
      <c r="Z36" s="222"/>
      <c r="AA36" s="222"/>
      <c r="AB36" s="222"/>
    </row>
    <row r="37" spans="1:28" ht="15.75" hidden="1" customHeight="1">
      <c r="A37" s="43" t="s">
        <v>24</v>
      </c>
      <c r="B37" s="28">
        <v>43588</v>
      </c>
      <c r="C37" s="43" t="s">
        <v>2967</v>
      </c>
      <c r="D37" s="222"/>
      <c r="F37" s="120">
        <v>783.4</v>
      </c>
      <c r="G37" s="120"/>
      <c r="H37" s="120"/>
      <c r="I37" s="43" t="s">
        <v>91</v>
      </c>
      <c r="J37" s="43" t="s">
        <v>87</v>
      </c>
      <c r="K37" s="27"/>
      <c r="L37" s="13"/>
      <c r="M37" s="43"/>
      <c r="N37" s="43" t="s">
        <v>688</v>
      </c>
      <c r="O37" s="255"/>
      <c r="P37" s="31">
        <f t="shared" si="0"/>
        <v>0</v>
      </c>
      <c r="Q37" s="31">
        <f t="shared" si="1"/>
        <v>0</v>
      </c>
      <c r="R37" s="31">
        <f t="shared" si="2"/>
        <v>0</v>
      </c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ht="15.75" hidden="1" customHeight="1">
      <c r="A38" s="43" t="s">
        <v>24</v>
      </c>
      <c r="B38" s="28">
        <v>43588</v>
      </c>
      <c r="C38" s="43" t="s">
        <v>2968</v>
      </c>
      <c r="D38" s="222"/>
      <c r="F38" s="120">
        <v>143.80000000000001</v>
      </c>
      <c r="G38" s="120"/>
      <c r="H38" s="120"/>
      <c r="I38" s="43" t="s">
        <v>91</v>
      </c>
      <c r="J38" s="43" t="s">
        <v>87</v>
      </c>
      <c r="K38" s="27"/>
      <c r="L38" s="13"/>
      <c r="M38" s="43"/>
      <c r="N38" s="43" t="s">
        <v>688</v>
      </c>
      <c r="O38" s="255"/>
      <c r="P38" s="31">
        <f t="shared" si="0"/>
        <v>0</v>
      </c>
      <c r="Q38" s="31">
        <f t="shared" si="1"/>
        <v>0</v>
      </c>
      <c r="R38" s="31">
        <f t="shared" si="2"/>
        <v>0</v>
      </c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15.75" hidden="1" customHeight="1">
      <c r="A39" s="222" t="s">
        <v>22</v>
      </c>
      <c r="B39" s="28">
        <v>43588</v>
      </c>
      <c r="C39" s="43" t="s">
        <v>2969</v>
      </c>
      <c r="D39" s="222"/>
      <c r="F39" s="120">
        <v>301.36</v>
      </c>
      <c r="G39" s="120"/>
      <c r="H39" s="120"/>
      <c r="I39" s="43" t="s">
        <v>91</v>
      </c>
      <c r="J39" s="43" t="s">
        <v>87</v>
      </c>
      <c r="K39" s="27"/>
      <c r="L39" s="13"/>
      <c r="M39" s="43"/>
      <c r="N39" s="43" t="s">
        <v>688</v>
      </c>
      <c r="O39" s="255"/>
      <c r="P39" s="31">
        <f t="shared" si="0"/>
        <v>0</v>
      </c>
      <c r="Q39" s="31">
        <f t="shared" si="1"/>
        <v>0</v>
      </c>
      <c r="R39" s="31">
        <f t="shared" si="2"/>
        <v>0</v>
      </c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ht="15.75" hidden="1" customHeight="1">
      <c r="A40" s="222" t="s">
        <v>22</v>
      </c>
      <c r="B40" s="28">
        <v>43588</v>
      </c>
      <c r="C40" s="43" t="s">
        <v>2970</v>
      </c>
      <c r="D40" s="222"/>
      <c r="F40" s="120">
        <v>57.52</v>
      </c>
      <c r="G40" s="120"/>
      <c r="H40" s="120"/>
      <c r="I40" s="43" t="s">
        <v>91</v>
      </c>
      <c r="J40" s="43" t="s">
        <v>87</v>
      </c>
      <c r="K40" s="27"/>
      <c r="L40" s="13"/>
      <c r="M40" s="43"/>
      <c r="N40" s="43" t="s">
        <v>688</v>
      </c>
      <c r="O40" s="255"/>
      <c r="P40" s="31">
        <f t="shared" si="0"/>
        <v>0</v>
      </c>
      <c r="Q40" s="31">
        <f t="shared" si="1"/>
        <v>0</v>
      </c>
      <c r="R40" s="31">
        <f t="shared" si="2"/>
        <v>0</v>
      </c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ht="15.75" hidden="1" customHeight="1">
      <c r="A41" s="43" t="s">
        <v>24</v>
      </c>
      <c r="B41" s="28">
        <v>43605</v>
      </c>
      <c r="C41" s="43" t="s">
        <v>2971</v>
      </c>
      <c r="D41" s="222"/>
      <c r="F41" s="139">
        <v>58.8</v>
      </c>
      <c r="G41" s="120"/>
      <c r="H41" s="120"/>
      <c r="I41" s="43" t="s">
        <v>91</v>
      </c>
      <c r="J41" s="43" t="s">
        <v>87</v>
      </c>
      <c r="K41" s="27"/>
      <c r="L41" s="13"/>
      <c r="M41" s="43"/>
      <c r="N41" s="43" t="s">
        <v>688</v>
      </c>
      <c r="O41" s="255"/>
      <c r="P41" s="31">
        <f t="shared" si="0"/>
        <v>0</v>
      </c>
      <c r="Q41" s="31">
        <f t="shared" si="1"/>
        <v>0</v>
      </c>
      <c r="R41" s="31">
        <f t="shared" si="2"/>
        <v>0</v>
      </c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ht="15.75" hidden="1" customHeight="1">
      <c r="A42" s="222" t="s">
        <v>22</v>
      </c>
      <c r="B42" s="28">
        <v>43605</v>
      </c>
      <c r="C42" s="43" t="s">
        <v>2972</v>
      </c>
      <c r="D42" s="222"/>
      <c r="F42" s="139">
        <v>23.44</v>
      </c>
      <c r="G42" s="120"/>
      <c r="H42" s="120"/>
      <c r="I42" s="43" t="s">
        <v>91</v>
      </c>
      <c r="J42" s="43" t="s">
        <v>87</v>
      </c>
      <c r="K42" s="27"/>
      <c r="L42" s="13"/>
      <c r="M42" s="43"/>
      <c r="N42" s="43" t="s">
        <v>688</v>
      </c>
      <c r="O42" s="255"/>
      <c r="P42" s="31">
        <f t="shared" si="0"/>
        <v>0</v>
      </c>
      <c r="Q42" s="31">
        <f t="shared" si="1"/>
        <v>0</v>
      </c>
      <c r="R42" s="31">
        <f t="shared" si="2"/>
        <v>0</v>
      </c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ht="15.75" hidden="1" customHeight="1">
      <c r="A43" s="222" t="s">
        <v>22</v>
      </c>
      <c r="B43" s="142">
        <v>43586</v>
      </c>
      <c r="C43" s="226" t="s">
        <v>2973</v>
      </c>
      <c r="D43" s="41"/>
      <c r="F43" s="139">
        <v>410</v>
      </c>
      <c r="G43" s="139"/>
      <c r="H43" s="139"/>
      <c r="I43" s="226" t="s">
        <v>594</v>
      </c>
      <c r="J43" s="226" t="s">
        <v>87</v>
      </c>
      <c r="K43" s="143" t="s">
        <v>1606</v>
      </c>
      <c r="L43" s="226" t="s">
        <v>2974</v>
      </c>
      <c r="N43" s="43" t="s">
        <v>688</v>
      </c>
      <c r="O43" s="255"/>
      <c r="P43" s="31">
        <f t="shared" si="0"/>
        <v>0</v>
      </c>
      <c r="Q43" s="31">
        <f t="shared" si="1"/>
        <v>0</v>
      </c>
      <c r="R43" s="31">
        <f t="shared" si="2"/>
        <v>0</v>
      </c>
      <c r="S43" s="226"/>
      <c r="T43" s="226"/>
      <c r="U43" s="226"/>
      <c r="V43" s="226"/>
      <c r="W43" s="226"/>
      <c r="X43" s="226"/>
      <c r="Y43" s="226"/>
      <c r="Z43" s="226"/>
      <c r="AA43" s="226"/>
      <c r="AB43" s="226"/>
    </row>
    <row r="44" spans="1:28" ht="15.75" hidden="1" customHeight="1">
      <c r="A44" s="222" t="s">
        <v>22</v>
      </c>
      <c r="B44" s="28">
        <v>43590</v>
      </c>
      <c r="C44" s="43" t="s">
        <v>1016</v>
      </c>
      <c r="D44" s="222"/>
      <c r="F44" s="139">
        <v>74</v>
      </c>
      <c r="G44" s="139"/>
      <c r="H44" s="139"/>
      <c r="I44" s="226" t="s">
        <v>89</v>
      </c>
      <c r="J44" s="226"/>
      <c r="K44" s="143" t="s">
        <v>1017</v>
      </c>
      <c r="L44" s="226">
        <v>9292</v>
      </c>
      <c r="N44" s="43" t="s">
        <v>688</v>
      </c>
      <c r="O44" s="255"/>
      <c r="P44" s="31">
        <f t="shared" si="0"/>
        <v>0</v>
      </c>
      <c r="Q44" s="31">
        <f t="shared" si="1"/>
        <v>0</v>
      </c>
      <c r="R44" s="31">
        <f t="shared" si="2"/>
        <v>0</v>
      </c>
      <c r="S44" s="226"/>
      <c r="T44" s="226"/>
      <c r="U44" s="226"/>
      <c r="V44" s="226"/>
      <c r="W44" s="226"/>
      <c r="X44" s="226"/>
      <c r="Y44" s="226"/>
      <c r="Z44" s="226"/>
      <c r="AA44" s="226"/>
      <c r="AB44" s="226"/>
    </row>
    <row r="45" spans="1:28" ht="15.75" hidden="1" customHeight="1">
      <c r="A45" s="43" t="s">
        <v>24</v>
      </c>
      <c r="B45" s="28">
        <v>43592</v>
      </c>
      <c r="C45" s="43" t="s">
        <v>2963</v>
      </c>
      <c r="D45" s="222"/>
      <c r="F45" s="139">
        <v>13</v>
      </c>
      <c r="G45" s="139"/>
      <c r="H45" s="139"/>
      <c r="I45" s="226" t="s">
        <v>89</v>
      </c>
      <c r="J45" s="226"/>
      <c r="K45" s="143" t="s">
        <v>1301</v>
      </c>
      <c r="L45" s="226">
        <v>33</v>
      </c>
      <c r="N45" s="43" t="s">
        <v>688</v>
      </c>
      <c r="O45" s="255"/>
      <c r="P45" s="31">
        <f t="shared" si="0"/>
        <v>0</v>
      </c>
      <c r="Q45" s="31">
        <f t="shared" si="1"/>
        <v>0</v>
      </c>
      <c r="R45" s="31">
        <f t="shared" si="2"/>
        <v>0</v>
      </c>
      <c r="S45" s="226"/>
      <c r="T45" s="226"/>
      <c r="U45" s="226"/>
      <c r="V45" s="226"/>
      <c r="W45" s="226"/>
      <c r="X45" s="226"/>
      <c r="Y45" s="226"/>
      <c r="Z45" s="226"/>
      <c r="AA45" s="226"/>
      <c r="AB45" s="226"/>
    </row>
    <row r="46" spans="1:28" ht="15.75" hidden="1" customHeight="1">
      <c r="A46" s="43" t="s">
        <v>24</v>
      </c>
      <c r="B46" s="28">
        <v>43597</v>
      </c>
      <c r="C46" s="43" t="s">
        <v>2952</v>
      </c>
      <c r="D46" s="222"/>
      <c r="F46" s="120"/>
      <c r="G46" s="120">
        <v>1164</v>
      </c>
      <c r="H46" s="120"/>
      <c r="I46" s="43" t="s">
        <v>91</v>
      </c>
      <c r="J46" s="43" t="s">
        <v>87</v>
      </c>
      <c r="K46" s="27" t="s">
        <v>2953</v>
      </c>
      <c r="L46" s="43" t="s">
        <v>2975</v>
      </c>
      <c r="M46" s="43" t="s">
        <v>2976</v>
      </c>
      <c r="N46" s="43" t="s">
        <v>688</v>
      </c>
      <c r="O46" s="255"/>
      <c r="P46" s="31">
        <f t="shared" si="0"/>
        <v>0</v>
      </c>
      <c r="Q46" s="31">
        <f t="shared" si="1"/>
        <v>0</v>
      </c>
      <c r="R46" s="31">
        <f t="shared" si="2"/>
        <v>0</v>
      </c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15.75" hidden="1" customHeight="1">
      <c r="A47" s="222" t="s">
        <v>22</v>
      </c>
      <c r="B47" s="28">
        <v>43599</v>
      </c>
      <c r="C47" s="43" t="s">
        <v>2638</v>
      </c>
      <c r="D47" s="222"/>
      <c r="F47" s="139">
        <v>599.4</v>
      </c>
      <c r="G47" s="120"/>
      <c r="H47" s="120"/>
      <c r="I47" s="43" t="s">
        <v>89</v>
      </c>
      <c r="J47" s="43" t="s">
        <v>87</v>
      </c>
      <c r="K47" s="27" t="s">
        <v>2108</v>
      </c>
      <c r="L47" s="43">
        <v>735</v>
      </c>
      <c r="N47" s="43" t="s">
        <v>688</v>
      </c>
      <c r="O47" s="255"/>
      <c r="P47" s="31">
        <f t="shared" si="0"/>
        <v>0</v>
      </c>
      <c r="Q47" s="31">
        <f t="shared" si="1"/>
        <v>0</v>
      </c>
      <c r="R47" s="31">
        <f t="shared" si="2"/>
        <v>0</v>
      </c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ht="15.75" hidden="1" customHeight="1">
      <c r="A48" s="43" t="s">
        <v>24</v>
      </c>
      <c r="B48" s="28">
        <v>43599</v>
      </c>
      <c r="C48" s="43" t="s">
        <v>2628</v>
      </c>
      <c r="D48" s="222"/>
      <c r="F48" s="139">
        <v>112</v>
      </c>
      <c r="G48" s="120"/>
      <c r="H48" s="120"/>
      <c r="I48" s="43" t="s">
        <v>89</v>
      </c>
      <c r="J48" s="43" t="s">
        <v>87</v>
      </c>
      <c r="K48" s="27" t="s">
        <v>2966</v>
      </c>
      <c r="L48" s="43">
        <v>709</v>
      </c>
      <c r="N48" s="43" t="s">
        <v>688</v>
      </c>
      <c r="O48" s="255"/>
      <c r="P48" s="31">
        <f t="shared" si="0"/>
        <v>0</v>
      </c>
      <c r="Q48" s="31">
        <f t="shared" si="1"/>
        <v>0</v>
      </c>
      <c r="R48" s="31">
        <f t="shared" si="2"/>
        <v>0</v>
      </c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ht="15.75" hidden="1" customHeight="1">
      <c r="A49" s="222" t="s">
        <v>22</v>
      </c>
      <c r="B49" s="28">
        <v>43601</v>
      </c>
      <c r="C49" s="43" t="s">
        <v>2977</v>
      </c>
      <c r="D49" s="222"/>
      <c r="F49" s="120"/>
      <c r="G49" s="120">
        <v>250</v>
      </c>
      <c r="H49" s="120"/>
      <c r="I49" s="43" t="s">
        <v>91</v>
      </c>
      <c r="J49" s="43" t="s">
        <v>87</v>
      </c>
      <c r="K49" s="27"/>
      <c r="L49" s="13"/>
      <c r="M49" s="43"/>
      <c r="N49" s="43" t="s">
        <v>688</v>
      </c>
      <c r="O49" s="255"/>
      <c r="P49" s="31">
        <f t="shared" si="0"/>
        <v>0</v>
      </c>
      <c r="Q49" s="31">
        <f t="shared" si="1"/>
        <v>0</v>
      </c>
      <c r="R49" s="31">
        <f t="shared" si="2"/>
        <v>0</v>
      </c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ht="15.75" hidden="1" customHeight="1">
      <c r="A50" s="264" t="s">
        <v>23</v>
      </c>
      <c r="B50" s="28">
        <v>43608</v>
      </c>
      <c r="C50" s="43" t="s">
        <v>855</v>
      </c>
      <c r="D50" s="222"/>
      <c r="F50" s="120"/>
      <c r="G50" s="120">
        <v>870</v>
      </c>
      <c r="H50" s="120"/>
      <c r="I50" s="43" t="s">
        <v>91</v>
      </c>
      <c r="J50" s="43" t="s">
        <v>87</v>
      </c>
      <c r="K50" s="27"/>
      <c r="L50" s="13"/>
      <c r="M50" s="43"/>
      <c r="N50" s="43" t="s">
        <v>688</v>
      </c>
      <c r="O50" s="255"/>
      <c r="P50" s="31">
        <f t="shared" si="0"/>
        <v>0</v>
      </c>
      <c r="Q50" s="31">
        <f t="shared" si="1"/>
        <v>0</v>
      </c>
      <c r="R50" s="31">
        <f t="shared" si="2"/>
        <v>0</v>
      </c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15.75" hidden="1" customHeight="1">
      <c r="A51" s="264" t="s">
        <v>23</v>
      </c>
      <c r="B51" s="28">
        <v>43611</v>
      </c>
      <c r="C51" s="43" t="s">
        <v>2978</v>
      </c>
      <c r="D51" s="222"/>
      <c r="F51" s="120"/>
      <c r="G51" s="120">
        <v>2755.71</v>
      </c>
      <c r="H51" s="120"/>
      <c r="I51" s="43" t="s">
        <v>91</v>
      </c>
      <c r="J51" s="43" t="s">
        <v>87</v>
      </c>
      <c r="K51" s="27"/>
      <c r="L51" s="13"/>
      <c r="M51" s="43"/>
      <c r="N51" s="43" t="s">
        <v>688</v>
      </c>
      <c r="O51" s="255"/>
      <c r="P51" s="31">
        <f t="shared" si="0"/>
        <v>0</v>
      </c>
      <c r="Q51" s="31">
        <f t="shared" si="1"/>
        <v>0</v>
      </c>
      <c r="R51" s="31">
        <f t="shared" si="2"/>
        <v>0</v>
      </c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15.75" hidden="1" customHeight="1">
      <c r="A52" s="43" t="s">
        <v>24</v>
      </c>
      <c r="B52" s="28">
        <v>43615</v>
      </c>
      <c r="C52" s="43" t="s">
        <v>2979</v>
      </c>
      <c r="D52" s="222"/>
      <c r="F52" s="120">
        <v>75</v>
      </c>
      <c r="G52" s="120"/>
      <c r="H52" s="120"/>
      <c r="I52" s="43" t="s">
        <v>89</v>
      </c>
      <c r="J52" s="43" t="s">
        <v>87</v>
      </c>
      <c r="K52" s="27">
        <v>152</v>
      </c>
      <c r="L52" s="13"/>
      <c r="M52" s="43"/>
      <c r="N52" s="43" t="s">
        <v>688</v>
      </c>
      <c r="O52" s="255"/>
      <c r="P52" s="31">
        <f t="shared" si="0"/>
        <v>0</v>
      </c>
      <c r="Q52" s="31">
        <f t="shared" si="1"/>
        <v>0</v>
      </c>
      <c r="R52" s="31">
        <f t="shared" si="2"/>
        <v>0</v>
      </c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ht="15.75" hidden="1" customHeight="1">
      <c r="A53" s="43" t="s">
        <v>24</v>
      </c>
      <c r="B53" s="28">
        <v>43615</v>
      </c>
      <c r="C53" s="43" t="s">
        <v>1027</v>
      </c>
      <c r="D53" s="222"/>
      <c r="F53" s="120">
        <v>30</v>
      </c>
      <c r="G53" s="120"/>
      <c r="H53" s="120"/>
      <c r="I53" s="43" t="s">
        <v>89</v>
      </c>
      <c r="J53" s="43" t="s">
        <v>87</v>
      </c>
      <c r="K53" s="27" t="s">
        <v>886</v>
      </c>
      <c r="L53" s="43">
        <v>344</v>
      </c>
      <c r="N53" s="43" t="s">
        <v>688</v>
      </c>
      <c r="O53" s="255"/>
      <c r="P53" s="31">
        <f t="shared" si="0"/>
        <v>0</v>
      </c>
      <c r="Q53" s="31">
        <f t="shared" si="1"/>
        <v>0</v>
      </c>
      <c r="R53" s="31">
        <f t="shared" si="2"/>
        <v>0</v>
      </c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15.75" hidden="1" customHeight="1">
      <c r="A54" s="222" t="s">
        <v>22</v>
      </c>
      <c r="B54" s="28">
        <v>43616</v>
      </c>
      <c r="C54" s="43" t="s">
        <v>2980</v>
      </c>
      <c r="D54" s="222"/>
      <c r="F54" s="120">
        <v>1100</v>
      </c>
      <c r="G54" s="120"/>
      <c r="H54" s="120"/>
      <c r="I54" s="43" t="s">
        <v>89</v>
      </c>
      <c r="J54" s="43" t="s">
        <v>87</v>
      </c>
      <c r="K54" s="27" t="s">
        <v>1017</v>
      </c>
      <c r="L54" s="43">
        <v>876</v>
      </c>
      <c r="N54" s="43" t="s">
        <v>688</v>
      </c>
      <c r="O54" s="255"/>
      <c r="P54" s="31">
        <f t="shared" si="0"/>
        <v>0</v>
      </c>
      <c r="Q54" s="31">
        <f t="shared" si="1"/>
        <v>0</v>
      </c>
      <c r="R54" s="31">
        <f t="shared" si="2"/>
        <v>0</v>
      </c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ht="15.75" hidden="1" customHeight="1">
      <c r="A55" s="222" t="s">
        <v>22</v>
      </c>
      <c r="B55" s="28">
        <v>43618</v>
      </c>
      <c r="C55" s="43" t="s">
        <v>2952</v>
      </c>
      <c r="D55" s="222"/>
      <c r="F55" s="120"/>
      <c r="G55" s="120">
        <v>1212.5</v>
      </c>
      <c r="H55" s="120"/>
      <c r="I55" s="43" t="s">
        <v>91</v>
      </c>
      <c r="J55" s="43" t="s">
        <v>87</v>
      </c>
      <c r="K55" s="27" t="s">
        <v>2953</v>
      </c>
      <c r="L55" s="13"/>
      <c r="M55" s="43" t="s">
        <v>2981</v>
      </c>
      <c r="N55" s="43" t="s">
        <v>688</v>
      </c>
      <c r="O55" s="255"/>
      <c r="P55" s="31">
        <f t="shared" si="0"/>
        <v>0</v>
      </c>
      <c r="Q55" s="31">
        <f t="shared" si="1"/>
        <v>0</v>
      </c>
      <c r="R55" s="31">
        <f t="shared" si="2"/>
        <v>0</v>
      </c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ht="15.75" hidden="1" customHeight="1">
      <c r="A56" s="43" t="s">
        <v>24</v>
      </c>
      <c r="B56" s="28">
        <v>43618</v>
      </c>
      <c r="C56" s="43" t="s">
        <v>2952</v>
      </c>
      <c r="D56" s="222"/>
      <c r="F56" s="120"/>
      <c r="G56" s="120">
        <v>1212.5</v>
      </c>
      <c r="H56" s="120"/>
      <c r="I56" s="43" t="s">
        <v>91</v>
      </c>
      <c r="J56" s="43" t="s">
        <v>87</v>
      </c>
      <c r="K56" s="27" t="s">
        <v>2953</v>
      </c>
      <c r="L56" s="13"/>
      <c r="M56" s="43" t="s">
        <v>2982</v>
      </c>
      <c r="N56" s="43" t="s">
        <v>688</v>
      </c>
      <c r="O56" s="255"/>
      <c r="P56" s="31">
        <f t="shared" si="0"/>
        <v>0</v>
      </c>
      <c r="Q56" s="31">
        <f t="shared" si="1"/>
        <v>0</v>
      </c>
      <c r="R56" s="31">
        <f t="shared" si="2"/>
        <v>0</v>
      </c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ht="15.75" hidden="1" customHeight="1">
      <c r="A57" s="43" t="s">
        <v>24</v>
      </c>
      <c r="B57" s="28">
        <v>43620</v>
      </c>
      <c r="C57" s="43" t="s">
        <v>2983</v>
      </c>
      <c r="D57" s="222"/>
      <c r="F57" s="139">
        <v>50</v>
      </c>
      <c r="G57" s="120"/>
      <c r="H57" s="120"/>
      <c r="I57" s="43" t="s">
        <v>89</v>
      </c>
      <c r="J57" s="43" t="s">
        <v>87</v>
      </c>
      <c r="K57" s="27" t="s">
        <v>2330</v>
      </c>
      <c r="L57" s="43">
        <v>6663</v>
      </c>
      <c r="N57" s="43" t="s">
        <v>688</v>
      </c>
      <c r="O57" s="255"/>
      <c r="P57" s="31">
        <f t="shared" si="0"/>
        <v>0</v>
      </c>
      <c r="Q57" s="31">
        <f t="shared" si="1"/>
        <v>0</v>
      </c>
      <c r="R57" s="31">
        <f t="shared" si="2"/>
        <v>0</v>
      </c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ht="15.75" hidden="1" customHeight="1">
      <c r="A58" s="222" t="s">
        <v>22</v>
      </c>
      <c r="B58" s="28">
        <v>43620</v>
      </c>
      <c r="C58" s="43" t="s">
        <v>2983</v>
      </c>
      <c r="D58" s="222"/>
      <c r="F58" s="139">
        <v>50</v>
      </c>
      <c r="G58" s="120"/>
      <c r="H58" s="120"/>
      <c r="I58" s="43" t="s">
        <v>89</v>
      </c>
      <c r="J58" s="43" t="s">
        <v>87</v>
      </c>
      <c r="K58" s="27" t="s">
        <v>2330</v>
      </c>
      <c r="L58" s="43">
        <v>6663</v>
      </c>
      <c r="N58" s="43" t="s">
        <v>688</v>
      </c>
      <c r="O58" s="255"/>
      <c r="P58" s="31">
        <f t="shared" si="0"/>
        <v>0</v>
      </c>
      <c r="Q58" s="31">
        <f t="shared" si="1"/>
        <v>0</v>
      </c>
      <c r="R58" s="31">
        <f t="shared" si="2"/>
        <v>0</v>
      </c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15.75" hidden="1" customHeight="1">
      <c r="A59" s="43" t="s">
        <v>24</v>
      </c>
      <c r="B59" s="28">
        <v>43620</v>
      </c>
      <c r="C59" s="43" t="s">
        <v>2983</v>
      </c>
      <c r="D59" s="222"/>
      <c r="F59" s="139">
        <v>20</v>
      </c>
      <c r="G59" s="120"/>
      <c r="H59" s="120"/>
      <c r="I59" s="43" t="s">
        <v>89</v>
      </c>
      <c r="J59" s="43" t="s">
        <v>87</v>
      </c>
      <c r="K59" s="27" t="s">
        <v>2984</v>
      </c>
      <c r="L59" s="43">
        <v>845</v>
      </c>
      <c r="N59" s="43" t="s">
        <v>688</v>
      </c>
      <c r="O59" s="255"/>
      <c r="P59" s="31">
        <f t="shared" si="0"/>
        <v>0</v>
      </c>
      <c r="Q59" s="31">
        <f t="shared" si="1"/>
        <v>0</v>
      </c>
      <c r="R59" s="31">
        <f t="shared" si="2"/>
        <v>0</v>
      </c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ht="15.75" hidden="1" customHeight="1">
      <c r="A60" s="222" t="s">
        <v>22</v>
      </c>
      <c r="B60" s="28">
        <v>43620</v>
      </c>
      <c r="C60" s="43" t="s">
        <v>2983</v>
      </c>
      <c r="D60" s="222"/>
      <c r="F60" s="139">
        <v>20</v>
      </c>
      <c r="G60" s="120"/>
      <c r="H60" s="120"/>
      <c r="I60" s="43" t="s">
        <v>89</v>
      </c>
      <c r="J60" s="43" t="s">
        <v>87</v>
      </c>
      <c r="K60" s="27" t="s">
        <v>2984</v>
      </c>
      <c r="L60" s="43">
        <v>845</v>
      </c>
      <c r="N60" s="43" t="s">
        <v>688</v>
      </c>
      <c r="O60" s="255"/>
      <c r="P60" s="31">
        <f t="shared" si="0"/>
        <v>0</v>
      </c>
      <c r="Q60" s="31">
        <f t="shared" si="1"/>
        <v>0</v>
      </c>
      <c r="R60" s="31">
        <f t="shared" si="2"/>
        <v>0</v>
      </c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ht="15.75" hidden="1" customHeight="1">
      <c r="A61" s="264" t="s">
        <v>23</v>
      </c>
      <c r="B61" s="28">
        <v>43622</v>
      </c>
      <c r="C61" s="27" t="s">
        <v>627</v>
      </c>
      <c r="D61" s="52"/>
      <c r="F61" s="120">
        <v>301.36</v>
      </c>
      <c r="G61" s="120"/>
      <c r="H61" s="120"/>
      <c r="I61" s="43" t="s">
        <v>91</v>
      </c>
      <c r="J61" s="43" t="s">
        <v>87</v>
      </c>
      <c r="K61" s="27"/>
      <c r="L61" s="43"/>
      <c r="N61" s="43" t="s">
        <v>688</v>
      </c>
      <c r="O61" s="255"/>
      <c r="P61" s="31">
        <f t="shared" si="0"/>
        <v>0</v>
      </c>
      <c r="Q61" s="31">
        <f t="shared" si="1"/>
        <v>0</v>
      </c>
      <c r="R61" s="31">
        <f t="shared" si="2"/>
        <v>0</v>
      </c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ht="15.75" hidden="1" customHeight="1">
      <c r="A62" s="264" t="s">
        <v>23</v>
      </c>
      <c r="B62" s="28">
        <v>43622</v>
      </c>
      <c r="C62" s="27" t="s">
        <v>628</v>
      </c>
      <c r="D62" s="52"/>
      <c r="F62" s="120">
        <v>57.52</v>
      </c>
      <c r="G62" s="120"/>
      <c r="H62" s="120"/>
      <c r="I62" s="43" t="s">
        <v>91</v>
      </c>
      <c r="J62" s="43" t="s">
        <v>87</v>
      </c>
      <c r="K62" s="27"/>
      <c r="L62" s="43"/>
      <c r="N62" s="43" t="s">
        <v>688</v>
      </c>
      <c r="O62" s="255"/>
      <c r="P62" s="31">
        <f t="shared" si="0"/>
        <v>0</v>
      </c>
      <c r="Q62" s="31">
        <f t="shared" si="1"/>
        <v>0</v>
      </c>
      <c r="R62" s="31">
        <f t="shared" si="2"/>
        <v>0</v>
      </c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15.75" hidden="1" customHeight="1">
      <c r="A63" s="264" t="s">
        <v>23</v>
      </c>
      <c r="B63" s="28">
        <v>43636</v>
      </c>
      <c r="C63" s="27" t="s">
        <v>629</v>
      </c>
      <c r="D63" s="52"/>
      <c r="F63" s="139">
        <v>23.8</v>
      </c>
      <c r="G63" s="120"/>
      <c r="H63" s="120"/>
      <c r="I63" s="43" t="s">
        <v>91</v>
      </c>
      <c r="J63" s="43" t="s">
        <v>87</v>
      </c>
      <c r="K63" s="27"/>
      <c r="L63" s="43"/>
      <c r="N63" s="43" t="s">
        <v>688</v>
      </c>
      <c r="O63" s="255"/>
      <c r="P63" s="31">
        <f t="shared" si="0"/>
        <v>0</v>
      </c>
      <c r="Q63" s="31">
        <f t="shared" si="1"/>
        <v>0</v>
      </c>
      <c r="R63" s="31">
        <f t="shared" si="2"/>
        <v>0</v>
      </c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ht="15.75" hidden="1" customHeight="1">
      <c r="A64" s="222" t="s">
        <v>22</v>
      </c>
      <c r="B64" s="28">
        <v>43622</v>
      </c>
      <c r="C64" s="43" t="s">
        <v>1696</v>
      </c>
      <c r="D64" s="222"/>
      <c r="F64" s="120">
        <v>250</v>
      </c>
      <c r="G64" s="120"/>
      <c r="H64" s="120"/>
      <c r="I64" s="43" t="s">
        <v>91</v>
      </c>
      <c r="J64" s="43" t="s">
        <v>87</v>
      </c>
      <c r="K64" s="27" t="s">
        <v>699</v>
      </c>
      <c r="L64" s="43">
        <v>3335</v>
      </c>
      <c r="N64" s="43" t="s">
        <v>688</v>
      </c>
      <c r="O64" s="255"/>
      <c r="P64" s="31">
        <f t="shared" si="0"/>
        <v>0</v>
      </c>
      <c r="Q64" s="31">
        <f t="shared" si="1"/>
        <v>0</v>
      </c>
      <c r="R64" s="31">
        <f t="shared" si="2"/>
        <v>0</v>
      </c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ht="15.75" hidden="1" customHeight="1">
      <c r="A65" s="43" t="s">
        <v>24</v>
      </c>
      <c r="B65" s="28">
        <v>43626</v>
      </c>
      <c r="C65" s="43" t="s">
        <v>2952</v>
      </c>
      <c r="D65" s="222"/>
      <c r="F65" s="120"/>
      <c r="G65" s="120">
        <v>1697.5</v>
      </c>
      <c r="H65" s="120"/>
      <c r="I65" s="43" t="s">
        <v>91</v>
      </c>
      <c r="J65" s="43" t="s">
        <v>87</v>
      </c>
      <c r="K65" s="27" t="s">
        <v>2953</v>
      </c>
      <c r="L65" s="13"/>
      <c r="M65" s="43" t="s">
        <v>2985</v>
      </c>
      <c r="N65" s="43" t="s">
        <v>688</v>
      </c>
      <c r="O65" s="255"/>
      <c r="P65" s="31">
        <f t="shared" si="0"/>
        <v>0</v>
      </c>
      <c r="Q65" s="31">
        <f t="shared" si="1"/>
        <v>0</v>
      </c>
      <c r="R65" s="31">
        <f t="shared" si="2"/>
        <v>0</v>
      </c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15.75" hidden="1" customHeight="1">
      <c r="A66" s="43" t="s">
        <v>24</v>
      </c>
      <c r="B66" s="28">
        <v>43627</v>
      </c>
      <c r="C66" s="43" t="s">
        <v>2986</v>
      </c>
      <c r="D66" s="222"/>
      <c r="F66" s="120">
        <v>293</v>
      </c>
      <c r="G66" s="120"/>
      <c r="H66" s="120"/>
      <c r="I66" s="43" t="s">
        <v>91</v>
      </c>
      <c r="J66" s="43" t="s">
        <v>87</v>
      </c>
      <c r="K66" s="27" t="s">
        <v>1349</v>
      </c>
      <c r="L66" s="43">
        <v>50091</v>
      </c>
      <c r="N66" s="43" t="s">
        <v>688</v>
      </c>
      <c r="O66" s="255"/>
      <c r="P66" s="31">
        <f t="shared" si="0"/>
        <v>0</v>
      </c>
      <c r="Q66" s="31">
        <f t="shared" si="1"/>
        <v>0</v>
      </c>
      <c r="R66" s="31">
        <f t="shared" si="2"/>
        <v>0</v>
      </c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ht="15.75" hidden="1" customHeight="1">
      <c r="A67" s="43" t="s">
        <v>24</v>
      </c>
      <c r="B67" s="28">
        <v>43629</v>
      </c>
      <c r="C67" s="43" t="s">
        <v>2952</v>
      </c>
      <c r="D67" s="222"/>
      <c r="F67" s="120"/>
      <c r="G67" s="120">
        <v>2182.5</v>
      </c>
      <c r="H67" s="120"/>
      <c r="I67" s="43" t="s">
        <v>91</v>
      </c>
      <c r="J67" s="43" t="s">
        <v>87</v>
      </c>
      <c r="K67" s="27" t="s">
        <v>2953</v>
      </c>
      <c r="L67" s="13"/>
      <c r="M67" s="43" t="s">
        <v>2987</v>
      </c>
      <c r="N67" s="43" t="s">
        <v>688</v>
      </c>
      <c r="O67" s="255"/>
      <c r="P67" s="31">
        <f t="shared" si="0"/>
        <v>0</v>
      </c>
      <c r="Q67" s="31">
        <f t="shared" si="1"/>
        <v>0</v>
      </c>
      <c r="R67" s="31">
        <f t="shared" si="2"/>
        <v>0</v>
      </c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15.75" hidden="1" customHeight="1">
      <c r="A68" s="43" t="s">
        <v>24</v>
      </c>
      <c r="B68" s="28">
        <v>43634</v>
      </c>
      <c r="C68" s="43" t="s">
        <v>2952</v>
      </c>
      <c r="D68" s="222"/>
      <c r="F68" s="120"/>
      <c r="G68" s="120">
        <v>1212.5</v>
      </c>
      <c r="H68" s="120"/>
      <c r="I68" s="43" t="s">
        <v>91</v>
      </c>
      <c r="J68" s="43" t="s">
        <v>87</v>
      </c>
      <c r="K68" s="27" t="s">
        <v>2953</v>
      </c>
      <c r="L68" s="13"/>
      <c r="M68" s="43" t="s">
        <v>2988</v>
      </c>
      <c r="N68" s="43" t="s">
        <v>688</v>
      </c>
      <c r="O68" s="255"/>
      <c r="P68" s="31">
        <f t="shared" si="0"/>
        <v>0</v>
      </c>
      <c r="Q68" s="31">
        <f t="shared" si="1"/>
        <v>0</v>
      </c>
      <c r="R68" s="31">
        <f t="shared" si="2"/>
        <v>0</v>
      </c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ht="15.75" hidden="1" customHeight="1">
      <c r="A69" s="43" t="s">
        <v>24</v>
      </c>
      <c r="B69" s="28">
        <v>43629</v>
      </c>
      <c r="C69" s="43" t="s">
        <v>1320</v>
      </c>
      <c r="D69" s="222"/>
      <c r="F69" s="120">
        <v>42.3</v>
      </c>
      <c r="G69" s="120"/>
      <c r="H69" s="120"/>
      <c r="I69" s="43" t="s">
        <v>89</v>
      </c>
      <c r="J69" s="43" t="s">
        <v>87</v>
      </c>
      <c r="K69" s="27" t="s">
        <v>166</v>
      </c>
      <c r="L69" s="43"/>
      <c r="N69" s="43" t="s">
        <v>688</v>
      </c>
      <c r="O69" s="255"/>
      <c r="P69" s="31">
        <f t="shared" si="0"/>
        <v>0</v>
      </c>
      <c r="Q69" s="31">
        <f t="shared" si="1"/>
        <v>0</v>
      </c>
      <c r="R69" s="31">
        <f t="shared" si="2"/>
        <v>0</v>
      </c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ht="15.75" hidden="1" customHeight="1">
      <c r="A70" s="222" t="s">
        <v>22</v>
      </c>
      <c r="B70" s="28">
        <v>43629</v>
      </c>
      <c r="C70" s="43" t="s">
        <v>1320</v>
      </c>
      <c r="D70" s="222"/>
      <c r="F70" s="120">
        <v>42.3</v>
      </c>
      <c r="G70" s="120"/>
      <c r="H70" s="120"/>
      <c r="I70" s="43" t="s">
        <v>89</v>
      </c>
      <c r="J70" s="43" t="s">
        <v>87</v>
      </c>
      <c r="K70" s="27" t="s">
        <v>166</v>
      </c>
      <c r="L70" s="43"/>
      <c r="N70" s="43" t="s">
        <v>688</v>
      </c>
      <c r="O70" s="255"/>
      <c r="P70" s="31">
        <f t="shared" si="0"/>
        <v>0</v>
      </c>
      <c r="Q70" s="31">
        <f t="shared" si="1"/>
        <v>0</v>
      </c>
      <c r="R70" s="31">
        <f t="shared" si="2"/>
        <v>0</v>
      </c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ht="15.75" hidden="1" customHeight="1">
      <c r="A71" s="43" t="s">
        <v>24</v>
      </c>
      <c r="B71" s="28">
        <v>43629</v>
      </c>
      <c r="C71" s="43" t="s">
        <v>1320</v>
      </c>
      <c r="D71" s="222"/>
      <c r="F71" s="120">
        <v>13.65</v>
      </c>
      <c r="G71" s="120"/>
      <c r="H71" s="120"/>
      <c r="I71" s="43" t="s">
        <v>89</v>
      </c>
      <c r="J71" s="43" t="s">
        <v>87</v>
      </c>
      <c r="K71" s="27" t="s">
        <v>1066</v>
      </c>
      <c r="L71" s="43">
        <v>528</v>
      </c>
      <c r="N71" s="43" t="s">
        <v>688</v>
      </c>
      <c r="O71" s="255"/>
      <c r="P71" s="31">
        <f t="shared" si="0"/>
        <v>0</v>
      </c>
      <c r="Q71" s="31">
        <f t="shared" si="1"/>
        <v>0</v>
      </c>
      <c r="R71" s="31">
        <f t="shared" si="2"/>
        <v>0</v>
      </c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15.75" hidden="1" customHeight="1">
      <c r="A72" s="222" t="s">
        <v>22</v>
      </c>
      <c r="B72" s="28">
        <v>43629</v>
      </c>
      <c r="C72" s="43" t="s">
        <v>1320</v>
      </c>
      <c r="D72" s="222"/>
      <c r="F72" s="120">
        <v>13.65</v>
      </c>
      <c r="G72" s="120"/>
      <c r="H72" s="120"/>
      <c r="I72" s="43" t="s">
        <v>89</v>
      </c>
      <c r="J72" s="43" t="s">
        <v>87</v>
      </c>
      <c r="K72" s="27" t="s">
        <v>1066</v>
      </c>
      <c r="L72" s="43">
        <v>528</v>
      </c>
      <c r="N72" s="43" t="s">
        <v>688</v>
      </c>
      <c r="O72" s="255"/>
      <c r="P72" s="31">
        <f t="shared" si="0"/>
        <v>0</v>
      </c>
      <c r="Q72" s="31">
        <f t="shared" si="1"/>
        <v>0</v>
      </c>
      <c r="R72" s="31">
        <f t="shared" si="2"/>
        <v>0</v>
      </c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15.75" hidden="1" customHeight="1">
      <c r="A73" s="222" t="s">
        <v>22</v>
      </c>
      <c r="B73" s="28">
        <v>43626</v>
      </c>
      <c r="C73" s="43" t="s">
        <v>2989</v>
      </c>
      <c r="D73" s="222"/>
      <c r="F73" s="120">
        <v>15.9</v>
      </c>
      <c r="G73" s="120"/>
      <c r="H73" s="120"/>
      <c r="I73" s="43" t="s">
        <v>89</v>
      </c>
      <c r="J73" s="43" t="s">
        <v>87</v>
      </c>
      <c r="K73" s="27" t="s">
        <v>2990</v>
      </c>
      <c r="L73" s="43"/>
      <c r="N73" s="43" t="s">
        <v>688</v>
      </c>
      <c r="O73" s="255"/>
      <c r="P73" s="31">
        <f t="shared" si="0"/>
        <v>0</v>
      </c>
      <c r="Q73" s="31">
        <f t="shared" si="1"/>
        <v>0</v>
      </c>
      <c r="R73" s="31">
        <f t="shared" si="2"/>
        <v>0</v>
      </c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ht="15.75" hidden="1" customHeight="1">
      <c r="A74" s="264" t="s">
        <v>23</v>
      </c>
      <c r="B74" s="28">
        <v>43636</v>
      </c>
      <c r="C74" s="43" t="s">
        <v>2991</v>
      </c>
      <c r="D74" s="222"/>
      <c r="F74" s="120"/>
      <c r="G74" s="120">
        <v>75</v>
      </c>
      <c r="H74" s="120"/>
      <c r="I74" s="43" t="s">
        <v>91</v>
      </c>
      <c r="J74" s="43" t="s">
        <v>87</v>
      </c>
      <c r="K74" s="27"/>
      <c r="L74" s="43"/>
      <c r="N74" s="43" t="s">
        <v>688</v>
      </c>
      <c r="O74" s="255"/>
      <c r="P74" s="31">
        <f t="shared" si="0"/>
        <v>0</v>
      </c>
      <c r="Q74" s="31">
        <f t="shared" si="1"/>
        <v>0</v>
      </c>
      <c r="R74" s="31">
        <f t="shared" si="2"/>
        <v>0</v>
      </c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ht="15.75" hidden="1" customHeight="1">
      <c r="A75" s="222" t="s">
        <v>22</v>
      </c>
      <c r="B75" s="28">
        <v>43641</v>
      </c>
      <c r="C75" s="43" t="s">
        <v>2992</v>
      </c>
      <c r="D75" s="222"/>
      <c r="F75" s="120">
        <v>165</v>
      </c>
      <c r="G75" s="120"/>
      <c r="H75" s="120"/>
      <c r="I75" s="43">
        <v>5000254</v>
      </c>
      <c r="J75" s="43" t="s">
        <v>87</v>
      </c>
      <c r="K75" s="27" t="s">
        <v>2993</v>
      </c>
      <c r="L75" s="43"/>
      <c r="N75" s="43" t="s">
        <v>688</v>
      </c>
      <c r="O75" s="255"/>
      <c r="P75" s="31">
        <f t="shared" si="0"/>
        <v>0</v>
      </c>
      <c r="Q75" s="31">
        <f t="shared" si="1"/>
        <v>0</v>
      </c>
      <c r="R75" s="31">
        <f t="shared" si="2"/>
        <v>0</v>
      </c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15.75" hidden="1" customHeight="1">
      <c r="A76" s="43" t="s">
        <v>24</v>
      </c>
      <c r="B76" s="28">
        <v>43633</v>
      </c>
      <c r="C76" s="43" t="s">
        <v>2994</v>
      </c>
      <c r="D76" s="222"/>
      <c r="F76" s="120">
        <v>25</v>
      </c>
      <c r="G76" s="120"/>
      <c r="H76" s="120"/>
      <c r="I76" s="43" t="s">
        <v>89</v>
      </c>
      <c r="J76" s="43" t="s">
        <v>87</v>
      </c>
      <c r="K76" s="27" t="s">
        <v>2330</v>
      </c>
      <c r="L76" s="43"/>
      <c r="N76" s="43" t="s">
        <v>688</v>
      </c>
      <c r="O76" s="255"/>
      <c r="P76" s="31">
        <f t="shared" si="0"/>
        <v>0</v>
      </c>
      <c r="Q76" s="31">
        <f t="shared" si="1"/>
        <v>0</v>
      </c>
      <c r="R76" s="31">
        <f t="shared" si="2"/>
        <v>0</v>
      </c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ht="15.75" hidden="1" customHeight="1">
      <c r="A77" s="43" t="s">
        <v>24</v>
      </c>
      <c r="B77" s="28">
        <v>43647</v>
      </c>
      <c r="C77" s="43" t="s">
        <v>1017</v>
      </c>
      <c r="D77" s="222"/>
      <c r="F77" s="120">
        <v>15</v>
      </c>
      <c r="G77" s="120"/>
      <c r="H77" s="120"/>
      <c r="I77" s="43" t="s">
        <v>89</v>
      </c>
      <c r="J77" s="43" t="s">
        <v>87</v>
      </c>
      <c r="K77" s="27" t="s">
        <v>1017</v>
      </c>
      <c r="L77" s="43">
        <v>9400</v>
      </c>
      <c r="N77" s="43" t="s">
        <v>688</v>
      </c>
      <c r="O77" s="255"/>
      <c r="P77" s="31">
        <f t="shared" si="0"/>
        <v>0</v>
      </c>
      <c r="Q77" s="31">
        <f t="shared" si="1"/>
        <v>0</v>
      </c>
      <c r="R77" s="31">
        <f t="shared" si="2"/>
        <v>0</v>
      </c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ht="15.75" hidden="1" customHeight="1">
      <c r="A78" s="222" t="s">
        <v>22</v>
      </c>
      <c r="B78" s="28">
        <v>43647</v>
      </c>
      <c r="C78" s="43" t="s">
        <v>1017</v>
      </c>
      <c r="D78" s="222"/>
      <c r="F78" s="120">
        <v>15</v>
      </c>
      <c r="G78" s="120"/>
      <c r="H78" s="120"/>
      <c r="I78" s="43" t="s">
        <v>89</v>
      </c>
      <c r="J78" s="43" t="s">
        <v>87</v>
      </c>
      <c r="K78" s="27" t="s">
        <v>1017</v>
      </c>
      <c r="L78" s="43">
        <v>9400</v>
      </c>
      <c r="N78" s="43" t="s">
        <v>688</v>
      </c>
      <c r="O78" s="255"/>
      <c r="P78" s="31">
        <f t="shared" si="0"/>
        <v>0</v>
      </c>
      <c r="Q78" s="31">
        <f t="shared" si="1"/>
        <v>0</v>
      </c>
      <c r="R78" s="31">
        <f t="shared" si="2"/>
        <v>0</v>
      </c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ht="15.75" hidden="1" customHeight="1">
      <c r="A79" s="43" t="s">
        <v>24</v>
      </c>
      <c r="B79" s="28">
        <v>43649</v>
      </c>
      <c r="C79" s="43" t="s">
        <v>2995</v>
      </c>
      <c r="D79" s="222"/>
      <c r="F79" s="139">
        <v>1190</v>
      </c>
      <c r="G79" s="120"/>
      <c r="H79" s="120"/>
      <c r="I79" s="43" t="s">
        <v>91</v>
      </c>
      <c r="J79" s="43" t="s">
        <v>87</v>
      </c>
      <c r="K79" s="27"/>
      <c r="L79" s="43"/>
      <c r="N79" s="43" t="s">
        <v>688</v>
      </c>
      <c r="O79" s="255"/>
      <c r="P79" s="31">
        <f t="shared" si="0"/>
        <v>0</v>
      </c>
      <c r="Q79" s="31">
        <f t="shared" si="1"/>
        <v>0</v>
      </c>
      <c r="R79" s="31">
        <f t="shared" si="2"/>
        <v>0</v>
      </c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ht="15.75" hidden="1" customHeight="1">
      <c r="A80" s="222" t="s">
        <v>22</v>
      </c>
      <c r="B80" s="28">
        <v>43649</v>
      </c>
      <c r="C80" s="43" t="s">
        <v>2995</v>
      </c>
      <c r="D80" s="222"/>
      <c r="F80" s="139">
        <v>850</v>
      </c>
      <c r="G80" s="120"/>
      <c r="H80" s="120"/>
      <c r="I80" s="43" t="s">
        <v>91</v>
      </c>
      <c r="J80" s="43" t="s">
        <v>87</v>
      </c>
      <c r="K80" s="27"/>
      <c r="L80" s="43"/>
      <c r="N80" s="43" t="s">
        <v>688</v>
      </c>
      <c r="O80" s="255"/>
      <c r="P80" s="31">
        <f t="shared" si="0"/>
        <v>0</v>
      </c>
      <c r="Q80" s="31">
        <f t="shared" si="1"/>
        <v>0</v>
      </c>
      <c r="R80" s="31">
        <f t="shared" si="2"/>
        <v>0</v>
      </c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 ht="15.75" hidden="1" customHeight="1">
      <c r="A81" s="222" t="s">
        <v>22</v>
      </c>
      <c r="B81" s="28">
        <v>43666</v>
      </c>
      <c r="C81" s="43" t="s">
        <v>2996</v>
      </c>
      <c r="D81" s="222"/>
      <c r="F81" s="139">
        <v>59.58</v>
      </c>
      <c r="G81" s="120"/>
      <c r="H81" s="120"/>
      <c r="I81" s="43" t="s">
        <v>91</v>
      </c>
      <c r="J81" s="43" t="s">
        <v>87</v>
      </c>
      <c r="K81" s="27"/>
      <c r="L81" s="43"/>
      <c r="N81" s="43" t="s">
        <v>688</v>
      </c>
      <c r="O81" s="255"/>
      <c r="P81" s="31">
        <f t="shared" si="0"/>
        <v>0</v>
      </c>
      <c r="Q81" s="31">
        <f t="shared" si="1"/>
        <v>0</v>
      </c>
      <c r="R81" s="31">
        <f t="shared" si="2"/>
        <v>0</v>
      </c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 ht="15.75" hidden="1" customHeight="1">
      <c r="A82" s="43" t="s">
        <v>24</v>
      </c>
      <c r="B82" s="28">
        <v>43666</v>
      </c>
      <c r="C82" s="43" t="s">
        <v>2996</v>
      </c>
      <c r="D82" s="222"/>
      <c r="F82" s="139">
        <v>84.42</v>
      </c>
      <c r="G82" s="120"/>
      <c r="H82" s="120"/>
      <c r="I82" s="43" t="s">
        <v>91</v>
      </c>
      <c r="J82" s="43" t="s">
        <v>87</v>
      </c>
      <c r="K82" s="27"/>
      <c r="L82" s="43"/>
      <c r="N82" s="43" t="s">
        <v>688</v>
      </c>
      <c r="O82" s="255"/>
      <c r="P82" s="31">
        <f t="shared" si="0"/>
        <v>0</v>
      </c>
      <c r="Q82" s="31">
        <f t="shared" si="1"/>
        <v>0</v>
      </c>
      <c r="R82" s="31">
        <f t="shared" si="2"/>
        <v>0</v>
      </c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 ht="15.75" hidden="1" customHeight="1">
      <c r="A83" s="264" t="s">
        <v>23</v>
      </c>
      <c r="B83" s="28">
        <v>43660</v>
      </c>
      <c r="C83" s="43" t="s">
        <v>855</v>
      </c>
      <c r="D83" s="222"/>
      <c r="F83" s="120"/>
      <c r="G83" s="120">
        <v>4000</v>
      </c>
      <c r="H83" s="120"/>
      <c r="I83" s="43" t="s">
        <v>91</v>
      </c>
      <c r="J83" s="43" t="s">
        <v>87</v>
      </c>
      <c r="K83" s="27"/>
      <c r="L83" s="43"/>
      <c r="N83" s="43" t="s">
        <v>688</v>
      </c>
      <c r="O83" s="255"/>
      <c r="P83" s="31">
        <f t="shared" si="0"/>
        <v>0</v>
      </c>
      <c r="Q83" s="31">
        <f t="shared" si="1"/>
        <v>0</v>
      </c>
      <c r="R83" s="31">
        <f t="shared" si="2"/>
        <v>0</v>
      </c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spans="1:28" ht="15.75" hidden="1" customHeight="1">
      <c r="A84" s="222" t="s">
        <v>22</v>
      </c>
      <c r="B84" s="28">
        <v>43663</v>
      </c>
      <c r="C84" s="43" t="s">
        <v>2997</v>
      </c>
      <c r="D84" s="222"/>
      <c r="F84" s="120">
        <v>32.799999999999997</v>
      </c>
      <c r="G84" s="120"/>
      <c r="H84" s="120"/>
      <c r="I84" s="43" t="s">
        <v>89</v>
      </c>
      <c r="J84" s="43" t="s">
        <v>87</v>
      </c>
      <c r="K84" s="27" t="s">
        <v>166</v>
      </c>
      <c r="L84" s="43">
        <v>185</v>
      </c>
      <c r="N84" s="43" t="s">
        <v>688</v>
      </c>
      <c r="O84" s="255"/>
      <c r="P84" s="31">
        <f t="shared" si="0"/>
        <v>0</v>
      </c>
      <c r="Q84" s="31">
        <f t="shared" si="1"/>
        <v>0</v>
      </c>
      <c r="R84" s="31">
        <f t="shared" si="2"/>
        <v>0</v>
      </c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spans="1:28" ht="15.75" hidden="1" customHeight="1">
      <c r="A85" s="43" t="s">
        <v>24</v>
      </c>
      <c r="B85" s="28">
        <v>43678</v>
      </c>
      <c r="C85" s="43" t="s">
        <v>2998</v>
      </c>
      <c r="D85" s="222"/>
      <c r="F85" s="120">
        <v>328</v>
      </c>
      <c r="G85" s="120"/>
      <c r="H85" s="120"/>
      <c r="I85" s="43" t="s">
        <v>91</v>
      </c>
      <c r="J85" s="43" t="s">
        <v>87</v>
      </c>
      <c r="K85" s="27"/>
      <c r="L85" s="43"/>
      <c r="N85" s="43" t="s">
        <v>688</v>
      </c>
      <c r="O85" s="255"/>
      <c r="P85" s="31">
        <f t="shared" si="0"/>
        <v>0</v>
      </c>
      <c r="Q85" s="31">
        <f t="shared" si="1"/>
        <v>0</v>
      </c>
      <c r="R85" s="31">
        <f t="shared" si="2"/>
        <v>0</v>
      </c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spans="1:28" ht="15.75" hidden="1" customHeight="1">
      <c r="A86" s="222" t="s">
        <v>22</v>
      </c>
      <c r="B86" s="28">
        <v>43678</v>
      </c>
      <c r="C86" s="43" t="s">
        <v>2998</v>
      </c>
      <c r="D86" s="222"/>
      <c r="F86" s="120">
        <v>164</v>
      </c>
      <c r="G86" s="120"/>
      <c r="H86" s="120"/>
      <c r="I86" s="43" t="s">
        <v>91</v>
      </c>
      <c r="J86" s="43" t="s">
        <v>87</v>
      </c>
      <c r="K86" s="27"/>
      <c r="L86" s="43"/>
      <c r="N86" s="43" t="s">
        <v>688</v>
      </c>
      <c r="O86" s="255"/>
      <c r="P86" s="31">
        <f t="shared" si="0"/>
        <v>0</v>
      </c>
      <c r="Q86" s="31">
        <f t="shared" si="1"/>
        <v>0</v>
      </c>
      <c r="R86" s="31">
        <f t="shared" si="2"/>
        <v>0</v>
      </c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spans="1:28" ht="15.75" hidden="1" customHeight="1">
      <c r="A87" s="43" t="s">
        <v>24</v>
      </c>
      <c r="B87" s="28">
        <v>43697</v>
      </c>
      <c r="C87" s="43" t="s">
        <v>2999</v>
      </c>
      <c r="D87" s="222"/>
      <c r="F87" s="139">
        <v>24</v>
      </c>
      <c r="G87" s="120"/>
      <c r="H87" s="120"/>
      <c r="I87" s="43" t="s">
        <v>91</v>
      </c>
      <c r="J87" s="43" t="s">
        <v>87</v>
      </c>
      <c r="K87" s="27"/>
      <c r="L87" s="43"/>
      <c r="N87" s="43" t="s">
        <v>688</v>
      </c>
      <c r="O87" s="255"/>
      <c r="P87" s="31">
        <f t="shared" si="0"/>
        <v>0</v>
      </c>
      <c r="Q87" s="31">
        <f t="shared" si="1"/>
        <v>0</v>
      </c>
      <c r="R87" s="31">
        <f t="shared" si="2"/>
        <v>0</v>
      </c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spans="1:28" ht="15.75" hidden="1" customHeight="1">
      <c r="A88" s="222" t="s">
        <v>22</v>
      </c>
      <c r="B88" s="28">
        <v>43697</v>
      </c>
      <c r="C88" s="43" t="s">
        <v>2999</v>
      </c>
      <c r="D88" s="222"/>
      <c r="F88" s="139">
        <v>12</v>
      </c>
      <c r="G88" s="120"/>
      <c r="H88" s="120"/>
      <c r="I88" s="43" t="s">
        <v>91</v>
      </c>
      <c r="J88" s="43" t="s">
        <v>87</v>
      </c>
      <c r="K88" s="27"/>
      <c r="L88" s="43"/>
      <c r="N88" s="43" t="s">
        <v>688</v>
      </c>
      <c r="O88" s="255"/>
      <c r="P88" s="31">
        <f t="shared" si="0"/>
        <v>0</v>
      </c>
      <c r="Q88" s="31">
        <f t="shared" si="1"/>
        <v>0</v>
      </c>
      <c r="R88" s="31">
        <f t="shared" si="2"/>
        <v>0</v>
      </c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spans="1:28" ht="15.75" hidden="1" customHeight="1">
      <c r="A89" s="43" t="s">
        <v>24</v>
      </c>
      <c r="B89" s="28">
        <v>43691</v>
      </c>
      <c r="C89" s="43" t="s">
        <v>3000</v>
      </c>
      <c r="D89" s="222"/>
      <c r="F89" s="120">
        <v>105</v>
      </c>
      <c r="G89" s="120"/>
      <c r="H89" s="120"/>
      <c r="I89" s="43" t="s">
        <v>89</v>
      </c>
      <c r="J89" s="43" t="s">
        <v>87</v>
      </c>
      <c r="K89" s="27" t="s">
        <v>3001</v>
      </c>
      <c r="L89" s="43">
        <v>103</v>
      </c>
      <c r="N89" s="43" t="s">
        <v>688</v>
      </c>
      <c r="O89" s="255"/>
      <c r="P89" s="31">
        <f t="shared" si="0"/>
        <v>0</v>
      </c>
      <c r="Q89" s="31">
        <f t="shared" si="1"/>
        <v>0</v>
      </c>
      <c r="R89" s="31">
        <f t="shared" si="2"/>
        <v>0</v>
      </c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spans="1:28" ht="15.75" hidden="1" customHeight="1">
      <c r="A90" s="43" t="s">
        <v>24</v>
      </c>
      <c r="B90" s="28">
        <v>43691</v>
      </c>
      <c r="C90" s="43" t="s">
        <v>2983</v>
      </c>
      <c r="D90" s="222"/>
      <c r="F90" s="120">
        <v>29.9</v>
      </c>
      <c r="G90" s="120"/>
      <c r="H90" s="120"/>
      <c r="I90" s="43" t="s">
        <v>89</v>
      </c>
      <c r="J90" s="43" t="s">
        <v>87</v>
      </c>
      <c r="K90" s="27" t="s">
        <v>363</v>
      </c>
      <c r="L90" s="43">
        <v>11</v>
      </c>
      <c r="N90" s="43" t="s">
        <v>688</v>
      </c>
      <c r="O90" s="255"/>
      <c r="P90" s="31">
        <f t="shared" si="0"/>
        <v>0</v>
      </c>
      <c r="Q90" s="31">
        <f t="shared" si="1"/>
        <v>0</v>
      </c>
      <c r="R90" s="31">
        <f t="shared" si="2"/>
        <v>0</v>
      </c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spans="1:28" ht="15.75" hidden="1" customHeight="1">
      <c r="A91" s="43" t="s">
        <v>24</v>
      </c>
      <c r="B91" s="28">
        <v>43692</v>
      </c>
      <c r="C91" s="43" t="s">
        <v>2082</v>
      </c>
      <c r="D91" s="222"/>
      <c r="F91" s="120">
        <v>18.899999999999999</v>
      </c>
      <c r="G91" s="120"/>
      <c r="H91" s="120"/>
      <c r="I91" s="43" t="s">
        <v>89</v>
      </c>
      <c r="J91" s="43" t="s">
        <v>87</v>
      </c>
      <c r="K91" s="117"/>
      <c r="L91" s="43"/>
      <c r="N91" s="43" t="s">
        <v>688</v>
      </c>
      <c r="O91" s="255"/>
      <c r="P91" s="31">
        <f t="shared" si="0"/>
        <v>0</v>
      </c>
      <c r="Q91" s="31">
        <f t="shared" si="1"/>
        <v>0</v>
      </c>
      <c r="R91" s="31">
        <f t="shared" si="2"/>
        <v>0</v>
      </c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spans="1:28" ht="15.75" hidden="1" customHeight="1">
      <c r="A92" s="43" t="s">
        <v>24</v>
      </c>
      <c r="B92" s="28">
        <v>43711</v>
      </c>
      <c r="C92" s="43" t="s">
        <v>3002</v>
      </c>
      <c r="D92" s="222"/>
      <c r="F92" s="139">
        <v>656</v>
      </c>
      <c r="G92" s="120"/>
      <c r="H92" s="120"/>
      <c r="I92" s="43" t="s">
        <v>91</v>
      </c>
      <c r="J92" s="43" t="s">
        <v>87</v>
      </c>
      <c r="K92" s="27"/>
      <c r="L92" s="43"/>
      <c r="N92" s="43" t="s">
        <v>688</v>
      </c>
      <c r="O92" s="255"/>
      <c r="P92" s="31">
        <f t="shared" si="0"/>
        <v>0</v>
      </c>
      <c r="Q92" s="31">
        <f t="shared" si="1"/>
        <v>0</v>
      </c>
      <c r="R92" s="31">
        <f t="shared" si="2"/>
        <v>0</v>
      </c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spans="1:28" ht="15.75" hidden="1" customHeight="1">
      <c r="A93" s="222" t="s">
        <v>22</v>
      </c>
      <c r="B93" s="28">
        <v>43711</v>
      </c>
      <c r="C93" s="43" t="s">
        <v>3002</v>
      </c>
      <c r="D93" s="222"/>
      <c r="F93" s="139">
        <v>164</v>
      </c>
      <c r="G93" s="120"/>
      <c r="H93" s="120"/>
      <c r="I93" s="43" t="s">
        <v>91</v>
      </c>
      <c r="J93" s="43" t="s">
        <v>87</v>
      </c>
      <c r="K93" s="27"/>
      <c r="L93" s="43"/>
      <c r="N93" s="43" t="s">
        <v>688</v>
      </c>
      <c r="O93" s="255"/>
      <c r="P93" s="31">
        <f t="shared" si="0"/>
        <v>0</v>
      </c>
      <c r="Q93" s="31">
        <f t="shared" si="1"/>
        <v>0</v>
      </c>
      <c r="R93" s="31">
        <f t="shared" si="2"/>
        <v>0</v>
      </c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spans="1:28" ht="15.75" hidden="1" customHeight="1">
      <c r="A94" s="43" t="s">
        <v>24</v>
      </c>
      <c r="B94" s="28">
        <v>43728</v>
      </c>
      <c r="C94" s="43" t="s">
        <v>3003</v>
      </c>
      <c r="D94" s="222"/>
      <c r="F94" s="139">
        <v>48</v>
      </c>
      <c r="G94" s="120"/>
      <c r="H94" s="120"/>
      <c r="I94" s="43" t="s">
        <v>91</v>
      </c>
      <c r="J94" s="43" t="s">
        <v>87</v>
      </c>
      <c r="K94" s="27"/>
      <c r="L94" s="43"/>
      <c r="N94" s="43" t="s">
        <v>688</v>
      </c>
      <c r="O94" s="255"/>
      <c r="P94" s="31">
        <f t="shared" si="0"/>
        <v>0</v>
      </c>
      <c r="Q94" s="31">
        <f t="shared" si="1"/>
        <v>0</v>
      </c>
      <c r="R94" s="31">
        <f t="shared" si="2"/>
        <v>0</v>
      </c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spans="1:28" ht="15.75" hidden="1" customHeight="1">
      <c r="A95" s="222" t="s">
        <v>22</v>
      </c>
      <c r="B95" s="28">
        <v>43711</v>
      </c>
      <c r="C95" s="43" t="s">
        <v>3003</v>
      </c>
      <c r="D95" s="222"/>
      <c r="F95" s="139">
        <v>12</v>
      </c>
      <c r="G95" s="120"/>
      <c r="H95" s="120"/>
      <c r="I95" s="43" t="s">
        <v>91</v>
      </c>
      <c r="J95" s="43" t="s">
        <v>87</v>
      </c>
      <c r="K95" s="27"/>
      <c r="L95" s="43"/>
      <c r="N95" s="43" t="s">
        <v>688</v>
      </c>
      <c r="O95" s="255"/>
      <c r="P95" s="31">
        <f t="shared" si="0"/>
        <v>0</v>
      </c>
      <c r="Q95" s="31">
        <f t="shared" si="1"/>
        <v>0</v>
      </c>
      <c r="R95" s="31">
        <f t="shared" si="2"/>
        <v>0</v>
      </c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spans="1:28" ht="15.75" hidden="1" customHeight="1">
      <c r="A96" s="222" t="s">
        <v>22</v>
      </c>
      <c r="B96" s="28">
        <v>43731</v>
      </c>
      <c r="C96" s="43" t="s">
        <v>1320</v>
      </c>
      <c r="D96" s="222"/>
      <c r="F96" s="139">
        <v>43.25</v>
      </c>
      <c r="G96" s="120"/>
      <c r="H96" s="120"/>
      <c r="I96" s="43" t="s">
        <v>89</v>
      </c>
      <c r="J96" s="43" t="s">
        <v>87</v>
      </c>
      <c r="K96" s="265" t="s">
        <v>166</v>
      </c>
      <c r="L96" s="44">
        <v>3947</v>
      </c>
      <c r="N96" s="43" t="s">
        <v>688</v>
      </c>
      <c r="O96" s="255"/>
      <c r="P96" s="31">
        <f t="shared" si="0"/>
        <v>0</v>
      </c>
      <c r="Q96" s="31">
        <f t="shared" si="1"/>
        <v>0</v>
      </c>
      <c r="R96" s="31">
        <f t="shared" si="2"/>
        <v>0</v>
      </c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spans="1:28" ht="15.75" hidden="1" customHeight="1">
      <c r="A97" s="43" t="s">
        <v>24</v>
      </c>
      <c r="B97" s="28">
        <v>43731</v>
      </c>
      <c r="C97" s="43" t="s">
        <v>1320</v>
      </c>
      <c r="D97" s="222"/>
      <c r="F97" s="139">
        <v>43.25</v>
      </c>
      <c r="G97" s="120"/>
      <c r="H97" s="120"/>
      <c r="I97" s="43" t="s">
        <v>89</v>
      </c>
      <c r="J97" s="43" t="s">
        <v>87</v>
      </c>
      <c r="K97" s="15"/>
      <c r="L97" s="13"/>
      <c r="N97" s="43" t="s">
        <v>688</v>
      </c>
      <c r="O97" s="255"/>
      <c r="P97" s="31">
        <f t="shared" si="0"/>
        <v>0</v>
      </c>
      <c r="Q97" s="31">
        <f t="shared" si="1"/>
        <v>0</v>
      </c>
      <c r="R97" s="31">
        <f t="shared" si="2"/>
        <v>0</v>
      </c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spans="1:28" ht="15.75" hidden="1" customHeight="1">
      <c r="A98" s="43" t="s">
        <v>24</v>
      </c>
      <c r="B98" s="28">
        <v>43732</v>
      </c>
      <c r="C98" s="43" t="s">
        <v>3004</v>
      </c>
      <c r="D98" s="222"/>
      <c r="F98" s="120">
        <v>1170</v>
      </c>
      <c r="G98" s="120"/>
      <c r="H98" s="120"/>
      <c r="I98" s="43" t="s">
        <v>91</v>
      </c>
      <c r="J98" s="43" t="s">
        <v>87</v>
      </c>
      <c r="K98" s="27" t="s">
        <v>3005</v>
      </c>
      <c r="L98" s="168"/>
      <c r="N98" s="43" t="s">
        <v>688</v>
      </c>
      <c r="O98" s="255"/>
      <c r="P98" s="31">
        <f t="shared" si="0"/>
        <v>0</v>
      </c>
      <c r="Q98" s="31">
        <f t="shared" si="1"/>
        <v>0</v>
      </c>
      <c r="R98" s="31">
        <f t="shared" si="2"/>
        <v>0</v>
      </c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spans="1:28" ht="15.75" hidden="1" customHeight="1">
      <c r="A99" s="264" t="s">
        <v>23</v>
      </c>
      <c r="B99" s="28">
        <v>43732</v>
      </c>
      <c r="C99" s="43" t="s">
        <v>855</v>
      </c>
      <c r="D99" s="222"/>
      <c r="F99" s="120"/>
      <c r="G99" s="120">
        <v>2000</v>
      </c>
      <c r="H99" s="120"/>
      <c r="I99" s="43" t="s">
        <v>91</v>
      </c>
      <c r="J99" s="43" t="s">
        <v>87</v>
      </c>
      <c r="K99" s="27"/>
      <c r="L99" s="43"/>
      <c r="N99" s="43" t="s">
        <v>688</v>
      </c>
      <c r="O99" s="255"/>
      <c r="P99" s="31">
        <f t="shared" si="0"/>
        <v>0</v>
      </c>
      <c r="Q99" s="31">
        <f t="shared" si="1"/>
        <v>0</v>
      </c>
      <c r="R99" s="31">
        <f t="shared" si="2"/>
        <v>0</v>
      </c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spans="1:28" ht="15.75" hidden="1" customHeight="1">
      <c r="A100" s="43" t="s">
        <v>24</v>
      </c>
      <c r="B100" s="28">
        <v>43732</v>
      </c>
      <c r="C100" s="43" t="s">
        <v>3006</v>
      </c>
      <c r="D100" s="222"/>
      <c r="F100" s="120">
        <v>133.30000000000001</v>
      </c>
      <c r="G100" s="120"/>
      <c r="H100" s="120"/>
      <c r="I100" s="43"/>
      <c r="J100" s="43"/>
      <c r="K100" s="265" t="s">
        <v>3007</v>
      </c>
      <c r="L100" s="44">
        <v>7786</v>
      </c>
      <c r="N100" s="43" t="s">
        <v>688</v>
      </c>
      <c r="O100" s="255"/>
      <c r="P100" s="31">
        <f t="shared" si="0"/>
        <v>0</v>
      </c>
      <c r="Q100" s="31">
        <f t="shared" si="1"/>
        <v>0</v>
      </c>
      <c r="R100" s="31">
        <f t="shared" si="2"/>
        <v>0</v>
      </c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spans="1:28" ht="15.75" hidden="1" customHeight="1">
      <c r="A101" s="222" t="s">
        <v>22</v>
      </c>
      <c r="B101" s="28">
        <v>43732</v>
      </c>
      <c r="C101" s="43" t="s">
        <v>3006</v>
      </c>
      <c r="D101" s="222"/>
      <c r="F101" s="120">
        <v>133.30000000000001</v>
      </c>
      <c r="G101" s="120"/>
      <c r="H101" s="120"/>
      <c r="I101" s="43"/>
      <c r="J101" s="43"/>
      <c r="K101" s="15"/>
      <c r="L101" s="13"/>
      <c r="N101" s="43" t="s">
        <v>688</v>
      </c>
      <c r="O101" s="255"/>
      <c r="P101" s="31">
        <f t="shared" si="0"/>
        <v>0</v>
      </c>
      <c r="Q101" s="31">
        <f t="shared" si="1"/>
        <v>0</v>
      </c>
      <c r="R101" s="31">
        <f t="shared" si="2"/>
        <v>0</v>
      </c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spans="1:28" ht="15.75" hidden="1" customHeight="1">
      <c r="A102" s="43" t="s">
        <v>24</v>
      </c>
      <c r="B102" s="28">
        <v>43732</v>
      </c>
      <c r="C102" s="43" t="s">
        <v>3006</v>
      </c>
      <c r="D102" s="222"/>
      <c r="F102" s="120">
        <v>6.25</v>
      </c>
      <c r="G102" s="120"/>
      <c r="H102" s="120"/>
      <c r="I102" s="43"/>
      <c r="J102" s="43"/>
      <c r="K102" s="265" t="s">
        <v>2984</v>
      </c>
      <c r="L102" s="44">
        <v>454</v>
      </c>
      <c r="N102" s="43" t="s">
        <v>688</v>
      </c>
      <c r="O102" s="255"/>
      <c r="P102" s="31">
        <f t="shared" si="0"/>
        <v>0</v>
      </c>
      <c r="Q102" s="31">
        <f t="shared" si="1"/>
        <v>0</v>
      </c>
      <c r="R102" s="31">
        <f t="shared" si="2"/>
        <v>0</v>
      </c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spans="1:28" ht="15.75" hidden="1" customHeight="1">
      <c r="A103" s="222" t="s">
        <v>22</v>
      </c>
      <c r="B103" s="28">
        <v>43732</v>
      </c>
      <c r="C103" s="43" t="s">
        <v>3006</v>
      </c>
      <c r="D103" s="222"/>
      <c r="F103" s="120">
        <v>6.25</v>
      </c>
      <c r="G103" s="120"/>
      <c r="H103" s="120"/>
      <c r="I103" s="43"/>
      <c r="J103" s="43"/>
      <c r="K103" s="15"/>
      <c r="L103" s="13"/>
      <c r="N103" s="43" t="s">
        <v>688</v>
      </c>
      <c r="O103" s="255"/>
      <c r="P103" s="31">
        <f t="shared" si="0"/>
        <v>0</v>
      </c>
      <c r="Q103" s="31">
        <f t="shared" si="1"/>
        <v>0</v>
      </c>
      <c r="R103" s="31">
        <f t="shared" si="2"/>
        <v>0</v>
      </c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spans="1:28" ht="15.75" hidden="1" customHeight="1">
      <c r="A104" s="43" t="s">
        <v>24</v>
      </c>
      <c r="B104" s="28">
        <v>43732</v>
      </c>
      <c r="C104" s="43" t="s">
        <v>3006</v>
      </c>
      <c r="D104" s="222"/>
      <c r="F104" s="120">
        <v>47.5</v>
      </c>
      <c r="G104" s="120"/>
      <c r="H104" s="120"/>
      <c r="I104" s="43"/>
      <c r="J104" s="43"/>
      <c r="K104" s="265" t="s">
        <v>2984</v>
      </c>
      <c r="L104" s="44">
        <v>237</v>
      </c>
      <c r="N104" s="43" t="s">
        <v>688</v>
      </c>
      <c r="O104" s="255"/>
      <c r="P104" s="31">
        <f t="shared" si="0"/>
        <v>0</v>
      </c>
      <c r="Q104" s="31">
        <f t="shared" si="1"/>
        <v>0</v>
      </c>
      <c r="R104" s="31">
        <f t="shared" si="2"/>
        <v>0</v>
      </c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spans="1:28" ht="15.75" hidden="1" customHeight="1">
      <c r="A105" s="222" t="s">
        <v>22</v>
      </c>
      <c r="B105" s="28">
        <v>43732</v>
      </c>
      <c r="C105" s="43" t="s">
        <v>3006</v>
      </c>
      <c r="D105" s="222"/>
      <c r="F105" s="120">
        <v>47.5</v>
      </c>
      <c r="G105" s="120"/>
      <c r="H105" s="120"/>
      <c r="I105" s="43"/>
      <c r="J105" s="43"/>
      <c r="K105" s="15"/>
      <c r="L105" s="13"/>
      <c r="N105" s="43" t="s">
        <v>688</v>
      </c>
      <c r="O105" s="255"/>
      <c r="P105" s="31">
        <f t="shared" si="0"/>
        <v>0</v>
      </c>
      <c r="Q105" s="31">
        <f t="shared" si="1"/>
        <v>0</v>
      </c>
      <c r="R105" s="31">
        <f t="shared" si="2"/>
        <v>0</v>
      </c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28" ht="15.75" hidden="1" customHeight="1">
      <c r="A106" s="43" t="s">
        <v>24</v>
      </c>
      <c r="B106" s="28">
        <v>43744</v>
      </c>
      <c r="C106" s="43" t="s">
        <v>3008</v>
      </c>
      <c r="D106" s="222"/>
      <c r="F106" s="120">
        <v>328</v>
      </c>
      <c r="G106" s="120"/>
      <c r="H106" s="120"/>
      <c r="I106" s="43" t="s">
        <v>91</v>
      </c>
      <c r="J106" s="43" t="s">
        <v>87</v>
      </c>
      <c r="K106" s="27"/>
      <c r="L106" s="43"/>
      <c r="N106" s="43" t="s">
        <v>688</v>
      </c>
      <c r="O106" s="255"/>
      <c r="P106" s="31">
        <f t="shared" si="0"/>
        <v>0</v>
      </c>
      <c r="Q106" s="31">
        <f t="shared" si="1"/>
        <v>0</v>
      </c>
      <c r="R106" s="31">
        <f t="shared" si="2"/>
        <v>0</v>
      </c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spans="1:28" ht="15.75" hidden="1" customHeight="1">
      <c r="A107" s="222" t="s">
        <v>22</v>
      </c>
      <c r="B107" s="28">
        <v>43744</v>
      </c>
      <c r="C107" s="43" t="s">
        <v>3009</v>
      </c>
      <c r="D107" s="222"/>
      <c r="F107" s="120">
        <v>146</v>
      </c>
      <c r="G107" s="120"/>
      <c r="H107" s="120"/>
      <c r="I107" s="43" t="s">
        <v>91</v>
      </c>
      <c r="J107" s="43" t="s">
        <v>87</v>
      </c>
      <c r="K107" s="27"/>
      <c r="L107" s="43"/>
      <c r="N107" s="43" t="s">
        <v>688</v>
      </c>
      <c r="O107" s="255"/>
      <c r="P107" s="31">
        <f t="shared" si="0"/>
        <v>0</v>
      </c>
      <c r="Q107" s="31">
        <f t="shared" si="1"/>
        <v>0</v>
      </c>
      <c r="R107" s="31">
        <f t="shared" si="2"/>
        <v>0</v>
      </c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spans="1:28" ht="15.75" hidden="1" customHeight="1">
      <c r="A108" s="43" t="s">
        <v>24</v>
      </c>
      <c r="B108" s="28">
        <v>43758</v>
      </c>
      <c r="C108" s="43" t="s">
        <v>3010</v>
      </c>
      <c r="D108" s="222"/>
      <c r="F108" s="139">
        <v>24</v>
      </c>
      <c r="G108" s="120"/>
      <c r="H108" s="120"/>
      <c r="I108" s="43" t="s">
        <v>91</v>
      </c>
      <c r="J108" s="43" t="s">
        <v>87</v>
      </c>
      <c r="K108" s="27"/>
      <c r="L108" s="43"/>
      <c r="N108" s="43" t="s">
        <v>688</v>
      </c>
      <c r="O108" s="255"/>
      <c r="P108" s="31">
        <f t="shared" si="0"/>
        <v>0</v>
      </c>
      <c r="Q108" s="31">
        <f t="shared" si="1"/>
        <v>0</v>
      </c>
      <c r="R108" s="31">
        <f t="shared" si="2"/>
        <v>0</v>
      </c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8" ht="15.75" hidden="1" customHeight="1">
      <c r="A109" s="222" t="s">
        <v>22</v>
      </c>
      <c r="B109" s="28">
        <v>43758</v>
      </c>
      <c r="C109" s="43" t="s">
        <v>3010</v>
      </c>
      <c r="D109" s="222"/>
      <c r="F109" s="139">
        <v>24</v>
      </c>
      <c r="G109" s="120"/>
      <c r="H109" s="120"/>
      <c r="I109" s="43" t="s">
        <v>91</v>
      </c>
      <c r="J109" s="43" t="s">
        <v>87</v>
      </c>
      <c r="K109" s="27"/>
      <c r="L109" s="43"/>
      <c r="N109" s="43" t="s">
        <v>688</v>
      </c>
      <c r="O109" s="255"/>
      <c r="P109" s="31">
        <f t="shared" si="0"/>
        <v>0</v>
      </c>
      <c r="Q109" s="31">
        <f t="shared" si="1"/>
        <v>0</v>
      </c>
      <c r="R109" s="31">
        <f t="shared" si="2"/>
        <v>0</v>
      </c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spans="1:28" ht="15.75" hidden="1" customHeight="1">
      <c r="A110" s="222" t="s">
        <v>22</v>
      </c>
      <c r="B110" s="28">
        <v>43751</v>
      </c>
      <c r="C110" s="43" t="s">
        <v>3011</v>
      </c>
      <c r="D110" s="222"/>
      <c r="F110" s="120"/>
      <c r="G110" s="120">
        <v>388</v>
      </c>
      <c r="H110" s="120"/>
      <c r="I110" s="43" t="s">
        <v>91</v>
      </c>
      <c r="J110" s="43" t="s">
        <v>87</v>
      </c>
      <c r="K110" s="27"/>
      <c r="L110" s="43"/>
      <c r="N110" s="43" t="s">
        <v>688</v>
      </c>
      <c r="O110" s="255"/>
      <c r="P110" s="31">
        <f t="shared" si="0"/>
        <v>0</v>
      </c>
      <c r="Q110" s="31">
        <f t="shared" si="1"/>
        <v>0</v>
      </c>
      <c r="R110" s="31">
        <f t="shared" si="2"/>
        <v>0</v>
      </c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spans="1:28" ht="15.75" hidden="1" customHeight="1">
      <c r="A111" s="222" t="s">
        <v>22</v>
      </c>
      <c r="B111" s="28">
        <v>43746</v>
      </c>
      <c r="C111" s="43" t="s">
        <v>166</v>
      </c>
      <c r="D111" s="222"/>
      <c r="F111" s="120">
        <v>29.9</v>
      </c>
      <c r="G111" s="120"/>
      <c r="H111" s="120"/>
      <c r="I111" s="43" t="s">
        <v>89</v>
      </c>
      <c r="J111" s="43" t="s">
        <v>87</v>
      </c>
      <c r="K111" s="27">
        <v>356</v>
      </c>
      <c r="L111" s="43"/>
      <c r="N111" s="43" t="s">
        <v>688</v>
      </c>
      <c r="O111" s="255"/>
      <c r="P111" s="31">
        <f t="shared" si="0"/>
        <v>0</v>
      </c>
      <c r="Q111" s="31">
        <f t="shared" si="1"/>
        <v>0</v>
      </c>
      <c r="R111" s="31">
        <f t="shared" si="2"/>
        <v>0</v>
      </c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spans="1:28" ht="15.75" hidden="1" customHeight="1">
      <c r="A112" s="222" t="s">
        <v>22</v>
      </c>
      <c r="B112" s="28">
        <v>43746</v>
      </c>
      <c r="C112" s="43" t="s">
        <v>3012</v>
      </c>
      <c r="D112" s="222"/>
      <c r="F112" s="120">
        <v>19.8</v>
      </c>
      <c r="G112" s="120"/>
      <c r="H112" s="120"/>
      <c r="I112" s="43" t="s">
        <v>89</v>
      </c>
      <c r="J112" s="43" t="s">
        <v>87</v>
      </c>
      <c r="K112" s="27">
        <v>18</v>
      </c>
      <c r="L112" s="43" t="s">
        <v>633</v>
      </c>
      <c r="N112" s="43" t="s">
        <v>688</v>
      </c>
      <c r="O112" s="255"/>
      <c r="P112" s="31">
        <f t="shared" si="0"/>
        <v>0</v>
      </c>
      <c r="Q112" s="31">
        <f t="shared" si="1"/>
        <v>0</v>
      </c>
      <c r="R112" s="31">
        <f t="shared" si="2"/>
        <v>0</v>
      </c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spans="1:28" ht="15.75" hidden="1" customHeight="1">
      <c r="A113" s="222" t="s">
        <v>22</v>
      </c>
      <c r="B113" s="28">
        <v>43763</v>
      </c>
      <c r="C113" s="43" t="s">
        <v>1823</v>
      </c>
      <c r="D113" s="222"/>
      <c r="F113" s="120">
        <v>12.45</v>
      </c>
      <c r="G113" s="120"/>
      <c r="H113" s="120"/>
      <c r="I113" s="43"/>
      <c r="J113" s="43"/>
      <c r="K113" s="27"/>
      <c r="L113" s="43"/>
      <c r="N113" s="43" t="s">
        <v>688</v>
      </c>
      <c r="O113" s="255"/>
      <c r="P113" s="31">
        <f t="shared" si="0"/>
        <v>0</v>
      </c>
      <c r="Q113" s="31">
        <f t="shared" si="1"/>
        <v>0</v>
      </c>
      <c r="R113" s="31">
        <f t="shared" si="2"/>
        <v>0</v>
      </c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spans="1:28" ht="15.75" hidden="1" customHeight="1">
      <c r="A114" s="43" t="s">
        <v>24</v>
      </c>
      <c r="B114" s="28">
        <v>43763</v>
      </c>
      <c r="C114" s="43" t="s">
        <v>1823</v>
      </c>
      <c r="D114" s="222"/>
      <c r="F114" s="120">
        <v>12.45</v>
      </c>
      <c r="G114" s="120"/>
      <c r="H114" s="120"/>
      <c r="I114" s="43"/>
      <c r="J114" s="43"/>
      <c r="K114" s="27"/>
      <c r="L114" s="43"/>
      <c r="N114" s="43" t="s">
        <v>688</v>
      </c>
      <c r="O114" s="255"/>
      <c r="P114" s="31">
        <f t="shared" si="0"/>
        <v>0</v>
      </c>
      <c r="Q114" s="31">
        <f t="shared" si="1"/>
        <v>0</v>
      </c>
      <c r="R114" s="31">
        <f t="shared" si="2"/>
        <v>0</v>
      </c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spans="1:28" ht="15.75" hidden="1" customHeight="1">
      <c r="A115" s="43" t="s">
        <v>24</v>
      </c>
      <c r="B115" s="28">
        <v>43763</v>
      </c>
      <c r="C115" s="43" t="s">
        <v>881</v>
      </c>
      <c r="D115" s="222"/>
      <c r="F115" s="120">
        <v>200</v>
      </c>
      <c r="G115" s="120"/>
      <c r="H115" s="120"/>
      <c r="I115" s="43"/>
      <c r="J115" s="43"/>
      <c r="K115" s="27"/>
      <c r="L115" s="43"/>
      <c r="N115" s="43" t="s">
        <v>688</v>
      </c>
      <c r="O115" s="255"/>
      <c r="P115" s="31">
        <f t="shared" si="0"/>
        <v>0</v>
      </c>
      <c r="Q115" s="31">
        <f t="shared" si="1"/>
        <v>0</v>
      </c>
      <c r="R115" s="31">
        <f t="shared" si="2"/>
        <v>0</v>
      </c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 ht="15.75" hidden="1" customHeight="1">
      <c r="A116" s="222" t="s">
        <v>22</v>
      </c>
      <c r="B116" s="28">
        <v>43763</v>
      </c>
      <c r="C116" s="43" t="s">
        <v>881</v>
      </c>
      <c r="D116" s="222"/>
      <c r="F116" s="120">
        <v>200</v>
      </c>
      <c r="G116" s="120"/>
      <c r="H116" s="120"/>
      <c r="I116" s="43"/>
      <c r="J116" s="43"/>
      <c r="K116" s="27"/>
      <c r="L116" s="43"/>
      <c r="N116" s="43" t="s">
        <v>688</v>
      </c>
      <c r="O116" s="255"/>
      <c r="P116" s="31">
        <f t="shared" si="0"/>
        <v>0</v>
      </c>
      <c r="Q116" s="31">
        <f t="shared" si="1"/>
        <v>0</v>
      </c>
      <c r="R116" s="31">
        <f t="shared" si="2"/>
        <v>0</v>
      </c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spans="1:28" ht="15.75" hidden="1" customHeight="1">
      <c r="A117" s="43" t="s">
        <v>24</v>
      </c>
      <c r="B117" s="28">
        <v>43768</v>
      </c>
      <c r="C117" s="43" t="s">
        <v>3007</v>
      </c>
      <c r="D117" s="222"/>
      <c r="F117" s="120">
        <v>45</v>
      </c>
      <c r="G117" s="120"/>
      <c r="H117" s="120"/>
      <c r="I117" s="43"/>
      <c r="J117" s="43"/>
      <c r="K117" s="27" t="s">
        <v>3007</v>
      </c>
      <c r="L117" s="43">
        <v>787</v>
      </c>
      <c r="N117" s="43" t="s">
        <v>688</v>
      </c>
      <c r="O117" s="255"/>
      <c r="P117" s="31">
        <f t="shared" si="0"/>
        <v>0</v>
      </c>
      <c r="Q117" s="31">
        <f t="shared" si="1"/>
        <v>0</v>
      </c>
      <c r="R117" s="31">
        <f t="shared" si="2"/>
        <v>0</v>
      </c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spans="1:28" ht="15.75" hidden="1" customHeight="1">
      <c r="A118" s="43" t="s">
        <v>24</v>
      </c>
      <c r="B118" s="28">
        <v>43769</v>
      </c>
      <c r="C118" s="43" t="s">
        <v>3013</v>
      </c>
      <c r="D118" s="222"/>
      <c r="F118" s="120">
        <v>25</v>
      </c>
      <c r="G118" s="120"/>
      <c r="H118" s="120"/>
      <c r="I118" s="43"/>
      <c r="J118" s="43"/>
      <c r="K118" s="27"/>
      <c r="L118" s="43"/>
      <c r="N118" s="43" t="s">
        <v>688</v>
      </c>
      <c r="O118" s="255"/>
      <c r="P118" s="31">
        <f t="shared" si="0"/>
        <v>0</v>
      </c>
      <c r="Q118" s="31">
        <f t="shared" si="1"/>
        <v>0</v>
      </c>
      <c r="R118" s="31">
        <f t="shared" si="2"/>
        <v>0</v>
      </c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spans="1:28" ht="15.75" hidden="1" customHeight="1">
      <c r="A119" s="222" t="s">
        <v>22</v>
      </c>
      <c r="B119" s="28">
        <v>43769</v>
      </c>
      <c r="C119" s="43" t="s">
        <v>3013</v>
      </c>
      <c r="D119" s="222"/>
      <c r="F119" s="120">
        <v>25</v>
      </c>
      <c r="G119" s="120"/>
      <c r="H119" s="120"/>
      <c r="I119" s="43"/>
      <c r="J119" s="43"/>
      <c r="K119" s="27"/>
      <c r="L119" s="43"/>
      <c r="N119" s="43" t="s">
        <v>688</v>
      </c>
      <c r="O119" s="255"/>
      <c r="P119" s="31">
        <f t="shared" si="0"/>
        <v>0</v>
      </c>
      <c r="Q119" s="31">
        <f t="shared" si="1"/>
        <v>0</v>
      </c>
      <c r="R119" s="31">
        <f t="shared" si="2"/>
        <v>0</v>
      </c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spans="1:28" ht="15.75" hidden="1" customHeight="1">
      <c r="A120" s="43" t="s">
        <v>24</v>
      </c>
      <c r="B120" s="28">
        <v>43769</v>
      </c>
      <c r="C120" s="43" t="s">
        <v>2082</v>
      </c>
      <c r="D120" s="222"/>
      <c r="F120" s="120">
        <v>38.25</v>
      </c>
      <c r="G120" s="120"/>
      <c r="H120" s="120"/>
      <c r="I120" s="43"/>
      <c r="J120" s="43"/>
      <c r="K120" s="27"/>
      <c r="L120" s="43"/>
      <c r="N120" s="43" t="s">
        <v>688</v>
      </c>
      <c r="O120" s="255"/>
      <c r="P120" s="31">
        <f t="shared" si="0"/>
        <v>0</v>
      </c>
      <c r="Q120" s="31">
        <f t="shared" si="1"/>
        <v>0</v>
      </c>
      <c r="R120" s="31">
        <f t="shared" si="2"/>
        <v>0</v>
      </c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spans="1:28" ht="15.75" hidden="1" customHeight="1">
      <c r="A121" s="222" t="s">
        <v>22</v>
      </c>
      <c r="B121" s="28">
        <v>43769</v>
      </c>
      <c r="C121" s="43" t="s">
        <v>2082</v>
      </c>
      <c r="D121" s="222"/>
      <c r="F121" s="120">
        <v>38.25</v>
      </c>
      <c r="G121" s="120"/>
      <c r="H121" s="120"/>
      <c r="I121" s="43"/>
      <c r="J121" s="43"/>
      <c r="K121" s="27"/>
      <c r="L121" s="43"/>
      <c r="N121" s="43" t="s">
        <v>688</v>
      </c>
      <c r="O121" s="255"/>
      <c r="P121" s="31">
        <f t="shared" si="0"/>
        <v>0</v>
      </c>
      <c r="Q121" s="31">
        <f t="shared" si="1"/>
        <v>0</v>
      </c>
      <c r="R121" s="31">
        <f t="shared" si="2"/>
        <v>0</v>
      </c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spans="1:28" ht="15.75" hidden="1" customHeight="1">
      <c r="A122" s="264" t="s">
        <v>23</v>
      </c>
      <c r="B122" s="28">
        <v>43769</v>
      </c>
      <c r="C122" s="43" t="s">
        <v>3014</v>
      </c>
      <c r="D122" s="222"/>
      <c r="F122" s="120"/>
      <c r="G122" s="120">
        <v>20</v>
      </c>
      <c r="H122" s="120"/>
      <c r="I122" s="43"/>
      <c r="J122" s="43"/>
      <c r="K122" s="27"/>
      <c r="L122" s="43"/>
      <c r="N122" s="43" t="s">
        <v>688</v>
      </c>
      <c r="O122" s="255"/>
      <c r="P122" s="31">
        <f t="shared" si="0"/>
        <v>0</v>
      </c>
      <c r="Q122" s="31">
        <f t="shared" si="1"/>
        <v>0</v>
      </c>
      <c r="R122" s="31">
        <f t="shared" si="2"/>
        <v>0</v>
      </c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 ht="15.75" hidden="1" customHeight="1">
      <c r="A123" s="43" t="s">
        <v>24</v>
      </c>
      <c r="B123" s="28">
        <v>43772</v>
      </c>
      <c r="C123" s="43" t="s">
        <v>3015</v>
      </c>
      <c r="D123" s="222"/>
      <c r="F123" s="120">
        <v>492</v>
      </c>
      <c r="G123" s="120"/>
      <c r="H123" s="120"/>
      <c r="I123" s="43" t="s">
        <v>91</v>
      </c>
      <c r="J123" s="43" t="s">
        <v>87</v>
      </c>
      <c r="K123" s="27"/>
      <c r="L123" s="43"/>
      <c r="N123" s="43" t="s">
        <v>688</v>
      </c>
      <c r="O123" s="255"/>
      <c r="P123" s="31">
        <f t="shared" si="0"/>
        <v>0</v>
      </c>
      <c r="Q123" s="31">
        <f t="shared" si="1"/>
        <v>0</v>
      </c>
      <c r="R123" s="31">
        <f t="shared" si="2"/>
        <v>0</v>
      </c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spans="1:28" ht="15.75" hidden="1" customHeight="1">
      <c r="A124" s="43" t="s">
        <v>24</v>
      </c>
      <c r="B124" s="28">
        <v>43789</v>
      </c>
      <c r="C124" s="43" t="s">
        <v>3016</v>
      </c>
      <c r="D124" s="222"/>
      <c r="F124" s="139">
        <v>36</v>
      </c>
      <c r="G124" s="120"/>
      <c r="H124" s="120"/>
      <c r="I124" s="43" t="s">
        <v>91</v>
      </c>
      <c r="J124" s="43" t="s">
        <v>87</v>
      </c>
      <c r="K124" s="27"/>
      <c r="L124" s="43"/>
      <c r="N124" s="43" t="s">
        <v>688</v>
      </c>
      <c r="O124" s="255"/>
      <c r="P124" s="31">
        <f t="shared" si="0"/>
        <v>0</v>
      </c>
      <c r="Q124" s="31">
        <f t="shared" si="1"/>
        <v>0</v>
      </c>
      <c r="R124" s="31">
        <f t="shared" si="2"/>
        <v>0</v>
      </c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spans="1:28" ht="15.75" hidden="1" customHeight="1">
      <c r="A125" s="222" t="s">
        <v>22</v>
      </c>
      <c r="B125" s="28">
        <v>43772</v>
      </c>
      <c r="C125" s="43" t="s">
        <v>3015</v>
      </c>
      <c r="D125" s="222"/>
      <c r="F125" s="120">
        <v>164</v>
      </c>
      <c r="G125" s="120"/>
      <c r="H125" s="120"/>
      <c r="I125" s="43" t="s">
        <v>91</v>
      </c>
      <c r="J125" s="43" t="s">
        <v>87</v>
      </c>
      <c r="K125" s="27"/>
      <c r="L125" s="43"/>
      <c r="N125" s="43" t="s">
        <v>688</v>
      </c>
      <c r="O125" s="255"/>
      <c r="P125" s="31">
        <f t="shared" si="0"/>
        <v>0</v>
      </c>
      <c r="Q125" s="31">
        <f t="shared" si="1"/>
        <v>0</v>
      </c>
      <c r="R125" s="31">
        <f t="shared" si="2"/>
        <v>0</v>
      </c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spans="1:28" ht="15.75" hidden="1" customHeight="1">
      <c r="A126" s="222" t="s">
        <v>22</v>
      </c>
      <c r="B126" s="28">
        <v>43789</v>
      </c>
      <c r="C126" s="43" t="s">
        <v>3016</v>
      </c>
      <c r="D126" s="222"/>
      <c r="F126" s="139">
        <v>12</v>
      </c>
      <c r="G126" s="120"/>
      <c r="H126" s="120"/>
      <c r="I126" s="43" t="s">
        <v>91</v>
      </c>
      <c r="J126" s="43" t="s">
        <v>87</v>
      </c>
      <c r="K126" s="27"/>
      <c r="L126" s="43"/>
      <c r="N126" s="43" t="s">
        <v>688</v>
      </c>
      <c r="O126" s="255"/>
      <c r="P126" s="31">
        <f t="shared" si="0"/>
        <v>0</v>
      </c>
      <c r="Q126" s="31">
        <f t="shared" si="1"/>
        <v>0</v>
      </c>
      <c r="R126" s="31">
        <f t="shared" si="2"/>
        <v>0</v>
      </c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spans="1:28" ht="15.75" hidden="1" customHeight="1">
      <c r="A127" s="264" t="s">
        <v>23</v>
      </c>
      <c r="B127" s="28">
        <v>43783</v>
      </c>
      <c r="C127" s="43" t="s">
        <v>855</v>
      </c>
      <c r="D127" s="222"/>
      <c r="F127" s="120"/>
      <c r="G127" s="120">
        <v>4000</v>
      </c>
      <c r="H127" s="120"/>
      <c r="I127" s="43" t="s">
        <v>91</v>
      </c>
      <c r="J127" s="43" t="s">
        <v>87</v>
      </c>
      <c r="K127" s="27"/>
      <c r="L127" s="43"/>
      <c r="N127" s="43" t="s">
        <v>688</v>
      </c>
      <c r="O127" s="255"/>
      <c r="P127" s="31">
        <f t="shared" si="0"/>
        <v>0</v>
      </c>
      <c r="Q127" s="31">
        <f t="shared" si="1"/>
        <v>0</v>
      </c>
      <c r="R127" s="31">
        <f t="shared" si="2"/>
        <v>0</v>
      </c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spans="1:28" ht="15.75" hidden="1" customHeight="1">
      <c r="A128" s="264" t="s">
        <v>23</v>
      </c>
      <c r="B128" s="28">
        <v>43797</v>
      </c>
      <c r="C128" s="43" t="s">
        <v>3011</v>
      </c>
      <c r="D128" s="222"/>
      <c r="F128" s="120"/>
      <c r="G128" s="120">
        <v>727.5</v>
      </c>
      <c r="H128" s="120"/>
      <c r="I128" s="43" t="s">
        <v>91</v>
      </c>
      <c r="J128" s="43" t="s">
        <v>87</v>
      </c>
      <c r="K128" s="27"/>
      <c r="L128" s="43"/>
      <c r="N128" s="43" t="s">
        <v>688</v>
      </c>
      <c r="O128" s="255"/>
      <c r="P128" s="31">
        <f t="shared" si="0"/>
        <v>0</v>
      </c>
      <c r="Q128" s="31">
        <f t="shared" si="1"/>
        <v>0</v>
      </c>
      <c r="R128" s="31">
        <f t="shared" si="2"/>
        <v>0</v>
      </c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spans="1:28" ht="15.75" hidden="1" customHeight="1">
      <c r="A129" s="264" t="s">
        <v>23</v>
      </c>
      <c r="B129" s="28">
        <v>43802</v>
      </c>
      <c r="C129" s="43" t="s">
        <v>3017</v>
      </c>
      <c r="D129" s="222"/>
      <c r="F129" s="120"/>
      <c r="G129" s="120">
        <v>526.5</v>
      </c>
      <c r="H129" s="120"/>
      <c r="I129" s="43" t="s">
        <v>91</v>
      </c>
      <c r="J129" s="43" t="s">
        <v>87</v>
      </c>
      <c r="K129" s="27"/>
      <c r="L129" s="43"/>
      <c r="N129" s="43" t="s">
        <v>688</v>
      </c>
      <c r="O129" s="255"/>
      <c r="P129" s="31">
        <f t="shared" si="0"/>
        <v>0</v>
      </c>
      <c r="Q129" s="31">
        <f t="shared" si="1"/>
        <v>0</v>
      </c>
      <c r="R129" s="31">
        <f t="shared" si="2"/>
        <v>0</v>
      </c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spans="1:28" ht="15.75" hidden="1" customHeight="1">
      <c r="A130" s="264" t="s">
        <v>23</v>
      </c>
      <c r="B130" s="28">
        <v>43803</v>
      </c>
      <c r="C130" s="43" t="s">
        <v>3018</v>
      </c>
      <c r="D130" s="222"/>
      <c r="F130" s="120">
        <v>526.5</v>
      </c>
      <c r="G130" s="120"/>
      <c r="H130" s="120"/>
      <c r="I130" s="43" t="s">
        <v>91</v>
      </c>
      <c r="J130" s="43" t="s">
        <v>87</v>
      </c>
      <c r="K130" s="27"/>
      <c r="L130" s="43"/>
      <c r="N130" s="43" t="s">
        <v>688</v>
      </c>
      <c r="O130" s="255"/>
      <c r="P130" s="31">
        <f t="shared" si="0"/>
        <v>0</v>
      </c>
      <c r="Q130" s="31">
        <f t="shared" si="1"/>
        <v>0</v>
      </c>
      <c r="R130" s="31">
        <f t="shared" si="2"/>
        <v>0</v>
      </c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 ht="15.75" hidden="1" customHeight="1">
      <c r="A131" s="222" t="s">
        <v>22</v>
      </c>
      <c r="B131" s="28">
        <v>43804</v>
      </c>
      <c r="C131" s="43" t="s">
        <v>3019</v>
      </c>
      <c r="D131" s="222"/>
      <c r="F131" s="139">
        <v>164</v>
      </c>
      <c r="G131" s="120"/>
      <c r="H131" s="120"/>
      <c r="I131" s="43" t="s">
        <v>91</v>
      </c>
      <c r="J131" s="43" t="s">
        <v>87</v>
      </c>
      <c r="K131" s="27"/>
      <c r="L131" s="43"/>
      <c r="N131" s="43" t="s">
        <v>688</v>
      </c>
      <c r="O131" s="255"/>
      <c r="P131" s="31">
        <f t="shared" si="0"/>
        <v>0</v>
      </c>
      <c r="Q131" s="31">
        <f t="shared" si="1"/>
        <v>0</v>
      </c>
      <c r="R131" s="31">
        <f t="shared" si="2"/>
        <v>0</v>
      </c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spans="1:28" ht="15.75" hidden="1" customHeight="1">
      <c r="A132" s="222" t="s">
        <v>22</v>
      </c>
      <c r="B132" s="28">
        <v>43819</v>
      </c>
      <c r="C132" s="43" t="s">
        <v>390</v>
      </c>
      <c r="D132" s="222"/>
      <c r="F132" s="139">
        <v>12</v>
      </c>
      <c r="G132" s="120"/>
      <c r="H132" s="120"/>
      <c r="I132" s="43" t="s">
        <v>91</v>
      </c>
      <c r="J132" s="43" t="s">
        <v>87</v>
      </c>
      <c r="K132" s="27"/>
      <c r="L132" s="43"/>
      <c r="N132" s="43" t="s">
        <v>688</v>
      </c>
      <c r="O132" s="255"/>
      <c r="P132" s="31">
        <f t="shared" si="0"/>
        <v>0</v>
      </c>
      <c r="Q132" s="31">
        <f t="shared" si="1"/>
        <v>0</v>
      </c>
      <c r="R132" s="31">
        <f t="shared" si="2"/>
        <v>0</v>
      </c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spans="1:28" ht="15.75" hidden="1" customHeight="1">
      <c r="A133" s="222" t="s">
        <v>22</v>
      </c>
      <c r="B133" s="28">
        <v>43810</v>
      </c>
      <c r="C133" s="43" t="s">
        <v>3020</v>
      </c>
      <c r="D133" s="222"/>
      <c r="F133" s="120">
        <v>36.799999999999997</v>
      </c>
      <c r="G133" s="120"/>
      <c r="H133" s="120"/>
      <c r="I133" s="43" t="s">
        <v>91</v>
      </c>
      <c r="J133" s="43" t="s">
        <v>87</v>
      </c>
      <c r="K133" s="27"/>
      <c r="L133" s="43"/>
      <c r="N133" s="43" t="s">
        <v>688</v>
      </c>
      <c r="O133" s="255"/>
      <c r="P133" s="31">
        <f t="shared" si="0"/>
        <v>0</v>
      </c>
      <c r="Q133" s="31">
        <f t="shared" si="1"/>
        <v>0</v>
      </c>
      <c r="R133" s="31">
        <f t="shared" si="2"/>
        <v>0</v>
      </c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spans="1:28" ht="15.75" hidden="1" customHeight="1">
      <c r="A134" s="222" t="s">
        <v>22</v>
      </c>
      <c r="B134" s="28">
        <v>43817</v>
      </c>
      <c r="C134" s="43" t="s">
        <v>1320</v>
      </c>
      <c r="D134" s="222"/>
      <c r="F134" s="120">
        <v>19.899999999999999</v>
      </c>
      <c r="G134" s="120"/>
      <c r="H134" s="120"/>
      <c r="I134" s="43" t="s">
        <v>91</v>
      </c>
      <c r="J134" s="43" t="s">
        <v>87</v>
      </c>
      <c r="K134" s="27"/>
      <c r="L134" s="43" t="s">
        <v>2082</v>
      </c>
      <c r="N134" s="43" t="s">
        <v>688</v>
      </c>
      <c r="O134" s="255"/>
      <c r="P134" s="31">
        <f t="shared" si="0"/>
        <v>0</v>
      </c>
      <c r="Q134" s="31">
        <f t="shared" si="1"/>
        <v>0</v>
      </c>
      <c r="R134" s="31">
        <f t="shared" si="2"/>
        <v>0</v>
      </c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spans="1:28" ht="15.75" hidden="1" customHeight="1">
      <c r="A135" s="264" t="s">
        <v>23</v>
      </c>
      <c r="B135" s="28">
        <v>43817</v>
      </c>
      <c r="C135" s="43" t="s">
        <v>3011</v>
      </c>
      <c r="D135" s="222"/>
      <c r="F135" s="120"/>
      <c r="G135" s="120">
        <v>3734.5</v>
      </c>
      <c r="H135" s="120"/>
      <c r="I135" s="43" t="s">
        <v>91</v>
      </c>
      <c r="J135" s="43" t="s">
        <v>87</v>
      </c>
      <c r="K135" s="27"/>
      <c r="L135" s="43"/>
      <c r="N135" s="43" t="s">
        <v>688</v>
      </c>
      <c r="O135" s="255"/>
      <c r="P135" s="31">
        <f t="shared" si="0"/>
        <v>0</v>
      </c>
      <c r="Q135" s="31">
        <f t="shared" si="1"/>
        <v>0</v>
      </c>
      <c r="R135" s="31">
        <f t="shared" si="2"/>
        <v>0</v>
      </c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spans="1:28" ht="15.75" hidden="1" customHeight="1">
      <c r="A136" s="222" t="s">
        <v>22</v>
      </c>
      <c r="B136" s="28">
        <v>43828</v>
      </c>
      <c r="C136" s="43" t="s">
        <v>3021</v>
      </c>
      <c r="D136" s="222"/>
      <c r="F136" s="120">
        <v>250</v>
      </c>
      <c r="G136" s="120"/>
      <c r="H136" s="120"/>
      <c r="I136" s="43" t="s">
        <v>91</v>
      </c>
      <c r="J136" s="43" t="s">
        <v>87</v>
      </c>
      <c r="K136" s="27" t="s">
        <v>1372</v>
      </c>
      <c r="L136" s="43">
        <v>2911</v>
      </c>
      <c r="N136" s="43" t="s">
        <v>688</v>
      </c>
      <c r="O136" s="255"/>
      <c r="P136" s="31">
        <f t="shared" si="0"/>
        <v>0</v>
      </c>
      <c r="Q136" s="31">
        <f t="shared" si="1"/>
        <v>0</v>
      </c>
      <c r="R136" s="31">
        <f t="shared" si="2"/>
        <v>0</v>
      </c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spans="1:28" ht="15.75" hidden="1" customHeight="1">
      <c r="A137" s="43" t="s">
        <v>24</v>
      </c>
      <c r="B137" s="28">
        <v>43822</v>
      </c>
      <c r="C137" s="43" t="s">
        <v>633</v>
      </c>
      <c r="D137" s="222"/>
      <c r="F137" s="120">
        <v>71.099999999999994</v>
      </c>
      <c r="G137" s="120"/>
      <c r="H137" s="120"/>
      <c r="I137" s="43" t="s">
        <v>89</v>
      </c>
      <c r="J137" s="43" t="s">
        <v>87</v>
      </c>
      <c r="K137" s="27" t="s">
        <v>633</v>
      </c>
      <c r="L137" s="43">
        <v>597</v>
      </c>
      <c r="N137" s="43" t="s">
        <v>688</v>
      </c>
      <c r="O137" s="255"/>
      <c r="P137" s="31">
        <f t="shared" si="0"/>
        <v>0</v>
      </c>
      <c r="Q137" s="31">
        <f t="shared" si="1"/>
        <v>0</v>
      </c>
      <c r="R137" s="31">
        <f t="shared" si="2"/>
        <v>0</v>
      </c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spans="1:28" ht="15.75" hidden="1" customHeight="1">
      <c r="A138" s="222" t="s">
        <v>22</v>
      </c>
      <c r="B138" s="28">
        <v>43824</v>
      </c>
      <c r="C138" s="43" t="s">
        <v>2992</v>
      </c>
      <c r="D138" s="222"/>
      <c r="F138" s="120">
        <v>99</v>
      </c>
      <c r="G138" s="120"/>
      <c r="H138" s="120"/>
      <c r="I138" s="43" t="s">
        <v>89</v>
      </c>
      <c r="J138" s="43" t="s">
        <v>87</v>
      </c>
      <c r="K138" s="27" t="s">
        <v>3022</v>
      </c>
      <c r="L138" s="43">
        <v>3113</v>
      </c>
      <c r="N138" s="43" t="s">
        <v>688</v>
      </c>
      <c r="O138" s="255"/>
      <c r="P138" s="31">
        <f t="shared" si="0"/>
        <v>0</v>
      </c>
      <c r="Q138" s="31">
        <f t="shared" si="1"/>
        <v>0</v>
      </c>
      <c r="R138" s="31">
        <f t="shared" si="2"/>
        <v>0</v>
      </c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spans="1:28" ht="15.75" hidden="1" customHeight="1">
      <c r="A139" s="264" t="s">
        <v>23</v>
      </c>
      <c r="B139" s="28">
        <v>43837</v>
      </c>
      <c r="C139" s="43" t="s">
        <v>3023</v>
      </c>
      <c r="D139" s="222"/>
      <c r="F139" s="120">
        <v>127.53</v>
      </c>
      <c r="G139" s="120"/>
      <c r="H139" s="120"/>
      <c r="I139" s="43" t="s">
        <v>91</v>
      </c>
      <c r="J139" s="43" t="s">
        <v>87</v>
      </c>
      <c r="K139" s="27"/>
      <c r="L139" s="43"/>
      <c r="N139" s="43" t="s">
        <v>688</v>
      </c>
      <c r="O139" s="255"/>
      <c r="P139" s="31">
        <f t="shared" si="0"/>
        <v>0</v>
      </c>
      <c r="Q139" s="31">
        <f t="shared" si="1"/>
        <v>0</v>
      </c>
      <c r="R139" s="31">
        <f t="shared" si="2"/>
        <v>0</v>
      </c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spans="1:28" ht="15.75" hidden="1" customHeight="1">
      <c r="A140" s="264" t="s">
        <v>23</v>
      </c>
      <c r="B140" s="28">
        <v>43837</v>
      </c>
      <c r="C140" s="43" t="s">
        <v>3024</v>
      </c>
      <c r="D140" s="222"/>
      <c r="F140" s="120">
        <v>2144.61</v>
      </c>
      <c r="G140" s="120"/>
      <c r="H140" s="120"/>
      <c r="I140" s="43" t="s">
        <v>91</v>
      </c>
      <c r="J140" s="43" t="s">
        <v>87</v>
      </c>
      <c r="K140" s="27"/>
      <c r="L140" s="43"/>
      <c r="N140" s="43" t="s">
        <v>688</v>
      </c>
      <c r="O140" s="255"/>
      <c r="P140" s="31">
        <f t="shared" si="0"/>
        <v>0</v>
      </c>
      <c r="Q140" s="31">
        <f t="shared" si="1"/>
        <v>0</v>
      </c>
      <c r="R140" s="31">
        <f t="shared" si="2"/>
        <v>0</v>
      </c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spans="1:28" ht="15.75" hidden="1" customHeight="1">
      <c r="A141" s="264" t="s">
        <v>23</v>
      </c>
      <c r="B141" s="28">
        <v>43839</v>
      </c>
      <c r="C141" s="43" t="s">
        <v>3025</v>
      </c>
      <c r="D141" s="222"/>
      <c r="F141" s="120"/>
      <c r="G141" s="120">
        <v>127.53</v>
      </c>
      <c r="H141" s="120"/>
      <c r="I141" s="43" t="s">
        <v>91</v>
      </c>
      <c r="J141" s="43" t="s">
        <v>87</v>
      </c>
      <c r="K141" s="27"/>
      <c r="L141" s="43"/>
      <c r="N141" s="43" t="s">
        <v>688</v>
      </c>
      <c r="O141" s="255"/>
      <c r="P141" s="31">
        <f t="shared" si="0"/>
        <v>0</v>
      </c>
      <c r="Q141" s="31">
        <f t="shared" si="1"/>
        <v>0</v>
      </c>
      <c r="R141" s="31">
        <f t="shared" si="2"/>
        <v>0</v>
      </c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spans="1:28" ht="12.75" hidden="1" customHeight="1">
      <c r="A142" s="43" t="s">
        <v>24</v>
      </c>
      <c r="B142" s="28">
        <v>43843</v>
      </c>
      <c r="C142" s="29" t="s">
        <v>3026</v>
      </c>
      <c r="D142" s="48"/>
      <c r="F142" s="120">
        <v>154</v>
      </c>
      <c r="G142" s="120"/>
      <c r="H142" s="120"/>
      <c r="I142" s="43" t="s">
        <v>91</v>
      </c>
      <c r="J142" s="43" t="s">
        <v>87</v>
      </c>
      <c r="K142" s="27"/>
      <c r="L142" s="43"/>
      <c r="N142" s="43" t="s">
        <v>688</v>
      </c>
      <c r="O142" s="255"/>
      <c r="P142" s="31">
        <f t="shared" si="0"/>
        <v>0</v>
      </c>
      <c r="Q142" s="31">
        <f t="shared" si="1"/>
        <v>0</v>
      </c>
      <c r="R142" s="31">
        <f t="shared" si="2"/>
        <v>0</v>
      </c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 spans="1:28" ht="15.75" hidden="1" customHeight="1">
      <c r="A143" s="43" t="s">
        <v>24</v>
      </c>
      <c r="B143" s="28">
        <v>43843</v>
      </c>
      <c r="C143" s="43" t="s">
        <v>3027</v>
      </c>
      <c r="D143" s="222"/>
      <c r="F143" s="120">
        <v>31</v>
      </c>
      <c r="G143" s="120"/>
      <c r="H143" s="120"/>
      <c r="I143" s="43" t="s">
        <v>91</v>
      </c>
      <c r="J143" s="43" t="s">
        <v>87</v>
      </c>
      <c r="K143" s="27"/>
      <c r="L143" s="43"/>
      <c r="N143" s="43" t="s">
        <v>688</v>
      </c>
      <c r="O143" s="255"/>
      <c r="P143" s="31">
        <f t="shared" si="0"/>
        <v>0</v>
      </c>
      <c r="Q143" s="31">
        <f t="shared" si="1"/>
        <v>0</v>
      </c>
      <c r="R143" s="31">
        <f t="shared" si="2"/>
        <v>0</v>
      </c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spans="1:28" ht="15.75" hidden="1" customHeight="1">
      <c r="A144" s="43" t="s">
        <v>24</v>
      </c>
      <c r="B144" s="28">
        <v>43850</v>
      </c>
      <c r="C144" s="43" t="s">
        <v>3028</v>
      </c>
      <c r="D144" s="222"/>
      <c r="F144" s="120">
        <v>12</v>
      </c>
      <c r="G144" s="120"/>
      <c r="H144" s="120"/>
      <c r="I144" s="43" t="s">
        <v>91</v>
      </c>
      <c r="J144" s="43" t="s">
        <v>87</v>
      </c>
      <c r="K144" s="27"/>
      <c r="L144" s="43"/>
      <c r="N144" s="43" t="s">
        <v>688</v>
      </c>
      <c r="O144" s="255"/>
      <c r="P144" s="31">
        <f t="shared" si="0"/>
        <v>0</v>
      </c>
      <c r="Q144" s="31">
        <f t="shared" si="1"/>
        <v>0</v>
      </c>
      <c r="R144" s="31">
        <f t="shared" si="2"/>
        <v>0</v>
      </c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spans="1:28" ht="15.75" hidden="1" customHeight="1">
      <c r="A145" s="222" t="s">
        <v>22</v>
      </c>
      <c r="B145" s="28">
        <v>43843</v>
      </c>
      <c r="C145" s="29" t="s">
        <v>3026</v>
      </c>
      <c r="D145" s="48"/>
      <c r="F145" s="120">
        <v>154</v>
      </c>
      <c r="G145" s="120"/>
      <c r="H145" s="120"/>
      <c r="I145" s="43" t="s">
        <v>91</v>
      </c>
      <c r="J145" s="43" t="s">
        <v>87</v>
      </c>
      <c r="K145" s="27"/>
      <c r="L145" s="43"/>
      <c r="N145" s="43" t="s">
        <v>688</v>
      </c>
      <c r="O145" s="255"/>
      <c r="P145" s="31">
        <f t="shared" si="0"/>
        <v>0</v>
      </c>
      <c r="Q145" s="31">
        <f t="shared" si="1"/>
        <v>0</v>
      </c>
      <c r="R145" s="31">
        <f t="shared" si="2"/>
        <v>0</v>
      </c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spans="1:28" ht="15.75" hidden="1" customHeight="1">
      <c r="A146" s="222" t="s">
        <v>22</v>
      </c>
      <c r="B146" s="28">
        <v>43843</v>
      </c>
      <c r="C146" s="43" t="s">
        <v>3027</v>
      </c>
      <c r="D146" s="222"/>
      <c r="F146" s="120">
        <v>31</v>
      </c>
      <c r="G146" s="120"/>
      <c r="H146" s="120"/>
      <c r="I146" s="43" t="s">
        <v>91</v>
      </c>
      <c r="J146" s="43" t="s">
        <v>87</v>
      </c>
      <c r="K146" s="27"/>
      <c r="L146" s="43"/>
      <c r="N146" s="43" t="s">
        <v>688</v>
      </c>
      <c r="O146" s="255"/>
      <c r="P146" s="31">
        <f t="shared" si="0"/>
        <v>0</v>
      </c>
      <c r="Q146" s="31">
        <f t="shared" si="1"/>
        <v>0</v>
      </c>
      <c r="R146" s="31">
        <f t="shared" si="2"/>
        <v>0</v>
      </c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spans="1:28" ht="15.75" hidden="1" customHeight="1">
      <c r="A147" s="222" t="s">
        <v>22</v>
      </c>
      <c r="B147" s="28">
        <v>43850</v>
      </c>
      <c r="C147" s="43" t="s">
        <v>3028</v>
      </c>
      <c r="D147" s="222"/>
      <c r="F147" s="120">
        <v>12</v>
      </c>
      <c r="G147" s="120"/>
      <c r="H147" s="120"/>
      <c r="I147" s="43" t="s">
        <v>91</v>
      </c>
      <c r="J147" s="43" t="s">
        <v>87</v>
      </c>
      <c r="K147" s="27"/>
      <c r="L147" s="43"/>
      <c r="N147" s="43" t="s">
        <v>688</v>
      </c>
      <c r="O147" s="255"/>
      <c r="P147" s="31">
        <f t="shared" si="0"/>
        <v>0</v>
      </c>
      <c r="Q147" s="31">
        <f t="shared" si="1"/>
        <v>0</v>
      </c>
      <c r="R147" s="31">
        <f t="shared" si="2"/>
        <v>0</v>
      </c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spans="1:28" ht="15.75" hidden="1" customHeight="1">
      <c r="A148" s="222" t="s">
        <v>22</v>
      </c>
      <c r="B148" s="28">
        <v>43863</v>
      </c>
      <c r="C148" s="43" t="s">
        <v>3029</v>
      </c>
      <c r="D148" s="222"/>
      <c r="F148" s="120">
        <v>2574</v>
      </c>
      <c r="G148" s="120"/>
      <c r="H148" s="120"/>
      <c r="I148" s="43">
        <v>5000210</v>
      </c>
      <c r="J148" s="43" t="s">
        <v>87</v>
      </c>
      <c r="K148" s="27"/>
      <c r="L148" s="43"/>
      <c r="N148" s="43" t="s">
        <v>688</v>
      </c>
      <c r="O148" s="255"/>
      <c r="P148" s="31">
        <f t="shared" si="0"/>
        <v>0</v>
      </c>
      <c r="Q148" s="31">
        <f t="shared" si="1"/>
        <v>0</v>
      </c>
      <c r="R148" s="31">
        <f t="shared" si="2"/>
        <v>0</v>
      </c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spans="1:28" ht="15.75" hidden="1" customHeight="1">
      <c r="A149" s="264" t="s">
        <v>23</v>
      </c>
      <c r="B149" s="28">
        <v>43894</v>
      </c>
      <c r="C149" s="43" t="s">
        <v>3030</v>
      </c>
      <c r="D149" s="222"/>
      <c r="F149" s="120">
        <v>154</v>
      </c>
      <c r="G149" s="120"/>
      <c r="H149" s="120"/>
      <c r="I149" s="43" t="s">
        <v>91</v>
      </c>
      <c r="J149" s="43" t="s">
        <v>87</v>
      </c>
      <c r="K149" s="27"/>
      <c r="L149" s="43"/>
      <c r="N149" s="43" t="s">
        <v>688</v>
      </c>
      <c r="O149" s="255"/>
      <c r="P149" s="31">
        <f t="shared" si="0"/>
        <v>0</v>
      </c>
      <c r="Q149" s="31">
        <f t="shared" si="1"/>
        <v>0</v>
      </c>
      <c r="R149" s="31">
        <f t="shared" si="2"/>
        <v>0</v>
      </c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1:28" ht="15.75" hidden="1" customHeight="1">
      <c r="A150" s="264" t="s">
        <v>23</v>
      </c>
      <c r="B150" s="28">
        <v>43894</v>
      </c>
      <c r="C150" s="43" t="s">
        <v>3031</v>
      </c>
      <c r="D150" s="222"/>
      <c r="F150" s="120">
        <v>31</v>
      </c>
      <c r="G150" s="120"/>
      <c r="H150" s="120"/>
      <c r="I150" s="43" t="s">
        <v>91</v>
      </c>
      <c r="J150" s="43" t="s">
        <v>87</v>
      </c>
      <c r="K150" s="27"/>
      <c r="L150" s="43"/>
      <c r="N150" s="43" t="s">
        <v>688</v>
      </c>
      <c r="O150" s="255"/>
      <c r="P150" s="31">
        <f t="shared" si="0"/>
        <v>0</v>
      </c>
      <c r="Q150" s="31">
        <f t="shared" si="1"/>
        <v>0</v>
      </c>
      <c r="R150" s="31">
        <f t="shared" si="2"/>
        <v>0</v>
      </c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spans="1:28" ht="15.75" hidden="1" customHeight="1">
      <c r="A151" s="264" t="s">
        <v>23</v>
      </c>
      <c r="B151" s="28">
        <v>43910</v>
      </c>
      <c r="C151" s="43" t="s">
        <v>3032</v>
      </c>
      <c r="D151" s="222"/>
      <c r="F151" s="120">
        <v>12</v>
      </c>
      <c r="G151" s="120"/>
      <c r="H151" s="120"/>
      <c r="I151" s="43" t="s">
        <v>91</v>
      </c>
      <c r="J151" s="43" t="s">
        <v>87</v>
      </c>
      <c r="K151" s="27"/>
      <c r="L151" s="43"/>
      <c r="N151" s="43" t="s">
        <v>688</v>
      </c>
      <c r="O151" s="255"/>
      <c r="P151" s="31">
        <f t="shared" si="0"/>
        <v>0</v>
      </c>
      <c r="Q151" s="31">
        <f t="shared" si="1"/>
        <v>0</v>
      </c>
      <c r="R151" s="31">
        <f t="shared" si="2"/>
        <v>0</v>
      </c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spans="1:28" ht="15.75" hidden="1" customHeight="1">
      <c r="A152" s="222" t="s">
        <v>22</v>
      </c>
      <c r="B152" s="28">
        <v>43972</v>
      </c>
      <c r="C152" s="43" t="s">
        <v>3033</v>
      </c>
      <c r="D152" s="222"/>
      <c r="F152" s="120">
        <v>292</v>
      </c>
      <c r="G152" s="120"/>
      <c r="H152" s="120"/>
      <c r="I152" s="43" t="s">
        <v>91</v>
      </c>
      <c r="J152" s="43" t="s">
        <v>87</v>
      </c>
      <c r="K152" s="27" t="s">
        <v>953</v>
      </c>
      <c r="L152" s="43">
        <v>733</v>
      </c>
      <c r="N152" s="43" t="s">
        <v>688</v>
      </c>
      <c r="O152" s="255"/>
      <c r="P152" s="31">
        <f t="shared" si="0"/>
        <v>0</v>
      </c>
      <c r="Q152" s="31">
        <f t="shared" si="1"/>
        <v>0</v>
      </c>
      <c r="R152" s="31">
        <f t="shared" si="2"/>
        <v>0</v>
      </c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spans="1:28" ht="15.75" hidden="1" customHeight="1">
      <c r="A153" s="43" t="s">
        <v>24</v>
      </c>
      <c r="B153" s="28">
        <v>43979</v>
      </c>
      <c r="C153" s="43" t="s">
        <v>166</v>
      </c>
      <c r="D153" s="222"/>
      <c r="F153" s="120">
        <v>60.1</v>
      </c>
      <c r="G153" s="120"/>
      <c r="H153" s="120"/>
      <c r="I153" s="43" t="s">
        <v>89</v>
      </c>
      <c r="J153" s="43" t="s">
        <v>87</v>
      </c>
      <c r="K153" s="27"/>
      <c r="L153" s="43"/>
      <c r="N153" s="43" t="s">
        <v>688</v>
      </c>
      <c r="O153" s="255"/>
      <c r="P153" s="31">
        <f t="shared" si="0"/>
        <v>0</v>
      </c>
      <c r="Q153" s="31">
        <f t="shared" si="1"/>
        <v>0</v>
      </c>
      <c r="R153" s="31">
        <f t="shared" si="2"/>
        <v>0</v>
      </c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spans="1:28" ht="15.75" hidden="1" customHeight="1">
      <c r="A154" s="43" t="s">
        <v>24</v>
      </c>
      <c r="B154" s="28">
        <v>43979</v>
      </c>
      <c r="C154" s="43" t="s">
        <v>166</v>
      </c>
      <c r="D154" s="222"/>
      <c r="F154" s="120">
        <v>230.8</v>
      </c>
      <c r="G154" s="120"/>
      <c r="H154" s="120"/>
      <c r="I154" s="43" t="s">
        <v>89</v>
      </c>
      <c r="J154" s="43" t="s">
        <v>87</v>
      </c>
      <c r="K154" s="27"/>
      <c r="L154" s="43"/>
      <c r="N154" s="43" t="s">
        <v>688</v>
      </c>
      <c r="O154" s="255"/>
      <c r="P154" s="31">
        <f t="shared" si="0"/>
        <v>0</v>
      </c>
      <c r="Q154" s="31">
        <f t="shared" si="1"/>
        <v>0</v>
      </c>
      <c r="R154" s="31">
        <f t="shared" si="2"/>
        <v>0</v>
      </c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spans="1:28" ht="15.75" hidden="1" customHeight="1">
      <c r="A155" s="264" t="s">
        <v>23</v>
      </c>
      <c r="B155" s="28">
        <v>43986</v>
      </c>
      <c r="C155" s="43" t="s">
        <v>896</v>
      </c>
      <c r="D155" s="222"/>
      <c r="F155" s="120">
        <v>308</v>
      </c>
      <c r="G155" s="120"/>
      <c r="H155" s="120"/>
      <c r="I155" s="43"/>
      <c r="J155" s="43"/>
      <c r="K155" s="27"/>
      <c r="L155" s="43"/>
      <c r="N155" s="43" t="s">
        <v>688</v>
      </c>
      <c r="O155" s="255"/>
      <c r="P155" s="31">
        <f t="shared" si="0"/>
        <v>0</v>
      </c>
      <c r="Q155" s="31">
        <f t="shared" si="1"/>
        <v>0</v>
      </c>
      <c r="R155" s="31">
        <f t="shared" si="2"/>
        <v>0</v>
      </c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spans="1:28" ht="15.75" hidden="1" customHeight="1">
      <c r="A156" s="264" t="s">
        <v>23</v>
      </c>
      <c r="B156" s="28">
        <v>43986</v>
      </c>
      <c r="C156" s="43" t="s">
        <v>897</v>
      </c>
      <c r="D156" s="222"/>
      <c r="F156" s="120">
        <v>62</v>
      </c>
      <c r="G156" s="120"/>
      <c r="H156" s="120"/>
      <c r="I156" s="43"/>
      <c r="J156" s="43"/>
      <c r="K156" s="27"/>
      <c r="L156" s="43"/>
      <c r="N156" s="43" t="s">
        <v>688</v>
      </c>
      <c r="O156" s="255"/>
      <c r="P156" s="31">
        <f t="shared" si="0"/>
        <v>0</v>
      </c>
      <c r="Q156" s="31">
        <f t="shared" si="1"/>
        <v>0</v>
      </c>
      <c r="R156" s="31">
        <f t="shared" si="2"/>
        <v>0</v>
      </c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spans="1:28" ht="15.75" hidden="1" customHeight="1">
      <c r="A157" s="264" t="s">
        <v>23</v>
      </c>
      <c r="B157" s="28">
        <v>43941</v>
      </c>
      <c r="C157" s="43" t="s">
        <v>898</v>
      </c>
      <c r="D157" s="222"/>
      <c r="F157" s="120">
        <v>24</v>
      </c>
      <c r="G157" s="120"/>
      <c r="H157" s="120"/>
      <c r="I157" s="43"/>
      <c r="J157" s="43"/>
      <c r="K157" s="27"/>
      <c r="L157" s="43"/>
      <c r="N157" s="43" t="s">
        <v>688</v>
      </c>
      <c r="O157" s="255"/>
      <c r="P157" s="31">
        <f t="shared" si="0"/>
        <v>0</v>
      </c>
      <c r="Q157" s="31">
        <f t="shared" si="1"/>
        <v>0</v>
      </c>
      <c r="R157" s="31">
        <f t="shared" si="2"/>
        <v>0</v>
      </c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spans="1:28" ht="15.75" hidden="1" customHeight="1">
      <c r="A158" s="264" t="s">
        <v>23</v>
      </c>
      <c r="B158" s="28">
        <v>43994</v>
      </c>
      <c r="C158" s="43" t="s">
        <v>3034</v>
      </c>
      <c r="D158" s="222"/>
      <c r="F158" s="120">
        <v>500</v>
      </c>
      <c r="G158" s="120"/>
      <c r="H158" s="120"/>
      <c r="I158" s="43" t="s">
        <v>91</v>
      </c>
      <c r="J158" s="43" t="s">
        <v>87</v>
      </c>
      <c r="K158" s="27" t="s">
        <v>3035</v>
      </c>
      <c r="L158" s="43"/>
      <c r="N158" s="43" t="s">
        <v>688</v>
      </c>
      <c r="O158" s="255"/>
      <c r="P158" s="31">
        <f t="shared" si="0"/>
        <v>0</v>
      </c>
      <c r="Q158" s="31">
        <f t="shared" si="1"/>
        <v>0</v>
      </c>
      <c r="R158" s="31">
        <f t="shared" si="2"/>
        <v>0</v>
      </c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spans="1:28" ht="15.75" hidden="1" customHeight="1">
      <c r="A159" s="264" t="s">
        <v>23</v>
      </c>
      <c r="B159" s="28">
        <v>44013</v>
      </c>
      <c r="C159" s="43" t="s">
        <v>3036</v>
      </c>
      <c r="D159" s="222"/>
      <c r="F159" s="120"/>
      <c r="G159" s="120">
        <v>300</v>
      </c>
      <c r="H159" s="120"/>
      <c r="I159" s="43"/>
      <c r="J159" s="43"/>
      <c r="K159" s="27"/>
      <c r="L159" s="43"/>
      <c r="N159" s="43" t="s">
        <v>688</v>
      </c>
      <c r="O159" s="255"/>
      <c r="P159" s="31">
        <f t="shared" si="0"/>
        <v>0</v>
      </c>
      <c r="Q159" s="31">
        <f t="shared" si="1"/>
        <v>0</v>
      </c>
      <c r="R159" s="31">
        <f t="shared" si="2"/>
        <v>0</v>
      </c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spans="1:28" ht="15.75" hidden="1" customHeight="1">
      <c r="A160" s="222" t="s">
        <v>22</v>
      </c>
      <c r="B160" s="28">
        <v>44019</v>
      </c>
      <c r="C160" s="43" t="s">
        <v>3037</v>
      </c>
      <c r="D160" s="222"/>
      <c r="F160" s="120">
        <v>600</v>
      </c>
      <c r="G160" s="120"/>
      <c r="H160" s="120"/>
      <c r="I160" s="43">
        <v>375205</v>
      </c>
      <c r="J160" s="43" t="s">
        <v>87</v>
      </c>
      <c r="K160" s="27"/>
      <c r="L160" s="43"/>
      <c r="N160" s="43" t="s">
        <v>688</v>
      </c>
      <c r="O160" s="255"/>
      <c r="P160" s="31">
        <f t="shared" si="0"/>
        <v>0</v>
      </c>
      <c r="Q160" s="31">
        <f t="shared" si="1"/>
        <v>0</v>
      </c>
      <c r="R160" s="31">
        <f t="shared" si="2"/>
        <v>0</v>
      </c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spans="1:28" ht="15.75" hidden="1" customHeight="1">
      <c r="A161" s="264" t="s">
        <v>23</v>
      </c>
      <c r="B161" s="28">
        <v>44045</v>
      </c>
      <c r="C161" s="43" t="s">
        <v>3038</v>
      </c>
      <c r="D161" s="222"/>
      <c r="F161" s="120">
        <v>192.9</v>
      </c>
      <c r="G161" s="120"/>
      <c r="H161" s="120"/>
      <c r="I161" s="43" t="s">
        <v>89</v>
      </c>
      <c r="J161" s="43" t="s">
        <v>87</v>
      </c>
      <c r="K161" s="27" t="s">
        <v>166</v>
      </c>
      <c r="L161" s="43">
        <v>372</v>
      </c>
      <c r="N161" s="43" t="s">
        <v>688</v>
      </c>
      <c r="O161" s="255"/>
      <c r="P161" s="31">
        <f t="shared" si="0"/>
        <v>0</v>
      </c>
      <c r="Q161" s="31">
        <f t="shared" si="1"/>
        <v>0</v>
      </c>
      <c r="R161" s="31">
        <f t="shared" si="2"/>
        <v>0</v>
      </c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spans="1:28" ht="15.75" hidden="1" customHeight="1">
      <c r="A162" s="43" t="s">
        <v>24</v>
      </c>
      <c r="B162" s="28">
        <v>44052</v>
      </c>
      <c r="C162" s="43" t="s">
        <v>646</v>
      </c>
      <c r="D162" s="222"/>
      <c r="F162" s="120">
        <v>389.5</v>
      </c>
      <c r="G162" s="120"/>
      <c r="H162" s="120"/>
      <c r="I162" s="43" t="s">
        <v>91</v>
      </c>
      <c r="J162" s="43" t="s">
        <v>87</v>
      </c>
      <c r="K162" s="27"/>
      <c r="L162" s="43"/>
      <c r="N162" s="43" t="s">
        <v>688</v>
      </c>
      <c r="O162" s="255"/>
      <c r="P162" s="31">
        <f t="shared" si="0"/>
        <v>0</v>
      </c>
      <c r="Q162" s="31">
        <f t="shared" si="1"/>
        <v>0</v>
      </c>
      <c r="R162" s="31">
        <f t="shared" si="2"/>
        <v>0</v>
      </c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spans="1:28" ht="15.75" hidden="1" customHeight="1">
      <c r="A163" s="43" t="s">
        <v>24</v>
      </c>
      <c r="B163" s="28">
        <v>44052</v>
      </c>
      <c r="C163" s="43" t="s">
        <v>647</v>
      </c>
      <c r="D163" s="222"/>
      <c r="F163" s="120">
        <v>63</v>
      </c>
      <c r="G163" s="120"/>
      <c r="H163" s="120"/>
      <c r="I163" s="43" t="s">
        <v>91</v>
      </c>
      <c r="J163" s="43" t="s">
        <v>87</v>
      </c>
      <c r="K163" s="27"/>
      <c r="L163" s="43"/>
      <c r="N163" s="43" t="s">
        <v>688</v>
      </c>
      <c r="O163" s="255"/>
      <c r="P163" s="31">
        <f t="shared" si="0"/>
        <v>0</v>
      </c>
      <c r="Q163" s="31">
        <f t="shared" si="1"/>
        <v>0</v>
      </c>
      <c r="R163" s="31">
        <f t="shared" si="2"/>
        <v>0</v>
      </c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spans="1:28" ht="15.75" hidden="1" customHeight="1">
      <c r="A164" s="43" t="s">
        <v>24</v>
      </c>
      <c r="B164" s="28">
        <v>44063</v>
      </c>
      <c r="C164" s="43" t="s">
        <v>648</v>
      </c>
      <c r="D164" s="222"/>
      <c r="F164" s="120">
        <v>30</v>
      </c>
      <c r="G164" s="120"/>
      <c r="H164" s="120"/>
      <c r="I164" s="43" t="s">
        <v>91</v>
      </c>
      <c r="J164" s="43" t="s">
        <v>87</v>
      </c>
      <c r="K164" s="27"/>
      <c r="L164" s="43"/>
      <c r="N164" s="43" t="s">
        <v>688</v>
      </c>
      <c r="O164" s="255"/>
      <c r="P164" s="31">
        <f t="shared" si="0"/>
        <v>0</v>
      </c>
      <c r="Q164" s="31">
        <f t="shared" si="1"/>
        <v>0</v>
      </c>
      <c r="R164" s="31">
        <f t="shared" si="2"/>
        <v>0</v>
      </c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spans="1:28" ht="15.75" hidden="1" customHeight="1">
      <c r="A165" s="222" t="s">
        <v>22</v>
      </c>
      <c r="B165" s="28">
        <v>44052</v>
      </c>
      <c r="C165" s="43" t="s">
        <v>646</v>
      </c>
      <c r="D165" s="222"/>
      <c r="F165" s="120">
        <v>389.5</v>
      </c>
      <c r="G165" s="120"/>
      <c r="H165" s="120"/>
      <c r="I165" s="43" t="s">
        <v>91</v>
      </c>
      <c r="J165" s="43" t="s">
        <v>87</v>
      </c>
      <c r="K165" s="27"/>
      <c r="L165" s="43"/>
      <c r="N165" s="43" t="s">
        <v>688</v>
      </c>
      <c r="O165" s="255"/>
      <c r="P165" s="31">
        <f t="shared" si="0"/>
        <v>0</v>
      </c>
      <c r="Q165" s="31">
        <f t="shared" si="1"/>
        <v>0</v>
      </c>
      <c r="R165" s="31">
        <f t="shared" si="2"/>
        <v>0</v>
      </c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spans="1:28" ht="15.75" hidden="1" customHeight="1">
      <c r="A166" s="222" t="s">
        <v>22</v>
      </c>
      <c r="B166" s="28">
        <v>44052</v>
      </c>
      <c r="C166" s="43" t="s">
        <v>647</v>
      </c>
      <c r="D166" s="222"/>
      <c r="F166" s="120">
        <v>63</v>
      </c>
      <c r="G166" s="120"/>
      <c r="H166" s="120"/>
      <c r="I166" s="43" t="s">
        <v>91</v>
      </c>
      <c r="J166" s="43" t="s">
        <v>87</v>
      </c>
      <c r="K166" s="27"/>
      <c r="L166" s="43"/>
      <c r="N166" s="43" t="s">
        <v>688</v>
      </c>
      <c r="O166" s="255"/>
      <c r="P166" s="31">
        <f t="shared" si="0"/>
        <v>0</v>
      </c>
      <c r="Q166" s="31">
        <f t="shared" si="1"/>
        <v>0</v>
      </c>
      <c r="R166" s="31">
        <f t="shared" si="2"/>
        <v>0</v>
      </c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spans="1:28" ht="15.75" hidden="1" customHeight="1">
      <c r="A167" s="222" t="s">
        <v>22</v>
      </c>
      <c r="B167" s="28">
        <v>44063</v>
      </c>
      <c r="C167" s="43" t="s">
        <v>648</v>
      </c>
      <c r="D167" s="222"/>
      <c r="F167" s="120">
        <v>30</v>
      </c>
      <c r="G167" s="120"/>
      <c r="H167" s="120"/>
      <c r="I167" s="43" t="s">
        <v>91</v>
      </c>
      <c r="J167" s="43" t="s">
        <v>87</v>
      </c>
      <c r="K167" s="27"/>
      <c r="L167" s="43"/>
      <c r="N167" s="43" t="s">
        <v>688</v>
      </c>
      <c r="O167" s="255"/>
      <c r="P167" s="31">
        <f t="shared" si="0"/>
        <v>0</v>
      </c>
      <c r="Q167" s="31">
        <f t="shared" si="1"/>
        <v>0</v>
      </c>
      <c r="R167" s="31">
        <f t="shared" si="2"/>
        <v>0</v>
      </c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spans="1:28" ht="15.75" hidden="1" customHeight="1">
      <c r="A168" s="264" t="s">
        <v>23</v>
      </c>
      <c r="B168" s="28">
        <v>44059</v>
      </c>
      <c r="C168" s="43" t="s">
        <v>3011</v>
      </c>
      <c r="D168" s="222"/>
      <c r="F168" s="120"/>
      <c r="G168" s="120">
        <v>1212.5</v>
      </c>
      <c r="H168" s="120"/>
      <c r="I168" s="43" t="s">
        <v>91</v>
      </c>
      <c r="J168" s="43" t="s">
        <v>87</v>
      </c>
      <c r="K168" s="27"/>
      <c r="L168" s="43"/>
      <c r="N168" s="43" t="s">
        <v>688</v>
      </c>
      <c r="O168" s="255"/>
      <c r="P168" s="31">
        <f t="shared" si="0"/>
        <v>0</v>
      </c>
      <c r="Q168" s="31">
        <f t="shared" si="1"/>
        <v>0</v>
      </c>
      <c r="R168" s="31">
        <f t="shared" si="2"/>
        <v>0</v>
      </c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spans="1:28" ht="15.75" hidden="1" customHeight="1">
      <c r="A169" s="264" t="s">
        <v>23</v>
      </c>
      <c r="B169" s="28">
        <v>44063</v>
      </c>
      <c r="C169" s="43" t="s">
        <v>3039</v>
      </c>
      <c r="D169" s="222"/>
      <c r="F169" s="120"/>
      <c r="G169" s="120">
        <v>500</v>
      </c>
      <c r="H169" s="120"/>
      <c r="I169" s="43" t="s">
        <v>91</v>
      </c>
      <c r="J169" s="43" t="s">
        <v>87</v>
      </c>
      <c r="K169" s="27"/>
      <c r="L169" s="43"/>
      <c r="N169" s="43" t="s">
        <v>688</v>
      </c>
      <c r="O169" s="255"/>
      <c r="P169" s="31">
        <f t="shared" si="0"/>
        <v>0</v>
      </c>
      <c r="Q169" s="31">
        <f t="shared" si="1"/>
        <v>0</v>
      </c>
      <c r="R169" s="31">
        <f t="shared" si="2"/>
        <v>0</v>
      </c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spans="1:28" ht="15.75" hidden="1" customHeight="1">
      <c r="A170" s="43" t="s">
        <v>24</v>
      </c>
      <c r="B170" s="28">
        <v>44066</v>
      </c>
      <c r="C170" s="43" t="s">
        <v>1320</v>
      </c>
      <c r="D170" s="222"/>
      <c r="F170" s="120">
        <v>120.05</v>
      </c>
      <c r="G170" s="120"/>
      <c r="H170" s="120"/>
      <c r="I170" s="43" t="s">
        <v>89</v>
      </c>
      <c r="J170" s="43" t="s">
        <v>87</v>
      </c>
      <c r="K170" s="27" t="s">
        <v>166</v>
      </c>
      <c r="L170" s="43">
        <v>598</v>
      </c>
      <c r="N170" s="43" t="s">
        <v>688</v>
      </c>
      <c r="O170" s="255"/>
      <c r="P170" s="31">
        <f t="shared" si="0"/>
        <v>0</v>
      </c>
      <c r="Q170" s="31">
        <f t="shared" si="1"/>
        <v>0</v>
      </c>
      <c r="R170" s="31">
        <f t="shared" si="2"/>
        <v>0</v>
      </c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spans="1:28" ht="15.75" hidden="1" customHeight="1">
      <c r="A171" s="222" t="s">
        <v>22</v>
      </c>
      <c r="B171" s="28">
        <v>44066</v>
      </c>
      <c r="C171" s="43" t="s">
        <v>1320</v>
      </c>
      <c r="D171" s="222"/>
      <c r="F171" s="120">
        <v>120.05</v>
      </c>
      <c r="G171" s="120"/>
      <c r="H171" s="120"/>
      <c r="I171" s="43" t="s">
        <v>89</v>
      </c>
      <c r="J171" s="43" t="s">
        <v>87</v>
      </c>
      <c r="K171" s="27" t="s">
        <v>166</v>
      </c>
      <c r="L171" s="43">
        <v>598</v>
      </c>
      <c r="N171" s="43" t="s">
        <v>688</v>
      </c>
      <c r="O171" s="255"/>
      <c r="P171" s="31">
        <f t="shared" si="0"/>
        <v>0</v>
      </c>
      <c r="Q171" s="31">
        <f t="shared" si="1"/>
        <v>0</v>
      </c>
      <c r="R171" s="31">
        <f t="shared" si="2"/>
        <v>0</v>
      </c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spans="1:28" ht="15.75" hidden="1" customHeight="1">
      <c r="A172" s="222" t="s">
        <v>22</v>
      </c>
      <c r="B172" s="28">
        <v>44063</v>
      </c>
      <c r="C172" s="43" t="s">
        <v>1717</v>
      </c>
      <c r="D172" s="222"/>
      <c r="F172" s="120">
        <v>53.7</v>
      </c>
      <c r="G172" s="120"/>
      <c r="H172" s="120"/>
      <c r="I172" s="43" t="s">
        <v>89</v>
      </c>
      <c r="J172" s="43" t="s">
        <v>87</v>
      </c>
      <c r="K172" s="27" t="s">
        <v>1039</v>
      </c>
      <c r="L172" s="43">
        <v>956</v>
      </c>
      <c r="N172" s="43" t="s">
        <v>688</v>
      </c>
      <c r="O172" s="255"/>
      <c r="P172" s="31">
        <f t="shared" si="0"/>
        <v>0</v>
      </c>
      <c r="Q172" s="31">
        <f t="shared" si="1"/>
        <v>0</v>
      </c>
      <c r="R172" s="31">
        <f t="shared" si="2"/>
        <v>0</v>
      </c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spans="1:28" ht="15.75" hidden="1" customHeight="1">
      <c r="A173" s="43" t="s">
        <v>24</v>
      </c>
      <c r="B173" s="28">
        <v>44069</v>
      </c>
      <c r="C173" s="43" t="s">
        <v>3040</v>
      </c>
      <c r="D173" s="222"/>
      <c r="F173" s="120">
        <v>410</v>
      </c>
      <c r="G173" s="120"/>
      <c r="H173" s="120"/>
      <c r="I173" s="43">
        <v>5000216</v>
      </c>
      <c r="J173" s="43" t="s">
        <v>87</v>
      </c>
      <c r="K173" s="27" t="s">
        <v>3041</v>
      </c>
      <c r="L173" s="43">
        <v>1815</v>
      </c>
      <c r="N173" s="43" t="s">
        <v>688</v>
      </c>
      <c r="O173" s="255"/>
      <c r="P173" s="31">
        <f t="shared" si="0"/>
        <v>0</v>
      </c>
      <c r="Q173" s="31">
        <f t="shared" si="1"/>
        <v>0</v>
      </c>
      <c r="R173" s="31">
        <f t="shared" si="2"/>
        <v>0</v>
      </c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spans="1:28" ht="15.75" hidden="1" customHeight="1">
      <c r="A174" s="222" t="s">
        <v>22</v>
      </c>
      <c r="B174" s="28">
        <v>44070</v>
      </c>
      <c r="C174" s="43" t="s">
        <v>1320</v>
      </c>
      <c r="D174" s="222"/>
      <c r="F174" s="120">
        <v>56.9</v>
      </c>
      <c r="G174" s="120"/>
      <c r="H174" s="120"/>
      <c r="I174" s="43" t="s">
        <v>91</v>
      </c>
      <c r="J174" s="43" t="s">
        <v>87</v>
      </c>
      <c r="K174" s="27"/>
      <c r="L174" s="43"/>
      <c r="N174" s="43" t="s">
        <v>688</v>
      </c>
      <c r="O174" s="255"/>
      <c r="P174" s="31">
        <f t="shared" si="0"/>
        <v>0</v>
      </c>
      <c r="Q174" s="31">
        <f t="shared" si="1"/>
        <v>0</v>
      </c>
      <c r="R174" s="31">
        <f t="shared" si="2"/>
        <v>0</v>
      </c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spans="1:28" ht="15.75" hidden="1" customHeight="1">
      <c r="A175" s="43" t="s">
        <v>24</v>
      </c>
      <c r="B175" s="28">
        <v>44070</v>
      </c>
      <c r="C175" s="43" t="s">
        <v>881</v>
      </c>
      <c r="D175" s="222"/>
      <c r="F175" s="120"/>
      <c r="G175" s="120">
        <v>250</v>
      </c>
      <c r="H175" s="120"/>
      <c r="I175" s="43"/>
      <c r="J175" s="43"/>
      <c r="K175" s="27"/>
      <c r="L175" s="43"/>
      <c r="N175" s="43" t="s">
        <v>688</v>
      </c>
      <c r="O175" s="255"/>
      <c r="P175" s="31">
        <f t="shared" si="0"/>
        <v>0</v>
      </c>
      <c r="Q175" s="31">
        <f t="shared" si="1"/>
        <v>0</v>
      </c>
      <c r="R175" s="31">
        <f t="shared" si="2"/>
        <v>0</v>
      </c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spans="1:28" ht="15.75" hidden="1" customHeight="1">
      <c r="A176" s="264" t="s">
        <v>23</v>
      </c>
      <c r="B176" s="28">
        <v>44073</v>
      </c>
      <c r="C176" s="43" t="s">
        <v>3042</v>
      </c>
      <c r="D176" s="222"/>
      <c r="F176" s="120"/>
      <c r="G176" s="120">
        <v>24</v>
      </c>
      <c r="H176" s="120"/>
      <c r="I176" s="43" t="s">
        <v>91</v>
      </c>
      <c r="J176" s="43" t="s">
        <v>87</v>
      </c>
      <c r="K176" s="27"/>
      <c r="L176" s="43"/>
      <c r="N176" s="43" t="s">
        <v>688</v>
      </c>
      <c r="O176" s="255"/>
      <c r="P176" s="31">
        <f t="shared" si="0"/>
        <v>0</v>
      </c>
      <c r="Q176" s="31">
        <f t="shared" si="1"/>
        <v>0</v>
      </c>
      <c r="R176" s="31">
        <f t="shared" si="2"/>
        <v>0</v>
      </c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spans="1:28" ht="15.75" hidden="1" customHeight="1">
      <c r="A177" s="222" t="s">
        <v>22</v>
      </c>
      <c r="B177" s="28">
        <v>44076</v>
      </c>
      <c r="C177" s="43" t="s">
        <v>1717</v>
      </c>
      <c r="D177" s="222"/>
      <c r="F177" s="120">
        <v>12.9</v>
      </c>
      <c r="G177" s="120"/>
      <c r="H177" s="120"/>
      <c r="I177" s="43" t="s">
        <v>89</v>
      </c>
      <c r="J177" s="43" t="s">
        <v>87</v>
      </c>
      <c r="K177" s="27" t="s">
        <v>1718</v>
      </c>
      <c r="L177" s="43">
        <v>156</v>
      </c>
      <c r="N177" s="43" t="s">
        <v>688</v>
      </c>
      <c r="O177" s="255"/>
      <c r="P177" s="31">
        <f t="shared" si="0"/>
        <v>0</v>
      </c>
      <c r="Q177" s="31">
        <f t="shared" si="1"/>
        <v>0</v>
      </c>
      <c r="R177" s="31">
        <f t="shared" si="2"/>
        <v>0</v>
      </c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spans="1:28" ht="15.75" hidden="1" customHeight="1">
      <c r="A178" s="222" t="s">
        <v>22</v>
      </c>
      <c r="B178" s="28">
        <v>44069</v>
      </c>
      <c r="C178" s="43" t="s">
        <v>1320</v>
      </c>
      <c r="D178" s="222"/>
      <c r="F178" s="120">
        <v>57.7</v>
      </c>
      <c r="G178" s="120"/>
      <c r="H178" s="120"/>
      <c r="I178" s="43" t="s">
        <v>3043</v>
      </c>
      <c r="J178" s="43"/>
      <c r="K178" s="27" t="s">
        <v>2082</v>
      </c>
      <c r="L178" s="43">
        <v>50</v>
      </c>
      <c r="N178" s="43" t="s">
        <v>688</v>
      </c>
      <c r="O178" s="255"/>
      <c r="P178" s="31">
        <f t="shared" si="0"/>
        <v>0</v>
      </c>
      <c r="Q178" s="31">
        <f t="shared" si="1"/>
        <v>0</v>
      </c>
      <c r="R178" s="31">
        <f t="shared" si="2"/>
        <v>0</v>
      </c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spans="1:28" ht="15.75" hidden="1" customHeight="1">
      <c r="A179" s="222" t="s">
        <v>22</v>
      </c>
      <c r="B179" s="28">
        <v>44069</v>
      </c>
      <c r="C179" s="43" t="s">
        <v>1320</v>
      </c>
      <c r="D179" s="222"/>
      <c r="F179" s="120">
        <v>29.05</v>
      </c>
      <c r="G179" s="120"/>
      <c r="H179" s="120"/>
      <c r="I179" s="43" t="s">
        <v>3043</v>
      </c>
      <c r="J179" s="43"/>
      <c r="K179" s="27"/>
      <c r="L179" s="43"/>
      <c r="N179" s="43" t="s">
        <v>688</v>
      </c>
      <c r="O179" s="255"/>
      <c r="P179" s="31">
        <f t="shared" si="0"/>
        <v>0</v>
      </c>
      <c r="Q179" s="31">
        <f t="shared" si="1"/>
        <v>0</v>
      </c>
      <c r="R179" s="31">
        <f t="shared" si="2"/>
        <v>0</v>
      </c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spans="1:28" ht="15.75" hidden="1" customHeight="1">
      <c r="A180" s="43" t="s">
        <v>24</v>
      </c>
      <c r="B180" s="28">
        <v>44069</v>
      </c>
      <c r="C180" s="43" t="s">
        <v>1320</v>
      </c>
      <c r="D180" s="222"/>
      <c r="F180" s="120">
        <v>29.05</v>
      </c>
      <c r="G180" s="120"/>
      <c r="H180" s="120"/>
      <c r="I180" s="43" t="s">
        <v>3043</v>
      </c>
      <c r="J180" s="43"/>
      <c r="K180" s="27"/>
      <c r="L180" s="43"/>
      <c r="N180" s="43" t="s">
        <v>688</v>
      </c>
      <c r="O180" s="255"/>
      <c r="P180" s="31">
        <f t="shared" si="0"/>
        <v>0</v>
      </c>
      <c r="Q180" s="31">
        <f t="shared" si="1"/>
        <v>0</v>
      </c>
      <c r="R180" s="31">
        <f t="shared" si="2"/>
        <v>0</v>
      </c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spans="1:28" ht="15.75" hidden="1" customHeight="1">
      <c r="A181" s="43" t="s">
        <v>24</v>
      </c>
      <c r="B181" s="28">
        <v>44081</v>
      </c>
      <c r="C181" s="43" t="s">
        <v>649</v>
      </c>
      <c r="D181" s="52"/>
      <c r="F181" s="120">
        <v>1230.76</v>
      </c>
      <c r="G181" s="120"/>
      <c r="H181" s="120"/>
      <c r="I181" s="43" t="s">
        <v>91</v>
      </c>
      <c r="J181" s="43" t="s">
        <v>87</v>
      </c>
      <c r="K181" s="27"/>
      <c r="L181" s="43"/>
      <c r="N181" s="43" t="s">
        <v>688</v>
      </c>
      <c r="O181" s="255"/>
      <c r="P181" s="31">
        <f t="shared" si="0"/>
        <v>0</v>
      </c>
      <c r="Q181" s="31">
        <f t="shared" si="1"/>
        <v>0</v>
      </c>
      <c r="R181" s="31">
        <f t="shared" si="2"/>
        <v>0</v>
      </c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spans="1:28" ht="15.75" hidden="1" customHeight="1">
      <c r="A182" s="43" t="s">
        <v>24</v>
      </c>
      <c r="B182" s="28">
        <v>44081</v>
      </c>
      <c r="C182" s="43" t="s">
        <v>650</v>
      </c>
      <c r="D182" s="52"/>
      <c r="F182" s="120">
        <v>252.3</v>
      </c>
      <c r="G182" s="120"/>
      <c r="H182" s="120"/>
      <c r="I182" s="43" t="s">
        <v>91</v>
      </c>
      <c r="J182" s="43" t="s">
        <v>87</v>
      </c>
      <c r="K182" s="27"/>
      <c r="L182" s="43"/>
      <c r="N182" s="43" t="s">
        <v>688</v>
      </c>
      <c r="O182" s="255"/>
      <c r="P182" s="31">
        <f t="shared" si="0"/>
        <v>0</v>
      </c>
      <c r="Q182" s="31">
        <f t="shared" si="1"/>
        <v>0</v>
      </c>
      <c r="R182" s="31">
        <f t="shared" si="2"/>
        <v>0</v>
      </c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spans="1:28" ht="15.75" hidden="1" customHeight="1">
      <c r="A183" s="43" t="s">
        <v>24</v>
      </c>
      <c r="B183" s="28">
        <v>44094</v>
      </c>
      <c r="C183" s="43" t="s">
        <v>651</v>
      </c>
      <c r="D183" s="52"/>
      <c r="F183" s="120">
        <v>95.38</v>
      </c>
      <c r="G183" s="120"/>
      <c r="H183" s="120"/>
      <c r="I183" s="43" t="s">
        <v>91</v>
      </c>
      <c r="J183" s="43" t="s">
        <v>87</v>
      </c>
      <c r="K183" s="27"/>
      <c r="L183" s="43"/>
      <c r="N183" s="43" t="s">
        <v>688</v>
      </c>
      <c r="O183" s="255"/>
      <c r="P183" s="31">
        <f t="shared" si="0"/>
        <v>0</v>
      </c>
      <c r="Q183" s="31">
        <f t="shared" si="1"/>
        <v>0</v>
      </c>
      <c r="R183" s="31">
        <f t="shared" si="2"/>
        <v>0</v>
      </c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spans="1:28" ht="15.75" hidden="1" customHeight="1">
      <c r="A184" s="222" t="s">
        <v>22</v>
      </c>
      <c r="B184" s="28">
        <v>44081</v>
      </c>
      <c r="C184" s="43" t="s">
        <v>649</v>
      </c>
      <c r="D184" s="52"/>
      <c r="F184" s="120">
        <v>769.24</v>
      </c>
      <c r="G184" s="120"/>
      <c r="H184" s="120"/>
      <c r="I184" s="43" t="s">
        <v>91</v>
      </c>
      <c r="J184" s="43" t="s">
        <v>87</v>
      </c>
      <c r="K184" s="27"/>
      <c r="L184" s="43"/>
      <c r="N184" s="43" t="s">
        <v>688</v>
      </c>
      <c r="O184" s="255"/>
      <c r="P184" s="31">
        <f t="shared" si="0"/>
        <v>0</v>
      </c>
      <c r="Q184" s="31">
        <f t="shared" si="1"/>
        <v>0</v>
      </c>
      <c r="R184" s="31">
        <f t="shared" si="2"/>
        <v>0</v>
      </c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spans="1:28" ht="15.75" hidden="1" customHeight="1">
      <c r="A185" s="222" t="s">
        <v>22</v>
      </c>
      <c r="B185" s="28">
        <v>44081</v>
      </c>
      <c r="C185" s="43" t="s">
        <v>650</v>
      </c>
      <c r="D185" s="52"/>
      <c r="F185" s="120">
        <v>157.69999999999999</v>
      </c>
      <c r="G185" s="120"/>
      <c r="H185" s="120"/>
      <c r="I185" s="43" t="s">
        <v>91</v>
      </c>
      <c r="J185" s="43" t="s">
        <v>87</v>
      </c>
      <c r="K185" s="27"/>
      <c r="L185" s="43"/>
      <c r="N185" s="43" t="s">
        <v>688</v>
      </c>
      <c r="O185" s="255"/>
      <c r="P185" s="31">
        <f t="shared" si="0"/>
        <v>0</v>
      </c>
      <c r="Q185" s="31">
        <f t="shared" si="1"/>
        <v>0</v>
      </c>
      <c r="R185" s="31">
        <f t="shared" si="2"/>
        <v>0</v>
      </c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spans="1:28" ht="15.75" hidden="1" customHeight="1">
      <c r="A186" s="222" t="s">
        <v>22</v>
      </c>
      <c r="B186" s="28">
        <v>44094</v>
      </c>
      <c r="C186" s="43" t="s">
        <v>651</v>
      </c>
      <c r="D186" s="52"/>
      <c r="F186" s="120">
        <v>59.62</v>
      </c>
      <c r="G186" s="120"/>
      <c r="H186" s="120"/>
      <c r="I186" s="43" t="s">
        <v>91</v>
      </c>
      <c r="J186" s="43" t="s">
        <v>87</v>
      </c>
      <c r="K186" s="27"/>
      <c r="L186" s="43"/>
      <c r="N186" s="43" t="s">
        <v>688</v>
      </c>
      <c r="O186" s="255"/>
      <c r="P186" s="31">
        <f t="shared" si="0"/>
        <v>0</v>
      </c>
      <c r="Q186" s="31">
        <f t="shared" si="1"/>
        <v>0</v>
      </c>
      <c r="R186" s="31">
        <f t="shared" si="2"/>
        <v>0</v>
      </c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spans="1:28" ht="15.75" hidden="1" customHeight="1">
      <c r="A187" s="264" t="s">
        <v>23</v>
      </c>
      <c r="B187" s="28">
        <v>44078</v>
      </c>
      <c r="C187" s="43" t="s">
        <v>3044</v>
      </c>
      <c r="D187" s="222"/>
      <c r="F187" s="120"/>
      <c r="G187" s="120">
        <v>1212.5</v>
      </c>
      <c r="H187" s="120"/>
      <c r="I187" s="43" t="s">
        <v>91</v>
      </c>
      <c r="J187" s="43" t="s">
        <v>87</v>
      </c>
      <c r="K187" s="27" t="s">
        <v>2953</v>
      </c>
      <c r="L187" s="43"/>
      <c r="N187" s="43" t="s">
        <v>688</v>
      </c>
      <c r="O187" s="255"/>
      <c r="P187" s="31">
        <f t="shared" si="0"/>
        <v>0</v>
      </c>
      <c r="Q187" s="31">
        <f t="shared" si="1"/>
        <v>0</v>
      </c>
      <c r="R187" s="31">
        <f t="shared" si="2"/>
        <v>0</v>
      </c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spans="1:28" ht="15.75" hidden="1" customHeight="1">
      <c r="A188" s="222" t="s">
        <v>22</v>
      </c>
      <c r="B188" s="28">
        <v>44084</v>
      </c>
      <c r="C188" s="43" t="s">
        <v>3045</v>
      </c>
      <c r="D188" s="222"/>
      <c r="F188" s="120">
        <v>526.5</v>
      </c>
      <c r="G188" s="120"/>
      <c r="H188" s="120"/>
      <c r="I188" s="43" t="s">
        <v>91</v>
      </c>
      <c r="J188" s="43" t="s">
        <v>87</v>
      </c>
      <c r="K188" s="27" t="s">
        <v>953</v>
      </c>
      <c r="L188" s="43">
        <v>791</v>
      </c>
      <c r="N188" s="43" t="s">
        <v>688</v>
      </c>
      <c r="O188" s="255"/>
      <c r="P188" s="31">
        <f t="shared" si="0"/>
        <v>0</v>
      </c>
      <c r="Q188" s="31">
        <f t="shared" si="1"/>
        <v>0</v>
      </c>
      <c r="R188" s="31">
        <f t="shared" si="2"/>
        <v>0</v>
      </c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spans="1:28" ht="15.75" hidden="1" customHeight="1">
      <c r="A189" s="43" t="s">
        <v>24</v>
      </c>
      <c r="B189" s="28">
        <v>44084</v>
      </c>
      <c r="C189" s="43" t="s">
        <v>3046</v>
      </c>
      <c r="D189" s="222"/>
      <c r="F189" s="120">
        <v>292.5</v>
      </c>
      <c r="G189" s="120"/>
      <c r="H189" s="120"/>
      <c r="I189" s="43" t="s">
        <v>91</v>
      </c>
      <c r="J189" s="43" t="s">
        <v>87</v>
      </c>
      <c r="K189" s="27" t="s">
        <v>953</v>
      </c>
      <c r="L189" s="43">
        <v>791</v>
      </c>
      <c r="N189" s="43" t="s">
        <v>688</v>
      </c>
      <c r="O189" s="255"/>
      <c r="P189" s="31">
        <f t="shared" si="0"/>
        <v>0</v>
      </c>
      <c r="Q189" s="31">
        <f t="shared" si="1"/>
        <v>0</v>
      </c>
      <c r="R189" s="31">
        <f t="shared" si="2"/>
        <v>0</v>
      </c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spans="1:28" ht="15.75" hidden="1" customHeight="1">
      <c r="A190" s="222" t="s">
        <v>22</v>
      </c>
      <c r="B190" s="28">
        <v>44083</v>
      </c>
      <c r="C190" s="43" t="s">
        <v>2139</v>
      </c>
      <c r="D190" s="222"/>
      <c r="F190" s="120">
        <v>6.9</v>
      </c>
      <c r="G190" s="120"/>
      <c r="H190" s="120"/>
      <c r="I190" s="43" t="s">
        <v>89</v>
      </c>
      <c r="J190" s="43" t="s">
        <v>87</v>
      </c>
      <c r="K190" s="27" t="s">
        <v>1066</v>
      </c>
      <c r="L190" s="43"/>
      <c r="N190" s="43" t="s">
        <v>688</v>
      </c>
      <c r="O190" s="255"/>
      <c r="P190" s="31">
        <f t="shared" si="0"/>
        <v>0</v>
      </c>
      <c r="Q190" s="31">
        <f t="shared" si="1"/>
        <v>0</v>
      </c>
      <c r="R190" s="31">
        <f t="shared" si="2"/>
        <v>0</v>
      </c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spans="1:28" ht="15.75" hidden="1" customHeight="1">
      <c r="A191" s="222" t="s">
        <v>22</v>
      </c>
      <c r="B191" s="28">
        <v>44089</v>
      </c>
      <c r="C191" s="43" t="s">
        <v>1724</v>
      </c>
      <c r="D191" s="222"/>
      <c r="F191" s="120">
        <v>80</v>
      </c>
      <c r="G191" s="120"/>
      <c r="H191" s="120"/>
      <c r="I191" s="43" t="s">
        <v>91</v>
      </c>
      <c r="J191" s="43" t="s">
        <v>87</v>
      </c>
      <c r="K191" s="27" t="s">
        <v>1724</v>
      </c>
      <c r="L191" s="43">
        <v>6591</v>
      </c>
      <c r="N191" s="43" t="s">
        <v>688</v>
      </c>
      <c r="O191" s="255"/>
      <c r="P191" s="31">
        <f t="shared" si="0"/>
        <v>0</v>
      </c>
      <c r="Q191" s="31">
        <f t="shared" si="1"/>
        <v>0</v>
      </c>
      <c r="R191" s="31">
        <f t="shared" si="2"/>
        <v>0</v>
      </c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spans="1:28" ht="15.75" hidden="1" customHeight="1">
      <c r="A192" s="264" t="s">
        <v>23</v>
      </c>
      <c r="B192" s="28">
        <v>44092</v>
      </c>
      <c r="C192" s="43" t="s">
        <v>855</v>
      </c>
      <c r="D192" s="222"/>
      <c r="F192" s="120"/>
      <c r="G192" s="120">
        <v>4000</v>
      </c>
      <c r="H192" s="120"/>
      <c r="I192" s="43" t="s">
        <v>91</v>
      </c>
      <c r="J192" s="43" t="s">
        <v>87</v>
      </c>
      <c r="K192" s="27"/>
      <c r="L192" s="43"/>
      <c r="N192" s="43" t="s">
        <v>688</v>
      </c>
      <c r="O192" s="255"/>
      <c r="P192" s="31">
        <f t="shared" si="0"/>
        <v>0</v>
      </c>
      <c r="Q192" s="31">
        <f t="shared" si="1"/>
        <v>0</v>
      </c>
      <c r="R192" s="31">
        <f t="shared" si="2"/>
        <v>0</v>
      </c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spans="1:28" ht="15.75" hidden="1" customHeight="1">
      <c r="A193" s="43" t="s">
        <v>24</v>
      </c>
      <c r="B193" s="144">
        <v>44109</v>
      </c>
      <c r="C193" s="43" t="s">
        <v>652</v>
      </c>
      <c r="D193" s="266"/>
      <c r="F193" s="120">
        <v>461.25</v>
      </c>
      <c r="G193" s="120"/>
      <c r="H193" s="120"/>
      <c r="I193" s="43" t="s">
        <v>91</v>
      </c>
      <c r="J193" s="43" t="s">
        <v>87</v>
      </c>
      <c r="K193" s="27"/>
      <c r="L193" s="43"/>
      <c r="N193" s="43" t="s">
        <v>688</v>
      </c>
      <c r="O193" s="255"/>
      <c r="P193" s="31">
        <f t="shared" si="0"/>
        <v>0</v>
      </c>
      <c r="Q193" s="31">
        <f t="shared" si="1"/>
        <v>0</v>
      </c>
      <c r="R193" s="31">
        <f t="shared" si="2"/>
        <v>0</v>
      </c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spans="1:28" ht="15.75" hidden="1" customHeight="1">
      <c r="A194" s="43" t="s">
        <v>24</v>
      </c>
      <c r="B194" s="144">
        <v>44109</v>
      </c>
      <c r="C194" s="43" t="s">
        <v>653</v>
      </c>
      <c r="D194" s="266"/>
      <c r="F194" s="120">
        <v>94.5</v>
      </c>
      <c r="G194" s="120"/>
      <c r="H194" s="120"/>
      <c r="I194" s="43" t="s">
        <v>91</v>
      </c>
      <c r="J194" s="43" t="s">
        <v>87</v>
      </c>
      <c r="K194" s="27"/>
      <c r="L194" s="43"/>
      <c r="N194" s="43" t="s">
        <v>688</v>
      </c>
      <c r="O194" s="255"/>
      <c r="P194" s="31">
        <f t="shared" si="0"/>
        <v>0</v>
      </c>
      <c r="Q194" s="31">
        <f t="shared" si="1"/>
        <v>0</v>
      </c>
      <c r="R194" s="31">
        <f t="shared" si="2"/>
        <v>0</v>
      </c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spans="1:28" ht="15.75" hidden="1" customHeight="1">
      <c r="A195" s="43" t="s">
        <v>24</v>
      </c>
      <c r="B195" s="144">
        <v>44124</v>
      </c>
      <c r="C195" s="43" t="s">
        <v>654</v>
      </c>
      <c r="D195" s="266"/>
      <c r="F195" s="120">
        <v>36</v>
      </c>
      <c r="G195" s="120"/>
      <c r="H195" s="120"/>
      <c r="I195" s="43" t="s">
        <v>91</v>
      </c>
      <c r="J195" s="43" t="s">
        <v>87</v>
      </c>
      <c r="K195" s="27"/>
      <c r="L195" s="43"/>
      <c r="N195" s="43" t="s">
        <v>688</v>
      </c>
      <c r="O195" s="255"/>
      <c r="P195" s="31">
        <f t="shared" si="0"/>
        <v>0</v>
      </c>
      <c r="Q195" s="31">
        <f t="shared" si="1"/>
        <v>0</v>
      </c>
      <c r="R195" s="31">
        <f t="shared" si="2"/>
        <v>0</v>
      </c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spans="1:28" ht="15.75" hidden="1" customHeight="1">
      <c r="A196" s="222" t="s">
        <v>22</v>
      </c>
      <c r="B196" s="144">
        <v>44109</v>
      </c>
      <c r="C196" s="43" t="s">
        <v>652</v>
      </c>
      <c r="D196" s="266"/>
      <c r="F196" s="120">
        <v>153.75</v>
      </c>
      <c r="G196" s="120"/>
      <c r="H196" s="120"/>
      <c r="I196" s="43" t="s">
        <v>91</v>
      </c>
      <c r="J196" s="43" t="s">
        <v>87</v>
      </c>
      <c r="K196" s="27"/>
      <c r="L196" s="43"/>
      <c r="N196" s="43" t="s">
        <v>688</v>
      </c>
      <c r="O196" s="255"/>
      <c r="P196" s="31">
        <f t="shared" si="0"/>
        <v>0</v>
      </c>
      <c r="Q196" s="31">
        <f t="shared" si="1"/>
        <v>0</v>
      </c>
      <c r="R196" s="31">
        <f t="shared" si="2"/>
        <v>0</v>
      </c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spans="1:28" ht="15.75" hidden="1" customHeight="1">
      <c r="A197" s="222" t="s">
        <v>22</v>
      </c>
      <c r="B197" s="144">
        <v>44109</v>
      </c>
      <c r="C197" s="43" t="s">
        <v>653</v>
      </c>
      <c r="D197" s="266"/>
      <c r="F197" s="120">
        <v>31.5</v>
      </c>
      <c r="G197" s="120"/>
      <c r="H197" s="120"/>
      <c r="I197" s="43" t="s">
        <v>91</v>
      </c>
      <c r="J197" s="43" t="s">
        <v>87</v>
      </c>
      <c r="K197" s="27"/>
      <c r="L197" s="43"/>
      <c r="N197" s="43" t="s">
        <v>688</v>
      </c>
      <c r="O197" s="255"/>
      <c r="P197" s="31">
        <f t="shared" si="0"/>
        <v>0</v>
      </c>
      <c r="Q197" s="31">
        <f t="shared" si="1"/>
        <v>0</v>
      </c>
      <c r="R197" s="31">
        <f t="shared" si="2"/>
        <v>0</v>
      </c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spans="1:28" ht="15.75" hidden="1" customHeight="1">
      <c r="A198" s="222" t="s">
        <v>22</v>
      </c>
      <c r="B198" s="144">
        <v>44124</v>
      </c>
      <c r="C198" s="43" t="s">
        <v>654</v>
      </c>
      <c r="D198" s="266"/>
      <c r="F198" s="120">
        <v>12</v>
      </c>
      <c r="G198" s="120"/>
      <c r="H198" s="120"/>
      <c r="I198" s="43" t="s">
        <v>91</v>
      </c>
      <c r="J198" s="43" t="s">
        <v>87</v>
      </c>
      <c r="K198" s="27"/>
      <c r="L198" s="43"/>
      <c r="N198" s="43" t="s">
        <v>688</v>
      </c>
      <c r="O198" s="255"/>
      <c r="P198" s="31">
        <f t="shared" si="0"/>
        <v>0</v>
      </c>
      <c r="Q198" s="31">
        <f t="shared" si="1"/>
        <v>0</v>
      </c>
      <c r="R198" s="31">
        <f t="shared" si="2"/>
        <v>0</v>
      </c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spans="1:28" ht="15.75" hidden="1" customHeight="1">
      <c r="A199" s="222" t="s">
        <v>22</v>
      </c>
      <c r="B199" s="28">
        <v>44126</v>
      </c>
      <c r="C199" s="43" t="s">
        <v>3047</v>
      </c>
      <c r="D199" s="222"/>
      <c r="F199" s="120">
        <v>960</v>
      </c>
      <c r="G199" s="120"/>
      <c r="H199" s="120"/>
      <c r="I199" s="43" t="s">
        <v>89</v>
      </c>
      <c r="J199" s="43" t="s">
        <v>87</v>
      </c>
      <c r="K199" s="27"/>
      <c r="L199" s="43"/>
      <c r="N199" s="43" t="s">
        <v>688</v>
      </c>
      <c r="O199" s="255"/>
      <c r="P199" s="31">
        <f t="shared" si="0"/>
        <v>0</v>
      </c>
      <c r="Q199" s="31">
        <f t="shared" si="1"/>
        <v>0</v>
      </c>
      <c r="R199" s="31">
        <f t="shared" si="2"/>
        <v>0</v>
      </c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spans="1:28" ht="15.75" hidden="1" customHeight="1">
      <c r="A200" s="264" t="s">
        <v>23</v>
      </c>
      <c r="B200" s="28">
        <v>44133</v>
      </c>
      <c r="C200" s="43" t="s">
        <v>1696</v>
      </c>
      <c r="D200" s="222"/>
      <c r="F200" s="120">
        <v>600</v>
      </c>
      <c r="G200" s="120"/>
      <c r="H200" s="120"/>
      <c r="I200" s="43" t="s">
        <v>91</v>
      </c>
      <c r="J200" s="43" t="s">
        <v>87</v>
      </c>
      <c r="K200" s="27" t="s">
        <v>699</v>
      </c>
      <c r="L200" s="43">
        <v>3939</v>
      </c>
      <c r="N200" s="43" t="s">
        <v>688</v>
      </c>
      <c r="O200" s="255"/>
      <c r="P200" s="31">
        <f t="shared" si="0"/>
        <v>0</v>
      </c>
      <c r="Q200" s="31">
        <f t="shared" si="1"/>
        <v>0</v>
      </c>
      <c r="R200" s="31">
        <f t="shared" si="2"/>
        <v>0</v>
      </c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spans="1:28" ht="15.75" hidden="1" customHeight="1">
      <c r="A201" s="43" t="s">
        <v>24</v>
      </c>
      <c r="B201" s="144">
        <v>44137</v>
      </c>
      <c r="C201" s="43" t="s">
        <v>655</v>
      </c>
      <c r="D201" s="266"/>
      <c r="F201" s="120">
        <v>154</v>
      </c>
      <c r="G201" s="120"/>
      <c r="H201" s="120"/>
      <c r="I201" s="43" t="s">
        <v>91</v>
      </c>
      <c r="J201" s="43" t="s">
        <v>87</v>
      </c>
      <c r="K201" s="27"/>
      <c r="L201" s="43"/>
      <c r="N201" s="43" t="s">
        <v>688</v>
      </c>
      <c r="O201" s="255"/>
      <c r="P201" s="31">
        <f t="shared" si="0"/>
        <v>0</v>
      </c>
      <c r="Q201" s="31">
        <f t="shared" si="1"/>
        <v>0</v>
      </c>
      <c r="R201" s="31">
        <f t="shared" si="2"/>
        <v>0</v>
      </c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spans="1:28" ht="15.75" hidden="1" customHeight="1">
      <c r="A202" s="43" t="s">
        <v>24</v>
      </c>
      <c r="B202" s="144">
        <v>44139</v>
      </c>
      <c r="C202" s="43" t="s">
        <v>656</v>
      </c>
      <c r="D202" s="266"/>
      <c r="F202" s="120">
        <v>31</v>
      </c>
      <c r="G202" s="120"/>
      <c r="H202" s="120"/>
      <c r="I202" s="43" t="s">
        <v>91</v>
      </c>
      <c r="J202" s="43" t="s">
        <v>87</v>
      </c>
      <c r="K202" s="27"/>
      <c r="L202" s="43"/>
      <c r="N202" s="43" t="s">
        <v>688</v>
      </c>
      <c r="O202" s="255"/>
      <c r="P202" s="31">
        <f t="shared" si="0"/>
        <v>0</v>
      </c>
      <c r="Q202" s="31">
        <f t="shared" si="1"/>
        <v>0</v>
      </c>
      <c r="R202" s="31">
        <f t="shared" si="2"/>
        <v>0</v>
      </c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spans="1:28" ht="15.75" hidden="1" customHeight="1">
      <c r="A203" s="43" t="s">
        <v>24</v>
      </c>
      <c r="B203" s="144">
        <v>44155</v>
      </c>
      <c r="C203" s="43" t="s">
        <v>657</v>
      </c>
      <c r="D203" s="266"/>
      <c r="F203" s="120">
        <v>12</v>
      </c>
      <c r="G203" s="120"/>
      <c r="H203" s="120"/>
      <c r="I203" s="43" t="s">
        <v>91</v>
      </c>
      <c r="J203" s="43" t="s">
        <v>87</v>
      </c>
      <c r="K203" s="27"/>
      <c r="L203" s="43"/>
      <c r="N203" s="43" t="s">
        <v>688</v>
      </c>
      <c r="O203" s="255"/>
      <c r="P203" s="31">
        <f t="shared" si="0"/>
        <v>0</v>
      </c>
      <c r="Q203" s="31">
        <f t="shared" si="1"/>
        <v>0</v>
      </c>
      <c r="R203" s="31">
        <f t="shared" si="2"/>
        <v>0</v>
      </c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spans="1:28" ht="15.75" hidden="1" customHeight="1">
      <c r="A204" s="222" t="s">
        <v>22</v>
      </c>
      <c r="B204" s="28">
        <v>44203</v>
      </c>
      <c r="C204" s="43" t="s">
        <v>660</v>
      </c>
      <c r="D204" s="52"/>
      <c r="F204" s="120">
        <v>154</v>
      </c>
      <c r="G204" s="120"/>
      <c r="H204" s="120"/>
      <c r="I204" s="43" t="s">
        <v>91</v>
      </c>
      <c r="J204" s="43" t="s">
        <v>87</v>
      </c>
      <c r="K204" s="27"/>
      <c r="L204" s="43"/>
      <c r="N204" s="43" t="s">
        <v>688</v>
      </c>
      <c r="O204" s="255"/>
      <c r="P204" s="31">
        <f t="shared" si="0"/>
        <v>0</v>
      </c>
      <c r="Q204" s="31">
        <f t="shared" si="1"/>
        <v>0</v>
      </c>
      <c r="R204" s="31">
        <f t="shared" si="2"/>
        <v>0</v>
      </c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spans="1:28" ht="15.75" hidden="1" customHeight="1">
      <c r="A205" s="222" t="s">
        <v>22</v>
      </c>
      <c r="B205" s="28">
        <v>44203</v>
      </c>
      <c r="C205" s="43" t="s">
        <v>661</v>
      </c>
      <c r="D205" s="52"/>
      <c r="F205" s="120">
        <v>31</v>
      </c>
      <c r="G205" s="120"/>
      <c r="H205" s="120"/>
      <c r="I205" s="43" t="s">
        <v>91</v>
      </c>
      <c r="J205" s="43" t="s">
        <v>87</v>
      </c>
      <c r="K205" s="27"/>
      <c r="L205" s="43"/>
      <c r="N205" s="43" t="s">
        <v>688</v>
      </c>
      <c r="O205" s="255"/>
      <c r="P205" s="31">
        <f t="shared" si="0"/>
        <v>0</v>
      </c>
      <c r="Q205" s="31">
        <f t="shared" si="1"/>
        <v>0</v>
      </c>
      <c r="R205" s="31">
        <f t="shared" si="2"/>
        <v>0</v>
      </c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spans="1:28" ht="15.75" hidden="1" customHeight="1">
      <c r="A206" s="222" t="s">
        <v>22</v>
      </c>
      <c r="B206" s="28">
        <v>44216</v>
      </c>
      <c r="C206" s="43" t="s">
        <v>662</v>
      </c>
      <c r="D206" s="52"/>
      <c r="F206" s="120">
        <v>12</v>
      </c>
      <c r="G206" s="120"/>
      <c r="H206" s="120"/>
      <c r="I206" s="43" t="s">
        <v>91</v>
      </c>
      <c r="J206" s="43" t="s">
        <v>87</v>
      </c>
      <c r="K206" s="27"/>
      <c r="L206" s="43"/>
      <c r="N206" s="43" t="s">
        <v>688</v>
      </c>
      <c r="O206" s="255"/>
      <c r="P206" s="31">
        <f t="shared" si="0"/>
        <v>0</v>
      </c>
      <c r="Q206" s="31">
        <f t="shared" si="1"/>
        <v>0</v>
      </c>
      <c r="R206" s="31">
        <f t="shared" si="2"/>
        <v>0</v>
      </c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28" ht="15.75" hidden="1" customHeight="1">
      <c r="A207" s="264" t="s">
        <v>23</v>
      </c>
      <c r="B207" s="28">
        <v>44252</v>
      </c>
      <c r="C207" s="43" t="s">
        <v>1892</v>
      </c>
      <c r="D207" s="222"/>
      <c r="F207" s="120"/>
      <c r="G207" s="120"/>
      <c r="H207" s="120">
        <v>843</v>
      </c>
      <c r="I207" s="43"/>
      <c r="J207" s="43"/>
      <c r="K207" s="27"/>
      <c r="L207" s="43"/>
      <c r="N207" s="43" t="s">
        <v>688</v>
      </c>
      <c r="O207" s="255"/>
      <c r="P207" s="31">
        <f t="shared" si="0"/>
        <v>0</v>
      </c>
      <c r="Q207" s="31">
        <f t="shared" si="1"/>
        <v>0</v>
      </c>
      <c r="R207" s="31">
        <f t="shared" si="2"/>
        <v>0</v>
      </c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spans="1:28" ht="15.75" hidden="1" customHeight="1">
      <c r="A208" s="264" t="s">
        <v>23</v>
      </c>
      <c r="B208" s="28">
        <v>44271</v>
      </c>
      <c r="C208" s="43" t="s">
        <v>166</v>
      </c>
      <c r="D208" s="222"/>
      <c r="F208" s="120">
        <v>46</v>
      </c>
      <c r="G208" s="120"/>
      <c r="H208" s="120"/>
      <c r="I208" s="43"/>
      <c r="J208" s="43"/>
      <c r="K208" s="27"/>
      <c r="L208" s="43"/>
      <c r="N208" s="43" t="s">
        <v>688</v>
      </c>
      <c r="O208" s="255"/>
      <c r="P208" s="31">
        <f t="shared" si="0"/>
        <v>0</v>
      </c>
      <c r="Q208" s="31">
        <f t="shared" si="1"/>
        <v>0</v>
      </c>
      <c r="R208" s="31">
        <f t="shared" si="2"/>
        <v>0</v>
      </c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28" ht="15.75" hidden="1" customHeight="1">
      <c r="A209" s="222" t="s">
        <v>22</v>
      </c>
      <c r="B209" s="28">
        <v>44284</v>
      </c>
      <c r="C209" s="43" t="s">
        <v>3011</v>
      </c>
      <c r="D209" s="222"/>
      <c r="F209" s="120"/>
      <c r="G209" s="120">
        <v>3298</v>
      </c>
      <c r="H209" s="120"/>
      <c r="I209" s="43"/>
      <c r="J209" s="43"/>
      <c r="K209" s="27"/>
      <c r="L209" s="43"/>
      <c r="N209" s="43" t="s">
        <v>688</v>
      </c>
      <c r="O209" s="255"/>
      <c r="P209" s="31">
        <f t="shared" si="0"/>
        <v>0</v>
      </c>
      <c r="Q209" s="31">
        <f t="shared" si="1"/>
        <v>0</v>
      </c>
      <c r="R209" s="31">
        <f t="shared" si="2"/>
        <v>0</v>
      </c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spans="1:28" ht="15.75" hidden="1" customHeight="1">
      <c r="A210" s="222" t="s">
        <v>22</v>
      </c>
      <c r="B210" s="28">
        <v>44280</v>
      </c>
      <c r="C210" s="43" t="s">
        <v>2082</v>
      </c>
      <c r="D210" s="222"/>
      <c r="F210" s="120">
        <v>71.849999999999994</v>
      </c>
      <c r="G210" s="120"/>
      <c r="H210" s="120"/>
      <c r="I210" s="43" t="s">
        <v>89</v>
      </c>
      <c r="J210" s="43" t="s">
        <v>87</v>
      </c>
      <c r="K210" s="27"/>
      <c r="L210" s="43"/>
      <c r="N210" s="43" t="s">
        <v>688</v>
      </c>
      <c r="O210" s="255"/>
      <c r="P210" s="31">
        <f t="shared" si="0"/>
        <v>0</v>
      </c>
      <c r="Q210" s="31">
        <f t="shared" si="1"/>
        <v>0</v>
      </c>
      <c r="R210" s="31">
        <f t="shared" si="2"/>
        <v>0</v>
      </c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spans="1:28" ht="15.75" hidden="1" customHeight="1">
      <c r="A211" s="43" t="s">
        <v>24</v>
      </c>
      <c r="B211" s="28">
        <v>44280</v>
      </c>
      <c r="C211" s="43" t="s">
        <v>2082</v>
      </c>
      <c r="D211" s="222"/>
      <c r="F211" s="120">
        <v>71.849999999999994</v>
      </c>
      <c r="G211" s="120"/>
      <c r="H211" s="120"/>
      <c r="I211" s="43" t="s">
        <v>89</v>
      </c>
      <c r="J211" s="43" t="s">
        <v>87</v>
      </c>
      <c r="K211" s="27"/>
      <c r="L211" s="43"/>
      <c r="N211" s="43" t="s">
        <v>688</v>
      </c>
      <c r="O211" s="255"/>
      <c r="P211" s="31">
        <f t="shared" si="0"/>
        <v>0</v>
      </c>
      <c r="Q211" s="31">
        <f t="shared" si="1"/>
        <v>0</v>
      </c>
      <c r="R211" s="31">
        <f t="shared" si="2"/>
        <v>0</v>
      </c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spans="1:28" ht="15.75" hidden="1" customHeight="1">
      <c r="A212" s="222" t="s">
        <v>22</v>
      </c>
      <c r="B212" s="28">
        <v>44279</v>
      </c>
      <c r="C212" s="43" t="s">
        <v>166</v>
      </c>
      <c r="D212" s="222"/>
      <c r="F212" s="120">
        <v>12.9</v>
      </c>
      <c r="G212" s="120"/>
      <c r="H212" s="120"/>
      <c r="I212" s="43" t="s">
        <v>3048</v>
      </c>
      <c r="J212" s="43" t="s">
        <v>87</v>
      </c>
      <c r="K212" s="27"/>
      <c r="L212" s="43"/>
      <c r="N212" s="43" t="s">
        <v>688</v>
      </c>
      <c r="O212" s="255"/>
      <c r="P212" s="31">
        <f t="shared" si="0"/>
        <v>0</v>
      </c>
      <c r="Q212" s="31">
        <f t="shared" si="1"/>
        <v>0</v>
      </c>
      <c r="R212" s="31">
        <f t="shared" si="2"/>
        <v>0</v>
      </c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spans="1:28" ht="15.75" hidden="1" customHeight="1">
      <c r="A213" s="43" t="s">
        <v>24</v>
      </c>
      <c r="B213" s="28">
        <v>44279</v>
      </c>
      <c r="C213" s="43" t="s">
        <v>166</v>
      </c>
      <c r="D213" s="222"/>
      <c r="F213" s="120">
        <v>12.9</v>
      </c>
      <c r="G213" s="120"/>
      <c r="H213" s="120"/>
      <c r="I213" s="43" t="s">
        <v>3048</v>
      </c>
      <c r="J213" s="43" t="s">
        <v>87</v>
      </c>
      <c r="K213" s="27"/>
      <c r="L213" s="43"/>
      <c r="N213" s="43" t="s">
        <v>688</v>
      </c>
      <c r="O213" s="255"/>
      <c r="P213" s="31">
        <f t="shared" si="0"/>
        <v>0</v>
      </c>
      <c r="Q213" s="31">
        <f t="shared" si="1"/>
        <v>0</v>
      </c>
      <c r="R213" s="31">
        <f t="shared" si="2"/>
        <v>0</v>
      </c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spans="1:28" ht="15.75" hidden="1" customHeight="1">
      <c r="A214" s="43" t="s">
        <v>24</v>
      </c>
      <c r="B214" s="28">
        <v>44293</v>
      </c>
      <c r="C214" s="43" t="s">
        <v>667</v>
      </c>
      <c r="D214" s="222"/>
      <c r="F214" s="120">
        <v>307.5</v>
      </c>
      <c r="G214" s="120"/>
      <c r="H214" s="120"/>
      <c r="I214" s="43" t="s">
        <v>91</v>
      </c>
      <c r="J214" s="43" t="s">
        <v>87</v>
      </c>
      <c r="K214" s="27"/>
      <c r="L214" s="43"/>
      <c r="N214" s="43" t="s">
        <v>688</v>
      </c>
      <c r="O214" s="255"/>
      <c r="P214" s="31">
        <f t="shared" si="0"/>
        <v>0</v>
      </c>
      <c r="Q214" s="31">
        <f t="shared" si="1"/>
        <v>0</v>
      </c>
      <c r="R214" s="31">
        <f t="shared" si="2"/>
        <v>0</v>
      </c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spans="1:28" ht="15.75" hidden="1" customHeight="1">
      <c r="A215" s="43" t="s">
        <v>24</v>
      </c>
      <c r="B215" s="28">
        <v>44298</v>
      </c>
      <c r="C215" s="43" t="s">
        <v>668</v>
      </c>
      <c r="D215" s="222"/>
      <c r="F215" s="120">
        <v>63</v>
      </c>
      <c r="G215" s="120"/>
      <c r="H215" s="120"/>
      <c r="I215" s="43" t="s">
        <v>91</v>
      </c>
      <c r="J215" s="43" t="s">
        <v>87</v>
      </c>
      <c r="K215" s="27"/>
      <c r="L215" s="43"/>
      <c r="N215" s="43" t="s">
        <v>688</v>
      </c>
      <c r="O215" s="255"/>
      <c r="P215" s="31">
        <f t="shared" si="0"/>
        <v>0</v>
      </c>
      <c r="Q215" s="31">
        <f t="shared" si="1"/>
        <v>0</v>
      </c>
      <c r="R215" s="31">
        <f t="shared" si="2"/>
        <v>0</v>
      </c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spans="1:28" ht="15.75" hidden="1" customHeight="1">
      <c r="A216" s="43" t="s">
        <v>24</v>
      </c>
      <c r="B216" s="28">
        <v>44306</v>
      </c>
      <c r="C216" s="43" t="s">
        <v>669</v>
      </c>
      <c r="D216" s="222"/>
      <c r="F216" s="120">
        <v>24</v>
      </c>
      <c r="G216" s="120"/>
      <c r="H216" s="120"/>
      <c r="I216" s="43"/>
      <c r="J216" s="43"/>
      <c r="K216" s="27"/>
      <c r="L216" s="43"/>
      <c r="N216" s="43" t="s">
        <v>688</v>
      </c>
      <c r="O216" s="255"/>
      <c r="P216" s="31">
        <f t="shared" si="0"/>
        <v>0</v>
      </c>
      <c r="Q216" s="31">
        <f t="shared" si="1"/>
        <v>0</v>
      </c>
      <c r="R216" s="31">
        <f t="shared" si="2"/>
        <v>0</v>
      </c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spans="1:28" ht="15.75" hidden="1" customHeight="1">
      <c r="A217" s="222" t="s">
        <v>22</v>
      </c>
      <c r="B217" s="28">
        <v>44293</v>
      </c>
      <c r="C217" s="43" t="s">
        <v>667</v>
      </c>
      <c r="D217" s="222"/>
      <c r="F217" s="120">
        <v>307.5</v>
      </c>
      <c r="G217" s="120"/>
      <c r="H217" s="120"/>
      <c r="I217" s="43" t="s">
        <v>91</v>
      </c>
      <c r="J217" s="43" t="s">
        <v>87</v>
      </c>
      <c r="K217" s="27"/>
      <c r="L217" s="43"/>
      <c r="N217" s="43" t="s">
        <v>688</v>
      </c>
      <c r="O217" s="255"/>
      <c r="P217" s="31">
        <f t="shared" si="0"/>
        <v>0</v>
      </c>
      <c r="Q217" s="31">
        <f t="shared" si="1"/>
        <v>0</v>
      </c>
      <c r="R217" s="31">
        <f t="shared" si="2"/>
        <v>0</v>
      </c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spans="1:28" ht="15.75" hidden="1" customHeight="1">
      <c r="A218" s="222" t="s">
        <v>22</v>
      </c>
      <c r="B218" s="28">
        <v>44298</v>
      </c>
      <c r="C218" s="43" t="s">
        <v>668</v>
      </c>
      <c r="D218" s="222"/>
      <c r="F218" s="120">
        <v>63</v>
      </c>
      <c r="G218" s="120"/>
      <c r="H218" s="120"/>
      <c r="I218" s="43" t="s">
        <v>91</v>
      </c>
      <c r="J218" s="43" t="s">
        <v>87</v>
      </c>
      <c r="K218" s="27"/>
      <c r="L218" s="43"/>
      <c r="N218" s="43" t="s">
        <v>688</v>
      </c>
      <c r="O218" s="255"/>
      <c r="P218" s="31">
        <f t="shared" si="0"/>
        <v>0</v>
      </c>
      <c r="Q218" s="31">
        <f t="shared" si="1"/>
        <v>0</v>
      </c>
      <c r="R218" s="31">
        <f t="shared" si="2"/>
        <v>0</v>
      </c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spans="1:28" ht="15.75" hidden="1" customHeight="1">
      <c r="A219" s="222" t="s">
        <v>22</v>
      </c>
      <c r="B219" s="28">
        <v>44306</v>
      </c>
      <c r="C219" s="43" t="s">
        <v>669</v>
      </c>
      <c r="D219" s="222"/>
      <c r="F219" s="120">
        <v>24</v>
      </c>
      <c r="G219" s="120"/>
      <c r="H219" s="120"/>
      <c r="I219" s="43"/>
      <c r="J219" s="43"/>
      <c r="K219" s="27"/>
      <c r="L219" s="43"/>
      <c r="N219" s="43" t="s">
        <v>688</v>
      </c>
      <c r="O219" s="255"/>
      <c r="P219" s="31">
        <f t="shared" si="0"/>
        <v>0</v>
      </c>
      <c r="Q219" s="31">
        <f t="shared" si="1"/>
        <v>0</v>
      </c>
      <c r="R219" s="31">
        <f t="shared" si="2"/>
        <v>0</v>
      </c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spans="1:28" ht="15.75" hidden="1" customHeight="1">
      <c r="A220" s="43" t="s">
        <v>24</v>
      </c>
      <c r="B220" s="28">
        <v>44315</v>
      </c>
      <c r="C220" s="43" t="s">
        <v>2082</v>
      </c>
      <c r="D220" s="222"/>
      <c r="F220" s="120">
        <v>60</v>
      </c>
      <c r="G220" s="120"/>
      <c r="H220" s="120"/>
      <c r="I220" s="43" t="s">
        <v>89</v>
      </c>
      <c r="J220" s="43" t="s">
        <v>87</v>
      </c>
      <c r="K220" s="27"/>
      <c r="L220" s="43">
        <v>30605048185</v>
      </c>
      <c r="N220" s="43" t="s">
        <v>688</v>
      </c>
      <c r="O220" s="255"/>
      <c r="P220" s="31">
        <f t="shared" si="0"/>
        <v>0</v>
      </c>
      <c r="Q220" s="31">
        <f t="shared" si="1"/>
        <v>0</v>
      </c>
      <c r="R220" s="31">
        <f t="shared" si="2"/>
        <v>0</v>
      </c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spans="1:28" ht="15.75" hidden="1" customHeight="1">
      <c r="A221" s="43" t="s">
        <v>24</v>
      </c>
      <c r="B221" s="28">
        <v>44322</v>
      </c>
      <c r="C221" s="43" t="s">
        <v>670</v>
      </c>
      <c r="D221" s="52"/>
      <c r="F221" s="120">
        <v>154</v>
      </c>
      <c r="G221" s="120"/>
      <c r="H221" s="120"/>
      <c r="I221" s="43"/>
      <c r="J221" s="43"/>
      <c r="K221" s="27"/>
      <c r="L221" s="43"/>
      <c r="N221" s="43" t="s">
        <v>688</v>
      </c>
      <c r="O221" s="255"/>
      <c r="P221" s="31">
        <f t="shared" si="0"/>
        <v>0</v>
      </c>
      <c r="Q221" s="31">
        <f t="shared" si="1"/>
        <v>0</v>
      </c>
      <c r="R221" s="31">
        <f t="shared" si="2"/>
        <v>0</v>
      </c>
      <c r="S221" s="43"/>
      <c r="T221" s="43"/>
      <c r="U221" s="43"/>
      <c r="V221" s="43"/>
      <c r="W221" s="43"/>
      <c r="X221" s="43"/>
      <c r="Y221" s="43"/>
      <c r="Z221" s="43"/>
      <c r="AA221" s="43"/>
      <c r="AB221" s="43"/>
    </row>
    <row r="222" spans="1:28" ht="15.75" hidden="1" customHeight="1">
      <c r="A222" s="43" t="s">
        <v>24</v>
      </c>
      <c r="B222" s="28">
        <v>44322</v>
      </c>
      <c r="C222" s="43" t="s">
        <v>671</v>
      </c>
      <c r="D222" s="52"/>
      <c r="F222" s="120">
        <v>31</v>
      </c>
      <c r="G222" s="120"/>
      <c r="H222" s="120"/>
      <c r="I222" s="43"/>
      <c r="J222" s="43"/>
      <c r="K222" s="27"/>
      <c r="L222" s="43"/>
      <c r="N222" s="43" t="s">
        <v>688</v>
      </c>
      <c r="O222" s="255"/>
      <c r="P222" s="31">
        <f t="shared" si="0"/>
        <v>0</v>
      </c>
      <c r="Q222" s="31">
        <f t="shared" si="1"/>
        <v>0</v>
      </c>
      <c r="R222" s="31">
        <f t="shared" si="2"/>
        <v>0</v>
      </c>
      <c r="S222" s="43"/>
      <c r="T222" s="43"/>
      <c r="U222" s="43"/>
      <c r="V222" s="43"/>
      <c r="W222" s="43"/>
      <c r="X222" s="43"/>
      <c r="Y222" s="43"/>
      <c r="Z222" s="43"/>
      <c r="AA222" s="43"/>
      <c r="AB222" s="43"/>
    </row>
    <row r="223" spans="1:28" ht="15.75" hidden="1" customHeight="1">
      <c r="A223" s="43" t="s">
        <v>24</v>
      </c>
      <c r="B223" s="28">
        <v>44336</v>
      </c>
      <c r="C223" s="43" t="s">
        <v>672</v>
      </c>
      <c r="D223" s="52"/>
      <c r="F223" s="120">
        <v>12</v>
      </c>
      <c r="G223" s="120"/>
      <c r="H223" s="120"/>
      <c r="I223" s="43"/>
      <c r="J223" s="43"/>
      <c r="K223" s="27"/>
      <c r="L223" s="43"/>
      <c r="N223" s="43" t="s">
        <v>688</v>
      </c>
      <c r="O223" s="255"/>
      <c r="P223" s="31">
        <f t="shared" si="0"/>
        <v>0</v>
      </c>
      <c r="Q223" s="31">
        <f t="shared" si="1"/>
        <v>0</v>
      </c>
      <c r="R223" s="31">
        <f t="shared" si="2"/>
        <v>0</v>
      </c>
      <c r="S223" s="43"/>
      <c r="T223" s="43"/>
      <c r="U223" s="43"/>
      <c r="V223" s="43"/>
      <c r="W223" s="43"/>
      <c r="X223" s="43"/>
      <c r="Y223" s="43"/>
      <c r="Z223" s="43"/>
      <c r="AA223" s="43"/>
      <c r="AB223" s="43"/>
    </row>
    <row r="224" spans="1:28" ht="15.75" hidden="1" customHeight="1">
      <c r="A224" s="222" t="s">
        <v>22</v>
      </c>
      <c r="B224" s="28">
        <v>44325</v>
      </c>
      <c r="C224" s="43" t="s">
        <v>3011</v>
      </c>
      <c r="D224" s="222"/>
      <c r="F224" s="120"/>
      <c r="G224" s="120">
        <v>727.5</v>
      </c>
      <c r="H224" s="120"/>
      <c r="I224" s="43" t="s">
        <v>91</v>
      </c>
      <c r="J224" s="43" t="s">
        <v>87</v>
      </c>
      <c r="K224" s="27"/>
      <c r="L224" s="43"/>
      <c r="N224" s="43" t="s">
        <v>688</v>
      </c>
      <c r="O224" s="255"/>
      <c r="P224" s="31">
        <f t="shared" si="0"/>
        <v>0</v>
      </c>
      <c r="Q224" s="31">
        <f t="shared" si="1"/>
        <v>0</v>
      </c>
      <c r="R224" s="31">
        <f t="shared" si="2"/>
        <v>0</v>
      </c>
      <c r="S224" s="43"/>
      <c r="T224" s="43"/>
      <c r="U224" s="43"/>
      <c r="V224" s="43"/>
      <c r="W224" s="43"/>
      <c r="X224" s="43"/>
      <c r="Y224" s="43"/>
      <c r="Z224" s="43"/>
      <c r="AA224" s="43"/>
      <c r="AB224" s="43"/>
    </row>
    <row r="225" spans="1:28" ht="15.75" hidden="1" customHeight="1">
      <c r="A225" s="222" t="s">
        <v>22</v>
      </c>
      <c r="B225" s="28">
        <v>44332</v>
      </c>
      <c r="C225" s="43" t="s">
        <v>3011</v>
      </c>
      <c r="D225" s="222"/>
      <c r="F225" s="120"/>
      <c r="G225" s="120">
        <v>1697.5</v>
      </c>
      <c r="H225" s="120"/>
      <c r="I225" s="43" t="s">
        <v>91</v>
      </c>
      <c r="J225" s="43" t="s">
        <v>87</v>
      </c>
      <c r="K225" s="27"/>
      <c r="L225" s="43"/>
      <c r="N225" s="43" t="s">
        <v>688</v>
      </c>
      <c r="O225" s="255"/>
      <c r="P225" s="31">
        <f t="shared" si="0"/>
        <v>0</v>
      </c>
      <c r="Q225" s="31">
        <f t="shared" si="1"/>
        <v>0</v>
      </c>
      <c r="R225" s="31">
        <f t="shared" si="2"/>
        <v>0</v>
      </c>
      <c r="S225" s="43"/>
      <c r="T225" s="43"/>
      <c r="U225" s="43"/>
      <c r="V225" s="43"/>
      <c r="W225" s="43"/>
      <c r="X225" s="43"/>
      <c r="Y225" s="43"/>
      <c r="Z225" s="43"/>
      <c r="AA225" s="43"/>
      <c r="AB225" s="43"/>
    </row>
    <row r="226" spans="1:28" ht="15.75" hidden="1" customHeight="1">
      <c r="A226" s="222" t="s">
        <v>22</v>
      </c>
      <c r="B226" s="28">
        <v>44334</v>
      </c>
      <c r="C226" s="43" t="s">
        <v>3011</v>
      </c>
      <c r="D226" s="222"/>
      <c r="F226" s="120"/>
      <c r="G226" s="120">
        <v>485</v>
      </c>
      <c r="H226" s="120"/>
      <c r="I226" s="43" t="s">
        <v>91</v>
      </c>
      <c r="J226" s="43" t="s">
        <v>87</v>
      </c>
      <c r="K226" s="27"/>
      <c r="L226" s="43"/>
      <c r="N226" s="43" t="s">
        <v>688</v>
      </c>
      <c r="O226" s="255"/>
      <c r="P226" s="31">
        <f t="shared" si="0"/>
        <v>0</v>
      </c>
      <c r="Q226" s="31">
        <f t="shared" si="1"/>
        <v>0</v>
      </c>
      <c r="R226" s="31">
        <f t="shared" si="2"/>
        <v>0</v>
      </c>
      <c r="S226" s="43"/>
      <c r="T226" s="43"/>
      <c r="U226" s="43"/>
      <c r="V226" s="43"/>
      <c r="W226" s="43"/>
      <c r="X226" s="43"/>
      <c r="Y226" s="43"/>
      <c r="Z226" s="43"/>
      <c r="AA226" s="43"/>
      <c r="AB226" s="43"/>
    </row>
    <row r="227" spans="1:28" ht="15.75" hidden="1" customHeight="1">
      <c r="A227" s="222" t="s">
        <v>22</v>
      </c>
      <c r="B227" s="28">
        <v>44334</v>
      </c>
      <c r="C227" s="43" t="s">
        <v>3011</v>
      </c>
      <c r="D227" s="222"/>
      <c r="F227" s="120"/>
      <c r="G227" s="120">
        <v>1115.5</v>
      </c>
      <c r="H227" s="120"/>
      <c r="I227" s="43" t="s">
        <v>91</v>
      </c>
      <c r="J227" s="43" t="s">
        <v>87</v>
      </c>
      <c r="K227" s="27"/>
      <c r="L227" s="43"/>
      <c r="N227" s="43" t="s">
        <v>688</v>
      </c>
      <c r="O227" s="255"/>
      <c r="P227" s="31">
        <f t="shared" si="0"/>
        <v>0</v>
      </c>
      <c r="Q227" s="31">
        <f t="shared" si="1"/>
        <v>0</v>
      </c>
      <c r="R227" s="31">
        <f t="shared" si="2"/>
        <v>0</v>
      </c>
      <c r="S227" s="43"/>
      <c r="T227" s="43"/>
      <c r="U227" s="43"/>
      <c r="V227" s="43"/>
      <c r="W227" s="43"/>
      <c r="X227" s="43"/>
      <c r="Y227" s="43"/>
      <c r="Z227" s="43"/>
      <c r="AA227" s="43"/>
      <c r="AB227" s="43"/>
    </row>
    <row r="228" spans="1:28" ht="15.75" hidden="1" customHeight="1">
      <c r="A228" s="222" t="s">
        <v>22</v>
      </c>
      <c r="B228" s="28">
        <v>44336</v>
      </c>
      <c r="C228" s="43" t="s">
        <v>3049</v>
      </c>
      <c r="D228" s="222"/>
      <c r="F228" s="120">
        <v>304</v>
      </c>
      <c r="G228" s="120"/>
      <c r="H228" s="120"/>
      <c r="I228" s="43" t="s">
        <v>91</v>
      </c>
      <c r="J228" s="43" t="s">
        <v>87</v>
      </c>
      <c r="K228" s="27" t="s">
        <v>953</v>
      </c>
      <c r="L228" s="43">
        <v>914</v>
      </c>
      <c r="N228" s="43" t="s">
        <v>688</v>
      </c>
      <c r="O228" s="255"/>
      <c r="P228" s="31">
        <f t="shared" si="0"/>
        <v>0</v>
      </c>
      <c r="Q228" s="31">
        <f t="shared" si="1"/>
        <v>0</v>
      </c>
      <c r="R228" s="31">
        <f t="shared" si="2"/>
        <v>0</v>
      </c>
      <c r="S228" s="43"/>
      <c r="T228" s="43"/>
      <c r="U228" s="43"/>
      <c r="V228" s="43"/>
      <c r="W228" s="43"/>
      <c r="X228" s="43"/>
      <c r="Y228" s="43"/>
      <c r="Z228" s="43"/>
      <c r="AA228" s="43"/>
      <c r="AB228" s="43"/>
    </row>
    <row r="229" spans="1:28" ht="15.75" hidden="1" customHeight="1">
      <c r="A229" s="43" t="s">
        <v>24</v>
      </c>
      <c r="B229" s="28">
        <v>44336</v>
      </c>
      <c r="C229" s="43" t="s">
        <v>3050</v>
      </c>
      <c r="D229" s="222"/>
      <c r="F229" s="120">
        <v>620</v>
      </c>
      <c r="G229" s="120"/>
      <c r="H229" s="120"/>
      <c r="I229" s="43" t="s">
        <v>91</v>
      </c>
      <c r="J229" s="43" t="s">
        <v>87</v>
      </c>
      <c r="K229" s="27" t="s">
        <v>953</v>
      </c>
      <c r="L229" s="43">
        <v>915</v>
      </c>
      <c r="N229" s="43" t="s">
        <v>688</v>
      </c>
      <c r="O229" s="255"/>
      <c r="P229" s="31">
        <f t="shared" si="0"/>
        <v>0</v>
      </c>
      <c r="Q229" s="31">
        <f t="shared" si="1"/>
        <v>0</v>
      </c>
      <c r="R229" s="31">
        <f t="shared" si="2"/>
        <v>0</v>
      </c>
      <c r="S229" s="43"/>
      <c r="T229" s="43"/>
      <c r="U229" s="43"/>
      <c r="V229" s="43"/>
      <c r="W229" s="43"/>
      <c r="X229" s="43"/>
      <c r="Y229" s="43"/>
      <c r="Z229" s="43"/>
      <c r="AA229" s="43"/>
      <c r="AB229" s="43"/>
    </row>
    <row r="230" spans="1:28" ht="15.75" hidden="1" customHeight="1">
      <c r="A230" s="222" t="s">
        <v>22</v>
      </c>
      <c r="B230" s="28">
        <v>44339</v>
      </c>
      <c r="C230" s="43" t="s">
        <v>166</v>
      </c>
      <c r="D230" s="222"/>
      <c r="F230" s="120">
        <v>82.5</v>
      </c>
      <c r="G230" s="120"/>
      <c r="H230" s="120"/>
      <c r="I230" s="43"/>
      <c r="J230" s="43"/>
      <c r="K230" s="27"/>
      <c r="L230" s="43"/>
      <c r="N230" s="43" t="s">
        <v>688</v>
      </c>
      <c r="O230" s="255"/>
      <c r="P230" s="31">
        <f t="shared" si="0"/>
        <v>0</v>
      </c>
      <c r="Q230" s="31">
        <f t="shared" si="1"/>
        <v>0</v>
      </c>
      <c r="R230" s="31">
        <f t="shared" si="2"/>
        <v>0</v>
      </c>
      <c r="S230" s="43"/>
      <c r="T230" s="43"/>
      <c r="U230" s="43"/>
      <c r="V230" s="43"/>
      <c r="W230" s="43"/>
      <c r="X230" s="43"/>
      <c r="Y230" s="43"/>
      <c r="Z230" s="43"/>
      <c r="AA230" s="43"/>
      <c r="AB230" s="43"/>
    </row>
    <row r="231" spans="1:28" ht="15.75" hidden="1" customHeight="1">
      <c r="A231" s="43" t="s">
        <v>24</v>
      </c>
      <c r="B231" s="28">
        <v>44339</v>
      </c>
      <c r="C231" s="43" t="s">
        <v>166</v>
      </c>
      <c r="D231" s="222"/>
      <c r="F231" s="120">
        <v>82.5</v>
      </c>
      <c r="G231" s="120"/>
      <c r="H231" s="120"/>
      <c r="I231" s="43"/>
      <c r="J231" s="43"/>
      <c r="K231" s="27"/>
      <c r="L231" s="43"/>
      <c r="N231" s="43" t="s">
        <v>688</v>
      </c>
      <c r="O231" s="255"/>
      <c r="P231" s="31">
        <f t="shared" si="0"/>
        <v>0</v>
      </c>
      <c r="Q231" s="31">
        <f t="shared" si="1"/>
        <v>0</v>
      </c>
      <c r="R231" s="31">
        <f t="shared" si="2"/>
        <v>0</v>
      </c>
      <c r="S231" s="43"/>
      <c r="T231" s="43"/>
      <c r="U231" s="43"/>
      <c r="V231" s="43"/>
      <c r="W231" s="43"/>
      <c r="X231" s="43"/>
      <c r="Y231" s="43"/>
      <c r="Z231" s="43"/>
      <c r="AA231" s="43"/>
      <c r="AB231" s="43"/>
    </row>
    <row r="232" spans="1:28" ht="15.75" hidden="1" customHeight="1">
      <c r="A232" s="264" t="s">
        <v>23</v>
      </c>
      <c r="B232" s="28">
        <v>44343</v>
      </c>
      <c r="C232" s="43" t="s">
        <v>909</v>
      </c>
      <c r="D232" s="222"/>
      <c r="F232" s="120">
        <v>468</v>
      </c>
      <c r="G232" s="120"/>
      <c r="H232" s="120"/>
      <c r="I232" s="43" t="s">
        <v>91</v>
      </c>
      <c r="J232" s="43" t="s">
        <v>87</v>
      </c>
      <c r="K232" s="27" t="s">
        <v>699</v>
      </c>
      <c r="L232" s="43">
        <v>4023</v>
      </c>
      <c r="N232" s="43" t="s">
        <v>688</v>
      </c>
      <c r="O232" s="255"/>
      <c r="P232" s="31">
        <f t="shared" si="0"/>
        <v>0</v>
      </c>
      <c r="Q232" s="31">
        <f t="shared" si="1"/>
        <v>0</v>
      </c>
      <c r="R232" s="31">
        <f t="shared" si="2"/>
        <v>0</v>
      </c>
      <c r="S232" s="43"/>
      <c r="T232" s="43"/>
      <c r="U232" s="43"/>
      <c r="V232" s="43"/>
      <c r="W232" s="43"/>
      <c r="X232" s="43"/>
      <c r="Y232" s="43"/>
      <c r="Z232" s="43"/>
      <c r="AA232" s="43"/>
      <c r="AB232" s="43"/>
    </row>
    <row r="233" spans="1:28" ht="15.75" hidden="1" customHeight="1">
      <c r="A233" s="43" t="s">
        <v>24</v>
      </c>
      <c r="B233" s="28">
        <v>44355</v>
      </c>
      <c r="C233" s="43" t="s">
        <v>627</v>
      </c>
      <c r="D233" s="222"/>
      <c r="F233" s="120">
        <v>307.33</v>
      </c>
      <c r="G233" s="120"/>
      <c r="H233" s="120"/>
      <c r="I233" s="43" t="s">
        <v>91</v>
      </c>
      <c r="J233" s="43" t="s">
        <v>87</v>
      </c>
      <c r="K233" s="27"/>
      <c r="L233" s="43"/>
      <c r="N233" s="43" t="s">
        <v>688</v>
      </c>
      <c r="O233" s="255"/>
      <c r="P233" s="31">
        <f t="shared" si="0"/>
        <v>0</v>
      </c>
      <c r="Q233" s="31">
        <f t="shared" si="1"/>
        <v>0</v>
      </c>
      <c r="R233" s="31">
        <f t="shared" si="2"/>
        <v>0</v>
      </c>
      <c r="S233" s="43"/>
      <c r="T233" s="43"/>
      <c r="U233" s="43"/>
      <c r="V233" s="43"/>
      <c r="W233" s="43"/>
      <c r="X233" s="43"/>
      <c r="Y233" s="43"/>
      <c r="Z233" s="43"/>
      <c r="AA233" s="43"/>
      <c r="AB233" s="43"/>
    </row>
    <row r="234" spans="1:28" ht="15.75" hidden="1" customHeight="1">
      <c r="A234" s="43" t="s">
        <v>24</v>
      </c>
      <c r="B234" s="28">
        <v>44355</v>
      </c>
      <c r="C234" s="43" t="s">
        <v>628</v>
      </c>
      <c r="D234" s="222"/>
      <c r="F234" s="120">
        <v>63.34</v>
      </c>
      <c r="G234" s="120"/>
      <c r="H234" s="120"/>
      <c r="I234" s="43" t="s">
        <v>91</v>
      </c>
      <c r="J234" s="43" t="s">
        <v>87</v>
      </c>
      <c r="K234" s="27"/>
      <c r="L234" s="43"/>
      <c r="N234" s="43" t="s">
        <v>688</v>
      </c>
      <c r="O234" s="255"/>
      <c r="P234" s="31">
        <f t="shared" si="0"/>
        <v>0</v>
      </c>
      <c r="Q234" s="31">
        <f t="shared" si="1"/>
        <v>0</v>
      </c>
      <c r="R234" s="31">
        <f t="shared" si="2"/>
        <v>0</v>
      </c>
      <c r="S234" s="43"/>
      <c r="T234" s="43"/>
      <c r="U234" s="43"/>
      <c r="V234" s="43"/>
      <c r="W234" s="43"/>
      <c r="X234" s="43"/>
      <c r="Y234" s="43"/>
      <c r="Z234" s="43"/>
      <c r="AA234" s="43"/>
      <c r="AB234" s="43"/>
    </row>
    <row r="235" spans="1:28" ht="15.75" hidden="1" customHeight="1">
      <c r="A235" s="43" t="s">
        <v>24</v>
      </c>
      <c r="B235" s="28">
        <v>44367</v>
      </c>
      <c r="C235" s="43" t="s">
        <v>629</v>
      </c>
      <c r="D235" s="222"/>
      <c r="F235" s="120">
        <v>24</v>
      </c>
      <c r="G235" s="120"/>
      <c r="H235" s="120"/>
      <c r="I235" s="43" t="s">
        <v>91</v>
      </c>
      <c r="J235" s="43" t="s">
        <v>87</v>
      </c>
      <c r="K235" s="27"/>
      <c r="L235" s="43"/>
      <c r="N235" s="43" t="s">
        <v>688</v>
      </c>
      <c r="O235" s="255"/>
      <c r="P235" s="31">
        <f t="shared" si="0"/>
        <v>0</v>
      </c>
      <c r="Q235" s="31">
        <f t="shared" si="1"/>
        <v>0</v>
      </c>
      <c r="R235" s="31">
        <f t="shared" si="2"/>
        <v>0</v>
      </c>
      <c r="S235" s="43"/>
      <c r="T235" s="43"/>
      <c r="U235" s="43"/>
      <c r="V235" s="43"/>
      <c r="W235" s="43"/>
      <c r="X235" s="43"/>
      <c r="Y235" s="43"/>
      <c r="Z235" s="43"/>
      <c r="AA235" s="43"/>
      <c r="AB235" s="43"/>
    </row>
    <row r="236" spans="1:28" ht="15.75" hidden="1" customHeight="1">
      <c r="A236" s="222" t="s">
        <v>22</v>
      </c>
      <c r="B236" s="28">
        <v>44355</v>
      </c>
      <c r="C236" s="43" t="s">
        <v>627</v>
      </c>
      <c r="D236" s="222"/>
      <c r="F236" s="120">
        <v>153.66999999999999</v>
      </c>
      <c r="G236" s="120"/>
      <c r="H236" s="120"/>
      <c r="I236" s="43" t="s">
        <v>91</v>
      </c>
      <c r="J236" s="43" t="s">
        <v>87</v>
      </c>
      <c r="K236" s="27"/>
      <c r="L236" s="43"/>
      <c r="N236" s="43" t="s">
        <v>688</v>
      </c>
      <c r="O236" s="255"/>
      <c r="P236" s="31">
        <f t="shared" si="0"/>
        <v>0</v>
      </c>
      <c r="Q236" s="31">
        <f t="shared" si="1"/>
        <v>0</v>
      </c>
      <c r="R236" s="31">
        <f t="shared" si="2"/>
        <v>0</v>
      </c>
      <c r="S236" s="43"/>
      <c r="T236" s="43"/>
      <c r="U236" s="43"/>
      <c r="V236" s="43"/>
      <c r="W236" s="43"/>
      <c r="X236" s="43"/>
      <c r="Y236" s="43"/>
      <c r="Z236" s="43"/>
      <c r="AA236" s="43"/>
      <c r="AB236" s="43"/>
    </row>
    <row r="237" spans="1:28" ht="15.75" hidden="1" customHeight="1">
      <c r="A237" s="222" t="s">
        <v>22</v>
      </c>
      <c r="B237" s="28">
        <v>44355</v>
      </c>
      <c r="C237" s="43" t="s">
        <v>628</v>
      </c>
      <c r="D237" s="222"/>
      <c r="F237" s="120">
        <v>31.66</v>
      </c>
      <c r="G237" s="120"/>
      <c r="H237" s="120"/>
      <c r="I237" s="43" t="s">
        <v>91</v>
      </c>
      <c r="J237" s="43" t="s">
        <v>87</v>
      </c>
      <c r="K237" s="27"/>
      <c r="L237" s="43"/>
      <c r="N237" s="43" t="s">
        <v>688</v>
      </c>
      <c r="O237" s="255"/>
      <c r="P237" s="31">
        <f t="shared" si="0"/>
        <v>0</v>
      </c>
      <c r="Q237" s="31">
        <f t="shared" si="1"/>
        <v>0</v>
      </c>
      <c r="R237" s="31">
        <f t="shared" si="2"/>
        <v>0</v>
      </c>
      <c r="S237" s="43"/>
      <c r="T237" s="43"/>
      <c r="U237" s="43"/>
      <c r="V237" s="43"/>
      <c r="W237" s="43"/>
      <c r="X237" s="43"/>
      <c r="Y237" s="43"/>
      <c r="Z237" s="43"/>
      <c r="AA237" s="43"/>
      <c r="AB237" s="43"/>
    </row>
    <row r="238" spans="1:28" ht="15.75" hidden="1" customHeight="1">
      <c r="A238" s="222" t="s">
        <v>22</v>
      </c>
      <c r="B238" s="28">
        <v>44367</v>
      </c>
      <c r="C238" s="43" t="s">
        <v>629</v>
      </c>
      <c r="D238" s="222"/>
      <c r="F238" s="120">
        <v>12</v>
      </c>
      <c r="G238" s="120"/>
      <c r="H238" s="120"/>
      <c r="I238" s="43" t="s">
        <v>91</v>
      </c>
      <c r="J238" s="43" t="s">
        <v>87</v>
      </c>
      <c r="K238" s="27"/>
      <c r="L238" s="43"/>
      <c r="N238" s="43" t="s">
        <v>688</v>
      </c>
      <c r="O238" s="255"/>
      <c r="P238" s="31">
        <f t="shared" si="0"/>
        <v>0</v>
      </c>
      <c r="Q238" s="31">
        <f t="shared" si="1"/>
        <v>0</v>
      </c>
      <c r="R238" s="31">
        <f t="shared" si="2"/>
        <v>0</v>
      </c>
      <c r="S238" s="43"/>
      <c r="T238" s="43"/>
      <c r="U238" s="43"/>
      <c r="V238" s="43"/>
      <c r="W238" s="43"/>
      <c r="X238" s="43"/>
      <c r="Y238" s="43"/>
      <c r="Z238" s="43"/>
      <c r="AA238" s="43"/>
      <c r="AB238" s="43"/>
    </row>
    <row r="239" spans="1:28" ht="15.75" hidden="1" customHeight="1">
      <c r="A239" s="264" t="s">
        <v>23</v>
      </c>
      <c r="B239" s="28">
        <v>44377</v>
      </c>
      <c r="C239" s="43" t="s">
        <v>1915</v>
      </c>
      <c r="D239" s="222"/>
      <c r="F239" s="120">
        <v>87.4</v>
      </c>
      <c r="G239" s="120"/>
      <c r="H239" s="120"/>
      <c r="I239" s="43" t="s">
        <v>89</v>
      </c>
      <c r="J239" s="43" t="s">
        <v>87</v>
      </c>
      <c r="K239" s="27" t="s">
        <v>633</v>
      </c>
      <c r="L239" s="43">
        <v>11</v>
      </c>
      <c r="N239" s="43" t="s">
        <v>688</v>
      </c>
      <c r="O239" s="255"/>
      <c r="P239" s="31">
        <f t="shared" si="0"/>
        <v>0</v>
      </c>
      <c r="Q239" s="31">
        <f t="shared" si="1"/>
        <v>0</v>
      </c>
      <c r="R239" s="31">
        <f t="shared" si="2"/>
        <v>0</v>
      </c>
      <c r="S239" s="43"/>
      <c r="T239" s="43"/>
      <c r="U239" s="43"/>
      <c r="V239" s="43"/>
      <c r="W239" s="43"/>
      <c r="X239" s="43"/>
      <c r="Y239" s="43"/>
      <c r="Z239" s="43"/>
      <c r="AA239" s="43"/>
      <c r="AB239" s="43"/>
    </row>
    <row r="240" spans="1:28" ht="15.75" hidden="1" customHeight="1">
      <c r="A240" s="264" t="s">
        <v>23</v>
      </c>
      <c r="B240" s="28">
        <v>44377</v>
      </c>
      <c r="C240" s="43" t="s">
        <v>1320</v>
      </c>
      <c r="D240" s="222"/>
      <c r="F240" s="120">
        <v>99</v>
      </c>
      <c r="G240" s="120"/>
      <c r="H240" s="120"/>
      <c r="I240" s="43" t="s">
        <v>89</v>
      </c>
      <c r="J240" s="43" t="s">
        <v>87</v>
      </c>
      <c r="K240" s="27" t="s">
        <v>633</v>
      </c>
      <c r="L240" s="43">
        <v>22</v>
      </c>
      <c r="N240" s="43" t="s">
        <v>688</v>
      </c>
      <c r="O240" s="255"/>
      <c r="P240" s="31">
        <f t="shared" si="0"/>
        <v>0</v>
      </c>
      <c r="Q240" s="31">
        <f t="shared" si="1"/>
        <v>0</v>
      </c>
      <c r="R240" s="31">
        <f t="shared" si="2"/>
        <v>0</v>
      </c>
      <c r="S240" s="43"/>
      <c r="T240" s="43"/>
      <c r="U240" s="43"/>
      <c r="V240" s="43"/>
      <c r="W240" s="43"/>
      <c r="X240" s="43"/>
      <c r="Y240" s="43"/>
      <c r="Z240" s="43"/>
      <c r="AA240" s="43"/>
      <c r="AB240" s="43"/>
    </row>
    <row r="241" spans="1:28" ht="15.75" hidden="1" customHeight="1">
      <c r="A241" s="43" t="s">
        <v>24</v>
      </c>
      <c r="B241" s="28">
        <v>44388</v>
      </c>
      <c r="C241" s="43" t="s">
        <v>3051</v>
      </c>
      <c r="D241" s="222"/>
      <c r="F241" s="120">
        <v>307.5</v>
      </c>
      <c r="G241" s="120"/>
      <c r="H241" s="120"/>
      <c r="I241" s="43"/>
      <c r="J241" s="43"/>
      <c r="K241" s="27"/>
      <c r="L241" s="43"/>
      <c r="N241" s="43" t="s">
        <v>688</v>
      </c>
      <c r="O241" s="255"/>
      <c r="P241" s="31">
        <f t="shared" si="0"/>
        <v>0</v>
      </c>
      <c r="Q241" s="31">
        <f t="shared" si="1"/>
        <v>0</v>
      </c>
      <c r="R241" s="31">
        <f t="shared" si="2"/>
        <v>0</v>
      </c>
      <c r="S241" s="43"/>
      <c r="T241" s="43"/>
      <c r="U241" s="43"/>
      <c r="V241" s="43"/>
      <c r="W241" s="43"/>
      <c r="X241" s="43"/>
      <c r="Y241" s="43"/>
      <c r="Z241" s="43"/>
      <c r="AA241" s="43"/>
      <c r="AB241" s="43"/>
    </row>
    <row r="242" spans="1:28" ht="15.75" hidden="1" customHeight="1">
      <c r="A242" s="43" t="s">
        <v>24</v>
      </c>
      <c r="B242" s="28">
        <v>44388</v>
      </c>
      <c r="C242" s="43" t="s">
        <v>674</v>
      </c>
      <c r="D242" s="222"/>
      <c r="F242" s="120">
        <v>63</v>
      </c>
      <c r="G242" s="120"/>
      <c r="H242" s="120"/>
      <c r="I242" s="43"/>
      <c r="J242" s="43"/>
      <c r="K242" s="27"/>
      <c r="L242" s="43"/>
      <c r="N242" s="43" t="s">
        <v>688</v>
      </c>
      <c r="O242" s="255"/>
      <c r="P242" s="31">
        <f t="shared" si="0"/>
        <v>0</v>
      </c>
      <c r="Q242" s="31">
        <f t="shared" si="1"/>
        <v>0</v>
      </c>
      <c r="R242" s="31">
        <f t="shared" si="2"/>
        <v>0</v>
      </c>
      <c r="S242" s="43"/>
      <c r="T242" s="43"/>
      <c r="U242" s="43"/>
      <c r="V242" s="43"/>
      <c r="W242" s="43"/>
      <c r="X242" s="43"/>
      <c r="Y242" s="43"/>
      <c r="Z242" s="43"/>
      <c r="AA242" s="43"/>
      <c r="AB242" s="43"/>
    </row>
    <row r="243" spans="1:28" ht="15.75" hidden="1" customHeight="1">
      <c r="A243" s="43" t="s">
        <v>24</v>
      </c>
      <c r="B243" s="28">
        <v>44397</v>
      </c>
      <c r="C243" s="43" t="s">
        <v>675</v>
      </c>
      <c r="D243" s="222"/>
      <c r="F243" s="120">
        <v>24</v>
      </c>
      <c r="G243" s="120"/>
      <c r="H243" s="120"/>
      <c r="I243" s="43"/>
      <c r="J243" s="43"/>
      <c r="K243" s="27"/>
      <c r="L243" s="43"/>
      <c r="N243" s="43" t="s">
        <v>688</v>
      </c>
      <c r="O243" s="255"/>
      <c r="P243" s="31">
        <f t="shared" si="0"/>
        <v>0</v>
      </c>
      <c r="Q243" s="31">
        <f t="shared" si="1"/>
        <v>0</v>
      </c>
      <c r="R243" s="31">
        <f t="shared" si="2"/>
        <v>0</v>
      </c>
      <c r="S243" s="43"/>
      <c r="T243" s="43"/>
      <c r="U243" s="43"/>
      <c r="V243" s="43"/>
      <c r="W243" s="43"/>
      <c r="X243" s="43"/>
      <c r="Y243" s="43"/>
      <c r="Z243" s="43"/>
      <c r="AA243" s="43"/>
      <c r="AB243" s="43"/>
    </row>
    <row r="244" spans="1:28" ht="15.75" hidden="1" customHeight="1">
      <c r="A244" s="222" t="s">
        <v>22</v>
      </c>
      <c r="B244" s="28">
        <v>44388</v>
      </c>
      <c r="C244" s="43" t="s">
        <v>3051</v>
      </c>
      <c r="D244" s="222"/>
      <c r="F244" s="120">
        <v>307.5</v>
      </c>
      <c r="G244" s="120"/>
      <c r="H244" s="120"/>
      <c r="I244" s="43"/>
      <c r="J244" s="43"/>
      <c r="K244" s="27"/>
      <c r="L244" s="43"/>
      <c r="N244" s="43" t="s">
        <v>688</v>
      </c>
      <c r="O244" s="255"/>
      <c r="P244" s="31">
        <f t="shared" si="0"/>
        <v>0</v>
      </c>
      <c r="Q244" s="31">
        <f t="shared" si="1"/>
        <v>0</v>
      </c>
      <c r="R244" s="31">
        <f t="shared" si="2"/>
        <v>0</v>
      </c>
      <c r="S244" s="43"/>
      <c r="T244" s="43"/>
      <c r="U244" s="43"/>
      <c r="V244" s="43"/>
      <c r="W244" s="43"/>
      <c r="X244" s="43"/>
      <c r="Y244" s="43"/>
      <c r="Z244" s="43"/>
      <c r="AA244" s="43"/>
      <c r="AB244" s="43"/>
    </row>
    <row r="245" spans="1:28" ht="15.75" hidden="1" customHeight="1">
      <c r="A245" s="222" t="s">
        <v>22</v>
      </c>
      <c r="B245" s="28">
        <v>44388</v>
      </c>
      <c r="C245" s="43" t="s">
        <v>674</v>
      </c>
      <c r="D245" s="222"/>
      <c r="F245" s="120">
        <v>63</v>
      </c>
      <c r="G245" s="120"/>
      <c r="H245" s="120"/>
      <c r="I245" s="43"/>
      <c r="J245" s="43"/>
      <c r="K245" s="27"/>
      <c r="L245" s="43"/>
      <c r="N245" s="43" t="s">
        <v>688</v>
      </c>
      <c r="O245" s="255"/>
      <c r="P245" s="31">
        <f t="shared" si="0"/>
        <v>0</v>
      </c>
      <c r="Q245" s="31">
        <f t="shared" si="1"/>
        <v>0</v>
      </c>
      <c r="R245" s="31">
        <f t="shared" si="2"/>
        <v>0</v>
      </c>
      <c r="S245" s="43"/>
      <c r="T245" s="43"/>
      <c r="U245" s="43"/>
      <c r="V245" s="43"/>
      <c r="W245" s="43"/>
      <c r="X245" s="43"/>
      <c r="Y245" s="43"/>
      <c r="Z245" s="43"/>
      <c r="AA245" s="43"/>
      <c r="AB245" s="43"/>
    </row>
    <row r="246" spans="1:28" ht="15.75" hidden="1" customHeight="1">
      <c r="A246" s="222" t="s">
        <v>22</v>
      </c>
      <c r="B246" s="28">
        <v>44397</v>
      </c>
      <c r="C246" s="43" t="s">
        <v>675</v>
      </c>
      <c r="D246" s="222"/>
      <c r="F246" s="120">
        <v>24</v>
      </c>
      <c r="G246" s="120"/>
      <c r="H246" s="120"/>
      <c r="I246" s="43"/>
      <c r="J246" s="43"/>
      <c r="K246" s="27"/>
      <c r="L246" s="43"/>
      <c r="N246" s="43" t="s">
        <v>688</v>
      </c>
      <c r="O246" s="255"/>
      <c r="P246" s="31">
        <f t="shared" si="0"/>
        <v>0</v>
      </c>
      <c r="Q246" s="31">
        <f t="shared" si="1"/>
        <v>0</v>
      </c>
      <c r="R246" s="31">
        <f t="shared" si="2"/>
        <v>0</v>
      </c>
      <c r="S246" s="43"/>
      <c r="T246" s="43"/>
      <c r="U246" s="43"/>
      <c r="V246" s="43"/>
      <c r="W246" s="43"/>
      <c r="X246" s="43"/>
      <c r="Y246" s="43"/>
      <c r="Z246" s="43"/>
      <c r="AA246" s="43"/>
      <c r="AB246" s="43"/>
    </row>
    <row r="247" spans="1:28" ht="15.75" hidden="1" customHeight="1">
      <c r="A247" s="43" t="s">
        <v>24</v>
      </c>
      <c r="B247" s="28">
        <v>44405</v>
      </c>
      <c r="C247" s="43" t="s">
        <v>953</v>
      </c>
      <c r="D247" s="222"/>
      <c r="F247" s="120">
        <v>826</v>
      </c>
      <c r="G247" s="120"/>
      <c r="H247" s="120"/>
      <c r="I247" s="43" t="s">
        <v>91</v>
      </c>
      <c r="J247" s="43" t="s">
        <v>87</v>
      </c>
      <c r="K247" s="27" t="s">
        <v>953</v>
      </c>
      <c r="L247" s="43">
        <v>933</v>
      </c>
      <c r="N247" s="43" t="s">
        <v>688</v>
      </c>
      <c r="O247" s="255"/>
      <c r="P247" s="31">
        <f t="shared" si="0"/>
        <v>0</v>
      </c>
      <c r="Q247" s="31">
        <f t="shared" si="1"/>
        <v>0</v>
      </c>
      <c r="R247" s="31">
        <f t="shared" si="2"/>
        <v>0</v>
      </c>
      <c r="S247" s="43"/>
      <c r="T247" s="43"/>
      <c r="U247" s="43"/>
      <c r="V247" s="43"/>
      <c r="W247" s="43"/>
      <c r="X247" s="43"/>
      <c r="Y247" s="43"/>
      <c r="Z247" s="43"/>
      <c r="AA247" s="43"/>
      <c r="AB247" s="43"/>
    </row>
    <row r="248" spans="1:28" ht="15.75" hidden="1" customHeight="1">
      <c r="A248" s="43" t="s">
        <v>24</v>
      </c>
      <c r="B248" s="28">
        <v>44416</v>
      </c>
      <c r="C248" s="43" t="s">
        <v>166</v>
      </c>
      <c r="D248" s="222"/>
      <c r="F248" s="120">
        <v>12.9</v>
      </c>
      <c r="G248" s="120"/>
      <c r="H248" s="120"/>
      <c r="I248" s="43" t="s">
        <v>89</v>
      </c>
      <c r="J248" s="43" t="s">
        <v>87</v>
      </c>
      <c r="K248" s="27"/>
      <c r="L248" s="43">
        <v>3913</v>
      </c>
      <c r="N248" s="43" t="s">
        <v>688</v>
      </c>
      <c r="O248" s="255"/>
      <c r="P248" s="31">
        <f t="shared" si="0"/>
        <v>0</v>
      </c>
      <c r="Q248" s="31">
        <f t="shared" si="1"/>
        <v>0</v>
      </c>
      <c r="R248" s="31">
        <f t="shared" si="2"/>
        <v>0</v>
      </c>
      <c r="S248" s="43"/>
      <c r="T248" s="43"/>
      <c r="U248" s="43"/>
      <c r="V248" s="43"/>
      <c r="W248" s="43"/>
      <c r="X248" s="43"/>
      <c r="Y248" s="43"/>
      <c r="Z248" s="43"/>
      <c r="AA248" s="43"/>
      <c r="AB248" s="43"/>
    </row>
    <row r="249" spans="1:28" ht="15.75" hidden="1" customHeight="1">
      <c r="A249" s="222" t="s">
        <v>22</v>
      </c>
      <c r="B249" s="28">
        <v>44402</v>
      </c>
      <c r="C249" s="43" t="s">
        <v>532</v>
      </c>
      <c r="D249" s="222"/>
      <c r="F249" s="120">
        <v>328.2</v>
      </c>
      <c r="G249" s="120"/>
      <c r="H249" s="120"/>
      <c r="I249" s="43" t="s">
        <v>89</v>
      </c>
      <c r="J249" s="43" t="s">
        <v>87</v>
      </c>
      <c r="K249" s="27"/>
      <c r="L249" s="43">
        <v>9977</v>
      </c>
      <c r="N249" s="43" t="s">
        <v>688</v>
      </c>
      <c r="O249" s="255"/>
      <c r="P249" s="31">
        <f t="shared" si="0"/>
        <v>0</v>
      </c>
      <c r="Q249" s="31">
        <f t="shared" si="1"/>
        <v>0</v>
      </c>
      <c r="R249" s="31">
        <f t="shared" si="2"/>
        <v>0</v>
      </c>
      <c r="S249" s="43"/>
      <c r="T249" s="43"/>
      <c r="U249" s="43"/>
      <c r="V249" s="43"/>
      <c r="W249" s="43"/>
      <c r="X249" s="43"/>
      <c r="Y249" s="43"/>
      <c r="Z249" s="43"/>
      <c r="AA249" s="43"/>
      <c r="AB249" s="43"/>
    </row>
    <row r="250" spans="1:28" ht="15.75" hidden="1" customHeight="1">
      <c r="A250" s="43" t="s">
        <v>24</v>
      </c>
      <c r="B250" s="28">
        <v>44402</v>
      </c>
      <c r="C250" s="43" t="s">
        <v>1351</v>
      </c>
      <c r="D250" s="222"/>
      <c r="F250" s="120">
        <v>118</v>
      </c>
      <c r="G250" s="120"/>
      <c r="H250" s="120"/>
      <c r="I250" s="43" t="s">
        <v>89</v>
      </c>
      <c r="J250" s="43" t="s">
        <v>87</v>
      </c>
      <c r="K250" s="27"/>
      <c r="L250" s="43">
        <v>7721</v>
      </c>
      <c r="N250" s="43" t="s">
        <v>688</v>
      </c>
      <c r="O250" s="255"/>
      <c r="P250" s="31">
        <f t="shared" si="0"/>
        <v>0</v>
      </c>
      <c r="Q250" s="31">
        <f t="shared" si="1"/>
        <v>0</v>
      </c>
      <c r="R250" s="31">
        <f t="shared" si="2"/>
        <v>0</v>
      </c>
      <c r="S250" s="43"/>
      <c r="T250" s="43"/>
      <c r="U250" s="43"/>
      <c r="V250" s="43"/>
      <c r="W250" s="43"/>
      <c r="X250" s="43"/>
      <c r="Y250" s="43"/>
      <c r="Z250" s="43"/>
      <c r="AA250" s="43"/>
      <c r="AB250" s="43"/>
    </row>
    <row r="251" spans="1:28" ht="15.75" hidden="1" customHeight="1">
      <c r="A251" s="43" t="s">
        <v>24</v>
      </c>
      <c r="B251" s="28">
        <v>44402</v>
      </c>
      <c r="C251" s="43" t="s">
        <v>2108</v>
      </c>
      <c r="D251" s="222"/>
      <c r="F251" s="120">
        <v>449.82</v>
      </c>
      <c r="G251" s="120"/>
      <c r="H251" s="120"/>
      <c r="I251" s="43" t="s">
        <v>89</v>
      </c>
      <c r="J251" s="43" t="s">
        <v>87</v>
      </c>
      <c r="K251" s="27"/>
      <c r="L251" s="43">
        <v>449.82</v>
      </c>
      <c r="N251" s="43" t="s">
        <v>688</v>
      </c>
      <c r="O251" s="255"/>
      <c r="P251" s="31">
        <f t="shared" si="0"/>
        <v>0</v>
      </c>
      <c r="Q251" s="31">
        <f t="shared" si="1"/>
        <v>0</v>
      </c>
      <c r="R251" s="31">
        <f t="shared" si="2"/>
        <v>0</v>
      </c>
      <c r="S251" s="43"/>
      <c r="T251" s="43"/>
      <c r="U251" s="43"/>
      <c r="V251" s="43"/>
      <c r="W251" s="43"/>
      <c r="X251" s="43"/>
      <c r="Y251" s="43"/>
      <c r="Z251" s="43"/>
      <c r="AA251" s="43"/>
      <c r="AB251" s="43"/>
    </row>
    <row r="252" spans="1:28" ht="15.75" hidden="1" customHeight="1">
      <c r="A252" s="43" t="s">
        <v>24</v>
      </c>
      <c r="B252" s="28">
        <v>44403</v>
      </c>
      <c r="C252" s="43" t="s">
        <v>2082</v>
      </c>
      <c r="D252" s="222"/>
      <c r="F252" s="120">
        <v>65.8</v>
      </c>
      <c r="G252" s="120"/>
      <c r="H252" s="120"/>
      <c r="I252" s="43" t="s">
        <v>89</v>
      </c>
      <c r="J252" s="43" t="s">
        <v>87</v>
      </c>
      <c r="K252" s="27"/>
      <c r="L252" s="43">
        <v>85859</v>
      </c>
      <c r="N252" s="43" t="s">
        <v>688</v>
      </c>
      <c r="O252" s="255"/>
      <c r="P252" s="31">
        <f t="shared" si="0"/>
        <v>0</v>
      </c>
      <c r="Q252" s="31">
        <f t="shared" si="1"/>
        <v>0</v>
      </c>
      <c r="R252" s="31">
        <f t="shared" si="2"/>
        <v>0</v>
      </c>
      <c r="S252" s="43"/>
      <c r="T252" s="43"/>
      <c r="U252" s="43"/>
      <c r="V252" s="43"/>
      <c r="W252" s="43"/>
      <c r="X252" s="43"/>
      <c r="Y252" s="43"/>
      <c r="Z252" s="43"/>
      <c r="AA252" s="43"/>
      <c r="AB252" s="43"/>
    </row>
    <row r="253" spans="1:28" ht="15.75" hidden="1" customHeight="1">
      <c r="A253" s="43" t="s">
        <v>24</v>
      </c>
      <c r="B253" s="28">
        <v>44418</v>
      </c>
      <c r="C253" s="43" t="s">
        <v>1351</v>
      </c>
      <c r="D253" s="222"/>
      <c r="F253" s="120">
        <v>99</v>
      </c>
      <c r="G253" s="120"/>
      <c r="H253" s="120"/>
      <c r="I253" s="43" t="s">
        <v>89</v>
      </c>
      <c r="J253" s="43" t="s">
        <v>87</v>
      </c>
      <c r="K253" s="27"/>
      <c r="L253" s="43">
        <v>9723</v>
      </c>
      <c r="N253" s="43" t="s">
        <v>688</v>
      </c>
      <c r="O253" s="255"/>
      <c r="P253" s="31">
        <f t="shared" si="0"/>
        <v>0</v>
      </c>
      <c r="Q253" s="31">
        <f t="shared" si="1"/>
        <v>0</v>
      </c>
      <c r="R253" s="31">
        <f t="shared" si="2"/>
        <v>0</v>
      </c>
      <c r="S253" s="43"/>
      <c r="T253" s="43"/>
      <c r="U253" s="43"/>
      <c r="V253" s="43"/>
      <c r="W253" s="43"/>
      <c r="X253" s="43"/>
      <c r="Y253" s="43"/>
      <c r="Z253" s="43"/>
      <c r="AA253" s="43"/>
      <c r="AB253" s="43"/>
    </row>
    <row r="254" spans="1:28" ht="15.75" hidden="1" customHeight="1">
      <c r="A254" s="222" t="s">
        <v>22</v>
      </c>
      <c r="B254" s="28">
        <v>44418</v>
      </c>
      <c r="C254" s="43" t="s">
        <v>1351</v>
      </c>
      <c r="D254" s="222"/>
      <c r="F254" s="120">
        <v>99</v>
      </c>
      <c r="G254" s="120"/>
      <c r="H254" s="120"/>
      <c r="I254" s="43" t="s">
        <v>89</v>
      </c>
      <c r="J254" s="43" t="s">
        <v>87</v>
      </c>
      <c r="K254" s="27"/>
      <c r="L254" s="43">
        <v>9723</v>
      </c>
      <c r="N254" s="43" t="s">
        <v>688</v>
      </c>
      <c r="O254" s="255"/>
      <c r="P254" s="31">
        <f t="shared" si="0"/>
        <v>0</v>
      </c>
      <c r="Q254" s="31">
        <f t="shared" si="1"/>
        <v>0</v>
      </c>
      <c r="R254" s="31">
        <f t="shared" si="2"/>
        <v>0</v>
      </c>
      <c r="S254" s="43"/>
      <c r="T254" s="43"/>
      <c r="U254" s="43"/>
      <c r="V254" s="43"/>
      <c r="W254" s="43"/>
      <c r="X254" s="43"/>
      <c r="Y254" s="43"/>
      <c r="Z254" s="43"/>
      <c r="AA254" s="43"/>
      <c r="AB254" s="43"/>
    </row>
    <row r="255" spans="1:28" ht="15.75" hidden="1" customHeight="1">
      <c r="A255" s="43" t="s">
        <v>24</v>
      </c>
      <c r="B255" s="28">
        <v>44428</v>
      </c>
      <c r="C255" s="43" t="s">
        <v>390</v>
      </c>
      <c r="D255" s="222"/>
      <c r="F255" s="120">
        <v>48</v>
      </c>
      <c r="G255" s="120"/>
      <c r="H255" s="120"/>
      <c r="I255" s="43"/>
      <c r="J255" s="43"/>
      <c r="K255" s="27"/>
      <c r="L255" s="43"/>
      <c r="N255" s="43" t="s">
        <v>688</v>
      </c>
      <c r="O255" s="255"/>
      <c r="P255" s="31">
        <f t="shared" si="0"/>
        <v>0</v>
      </c>
      <c r="Q255" s="31">
        <f t="shared" si="1"/>
        <v>0</v>
      </c>
      <c r="R255" s="31">
        <f t="shared" si="2"/>
        <v>0</v>
      </c>
      <c r="S255" s="43"/>
      <c r="T255" s="43"/>
      <c r="U255" s="43"/>
      <c r="V255" s="43"/>
      <c r="W255" s="43"/>
      <c r="X255" s="43"/>
      <c r="Y255" s="43"/>
      <c r="Z255" s="43"/>
      <c r="AA255" s="43"/>
      <c r="AB255" s="43"/>
    </row>
    <row r="256" spans="1:28" ht="15.75" hidden="1" customHeight="1">
      <c r="A256" s="43" t="s">
        <v>24</v>
      </c>
      <c r="B256" s="28">
        <v>44419</v>
      </c>
      <c r="C256" s="43" t="s">
        <v>2998</v>
      </c>
      <c r="D256" s="222"/>
      <c r="F256" s="120">
        <v>615.32000000000005</v>
      </c>
      <c r="G256" s="120"/>
      <c r="H256" s="120"/>
      <c r="I256" s="43"/>
      <c r="J256" s="43"/>
      <c r="K256" s="27"/>
      <c r="L256" s="43"/>
      <c r="N256" s="43" t="s">
        <v>688</v>
      </c>
      <c r="O256" s="255"/>
      <c r="P256" s="31">
        <f t="shared" si="0"/>
        <v>0</v>
      </c>
      <c r="Q256" s="31">
        <f t="shared" si="1"/>
        <v>0</v>
      </c>
      <c r="R256" s="31">
        <f t="shared" si="2"/>
        <v>0</v>
      </c>
      <c r="S256" s="43"/>
      <c r="T256" s="43"/>
      <c r="U256" s="43"/>
      <c r="V256" s="43"/>
      <c r="W256" s="43"/>
      <c r="X256" s="43"/>
      <c r="Y256" s="43"/>
      <c r="Z256" s="43"/>
      <c r="AA256" s="43"/>
      <c r="AB256" s="43"/>
    </row>
    <row r="257" spans="1:28" ht="15.75" hidden="1" customHeight="1">
      <c r="A257" s="43" t="s">
        <v>24</v>
      </c>
      <c r="B257" s="28">
        <v>44420</v>
      </c>
      <c r="C257" s="43" t="s">
        <v>3052</v>
      </c>
      <c r="D257" s="222"/>
      <c r="F257" s="120">
        <v>125.32</v>
      </c>
      <c r="G257" s="120"/>
      <c r="H257" s="120"/>
      <c r="I257" s="43"/>
      <c r="J257" s="43"/>
      <c r="K257" s="27"/>
      <c r="L257" s="43"/>
      <c r="N257" s="43" t="s">
        <v>688</v>
      </c>
      <c r="O257" s="255"/>
      <c r="P257" s="31">
        <f t="shared" ref="P257:P385" si="3">R257-Q257</f>
        <v>0</v>
      </c>
      <c r="Q257" s="31">
        <f t="shared" ref="Q257:Q385" si="4">SUBTOTAL(9,$F$2:F257)</f>
        <v>0</v>
      </c>
      <c r="R257" s="31">
        <f t="shared" ref="R257:R385" si="5">SUBTOTAL(9,$G$2:G257)</f>
        <v>0</v>
      </c>
      <c r="S257" s="43"/>
      <c r="T257" s="43"/>
      <c r="U257" s="43"/>
      <c r="V257" s="43"/>
      <c r="W257" s="43"/>
      <c r="X257" s="43"/>
      <c r="Y257" s="43"/>
      <c r="Z257" s="43"/>
      <c r="AA257" s="43"/>
      <c r="AB257" s="43"/>
    </row>
    <row r="258" spans="1:28" ht="15.75" hidden="1" customHeight="1">
      <c r="A258" s="222" t="s">
        <v>22</v>
      </c>
      <c r="B258" s="28">
        <v>44428</v>
      </c>
      <c r="C258" s="43" t="s">
        <v>390</v>
      </c>
      <c r="D258" s="222"/>
      <c r="F258" s="120">
        <v>24</v>
      </c>
      <c r="G258" s="120"/>
      <c r="H258" s="120"/>
      <c r="I258" s="43"/>
      <c r="J258" s="43"/>
      <c r="K258" s="27"/>
      <c r="L258" s="43"/>
      <c r="N258" s="43" t="s">
        <v>688</v>
      </c>
      <c r="O258" s="255"/>
      <c r="P258" s="31">
        <f t="shared" si="3"/>
        <v>0</v>
      </c>
      <c r="Q258" s="31">
        <f t="shared" si="4"/>
        <v>0</v>
      </c>
      <c r="R258" s="31">
        <f t="shared" si="5"/>
        <v>0</v>
      </c>
      <c r="S258" s="43"/>
      <c r="T258" s="43"/>
      <c r="U258" s="43"/>
      <c r="V258" s="43"/>
      <c r="W258" s="43"/>
      <c r="X258" s="43"/>
      <c r="Y258" s="43"/>
      <c r="Z258" s="43"/>
      <c r="AA258" s="43"/>
      <c r="AB258" s="43"/>
    </row>
    <row r="259" spans="1:28" ht="15.75" hidden="1" customHeight="1">
      <c r="A259" s="222" t="s">
        <v>22</v>
      </c>
      <c r="B259" s="28">
        <v>44419</v>
      </c>
      <c r="C259" s="43" t="s">
        <v>2998</v>
      </c>
      <c r="D259" s="222"/>
      <c r="F259" s="120">
        <v>307.68</v>
      </c>
      <c r="G259" s="120"/>
      <c r="H259" s="120"/>
      <c r="I259" s="43"/>
      <c r="J259" s="43"/>
      <c r="K259" s="27"/>
      <c r="L259" s="43"/>
      <c r="N259" s="43" t="s">
        <v>688</v>
      </c>
      <c r="O259" s="255"/>
      <c r="P259" s="31">
        <f t="shared" si="3"/>
        <v>0</v>
      </c>
      <c r="Q259" s="31">
        <f t="shared" si="4"/>
        <v>0</v>
      </c>
      <c r="R259" s="31">
        <f t="shared" si="5"/>
        <v>0</v>
      </c>
      <c r="S259" s="43"/>
      <c r="T259" s="43"/>
      <c r="U259" s="43"/>
      <c r="V259" s="43"/>
      <c r="W259" s="43"/>
      <c r="X259" s="43"/>
      <c r="Y259" s="43"/>
      <c r="Z259" s="43"/>
      <c r="AA259" s="43"/>
      <c r="AB259" s="43"/>
    </row>
    <row r="260" spans="1:28" ht="15.75" hidden="1" customHeight="1">
      <c r="A260" s="222" t="s">
        <v>22</v>
      </c>
      <c r="B260" s="28">
        <v>44420</v>
      </c>
      <c r="C260" s="43" t="s">
        <v>3052</v>
      </c>
      <c r="D260" s="222"/>
      <c r="F260" s="120">
        <v>62.68</v>
      </c>
      <c r="G260" s="120"/>
      <c r="H260" s="120"/>
      <c r="I260" s="43"/>
      <c r="J260" s="43"/>
      <c r="K260" s="27"/>
      <c r="L260" s="43"/>
      <c r="N260" s="43" t="s">
        <v>688</v>
      </c>
      <c r="O260" s="255"/>
      <c r="P260" s="31">
        <f t="shared" si="3"/>
        <v>0</v>
      </c>
      <c r="Q260" s="31">
        <f t="shared" si="4"/>
        <v>0</v>
      </c>
      <c r="R260" s="31">
        <f t="shared" si="5"/>
        <v>0</v>
      </c>
      <c r="S260" s="43"/>
      <c r="T260" s="43"/>
      <c r="U260" s="43"/>
      <c r="V260" s="43"/>
      <c r="W260" s="43"/>
      <c r="X260" s="43"/>
      <c r="Y260" s="43"/>
      <c r="Z260" s="43"/>
      <c r="AA260" s="43"/>
      <c r="AB260" s="43"/>
    </row>
    <row r="261" spans="1:28" ht="15.75" hidden="1" customHeight="1">
      <c r="A261" s="264" t="s">
        <v>23</v>
      </c>
      <c r="B261" s="28">
        <v>44430</v>
      </c>
      <c r="C261" s="153" t="s">
        <v>962</v>
      </c>
      <c r="D261" s="222"/>
      <c r="F261" s="120"/>
      <c r="G261" s="120">
        <v>10000</v>
      </c>
      <c r="H261" s="120"/>
      <c r="I261" s="43" t="s">
        <v>91</v>
      </c>
      <c r="J261" s="43" t="s">
        <v>87</v>
      </c>
      <c r="K261" s="27"/>
      <c r="L261" s="43"/>
      <c r="N261" s="43" t="s">
        <v>688</v>
      </c>
      <c r="O261" s="255"/>
      <c r="P261" s="31">
        <f t="shared" si="3"/>
        <v>0</v>
      </c>
      <c r="Q261" s="31">
        <f t="shared" si="4"/>
        <v>0</v>
      </c>
      <c r="R261" s="31">
        <f t="shared" si="5"/>
        <v>0</v>
      </c>
      <c r="S261" s="43"/>
      <c r="T261" s="43"/>
      <c r="U261" s="43"/>
      <c r="V261" s="43"/>
      <c r="W261" s="43"/>
      <c r="X261" s="43"/>
      <c r="Y261" s="43"/>
      <c r="Z261" s="43"/>
      <c r="AA261" s="43"/>
      <c r="AB261" s="43"/>
    </row>
    <row r="262" spans="1:28" ht="15.75" hidden="1" customHeight="1">
      <c r="A262" s="43" t="s">
        <v>24</v>
      </c>
      <c r="B262" s="28">
        <v>44430</v>
      </c>
      <c r="C262" s="43" t="s">
        <v>3053</v>
      </c>
      <c r="D262" s="222"/>
      <c r="F262" s="120">
        <v>4680</v>
      </c>
      <c r="G262" s="120"/>
      <c r="H262" s="120"/>
      <c r="I262" s="43" t="s">
        <v>91</v>
      </c>
      <c r="J262" s="43" t="s">
        <v>87</v>
      </c>
      <c r="K262" s="27" t="s">
        <v>3005</v>
      </c>
      <c r="L262" s="43">
        <v>481</v>
      </c>
      <c r="N262" s="43" t="s">
        <v>688</v>
      </c>
      <c r="O262" s="255"/>
      <c r="P262" s="31">
        <f t="shared" si="3"/>
        <v>0</v>
      </c>
      <c r="Q262" s="31">
        <f t="shared" si="4"/>
        <v>0</v>
      </c>
      <c r="R262" s="31">
        <f t="shared" si="5"/>
        <v>0</v>
      </c>
      <c r="S262" s="43"/>
      <c r="T262" s="43"/>
      <c r="U262" s="43"/>
      <c r="V262" s="43"/>
      <c r="W262" s="43"/>
      <c r="X262" s="43"/>
      <c r="Y262" s="43"/>
      <c r="Z262" s="43"/>
      <c r="AA262" s="43"/>
      <c r="AB262" s="43"/>
    </row>
    <row r="263" spans="1:28" ht="15.75" hidden="1" customHeight="1">
      <c r="A263" s="222" t="s">
        <v>22</v>
      </c>
      <c r="B263" s="28">
        <v>44430</v>
      </c>
      <c r="C263" s="43" t="s">
        <v>3054</v>
      </c>
      <c r="D263" s="222"/>
      <c r="F263" s="120">
        <v>1638</v>
      </c>
      <c r="G263" s="120"/>
      <c r="H263" s="120"/>
      <c r="I263" s="43" t="s">
        <v>91</v>
      </c>
      <c r="J263" s="43" t="s">
        <v>87</v>
      </c>
      <c r="K263" s="27" t="s">
        <v>3005</v>
      </c>
      <c r="L263" s="43">
        <v>481</v>
      </c>
      <c r="N263" s="43" t="s">
        <v>688</v>
      </c>
      <c r="O263" s="255"/>
      <c r="P263" s="31">
        <f t="shared" si="3"/>
        <v>0</v>
      </c>
      <c r="Q263" s="31">
        <f t="shared" si="4"/>
        <v>0</v>
      </c>
      <c r="R263" s="31">
        <f t="shared" si="5"/>
        <v>0</v>
      </c>
      <c r="S263" s="43"/>
      <c r="T263" s="43"/>
      <c r="U263" s="43"/>
      <c r="V263" s="43"/>
      <c r="W263" s="43"/>
      <c r="X263" s="43"/>
      <c r="Y263" s="43"/>
      <c r="Z263" s="43"/>
      <c r="AA263" s="43"/>
      <c r="AB263" s="43"/>
    </row>
    <row r="264" spans="1:28" ht="15.75" hidden="1" customHeight="1">
      <c r="A264" s="222" t="s">
        <v>22</v>
      </c>
      <c r="B264" s="28">
        <v>44431</v>
      </c>
      <c r="C264" s="43" t="s">
        <v>2279</v>
      </c>
      <c r="D264" s="222"/>
      <c r="F264" s="120">
        <v>702</v>
      </c>
      <c r="G264" s="120"/>
      <c r="H264" s="120"/>
      <c r="I264" s="43" t="s">
        <v>91</v>
      </c>
      <c r="J264" s="43" t="s">
        <v>87</v>
      </c>
      <c r="K264" s="27" t="s">
        <v>3055</v>
      </c>
      <c r="L264" s="43">
        <v>60040</v>
      </c>
      <c r="N264" s="43" t="s">
        <v>688</v>
      </c>
      <c r="O264" s="255"/>
      <c r="P264" s="31">
        <f t="shared" si="3"/>
        <v>0</v>
      </c>
      <c r="Q264" s="31">
        <f t="shared" si="4"/>
        <v>0</v>
      </c>
      <c r="R264" s="31">
        <f t="shared" si="5"/>
        <v>0</v>
      </c>
      <c r="S264" s="43"/>
      <c r="T264" s="43"/>
      <c r="U264" s="43"/>
      <c r="V264" s="43"/>
      <c r="W264" s="43"/>
      <c r="X264" s="43"/>
      <c r="Y264" s="43"/>
      <c r="Z264" s="43"/>
      <c r="AA264" s="43"/>
      <c r="AB264" s="43"/>
    </row>
    <row r="265" spans="1:28" ht="15.75" hidden="1" customHeight="1">
      <c r="A265" s="43" t="s">
        <v>24</v>
      </c>
      <c r="B265" s="28">
        <v>44433</v>
      </c>
      <c r="C265" s="43" t="s">
        <v>166</v>
      </c>
      <c r="D265" s="222"/>
      <c r="F265" s="120">
        <v>39.9</v>
      </c>
      <c r="G265" s="120"/>
      <c r="H265" s="120"/>
      <c r="I265" s="43" t="s">
        <v>89</v>
      </c>
      <c r="J265" s="43" t="s">
        <v>87</v>
      </c>
      <c r="K265" s="27"/>
      <c r="L265" s="43">
        <v>3918</v>
      </c>
      <c r="N265" s="43" t="s">
        <v>688</v>
      </c>
      <c r="O265" s="255"/>
      <c r="P265" s="31">
        <f t="shared" si="3"/>
        <v>0</v>
      </c>
      <c r="Q265" s="31">
        <f t="shared" si="4"/>
        <v>0</v>
      </c>
      <c r="R265" s="31">
        <f t="shared" si="5"/>
        <v>0</v>
      </c>
      <c r="S265" s="43"/>
      <c r="T265" s="43"/>
      <c r="U265" s="43"/>
      <c r="V265" s="43"/>
      <c r="W265" s="43"/>
      <c r="X265" s="43"/>
      <c r="Y265" s="43"/>
      <c r="Z265" s="43"/>
      <c r="AA265" s="43"/>
      <c r="AB265" s="43"/>
    </row>
    <row r="266" spans="1:28" ht="15.75" hidden="1" customHeight="1">
      <c r="A266" s="222" t="s">
        <v>22</v>
      </c>
      <c r="B266" s="28">
        <v>44420</v>
      </c>
      <c r="C266" s="43" t="s">
        <v>3056</v>
      </c>
      <c r="D266" s="222"/>
      <c r="F266" s="120">
        <v>1822.92</v>
      </c>
      <c r="G266" s="120"/>
      <c r="H266" s="120"/>
      <c r="I266" s="43" t="s">
        <v>89</v>
      </c>
      <c r="J266" s="43" t="s">
        <v>87</v>
      </c>
      <c r="K266" s="27" t="s">
        <v>2108</v>
      </c>
      <c r="L266" s="43">
        <v>6590</v>
      </c>
      <c r="N266" s="43" t="s">
        <v>688</v>
      </c>
      <c r="O266" s="267">
        <v>44434</v>
      </c>
      <c r="P266" s="31">
        <f t="shared" si="3"/>
        <v>0</v>
      </c>
      <c r="Q266" s="31">
        <f t="shared" si="4"/>
        <v>0</v>
      </c>
      <c r="R266" s="31">
        <f t="shared" si="5"/>
        <v>0</v>
      </c>
      <c r="S266" s="43"/>
      <c r="T266" s="43"/>
      <c r="U266" s="43"/>
      <c r="V266" s="43"/>
      <c r="W266" s="43"/>
      <c r="X266" s="43"/>
      <c r="Y266" s="43"/>
      <c r="Z266" s="43"/>
      <c r="AA266" s="43"/>
      <c r="AB266" s="43"/>
    </row>
    <row r="267" spans="1:28" ht="15.75" hidden="1" customHeight="1">
      <c r="A267" s="264" t="s">
        <v>23</v>
      </c>
      <c r="B267" s="28">
        <v>44438</v>
      </c>
      <c r="C267" s="153" t="s">
        <v>962</v>
      </c>
      <c r="D267" s="222"/>
      <c r="F267" s="120"/>
      <c r="G267" s="120">
        <v>10000</v>
      </c>
      <c r="H267" s="120"/>
      <c r="I267" s="43"/>
      <c r="J267" s="43"/>
      <c r="K267" s="27"/>
      <c r="L267" s="43"/>
      <c r="N267" s="43" t="s">
        <v>688</v>
      </c>
      <c r="O267" s="255"/>
      <c r="P267" s="31">
        <f t="shared" si="3"/>
        <v>0</v>
      </c>
      <c r="Q267" s="31">
        <f t="shared" si="4"/>
        <v>0</v>
      </c>
      <c r="R267" s="31">
        <f t="shared" si="5"/>
        <v>0</v>
      </c>
      <c r="S267" s="43"/>
      <c r="T267" s="43"/>
      <c r="U267" s="43"/>
      <c r="V267" s="43"/>
      <c r="W267" s="43"/>
      <c r="X267" s="43"/>
      <c r="Y267" s="43"/>
      <c r="Z267" s="43"/>
      <c r="AA267" s="43"/>
      <c r="AB267" s="43"/>
    </row>
    <row r="268" spans="1:28" ht="15.75" hidden="1" customHeight="1">
      <c r="A268" s="222" t="s">
        <v>22</v>
      </c>
      <c r="B268" s="28">
        <v>44439</v>
      </c>
      <c r="C268" s="153" t="s">
        <v>3057</v>
      </c>
      <c r="D268" s="222"/>
      <c r="F268" s="120">
        <v>2738</v>
      </c>
      <c r="G268" s="120"/>
      <c r="H268" s="120"/>
      <c r="I268" s="43"/>
      <c r="J268" s="43"/>
      <c r="K268" s="27" t="s">
        <v>3058</v>
      </c>
      <c r="L268" s="43">
        <v>14794</v>
      </c>
      <c r="N268" s="43" t="s">
        <v>688</v>
      </c>
      <c r="O268" s="255"/>
      <c r="P268" s="31">
        <f t="shared" si="3"/>
        <v>0</v>
      </c>
      <c r="Q268" s="31">
        <f t="shared" si="4"/>
        <v>0</v>
      </c>
      <c r="R268" s="31">
        <f t="shared" si="5"/>
        <v>0</v>
      </c>
      <c r="S268" s="43"/>
      <c r="T268" s="43"/>
      <c r="U268" s="43"/>
      <c r="V268" s="43"/>
      <c r="W268" s="43"/>
      <c r="X268" s="43"/>
      <c r="Y268" s="43"/>
      <c r="Z268" s="43"/>
      <c r="AA268" s="43"/>
      <c r="AB268" s="43"/>
    </row>
    <row r="269" spans="1:28" ht="15.75" hidden="1" customHeight="1">
      <c r="A269" s="222" t="s">
        <v>22</v>
      </c>
      <c r="B269" s="28">
        <v>44440</v>
      </c>
      <c r="C269" s="153" t="s">
        <v>3059</v>
      </c>
      <c r="D269" s="222"/>
      <c r="F269" s="120">
        <v>65.8</v>
      </c>
      <c r="G269" s="120"/>
      <c r="H269" s="120"/>
      <c r="I269" s="43" t="s">
        <v>89</v>
      </c>
      <c r="J269" s="43" t="s">
        <v>87</v>
      </c>
      <c r="K269" s="27" t="s">
        <v>2082</v>
      </c>
      <c r="L269" s="43">
        <v>4068</v>
      </c>
      <c r="N269" s="43" t="s">
        <v>688</v>
      </c>
      <c r="O269" s="255"/>
      <c r="P269" s="31">
        <f t="shared" si="3"/>
        <v>0</v>
      </c>
      <c r="Q269" s="31">
        <f t="shared" si="4"/>
        <v>0</v>
      </c>
      <c r="R269" s="31">
        <f t="shared" si="5"/>
        <v>0</v>
      </c>
      <c r="S269" s="43"/>
      <c r="T269" s="43"/>
      <c r="U269" s="43"/>
      <c r="V269" s="43"/>
      <c r="W269" s="43"/>
      <c r="X269" s="43"/>
      <c r="Y269" s="43"/>
      <c r="Z269" s="43"/>
      <c r="AA269" s="43"/>
      <c r="AB269" s="43"/>
    </row>
    <row r="270" spans="1:28" ht="15.75" hidden="1" customHeight="1">
      <c r="A270" s="222" t="s">
        <v>22</v>
      </c>
      <c r="B270" s="28">
        <v>44440</v>
      </c>
      <c r="C270" s="153" t="s">
        <v>3059</v>
      </c>
      <c r="D270" s="222"/>
      <c r="F270" s="120">
        <v>35.9</v>
      </c>
      <c r="G270" s="120"/>
      <c r="H270" s="120"/>
      <c r="I270" s="43" t="s">
        <v>89</v>
      </c>
      <c r="J270" s="43" t="s">
        <v>87</v>
      </c>
      <c r="K270" s="27" t="s">
        <v>2082</v>
      </c>
      <c r="L270" s="43">
        <v>4067</v>
      </c>
      <c r="N270" s="43" t="s">
        <v>688</v>
      </c>
      <c r="O270" s="255"/>
      <c r="P270" s="31">
        <f t="shared" si="3"/>
        <v>0</v>
      </c>
      <c r="Q270" s="31">
        <f t="shared" si="4"/>
        <v>0</v>
      </c>
      <c r="R270" s="31">
        <f t="shared" si="5"/>
        <v>0</v>
      </c>
      <c r="S270" s="43"/>
      <c r="T270" s="43"/>
      <c r="U270" s="43"/>
      <c r="V270" s="43"/>
      <c r="W270" s="43"/>
      <c r="X270" s="43"/>
      <c r="Y270" s="43"/>
      <c r="Z270" s="43"/>
      <c r="AA270" s="43"/>
      <c r="AB270" s="43"/>
    </row>
    <row r="271" spans="1:28" ht="15.75" hidden="1" customHeight="1">
      <c r="A271" s="222" t="s">
        <v>22</v>
      </c>
      <c r="B271" s="28">
        <v>44448</v>
      </c>
      <c r="C271" s="153" t="s">
        <v>3060</v>
      </c>
      <c r="D271" s="48" t="s">
        <v>3061</v>
      </c>
      <c r="F271" s="120">
        <v>1046.72</v>
      </c>
      <c r="G271" s="120"/>
      <c r="H271" s="120"/>
      <c r="I271" s="29"/>
      <c r="J271" s="43"/>
      <c r="K271" s="27"/>
      <c r="L271" s="43"/>
      <c r="N271" s="43" t="s">
        <v>688</v>
      </c>
      <c r="O271" s="255"/>
      <c r="P271" s="31">
        <f t="shared" si="3"/>
        <v>0</v>
      </c>
      <c r="Q271" s="31">
        <f t="shared" si="4"/>
        <v>0</v>
      </c>
      <c r="R271" s="31">
        <f t="shared" si="5"/>
        <v>0</v>
      </c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 spans="1:28" ht="15.75" hidden="1" customHeight="1">
      <c r="A272" s="222" t="s">
        <v>22</v>
      </c>
      <c r="B272" s="28">
        <v>44448</v>
      </c>
      <c r="C272" s="5" t="s">
        <v>3062</v>
      </c>
      <c r="D272" s="48" t="s">
        <v>3061</v>
      </c>
      <c r="F272" s="120">
        <v>157.19999999999999</v>
      </c>
      <c r="G272" s="120"/>
      <c r="H272" s="120"/>
      <c r="I272" s="29" t="s">
        <v>3063</v>
      </c>
      <c r="J272" s="43"/>
      <c r="K272" s="27"/>
      <c r="L272" s="43"/>
      <c r="N272" s="43" t="s">
        <v>688</v>
      </c>
      <c r="O272" s="255"/>
      <c r="P272" s="31">
        <f t="shared" si="3"/>
        <v>0</v>
      </c>
      <c r="Q272" s="31">
        <f t="shared" si="4"/>
        <v>0</v>
      </c>
      <c r="R272" s="31">
        <f t="shared" si="5"/>
        <v>0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 spans="1:28" ht="15.75" hidden="1" customHeight="1">
      <c r="A273" s="222" t="s">
        <v>22</v>
      </c>
      <c r="B273" s="28">
        <v>44459</v>
      </c>
      <c r="C273" s="5" t="s">
        <v>3064</v>
      </c>
      <c r="D273" s="48" t="s">
        <v>3061</v>
      </c>
      <c r="F273" s="120">
        <v>80.55</v>
      </c>
      <c r="G273" s="120"/>
      <c r="H273" s="120"/>
      <c r="I273" s="29"/>
      <c r="J273" s="43"/>
      <c r="K273" s="27"/>
      <c r="L273" s="43"/>
      <c r="N273" s="43" t="s">
        <v>688</v>
      </c>
      <c r="O273" s="255"/>
      <c r="P273" s="31">
        <f t="shared" si="3"/>
        <v>0</v>
      </c>
      <c r="Q273" s="31">
        <f t="shared" si="4"/>
        <v>0</v>
      </c>
      <c r="R273" s="31">
        <f t="shared" si="5"/>
        <v>0</v>
      </c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 spans="1:28" ht="15.75" hidden="1" customHeight="1">
      <c r="A274" s="43" t="s">
        <v>24</v>
      </c>
      <c r="B274" s="28">
        <v>44448</v>
      </c>
      <c r="C274" s="153" t="s">
        <v>3065</v>
      </c>
      <c r="D274" s="48" t="s">
        <v>3061</v>
      </c>
      <c r="F274" s="120">
        <v>837.32</v>
      </c>
      <c r="G274" s="120"/>
      <c r="H274" s="120"/>
      <c r="I274" s="29"/>
      <c r="J274" s="43"/>
      <c r="K274" s="27"/>
      <c r="L274" s="43"/>
      <c r="N274" s="43" t="s">
        <v>688</v>
      </c>
      <c r="O274" s="255"/>
      <c r="P274" s="31">
        <f t="shared" si="3"/>
        <v>0</v>
      </c>
      <c r="Q274" s="31">
        <f t="shared" si="4"/>
        <v>0</v>
      </c>
      <c r="R274" s="31">
        <f t="shared" si="5"/>
        <v>0</v>
      </c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 spans="1:28" ht="15.75" hidden="1" customHeight="1">
      <c r="A275" s="43" t="s">
        <v>24</v>
      </c>
      <c r="B275" s="28">
        <v>44448</v>
      </c>
      <c r="C275" s="5" t="s">
        <v>3066</v>
      </c>
      <c r="D275" s="48" t="s">
        <v>3061</v>
      </c>
      <c r="F275" s="120">
        <v>125.76</v>
      </c>
      <c r="G275" s="120"/>
      <c r="H275" s="120"/>
      <c r="I275" s="29"/>
      <c r="J275" s="43"/>
      <c r="K275" s="27"/>
      <c r="L275" s="43"/>
      <c r="N275" s="43" t="s">
        <v>688</v>
      </c>
      <c r="O275" s="255"/>
      <c r="P275" s="31">
        <f t="shared" si="3"/>
        <v>0</v>
      </c>
      <c r="Q275" s="31">
        <f t="shared" si="4"/>
        <v>0</v>
      </c>
      <c r="R275" s="31">
        <f t="shared" si="5"/>
        <v>0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 spans="1:28" ht="15.75" hidden="1" customHeight="1">
      <c r="A276" s="43" t="s">
        <v>24</v>
      </c>
      <c r="B276" s="28">
        <v>44459</v>
      </c>
      <c r="C276" s="5" t="s">
        <v>3067</v>
      </c>
      <c r="D276" s="48" t="s">
        <v>3061</v>
      </c>
      <c r="F276" s="120">
        <v>64.45</v>
      </c>
      <c r="G276" s="120"/>
      <c r="H276" s="120"/>
      <c r="I276" s="29"/>
      <c r="J276" s="43"/>
      <c r="K276" s="27"/>
      <c r="L276" s="43"/>
      <c r="N276" s="43" t="s">
        <v>688</v>
      </c>
      <c r="O276" s="255"/>
      <c r="P276" s="31">
        <f t="shared" si="3"/>
        <v>0</v>
      </c>
      <c r="Q276" s="31">
        <f t="shared" si="4"/>
        <v>0</v>
      </c>
      <c r="R276" s="31">
        <f t="shared" si="5"/>
        <v>0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 spans="1:28" ht="15.75" hidden="1" customHeight="1">
      <c r="A277" s="222" t="s">
        <v>22</v>
      </c>
      <c r="B277" s="28">
        <v>44456</v>
      </c>
      <c r="C277" s="29" t="s">
        <v>3068</v>
      </c>
      <c r="D277" s="48"/>
      <c r="F277" s="120">
        <v>2632</v>
      </c>
      <c r="G277" s="120"/>
      <c r="H277" s="120"/>
      <c r="I277" s="29"/>
      <c r="J277" s="43"/>
      <c r="K277" s="27" t="s">
        <v>953</v>
      </c>
      <c r="L277" s="43">
        <v>968</v>
      </c>
      <c r="N277" s="43" t="s">
        <v>688</v>
      </c>
      <c r="O277" s="255"/>
      <c r="P277" s="31">
        <f t="shared" si="3"/>
        <v>0</v>
      </c>
      <c r="Q277" s="31">
        <f t="shared" si="4"/>
        <v>0</v>
      </c>
      <c r="R277" s="31">
        <f t="shared" si="5"/>
        <v>0</v>
      </c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 spans="1:28" ht="15.75" hidden="1" customHeight="1">
      <c r="A278" s="43" t="s">
        <v>24</v>
      </c>
      <c r="B278" s="28">
        <v>44456</v>
      </c>
      <c r="C278" s="29" t="s">
        <v>3069</v>
      </c>
      <c r="D278" s="48"/>
      <c r="F278" s="120">
        <v>234</v>
      </c>
      <c r="G278" s="120"/>
      <c r="H278" s="120"/>
      <c r="I278" s="29"/>
      <c r="J278" s="43"/>
      <c r="K278" s="27" t="s">
        <v>953</v>
      </c>
      <c r="L278" s="43">
        <v>969</v>
      </c>
      <c r="N278" s="43" t="s">
        <v>688</v>
      </c>
      <c r="O278" s="255"/>
      <c r="P278" s="31">
        <f t="shared" si="3"/>
        <v>0</v>
      </c>
      <c r="Q278" s="31">
        <f t="shared" si="4"/>
        <v>0</v>
      </c>
      <c r="R278" s="31">
        <f t="shared" si="5"/>
        <v>0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 spans="1:28" ht="15.75" hidden="1" customHeight="1">
      <c r="A279" s="222" t="s">
        <v>22</v>
      </c>
      <c r="B279" s="28">
        <v>44456</v>
      </c>
      <c r="C279" s="29" t="s">
        <v>3070</v>
      </c>
      <c r="D279" s="48"/>
      <c r="F279" s="120">
        <v>130.6</v>
      </c>
      <c r="G279" s="120"/>
      <c r="H279" s="120"/>
      <c r="I279" s="29" t="s">
        <v>89</v>
      </c>
      <c r="J279" s="43" t="s">
        <v>87</v>
      </c>
      <c r="K279" s="27" t="s">
        <v>1066</v>
      </c>
      <c r="L279" s="43">
        <v>373</v>
      </c>
      <c r="N279" s="43" t="s">
        <v>688</v>
      </c>
      <c r="O279" s="255"/>
      <c r="P279" s="31">
        <f t="shared" si="3"/>
        <v>0</v>
      </c>
      <c r="Q279" s="31">
        <f t="shared" si="4"/>
        <v>0</v>
      </c>
      <c r="R279" s="31">
        <f t="shared" si="5"/>
        <v>0</v>
      </c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 spans="1:28" ht="15.75" hidden="1" customHeight="1">
      <c r="A280" s="43" t="s">
        <v>24</v>
      </c>
      <c r="B280" s="62">
        <v>44480</v>
      </c>
      <c r="C280" s="29" t="s">
        <v>3071</v>
      </c>
      <c r="D280" s="179"/>
      <c r="F280" s="120">
        <v>308</v>
      </c>
      <c r="G280" s="120"/>
      <c r="H280" s="120"/>
      <c r="I280" s="29"/>
      <c r="J280" s="43"/>
      <c r="K280" s="27"/>
      <c r="L280" s="13"/>
      <c r="M280" s="29"/>
      <c r="N280" s="43" t="s">
        <v>688</v>
      </c>
      <c r="O280" s="255"/>
      <c r="P280" s="31">
        <f t="shared" si="3"/>
        <v>0</v>
      </c>
      <c r="Q280" s="31">
        <f t="shared" si="4"/>
        <v>0</v>
      </c>
      <c r="R280" s="31">
        <f t="shared" si="5"/>
        <v>0</v>
      </c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 spans="1:28" ht="15.75" hidden="1" customHeight="1">
      <c r="A281" s="43" t="s">
        <v>24</v>
      </c>
      <c r="B281" s="62">
        <v>44482</v>
      </c>
      <c r="C281" s="27" t="s">
        <v>3072</v>
      </c>
      <c r="D281" s="179"/>
      <c r="F281" s="120">
        <v>62</v>
      </c>
      <c r="G281" s="120"/>
      <c r="H281" s="120"/>
      <c r="I281" s="29"/>
      <c r="J281" s="43"/>
      <c r="K281" s="27"/>
      <c r="L281" s="13"/>
      <c r="M281" s="29"/>
      <c r="N281" s="43" t="s">
        <v>688</v>
      </c>
      <c r="O281" s="255"/>
      <c r="P281" s="31">
        <f t="shared" si="3"/>
        <v>0</v>
      </c>
      <c r="Q281" s="31">
        <f t="shared" si="4"/>
        <v>0</v>
      </c>
      <c r="R281" s="31">
        <f t="shared" si="5"/>
        <v>0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 spans="1:28" ht="15.75" hidden="1" customHeight="1">
      <c r="A282" s="43" t="s">
        <v>24</v>
      </c>
      <c r="B282" s="62">
        <v>44489</v>
      </c>
      <c r="C282" s="27" t="s">
        <v>3073</v>
      </c>
      <c r="D282" s="179"/>
      <c r="F282" s="120">
        <v>24</v>
      </c>
      <c r="G282" s="120"/>
      <c r="H282" s="120"/>
      <c r="I282" s="29"/>
      <c r="J282" s="43"/>
      <c r="K282" s="27"/>
      <c r="L282" s="13"/>
      <c r="M282" s="29"/>
      <c r="N282" s="43" t="s">
        <v>688</v>
      </c>
      <c r="O282" s="255"/>
      <c r="P282" s="31">
        <f t="shared" si="3"/>
        <v>0</v>
      </c>
      <c r="Q282" s="31">
        <f t="shared" si="4"/>
        <v>0</v>
      </c>
      <c r="R282" s="31">
        <f t="shared" si="5"/>
        <v>0</v>
      </c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 spans="1:28" ht="15.75" hidden="1" customHeight="1">
      <c r="A283" s="43" t="s">
        <v>24</v>
      </c>
      <c r="B283" s="28">
        <v>44475</v>
      </c>
      <c r="C283" s="153" t="s">
        <v>3074</v>
      </c>
      <c r="D283" s="48"/>
      <c r="F283" s="120">
        <v>80</v>
      </c>
      <c r="G283" s="120"/>
      <c r="H283" s="120"/>
      <c r="I283" s="29" t="s">
        <v>89</v>
      </c>
      <c r="J283" s="43" t="s">
        <v>87</v>
      </c>
      <c r="K283" s="27" t="s">
        <v>3075</v>
      </c>
      <c r="L283" s="29">
        <v>638</v>
      </c>
      <c r="N283" s="43" t="s">
        <v>688</v>
      </c>
      <c r="O283" s="255"/>
      <c r="P283" s="31">
        <f t="shared" si="3"/>
        <v>0</v>
      </c>
      <c r="Q283" s="31">
        <f t="shared" si="4"/>
        <v>0</v>
      </c>
      <c r="R283" s="31">
        <f t="shared" si="5"/>
        <v>0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 spans="1:28" ht="15.75" hidden="1" customHeight="1">
      <c r="A284" s="43" t="s">
        <v>24</v>
      </c>
      <c r="B284" s="28">
        <v>44495</v>
      </c>
      <c r="C284" s="48" t="s">
        <v>3076</v>
      </c>
      <c r="D284" s="48"/>
      <c r="E284" s="29"/>
      <c r="F284" s="120">
        <v>183.9</v>
      </c>
      <c r="G284" s="120"/>
      <c r="H284" s="120"/>
      <c r="I284" s="29" t="s">
        <v>89</v>
      </c>
      <c r="J284" s="43"/>
      <c r="K284" s="27" t="s">
        <v>2082</v>
      </c>
      <c r="L284" s="43">
        <v>62475</v>
      </c>
      <c r="M284" s="29"/>
      <c r="N284" s="43" t="s">
        <v>688</v>
      </c>
      <c r="O284" s="255"/>
      <c r="P284" s="31">
        <f t="shared" si="3"/>
        <v>0</v>
      </c>
      <c r="Q284" s="31">
        <f t="shared" si="4"/>
        <v>0</v>
      </c>
      <c r="R284" s="31">
        <f t="shared" si="5"/>
        <v>0</v>
      </c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 spans="1:28" ht="15.75" hidden="1" customHeight="1">
      <c r="A285" s="43" t="s">
        <v>24</v>
      </c>
      <c r="B285" s="28">
        <v>44509</v>
      </c>
      <c r="C285" s="52" t="s">
        <v>3077</v>
      </c>
      <c r="D285" s="48"/>
      <c r="E285" s="29"/>
      <c r="F285" s="120">
        <v>461.4</v>
      </c>
      <c r="G285" s="120"/>
      <c r="H285" s="120"/>
      <c r="I285" s="29"/>
      <c r="J285" s="43"/>
      <c r="K285" s="27"/>
      <c r="L285" s="43"/>
      <c r="M285" s="29"/>
      <c r="N285" s="43" t="s">
        <v>688</v>
      </c>
      <c r="O285" s="255"/>
      <c r="P285" s="31">
        <f t="shared" si="3"/>
        <v>0</v>
      </c>
      <c r="Q285" s="31">
        <f t="shared" si="4"/>
        <v>0</v>
      </c>
      <c r="R285" s="31">
        <f t="shared" si="5"/>
        <v>0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 spans="1:28" ht="15.75" hidden="1" customHeight="1">
      <c r="A286" s="43" t="s">
        <v>24</v>
      </c>
      <c r="B286" s="28">
        <v>44511</v>
      </c>
      <c r="C286" s="52" t="s">
        <v>3078</v>
      </c>
      <c r="D286" s="48"/>
      <c r="E286" s="29"/>
      <c r="F286" s="120">
        <v>94.2</v>
      </c>
      <c r="G286" s="120"/>
      <c r="H286" s="120"/>
      <c r="I286" s="29"/>
      <c r="J286" s="43"/>
      <c r="K286" s="27"/>
      <c r="L286" s="43"/>
      <c r="M286" s="29"/>
      <c r="N286" s="43" t="s">
        <v>688</v>
      </c>
      <c r="O286" s="255"/>
      <c r="P286" s="31">
        <f t="shared" si="3"/>
        <v>0</v>
      </c>
      <c r="Q286" s="31">
        <f t="shared" si="4"/>
        <v>0</v>
      </c>
      <c r="R286" s="31">
        <f t="shared" si="5"/>
        <v>0</v>
      </c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 spans="1:28" ht="15.75" hidden="1" customHeight="1">
      <c r="A287" s="43" t="s">
        <v>24</v>
      </c>
      <c r="B287" s="28">
        <v>44520</v>
      </c>
      <c r="C287" s="52" t="s">
        <v>3079</v>
      </c>
      <c r="D287" s="48"/>
      <c r="E287" s="29"/>
      <c r="F287" s="120">
        <v>36</v>
      </c>
      <c r="G287" s="120"/>
      <c r="H287" s="120"/>
      <c r="I287" s="29"/>
      <c r="J287" s="43"/>
      <c r="K287" s="27"/>
      <c r="L287" s="43"/>
      <c r="M287" s="29"/>
      <c r="N287" s="43" t="s">
        <v>688</v>
      </c>
      <c r="O287" s="255"/>
      <c r="P287" s="31">
        <f t="shared" si="3"/>
        <v>0</v>
      </c>
      <c r="Q287" s="31">
        <f t="shared" si="4"/>
        <v>0</v>
      </c>
      <c r="R287" s="31">
        <f t="shared" si="5"/>
        <v>0</v>
      </c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 spans="1:28" ht="15.75" hidden="1" customHeight="1">
      <c r="A288" s="43" t="s">
        <v>22</v>
      </c>
      <c r="B288" s="28">
        <v>44509</v>
      </c>
      <c r="C288" s="52" t="s">
        <v>3080</v>
      </c>
      <c r="D288" s="48"/>
      <c r="E288" s="29"/>
      <c r="F288" s="120">
        <v>307.60000000000002</v>
      </c>
      <c r="G288" s="120"/>
      <c r="H288" s="120"/>
      <c r="I288" s="29"/>
      <c r="J288" s="43"/>
      <c r="K288" s="27"/>
      <c r="L288" s="43"/>
      <c r="M288" s="29"/>
      <c r="N288" s="43" t="s">
        <v>688</v>
      </c>
      <c r="O288" s="255"/>
      <c r="P288" s="31">
        <f t="shared" si="3"/>
        <v>0</v>
      </c>
      <c r="Q288" s="31">
        <f t="shared" si="4"/>
        <v>0</v>
      </c>
      <c r="R288" s="31">
        <f t="shared" si="5"/>
        <v>0</v>
      </c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 spans="1:28" ht="15.75" hidden="1" customHeight="1">
      <c r="A289" s="43" t="s">
        <v>22</v>
      </c>
      <c r="B289" s="28">
        <v>44511</v>
      </c>
      <c r="C289" s="52" t="s">
        <v>3081</v>
      </c>
      <c r="D289" s="48"/>
      <c r="E289" s="29"/>
      <c r="F289" s="120">
        <v>62.8</v>
      </c>
      <c r="G289" s="120"/>
      <c r="H289" s="120"/>
      <c r="I289" s="29"/>
      <c r="J289" s="43"/>
      <c r="K289" s="27"/>
      <c r="L289" s="43"/>
      <c r="M289" s="29"/>
      <c r="N289" s="43" t="s">
        <v>688</v>
      </c>
      <c r="O289" s="255"/>
      <c r="P289" s="31">
        <f t="shared" si="3"/>
        <v>0</v>
      </c>
      <c r="Q289" s="31">
        <f t="shared" si="4"/>
        <v>0</v>
      </c>
      <c r="R289" s="31">
        <f t="shared" si="5"/>
        <v>0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 spans="1:28" ht="15.75" hidden="1" customHeight="1">
      <c r="A290" s="43" t="s">
        <v>22</v>
      </c>
      <c r="B290" s="28">
        <v>44520</v>
      </c>
      <c r="C290" s="52" t="s">
        <v>3082</v>
      </c>
      <c r="D290" s="48"/>
      <c r="E290" s="29"/>
      <c r="F290" s="120">
        <v>24</v>
      </c>
      <c r="G290" s="120"/>
      <c r="H290" s="120"/>
      <c r="I290" s="29"/>
      <c r="J290" s="43"/>
      <c r="K290" s="27"/>
      <c r="L290" s="43"/>
      <c r="M290" s="29"/>
      <c r="N290" s="43" t="s">
        <v>688</v>
      </c>
      <c r="O290" s="255"/>
      <c r="P290" s="31">
        <f t="shared" si="3"/>
        <v>0</v>
      </c>
      <c r="Q290" s="31">
        <f t="shared" si="4"/>
        <v>0</v>
      </c>
      <c r="R290" s="31">
        <f t="shared" si="5"/>
        <v>0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 spans="1:28" ht="15.75" hidden="1" customHeight="1">
      <c r="A291" s="43" t="s">
        <v>22</v>
      </c>
      <c r="B291" s="28">
        <v>44539</v>
      </c>
      <c r="C291" s="5" t="s">
        <v>3083</v>
      </c>
      <c r="D291" s="48" t="s">
        <v>3061</v>
      </c>
      <c r="E291" s="29"/>
      <c r="F291" s="120">
        <v>154</v>
      </c>
      <c r="G291" s="120"/>
      <c r="H291" s="120"/>
      <c r="I291" s="29"/>
      <c r="J291" s="43"/>
      <c r="K291" s="27"/>
      <c r="L291" s="43"/>
      <c r="M291" s="29"/>
      <c r="N291" s="43" t="s">
        <v>688</v>
      </c>
      <c r="O291" s="255"/>
      <c r="P291" s="31">
        <f t="shared" si="3"/>
        <v>0</v>
      </c>
      <c r="Q291" s="31">
        <f t="shared" si="4"/>
        <v>0</v>
      </c>
      <c r="R291" s="31">
        <f t="shared" si="5"/>
        <v>0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 spans="1:28" ht="15.75" hidden="1" customHeight="1">
      <c r="A292" s="43" t="s">
        <v>22</v>
      </c>
      <c r="B292" s="28">
        <v>44550</v>
      </c>
      <c r="C292" s="5" t="s">
        <v>3084</v>
      </c>
      <c r="D292" s="48" t="s">
        <v>3061</v>
      </c>
      <c r="E292" s="29"/>
      <c r="F292" s="268">
        <v>12</v>
      </c>
      <c r="G292" s="120"/>
      <c r="H292" s="120"/>
      <c r="I292" s="29"/>
      <c r="J292" s="43"/>
      <c r="K292" s="27"/>
      <c r="L292" s="43"/>
      <c r="M292" s="29"/>
      <c r="N292" s="43" t="s">
        <v>688</v>
      </c>
      <c r="O292" s="255"/>
      <c r="P292" s="31">
        <f t="shared" si="3"/>
        <v>0</v>
      </c>
      <c r="Q292" s="31">
        <f t="shared" si="4"/>
        <v>0</v>
      </c>
      <c r="R292" s="31">
        <f t="shared" si="5"/>
        <v>0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 spans="1:28" ht="15.75" hidden="1" customHeight="1">
      <c r="A293" s="43" t="s">
        <v>22</v>
      </c>
      <c r="B293" s="28">
        <v>44545</v>
      </c>
      <c r="C293" s="5" t="s">
        <v>3085</v>
      </c>
      <c r="D293" s="48" t="s">
        <v>3061</v>
      </c>
      <c r="E293" s="29"/>
      <c r="F293" s="268">
        <v>31</v>
      </c>
      <c r="G293" s="120"/>
      <c r="H293" s="120"/>
      <c r="I293" s="29"/>
      <c r="J293" s="43"/>
      <c r="K293" s="27"/>
      <c r="L293" s="43"/>
      <c r="M293" s="29"/>
      <c r="N293" s="43" t="s">
        <v>688</v>
      </c>
      <c r="O293" s="255"/>
      <c r="P293" s="31">
        <f t="shared" si="3"/>
        <v>0</v>
      </c>
      <c r="Q293" s="31">
        <f t="shared" si="4"/>
        <v>0</v>
      </c>
      <c r="R293" s="31">
        <f t="shared" si="5"/>
        <v>0</v>
      </c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 spans="1:28" ht="15.75" hidden="1" customHeight="1">
      <c r="A294" s="145" t="s">
        <v>24</v>
      </c>
      <c r="B294" s="28">
        <v>44540</v>
      </c>
      <c r="C294" s="153" t="s">
        <v>3086</v>
      </c>
      <c r="D294" s="52"/>
      <c r="E294" s="27"/>
      <c r="F294" s="120">
        <v>468</v>
      </c>
      <c r="G294" s="120"/>
      <c r="H294" s="120"/>
      <c r="I294" s="27" t="s">
        <v>91</v>
      </c>
      <c r="J294" s="43"/>
      <c r="K294" s="27" t="s">
        <v>1064</v>
      </c>
      <c r="L294" s="27">
        <v>1035</v>
      </c>
      <c r="M294" s="27"/>
      <c r="N294" s="43" t="s">
        <v>688</v>
      </c>
      <c r="O294" s="255"/>
      <c r="P294" s="31">
        <f t="shared" si="3"/>
        <v>0</v>
      </c>
      <c r="Q294" s="31">
        <f t="shared" si="4"/>
        <v>0</v>
      </c>
      <c r="R294" s="31">
        <f t="shared" si="5"/>
        <v>0</v>
      </c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 spans="1:28" ht="15.75" hidden="1" customHeight="1">
      <c r="A295" s="145" t="s">
        <v>24</v>
      </c>
      <c r="B295" s="28">
        <v>44546</v>
      </c>
      <c r="C295" s="153" t="s">
        <v>3087</v>
      </c>
      <c r="D295" s="48"/>
      <c r="E295" s="29"/>
      <c r="F295" s="120">
        <v>114</v>
      </c>
      <c r="G295" s="120"/>
      <c r="H295" s="120"/>
      <c r="I295" s="29"/>
      <c r="J295" s="43"/>
      <c r="K295" s="27" t="s">
        <v>2714</v>
      </c>
      <c r="L295" s="43">
        <v>21081619</v>
      </c>
      <c r="M295" s="29"/>
      <c r="N295" s="43" t="s">
        <v>688</v>
      </c>
      <c r="O295" s="267">
        <v>44561</v>
      </c>
      <c r="P295" s="31">
        <f t="shared" si="3"/>
        <v>0</v>
      </c>
      <c r="Q295" s="31">
        <f t="shared" si="4"/>
        <v>0</v>
      </c>
      <c r="R295" s="31">
        <f t="shared" si="5"/>
        <v>0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 spans="1:28" ht="15.75" hidden="1" customHeight="1">
      <c r="A296" s="145" t="s">
        <v>24</v>
      </c>
      <c r="B296" s="28">
        <v>44591</v>
      </c>
      <c r="C296" s="48" t="s">
        <v>3088</v>
      </c>
      <c r="D296" s="48"/>
      <c r="E296" s="29"/>
      <c r="F296" s="120">
        <v>38.700000000000003</v>
      </c>
      <c r="G296" s="120"/>
      <c r="H296" s="120"/>
      <c r="I296" s="29" t="s">
        <v>89</v>
      </c>
      <c r="J296" s="43"/>
      <c r="K296" s="27" t="s">
        <v>1066</v>
      </c>
      <c r="L296" s="43">
        <v>22303051886</v>
      </c>
      <c r="M296" s="29"/>
      <c r="N296" s="43" t="s">
        <v>688</v>
      </c>
      <c r="O296" s="255"/>
      <c r="P296" s="31">
        <f t="shared" si="3"/>
        <v>0</v>
      </c>
      <c r="Q296" s="31">
        <f t="shared" si="4"/>
        <v>0</v>
      </c>
      <c r="R296" s="31">
        <f t="shared" si="5"/>
        <v>0</v>
      </c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 spans="1:28" ht="15.75" hidden="1" customHeight="1">
      <c r="A297" s="145" t="s">
        <v>24</v>
      </c>
      <c r="B297" s="28">
        <v>44600</v>
      </c>
      <c r="C297" s="48" t="s">
        <v>3089</v>
      </c>
      <c r="D297" s="48"/>
      <c r="E297" s="29"/>
      <c r="F297" s="120">
        <v>1521</v>
      </c>
      <c r="G297" s="120"/>
      <c r="H297" s="120"/>
      <c r="I297" s="29" t="s">
        <v>91</v>
      </c>
      <c r="J297" s="43"/>
      <c r="K297" s="27" t="s">
        <v>3090</v>
      </c>
      <c r="L297" s="43">
        <v>16173</v>
      </c>
      <c r="M297" s="29"/>
      <c r="N297" s="43" t="s">
        <v>688</v>
      </c>
      <c r="O297" s="255"/>
      <c r="P297" s="31">
        <f t="shared" si="3"/>
        <v>0</v>
      </c>
      <c r="Q297" s="31">
        <f t="shared" si="4"/>
        <v>0</v>
      </c>
      <c r="R297" s="31">
        <f t="shared" si="5"/>
        <v>0</v>
      </c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 spans="1:28" ht="15.75" hidden="1" customHeight="1">
      <c r="A298" s="43" t="s">
        <v>22</v>
      </c>
      <c r="B298" s="28">
        <v>44600</v>
      </c>
      <c r="C298" s="5" t="s">
        <v>3091</v>
      </c>
      <c r="D298" s="48" t="s">
        <v>3061</v>
      </c>
      <c r="E298" s="29"/>
      <c r="F298" s="120">
        <v>154</v>
      </c>
      <c r="G298" s="120"/>
      <c r="H298" s="120"/>
      <c r="I298" s="29"/>
      <c r="J298" s="43"/>
      <c r="K298" s="27"/>
      <c r="L298" s="43"/>
      <c r="M298" s="29"/>
      <c r="N298" s="43" t="s">
        <v>688</v>
      </c>
      <c r="O298" s="255"/>
      <c r="P298" s="31">
        <f t="shared" si="3"/>
        <v>0</v>
      </c>
      <c r="Q298" s="31">
        <f t="shared" si="4"/>
        <v>0</v>
      </c>
      <c r="R298" s="31">
        <f t="shared" si="5"/>
        <v>0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 spans="1:28" ht="15.75" hidden="1" customHeight="1">
      <c r="A299" s="43" t="s">
        <v>22</v>
      </c>
      <c r="B299" s="28">
        <v>44600</v>
      </c>
      <c r="C299" s="5" t="s">
        <v>3092</v>
      </c>
      <c r="D299" s="48" t="s">
        <v>3061</v>
      </c>
      <c r="E299" s="29"/>
      <c r="F299" s="268">
        <v>12</v>
      </c>
      <c r="G299" s="120"/>
      <c r="H299" s="120"/>
      <c r="I299" s="29"/>
      <c r="J299" s="43"/>
      <c r="K299" s="27"/>
      <c r="L299" s="43"/>
      <c r="M299" s="29"/>
      <c r="N299" s="43" t="s">
        <v>688</v>
      </c>
      <c r="O299" s="255"/>
      <c r="P299" s="31">
        <f t="shared" si="3"/>
        <v>0</v>
      </c>
      <c r="Q299" s="31">
        <f t="shared" si="4"/>
        <v>0</v>
      </c>
      <c r="R299" s="31">
        <f t="shared" si="5"/>
        <v>0</v>
      </c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 spans="1:28" ht="15.75" customHeight="1">
      <c r="A300" s="43" t="s">
        <v>22</v>
      </c>
      <c r="B300" s="28">
        <v>44600</v>
      </c>
      <c r="C300" s="5" t="s">
        <v>3093</v>
      </c>
      <c r="D300" s="48" t="s">
        <v>3061</v>
      </c>
      <c r="E300" s="29"/>
      <c r="F300" s="268">
        <v>31</v>
      </c>
      <c r="G300" s="120"/>
      <c r="H300" s="120"/>
      <c r="I300" s="29"/>
      <c r="J300" s="43"/>
      <c r="K300" s="27"/>
      <c r="L300" s="43"/>
      <c r="M300" s="29"/>
      <c r="N300" s="43" t="s">
        <v>688</v>
      </c>
      <c r="O300" s="255"/>
      <c r="P300" s="31">
        <f t="shared" si="3"/>
        <v>-31</v>
      </c>
      <c r="Q300" s="31">
        <f t="shared" si="4"/>
        <v>31</v>
      </c>
      <c r="R300" s="31">
        <f t="shared" si="5"/>
        <v>0</v>
      </c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 spans="1:28" ht="15.75" hidden="1" customHeight="1">
      <c r="A301" s="145" t="s">
        <v>24</v>
      </c>
      <c r="B301" s="28">
        <v>44600</v>
      </c>
      <c r="C301" s="5" t="s">
        <v>3094</v>
      </c>
      <c r="D301" s="48" t="s">
        <v>3061</v>
      </c>
      <c r="E301" s="29"/>
      <c r="F301" s="120">
        <v>154</v>
      </c>
      <c r="G301" s="120"/>
      <c r="H301" s="120"/>
      <c r="I301" s="29"/>
      <c r="J301" s="43"/>
      <c r="K301" s="27"/>
      <c r="L301" s="43"/>
      <c r="M301" s="29"/>
      <c r="N301" s="43" t="s">
        <v>688</v>
      </c>
      <c r="O301" s="255"/>
      <c r="P301" s="31">
        <f t="shared" si="3"/>
        <v>-31</v>
      </c>
      <c r="Q301" s="31">
        <f t="shared" si="4"/>
        <v>31</v>
      </c>
      <c r="R301" s="31">
        <f t="shared" si="5"/>
        <v>0</v>
      </c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 spans="1:28" ht="15.75" hidden="1" customHeight="1">
      <c r="A302" s="145" t="s">
        <v>24</v>
      </c>
      <c r="B302" s="28">
        <v>44600</v>
      </c>
      <c r="C302" s="5" t="s">
        <v>3095</v>
      </c>
      <c r="D302" s="48" t="s">
        <v>3061</v>
      </c>
      <c r="E302" s="29"/>
      <c r="F302" s="268">
        <v>12</v>
      </c>
      <c r="G302" s="120"/>
      <c r="H302" s="120"/>
      <c r="I302" s="29"/>
      <c r="J302" s="43"/>
      <c r="K302" s="27"/>
      <c r="L302" s="43"/>
      <c r="M302" s="29"/>
      <c r="N302" s="43" t="s">
        <v>688</v>
      </c>
      <c r="O302" s="255"/>
      <c r="P302" s="31">
        <f t="shared" si="3"/>
        <v>-31</v>
      </c>
      <c r="Q302" s="31">
        <f t="shared" si="4"/>
        <v>31</v>
      </c>
      <c r="R302" s="31">
        <f t="shared" si="5"/>
        <v>0</v>
      </c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 spans="1:28" ht="15.75" customHeight="1">
      <c r="A303" s="145" t="s">
        <v>24</v>
      </c>
      <c r="B303" s="28">
        <v>44600</v>
      </c>
      <c r="C303" s="5" t="s">
        <v>3096</v>
      </c>
      <c r="D303" s="48" t="s">
        <v>3061</v>
      </c>
      <c r="E303" s="29"/>
      <c r="F303" s="268">
        <v>31</v>
      </c>
      <c r="G303" s="120"/>
      <c r="H303" s="120"/>
      <c r="I303" s="29"/>
      <c r="J303" s="43"/>
      <c r="K303" s="27"/>
      <c r="L303" s="43"/>
      <c r="M303" s="29"/>
      <c r="N303" s="43" t="s">
        <v>688</v>
      </c>
      <c r="O303" s="255"/>
      <c r="P303" s="31">
        <f t="shared" si="3"/>
        <v>-62</v>
      </c>
      <c r="Q303" s="31">
        <f t="shared" si="4"/>
        <v>62</v>
      </c>
      <c r="R303" s="31">
        <f t="shared" si="5"/>
        <v>0</v>
      </c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 spans="1:28" ht="15.75" hidden="1" customHeight="1">
      <c r="A304" s="43" t="s">
        <v>22</v>
      </c>
      <c r="B304" s="28">
        <v>44601</v>
      </c>
      <c r="C304" s="48" t="s">
        <v>3097</v>
      </c>
      <c r="D304" s="48"/>
      <c r="E304" s="29"/>
      <c r="F304" s="120">
        <v>85</v>
      </c>
      <c r="G304" s="120"/>
      <c r="H304" s="120"/>
      <c r="I304" s="29" t="s">
        <v>89</v>
      </c>
      <c r="J304" s="43"/>
      <c r="K304" s="27" t="s">
        <v>2048</v>
      </c>
      <c r="L304" s="43">
        <v>5064489</v>
      </c>
      <c r="M304" s="29"/>
      <c r="N304" s="43" t="s">
        <v>688</v>
      </c>
      <c r="O304" s="255"/>
      <c r="P304" s="31">
        <f t="shared" si="3"/>
        <v>-62</v>
      </c>
      <c r="Q304" s="31">
        <f t="shared" si="4"/>
        <v>62</v>
      </c>
      <c r="R304" s="31">
        <f t="shared" si="5"/>
        <v>0</v>
      </c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 spans="1:28" ht="15.75" hidden="1" customHeight="1">
      <c r="A305" s="43" t="s">
        <v>22</v>
      </c>
      <c r="B305" s="28">
        <v>44601</v>
      </c>
      <c r="C305" s="48" t="s">
        <v>3098</v>
      </c>
      <c r="D305" s="48"/>
      <c r="E305" s="29"/>
      <c r="F305" s="120">
        <v>17.899999999999999</v>
      </c>
      <c r="G305" s="120"/>
      <c r="H305" s="120"/>
      <c r="I305" s="29" t="s">
        <v>89</v>
      </c>
      <c r="J305" s="43"/>
      <c r="K305" s="27" t="s">
        <v>2048</v>
      </c>
      <c r="L305" s="43">
        <v>5064487</v>
      </c>
      <c r="M305" s="29"/>
      <c r="N305" s="43" t="s">
        <v>688</v>
      </c>
      <c r="O305" s="255"/>
      <c r="P305" s="31">
        <f t="shared" si="3"/>
        <v>-62</v>
      </c>
      <c r="Q305" s="31">
        <f t="shared" si="4"/>
        <v>62</v>
      </c>
      <c r="R305" s="31">
        <f t="shared" si="5"/>
        <v>0</v>
      </c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 spans="1:28" ht="15.75" hidden="1" customHeight="1">
      <c r="A306" s="43" t="s">
        <v>22</v>
      </c>
      <c r="B306" s="28">
        <v>44627</v>
      </c>
      <c r="C306" s="5" t="s">
        <v>3099</v>
      </c>
      <c r="D306" s="48" t="s">
        <v>3061</v>
      </c>
      <c r="E306" s="29"/>
      <c r="F306" s="120">
        <v>154</v>
      </c>
      <c r="G306" s="120"/>
      <c r="H306" s="120"/>
      <c r="I306" s="29"/>
      <c r="J306" s="43"/>
      <c r="K306" s="27"/>
      <c r="L306" s="43"/>
      <c r="M306" s="29"/>
      <c r="N306" s="43" t="s">
        <v>688</v>
      </c>
      <c r="O306" s="255"/>
      <c r="P306" s="31">
        <f t="shared" si="3"/>
        <v>-62</v>
      </c>
      <c r="Q306" s="31">
        <f t="shared" si="4"/>
        <v>62</v>
      </c>
      <c r="R306" s="31">
        <f t="shared" si="5"/>
        <v>0</v>
      </c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 spans="1:28" ht="15.75" hidden="1" customHeight="1">
      <c r="A307" s="43" t="s">
        <v>22</v>
      </c>
      <c r="B307" s="28">
        <v>44627</v>
      </c>
      <c r="C307" s="5" t="s">
        <v>3100</v>
      </c>
      <c r="D307" s="48" t="s">
        <v>3061</v>
      </c>
      <c r="E307" s="29"/>
      <c r="F307" s="268">
        <v>12</v>
      </c>
      <c r="G307" s="120"/>
      <c r="H307" s="120"/>
      <c r="I307" s="29"/>
      <c r="J307" s="43"/>
      <c r="K307" s="27"/>
      <c r="L307" s="43"/>
      <c r="M307" s="29"/>
      <c r="N307" s="43" t="s">
        <v>688</v>
      </c>
      <c r="O307" s="255"/>
      <c r="P307" s="31">
        <f t="shared" si="3"/>
        <v>-62</v>
      </c>
      <c r="Q307" s="31">
        <f t="shared" si="4"/>
        <v>62</v>
      </c>
      <c r="R307" s="31">
        <f t="shared" si="5"/>
        <v>0</v>
      </c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 spans="1:28" ht="15.75" customHeight="1">
      <c r="A308" s="43" t="s">
        <v>22</v>
      </c>
      <c r="B308" s="28">
        <v>44627</v>
      </c>
      <c r="C308" s="5" t="s">
        <v>3101</v>
      </c>
      <c r="D308" s="48" t="s">
        <v>3061</v>
      </c>
      <c r="E308" s="29"/>
      <c r="F308" s="268">
        <v>31</v>
      </c>
      <c r="G308" s="120"/>
      <c r="H308" s="120"/>
      <c r="I308" s="29"/>
      <c r="J308" s="43"/>
      <c r="K308" s="27"/>
      <c r="L308" s="43"/>
      <c r="M308" s="29"/>
      <c r="N308" s="43" t="s">
        <v>688</v>
      </c>
      <c r="O308" s="255"/>
      <c r="P308" s="31">
        <f t="shared" si="3"/>
        <v>-93</v>
      </c>
      <c r="Q308" s="31">
        <f t="shared" si="4"/>
        <v>93</v>
      </c>
      <c r="R308" s="31">
        <f t="shared" si="5"/>
        <v>0</v>
      </c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 spans="1:28" ht="15.75" hidden="1" customHeight="1">
      <c r="A309" s="145" t="s">
        <v>24</v>
      </c>
      <c r="B309" s="28">
        <v>44627</v>
      </c>
      <c r="C309" s="5" t="s">
        <v>3102</v>
      </c>
      <c r="D309" s="48" t="s">
        <v>3061</v>
      </c>
      <c r="E309" s="29"/>
      <c r="F309" s="120">
        <v>154</v>
      </c>
      <c r="G309" s="120"/>
      <c r="H309" s="120"/>
      <c r="I309" s="29"/>
      <c r="J309" s="43"/>
      <c r="K309" s="27"/>
      <c r="L309" s="43"/>
      <c r="M309" s="29"/>
      <c r="N309" s="43" t="s">
        <v>688</v>
      </c>
      <c r="O309" s="255"/>
      <c r="P309" s="31">
        <f t="shared" si="3"/>
        <v>-93</v>
      </c>
      <c r="Q309" s="31">
        <f t="shared" si="4"/>
        <v>93</v>
      </c>
      <c r="R309" s="31">
        <f t="shared" si="5"/>
        <v>0</v>
      </c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 spans="1:28" ht="15.75" hidden="1" customHeight="1">
      <c r="A310" s="145" t="s">
        <v>24</v>
      </c>
      <c r="B310" s="28">
        <v>44627</v>
      </c>
      <c r="C310" s="5" t="s">
        <v>3103</v>
      </c>
      <c r="D310" s="48" t="s">
        <v>3061</v>
      </c>
      <c r="E310" s="29"/>
      <c r="F310" s="268">
        <v>12</v>
      </c>
      <c r="G310" s="120"/>
      <c r="H310" s="120"/>
      <c r="I310" s="29"/>
      <c r="J310" s="43"/>
      <c r="K310" s="27"/>
      <c r="L310" s="43"/>
      <c r="M310" s="29"/>
      <c r="N310" s="43" t="s">
        <v>688</v>
      </c>
      <c r="O310" s="255"/>
      <c r="P310" s="31">
        <f t="shared" si="3"/>
        <v>-93</v>
      </c>
      <c r="Q310" s="31">
        <f t="shared" si="4"/>
        <v>93</v>
      </c>
      <c r="R310" s="31">
        <f t="shared" si="5"/>
        <v>0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 spans="1:28" ht="15.75" customHeight="1">
      <c r="A311" s="145" t="s">
        <v>24</v>
      </c>
      <c r="B311" s="28">
        <v>44627</v>
      </c>
      <c r="C311" s="5" t="s">
        <v>3104</v>
      </c>
      <c r="D311" s="48" t="s">
        <v>3061</v>
      </c>
      <c r="E311" s="29"/>
      <c r="F311" s="268">
        <v>31</v>
      </c>
      <c r="G311" s="120"/>
      <c r="H311" s="120"/>
      <c r="I311" s="29"/>
      <c r="J311" s="43"/>
      <c r="K311" s="27"/>
      <c r="L311" s="43"/>
      <c r="M311" s="29"/>
      <c r="N311" s="43" t="s">
        <v>688</v>
      </c>
      <c r="O311" s="255"/>
      <c r="P311" s="31">
        <f t="shared" si="3"/>
        <v>-124</v>
      </c>
      <c r="Q311" s="31">
        <f t="shared" si="4"/>
        <v>124</v>
      </c>
      <c r="R311" s="31">
        <f t="shared" si="5"/>
        <v>0</v>
      </c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 spans="1:28" ht="15.75" hidden="1" customHeight="1">
      <c r="A312" s="43" t="s">
        <v>22</v>
      </c>
      <c r="B312" s="28">
        <v>44629</v>
      </c>
      <c r="C312" s="48" t="s">
        <v>3105</v>
      </c>
      <c r="D312" s="48"/>
      <c r="E312" s="29"/>
      <c r="F312" s="120">
        <v>877.5</v>
      </c>
      <c r="G312" s="120"/>
      <c r="H312" s="120"/>
      <c r="I312" s="29"/>
      <c r="J312" s="43"/>
      <c r="K312" s="27" t="s">
        <v>1427</v>
      </c>
      <c r="L312" s="43">
        <v>388</v>
      </c>
      <c r="M312" s="29"/>
      <c r="N312" s="43" t="s">
        <v>688</v>
      </c>
      <c r="O312" s="255"/>
      <c r="P312" s="31">
        <f t="shared" si="3"/>
        <v>-124</v>
      </c>
      <c r="Q312" s="31">
        <f t="shared" si="4"/>
        <v>124</v>
      </c>
      <c r="R312" s="31">
        <f t="shared" si="5"/>
        <v>0</v>
      </c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 spans="1:28" ht="15.75" hidden="1" customHeight="1">
      <c r="A313" s="145" t="s">
        <v>24</v>
      </c>
      <c r="B313" s="28">
        <v>44647</v>
      </c>
      <c r="C313" s="48" t="s">
        <v>3106</v>
      </c>
      <c r="D313" s="48"/>
      <c r="E313" s="29"/>
      <c r="F313" s="120">
        <v>280</v>
      </c>
      <c r="G313" s="120"/>
      <c r="H313" s="120"/>
      <c r="I313" s="29"/>
      <c r="J313" s="43"/>
      <c r="K313" s="27" t="s">
        <v>3107</v>
      </c>
      <c r="L313" s="43"/>
      <c r="M313" s="29"/>
      <c r="N313" s="43" t="s">
        <v>688</v>
      </c>
      <c r="O313" s="255"/>
      <c r="P313" s="31">
        <f t="shared" si="3"/>
        <v>-124</v>
      </c>
      <c r="Q313" s="31">
        <f t="shared" si="4"/>
        <v>124</v>
      </c>
      <c r="R313" s="31">
        <f t="shared" si="5"/>
        <v>0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 spans="1:28" ht="15.75" hidden="1" customHeight="1">
      <c r="A314" s="43" t="s">
        <v>22</v>
      </c>
      <c r="B314" s="28">
        <v>44648</v>
      </c>
      <c r="C314" s="48" t="s">
        <v>3108</v>
      </c>
      <c r="D314" s="48"/>
      <c r="E314" s="29"/>
      <c r="F314" s="120">
        <v>61.7</v>
      </c>
      <c r="G314" s="120"/>
      <c r="H314" s="120"/>
      <c r="I314" s="29"/>
      <c r="J314" s="43"/>
      <c r="K314" s="27" t="s">
        <v>1066</v>
      </c>
      <c r="L314" s="43">
        <v>1220647</v>
      </c>
      <c r="M314" s="29"/>
      <c r="N314" s="43" t="s">
        <v>688</v>
      </c>
      <c r="O314" s="255"/>
      <c r="P314" s="31">
        <f t="shared" si="3"/>
        <v>-124</v>
      </c>
      <c r="Q314" s="31">
        <f t="shared" si="4"/>
        <v>124</v>
      </c>
      <c r="R314" s="31">
        <f t="shared" si="5"/>
        <v>0</v>
      </c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 spans="1:28" ht="15.75" hidden="1" customHeight="1">
      <c r="A315" s="43" t="s">
        <v>22</v>
      </c>
      <c r="B315" s="28">
        <v>44661</v>
      </c>
      <c r="C315" s="48" t="s">
        <v>3109</v>
      </c>
      <c r="D315" s="48" t="s">
        <v>575</v>
      </c>
      <c r="F315" s="120">
        <v>200</v>
      </c>
      <c r="G315" s="120"/>
      <c r="H315" s="120"/>
      <c r="I315" s="29"/>
      <c r="J315" s="43"/>
      <c r="K315" s="27"/>
      <c r="L315" s="43"/>
      <c r="M315" s="29"/>
      <c r="N315" s="43" t="s">
        <v>688</v>
      </c>
      <c r="O315" s="255"/>
      <c r="P315" s="31">
        <f t="shared" si="3"/>
        <v>-124</v>
      </c>
      <c r="Q315" s="31">
        <f t="shared" si="4"/>
        <v>124</v>
      </c>
      <c r="R315" s="31">
        <f t="shared" si="5"/>
        <v>0</v>
      </c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 spans="1:28" ht="15.75" hidden="1" customHeight="1">
      <c r="A316" s="43" t="s">
        <v>22</v>
      </c>
      <c r="B316" s="28">
        <v>44658</v>
      </c>
      <c r="C316" s="5" t="s">
        <v>3110</v>
      </c>
      <c r="D316" s="48" t="s">
        <v>3061</v>
      </c>
      <c r="E316" s="29"/>
      <c r="F316" s="120">
        <v>154</v>
      </c>
      <c r="G316" s="120"/>
      <c r="H316" s="120"/>
      <c r="I316" s="29"/>
      <c r="J316" s="43"/>
      <c r="K316" s="27"/>
      <c r="L316" s="43"/>
      <c r="M316" s="29"/>
      <c r="N316" s="43" t="s">
        <v>688</v>
      </c>
      <c r="O316" s="255"/>
      <c r="P316" s="31">
        <f t="shared" si="3"/>
        <v>-124</v>
      </c>
      <c r="Q316" s="31">
        <f t="shared" si="4"/>
        <v>124</v>
      </c>
      <c r="R316" s="31">
        <f t="shared" si="5"/>
        <v>0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 spans="1:28" ht="15.75" hidden="1" customHeight="1">
      <c r="A317" s="43" t="s">
        <v>22</v>
      </c>
      <c r="B317" s="28">
        <v>44658</v>
      </c>
      <c r="C317" s="5" t="s">
        <v>3111</v>
      </c>
      <c r="D317" s="48" t="s">
        <v>3061</v>
      </c>
      <c r="E317" s="29"/>
      <c r="F317" s="268">
        <v>12</v>
      </c>
      <c r="G317" s="120"/>
      <c r="H317" s="120"/>
      <c r="I317" s="29"/>
      <c r="J317" s="43"/>
      <c r="K317" s="27"/>
      <c r="L317" s="43"/>
      <c r="M317" s="29"/>
      <c r="N317" s="43" t="s">
        <v>688</v>
      </c>
      <c r="O317" s="255"/>
      <c r="P317" s="31">
        <f t="shared" si="3"/>
        <v>-124</v>
      </c>
      <c r="Q317" s="31">
        <f t="shared" si="4"/>
        <v>124</v>
      </c>
      <c r="R317" s="31">
        <f t="shared" si="5"/>
        <v>0</v>
      </c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 spans="1:28" ht="15.75" customHeight="1">
      <c r="A318" s="43" t="s">
        <v>22</v>
      </c>
      <c r="B318" s="28">
        <v>44658</v>
      </c>
      <c r="C318" s="5" t="s">
        <v>3112</v>
      </c>
      <c r="D318" s="48" t="s">
        <v>3061</v>
      </c>
      <c r="E318" s="29"/>
      <c r="F318" s="268">
        <v>31</v>
      </c>
      <c r="G318" s="120"/>
      <c r="H318" s="120"/>
      <c r="I318" s="29"/>
      <c r="J318" s="43"/>
      <c r="K318" s="27"/>
      <c r="L318" s="43"/>
      <c r="M318" s="29"/>
      <c r="N318" s="43" t="s">
        <v>688</v>
      </c>
      <c r="O318" s="255"/>
      <c r="P318" s="31">
        <f t="shared" si="3"/>
        <v>-155</v>
      </c>
      <c r="Q318" s="31">
        <f t="shared" si="4"/>
        <v>155</v>
      </c>
      <c r="R318" s="31">
        <f t="shared" si="5"/>
        <v>0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 spans="1:28" ht="15.75" hidden="1" customHeight="1">
      <c r="A319" s="145" t="s">
        <v>24</v>
      </c>
      <c r="B319" s="28">
        <v>44658</v>
      </c>
      <c r="C319" s="5" t="s">
        <v>3113</v>
      </c>
      <c r="D319" s="48" t="s">
        <v>3061</v>
      </c>
      <c r="E319" s="29"/>
      <c r="F319" s="120">
        <v>154</v>
      </c>
      <c r="G319" s="120"/>
      <c r="H319" s="120"/>
      <c r="I319" s="29"/>
      <c r="J319" s="43"/>
      <c r="K319" s="27"/>
      <c r="L319" s="43"/>
      <c r="M319" s="29"/>
      <c r="N319" s="43" t="s">
        <v>688</v>
      </c>
      <c r="O319" s="255"/>
      <c r="P319" s="31">
        <f t="shared" si="3"/>
        <v>-155</v>
      </c>
      <c r="Q319" s="31">
        <f t="shared" si="4"/>
        <v>155</v>
      </c>
      <c r="R319" s="31">
        <f t="shared" si="5"/>
        <v>0</v>
      </c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 spans="1:28" ht="15.75" hidden="1" customHeight="1">
      <c r="A320" s="145" t="s">
        <v>24</v>
      </c>
      <c r="B320" s="28">
        <v>44658</v>
      </c>
      <c r="C320" s="5" t="s">
        <v>3114</v>
      </c>
      <c r="D320" s="48" t="s">
        <v>3061</v>
      </c>
      <c r="E320" s="29"/>
      <c r="F320" s="268">
        <v>12</v>
      </c>
      <c r="G320" s="120"/>
      <c r="H320" s="120"/>
      <c r="I320" s="29"/>
      <c r="J320" s="43"/>
      <c r="K320" s="27"/>
      <c r="L320" s="43"/>
      <c r="M320" s="29"/>
      <c r="N320" s="43" t="s">
        <v>688</v>
      </c>
      <c r="O320" s="255"/>
      <c r="P320" s="31">
        <f t="shared" si="3"/>
        <v>-155</v>
      </c>
      <c r="Q320" s="31">
        <f t="shared" si="4"/>
        <v>155</v>
      </c>
      <c r="R320" s="31">
        <f t="shared" si="5"/>
        <v>0</v>
      </c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 spans="1:28" ht="15.75" customHeight="1">
      <c r="A321" s="145" t="s">
        <v>24</v>
      </c>
      <c r="B321" s="28">
        <v>44658</v>
      </c>
      <c r="C321" s="5" t="s">
        <v>3115</v>
      </c>
      <c r="D321" s="48" t="s">
        <v>3061</v>
      </c>
      <c r="E321" s="29"/>
      <c r="F321" s="268">
        <v>31</v>
      </c>
      <c r="G321" s="120"/>
      <c r="H321" s="120"/>
      <c r="I321" s="29"/>
      <c r="J321" s="43"/>
      <c r="K321" s="27"/>
      <c r="L321" s="43"/>
      <c r="M321" s="29"/>
      <c r="N321" s="43" t="s">
        <v>688</v>
      </c>
      <c r="O321" s="255"/>
      <c r="P321" s="31">
        <f t="shared" si="3"/>
        <v>-186</v>
      </c>
      <c r="Q321" s="31">
        <f t="shared" si="4"/>
        <v>186</v>
      </c>
      <c r="R321" s="31">
        <f t="shared" si="5"/>
        <v>0</v>
      </c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 spans="1:28" ht="15.75" hidden="1" customHeight="1">
      <c r="A322" s="145" t="s">
        <v>24</v>
      </c>
      <c r="B322" s="28">
        <v>44655</v>
      </c>
      <c r="C322" s="48" t="s">
        <v>3116</v>
      </c>
      <c r="D322" s="48"/>
      <c r="E322" s="29"/>
      <c r="F322" s="120">
        <v>27.8</v>
      </c>
      <c r="G322" s="120"/>
      <c r="H322" s="120"/>
      <c r="I322" s="29"/>
      <c r="J322" s="43"/>
      <c r="K322" s="27" t="s">
        <v>3117</v>
      </c>
      <c r="L322" s="43">
        <v>26655</v>
      </c>
      <c r="M322" s="29"/>
      <c r="N322" s="43" t="s">
        <v>688</v>
      </c>
      <c r="O322" s="255"/>
      <c r="P322" s="31">
        <f t="shared" si="3"/>
        <v>-186</v>
      </c>
      <c r="Q322" s="31">
        <f t="shared" si="4"/>
        <v>186</v>
      </c>
      <c r="R322" s="31">
        <f t="shared" si="5"/>
        <v>0</v>
      </c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 spans="1:28" ht="15.75" hidden="1" customHeight="1">
      <c r="A323" s="145" t="s">
        <v>24</v>
      </c>
      <c r="B323" s="28">
        <v>44655</v>
      </c>
      <c r="C323" s="48" t="s">
        <v>3118</v>
      </c>
      <c r="D323" s="48"/>
      <c r="E323" s="29"/>
      <c r="F323" s="120">
        <v>102.6</v>
      </c>
      <c r="G323" s="120"/>
      <c r="H323" s="120"/>
      <c r="I323" s="29"/>
      <c r="J323" s="43"/>
      <c r="K323" s="27" t="s">
        <v>1066</v>
      </c>
      <c r="L323" s="43">
        <v>222835</v>
      </c>
      <c r="M323" s="29"/>
      <c r="N323" s="43" t="s">
        <v>688</v>
      </c>
      <c r="O323" s="255"/>
      <c r="P323" s="31">
        <f t="shared" si="3"/>
        <v>-186</v>
      </c>
      <c r="Q323" s="31">
        <f t="shared" si="4"/>
        <v>186</v>
      </c>
      <c r="R323" s="31">
        <f t="shared" si="5"/>
        <v>0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 spans="1:28" ht="15.75" hidden="1" customHeight="1">
      <c r="A324" s="43" t="s">
        <v>22</v>
      </c>
      <c r="B324" s="28">
        <v>44663</v>
      </c>
      <c r="C324" s="48" t="s">
        <v>3119</v>
      </c>
      <c r="D324" s="48"/>
      <c r="E324" s="29"/>
      <c r="F324" s="120">
        <f>1741.57/2</f>
        <v>870.78499999999997</v>
      </c>
      <c r="G324" s="120"/>
      <c r="H324" s="120"/>
      <c r="I324" s="29"/>
      <c r="J324" s="43"/>
      <c r="K324" s="27" t="s">
        <v>3120</v>
      </c>
      <c r="L324" s="43"/>
      <c r="M324" s="29"/>
      <c r="N324" s="43" t="s">
        <v>688</v>
      </c>
      <c r="O324" s="255"/>
      <c r="P324" s="31">
        <f t="shared" si="3"/>
        <v>-186</v>
      </c>
      <c r="Q324" s="31">
        <f t="shared" si="4"/>
        <v>186</v>
      </c>
      <c r="R324" s="31">
        <f t="shared" si="5"/>
        <v>0</v>
      </c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 spans="1:28" ht="15.75" hidden="1" customHeight="1">
      <c r="A325" s="43" t="s">
        <v>23</v>
      </c>
      <c r="B325" s="28">
        <v>44671</v>
      </c>
      <c r="C325" s="48" t="s">
        <v>3121</v>
      </c>
      <c r="D325" s="48"/>
      <c r="E325" s="29"/>
      <c r="F325" s="120"/>
      <c r="G325" s="120">
        <v>546</v>
      </c>
      <c r="H325" s="120"/>
      <c r="I325" s="29"/>
      <c r="J325" s="43"/>
      <c r="K325" s="27"/>
      <c r="L325" s="43"/>
      <c r="M325" s="29"/>
      <c r="N325" s="43" t="s">
        <v>688</v>
      </c>
      <c r="O325" s="255"/>
      <c r="P325" s="31">
        <f t="shared" si="3"/>
        <v>-186</v>
      </c>
      <c r="Q325" s="31">
        <f t="shared" si="4"/>
        <v>186</v>
      </c>
      <c r="R325" s="31">
        <f t="shared" si="5"/>
        <v>0</v>
      </c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 spans="1:28" ht="15.75" hidden="1" customHeight="1">
      <c r="A326" s="43" t="s">
        <v>22</v>
      </c>
      <c r="B326" s="28">
        <v>44683</v>
      </c>
      <c r="C326" s="5" t="s">
        <v>3122</v>
      </c>
      <c r="D326" s="48" t="s">
        <v>3061</v>
      </c>
      <c r="E326" s="29"/>
      <c r="F326" s="120">
        <v>154</v>
      </c>
      <c r="G326" s="120"/>
      <c r="H326" s="120"/>
      <c r="I326" s="29"/>
      <c r="J326" s="43"/>
      <c r="K326" s="27"/>
      <c r="L326" s="43"/>
      <c r="M326" s="29"/>
      <c r="N326" s="43" t="s">
        <v>688</v>
      </c>
      <c r="O326" s="255"/>
      <c r="P326" s="31">
        <f t="shared" si="3"/>
        <v>-186</v>
      </c>
      <c r="Q326" s="31">
        <f t="shared" si="4"/>
        <v>186</v>
      </c>
      <c r="R326" s="31">
        <f t="shared" si="5"/>
        <v>0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 spans="1:28" ht="15.75" hidden="1" customHeight="1">
      <c r="A327" s="43" t="s">
        <v>22</v>
      </c>
      <c r="B327" s="28">
        <v>44683</v>
      </c>
      <c r="C327" s="5" t="s">
        <v>3123</v>
      </c>
      <c r="D327" s="48" t="s">
        <v>3061</v>
      </c>
      <c r="E327" s="29"/>
      <c r="F327" s="268">
        <v>12</v>
      </c>
      <c r="G327" s="120"/>
      <c r="H327" s="120"/>
      <c r="I327" s="29"/>
      <c r="J327" s="43"/>
      <c r="K327" s="27"/>
      <c r="L327" s="43"/>
      <c r="M327" s="29"/>
      <c r="N327" s="43" t="s">
        <v>688</v>
      </c>
      <c r="O327" s="255"/>
      <c r="P327" s="31">
        <f t="shared" si="3"/>
        <v>-186</v>
      </c>
      <c r="Q327" s="31">
        <f t="shared" si="4"/>
        <v>186</v>
      </c>
      <c r="R327" s="31">
        <f t="shared" si="5"/>
        <v>0</v>
      </c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 spans="1:28" ht="15.75" customHeight="1">
      <c r="A328" s="43" t="s">
        <v>22</v>
      </c>
      <c r="B328" s="28">
        <v>44683</v>
      </c>
      <c r="C328" s="5" t="s">
        <v>3124</v>
      </c>
      <c r="D328" s="48" t="s">
        <v>3061</v>
      </c>
      <c r="E328" s="29"/>
      <c r="F328" s="268">
        <v>31</v>
      </c>
      <c r="G328" s="120"/>
      <c r="H328" s="120"/>
      <c r="I328" s="29"/>
      <c r="J328" s="43"/>
      <c r="K328" s="27"/>
      <c r="L328" s="43"/>
      <c r="M328" s="29"/>
      <c r="N328" s="43" t="s">
        <v>688</v>
      </c>
      <c r="O328" s="255"/>
      <c r="P328" s="31">
        <f t="shared" si="3"/>
        <v>-217</v>
      </c>
      <c r="Q328" s="31">
        <f t="shared" si="4"/>
        <v>217</v>
      </c>
      <c r="R328" s="31">
        <f t="shared" si="5"/>
        <v>0</v>
      </c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 spans="1:28" ht="15.75" hidden="1" customHeight="1">
      <c r="A329" s="145" t="s">
        <v>24</v>
      </c>
      <c r="B329" s="28">
        <v>44683</v>
      </c>
      <c r="C329" s="5" t="s">
        <v>3125</v>
      </c>
      <c r="D329" s="48" t="s">
        <v>3061</v>
      </c>
      <c r="E329" s="29"/>
      <c r="F329" s="120">
        <v>154</v>
      </c>
      <c r="G329" s="120"/>
      <c r="H329" s="120"/>
      <c r="I329" s="29"/>
      <c r="J329" s="43"/>
      <c r="K329" s="27"/>
      <c r="L329" s="43"/>
      <c r="M329" s="29"/>
      <c r="N329" s="43" t="s">
        <v>688</v>
      </c>
      <c r="O329" s="255"/>
      <c r="P329" s="31">
        <f t="shared" si="3"/>
        <v>-217</v>
      </c>
      <c r="Q329" s="31">
        <f t="shared" si="4"/>
        <v>217</v>
      </c>
      <c r="R329" s="31">
        <f t="shared" si="5"/>
        <v>0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 spans="1:28" ht="15.75" hidden="1" customHeight="1">
      <c r="A330" s="145" t="s">
        <v>24</v>
      </c>
      <c r="B330" s="28">
        <v>44683</v>
      </c>
      <c r="C330" s="5" t="s">
        <v>3126</v>
      </c>
      <c r="D330" s="48" t="s">
        <v>3061</v>
      </c>
      <c r="E330" s="29"/>
      <c r="F330" s="268">
        <v>12</v>
      </c>
      <c r="G330" s="120"/>
      <c r="H330" s="120"/>
      <c r="I330" s="29"/>
      <c r="J330" s="43"/>
      <c r="K330" s="27"/>
      <c r="L330" s="43"/>
      <c r="M330" s="29"/>
      <c r="N330" s="43" t="s">
        <v>688</v>
      </c>
      <c r="O330" s="255"/>
      <c r="P330" s="31">
        <f t="shared" si="3"/>
        <v>-217</v>
      </c>
      <c r="Q330" s="31">
        <f t="shared" si="4"/>
        <v>217</v>
      </c>
      <c r="R330" s="31">
        <f t="shared" si="5"/>
        <v>0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 spans="1:28" ht="15.75" customHeight="1">
      <c r="A331" s="145" t="s">
        <v>24</v>
      </c>
      <c r="B331" s="28">
        <v>44683</v>
      </c>
      <c r="C331" s="5" t="s">
        <v>3127</v>
      </c>
      <c r="D331" s="48" t="s">
        <v>3061</v>
      </c>
      <c r="E331" s="29"/>
      <c r="F331" s="268">
        <v>31</v>
      </c>
      <c r="G331" s="120"/>
      <c r="H331" s="120"/>
      <c r="I331" s="29"/>
      <c r="J331" s="43"/>
      <c r="K331" s="27"/>
      <c r="L331" s="43"/>
      <c r="M331" s="29"/>
      <c r="N331" s="43" t="s">
        <v>688</v>
      </c>
      <c r="O331" s="255"/>
      <c r="P331" s="31">
        <f t="shared" si="3"/>
        <v>-248</v>
      </c>
      <c r="Q331" s="31">
        <f t="shared" si="4"/>
        <v>248</v>
      </c>
      <c r="R331" s="31">
        <f t="shared" si="5"/>
        <v>0</v>
      </c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 spans="1:28" ht="15.75" hidden="1" customHeight="1">
      <c r="A332" s="43" t="s">
        <v>22</v>
      </c>
      <c r="B332" s="28">
        <v>44683</v>
      </c>
      <c r="C332" s="48" t="s">
        <v>3128</v>
      </c>
      <c r="D332" s="48" t="s">
        <v>575</v>
      </c>
      <c r="E332" s="29"/>
      <c r="F332" s="120">
        <v>225</v>
      </c>
      <c r="G332" s="120"/>
      <c r="H332" s="120"/>
      <c r="I332" s="29"/>
      <c r="J332" s="43"/>
      <c r="K332" s="27"/>
      <c r="L332" s="43"/>
      <c r="M332" s="29"/>
      <c r="N332" s="43" t="s">
        <v>688</v>
      </c>
      <c r="O332" s="255"/>
      <c r="P332" s="31">
        <f t="shared" si="3"/>
        <v>-248</v>
      </c>
      <c r="Q332" s="31">
        <f t="shared" si="4"/>
        <v>248</v>
      </c>
      <c r="R332" s="31">
        <f t="shared" si="5"/>
        <v>0</v>
      </c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 spans="1:28" ht="15.75" hidden="1" customHeight="1">
      <c r="A333" s="43" t="s">
        <v>23</v>
      </c>
      <c r="B333" s="28">
        <v>44684</v>
      </c>
      <c r="C333" s="153" t="s">
        <v>962</v>
      </c>
      <c r="D333" s="48"/>
      <c r="E333" s="29"/>
      <c r="F333" s="120"/>
      <c r="G333" s="120">
        <v>10000</v>
      </c>
      <c r="H333" s="120"/>
      <c r="I333" s="29"/>
      <c r="J333" s="43"/>
      <c r="K333" s="27"/>
      <c r="L333" s="43"/>
      <c r="M333" s="29"/>
      <c r="N333" s="43" t="s">
        <v>688</v>
      </c>
      <c r="O333" s="255"/>
      <c r="P333" s="31">
        <f t="shared" si="3"/>
        <v>-248</v>
      </c>
      <c r="Q333" s="31">
        <f t="shared" si="4"/>
        <v>248</v>
      </c>
      <c r="R333" s="31">
        <f t="shared" si="5"/>
        <v>0</v>
      </c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 spans="1:28" ht="15.75" hidden="1" customHeight="1">
      <c r="A334" s="43" t="s">
        <v>24</v>
      </c>
      <c r="B334" s="28">
        <v>44682</v>
      </c>
      <c r="C334" s="48" t="s">
        <v>3129</v>
      </c>
      <c r="D334" s="48"/>
      <c r="E334" s="29"/>
      <c r="F334" s="120">
        <v>90.19</v>
      </c>
      <c r="G334" s="120"/>
      <c r="H334" s="120"/>
      <c r="I334" s="29"/>
      <c r="J334" s="43"/>
      <c r="K334" s="27" t="s">
        <v>1066</v>
      </c>
      <c r="L334" s="43">
        <v>229870</v>
      </c>
      <c r="M334" s="29"/>
      <c r="N334" s="43" t="s">
        <v>688</v>
      </c>
      <c r="O334" s="255"/>
      <c r="P334" s="31">
        <f t="shared" si="3"/>
        <v>-248</v>
      </c>
      <c r="Q334" s="31">
        <f t="shared" si="4"/>
        <v>248</v>
      </c>
      <c r="R334" s="31">
        <f t="shared" si="5"/>
        <v>0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 spans="1:28" ht="15.75" hidden="1" customHeight="1">
      <c r="A335" s="43" t="s">
        <v>24</v>
      </c>
      <c r="B335" s="28">
        <v>44689</v>
      </c>
      <c r="C335" s="48" t="s">
        <v>3130</v>
      </c>
      <c r="D335" s="48"/>
      <c r="E335" s="29"/>
      <c r="F335" s="120">
        <v>99</v>
      </c>
      <c r="G335" s="120"/>
      <c r="H335" s="120"/>
      <c r="I335" s="29"/>
      <c r="J335" s="43"/>
      <c r="K335" s="27" t="s">
        <v>459</v>
      </c>
      <c r="L335" s="43">
        <v>18124737</v>
      </c>
      <c r="M335" s="29"/>
      <c r="N335" s="43" t="s">
        <v>688</v>
      </c>
      <c r="O335" s="255"/>
      <c r="P335" s="31">
        <f t="shared" si="3"/>
        <v>-248</v>
      </c>
      <c r="Q335" s="31">
        <f t="shared" si="4"/>
        <v>248</v>
      </c>
      <c r="R335" s="31">
        <f t="shared" si="5"/>
        <v>0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 spans="1:28" ht="15.75" hidden="1" customHeight="1">
      <c r="A336" s="43" t="s">
        <v>22</v>
      </c>
      <c r="B336" s="28">
        <v>44689</v>
      </c>
      <c r="C336" s="48" t="s">
        <v>3131</v>
      </c>
      <c r="D336" s="48"/>
      <c r="E336" s="29"/>
      <c r="F336" s="120">
        <v>114</v>
      </c>
      <c r="G336" s="120"/>
      <c r="H336" s="120"/>
      <c r="I336" s="29"/>
      <c r="J336" s="43"/>
      <c r="K336" s="27" t="s">
        <v>459</v>
      </c>
      <c r="L336" s="43">
        <v>18124738</v>
      </c>
      <c r="M336" s="29"/>
      <c r="N336" s="43" t="s">
        <v>688</v>
      </c>
      <c r="O336" s="255"/>
      <c r="P336" s="31">
        <f t="shared" si="3"/>
        <v>-248</v>
      </c>
      <c r="Q336" s="31">
        <f t="shared" si="4"/>
        <v>248</v>
      </c>
      <c r="R336" s="31">
        <f t="shared" si="5"/>
        <v>0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 spans="1:28" ht="15.75" hidden="1" customHeight="1">
      <c r="A337" s="43" t="s">
        <v>22</v>
      </c>
      <c r="B337" s="28">
        <v>44685</v>
      </c>
      <c r="C337" s="48" t="s">
        <v>3132</v>
      </c>
      <c r="D337" s="48"/>
      <c r="E337" s="29"/>
      <c r="F337" s="120">
        <v>69.900000000000006</v>
      </c>
      <c r="G337" s="120"/>
      <c r="H337" s="120"/>
      <c r="I337" s="29"/>
      <c r="J337" s="43"/>
      <c r="K337" s="27" t="s">
        <v>1066</v>
      </c>
      <c r="L337" s="43">
        <v>1230985</v>
      </c>
      <c r="M337" s="29"/>
      <c r="N337" s="43" t="s">
        <v>688</v>
      </c>
      <c r="O337" s="255"/>
      <c r="P337" s="31">
        <f t="shared" si="3"/>
        <v>-248</v>
      </c>
      <c r="Q337" s="31">
        <f t="shared" si="4"/>
        <v>248</v>
      </c>
      <c r="R337" s="31">
        <f t="shared" si="5"/>
        <v>0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 spans="1:28" ht="15.75" hidden="1" customHeight="1">
      <c r="A338" s="43" t="s">
        <v>22</v>
      </c>
      <c r="B338" s="28">
        <v>44696</v>
      </c>
      <c r="C338" s="48" t="s">
        <v>3133</v>
      </c>
      <c r="D338" s="48"/>
      <c r="E338" s="29"/>
      <c r="F338" s="120">
        <v>129</v>
      </c>
      <c r="G338" s="120"/>
      <c r="H338" s="120"/>
      <c r="I338" s="29"/>
      <c r="J338" s="43"/>
      <c r="K338" s="27" t="s">
        <v>459</v>
      </c>
      <c r="L338" s="43">
        <v>18128088</v>
      </c>
      <c r="M338" s="29"/>
      <c r="N338" s="43" t="s">
        <v>688</v>
      </c>
      <c r="O338" s="255"/>
      <c r="P338" s="31">
        <f t="shared" si="3"/>
        <v>-248</v>
      </c>
      <c r="Q338" s="31">
        <f t="shared" si="4"/>
        <v>248</v>
      </c>
      <c r="R338" s="31">
        <f t="shared" si="5"/>
        <v>0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 spans="1:28" ht="15.75" hidden="1" customHeight="1">
      <c r="A339" s="43" t="s">
        <v>22</v>
      </c>
      <c r="B339" s="28">
        <v>44712</v>
      </c>
      <c r="C339" s="48" t="s">
        <v>3134</v>
      </c>
      <c r="D339" s="48"/>
      <c r="E339" s="29"/>
      <c r="F339" s="120">
        <v>819</v>
      </c>
      <c r="G339" s="120"/>
      <c r="H339" s="120"/>
      <c r="I339" s="29" t="s">
        <v>3135</v>
      </c>
      <c r="J339" s="43"/>
      <c r="K339" s="27" t="s">
        <v>3136</v>
      </c>
      <c r="L339" s="43"/>
      <c r="M339" s="29"/>
      <c r="N339" s="43" t="s">
        <v>688</v>
      </c>
      <c r="O339" s="255"/>
      <c r="P339" s="31">
        <f t="shared" si="3"/>
        <v>-248</v>
      </c>
      <c r="Q339" s="31">
        <f t="shared" si="4"/>
        <v>248</v>
      </c>
      <c r="R339" s="31">
        <f t="shared" si="5"/>
        <v>0</v>
      </c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 spans="1:28" ht="15.75" hidden="1" customHeight="1">
      <c r="A340" s="43" t="s">
        <v>22</v>
      </c>
      <c r="B340" s="28">
        <v>44720</v>
      </c>
      <c r="C340" s="5" t="s">
        <v>3137</v>
      </c>
      <c r="D340" s="48" t="s">
        <v>3061</v>
      </c>
      <c r="E340" s="29"/>
      <c r="F340" s="120">
        <v>308</v>
      </c>
      <c r="G340" s="120"/>
      <c r="H340" s="120"/>
      <c r="I340" s="29"/>
      <c r="J340" s="43"/>
      <c r="K340" s="27"/>
      <c r="L340" s="43"/>
      <c r="M340" s="29"/>
      <c r="N340" s="43" t="s">
        <v>688</v>
      </c>
      <c r="O340" s="255"/>
      <c r="P340" s="31">
        <f t="shared" si="3"/>
        <v>-248</v>
      </c>
      <c r="Q340" s="31">
        <f t="shared" si="4"/>
        <v>248</v>
      </c>
      <c r="R340" s="31">
        <f t="shared" si="5"/>
        <v>0</v>
      </c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 spans="1:28" ht="15.75" hidden="1" customHeight="1">
      <c r="A341" s="43" t="s">
        <v>22</v>
      </c>
      <c r="B341" s="28">
        <v>44720</v>
      </c>
      <c r="C341" s="5" t="s">
        <v>3138</v>
      </c>
      <c r="D341" s="48" t="s">
        <v>3061</v>
      </c>
      <c r="E341" s="29"/>
      <c r="F341" s="268">
        <v>24</v>
      </c>
      <c r="G341" s="120"/>
      <c r="H341" s="120"/>
      <c r="I341" s="29"/>
      <c r="J341" s="43"/>
      <c r="K341" s="27"/>
      <c r="L341" s="43"/>
      <c r="M341" s="29"/>
      <c r="N341" s="43" t="s">
        <v>688</v>
      </c>
      <c r="O341" s="255"/>
      <c r="P341" s="31">
        <f t="shared" si="3"/>
        <v>-248</v>
      </c>
      <c r="Q341" s="31">
        <f t="shared" si="4"/>
        <v>248</v>
      </c>
      <c r="R341" s="31">
        <f t="shared" si="5"/>
        <v>0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 spans="1:28" ht="15.75" customHeight="1">
      <c r="A342" s="43" t="s">
        <v>22</v>
      </c>
      <c r="B342" s="28">
        <v>44720</v>
      </c>
      <c r="C342" s="5" t="s">
        <v>3139</v>
      </c>
      <c r="D342" s="48" t="s">
        <v>3061</v>
      </c>
      <c r="E342" s="29"/>
      <c r="F342" s="268">
        <v>62</v>
      </c>
      <c r="G342" s="120"/>
      <c r="H342" s="120"/>
      <c r="I342" s="29"/>
      <c r="J342" s="43"/>
      <c r="K342" s="27"/>
      <c r="L342" s="43"/>
      <c r="M342" s="29"/>
      <c r="N342" s="43" t="s">
        <v>688</v>
      </c>
      <c r="O342" s="255"/>
      <c r="P342" s="31">
        <f t="shared" si="3"/>
        <v>-310</v>
      </c>
      <c r="Q342" s="31">
        <f t="shared" si="4"/>
        <v>310</v>
      </c>
      <c r="R342" s="31">
        <f t="shared" si="5"/>
        <v>0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 spans="1:28" ht="15.75" hidden="1" customHeight="1">
      <c r="A343" s="43" t="s">
        <v>22</v>
      </c>
      <c r="B343" s="28">
        <v>44720</v>
      </c>
      <c r="C343" s="48" t="s">
        <v>3140</v>
      </c>
      <c r="D343" s="9" t="s">
        <v>3141</v>
      </c>
      <c r="E343" s="154" t="s">
        <v>2726</v>
      </c>
      <c r="F343" s="241">
        <v>341</v>
      </c>
      <c r="G343" s="120"/>
      <c r="H343" s="120"/>
      <c r="I343" s="29" t="s">
        <v>91</v>
      </c>
      <c r="J343" s="43"/>
      <c r="K343" s="27"/>
      <c r="L343" s="43"/>
      <c r="M343" s="29"/>
      <c r="N343" s="43" t="s">
        <v>688</v>
      </c>
      <c r="O343" s="255"/>
      <c r="P343" s="31">
        <f t="shared" si="3"/>
        <v>-310</v>
      </c>
      <c r="Q343" s="31">
        <f t="shared" si="4"/>
        <v>310</v>
      </c>
      <c r="R343" s="31">
        <f t="shared" si="5"/>
        <v>0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 spans="1:28" ht="15.75" hidden="1" customHeight="1">
      <c r="A344" s="43" t="s">
        <v>22</v>
      </c>
      <c r="B344" s="28">
        <v>44720</v>
      </c>
      <c r="C344" s="48" t="s">
        <v>3142</v>
      </c>
      <c r="D344" s="9" t="s">
        <v>3143</v>
      </c>
      <c r="E344" s="154" t="s">
        <v>1120</v>
      </c>
      <c r="F344" s="241">
        <v>227</v>
      </c>
      <c r="G344" s="120"/>
      <c r="H344" s="120"/>
      <c r="I344" s="29" t="s">
        <v>91</v>
      </c>
      <c r="J344" s="43"/>
      <c r="K344" s="27"/>
      <c r="L344" s="43"/>
      <c r="M344" s="29"/>
      <c r="N344" s="43" t="s">
        <v>688</v>
      </c>
      <c r="O344" s="255"/>
      <c r="P344" s="31">
        <f t="shared" si="3"/>
        <v>-310</v>
      </c>
      <c r="Q344" s="31">
        <f t="shared" si="4"/>
        <v>310</v>
      </c>
      <c r="R344" s="31">
        <f t="shared" si="5"/>
        <v>0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 spans="1:28" ht="15.75" hidden="1" customHeight="1">
      <c r="A345" s="43" t="s">
        <v>22</v>
      </c>
      <c r="B345" s="28">
        <v>44720</v>
      </c>
      <c r="C345" s="48" t="s">
        <v>3144</v>
      </c>
      <c r="D345" s="9" t="s">
        <v>3145</v>
      </c>
      <c r="E345" s="154" t="s">
        <v>1120</v>
      </c>
      <c r="F345" s="241">
        <v>227</v>
      </c>
      <c r="G345" s="120"/>
      <c r="H345" s="120"/>
      <c r="I345" s="29" t="s">
        <v>91</v>
      </c>
      <c r="J345" s="43"/>
      <c r="K345" s="27"/>
      <c r="L345" s="43"/>
      <c r="M345" s="29"/>
      <c r="N345" s="43" t="s">
        <v>688</v>
      </c>
      <c r="O345" s="255"/>
      <c r="P345" s="31">
        <f t="shared" si="3"/>
        <v>-310</v>
      </c>
      <c r="Q345" s="31">
        <f t="shared" si="4"/>
        <v>310</v>
      </c>
      <c r="R345" s="31">
        <f t="shared" si="5"/>
        <v>0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 spans="1:28" ht="15.75" hidden="1" customHeight="1">
      <c r="A346" s="43" t="s">
        <v>22</v>
      </c>
      <c r="B346" s="28">
        <v>44720</v>
      </c>
      <c r="C346" s="48" t="s">
        <v>3146</v>
      </c>
      <c r="D346" s="9" t="s">
        <v>3147</v>
      </c>
      <c r="E346" s="154" t="s">
        <v>2726</v>
      </c>
      <c r="F346" s="241">
        <v>341</v>
      </c>
      <c r="G346" s="120"/>
      <c r="H346" s="120"/>
      <c r="I346" s="29" t="s">
        <v>91</v>
      </c>
      <c r="J346" s="43"/>
      <c r="K346" s="27"/>
      <c r="L346" s="43"/>
      <c r="M346" s="29"/>
      <c r="N346" s="43" t="s">
        <v>688</v>
      </c>
      <c r="O346" s="255"/>
      <c r="P346" s="31">
        <f t="shared" si="3"/>
        <v>-310</v>
      </c>
      <c r="Q346" s="31">
        <f t="shared" si="4"/>
        <v>310</v>
      </c>
      <c r="R346" s="31">
        <f t="shared" si="5"/>
        <v>0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 spans="1:28" ht="15.75" hidden="1" customHeight="1">
      <c r="A347" s="43" t="s">
        <v>22</v>
      </c>
      <c r="B347" s="28">
        <v>44720</v>
      </c>
      <c r="C347" s="48" t="s">
        <v>3134</v>
      </c>
      <c r="D347" s="9" t="s">
        <v>3148</v>
      </c>
      <c r="E347" s="154" t="s">
        <v>2539</v>
      </c>
      <c r="F347" s="241">
        <v>398</v>
      </c>
      <c r="G347" s="120"/>
      <c r="H347" s="120"/>
      <c r="I347" s="29" t="s">
        <v>91</v>
      </c>
      <c r="J347" s="43"/>
      <c r="K347" s="27"/>
      <c r="L347" s="43"/>
      <c r="M347" s="29"/>
      <c r="N347" s="43" t="s">
        <v>688</v>
      </c>
      <c r="O347" s="255"/>
      <c r="P347" s="31">
        <f t="shared" si="3"/>
        <v>-310</v>
      </c>
      <c r="Q347" s="31">
        <f t="shared" si="4"/>
        <v>310</v>
      </c>
      <c r="R347" s="31">
        <f t="shared" si="5"/>
        <v>0</v>
      </c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 spans="1:28" ht="15.75" hidden="1" customHeight="1">
      <c r="A348" s="43" t="s">
        <v>24</v>
      </c>
      <c r="B348" s="28">
        <v>44727</v>
      </c>
      <c r="C348" s="48" t="s">
        <v>3149</v>
      </c>
      <c r="D348" s="48"/>
      <c r="F348" s="120">
        <v>97.3</v>
      </c>
      <c r="G348" s="120"/>
      <c r="H348" s="120"/>
      <c r="I348" s="29" t="s">
        <v>89</v>
      </c>
      <c r="J348" s="43"/>
      <c r="K348" s="27" t="s">
        <v>1066</v>
      </c>
      <c r="L348" s="43">
        <v>1243170</v>
      </c>
      <c r="M348" s="29"/>
      <c r="N348" s="43" t="s">
        <v>688</v>
      </c>
      <c r="O348" s="255"/>
      <c r="P348" s="31">
        <f t="shared" si="3"/>
        <v>-310</v>
      </c>
      <c r="Q348" s="31">
        <f t="shared" si="4"/>
        <v>310</v>
      </c>
      <c r="R348" s="31">
        <f t="shared" si="5"/>
        <v>0</v>
      </c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 spans="1:28" ht="15.75" hidden="1" customHeight="1">
      <c r="A349" s="43" t="s">
        <v>24</v>
      </c>
      <c r="B349" s="28">
        <v>44727</v>
      </c>
      <c r="C349" s="153" t="s">
        <v>3150</v>
      </c>
      <c r="D349" s="48"/>
      <c r="F349" s="120">
        <v>91</v>
      </c>
      <c r="G349" s="120"/>
      <c r="H349" s="120"/>
      <c r="I349" s="29" t="s">
        <v>89</v>
      </c>
      <c r="J349" s="43"/>
      <c r="K349" s="27" t="s">
        <v>3151</v>
      </c>
      <c r="L349" s="43" t="s">
        <v>3152</v>
      </c>
      <c r="M349" s="29"/>
      <c r="N349" s="43" t="s">
        <v>688</v>
      </c>
      <c r="O349" s="255"/>
      <c r="P349" s="31">
        <f t="shared" si="3"/>
        <v>-310</v>
      </c>
      <c r="Q349" s="31">
        <f t="shared" si="4"/>
        <v>310</v>
      </c>
      <c r="R349" s="31">
        <f t="shared" si="5"/>
        <v>0</v>
      </c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 spans="1:28" ht="15.75" hidden="1" customHeight="1">
      <c r="A350" s="43" t="s">
        <v>22</v>
      </c>
      <c r="B350" s="28">
        <v>44727</v>
      </c>
      <c r="C350" s="48" t="s">
        <v>3153</v>
      </c>
      <c r="D350" s="48"/>
      <c r="F350" s="120">
        <v>82</v>
      </c>
      <c r="G350" s="120"/>
      <c r="H350" s="120"/>
      <c r="I350" s="29" t="s">
        <v>89</v>
      </c>
      <c r="J350" s="43"/>
      <c r="K350" s="27" t="s">
        <v>1066</v>
      </c>
      <c r="L350" s="43">
        <v>1243171</v>
      </c>
      <c r="M350" s="29"/>
      <c r="N350" s="43" t="s">
        <v>688</v>
      </c>
      <c r="O350" s="255"/>
      <c r="P350" s="31">
        <f t="shared" si="3"/>
        <v>-310</v>
      </c>
      <c r="Q350" s="31">
        <f t="shared" si="4"/>
        <v>310</v>
      </c>
      <c r="R350" s="31">
        <f t="shared" si="5"/>
        <v>0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 spans="1:28" ht="15.75" hidden="1" customHeight="1">
      <c r="A351" s="43" t="s">
        <v>22</v>
      </c>
      <c r="B351" s="28">
        <v>44746</v>
      </c>
      <c r="C351" s="5" t="s">
        <v>3154</v>
      </c>
      <c r="D351" s="48" t="s">
        <v>3061</v>
      </c>
      <c r="E351" s="29"/>
      <c r="F351" s="120">
        <v>308</v>
      </c>
      <c r="G351" s="120"/>
      <c r="H351" s="120"/>
      <c r="I351" s="29"/>
      <c r="J351" s="43"/>
      <c r="K351" s="27"/>
      <c r="L351" s="43"/>
      <c r="M351" s="29"/>
      <c r="N351" s="43" t="s">
        <v>688</v>
      </c>
      <c r="O351" s="255"/>
      <c r="P351" s="31">
        <f t="shared" si="3"/>
        <v>-310</v>
      </c>
      <c r="Q351" s="31">
        <f t="shared" si="4"/>
        <v>310</v>
      </c>
      <c r="R351" s="31">
        <f t="shared" si="5"/>
        <v>0</v>
      </c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 spans="1:28" ht="15.75" hidden="1" customHeight="1">
      <c r="A352" s="43" t="s">
        <v>22</v>
      </c>
      <c r="B352" s="28">
        <v>44746</v>
      </c>
      <c r="C352" s="5" t="s">
        <v>3155</v>
      </c>
      <c r="D352" s="48" t="s">
        <v>3061</v>
      </c>
      <c r="E352" s="29"/>
      <c r="F352" s="268">
        <v>24</v>
      </c>
      <c r="G352" s="120"/>
      <c r="H352" s="120"/>
      <c r="I352" s="29"/>
      <c r="J352" s="43"/>
      <c r="K352" s="27"/>
      <c r="L352" s="43"/>
      <c r="M352" s="29"/>
      <c r="N352" s="43" t="s">
        <v>688</v>
      </c>
      <c r="O352" s="255"/>
      <c r="P352" s="31">
        <f t="shared" si="3"/>
        <v>-310</v>
      </c>
      <c r="Q352" s="31">
        <f t="shared" si="4"/>
        <v>310</v>
      </c>
      <c r="R352" s="31">
        <f t="shared" si="5"/>
        <v>0</v>
      </c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 spans="1:28" ht="15.75" customHeight="1">
      <c r="A353" s="43" t="s">
        <v>22</v>
      </c>
      <c r="B353" s="28">
        <v>44746</v>
      </c>
      <c r="C353" s="5" t="s">
        <v>3156</v>
      </c>
      <c r="D353" s="48" t="s">
        <v>3061</v>
      </c>
      <c r="E353" s="29"/>
      <c r="F353" s="268">
        <v>63</v>
      </c>
      <c r="G353" s="120"/>
      <c r="H353" s="120"/>
      <c r="I353" s="29"/>
      <c r="J353" s="43"/>
      <c r="K353" s="27"/>
      <c r="L353" s="43"/>
      <c r="M353" s="29"/>
      <c r="N353" s="43" t="s">
        <v>688</v>
      </c>
      <c r="O353" s="255"/>
      <c r="P353" s="31">
        <f t="shared" si="3"/>
        <v>-373</v>
      </c>
      <c r="Q353" s="31">
        <f t="shared" si="4"/>
        <v>373</v>
      </c>
      <c r="R353" s="31">
        <f t="shared" si="5"/>
        <v>0</v>
      </c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 spans="1:28" ht="15.75" hidden="1" customHeight="1">
      <c r="A354" s="43" t="s">
        <v>24</v>
      </c>
      <c r="B354" s="28">
        <v>44746</v>
      </c>
      <c r="C354" s="5" t="s">
        <v>3157</v>
      </c>
      <c r="D354" s="48" t="s">
        <v>3061</v>
      </c>
      <c r="E354" s="29"/>
      <c r="F354" s="120">
        <v>308</v>
      </c>
      <c r="G354" s="120"/>
      <c r="H354" s="120"/>
      <c r="I354" s="29"/>
      <c r="J354" s="43"/>
      <c r="K354" s="27"/>
      <c r="L354" s="43"/>
      <c r="M354" s="29"/>
      <c r="N354" s="43" t="s">
        <v>688</v>
      </c>
      <c r="O354" s="255"/>
      <c r="P354" s="31">
        <f t="shared" si="3"/>
        <v>-373</v>
      </c>
      <c r="Q354" s="31">
        <f t="shared" si="4"/>
        <v>373</v>
      </c>
      <c r="R354" s="31">
        <f t="shared" si="5"/>
        <v>0</v>
      </c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 spans="1:28" ht="15.75" hidden="1" customHeight="1">
      <c r="A355" s="43" t="s">
        <v>24</v>
      </c>
      <c r="B355" s="28">
        <v>44746</v>
      </c>
      <c r="C355" s="5" t="s">
        <v>3158</v>
      </c>
      <c r="D355" s="48" t="s">
        <v>3061</v>
      </c>
      <c r="E355" s="29"/>
      <c r="F355" s="268">
        <v>24</v>
      </c>
      <c r="G355" s="120"/>
      <c r="H355" s="120"/>
      <c r="I355" s="29"/>
      <c r="J355" s="43"/>
      <c r="K355" s="27"/>
      <c r="L355" s="43"/>
      <c r="M355" s="29"/>
      <c r="N355" s="43" t="s">
        <v>688</v>
      </c>
      <c r="O355" s="255"/>
      <c r="P355" s="31">
        <f t="shared" si="3"/>
        <v>-373</v>
      </c>
      <c r="Q355" s="31">
        <f t="shared" si="4"/>
        <v>373</v>
      </c>
      <c r="R355" s="31">
        <f t="shared" si="5"/>
        <v>0</v>
      </c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 spans="1:28" ht="15.75" customHeight="1">
      <c r="A356" s="43" t="s">
        <v>24</v>
      </c>
      <c r="B356" s="28">
        <v>44746</v>
      </c>
      <c r="C356" s="5" t="s">
        <v>3159</v>
      </c>
      <c r="D356" s="48" t="s">
        <v>3061</v>
      </c>
      <c r="E356" s="29"/>
      <c r="F356" s="268">
        <v>63</v>
      </c>
      <c r="G356" s="120"/>
      <c r="H356" s="120"/>
      <c r="I356" s="29"/>
      <c r="J356" s="43"/>
      <c r="K356" s="27"/>
      <c r="L356" s="43"/>
      <c r="M356" s="29"/>
      <c r="N356" s="43" t="s">
        <v>688</v>
      </c>
      <c r="O356" s="255"/>
      <c r="P356" s="31">
        <f t="shared" si="3"/>
        <v>-436</v>
      </c>
      <c r="Q356" s="31">
        <f t="shared" si="4"/>
        <v>436</v>
      </c>
      <c r="R356" s="31">
        <f t="shared" si="5"/>
        <v>0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 spans="1:28" ht="15.75" hidden="1" customHeight="1">
      <c r="A357" s="43" t="s">
        <v>22</v>
      </c>
      <c r="B357" s="28">
        <v>44746</v>
      </c>
      <c r="C357" s="48" t="s">
        <v>3160</v>
      </c>
      <c r="D357" s="48" t="s">
        <v>3161</v>
      </c>
      <c r="E357" s="29"/>
      <c r="F357" s="120">
        <v>877.5</v>
      </c>
      <c r="G357" s="120"/>
      <c r="H357" s="120"/>
      <c r="I357" s="29"/>
      <c r="J357" s="43"/>
      <c r="K357" s="27" t="s">
        <v>3162</v>
      </c>
      <c r="L357" s="43"/>
      <c r="M357" s="29"/>
      <c r="N357" s="43" t="s">
        <v>688</v>
      </c>
      <c r="O357" s="255"/>
      <c r="P357" s="31">
        <f t="shared" si="3"/>
        <v>-436</v>
      </c>
      <c r="Q357" s="31">
        <f t="shared" si="4"/>
        <v>436</v>
      </c>
      <c r="R357" s="31">
        <f t="shared" si="5"/>
        <v>0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 spans="1:28" ht="15.75" hidden="1" customHeight="1">
      <c r="A358" s="43" t="s">
        <v>24</v>
      </c>
      <c r="B358" s="28">
        <v>44747</v>
      </c>
      <c r="C358" s="51" t="s">
        <v>3163</v>
      </c>
      <c r="D358" s="9" t="s">
        <v>3164</v>
      </c>
      <c r="E358" s="154" t="s">
        <v>2555</v>
      </c>
      <c r="F358" s="268">
        <v>196</v>
      </c>
      <c r="G358" s="120"/>
      <c r="H358" s="120"/>
      <c r="I358" s="29"/>
      <c r="J358" s="43"/>
      <c r="K358" s="27"/>
      <c r="L358" s="43"/>
      <c r="M358" s="29"/>
      <c r="N358" s="43" t="s">
        <v>688</v>
      </c>
      <c r="O358" s="255"/>
      <c r="P358" s="31">
        <f t="shared" si="3"/>
        <v>-436</v>
      </c>
      <c r="Q358" s="31">
        <f t="shared" si="4"/>
        <v>436</v>
      </c>
      <c r="R358" s="31">
        <f t="shared" si="5"/>
        <v>0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 spans="1:28" ht="15.75" hidden="1" customHeight="1">
      <c r="A359" s="43" t="s">
        <v>22</v>
      </c>
      <c r="B359" s="28">
        <v>44747</v>
      </c>
      <c r="C359" s="51" t="s">
        <v>3165</v>
      </c>
      <c r="D359" s="9" t="s">
        <v>3166</v>
      </c>
      <c r="E359" s="29"/>
      <c r="F359" s="268">
        <v>5500</v>
      </c>
      <c r="G359" s="120"/>
      <c r="H359" s="120"/>
      <c r="I359" s="29"/>
      <c r="J359" s="43"/>
      <c r="K359" s="27"/>
      <c r="L359" s="43"/>
      <c r="M359" s="29"/>
      <c r="N359" s="43" t="s">
        <v>688</v>
      </c>
      <c r="O359" s="255"/>
      <c r="P359" s="31">
        <f t="shared" si="3"/>
        <v>-436</v>
      </c>
      <c r="Q359" s="31">
        <f t="shared" si="4"/>
        <v>436</v>
      </c>
      <c r="R359" s="31">
        <f t="shared" si="5"/>
        <v>0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 spans="1:28" ht="15.75" hidden="1" customHeight="1">
      <c r="A360" s="43" t="s">
        <v>24</v>
      </c>
      <c r="B360" s="28">
        <v>44745</v>
      </c>
      <c r="C360" s="48" t="s">
        <v>3167</v>
      </c>
      <c r="D360" s="48"/>
      <c r="E360" s="29"/>
      <c r="F360" s="120">
        <v>68</v>
      </c>
      <c r="G360" s="120"/>
      <c r="H360" s="120"/>
      <c r="I360" s="29" t="s">
        <v>89</v>
      </c>
      <c r="J360" s="43"/>
      <c r="K360" s="27" t="s">
        <v>3168</v>
      </c>
      <c r="L360" s="43">
        <v>1012017</v>
      </c>
      <c r="M360" s="29"/>
      <c r="N360" s="43" t="s">
        <v>688</v>
      </c>
      <c r="O360" s="255"/>
      <c r="P360" s="31">
        <f t="shared" si="3"/>
        <v>-436</v>
      </c>
      <c r="Q360" s="31">
        <f t="shared" si="4"/>
        <v>436</v>
      </c>
      <c r="R360" s="31">
        <f t="shared" si="5"/>
        <v>0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 spans="1:28" ht="15.75" hidden="1" customHeight="1">
      <c r="A361" s="43" t="s">
        <v>24</v>
      </c>
      <c r="B361" s="28">
        <v>44750</v>
      </c>
      <c r="C361" s="48" t="s">
        <v>3169</v>
      </c>
      <c r="D361" s="48"/>
      <c r="E361" s="29"/>
      <c r="F361" s="120">
        <v>179.9</v>
      </c>
      <c r="G361" s="120"/>
      <c r="H361" s="120"/>
      <c r="I361" s="29" t="s">
        <v>89</v>
      </c>
      <c r="J361" s="43"/>
      <c r="K361" s="27" t="s">
        <v>3170</v>
      </c>
      <c r="L361" s="43">
        <v>2920361</v>
      </c>
      <c r="M361" s="29"/>
      <c r="N361" s="43" t="s">
        <v>688</v>
      </c>
      <c r="O361" s="255"/>
      <c r="P361" s="31">
        <f t="shared" si="3"/>
        <v>-436</v>
      </c>
      <c r="Q361" s="31">
        <f t="shared" si="4"/>
        <v>436</v>
      </c>
      <c r="R361" s="31">
        <f t="shared" si="5"/>
        <v>0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 spans="1:28" ht="15.75" hidden="1" customHeight="1">
      <c r="A362" s="43" t="s">
        <v>24</v>
      </c>
      <c r="B362" s="28">
        <v>44749</v>
      </c>
      <c r="C362" s="48" t="s">
        <v>3171</v>
      </c>
      <c r="D362" s="48"/>
      <c r="E362" s="29"/>
      <c r="F362" s="120">
        <v>55</v>
      </c>
      <c r="G362" s="120"/>
      <c r="H362" s="120"/>
      <c r="I362" s="29"/>
      <c r="J362" s="43"/>
      <c r="K362" s="27" t="s">
        <v>3172</v>
      </c>
      <c r="L362" s="43">
        <v>1023924</v>
      </c>
      <c r="M362" s="29"/>
      <c r="N362" s="43" t="s">
        <v>688</v>
      </c>
      <c r="O362" s="255"/>
      <c r="P362" s="31">
        <f t="shared" si="3"/>
        <v>-436</v>
      </c>
      <c r="Q362" s="31">
        <f t="shared" si="4"/>
        <v>436</v>
      </c>
      <c r="R362" s="31">
        <f t="shared" si="5"/>
        <v>0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 spans="1:28" ht="15.75" hidden="1" customHeight="1">
      <c r="A363" s="43" t="s">
        <v>22</v>
      </c>
      <c r="B363" s="28">
        <v>44762</v>
      </c>
      <c r="C363" s="48" t="s">
        <v>3173</v>
      </c>
      <c r="D363" s="48"/>
      <c r="E363" s="29"/>
      <c r="F363" s="120">
        <v>188</v>
      </c>
      <c r="G363" s="120"/>
      <c r="H363" s="120"/>
      <c r="I363" s="29"/>
      <c r="J363" s="43"/>
      <c r="K363" s="27" t="s">
        <v>459</v>
      </c>
      <c r="L363" s="43">
        <v>18138313</v>
      </c>
      <c r="M363" s="29"/>
      <c r="N363" s="43" t="s">
        <v>688</v>
      </c>
      <c r="O363" s="255"/>
      <c r="P363" s="31">
        <f t="shared" si="3"/>
        <v>-436</v>
      </c>
      <c r="Q363" s="31">
        <f t="shared" si="4"/>
        <v>436</v>
      </c>
      <c r="R363" s="31">
        <f t="shared" si="5"/>
        <v>0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 spans="1:28" ht="15.75" hidden="1" customHeight="1">
      <c r="A364" s="43" t="s">
        <v>24</v>
      </c>
      <c r="B364" s="28">
        <v>44778</v>
      </c>
      <c r="C364" s="48" t="s">
        <v>3174</v>
      </c>
      <c r="D364" s="48" t="s">
        <v>3175</v>
      </c>
      <c r="E364" s="29"/>
      <c r="F364" s="120">
        <f>2*385</f>
        <v>770</v>
      </c>
      <c r="G364" s="120"/>
      <c r="H364" s="120"/>
      <c r="I364" s="29"/>
      <c r="J364" s="43"/>
      <c r="K364" s="27" t="s">
        <v>575</v>
      </c>
      <c r="L364" s="43"/>
      <c r="M364" s="29"/>
      <c r="N364" s="43" t="s">
        <v>688</v>
      </c>
      <c r="O364" s="255"/>
      <c r="P364" s="31">
        <f t="shared" si="3"/>
        <v>-436</v>
      </c>
      <c r="Q364" s="31">
        <f t="shared" si="4"/>
        <v>436</v>
      </c>
      <c r="R364" s="31">
        <f t="shared" si="5"/>
        <v>0</v>
      </c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 spans="1:28" ht="15.75" hidden="1" customHeight="1">
      <c r="A365" s="43" t="s">
        <v>22</v>
      </c>
      <c r="B365" s="28">
        <v>44777</v>
      </c>
      <c r="C365" s="5" t="s">
        <v>3176</v>
      </c>
      <c r="D365" s="48" t="s">
        <v>3061</v>
      </c>
      <c r="E365" s="29"/>
      <c r="F365" s="120">
        <v>154</v>
      </c>
      <c r="G365" s="120"/>
      <c r="H365" s="120"/>
      <c r="I365" s="29"/>
      <c r="J365" s="43"/>
      <c r="K365" s="27"/>
      <c r="L365" s="43"/>
      <c r="M365" s="29"/>
      <c r="N365" s="43" t="s">
        <v>688</v>
      </c>
      <c r="O365" s="255"/>
      <c r="P365" s="31">
        <f t="shared" si="3"/>
        <v>-436</v>
      </c>
      <c r="Q365" s="31">
        <f t="shared" si="4"/>
        <v>436</v>
      </c>
      <c r="R365" s="31">
        <f t="shared" si="5"/>
        <v>0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 spans="1:28" ht="15.75" hidden="1" customHeight="1">
      <c r="A366" s="43" t="s">
        <v>22</v>
      </c>
      <c r="B366" s="28">
        <v>44777</v>
      </c>
      <c r="C366" s="5" t="s">
        <v>3177</v>
      </c>
      <c r="D366" s="48" t="s">
        <v>3061</v>
      </c>
      <c r="E366" s="29"/>
      <c r="F366" s="268">
        <v>12</v>
      </c>
      <c r="G366" s="120"/>
      <c r="H366" s="120"/>
      <c r="I366" s="29"/>
      <c r="J366" s="43"/>
      <c r="K366" s="27"/>
      <c r="L366" s="43"/>
      <c r="M366" s="29"/>
      <c r="N366" s="43" t="s">
        <v>688</v>
      </c>
      <c r="O366" s="255"/>
      <c r="P366" s="31">
        <f t="shared" si="3"/>
        <v>-436</v>
      </c>
      <c r="Q366" s="31">
        <f t="shared" si="4"/>
        <v>436</v>
      </c>
      <c r="R366" s="31">
        <f t="shared" si="5"/>
        <v>0</v>
      </c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 spans="1:28" ht="15.75" customHeight="1">
      <c r="A367" s="43" t="s">
        <v>22</v>
      </c>
      <c r="B367" s="28">
        <v>44777</v>
      </c>
      <c r="C367" s="5" t="s">
        <v>3178</v>
      </c>
      <c r="D367" s="48" t="s">
        <v>3061</v>
      </c>
      <c r="E367" s="29"/>
      <c r="F367" s="268">
        <v>32</v>
      </c>
      <c r="G367" s="120"/>
      <c r="H367" s="120"/>
      <c r="I367" s="29"/>
      <c r="J367" s="43"/>
      <c r="K367" s="27"/>
      <c r="L367" s="43"/>
      <c r="M367" s="29"/>
      <c r="N367" s="43" t="s">
        <v>688</v>
      </c>
      <c r="O367" s="255"/>
      <c r="P367" s="31">
        <f t="shared" si="3"/>
        <v>-468</v>
      </c>
      <c r="Q367" s="31">
        <f t="shared" si="4"/>
        <v>468</v>
      </c>
      <c r="R367" s="31">
        <f t="shared" si="5"/>
        <v>0</v>
      </c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 spans="1:28" ht="15.75" hidden="1" customHeight="1">
      <c r="A368" s="43" t="s">
        <v>24</v>
      </c>
      <c r="B368" s="28">
        <v>44777</v>
      </c>
      <c r="C368" s="5" t="s">
        <v>3179</v>
      </c>
      <c r="D368" s="48" t="s">
        <v>3061</v>
      </c>
      <c r="E368" s="29"/>
      <c r="F368" s="120">
        <v>308</v>
      </c>
      <c r="G368" s="120"/>
      <c r="H368" s="120"/>
      <c r="I368" s="29"/>
      <c r="J368" s="43"/>
      <c r="K368" s="27"/>
      <c r="L368" s="43"/>
      <c r="M368" s="29"/>
      <c r="N368" s="43" t="s">
        <v>688</v>
      </c>
      <c r="O368" s="255"/>
      <c r="P368" s="31">
        <f t="shared" si="3"/>
        <v>-468</v>
      </c>
      <c r="Q368" s="31">
        <f t="shared" si="4"/>
        <v>468</v>
      </c>
      <c r="R368" s="31">
        <f t="shared" si="5"/>
        <v>0</v>
      </c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 spans="1:29" ht="15.75" hidden="1" customHeight="1">
      <c r="A369" s="43" t="s">
        <v>24</v>
      </c>
      <c r="B369" s="28">
        <v>44777</v>
      </c>
      <c r="C369" s="5" t="s">
        <v>3180</v>
      </c>
      <c r="D369" s="48" t="s">
        <v>3061</v>
      </c>
      <c r="E369" s="29"/>
      <c r="F369" s="268">
        <v>24</v>
      </c>
      <c r="G369" s="120"/>
      <c r="H369" s="120"/>
      <c r="I369" s="29"/>
      <c r="J369" s="43"/>
      <c r="K369" s="27"/>
      <c r="L369" s="43"/>
      <c r="M369" s="29"/>
      <c r="N369" s="43" t="s">
        <v>688</v>
      </c>
      <c r="O369" s="255"/>
      <c r="P369" s="31">
        <f t="shared" si="3"/>
        <v>-468</v>
      </c>
      <c r="Q369" s="31">
        <f t="shared" si="4"/>
        <v>468</v>
      </c>
      <c r="R369" s="31">
        <f t="shared" si="5"/>
        <v>0</v>
      </c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 spans="1:29" ht="15.75" customHeight="1">
      <c r="A370" s="43" t="s">
        <v>24</v>
      </c>
      <c r="B370" s="28">
        <v>44777</v>
      </c>
      <c r="C370" s="5" t="s">
        <v>3181</v>
      </c>
      <c r="D370" s="48" t="s">
        <v>3061</v>
      </c>
      <c r="E370" s="29"/>
      <c r="F370" s="268">
        <v>63</v>
      </c>
      <c r="G370" s="120"/>
      <c r="H370" s="120"/>
      <c r="I370" s="29"/>
      <c r="J370" s="43"/>
      <c r="K370" s="27"/>
      <c r="L370" s="43"/>
      <c r="M370" s="29"/>
      <c r="N370" s="43" t="s">
        <v>688</v>
      </c>
      <c r="O370" s="255"/>
      <c r="P370" s="31">
        <f t="shared" si="3"/>
        <v>-531</v>
      </c>
      <c r="Q370" s="31">
        <f t="shared" si="4"/>
        <v>531</v>
      </c>
      <c r="R370" s="31">
        <f t="shared" si="5"/>
        <v>0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 spans="1:29" ht="15.75" hidden="1" customHeight="1">
      <c r="A371" s="43" t="s">
        <v>22</v>
      </c>
      <c r="B371" s="28">
        <v>44778</v>
      </c>
      <c r="C371" s="5" t="s">
        <v>3176</v>
      </c>
      <c r="D371" s="48" t="s">
        <v>579</v>
      </c>
      <c r="E371" s="29"/>
      <c r="F371" s="120">
        <v>134</v>
      </c>
      <c r="G371" s="120"/>
      <c r="H371" s="120"/>
      <c r="I371" s="29"/>
      <c r="J371" s="43"/>
      <c r="K371" s="27"/>
      <c r="L371" s="43"/>
      <c r="M371" s="29"/>
      <c r="N371" s="43" t="s">
        <v>688</v>
      </c>
      <c r="O371" s="255"/>
      <c r="P371" s="31">
        <f t="shared" si="3"/>
        <v>-531</v>
      </c>
      <c r="Q371" s="31">
        <f t="shared" si="4"/>
        <v>531</v>
      </c>
      <c r="R371" s="31">
        <f t="shared" si="5"/>
        <v>0</v>
      </c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 spans="1:29" ht="15.75" hidden="1" customHeight="1">
      <c r="A372" s="43" t="s">
        <v>22</v>
      </c>
      <c r="B372" s="28">
        <v>44778</v>
      </c>
      <c r="C372" s="5" t="s">
        <v>3177</v>
      </c>
      <c r="D372" s="48" t="s">
        <v>579</v>
      </c>
      <c r="E372" s="29"/>
      <c r="F372" s="268">
        <v>15</v>
      </c>
      <c r="G372" s="120"/>
      <c r="H372" s="120"/>
      <c r="I372" s="29"/>
      <c r="J372" s="43"/>
      <c r="K372" s="27"/>
      <c r="L372" s="43"/>
      <c r="M372" s="29"/>
      <c r="N372" s="43" t="s">
        <v>688</v>
      </c>
      <c r="O372" s="255"/>
      <c r="P372" s="31">
        <f t="shared" si="3"/>
        <v>-531</v>
      </c>
      <c r="Q372" s="31">
        <f t="shared" si="4"/>
        <v>531</v>
      </c>
      <c r="R372" s="31">
        <f t="shared" si="5"/>
        <v>0</v>
      </c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 spans="1:29" ht="15.75" customHeight="1">
      <c r="A373" s="43" t="s">
        <v>22</v>
      </c>
      <c r="B373" s="28">
        <v>44778</v>
      </c>
      <c r="C373" s="5" t="s">
        <v>3178</v>
      </c>
      <c r="D373" s="48" t="s">
        <v>579</v>
      </c>
      <c r="E373" s="29"/>
      <c r="F373" s="268">
        <v>28</v>
      </c>
      <c r="G373" s="120"/>
      <c r="H373" s="120"/>
      <c r="I373" s="29"/>
      <c r="J373" s="43"/>
      <c r="K373" s="27"/>
      <c r="L373" s="43"/>
      <c r="M373" s="29"/>
      <c r="N373" s="43" t="s">
        <v>688</v>
      </c>
      <c r="O373" s="255"/>
      <c r="P373" s="31">
        <f t="shared" si="3"/>
        <v>-559</v>
      </c>
      <c r="Q373" s="31">
        <f t="shared" si="4"/>
        <v>559</v>
      </c>
      <c r="R373" s="31">
        <f t="shared" si="5"/>
        <v>0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 spans="1:29" ht="15.75" hidden="1" customHeight="1">
      <c r="A374" s="43" t="s">
        <v>24</v>
      </c>
      <c r="B374" s="28">
        <v>44767</v>
      </c>
      <c r="C374" s="48" t="s">
        <v>3182</v>
      </c>
      <c r="D374" s="48"/>
      <c r="E374" s="29"/>
      <c r="F374" s="120">
        <v>50</v>
      </c>
      <c r="G374" s="120"/>
      <c r="H374" s="120"/>
      <c r="I374" s="29" t="s">
        <v>89</v>
      </c>
      <c r="J374" s="43"/>
      <c r="K374" s="27" t="s">
        <v>250</v>
      </c>
      <c r="L374" s="43" t="s">
        <v>3183</v>
      </c>
      <c r="M374" s="29"/>
      <c r="N374" s="43" t="s">
        <v>688</v>
      </c>
      <c r="O374" s="267">
        <v>44783</v>
      </c>
      <c r="P374" s="31">
        <f t="shared" si="3"/>
        <v>-559</v>
      </c>
      <c r="Q374" s="31">
        <f t="shared" si="4"/>
        <v>559</v>
      </c>
      <c r="R374" s="31">
        <f t="shared" si="5"/>
        <v>0</v>
      </c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 spans="1:29" ht="15.75" hidden="1" customHeight="1">
      <c r="A375" s="43" t="s">
        <v>22</v>
      </c>
      <c r="B375" s="28">
        <v>44794</v>
      </c>
      <c r="C375" s="48" t="s">
        <v>3132</v>
      </c>
      <c r="D375" s="48"/>
      <c r="E375" s="29"/>
      <c r="F375" s="120">
        <v>93.5</v>
      </c>
      <c r="G375" s="120"/>
      <c r="H375" s="120"/>
      <c r="I375" s="29" t="s">
        <v>89</v>
      </c>
      <c r="J375" s="43"/>
      <c r="K375" s="27" t="s">
        <v>2082</v>
      </c>
      <c r="L375" s="43">
        <v>5095179</v>
      </c>
      <c r="M375" s="29"/>
      <c r="N375" s="29"/>
      <c r="O375" s="29"/>
      <c r="P375" s="31">
        <f t="shared" si="3"/>
        <v>-559</v>
      </c>
      <c r="Q375" s="31">
        <f t="shared" si="4"/>
        <v>559</v>
      </c>
      <c r="R375" s="31">
        <f t="shared" si="5"/>
        <v>0</v>
      </c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 spans="1:29" ht="15.75" hidden="1" customHeight="1">
      <c r="A376" s="43" t="s">
        <v>24</v>
      </c>
      <c r="B376" s="28">
        <v>44699</v>
      </c>
      <c r="C376" s="48" t="s">
        <v>3184</v>
      </c>
      <c r="D376" s="48"/>
      <c r="E376" s="29"/>
      <c r="F376" s="120"/>
      <c r="G376" s="120"/>
      <c r="H376" s="120">
        <v>49.99</v>
      </c>
      <c r="I376" s="29"/>
      <c r="J376" s="43"/>
      <c r="K376" s="27" t="s">
        <v>3185</v>
      </c>
      <c r="L376" s="43">
        <v>22050444</v>
      </c>
      <c r="M376" s="29"/>
      <c r="N376" s="29"/>
      <c r="O376" s="29"/>
      <c r="P376" s="31">
        <f t="shared" si="3"/>
        <v>-559</v>
      </c>
      <c r="Q376" s="31">
        <f t="shared" si="4"/>
        <v>559</v>
      </c>
      <c r="R376" s="31">
        <f t="shared" si="5"/>
        <v>0</v>
      </c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 spans="1:29" ht="15.75" hidden="1" customHeight="1">
      <c r="A377" s="43" t="s">
        <v>22</v>
      </c>
      <c r="B377" s="28">
        <v>44812</v>
      </c>
      <c r="C377" s="5" t="s">
        <v>3186</v>
      </c>
      <c r="D377" s="48" t="s">
        <v>3061</v>
      </c>
      <c r="E377" s="29"/>
      <c r="F377" s="120">
        <v>153</v>
      </c>
      <c r="G377" s="120"/>
      <c r="H377" s="120"/>
      <c r="I377" s="29"/>
      <c r="J377" s="43"/>
      <c r="K377" s="27"/>
      <c r="L377" s="43"/>
      <c r="M377" s="29"/>
      <c r="N377" s="29"/>
      <c r="O377" s="29"/>
      <c r="P377" s="31">
        <f t="shared" si="3"/>
        <v>-559</v>
      </c>
      <c r="Q377" s="31">
        <f t="shared" si="4"/>
        <v>559</v>
      </c>
      <c r="R377" s="31">
        <f t="shared" si="5"/>
        <v>0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 spans="1:29" ht="15.75" hidden="1" customHeight="1">
      <c r="A378" s="43" t="s">
        <v>22</v>
      </c>
      <c r="B378" s="28">
        <v>44812</v>
      </c>
      <c r="C378" s="5" t="s">
        <v>3187</v>
      </c>
      <c r="D378" s="48" t="s">
        <v>3061</v>
      </c>
      <c r="E378" s="29"/>
      <c r="F378" s="268">
        <v>12</v>
      </c>
      <c r="G378" s="120"/>
      <c r="H378" s="120"/>
      <c r="I378" s="29"/>
      <c r="J378" s="43"/>
      <c r="K378" s="27"/>
      <c r="L378" s="43"/>
      <c r="M378" s="29"/>
      <c r="N378" s="29"/>
      <c r="O378" s="29"/>
      <c r="P378" s="31">
        <f t="shared" si="3"/>
        <v>-559</v>
      </c>
      <c r="Q378" s="31">
        <f t="shared" si="4"/>
        <v>559</v>
      </c>
      <c r="R378" s="31">
        <f t="shared" si="5"/>
        <v>0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 spans="1:29" ht="15.75" customHeight="1">
      <c r="A379" s="43" t="s">
        <v>22</v>
      </c>
      <c r="B379" s="28">
        <v>44812</v>
      </c>
      <c r="C379" s="5" t="s">
        <v>3188</v>
      </c>
      <c r="D379" s="48" t="s">
        <v>3061</v>
      </c>
      <c r="E379" s="29"/>
      <c r="F379" s="268">
        <v>32</v>
      </c>
      <c r="G379" s="120"/>
      <c r="H379" s="120"/>
      <c r="I379" s="29"/>
      <c r="J379" s="43"/>
      <c r="K379" s="27"/>
      <c r="L379" s="43"/>
      <c r="M379" s="29"/>
      <c r="N379" s="29"/>
      <c r="O379" s="29"/>
      <c r="P379" s="31">
        <f t="shared" si="3"/>
        <v>-591</v>
      </c>
      <c r="Q379" s="31">
        <f t="shared" si="4"/>
        <v>591</v>
      </c>
      <c r="R379" s="31">
        <f t="shared" si="5"/>
        <v>0</v>
      </c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 spans="1:29" ht="15.75" hidden="1" customHeight="1">
      <c r="A380" s="43" t="s">
        <v>24</v>
      </c>
      <c r="B380" s="28">
        <v>44813</v>
      </c>
      <c r="C380" s="5" t="s">
        <v>3189</v>
      </c>
      <c r="D380" s="48" t="s">
        <v>3061</v>
      </c>
      <c r="E380" s="29"/>
      <c r="F380" s="120">
        <v>308</v>
      </c>
      <c r="G380" s="120"/>
      <c r="H380" s="120"/>
      <c r="I380" s="29"/>
      <c r="J380" s="43"/>
      <c r="K380" s="27"/>
      <c r="L380" s="43"/>
      <c r="M380" s="29"/>
      <c r="N380" s="29"/>
      <c r="O380" s="29"/>
      <c r="P380" s="31">
        <f t="shared" si="3"/>
        <v>-591</v>
      </c>
      <c r="Q380" s="31">
        <f t="shared" si="4"/>
        <v>591</v>
      </c>
      <c r="R380" s="31">
        <f t="shared" si="5"/>
        <v>0</v>
      </c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69"/>
    </row>
    <row r="381" spans="1:29" ht="15.75" hidden="1" customHeight="1">
      <c r="A381" s="43" t="s">
        <v>24</v>
      </c>
      <c r="B381" s="28">
        <v>44813</v>
      </c>
      <c r="C381" s="5" t="s">
        <v>3190</v>
      </c>
      <c r="D381" s="48" t="s">
        <v>3061</v>
      </c>
      <c r="E381" s="29"/>
      <c r="F381" s="268">
        <v>24</v>
      </c>
      <c r="G381" s="120"/>
      <c r="H381" s="120"/>
      <c r="I381" s="29"/>
      <c r="J381" s="43"/>
      <c r="K381" s="27"/>
      <c r="L381" s="43"/>
      <c r="M381" s="29"/>
      <c r="N381" s="29"/>
      <c r="O381" s="29"/>
      <c r="P381" s="31">
        <f t="shared" si="3"/>
        <v>-591</v>
      </c>
      <c r="Q381" s="31">
        <f t="shared" si="4"/>
        <v>591</v>
      </c>
      <c r="R381" s="31">
        <f t="shared" si="5"/>
        <v>0</v>
      </c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 spans="1:29" ht="15.75" customHeight="1">
      <c r="A382" s="43" t="s">
        <v>24</v>
      </c>
      <c r="B382" s="28">
        <v>44813</v>
      </c>
      <c r="C382" s="5" t="s">
        <v>3191</v>
      </c>
      <c r="D382" s="48" t="s">
        <v>3061</v>
      </c>
      <c r="E382" s="29"/>
      <c r="F382" s="268">
        <v>63</v>
      </c>
      <c r="G382" s="120"/>
      <c r="H382" s="120"/>
      <c r="I382" s="29"/>
      <c r="J382" s="43"/>
      <c r="K382" s="27"/>
      <c r="L382" s="43"/>
      <c r="M382" s="29"/>
      <c r="N382" s="29"/>
      <c r="O382" s="29"/>
      <c r="P382" s="31">
        <f t="shared" si="3"/>
        <v>-654</v>
      </c>
      <c r="Q382" s="31">
        <f t="shared" si="4"/>
        <v>654</v>
      </c>
      <c r="R382" s="31">
        <f t="shared" si="5"/>
        <v>0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 spans="1:29" ht="15.75" hidden="1" customHeight="1">
      <c r="A383" s="43" t="s">
        <v>22</v>
      </c>
      <c r="B383" s="28">
        <v>44815</v>
      </c>
      <c r="C383" s="5" t="s">
        <v>3192</v>
      </c>
      <c r="D383" s="270"/>
      <c r="E383" s="9" t="s">
        <v>3193</v>
      </c>
      <c r="F383" s="9">
        <v>200</v>
      </c>
      <c r="G383" s="120"/>
      <c r="H383" s="120"/>
      <c r="I383" s="29"/>
      <c r="J383" s="43"/>
      <c r="K383" s="27"/>
      <c r="L383" s="43"/>
      <c r="M383" s="29"/>
      <c r="N383" s="29"/>
      <c r="O383" s="29"/>
      <c r="P383" s="31">
        <f t="shared" si="3"/>
        <v>-654</v>
      </c>
      <c r="Q383" s="31">
        <f t="shared" si="4"/>
        <v>654</v>
      </c>
      <c r="R383" s="31">
        <f t="shared" si="5"/>
        <v>0</v>
      </c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 spans="1:29" ht="15.75" hidden="1" customHeight="1">
      <c r="A384" s="43" t="s">
        <v>22</v>
      </c>
      <c r="B384" s="28">
        <v>44815</v>
      </c>
      <c r="C384" s="5" t="s">
        <v>3194</v>
      </c>
      <c r="D384" s="270"/>
      <c r="E384" s="9" t="s">
        <v>3195</v>
      </c>
      <c r="F384" s="9">
        <v>150</v>
      </c>
      <c r="G384" s="120"/>
      <c r="H384" s="120"/>
      <c r="I384" s="29"/>
      <c r="J384" s="43"/>
      <c r="K384" s="27"/>
      <c r="L384" s="43"/>
      <c r="M384" s="29"/>
      <c r="N384" s="29"/>
      <c r="O384" s="29"/>
      <c r="P384" s="31">
        <f t="shared" si="3"/>
        <v>-654</v>
      </c>
      <c r="Q384" s="31">
        <f t="shared" si="4"/>
        <v>654</v>
      </c>
      <c r="R384" s="31">
        <f t="shared" si="5"/>
        <v>0</v>
      </c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 spans="1:28" ht="15.75" hidden="1" customHeight="1">
      <c r="A385" s="43" t="s">
        <v>23</v>
      </c>
      <c r="B385" s="28">
        <v>44822</v>
      </c>
      <c r="C385" s="153" t="s">
        <v>962</v>
      </c>
      <c r="D385" s="48"/>
      <c r="E385" s="29"/>
      <c r="F385" s="120"/>
      <c r="G385" s="120">
        <v>9024.27</v>
      </c>
      <c r="H385" s="120"/>
      <c r="I385" s="29"/>
      <c r="J385" s="43"/>
      <c r="K385" s="27"/>
      <c r="L385" s="43"/>
      <c r="M385" s="29"/>
      <c r="N385" s="43" t="s">
        <v>688</v>
      </c>
      <c r="O385" s="255"/>
      <c r="P385" s="31">
        <f t="shared" si="3"/>
        <v>-654</v>
      </c>
      <c r="Q385" s="31">
        <f t="shared" si="4"/>
        <v>654</v>
      </c>
      <c r="R385" s="31">
        <f t="shared" si="5"/>
        <v>0</v>
      </c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 spans="1:28" ht="15.75" customHeight="1">
      <c r="A386" s="43"/>
      <c r="B386" s="28"/>
      <c r="C386" s="48"/>
      <c r="D386" s="48"/>
      <c r="E386" s="29"/>
      <c r="F386" s="120"/>
      <c r="G386" s="120"/>
      <c r="H386" s="120"/>
      <c r="I386" s="29"/>
      <c r="J386" s="43"/>
      <c r="K386" s="27"/>
      <c r="L386" s="43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 spans="1:28" ht="15.75" customHeight="1">
      <c r="A387" s="43"/>
      <c r="B387" s="28"/>
      <c r="C387" s="48"/>
      <c r="D387" s="48"/>
      <c r="E387" s="29"/>
      <c r="F387" s="120"/>
      <c r="G387" s="120"/>
      <c r="H387" s="120"/>
      <c r="I387" s="29"/>
      <c r="J387" s="43"/>
      <c r="K387" s="27"/>
      <c r="L387" s="43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 spans="1:28" ht="15.75" customHeight="1">
      <c r="A388" s="43"/>
      <c r="B388" s="28"/>
      <c r="C388" s="48"/>
      <c r="D388" s="48"/>
      <c r="E388" s="29"/>
      <c r="F388" s="120"/>
      <c r="G388" s="120"/>
      <c r="H388" s="120"/>
      <c r="I388" s="29"/>
      <c r="J388" s="43"/>
      <c r="K388" s="27"/>
      <c r="L388" s="43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 spans="1:28" ht="15.75" customHeight="1">
      <c r="A389" s="43"/>
      <c r="B389" s="28"/>
      <c r="C389" s="48"/>
      <c r="D389" s="48"/>
      <c r="E389" s="29"/>
      <c r="F389" s="120"/>
      <c r="G389" s="120"/>
      <c r="H389" s="120"/>
      <c r="I389" s="29"/>
      <c r="J389" s="43"/>
      <c r="K389" s="27"/>
      <c r="L389" s="43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 spans="1:28" ht="15.75" customHeight="1">
      <c r="A390" s="43"/>
      <c r="B390" s="28"/>
      <c r="C390" s="48"/>
      <c r="D390" s="48"/>
      <c r="E390" s="29"/>
      <c r="F390" s="120"/>
      <c r="G390" s="120"/>
      <c r="H390" s="120"/>
      <c r="I390" s="29"/>
      <c r="J390" s="43"/>
      <c r="K390" s="27"/>
      <c r="L390" s="43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 spans="1:28" ht="15.75" customHeight="1">
      <c r="A391" s="43"/>
      <c r="B391" s="28"/>
      <c r="C391" s="48"/>
      <c r="D391" s="48"/>
      <c r="E391" s="29"/>
      <c r="F391" s="120"/>
      <c r="G391" s="120"/>
      <c r="H391" s="120"/>
      <c r="I391" s="29"/>
      <c r="J391" s="43"/>
      <c r="K391" s="27"/>
      <c r="L391" s="43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 spans="1:28" ht="15.75" customHeight="1">
      <c r="A392" s="43"/>
      <c r="B392" s="28"/>
      <c r="C392" s="48"/>
      <c r="D392" s="48"/>
      <c r="E392" s="29"/>
      <c r="F392" s="120"/>
      <c r="G392" s="120"/>
      <c r="H392" s="120"/>
      <c r="I392" s="29"/>
      <c r="J392" s="43"/>
      <c r="K392" s="27"/>
      <c r="L392" s="43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 spans="1:28" ht="15.75" customHeight="1">
      <c r="A393" s="43"/>
      <c r="B393" s="28"/>
      <c r="C393" s="48"/>
      <c r="D393" s="48"/>
      <c r="E393" s="29"/>
      <c r="F393" s="120"/>
      <c r="G393" s="120"/>
      <c r="H393" s="120"/>
      <c r="I393" s="29"/>
      <c r="J393" s="43"/>
      <c r="K393" s="27"/>
      <c r="L393" s="43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 spans="1:28" ht="15.75" customHeight="1">
      <c r="A394" s="43"/>
      <c r="B394" s="28"/>
      <c r="C394" s="48"/>
      <c r="D394" s="48"/>
      <c r="E394" s="29"/>
      <c r="F394" s="120"/>
      <c r="G394" s="120"/>
      <c r="H394" s="120"/>
      <c r="I394" s="29"/>
      <c r="J394" s="43"/>
      <c r="K394" s="27"/>
      <c r="L394" s="43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 spans="1:28" ht="15.75" customHeight="1">
      <c r="A395" s="43"/>
      <c r="B395" s="28"/>
      <c r="C395" s="48"/>
      <c r="D395" s="48"/>
      <c r="E395" s="29"/>
      <c r="F395" s="120"/>
      <c r="G395" s="120"/>
      <c r="H395" s="120"/>
      <c r="I395" s="29"/>
      <c r="J395" s="43"/>
      <c r="K395" s="27"/>
      <c r="L395" s="43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 spans="1:28" ht="15.75" customHeight="1">
      <c r="A396" s="43"/>
      <c r="B396" s="28"/>
      <c r="C396" s="48"/>
      <c r="D396" s="48"/>
      <c r="E396" s="29"/>
      <c r="F396" s="120"/>
      <c r="G396" s="120"/>
      <c r="H396" s="120"/>
      <c r="I396" s="29"/>
      <c r="J396" s="43"/>
      <c r="K396" s="27"/>
      <c r="L396" s="43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 spans="1:28" ht="15.75" customHeight="1">
      <c r="A397" s="43"/>
      <c r="B397" s="28"/>
      <c r="C397" s="48"/>
      <c r="D397" s="48"/>
      <c r="E397" s="29"/>
      <c r="F397" s="120"/>
      <c r="G397" s="120"/>
      <c r="H397" s="120"/>
      <c r="I397" s="29"/>
      <c r="J397" s="43"/>
      <c r="K397" s="27"/>
      <c r="L397" s="43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 spans="1:28" ht="15.75" customHeight="1">
      <c r="A398" s="43"/>
      <c r="B398" s="28"/>
      <c r="C398" s="48"/>
      <c r="D398" s="48"/>
      <c r="E398" s="29"/>
      <c r="F398" s="120"/>
      <c r="G398" s="120"/>
      <c r="H398" s="120"/>
      <c r="I398" s="29"/>
      <c r="J398" s="43"/>
      <c r="K398" s="27"/>
      <c r="L398" s="43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 spans="1:28" ht="15.75" customHeight="1">
      <c r="A399" s="43"/>
      <c r="B399" s="28"/>
      <c r="C399" s="48"/>
      <c r="D399" s="48"/>
      <c r="E399" s="29"/>
      <c r="F399" s="120"/>
      <c r="G399" s="120"/>
      <c r="H399" s="120"/>
      <c r="I399" s="29"/>
      <c r="J399" s="43"/>
      <c r="K399" s="27"/>
      <c r="L399" s="43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 spans="1:28" ht="15.75" customHeight="1">
      <c r="A400" s="43"/>
      <c r="B400" s="28"/>
      <c r="C400" s="48"/>
      <c r="D400" s="48"/>
      <c r="E400" s="29"/>
      <c r="F400" s="120"/>
      <c r="G400" s="120"/>
      <c r="H400" s="120"/>
      <c r="I400" s="29"/>
      <c r="J400" s="43"/>
      <c r="K400" s="27"/>
      <c r="L400" s="43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 spans="1:28" ht="15.75" customHeight="1">
      <c r="A401" s="43"/>
      <c r="B401" s="28"/>
      <c r="C401" s="48"/>
      <c r="D401" s="48"/>
      <c r="E401" s="29"/>
      <c r="F401" s="120"/>
      <c r="G401" s="120"/>
      <c r="H401" s="120"/>
      <c r="I401" s="29"/>
      <c r="J401" s="43"/>
      <c r="K401" s="27"/>
      <c r="L401" s="43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 spans="1:28" ht="15.75" customHeight="1">
      <c r="A402" s="43"/>
      <c r="B402" s="28"/>
      <c r="C402" s="48"/>
      <c r="D402" s="48"/>
      <c r="E402" s="29"/>
      <c r="F402" s="120"/>
      <c r="G402" s="120"/>
      <c r="H402" s="120"/>
      <c r="I402" s="29"/>
      <c r="J402" s="43"/>
      <c r="K402" s="27"/>
      <c r="L402" s="43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 spans="1:28" ht="15.75" customHeight="1">
      <c r="A403" s="43"/>
      <c r="B403" s="28"/>
      <c r="C403" s="48"/>
      <c r="D403" s="48"/>
      <c r="E403" s="29"/>
      <c r="F403" s="120"/>
      <c r="G403" s="120"/>
      <c r="H403" s="120"/>
      <c r="I403" s="29"/>
      <c r="J403" s="43"/>
      <c r="K403" s="27"/>
      <c r="L403" s="43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 spans="1:28" ht="15.75" customHeight="1">
      <c r="A404" s="43"/>
      <c r="B404" s="28"/>
      <c r="C404" s="48"/>
      <c r="D404" s="48"/>
      <c r="E404" s="29"/>
      <c r="F404" s="120"/>
      <c r="G404" s="120"/>
      <c r="H404" s="120"/>
      <c r="I404" s="29"/>
      <c r="J404" s="43"/>
      <c r="K404" s="27"/>
      <c r="L404" s="43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 spans="1:28" ht="15.75" customHeight="1">
      <c r="A405" s="43"/>
      <c r="B405" s="28"/>
      <c r="C405" s="48"/>
      <c r="D405" s="48"/>
      <c r="E405" s="29"/>
      <c r="F405" s="120"/>
      <c r="G405" s="120"/>
      <c r="H405" s="120"/>
      <c r="I405" s="29"/>
      <c r="J405" s="43"/>
      <c r="K405" s="27"/>
      <c r="L405" s="43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 spans="1:28" ht="15.75" customHeight="1">
      <c r="A406" s="43"/>
      <c r="B406" s="28"/>
      <c r="C406" s="48"/>
      <c r="D406" s="48"/>
      <c r="E406" s="29"/>
      <c r="F406" s="120"/>
      <c r="G406" s="120"/>
      <c r="H406" s="120"/>
      <c r="I406" s="29"/>
      <c r="J406" s="43"/>
      <c r="K406" s="27"/>
      <c r="L406" s="43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 spans="1:28" ht="15.75" customHeight="1">
      <c r="A407" s="43"/>
      <c r="B407" s="28"/>
      <c r="C407" s="48"/>
      <c r="D407" s="48"/>
      <c r="E407" s="29"/>
      <c r="F407" s="120"/>
      <c r="G407" s="120"/>
      <c r="H407" s="120"/>
      <c r="I407" s="29"/>
      <c r="J407" s="43"/>
      <c r="K407" s="27"/>
      <c r="L407" s="43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 spans="1:28" ht="15.75" customHeight="1">
      <c r="A408" s="43"/>
      <c r="B408" s="28"/>
      <c r="C408" s="48"/>
      <c r="D408" s="48"/>
      <c r="E408" s="29"/>
      <c r="F408" s="120"/>
      <c r="G408" s="120"/>
      <c r="H408" s="120"/>
      <c r="I408" s="29"/>
      <c r="J408" s="43"/>
      <c r="K408" s="27"/>
      <c r="L408" s="43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 spans="1:28" ht="15.75" customHeight="1">
      <c r="A409" s="43"/>
      <c r="B409" s="28"/>
      <c r="C409" s="48"/>
      <c r="D409" s="48"/>
      <c r="E409" s="29"/>
      <c r="F409" s="120"/>
      <c r="G409" s="120"/>
      <c r="H409" s="120"/>
      <c r="I409" s="29"/>
      <c r="J409" s="43"/>
      <c r="K409" s="27"/>
      <c r="L409" s="43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 spans="1:28" ht="15.75" customHeight="1">
      <c r="A410" s="43"/>
      <c r="B410" s="28"/>
      <c r="C410" s="48"/>
      <c r="D410" s="48"/>
      <c r="E410" s="29"/>
      <c r="F410" s="120"/>
      <c r="G410" s="120"/>
      <c r="H410" s="120"/>
      <c r="I410" s="29"/>
      <c r="J410" s="43"/>
      <c r="K410" s="27"/>
      <c r="L410" s="43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 spans="1:28" ht="15.75" customHeight="1">
      <c r="A411" s="43"/>
      <c r="B411" s="28"/>
      <c r="C411" s="48"/>
      <c r="D411" s="48"/>
      <c r="E411" s="29"/>
      <c r="F411" s="120"/>
      <c r="G411" s="120"/>
      <c r="H411" s="120"/>
      <c r="I411" s="29"/>
      <c r="J411" s="43"/>
      <c r="K411" s="27"/>
      <c r="L411" s="43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 spans="1:28" ht="15.75" customHeight="1">
      <c r="A412" s="43"/>
      <c r="B412" s="28"/>
      <c r="C412" s="48"/>
      <c r="D412" s="48"/>
      <c r="E412" s="29"/>
      <c r="F412" s="120"/>
      <c r="G412" s="120"/>
      <c r="H412" s="120"/>
      <c r="I412" s="29"/>
      <c r="J412" s="43"/>
      <c r="K412" s="27"/>
      <c r="L412" s="43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 spans="1:28" ht="15.75" customHeight="1">
      <c r="A413" s="43"/>
      <c r="B413" s="28"/>
      <c r="C413" s="48"/>
      <c r="D413" s="48"/>
      <c r="E413" s="29"/>
      <c r="F413" s="120"/>
      <c r="G413" s="120"/>
      <c r="H413" s="120"/>
      <c r="I413" s="29"/>
      <c r="J413" s="43"/>
      <c r="K413" s="27"/>
      <c r="L413" s="43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 spans="1:28" ht="15.75" customHeight="1">
      <c r="A414" s="43"/>
      <c r="B414" s="28"/>
      <c r="C414" s="48"/>
      <c r="D414" s="48"/>
      <c r="E414" s="29"/>
      <c r="F414" s="120"/>
      <c r="G414" s="120"/>
      <c r="H414" s="120"/>
      <c r="I414" s="29"/>
      <c r="J414" s="43"/>
      <c r="K414" s="27"/>
      <c r="L414" s="43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 spans="1:28" ht="15.75" customHeight="1">
      <c r="A415" s="43"/>
      <c r="B415" s="28"/>
      <c r="C415" s="48"/>
      <c r="D415" s="48"/>
      <c r="E415" s="29"/>
      <c r="F415" s="120"/>
      <c r="G415" s="120"/>
      <c r="H415" s="120"/>
      <c r="I415" s="29"/>
      <c r="J415" s="43"/>
      <c r="K415" s="27"/>
      <c r="L415" s="43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 spans="1:28" ht="15.75" customHeight="1">
      <c r="A416" s="43"/>
      <c r="B416" s="28"/>
      <c r="C416" s="48"/>
      <c r="D416" s="48"/>
      <c r="E416" s="29"/>
      <c r="F416" s="120"/>
      <c r="G416" s="120"/>
      <c r="H416" s="120"/>
      <c r="I416" s="29"/>
      <c r="J416" s="43"/>
      <c r="K416" s="27"/>
      <c r="L416" s="43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 spans="1:28" ht="15.75" customHeight="1">
      <c r="A417" s="43"/>
      <c r="B417" s="28"/>
      <c r="C417" s="48"/>
      <c r="D417" s="48"/>
      <c r="E417" s="29"/>
      <c r="F417" s="120"/>
      <c r="G417" s="120"/>
      <c r="H417" s="120"/>
      <c r="I417" s="29"/>
      <c r="J417" s="43"/>
      <c r="K417" s="27"/>
      <c r="L417" s="43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 spans="1:28" ht="15.75" customHeight="1">
      <c r="A418" s="43"/>
      <c r="B418" s="28"/>
      <c r="C418" s="48"/>
      <c r="D418" s="48"/>
      <c r="E418" s="29"/>
      <c r="F418" s="120"/>
      <c r="G418" s="120"/>
      <c r="H418" s="120"/>
      <c r="I418" s="29"/>
      <c r="J418" s="43"/>
      <c r="K418" s="27"/>
      <c r="L418" s="43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 spans="1:28" ht="15.75" customHeight="1">
      <c r="A419" s="43"/>
      <c r="B419" s="28"/>
      <c r="C419" s="48"/>
      <c r="D419" s="48"/>
      <c r="E419" s="29"/>
      <c r="F419" s="120"/>
      <c r="G419" s="120"/>
      <c r="H419" s="120"/>
      <c r="I419" s="29"/>
      <c r="J419" s="43"/>
      <c r="K419" s="27"/>
      <c r="L419" s="43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 spans="1:28" ht="15.75" customHeight="1">
      <c r="A420" s="43"/>
      <c r="B420" s="28"/>
      <c r="C420" s="48"/>
      <c r="D420" s="48"/>
      <c r="E420" s="29"/>
      <c r="F420" s="120"/>
      <c r="G420" s="120"/>
      <c r="H420" s="120"/>
      <c r="I420" s="29"/>
      <c r="J420" s="43"/>
      <c r="K420" s="27"/>
      <c r="L420" s="43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 spans="1:28" ht="15.75" customHeight="1">
      <c r="A421" s="43"/>
      <c r="B421" s="28"/>
      <c r="C421" s="48"/>
      <c r="D421" s="48"/>
      <c r="E421" s="29"/>
      <c r="F421" s="120"/>
      <c r="G421" s="120"/>
      <c r="H421" s="120"/>
      <c r="I421" s="29"/>
      <c r="J421" s="43"/>
      <c r="K421" s="27"/>
      <c r="L421" s="43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 spans="1:28" ht="15.75" customHeight="1">
      <c r="A422" s="43"/>
      <c r="B422" s="28"/>
      <c r="C422" s="48"/>
      <c r="D422" s="48"/>
      <c r="E422" s="29"/>
      <c r="F422" s="120"/>
      <c r="G422" s="120"/>
      <c r="H422" s="120"/>
      <c r="I422" s="29"/>
      <c r="J422" s="43"/>
      <c r="K422" s="27"/>
      <c r="L422" s="43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 spans="1:28" ht="15.75" customHeight="1">
      <c r="A423" s="43"/>
      <c r="B423" s="28"/>
      <c r="C423" s="48"/>
      <c r="D423" s="48"/>
      <c r="E423" s="29"/>
      <c r="F423" s="120"/>
      <c r="G423" s="120"/>
      <c r="H423" s="120"/>
      <c r="I423" s="29"/>
      <c r="J423" s="43"/>
      <c r="K423" s="27"/>
      <c r="L423" s="43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 spans="1:28" ht="15.75" customHeight="1">
      <c r="A424" s="43"/>
      <c r="B424" s="28"/>
      <c r="C424" s="48"/>
      <c r="D424" s="48"/>
      <c r="E424" s="29"/>
      <c r="F424" s="120"/>
      <c r="G424" s="120"/>
      <c r="H424" s="120"/>
      <c r="I424" s="29"/>
      <c r="J424" s="43"/>
      <c r="K424" s="27"/>
      <c r="L424" s="43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 spans="1:28" ht="15.75" customHeight="1">
      <c r="A425" s="43"/>
      <c r="B425" s="28"/>
      <c r="C425" s="48"/>
      <c r="D425" s="48"/>
      <c r="E425" s="29"/>
      <c r="F425" s="120"/>
      <c r="G425" s="120"/>
      <c r="H425" s="120"/>
      <c r="I425" s="29"/>
      <c r="J425" s="43"/>
      <c r="K425" s="27"/>
      <c r="L425" s="43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 spans="1:28" ht="15.75" customHeight="1">
      <c r="A426" s="43"/>
      <c r="B426" s="28"/>
      <c r="C426" s="48"/>
      <c r="D426" s="48"/>
      <c r="E426" s="29"/>
      <c r="F426" s="120"/>
      <c r="G426" s="120"/>
      <c r="H426" s="120"/>
      <c r="I426" s="29"/>
      <c r="J426" s="43"/>
      <c r="K426" s="27"/>
      <c r="L426" s="43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 spans="1:28" ht="15.75" customHeight="1">
      <c r="A427" s="43"/>
      <c r="B427" s="28"/>
      <c r="C427" s="48"/>
      <c r="D427" s="48"/>
      <c r="E427" s="29"/>
      <c r="F427" s="120"/>
      <c r="G427" s="120"/>
      <c r="H427" s="120"/>
      <c r="I427" s="29"/>
      <c r="J427" s="43"/>
      <c r="K427" s="27"/>
      <c r="L427" s="43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 spans="1:28" ht="15.75" customHeight="1">
      <c r="A428" s="43"/>
      <c r="B428" s="28"/>
      <c r="C428" s="48"/>
      <c r="D428" s="48"/>
      <c r="E428" s="29"/>
      <c r="F428" s="120"/>
      <c r="G428" s="120"/>
      <c r="H428" s="120"/>
      <c r="I428" s="29"/>
      <c r="J428" s="43"/>
      <c r="K428" s="27"/>
      <c r="L428" s="43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 spans="1:28" ht="15.75" customHeight="1">
      <c r="A429" s="43"/>
      <c r="B429" s="28"/>
      <c r="C429" s="48"/>
      <c r="D429" s="48"/>
      <c r="E429" s="29"/>
      <c r="F429" s="120"/>
      <c r="G429" s="120"/>
      <c r="H429" s="120"/>
      <c r="I429" s="29"/>
      <c r="J429" s="43"/>
      <c r="K429" s="27"/>
      <c r="L429" s="43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 spans="1:28" ht="15.75" customHeight="1">
      <c r="A430" s="43"/>
      <c r="B430" s="28"/>
      <c r="C430" s="48"/>
      <c r="D430" s="48"/>
      <c r="E430" s="29"/>
      <c r="F430" s="120"/>
      <c r="G430" s="120"/>
      <c r="H430" s="120"/>
      <c r="I430" s="29"/>
      <c r="J430" s="43"/>
      <c r="K430" s="27"/>
      <c r="L430" s="43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 spans="1:28" ht="15.75" customHeight="1">
      <c r="A431" s="43"/>
      <c r="B431" s="28"/>
      <c r="C431" s="48"/>
      <c r="D431" s="48"/>
      <c r="E431" s="29"/>
      <c r="F431" s="120"/>
      <c r="G431" s="120"/>
      <c r="H431" s="120"/>
      <c r="I431" s="29"/>
      <c r="J431" s="43"/>
      <c r="K431" s="27"/>
      <c r="L431" s="43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 spans="1:28" ht="15.75" customHeight="1">
      <c r="A432" s="43"/>
      <c r="B432" s="28"/>
      <c r="C432" s="48"/>
      <c r="D432" s="48"/>
      <c r="E432" s="29"/>
      <c r="F432" s="120"/>
      <c r="G432" s="120"/>
      <c r="H432" s="120"/>
      <c r="I432" s="29"/>
      <c r="J432" s="43"/>
      <c r="K432" s="27"/>
      <c r="L432" s="43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 spans="1:28" ht="15.75" customHeight="1">
      <c r="A433" s="43"/>
      <c r="B433" s="28"/>
      <c r="C433" s="48"/>
      <c r="D433" s="48"/>
      <c r="E433" s="29"/>
      <c r="F433" s="120"/>
      <c r="G433" s="120"/>
      <c r="H433" s="120"/>
      <c r="I433" s="29"/>
      <c r="J433" s="43"/>
      <c r="K433" s="27"/>
      <c r="L433" s="43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 spans="1:28" ht="15.75" customHeight="1">
      <c r="A434" s="43"/>
      <c r="B434" s="28"/>
      <c r="C434" s="48"/>
      <c r="D434" s="48"/>
      <c r="E434" s="29"/>
      <c r="F434" s="120"/>
      <c r="G434" s="120"/>
      <c r="H434" s="120"/>
      <c r="I434" s="29"/>
      <c r="J434" s="43"/>
      <c r="K434" s="27"/>
      <c r="L434" s="43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 spans="1:28" ht="15.75" customHeight="1">
      <c r="A435" s="43"/>
      <c r="B435" s="28"/>
      <c r="C435" s="48"/>
      <c r="D435" s="48"/>
      <c r="E435" s="29"/>
      <c r="F435" s="120"/>
      <c r="G435" s="120"/>
      <c r="H435" s="120"/>
      <c r="I435" s="29"/>
      <c r="J435" s="43"/>
      <c r="K435" s="27"/>
      <c r="L435" s="43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 spans="1:28" ht="15.75" customHeight="1">
      <c r="A436" s="43"/>
      <c r="B436" s="28"/>
      <c r="C436" s="48"/>
      <c r="D436" s="48"/>
      <c r="E436" s="29"/>
      <c r="F436" s="120"/>
      <c r="G436" s="120"/>
      <c r="H436" s="120"/>
      <c r="I436" s="29"/>
      <c r="J436" s="43"/>
      <c r="K436" s="27"/>
      <c r="L436" s="43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 spans="1:28" ht="15.75" customHeight="1">
      <c r="A437" s="43"/>
      <c r="B437" s="28"/>
      <c r="C437" s="48"/>
      <c r="D437" s="48"/>
      <c r="E437" s="29"/>
      <c r="F437" s="120"/>
      <c r="G437" s="120"/>
      <c r="H437" s="120"/>
      <c r="I437" s="29"/>
      <c r="J437" s="43"/>
      <c r="K437" s="27"/>
      <c r="L437" s="43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 spans="1:28" ht="15.75" customHeight="1">
      <c r="A438" s="43"/>
      <c r="B438" s="28"/>
      <c r="C438" s="48"/>
      <c r="D438" s="48"/>
      <c r="E438" s="29"/>
      <c r="F438" s="120"/>
      <c r="G438" s="120"/>
      <c r="H438" s="120"/>
      <c r="I438" s="29"/>
      <c r="J438" s="43"/>
      <c r="K438" s="27"/>
      <c r="L438" s="43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 spans="1:28" ht="15.75" customHeight="1">
      <c r="A439" s="43"/>
      <c r="B439" s="28"/>
      <c r="C439" s="48"/>
      <c r="D439" s="48"/>
      <c r="E439" s="29"/>
      <c r="F439" s="120"/>
      <c r="G439" s="120"/>
      <c r="H439" s="120"/>
      <c r="I439" s="29"/>
      <c r="J439" s="43"/>
      <c r="K439" s="27"/>
      <c r="L439" s="43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 spans="1:28" ht="15.75" customHeight="1">
      <c r="A440" s="43"/>
      <c r="B440" s="28"/>
      <c r="C440" s="48"/>
      <c r="D440" s="48"/>
      <c r="E440" s="29"/>
      <c r="F440" s="120"/>
      <c r="G440" s="120"/>
      <c r="H440" s="120"/>
      <c r="I440" s="29"/>
      <c r="J440" s="43"/>
      <c r="K440" s="27"/>
      <c r="L440" s="43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 spans="1:28" ht="15.75" customHeight="1">
      <c r="A441" s="43"/>
      <c r="B441" s="28"/>
      <c r="C441" s="48"/>
      <c r="D441" s="48"/>
      <c r="E441" s="29"/>
      <c r="F441" s="120"/>
      <c r="G441" s="120"/>
      <c r="H441" s="120"/>
      <c r="I441" s="29"/>
      <c r="J441" s="43"/>
      <c r="K441" s="27"/>
      <c r="L441" s="43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 spans="1:28" ht="15.75" customHeight="1">
      <c r="A442" s="43"/>
      <c r="B442" s="28"/>
      <c r="C442" s="48"/>
      <c r="D442" s="48"/>
      <c r="E442" s="29"/>
      <c r="F442" s="120"/>
      <c r="G442" s="120"/>
      <c r="H442" s="120"/>
      <c r="I442" s="29"/>
      <c r="J442" s="43"/>
      <c r="K442" s="27"/>
      <c r="L442" s="43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 spans="1:28" ht="15.75" customHeight="1">
      <c r="A443" s="43"/>
      <c r="B443" s="28"/>
      <c r="C443" s="48"/>
      <c r="D443" s="48"/>
      <c r="E443" s="29"/>
      <c r="F443" s="120"/>
      <c r="G443" s="120"/>
      <c r="H443" s="120"/>
      <c r="I443" s="29"/>
      <c r="J443" s="43"/>
      <c r="K443" s="27"/>
      <c r="L443" s="43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 spans="1:28" ht="15.75" customHeight="1">
      <c r="A444" s="43"/>
      <c r="B444" s="28"/>
      <c r="C444" s="48"/>
      <c r="D444" s="48"/>
      <c r="E444" s="29"/>
      <c r="F444" s="120"/>
      <c r="G444" s="120"/>
      <c r="H444" s="120"/>
      <c r="I444" s="29"/>
      <c r="J444" s="43"/>
      <c r="K444" s="27"/>
      <c r="L444" s="43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 spans="1:28" ht="15.75" customHeight="1">
      <c r="A445" s="43"/>
      <c r="B445" s="28"/>
      <c r="C445" s="48"/>
      <c r="D445" s="48"/>
      <c r="E445" s="29"/>
      <c r="F445" s="120"/>
      <c r="G445" s="120"/>
      <c r="H445" s="120"/>
      <c r="I445" s="29"/>
      <c r="J445" s="43"/>
      <c r="K445" s="27"/>
      <c r="L445" s="43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 spans="1:28" ht="15.75" customHeight="1">
      <c r="A446" s="43"/>
      <c r="B446" s="28"/>
      <c r="C446" s="48"/>
      <c r="D446" s="48"/>
      <c r="E446" s="29"/>
      <c r="F446" s="120"/>
      <c r="G446" s="120"/>
      <c r="H446" s="120"/>
      <c r="I446" s="29"/>
      <c r="J446" s="43"/>
      <c r="K446" s="27"/>
      <c r="L446" s="43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 spans="1:28" ht="15.75" customHeight="1">
      <c r="A447" s="43"/>
      <c r="B447" s="28"/>
      <c r="C447" s="48"/>
      <c r="D447" s="48"/>
      <c r="E447" s="29"/>
      <c r="F447" s="120"/>
      <c r="G447" s="120"/>
      <c r="H447" s="120"/>
      <c r="I447" s="29"/>
      <c r="J447" s="43"/>
      <c r="K447" s="27"/>
      <c r="L447" s="43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 spans="1:28" ht="15.75" customHeight="1">
      <c r="A448" s="43"/>
      <c r="B448" s="28"/>
      <c r="C448" s="48"/>
      <c r="D448" s="48"/>
      <c r="E448" s="29"/>
      <c r="F448" s="120"/>
      <c r="G448" s="120"/>
      <c r="H448" s="120"/>
      <c r="I448" s="29"/>
      <c r="J448" s="43"/>
      <c r="K448" s="27"/>
      <c r="L448" s="43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 spans="1:28" ht="15.75" customHeight="1">
      <c r="A449" s="43"/>
      <c r="B449" s="28"/>
      <c r="C449" s="48"/>
      <c r="D449" s="48"/>
      <c r="E449" s="29"/>
      <c r="F449" s="120"/>
      <c r="G449" s="120"/>
      <c r="H449" s="120"/>
      <c r="I449" s="29"/>
      <c r="J449" s="43"/>
      <c r="K449" s="27"/>
      <c r="L449" s="43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 spans="1:28" ht="15.75" customHeight="1">
      <c r="A450" s="43"/>
      <c r="B450" s="28"/>
      <c r="C450" s="48"/>
      <c r="D450" s="48"/>
      <c r="E450" s="29"/>
      <c r="F450" s="120"/>
      <c r="G450" s="120"/>
      <c r="H450" s="120"/>
      <c r="I450" s="29"/>
      <c r="J450" s="43"/>
      <c r="K450" s="27"/>
      <c r="L450" s="43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 spans="1:28" ht="15.75" customHeight="1">
      <c r="A451" s="43"/>
      <c r="B451" s="28"/>
      <c r="C451" s="48"/>
      <c r="D451" s="48"/>
      <c r="E451" s="29"/>
      <c r="F451" s="120"/>
      <c r="G451" s="120"/>
      <c r="H451" s="120"/>
      <c r="I451" s="29"/>
      <c r="J451" s="43"/>
      <c r="K451" s="27"/>
      <c r="L451" s="43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 spans="1:28" ht="15.75" customHeight="1">
      <c r="A452" s="43"/>
      <c r="B452" s="28"/>
      <c r="C452" s="48"/>
      <c r="D452" s="48"/>
      <c r="E452" s="29"/>
      <c r="F452" s="120"/>
      <c r="G452" s="120"/>
      <c r="H452" s="120"/>
      <c r="I452" s="29"/>
      <c r="J452" s="43"/>
      <c r="K452" s="27"/>
      <c r="L452" s="43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 spans="1:28" ht="15.75" customHeight="1">
      <c r="A453" s="43"/>
      <c r="B453" s="28"/>
      <c r="C453" s="48"/>
      <c r="D453" s="48"/>
      <c r="E453" s="29"/>
      <c r="F453" s="120"/>
      <c r="G453" s="120"/>
      <c r="H453" s="120"/>
      <c r="I453" s="29"/>
      <c r="J453" s="43"/>
      <c r="K453" s="27"/>
      <c r="L453" s="43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 spans="1:28" ht="15.75" customHeight="1">
      <c r="A454" s="43"/>
      <c r="B454" s="28"/>
      <c r="C454" s="48"/>
      <c r="D454" s="48"/>
      <c r="E454" s="29"/>
      <c r="F454" s="120"/>
      <c r="G454" s="120"/>
      <c r="H454" s="120"/>
      <c r="I454" s="29"/>
      <c r="J454" s="43"/>
      <c r="K454" s="27"/>
      <c r="L454" s="43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 spans="1:28" ht="15.75" customHeight="1">
      <c r="A455" s="43"/>
      <c r="B455" s="28"/>
      <c r="C455" s="48"/>
      <c r="D455" s="48"/>
      <c r="E455" s="29"/>
      <c r="F455" s="120"/>
      <c r="G455" s="120"/>
      <c r="H455" s="120"/>
      <c r="I455" s="29"/>
      <c r="J455" s="43"/>
      <c r="K455" s="27"/>
      <c r="L455" s="43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 spans="1:28" ht="15.75" customHeight="1">
      <c r="A456" s="43"/>
      <c r="B456" s="28"/>
      <c r="C456" s="48"/>
      <c r="D456" s="48"/>
      <c r="E456" s="29"/>
      <c r="F456" s="120"/>
      <c r="G456" s="120"/>
      <c r="H456" s="120"/>
      <c r="I456" s="29"/>
      <c r="J456" s="43"/>
      <c r="K456" s="27"/>
      <c r="L456" s="43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 spans="1:28" ht="15.75" customHeight="1">
      <c r="A457" s="43"/>
      <c r="B457" s="28"/>
      <c r="C457" s="48"/>
      <c r="D457" s="48"/>
      <c r="E457" s="29"/>
      <c r="F457" s="120"/>
      <c r="G457" s="120"/>
      <c r="H457" s="120"/>
      <c r="I457" s="29"/>
      <c r="J457" s="43"/>
      <c r="K457" s="27"/>
      <c r="L457" s="43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 spans="1:28" ht="15.75" customHeight="1">
      <c r="A458" s="43"/>
      <c r="B458" s="28"/>
      <c r="C458" s="48"/>
      <c r="D458" s="48"/>
      <c r="E458" s="29"/>
      <c r="F458" s="120"/>
      <c r="G458" s="120"/>
      <c r="H458" s="120"/>
      <c r="I458" s="29"/>
      <c r="J458" s="43"/>
      <c r="K458" s="27"/>
      <c r="L458" s="43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 spans="1:28" ht="15.75" customHeight="1">
      <c r="A459" s="43"/>
      <c r="B459" s="28"/>
      <c r="C459" s="48"/>
      <c r="D459" s="48"/>
      <c r="E459" s="29"/>
      <c r="F459" s="120"/>
      <c r="G459" s="120"/>
      <c r="H459" s="120"/>
      <c r="I459" s="29"/>
      <c r="J459" s="43"/>
      <c r="K459" s="27"/>
      <c r="L459" s="43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 spans="1:28" ht="15.75" customHeight="1">
      <c r="A460" s="43"/>
      <c r="B460" s="28"/>
      <c r="C460" s="48"/>
      <c r="D460" s="48"/>
      <c r="E460" s="29"/>
      <c r="F460" s="120"/>
      <c r="G460" s="120"/>
      <c r="H460" s="120"/>
      <c r="I460" s="29"/>
      <c r="J460" s="43"/>
      <c r="K460" s="27"/>
      <c r="L460" s="43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 spans="1:28" ht="15.75" customHeight="1">
      <c r="A461" s="43"/>
      <c r="B461" s="28"/>
      <c r="C461" s="48"/>
      <c r="D461" s="48"/>
      <c r="E461" s="29"/>
      <c r="F461" s="120"/>
      <c r="G461" s="120"/>
      <c r="H461" s="120"/>
      <c r="I461" s="29"/>
      <c r="J461" s="43"/>
      <c r="K461" s="27"/>
      <c r="L461" s="43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 spans="1:28" ht="15.75" customHeight="1">
      <c r="A462" s="43"/>
      <c r="B462" s="28"/>
      <c r="C462" s="48"/>
      <c r="D462" s="48"/>
      <c r="E462" s="29"/>
      <c r="F462" s="120"/>
      <c r="G462" s="120"/>
      <c r="H462" s="120"/>
      <c r="I462" s="29"/>
      <c r="J462" s="43"/>
      <c r="K462" s="27"/>
      <c r="L462" s="43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 spans="1:28" ht="15.75" customHeight="1">
      <c r="A463" s="43"/>
      <c r="B463" s="28"/>
      <c r="C463" s="48"/>
      <c r="D463" s="48"/>
      <c r="E463" s="29"/>
      <c r="F463" s="120"/>
      <c r="G463" s="120"/>
      <c r="H463" s="120"/>
      <c r="I463" s="29"/>
      <c r="J463" s="43"/>
      <c r="K463" s="27"/>
      <c r="L463" s="43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 spans="1:28" ht="15.75" customHeight="1">
      <c r="A464" s="43"/>
      <c r="B464" s="28"/>
      <c r="C464" s="48"/>
      <c r="D464" s="48"/>
      <c r="E464" s="29"/>
      <c r="F464" s="120"/>
      <c r="G464" s="120"/>
      <c r="H464" s="120"/>
      <c r="I464" s="29"/>
      <c r="J464" s="43"/>
      <c r="K464" s="27"/>
      <c r="L464" s="43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 spans="1:28" ht="15.75" customHeight="1">
      <c r="A465" s="43"/>
      <c r="B465" s="28"/>
      <c r="C465" s="48"/>
      <c r="D465" s="48"/>
      <c r="E465" s="29"/>
      <c r="F465" s="120"/>
      <c r="G465" s="120"/>
      <c r="H465" s="120"/>
      <c r="I465" s="29"/>
      <c r="J465" s="43"/>
      <c r="K465" s="27"/>
      <c r="L465" s="43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 spans="1:28" ht="15.75" customHeight="1">
      <c r="A466" s="43"/>
      <c r="B466" s="28"/>
      <c r="C466" s="48"/>
      <c r="D466" s="48"/>
      <c r="E466" s="29"/>
      <c r="F466" s="120"/>
      <c r="G466" s="120"/>
      <c r="H466" s="120"/>
      <c r="I466" s="29"/>
      <c r="J466" s="43"/>
      <c r="K466" s="27"/>
      <c r="L466" s="43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 spans="1:28" ht="15.75" customHeight="1">
      <c r="A467" s="43"/>
      <c r="B467" s="28"/>
      <c r="C467" s="48"/>
      <c r="D467" s="48"/>
      <c r="E467" s="29"/>
      <c r="F467" s="120"/>
      <c r="G467" s="120"/>
      <c r="H467" s="120"/>
      <c r="I467" s="29"/>
      <c r="J467" s="43"/>
      <c r="K467" s="27"/>
      <c r="L467" s="43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 spans="1:28" ht="15.75" customHeight="1">
      <c r="A468" s="43"/>
      <c r="B468" s="28"/>
      <c r="C468" s="48"/>
      <c r="D468" s="48"/>
      <c r="E468" s="29"/>
      <c r="F468" s="120"/>
      <c r="G468" s="120"/>
      <c r="H468" s="120"/>
      <c r="I468" s="29"/>
      <c r="J468" s="43"/>
      <c r="K468" s="27"/>
      <c r="L468" s="43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 spans="1:28" ht="15.75" customHeight="1">
      <c r="A469" s="43"/>
      <c r="B469" s="28"/>
      <c r="C469" s="48"/>
      <c r="D469" s="48"/>
      <c r="E469" s="29"/>
      <c r="F469" s="120"/>
      <c r="G469" s="120"/>
      <c r="H469" s="120"/>
      <c r="I469" s="29"/>
      <c r="J469" s="43"/>
      <c r="K469" s="27"/>
      <c r="L469" s="43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 spans="1:28" ht="15.75" customHeight="1">
      <c r="A470" s="43"/>
      <c r="B470" s="28"/>
      <c r="C470" s="48"/>
      <c r="D470" s="48"/>
      <c r="E470" s="29"/>
      <c r="F470" s="120"/>
      <c r="G470" s="120"/>
      <c r="H470" s="120"/>
      <c r="I470" s="29"/>
      <c r="J470" s="43"/>
      <c r="K470" s="27"/>
      <c r="L470" s="43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 spans="1:28" ht="15.75" customHeight="1">
      <c r="A471" s="43"/>
      <c r="B471" s="28"/>
      <c r="C471" s="48"/>
      <c r="D471" s="48"/>
      <c r="E471" s="29"/>
      <c r="F471" s="120"/>
      <c r="G471" s="120"/>
      <c r="H471" s="120"/>
      <c r="I471" s="29"/>
      <c r="J471" s="43"/>
      <c r="K471" s="27"/>
      <c r="L471" s="43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 spans="1:28" ht="15.75" customHeight="1">
      <c r="A472" s="43"/>
      <c r="B472" s="28"/>
      <c r="C472" s="48"/>
      <c r="D472" s="48"/>
      <c r="E472" s="29"/>
      <c r="F472" s="120"/>
      <c r="G472" s="120"/>
      <c r="H472" s="120"/>
      <c r="I472" s="29"/>
      <c r="J472" s="43"/>
      <c r="K472" s="27"/>
      <c r="L472" s="43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 spans="1:28" ht="15.75" customHeight="1">
      <c r="A473" s="43"/>
      <c r="B473" s="28"/>
      <c r="C473" s="48"/>
      <c r="D473" s="48"/>
      <c r="E473" s="29"/>
      <c r="F473" s="120"/>
      <c r="G473" s="120"/>
      <c r="H473" s="120"/>
      <c r="I473" s="29"/>
      <c r="J473" s="43"/>
      <c r="K473" s="27"/>
      <c r="L473" s="43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 spans="1:28" ht="15.75" customHeight="1">
      <c r="A474" s="43"/>
      <c r="B474" s="28"/>
      <c r="C474" s="48"/>
      <c r="D474" s="48"/>
      <c r="E474" s="29"/>
      <c r="F474" s="120"/>
      <c r="G474" s="120"/>
      <c r="H474" s="120"/>
      <c r="I474" s="29"/>
      <c r="J474" s="43"/>
      <c r="K474" s="27"/>
      <c r="L474" s="43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 spans="1:28" ht="15.75" customHeight="1">
      <c r="A475" s="43"/>
      <c r="B475" s="28"/>
      <c r="C475" s="48"/>
      <c r="D475" s="48"/>
      <c r="E475" s="29"/>
      <c r="F475" s="120"/>
      <c r="G475" s="120"/>
      <c r="H475" s="120"/>
      <c r="I475" s="29"/>
      <c r="J475" s="43"/>
      <c r="K475" s="27"/>
      <c r="L475" s="43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 spans="1:28" ht="15.75" customHeight="1">
      <c r="A476" s="43"/>
      <c r="B476" s="28"/>
      <c r="C476" s="48"/>
      <c r="D476" s="48"/>
      <c r="E476" s="29"/>
      <c r="F476" s="120"/>
      <c r="G476" s="120"/>
      <c r="H476" s="120"/>
      <c r="I476" s="29"/>
      <c r="J476" s="43"/>
      <c r="K476" s="27"/>
      <c r="L476" s="43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 spans="1:28" ht="15.75" customHeight="1">
      <c r="A477" s="43"/>
      <c r="B477" s="28"/>
      <c r="C477" s="48"/>
      <c r="D477" s="48"/>
      <c r="E477" s="29"/>
      <c r="F477" s="120"/>
      <c r="G477" s="120"/>
      <c r="H477" s="120"/>
      <c r="I477" s="29"/>
      <c r="J477" s="43"/>
      <c r="K477" s="27"/>
      <c r="L477" s="43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 spans="1:28" ht="15.75" customHeight="1">
      <c r="A478" s="43"/>
      <c r="B478" s="28"/>
      <c r="C478" s="48"/>
      <c r="D478" s="48"/>
      <c r="E478" s="29"/>
      <c r="F478" s="120"/>
      <c r="G478" s="120"/>
      <c r="H478" s="120"/>
      <c r="I478" s="29"/>
      <c r="J478" s="43"/>
      <c r="K478" s="27"/>
      <c r="L478" s="43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 spans="1:28" ht="15.75" customHeight="1">
      <c r="A479" s="43"/>
      <c r="B479" s="28"/>
      <c r="C479" s="48"/>
      <c r="D479" s="48"/>
      <c r="E479" s="29"/>
      <c r="F479" s="120"/>
      <c r="G479" s="120"/>
      <c r="H479" s="120"/>
      <c r="I479" s="29"/>
      <c r="J479" s="43"/>
      <c r="K479" s="27"/>
      <c r="L479" s="43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 spans="1:28" ht="15.75" customHeight="1">
      <c r="A480" s="43"/>
      <c r="B480" s="28"/>
      <c r="C480" s="48"/>
      <c r="D480" s="48"/>
      <c r="E480" s="29"/>
      <c r="F480" s="120"/>
      <c r="G480" s="120"/>
      <c r="H480" s="120"/>
      <c r="I480" s="29"/>
      <c r="J480" s="43"/>
      <c r="K480" s="27"/>
      <c r="L480" s="43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 spans="1:28" ht="15.75" customHeight="1">
      <c r="A481" s="43"/>
      <c r="B481" s="28"/>
      <c r="C481" s="48"/>
      <c r="D481" s="48"/>
      <c r="E481" s="29"/>
      <c r="F481" s="120"/>
      <c r="G481" s="120"/>
      <c r="H481" s="120"/>
      <c r="I481" s="29"/>
      <c r="J481" s="43"/>
      <c r="K481" s="27"/>
      <c r="L481" s="43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 spans="1:28" ht="15.75" customHeight="1">
      <c r="A482" s="43"/>
      <c r="B482" s="28"/>
      <c r="C482" s="48"/>
      <c r="D482" s="48"/>
      <c r="E482" s="29"/>
      <c r="F482" s="120"/>
      <c r="G482" s="120"/>
      <c r="H482" s="120"/>
      <c r="I482" s="29"/>
      <c r="J482" s="43"/>
      <c r="K482" s="27"/>
      <c r="L482" s="43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 spans="1:28" ht="15.75" customHeight="1">
      <c r="A483" s="43"/>
      <c r="B483" s="28"/>
      <c r="C483" s="48"/>
      <c r="D483" s="48"/>
      <c r="E483" s="29"/>
      <c r="F483" s="120"/>
      <c r="G483" s="120"/>
      <c r="H483" s="120"/>
      <c r="I483" s="29"/>
      <c r="J483" s="43"/>
      <c r="K483" s="27"/>
      <c r="L483" s="43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 spans="1:28" ht="12.75" customHeight="1">
      <c r="A484" s="43"/>
      <c r="B484" s="28"/>
      <c r="C484" s="48"/>
      <c r="D484" s="48"/>
      <c r="E484" s="29"/>
      <c r="F484" s="120"/>
      <c r="G484" s="120"/>
      <c r="H484" s="120"/>
      <c r="I484" s="29"/>
      <c r="J484" s="43"/>
      <c r="K484" s="27"/>
      <c r="L484" s="43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 spans="1:28" ht="12.75" customHeight="1">
      <c r="A485" s="43"/>
      <c r="B485" s="28"/>
      <c r="C485" s="48"/>
      <c r="D485" s="48"/>
      <c r="E485" s="29"/>
      <c r="F485" s="120"/>
      <c r="G485" s="120"/>
      <c r="H485" s="120"/>
      <c r="I485" s="29"/>
      <c r="J485" s="43"/>
      <c r="K485" s="27"/>
      <c r="L485" s="43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 spans="1:28" ht="12.75" customHeight="1">
      <c r="A486" s="43"/>
      <c r="B486" s="28"/>
      <c r="C486" s="48"/>
      <c r="D486" s="48"/>
      <c r="E486" s="29"/>
      <c r="F486" s="120"/>
      <c r="G486" s="120"/>
      <c r="H486" s="120"/>
      <c r="I486" s="29"/>
      <c r="J486" s="43"/>
      <c r="K486" s="27"/>
      <c r="L486" s="43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 spans="1:28" ht="12.75" customHeight="1">
      <c r="A487" s="43"/>
      <c r="B487" s="28"/>
      <c r="C487" s="48"/>
      <c r="D487" s="48"/>
      <c r="E487" s="29"/>
      <c r="F487" s="120"/>
      <c r="G487" s="120"/>
      <c r="H487" s="120"/>
      <c r="I487" s="29"/>
      <c r="J487" s="43"/>
      <c r="K487" s="27"/>
      <c r="L487" s="43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 spans="1:28" ht="12.75" customHeight="1">
      <c r="A488" s="43"/>
      <c r="B488" s="28"/>
      <c r="C488" s="48"/>
      <c r="D488" s="48"/>
      <c r="E488" s="29"/>
      <c r="F488" s="120"/>
      <c r="G488" s="120"/>
      <c r="H488" s="120"/>
      <c r="I488" s="29"/>
      <c r="J488" s="43"/>
      <c r="K488" s="27"/>
      <c r="L488" s="43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 spans="1:28" ht="12.75" customHeight="1">
      <c r="A489" s="43"/>
      <c r="B489" s="28"/>
      <c r="C489" s="48"/>
      <c r="D489" s="48"/>
      <c r="E489" s="29"/>
      <c r="F489" s="120"/>
      <c r="G489" s="120"/>
      <c r="H489" s="120"/>
      <c r="I489" s="29"/>
      <c r="J489" s="43"/>
      <c r="K489" s="27"/>
      <c r="L489" s="43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 spans="1:28" ht="12.75" customHeight="1">
      <c r="A490" s="43"/>
      <c r="B490" s="28"/>
      <c r="C490" s="48"/>
      <c r="D490" s="48"/>
      <c r="E490" s="29"/>
      <c r="F490" s="120"/>
      <c r="G490" s="120"/>
      <c r="H490" s="120"/>
      <c r="I490" s="29"/>
      <c r="J490" s="43"/>
      <c r="K490" s="27"/>
      <c r="L490" s="43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 spans="1:28" ht="12.75" customHeight="1">
      <c r="A491" s="43"/>
      <c r="B491" s="28"/>
      <c r="C491" s="48"/>
      <c r="D491" s="48"/>
      <c r="E491" s="29"/>
      <c r="F491" s="120"/>
      <c r="G491" s="120"/>
      <c r="H491" s="120"/>
      <c r="I491" s="29"/>
      <c r="J491" s="43"/>
      <c r="K491" s="27"/>
      <c r="L491" s="43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 spans="1:28" ht="12.75" customHeight="1">
      <c r="A492" s="43"/>
      <c r="B492" s="28"/>
      <c r="C492" s="48"/>
      <c r="D492" s="48"/>
      <c r="E492" s="29"/>
      <c r="F492" s="120"/>
      <c r="G492" s="120"/>
      <c r="H492" s="120"/>
      <c r="I492" s="29"/>
      <c r="J492" s="43"/>
      <c r="K492" s="27"/>
      <c r="L492" s="43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 spans="1:28" ht="12.75" customHeight="1">
      <c r="A493" s="43"/>
      <c r="B493" s="28"/>
      <c r="C493" s="48"/>
      <c r="D493" s="48"/>
      <c r="E493" s="29"/>
      <c r="F493" s="120"/>
      <c r="G493" s="120"/>
      <c r="H493" s="120"/>
      <c r="I493" s="29"/>
      <c r="J493" s="43"/>
      <c r="K493" s="27"/>
      <c r="L493" s="43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 spans="1:28" ht="12.75" customHeight="1">
      <c r="A494" s="43"/>
      <c r="B494" s="28"/>
      <c r="C494" s="48"/>
      <c r="D494" s="48"/>
      <c r="E494" s="29"/>
      <c r="F494" s="120"/>
      <c r="G494" s="120"/>
      <c r="H494" s="120"/>
      <c r="I494" s="29"/>
      <c r="J494" s="43"/>
      <c r="K494" s="27"/>
      <c r="L494" s="43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 spans="1:28" ht="12.75" customHeight="1">
      <c r="A495" s="43"/>
      <c r="B495" s="28"/>
      <c r="C495" s="48"/>
      <c r="D495" s="48"/>
      <c r="E495" s="29"/>
      <c r="F495" s="120"/>
      <c r="G495" s="120"/>
      <c r="H495" s="120"/>
      <c r="I495" s="29"/>
      <c r="J495" s="43"/>
      <c r="K495" s="27"/>
      <c r="L495" s="43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 spans="1:28" ht="12.75" customHeight="1">
      <c r="A496" s="43"/>
      <c r="B496" s="28"/>
      <c r="C496" s="48"/>
      <c r="D496" s="48"/>
      <c r="E496" s="29"/>
      <c r="F496" s="120"/>
      <c r="G496" s="120"/>
      <c r="H496" s="120"/>
      <c r="I496" s="29"/>
      <c r="J496" s="43"/>
      <c r="K496" s="27"/>
      <c r="L496" s="43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 spans="1:28" ht="12.75" customHeight="1">
      <c r="A497" s="43"/>
      <c r="B497" s="28"/>
      <c r="C497" s="48"/>
      <c r="D497" s="48"/>
      <c r="E497" s="29"/>
      <c r="F497" s="120"/>
      <c r="G497" s="120"/>
      <c r="H497" s="120"/>
      <c r="I497" s="29"/>
      <c r="J497" s="43"/>
      <c r="K497" s="27"/>
      <c r="L497" s="43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 spans="1:28" ht="12.75" customHeight="1">
      <c r="A498" s="43"/>
      <c r="B498" s="28"/>
      <c r="C498" s="48"/>
      <c r="D498" s="48"/>
      <c r="E498" s="29"/>
      <c r="F498" s="120"/>
      <c r="G498" s="120"/>
      <c r="H498" s="120"/>
      <c r="I498" s="29"/>
      <c r="J498" s="43"/>
      <c r="K498" s="27"/>
      <c r="L498" s="43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 spans="1:28" ht="12.75" customHeight="1">
      <c r="A499" s="43"/>
      <c r="B499" s="28"/>
      <c r="C499" s="48"/>
      <c r="D499" s="48"/>
      <c r="E499" s="29"/>
      <c r="F499" s="120"/>
      <c r="G499" s="120"/>
      <c r="H499" s="120"/>
      <c r="I499" s="29"/>
      <c r="J499" s="43"/>
      <c r="K499" s="27"/>
      <c r="L499" s="43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 spans="1:28" ht="12.75" customHeight="1">
      <c r="A500" s="43"/>
      <c r="B500" s="28"/>
      <c r="C500" s="48"/>
      <c r="D500" s="48"/>
      <c r="E500" s="29"/>
      <c r="F500" s="120"/>
      <c r="G500" s="120"/>
      <c r="H500" s="120"/>
      <c r="I500" s="29"/>
      <c r="J500" s="43"/>
      <c r="K500" s="27"/>
      <c r="L500" s="43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 spans="1:28" ht="12.75" customHeight="1">
      <c r="A501" s="43"/>
      <c r="B501" s="28"/>
      <c r="C501" s="48"/>
      <c r="D501" s="48"/>
      <c r="E501" s="29"/>
      <c r="F501" s="120"/>
      <c r="G501" s="120"/>
      <c r="H501" s="120"/>
      <c r="I501" s="29"/>
      <c r="J501" s="43"/>
      <c r="K501" s="27"/>
      <c r="L501" s="43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 spans="1:28" ht="12.75" customHeight="1">
      <c r="A502" s="43"/>
      <c r="B502" s="28"/>
      <c r="C502" s="48"/>
      <c r="D502" s="48"/>
      <c r="E502" s="29"/>
      <c r="F502" s="120"/>
      <c r="G502" s="120"/>
      <c r="H502" s="120"/>
      <c r="I502" s="29"/>
      <c r="J502" s="43"/>
      <c r="K502" s="27"/>
      <c r="L502" s="43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 spans="1:28" ht="12.75" customHeight="1">
      <c r="A503" s="43"/>
      <c r="B503" s="28"/>
      <c r="C503" s="48"/>
      <c r="D503" s="48"/>
      <c r="E503" s="29"/>
      <c r="F503" s="120"/>
      <c r="G503" s="120"/>
      <c r="H503" s="120"/>
      <c r="I503" s="29"/>
      <c r="J503" s="43"/>
      <c r="K503" s="27"/>
      <c r="L503" s="43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 spans="1:28" ht="12.75" customHeight="1">
      <c r="A504" s="43"/>
      <c r="B504" s="28"/>
      <c r="C504" s="48"/>
      <c r="D504" s="48"/>
      <c r="E504" s="29"/>
      <c r="F504" s="120"/>
      <c r="G504" s="120"/>
      <c r="H504" s="120"/>
      <c r="I504" s="29"/>
      <c r="J504" s="43"/>
      <c r="K504" s="27"/>
      <c r="L504" s="43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 spans="1:28" ht="12.75" customHeight="1">
      <c r="A505" s="43"/>
      <c r="B505" s="28"/>
      <c r="C505" s="48"/>
      <c r="D505" s="48"/>
      <c r="E505" s="29"/>
      <c r="F505" s="120"/>
      <c r="G505" s="120"/>
      <c r="H505" s="120"/>
      <c r="I505" s="29"/>
      <c r="J505" s="43"/>
      <c r="K505" s="27"/>
      <c r="L505" s="43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 spans="1:28" ht="12.75" customHeight="1">
      <c r="A506" s="43"/>
      <c r="B506" s="28"/>
      <c r="C506" s="48"/>
      <c r="D506" s="48"/>
      <c r="E506" s="29"/>
      <c r="F506" s="120"/>
      <c r="G506" s="120"/>
      <c r="H506" s="120"/>
      <c r="I506" s="29"/>
      <c r="J506" s="43"/>
      <c r="K506" s="27"/>
      <c r="L506" s="43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 spans="1:28" ht="12.75" customHeight="1">
      <c r="A507" s="43"/>
      <c r="B507" s="28"/>
      <c r="C507" s="48"/>
      <c r="D507" s="48"/>
      <c r="E507" s="29"/>
      <c r="F507" s="120"/>
      <c r="G507" s="120"/>
      <c r="H507" s="120"/>
      <c r="I507" s="29"/>
      <c r="J507" s="43"/>
      <c r="K507" s="27"/>
      <c r="L507" s="43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 spans="1:28" ht="12.75" customHeight="1">
      <c r="A508" s="43"/>
      <c r="B508" s="28"/>
      <c r="C508" s="48"/>
      <c r="D508" s="48"/>
      <c r="E508" s="29"/>
      <c r="F508" s="120"/>
      <c r="G508" s="120"/>
      <c r="H508" s="120"/>
      <c r="I508" s="29"/>
      <c r="J508" s="43"/>
      <c r="K508" s="27"/>
      <c r="L508" s="43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 spans="1:28" ht="12.75" customHeight="1">
      <c r="A509" s="43"/>
      <c r="B509" s="28"/>
      <c r="C509" s="48"/>
      <c r="D509" s="48"/>
      <c r="E509" s="29"/>
      <c r="F509" s="120"/>
      <c r="G509" s="120"/>
      <c r="H509" s="120"/>
      <c r="I509" s="29"/>
      <c r="J509" s="43"/>
      <c r="K509" s="27"/>
      <c r="L509" s="43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 spans="1:28" ht="12.75" customHeight="1">
      <c r="A510" s="43"/>
      <c r="B510" s="28"/>
      <c r="C510" s="48"/>
      <c r="D510" s="48"/>
      <c r="E510" s="29"/>
      <c r="F510" s="120"/>
      <c r="G510" s="120"/>
      <c r="H510" s="120"/>
      <c r="I510" s="29"/>
      <c r="J510" s="43"/>
      <c r="K510" s="27"/>
      <c r="L510" s="43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 spans="1:28" ht="12.75" customHeight="1">
      <c r="A511" s="43"/>
      <c r="B511" s="28"/>
      <c r="C511" s="48"/>
      <c r="D511" s="48"/>
      <c r="E511" s="29"/>
      <c r="F511" s="120"/>
      <c r="G511" s="120"/>
      <c r="H511" s="120"/>
      <c r="I511" s="29"/>
      <c r="J511" s="43"/>
      <c r="K511" s="27"/>
      <c r="L511" s="43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 spans="1:28" ht="12.75" customHeight="1">
      <c r="A512" s="43"/>
      <c r="B512" s="28"/>
      <c r="C512" s="48"/>
      <c r="D512" s="48"/>
      <c r="E512" s="29"/>
      <c r="F512" s="120"/>
      <c r="G512" s="120"/>
      <c r="H512" s="120"/>
      <c r="I512" s="29"/>
      <c r="J512" s="43"/>
      <c r="K512" s="27"/>
      <c r="L512" s="43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 spans="1:28" ht="12.75" customHeight="1">
      <c r="A513" s="43"/>
      <c r="B513" s="28"/>
      <c r="C513" s="48"/>
      <c r="D513" s="48"/>
      <c r="E513" s="29"/>
      <c r="F513" s="120"/>
      <c r="G513" s="120"/>
      <c r="H513" s="120"/>
      <c r="I513" s="29"/>
      <c r="J513" s="43"/>
      <c r="K513" s="27"/>
      <c r="L513" s="43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 spans="1:28" ht="12.75" customHeight="1">
      <c r="A514" s="43"/>
      <c r="B514" s="28"/>
      <c r="C514" s="48"/>
      <c r="D514" s="48"/>
      <c r="E514" s="29"/>
      <c r="F514" s="120"/>
      <c r="G514" s="120"/>
      <c r="H514" s="120"/>
      <c r="I514" s="29"/>
      <c r="J514" s="43"/>
      <c r="K514" s="27"/>
      <c r="L514" s="43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 spans="1:28" ht="12.75" customHeight="1">
      <c r="A515" s="43"/>
      <c r="B515" s="28"/>
      <c r="C515" s="48"/>
      <c r="D515" s="48"/>
      <c r="E515" s="29"/>
      <c r="F515" s="120"/>
      <c r="G515" s="120"/>
      <c r="H515" s="120"/>
      <c r="I515" s="29"/>
      <c r="J515" s="43"/>
      <c r="K515" s="27"/>
      <c r="L515" s="43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 spans="1:28" ht="12.75" customHeight="1">
      <c r="A516" s="43"/>
      <c r="B516" s="28"/>
      <c r="C516" s="48"/>
      <c r="D516" s="48"/>
      <c r="E516" s="29"/>
      <c r="F516" s="120"/>
      <c r="G516" s="120"/>
      <c r="H516" s="120"/>
      <c r="I516" s="29"/>
      <c r="J516" s="43"/>
      <c r="K516" s="27"/>
      <c r="L516" s="43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 spans="1:28" ht="12.75" customHeight="1">
      <c r="A517" s="43"/>
      <c r="B517" s="28"/>
      <c r="C517" s="48"/>
      <c r="D517" s="48"/>
      <c r="E517" s="29"/>
      <c r="F517" s="120"/>
      <c r="G517" s="120"/>
      <c r="H517" s="120"/>
      <c r="I517" s="29"/>
      <c r="J517" s="43"/>
      <c r="K517" s="27"/>
      <c r="L517" s="43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 spans="1:28" ht="12.75" customHeight="1">
      <c r="A518" s="43"/>
      <c r="B518" s="28"/>
      <c r="C518" s="48"/>
      <c r="D518" s="48"/>
      <c r="E518" s="29"/>
      <c r="F518" s="120"/>
      <c r="G518" s="120"/>
      <c r="H518" s="120"/>
      <c r="I518" s="29"/>
      <c r="J518" s="43"/>
      <c r="K518" s="27"/>
      <c r="L518" s="43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 spans="1:28" ht="12.75" customHeight="1">
      <c r="A519" s="43"/>
      <c r="B519" s="28"/>
      <c r="C519" s="48"/>
      <c r="D519" s="48"/>
      <c r="E519" s="29"/>
      <c r="F519" s="120"/>
      <c r="G519" s="120"/>
      <c r="H519" s="120"/>
      <c r="I519" s="29"/>
      <c r="J519" s="43"/>
      <c r="K519" s="27"/>
      <c r="L519" s="43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 spans="1:28" ht="12.75" customHeight="1">
      <c r="A520" s="43"/>
      <c r="B520" s="28"/>
      <c r="C520" s="48"/>
      <c r="D520" s="48"/>
      <c r="E520" s="29"/>
      <c r="F520" s="120"/>
      <c r="G520" s="120"/>
      <c r="H520" s="120"/>
      <c r="I520" s="29"/>
      <c r="J520" s="43"/>
      <c r="K520" s="27"/>
      <c r="L520" s="43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 spans="1:28" ht="12.75" customHeight="1">
      <c r="A521" s="43"/>
      <c r="B521" s="28"/>
      <c r="C521" s="48"/>
      <c r="D521" s="48"/>
      <c r="E521" s="29"/>
      <c r="F521" s="120"/>
      <c r="G521" s="120"/>
      <c r="H521" s="120"/>
      <c r="I521" s="29"/>
      <c r="J521" s="43"/>
      <c r="K521" s="27"/>
      <c r="L521" s="43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 spans="1:28" ht="12.75" customHeight="1">
      <c r="A522" s="43"/>
      <c r="B522" s="28"/>
      <c r="C522" s="48"/>
      <c r="D522" s="48"/>
      <c r="E522" s="29"/>
      <c r="F522" s="120"/>
      <c r="G522" s="120"/>
      <c r="H522" s="120"/>
      <c r="I522" s="29"/>
      <c r="J522" s="43"/>
      <c r="K522" s="27"/>
      <c r="L522" s="43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 spans="1:28" ht="12.75" customHeight="1">
      <c r="A523" s="43"/>
      <c r="B523" s="28"/>
      <c r="C523" s="48"/>
      <c r="D523" s="48"/>
      <c r="E523" s="29"/>
      <c r="F523" s="120"/>
      <c r="G523" s="120"/>
      <c r="H523" s="120"/>
      <c r="I523" s="29"/>
      <c r="J523" s="43"/>
      <c r="K523" s="27"/>
      <c r="L523" s="43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 spans="1:28" ht="12.75" customHeight="1">
      <c r="A524" s="43"/>
      <c r="B524" s="28"/>
      <c r="C524" s="48"/>
      <c r="D524" s="48"/>
      <c r="E524" s="29"/>
      <c r="F524" s="120"/>
      <c r="G524" s="120"/>
      <c r="H524" s="120"/>
      <c r="I524" s="29"/>
      <c r="J524" s="43"/>
      <c r="K524" s="27"/>
      <c r="L524" s="43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 spans="1:28" ht="12.75" customHeight="1">
      <c r="A525" s="43"/>
      <c r="B525" s="28"/>
      <c r="C525" s="48"/>
      <c r="D525" s="48"/>
      <c r="E525" s="29"/>
      <c r="F525" s="120"/>
      <c r="G525" s="120"/>
      <c r="H525" s="120"/>
      <c r="I525" s="29"/>
      <c r="J525" s="43"/>
      <c r="K525" s="27"/>
      <c r="L525" s="43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 spans="1:28" ht="12.75" customHeight="1">
      <c r="A526" s="43"/>
      <c r="B526" s="28"/>
      <c r="C526" s="48"/>
      <c r="D526" s="48"/>
      <c r="E526" s="29"/>
      <c r="F526" s="120"/>
      <c r="G526" s="120"/>
      <c r="H526" s="120"/>
      <c r="I526" s="29"/>
      <c r="J526" s="43"/>
      <c r="K526" s="27"/>
      <c r="L526" s="43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 spans="1:28" ht="12.75" customHeight="1">
      <c r="A527" s="43"/>
      <c r="B527" s="28"/>
      <c r="C527" s="48"/>
      <c r="D527" s="48"/>
      <c r="E527" s="29"/>
      <c r="F527" s="120"/>
      <c r="G527" s="120"/>
      <c r="H527" s="120"/>
      <c r="I527" s="29"/>
      <c r="J527" s="43"/>
      <c r="K527" s="27"/>
      <c r="L527" s="43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 spans="1:28" ht="12.75" customHeight="1">
      <c r="A528" s="43"/>
      <c r="B528" s="28"/>
      <c r="C528" s="48"/>
      <c r="D528" s="48"/>
      <c r="E528" s="29"/>
      <c r="F528" s="120"/>
      <c r="G528" s="120"/>
      <c r="H528" s="120"/>
      <c r="I528" s="29"/>
      <c r="J528" s="43"/>
      <c r="K528" s="27"/>
      <c r="L528" s="43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 spans="1:28" ht="12.75" customHeight="1">
      <c r="A529" s="43"/>
      <c r="B529" s="28"/>
      <c r="C529" s="48"/>
      <c r="D529" s="48"/>
      <c r="E529" s="29"/>
      <c r="F529" s="120"/>
      <c r="G529" s="120"/>
      <c r="H529" s="120"/>
      <c r="I529" s="29"/>
      <c r="J529" s="43"/>
      <c r="K529" s="27"/>
      <c r="L529" s="43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 spans="1:28" ht="12.75" customHeight="1">
      <c r="A530" s="43"/>
      <c r="B530" s="28"/>
      <c r="C530" s="48"/>
      <c r="D530" s="48"/>
      <c r="E530" s="29"/>
      <c r="F530" s="120"/>
      <c r="G530" s="120"/>
      <c r="H530" s="120"/>
      <c r="I530" s="29"/>
      <c r="J530" s="43"/>
      <c r="K530" s="27"/>
      <c r="L530" s="43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 spans="1:28" ht="12.75" customHeight="1">
      <c r="A531" s="43"/>
      <c r="B531" s="28"/>
      <c r="C531" s="48"/>
      <c r="D531" s="48"/>
      <c r="E531" s="29"/>
      <c r="F531" s="120"/>
      <c r="G531" s="120"/>
      <c r="H531" s="120"/>
      <c r="I531" s="29"/>
      <c r="J531" s="43"/>
      <c r="K531" s="27"/>
      <c r="L531" s="43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 spans="1:28" ht="12.75" customHeight="1">
      <c r="A532" s="43"/>
      <c r="B532" s="28"/>
      <c r="C532" s="48"/>
      <c r="D532" s="48"/>
      <c r="E532" s="29"/>
      <c r="F532" s="120"/>
      <c r="G532" s="120"/>
      <c r="H532" s="120"/>
      <c r="I532" s="29"/>
      <c r="J532" s="43"/>
      <c r="K532" s="27"/>
      <c r="L532" s="43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 spans="1:28" ht="12.75" customHeight="1">
      <c r="A533" s="43"/>
      <c r="B533" s="28"/>
      <c r="C533" s="48"/>
      <c r="D533" s="48"/>
      <c r="E533" s="29"/>
      <c r="F533" s="120"/>
      <c r="G533" s="120"/>
      <c r="H533" s="120"/>
      <c r="I533" s="29"/>
      <c r="J533" s="43"/>
      <c r="K533" s="27"/>
      <c r="L533" s="43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 spans="1:28" ht="12.75" customHeight="1">
      <c r="A534" s="43"/>
      <c r="B534" s="28"/>
      <c r="C534" s="48"/>
      <c r="D534" s="48"/>
      <c r="E534" s="29"/>
      <c r="F534" s="120"/>
      <c r="G534" s="120"/>
      <c r="H534" s="120"/>
      <c r="I534" s="29"/>
      <c r="J534" s="43"/>
      <c r="K534" s="27"/>
      <c r="L534" s="43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 spans="1:28" ht="12.75" customHeight="1">
      <c r="A535" s="43"/>
      <c r="B535" s="28"/>
      <c r="C535" s="48"/>
      <c r="D535" s="48"/>
      <c r="E535" s="29"/>
      <c r="F535" s="120"/>
      <c r="G535" s="120"/>
      <c r="H535" s="120"/>
      <c r="I535" s="29"/>
      <c r="J535" s="43"/>
      <c r="K535" s="27"/>
      <c r="L535" s="43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 spans="1:28" ht="12.75" customHeight="1">
      <c r="A536" s="43"/>
      <c r="B536" s="28"/>
      <c r="C536" s="48"/>
      <c r="D536" s="48"/>
      <c r="E536" s="29"/>
      <c r="F536" s="120"/>
      <c r="G536" s="120"/>
      <c r="H536" s="120"/>
      <c r="I536" s="29"/>
      <c r="J536" s="43"/>
      <c r="K536" s="27"/>
      <c r="L536" s="43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 spans="1:28" ht="12.75" customHeight="1">
      <c r="A537" s="43"/>
      <c r="B537" s="28"/>
      <c r="C537" s="48"/>
      <c r="D537" s="48"/>
      <c r="E537" s="29"/>
      <c r="F537" s="120"/>
      <c r="G537" s="120"/>
      <c r="H537" s="120"/>
      <c r="I537" s="29"/>
      <c r="J537" s="43"/>
      <c r="K537" s="27"/>
      <c r="L537" s="43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 spans="1:28" ht="12.75" customHeight="1">
      <c r="A538" s="43"/>
      <c r="B538" s="28"/>
      <c r="C538" s="48"/>
      <c r="D538" s="48"/>
      <c r="E538" s="29"/>
      <c r="F538" s="120"/>
      <c r="G538" s="120"/>
      <c r="H538" s="120"/>
      <c r="I538" s="29"/>
      <c r="J538" s="43"/>
      <c r="K538" s="27"/>
      <c r="L538" s="43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 spans="1:28" ht="12.75" customHeight="1">
      <c r="A539" s="43"/>
      <c r="B539" s="28"/>
      <c r="C539" s="48"/>
      <c r="D539" s="48"/>
      <c r="E539" s="29"/>
      <c r="F539" s="120"/>
      <c r="G539" s="120"/>
      <c r="H539" s="120"/>
      <c r="I539" s="29"/>
      <c r="J539" s="43"/>
      <c r="K539" s="27"/>
      <c r="L539" s="43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 spans="1:28" ht="12.75" customHeight="1">
      <c r="A540" s="43"/>
      <c r="B540" s="28"/>
      <c r="C540" s="48"/>
      <c r="D540" s="48"/>
      <c r="E540" s="29"/>
      <c r="F540" s="120"/>
      <c r="G540" s="120"/>
      <c r="H540" s="120"/>
      <c r="I540" s="29"/>
      <c r="J540" s="43"/>
      <c r="K540" s="27"/>
      <c r="L540" s="43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 spans="1:28" ht="12.75" customHeight="1">
      <c r="A541" s="43"/>
      <c r="B541" s="28"/>
      <c r="C541" s="48"/>
      <c r="D541" s="48"/>
      <c r="E541" s="29"/>
      <c r="F541" s="120"/>
      <c r="G541" s="120"/>
      <c r="H541" s="120"/>
      <c r="I541" s="29"/>
      <c r="J541" s="43"/>
      <c r="K541" s="27"/>
      <c r="L541" s="43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 spans="1:28" ht="12.75" customHeight="1">
      <c r="A542" s="43"/>
      <c r="B542" s="28"/>
      <c r="C542" s="48"/>
      <c r="D542" s="48"/>
      <c r="E542" s="29"/>
      <c r="F542" s="120"/>
      <c r="G542" s="120"/>
      <c r="H542" s="120"/>
      <c r="I542" s="29"/>
      <c r="J542" s="43"/>
      <c r="K542" s="27"/>
      <c r="L542" s="43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 spans="1:28" ht="12.75" customHeight="1">
      <c r="A543" s="43"/>
      <c r="B543" s="28"/>
      <c r="C543" s="48"/>
      <c r="D543" s="48"/>
      <c r="E543" s="29"/>
      <c r="F543" s="120"/>
      <c r="G543" s="120"/>
      <c r="H543" s="120"/>
      <c r="I543" s="29"/>
      <c r="J543" s="43"/>
      <c r="K543" s="27"/>
      <c r="L543" s="43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 spans="1:28" ht="12.75" customHeight="1">
      <c r="A544" s="43"/>
      <c r="B544" s="28"/>
      <c r="C544" s="48"/>
      <c r="D544" s="48"/>
      <c r="E544" s="29"/>
      <c r="F544" s="120"/>
      <c r="G544" s="120"/>
      <c r="H544" s="120"/>
      <c r="I544" s="29"/>
      <c r="J544" s="43"/>
      <c r="K544" s="27"/>
      <c r="L544" s="43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 spans="1:28" ht="12.75" customHeight="1">
      <c r="A545" s="43"/>
      <c r="B545" s="28"/>
      <c r="C545" s="48"/>
      <c r="D545" s="48"/>
      <c r="E545" s="29"/>
      <c r="F545" s="120"/>
      <c r="G545" s="120"/>
      <c r="H545" s="120"/>
      <c r="I545" s="29"/>
      <c r="J545" s="43"/>
      <c r="K545" s="27"/>
      <c r="L545" s="43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 spans="1:28" ht="12.75" customHeight="1">
      <c r="A546" s="43"/>
      <c r="B546" s="28"/>
      <c r="C546" s="48"/>
      <c r="D546" s="48"/>
      <c r="E546" s="29"/>
      <c r="F546" s="120"/>
      <c r="G546" s="120"/>
      <c r="H546" s="120"/>
      <c r="I546" s="29"/>
      <c r="J546" s="43"/>
      <c r="K546" s="27"/>
      <c r="L546" s="43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 spans="1:28" ht="12.75" customHeight="1">
      <c r="A547" s="43"/>
      <c r="B547" s="28"/>
      <c r="C547" s="48"/>
      <c r="D547" s="48"/>
      <c r="E547" s="29"/>
      <c r="F547" s="120"/>
      <c r="G547" s="120"/>
      <c r="H547" s="120"/>
      <c r="I547" s="29"/>
      <c r="J547" s="43"/>
      <c r="K547" s="27"/>
      <c r="L547" s="43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 spans="1:28" ht="12.75" customHeight="1">
      <c r="A548" s="43"/>
      <c r="B548" s="28"/>
      <c r="C548" s="48"/>
      <c r="D548" s="48"/>
      <c r="E548" s="29"/>
      <c r="F548" s="120"/>
      <c r="G548" s="120"/>
      <c r="H548" s="120"/>
      <c r="I548" s="29"/>
      <c r="J548" s="43"/>
      <c r="K548" s="27"/>
      <c r="L548" s="43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 spans="1:28" ht="12.75" customHeight="1">
      <c r="A549" s="43"/>
      <c r="B549" s="28"/>
      <c r="C549" s="48"/>
      <c r="D549" s="48"/>
      <c r="E549" s="29"/>
      <c r="F549" s="120"/>
      <c r="G549" s="120"/>
      <c r="H549" s="120"/>
      <c r="I549" s="29"/>
      <c r="J549" s="43"/>
      <c r="K549" s="27"/>
      <c r="L549" s="43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 spans="1:28" ht="12.75" customHeight="1">
      <c r="A550" s="43"/>
      <c r="B550" s="28"/>
      <c r="C550" s="48"/>
      <c r="D550" s="48"/>
      <c r="E550" s="29"/>
      <c r="F550" s="120"/>
      <c r="G550" s="120"/>
      <c r="H550" s="120"/>
      <c r="I550" s="29"/>
      <c r="J550" s="43"/>
      <c r="K550" s="27"/>
      <c r="L550" s="43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 spans="1:28" ht="12.75" customHeight="1">
      <c r="A551" s="43"/>
      <c r="B551" s="28"/>
      <c r="C551" s="48"/>
      <c r="D551" s="48"/>
      <c r="E551" s="29"/>
      <c r="F551" s="120"/>
      <c r="G551" s="120"/>
      <c r="H551" s="120"/>
      <c r="I551" s="29"/>
      <c r="J551" s="43"/>
      <c r="K551" s="27"/>
      <c r="L551" s="43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 spans="1:28" ht="12.75" customHeight="1">
      <c r="A552" s="43"/>
      <c r="B552" s="28"/>
      <c r="C552" s="48"/>
      <c r="D552" s="48"/>
      <c r="E552" s="29"/>
      <c r="F552" s="120"/>
      <c r="G552" s="120"/>
      <c r="H552" s="120"/>
      <c r="I552" s="29"/>
      <c r="J552" s="43"/>
      <c r="K552" s="27"/>
      <c r="L552" s="43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 spans="1:28" ht="12.75" customHeight="1">
      <c r="A553" s="43"/>
      <c r="B553" s="28"/>
      <c r="C553" s="48"/>
      <c r="D553" s="48"/>
      <c r="E553" s="29"/>
      <c r="F553" s="120"/>
      <c r="G553" s="120"/>
      <c r="H553" s="120"/>
      <c r="I553" s="29"/>
      <c r="J553" s="43"/>
      <c r="K553" s="27"/>
      <c r="L553" s="43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 spans="1:28" ht="12.75" customHeight="1">
      <c r="A554" s="43"/>
      <c r="B554" s="28"/>
      <c r="C554" s="48"/>
      <c r="D554" s="48"/>
      <c r="E554" s="29"/>
      <c r="F554" s="120"/>
      <c r="G554" s="120"/>
      <c r="H554" s="120"/>
      <c r="I554" s="29"/>
      <c r="J554" s="43"/>
      <c r="K554" s="27"/>
      <c r="L554" s="43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 spans="1:28" ht="12.75" customHeight="1">
      <c r="A555" s="43"/>
      <c r="B555" s="28"/>
      <c r="C555" s="48"/>
      <c r="D555" s="48"/>
      <c r="E555" s="29"/>
      <c r="F555" s="120"/>
      <c r="G555" s="120"/>
      <c r="H555" s="120"/>
      <c r="I555" s="29"/>
      <c r="J555" s="43"/>
      <c r="K555" s="27"/>
      <c r="L555" s="43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 spans="1:28" ht="12.75" customHeight="1">
      <c r="A556" s="43"/>
      <c r="B556" s="28"/>
      <c r="C556" s="48"/>
      <c r="D556" s="48"/>
      <c r="E556" s="29"/>
      <c r="F556" s="120"/>
      <c r="G556" s="120"/>
      <c r="H556" s="120"/>
      <c r="I556" s="29"/>
      <c r="J556" s="43"/>
      <c r="K556" s="27"/>
      <c r="L556" s="43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 spans="1:28" ht="12.75" customHeight="1">
      <c r="A557" s="43"/>
      <c r="B557" s="28"/>
      <c r="C557" s="48"/>
      <c r="D557" s="48"/>
      <c r="E557" s="29"/>
      <c r="F557" s="120"/>
      <c r="G557" s="120"/>
      <c r="H557" s="120"/>
      <c r="I557" s="29"/>
      <c r="J557" s="43"/>
      <c r="K557" s="27"/>
      <c r="L557" s="43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 spans="1:28" ht="12.75" customHeight="1">
      <c r="A558" s="43"/>
      <c r="B558" s="28"/>
      <c r="C558" s="48"/>
      <c r="D558" s="48"/>
      <c r="E558" s="29"/>
      <c r="F558" s="120"/>
      <c r="G558" s="120"/>
      <c r="H558" s="120"/>
      <c r="I558" s="29"/>
      <c r="J558" s="43"/>
      <c r="K558" s="27"/>
      <c r="L558" s="43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 spans="1:28" ht="12.75" customHeight="1">
      <c r="A559" s="43"/>
      <c r="B559" s="28"/>
      <c r="C559" s="48"/>
      <c r="D559" s="48"/>
      <c r="E559" s="29"/>
      <c r="F559" s="120"/>
      <c r="G559" s="120"/>
      <c r="H559" s="120"/>
      <c r="I559" s="29"/>
      <c r="J559" s="43"/>
      <c r="K559" s="27"/>
      <c r="L559" s="43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 spans="1:28" ht="12.75" customHeight="1">
      <c r="A560" s="43"/>
      <c r="B560" s="28"/>
      <c r="C560" s="48"/>
      <c r="D560" s="48"/>
      <c r="E560" s="29"/>
      <c r="F560" s="120"/>
      <c r="G560" s="120"/>
      <c r="H560" s="120"/>
      <c r="I560" s="29"/>
      <c r="J560" s="43"/>
      <c r="K560" s="27"/>
      <c r="L560" s="43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 spans="1:28" ht="12.75" customHeight="1">
      <c r="A561" s="43"/>
      <c r="B561" s="28"/>
      <c r="C561" s="48"/>
      <c r="D561" s="48"/>
      <c r="E561" s="29"/>
      <c r="F561" s="120"/>
      <c r="G561" s="120"/>
      <c r="H561" s="120"/>
      <c r="I561" s="29"/>
      <c r="J561" s="43"/>
      <c r="K561" s="27"/>
      <c r="L561" s="43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 spans="1:28" ht="12.75" customHeight="1">
      <c r="A562" s="43"/>
      <c r="B562" s="28"/>
      <c r="C562" s="48"/>
      <c r="D562" s="48"/>
      <c r="E562" s="29"/>
      <c r="F562" s="120"/>
      <c r="G562" s="120"/>
      <c r="H562" s="120"/>
      <c r="I562" s="29"/>
      <c r="J562" s="43"/>
      <c r="K562" s="27"/>
      <c r="L562" s="43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 spans="1:28" ht="12.75" customHeight="1">
      <c r="A563" s="43"/>
      <c r="B563" s="28"/>
      <c r="C563" s="48"/>
      <c r="D563" s="48"/>
      <c r="E563" s="29"/>
      <c r="F563" s="120"/>
      <c r="G563" s="120"/>
      <c r="H563" s="120"/>
      <c r="I563" s="29"/>
      <c r="J563" s="43"/>
      <c r="K563" s="27"/>
      <c r="L563" s="43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 spans="1:28" ht="12.75" customHeight="1">
      <c r="A564" s="43"/>
      <c r="B564" s="28"/>
      <c r="C564" s="48"/>
      <c r="D564" s="48"/>
      <c r="E564" s="29"/>
      <c r="F564" s="120"/>
      <c r="G564" s="120"/>
      <c r="H564" s="120"/>
      <c r="I564" s="29"/>
      <c r="J564" s="43"/>
      <c r="K564" s="27"/>
      <c r="L564" s="43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 spans="1:28" ht="12.75" customHeight="1">
      <c r="A565" s="43"/>
      <c r="B565" s="28"/>
      <c r="C565" s="48"/>
      <c r="D565" s="48"/>
      <c r="E565" s="29"/>
      <c r="F565" s="120"/>
      <c r="G565" s="120"/>
      <c r="H565" s="120"/>
      <c r="I565" s="29"/>
      <c r="J565" s="43"/>
      <c r="K565" s="27"/>
      <c r="L565" s="43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 spans="1:28" ht="12.75" customHeight="1">
      <c r="A566" s="43"/>
      <c r="B566" s="28"/>
      <c r="C566" s="48"/>
      <c r="D566" s="48"/>
      <c r="E566" s="29"/>
      <c r="F566" s="120"/>
      <c r="G566" s="120"/>
      <c r="H566" s="120"/>
      <c r="I566" s="29"/>
      <c r="J566" s="43"/>
      <c r="K566" s="27"/>
      <c r="L566" s="43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 spans="1:28" ht="12.75" customHeight="1">
      <c r="A567" s="43"/>
      <c r="B567" s="28"/>
      <c r="C567" s="48"/>
      <c r="D567" s="48"/>
      <c r="E567" s="29"/>
      <c r="F567" s="120"/>
      <c r="G567" s="120"/>
      <c r="H567" s="120"/>
      <c r="I567" s="29"/>
      <c r="J567" s="43"/>
      <c r="K567" s="27"/>
      <c r="L567" s="43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 spans="1:28" ht="12.75" customHeight="1">
      <c r="A568" s="43"/>
      <c r="B568" s="28"/>
      <c r="C568" s="48"/>
      <c r="D568" s="48"/>
      <c r="E568" s="29"/>
      <c r="F568" s="120"/>
      <c r="G568" s="120"/>
      <c r="H568" s="120"/>
      <c r="I568" s="29"/>
      <c r="J568" s="43"/>
      <c r="K568" s="27"/>
      <c r="L568" s="43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 spans="1:28" ht="12.75" customHeight="1">
      <c r="A569" s="43"/>
      <c r="B569" s="28"/>
      <c r="C569" s="48"/>
      <c r="D569" s="48"/>
      <c r="E569" s="29"/>
      <c r="F569" s="120"/>
      <c r="G569" s="120"/>
      <c r="H569" s="120"/>
      <c r="I569" s="29"/>
      <c r="J569" s="43"/>
      <c r="K569" s="27"/>
      <c r="L569" s="43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 spans="1:28" ht="12.75" customHeight="1">
      <c r="A570" s="43"/>
      <c r="B570" s="28"/>
      <c r="C570" s="48"/>
      <c r="D570" s="48"/>
      <c r="E570" s="29"/>
      <c r="F570" s="120"/>
      <c r="G570" s="120"/>
      <c r="H570" s="120"/>
      <c r="I570" s="29"/>
      <c r="J570" s="43"/>
      <c r="K570" s="27"/>
      <c r="L570" s="43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 spans="1:28" ht="12.75" customHeight="1">
      <c r="A571" s="43"/>
      <c r="B571" s="28"/>
      <c r="C571" s="48"/>
      <c r="D571" s="48"/>
      <c r="E571" s="29"/>
      <c r="F571" s="120"/>
      <c r="G571" s="120"/>
      <c r="H571" s="120"/>
      <c r="I571" s="29"/>
      <c r="J571" s="43"/>
      <c r="K571" s="27"/>
      <c r="L571" s="43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 spans="1:28" ht="12.75" customHeight="1">
      <c r="A572" s="43"/>
      <c r="B572" s="28"/>
      <c r="C572" s="48"/>
      <c r="D572" s="48"/>
      <c r="E572" s="29"/>
      <c r="F572" s="120"/>
      <c r="G572" s="120"/>
      <c r="H572" s="120"/>
      <c r="I572" s="29"/>
      <c r="J572" s="43"/>
      <c r="K572" s="27"/>
      <c r="L572" s="43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 spans="1:28" ht="12.75" customHeight="1">
      <c r="A573" s="43"/>
      <c r="B573" s="28"/>
      <c r="C573" s="48"/>
      <c r="D573" s="48"/>
      <c r="E573" s="29"/>
      <c r="F573" s="120"/>
      <c r="G573" s="120"/>
      <c r="H573" s="120"/>
      <c r="I573" s="29"/>
      <c r="J573" s="43"/>
      <c r="K573" s="27"/>
      <c r="L573" s="43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 spans="1:28" ht="12.75" customHeight="1">
      <c r="A574" s="43"/>
      <c r="B574" s="28"/>
      <c r="C574" s="48"/>
      <c r="D574" s="48"/>
      <c r="E574" s="29"/>
      <c r="F574" s="120"/>
      <c r="G574" s="120"/>
      <c r="H574" s="120"/>
      <c r="I574" s="29"/>
      <c r="J574" s="43"/>
      <c r="K574" s="27"/>
      <c r="L574" s="43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 spans="1:28" ht="12.75" customHeight="1">
      <c r="A575" s="43"/>
      <c r="B575" s="28"/>
      <c r="C575" s="48"/>
      <c r="D575" s="48"/>
      <c r="E575" s="29"/>
      <c r="F575" s="120"/>
      <c r="G575" s="120"/>
      <c r="H575" s="120"/>
      <c r="I575" s="29"/>
      <c r="J575" s="43"/>
      <c r="K575" s="27"/>
      <c r="L575" s="43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 spans="1:28" ht="12.75" customHeight="1">
      <c r="A576" s="43"/>
      <c r="B576" s="28"/>
      <c r="C576" s="48"/>
      <c r="D576" s="48"/>
      <c r="E576" s="29"/>
      <c r="F576" s="120"/>
      <c r="G576" s="120"/>
      <c r="H576" s="120"/>
      <c r="I576" s="29"/>
      <c r="J576" s="43"/>
      <c r="K576" s="27"/>
      <c r="L576" s="43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 spans="1:28" ht="12.75" customHeight="1">
      <c r="A577" s="43"/>
      <c r="B577" s="28"/>
      <c r="C577" s="48"/>
      <c r="D577" s="48"/>
      <c r="E577" s="29"/>
      <c r="F577" s="120"/>
      <c r="G577" s="120"/>
      <c r="H577" s="120"/>
      <c r="I577" s="29"/>
      <c r="J577" s="43"/>
      <c r="K577" s="27"/>
      <c r="L577" s="43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 spans="1:28" ht="12.75" customHeight="1">
      <c r="A578" s="43"/>
      <c r="B578" s="28"/>
      <c r="C578" s="48"/>
      <c r="D578" s="48"/>
      <c r="E578" s="29"/>
      <c r="F578" s="120"/>
      <c r="G578" s="120"/>
      <c r="H578" s="120"/>
      <c r="I578" s="29"/>
      <c r="J578" s="43"/>
      <c r="K578" s="27"/>
      <c r="L578" s="43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 spans="1:28" ht="12.75" customHeight="1">
      <c r="A579" s="43"/>
      <c r="B579" s="28"/>
      <c r="C579" s="48"/>
      <c r="D579" s="48"/>
      <c r="E579" s="29"/>
      <c r="F579" s="120"/>
      <c r="G579" s="120"/>
      <c r="H579" s="120"/>
      <c r="I579" s="29"/>
      <c r="J579" s="43"/>
      <c r="K579" s="27"/>
      <c r="L579" s="43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 spans="1:28" ht="12.75" customHeight="1">
      <c r="A580" s="43"/>
      <c r="B580" s="28"/>
      <c r="C580" s="48"/>
      <c r="D580" s="48"/>
      <c r="E580" s="29"/>
      <c r="F580" s="120"/>
      <c r="G580" s="120"/>
      <c r="H580" s="120"/>
      <c r="I580" s="29"/>
      <c r="J580" s="43"/>
      <c r="K580" s="27"/>
      <c r="L580" s="43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 spans="1:28" ht="12.75" customHeight="1">
      <c r="A581" s="43"/>
      <c r="B581" s="28"/>
      <c r="C581" s="48"/>
      <c r="D581" s="48"/>
      <c r="E581" s="29"/>
      <c r="F581" s="120"/>
      <c r="G581" s="120"/>
      <c r="H581" s="120"/>
      <c r="I581" s="29"/>
      <c r="J581" s="43"/>
      <c r="K581" s="27"/>
      <c r="L581" s="43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 spans="1:28" ht="12.75" customHeight="1">
      <c r="A582" s="43"/>
      <c r="B582" s="28"/>
      <c r="C582" s="48"/>
      <c r="D582" s="48"/>
      <c r="E582" s="29"/>
      <c r="F582" s="120"/>
      <c r="G582" s="120"/>
      <c r="H582" s="120"/>
      <c r="I582" s="29"/>
      <c r="J582" s="43"/>
      <c r="K582" s="27"/>
      <c r="L582" s="43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 spans="1:28" ht="12.75" customHeight="1">
      <c r="A583" s="43"/>
      <c r="B583" s="28"/>
      <c r="C583" s="48"/>
      <c r="D583" s="48"/>
      <c r="E583" s="29"/>
      <c r="F583" s="120"/>
      <c r="G583" s="120"/>
      <c r="H583" s="120"/>
      <c r="I583" s="29"/>
      <c r="J583" s="43"/>
      <c r="K583" s="27"/>
      <c r="L583" s="43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 spans="1:28" ht="12.75" customHeight="1">
      <c r="A584" s="43"/>
      <c r="B584" s="28"/>
      <c r="C584" s="48"/>
      <c r="D584" s="48"/>
      <c r="E584" s="29"/>
      <c r="F584" s="120"/>
      <c r="G584" s="120"/>
      <c r="H584" s="120"/>
      <c r="I584" s="29"/>
      <c r="J584" s="43"/>
      <c r="K584" s="27"/>
      <c r="L584" s="43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 spans="1:28" ht="12.75" customHeight="1">
      <c r="A585" s="43"/>
      <c r="B585" s="28"/>
      <c r="C585" s="48"/>
      <c r="D585" s="48"/>
      <c r="E585" s="29"/>
      <c r="F585" s="120"/>
      <c r="G585" s="120"/>
      <c r="H585" s="120"/>
      <c r="I585" s="29"/>
      <c r="J585" s="43"/>
      <c r="K585" s="27"/>
      <c r="L585" s="43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 spans="1:28" ht="15.75" customHeight="1">
      <c r="A586" s="13"/>
      <c r="B586" s="61"/>
      <c r="F586" s="14"/>
      <c r="G586" s="14"/>
      <c r="H586" s="14"/>
    </row>
    <row r="587" spans="1:28" ht="15.75" customHeight="1">
      <c r="A587" s="13"/>
      <c r="B587" s="61"/>
      <c r="F587" s="14"/>
      <c r="G587" s="14"/>
      <c r="H587" s="14"/>
    </row>
    <row r="588" spans="1:28" ht="15.75" customHeight="1">
      <c r="A588" s="13"/>
      <c r="B588" s="61"/>
      <c r="F588" s="14"/>
      <c r="G588" s="14"/>
      <c r="H588" s="14"/>
    </row>
    <row r="589" spans="1:28" ht="15.75" customHeight="1">
      <c r="A589" s="13"/>
      <c r="B589" s="61"/>
      <c r="F589" s="14"/>
      <c r="G589" s="14"/>
      <c r="H589" s="14"/>
    </row>
    <row r="590" spans="1:28" ht="15.75" customHeight="1">
      <c r="A590" s="13"/>
      <c r="B590" s="61"/>
      <c r="F590" s="14"/>
      <c r="G590" s="14"/>
      <c r="H590" s="14"/>
    </row>
    <row r="591" spans="1:28" ht="15.75" customHeight="1">
      <c r="A591" s="13"/>
      <c r="B591" s="61"/>
      <c r="F591" s="14"/>
      <c r="G591" s="14"/>
      <c r="H591" s="14"/>
    </row>
    <row r="592" spans="1:28" ht="15.75" customHeight="1">
      <c r="A592" s="13"/>
      <c r="B592" s="61"/>
      <c r="F592" s="14"/>
      <c r="G592" s="14"/>
      <c r="H592" s="14"/>
    </row>
    <row r="593" spans="1:8" ht="15.75" customHeight="1">
      <c r="A593" s="13"/>
      <c r="B593" s="61"/>
      <c r="F593" s="14"/>
      <c r="G593" s="14"/>
      <c r="H593" s="14"/>
    </row>
    <row r="594" spans="1:8" ht="15.75" customHeight="1">
      <c r="A594" s="13"/>
      <c r="B594" s="61"/>
      <c r="F594" s="14"/>
      <c r="G594" s="14"/>
      <c r="H594" s="14"/>
    </row>
    <row r="595" spans="1:8" ht="15.75" customHeight="1">
      <c r="A595" s="13"/>
      <c r="B595" s="61"/>
      <c r="F595" s="14"/>
      <c r="G595" s="14"/>
      <c r="H595" s="14"/>
    </row>
    <row r="596" spans="1:8" ht="15.75" customHeight="1">
      <c r="A596" s="13"/>
      <c r="B596" s="61"/>
      <c r="F596" s="14"/>
      <c r="G596" s="14"/>
      <c r="H596" s="14"/>
    </row>
    <row r="597" spans="1:8" ht="15.75" customHeight="1">
      <c r="A597" s="13"/>
      <c r="B597" s="61"/>
      <c r="F597" s="14"/>
      <c r="G597" s="14"/>
      <c r="H597" s="14"/>
    </row>
    <row r="598" spans="1:8" ht="15.75" customHeight="1">
      <c r="A598" s="13"/>
      <c r="B598" s="61"/>
      <c r="F598" s="14"/>
      <c r="G598" s="14"/>
      <c r="H598" s="14"/>
    </row>
    <row r="599" spans="1:8" ht="15.75" customHeight="1">
      <c r="A599" s="13"/>
      <c r="B599" s="61"/>
      <c r="F599" s="14"/>
      <c r="G599" s="14"/>
      <c r="H599" s="14"/>
    </row>
    <row r="600" spans="1:8" ht="15.75" customHeight="1">
      <c r="A600" s="13"/>
      <c r="B600" s="61"/>
      <c r="F600" s="14"/>
      <c r="G600" s="14"/>
      <c r="H600" s="14"/>
    </row>
    <row r="601" spans="1:8" ht="15.75" customHeight="1">
      <c r="A601" s="13"/>
      <c r="B601" s="61"/>
      <c r="F601" s="14"/>
      <c r="G601" s="14"/>
      <c r="H601" s="14"/>
    </row>
    <row r="602" spans="1:8" ht="15.75" customHeight="1">
      <c r="A602" s="13"/>
      <c r="B602" s="61"/>
      <c r="F602" s="14"/>
      <c r="G602" s="14"/>
      <c r="H602" s="14"/>
    </row>
    <row r="603" spans="1:8" ht="15.75" customHeight="1">
      <c r="A603" s="13"/>
      <c r="B603" s="61"/>
      <c r="F603" s="14"/>
      <c r="G603" s="14"/>
      <c r="H603" s="14"/>
    </row>
    <row r="604" spans="1:8" ht="15.75" customHeight="1">
      <c r="A604" s="13"/>
      <c r="B604" s="61"/>
      <c r="F604" s="14"/>
      <c r="G604" s="14"/>
      <c r="H604" s="14"/>
    </row>
    <row r="605" spans="1:8" ht="15.75" customHeight="1">
      <c r="A605" s="13"/>
      <c r="B605" s="61"/>
      <c r="F605" s="14"/>
      <c r="G605" s="14"/>
      <c r="H605" s="14"/>
    </row>
    <row r="606" spans="1:8" ht="15.75" customHeight="1">
      <c r="A606" s="13"/>
      <c r="B606" s="61"/>
      <c r="F606" s="14"/>
      <c r="G606" s="14"/>
      <c r="H606" s="14"/>
    </row>
    <row r="607" spans="1:8" ht="15.75" customHeight="1">
      <c r="A607" s="13"/>
      <c r="B607" s="61"/>
      <c r="F607" s="14"/>
      <c r="G607" s="14"/>
      <c r="H607" s="14"/>
    </row>
    <row r="608" spans="1:8" ht="15.75" customHeight="1">
      <c r="A608" s="13"/>
      <c r="B608" s="61"/>
      <c r="F608" s="14"/>
      <c r="G608" s="14"/>
      <c r="H608" s="14"/>
    </row>
    <row r="609" spans="1:8" ht="15.75" customHeight="1">
      <c r="A609" s="13"/>
      <c r="B609" s="61"/>
      <c r="F609" s="14"/>
      <c r="G609" s="14"/>
      <c r="H609" s="14"/>
    </row>
    <row r="610" spans="1:8" ht="15.75" customHeight="1">
      <c r="A610" s="13"/>
      <c r="B610" s="61"/>
      <c r="F610" s="14"/>
      <c r="G610" s="14"/>
      <c r="H610" s="14"/>
    </row>
    <row r="611" spans="1:8" ht="15.75" customHeight="1">
      <c r="A611" s="13"/>
      <c r="B611" s="61"/>
      <c r="F611" s="14"/>
      <c r="G611" s="14"/>
      <c r="H611" s="14"/>
    </row>
    <row r="612" spans="1:8" ht="15.75" customHeight="1">
      <c r="A612" s="13"/>
      <c r="B612" s="61"/>
      <c r="F612" s="14"/>
      <c r="G612" s="14"/>
      <c r="H612" s="14"/>
    </row>
    <row r="613" spans="1:8" ht="15.75" customHeight="1">
      <c r="A613" s="13"/>
      <c r="B613" s="61"/>
      <c r="F613" s="14"/>
      <c r="G613" s="14"/>
      <c r="H613" s="14"/>
    </row>
    <row r="614" spans="1:8" ht="15.75" customHeight="1">
      <c r="A614" s="13"/>
      <c r="B614" s="61"/>
      <c r="F614" s="14"/>
      <c r="G614" s="14"/>
      <c r="H614" s="14"/>
    </row>
    <row r="615" spans="1:8" ht="15.75" customHeight="1">
      <c r="A615" s="13"/>
      <c r="B615" s="61"/>
      <c r="F615" s="14"/>
      <c r="G615" s="14"/>
      <c r="H615" s="14"/>
    </row>
    <row r="616" spans="1:8" ht="15.75" customHeight="1">
      <c r="A616" s="13"/>
      <c r="B616" s="61"/>
      <c r="F616" s="14"/>
      <c r="G616" s="14"/>
      <c r="H616" s="14"/>
    </row>
    <row r="617" spans="1:8" ht="15.75" customHeight="1">
      <c r="A617" s="13"/>
      <c r="B617" s="61"/>
      <c r="F617" s="14"/>
      <c r="G617" s="14"/>
      <c r="H617" s="14"/>
    </row>
    <row r="618" spans="1:8" ht="15.75" customHeight="1">
      <c r="A618" s="13"/>
      <c r="B618" s="61"/>
      <c r="F618" s="14"/>
      <c r="G618" s="14"/>
      <c r="H618" s="14"/>
    </row>
    <row r="619" spans="1:8" ht="15.75" customHeight="1">
      <c r="A619" s="13"/>
      <c r="B619" s="61"/>
      <c r="F619" s="14"/>
      <c r="G619" s="14"/>
      <c r="H619" s="14"/>
    </row>
    <row r="620" spans="1:8" ht="15.75" customHeight="1">
      <c r="A620" s="13"/>
      <c r="B620" s="61"/>
      <c r="F620" s="14"/>
      <c r="G620" s="14"/>
      <c r="H620" s="14"/>
    </row>
    <row r="621" spans="1:8" ht="15.75" customHeight="1">
      <c r="A621" s="13"/>
      <c r="B621" s="61"/>
      <c r="F621" s="14"/>
      <c r="G621" s="14"/>
      <c r="H621" s="14"/>
    </row>
    <row r="622" spans="1:8" ht="15.75" customHeight="1">
      <c r="A622" s="13"/>
      <c r="B622" s="61"/>
      <c r="F622" s="14"/>
      <c r="G622" s="14"/>
      <c r="H622" s="14"/>
    </row>
    <row r="623" spans="1:8" ht="15.75" customHeight="1">
      <c r="A623" s="13"/>
      <c r="B623" s="61"/>
      <c r="F623" s="14"/>
      <c r="G623" s="14"/>
      <c r="H623" s="14"/>
    </row>
    <row r="624" spans="1:8" ht="15.75" customHeight="1">
      <c r="A624" s="13"/>
      <c r="B624" s="61"/>
      <c r="F624" s="14"/>
      <c r="G624" s="14"/>
      <c r="H624" s="14"/>
    </row>
    <row r="625" spans="1:8" ht="15.75" customHeight="1">
      <c r="A625" s="13"/>
      <c r="B625" s="61"/>
      <c r="F625" s="14"/>
      <c r="G625" s="14"/>
      <c r="H625" s="14"/>
    </row>
    <row r="626" spans="1:8" ht="15.75" customHeight="1">
      <c r="A626" s="13"/>
      <c r="B626" s="61"/>
      <c r="F626" s="14"/>
      <c r="G626" s="14"/>
      <c r="H626" s="14"/>
    </row>
    <row r="627" spans="1:8" ht="15.75" customHeight="1">
      <c r="A627" s="13"/>
      <c r="B627" s="61"/>
      <c r="F627" s="14"/>
      <c r="G627" s="14"/>
      <c r="H627" s="14"/>
    </row>
    <row r="628" spans="1:8" ht="15.75" customHeight="1">
      <c r="A628" s="13"/>
      <c r="B628" s="61"/>
      <c r="F628" s="14"/>
      <c r="G628" s="14"/>
      <c r="H628" s="14"/>
    </row>
    <row r="629" spans="1:8" ht="15.75" customHeight="1">
      <c r="A629" s="13"/>
      <c r="B629" s="61"/>
      <c r="F629" s="14"/>
      <c r="G629" s="14"/>
      <c r="H629" s="14"/>
    </row>
    <row r="630" spans="1:8" ht="15.75" customHeight="1">
      <c r="A630" s="13"/>
      <c r="B630" s="61"/>
      <c r="F630" s="14"/>
      <c r="G630" s="14"/>
      <c r="H630" s="14"/>
    </row>
    <row r="631" spans="1:8" ht="15.75" customHeight="1">
      <c r="A631" s="13"/>
      <c r="B631" s="61"/>
      <c r="F631" s="14"/>
      <c r="G631" s="14"/>
      <c r="H631" s="14"/>
    </row>
    <row r="632" spans="1:8" ht="15.75" customHeight="1">
      <c r="A632" s="13"/>
      <c r="B632" s="61"/>
      <c r="F632" s="14"/>
      <c r="G632" s="14"/>
      <c r="H632" s="14"/>
    </row>
    <row r="633" spans="1:8" ht="15.75" customHeight="1">
      <c r="A633" s="13"/>
      <c r="B633" s="61"/>
      <c r="F633" s="14"/>
      <c r="G633" s="14"/>
      <c r="H633" s="14"/>
    </row>
    <row r="634" spans="1:8" ht="15.75" customHeight="1">
      <c r="A634" s="13"/>
      <c r="B634" s="61"/>
      <c r="F634" s="14"/>
      <c r="G634" s="14"/>
      <c r="H634" s="14"/>
    </row>
    <row r="635" spans="1:8" ht="15.75" customHeight="1">
      <c r="A635" s="13"/>
      <c r="B635" s="61"/>
      <c r="F635" s="14"/>
      <c r="G635" s="14"/>
      <c r="H635" s="14"/>
    </row>
    <row r="636" spans="1:8" ht="15.75" customHeight="1">
      <c r="A636" s="13"/>
      <c r="B636" s="61"/>
      <c r="F636" s="14"/>
      <c r="G636" s="14"/>
      <c r="H636" s="14"/>
    </row>
    <row r="637" spans="1:8" ht="15.75" customHeight="1">
      <c r="A637" s="13"/>
      <c r="B637" s="61"/>
      <c r="F637" s="14"/>
      <c r="G637" s="14"/>
      <c r="H637" s="14"/>
    </row>
    <row r="638" spans="1:8" ht="15.75" customHeight="1">
      <c r="A638" s="13"/>
      <c r="B638" s="61"/>
      <c r="F638" s="14"/>
      <c r="G638" s="14"/>
      <c r="H638" s="14"/>
    </row>
    <row r="639" spans="1:8" ht="15.75" customHeight="1">
      <c r="A639" s="13"/>
      <c r="B639" s="61"/>
      <c r="F639" s="14"/>
      <c r="G639" s="14"/>
      <c r="H639" s="14"/>
    </row>
    <row r="640" spans="1:8" ht="15.75" customHeight="1">
      <c r="A640" s="13"/>
      <c r="B640" s="61"/>
      <c r="F640" s="14"/>
      <c r="G640" s="14"/>
      <c r="H640" s="14"/>
    </row>
    <row r="641" spans="1:8" ht="15.75" customHeight="1">
      <c r="A641" s="13"/>
      <c r="B641" s="61"/>
      <c r="F641" s="14"/>
      <c r="G641" s="14"/>
      <c r="H641" s="14"/>
    </row>
    <row r="642" spans="1:8" ht="15.75" customHeight="1">
      <c r="A642" s="13"/>
      <c r="B642" s="61"/>
      <c r="F642" s="14"/>
      <c r="G642" s="14"/>
      <c r="H642" s="14"/>
    </row>
    <row r="643" spans="1:8" ht="15.75" customHeight="1">
      <c r="A643" s="13"/>
      <c r="B643" s="61"/>
      <c r="F643" s="14"/>
      <c r="G643" s="14"/>
      <c r="H643" s="14"/>
    </row>
    <row r="644" spans="1:8" ht="15.75" customHeight="1">
      <c r="A644" s="13"/>
      <c r="B644" s="61"/>
      <c r="F644" s="14"/>
      <c r="G644" s="14"/>
      <c r="H644" s="14"/>
    </row>
    <row r="645" spans="1:8" ht="15.75" customHeight="1">
      <c r="A645" s="13"/>
      <c r="B645" s="61"/>
      <c r="F645" s="14"/>
      <c r="G645" s="14"/>
      <c r="H645" s="14"/>
    </row>
    <row r="646" spans="1:8" ht="15.75" customHeight="1">
      <c r="A646" s="13"/>
      <c r="B646" s="61"/>
      <c r="F646" s="14"/>
      <c r="G646" s="14"/>
      <c r="H646" s="14"/>
    </row>
    <row r="647" spans="1:8" ht="15.75" customHeight="1">
      <c r="A647" s="13"/>
      <c r="B647" s="61"/>
      <c r="F647" s="14"/>
      <c r="G647" s="14"/>
      <c r="H647" s="14"/>
    </row>
    <row r="648" spans="1:8" ht="15.75" customHeight="1">
      <c r="A648" s="13"/>
      <c r="B648" s="61"/>
      <c r="F648" s="14"/>
      <c r="G648" s="14"/>
      <c r="H648" s="14"/>
    </row>
    <row r="649" spans="1:8" ht="15.75" customHeight="1">
      <c r="A649" s="13"/>
      <c r="B649" s="61"/>
      <c r="F649" s="14"/>
      <c r="G649" s="14"/>
      <c r="H649" s="14"/>
    </row>
    <row r="650" spans="1:8" ht="15.75" customHeight="1">
      <c r="A650" s="13"/>
      <c r="B650" s="61"/>
      <c r="F650" s="14"/>
      <c r="G650" s="14"/>
      <c r="H650" s="14"/>
    </row>
    <row r="651" spans="1:8" ht="15.75" customHeight="1">
      <c r="A651" s="13"/>
      <c r="B651" s="61"/>
      <c r="F651" s="14"/>
      <c r="G651" s="14"/>
      <c r="H651" s="14"/>
    </row>
    <row r="652" spans="1:8" ht="15.75" customHeight="1">
      <c r="A652" s="13"/>
      <c r="B652" s="61"/>
      <c r="F652" s="14"/>
      <c r="G652" s="14"/>
      <c r="H652" s="14"/>
    </row>
    <row r="653" spans="1:8" ht="15.75" customHeight="1">
      <c r="A653" s="13"/>
      <c r="B653" s="61"/>
      <c r="F653" s="14"/>
      <c r="G653" s="14"/>
      <c r="H653" s="14"/>
    </row>
    <row r="654" spans="1:8" ht="15.75" customHeight="1">
      <c r="A654" s="13"/>
      <c r="B654" s="61"/>
      <c r="F654" s="14"/>
      <c r="G654" s="14"/>
      <c r="H654" s="14"/>
    </row>
    <row r="655" spans="1:8" ht="15.75" customHeight="1">
      <c r="A655" s="13"/>
      <c r="B655" s="61"/>
      <c r="F655" s="14"/>
      <c r="G655" s="14"/>
      <c r="H655" s="14"/>
    </row>
    <row r="656" spans="1:8" ht="15.75" customHeight="1">
      <c r="A656" s="13"/>
      <c r="B656" s="61"/>
      <c r="F656" s="14"/>
      <c r="G656" s="14"/>
      <c r="H656" s="14"/>
    </row>
    <row r="657" spans="1:8" ht="15.75" customHeight="1">
      <c r="A657" s="13"/>
      <c r="B657" s="61"/>
      <c r="F657" s="14"/>
      <c r="G657" s="14"/>
      <c r="H657" s="14"/>
    </row>
    <row r="658" spans="1:8" ht="15.75" customHeight="1">
      <c r="A658" s="13"/>
      <c r="B658" s="61"/>
      <c r="F658" s="14"/>
      <c r="G658" s="14"/>
      <c r="H658" s="14"/>
    </row>
    <row r="659" spans="1:8" ht="15.75" customHeight="1">
      <c r="A659" s="13"/>
      <c r="B659" s="61"/>
      <c r="F659" s="14"/>
      <c r="G659" s="14"/>
      <c r="H659" s="14"/>
    </row>
    <row r="660" spans="1:8" ht="15.75" customHeight="1">
      <c r="A660" s="13"/>
      <c r="B660" s="61"/>
      <c r="F660" s="14"/>
      <c r="G660" s="14"/>
      <c r="H660" s="14"/>
    </row>
    <row r="661" spans="1:8" ht="15.75" customHeight="1">
      <c r="A661" s="13"/>
      <c r="B661" s="61"/>
      <c r="F661" s="14"/>
      <c r="G661" s="14"/>
      <c r="H661" s="14"/>
    </row>
    <row r="662" spans="1:8" ht="15.75" customHeight="1">
      <c r="A662" s="13"/>
      <c r="B662" s="61"/>
      <c r="F662" s="14"/>
      <c r="G662" s="14"/>
      <c r="H662" s="14"/>
    </row>
    <row r="663" spans="1:8" ht="15.75" customHeight="1">
      <c r="A663" s="13"/>
      <c r="B663" s="61"/>
      <c r="F663" s="14"/>
      <c r="G663" s="14"/>
      <c r="H663" s="14"/>
    </row>
    <row r="664" spans="1:8" ht="15.75" customHeight="1">
      <c r="A664" s="13"/>
      <c r="B664" s="61"/>
      <c r="F664" s="14"/>
      <c r="G664" s="14"/>
      <c r="H664" s="14"/>
    </row>
    <row r="665" spans="1:8" ht="15.75" customHeight="1">
      <c r="A665" s="13"/>
      <c r="B665" s="61"/>
      <c r="F665" s="14"/>
      <c r="G665" s="14"/>
      <c r="H665" s="14"/>
    </row>
    <row r="666" spans="1:8" ht="15.75" customHeight="1">
      <c r="A666" s="13"/>
      <c r="B666" s="61"/>
      <c r="F666" s="14"/>
      <c r="G666" s="14"/>
      <c r="H666" s="14"/>
    </row>
    <row r="667" spans="1:8" ht="15.75" customHeight="1">
      <c r="A667" s="13"/>
      <c r="B667" s="61"/>
      <c r="F667" s="14"/>
      <c r="G667" s="14"/>
      <c r="H667" s="14"/>
    </row>
    <row r="668" spans="1:8" ht="15.75" customHeight="1">
      <c r="A668" s="13"/>
      <c r="B668" s="61"/>
      <c r="F668" s="14"/>
      <c r="G668" s="14"/>
      <c r="H668" s="14"/>
    </row>
    <row r="669" spans="1:8" ht="15.75" customHeight="1">
      <c r="A669" s="13"/>
      <c r="B669" s="61"/>
      <c r="F669" s="14"/>
      <c r="G669" s="14"/>
      <c r="H669" s="14"/>
    </row>
    <row r="670" spans="1:8" ht="15.75" customHeight="1">
      <c r="A670" s="13"/>
      <c r="B670" s="61"/>
      <c r="F670" s="14"/>
      <c r="G670" s="14"/>
      <c r="H670" s="14"/>
    </row>
    <row r="671" spans="1:8" ht="15.75" customHeight="1">
      <c r="A671" s="13"/>
      <c r="B671" s="61"/>
      <c r="F671" s="14"/>
      <c r="G671" s="14"/>
      <c r="H671" s="14"/>
    </row>
    <row r="672" spans="1:8" ht="15.75" customHeight="1">
      <c r="A672" s="13"/>
      <c r="B672" s="61"/>
      <c r="F672" s="14"/>
      <c r="G672" s="14"/>
      <c r="H672" s="14"/>
    </row>
    <row r="673" spans="1:8" ht="15.75" customHeight="1">
      <c r="A673" s="13"/>
      <c r="B673" s="61"/>
      <c r="F673" s="14"/>
      <c r="G673" s="14"/>
      <c r="H673" s="14"/>
    </row>
    <row r="674" spans="1:8" ht="15.75" customHeight="1">
      <c r="A674" s="13"/>
      <c r="B674" s="61"/>
      <c r="F674" s="14"/>
      <c r="G674" s="14"/>
      <c r="H674" s="14"/>
    </row>
    <row r="675" spans="1:8" ht="15.75" customHeight="1">
      <c r="A675" s="13"/>
      <c r="B675" s="61"/>
      <c r="F675" s="14"/>
      <c r="G675" s="14"/>
      <c r="H675" s="14"/>
    </row>
    <row r="676" spans="1:8" ht="15.75" customHeight="1">
      <c r="A676" s="13"/>
      <c r="B676" s="61"/>
      <c r="F676" s="14"/>
      <c r="G676" s="14"/>
      <c r="H676" s="14"/>
    </row>
    <row r="677" spans="1:8" ht="15.75" customHeight="1">
      <c r="A677" s="13"/>
      <c r="B677" s="61"/>
      <c r="F677" s="14"/>
      <c r="G677" s="14"/>
      <c r="H677" s="14"/>
    </row>
    <row r="678" spans="1:8" ht="15.75" customHeight="1">
      <c r="A678" s="13"/>
      <c r="B678" s="61"/>
      <c r="F678" s="14"/>
      <c r="G678" s="14"/>
      <c r="H678" s="14"/>
    </row>
    <row r="679" spans="1:8" ht="15.75" customHeight="1">
      <c r="A679" s="13"/>
      <c r="B679" s="61"/>
      <c r="F679" s="14"/>
      <c r="G679" s="14"/>
      <c r="H679" s="14"/>
    </row>
    <row r="680" spans="1:8" ht="15.75" customHeight="1">
      <c r="A680" s="13"/>
      <c r="B680" s="61"/>
      <c r="F680" s="14"/>
      <c r="G680" s="14"/>
      <c r="H680" s="14"/>
    </row>
    <row r="681" spans="1:8" ht="15.75" customHeight="1">
      <c r="A681" s="13"/>
      <c r="B681" s="61"/>
      <c r="F681" s="14"/>
      <c r="G681" s="14"/>
      <c r="H681" s="14"/>
    </row>
    <row r="682" spans="1:8" ht="15.75" customHeight="1">
      <c r="A682" s="13"/>
      <c r="B682" s="61"/>
      <c r="F682" s="14"/>
      <c r="G682" s="14"/>
      <c r="H682" s="14"/>
    </row>
    <row r="683" spans="1:8" ht="15.75" customHeight="1">
      <c r="A683" s="13"/>
      <c r="B683" s="61"/>
      <c r="F683" s="14"/>
      <c r="G683" s="14"/>
      <c r="H683" s="14"/>
    </row>
    <row r="684" spans="1:8" ht="15.75" customHeight="1">
      <c r="A684" s="13"/>
      <c r="B684" s="61"/>
      <c r="F684" s="14"/>
      <c r="G684" s="14"/>
      <c r="H684" s="14"/>
    </row>
    <row r="685" spans="1:8" ht="15.75" customHeight="1">
      <c r="A685" s="13"/>
      <c r="B685" s="61"/>
      <c r="F685" s="14"/>
      <c r="G685" s="14"/>
      <c r="H685" s="14"/>
    </row>
    <row r="686" spans="1:8" ht="15.75" customHeight="1">
      <c r="A686" s="13"/>
      <c r="B686" s="61"/>
      <c r="F686" s="14"/>
      <c r="G686" s="14"/>
      <c r="H686" s="14"/>
    </row>
    <row r="687" spans="1:8" ht="15.75" customHeight="1">
      <c r="A687" s="13"/>
      <c r="B687" s="61"/>
      <c r="F687" s="14"/>
      <c r="G687" s="14"/>
      <c r="H687" s="14"/>
    </row>
    <row r="688" spans="1:8" ht="15.75" customHeight="1">
      <c r="A688" s="13"/>
      <c r="B688" s="61"/>
      <c r="F688" s="14"/>
      <c r="G688" s="14"/>
      <c r="H688" s="14"/>
    </row>
    <row r="689" spans="1:8" ht="15.75" customHeight="1">
      <c r="A689" s="13"/>
      <c r="B689" s="61"/>
      <c r="F689" s="14"/>
      <c r="G689" s="14"/>
      <c r="H689" s="14"/>
    </row>
    <row r="690" spans="1:8" ht="15.75" customHeight="1">
      <c r="A690" s="13"/>
      <c r="B690" s="61"/>
      <c r="F690" s="14"/>
      <c r="G690" s="14"/>
      <c r="H690" s="14"/>
    </row>
    <row r="691" spans="1:8" ht="15.75" customHeight="1">
      <c r="A691" s="13"/>
      <c r="B691" s="61"/>
      <c r="F691" s="14"/>
      <c r="G691" s="14"/>
      <c r="H691" s="14"/>
    </row>
    <row r="692" spans="1:8" ht="15.75" customHeight="1">
      <c r="A692" s="13"/>
      <c r="B692" s="61"/>
      <c r="F692" s="14"/>
      <c r="G692" s="14"/>
      <c r="H692" s="14"/>
    </row>
    <row r="693" spans="1:8" ht="15.75" customHeight="1">
      <c r="A693" s="13"/>
      <c r="B693" s="61"/>
      <c r="F693" s="14"/>
      <c r="G693" s="14"/>
      <c r="H693" s="14"/>
    </row>
    <row r="694" spans="1:8" ht="15.75" customHeight="1">
      <c r="A694" s="13"/>
      <c r="B694" s="61"/>
      <c r="F694" s="14"/>
      <c r="G694" s="14"/>
      <c r="H694" s="14"/>
    </row>
    <row r="695" spans="1:8" ht="15.75" customHeight="1">
      <c r="A695" s="13"/>
      <c r="B695" s="61"/>
      <c r="F695" s="14"/>
      <c r="G695" s="14"/>
      <c r="H695" s="14"/>
    </row>
    <row r="696" spans="1:8" ht="15.75" customHeight="1">
      <c r="A696" s="13"/>
      <c r="B696" s="61"/>
      <c r="F696" s="14"/>
      <c r="G696" s="14"/>
      <c r="H696" s="14"/>
    </row>
    <row r="697" spans="1:8" ht="15.75" customHeight="1">
      <c r="A697" s="13"/>
      <c r="B697" s="61"/>
      <c r="F697" s="14"/>
      <c r="G697" s="14"/>
      <c r="H697" s="14"/>
    </row>
    <row r="698" spans="1:8" ht="15.75" customHeight="1">
      <c r="A698" s="13"/>
      <c r="B698" s="61"/>
      <c r="F698" s="14"/>
      <c r="G698" s="14"/>
      <c r="H698" s="14"/>
    </row>
    <row r="699" spans="1:8" ht="15.75" customHeight="1">
      <c r="A699" s="13"/>
      <c r="B699" s="61"/>
      <c r="F699" s="14"/>
      <c r="G699" s="14"/>
      <c r="H699" s="14"/>
    </row>
    <row r="700" spans="1:8" ht="15.75" customHeight="1">
      <c r="A700" s="13"/>
      <c r="B700" s="61"/>
      <c r="F700" s="14"/>
      <c r="G700" s="14"/>
      <c r="H700" s="14"/>
    </row>
    <row r="701" spans="1:8" ht="15.75" customHeight="1">
      <c r="A701" s="13"/>
      <c r="B701" s="61"/>
      <c r="F701" s="14"/>
      <c r="G701" s="14"/>
      <c r="H701" s="14"/>
    </row>
    <row r="702" spans="1:8" ht="15.75" customHeight="1">
      <c r="A702" s="13"/>
      <c r="B702" s="61"/>
      <c r="F702" s="14"/>
      <c r="G702" s="14"/>
      <c r="H702" s="14"/>
    </row>
    <row r="703" spans="1:8" ht="15.75" customHeight="1">
      <c r="A703" s="13"/>
      <c r="B703" s="61"/>
      <c r="F703" s="14"/>
      <c r="G703" s="14"/>
      <c r="H703" s="14"/>
    </row>
    <row r="704" spans="1:8" ht="15.75" customHeight="1">
      <c r="A704" s="13"/>
      <c r="B704" s="61"/>
      <c r="F704" s="14"/>
      <c r="G704" s="14"/>
      <c r="H704" s="14"/>
    </row>
    <row r="705" spans="1:8" ht="15.75" customHeight="1">
      <c r="A705" s="13"/>
      <c r="B705" s="61"/>
      <c r="F705" s="14"/>
      <c r="G705" s="14"/>
      <c r="H705" s="14"/>
    </row>
    <row r="706" spans="1:8" ht="15.75" customHeight="1">
      <c r="A706" s="13"/>
      <c r="B706" s="61"/>
      <c r="F706" s="14"/>
      <c r="G706" s="14"/>
      <c r="H706" s="14"/>
    </row>
    <row r="707" spans="1:8" ht="15.75" customHeight="1">
      <c r="A707" s="13"/>
      <c r="B707" s="61"/>
      <c r="F707" s="14"/>
      <c r="G707" s="14"/>
      <c r="H707" s="14"/>
    </row>
    <row r="708" spans="1:8" ht="15.75" customHeight="1">
      <c r="A708" s="13"/>
      <c r="B708" s="61"/>
      <c r="F708" s="14"/>
      <c r="G708" s="14"/>
      <c r="H708" s="14"/>
    </row>
    <row r="709" spans="1:8" ht="15.75" customHeight="1">
      <c r="A709" s="13"/>
      <c r="B709" s="61"/>
      <c r="F709" s="14"/>
      <c r="G709" s="14"/>
      <c r="H709" s="14"/>
    </row>
    <row r="710" spans="1:8" ht="15.75" customHeight="1">
      <c r="A710" s="13"/>
      <c r="B710" s="61"/>
      <c r="F710" s="14"/>
      <c r="G710" s="14"/>
      <c r="H710" s="14"/>
    </row>
    <row r="711" spans="1:8" ht="15.75" customHeight="1">
      <c r="A711" s="13"/>
      <c r="B711" s="61"/>
      <c r="F711" s="14"/>
      <c r="G711" s="14"/>
      <c r="H711" s="14"/>
    </row>
    <row r="712" spans="1:8" ht="15.75" customHeight="1">
      <c r="A712" s="13"/>
      <c r="B712" s="61"/>
      <c r="F712" s="14"/>
      <c r="G712" s="14"/>
      <c r="H712" s="14"/>
    </row>
    <row r="713" spans="1:8" ht="15.75" customHeight="1">
      <c r="A713" s="13"/>
      <c r="B713" s="61"/>
      <c r="F713" s="14"/>
      <c r="G713" s="14"/>
      <c r="H713" s="14"/>
    </row>
    <row r="714" spans="1:8" ht="15.75" customHeight="1">
      <c r="A714" s="13"/>
      <c r="B714" s="61"/>
      <c r="F714" s="14"/>
      <c r="G714" s="14"/>
      <c r="H714" s="14"/>
    </row>
    <row r="715" spans="1:8" ht="15.75" customHeight="1">
      <c r="A715" s="13"/>
      <c r="B715" s="61"/>
      <c r="F715" s="14"/>
      <c r="G715" s="14"/>
      <c r="H715" s="14"/>
    </row>
    <row r="716" spans="1:8" ht="15.75" customHeight="1">
      <c r="A716" s="13"/>
      <c r="B716" s="61"/>
      <c r="F716" s="14"/>
      <c r="G716" s="14"/>
      <c r="H716" s="14"/>
    </row>
    <row r="717" spans="1:8" ht="15.75" customHeight="1">
      <c r="A717" s="13"/>
      <c r="B717" s="61"/>
      <c r="F717" s="14"/>
      <c r="G717" s="14"/>
      <c r="H717" s="14"/>
    </row>
    <row r="718" spans="1:8" ht="15.75" customHeight="1">
      <c r="A718" s="13"/>
      <c r="B718" s="61"/>
      <c r="F718" s="14"/>
      <c r="G718" s="14"/>
      <c r="H718" s="14"/>
    </row>
    <row r="719" spans="1:8" ht="15.75" customHeight="1">
      <c r="A719" s="13"/>
      <c r="B719" s="61"/>
      <c r="F719" s="14"/>
      <c r="G719" s="14"/>
      <c r="H719" s="14"/>
    </row>
    <row r="720" spans="1:8" ht="15.75" customHeight="1">
      <c r="A720" s="13"/>
      <c r="B720" s="61"/>
      <c r="F720" s="14"/>
      <c r="G720" s="14"/>
      <c r="H720" s="14"/>
    </row>
    <row r="721" spans="1:8" ht="15.75" customHeight="1">
      <c r="A721" s="13"/>
      <c r="B721" s="61"/>
      <c r="F721" s="14"/>
      <c r="G721" s="14"/>
      <c r="H721" s="14"/>
    </row>
    <row r="722" spans="1:8" ht="15.75" customHeight="1">
      <c r="A722" s="13"/>
      <c r="B722" s="61"/>
      <c r="F722" s="14"/>
      <c r="G722" s="14"/>
      <c r="H722" s="14"/>
    </row>
    <row r="723" spans="1:8" ht="15.75" customHeight="1">
      <c r="A723" s="13"/>
      <c r="B723" s="61"/>
      <c r="F723" s="14"/>
      <c r="G723" s="14"/>
      <c r="H723" s="14"/>
    </row>
    <row r="724" spans="1:8" ht="15.75" customHeight="1">
      <c r="A724" s="13"/>
      <c r="B724" s="61"/>
      <c r="F724" s="14"/>
      <c r="G724" s="14"/>
      <c r="H724" s="14"/>
    </row>
    <row r="725" spans="1:8" ht="15.75" customHeight="1">
      <c r="A725" s="13"/>
      <c r="B725" s="61"/>
      <c r="F725" s="14"/>
      <c r="G725" s="14"/>
      <c r="H725" s="14"/>
    </row>
    <row r="726" spans="1:8" ht="15.75" customHeight="1">
      <c r="A726" s="13"/>
      <c r="B726" s="61"/>
      <c r="F726" s="14"/>
      <c r="G726" s="14"/>
      <c r="H726" s="14"/>
    </row>
    <row r="727" spans="1:8" ht="15.75" customHeight="1">
      <c r="A727" s="13"/>
      <c r="B727" s="61"/>
      <c r="F727" s="14"/>
      <c r="G727" s="14"/>
      <c r="H727" s="14"/>
    </row>
    <row r="728" spans="1:8" ht="15.75" customHeight="1">
      <c r="A728" s="13"/>
      <c r="B728" s="61"/>
      <c r="F728" s="14"/>
      <c r="G728" s="14"/>
      <c r="H728" s="14"/>
    </row>
    <row r="729" spans="1:8" ht="15.75" customHeight="1">
      <c r="A729" s="13"/>
      <c r="B729" s="61"/>
      <c r="F729" s="14"/>
      <c r="G729" s="14"/>
      <c r="H729" s="14"/>
    </row>
    <row r="730" spans="1:8" ht="15.75" customHeight="1">
      <c r="A730" s="13"/>
      <c r="B730" s="61"/>
      <c r="F730" s="14"/>
      <c r="G730" s="14"/>
      <c r="H730" s="14"/>
    </row>
    <row r="731" spans="1:8" ht="15.75" customHeight="1">
      <c r="A731" s="13"/>
      <c r="B731" s="61"/>
      <c r="F731" s="14"/>
      <c r="G731" s="14"/>
      <c r="H731" s="14"/>
    </row>
    <row r="732" spans="1:8" ht="15.75" customHeight="1">
      <c r="A732" s="13"/>
      <c r="B732" s="61"/>
      <c r="F732" s="14"/>
      <c r="G732" s="14"/>
      <c r="H732" s="14"/>
    </row>
    <row r="733" spans="1:8" ht="15.75" customHeight="1">
      <c r="A733" s="13"/>
      <c r="B733" s="61"/>
      <c r="F733" s="14"/>
      <c r="G733" s="14"/>
      <c r="H733" s="14"/>
    </row>
    <row r="734" spans="1:8" ht="15.75" customHeight="1">
      <c r="A734" s="13"/>
      <c r="B734" s="61"/>
      <c r="F734" s="14"/>
      <c r="G734" s="14"/>
      <c r="H734" s="14"/>
    </row>
    <row r="735" spans="1:8" ht="15.75" customHeight="1">
      <c r="A735" s="13"/>
      <c r="B735" s="61"/>
      <c r="F735" s="14"/>
      <c r="G735" s="14"/>
      <c r="H735" s="14"/>
    </row>
    <row r="736" spans="1:8" ht="15.75" customHeight="1">
      <c r="A736" s="13"/>
      <c r="B736" s="61"/>
      <c r="F736" s="14"/>
      <c r="G736" s="14"/>
      <c r="H736" s="14"/>
    </row>
    <row r="737" spans="1:8" ht="15.75" customHeight="1">
      <c r="A737" s="13"/>
      <c r="B737" s="61"/>
      <c r="F737" s="14"/>
      <c r="G737" s="14"/>
      <c r="H737" s="14"/>
    </row>
    <row r="738" spans="1:8" ht="15.75" customHeight="1">
      <c r="A738" s="13"/>
      <c r="B738" s="61"/>
      <c r="F738" s="14"/>
      <c r="G738" s="14"/>
      <c r="H738" s="14"/>
    </row>
    <row r="739" spans="1:8" ht="15.75" customHeight="1">
      <c r="A739" s="13"/>
      <c r="B739" s="61"/>
      <c r="F739" s="14"/>
      <c r="G739" s="14"/>
      <c r="H739" s="14"/>
    </row>
    <row r="740" spans="1:8" ht="15.75" customHeight="1">
      <c r="A740" s="13"/>
      <c r="B740" s="61"/>
      <c r="F740" s="14"/>
      <c r="G740" s="14"/>
      <c r="H740" s="14"/>
    </row>
    <row r="741" spans="1:8" ht="15.75" customHeight="1">
      <c r="A741" s="13"/>
      <c r="B741" s="61"/>
      <c r="F741" s="14"/>
      <c r="G741" s="14"/>
      <c r="H741" s="14"/>
    </row>
    <row r="742" spans="1:8" ht="15.75" customHeight="1">
      <c r="A742" s="13"/>
      <c r="B742" s="61"/>
      <c r="F742" s="14"/>
      <c r="G742" s="14"/>
      <c r="H742" s="14"/>
    </row>
    <row r="743" spans="1:8" ht="15.75" customHeight="1">
      <c r="A743" s="13"/>
      <c r="B743" s="61"/>
      <c r="F743" s="14"/>
      <c r="G743" s="14"/>
      <c r="H743" s="14"/>
    </row>
    <row r="744" spans="1:8" ht="15.75" customHeight="1">
      <c r="A744" s="13"/>
      <c r="B744" s="61"/>
      <c r="F744" s="14"/>
      <c r="G744" s="14"/>
      <c r="H744" s="14"/>
    </row>
    <row r="745" spans="1:8" ht="15.75" customHeight="1">
      <c r="A745" s="13"/>
      <c r="B745" s="61"/>
      <c r="F745" s="14"/>
      <c r="G745" s="14"/>
      <c r="H745" s="14"/>
    </row>
    <row r="746" spans="1:8" ht="15.75" customHeight="1">
      <c r="A746" s="13"/>
      <c r="B746" s="61"/>
      <c r="F746" s="14"/>
      <c r="G746" s="14"/>
      <c r="H746" s="14"/>
    </row>
    <row r="747" spans="1:8" ht="15.75" customHeight="1">
      <c r="A747" s="13"/>
      <c r="B747" s="61"/>
      <c r="F747" s="14"/>
      <c r="G747" s="14"/>
      <c r="H747" s="14"/>
    </row>
    <row r="748" spans="1:8" ht="15.75" customHeight="1">
      <c r="A748" s="13"/>
      <c r="B748" s="61"/>
      <c r="F748" s="14"/>
      <c r="G748" s="14"/>
      <c r="H748" s="14"/>
    </row>
    <row r="749" spans="1:8" ht="15.75" customHeight="1">
      <c r="A749" s="13"/>
      <c r="B749" s="61"/>
      <c r="F749" s="14"/>
      <c r="G749" s="14"/>
      <c r="H749" s="14"/>
    </row>
    <row r="750" spans="1:8" ht="15.75" customHeight="1">
      <c r="A750" s="13"/>
      <c r="B750" s="61"/>
      <c r="F750" s="14"/>
      <c r="G750" s="14"/>
      <c r="H750" s="14"/>
    </row>
    <row r="751" spans="1:8" ht="15.75" customHeight="1">
      <c r="A751" s="13"/>
      <c r="B751" s="61"/>
      <c r="F751" s="14"/>
      <c r="G751" s="14"/>
      <c r="H751" s="14"/>
    </row>
    <row r="752" spans="1:8" ht="15.75" customHeight="1">
      <c r="A752" s="13"/>
      <c r="B752" s="61"/>
      <c r="F752" s="14"/>
      <c r="G752" s="14"/>
      <c r="H752" s="14"/>
    </row>
    <row r="753" spans="1:8" ht="15.75" customHeight="1">
      <c r="A753" s="13"/>
      <c r="B753" s="61"/>
      <c r="F753" s="14"/>
      <c r="G753" s="14"/>
      <c r="H753" s="14"/>
    </row>
    <row r="754" spans="1:8" ht="15.75" customHeight="1">
      <c r="A754" s="13"/>
      <c r="B754" s="61"/>
      <c r="F754" s="14"/>
      <c r="G754" s="14"/>
      <c r="H754" s="14"/>
    </row>
    <row r="755" spans="1:8" ht="15.75" customHeight="1">
      <c r="A755" s="13"/>
      <c r="B755" s="61"/>
      <c r="F755" s="14"/>
      <c r="G755" s="14"/>
      <c r="H755" s="14"/>
    </row>
    <row r="756" spans="1:8" ht="15.75" customHeight="1">
      <c r="A756" s="13"/>
      <c r="B756" s="61"/>
      <c r="F756" s="14"/>
      <c r="G756" s="14"/>
      <c r="H756" s="14"/>
    </row>
    <row r="757" spans="1:8" ht="15.75" customHeight="1">
      <c r="A757" s="13"/>
      <c r="B757" s="61"/>
      <c r="F757" s="14"/>
      <c r="G757" s="14"/>
      <c r="H757" s="14"/>
    </row>
    <row r="758" spans="1:8" ht="15.75" customHeight="1">
      <c r="A758" s="13"/>
      <c r="B758" s="61"/>
      <c r="F758" s="14"/>
      <c r="G758" s="14"/>
      <c r="H758" s="14"/>
    </row>
    <row r="759" spans="1:8" ht="15.75" customHeight="1">
      <c r="A759" s="13"/>
      <c r="B759" s="61"/>
      <c r="F759" s="14"/>
      <c r="G759" s="14"/>
      <c r="H759" s="14"/>
    </row>
    <row r="760" spans="1:8" ht="15.75" customHeight="1">
      <c r="A760" s="13"/>
      <c r="B760" s="61"/>
      <c r="F760" s="14"/>
      <c r="G760" s="14"/>
      <c r="H760" s="14"/>
    </row>
    <row r="761" spans="1:8" ht="15.75" customHeight="1">
      <c r="A761" s="13"/>
      <c r="B761" s="61"/>
      <c r="F761" s="14"/>
      <c r="G761" s="14"/>
      <c r="H761" s="14"/>
    </row>
    <row r="762" spans="1:8" ht="15.75" customHeight="1">
      <c r="A762" s="13"/>
      <c r="B762" s="61"/>
      <c r="F762" s="14"/>
      <c r="G762" s="14"/>
      <c r="H762" s="14"/>
    </row>
    <row r="763" spans="1:8" ht="15.75" customHeight="1">
      <c r="A763" s="13"/>
      <c r="B763" s="61"/>
      <c r="F763" s="14"/>
      <c r="G763" s="14"/>
      <c r="H763" s="14"/>
    </row>
    <row r="764" spans="1:8" ht="15.75" customHeight="1">
      <c r="A764" s="13"/>
      <c r="B764" s="61"/>
      <c r="F764" s="14"/>
      <c r="G764" s="14"/>
      <c r="H764" s="14"/>
    </row>
    <row r="765" spans="1:8" ht="15.75" customHeight="1">
      <c r="A765" s="13"/>
      <c r="B765" s="61"/>
      <c r="F765" s="14"/>
      <c r="G765" s="14"/>
      <c r="H765" s="14"/>
    </row>
    <row r="766" spans="1:8" ht="15.75" customHeight="1">
      <c r="A766" s="13"/>
      <c r="B766" s="61"/>
      <c r="F766" s="14"/>
      <c r="G766" s="14"/>
      <c r="H766" s="14"/>
    </row>
    <row r="767" spans="1:8" ht="15.75" customHeight="1">
      <c r="A767" s="13"/>
      <c r="B767" s="61"/>
      <c r="F767" s="14"/>
      <c r="G767" s="14"/>
      <c r="H767" s="14"/>
    </row>
    <row r="768" spans="1:8" ht="15.75" customHeight="1">
      <c r="A768" s="13"/>
      <c r="B768" s="61"/>
      <c r="F768" s="14"/>
      <c r="G768" s="14"/>
      <c r="H768" s="14"/>
    </row>
    <row r="769" spans="1:8" ht="15.75" customHeight="1">
      <c r="A769" s="13"/>
      <c r="B769" s="61"/>
      <c r="F769" s="14"/>
      <c r="G769" s="14"/>
      <c r="H769" s="14"/>
    </row>
    <row r="770" spans="1:8" ht="15.75" customHeight="1">
      <c r="A770" s="13"/>
      <c r="B770" s="61"/>
      <c r="F770" s="14"/>
      <c r="G770" s="14"/>
      <c r="H770" s="14"/>
    </row>
    <row r="771" spans="1:8" ht="15.75" customHeight="1">
      <c r="A771" s="13"/>
      <c r="B771" s="61"/>
      <c r="F771" s="14"/>
      <c r="G771" s="14"/>
      <c r="H771" s="14"/>
    </row>
    <row r="772" spans="1:8" ht="15.75" customHeight="1">
      <c r="A772" s="13"/>
      <c r="B772" s="61"/>
      <c r="F772" s="14"/>
      <c r="G772" s="14"/>
      <c r="H772" s="14"/>
    </row>
    <row r="773" spans="1:8" ht="15.75" customHeight="1">
      <c r="A773" s="13"/>
      <c r="B773" s="61"/>
      <c r="F773" s="14"/>
      <c r="G773" s="14"/>
      <c r="H773" s="14"/>
    </row>
    <row r="774" spans="1:8" ht="15.75" customHeight="1">
      <c r="A774" s="13"/>
      <c r="B774" s="61"/>
      <c r="F774" s="14"/>
      <c r="G774" s="14"/>
      <c r="H774" s="14"/>
    </row>
    <row r="775" spans="1:8" ht="15.75" customHeight="1">
      <c r="A775" s="13"/>
      <c r="B775" s="61"/>
      <c r="F775" s="14"/>
      <c r="G775" s="14"/>
      <c r="H775" s="14"/>
    </row>
    <row r="776" spans="1:8" ht="15.75" customHeight="1">
      <c r="A776" s="13"/>
      <c r="B776" s="61"/>
      <c r="F776" s="14"/>
      <c r="G776" s="14"/>
      <c r="H776" s="14"/>
    </row>
    <row r="777" spans="1:8" ht="15.75" customHeight="1">
      <c r="A777" s="13"/>
      <c r="B777" s="61"/>
      <c r="F777" s="14"/>
      <c r="G777" s="14"/>
      <c r="H777" s="14"/>
    </row>
    <row r="778" spans="1:8" ht="15.75" customHeight="1">
      <c r="A778" s="13"/>
      <c r="B778" s="61"/>
      <c r="F778" s="14"/>
      <c r="G778" s="14"/>
      <c r="H778" s="14"/>
    </row>
    <row r="779" spans="1:8" ht="15.75" customHeight="1">
      <c r="A779" s="13"/>
      <c r="B779" s="61"/>
      <c r="F779" s="14"/>
      <c r="G779" s="14"/>
      <c r="H779" s="14"/>
    </row>
    <row r="780" spans="1:8" ht="15.75" customHeight="1">
      <c r="A780" s="13"/>
      <c r="B780" s="61"/>
      <c r="F780" s="14"/>
      <c r="G780" s="14"/>
      <c r="H780" s="14"/>
    </row>
    <row r="781" spans="1:8" ht="15.75" customHeight="1">
      <c r="A781" s="13"/>
      <c r="B781" s="61"/>
      <c r="F781" s="14"/>
      <c r="G781" s="14"/>
      <c r="H781" s="14"/>
    </row>
    <row r="782" spans="1:8" ht="15.75" customHeight="1">
      <c r="A782" s="13"/>
      <c r="B782" s="61"/>
      <c r="F782" s="14"/>
      <c r="G782" s="14"/>
      <c r="H782" s="14"/>
    </row>
    <row r="783" spans="1:8" ht="15.75" customHeight="1">
      <c r="A783" s="13"/>
      <c r="B783" s="61"/>
      <c r="F783" s="14"/>
      <c r="G783" s="14"/>
      <c r="H783" s="14"/>
    </row>
    <row r="784" spans="1:8" ht="15.75" customHeight="1">
      <c r="A784" s="13"/>
      <c r="B784" s="61"/>
      <c r="F784" s="14"/>
      <c r="G784" s="14"/>
      <c r="H784" s="14"/>
    </row>
    <row r="785" spans="1:8" ht="15.75" customHeight="1">
      <c r="A785" s="13"/>
      <c r="B785" s="61"/>
      <c r="F785" s="14"/>
      <c r="G785" s="14"/>
      <c r="H785" s="14"/>
    </row>
    <row r="786" spans="1:8" ht="15.75" customHeight="1">
      <c r="A786" s="13"/>
      <c r="B786" s="61"/>
      <c r="F786" s="14"/>
      <c r="G786" s="14"/>
      <c r="H786" s="14"/>
    </row>
    <row r="787" spans="1:8" ht="15.75" customHeight="1">
      <c r="A787" s="13"/>
      <c r="B787" s="61"/>
      <c r="F787" s="14"/>
      <c r="G787" s="14"/>
      <c r="H787" s="14"/>
    </row>
    <row r="788" spans="1:8" ht="15.75" customHeight="1">
      <c r="A788" s="13"/>
      <c r="B788" s="61"/>
      <c r="F788" s="14"/>
      <c r="G788" s="14"/>
      <c r="H788" s="14"/>
    </row>
    <row r="789" spans="1:8" ht="15.75" customHeight="1">
      <c r="A789" s="13"/>
      <c r="B789" s="61"/>
      <c r="F789" s="14"/>
      <c r="G789" s="14"/>
      <c r="H789" s="14"/>
    </row>
    <row r="790" spans="1:8" ht="15.75" customHeight="1">
      <c r="A790" s="13"/>
      <c r="B790" s="61"/>
      <c r="F790" s="14"/>
      <c r="G790" s="14"/>
      <c r="H790" s="14"/>
    </row>
    <row r="791" spans="1:8" ht="15.75" customHeight="1">
      <c r="A791" s="13"/>
      <c r="B791" s="61"/>
      <c r="F791" s="14"/>
      <c r="G791" s="14"/>
      <c r="H791" s="14"/>
    </row>
    <row r="792" spans="1:8" ht="15.75" customHeight="1">
      <c r="A792" s="13"/>
      <c r="B792" s="61"/>
      <c r="F792" s="14"/>
      <c r="G792" s="14"/>
      <c r="H792" s="14"/>
    </row>
    <row r="793" spans="1:8" ht="15.75" customHeight="1">
      <c r="A793" s="13"/>
      <c r="B793" s="61"/>
      <c r="F793" s="14"/>
      <c r="G793" s="14"/>
      <c r="H793" s="14"/>
    </row>
    <row r="794" spans="1:8" ht="15.75" customHeight="1">
      <c r="A794" s="13"/>
      <c r="B794" s="61"/>
      <c r="F794" s="14"/>
      <c r="G794" s="14"/>
      <c r="H794" s="14"/>
    </row>
    <row r="795" spans="1:8" ht="15.75" customHeight="1">
      <c r="A795" s="13"/>
      <c r="B795" s="61"/>
      <c r="F795" s="14"/>
      <c r="G795" s="14"/>
      <c r="H795" s="14"/>
    </row>
    <row r="796" spans="1:8" ht="15.75" customHeight="1">
      <c r="A796" s="13"/>
      <c r="B796" s="61"/>
      <c r="F796" s="14"/>
      <c r="G796" s="14"/>
      <c r="H796" s="14"/>
    </row>
    <row r="797" spans="1:8" ht="15.75" customHeight="1">
      <c r="A797" s="13"/>
      <c r="B797" s="61"/>
      <c r="F797" s="14"/>
      <c r="G797" s="14"/>
      <c r="H797" s="14"/>
    </row>
    <row r="798" spans="1:8" ht="15.75" customHeight="1">
      <c r="A798" s="13"/>
      <c r="B798" s="61"/>
      <c r="F798" s="14"/>
      <c r="G798" s="14"/>
      <c r="H798" s="14"/>
    </row>
    <row r="799" spans="1:8" ht="15.75" customHeight="1">
      <c r="A799" s="13"/>
      <c r="B799" s="61"/>
      <c r="F799" s="14"/>
      <c r="G799" s="14"/>
      <c r="H799" s="14"/>
    </row>
    <row r="800" spans="1:8" ht="15.75" customHeight="1">
      <c r="A800" s="13"/>
      <c r="B800" s="61"/>
      <c r="F800" s="14"/>
      <c r="G800" s="14"/>
      <c r="H800" s="14"/>
    </row>
    <row r="801" spans="1:8" ht="15.75" customHeight="1">
      <c r="A801" s="13"/>
      <c r="B801" s="61"/>
      <c r="F801" s="14"/>
      <c r="G801" s="14"/>
      <c r="H801" s="14"/>
    </row>
    <row r="802" spans="1:8" ht="15.75" customHeight="1">
      <c r="A802" s="13"/>
      <c r="B802" s="61"/>
      <c r="F802" s="14"/>
      <c r="G802" s="14"/>
      <c r="H802" s="14"/>
    </row>
    <row r="803" spans="1:8" ht="15.75" customHeight="1">
      <c r="A803" s="13"/>
      <c r="B803" s="61"/>
      <c r="F803" s="14"/>
      <c r="G803" s="14"/>
      <c r="H803" s="14"/>
    </row>
    <row r="804" spans="1:8" ht="15.75" customHeight="1">
      <c r="A804" s="13"/>
      <c r="B804" s="61"/>
      <c r="F804" s="14"/>
      <c r="G804" s="14"/>
      <c r="H804" s="14"/>
    </row>
    <row r="805" spans="1:8" ht="15.75" customHeight="1">
      <c r="A805" s="13"/>
      <c r="B805" s="61"/>
      <c r="F805" s="14"/>
      <c r="G805" s="14"/>
      <c r="H805" s="14"/>
    </row>
    <row r="806" spans="1:8" ht="15.75" customHeight="1">
      <c r="A806" s="13"/>
      <c r="B806" s="61"/>
      <c r="F806" s="14"/>
      <c r="G806" s="14"/>
      <c r="H806" s="14"/>
    </row>
    <row r="807" spans="1:8" ht="15.75" customHeight="1">
      <c r="A807" s="13"/>
      <c r="B807" s="61"/>
      <c r="F807" s="14"/>
      <c r="G807" s="14"/>
      <c r="H807" s="14"/>
    </row>
    <row r="808" spans="1:8" ht="15.75" customHeight="1">
      <c r="A808" s="13"/>
      <c r="B808" s="61"/>
      <c r="F808" s="14"/>
      <c r="G808" s="14"/>
      <c r="H808" s="14"/>
    </row>
    <row r="809" spans="1:8" ht="15.75" customHeight="1">
      <c r="A809" s="13"/>
      <c r="B809" s="61"/>
      <c r="F809" s="14"/>
      <c r="G809" s="14"/>
      <c r="H809" s="14"/>
    </row>
    <row r="810" spans="1:8" ht="15.75" customHeight="1">
      <c r="A810" s="13"/>
      <c r="B810" s="61"/>
      <c r="F810" s="14"/>
      <c r="G810" s="14"/>
      <c r="H810" s="14"/>
    </row>
    <row r="811" spans="1:8" ht="15.75" customHeight="1">
      <c r="A811" s="13"/>
      <c r="B811" s="61"/>
      <c r="F811" s="14"/>
      <c r="G811" s="14"/>
      <c r="H811" s="14"/>
    </row>
    <row r="812" spans="1:8" ht="15.75" customHeight="1">
      <c r="A812" s="13"/>
      <c r="B812" s="61"/>
      <c r="F812" s="14"/>
      <c r="G812" s="14"/>
      <c r="H812" s="14"/>
    </row>
    <row r="813" spans="1:8" ht="15.75" customHeight="1">
      <c r="A813" s="13"/>
      <c r="B813" s="61"/>
      <c r="F813" s="14"/>
      <c r="G813" s="14"/>
      <c r="H813" s="14"/>
    </row>
    <row r="814" spans="1:8" ht="15.75" customHeight="1">
      <c r="A814" s="13"/>
      <c r="B814" s="61"/>
      <c r="F814" s="14"/>
      <c r="G814" s="14"/>
      <c r="H814" s="14"/>
    </row>
    <row r="815" spans="1:8" ht="15.75" customHeight="1">
      <c r="A815" s="13"/>
      <c r="B815" s="61"/>
      <c r="F815" s="14"/>
      <c r="G815" s="14"/>
      <c r="H815" s="14"/>
    </row>
    <row r="816" spans="1:8" ht="15.75" customHeight="1">
      <c r="A816" s="13"/>
      <c r="B816" s="61"/>
      <c r="F816" s="14"/>
      <c r="G816" s="14"/>
      <c r="H816" s="14"/>
    </row>
    <row r="817" spans="1:8" ht="15.75" customHeight="1">
      <c r="A817" s="13"/>
      <c r="B817" s="61"/>
      <c r="F817" s="14"/>
      <c r="G817" s="14"/>
      <c r="H817" s="14"/>
    </row>
    <row r="818" spans="1:8" ht="15.75" customHeight="1">
      <c r="A818" s="13"/>
      <c r="B818" s="61"/>
      <c r="F818" s="14"/>
      <c r="G818" s="14"/>
      <c r="H818" s="14"/>
    </row>
    <row r="819" spans="1:8" ht="15.75" customHeight="1">
      <c r="A819" s="13"/>
      <c r="B819" s="61"/>
      <c r="F819" s="14"/>
      <c r="G819" s="14"/>
      <c r="H819" s="14"/>
    </row>
    <row r="820" spans="1:8" ht="15.75" customHeight="1">
      <c r="A820" s="13"/>
      <c r="B820" s="61"/>
      <c r="F820" s="14"/>
      <c r="G820" s="14"/>
      <c r="H820" s="14"/>
    </row>
    <row r="821" spans="1:8" ht="15.75" customHeight="1">
      <c r="A821" s="13"/>
      <c r="B821" s="61"/>
      <c r="F821" s="14"/>
      <c r="G821" s="14"/>
      <c r="H821" s="14"/>
    </row>
    <row r="822" spans="1:8" ht="15.75" customHeight="1">
      <c r="A822" s="13"/>
      <c r="B822" s="61"/>
      <c r="F822" s="14"/>
      <c r="G822" s="14"/>
      <c r="H822" s="14"/>
    </row>
    <row r="823" spans="1:8" ht="15.75" customHeight="1">
      <c r="A823" s="13"/>
      <c r="B823" s="61"/>
      <c r="F823" s="14"/>
      <c r="G823" s="14"/>
      <c r="H823" s="14"/>
    </row>
    <row r="824" spans="1:8" ht="15.75" customHeight="1">
      <c r="A824" s="13"/>
      <c r="B824" s="61"/>
      <c r="F824" s="14"/>
      <c r="G824" s="14"/>
      <c r="H824" s="14"/>
    </row>
    <row r="825" spans="1:8" ht="15.75" customHeight="1">
      <c r="A825" s="13"/>
      <c r="B825" s="61"/>
      <c r="F825" s="14"/>
      <c r="G825" s="14"/>
      <c r="H825" s="14"/>
    </row>
    <row r="826" spans="1:8" ht="15.75" customHeight="1">
      <c r="A826" s="13"/>
      <c r="B826" s="61"/>
      <c r="F826" s="14"/>
      <c r="G826" s="14"/>
      <c r="H826" s="14"/>
    </row>
    <row r="827" spans="1:8" ht="15.75" customHeight="1">
      <c r="A827" s="13"/>
      <c r="B827" s="61"/>
      <c r="F827" s="14"/>
      <c r="G827" s="14"/>
      <c r="H827" s="14"/>
    </row>
    <row r="828" spans="1:8" ht="15.75" customHeight="1">
      <c r="A828" s="13"/>
      <c r="B828" s="61"/>
      <c r="F828" s="14"/>
      <c r="G828" s="14"/>
      <c r="H828" s="14"/>
    </row>
    <row r="829" spans="1:8" ht="15.75" customHeight="1">
      <c r="A829" s="13"/>
      <c r="B829" s="61"/>
      <c r="F829" s="14"/>
      <c r="G829" s="14"/>
      <c r="H829" s="14"/>
    </row>
    <row r="830" spans="1:8" ht="15.75" customHeight="1">
      <c r="A830" s="13"/>
      <c r="B830" s="61"/>
      <c r="F830" s="14"/>
      <c r="G830" s="14"/>
      <c r="H830" s="14"/>
    </row>
    <row r="831" spans="1:8" ht="15.75" customHeight="1">
      <c r="A831" s="13"/>
      <c r="B831" s="61"/>
      <c r="F831" s="14"/>
      <c r="G831" s="14"/>
      <c r="H831" s="14"/>
    </row>
    <row r="832" spans="1:8" ht="15.75" customHeight="1">
      <c r="A832" s="13"/>
      <c r="B832" s="61"/>
      <c r="F832" s="14"/>
      <c r="G832" s="14"/>
      <c r="H832" s="14"/>
    </row>
    <row r="833" spans="1:8" ht="15.75" customHeight="1">
      <c r="A833" s="13"/>
      <c r="B833" s="61"/>
      <c r="F833" s="14"/>
      <c r="G833" s="14"/>
      <c r="H833" s="14"/>
    </row>
    <row r="834" spans="1:8" ht="15.75" customHeight="1">
      <c r="A834" s="13"/>
      <c r="B834" s="61"/>
      <c r="F834" s="14"/>
      <c r="G834" s="14"/>
      <c r="H834" s="14"/>
    </row>
    <row r="835" spans="1:8" ht="15.75" customHeight="1">
      <c r="A835" s="13"/>
      <c r="B835" s="61"/>
      <c r="F835" s="14"/>
      <c r="G835" s="14"/>
      <c r="H835" s="14"/>
    </row>
    <row r="836" spans="1:8" ht="15.75" customHeight="1">
      <c r="A836" s="13"/>
      <c r="B836" s="61"/>
      <c r="F836" s="14"/>
      <c r="G836" s="14"/>
      <c r="H836" s="14"/>
    </row>
    <row r="837" spans="1:8" ht="15.75" customHeight="1">
      <c r="A837" s="13"/>
      <c r="B837" s="61"/>
      <c r="F837" s="14"/>
      <c r="G837" s="14"/>
      <c r="H837" s="14"/>
    </row>
    <row r="838" spans="1:8" ht="15.75" customHeight="1">
      <c r="A838" s="13"/>
      <c r="B838" s="61"/>
      <c r="F838" s="14"/>
      <c r="G838" s="14"/>
      <c r="H838" s="14"/>
    </row>
    <row r="839" spans="1:8" ht="15.75" customHeight="1">
      <c r="A839" s="13"/>
      <c r="B839" s="61"/>
      <c r="F839" s="14"/>
      <c r="G839" s="14"/>
      <c r="H839" s="14"/>
    </row>
    <row r="840" spans="1:8" ht="15.75" customHeight="1">
      <c r="A840" s="13"/>
      <c r="B840" s="61"/>
      <c r="F840" s="14"/>
      <c r="G840" s="14"/>
      <c r="H840" s="14"/>
    </row>
    <row r="841" spans="1:8" ht="15.75" customHeight="1">
      <c r="A841" s="13"/>
      <c r="B841" s="61"/>
      <c r="F841" s="14"/>
      <c r="G841" s="14"/>
      <c r="H841" s="14"/>
    </row>
    <row r="842" spans="1:8" ht="15.75" customHeight="1">
      <c r="A842" s="13"/>
      <c r="B842" s="61"/>
      <c r="F842" s="14"/>
      <c r="G842" s="14"/>
      <c r="H842" s="14"/>
    </row>
    <row r="843" spans="1:8" ht="15.75" customHeight="1">
      <c r="A843" s="13"/>
      <c r="B843" s="61"/>
      <c r="F843" s="14"/>
      <c r="G843" s="14"/>
      <c r="H843" s="14"/>
    </row>
    <row r="844" spans="1:8" ht="15.75" customHeight="1">
      <c r="A844" s="13"/>
      <c r="B844" s="61"/>
      <c r="F844" s="14"/>
      <c r="G844" s="14"/>
      <c r="H844" s="14"/>
    </row>
    <row r="845" spans="1:8" ht="15.75" customHeight="1">
      <c r="A845" s="13"/>
      <c r="B845" s="61"/>
      <c r="F845" s="14"/>
      <c r="G845" s="14"/>
      <c r="H845" s="14"/>
    </row>
    <row r="846" spans="1:8" ht="15.75" customHeight="1">
      <c r="A846" s="13"/>
      <c r="B846" s="61"/>
      <c r="F846" s="14"/>
      <c r="G846" s="14"/>
      <c r="H846" s="14"/>
    </row>
    <row r="847" spans="1:8" ht="15.75" customHeight="1">
      <c r="A847" s="13"/>
      <c r="B847" s="61"/>
      <c r="F847" s="14"/>
      <c r="G847" s="14"/>
      <c r="H847" s="14"/>
    </row>
    <row r="848" spans="1:8" ht="15.75" customHeight="1">
      <c r="A848" s="13"/>
      <c r="B848" s="61"/>
      <c r="F848" s="14"/>
      <c r="G848" s="14"/>
      <c r="H848" s="14"/>
    </row>
    <row r="849" spans="1:8" ht="15.75" customHeight="1">
      <c r="A849" s="13"/>
      <c r="B849" s="61"/>
      <c r="F849" s="14"/>
      <c r="G849" s="14"/>
      <c r="H849" s="14"/>
    </row>
    <row r="850" spans="1:8" ht="15.75" customHeight="1">
      <c r="A850" s="13"/>
      <c r="B850" s="61"/>
      <c r="F850" s="14"/>
      <c r="G850" s="14"/>
      <c r="H850" s="14"/>
    </row>
    <row r="851" spans="1:8" ht="15.75" customHeight="1">
      <c r="A851" s="13"/>
      <c r="B851" s="61"/>
      <c r="F851" s="14"/>
      <c r="G851" s="14"/>
      <c r="H851" s="14"/>
    </row>
    <row r="852" spans="1:8" ht="15.75" customHeight="1">
      <c r="A852" s="13"/>
      <c r="B852" s="61"/>
      <c r="F852" s="14"/>
      <c r="G852" s="14"/>
      <c r="H852" s="14"/>
    </row>
    <row r="853" spans="1:8" ht="15.75" customHeight="1">
      <c r="A853" s="13"/>
      <c r="B853" s="61"/>
      <c r="F853" s="14"/>
      <c r="G853" s="14"/>
      <c r="H853" s="14"/>
    </row>
    <row r="854" spans="1:8" ht="15.75" customHeight="1">
      <c r="A854" s="13"/>
      <c r="B854" s="61"/>
      <c r="F854" s="14"/>
      <c r="G854" s="14"/>
      <c r="H854" s="14"/>
    </row>
    <row r="855" spans="1:8" ht="15.75" customHeight="1">
      <c r="A855" s="13"/>
      <c r="B855" s="61"/>
      <c r="F855" s="14"/>
      <c r="G855" s="14"/>
      <c r="H855" s="14"/>
    </row>
    <row r="856" spans="1:8" ht="15.75" customHeight="1">
      <c r="A856" s="13"/>
      <c r="B856" s="61"/>
      <c r="F856" s="14"/>
      <c r="G856" s="14"/>
      <c r="H856" s="14"/>
    </row>
    <row r="857" spans="1:8" ht="15.75" customHeight="1">
      <c r="A857" s="13"/>
      <c r="B857" s="61"/>
      <c r="F857" s="14"/>
      <c r="G857" s="14"/>
      <c r="H857" s="14"/>
    </row>
    <row r="858" spans="1:8" ht="15.75" customHeight="1">
      <c r="A858" s="13"/>
      <c r="B858" s="61"/>
      <c r="F858" s="14"/>
      <c r="G858" s="14"/>
      <c r="H858" s="14"/>
    </row>
    <row r="859" spans="1:8" ht="15.75" customHeight="1">
      <c r="A859" s="13"/>
      <c r="B859" s="61"/>
      <c r="F859" s="14"/>
      <c r="G859" s="14"/>
      <c r="H859" s="14"/>
    </row>
    <row r="860" spans="1:8" ht="15.75" customHeight="1">
      <c r="A860" s="13"/>
      <c r="B860" s="61"/>
      <c r="F860" s="14"/>
      <c r="G860" s="14"/>
      <c r="H860" s="14"/>
    </row>
    <row r="861" spans="1:8" ht="15.75" customHeight="1">
      <c r="A861" s="13"/>
      <c r="B861" s="61"/>
      <c r="F861" s="14"/>
      <c r="G861" s="14"/>
      <c r="H861" s="14"/>
    </row>
    <row r="862" spans="1:8" ht="15.75" customHeight="1">
      <c r="A862" s="13"/>
      <c r="B862" s="61"/>
      <c r="F862" s="14"/>
      <c r="G862" s="14"/>
      <c r="H862" s="14"/>
    </row>
    <row r="863" spans="1:8" ht="15.75" customHeight="1">
      <c r="A863" s="13"/>
      <c r="B863" s="61"/>
      <c r="F863" s="14"/>
      <c r="G863" s="14"/>
      <c r="H863" s="14"/>
    </row>
    <row r="864" spans="1:8" ht="15.75" customHeight="1">
      <c r="A864" s="13"/>
      <c r="B864" s="61"/>
      <c r="F864" s="14"/>
      <c r="G864" s="14"/>
      <c r="H864" s="14"/>
    </row>
    <row r="865" spans="1:8" ht="15.75" customHeight="1">
      <c r="A865" s="13"/>
      <c r="B865" s="61"/>
      <c r="F865" s="14"/>
      <c r="G865" s="14"/>
      <c r="H865" s="14"/>
    </row>
    <row r="866" spans="1:8" ht="15.75" customHeight="1">
      <c r="A866" s="13"/>
      <c r="B866" s="61"/>
      <c r="F866" s="14"/>
      <c r="G866" s="14"/>
      <c r="H866" s="14"/>
    </row>
    <row r="867" spans="1:8" ht="15.75" customHeight="1">
      <c r="A867" s="13"/>
      <c r="B867" s="61"/>
      <c r="F867" s="14"/>
      <c r="G867" s="14"/>
      <c r="H867" s="14"/>
    </row>
    <row r="868" spans="1:8" ht="15.75" customHeight="1">
      <c r="A868" s="13"/>
      <c r="B868" s="61"/>
      <c r="F868" s="14"/>
      <c r="G868" s="14"/>
      <c r="H868" s="14"/>
    </row>
    <row r="869" spans="1:8" ht="15.75" customHeight="1">
      <c r="A869" s="13"/>
      <c r="B869" s="61"/>
      <c r="F869" s="14"/>
      <c r="G869" s="14"/>
      <c r="H869" s="14"/>
    </row>
    <row r="870" spans="1:8" ht="15.75" customHeight="1">
      <c r="A870" s="13"/>
      <c r="B870" s="61"/>
      <c r="F870" s="14"/>
      <c r="G870" s="14"/>
      <c r="H870" s="14"/>
    </row>
    <row r="871" spans="1:8" ht="15.75" customHeight="1">
      <c r="A871" s="13"/>
      <c r="B871" s="61"/>
      <c r="F871" s="14"/>
      <c r="G871" s="14"/>
      <c r="H871" s="14"/>
    </row>
    <row r="872" spans="1:8" ht="15.75" customHeight="1">
      <c r="A872" s="13"/>
      <c r="B872" s="61"/>
      <c r="F872" s="14"/>
      <c r="G872" s="14"/>
      <c r="H872" s="14"/>
    </row>
    <row r="873" spans="1:8" ht="15.75" customHeight="1">
      <c r="A873" s="13"/>
      <c r="B873" s="61"/>
      <c r="F873" s="14"/>
      <c r="G873" s="14"/>
      <c r="H873" s="14"/>
    </row>
    <row r="874" spans="1:8" ht="15.75" customHeight="1">
      <c r="A874" s="13"/>
      <c r="B874" s="61"/>
      <c r="F874" s="14"/>
      <c r="G874" s="14"/>
      <c r="H874" s="14"/>
    </row>
    <row r="875" spans="1:8" ht="15.75" customHeight="1">
      <c r="A875" s="13"/>
      <c r="B875" s="61"/>
      <c r="F875" s="14"/>
      <c r="G875" s="14"/>
      <c r="H875" s="14"/>
    </row>
    <row r="876" spans="1:8" ht="15.75" customHeight="1">
      <c r="A876" s="13"/>
      <c r="B876" s="61"/>
      <c r="F876" s="14"/>
      <c r="G876" s="14"/>
      <c r="H876" s="14"/>
    </row>
    <row r="877" spans="1:8" ht="15.75" customHeight="1">
      <c r="A877" s="13"/>
      <c r="B877" s="61"/>
      <c r="F877" s="14"/>
      <c r="G877" s="14"/>
      <c r="H877" s="14"/>
    </row>
    <row r="878" spans="1:8" ht="15.75" customHeight="1">
      <c r="A878" s="13"/>
      <c r="B878" s="61"/>
      <c r="F878" s="14"/>
      <c r="G878" s="14"/>
      <c r="H878" s="14"/>
    </row>
    <row r="879" spans="1:8" ht="15.75" customHeight="1">
      <c r="A879" s="13"/>
      <c r="B879" s="61"/>
      <c r="F879" s="14"/>
      <c r="G879" s="14"/>
      <c r="H879" s="14"/>
    </row>
    <row r="880" spans="1:8" ht="15.75" customHeight="1">
      <c r="A880" s="13"/>
      <c r="B880" s="61"/>
      <c r="F880" s="14"/>
      <c r="G880" s="14"/>
      <c r="H880" s="14"/>
    </row>
    <row r="881" spans="1:8" ht="15.75" customHeight="1">
      <c r="A881" s="13"/>
      <c r="B881" s="61"/>
      <c r="F881" s="14"/>
      <c r="G881" s="14"/>
      <c r="H881" s="14"/>
    </row>
    <row r="882" spans="1:8" ht="15.75" customHeight="1">
      <c r="A882" s="13"/>
      <c r="B882" s="61"/>
      <c r="F882" s="14"/>
      <c r="G882" s="14"/>
      <c r="H882" s="14"/>
    </row>
    <row r="883" spans="1:8" ht="15.75" customHeight="1">
      <c r="A883" s="13"/>
      <c r="B883" s="61"/>
      <c r="F883" s="14"/>
      <c r="G883" s="14"/>
      <c r="H883" s="14"/>
    </row>
    <row r="884" spans="1:8" ht="15.75" customHeight="1">
      <c r="A884" s="13"/>
      <c r="B884" s="61"/>
      <c r="F884" s="14"/>
      <c r="G884" s="14"/>
      <c r="H884" s="14"/>
    </row>
    <row r="885" spans="1:8" ht="15.75" customHeight="1">
      <c r="A885" s="13"/>
      <c r="B885" s="61"/>
      <c r="F885" s="14"/>
      <c r="G885" s="14"/>
      <c r="H885" s="14"/>
    </row>
    <row r="886" spans="1:8" ht="15.75" customHeight="1">
      <c r="A886" s="13"/>
      <c r="B886" s="61"/>
      <c r="F886" s="14"/>
      <c r="G886" s="14"/>
      <c r="H886" s="14"/>
    </row>
    <row r="887" spans="1:8" ht="15.75" customHeight="1">
      <c r="A887" s="13"/>
      <c r="B887" s="61"/>
      <c r="F887" s="14"/>
      <c r="G887" s="14"/>
      <c r="H887" s="14"/>
    </row>
    <row r="888" spans="1:8" ht="15.75" customHeight="1">
      <c r="A888" s="13"/>
      <c r="B888" s="61"/>
      <c r="F888" s="14"/>
      <c r="G888" s="14"/>
      <c r="H888" s="14"/>
    </row>
    <row r="889" spans="1:8" ht="15.75" customHeight="1">
      <c r="A889" s="13"/>
      <c r="B889" s="61"/>
      <c r="F889" s="14"/>
      <c r="G889" s="14"/>
      <c r="H889" s="14"/>
    </row>
    <row r="890" spans="1:8" ht="15.75" customHeight="1">
      <c r="A890" s="13"/>
      <c r="B890" s="61"/>
      <c r="F890" s="14"/>
      <c r="G890" s="14"/>
      <c r="H890" s="14"/>
    </row>
    <row r="891" spans="1:8" ht="15.75" customHeight="1">
      <c r="A891" s="13"/>
      <c r="B891" s="61"/>
      <c r="F891" s="14"/>
      <c r="G891" s="14"/>
      <c r="H891" s="14"/>
    </row>
    <row r="892" spans="1:8" ht="15.75" customHeight="1">
      <c r="A892" s="13"/>
      <c r="B892" s="61"/>
      <c r="F892" s="14"/>
      <c r="G892" s="14"/>
      <c r="H892" s="14"/>
    </row>
    <row r="893" spans="1:8" ht="15.75" customHeight="1">
      <c r="A893" s="13"/>
      <c r="B893" s="61"/>
      <c r="F893" s="14"/>
      <c r="G893" s="14"/>
      <c r="H893" s="14"/>
    </row>
    <row r="894" spans="1:8" ht="15.75" customHeight="1">
      <c r="A894" s="13"/>
      <c r="B894" s="61"/>
      <c r="F894" s="14"/>
      <c r="G894" s="14"/>
      <c r="H894" s="14"/>
    </row>
    <row r="895" spans="1:8" ht="15.75" customHeight="1">
      <c r="A895" s="13"/>
      <c r="B895" s="61"/>
      <c r="F895" s="14"/>
      <c r="G895" s="14"/>
      <c r="H895" s="14"/>
    </row>
    <row r="896" spans="1:8" ht="15.75" customHeight="1">
      <c r="A896" s="13"/>
      <c r="B896" s="61"/>
      <c r="F896" s="14"/>
      <c r="G896" s="14"/>
      <c r="H896" s="14"/>
    </row>
    <row r="897" spans="1:8" ht="15.75" customHeight="1">
      <c r="A897" s="13"/>
      <c r="B897" s="61"/>
      <c r="F897" s="14"/>
      <c r="G897" s="14"/>
      <c r="H897" s="14"/>
    </row>
    <row r="898" spans="1:8" ht="15.75" customHeight="1">
      <c r="A898" s="13"/>
      <c r="B898" s="61"/>
      <c r="F898" s="14"/>
      <c r="G898" s="14"/>
      <c r="H898" s="14"/>
    </row>
    <row r="899" spans="1:8" ht="15.75" customHeight="1">
      <c r="A899" s="13"/>
      <c r="B899" s="61"/>
      <c r="F899" s="14"/>
      <c r="G899" s="14"/>
      <c r="H899" s="14"/>
    </row>
    <row r="900" spans="1:8" ht="15.75" customHeight="1">
      <c r="A900" s="13"/>
      <c r="B900" s="61"/>
      <c r="F900" s="14"/>
      <c r="G900" s="14"/>
      <c r="H900" s="14"/>
    </row>
    <row r="901" spans="1:8" ht="15.75" customHeight="1">
      <c r="A901" s="13"/>
      <c r="B901" s="61"/>
      <c r="F901" s="14"/>
      <c r="G901" s="14"/>
      <c r="H901" s="14"/>
    </row>
    <row r="902" spans="1:8" ht="15.75" customHeight="1">
      <c r="A902" s="13"/>
      <c r="B902" s="61"/>
      <c r="F902" s="14"/>
      <c r="G902" s="14"/>
      <c r="H902" s="14"/>
    </row>
    <row r="903" spans="1:8" ht="15.75" customHeight="1">
      <c r="A903" s="13"/>
      <c r="B903" s="61"/>
      <c r="F903" s="14"/>
      <c r="G903" s="14"/>
      <c r="H903" s="14"/>
    </row>
    <row r="904" spans="1:8" ht="15.75" customHeight="1">
      <c r="A904" s="13"/>
      <c r="B904" s="61"/>
      <c r="F904" s="14"/>
      <c r="G904" s="14"/>
      <c r="H904" s="14"/>
    </row>
    <row r="905" spans="1:8" ht="15.75" customHeight="1">
      <c r="A905" s="13"/>
      <c r="B905" s="61"/>
      <c r="F905" s="14"/>
      <c r="G905" s="14"/>
      <c r="H905" s="14"/>
    </row>
    <row r="906" spans="1:8" ht="15.75" customHeight="1">
      <c r="A906" s="13"/>
      <c r="B906" s="61"/>
      <c r="F906" s="14"/>
      <c r="G906" s="14"/>
      <c r="H906" s="14"/>
    </row>
    <row r="907" spans="1:8" ht="15.75" customHeight="1">
      <c r="A907" s="13"/>
      <c r="B907" s="61"/>
      <c r="F907" s="14"/>
      <c r="G907" s="14"/>
      <c r="H907" s="14"/>
    </row>
    <row r="908" spans="1:8" ht="15.75" customHeight="1">
      <c r="A908" s="13"/>
      <c r="B908" s="61"/>
      <c r="F908" s="14"/>
      <c r="G908" s="14"/>
      <c r="H908" s="14"/>
    </row>
    <row r="909" spans="1:8" ht="15.75" customHeight="1">
      <c r="A909" s="13"/>
      <c r="B909" s="61"/>
      <c r="F909" s="14"/>
      <c r="G909" s="14"/>
      <c r="H909" s="14"/>
    </row>
    <row r="910" spans="1:8" ht="15.75" customHeight="1">
      <c r="A910" s="13"/>
      <c r="B910" s="61"/>
      <c r="F910" s="14"/>
      <c r="G910" s="14"/>
      <c r="H910" s="14"/>
    </row>
    <row r="911" spans="1:8" ht="15.75" customHeight="1">
      <c r="A911" s="13"/>
      <c r="B911" s="61"/>
      <c r="F911" s="14"/>
      <c r="G911" s="14"/>
      <c r="H911" s="14"/>
    </row>
    <row r="912" spans="1:8" ht="15.75" customHeight="1">
      <c r="A912" s="13"/>
      <c r="B912" s="61"/>
      <c r="F912" s="14"/>
      <c r="G912" s="14"/>
      <c r="H912" s="14"/>
    </row>
    <row r="913" spans="1:8" ht="15.75" customHeight="1">
      <c r="A913" s="13"/>
      <c r="B913" s="61"/>
      <c r="F913" s="14"/>
      <c r="G913" s="14"/>
      <c r="H913" s="14"/>
    </row>
    <row r="914" spans="1:8" ht="15.75" customHeight="1">
      <c r="A914" s="13"/>
      <c r="B914" s="61"/>
      <c r="F914" s="14"/>
      <c r="G914" s="14"/>
      <c r="H914" s="14"/>
    </row>
    <row r="915" spans="1:8" ht="15.75" customHeight="1">
      <c r="A915" s="13"/>
      <c r="B915" s="61"/>
      <c r="F915" s="14"/>
      <c r="G915" s="14"/>
      <c r="H915" s="14"/>
    </row>
    <row r="916" spans="1:8" ht="15.75" customHeight="1">
      <c r="A916" s="13"/>
      <c r="B916" s="61"/>
      <c r="F916" s="14"/>
      <c r="G916" s="14"/>
      <c r="H916" s="14"/>
    </row>
    <row r="917" spans="1:8" ht="15.75" customHeight="1">
      <c r="A917" s="13"/>
      <c r="B917" s="61"/>
      <c r="F917" s="14"/>
      <c r="G917" s="14"/>
      <c r="H917" s="14"/>
    </row>
    <row r="918" spans="1:8" ht="15.75" customHeight="1">
      <c r="A918" s="13"/>
      <c r="B918" s="61"/>
      <c r="F918" s="14"/>
      <c r="G918" s="14"/>
      <c r="H918" s="14"/>
    </row>
    <row r="919" spans="1:8" ht="15.75" customHeight="1">
      <c r="A919" s="13"/>
      <c r="B919" s="61"/>
      <c r="F919" s="14"/>
      <c r="G919" s="14"/>
      <c r="H919" s="14"/>
    </row>
    <row r="920" spans="1:8" ht="15.75" customHeight="1">
      <c r="A920" s="13"/>
      <c r="B920" s="61"/>
      <c r="F920" s="14"/>
      <c r="G920" s="14"/>
      <c r="H920" s="14"/>
    </row>
    <row r="921" spans="1:8" ht="15.75" customHeight="1">
      <c r="A921" s="13"/>
      <c r="B921" s="61"/>
      <c r="F921" s="14"/>
      <c r="G921" s="14"/>
      <c r="H921" s="14"/>
    </row>
    <row r="922" spans="1:8" ht="15.75" customHeight="1">
      <c r="A922" s="13"/>
      <c r="B922" s="61"/>
      <c r="F922" s="14"/>
      <c r="G922" s="14"/>
      <c r="H922" s="14"/>
    </row>
    <row r="923" spans="1:8" ht="15.75" customHeight="1">
      <c r="A923" s="13"/>
      <c r="B923" s="61"/>
      <c r="F923" s="14"/>
      <c r="G923" s="14"/>
      <c r="H923" s="14"/>
    </row>
    <row r="924" spans="1:8" ht="15.75" customHeight="1">
      <c r="A924" s="13"/>
      <c r="B924" s="61"/>
      <c r="F924" s="14"/>
      <c r="G924" s="14"/>
      <c r="H924" s="14"/>
    </row>
    <row r="925" spans="1:8" ht="15.75" customHeight="1">
      <c r="A925" s="13"/>
      <c r="B925" s="61"/>
      <c r="F925" s="14"/>
      <c r="G925" s="14"/>
      <c r="H925" s="14"/>
    </row>
    <row r="926" spans="1:8" ht="15.75" customHeight="1">
      <c r="A926" s="13"/>
      <c r="B926" s="61"/>
      <c r="F926" s="14"/>
      <c r="G926" s="14"/>
      <c r="H926" s="14"/>
    </row>
    <row r="927" spans="1:8" ht="15.75" customHeight="1">
      <c r="A927" s="13"/>
      <c r="B927" s="61"/>
      <c r="F927" s="14"/>
      <c r="G927" s="14"/>
      <c r="H927" s="14"/>
    </row>
    <row r="928" spans="1:8" ht="15.75" customHeight="1">
      <c r="A928" s="13"/>
      <c r="B928" s="61"/>
      <c r="F928" s="14"/>
      <c r="G928" s="14"/>
      <c r="H928" s="14"/>
    </row>
    <row r="929" spans="1:8" ht="15.75" customHeight="1">
      <c r="A929" s="13"/>
      <c r="B929" s="61"/>
      <c r="F929" s="14"/>
      <c r="G929" s="14"/>
      <c r="H929" s="14"/>
    </row>
    <row r="930" spans="1:8" ht="15.75" customHeight="1">
      <c r="A930" s="13"/>
      <c r="B930" s="61"/>
      <c r="F930" s="14"/>
      <c r="G930" s="14"/>
      <c r="H930" s="14"/>
    </row>
    <row r="931" spans="1:8" ht="15.75" customHeight="1">
      <c r="A931" s="13"/>
      <c r="B931" s="61"/>
      <c r="F931" s="14"/>
      <c r="G931" s="14"/>
      <c r="H931" s="14"/>
    </row>
    <row r="932" spans="1:8" ht="15.75" customHeight="1">
      <c r="A932" s="13"/>
      <c r="B932" s="61"/>
      <c r="F932" s="14"/>
      <c r="G932" s="14"/>
      <c r="H932" s="14"/>
    </row>
    <row r="933" spans="1:8" ht="15.75" customHeight="1">
      <c r="A933" s="13"/>
      <c r="B933" s="61"/>
      <c r="F933" s="14"/>
      <c r="G933" s="14"/>
      <c r="H933" s="14"/>
    </row>
    <row r="934" spans="1:8" ht="15.75" customHeight="1">
      <c r="A934" s="13"/>
      <c r="B934" s="61"/>
      <c r="F934" s="14"/>
      <c r="G934" s="14"/>
      <c r="H934" s="14"/>
    </row>
    <row r="935" spans="1:8" ht="15.75" customHeight="1">
      <c r="A935" s="13"/>
      <c r="B935" s="61"/>
      <c r="F935" s="14"/>
      <c r="G935" s="14"/>
      <c r="H935" s="14"/>
    </row>
    <row r="936" spans="1:8" ht="15.75" customHeight="1">
      <c r="A936" s="13"/>
      <c r="B936" s="61"/>
      <c r="F936" s="14"/>
      <c r="G936" s="14"/>
      <c r="H936" s="14"/>
    </row>
    <row r="937" spans="1:8" ht="15.75" customHeight="1">
      <c r="A937" s="13"/>
      <c r="B937" s="61"/>
      <c r="F937" s="14"/>
      <c r="G937" s="14"/>
      <c r="H937" s="14"/>
    </row>
    <row r="938" spans="1:8" ht="15.75" customHeight="1">
      <c r="A938" s="13"/>
      <c r="B938" s="61"/>
      <c r="F938" s="14"/>
      <c r="G938" s="14"/>
      <c r="H938" s="14"/>
    </row>
    <row r="939" spans="1:8" ht="15.75" customHeight="1">
      <c r="A939" s="13"/>
      <c r="B939" s="61"/>
      <c r="F939" s="14"/>
      <c r="G939" s="14"/>
      <c r="H939" s="14"/>
    </row>
    <row r="940" spans="1:8" ht="15.75" customHeight="1">
      <c r="A940" s="13"/>
      <c r="B940" s="61"/>
      <c r="F940" s="14"/>
      <c r="G940" s="14"/>
      <c r="H940" s="14"/>
    </row>
    <row r="941" spans="1:8" ht="15.75" customHeight="1">
      <c r="A941" s="13"/>
      <c r="B941" s="61"/>
      <c r="F941" s="14"/>
      <c r="G941" s="14"/>
      <c r="H941" s="14"/>
    </row>
    <row r="942" spans="1:8" ht="15.75" customHeight="1">
      <c r="A942" s="13"/>
      <c r="B942" s="61"/>
      <c r="F942" s="14"/>
      <c r="G942" s="14"/>
      <c r="H942" s="14"/>
    </row>
    <row r="943" spans="1:8" ht="15.75" customHeight="1">
      <c r="A943" s="13"/>
      <c r="B943" s="61"/>
      <c r="F943" s="14"/>
      <c r="G943" s="14"/>
      <c r="H943" s="14"/>
    </row>
    <row r="944" spans="1:8" ht="15.75" customHeight="1">
      <c r="A944" s="13"/>
      <c r="B944" s="61"/>
      <c r="F944" s="14"/>
      <c r="G944" s="14"/>
      <c r="H944" s="14"/>
    </row>
    <row r="945" spans="1:8" ht="15.75" customHeight="1">
      <c r="A945" s="13"/>
      <c r="B945" s="61"/>
      <c r="F945" s="14"/>
      <c r="G945" s="14"/>
      <c r="H945" s="14"/>
    </row>
    <row r="946" spans="1:8" ht="15.75" customHeight="1">
      <c r="A946" s="13"/>
      <c r="B946" s="61"/>
      <c r="F946" s="14"/>
      <c r="G946" s="14"/>
      <c r="H946" s="14"/>
    </row>
    <row r="947" spans="1:8" ht="15.75" customHeight="1">
      <c r="A947" s="13"/>
      <c r="B947" s="61"/>
      <c r="F947" s="14"/>
      <c r="G947" s="14"/>
      <c r="H947" s="14"/>
    </row>
    <row r="948" spans="1:8" ht="15.75" customHeight="1">
      <c r="A948" s="13"/>
      <c r="B948" s="61"/>
      <c r="F948" s="14"/>
      <c r="G948" s="14"/>
      <c r="H948" s="14"/>
    </row>
    <row r="949" spans="1:8" ht="15.75" customHeight="1">
      <c r="A949" s="13"/>
      <c r="B949" s="61"/>
      <c r="F949" s="14"/>
      <c r="G949" s="14"/>
      <c r="H949" s="14"/>
    </row>
    <row r="950" spans="1:8" ht="15.75" customHeight="1">
      <c r="A950" s="13"/>
      <c r="B950" s="61"/>
      <c r="F950" s="14"/>
      <c r="G950" s="14"/>
      <c r="H950" s="14"/>
    </row>
    <row r="951" spans="1:8" ht="15.75" customHeight="1">
      <c r="A951" s="13"/>
      <c r="B951" s="61"/>
      <c r="F951" s="14"/>
      <c r="G951" s="14"/>
      <c r="H951" s="14"/>
    </row>
    <row r="952" spans="1:8" ht="15.75" customHeight="1">
      <c r="A952" s="13"/>
      <c r="B952" s="61"/>
      <c r="F952" s="14"/>
      <c r="G952" s="14"/>
      <c r="H952" s="14"/>
    </row>
    <row r="953" spans="1:8" ht="15.75" customHeight="1">
      <c r="A953" s="13"/>
      <c r="B953" s="61"/>
      <c r="F953" s="14"/>
      <c r="G953" s="14"/>
      <c r="H953" s="14"/>
    </row>
    <row r="954" spans="1:8" ht="15.75" customHeight="1">
      <c r="A954" s="13"/>
      <c r="B954" s="61"/>
      <c r="F954" s="14"/>
      <c r="G954" s="14"/>
      <c r="H954" s="14"/>
    </row>
    <row r="955" spans="1:8" ht="15.75" customHeight="1">
      <c r="A955" s="13"/>
      <c r="B955" s="61"/>
      <c r="F955" s="14"/>
      <c r="G955" s="14"/>
      <c r="H955" s="14"/>
    </row>
    <row r="956" spans="1:8" ht="15.75" customHeight="1">
      <c r="A956" s="13"/>
      <c r="B956" s="61"/>
      <c r="F956" s="14"/>
      <c r="G956" s="14"/>
      <c r="H956" s="14"/>
    </row>
    <row r="957" spans="1:8" ht="15.75" customHeight="1">
      <c r="A957" s="13"/>
      <c r="B957" s="61"/>
      <c r="F957" s="14"/>
      <c r="G957" s="14"/>
      <c r="H957" s="14"/>
    </row>
    <row r="958" spans="1:8" ht="15.75" customHeight="1">
      <c r="A958" s="13"/>
      <c r="B958" s="61"/>
      <c r="F958" s="14"/>
      <c r="G958" s="14"/>
      <c r="H958" s="14"/>
    </row>
    <row r="959" spans="1:8" ht="15.75" customHeight="1">
      <c r="A959" s="13"/>
      <c r="B959" s="61"/>
      <c r="F959" s="14"/>
      <c r="G959" s="14"/>
      <c r="H959" s="14"/>
    </row>
    <row r="960" spans="1:8" ht="15.75" customHeight="1">
      <c r="A960" s="13"/>
      <c r="B960" s="61"/>
      <c r="F960" s="14"/>
      <c r="G960" s="14"/>
      <c r="H960" s="14"/>
    </row>
    <row r="961" spans="1:8" ht="15.75" customHeight="1">
      <c r="A961" s="13"/>
      <c r="B961" s="61"/>
      <c r="F961" s="14"/>
      <c r="G961" s="14"/>
      <c r="H961" s="14"/>
    </row>
    <row r="962" spans="1:8" ht="15.75" customHeight="1">
      <c r="A962" s="13"/>
      <c r="B962" s="61"/>
      <c r="F962" s="14"/>
      <c r="G962" s="14"/>
      <c r="H962" s="14"/>
    </row>
    <row r="963" spans="1:8" ht="15.75" customHeight="1">
      <c r="A963" s="13"/>
      <c r="B963" s="61"/>
      <c r="F963" s="14"/>
      <c r="G963" s="14"/>
      <c r="H963" s="14"/>
    </row>
    <row r="964" spans="1:8" ht="15.75" customHeight="1">
      <c r="A964" s="13"/>
      <c r="B964" s="61"/>
      <c r="F964" s="14"/>
      <c r="G964" s="14"/>
      <c r="H964" s="14"/>
    </row>
    <row r="965" spans="1:8" ht="15.75" customHeight="1">
      <c r="A965" s="13"/>
      <c r="B965" s="61"/>
      <c r="F965" s="14"/>
      <c r="G965" s="14"/>
      <c r="H965" s="14"/>
    </row>
    <row r="966" spans="1:8" ht="15.75" customHeight="1">
      <c r="A966" s="13"/>
      <c r="B966" s="61"/>
      <c r="F966" s="14"/>
      <c r="G966" s="14"/>
      <c r="H966" s="14"/>
    </row>
    <row r="967" spans="1:8" ht="15.75" customHeight="1">
      <c r="A967" s="13"/>
      <c r="B967" s="61"/>
      <c r="F967" s="14"/>
      <c r="G967" s="14"/>
      <c r="H967" s="14"/>
    </row>
    <row r="968" spans="1:8" ht="15.75" customHeight="1">
      <c r="A968" s="13"/>
      <c r="B968" s="61"/>
      <c r="F968" s="14"/>
      <c r="G968" s="14"/>
      <c r="H968" s="14"/>
    </row>
    <row r="969" spans="1:8" ht="15.75" customHeight="1">
      <c r="A969" s="13"/>
      <c r="B969" s="61"/>
      <c r="F969" s="14"/>
      <c r="G969" s="14"/>
      <c r="H969" s="14"/>
    </row>
    <row r="970" spans="1:8" ht="15.75" customHeight="1">
      <c r="A970" s="13"/>
      <c r="B970" s="61"/>
      <c r="F970" s="14"/>
      <c r="G970" s="14"/>
      <c r="H970" s="14"/>
    </row>
    <row r="971" spans="1:8" ht="15.75" customHeight="1">
      <c r="A971" s="13"/>
      <c r="B971" s="61"/>
      <c r="F971" s="14"/>
      <c r="G971" s="14"/>
      <c r="H971" s="14"/>
    </row>
    <row r="972" spans="1:8" ht="15.75" customHeight="1">
      <c r="A972" s="13"/>
      <c r="B972" s="61"/>
      <c r="F972" s="14"/>
      <c r="G972" s="14"/>
      <c r="H972" s="14"/>
    </row>
    <row r="973" spans="1:8" ht="15.75" customHeight="1">
      <c r="A973" s="13"/>
      <c r="B973" s="61"/>
      <c r="F973" s="14"/>
      <c r="G973" s="14"/>
      <c r="H973" s="14"/>
    </row>
    <row r="974" spans="1:8" ht="15.75" customHeight="1">
      <c r="A974" s="13"/>
      <c r="B974" s="61"/>
      <c r="F974" s="14"/>
      <c r="G974" s="14"/>
      <c r="H974" s="14"/>
    </row>
    <row r="975" spans="1:8" ht="15.75" customHeight="1">
      <c r="A975" s="13"/>
      <c r="B975" s="61"/>
      <c r="F975" s="14"/>
      <c r="G975" s="14"/>
      <c r="H975" s="14"/>
    </row>
    <row r="976" spans="1:8" ht="15.75" customHeight="1">
      <c r="A976" s="13"/>
      <c r="B976" s="61"/>
      <c r="F976" s="14"/>
      <c r="G976" s="14"/>
      <c r="H976" s="14"/>
    </row>
    <row r="977" spans="1:8" ht="15.75" customHeight="1">
      <c r="A977" s="13"/>
      <c r="B977" s="61"/>
      <c r="F977" s="14"/>
      <c r="G977" s="14"/>
      <c r="H977" s="14"/>
    </row>
    <row r="978" spans="1:8" ht="15.75" customHeight="1">
      <c r="A978" s="13"/>
      <c r="B978" s="61"/>
      <c r="F978" s="14"/>
      <c r="G978" s="14"/>
      <c r="H978" s="14"/>
    </row>
    <row r="979" spans="1:8" ht="15.75" customHeight="1">
      <c r="A979" s="13"/>
      <c r="B979" s="61"/>
      <c r="F979" s="14"/>
      <c r="G979" s="14"/>
      <c r="H979" s="14"/>
    </row>
    <row r="980" spans="1:8" ht="15.75" customHeight="1">
      <c r="A980" s="13"/>
      <c r="B980" s="61"/>
      <c r="F980" s="14"/>
      <c r="G980" s="14"/>
      <c r="H980" s="14"/>
    </row>
    <row r="981" spans="1:8" ht="15.75" customHeight="1">
      <c r="A981" s="13"/>
      <c r="B981" s="61"/>
      <c r="F981" s="14"/>
      <c r="G981" s="14"/>
      <c r="H981" s="14"/>
    </row>
    <row r="982" spans="1:8" ht="15.75" customHeight="1">
      <c r="A982" s="13"/>
      <c r="B982" s="61"/>
      <c r="F982" s="14"/>
      <c r="G982" s="14"/>
      <c r="H982" s="14"/>
    </row>
    <row r="983" spans="1:8" ht="15.75" customHeight="1">
      <c r="A983" s="13"/>
      <c r="B983" s="61"/>
      <c r="F983" s="14"/>
      <c r="G983" s="14"/>
      <c r="H983" s="14"/>
    </row>
    <row r="984" spans="1:8" ht="15.75" customHeight="1">
      <c r="A984" s="13"/>
      <c r="B984" s="61"/>
      <c r="F984" s="14"/>
      <c r="G984" s="14"/>
      <c r="H984" s="14"/>
    </row>
    <row r="985" spans="1:8" ht="15.75" customHeight="1">
      <c r="A985" s="13"/>
      <c r="B985" s="61"/>
      <c r="F985" s="14"/>
      <c r="G985" s="14"/>
      <c r="H985" s="14"/>
    </row>
    <row r="986" spans="1:8" ht="15.75" customHeight="1">
      <c r="A986" s="13"/>
      <c r="B986" s="61"/>
      <c r="F986" s="14"/>
      <c r="G986" s="14"/>
      <c r="H986" s="14"/>
    </row>
    <row r="987" spans="1:8" ht="15.75" customHeight="1">
      <c r="A987" s="13"/>
      <c r="B987" s="61"/>
      <c r="F987" s="14"/>
      <c r="G987" s="14"/>
      <c r="H987" s="14"/>
    </row>
    <row r="988" spans="1:8" ht="15.75" customHeight="1">
      <c r="A988" s="13"/>
      <c r="B988" s="61"/>
      <c r="F988" s="14"/>
      <c r="G988" s="14"/>
      <c r="H988" s="14"/>
    </row>
    <row r="989" spans="1:8" ht="15.75" customHeight="1">
      <c r="A989" s="13"/>
      <c r="B989" s="61"/>
      <c r="F989" s="14"/>
      <c r="G989" s="14"/>
      <c r="H989" s="14"/>
    </row>
    <row r="990" spans="1:8" ht="15.75" customHeight="1">
      <c r="A990" s="13"/>
      <c r="B990" s="61"/>
      <c r="F990" s="14"/>
      <c r="G990" s="14"/>
      <c r="H990" s="14"/>
    </row>
    <row r="991" spans="1:8" ht="15.75" customHeight="1">
      <c r="A991" s="13"/>
      <c r="B991" s="61"/>
      <c r="F991" s="14"/>
      <c r="G991" s="14"/>
      <c r="H991" s="14"/>
    </row>
    <row r="992" spans="1:8" ht="15.75" customHeight="1">
      <c r="A992" s="13"/>
      <c r="B992" s="61"/>
      <c r="F992" s="14"/>
      <c r="G992" s="14"/>
      <c r="H992" s="14"/>
    </row>
    <row r="993" spans="1:8" ht="15.75" customHeight="1">
      <c r="A993" s="13"/>
      <c r="B993" s="61"/>
      <c r="F993" s="14"/>
      <c r="G993" s="14"/>
      <c r="H993" s="14"/>
    </row>
    <row r="994" spans="1:8" ht="15.75" customHeight="1">
      <c r="A994" s="13"/>
      <c r="B994" s="61"/>
      <c r="F994" s="14"/>
      <c r="G994" s="14"/>
      <c r="H994" s="14"/>
    </row>
    <row r="995" spans="1:8" ht="15.75" customHeight="1">
      <c r="A995" s="13"/>
      <c r="B995" s="61"/>
      <c r="F995" s="14"/>
      <c r="G995" s="14"/>
      <c r="H995" s="14"/>
    </row>
    <row r="996" spans="1:8" ht="15.75" customHeight="1">
      <c r="A996" s="13"/>
      <c r="B996" s="61"/>
      <c r="F996" s="14"/>
      <c r="G996" s="14"/>
      <c r="H996" s="14"/>
    </row>
    <row r="997" spans="1:8" ht="15.75" customHeight="1">
      <c r="A997" s="13"/>
      <c r="B997" s="61"/>
      <c r="F997" s="14"/>
      <c r="G997" s="14"/>
      <c r="H997" s="14"/>
    </row>
    <row r="998" spans="1:8" ht="15.75" customHeight="1">
      <c r="A998" s="13"/>
      <c r="B998" s="61"/>
      <c r="F998" s="14"/>
      <c r="G998" s="14"/>
      <c r="H998" s="14"/>
    </row>
    <row r="999" spans="1:8" ht="15.75" customHeight="1">
      <c r="A999" s="13"/>
      <c r="B999" s="61"/>
      <c r="F999" s="14"/>
      <c r="G999" s="14"/>
      <c r="H999" s="14"/>
    </row>
    <row r="1000" spans="1:8" ht="15.75" customHeight="1">
      <c r="A1000" s="13"/>
      <c r="B1000" s="61"/>
      <c r="F1000" s="14"/>
      <c r="G1000" s="14"/>
      <c r="H1000" s="14"/>
    </row>
  </sheetData>
  <autoFilter ref="A1:P385" xr:uid="{00000000-0009-0000-0000-000020000000}">
    <filterColumn colId="1">
      <filters>
        <filter val="1 April 2019"/>
        <filter val="1 August 2019"/>
        <filter val="1 July 2019"/>
        <filter val="1 July 2020"/>
        <filter val="1 May 2019"/>
        <filter val="1 May 2022"/>
        <filter val="1 September 2021"/>
        <filter val="10 April 2019"/>
        <filter val="10 April 2022"/>
        <filter val="10 August 2021"/>
        <filter val="10 December 2021"/>
        <filter val="10 June 2019"/>
        <filter val="10 September 2020"/>
        <filter val="11 April 2019"/>
        <filter val="11 August 2021"/>
        <filter val="11 December 2019"/>
        <filter val="11 June 2019"/>
        <filter val="11 October 2021"/>
        <filter val="11 September 2022"/>
        <filter val="12 April 2022"/>
        <filter val="12 August 2021"/>
        <filter val="12 June 2020"/>
        <filter val="12 May 2019"/>
        <filter val="13 January 2020"/>
        <filter val="13 June 2019"/>
        <filter val="13 October 2019"/>
        <filter val="14 August 2019"/>
        <filter val="14 July 2019"/>
        <filter val="14 March 2019"/>
        <filter val="14 May 2019"/>
        <filter val="14 November 2019"/>
        <filter val="15 August 2019"/>
        <filter val="15 June 2022"/>
        <filter val="15 May 2022"/>
        <filter val="15 September 2020"/>
        <filter val="16 April 2019"/>
        <filter val="16 August 2020"/>
        <filter val="16 December 2021"/>
        <filter val="16 March 2021"/>
        <filter val="16 May 2019"/>
        <filter val="16 May 2021"/>
        <filter val="17 April 2019"/>
        <filter val="17 July 2019"/>
        <filter val="17 June 2019"/>
        <filter val="17 September 2021"/>
        <filter val="18 April 2019"/>
        <filter val="18 December 2019"/>
        <filter val="18 June 2019"/>
        <filter val="18 May 2021"/>
        <filter val="18 May 2022"/>
        <filter val="18 September 2020"/>
        <filter val="18 September 2022"/>
        <filter val="19 April 2019"/>
        <filter val="2 August 2020"/>
        <filter val="2 February 2020"/>
        <filter val="2 June 2019"/>
        <filter val="2 May 2022"/>
        <filter val="2 November 2020"/>
        <filter val="2 September 2020"/>
        <filter val="20 April 2020"/>
        <filter val="20 April 2021"/>
        <filter val="20 April 2022"/>
        <filter val="20 August 2019"/>
        <filter val="20 August 2020"/>
        <filter val="20 August 2021"/>
        <filter val="20 December 2019"/>
        <filter val="20 December 2021"/>
        <filter val="20 January 2020"/>
        <filter val="20 January 2021"/>
        <filter val="20 July 2019"/>
        <filter val="20 July 2021"/>
        <filter val="20 July 2022"/>
        <filter val="20 June 2019"/>
        <filter val="20 June 2021"/>
        <filter val="20 March 2020"/>
        <filter val="20 May 2019"/>
        <filter val="20 May 2021"/>
        <filter val="20 November 2019"/>
        <filter val="20 November 2020"/>
        <filter val="20 November 2021"/>
        <filter val="20 October 2019"/>
        <filter val="20 October 2020"/>
        <filter val="20 October 2021"/>
        <filter val="20 September 2019"/>
        <filter val="20 September 2020"/>
        <filter val="20 September 2021"/>
        <filter val="21 April 2019"/>
        <filter val="21 August 2022"/>
        <filter val="21 May 2020"/>
        <filter val="22 August 2021"/>
        <filter val="22 October 2020"/>
        <filter val="23 April 2019"/>
        <filter val="23 August 2020"/>
        <filter val="23 August 2021"/>
        <filter val="23 December 2019"/>
        <filter val="23 May 2019"/>
        <filter val="23 May 2021"/>
        <filter val="23 September 2019"/>
        <filter val="24 March 2021"/>
        <filter val="24 September 2019"/>
        <filter val="25 April 2019"/>
        <filter val="25 August 2021"/>
        <filter val="25 December 2019"/>
        <filter val="25 February 2021"/>
        <filter val="25 July 2021"/>
        <filter val="25 July 2022"/>
        <filter val="25 June 2019"/>
        <filter val="25 March 2019"/>
        <filter val="25 March 2021"/>
        <filter val="25 October 2019"/>
        <filter val="26 August 2020"/>
        <filter val="26 July 2021"/>
        <filter val="26 May 2019"/>
        <filter val="26 October 2021"/>
        <filter val="27 August 2020"/>
        <filter val="27 March 2022"/>
        <filter val="27 May 2021"/>
        <filter val="28 April 2019"/>
        <filter val="28 July 2021"/>
        <filter val="28 March 2022"/>
        <filter val="28 May 2020"/>
        <filter val="28 November 2019"/>
        <filter val="29 April 2019"/>
        <filter val="29 April 2021"/>
        <filter val="29 December 2019"/>
        <filter val="29 March 2021"/>
        <filter val="29 October 2020"/>
        <filter val="3 April 2019"/>
        <filter val="3 December 2019"/>
        <filter val="3 July 2019"/>
        <filter val="3 July 2022"/>
        <filter val="3 May 2022"/>
        <filter val="3 November 2019"/>
        <filter val="3 September 2019"/>
        <filter val="30 April 2019"/>
        <filter val="30 August 2020"/>
        <filter val="30 August 2021"/>
        <filter val="30 January 2022"/>
        <filter val="30 June 2021"/>
        <filter val="30 May 2019"/>
        <filter val="30 October 2019"/>
        <filter val="31 August 2021"/>
        <filter val="31 May 2019"/>
        <filter val="31 May 2022"/>
        <filter val="31 October 2019"/>
        <filter val="4 April 2019"/>
        <filter val="4 April 2022"/>
        <filter val="4 August 2022"/>
        <filter val="4 December 2019"/>
        <filter val="4 July 2022"/>
        <filter val="4 June 2019"/>
        <filter val="4 March 2020"/>
        <filter val="4 May 2022"/>
        <filter val="4 September 2020"/>
        <filter val="5 August 2022"/>
        <filter val="5 December 2019"/>
        <filter val="5 July 2022"/>
        <filter val="5 May 2019"/>
        <filter val="6 October 2019"/>
        <filter val="6 October 2021"/>
        <filter val="7 April 2019"/>
        <filter val="7 April 2021"/>
        <filter val="7 April 2022"/>
        <filter val="7 January 2020"/>
        <filter val="7 July 2020"/>
        <filter val="7 July 2022"/>
        <filter val="7 March 2022"/>
        <filter val="7 May 2019"/>
        <filter val="8 April 2019"/>
        <filter val="8 August 2021"/>
        <filter val="8 February 2022"/>
        <filter val="8 July 2022"/>
        <filter val="8 June 2022"/>
        <filter val="8 May 2022"/>
        <filter val="8 October 2019"/>
        <filter val="8 September 2022"/>
        <filter val="9 December 2021"/>
        <filter val="9 February 2022"/>
        <filter val="9 January 2020"/>
        <filter val="9 March 2022"/>
        <filter val="9 May 2021"/>
        <filter val="9 November 2021"/>
        <filter val="9 September 2020"/>
        <filter val="9 September 2022"/>
      </filters>
    </filterColumn>
    <filterColumn colId="2">
      <filters>
        <filter val="Cleaner April H003"/>
        <filter val="Cleaner April H111"/>
        <filter val="Cleaner Pension April H003"/>
        <filter val="Cleaner Pension April H111"/>
        <filter val="Cleaning Aug 2021 - H003"/>
        <filter val="Cleaning Aug 2021 - H111"/>
        <filter val="Cleaning may"/>
        <filter val="clening 6.21"/>
        <filter val="clening april"/>
        <filter val="clening aug"/>
        <filter val="clening dec"/>
        <filter val="clening jul"/>
        <filter val="clening may"/>
        <filter val="clening sep"/>
        <filter val="pensia Cleaning may"/>
        <filter val="pensia clening 6.21"/>
        <filter val="pensia clening april"/>
        <filter val="pensia clening aug"/>
        <filter val="pensia clening dec"/>
        <filter val="pensia clening jul"/>
        <filter val="pensia clening may"/>
        <filter val="pensia clening mer"/>
        <filter val="pensia clening oct"/>
        <filter val="pensia clening sep"/>
        <filter val="Pension of cleaning - H003"/>
        <filter val="Pension of cleaning April 2022 - H003"/>
        <filter val="Pension of cleaning April 2022 - H111"/>
        <filter val="Pension of cleaning Aug 2021 - H003"/>
        <filter val="Pension of cleaning Aug 2021 - H111"/>
        <filter val="Pension of cleaning August 2022 - H003"/>
        <filter val="Pension of cleaning August 2022 - H111"/>
        <filter val="Pension of cleaning Feb 2022 - H003"/>
        <filter val="Pension of cleaning Feb 2022 - H111"/>
        <filter val="Pension of cleaning Jan 2022 - H003"/>
        <filter val="Pension of cleaning Jan 2022 - H111"/>
        <filter val="Pension of cleaning July 2022 - H003"/>
        <filter val="Pension of cleaning July 2022 - H111"/>
        <filter val="Pension of cleaning June 2022 - H003"/>
        <filter val="Pension of cleaning June 2022 - H111"/>
        <filter val="Pension of cleaning March 2022 - H003"/>
        <filter val="Pension of cleaning March 2022 - H111"/>
        <filter val="Pension of cleaning May 2022 - H003"/>
        <filter val="Pension of cleaning Oct 2021 - H003"/>
        <filter val="Pension of cleaning Oct 2021 - H111"/>
        <filter val="Pension of cleaning Sep 2021 - H111"/>
      </filters>
    </filterColumn>
  </autoFilter>
  <conditionalFormatting sqref="B221:D223">
    <cfRule type="notContainsBlanks" dxfId="50" priority="1">
      <formula>LEN(TRIM(B221))&gt;0</formula>
    </cfRule>
  </conditionalFormatting>
  <conditionalFormatting sqref="P2:P385">
    <cfRule type="expression" dxfId="49" priority="2" stopIfTrue="1">
      <formula>"&gt;0"</formula>
    </cfRule>
    <cfRule type="cellIs" dxfId="48" priority="3" operator="lessThan">
      <formula>0</formula>
    </cfRule>
  </conditionalFormatting>
  <pageMargins left="0.7" right="0.7" top="0.75" bottom="0.75" header="0" footer="0"/>
  <pageSetup orientation="portrait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>
    <outlinePr summaryBelow="0" summaryRight="0"/>
  </sheetPr>
  <dimension ref="A1:J1000"/>
  <sheetViews>
    <sheetView workbookViewId="0"/>
  </sheetViews>
  <sheetFormatPr defaultColWidth="12.625" defaultRowHeight="15" customHeight="1"/>
  <cols>
    <col min="1" max="1" width="8.875" customWidth="1"/>
    <col min="2" max="2" width="13.375" customWidth="1"/>
    <col min="3" max="3" width="21" customWidth="1"/>
    <col min="4" max="4" width="14" customWidth="1"/>
    <col min="5" max="5" width="8.875" customWidth="1"/>
    <col min="6" max="6" width="22.125" customWidth="1"/>
    <col min="7" max="7" width="46.75" customWidth="1"/>
    <col min="8" max="10" width="8.875" customWidth="1"/>
  </cols>
  <sheetData>
    <row r="1" spans="1:10" ht="14.25" customHeight="1">
      <c r="A1" s="1" t="s">
        <v>59</v>
      </c>
      <c r="B1" s="1" t="s">
        <v>1855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1860</v>
      </c>
      <c r="I1" s="1" t="s">
        <v>3196</v>
      </c>
      <c r="J1" s="1" t="s">
        <v>1861</v>
      </c>
    </row>
    <row r="2" spans="1:10" ht="24" customHeight="1">
      <c r="A2" s="1" t="s">
        <v>1866</v>
      </c>
      <c r="C2" s="1" t="s">
        <v>3197</v>
      </c>
      <c r="F2" s="159" t="s">
        <v>3198</v>
      </c>
      <c r="G2" s="271" t="s">
        <v>3199</v>
      </c>
    </row>
    <row r="3" spans="1:10" ht="24" customHeight="1">
      <c r="A3" s="1" t="s">
        <v>1866</v>
      </c>
      <c r="C3" s="1" t="s">
        <v>3200</v>
      </c>
      <c r="D3" s="1" t="s">
        <v>3201</v>
      </c>
      <c r="F3" s="159" t="s">
        <v>3202</v>
      </c>
      <c r="G3" s="271"/>
    </row>
    <row r="4" spans="1:10" ht="24" customHeight="1">
      <c r="A4" s="1" t="s">
        <v>1866</v>
      </c>
      <c r="B4" s="1" t="s">
        <v>3203</v>
      </c>
      <c r="C4" s="1" t="s">
        <v>3204</v>
      </c>
      <c r="F4" s="1" t="s">
        <v>3205</v>
      </c>
      <c r="G4" s="271" t="s">
        <v>3206</v>
      </c>
    </row>
    <row r="5" spans="1:10" ht="24" customHeight="1">
      <c r="A5" s="1" t="s">
        <v>1866</v>
      </c>
      <c r="B5" s="1" t="s">
        <v>3207</v>
      </c>
      <c r="C5" s="1" t="s">
        <v>1857</v>
      </c>
      <c r="D5" s="1" t="s">
        <v>3208</v>
      </c>
      <c r="F5" s="1" t="s">
        <v>3209</v>
      </c>
      <c r="J5" s="159" t="s">
        <v>3210</v>
      </c>
    </row>
    <row r="6" spans="1:10" ht="24" customHeight="1">
      <c r="A6" s="1" t="s">
        <v>3211</v>
      </c>
      <c r="B6" s="1" t="s">
        <v>171</v>
      </c>
    </row>
    <row r="7" spans="1:10" ht="14.25" customHeight="1">
      <c r="A7" s="1" t="s">
        <v>3212</v>
      </c>
      <c r="B7" s="1" t="s">
        <v>3213</v>
      </c>
      <c r="C7" s="1" t="s">
        <v>3197</v>
      </c>
      <c r="J7" s="1">
        <v>3196</v>
      </c>
    </row>
    <row r="8" spans="1:10" ht="14.25" customHeight="1">
      <c r="A8" s="1" t="s">
        <v>970</v>
      </c>
      <c r="B8" s="1" t="s">
        <v>3214</v>
      </c>
    </row>
    <row r="9" spans="1:10" ht="14.25" customHeight="1"/>
    <row r="10" spans="1:10" ht="14.25" customHeight="1"/>
    <row r="11" spans="1:10" ht="14.25" customHeight="1">
      <c r="C11" s="671" t="s">
        <v>1866</v>
      </c>
      <c r="D11" s="672"/>
      <c r="E11" s="672"/>
      <c r="F11" s="672"/>
      <c r="G11" s="673"/>
    </row>
    <row r="12" spans="1:10" ht="14.25" customHeight="1">
      <c r="C12" s="272" t="s">
        <v>1</v>
      </c>
      <c r="D12" s="674" t="s">
        <v>1857</v>
      </c>
      <c r="E12" s="668"/>
      <c r="F12" s="5" t="s">
        <v>3215</v>
      </c>
      <c r="G12" s="273" t="s">
        <v>3216</v>
      </c>
    </row>
    <row r="13" spans="1:10" ht="14.25" customHeight="1">
      <c r="A13" s="1" t="s">
        <v>3217</v>
      </c>
      <c r="C13" s="272" t="s">
        <v>3197</v>
      </c>
      <c r="D13" s="274" t="s">
        <v>3218</v>
      </c>
      <c r="E13" s="5" t="s">
        <v>3219</v>
      </c>
      <c r="F13" s="275" t="s">
        <v>3199</v>
      </c>
      <c r="G13" s="273">
        <v>3196</v>
      </c>
    </row>
    <row r="14" spans="1:10" ht="14.25" customHeight="1">
      <c r="C14" s="276" t="s">
        <v>3204</v>
      </c>
      <c r="D14" s="675" t="s">
        <v>3205</v>
      </c>
      <c r="E14" s="676"/>
      <c r="F14" s="277" t="s">
        <v>3206</v>
      </c>
      <c r="G14" s="278" t="s">
        <v>3220</v>
      </c>
    </row>
    <row r="15" spans="1:10" ht="14.25" customHeight="1">
      <c r="A15" s="1" t="s">
        <v>3217</v>
      </c>
    </row>
    <row r="16" spans="1:10" ht="14.25" customHeight="1"/>
    <row r="17" spans="3:6" ht="14.25" customHeight="1">
      <c r="C17" s="671" t="s">
        <v>3221</v>
      </c>
      <c r="D17" s="672"/>
      <c r="E17" s="672"/>
      <c r="F17" s="673"/>
    </row>
    <row r="18" spans="3:6" ht="14.25" customHeight="1">
      <c r="C18" s="272" t="s">
        <v>59</v>
      </c>
      <c r="D18" s="5" t="s">
        <v>1857</v>
      </c>
      <c r="E18" s="5" t="s">
        <v>3222</v>
      </c>
      <c r="F18" s="273" t="s">
        <v>3223</v>
      </c>
    </row>
    <row r="19" spans="3:6" ht="14.25" customHeight="1">
      <c r="C19" s="272" t="s">
        <v>1857</v>
      </c>
      <c r="D19" s="5" t="s">
        <v>3209</v>
      </c>
      <c r="E19" s="5" t="s">
        <v>3224</v>
      </c>
      <c r="F19" s="273" t="s">
        <v>3225</v>
      </c>
    </row>
    <row r="20" spans="3:6" ht="14.25" customHeight="1">
      <c r="C20" s="272" t="s">
        <v>692</v>
      </c>
      <c r="D20" s="5"/>
      <c r="E20" s="5"/>
      <c r="F20" s="273"/>
    </row>
    <row r="21" spans="3:6" ht="14.25" customHeight="1">
      <c r="C21" s="272" t="s">
        <v>3213</v>
      </c>
      <c r="D21" s="5"/>
      <c r="E21" s="5"/>
      <c r="F21" s="273"/>
    </row>
    <row r="22" spans="3:6" ht="14.25" customHeight="1">
      <c r="C22" s="276" t="s">
        <v>970</v>
      </c>
      <c r="D22" s="279" t="s">
        <v>3214</v>
      </c>
      <c r="E22" s="279"/>
      <c r="F22" s="278"/>
    </row>
    <row r="23" spans="3:6" ht="14.25" customHeight="1"/>
    <row r="24" spans="3:6" ht="14.25" customHeight="1">
      <c r="C24" s="1" t="s">
        <v>3226</v>
      </c>
      <c r="D24" s="1" t="s">
        <v>1856</v>
      </c>
      <c r="E24" s="1">
        <v>1483733</v>
      </c>
    </row>
    <row r="25" spans="3:6" ht="14.25" customHeight="1"/>
    <row r="26" spans="3:6" ht="14.25" customHeight="1">
      <c r="C26" s="1" t="s">
        <v>3227</v>
      </c>
      <c r="D26" s="1" t="s">
        <v>3228</v>
      </c>
    </row>
    <row r="27" spans="3:6" ht="14.25" customHeight="1"/>
    <row r="28" spans="3:6" ht="14.25" customHeight="1"/>
    <row r="29" spans="3:6" ht="14.25" customHeight="1"/>
    <row r="30" spans="3:6" ht="14.25" customHeight="1"/>
    <row r="31" spans="3:6" ht="14.25" customHeight="1"/>
    <row r="32" spans="3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spans="1:1" ht="14.25" customHeight="1"/>
    <row r="226" spans="1:1" ht="14.25" customHeight="1"/>
    <row r="227" spans="1:1" ht="14.25" customHeight="1"/>
    <row r="228" spans="1:1" ht="14.25" customHeight="1"/>
    <row r="229" spans="1:1" ht="14.25" customHeight="1"/>
    <row r="230" spans="1:1" ht="14.25" customHeight="1"/>
    <row r="231" spans="1:1" ht="14.25" customHeight="1">
      <c r="A231" s="1">
        <v>0</v>
      </c>
    </row>
    <row r="232" spans="1:1" ht="14.25" customHeight="1"/>
    <row r="233" spans="1:1" ht="14.25" customHeight="1"/>
    <row r="234" spans="1:1" ht="14.25" customHeight="1"/>
    <row r="235" spans="1:1" ht="14.25" customHeight="1"/>
    <row r="236" spans="1:1" ht="14.25" customHeight="1"/>
    <row r="237" spans="1:1" ht="14.25" customHeight="1"/>
    <row r="238" spans="1:1" ht="14.25" customHeight="1"/>
    <row r="239" spans="1:1" ht="14.25" customHeight="1"/>
    <row r="240" spans="1:1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1:G11"/>
    <mergeCell ref="D12:E12"/>
    <mergeCell ref="D14:E14"/>
    <mergeCell ref="C17:F17"/>
  </mergeCells>
  <hyperlinks>
    <hyperlink ref="G2" r:id="rId1" xr:uid="{00000000-0004-0000-2100-000000000000}"/>
    <hyperlink ref="G4" r:id="rId2" xr:uid="{00000000-0004-0000-2100-000001000000}"/>
    <hyperlink ref="F13" r:id="rId3" xr:uid="{00000000-0004-0000-2100-000002000000}"/>
    <hyperlink ref="F14" r:id="rId4" xr:uid="{00000000-0004-0000-2100-000003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>
    <outlinePr summaryBelow="0" summaryRight="0"/>
  </sheetPr>
  <dimension ref="A1:R1000"/>
  <sheetViews>
    <sheetView workbookViewId="0">
      <selection activeCell="D25" sqref="D25"/>
    </sheetView>
  </sheetViews>
  <sheetFormatPr defaultColWidth="12.625" defaultRowHeight="15" customHeight="1"/>
  <cols>
    <col min="1" max="1" width="8.875" customWidth="1"/>
    <col min="2" max="2" width="21.875" customWidth="1"/>
    <col min="3" max="6" width="8.875" customWidth="1"/>
  </cols>
  <sheetData>
    <row r="1" spans="1:18" ht="14.25" customHeight="1">
      <c r="A1" s="1" t="s">
        <v>59</v>
      </c>
      <c r="B1" s="1" t="s">
        <v>3229</v>
      </c>
    </row>
    <row r="2" spans="1:18" ht="14.25" customHeight="1">
      <c r="A2" s="1" t="s">
        <v>3230</v>
      </c>
      <c r="B2" s="1" t="s">
        <v>3231</v>
      </c>
    </row>
    <row r="3" spans="1:18" ht="14.25" customHeight="1">
      <c r="A3" s="1" t="s">
        <v>3232</v>
      </c>
      <c r="B3" s="1" t="s">
        <v>3233</v>
      </c>
      <c r="E3" s="1">
        <v>4500</v>
      </c>
    </row>
    <row r="4" spans="1:18" ht="14.25" customHeight="1">
      <c r="A4" s="1" t="s">
        <v>3232</v>
      </c>
      <c r="B4" s="1" t="s">
        <v>3234</v>
      </c>
      <c r="E4" s="1">
        <v>4750</v>
      </c>
    </row>
    <row r="5" spans="1:18" ht="14.25" customHeight="1">
      <c r="E5" s="9">
        <v>4900</v>
      </c>
    </row>
    <row r="6" spans="1:18" ht="14.25" customHeight="1"/>
    <row r="7" spans="1:18" ht="14.25" customHeight="1">
      <c r="A7" s="129" t="s">
        <v>0</v>
      </c>
      <c r="B7" s="130" t="s">
        <v>58</v>
      </c>
      <c r="C7" s="25" t="s">
        <v>680</v>
      </c>
      <c r="D7" s="25" t="s">
        <v>3235</v>
      </c>
      <c r="E7" s="25" t="s">
        <v>59</v>
      </c>
      <c r="F7" s="26" t="s">
        <v>60</v>
      </c>
      <c r="G7" s="26" t="s">
        <v>61</v>
      </c>
      <c r="H7" s="26" t="s">
        <v>682</v>
      </c>
      <c r="I7" s="25" t="s">
        <v>63</v>
      </c>
      <c r="J7" s="132" t="s">
        <v>64</v>
      </c>
      <c r="K7" s="25" t="s">
        <v>65</v>
      </c>
      <c r="L7" s="25" t="s">
        <v>683</v>
      </c>
      <c r="M7" s="25" t="s">
        <v>684</v>
      </c>
      <c r="N7" s="25" t="s">
        <v>685</v>
      </c>
      <c r="O7" s="25" t="s">
        <v>686</v>
      </c>
      <c r="P7" s="25" t="s">
        <v>68</v>
      </c>
      <c r="Q7" s="26" t="s">
        <v>69</v>
      </c>
      <c r="R7" s="26" t="s">
        <v>70</v>
      </c>
    </row>
    <row r="8" spans="1:18" ht="14.25" customHeight="1">
      <c r="A8" s="13">
        <v>106</v>
      </c>
      <c r="B8" s="61">
        <v>44501</v>
      </c>
      <c r="C8" s="111"/>
      <c r="D8" s="111"/>
      <c r="G8" s="1"/>
      <c r="M8" s="9">
        <v>4900</v>
      </c>
      <c r="O8" s="201"/>
      <c r="P8" s="31">
        <f>R8-Q8</f>
        <v>0</v>
      </c>
      <c r="Q8" s="31">
        <f>SUBTOTAL(9,$F$2:F8)</f>
        <v>0</v>
      </c>
      <c r="R8" s="31">
        <f>SUBTOTAL(9,$G$2:G8)</f>
        <v>0</v>
      </c>
    </row>
    <row r="9" spans="1:18" ht="14.25" customHeight="1"/>
    <row r="10" spans="1:18" ht="14.25" customHeight="1"/>
    <row r="11" spans="1:18" ht="14.25" customHeight="1"/>
    <row r="12" spans="1:18" ht="14.25" customHeight="1"/>
    <row r="13" spans="1:18" ht="14.25" customHeight="1"/>
    <row r="14" spans="1:18" ht="14.25" customHeight="1"/>
    <row r="15" spans="1:18" ht="14.25" customHeight="1"/>
    <row r="16" spans="1:1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8">
    <cfRule type="expression" dxfId="47" priority="1" stopIfTrue="1">
      <formula>"&gt;0"</formula>
    </cfRule>
    <cfRule type="cellIs" dxfId="46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>
    <outlinePr summaryBelow="0" summaryRight="0"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10.75" customWidth="1"/>
    <col min="2" max="2" width="8.875" customWidth="1"/>
    <col min="3" max="3" width="20.25" customWidth="1"/>
    <col min="4" max="4" width="14.375" customWidth="1"/>
    <col min="5" max="5" width="13.875" customWidth="1"/>
    <col min="6" max="6" width="15.875" customWidth="1"/>
    <col min="7" max="7" width="19.375" customWidth="1"/>
    <col min="8" max="14" width="8.875" customWidth="1"/>
    <col min="15" max="15" width="52.875" customWidth="1"/>
  </cols>
  <sheetData>
    <row r="1" spans="1:15" ht="14.25" customHeight="1">
      <c r="A1" s="1" t="s">
        <v>59</v>
      </c>
      <c r="B1" s="1" t="s">
        <v>3229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1860</v>
      </c>
      <c r="I1" s="1" t="s">
        <v>1861</v>
      </c>
      <c r="K1" s="1" t="s">
        <v>60</v>
      </c>
    </row>
    <row r="2" spans="1:15" ht="14.25" customHeight="1">
      <c r="O2" s="280"/>
    </row>
    <row r="3" spans="1:15" ht="14.25" customHeight="1">
      <c r="A3" s="1" t="s">
        <v>1866</v>
      </c>
      <c r="C3" s="159" t="s">
        <v>3236</v>
      </c>
      <c r="E3" s="1" t="s">
        <v>3237</v>
      </c>
      <c r="F3" s="1" t="s">
        <v>3238</v>
      </c>
      <c r="G3" s="1" t="s">
        <v>3239</v>
      </c>
    </row>
    <row r="4" spans="1:15" ht="14.25" customHeight="1">
      <c r="A4" s="1" t="s">
        <v>1866</v>
      </c>
      <c r="C4" s="1" t="s">
        <v>3240</v>
      </c>
      <c r="O4" s="280"/>
    </row>
    <row r="5" spans="1:15" ht="14.25" customHeight="1">
      <c r="A5" s="1" t="s">
        <v>1866</v>
      </c>
      <c r="B5" s="1" t="s">
        <v>3241</v>
      </c>
      <c r="C5" s="1" t="s">
        <v>3242</v>
      </c>
      <c r="F5" s="231" t="s">
        <v>3243</v>
      </c>
      <c r="G5" s="271" t="s">
        <v>3244</v>
      </c>
      <c r="O5" s="280"/>
    </row>
    <row r="6" spans="1:15" ht="14.25" customHeight="1">
      <c r="A6" s="1" t="s">
        <v>3245</v>
      </c>
      <c r="B6" s="1" t="s">
        <v>89</v>
      </c>
      <c r="C6" s="1" t="s">
        <v>3246</v>
      </c>
      <c r="E6" s="1" t="s">
        <v>3247</v>
      </c>
      <c r="I6" s="1" t="s">
        <v>3248</v>
      </c>
    </row>
    <row r="7" spans="1:15" ht="14.25" customHeight="1">
      <c r="A7" s="1" t="s">
        <v>3249</v>
      </c>
      <c r="B7" s="1" t="s">
        <v>3250</v>
      </c>
      <c r="C7" s="1" t="s">
        <v>3251</v>
      </c>
      <c r="F7" s="1" t="s">
        <v>3252</v>
      </c>
      <c r="O7" s="281"/>
    </row>
    <row r="8" spans="1:15" ht="14.25" customHeight="1">
      <c r="A8" s="1" t="s">
        <v>3249</v>
      </c>
      <c r="B8" s="1" t="s">
        <v>3253</v>
      </c>
      <c r="C8" s="1" t="s">
        <v>3254</v>
      </c>
    </row>
    <row r="9" spans="1:15" ht="14.25" customHeight="1">
      <c r="A9" s="1" t="s">
        <v>3249</v>
      </c>
      <c r="B9" s="1" t="s">
        <v>3255</v>
      </c>
      <c r="C9" s="1" t="s">
        <v>3256</v>
      </c>
      <c r="O9" s="281"/>
    </row>
    <row r="10" spans="1:15" ht="14.25" customHeight="1"/>
    <row r="11" spans="1:15" ht="14.25" customHeight="1">
      <c r="A11" s="671" t="s">
        <v>1866</v>
      </c>
      <c r="B11" s="672"/>
      <c r="C11" s="673"/>
      <c r="E11" s="671" t="s">
        <v>3257</v>
      </c>
      <c r="F11" s="672"/>
      <c r="G11" s="679"/>
      <c r="H11" s="282"/>
      <c r="J11" s="671" t="s">
        <v>3258</v>
      </c>
      <c r="K11" s="673"/>
      <c r="O11" s="280"/>
    </row>
    <row r="12" spans="1:15" ht="14.25" customHeight="1">
      <c r="A12" s="283" t="s">
        <v>1</v>
      </c>
      <c r="B12" s="284" t="s">
        <v>3259</v>
      </c>
      <c r="C12" s="285" t="s">
        <v>3260</v>
      </c>
      <c r="E12" s="272"/>
      <c r="F12" s="286" t="s">
        <v>3261</v>
      </c>
      <c r="G12" s="287" t="s">
        <v>3262</v>
      </c>
      <c r="H12" s="288" t="s">
        <v>3263</v>
      </c>
      <c r="J12" s="272" t="s">
        <v>3264</v>
      </c>
      <c r="K12" s="273">
        <v>62</v>
      </c>
    </row>
    <row r="13" spans="1:15" ht="14.25" customHeight="1">
      <c r="A13" s="272" t="s">
        <v>1857</v>
      </c>
      <c r="B13" s="289" t="s">
        <v>3238</v>
      </c>
      <c r="C13" s="290" t="s">
        <v>3243</v>
      </c>
      <c r="E13" s="272" t="s">
        <v>1</v>
      </c>
      <c r="F13" s="286" t="s">
        <v>3265</v>
      </c>
      <c r="G13" s="287" t="s">
        <v>3254</v>
      </c>
      <c r="H13" s="288" t="s">
        <v>3256</v>
      </c>
      <c r="J13" s="276" t="s">
        <v>3266</v>
      </c>
      <c r="K13" s="278" t="s">
        <v>3267</v>
      </c>
      <c r="O13" s="280"/>
    </row>
    <row r="14" spans="1:15" ht="14.25" customHeight="1">
      <c r="A14" s="272" t="s">
        <v>3215</v>
      </c>
      <c r="B14" s="289" t="s">
        <v>3239</v>
      </c>
      <c r="C14" s="291" t="s">
        <v>3244</v>
      </c>
      <c r="E14" s="272" t="s">
        <v>65</v>
      </c>
      <c r="F14" s="286"/>
      <c r="G14" s="287"/>
      <c r="H14" s="288"/>
    </row>
    <row r="15" spans="1:15" ht="14.25" customHeight="1">
      <c r="A15" s="276" t="s">
        <v>52</v>
      </c>
      <c r="B15" s="292" t="s">
        <v>3240</v>
      </c>
      <c r="C15" s="293"/>
      <c r="E15" s="276" t="s">
        <v>3268</v>
      </c>
      <c r="F15" s="294" t="s">
        <v>3269</v>
      </c>
      <c r="G15" s="295"/>
      <c r="H15" s="296"/>
      <c r="O15" s="280"/>
    </row>
    <row r="16" spans="1:15" ht="14.25" customHeight="1">
      <c r="O16" s="280"/>
    </row>
    <row r="17" spans="1:15" ht="14.25" customHeight="1"/>
    <row r="18" spans="1:15" ht="14.25" customHeight="1">
      <c r="A18" s="671" t="s">
        <v>3270</v>
      </c>
      <c r="B18" s="672"/>
      <c r="C18" s="672"/>
      <c r="D18" s="672"/>
      <c r="E18" s="673"/>
      <c r="G18" s="671" t="s">
        <v>3271</v>
      </c>
      <c r="H18" s="673"/>
      <c r="J18" s="671" t="s">
        <v>3272</v>
      </c>
      <c r="K18" s="673"/>
      <c r="O18" s="280"/>
    </row>
    <row r="19" spans="1:15" ht="14.25" customHeight="1">
      <c r="A19" s="297"/>
      <c r="B19" s="298" t="s">
        <v>3273</v>
      </c>
      <c r="C19" s="298" t="s">
        <v>3274</v>
      </c>
      <c r="D19" s="298" t="s">
        <v>3275</v>
      </c>
      <c r="E19" s="298" t="s">
        <v>692</v>
      </c>
      <c r="G19" s="272" t="s">
        <v>65</v>
      </c>
      <c r="H19" s="273" t="s">
        <v>3276</v>
      </c>
      <c r="J19" s="272" t="s">
        <v>3277</v>
      </c>
      <c r="K19" s="273" t="s">
        <v>3278</v>
      </c>
    </row>
    <row r="20" spans="1:15" ht="14.25" customHeight="1">
      <c r="A20" s="297" t="s">
        <v>65</v>
      </c>
      <c r="B20" s="299" t="s">
        <v>3279</v>
      </c>
      <c r="C20" s="299" t="s">
        <v>3280</v>
      </c>
      <c r="D20" s="299" t="s">
        <v>3281</v>
      </c>
      <c r="E20" s="299" t="s">
        <v>3282</v>
      </c>
      <c r="G20" s="276" t="s">
        <v>3283</v>
      </c>
      <c r="H20" s="278" t="s">
        <v>3247</v>
      </c>
      <c r="J20" s="272" t="s">
        <v>3284</v>
      </c>
      <c r="K20" s="273" t="s">
        <v>3285</v>
      </c>
      <c r="O20" s="280"/>
    </row>
    <row r="21" spans="1:15" ht="14.25" customHeight="1">
      <c r="A21" s="677" t="s">
        <v>3286</v>
      </c>
      <c r="B21" s="677">
        <v>955529290</v>
      </c>
      <c r="C21" s="677">
        <v>52109626</v>
      </c>
      <c r="D21" s="680"/>
      <c r="E21" s="300" t="s">
        <v>3287</v>
      </c>
      <c r="J21" s="276" t="s">
        <v>3288</v>
      </c>
      <c r="K21" s="278" t="s">
        <v>3289</v>
      </c>
    </row>
    <row r="22" spans="1:15" ht="14.25" customHeight="1">
      <c r="A22" s="678"/>
      <c r="B22" s="678"/>
      <c r="C22" s="678"/>
      <c r="D22" s="678"/>
      <c r="E22" s="300" t="s">
        <v>3290</v>
      </c>
      <c r="O22" s="280"/>
    </row>
    <row r="23" spans="1:15" ht="14.25" customHeight="1">
      <c r="A23" s="301" t="s">
        <v>1857</v>
      </c>
      <c r="B23" s="299" t="s">
        <v>3291</v>
      </c>
      <c r="C23" s="299">
        <v>83636</v>
      </c>
      <c r="D23" s="299"/>
      <c r="E23" s="302" t="s">
        <v>3292</v>
      </c>
    </row>
    <row r="24" spans="1:15" ht="14.25" customHeight="1">
      <c r="A24" s="297" t="s">
        <v>3215</v>
      </c>
      <c r="B24" s="299"/>
      <c r="C24" s="303" t="s">
        <v>3293</v>
      </c>
      <c r="D24" s="299"/>
      <c r="E24" s="299"/>
      <c r="O24" s="280"/>
    </row>
    <row r="25" spans="1:15" ht="14.25" customHeight="1">
      <c r="A25" s="304" t="s">
        <v>3294</v>
      </c>
      <c r="B25" s="305">
        <v>1173912</v>
      </c>
      <c r="C25" s="305" t="s">
        <v>3295</v>
      </c>
      <c r="D25" s="305">
        <v>14752374</v>
      </c>
      <c r="E25" s="305"/>
    </row>
    <row r="26" spans="1:15" ht="14.25" customHeight="1">
      <c r="O26" s="280"/>
    </row>
    <row r="27" spans="1:15" ht="14.25" customHeight="1"/>
    <row r="28" spans="1:15" ht="14.25" customHeight="1">
      <c r="O28" s="281"/>
    </row>
    <row r="29" spans="1:15" ht="14.25" customHeight="1"/>
    <row r="30" spans="1:15" ht="14.25" customHeight="1">
      <c r="O30" s="280"/>
    </row>
    <row r="31" spans="1:15" ht="14.25" customHeight="1">
      <c r="O31" s="280"/>
    </row>
    <row r="32" spans="1:15" ht="14.25" customHeight="1">
      <c r="O32" s="280"/>
    </row>
    <row r="33" spans="15:15" ht="14.25" customHeight="1">
      <c r="O33" s="280"/>
    </row>
    <row r="34" spans="15:15" ht="14.25" customHeight="1"/>
    <row r="35" spans="15:15" ht="14.25" customHeight="1"/>
    <row r="36" spans="15:15" ht="14.25" customHeight="1"/>
    <row r="37" spans="15:15" ht="14.25" customHeight="1"/>
    <row r="38" spans="15:15" ht="14.25" customHeight="1"/>
    <row r="39" spans="15:15" ht="14.25" customHeight="1"/>
    <row r="40" spans="15:15" ht="14.25" customHeight="1"/>
    <row r="41" spans="15:15" ht="14.25" customHeight="1"/>
    <row r="42" spans="15:15" ht="14.25" customHeight="1"/>
    <row r="43" spans="15:15" ht="14.25" customHeight="1"/>
    <row r="44" spans="15:15" ht="14.25" customHeight="1"/>
    <row r="45" spans="15:15" ht="14.25" customHeight="1"/>
    <row r="46" spans="15:15" ht="14.25" customHeight="1"/>
    <row r="47" spans="15:15" ht="14.25" customHeight="1"/>
    <row r="48" spans="15:1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1:B22"/>
    <mergeCell ref="C21:C22"/>
    <mergeCell ref="A11:C11"/>
    <mergeCell ref="E11:G11"/>
    <mergeCell ref="J11:K11"/>
    <mergeCell ref="A18:E18"/>
    <mergeCell ref="G18:H18"/>
    <mergeCell ref="J18:K18"/>
    <mergeCell ref="A21:A22"/>
    <mergeCell ref="D21:D22"/>
  </mergeCells>
  <hyperlinks>
    <hyperlink ref="G5" r:id="rId1" xr:uid="{00000000-0004-0000-2300-000000000000}"/>
    <hyperlink ref="C14" r:id="rId2" xr:uid="{00000000-0004-0000-2300-000001000000}"/>
    <hyperlink ref="C24" r:id="rId3" xr:uid="{00000000-0004-0000-2300-000002000000}"/>
  </hyperlinks>
  <pageMargins left="0.7" right="0.7" top="0.75" bottom="0.75" header="0" footer="0"/>
  <pageSetup orientation="portrait"/>
  <legacyDrawing r:id="rId4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>
    <outlinePr summaryBelow="0" summaryRight="0"/>
  </sheetPr>
  <dimension ref="A1:A1000"/>
  <sheetViews>
    <sheetView workbookViewId="0"/>
  </sheetViews>
  <sheetFormatPr defaultColWidth="12.625" defaultRowHeight="15" customHeight="1"/>
  <cols>
    <col min="1" max="6" width="8.875" customWidth="1"/>
  </cols>
  <sheetData>
    <row r="1" spans="1:1" ht="14.25" customHeight="1">
      <c r="A1" s="1">
        <v>0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>
    <tabColor rgb="FF00B0F0"/>
    <outlinePr summaryBelow="0" summaryRight="0"/>
  </sheetPr>
  <dimension ref="A1:R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25" defaultRowHeight="15" customHeight="1"/>
  <cols>
    <col min="1" max="1" width="8.875" customWidth="1"/>
    <col min="2" max="2" width="19.5" customWidth="1"/>
    <col min="3" max="3" width="31.375" customWidth="1"/>
    <col min="4" max="4" width="19.5" customWidth="1"/>
    <col min="5" max="5" width="22.75" customWidth="1"/>
    <col min="6" max="6" width="8.875" customWidth="1"/>
    <col min="7" max="7" width="9.875" customWidth="1"/>
    <col min="8" max="8" width="11" customWidth="1"/>
    <col min="9" max="11" width="8.875" customWidth="1"/>
    <col min="12" max="12" width="14.875" customWidth="1"/>
    <col min="13" max="13" width="10" customWidth="1"/>
    <col min="14" max="14" width="8.875" customWidth="1"/>
    <col min="15" max="15" width="12.25" customWidth="1"/>
    <col min="16" max="16" width="9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120</v>
      </c>
      <c r="B2" s="28">
        <v>42516</v>
      </c>
      <c r="C2" s="43" t="s">
        <v>598</v>
      </c>
      <c r="D2" s="52"/>
      <c r="F2" s="120"/>
      <c r="G2" s="120">
        <v>3963</v>
      </c>
      <c r="H2" s="120"/>
      <c r="I2" s="42"/>
      <c r="J2" s="43" t="s">
        <v>87</v>
      </c>
      <c r="K2" s="43"/>
      <c r="L2" s="43"/>
      <c r="N2" s="43" t="s">
        <v>688</v>
      </c>
      <c r="O2" s="223"/>
      <c r="P2" s="31">
        <f t="shared" ref="P2:P226" si="0">R2-Q2</f>
        <v>3963</v>
      </c>
      <c r="Q2" s="31">
        <f t="shared" ref="Q2:Q226" si="1">SUBTOTAL(9,$F$2:F2)</f>
        <v>0</v>
      </c>
      <c r="R2" s="31">
        <f t="shared" ref="R2:R226" si="2">SUBTOTAL(9,$G$2:G2)</f>
        <v>3963</v>
      </c>
    </row>
    <row r="3" spans="1:18" ht="14.25">
      <c r="A3" s="43">
        <v>120</v>
      </c>
      <c r="B3" s="28">
        <v>42509</v>
      </c>
      <c r="C3" s="43" t="s">
        <v>2212</v>
      </c>
      <c r="D3" s="52"/>
      <c r="F3" s="120">
        <v>92</v>
      </c>
      <c r="G3" s="120"/>
      <c r="H3" s="120"/>
      <c r="I3" s="43" t="s">
        <v>89</v>
      </c>
      <c r="J3" s="43" t="s">
        <v>87</v>
      </c>
      <c r="K3" s="43" t="s">
        <v>3296</v>
      </c>
      <c r="L3" s="43">
        <v>553975</v>
      </c>
      <c r="N3" s="43" t="s">
        <v>688</v>
      </c>
      <c r="O3" s="223"/>
      <c r="P3" s="31">
        <f t="shared" si="0"/>
        <v>3871</v>
      </c>
      <c r="Q3" s="31">
        <f t="shared" si="1"/>
        <v>92</v>
      </c>
      <c r="R3" s="31">
        <f t="shared" si="2"/>
        <v>3963</v>
      </c>
    </row>
    <row r="4" spans="1:18" ht="14.25">
      <c r="A4" s="43">
        <v>120</v>
      </c>
      <c r="B4" s="28">
        <v>42519</v>
      </c>
      <c r="C4" s="43" t="s">
        <v>3297</v>
      </c>
      <c r="D4" s="52"/>
      <c r="F4" s="120">
        <v>877</v>
      </c>
      <c r="G4" s="120"/>
      <c r="H4" s="120"/>
      <c r="I4" s="43" t="s">
        <v>91</v>
      </c>
      <c r="J4" s="43" t="s">
        <v>87</v>
      </c>
      <c r="K4" s="43" t="s">
        <v>1613</v>
      </c>
      <c r="L4" s="43"/>
      <c r="N4" s="43" t="s">
        <v>688</v>
      </c>
      <c r="O4" s="223"/>
      <c r="P4" s="31">
        <f t="shared" si="0"/>
        <v>2994</v>
      </c>
      <c r="Q4" s="31">
        <f t="shared" si="1"/>
        <v>969</v>
      </c>
      <c r="R4" s="31">
        <f t="shared" si="2"/>
        <v>3963</v>
      </c>
    </row>
    <row r="5" spans="1:18" ht="14.25">
      <c r="A5" s="43">
        <v>120</v>
      </c>
      <c r="B5" s="28">
        <v>42508</v>
      </c>
      <c r="C5" s="43" t="s">
        <v>3298</v>
      </c>
      <c r="D5" s="52"/>
      <c r="F5" s="120">
        <v>99.9</v>
      </c>
      <c r="G5" s="120"/>
      <c r="H5" s="120"/>
      <c r="I5" s="43" t="s">
        <v>89</v>
      </c>
      <c r="J5" s="43" t="s">
        <v>87</v>
      </c>
      <c r="K5" s="43"/>
      <c r="L5" s="43"/>
      <c r="N5" s="43" t="s">
        <v>688</v>
      </c>
      <c r="O5" s="223"/>
      <c r="P5" s="31">
        <f t="shared" si="0"/>
        <v>2894.1</v>
      </c>
      <c r="Q5" s="31">
        <f t="shared" si="1"/>
        <v>1068.9000000000001</v>
      </c>
      <c r="R5" s="31">
        <f t="shared" si="2"/>
        <v>3963</v>
      </c>
    </row>
    <row r="6" spans="1:18" ht="14.25">
      <c r="A6" s="43">
        <v>120</v>
      </c>
      <c r="B6" s="28">
        <v>42529</v>
      </c>
      <c r="C6" s="43" t="s">
        <v>610</v>
      </c>
      <c r="D6" s="52"/>
      <c r="F6" s="120">
        <v>702</v>
      </c>
      <c r="G6" s="120"/>
      <c r="H6" s="120"/>
      <c r="I6" s="43" t="s">
        <v>91</v>
      </c>
      <c r="J6" s="43" t="s">
        <v>87</v>
      </c>
      <c r="K6" s="43" t="s">
        <v>734</v>
      </c>
      <c r="L6" s="43">
        <v>294</v>
      </c>
      <c r="N6" s="43" t="s">
        <v>688</v>
      </c>
      <c r="O6" s="223"/>
      <c r="P6" s="31">
        <f t="shared" si="0"/>
        <v>2192.1</v>
      </c>
      <c r="Q6" s="31">
        <f t="shared" si="1"/>
        <v>1770.9</v>
      </c>
      <c r="R6" s="31">
        <f t="shared" si="2"/>
        <v>3963</v>
      </c>
    </row>
    <row r="7" spans="1:18" ht="14.25">
      <c r="A7" s="43">
        <v>120</v>
      </c>
      <c r="B7" s="28">
        <v>42542</v>
      </c>
      <c r="C7" s="43" t="s">
        <v>3299</v>
      </c>
      <c r="D7" s="52"/>
      <c r="F7" s="36">
        <v>34</v>
      </c>
      <c r="G7" s="120"/>
      <c r="H7" s="120"/>
      <c r="I7" s="43" t="s">
        <v>89</v>
      </c>
      <c r="J7" s="43" t="s">
        <v>87</v>
      </c>
      <c r="K7" s="43" t="s">
        <v>3300</v>
      </c>
      <c r="L7" s="43"/>
      <c r="N7" s="43" t="s">
        <v>688</v>
      </c>
      <c r="O7" s="223"/>
      <c r="P7" s="31">
        <f t="shared" si="0"/>
        <v>2158.1</v>
      </c>
      <c r="Q7" s="31">
        <f t="shared" si="1"/>
        <v>1804.9</v>
      </c>
      <c r="R7" s="31">
        <f t="shared" si="2"/>
        <v>3963</v>
      </c>
    </row>
    <row r="8" spans="1:18" ht="14.25">
      <c r="A8" s="43">
        <v>120</v>
      </c>
      <c r="B8" s="28">
        <v>42558</v>
      </c>
      <c r="C8" s="43" t="s">
        <v>3297</v>
      </c>
      <c r="D8" s="52"/>
      <c r="F8" s="120">
        <v>515</v>
      </c>
      <c r="G8" s="120"/>
      <c r="H8" s="120"/>
      <c r="I8" s="43" t="s">
        <v>91</v>
      </c>
      <c r="J8" s="43" t="s">
        <v>87</v>
      </c>
      <c r="K8" s="43"/>
      <c r="L8" s="43"/>
      <c r="N8" s="43" t="s">
        <v>688</v>
      </c>
      <c r="O8" s="223"/>
      <c r="P8" s="31">
        <f t="shared" si="0"/>
        <v>1643.1</v>
      </c>
      <c r="Q8" s="31">
        <f t="shared" si="1"/>
        <v>2319.9</v>
      </c>
      <c r="R8" s="31">
        <f t="shared" si="2"/>
        <v>3963</v>
      </c>
    </row>
    <row r="9" spans="1:18" ht="14.25">
      <c r="A9" s="43">
        <v>120</v>
      </c>
      <c r="B9" s="28">
        <v>42565</v>
      </c>
      <c r="C9" s="43" t="s">
        <v>3301</v>
      </c>
      <c r="D9" s="52"/>
      <c r="F9" s="120">
        <v>702</v>
      </c>
      <c r="G9" s="120"/>
      <c r="H9" s="120"/>
      <c r="I9" s="43" t="s">
        <v>91</v>
      </c>
      <c r="J9" s="43" t="s">
        <v>87</v>
      </c>
      <c r="K9" s="43" t="s">
        <v>3302</v>
      </c>
      <c r="L9" s="43">
        <v>316</v>
      </c>
      <c r="N9" s="43" t="s">
        <v>688</v>
      </c>
      <c r="O9" s="223"/>
      <c r="P9" s="31">
        <f t="shared" si="0"/>
        <v>941.09999999999991</v>
      </c>
      <c r="Q9" s="31">
        <f t="shared" si="1"/>
        <v>3021.9</v>
      </c>
      <c r="R9" s="31">
        <f t="shared" si="2"/>
        <v>3963</v>
      </c>
    </row>
    <row r="10" spans="1:18" ht="14.25">
      <c r="A10" s="43">
        <v>120</v>
      </c>
      <c r="B10" s="28">
        <v>42599</v>
      </c>
      <c r="C10" s="168" t="s">
        <v>3303</v>
      </c>
      <c r="D10" s="52"/>
      <c r="F10" s="36">
        <v>55</v>
      </c>
      <c r="G10" s="167"/>
      <c r="H10" s="167"/>
      <c r="I10" s="43" t="s">
        <v>169</v>
      </c>
      <c r="J10" s="168"/>
      <c r="K10" s="168" t="s">
        <v>3304</v>
      </c>
      <c r="L10" s="168" t="s">
        <v>721</v>
      </c>
      <c r="N10" s="43" t="s">
        <v>688</v>
      </c>
      <c r="O10" s="223"/>
      <c r="P10" s="31">
        <f t="shared" si="0"/>
        <v>886.09999999999991</v>
      </c>
      <c r="Q10" s="31">
        <f t="shared" si="1"/>
        <v>3076.9</v>
      </c>
      <c r="R10" s="31">
        <f t="shared" si="2"/>
        <v>3963</v>
      </c>
    </row>
    <row r="11" spans="1:18" ht="14.25">
      <c r="A11" s="43">
        <v>120</v>
      </c>
      <c r="B11" s="28">
        <v>42599</v>
      </c>
      <c r="C11" s="43" t="s">
        <v>3305</v>
      </c>
      <c r="D11" s="52"/>
      <c r="F11" s="120">
        <v>42.55</v>
      </c>
      <c r="G11" s="120"/>
      <c r="H11" s="120"/>
      <c r="I11" s="43" t="s">
        <v>89</v>
      </c>
      <c r="J11" s="43" t="s">
        <v>87</v>
      </c>
      <c r="K11" s="43" t="s">
        <v>3306</v>
      </c>
      <c r="L11" s="43">
        <v>557575826</v>
      </c>
      <c r="N11" s="43" t="s">
        <v>688</v>
      </c>
      <c r="O11" s="223"/>
      <c r="P11" s="31">
        <f t="shared" si="0"/>
        <v>843.54999999999973</v>
      </c>
      <c r="Q11" s="31">
        <f t="shared" si="1"/>
        <v>3119.4500000000003</v>
      </c>
      <c r="R11" s="31">
        <f t="shared" si="2"/>
        <v>3963</v>
      </c>
    </row>
    <row r="12" spans="1:18" ht="14.25">
      <c r="A12" s="43">
        <v>120</v>
      </c>
      <c r="B12" s="28">
        <v>42636</v>
      </c>
      <c r="C12" s="43" t="s">
        <v>598</v>
      </c>
      <c r="D12" s="52"/>
      <c r="F12" s="120"/>
      <c r="G12" s="120">
        <v>5808</v>
      </c>
      <c r="H12" s="120"/>
      <c r="I12" s="43" t="s">
        <v>91</v>
      </c>
      <c r="J12" s="43" t="s">
        <v>87</v>
      </c>
      <c r="K12" s="43" t="s">
        <v>62</v>
      </c>
      <c r="L12" s="43">
        <v>59</v>
      </c>
      <c r="N12" s="43" t="s">
        <v>688</v>
      </c>
      <c r="O12" s="223"/>
      <c r="P12" s="31">
        <f t="shared" si="0"/>
        <v>6651.5499999999993</v>
      </c>
      <c r="Q12" s="31">
        <f t="shared" si="1"/>
        <v>3119.4500000000003</v>
      </c>
      <c r="R12" s="31">
        <f t="shared" si="2"/>
        <v>9771</v>
      </c>
    </row>
    <row r="13" spans="1:18" ht="14.25">
      <c r="A13" s="43">
        <v>120</v>
      </c>
      <c r="B13" s="28">
        <v>42640</v>
      </c>
      <c r="C13" s="43" t="s">
        <v>1625</v>
      </c>
      <c r="D13" s="52"/>
      <c r="F13" s="120">
        <v>2808</v>
      </c>
      <c r="G13" s="120"/>
      <c r="H13" s="120"/>
      <c r="I13" s="43" t="s">
        <v>91</v>
      </c>
      <c r="J13" s="43" t="s">
        <v>87</v>
      </c>
      <c r="K13" s="43" t="s">
        <v>62</v>
      </c>
      <c r="L13" s="43">
        <v>279</v>
      </c>
      <c r="N13" s="43" t="s">
        <v>688</v>
      </c>
      <c r="O13" s="223"/>
      <c r="P13" s="31">
        <f t="shared" si="0"/>
        <v>3843.5499999999993</v>
      </c>
      <c r="Q13" s="31">
        <f t="shared" si="1"/>
        <v>5927.4500000000007</v>
      </c>
      <c r="R13" s="31">
        <f t="shared" si="2"/>
        <v>9771</v>
      </c>
    </row>
    <row r="14" spans="1:18" ht="14.25">
      <c r="A14" s="43">
        <v>120</v>
      </c>
      <c r="B14" s="28">
        <v>42648</v>
      </c>
      <c r="C14" s="43" t="s">
        <v>3307</v>
      </c>
      <c r="D14" s="52"/>
      <c r="F14" s="120">
        <v>350</v>
      </c>
      <c r="G14" s="120"/>
      <c r="H14" s="120"/>
      <c r="I14" s="43" t="s">
        <v>91</v>
      </c>
      <c r="J14" s="43" t="s">
        <v>87</v>
      </c>
      <c r="K14" s="43" t="s">
        <v>3308</v>
      </c>
      <c r="L14" s="43"/>
      <c r="N14" s="43" t="s">
        <v>688</v>
      </c>
      <c r="O14" s="223"/>
      <c r="P14" s="31">
        <f t="shared" si="0"/>
        <v>3493.5499999999993</v>
      </c>
      <c r="Q14" s="31">
        <f t="shared" si="1"/>
        <v>6277.4500000000007</v>
      </c>
      <c r="R14" s="31">
        <f t="shared" si="2"/>
        <v>9771</v>
      </c>
    </row>
    <row r="15" spans="1:18" ht="14.25">
      <c r="A15" s="43">
        <v>120</v>
      </c>
      <c r="B15" s="28">
        <v>42649</v>
      </c>
      <c r="C15" s="43" t="s">
        <v>689</v>
      </c>
      <c r="D15" s="52"/>
      <c r="F15" s="120">
        <v>650</v>
      </c>
      <c r="G15" s="120"/>
      <c r="H15" s="120"/>
      <c r="I15" s="43" t="s">
        <v>89</v>
      </c>
      <c r="J15" s="43" t="s">
        <v>87</v>
      </c>
      <c r="K15" s="43" t="s">
        <v>3309</v>
      </c>
      <c r="L15" s="43"/>
      <c r="N15" s="43" t="s">
        <v>688</v>
      </c>
      <c r="O15" s="223"/>
      <c r="P15" s="31">
        <f t="shared" si="0"/>
        <v>2843.5499999999993</v>
      </c>
      <c r="Q15" s="31">
        <f t="shared" si="1"/>
        <v>6927.4500000000007</v>
      </c>
      <c r="R15" s="31">
        <f t="shared" si="2"/>
        <v>9771</v>
      </c>
    </row>
    <row r="16" spans="1:18" ht="14.25">
      <c r="A16" s="43">
        <v>120</v>
      </c>
      <c r="B16" s="28">
        <v>42687</v>
      </c>
      <c r="C16" s="43" t="s">
        <v>3310</v>
      </c>
      <c r="D16" s="52"/>
      <c r="F16" s="120">
        <v>702</v>
      </c>
      <c r="G16" s="120"/>
      <c r="H16" s="120"/>
      <c r="I16" s="43" t="s">
        <v>91</v>
      </c>
      <c r="J16" s="43" t="s">
        <v>87</v>
      </c>
      <c r="K16" s="43" t="s">
        <v>3311</v>
      </c>
      <c r="L16" s="43">
        <v>374</v>
      </c>
      <c r="N16" s="43" t="s">
        <v>688</v>
      </c>
      <c r="O16" s="223"/>
      <c r="P16" s="31">
        <f t="shared" si="0"/>
        <v>2141.5499999999993</v>
      </c>
      <c r="Q16" s="31">
        <f t="shared" si="1"/>
        <v>7629.4500000000007</v>
      </c>
      <c r="R16" s="31">
        <f t="shared" si="2"/>
        <v>9771</v>
      </c>
    </row>
    <row r="17" spans="1:18" ht="14.25">
      <c r="A17" s="43">
        <v>120</v>
      </c>
      <c r="B17" s="28">
        <v>42705</v>
      </c>
      <c r="C17" s="43" t="s">
        <v>3312</v>
      </c>
      <c r="D17" s="52"/>
      <c r="F17" s="120">
        <v>300</v>
      </c>
      <c r="G17" s="120"/>
      <c r="H17" s="120"/>
      <c r="I17" s="43" t="s">
        <v>91</v>
      </c>
      <c r="J17" s="43" t="s">
        <v>87</v>
      </c>
      <c r="K17" s="43" t="s">
        <v>3313</v>
      </c>
      <c r="L17" s="43">
        <v>101047</v>
      </c>
      <c r="N17" s="43" t="s">
        <v>688</v>
      </c>
      <c r="O17" s="223"/>
      <c r="P17" s="31">
        <f t="shared" si="0"/>
        <v>1841.5499999999993</v>
      </c>
      <c r="Q17" s="31">
        <f t="shared" si="1"/>
        <v>7929.4500000000007</v>
      </c>
      <c r="R17" s="31">
        <f t="shared" si="2"/>
        <v>9771</v>
      </c>
    </row>
    <row r="18" spans="1:18" ht="14.25">
      <c r="A18" s="43">
        <v>120</v>
      </c>
      <c r="B18" s="28">
        <v>42740</v>
      </c>
      <c r="C18" s="43" t="s">
        <v>598</v>
      </c>
      <c r="D18" s="52"/>
      <c r="F18" s="120"/>
      <c r="G18" s="120">
        <v>2808</v>
      </c>
      <c r="H18" s="120"/>
      <c r="I18" s="43" t="s">
        <v>91</v>
      </c>
      <c r="J18" s="43" t="s">
        <v>87</v>
      </c>
      <c r="K18" s="43"/>
      <c r="L18" s="43"/>
      <c r="N18" s="43" t="s">
        <v>688</v>
      </c>
      <c r="O18" s="223"/>
      <c r="P18" s="31">
        <f t="shared" si="0"/>
        <v>4649.5499999999993</v>
      </c>
      <c r="Q18" s="31">
        <f t="shared" si="1"/>
        <v>7929.4500000000007</v>
      </c>
      <c r="R18" s="31">
        <f t="shared" si="2"/>
        <v>12579</v>
      </c>
    </row>
    <row r="19" spans="1:18" ht="14.25">
      <c r="A19" s="43">
        <v>120</v>
      </c>
      <c r="B19" s="28">
        <v>42745</v>
      </c>
      <c r="C19" s="43" t="s">
        <v>1625</v>
      </c>
      <c r="D19" s="52"/>
      <c r="F19" s="120">
        <v>2808</v>
      </c>
      <c r="G19" s="120"/>
      <c r="H19" s="120"/>
      <c r="I19" s="43" t="s">
        <v>91</v>
      </c>
      <c r="J19" s="43" t="s">
        <v>87</v>
      </c>
      <c r="K19" s="43" t="s">
        <v>62</v>
      </c>
      <c r="L19" s="43"/>
      <c r="N19" s="43" t="s">
        <v>688</v>
      </c>
      <c r="O19" s="223"/>
      <c r="P19" s="31">
        <f t="shared" si="0"/>
        <v>1841.5499999999993</v>
      </c>
      <c r="Q19" s="31">
        <f t="shared" si="1"/>
        <v>10737.45</v>
      </c>
      <c r="R19" s="31">
        <f t="shared" si="2"/>
        <v>12579</v>
      </c>
    </row>
    <row r="20" spans="1:18" ht="14.25">
      <c r="A20" s="43">
        <v>120</v>
      </c>
      <c r="B20" s="28">
        <v>42796</v>
      </c>
      <c r="C20" s="43" t="s">
        <v>610</v>
      </c>
      <c r="D20" s="52"/>
      <c r="F20" s="120">
        <v>112</v>
      </c>
      <c r="G20" s="120"/>
      <c r="H20" s="120"/>
      <c r="I20" s="43" t="s">
        <v>169</v>
      </c>
      <c r="J20" s="43" t="s">
        <v>87</v>
      </c>
      <c r="K20" s="43" t="s">
        <v>3314</v>
      </c>
      <c r="L20" s="43" t="s">
        <v>721</v>
      </c>
      <c r="N20" s="43" t="s">
        <v>688</v>
      </c>
      <c r="O20" s="223"/>
      <c r="P20" s="31">
        <f t="shared" si="0"/>
        <v>1729.5499999999993</v>
      </c>
      <c r="Q20" s="31">
        <f t="shared" si="1"/>
        <v>10849.45</v>
      </c>
      <c r="R20" s="31">
        <f t="shared" si="2"/>
        <v>12579</v>
      </c>
    </row>
    <row r="21" spans="1:18" ht="15.75" customHeight="1">
      <c r="A21" s="43">
        <v>120</v>
      </c>
      <c r="B21" s="28">
        <v>42830</v>
      </c>
      <c r="C21" s="43" t="s">
        <v>3315</v>
      </c>
      <c r="D21" s="52"/>
      <c r="F21" s="120">
        <v>585</v>
      </c>
      <c r="G21" s="120"/>
      <c r="H21" s="120"/>
      <c r="I21" s="43" t="s">
        <v>89</v>
      </c>
      <c r="J21" s="43" t="s">
        <v>87</v>
      </c>
      <c r="K21" s="43" t="s">
        <v>3316</v>
      </c>
      <c r="L21" s="43" t="s">
        <v>3317</v>
      </c>
      <c r="N21" s="43" t="s">
        <v>688</v>
      </c>
      <c r="O21" s="223"/>
      <c r="P21" s="31">
        <f t="shared" si="0"/>
        <v>1144.5499999999993</v>
      </c>
      <c r="Q21" s="31">
        <f t="shared" si="1"/>
        <v>11434.45</v>
      </c>
      <c r="R21" s="31">
        <f t="shared" si="2"/>
        <v>12579</v>
      </c>
    </row>
    <row r="22" spans="1:18" ht="15.75" customHeight="1">
      <c r="A22" s="43">
        <v>120</v>
      </c>
      <c r="B22" s="28">
        <v>42832</v>
      </c>
      <c r="C22" s="43" t="s">
        <v>700</v>
      </c>
      <c r="D22" s="52"/>
      <c r="F22" s="120"/>
      <c r="G22" s="120">
        <v>4808</v>
      </c>
      <c r="H22" s="120"/>
      <c r="I22" s="43" t="s">
        <v>91</v>
      </c>
      <c r="J22" s="43" t="s">
        <v>87</v>
      </c>
      <c r="K22" s="43" t="s">
        <v>62</v>
      </c>
      <c r="L22" s="43">
        <v>84</v>
      </c>
      <c r="N22" s="43" t="s">
        <v>688</v>
      </c>
      <c r="O22" s="223"/>
      <c r="P22" s="31">
        <f t="shared" si="0"/>
        <v>5952.5499999999993</v>
      </c>
      <c r="Q22" s="31">
        <f t="shared" si="1"/>
        <v>11434.45</v>
      </c>
      <c r="R22" s="31">
        <f t="shared" si="2"/>
        <v>17387</v>
      </c>
    </row>
    <row r="23" spans="1:18" ht="15.75" customHeight="1">
      <c r="A23" s="43">
        <v>120</v>
      </c>
      <c r="B23" s="28">
        <v>42900</v>
      </c>
      <c r="C23" s="43" t="s">
        <v>610</v>
      </c>
      <c r="D23" s="52"/>
      <c r="F23" s="120">
        <v>45</v>
      </c>
      <c r="G23" s="120"/>
      <c r="H23" s="120"/>
      <c r="I23" s="43" t="s">
        <v>91</v>
      </c>
      <c r="J23" s="43" t="s">
        <v>87</v>
      </c>
      <c r="K23" s="43" t="s">
        <v>3314</v>
      </c>
      <c r="L23" s="43" t="s">
        <v>721</v>
      </c>
      <c r="N23" s="43" t="s">
        <v>688</v>
      </c>
      <c r="O23" s="223"/>
      <c r="P23" s="31">
        <f t="shared" si="0"/>
        <v>5907.5499999999993</v>
      </c>
      <c r="Q23" s="31">
        <f t="shared" si="1"/>
        <v>11479.45</v>
      </c>
      <c r="R23" s="31">
        <f t="shared" si="2"/>
        <v>17387</v>
      </c>
    </row>
    <row r="24" spans="1:18" ht="15.75" customHeight="1">
      <c r="A24" s="43">
        <v>120</v>
      </c>
      <c r="B24" s="28">
        <v>42844</v>
      </c>
      <c r="C24" s="43" t="s">
        <v>1625</v>
      </c>
      <c r="D24" s="52"/>
      <c r="F24" s="120">
        <v>2808</v>
      </c>
      <c r="G24" s="120"/>
      <c r="H24" s="120"/>
      <c r="I24" s="43" t="s">
        <v>91</v>
      </c>
      <c r="J24" s="43" t="s">
        <v>87</v>
      </c>
      <c r="K24" s="43" t="s">
        <v>62</v>
      </c>
      <c r="L24" s="43">
        <v>316</v>
      </c>
      <c r="N24" s="43" t="s">
        <v>688</v>
      </c>
      <c r="O24" s="223"/>
      <c r="P24" s="31">
        <f t="shared" si="0"/>
        <v>3099.5499999999993</v>
      </c>
      <c r="Q24" s="31">
        <f t="shared" si="1"/>
        <v>14287.45</v>
      </c>
      <c r="R24" s="31">
        <f t="shared" si="2"/>
        <v>17387</v>
      </c>
    </row>
    <row r="25" spans="1:18" ht="15.75" customHeight="1">
      <c r="A25" s="43">
        <v>120</v>
      </c>
      <c r="B25" s="28">
        <v>42871</v>
      </c>
      <c r="C25" s="43" t="s">
        <v>3318</v>
      </c>
      <c r="D25" s="52"/>
      <c r="F25" s="120">
        <v>60</v>
      </c>
      <c r="G25" s="120"/>
      <c r="H25" s="120"/>
      <c r="I25" s="43" t="s">
        <v>169</v>
      </c>
      <c r="J25" s="43" t="s">
        <v>87</v>
      </c>
      <c r="K25" s="43" t="s">
        <v>3319</v>
      </c>
      <c r="L25" s="43" t="s">
        <v>721</v>
      </c>
      <c r="N25" s="43" t="s">
        <v>688</v>
      </c>
      <c r="O25" s="223"/>
      <c r="P25" s="31">
        <f t="shared" si="0"/>
        <v>3039.5499999999993</v>
      </c>
      <c r="Q25" s="31">
        <f t="shared" si="1"/>
        <v>14347.45</v>
      </c>
      <c r="R25" s="31">
        <f t="shared" si="2"/>
        <v>17387</v>
      </c>
    </row>
    <row r="26" spans="1:18" ht="15.75" customHeight="1">
      <c r="A26" s="43">
        <v>120</v>
      </c>
      <c r="B26" s="28">
        <v>42877</v>
      </c>
      <c r="C26" s="43" t="s">
        <v>3320</v>
      </c>
      <c r="D26" s="52"/>
      <c r="F26" s="120">
        <v>400</v>
      </c>
      <c r="G26" s="120"/>
      <c r="H26" s="120"/>
      <c r="I26" s="43" t="s">
        <v>91</v>
      </c>
      <c r="J26" s="43" t="s">
        <v>87</v>
      </c>
      <c r="K26" s="43" t="s">
        <v>3321</v>
      </c>
      <c r="L26" s="43">
        <v>2140</v>
      </c>
      <c r="N26" s="43" t="s">
        <v>688</v>
      </c>
      <c r="O26" s="223"/>
      <c r="P26" s="31">
        <f t="shared" si="0"/>
        <v>2639.5499999999993</v>
      </c>
      <c r="Q26" s="31">
        <f t="shared" si="1"/>
        <v>14747.45</v>
      </c>
      <c r="R26" s="31">
        <f t="shared" si="2"/>
        <v>17387</v>
      </c>
    </row>
    <row r="27" spans="1:18" ht="15.75" customHeight="1">
      <c r="A27" s="43">
        <v>120</v>
      </c>
      <c r="B27" s="28">
        <v>42956</v>
      </c>
      <c r="C27" s="43" t="s">
        <v>1243</v>
      </c>
      <c r="D27" s="52"/>
      <c r="F27" s="120">
        <v>93</v>
      </c>
      <c r="G27" s="120"/>
      <c r="H27" s="120"/>
      <c r="I27" s="43"/>
      <c r="J27" s="43" t="s">
        <v>87</v>
      </c>
      <c r="K27" s="43"/>
      <c r="L27" s="43"/>
      <c r="N27" s="43" t="s">
        <v>688</v>
      </c>
      <c r="O27" s="223"/>
      <c r="P27" s="31">
        <f t="shared" si="0"/>
        <v>2546.5499999999993</v>
      </c>
      <c r="Q27" s="31">
        <f t="shared" si="1"/>
        <v>14840.45</v>
      </c>
      <c r="R27" s="31">
        <f t="shared" si="2"/>
        <v>17387</v>
      </c>
    </row>
    <row r="28" spans="1:18" ht="15.75" customHeight="1">
      <c r="A28" s="43">
        <v>120</v>
      </c>
      <c r="B28" s="28">
        <v>42946</v>
      </c>
      <c r="C28" s="43" t="s">
        <v>724</v>
      </c>
      <c r="D28" s="52"/>
      <c r="F28" s="120">
        <v>2106</v>
      </c>
      <c r="G28" s="120"/>
      <c r="H28" s="120"/>
      <c r="I28" s="43"/>
      <c r="J28" s="43" t="s">
        <v>87</v>
      </c>
      <c r="K28" s="43"/>
      <c r="L28" s="43">
        <v>73</v>
      </c>
      <c r="N28" s="43" t="s">
        <v>688</v>
      </c>
      <c r="O28" s="223"/>
      <c r="P28" s="31">
        <f t="shared" si="0"/>
        <v>440.54999999999927</v>
      </c>
      <c r="Q28" s="31">
        <f t="shared" si="1"/>
        <v>16946.45</v>
      </c>
      <c r="R28" s="31">
        <f t="shared" si="2"/>
        <v>17387</v>
      </c>
    </row>
    <row r="29" spans="1:18" ht="15.75" customHeight="1">
      <c r="A29" s="43">
        <v>120</v>
      </c>
      <c r="B29" s="28">
        <v>43016</v>
      </c>
      <c r="C29" s="43" t="s">
        <v>3322</v>
      </c>
      <c r="D29" s="52"/>
      <c r="F29" s="120">
        <v>1800</v>
      </c>
      <c r="G29" s="120"/>
      <c r="H29" s="120"/>
      <c r="I29" s="43" t="s">
        <v>266</v>
      </c>
      <c r="J29" s="43" t="s">
        <v>87</v>
      </c>
      <c r="K29" s="43"/>
      <c r="L29" s="43"/>
      <c r="N29" s="43" t="s">
        <v>688</v>
      </c>
      <c r="O29" s="223"/>
      <c r="P29" s="31">
        <f t="shared" si="0"/>
        <v>-1359.4500000000007</v>
      </c>
      <c r="Q29" s="31">
        <f t="shared" si="1"/>
        <v>18746.45</v>
      </c>
      <c r="R29" s="31">
        <f t="shared" si="2"/>
        <v>17387</v>
      </c>
    </row>
    <row r="30" spans="1:18" ht="15.75" customHeight="1">
      <c r="A30" s="43">
        <v>120</v>
      </c>
      <c r="B30" s="28">
        <v>43016</v>
      </c>
      <c r="C30" s="43" t="s">
        <v>1625</v>
      </c>
      <c r="D30" s="52"/>
      <c r="F30" s="120">
        <v>5208</v>
      </c>
      <c r="G30" s="120"/>
      <c r="H30" s="120"/>
      <c r="I30" s="43" t="s">
        <v>91</v>
      </c>
      <c r="J30" s="43" t="s">
        <v>87</v>
      </c>
      <c r="K30" s="43"/>
      <c r="L30" s="43">
        <v>341</v>
      </c>
      <c r="N30" s="43" t="s">
        <v>688</v>
      </c>
      <c r="O30" s="223"/>
      <c r="P30" s="31">
        <f t="shared" si="0"/>
        <v>-6567.4500000000007</v>
      </c>
      <c r="Q30" s="31">
        <f t="shared" si="1"/>
        <v>23954.45</v>
      </c>
      <c r="R30" s="31">
        <f t="shared" si="2"/>
        <v>17387</v>
      </c>
    </row>
    <row r="31" spans="1:18" ht="15.75" customHeight="1">
      <c r="A31" s="43">
        <v>120</v>
      </c>
      <c r="B31" s="28">
        <v>43016</v>
      </c>
      <c r="C31" s="43" t="s">
        <v>598</v>
      </c>
      <c r="D31" s="52"/>
      <c r="F31" s="120"/>
      <c r="G31" s="120">
        <v>12029</v>
      </c>
      <c r="H31" s="120"/>
      <c r="I31" s="43"/>
      <c r="J31" s="43" t="s">
        <v>87</v>
      </c>
      <c r="K31" s="43" t="s">
        <v>62</v>
      </c>
      <c r="L31" s="43">
        <v>98</v>
      </c>
      <c r="N31" s="43" t="s">
        <v>688</v>
      </c>
      <c r="O31" s="223"/>
      <c r="P31" s="31">
        <f t="shared" si="0"/>
        <v>5461.5499999999993</v>
      </c>
      <c r="Q31" s="31">
        <f t="shared" si="1"/>
        <v>23954.45</v>
      </c>
      <c r="R31" s="31">
        <f t="shared" si="2"/>
        <v>29416</v>
      </c>
    </row>
    <row r="32" spans="1:18" ht="15.75" customHeight="1">
      <c r="A32" s="43">
        <v>120</v>
      </c>
      <c r="B32" s="28">
        <v>42961</v>
      </c>
      <c r="C32" s="43" t="s">
        <v>3323</v>
      </c>
      <c r="D32" s="52"/>
      <c r="F32" s="120">
        <v>700</v>
      </c>
      <c r="G32" s="120"/>
      <c r="H32" s="120"/>
      <c r="I32" s="43" t="s">
        <v>91</v>
      </c>
      <c r="J32" s="43" t="s">
        <v>87</v>
      </c>
      <c r="K32" s="43"/>
      <c r="L32" s="43"/>
      <c r="N32" s="43" t="s">
        <v>688</v>
      </c>
      <c r="O32" s="223"/>
      <c r="P32" s="31">
        <f t="shared" si="0"/>
        <v>4761.5499999999993</v>
      </c>
      <c r="Q32" s="31">
        <f t="shared" si="1"/>
        <v>24654.45</v>
      </c>
      <c r="R32" s="31">
        <f t="shared" si="2"/>
        <v>29416</v>
      </c>
    </row>
    <row r="33" spans="1:18" ht="15.75" customHeight="1">
      <c r="A33" s="43">
        <v>120</v>
      </c>
      <c r="B33" s="28">
        <v>43002</v>
      </c>
      <c r="C33" s="43" t="s">
        <v>2137</v>
      </c>
      <c r="D33" s="52"/>
      <c r="F33" s="120">
        <v>2310</v>
      </c>
      <c r="G33" s="120"/>
      <c r="H33" s="120"/>
      <c r="I33" s="43" t="s">
        <v>89</v>
      </c>
      <c r="J33" s="43" t="s">
        <v>87</v>
      </c>
      <c r="K33" s="43"/>
      <c r="L33" s="43"/>
      <c r="N33" s="43" t="s">
        <v>688</v>
      </c>
      <c r="O33" s="223"/>
      <c r="P33" s="31">
        <f t="shared" si="0"/>
        <v>2451.5499999999993</v>
      </c>
      <c r="Q33" s="31">
        <f t="shared" si="1"/>
        <v>26964.45</v>
      </c>
      <c r="R33" s="31">
        <f t="shared" si="2"/>
        <v>29416</v>
      </c>
    </row>
    <row r="34" spans="1:18" ht="15.75" customHeight="1">
      <c r="A34" s="43">
        <v>120</v>
      </c>
      <c r="B34" s="28">
        <v>43018</v>
      </c>
      <c r="C34" s="43" t="s">
        <v>610</v>
      </c>
      <c r="D34" s="52"/>
      <c r="F34" s="120">
        <v>702</v>
      </c>
      <c r="G34" s="120"/>
      <c r="H34" s="120"/>
      <c r="I34" s="43" t="s">
        <v>91</v>
      </c>
      <c r="J34" s="43" t="s">
        <v>87</v>
      </c>
      <c r="K34" s="43" t="s">
        <v>718</v>
      </c>
      <c r="L34" s="43">
        <v>639</v>
      </c>
      <c r="N34" s="43" t="s">
        <v>688</v>
      </c>
      <c r="O34" s="223"/>
      <c r="P34" s="31">
        <f t="shared" si="0"/>
        <v>1749.5499999999993</v>
      </c>
      <c r="Q34" s="31">
        <f t="shared" si="1"/>
        <v>27666.45</v>
      </c>
      <c r="R34" s="31">
        <f t="shared" si="2"/>
        <v>29416</v>
      </c>
    </row>
    <row r="35" spans="1:18" ht="15.75" customHeight="1">
      <c r="A35" s="43">
        <v>120</v>
      </c>
      <c r="B35" s="28">
        <v>43042</v>
      </c>
      <c r="C35" s="43" t="s">
        <v>3324</v>
      </c>
      <c r="D35" s="52"/>
      <c r="F35" s="120">
        <v>500</v>
      </c>
      <c r="G35" s="120"/>
      <c r="H35" s="120"/>
      <c r="I35" s="43" t="s">
        <v>91</v>
      </c>
      <c r="J35" s="43" t="s">
        <v>87</v>
      </c>
      <c r="K35" s="43" t="s">
        <v>769</v>
      </c>
      <c r="L35" s="43">
        <v>80</v>
      </c>
      <c r="N35" s="43" t="s">
        <v>688</v>
      </c>
      <c r="O35" s="223"/>
      <c r="P35" s="31">
        <f t="shared" si="0"/>
        <v>1249.5499999999993</v>
      </c>
      <c r="Q35" s="31">
        <f t="shared" si="1"/>
        <v>28166.45</v>
      </c>
      <c r="R35" s="31">
        <f t="shared" si="2"/>
        <v>29416</v>
      </c>
    </row>
    <row r="36" spans="1:18" ht="15.75" customHeight="1">
      <c r="A36" s="43">
        <v>120</v>
      </c>
      <c r="B36" s="28">
        <v>43074</v>
      </c>
      <c r="C36" s="43" t="s">
        <v>610</v>
      </c>
      <c r="D36" s="52"/>
      <c r="F36" s="307">
        <v>250</v>
      </c>
      <c r="G36" s="120"/>
      <c r="H36" s="120"/>
      <c r="I36" s="43" t="s">
        <v>91</v>
      </c>
      <c r="J36" s="43" t="s">
        <v>87</v>
      </c>
      <c r="K36" s="43" t="s">
        <v>754</v>
      </c>
      <c r="L36" s="43"/>
      <c r="N36" s="43" t="s">
        <v>688</v>
      </c>
      <c r="O36" s="223"/>
      <c r="P36" s="31">
        <f t="shared" si="0"/>
        <v>999.54999999999927</v>
      </c>
      <c r="Q36" s="31">
        <f t="shared" si="1"/>
        <v>28416.45</v>
      </c>
      <c r="R36" s="31">
        <f t="shared" si="2"/>
        <v>29416</v>
      </c>
    </row>
    <row r="37" spans="1:18" ht="15.75" customHeight="1">
      <c r="A37" s="43">
        <v>120</v>
      </c>
      <c r="B37" s="28">
        <v>43074</v>
      </c>
      <c r="C37" s="43" t="s">
        <v>3325</v>
      </c>
      <c r="D37" s="52"/>
      <c r="F37" s="307">
        <v>17.5</v>
      </c>
      <c r="G37" s="120"/>
      <c r="H37" s="120"/>
      <c r="I37" s="43"/>
      <c r="J37" s="43" t="s">
        <v>87</v>
      </c>
      <c r="K37" s="43"/>
      <c r="L37" s="43"/>
      <c r="N37" s="43" t="s">
        <v>688</v>
      </c>
      <c r="O37" s="223"/>
      <c r="P37" s="31">
        <f t="shared" si="0"/>
        <v>982.04999999999927</v>
      </c>
      <c r="Q37" s="31">
        <f t="shared" si="1"/>
        <v>28433.95</v>
      </c>
      <c r="R37" s="31">
        <f t="shared" si="2"/>
        <v>29416</v>
      </c>
    </row>
    <row r="38" spans="1:18" ht="15.75" customHeight="1">
      <c r="A38" s="43">
        <v>120</v>
      </c>
      <c r="B38" s="28">
        <v>43090</v>
      </c>
      <c r="C38" s="43" t="s">
        <v>3326</v>
      </c>
      <c r="D38" s="52"/>
      <c r="F38" s="307">
        <v>124.8</v>
      </c>
      <c r="G38" s="120"/>
      <c r="H38" s="120"/>
      <c r="I38" s="43" t="s">
        <v>89</v>
      </c>
      <c r="J38" s="43" t="s">
        <v>87</v>
      </c>
      <c r="K38" s="43" t="s">
        <v>3327</v>
      </c>
      <c r="L38" s="43">
        <v>6004204</v>
      </c>
      <c r="N38" s="43" t="s">
        <v>688</v>
      </c>
      <c r="O38" s="223"/>
      <c r="P38" s="31">
        <f t="shared" si="0"/>
        <v>857.25</v>
      </c>
      <c r="Q38" s="31">
        <f t="shared" si="1"/>
        <v>28558.75</v>
      </c>
      <c r="R38" s="31">
        <f t="shared" si="2"/>
        <v>29416</v>
      </c>
    </row>
    <row r="39" spans="1:18" ht="15.75" customHeight="1">
      <c r="A39" s="43">
        <v>120</v>
      </c>
      <c r="B39" s="28">
        <v>43095</v>
      </c>
      <c r="C39" s="43" t="s">
        <v>700</v>
      </c>
      <c r="D39" s="52"/>
      <c r="F39" s="120"/>
      <c r="G39" s="120">
        <v>8208</v>
      </c>
      <c r="H39" s="120"/>
      <c r="I39" s="43" t="s">
        <v>91</v>
      </c>
      <c r="J39" s="43" t="s">
        <v>87</v>
      </c>
      <c r="K39" s="43" t="s">
        <v>62</v>
      </c>
      <c r="L39" s="43">
        <v>133</v>
      </c>
      <c r="N39" s="43" t="s">
        <v>688</v>
      </c>
      <c r="O39" s="223"/>
      <c r="P39" s="31">
        <f t="shared" si="0"/>
        <v>9065.25</v>
      </c>
      <c r="Q39" s="31">
        <f t="shared" si="1"/>
        <v>28558.75</v>
      </c>
      <c r="R39" s="31">
        <f t="shared" si="2"/>
        <v>37624</v>
      </c>
    </row>
    <row r="40" spans="1:18" ht="15.75" customHeight="1">
      <c r="A40" s="43">
        <v>120</v>
      </c>
      <c r="B40" s="28">
        <v>43096</v>
      </c>
      <c r="C40" s="43" t="s">
        <v>1625</v>
      </c>
      <c r="D40" s="52"/>
      <c r="F40" s="120">
        <v>5616</v>
      </c>
      <c r="G40" s="120"/>
      <c r="H40" s="120"/>
      <c r="I40" s="43" t="s">
        <v>91</v>
      </c>
      <c r="J40" s="43" t="s">
        <v>87</v>
      </c>
      <c r="K40" s="43" t="s">
        <v>3328</v>
      </c>
      <c r="L40" s="43">
        <v>375</v>
      </c>
      <c r="N40" s="43" t="s">
        <v>688</v>
      </c>
      <c r="O40" s="223"/>
      <c r="P40" s="31">
        <f t="shared" si="0"/>
        <v>3449.25</v>
      </c>
      <c r="Q40" s="31">
        <f t="shared" si="1"/>
        <v>34174.75</v>
      </c>
      <c r="R40" s="31">
        <f t="shared" si="2"/>
        <v>37624</v>
      </c>
    </row>
    <row r="41" spans="1:18" ht="15.75" customHeight="1">
      <c r="A41" s="43">
        <v>120</v>
      </c>
      <c r="B41" s="28">
        <v>43149</v>
      </c>
      <c r="C41" s="43" t="s">
        <v>2139</v>
      </c>
      <c r="D41" s="52"/>
      <c r="F41" s="120">
        <v>57.77</v>
      </c>
      <c r="G41" s="120"/>
      <c r="H41" s="120"/>
      <c r="I41" s="43" t="s">
        <v>89</v>
      </c>
      <c r="J41" s="43" t="s">
        <v>87</v>
      </c>
      <c r="K41" s="43" t="s">
        <v>1591</v>
      </c>
      <c r="L41" s="43">
        <v>135432</v>
      </c>
      <c r="N41" s="43" t="s">
        <v>688</v>
      </c>
      <c r="O41" s="223"/>
      <c r="P41" s="31">
        <f t="shared" si="0"/>
        <v>3391.4800000000032</v>
      </c>
      <c r="Q41" s="31">
        <f t="shared" si="1"/>
        <v>34232.519999999997</v>
      </c>
      <c r="R41" s="31">
        <f t="shared" si="2"/>
        <v>37624</v>
      </c>
    </row>
    <row r="42" spans="1:18" ht="15.75" customHeight="1">
      <c r="A42" s="43">
        <v>120</v>
      </c>
      <c r="B42" s="28">
        <v>43149</v>
      </c>
      <c r="C42" s="43" t="s">
        <v>2212</v>
      </c>
      <c r="D42" s="52"/>
      <c r="F42" s="120">
        <v>59.7</v>
      </c>
      <c r="G42" s="120"/>
      <c r="H42" s="120"/>
      <c r="I42" s="43" t="s">
        <v>89</v>
      </c>
      <c r="J42" s="43" t="s">
        <v>87</v>
      </c>
      <c r="K42" s="43" t="s">
        <v>3329</v>
      </c>
      <c r="L42" s="43">
        <v>341125537</v>
      </c>
      <c r="N42" s="43" t="s">
        <v>688</v>
      </c>
      <c r="O42" s="223"/>
      <c r="P42" s="31">
        <f t="shared" si="0"/>
        <v>3331.7800000000061</v>
      </c>
      <c r="Q42" s="31">
        <f t="shared" si="1"/>
        <v>34292.219999999994</v>
      </c>
      <c r="R42" s="31">
        <f t="shared" si="2"/>
        <v>37624</v>
      </c>
    </row>
    <row r="43" spans="1:18" ht="15.75" customHeight="1">
      <c r="A43" s="43">
        <v>120</v>
      </c>
      <c r="B43" s="28">
        <v>43151</v>
      </c>
      <c r="C43" s="43" t="s">
        <v>2212</v>
      </c>
      <c r="D43" s="52"/>
      <c r="F43" s="120">
        <v>79.599999999999994</v>
      </c>
      <c r="G43" s="120"/>
      <c r="H43" s="120"/>
      <c r="I43" s="43" t="s">
        <v>89</v>
      </c>
      <c r="J43" s="43" t="s">
        <v>87</v>
      </c>
      <c r="K43" s="43" t="s">
        <v>3329</v>
      </c>
      <c r="L43" s="43">
        <v>341125624</v>
      </c>
      <c r="N43" s="43" t="s">
        <v>688</v>
      </c>
      <c r="O43" s="223"/>
      <c r="P43" s="31">
        <f t="shared" si="0"/>
        <v>3252.1800000000076</v>
      </c>
      <c r="Q43" s="31">
        <f t="shared" si="1"/>
        <v>34371.819999999992</v>
      </c>
      <c r="R43" s="31">
        <f t="shared" si="2"/>
        <v>37624</v>
      </c>
    </row>
    <row r="44" spans="1:18" ht="15.75" customHeight="1">
      <c r="A44" s="43">
        <v>120</v>
      </c>
      <c r="B44" s="28">
        <v>43169</v>
      </c>
      <c r="C44" s="43" t="s">
        <v>610</v>
      </c>
      <c r="D44" s="52"/>
      <c r="F44" s="120">
        <v>270</v>
      </c>
      <c r="G44" s="120"/>
      <c r="H44" s="120"/>
      <c r="I44" s="43"/>
      <c r="J44" s="43" t="s">
        <v>87</v>
      </c>
      <c r="K44" s="43" t="s">
        <v>754</v>
      </c>
      <c r="L44" s="43"/>
      <c r="N44" s="43" t="s">
        <v>688</v>
      </c>
      <c r="O44" s="223"/>
      <c r="P44" s="31">
        <f t="shared" si="0"/>
        <v>2982.1800000000076</v>
      </c>
      <c r="Q44" s="31">
        <f t="shared" si="1"/>
        <v>34641.819999999992</v>
      </c>
      <c r="R44" s="31">
        <f t="shared" si="2"/>
        <v>37624</v>
      </c>
    </row>
    <row r="45" spans="1:18" ht="15.75" customHeight="1">
      <c r="A45" s="43">
        <v>120</v>
      </c>
      <c r="B45" s="28">
        <v>43169</v>
      </c>
      <c r="C45" s="43" t="s">
        <v>777</v>
      </c>
      <c r="D45" s="52"/>
      <c r="F45" s="120">
        <v>18.899999999999999</v>
      </c>
      <c r="G45" s="120"/>
      <c r="H45" s="120"/>
      <c r="I45" s="43"/>
      <c r="J45" s="43" t="s">
        <v>87</v>
      </c>
      <c r="K45" s="43" t="s">
        <v>754</v>
      </c>
      <c r="L45" s="43"/>
      <c r="N45" s="43" t="s">
        <v>688</v>
      </c>
      <c r="O45" s="223"/>
      <c r="P45" s="31">
        <f t="shared" si="0"/>
        <v>2963.2800000000061</v>
      </c>
      <c r="Q45" s="31">
        <f t="shared" si="1"/>
        <v>34660.719999999994</v>
      </c>
      <c r="R45" s="31">
        <f t="shared" si="2"/>
        <v>37624</v>
      </c>
    </row>
    <row r="46" spans="1:18" ht="15.75" customHeight="1">
      <c r="A46" s="43">
        <v>120</v>
      </c>
      <c r="B46" s="28">
        <v>43287</v>
      </c>
      <c r="C46" s="43" t="s">
        <v>3330</v>
      </c>
      <c r="D46" s="52"/>
      <c r="F46" s="120">
        <v>340</v>
      </c>
      <c r="G46" s="120"/>
      <c r="H46" s="120"/>
      <c r="I46" s="43" t="s">
        <v>91</v>
      </c>
      <c r="J46" s="43" t="s">
        <v>87</v>
      </c>
      <c r="K46" s="43"/>
      <c r="L46" s="43"/>
      <c r="N46" s="43" t="s">
        <v>688</v>
      </c>
      <c r="O46" s="223"/>
      <c r="P46" s="31">
        <f t="shared" si="0"/>
        <v>2623.2800000000061</v>
      </c>
      <c r="Q46" s="31">
        <f t="shared" si="1"/>
        <v>35000.719999999994</v>
      </c>
      <c r="R46" s="31">
        <f t="shared" si="2"/>
        <v>37624</v>
      </c>
    </row>
    <row r="47" spans="1:18" ht="15.75" customHeight="1">
      <c r="A47" s="43">
        <v>120</v>
      </c>
      <c r="B47" s="28">
        <v>43264</v>
      </c>
      <c r="C47" s="43" t="s">
        <v>797</v>
      </c>
      <c r="D47" s="52"/>
      <c r="F47" s="120">
        <v>57.58</v>
      </c>
      <c r="G47" s="120"/>
      <c r="H47" s="120"/>
      <c r="I47" s="43" t="s">
        <v>91</v>
      </c>
      <c r="J47" s="43" t="s">
        <v>87</v>
      </c>
      <c r="K47" s="43"/>
      <c r="L47" s="43"/>
      <c r="N47" s="43" t="s">
        <v>688</v>
      </c>
      <c r="O47" s="223"/>
      <c r="P47" s="31">
        <f t="shared" si="0"/>
        <v>2565.7000000000044</v>
      </c>
      <c r="Q47" s="31">
        <f t="shared" si="1"/>
        <v>35058.299999999996</v>
      </c>
      <c r="R47" s="31">
        <f t="shared" si="2"/>
        <v>37624</v>
      </c>
    </row>
    <row r="48" spans="1:18" ht="15.75" customHeight="1">
      <c r="A48" s="43">
        <v>120</v>
      </c>
      <c r="B48" s="28">
        <v>43271</v>
      </c>
      <c r="C48" s="43" t="s">
        <v>3331</v>
      </c>
      <c r="D48" s="52"/>
      <c r="F48" s="120">
        <v>23.07</v>
      </c>
      <c r="G48" s="120"/>
      <c r="H48" s="120"/>
      <c r="I48" s="43" t="s">
        <v>91</v>
      </c>
      <c r="J48" s="43" t="s">
        <v>87</v>
      </c>
      <c r="K48" s="43"/>
      <c r="L48" s="43"/>
      <c r="N48" s="43" t="s">
        <v>688</v>
      </c>
      <c r="O48" s="223"/>
      <c r="P48" s="31">
        <f t="shared" si="0"/>
        <v>2542.6300000000047</v>
      </c>
      <c r="Q48" s="31">
        <f t="shared" si="1"/>
        <v>35081.369999999995</v>
      </c>
      <c r="R48" s="31">
        <f t="shared" si="2"/>
        <v>37624</v>
      </c>
    </row>
    <row r="49" spans="1:18" ht="15.75" customHeight="1">
      <c r="A49" s="43">
        <v>120</v>
      </c>
      <c r="B49" s="28">
        <v>43268</v>
      </c>
      <c r="C49" s="43" t="s">
        <v>705</v>
      </c>
      <c r="D49" s="52"/>
      <c r="F49" s="120">
        <v>36.700000000000003</v>
      </c>
      <c r="G49" s="120"/>
      <c r="H49" s="120"/>
      <c r="I49" s="43" t="s">
        <v>89</v>
      </c>
      <c r="J49" s="43" t="s">
        <v>87</v>
      </c>
      <c r="K49" s="43" t="s">
        <v>363</v>
      </c>
      <c r="L49" s="43">
        <v>5027</v>
      </c>
      <c r="N49" s="43" t="s">
        <v>688</v>
      </c>
      <c r="O49" s="223"/>
      <c r="P49" s="31">
        <f t="shared" si="0"/>
        <v>2505.9300000000076</v>
      </c>
      <c r="Q49" s="31">
        <f t="shared" si="1"/>
        <v>35118.069999999992</v>
      </c>
      <c r="R49" s="31">
        <f t="shared" si="2"/>
        <v>37624</v>
      </c>
    </row>
    <row r="50" spans="1:18" ht="15.75" customHeight="1">
      <c r="A50" s="43">
        <v>120</v>
      </c>
      <c r="B50" s="28">
        <v>43271</v>
      </c>
      <c r="C50" s="43" t="s">
        <v>3332</v>
      </c>
      <c r="D50" s="52"/>
      <c r="F50" s="120">
        <v>100</v>
      </c>
      <c r="G50" s="120"/>
      <c r="H50" s="120"/>
      <c r="I50" s="43" t="s">
        <v>89</v>
      </c>
      <c r="J50" s="43" t="s">
        <v>87</v>
      </c>
      <c r="K50" s="43" t="s">
        <v>1017</v>
      </c>
      <c r="L50" s="43">
        <v>8645</v>
      </c>
      <c r="N50" s="43" t="s">
        <v>688</v>
      </c>
      <c r="O50" s="223"/>
      <c r="P50" s="31">
        <f t="shared" si="0"/>
        <v>2405.9300000000076</v>
      </c>
      <c r="Q50" s="31">
        <f t="shared" si="1"/>
        <v>35218.069999999992</v>
      </c>
      <c r="R50" s="31">
        <f t="shared" si="2"/>
        <v>37624</v>
      </c>
    </row>
    <row r="51" spans="1:18" ht="15.75" customHeight="1">
      <c r="A51" s="43">
        <v>120</v>
      </c>
      <c r="B51" s="28">
        <v>43271</v>
      </c>
      <c r="C51" s="43" t="s">
        <v>3332</v>
      </c>
      <c r="D51" s="52"/>
      <c r="F51" s="120">
        <v>60</v>
      </c>
      <c r="G51" s="120"/>
      <c r="H51" s="120"/>
      <c r="I51" s="43" t="s">
        <v>89</v>
      </c>
      <c r="J51" s="43" t="s">
        <v>87</v>
      </c>
      <c r="K51" s="43" t="s">
        <v>1017</v>
      </c>
      <c r="L51" s="43">
        <v>86454</v>
      </c>
      <c r="N51" s="43" t="s">
        <v>688</v>
      </c>
      <c r="O51" s="223"/>
      <c r="P51" s="31">
        <f t="shared" si="0"/>
        <v>2345.9300000000076</v>
      </c>
      <c r="Q51" s="31">
        <f t="shared" si="1"/>
        <v>35278.069999999992</v>
      </c>
      <c r="R51" s="31">
        <f t="shared" si="2"/>
        <v>37624</v>
      </c>
    </row>
    <row r="52" spans="1:18" ht="15.75" customHeight="1">
      <c r="A52" s="43">
        <v>120</v>
      </c>
      <c r="B52" s="28">
        <v>43283</v>
      </c>
      <c r="C52" s="43" t="s">
        <v>799</v>
      </c>
      <c r="D52" s="52"/>
      <c r="F52" s="120">
        <v>370</v>
      </c>
      <c r="G52" s="120"/>
      <c r="H52" s="120"/>
      <c r="I52" s="43" t="s">
        <v>91</v>
      </c>
      <c r="J52" s="43" t="s">
        <v>87</v>
      </c>
      <c r="K52" s="43"/>
      <c r="L52" s="43"/>
      <c r="N52" s="43" t="s">
        <v>688</v>
      </c>
      <c r="O52" s="223"/>
      <c r="P52" s="31">
        <f t="shared" si="0"/>
        <v>1975.9300000000076</v>
      </c>
      <c r="Q52" s="31">
        <f t="shared" si="1"/>
        <v>35648.069999999992</v>
      </c>
      <c r="R52" s="31">
        <f t="shared" si="2"/>
        <v>37624</v>
      </c>
    </row>
    <row r="53" spans="1:18" ht="15.75" customHeight="1">
      <c r="A53" s="43">
        <v>120</v>
      </c>
      <c r="B53" s="28">
        <v>43301</v>
      </c>
      <c r="C53" s="43" t="s">
        <v>801</v>
      </c>
      <c r="D53" s="52"/>
      <c r="F53" s="120">
        <v>26.93</v>
      </c>
      <c r="G53" s="120"/>
      <c r="H53" s="120"/>
      <c r="I53" s="43"/>
      <c r="J53" s="43" t="s">
        <v>87</v>
      </c>
      <c r="K53" s="43"/>
      <c r="L53" s="43"/>
      <c r="N53" s="43" t="s">
        <v>688</v>
      </c>
      <c r="O53" s="223"/>
      <c r="P53" s="31">
        <f t="shared" si="0"/>
        <v>1949.0000000000073</v>
      </c>
      <c r="Q53" s="31">
        <f t="shared" si="1"/>
        <v>35674.999999999993</v>
      </c>
      <c r="R53" s="31">
        <f t="shared" si="2"/>
        <v>37624</v>
      </c>
    </row>
    <row r="54" spans="1:18" ht="15.75" customHeight="1">
      <c r="A54" s="43">
        <v>120</v>
      </c>
      <c r="B54" s="28">
        <v>43286</v>
      </c>
      <c r="C54" s="43" t="s">
        <v>800</v>
      </c>
      <c r="D54" s="52"/>
      <c r="F54" s="120">
        <v>67.11</v>
      </c>
      <c r="G54" s="120"/>
      <c r="H54" s="120"/>
      <c r="I54" s="43" t="s">
        <v>91</v>
      </c>
      <c r="J54" s="43" t="s">
        <v>87</v>
      </c>
      <c r="K54" s="43"/>
      <c r="L54" s="43"/>
      <c r="N54" s="43" t="s">
        <v>688</v>
      </c>
      <c r="O54" s="223"/>
      <c r="P54" s="31">
        <f t="shared" si="0"/>
        <v>1881.8900000000067</v>
      </c>
      <c r="Q54" s="31">
        <f t="shared" si="1"/>
        <v>35742.109999999993</v>
      </c>
      <c r="R54" s="31">
        <f t="shared" si="2"/>
        <v>37624</v>
      </c>
    </row>
    <row r="55" spans="1:18" ht="15.75" customHeight="1">
      <c r="A55" s="43">
        <v>120</v>
      </c>
      <c r="B55" s="28">
        <v>43286</v>
      </c>
      <c r="C55" s="43" t="s">
        <v>796</v>
      </c>
      <c r="D55" s="52"/>
      <c r="F55" s="120">
        <v>450</v>
      </c>
      <c r="G55" s="120"/>
      <c r="H55" s="120"/>
      <c r="I55" s="43" t="s">
        <v>91</v>
      </c>
      <c r="J55" s="43" t="s">
        <v>87</v>
      </c>
      <c r="K55" s="43"/>
      <c r="L55" s="43"/>
      <c r="N55" s="43" t="s">
        <v>688</v>
      </c>
      <c r="O55" s="223"/>
      <c r="P55" s="31">
        <f t="shared" si="0"/>
        <v>1431.8900000000067</v>
      </c>
      <c r="Q55" s="31">
        <f t="shared" si="1"/>
        <v>36192.109999999993</v>
      </c>
      <c r="R55" s="31">
        <f t="shared" si="2"/>
        <v>37624</v>
      </c>
    </row>
    <row r="56" spans="1:18" ht="15.75" customHeight="1">
      <c r="A56" s="43">
        <v>120</v>
      </c>
      <c r="B56" s="28">
        <v>43297</v>
      </c>
      <c r="C56" s="43" t="s">
        <v>724</v>
      </c>
      <c r="D56" s="52"/>
      <c r="F56" s="120">
        <v>410</v>
      </c>
      <c r="G56" s="120"/>
      <c r="H56" s="120"/>
      <c r="I56" s="43" t="s">
        <v>91</v>
      </c>
      <c r="J56" s="43" t="s">
        <v>87</v>
      </c>
      <c r="K56" s="43" t="s">
        <v>1427</v>
      </c>
      <c r="L56" s="43">
        <v>6482</v>
      </c>
      <c r="N56" s="43" t="s">
        <v>688</v>
      </c>
      <c r="O56" s="223"/>
      <c r="P56" s="31">
        <f t="shared" si="0"/>
        <v>1021.8900000000067</v>
      </c>
      <c r="Q56" s="31">
        <f t="shared" si="1"/>
        <v>36602.109999999993</v>
      </c>
      <c r="R56" s="31">
        <f t="shared" si="2"/>
        <v>37624</v>
      </c>
    </row>
    <row r="57" spans="1:18" ht="15.75" customHeight="1">
      <c r="A57" s="43">
        <v>120</v>
      </c>
      <c r="B57" s="28">
        <v>43304</v>
      </c>
      <c r="C57" s="43" t="s">
        <v>1320</v>
      </c>
      <c r="D57" s="52"/>
      <c r="F57" s="120">
        <v>70.2</v>
      </c>
      <c r="G57" s="120"/>
      <c r="H57" s="120"/>
      <c r="I57" s="43" t="s">
        <v>89</v>
      </c>
      <c r="J57" s="43" t="s">
        <v>87</v>
      </c>
      <c r="K57" s="43" t="s">
        <v>633</v>
      </c>
      <c r="L57" s="43"/>
      <c r="N57" s="43" t="s">
        <v>688</v>
      </c>
      <c r="O57" s="223"/>
      <c r="P57" s="31">
        <f t="shared" si="0"/>
        <v>951.6900000000096</v>
      </c>
      <c r="Q57" s="31">
        <f t="shared" si="1"/>
        <v>36672.30999999999</v>
      </c>
      <c r="R57" s="31">
        <f t="shared" si="2"/>
        <v>37624</v>
      </c>
    </row>
    <row r="58" spans="1:18" ht="15.75" customHeight="1">
      <c r="A58" s="43">
        <v>120</v>
      </c>
      <c r="B58" s="28">
        <v>43306</v>
      </c>
      <c r="C58" s="43" t="s">
        <v>3333</v>
      </c>
      <c r="D58" s="52"/>
      <c r="F58" s="120"/>
      <c r="G58" s="120">
        <v>55</v>
      </c>
      <c r="H58" s="120"/>
      <c r="I58" s="43"/>
      <c r="J58" s="43" t="s">
        <v>87</v>
      </c>
      <c r="K58" s="43"/>
      <c r="L58" s="43"/>
      <c r="N58" s="43" t="s">
        <v>688</v>
      </c>
      <c r="O58" s="223"/>
      <c r="P58" s="31">
        <f t="shared" si="0"/>
        <v>1006.6900000000096</v>
      </c>
      <c r="Q58" s="31">
        <f t="shared" si="1"/>
        <v>36672.30999999999</v>
      </c>
      <c r="R58" s="31">
        <f t="shared" si="2"/>
        <v>37679</v>
      </c>
    </row>
    <row r="59" spans="1:18" ht="15.75" customHeight="1">
      <c r="A59" s="43">
        <v>120</v>
      </c>
      <c r="B59" s="28">
        <v>43333</v>
      </c>
      <c r="C59" s="43" t="s">
        <v>806</v>
      </c>
      <c r="D59" s="52"/>
      <c r="F59" s="120">
        <v>330</v>
      </c>
      <c r="G59" s="120"/>
      <c r="H59" s="120"/>
      <c r="I59" s="43" t="s">
        <v>91</v>
      </c>
      <c r="J59" s="43" t="s">
        <v>87</v>
      </c>
      <c r="K59" s="43"/>
      <c r="L59" s="43"/>
      <c r="N59" s="43" t="s">
        <v>688</v>
      </c>
      <c r="O59" s="223"/>
      <c r="P59" s="31">
        <f t="shared" si="0"/>
        <v>676.6900000000096</v>
      </c>
      <c r="Q59" s="31">
        <f t="shared" si="1"/>
        <v>37002.30999999999</v>
      </c>
      <c r="R59" s="31">
        <f t="shared" si="2"/>
        <v>37679</v>
      </c>
    </row>
    <row r="60" spans="1:18" ht="15.75" customHeight="1">
      <c r="A60" s="43">
        <v>120</v>
      </c>
      <c r="B60" s="28">
        <v>43356</v>
      </c>
      <c r="C60" s="43" t="s">
        <v>3334</v>
      </c>
      <c r="D60" s="52"/>
      <c r="F60" s="120">
        <v>633</v>
      </c>
      <c r="G60" s="120"/>
      <c r="H60" s="120"/>
      <c r="I60" s="43" t="s">
        <v>91</v>
      </c>
      <c r="J60" s="43" t="s">
        <v>87</v>
      </c>
      <c r="K60" s="43"/>
      <c r="L60" s="43"/>
      <c r="N60" s="43" t="s">
        <v>688</v>
      </c>
      <c r="O60" s="223"/>
      <c r="P60" s="31">
        <f t="shared" si="0"/>
        <v>43.690000000009604</v>
      </c>
      <c r="Q60" s="31">
        <f t="shared" si="1"/>
        <v>37635.30999999999</v>
      </c>
      <c r="R60" s="31">
        <f t="shared" si="2"/>
        <v>37679</v>
      </c>
    </row>
    <row r="61" spans="1:18" ht="15.75" customHeight="1">
      <c r="A61" s="43">
        <v>120</v>
      </c>
      <c r="B61" s="28">
        <v>43356</v>
      </c>
      <c r="C61" s="43" t="s">
        <v>918</v>
      </c>
      <c r="D61" s="52"/>
      <c r="F61" s="120">
        <v>153.80000000000001</v>
      </c>
      <c r="G61" s="120"/>
      <c r="H61" s="120"/>
      <c r="I61" s="43" t="s">
        <v>89</v>
      </c>
      <c r="J61" s="43" t="s">
        <v>87</v>
      </c>
      <c r="K61" s="43" t="s">
        <v>3335</v>
      </c>
      <c r="L61" s="43">
        <v>453</v>
      </c>
      <c r="N61" s="43" t="s">
        <v>688</v>
      </c>
      <c r="O61" s="223"/>
      <c r="P61" s="31">
        <f t="shared" si="0"/>
        <v>-110.10999999999331</v>
      </c>
      <c r="Q61" s="31">
        <f t="shared" si="1"/>
        <v>37789.109999999993</v>
      </c>
      <c r="R61" s="31">
        <f t="shared" si="2"/>
        <v>37679</v>
      </c>
    </row>
    <row r="62" spans="1:18" ht="15.75" customHeight="1">
      <c r="A62" s="43">
        <v>120</v>
      </c>
      <c r="B62" s="28">
        <v>43356</v>
      </c>
      <c r="C62" s="43" t="s">
        <v>918</v>
      </c>
      <c r="D62" s="52"/>
      <c r="F62" s="120">
        <v>82.4</v>
      </c>
      <c r="G62" s="120"/>
      <c r="H62" s="120"/>
      <c r="I62" s="43" t="s">
        <v>89</v>
      </c>
      <c r="J62" s="43" t="s">
        <v>87</v>
      </c>
      <c r="K62" s="43" t="s">
        <v>3335</v>
      </c>
      <c r="L62" s="43">
        <v>486</v>
      </c>
      <c r="N62" s="43" t="s">
        <v>688</v>
      </c>
      <c r="O62" s="223"/>
      <c r="P62" s="31">
        <f t="shared" si="0"/>
        <v>-192.50999999999476</v>
      </c>
      <c r="Q62" s="31">
        <f t="shared" si="1"/>
        <v>37871.509999999995</v>
      </c>
      <c r="R62" s="31">
        <f t="shared" si="2"/>
        <v>37679</v>
      </c>
    </row>
    <row r="63" spans="1:18" ht="15.75" customHeight="1">
      <c r="A63" s="43">
        <v>120</v>
      </c>
      <c r="B63" s="28">
        <v>43380</v>
      </c>
      <c r="C63" s="43" t="s">
        <v>3336</v>
      </c>
      <c r="D63" s="52"/>
      <c r="F63" s="120">
        <v>300</v>
      </c>
      <c r="G63" s="120"/>
      <c r="H63" s="120"/>
      <c r="I63" s="43"/>
      <c r="J63" s="43" t="s">
        <v>87</v>
      </c>
      <c r="K63" s="43" t="s">
        <v>827</v>
      </c>
      <c r="L63" s="43"/>
      <c r="N63" s="43" t="s">
        <v>688</v>
      </c>
      <c r="O63" s="223"/>
      <c r="P63" s="31">
        <f t="shared" si="0"/>
        <v>-492.50999999999476</v>
      </c>
      <c r="Q63" s="31">
        <f t="shared" si="1"/>
        <v>38171.509999999995</v>
      </c>
      <c r="R63" s="31">
        <f t="shared" si="2"/>
        <v>37679</v>
      </c>
    </row>
    <row r="64" spans="1:18" ht="15.75" customHeight="1">
      <c r="A64" s="43">
        <v>120</v>
      </c>
      <c r="B64" s="28">
        <v>43432</v>
      </c>
      <c r="C64" s="43" t="s">
        <v>3337</v>
      </c>
      <c r="D64" s="52"/>
      <c r="F64" s="120">
        <v>520</v>
      </c>
      <c r="G64" s="120"/>
      <c r="H64" s="120"/>
      <c r="I64" s="43"/>
      <c r="J64" s="43" t="s">
        <v>87</v>
      </c>
      <c r="K64" s="43" t="s">
        <v>1020</v>
      </c>
      <c r="L64" s="43">
        <v>554</v>
      </c>
      <c r="N64" s="43" t="s">
        <v>688</v>
      </c>
      <c r="O64" s="223"/>
      <c r="P64" s="31">
        <f t="shared" si="0"/>
        <v>-1012.5099999999948</v>
      </c>
      <c r="Q64" s="31">
        <f t="shared" si="1"/>
        <v>38691.509999999995</v>
      </c>
      <c r="R64" s="31">
        <f t="shared" si="2"/>
        <v>37679</v>
      </c>
    </row>
    <row r="65" spans="1:18" ht="15.75" customHeight="1">
      <c r="A65" s="43">
        <v>120</v>
      </c>
      <c r="B65" s="28">
        <v>43437</v>
      </c>
      <c r="C65" s="43" t="s">
        <v>164</v>
      </c>
      <c r="D65" s="52"/>
      <c r="F65" s="120">
        <v>602.66999999999996</v>
      </c>
      <c r="G65" s="120"/>
      <c r="H65" s="120"/>
      <c r="I65" s="43" t="s">
        <v>91</v>
      </c>
      <c r="J65" s="43" t="s">
        <v>87</v>
      </c>
      <c r="K65" s="43"/>
      <c r="L65" s="43"/>
      <c r="N65" s="43" t="s">
        <v>688</v>
      </c>
      <c r="O65" s="223"/>
      <c r="P65" s="31">
        <f t="shared" si="0"/>
        <v>-1615.179999999993</v>
      </c>
      <c r="Q65" s="31">
        <f t="shared" si="1"/>
        <v>39294.179999999993</v>
      </c>
      <c r="R65" s="31">
        <f t="shared" si="2"/>
        <v>37679</v>
      </c>
    </row>
    <row r="66" spans="1:18" ht="15.75" customHeight="1">
      <c r="A66" s="43">
        <v>120</v>
      </c>
      <c r="B66" s="28">
        <v>43437</v>
      </c>
      <c r="C66" s="43" t="s">
        <v>162</v>
      </c>
      <c r="D66" s="52"/>
      <c r="F66" s="120">
        <v>58.66</v>
      </c>
      <c r="G66" s="120"/>
      <c r="H66" s="120"/>
      <c r="I66" s="43" t="s">
        <v>91</v>
      </c>
      <c r="J66" s="43" t="s">
        <v>87</v>
      </c>
      <c r="K66" s="43"/>
      <c r="L66" s="43"/>
      <c r="N66" s="43" t="s">
        <v>688</v>
      </c>
      <c r="O66" s="223"/>
      <c r="P66" s="31">
        <f t="shared" si="0"/>
        <v>-1673.8399999999965</v>
      </c>
      <c r="Q66" s="31">
        <f t="shared" si="1"/>
        <v>39352.839999999997</v>
      </c>
      <c r="R66" s="31">
        <f t="shared" si="2"/>
        <v>37679</v>
      </c>
    </row>
    <row r="67" spans="1:18" ht="15.75" customHeight="1">
      <c r="A67" s="43">
        <v>120</v>
      </c>
      <c r="B67" s="28">
        <v>43437</v>
      </c>
      <c r="C67" s="43" t="s">
        <v>163</v>
      </c>
      <c r="D67" s="52"/>
      <c r="F67" s="120">
        <v>115.2</v>
      </c>
      <c r="G67" s="120"/>
      <c r="H67" s="120"/>
      <c r="I67" s="43" t="s">
        <v>91</v>
      </c>
      <c r="J67" s="43" t="s">
        <v>87</v>
      </c>
      <c r="K67" s="43"/>
      <c r="L67" s="43"/>
      <c r="N67" s="43" t="s">
        <v>688</v>
      </c>
      <c r="O67" s="223"/>
      <c r="P67" s="31">
        <f t="shared" si="0"/>
        <v>-1789.0399999999936</v>
      </c>
      <c r="Q67" s="31">
        <f t="shared" si="1"/>
        <v>39468.039999999994</v>
      </c>
      <c r="R67" s="31">
        <f t="shared" si="2"/>
        <v>37679</v>
      </c>
    </row>
    <row r="68" spans="1:18" ht="15.75" customHeight="1">
      <c r="A68" s="43">
        <v>120</v>
      </c>
      <c r="B68" s="28">
        <v>43454</v>
      </c>
      <c r="C68" s="43" t="s">
        <v>201</v>
      </c>
      <c r="D68" s="52"/>
      <c r="F68" s="120">
        <v>63.8</v>
      </c>
      <c r="G68" s="120"/>
      <c r="H68" s="120"/>
      <c r="I68" s="43" t="s">
        <v>91</v>
      </c>
      <c r="J68" s="43" t="s">
        <v>87</v>
      </c>
      <c r="K68" s="43"/>
      <c r="L68" s="43"/>
      <c r="N68" s="43" t="s">
        <v>688</v>
      </c>
      <c r="O68" s="223"/>
      <c r="P68" s="31">
        <f t="shared" si="0"/>
        <v>-1852.8399999999965</v>
      </c>
      <c r="Q68" s="31">
        <f t="shared" si="1"/>
        <v>39531.839999999997</v>
      </c>
      <c r="R68" s="31">
        <f t="shared" si="2"/>
        <v>37679</v>
      </c>
    </row>
    <row r="69" spans="1:18" ht="15.75" customHeight="1">
      <c r="A69" s="43">
        <v>120</v>
      </c>
      <c r="B69" s="28">
        <v>43450</v>
      </c>
      <c r="C69" s="43" t="s">
        <v>3338</v>
      </c>
      <c r="D69" s="52"/>
      <c r="F69" s="120"/>
      <c r="G69" s="120">
        <v>4989</v>
      </c>
      <c r="H69" s="120"/>
      <c r="I69" s="43" t="s">
        <v>91</v>
      </c>
      <c r="J69" s="43" t="s">
        <v>87</v>
      </c>
      <c r="K69" s="43"/>
      <c r="L69" s="43"/>
      <c r="N69" s="43" t="s">
        <v>688</v>
      </c>
      <c r="O69" s="223"/>
      <c r="P69" s="31">
        <f t="shared" si="0"/>
        <v>3136.1600000000035</v>
      </c>
      <c r="Q69" s="31">
        <f t="shared" si="1"/>
        <v>39531.839999999997</v>
      </c>
      <c r="R69" s="31">
        <f t="shared" si="2"/>
        <v>42668</v>
      </c>
    </row>
    <row r="70" spans="1:18" ht="15.75" customHeight="1">
      <c r="A70" s="43">
        <v>120</v>
      </c>
      <c r="B70" s="28">
        <v>43468</v>
      </c>
      <c r="C70" s="43" t="s">
        <v>203</v>
      </c>
      <c r="D70" s="52"/>
      <c r="F70" s="120">
        <v>301.31</v>
      </c>
      <c r="G70" s="120"/>
      <c r="H70" s="120"/>
      <c r="I70" s="43" t="s">
        <v>91</v>
      </c>
      <c r="J70" s="43" t="s">
        <v>87</v>
      </c>
      <c r="K70" s="43"/>
      <c r="L70" s="43"/>
      <c r="N70" s="43" t="s">
        <v>688</v>
      </c>
      <c r="O70" s="223"/>
      <c r="P70" s="31">
        <f t="shared" si="0"/>
        <v>2834.8500000000058</v>
      </c>
      <c r="Q70" s="31">
        <f t="shared" si="1"/>
        <v>39833.149999999994</v>
      </c>
      <c r="R70" s="31">
        <f t="shared" si="2"/>
        <v>42668</v>
      </c>
    </row>
    <row r="71" spans="1:18" ht="15.75" customHeight="1">
      <c r="A71" s="43">
        <v>120</v>
      </c>
      <c r="B71" s="28">
        <v>43468</v>
      </c>
      <c r="C71" s="43" t="s">
        <v>202</v>
      </c>
      <c r="D71" s="52"/>
      <c r="F71" s="120">
        <v>57.58</v>
      </c>
      <c r="G71" s="120"/>
      <c r="H71" s="120"/>
      <c r="I71" s="43" t="s">
        <v>91</v>
      </c>
      <c r="J71" s="43" t="s">
        <v>87</v>
      </c>
      <c r="K71" s="43"/>
      <c r="L71" s="43"/>
      <c r="N71" s="43" t="s">
        <v>688</v>
      </c>
      <c r="O71" s="223"/>
      <c r="P71" s="31">
        <f t="shared" si="0"/>
        <v>2777.2700000000041</v>
      </c>
      <c r="Q71" s="31">
        <f t="shared" si="1"/>
        <v>39890.729999999996</v>
      </c>
      <c r="R71" s="31">
        <f t="shared" si="2"/>
        <v>42668</v>
      </c>
    </row>
    <row r="72" spans="1:18" ht="15.75" customHeight="1">
      <c r="A72" s="43">
        <v>120</v>
      </c>
      <c r="B72" s="28">
        <v>43475</v>
      </c>
      <c r="C72" s="43" t="s">
        <v>205</v>
      </c>
      <c r="D72" s="52"/>
      <c r="F72" s="120">
        <v>23.08</v>
      </c>
      <c r="G72" s="120"/>
      <c r="H72" s="120"/>
      <c r="I72" s="43" t="s">
        <v>91</v>
      </c>
      <c r="J72" s="43" t="s">
        <v>87</v>
      </c>
      <c r="K72" s="43"/>
      <c r="L72" s="43"/>
      <c r="N72" s="43" t="s">
        <v>688</v>
      </c>
      <c r="O72" s="223"/>
      <c r="P72" s="31">
        <f t="shared" si="0"/>
        <v>2754.1900000000023</v>
      </c>
      <c r="Q72" s="31">
        <f t="shared" si="1"/>
        <v>39913.81</v>
      </c>
      <c r="R72" s="31">
        <f t="shared" si="2"/>
        <v>42668</v>
      </c>
    </row>
    <row r="73" spans="1:18" ht="15.75" customHeight="1">
      <c r="A73" s="43">
        <v>120</v>
      </c>
      <c r="B73" s="28">
        <v>43503</v>
      </c>
      <c r="C73" s="43" t="s">
        <v>3339</v>
      </c>
      <c r="D73" s="52"/>
      <c r="F73" s="120">
        <v>301.31</v>
      </c>
      <c r="G73" s="120"/>
      <c r="H73" s="120"/>
      <c r="I73" s="43" t="s">
        <v>91</v>
      </c>
      <c r="J73" s="43" t="s">
        <v>87</v>
      </c>
      <c r="K73" s="43"/>
      <c r="L73" s="43"/>
      <c r="N73" s="43" t="s">
        <v>688</v>
      </c>
      <c r="O73" s="223"/>
      <c r="P73" s="31">
        <f t="shared" si="0"/>
        <v>2452.8800000000047</v>
      </c>
      <c r="Q73" s="31">
        <f t="shared" si="1"/>
        <v>40215.119999999995</v>
      </c>
      <c r="R73" s="31">
        <f t="shared" si="2"/>
        <v>42668</v>
      </c>
    </row>
    <row r="74" spans="1:18" ht="15.75" customHeight="1">
      <c r="A74" s="43">
        <v>120</v>
      </c>
      <c r="B74" s="28">
        <v>43503</v>
      </c>
      <c r="C74" s="43" t="s">
        <v>3340</v>
      </c>
      <c r="D74" s="52"/>
      <c r="F74" s="120">
        <v>57.58</v>
      </c>
      <c r="G74" s="120"/>
      <c r="H74" s="120"/>
      <c r="I74" s="43" t="s">
        <v>91</v>
      </c>
      <c r="J74" s="43" t="s">
        <v>87</v>
      </c>
      <c r="K74" s="43"/>
      <c r="L74" s="43"/>
      <c r="N74" s="43" t="s">
        <v>688</v>
      </c>
      <c r="O74" s="223"/>
      <c r="P74" s="31">
        <f t="shared" si="0"/>
        <v>2395.3000000000029</v>
      </c>
      <c r="Q74" s="31">
        <f t="shared" si="1"/>
        <v>40272.699999999997</v>
      </c>
      <c r="R74" s="31">
        <f t="shared" si="2"/>
        <v>42668</v>
      </c>
    </row>
    <row r="75" spans="1:18" ht="15.75" customHeight="1">
      <c r="A75" s="43">
        <v>120</v>
      </c>
      <c r="B75" s="28">
        <v>43516</v>
      </c>
      <c r="C75" s="43" t="s">
        <v>3341</v>
      </c>
      <c r="D75" s="52"/>
      <c r="F75" s="120">
        <v>23.65</v>
      </c>
      <c r="G75" s="120"/>
      <c r="H75" s="120"/>
      <c r="I75" s="43" t="s">
        <v>91</v>
      </c>
      <c r="J75" s="43" t="s">
        <v>87</v>
      </c>
      <c r="K75" s="43"/>
      <c r="L75" s="43"/>
      <c r="N75" s="43" t="s">
        <v>688</v>
      </c>
      <c r="O75" s="223"/>
      <c r="P75" s="31">
        <f t="shared" si="0"/>
        <v>2371.6500000000015</v>
      </c>
      <c r="Q75" s="31">
        <f t="shared" si="1"/>
        <v>40296.35</v>
      </c>
      <c r="R75" s="31">
        <f t="shared" si="2"/>
        <v>42668</v>
      </c>
    </row>
    <row r="76" spans="1:18" ht="15.75" customHeight="1">
      <c r="A76" s="43">
        <v>120</v>
      </c>
      <c r="B76" s="28">
        <v>43529</v>
      </c>
      <c r="C76" s="43" t="s">
        <v>3342</v>
      </c>
      <c r="D76" s="52"/>
      <c r="F76" s="120">
        <v>324.83999999999997</v>
      </c>
      <c r="G76" s="120"/>
      <c r="H76" s="120"/>
      <c r="I76" s="43" t="s">
        <v>91</v>
      </c>
      <c r="J76" s="43" t="s">
        <v>87</v>
      </c>
      <c r="K76" s="43"/>
      <c r="L76" s="43"/>
      <c r="N76" s="43" t="s">
        <v>688</v>
      </c>
      <c r="O76" s="223"/>
      <c r="P76" s="31">
        <f t="shared" si="0"/>
        <v>2046.8100000000049</v>
      </c>
      <c r="Q76" s="31">
        <f t="shared" si="1"/>
        <v>40621.189999999995</v>
      </c>
      <c r="R76" s="31">
        <f t="shared" si="2"/>
        <v>42668</v>
      </c>
    </row>
    <row r="77" spans="1:18" ht="15.75" customHeight="1">
      <c r="A77" s="43">
        <v>120</v>
      </c>
      <c r="B77" s="28">
        <v>43529</v>
      </c>
      <c r="C77" s="43" t="s">
        <v>211</v>
      </c>
      <c r="D77" s="52"/>
      <c r="F77" s="120">
        <v>62.17</v>
      </c>
      <c r="G77" s="120"/>
      <c r="H77" s="120"/>
      <c r="I77" s="43" t="s">
        <v>91</v>
      </c>
      <c r="J77" s="43" t="s">
        <v>87</v>
      </c>
      <c r="K77" s="43"/>
      <c r="L77" s="43"/>
      <c r="N77" s="43" t="s">
        <v>688</v>
      </c>
      <c r="O77" s="223"/>
      <c r="P77" s="31">
        <f t="shared" si="0"/>
        <v>1984.6400000000067</v>
      </c>
      <c r="Q77" s="31">
        <f t="shared" si="1"/>
        <v>40683.359999999993</v>
      </c>
      <c r="R77" s="31">
        <f t="shared" si="2"/>
        <v>42668</v>
      </c>
    </row>
    <row r="78" spans="1:18" ht="15.75" customHeight="1">
      <c r="A78" s="43">
        <v>120</v>
      </c>
      <c r="B78" s="28">
        <v>43544</v>
      </c>
      <c r="C78" s="43" t="s">
        <v>215</v>
      </c>
      <c r="D78" s="52"/>
      <c r="F78" s="120">
        <v>25.43</v>
      </c>
      <c r="G78" s="120"/>
      <c r="H78" s="120"/>
      <c r="I78" s="43" t="s">
        <v>91</v>
      </c>
      <c r="J78" s="43" t="s">
        <v>87</v>
      </c>
      <c r="K78" s="43"/>
      <c r="L78" s="43"/>
      <c r="N78" s="43" t="s">
        <v>688</v>
      </c>
      <c r="O78" s="223"/>
      <c r="P78" s="31">
        <f t="shared" si="0"/>
        <v>1959.2100000000064</v>
      </c>
      <c r="Q78" s="31">
        <f t="shared" si="1"/>
        <v>40708.789999999994</v>
      </c>
      <c r="R78" s="31">
        <f t="shared" si="2"/>
        <v>42668</v>
      </c>
    </row>
    <row r="79" spans="1:18" ht="15.75" customHeight="1">
      <c r="A79" s="43">
        <v>120</v>
      </c>
      <c r="B79" s="28">
        <v>43538</v>
      </c>
      <c r="C79" s="43" t="s">
        <v>762</v>
      </c>
      <c r="D79" s="52"/>
      <c r="F79" s="120">
        <v>196.83</v>
      </c>
      <c r="G79" s="120"/>
      <c r="H79" s="120"/>
      <c r="I79" s="43" t="s">
        <v>89</v>
      </c>
      <c r="J79" s="43" t="s">
        <v>87</v>
      </c>
      <c r="K79" s="43"/>
      <c r="L79" s="43"/>
      <c r="N79" s="43" t="s">
        <v>688</v>
      </c>
      <c r="O79" s="223"/>
      <c r="P79" s="31">
        <f t="shared" si="0"/>
        <v>1762.3800000000047</v>
      </c>
      <c r="Q79" s="31">
        <f t="shared" si="1"/>
        <v>40905.619999999995</v>
      </c>
      <c r="R79" s="31">
        <f t="shared" si="2"/>
        <v>42668</v>
      </c>
    </row>
    <row r="80" spans="1:18" ht="15.75" customHeight="1">
      <c r="A80" s="43">
        <v>120</v>
      </c>
      <c r="B80" s="28">
        <v>43558</v>
      </c>
      <c r="C80" s="27" t="s">
        <v>876</v>
      </c>
      <c r="D80" s="52"/>
      <c r="F80" s="139">
        <v>602.64</v>
      </c>
      <c r="G80" s="120"/>
      <c r="H80" s="120"/>
      <c r="I80" s="43" t="s">
        <v>91</v>
      </c>
      <c r="J80" s="43" t="s">
        <v>87</v>
      </c>
      <c r="K80" s="43"/>
      <c r="L80" s="43"/>
      <c r="N80" s="43" t="s">
        <v>688</v>
      </c>
      <c r="O80" s="223"/>
      <c r="P80" s="31">
        <f t="shared" si="0"/>
        <v>1159.7400000000052</v>
      </c>
      <c r="Q80" s="31">
        <f t="shared" si="1"/>
        <v>41508.259999999995</v>
      </c>
      <c r="R80" s="31">
        <f t="shared" si="2"/>
        <v>42668</v>
      </c>
    </row>
    <row r="81" spans="1:18" ht="15.75" customHeight="1">
      <c r="A81" s="43">
        <v>120</v>
      </c>
      <c r="B81" s="28">
        <v>43558</v>
      </c>
      <c r="C81" s="27" t="s">
        <v>877</v>
      </c>
      <c r="D81" s="52"/>
      <c r="F81" s="139">
        <v>115.1</v>
      </c>
      <c r="G81" s="120"/>
      <c r="H81" s="120"/>
      <c r="I81" s="43" t="s">
        <v>91</v>
      </c>
      <c r="J81" s="43" t="s">
        <v>87</v>
      </c>
      <c r="K81" s="43"/>
      <c r="L81" s="43"/>
      <c r="N81" s="43" t="s">
        <v>688</v>
      </c>
      <c r="O81" s="223"/>
      <c r="P81" s="31">
        <f t="shared" si="0"/>
        <v>1044.6400000000067</v>
      </c>
      <c r="Q81" s="31">
        <f t="shared" si="1"/>
        <v>41623.359999999993</v>
      </c>
      <c r="R81" s="31">
        <f t="shared" si="2"/>
        <v>42668</v>
      </c>
    </row>
    <row r="82" spans="1:18" ht="15.75" customHeight="1">
      <c r="A82" s="43">
        <v>120</v>
      </c>
      <c r="B82" s="28">
        <v>43575</v>
      </c>
      <c r="C82" s="27" t="s">
        <v>882</v>
      </c>
      <c r="D82" s="52"/>
      <c r="F82" s="139">
        <v>46.98</v>
      </c>
      <c r="G82" s="120"/>
      <c r="H82" s="120"/>
      <c r="I82" s="43" t="s">
        <v>91</v>
      </c>
      <c r="J82" s="43" t="s">
        <v>87</v>
      </c>
      <c r="K82" s="43"/>
      <c r="L82" s="43"/>
      <c r="N82" s="43" t="s">
        <v>688</v>
      </c>
      <c r="O82" s="223"/>
      <c r="P82" s="31">
        <f t="shared" si="0"/>
        <v>997.66000000000349</v>
      </c>
      <c r="Q82" s="31">
        <f t="shared" si="1"/>
        <v>41670.339999999997</v>
      </c>
      <c r="R82" s="31">
        <f t="shared" si="2"/>
        <v>42668</v>
      </c>
    </row>
    <row r="83" spans="1:18" ht="15.75" customHeight="1">
      <c r="A83" s="43">
        <v>120</v>
      </c>
      <c r="B83" s="28">
        <v>43570</v>
      </c>
      <c r="C83" s="43" t="s">
        <v>1439</v>
      </c>
      <c r="D83" s="52"/>
      <c r="F83" s="120">
        <v>80.180000000000007</v>
      </c>
      <c r="G83" s="120"/>
      <c r="H83" s="120"/>
      <c r="I83" s="43" t="s">
        <v>89</v>
      </c>
      <c r="J83" s="43" t="s">
        <v>87</v>
      </c>
      <c r="K83" s="43"/>
      <c r="L83" s="43"/>
      <c r="N83" s="43" t="s">
        <v>688</v>
      </c>
      <c r="O83" s="223"/>
      <c r="P83" s="31">
        <f t="shared" si="0"/>
        <v>917.4800000000032</v>
      </c>
      <c r="Q83" s="31">
        <f t="shared" si="1"/>
        <v>41750.519999999997</v>
      </c>
      <c r="R83" s="31">
        <f t="shared" si="2"/>
        <v>42668</v>
      </c>
    </row>
    <row r="84" spans="1:18" ht="15" customHeight="1">
      <c r="A84" s="43">
        <v>120</v>
      </c>
      <c r="B84" s="28">
        <v>43592</v>
      </c>
      <c r="C84" s="29" t="s">
        <v>3343</v>
      </c>
      <c r="D84" s="52"/>
      <c r="F84" s="308">
        <v>468</v>
      </c>
      <c r="G84" s="120"/>
      <c r="H84" s="120"/>
      <c r="I84" s="29"/>
      <c r="J84" s="43" t="s">
        <v>87</v>
      </c>
      <c r="K84" s="29" t="s">
        <v>903</v>
      </c>
      <c r="L84" s="29">
        <v>503</v>
      </c>
      <c r="N84" s="43" t="s">
        <v>688</v>
      </c>
      <c r="O84" s="223"/>
      <c r="P84" s="31">
        <f t="shared" si="0"/>
        <v>449.4800000000032</v>
      </c>
      <c r="Q84" s="31">
        <f t="shared" si="1"/>
        <v>42218.52</v>
      </c>
      <c r="R84" s="31">
        <f t="shared" si="2"/>
        <v>42668</v>
      </c>
    </row>
    <row r="85" spans="1:18" ht="15" customHeight="1">
      <c r="A85" s="43">
        <v>120</v>
      </c>
      <c r="B85" s="28">
        <v>43615</v>
      </c>
      <c r="C85" s="29" t="s">
        <v>1323</v>
      </c>
      <c r="D85" s="52"/>
      <c r="F85" s="308">
        <v>450</v>
      </c>
      <c r="G85" s="120"/>
      <c r="H85" s="120"/>
      <c r="I85" s="43" t="s">
        <v>89</v>
      </c>
      <c r="J85" s="43" t="s">
        <v>87</v>
      </c>
      <c r="K85" s="29" t="s">
        <v>1017</v>
      </c>
      <c r="L85" s="29">
        <v>339</v>
      </c>
      <c r="N85" s="43" t="s">
        <v>688</v>
      </c>
      <c r="O85" s="223"/>
      <c r="P85" s="31">
        <f t="shared" si="0"/>
        <v>-0.51999999999679858</v>
      </c>
      <c r="Q85" s="31">
        <f t="shared" si="1"/>
        <v>42668.52</v>
      </c>
      <c r="R85" s="31">
        <f t="shared" si="2"/>
        <v>42668</v>
      </c>
    </row>
    <row r="86" spans="1:18" ht="15.75" customHeight="1">
      <c r="A86" s="43">
        <v>120</v>
      </c>
      <c r="B86" s="28">
        <v>43622</v>
      </c>
      <c r="C86" s="27" t="s">
        <v>896</v>
      </c>
      <c r="D86" s="52"/>
      <c r="F86" s="120">
        <v>602.72</v>
      </c>
      <c r="G86" s="120"/>
      <c r="H86" s="120"/>
      <c r="I86" s="43" t="s">
        <v>91</v>
      </c>
      <c r="J86" s="43" t="s">
        <v>87</v>
      </c>
      <c r="K86" s="43"/>
      <c r="L86" s="43"/>
      <c r="N86" s="43" t="s">
        <v>688</v>
      </c>
      <c r="O86" s="223"/>
      <c r="P86" s="31">
        <f t="shared" si="0"/>
        <v>-603.23999999999796</v>
      </c>
      <c r="Q86" s="31">
        <f t="shared" si="1"/>
        <v>43271.24</v>
      </c>
      <c r="R86" s="31">
        <f t="shared" si="2"/>
        <v>42668</v>
      </c>
    </row>
    <row r="87" spans="1:18" ht="15.75" customHeight="1">
      <c r="A87" s="43">
        <v>120</v>
      </c>
      <c r="B87" s="28">
        <v>43622</v>
      </c>
      <c r="C87" s="27" t="s">
        <v>897</v>
      </c>
      <c r="D87" s="52"/>
      <c r="F87" s="120">
        <v>115.04</v>
      </c>
      <c r="G87" s="120"/>
      <c r="H87" s="120"/>
      <c r="I87" s="43" t="s">
        <v>91</v>
      </c>
      <c r="J87" s="43" t="s">
        <v>87</v>
      </c>
      <c r="K87" s="43"/>
      <c r="L87" s="43"/>
      <c r="N87" s="43" t="s">
        <v>688</v>
      </c>
      <c r="O87" s="223"/>
      <c r="P87" s="31">
        <f t="shared" si="0"/>
        <v>-718.27999999999884</v>
      </c>
      <c r="Q87" s="31">
        <f t="shared" si="1"/>
        <v>43386.28</v>
      </c>
      <c r="R87" s="31">
        <f t="shared" si="2"/>
        <v>42668</v>
      </c>
    </row>
    <row r="88" spans="1:18" ht="15.75" customHeight="1">
      <c r="A88" s="43">
        <v>120</v>
      </c>
      <c r="B88" s="28">
        <v>43636</v>
      </c>
      <c r="C88" s="27" t="s">
        <v>898</v>
      </c>
      <c r="D88" s="52"/>
      <c r="F88" s="139">
        <v>47.6</v>
      </c>
      <c r="G88" s="120"/>
      <c r="H88" s="120"/>
      <c r="I88" s="43" t="s">
        <v>91</v>
      </c>
      <c r="J88" s="43" t="s">
        <v>87</v>
      </c>
      <c r="K88" s="43"/>
      <c r="L88" s="43"/>
      <c r="N88" s="43" t="s">
        <v>688</v>
      </c>
      <c r="O88" s="223"/>
      <c r="P88" s="31">
        <f t="shared" si="0"/>
        <v>-765.87999999999738</v>
      </c>
      <c r="Q88" s="31">
        <f t="shared" si="1"/>
        <v>43433.88</v>
      </c>
      <c r="R88" s="31">
        <f t="shared" si="2"/>
        <v>42668</v>
      </c>
    </row>
    <row r="89" spans="1:18" ht="15.75" customHeight="1">
      <c r="A89" s="43">
        <v>120</v>
      </c>
      <c r="B89" s="28">
        <v>43627</v>
      </c>
      <c r="C89" s="43" t="s">
        <v>3344</v>
      </c>
      <c r="D89" s="52"/>
      <c r="F89" s="120">
        <v>293</v>
      </c>
      <c r="G89" s="120"/>
      <c r="H89" s="120"/>
      <c r="I89" s="43" t="s">
        <v>91</v>
      </c>
      <c r="J89" s="43" t="s">
        <v>87</v>
      </c>
      <c r="K89" s="43" t="s">
        <v>1349</v>
      </c>
      <c r="L89" s="43">
        <v>50092</v>
      </c>
      <c r="N89" s="43" t="s">
        <v>688</v>
      </c>
      <c r="O89" s="223"/>
      <c r="P89" s="31">
        <f t="shared" si="0"/>
        <v>-1058.8799999999974</v>
      </c>
      <c r="Q89" s="31">
        <f t="shared" si="1"/>
        <v>43726.879999999997</v>
      </c>
      <c r="R89" s="31">
        <f t="shared" si="2"/>
        <v>42668</v>
      </c>
    </row>
    <row r="90" spans="1:18" ht="15.75" customHeight="1">
      <c r="A90" s="43">
        <v>120</v>
      </c>
      <c r="B90" s="28">
        <v>43657</v>
      </c>
      <c r="C90" s="43" t="s">
        <v>700</v>
      </c>
      <c r="D90" s="52"/>
      <c r="F90" s="120"/>
      <c r="G90" s="120">
        <v>5000</v>
      </c>
      <c r="H90" s="120"/>
      <c r="I90" s="43" t="s">
        <v>91</v>
      </c>
      <c r="J90" s="43" t="s">
        <v>87</v>
      </c>
      <c r="K90" s="43"/>
      <c r="L90" s="43"/>
      <c r="N90" s="43" t="s">
        <v>688</v>
      </c>
      <c r="O90" s="223"/>
      <c r="P90" s="31">
        <f t="shared" si="0"/>
        <v>3941.1200000000026</v>
      </c>
      <c r="Q90" s="31">
        <f t="shared" si="1"/>
        <v>43726.879999999997</v>
      </c>
      <c r="R90" s="31">
        <f t="shared" si="2"/>
        <v>47668</v>
      </c>
    </row>
    <row r="91" spans="1:18" ht="15.75" customHeight="1">
      <c r="A91" s="43">
        <v>120</v>
      </c>
      <c r="B91" s="28">
        <v>43649</v>
      </c>
      <c r="C91" s="27" t="s">
        <v>899</v>
      </c>
      <c r="D91" s="52"/>
      <c r="F91" s="139">
        <v>300.64</v>
      </c>
      <c r="G91" s="120"/>
      <c r="H91" s="120"/>
      <c r="I91" s="43" t="s">
        <v>91</v>
      </c>
      <c r="J91" s="43" t="s">
        <v>87</v>
      </c>
      <c r="K91" s="43"/>
      <c r="L91" s="43"/>
      <c r="N91" s="43" t="s">
        <v>688</v>
      </c>
      <c r="O91" s="223"/>
      <c r="P91" s="31">
        <f t="shared" si="0"/>
        <v>3640.4800000000032</v>
      </c>
      <c r="Q91" s="31">
        <f t="shared" si="1"/>
        <v>44027.519999999997</v>
      </c>
      <c r="R91" s="31">
        <f t="shared" si="2"/>
        <v>47668</v>
      </c>
    </row>
    <row r="92" spans="1:18" ht="15.75" customHeight="1">
      <c r="A92" s="43">
        <v>120</v>
      </c>
      <c r="B92" s="28">
        <v>43649</v>
      </c>
      <c r="C92" s="27" t="s">
        <v>900</v>
      </c>
      <c r="D92" s="52"/>
      <c r="F92" s="139">
        <v>59.68</v>
      </c>
      <c r="G92" s="120"/>
      <c r="H92" s="120"/>
      <c r="I92" s="43" t="s">
        <v>91</v>
      </c>
      <c r="J92" s="43" t="s">
        <v>87</v>
      </c>
      <c r="K92" s="43"/>
      <c r="L92" s="43"/>
      <c r="N92" s="43" t="s">
        <v>688</v>
      </c>
      <c r="O92" s="223"/>
      <c r="P92" s="31">
        <f t="shared" si="0"/>
        <v>3580.8000000000029</v>
      </c>
      <c r="Q92" s="31">
        <f t="shared" si="1"/>
        <v>44087.199999999997</v>
      </c>
      <c r="R92" s="31">
        <f t="shared" si="2"/>
        <v>47668</v>
      </c>
    </row>
    <row r="93" spans="1:18" ht="15.75" customHeight="1">
      <c r="A93" s="43">
        <v>120</v>
      </c>
      <c r="B93" s="28">
        <v>43663</v>
      </c>
      <c r="C93" s="27" t="s">
        <v>3345</v>
      </c>
      <c r="D93" s="52"/>
      <c r="F93" s="139">
        <v>293</v>
      </c>
      <c r="G93" s="120"/>
      <c r="H93" s="120"/>
      <c r="I93" s="43" t="s">
        <v>91</v>
      </c>
      <c r="J93" s="43" t="s">
        <v>87</v>
      </c>
      <c r="K93" s="43" t="s">
        <v>1349</v>
      </c>
      <c r="L93" s="43">
        <v>500097</v>
      </c>
      <c r="N93" s="43" t="s">
        <v>688</v>
      </c>
      <c r="O93" s="223"/>
      <c r="P93" s="31">
        <f t="shared" si="0"/>
        <v>3287.8000000000029</v>
      </c>
      <c r="Q93" s="31">
        <f t="shared" si="1"/>
        <v>44380.2</v>
      </c>
      <c r="R93" s="31">
        <f t="shared" si="2"/>
        <v>47668</v>
      </c>
    </row>
    <row r="94" spans="1:18" ht="15.75" customHeight="1">
      <c r="A94" s="43">
        <v>120</v>
      </c>
      <c r="B94" s="28">
        <v>43666</v>
      </c>
      <c r="C94" s="27" t="s">
        <v>901</v>
      </c>
      <c r="D94" s="52"/>
      <c r="F94" s="139">
        <v>24.48</v>
      </c>
      <c r="G94" s="120"/>
      <c r="H94" s="120"/>
      <c r="I94" s="43" t="s">
        <v>91</v>
      </c>
      <c r="J94" s="43" t="s">
        <v>87</v>
      </c>
      <c r="K94" s="43"/>
      <c r="L94" s="43"/>
      <c r="N94" s="43" t="s">
        <v>688</v>
      </c>
      <c r="O94" s="223"/>
      <c r="P94" s="31">
        <f t="shared" si="0"/>
        <v>3263.3199999999997</v>
      </c>
      <c r="Q94" s="31">
        <f t="shared" si="1"/>
        <v>44404.68</v>
      </c>
      <c r="R94" s="31">
        <f t="shared" si="2"/>
        <v>47668</v>
      </c>
    </row>
    <row r="95" spans="1:18" ht="15.75" customHeight="1">
      <c r="A95" s="43">
        <v>120</v>
      </c>
      <c r="B95" s="28">
        <v>43678</v>
      </c>
      <c r="C95" s="27" t="s">
        <v>1698</v>
      </c>
      <c r="D95" s="52"/>
      <c r="F95" s="139">
        <v>555.84</v>
      </c>
      <c r="G95" s="120"/>
      <c r="H95" s="120"/>
      <c r="I95" s="43" t="s">
        <v>91</v>
      </c>
      <c r="J95" s="43" t="s">
        <v>87</v>
      </c>
      <c r="K95" s="43"/>
      <c r="L95" s="43"/>
      <c r="N95" s="43" t="s">
        <v>688</v>
      </c>
      <c r="O95" s="223"/>
      <c r="P95" s="31">
        <f t="shared" si="0"/>
        <v>2707.4800000000032</v>
      </c>
      <c r="Q95" s="31">
        <f t="shared" si="1"/>
        <v>44960.52</v>
      </c>
      <c r="R95" s="31">
        <f t="shared" si="2"/>
        <v>47668</v>
      </c>
    </row>
    <row r="96" spans="1:18" ht="15.75" customHeight="1">
      <c r="A96" s="43">
        <v>120</v>
      </c>
      <c r="B96" s="28">
        <v>43678</v>
      </c>
      <c r="C96" s="27" t="s">
        <v>1699</v>
      </c>
      <c r="D96" s="52"/>
      <c r="F96" s="139">
        <v>105.34</v>
      </c>
      <c r="G96" s="120"/>
      <c r="H96" s="120"/>
      <c r="I96" s="43" t="s">
        <v>91</v>
      </c>
      <c r="J96" s="43" t="s">
        <v>87</v>
      </c>
      <c r="K96" s="43"/>
      <c r="L96" s="43"/>
      <c r="N96" s="43" t="s">
        <v>688</v>
      </c>
      <c r="O96" s="223"/>
      <c r="P96" s="31">
        <f t="shared" si="0"/>
        <v>2602.1400000000067</v>
      </c>
      <c r="Q96" s="31">
        <f t="shared" si="1"/>
        <v>45065.859999999993</v>
      </c>
      <c r="R96" s="31">
        <f t="shared" si="2"/>
        <v>47668</v>
      </c>
    </row>
    <row r="97" spans="1:18" ht="15.75" customHeight="1">
      <c r="A97" s="43">
        <v>120</v>
      </c>
      <c r="B97" s="28">
        <v>43697</v>
      </c>
      <c r="C97" s="27" t="s">
        <v>1701</v>
      </c>
      <c r="D97" s="52"/>
      <c r="F97" s="139">
        <v>43.35</v>
      </c>
      <c r="G97" s="120"/>
      <c r="H97" s="120"/>
      <c r="I97" s="43" t="s">
        <v>91</v>
      </c>
      <c r="J97" s="43" t="s">
        <v>87</v>
      </c>
      <c r="K97" s="43"/>
      <c r="L97" s="43"/>
      <c r="N97" s="43" t="s">
        <v>688</v>
      </c>
      <c r="O97" s="223"/>
      <c r="P97" s="31">
        <f t="shared" si="0"/>
        <v>2558.7900000000081</v>
      </c>
      <c r="Q97" s="31">
        <f t="shared" si="1"/>
        <v>45109.209999999992</v>
      </c>
      <c r="R97" s="31">
        <f t="shared" si="2"/>
        <v>47668</v>
      </c>
    </row>
    <row r="98" spans="1:18" ht="15.75" customHeight="1">
      <c r="A98" s="43">
        <v>120</v>
      </c>
      <c r="B98" s="309">
        <v>43711</v>
      </c>
      <c r="C98" s="43" t="s">
        <v>905</v>
      </c>
      <c r="D98" s="222"/>
      <c r="F98" s="139">
        <v>348</v>
      </c>
      <c r="G98" s="120"/>
      <c r="H98" s="120"/>
      <c r="I98" s="43" t="s">
        <v>91</v>
      </c>
      <c r="J98" s="43" t="s">
        <v>87</v>
      </c>
      <c r="K98" s="43"/>
      <c r="L98" s="43"/>
      <c r="N98" s="43" t="s">
        <v>688</v>
      </c>
      <c r="O98" s="223"/>
      <c r="P98" s="31">
        <f t="shared" si="0"/>
        <v>2210.7900000000081</v>
      </c>
      <c r="Q98" s="31">
        <f t="shared" si="1"/>
        <v>45457.209999999992</v>
      </c>
      <c r="R98" s="31">
        <f t="shared" si="2"/>
        <v>47668</v>
      </c>
    </row>
    <row r="99" spans="1:18" ht="15.75" customHeight="1">
      <c r="A99" s="43">
        <v>120</v>
      </c>
      <c r="B99" s="309">
        <v>43711</v>
      </c>
      <c r="C99" s="43" t="s">
        <v>906</v>
      </c>
      <c r="D99" s="222"/>
      <c r="F99" s="139">
        <v>67.83</v>
      </c>
      <c r="G99" s="120"/>
      <c r="H99" s="120"/>
      <c r="I99" s="43" t="s">
        <v>91</v>
      </c>
      <c r="J99" s="43" t="s">
        <v>87</v>
      </c>
      <c r="K99" s="43"/>
      <c r="L99" s="43"/>
      <c r="N99" s="43" t="s">
        <v>688</v>
      </c>
      <c r="O99" s="223"/>
      <c r="P99" s="31">
        <f t="shared" si="0"/>
        <v>2142.9600000000064</v>
      </c>
      <c r="Q99" s="31">
        <f t="shared" si="1"/>
        <v>45525.039999999994</v>
      </c>
      <c r="R99" s="31">
        <f t="shared" si="2"/>
        <v>47668</v>
      </c>
    </row>
    <row r="100" spans="1:18" ht="15.75" customHeight="1">
      <c r="A100" s="43">
        <v>120</v>
      </c>
      <c r="B100" s="309">
        <v>43728</v>
      </c>
      <c r="C100" s="43" t="s">
        <v>907</v>
      </c>
      <c r="D100" s="222"/>
      <c r="F100" s="139">
        <v>33.94</v>
      </c>
      <c r="G100" s="120"/>
      <c r="H100" s="120"/>
      <c r="I100" s="43" t="s">
        <v>91</v>
      </c>
      <c r="J100" s="43" t="s">
        <v>87</v>
      </c>
      <c r="K100" s="43"/>
      <c r="L100" s="43"/>
      <c r="N100" s="43" t="s">
        <v>688</v>
      </c>
      <c r="O100" s="223"/>
      <c r="P100" s="31">
        <f t="shared" si="0"/>
        <v>2109.0200000000041</v>
      </c>
      <c r="Q100" s="31">
        <f t="shared" si="1"/>
        <v>45558.979999999996</v>
      </c>
      <c r="R100" s="31">
        <f t="shared" si="2"/>
        <v>47668</v>
      </c>
    </row>
    <row r="101" spans="1:18" ht="15.75" customHeight="1">
      <c r="A101" s="43">
        <v>120</v>
      </c>
      <c r="B101" s="28">
        <v>43713</v>
      </c>
      <c r="C101" s="43" t="s">
        <v>1320</v>
      </c>
      <c r="D101" s="52"/>
      <c r="F101" s="120">
        <v>72</v>
      </c>
      <c r="G101" s="120"/>
      <c r="H101" s="120"/>
      <c r="I101" s="43" t="s">
        <v>89</v>
      </c>
      <c r="J101" s="43" t="s">
        <v>87</v>
      </c>
      <c r="K101" s="43" t="s">
        <v>166</v>
      </c>
      <c r="L101" s="43">
        <v>9853</v>
      </c>
      <c r="N101" s="43" t="s">
        <v>688</v>
      </c>
      <c r="O101" s="223"/>
      <c r="P101" s="31">
        <f t="shared" si="0"/>
        <v>2037.0200000000041</v>
      </c>
      <c r="Q101" s="31">
        <f t="shared" si="1"/>
        <v>45630.979999999996</v>
      </c>
      <c r="R101" s="31">
        <f t="shared" si="2"/>
        <v>47668</v>
      </c>
    </row>
    <row r="102" spans="1:18" ht="15.75" customHeight="1">
      <c r="A102" s="43">
        <v>120</v>
      </c>
      <c r="B102" s="28">
        <v>43741</v>
      </c>
      <c r="C102" s="43" t="s">
        <v>3346</v>
      </c>
      <c r="D102" s="52"/>
      <c r="F102" s="120">
        <v>1463</v>
      </c>
      <c r="G102" s="120"/>
      <c r="H102" s="120"/>
      <c r="I102" s="43" t="s">
        <v>91</v>
      </c>
      <c r="J102" s="43" t="s">
        <v>87</v>
      </c>
      <c r="K102" s="43" t="s">
        <v>1349</v>
      </c>
      <c r="L102" s="168"/>
      <c r="N102" s="43" t="s">
        <v>688</v>
      </c>
      <c r="O102" s="223"/>
      <c r="P102" s="31">
        <f t="shared" si="0"/>
        <v>574.02000000000407</v>
      </c>
      <c r="Q102" s="31">
        <f t="shared" si="1"/>
        <v>47093.979999999996</v>
      </c>
      <c r="R102" s="31">
        <f t="shared" si="2"/>
        <v>47668</v>
      </c>
    </row>
    <row r="103" spans="1:18" ht="15.75" customHeight="1">
      <c r="A103" s="43">
        <v>120</v>
      </c>
      <c r="B103" s="28">
        <v>43741</v>
      </c>
      <c r="C103" s="27" t="s">
        <v>910</v>
      </c>
      <c r="D103" s="52"/>
      <c r="F103" s="120">
        <v>348.26</v>
      </c>
      <c r="G103" s="120"/>
      <c r="H103" s="120"/>
      <c r="I103" s="43" t="s">
        <v>91</v>
      </c>
      <c r="J103" s="43" t="s">
        <v>87</v>
      </c>
      <c r="K103" s="43"/>
      <c r="L103" s="43"/>
      <c r="N103" s="43" t="s">
        <v>688</v>
      </c>
      <c r="O103" s="223"/>
      <c r="P103" s="31">
        <f t="shared" si="0"/>
        <v>225.76000000000204</v>
      </c>
      <c r="Q103" s="31">
        <f t="shared" si="1"/>
        <v>47442.239999999998</v>
      </c>
      <c r="R103" s="31">
        <f t="shared" si="2"/>
        <v>47668</v>
      </c>
    </row>
    <row r="104" spans="1:18" ht="15.75" customHeight="1">
      <c r="A104" s="43">
        <v>120</v>
      </c>
      <c r="B104" s="28">
        <v>43744</v>
      </c>
      <c r="C104" s="27" t="s">
        <v>911</v>
      </c>
      <c r="D104" s="52"/>
      <c r="F104" s="139">
        <v>67.040000000000006</v>
      </c>
      <c r="G104" s="120"/>
      <c r="H104" s="120"/>
      <c r="I104" s="43" t="s">
        <v>91</v>
      </c>
      <c r="J104" s="43" t="s">
        <v>87</v>
      </c>
      <c r="K104" s="43"/>
      <c r="L104" s="43"/>
      <c r="N104" s="43" t="s">
        <v>688</v>
      </c>
      <c r="O104" s="223"/>
      <c r="P104" s="31">
        <f t="shared" si="0"/>
        <v>158.72000000000116</v>
      </c>
      <c r="Q104" s="31">
        <f t="shared" si="1"/>
        <v>47509.279999999999</v>
      </c>
      <c r="R104" s="31">
        <f t="shared" si="2"/>
        <v>47668</v>
      </c>
    </row>
    <row r="105" spans="1:18" ht="15.75" customHeight="1">
      <c r="A105" s="43">
        <v>120</v>
      </c>
      <c r="B105" s="28">
        <v>43758</v>
      </c>
      <c r="C105" s="27" t="s">
        <v>914</v>
      </c>
      <c r="D105" s="52"/>
      <c r="F105" s="139">
        <v>27.32</v>
      </c>
      <c r="G105" s="120"/>
      <c r="H105" s="120"/>
      <c r="I105" s="43" t="s">
        <v>91</v>
      </c>
      <c r="J105" s="43" t="s">
        <v>87</v>
      </c>
      <c r="K105" s="43"/>
      <c r="L105" s="43"/>
      <c r="N105" s="43" t="s">
        <v>688</v>
      </c>
      <c r="O105" s="223"/>
      <c r="P105" s="31">
        <f t="shared" si="0"/>
        <v>131.40000000000146</v>
      </c>
      <c r="Q105" s="31">
        <f t="shared" si="1"/>
        <v>47536.6</v>
      </c>
      <c r="R105" s="31">
        <f t="shared" si="2"/>
        <v>47668</v>
      </c>
    </row>
    <row r="106" spans="1:18" ht="15.75" customHeight="1">
      <c r="A106" s="43">
        <v>120</v>
      </c>
      <c r="B106" s="28">
        <v>43772</v>
      </c>
      <c r="C106" s="27" t="s">
        <v>915</v>
      </c>
      <c r="D106" s="52"/>
      <c r="F106" s="120">
        <v>579.22</v>
      </c>
      <c r="G106" s="120"/>
      <c r="H106" s="120"/>
      <c r="I106" s="43" t="s">
        <v>91</v>
      </c>
      <c r="J106" s="43" t="s">
        <v>87</v>
      </c>
      <c r="K106" s="43"/>
      <c r="L106" s="43"/>
      <c r="N106" s="43" t="s">
        <v>688</v>
      </c>
      <c r="O106" s="223"/>
      <c r="P106" s="31">
        <f t="shared" si="0"/>
        <v>-447.81999999999971</v>
      </c>
      <c r="Q106" s="31">
        <f t="shared" si="1"/>
        <v>48115.82</v>
      </c>
      <c r="R106" s="31">
        <f t="shared" si="2"/>
        <v>47668</v>
      </c>
    </row>
    <row r="107" spans="1:18" ht="15.75" customHeight="1">
      <c r="A107" s="43">
        <v>120</v>
      </c>
      <c r="B107" s="28">
        <v>43772</v>
      </c>
      <c r="C107" s="27" t="s">
        <v>795</v>
      </c>
      <c r="D107" s="52"/>
      <c r="F107" s="120">
        <v>110.32</v>
      </c>
      <c r="G107" s="120"/>
      <c r="H107" s="120"/>
      <c r="I107" s="43" t="s">
        <v>91</v>
      </c>
      <c r="J107" s="43" t="s">
        <v>87</v>
      </c>
      <c r="K107" s="43"/>
      <c r="L107" s="43"/>
      <c r="N107" s="43" t="s">
        <v>688</v>
      </c>
      <c r="O107" s="223"/>
      <c r="P107" s="31">
        <f t="shared" si="0"/>
        <v>-558.13999999999942</v>
      </c>
      <c r="Q107" s="31">
        <f t="shared" si="1"/>
        <v>48226.14</v>
      </c>
      <c r="R107" s="31">
        <f t="shared" si="2"/>
        <v>47668</v>
      </c>
    </row>
    <row r="108" spans="1:18" ht="15.75" customHeight="1">
      <c r="A108" s="43">
        <v>120</v>
      </c>
      <c r="B108" s="28">
        <v>43772</v>
      </c>
      <c r="C108" s="27" t="s">
        <v>916</v>
      </c>
      <c r="D108" s="52"/>
      <c r="F108" s="120">
        <v>98.64</v>
      </c>
      <c r="G108" s="120"/>
      <c r="H108" s="120"/>
      <c r="I108" s="43" t="s">
        <v>91</v>
      </c>
      <c r="J108" s="43" t="s">
        <v>87</v>
      </c>
      <c r="K108" s="43"/>
      <c r="L108" s="43"/>
      <c r="N108" s="43" t="s">
        <v>688</v>
      </c>
      <c r="O108" s="223"/>
      <c r="P108" s="31">
        <f t="shared" si="0"/>
        <v>-656.77999999999884</v>
      </c>
      <c r="Q108" s="31">
        <f t="shared" si="1"/>
        <v>48324.78</v>
      </c>
      <c r="R108" s="31">
        <f t="shared" si="2"/>
        <v>47668</v>
      </c>
    </row>
    <row r="109" spans="1:18" ht="15.75" customHeight="1">
      <c r="A109" s="43">
        <v>120</v>
      </c>
      <c r="B109" s="28">
        <v>43789</v>
      </c>
      <c r="C109" s="27" t="s">
        <v>917</v>
      </c>
      <c r="D109" s="52"/>
      <c r="F109" s="139">
        <v>65.150000000000006</v>
      </c>
      <c r="G109" s="120"/>
      <c r="H109" s="120"/>
      <c r="I109" s="43" t="s">
        <v>91</v>
      </c>
      <c r="J109" s="43" t="s">
        <v>87</v>
      </c>
      <c r="K109" s="43"/>
      <c r="L109" s="43"/>
      <c r="N109" s="43" t="s">
        <v>688</v>
      </c>
      <c r="O109" s="223"/>
      <c r="P109" s="31">
        <f t="shared" si="0"/>
        <v>-721.93000000000029</v>
      </c>
      <c r="Q109" s="31">
        <f t="shared" si="1"/>
        <v>48389.93</v>
      </c>
      <c r="R109" s="31">
        <f t="shared" si="2"/>
        <v>47668</v>
      </c>
    </row>
    <row r="110" spans="1:18" ht="15.75" customHeight="1">
      <c r="A110" s="43">
        <v>120</v>
      </c>
      <c r="B110" s="28">
        <v>43769</v>
      </c>
      <c r="C110" s="43" t="s">
        <v>3347</v>
      </c>
      <c r="D110" s="52"/>
      <c r="F110" s="120">
        <v>200</v>
      </c>
      <c r="G110" s="120"/>
      <c r="H110" s="120"/>
      <c r="I110" s="43" t="s">
        <v>89</v>
      </c>
      <c r="J110" s="43" t="s">
        <v>87</v>
      </c>
      <c r="K110" s="43"/>
      <c r="L110" s="43"/>
      <c r="N110" s="43" t="s">
        <v>688</v>
      </c>
      <c r="O110" s="223"/>
      <c r="P110" s="31">
        <f t="shared" si="0"/>
        <v>-921.93000000000029</v>
      </c>
      <c r="Q110" s="31">
        <f t="shared" si="1"/>
        <v>48589.93</v>
      </c>
      <c r="R110" s="31">
        <f t="shared" si="2"/>
        <v>47668</v>
      </c>
    </row>
    <row r="111" spans="1:18" ht="15.75" customHeight="1">
      <c r="A111" s="43">
        <v>120</v>
      </c>
      <c r="B111" s="28">
        <v>43812</v>
      </c>
      <c r="C111" s="43" t="s">
        <v>700</v>
      </c>
      <c r="D111" s="52"/>
      <c r="F111" s="120"/>
      <c r="G111" s="120">
        <v>5000</v>
      </c>
      <c r="H111" s="120"/>
      <c r="I111" s="43" t="s">
        <v>91</v>
      </c>
      <c r="J111" s="43" t="s">
        <v>87</v>
      </c>
      <c r="K111" s="43"/>
      <c r="L111" s="43"/>
      <c r="N111" s="43" t="s">
        <v>688</v>
      </c>
      <c r="O111" s="223"/>
      <c r="P111" s="31">
        <f t="shared" si="0"/>
        <v>4078.0699999999997</v>
      </c>
      <c r="Q111" s="31">
        <f t="shared" si="1"/>
        <v>48589.93</v>
      </c>
      <c r="R111" s="31">
        <f t="shared" si="2"/>
        <v>52668</v>
      </c>
    </row>
    <row r="112" spans="1:18" ht="15.75" customHeight="1">
      <c r="A112" s="43">
        <v>120</v>
      </c>
      <c r="B112" s="28">
        <v>43817</v>
      </c>
      <c r="C112" s="43" t="s">
        <v>3348</v>
      </c>
      <c r="D112" s="52"/>
      <c r="F112" s="120">
        <v>1989</v>
      </c>
      <c r="G112" s="120"/>
      <c r="H112" s="120"/>
      <c r="I112" s="43" t="s">
        <v>91</v>
      </c>
      <c r="J112" s="43" t="s">
        <v>87</v>
      </c>
      <c r="K112" s="43" t="s">
        <v>791</v>
      </c>
      <c r="L112" s="43">
        <v>147</v>
      </c>
      <c r="N112" s="43" t="s">
        <v>688</v>
      </c>
      <c r="O112" s="223"/>
      <c r="P112" s="31">
        <f t="shared" si="0"/>
        <v>2089.0699999999997</v>
      </c>
      <c r="Q112" s="31">
        <f t="shared" si="1"/>
        <v>50578.93</v>
      </c>
      <c r="R112" s="31">
        <f t="shared" si="2"/>
        <v>52668</v>
      </c>
    </row>
    <row r="113" spans="1:18" ht="15.75" customHeight="1">
      <c r="A113" s="43">
        <v>120</v>
      </c>
      <c r="B113" s="28">
        <v>43832</v>
      </c>
      <c r="C113" s="43" t="s">
        <v>3349</v>
      </c>
      <c r="D113" s="52"/>
      <c r="F113" s="139">
        <v>936</v>
      </c>
      <c r="G113" s="120"/>
      <c r="H113" s="120"/>
      <c r="I113" s="43"/>
      <c r="J113" s="43" t="s">
        <v>87</v>
      </c>
      <c r="K113" s="43" t="s">
        <v>3350</v>
      </c>
      <c r="L113" s="43" t="s">
        <v>3351</v>
      </c>
      <c r="N113" s="43" t="s">
        <v>688</v>
      </c>
      <c r="O113" s="223"/>
      <c r="P113" s="31">
        <f t="shared" si="0"/>
        <v>1153.0699999999997</v>
      </c>
      <c r="Q113" s="31">
        <f t="shared" si="1"/>
        <v>51514.93</v>
      </c>
      <c r="R113" s="31">
        <f t="shared" si="2"/>
        <v>52668</v>
      </c>
    </row>
    <row r="114" spans="1:18" ht="15.75" customHeight="1">
      <c r="A114" s="43">
        <v>120</v>
      </c>
      <c r="B114" s="28">
        <v>43859</v>
      </c>
      <c r="C114" s="43" t="s">
        <v>954</v>
      </c>
      <c r="D114" s="52"/>
      <c r="F114" s="120">
        <v>702</v>
      </c>
      <c r="G114" s="120"/>
      <c r="H114" s="120"/>
      <c r="I114" s="43" t="s">
        <v>91</v>
      </c>
      <c r="J114" s="43" t="s">
        <v>87</v>
      </c>
      <c r="K114" s="43" t="s">
        <v>1207</v>
      </c>
      <c r="L114" s="43"/>
      <c r="N114" s="43" t="s">
        <v>688</v>
      </c>
      <c r="O114" s="223"/>
      <c r="P114" s="31">
        <f t="shared" si="0"/>
        <v>451.06999999999971</v>
      </c>
      <c r="Q114" s="31">
        <f t="shared" si="1"/>
        <v>52216.93</v>
      </c>
      <c r="R114" s="31">
        <f t="shared" si="2"/>
        <v>52668</v>
      </c>
    </row>
    <row r="115" spans="1:18" ht="15.75" customHeight="1">
      <c r="A115" s="43">
        <v>120</v>
      </c>
      <c r="B115" s="28">
        <v>43867</v>
      </c>
      <c r="C115" s="43" t="s">
        <v>933</v>
      </c>
      <c r="D115" s="52"/>
      <c r="F115" s="120">
        <v>301.3</v>
      </c>
      <c r="G115" s="120"/>
      <c r="H115" s="120"/>
      <c r="I115" s="43" t="s">
        <v>91</v>
      </c>
      <c r="J115" s="43" t="s">
        <v>87</v>
      </c>
      <c r="K115" s="43"/>
      <c r="L115" s="43"/>
      <c r="N115" s="43" t="s">
        <v>688</v>
      </c>
      <c r="O115" s="223"/>
      <c r="P115" s="31">
        <f t="shared" si="0"/>
        <v>149.7699999999968</v>
      </c>
      <c r="Q115" s="31">
        <f t="shared" si="1"/>
        <v>52518.23</v>
      </c>
      <c r="R115" s="31">
        <f t="shared" si="2"/>
        <v>52668</v>
      </c>
    </row>
    <row r="116" spans="1:18" ht="15.75" customHeight="1">
      <c r="A116" s="43">
        <v>120</v>
      </c>
      <c r="B116" s="28">
        <v>43867</v>
      </c>
      <c r="C116" s="43" t="s">
        <v>934</v>
      </c>
      <c r="D116" s="52"/>
      <c r="F116" s="120">
        <v>57.57</v>
      </c>
      <c r="G116" s="120"/>
      <c r="H116" s="120"/>
      <c r="I116" s="43" t="s">
        <v>91</v>
      </c>
      <c r="J116" s="43" t="s">
        <v>87</v>
      </c>
      <c r="K116" s="43"/>
      <c r="L116" s="43"/>
      <c r="N116" s="43" t="s">
        <v>688</v>
      </c>
      <c r="O116" s="223"/>
      <c r="P116" s="31">
        <f t="shared" si="0"/>
        <v>92.19999999999709</v>
      </c>
      <c r="Q116" s="31">
        <f t="shared" si="1"/>
        <v>52575.8</v>
      </c>
      <c r="R116" s="31">
        <f t="shared" si="2"/>
        <v>52668</v>
      </c>
    </row>
    <row r="117" spans="1:18" ht="15.75" customHeight="1">
      <c r="A117" s="43">
        <v>120</v>
      </c>
      <c r="B117" s="28">
        <v>43881</v>
      </c>
      <c r="C117" s="43" t="s">
        <v>935</v>
      </c>
      <c r="D117" s="52"/>
      <c r="F117" s="139">
        <v>23.57</v>
      </c>
      <c r="G117" s="120"/>
      <c r="H117" s="120"/>
      <c r="I117" s="43" t="s">
        <v>91</v>
      </c>
      <c r="J117" s="43" t="s">
        <v>87</v>
      </c>
      <c r="K117" s="43"/>
      <c r="L117" s="43"/>
      <c r="N117" s="43" t="s">
        <v>688</v>
      </c>
      <c r="O117" s="223"/>
      <c r="P117" s="31">
        <f t="shared" si="0"/>
        <v>68.629999999997381</v>
      </c>
      <c r="Q117" s="31">
        <f t="shared" si="1"/>
        <v>52599.37</v>
      </c>
      <c r="R117" s="31">
        <f t="shared" si="2"/>
        <v>52668</v>
      </c>
    </row>
    <row r="118" spans="1:18" ht="15.75" customHeight="1">
      <c r="A118" s="43">
        <v>120</v>
      </c>
      <c r="B118" s="28">
        <v>43874</v>
      </c>
      <c r="C118" s="43" t="s">
        <v>3352</v>
      </c>
      <c r="D118" s="52"/>
      <c r="F118" s="120">
        <v>350</v>
      </c>
      <c r="G118" s="120"/>
      <c r="H118" s="120"/>
      <c r="I118" s="43" t="s">
        <v>91</v>
      </c>
      <c r="J118" s="43" t="s">
        <v>87</v>
      </c>
      <c r="K118" s="43"/>
      <c r="L118" s="43"/>
      <c r="N118" s="43" t="s">
        <v>688</v>
      </c>
      <c r="O118" s="223"/>
      <c r="P118" s="31">
        <f t="shared" si="0"/>
        <v>-281.37000000000262</v>
      </c>
      <c r="Q118" s="31">
        <f t="shared" si="1"/>
        <v>52949.37</v>
      </c>
      <c r="R118" s="31">
        <f t="shared" si="2"/>
        <v>52668</v>
      </c>
    </row>
    <row r="119" spans="1:18" ht="15.75" customHeight="1">
      <c r="A119" s="43">
        <v>120</v>
      </c>
      <c r="B119" s="28">
        <v>43893</v>
      </c>
      <c r="C119" s="43" t="s">
        <v>3353</v>
      </c>
      <c r="D119" s="52"/>
      <c r="F119" s="120">
        <v>150</v>
      </c>
      <c r="G119" s="120"/>
      <c r="H119" s="120"/>
      <c r="I119" s="43" t="s">
        <v>91</v>
      </c>
      <c r="J119" s="43" t="s">
        <v>87</v>
      </c>
      <c r="K119" s="43"/>
      <c r="L119" s="43"/>
      <c r="N119" s="43" t="s">
        <v>688</v>
      </c>
      <c r="O119" s="223"/>
      <c r="P119" s="31">
        <f t="shared" si="0"/>
        <v>-431.37000000000262</v>
      </c>
      <c r="Q119" s="31">
        <f t="shared" si="1"/>
        <v>53099.37</v>
      </c>
      <c r="R119" s="31">
        <f t="shared" si="2"/>
        <v>52668</v>
      </c>
    </row>
    <row r="120" spans="1:18" ht="15.75" customHeight="1">
      <c r="A120" s="43">
        <v>120</v>
      </c>
      <c r="B120" s="28">
        <v>43894</v>
      </c>
      <c r="C120" s="43" t="s">
        <v>936</v>
      </c>
      <c r="D120" s="52"/>
      <c r="F120" s="120">
        <v>301.36</v>
      </c>
      <c r="G120" s="120"/>
      <c r="H120" s="120"/>
      <c r="I120" s="43" t="s">
        <v>91</v>
      </c>
      <c r="J120" s="43" t="s">
        <v>87</v>
      </c>
      <c r="K120" s="43"/>
      <c r="L120" s="43"/>
      <c r="N120" s="43" t="s">
        <v>688</v>
      </c>
      <c r="O120" s="223"/>
      <c r="P120" s="31">
        <f t="shared" si="0"/>
        <v>-732.7300000000032</v>
      </c>
      <c r="Q120" s="31">
        <f t="shared" si="1"/>
        <v>53400.73</v>
      </c>
      <c r="R120" s="31">
        <f t="shared" si="2"/>
        <v>52668</v>
      </c>
    </row>
    <row r="121" spans="1:18" ht="15.75" customHeight="1">
      <c r="A121" s="43">
        <v>120</v>
      </c>
      <c r="B121" s="28">
        <v>43894</v>
      </c>
      <c r="C121" s="43" t="s">
        <v>937</v>
      </c>
      <c r="D121" s="52"/>
      <c r="F121" s="120">
        <v>57.54</v>
      </c>
      <c r="G121" s="120"/>
      <c r="H121" s="120"/>
      <c r="I121" s="43" t="s">
        <v>91</v>
      </c>
      <c r="J121" s="43" t="s">
        <v>87</v>
      </c>
      <c r="K121" s="43"/>
      <c r="L121" s="43"/>
      <c r="N121" s="43" t="s">
        <v>688</v>
      </c>
      <c r="O121" s="223"/>
      <c r="P121" s="31">
        <f t="shared" si="0"/>
        <v>-790.27000000000407</v>
      </c>
      <c r="Q121" s="31">
        <f t="shared" si="1"/>
        <v>53458.270000000004</v>
      </c>
      <c r="R121" s="31">
        <f t="shared" si="2"/>
        <v>52668</v>
      </c>
    </row>
    <row r="122" spans="1:18" ht="15.75" customHeight="1">
      <c r="A122" s="43">
        <v>120</v>
      </c>
      <c r="B122" s="28">
        <v>43910</v>
      </c>
      <c r="C122" s="43" t="s">
        <v>939</v>
      </c>
      <c r="D122" s="52"/>
      <c r="F122" s="120">
        <v>23.46</v>
      </c>
      <c r="G122" s="120"/>
      <c r="H122" s="120"/>
      <c r="I122" s="43" t="s">
        <v>91</v>
      </c>
      <c r="J122" s="43" t="s">
        <v>87</v>
      </c>
      <c r="K122" s="43"/>
      <c r="L122" s="43"/>
      <c r="N122" s="43" t="s">
        <v>688</v>
      </c>
      <c r="O122" s="223"/>
      <c r="P122" s="31">
        <f t="shared" si="0"/>
        <v>-813.7300000000032</v>
      </c>
      <c r="Q122" s="31">
        <f t="shared" si="1"/>
        <v>53481.73</v>
      </c>
      <c r="R122" s="31">
        <f t="shared" si="2"/>
        <v>52668</v>
      </c>
    </row>
    <row r="123" spans="1:18" ht="15.75" customHeight="1">
      <c r="A123" s="43">
        <v>120</v>
      </c>
      <c r="B123" s="28">
        <v>43895</v>
      </c>
      <c r="C123" s="43" t="s">
        <v>700</v>
      </c>
      <c r="D123" s="52"/>
      <c r="F123" s="120"/>
      <c r="G123" s="120">
        <v>5000</v>
      </c>
      <c r="H123" s="120"/>
      <c r="I123" s="43" t="s">
        <v>91</v>
      </c>
      <c r="J123" s="43" t="s">
        <v>87</v>
      </c>
      <c r="K123" s="43"/>
      <c r="L123" s="43"/>
      <c r="N123" s="43" t="s">
        <v>688</v>
      </c>
      <c r="O123" s="223"/>
      <c r="P123" s="31">
        <f t="shared" si="0"/>
        <v>4186.2699999999968</v>
      </c>
      <c r="Q123" s="31">
        <f t="shared" si="1"/>
        <v>53481.73</v>
      </c>
      <c r="R123" s="31">
        <f t="shared" si="2"/>
        <v>57668</v>
      </c>
    </row>
    <row r="124" spans="1:18" ht="15.75" customHeight="1">
      <c r="A124" s="43">
        <v>120</v>
      </c>
      <c r="B124" s="28">
        <v>43899</v>
      </c>
      <c r="C124" s="43" t="s">
        <v>3354</v>
      </c>
      <c r="D124" s="52"/>
      <c r="F124" s="120">
        <v>1400</v>
      </c>
      <c r="G124" s="120"/>
      <c r="H124" s="120"/>
      <c r="I124" s="43" t="s">
        <v>91</v>
      </c>
      <c r="J124" s="43" t="s">
        <v>87</v>
      </c>
      <c r="K124" s="43"/>
      <c r="L124" s="43"/>
      <c r="N124" s="43" t="s">
        <v>688</v>
      </c>
      <c r="O124" s="223"/>
      <c r="P124" s="31">
        <f t="shared" si="0"/>
        <v>2786.2699999999968</v>
      </c>
      <c r="Q124" s="31">
        <f t="shared" si="1"/>
        <v>54881.73</v>
      </c>
      <c r="R124" s="31">
        <f t="shared" si="2"/>
        <v>57668</v>
      </c>
    </row>
    <row r="125" spans="1:18" ht="15.75" customHeight="1">
      <c r="A125" s="43">
        <v>120</v>
      </c>
      <c r="B125" s="28">
        <v>43899</v>
      </c>
      <c r="C125" s="43" t="s">
        <v>3355</v>
      </c>
      <c r="D125" s="52"/>
      <c r="F125" s="120">
        <v>1400</v>
      </c>
      <c r="G125" s="120"/>
      <c r="H125" s="120"/>
      <c r="I125" s="43" t="s">
        <v>91</v>
      </c>
      <c r="J125" s="43" t="s">
        <v>87</v>
      </c>
      <c r="K125" s="43"/>
      <c r="L125" s="43"/>
      <c r="N125" s="43" t="s">
        <v>688</v>
      </c>
      <c r="O125" s="223"/>
      <c r="P125" s="31">
        <f t="shared" si="0"/>
        <v>1386.2699999999968</v>
      </c>
      <c r="Q125" s="31">
        <f t="shared" si="1"/>
        <v>56281.73</v>
      </c>
      <c r="R125" s="31">
        <f t="shared" si="2"/>
        <v>57668</v>
      </c>
    </row>
    <row r="126" spans="1:18" ht="15.75" customHeight="1">
      <c r="A126" s="43">
        <v>120</v>
      </c>
      <c r="B126" s="28">
        <v>43907</v>
      </c>
      <c r="C126" s="43" t="s">
        <v>1370</v>
      </c>
      <c r="D126" s="52"/>
      <c r="F126" s="120">
        <v>1404</v>
      </c>
      <c r="G126" s="120"/>
      <c r="H126" s="120"/>
      <c r="I126" s="43" t="s">
        <v>89</v>
      </c>
      <c r="J126" s="43" t="s">
        <v>87</v>
      </c>
      <c r="K126" s="43" t="s">
        <v>1370</v>
      </c>
      <c r="L126" s="43">
        <v>312</v>
      </c>
      <c r="N126" s="43" t="s">
        <v>688</v>
      </c>
      <c r="O126" s="223"/>
      <c r="P126" s="31">
        <f t="shared" si="0"/>
        <v>-17.730000000003201</v>
      </c>
      <c r="Q126" s="31">
        <f t="shared" si="1"/>
        <v>57685.73</v>
      </c>
      <c r="R126" s="31">
        <f t="shared" si="2"/>
        <v>57668</v>
      </c>
    </row>
    <row r="127" spans="1:18" ht="15.75" customHeight="1">
      <c r="A127" s="43">
        <v>120</v>
      </c>
      <c r="B127" s="28">
        <v>43920</v>
      </c>
      <c r="C127" s="43" t="s">
        <v>3344</v>
      </c>
      <c r="D127" s="52"/>
      <c r="F127" s="30">
        <v>293</v>
      </c>
      <c r="G127" s="120"/>
      <c r="H127" s="120"/>
      <c r="I127" s="43" t="s">
        <v>91</v>
      </c>
      <c r="J127" s="43" t="s">
        <v>87</v>
      </c>
      <c r="K127" s="43" t="s">
        <v>1349</v>
      </c>
      <c r="L127" s="43">
        <v>3614</v>
      </c>
      <c r="N127" s="43" t="s">
        <v>688</v>
      </c>
      <c r="O127" s="223"/>
      <c r="P127" s="31">
        <f t="shared" si="0"/>
        <v>-310.7300000000032</v>
      </c>
      <c r="Q127" s="31">
        <f t="shared" si="1"/>
        <v>57978.73</v>
      </c>
      <c r="R127" s="31">
        <f t="shared" si="2"/>
        <v>57668</v>
      </c>
    </row>
    <row r="128" spans="1:18" ht="15.75" customHeight="1">
      <c r="A128" s="43">
        <v>120</v>
      </c>
      <c r="B128" s="28">
        <v>43941</v>
      </c>
      <c r="C128" s="43" t="s">
        <v>1432</v>
      </c>
      <c r="D128" s="52"/>
      <c r="F128" s="30"/>
      <c r="G128" s="120"/>
      <c r="H128" s="120">
        <v>137.1</v>
      </c>
      <c r="I128" s="43"/>
      <c r="J128" s="43"/>
      <c r="K128" s="43"/>
      <c r="L128" s="43"/>
      <c r="N128" s="43" t="s">
        <v>688</v>
      </c>
      <c r="O128" s="223"/>
      <c r="P128" s="31">
        <f t="shared" si="0"/>
        <v>-310.7300000000032</v>
      </c>
      <c r="Q128" s="31">
        <f t="shared" si="1"/>
        <v>57978.73</v>
      </c>
      <c r="R128" s="31">
        <f t="shared" si="2"/>
        <v>57668</v>
      </c>
    </row>
    <row r="129" spans="1:18" ht="15.75" customHeight="1">
      <c r="A129" s="43">
        <v>120</v>
      </c>
      <c r="B129" s="28">
        <v>43956</v>
      </c>
      <c r="C129" s="43" t="s">
        <v>966</v>
      </c>
      <c r="D129" s="52"/>
      <c r="F129" s="30">
        <v>350</v>
      </c>
      <c r="G129" s="120"/>
      <c r="H129" s="120"/>
      <c r="I129" s="43" t="s">
        <v>91</v>
      </c>
      <c r="J129" s="43" t="s">
        <v>87</v>
      </c>
      <c r="K129" s="43" t="s">
        <v>1427</v>
      </c>
      <c r="L129" s="43">
        <v>7531</v>
      </c>
      <c r="N129" s="43" t="s">
        <v>688</v>
      </c>
      <c r="O129" s="223"/>
      <c r="P129" s="31">
        <f t="shared" si="0"/>
        <v>-660.7300000000032</v>
      </c>
      <c r="Q129" s="31">
        <f t="shared" si="1"/>
        <v>58328.73</v>
      </c>
      <c r="R129" s="31">
        <f t="shared" si="2"/>
        <v>57668</v>
      </c>
    </row>
    <row r="130" spans="1:18" ht="15.75" customHeight="1">
      <c r="A130" s="43">
        <v>120</v>
      </c>
      <c r="B130" s="28">
        <v>43984</v>
      </c>
      <c r="C130" s="43" t="s">
        <v>3356</v>
      </c>
      <c r="D130" s="52"/>
      <c r="F130" s="30">
        <v>954</v>
      </c>
      <c r="G130" s="120"/>
      <c r="H130" s="120"/>
      <c r="I130" s="43" t="s">
        <v>91</v>
      </c>
      <c r="J130" s="43" t="s">
        <v>87</v>
      </c>
      <c r="K130" s="43" t="s">
        <v>3344</v>
      </c>
      <c r="L130" s="43">
        <v>3639</v>
      </c>
      <c r="N130" s="43" t="s">
        <v>688</v>
      </c>
      <c r="O130" s="223"/>
      <c r="P130" s="31">
        <f t="shared" si="0"/>
        <v>-1614.7300000000032</v>
      </c>
      <c r="Q130" s="31">
        <f t="shared" si="1"/>
        <v>59282.73</v>
      </c>
      <c r="R130" s="31">
        <f t="shared" si="2"/>
        <v>57668</v>
      </c>
    </row>
    <row r="131" spans="1:18" ht="15.75" customHeight="1">
      <c r="A131" s="43">
        <v>120</v>
      </c>
      <c r="B131" s="28">
        <v>44000</v>
      </c>
      <c r="C131" s="43" t="s">
        <v>3357</v>
      </c>
      <c r="D131" s="52"/>
      <c r="F131" s="30">
        <v>1111.5</v>
      </c>
      <c r="G131" s="120"/>
      <c r="H131" s="120"/>
      <c r="I131" s="43" t="s">
        <v>91</v>
      </c>
      <c r="J131" s="43" t="s">
        <v>87</v>
      </c>
      <c r="K131" s="43" t="s">
        <v>1207</v>
      </c>
      <c r="L131" s="43">
        <v>1016</v>
      </c>
      <c r="N131" s="43" t="s">
        <v>688</v>
      </c>
      <c r="O131" s="223"/>
      <c r="P131" s="31">
        <f t="shared" si="0"/>
        <v>-2726.2300000000032</v>
      </c>
      <c r="Q131" s="31">
        <f t="shared" si="1"/>
        <v>60394.23</v>
      </c>
      <c r="R131" s="31">
        <f t="shared" si="2"/>
        <v>57668</v>
      </c>
    </row>
    <row r="132" spans="1:18" ht="15.75" customHeight="1">
      <c r="A132" s="43">
        <v>120</v>
      </c>
      <c r="B132" s="28">
        <v>44031</v>
      </c>
      <c r="C132" s="43" t="s">
        <v>3358</v>
      </c>
      <c r="D132" s="52"/>
      <c r="F132" s="30">
        <v>29.9</v>
      </c>
      <c r="G132" s="120"/>
      <c r="H132" s="120"/>
      <c r="I132" s="43" t="s">
        <v>89</v>
      </c>
      <c r="J132" s="43" t="s">
        <v>87</v>
      </c>
      <c r="K132" s="43" t="s">
        <v>1039</v>
      </c>
      <c r="L132" s="43">
        <v>23</v>
      </c>
      <c r="N132" s="43" t="s">
        <v>688</v>
      </c>
      <c r="O132" s="223"/>
      <c r="P132" s="31">
        <f t="shared" si="0"/>
        <v>-2756.1300000000047</v>
      </c>
      <c r="Q132" s="31">
        <f t="shared" si="1"/>
        <v>60424.130000000005</v>
      </c>
      <c r="R132" s="31">
        <f t="shared" si="2"/>
        <v>57668</v>
      </c>
    </row>
    <row r="133" spans="1:18" ht="15.75" customHeight="1">
      <c r="A133" s="43">
        <v>120</v>
      </c>
      <c r="B133" s="28">
        <v>44046</v>
      </c>
      <c r="C133" s="43" t="s">
        <v>700</v>
      </c>
      <c r="D133" s="52"/>
      <c r="F133" s="30"/>
      <c r="G133" s="120">
        <v>6000</v>
      </c>
      <c r="H133" s="120"/>
      <c r="I133" s="43" t="s">
        <v>91</v>
      </c>
      <c r="J133" s="43" t="s">
        <v>87</v>
      </c>
      <c r="K133" s="43"/>
      <c r="L133" s="43"/>
      <c r="N133" s="43" t="s">
        <v>688</v>
      </c>
      <c r="O133" s="223"/>
      <c r="P133" s="31">
        <f t="shared" si="0"/>
        <v>3243.8699999999953</v>
      </c>
      <c r="Q133" s="31">
        <f t="shared" si="1"/>
        <v>60424.130000000005</v>
      </c>
      <c r="R133" s="31">
        <f t="shared" si="2"/>
        <v>63668</v>
      </c>
    </row>
    <row r="134" spans="1:18" ht="15.75" customHeight="1">
      <c r="A134" s="43">
        <v>120</v>
      </c>
      <c r="B134" s="28">
        <v>44049</v>
      </c>
      <c r="C134" s="43" t="s">
        <v>3359</v>
      </c>
      <c r="D134" s="52"/>
      <c r="F134" s="30">
        <v>438.8</v>
      </c>
      <c r="G134" s="120"/>
      <c r="H134" s="120"/>
      <c r="I134" s="43" t="s">
        <v>91</v>
      </c>
      <c r="J134" s="43" t="s">
        <v>87</v>
      </c>
      <c r="K134" s="43" t="s">
        <v>1207</v>
      </c>
      <c r="L134" s="43">
        <v>1105</v>
      </c>
      <c r="N134" s="43" t="s">
        <v>688</v>
      </c>
      <c r="O134" s="223"/>
      <c r="P134" s="31">
        <f t="shared" si="0"/>
        <v>2805.0699999999924</v>
      </c>
      <c r="Q134" s="31">
        <f t="shared" si="1"/>
        <v>60862.930000000008</v>
      </c>
      <c r="R134" s="31">
        <f t="shared" si="2"/>
        <v>63668</v>
      </c>
    </row>
    <row r="135" spans="1:18" ht="15.75" customHeight="1">
      <c r="A135" s="43">
        <v>120</v>
      </c>
      <c r="B135" s="28">
        <v>44050</v>
      </c>
      <c r="C135" s="43" t="s">
        <v>1696</v>
      </c>
      <c r="D135" s="52"/>
      <c r="F135" s="30">
        <v>526.5</v>
      </c>
      <c r="G135" s="120"/>
      <c r="H135" s="120"/>
      <c r="I135" s="43" t="s">
        <v>91</v>
      </c>
      <c r="J135" s="43" t="s">
        <v>87</v>
      </c>
      <c r="K135" s="43" t="s">
        <v>699</v>
      </c>
      <c r="L135" s="43">
        <v>3888</v>
      </c>
      <c r="N135" s="43" t="s">
        <v>688</v>
      </c>
      <c r="O135" s="223"/>
      <c r="P135" s="31">
        <f t="shared" si="0"/>
        <v>2278.5699999999924</v>
      </c>
      <c r="Q135" s="31">
        <f t="shared" si="1"/>
        <v>61389.430000000008</v>
      </c>
      <c r="R135" s="31">
        <f t="shared" si="2"/>
        <v>63668</v>
      </c>
    </row>
    <row r="136" spans="1:18" ht="15.75" customHeight="1">
      <c r="A136" s="43">
        <v>120</v>
      </c>
      <c r="B136" s="309">
        <v>44052</v>
      </c>
      <c r="C136" s="43" t="s">
        <v>1076</v>
      </c>
      <c r="D136" s="222"/>
      <c r="F136" s="30">
        <v>301.31</v>
      </c>
      <c r="G136" s="120"/>
      <c r="H136" s="120"/>
      <c r="I136" s="43" t="s">
        <v>91</v>
      </c>
      <c r="J136" s="43" t="s">
        <v>87</v>
      </c>
      <c r="K136" s="43"/>
      <c r="L136" s="43"/>
      <c r="N136" s="43" t="s">
        <v>688</v>
      </c>
      <c r="O136" s="223"/>
      <c r="P136" s="31">
        <f t="shared" si="0"/>
        <v>1977.2599999999948</v>
      </c>
      <c r="Q136" s="31">
        <f t="shared" si="1"/>
        <v>61690.740000000005</v>
      </c>
      <c r="R136" s="31">
        <f t="shared" si="2"/>
        <v>63668</v>
      </c>
    </row>
    <row r="137" spans="1:18" ht="15.75" customHeight="1">
      <c r="A137" s="43">
        <v>120</v>
      </c>
      <c r="B137" s="309">
        <v>44052</v>
      </c>
      <c r="C137" s="43" t="s">
        <v>1078</v>
      </c>
      <c r="D137" s="222"/>
      <c r="F137" s="30">
        <v>57.63</v>
      </c>
      <c r="G137" s="120"/>
      <c r="H137" s="120"/>
      <c r="I137" s="43" t="s">
        <v>91</v>
      </c>
      <c r="J137" s="43" t="s">
        <v>87</v>
      </c>
      <c r="K137" s="43"/>
      <c r="L137" s="43"/>
      <c r="N137" s="43" t="s">
        <v>688</v>
      </c>
      <c r="O137" s="223"/>
      <c r="P137" s="31">
        <f t="shared" si="0"/>
        <v>1919.6299999999974</v>
      </c>
      <c r="Q137" s="31">
        <f t="shared" si="1"/>
        <v>61748.37</v>
      </c>
      <c r="R137" s="31">
        <f t="shared" si="2"/>
        <v>63668</v>
      </c>
    </row>
    <row r="138" spans="1:18" ht="15.75" customHeight="1">
      <c r="A138" s="43">
        <v>120</v>
      </c>
      <c r="B138" s="309">
        <v>44063</v>
      </c>
      <c r="C138" s="43" t="s">
        <v>1716</v>
      </c>
      <c r="D138" s="222"/>
      <c r="F138" s="30">
        <v>23.51</v>
      </c>
      <c r="G138" s="120"/>
      <c r="H138" s="120"/>
      <c r="I138" s="43" t="s">
        <v>91</v>
      </c>
      <c r="J138" s="43" t="s">
        <v>87</v>
      </c>
      <c r="K138" s="43"/>
      <c r="L138" s="43"/>
      <c r="N138" s="43" t="s">
        <v>688</v>
      </c>
      <c r="O138" s="223"/>
      <c r="P138" s="31">
        <f t="shared" si="0"/>
        <v>1896.1199999999953</v>
      </c>
      <c r="Q138" s="31">
        <f t="shared" si="1"/>
        <v>61771.880000000005</v>
      </c>
      <c r="R138" s="31">
        <f t="shared" si="2"/>
        <v>63668</v>
      </c>
    </row>
    <row r="139" spans="1:18" ht="15.75" customHeight="1">
      <c r="A139" s="43">
        <v>120</v>
      </c>
      <c r="B139" s="28">
        <v>44081</v>
      </c>
      <c r="C139" s="43" t="s">
        <v>905</v>
      </c>
      <c r="D139" s="52"/>
      <c r="F139" s="30">
        <v>696.55</v>
      </c>
      <c r="G139" s="120"/>
      <c r="H139" s="120"/>
      <c r="I139" s="43" t="s">
        <v>91</v>
      </c>
      <c r="J139" s="43" t="s">
        <v>87</v>
      </c>
      <c r="K139" s="43"/>
      <c r="L139" s="43"/>
      <c r="N139" s="43" t="s">
        <v>688</v>
      </c>
      <c r="O139" s="223"/>
      <c r="P139" s="31">
        <f t="shared" si="0"/>
        <v>1199.5699999999924</v>
      </c>
      <c r="Q139" s="31">
        <f t="shared" si="1"/>
        <v>62468.430000000008</v>
      </c>
      <c r="R139" s="31">
        <f t="shared" si="2"/>
        <v>63668</v>
      </c>
    </row>
    <row r="140" spans="1:18" ht="15.75" customHeight="1">
      <c r="A140" s="43">
        <v>120</v>
      </c>
      <c r="B140" s="28">
        <v>44081</v>
      </c>
      <c r="C140" s="43" t="s">
        <v>906</v>
      </c>
      <c r="D140" s="52"/>
      <c r="F140" s="30">
        <v>133.97</v>
      </c>
      <c r="G140" s="120"/>
      <c r="H140" s="120"/>
      <c r="I140" s="43" t="s">
        <v>91</v>
      </c>
      <c r="J140" s="43" t="s">
        <v>87</v>
      </c>
      <c r="K140" s="43"/>
      <c r="L140" s="43"/>
      <c r="N140" s="43" t="s">
        <v>688</v>
      </c>
      <c r="O140" s="223"/>
      <c r="P140" s="31">
        <f t="shared" si="0"/>
        <v>1065.5999999999913</v>
      </c>
      <c r="Q140" s="31">
        <f t="shared" si="1"/>
        <v>62602.400000000009</v>
      </c>
      <c r="R140" s="31">
        <f t="shared" si="2"/>
        <v>63668</v>
      </c>
    </row>
    <row r="141" spans="1:18" ht="15.75" customHeight="1">
      <c r="A141" s="43">
        <v>120</v>
      </c>
      <c r="B141" s="28">
        <v>44094</v>
      </c>
      <c r="C141" s="43" t="s">
        <v>907</v>
      </c>
      <c r="D141" s="52"/>
      <c r="F141" s="30">
        <v>55.03</v>
      </c>
      <c r="G141" s="120"/>
      <c r="H141" s="120"/>
      <c r="I141" s="43" t="s">
        <v>91</v>
      </c>
      <c r="J141" s="43" t="s">
        <v>87</v>
      </c>
      <c r="K141" s="43"/>
      <c r="L141" s="43"/>
      <c r="N141" s="43" t="s">
        <v>688</v>
      </c>
      <c r="O141" s="223"/>
      <c r="P141" s="31">
        <f t="shared" si="0"/>
        <v>1010.5699999999924</v>
      </c>
      <c r="Q141" s="31">
        <f t="shared" si="1"/>
        <v>62657.430000000008</v>
      </c>
      <c r="R141" s="31">
        <f t="shared" si="2"/>
        <v>63668</v>
      </c>
    </row>
    <row r="142" spans="1:18" ht="15.75" customHeight="1">
      <c r="A142" s="43">
        <v>120</v>
      </c>
      <c r="B142" s="28">
        <v>44082</v>
      </c>
      <c r="C142" s="27" t="s">
        <v>311</v>
      </c>
      <c r="D142" s="52"/>
      <c r="F142" s="30">
        <v>130.19999999999999</v>
      </c>
      <c r="G142" s="120"/>
      <c r="H142" s="120"/>
      <c r="I142" s="43" t="s">
        <v>91</v>
      </c>
      <c r="J142" s="43" t="s">
        <v>87</v>
      </c>
      <c r="K142" s="43"/>
      <c r="L142" s="43"/>
      <c r="N142" s="43" t="s">
        <v>688</v>
      </c>
      <c r="O142" s="223"/>
      <c r="P142" s="31">
        <f t="shared" si="0"/>
        <v>880.36999999999534</v>
      </c>
      <c r="Q142" s="31">
        <f t="shared" si="1"/>
        <v>62787.630000000005</v>
      </c>
      <c r="R142" s="31">
        <f t="shared" si="2"/>
        <v>63668</v>
      </c>
    </row>
    <row r="143" spans="1:18" ht="15.75" customHeight="1">
      <c r="A143" s="43">
        <v>120</v>
      </c>
      <c r="B143" s="144">
        <v>44094</v>
      </c>
      <c r="C143" s="27" t="s">
        <v>314</v>
      </c>
      <c r="D143" s="266"/>
      <c r="F143" s="30">
        <v>9.6</v>
      </c>
      <c r="G143" s="120"/>
      <c r="H143" s="120"/>
      <c r="I143" s="43" t="s">
        <v>91</v>
      </c>
      <c r="J143" s="43" t="s">
        <v>87</v>
      </c>
      <c r="K143" s="43"/>
      <c r="L143" s="43"/>
      <c r="N143" s="43" t="s">
        <v>688</v>
      </c>
      <c r="O143" s="223"/>
      <c r="P143" s="31">
        <f t="shared" si="0"/>
        <v>870.7699999999968</v>
      </c>
      <c r="Q143" s="31">
        <f t="shared" si="1"/>
        <v>62797.23</v>
      </c>
      <c r="R143" s="31">
        <f t="shared" si="2"/>
        <v>63668</v>
      </c>
    </row>
    <row r="144" spans="1:18" ht="15.75" customHeight="1">
      <c r="A144" s="43">
        <v>120</v>
      </c>
      <c r="B144" s="28">
        <v>44084</v>
      </c>
      <c r="C144" s="43" t="s">
        <v>3045</v>
      </c>
      <c r="D144" s="52"/>
      <c r="F144" s="30">
        <v>292</v>
      </c>
      <c r="G144" s="120"/>
      <c r="H144" s="120"/>
      <c r="I144" s="43" t="s">
        <v>91</v>
      </c>
      <c r="J144" s="43" t="s">
        <v>87</v>
      </c>
      <c r="K144" s="43" t="s">
        <v>953</v>
      </c>
      <c r="L144" s="43">
        <v>792</v>
      </c>
      <c r="N144" s="43" t="s">
        <v>688</v>
      </c>
      <c r="O144" s="223"/>
      <c r="P144" s="31">
        <f t="shared" si="0"/>
        <v>578.7699999999968</v>
      </c>
      <c r="Q144" s="31">
        <f t="shared" si="1"/>
        <v>63089.23</v>
      </c>
      <c r="R144" s="31">
        <f t="shared" si="2"/>
        <v>63668</v>
      </c>
    </row>
    <row r="145" spans="1:18" ht="15.75" customHeight="1">
      <c r="A145" s="43">
        <v>120</v>
      </c>
      <c r="B145" s="28">
        <v>44082</v>
      </c>
      <c r="C145" s="43" t="s">
        <v>3360</v>
      </c>
      <c r="D145" s="52"/>
      <c r="F145" s="30">
        <v>527</v>
      </c>
      <c r="G145" s="120"/>
      <c r="H145" s="120"/>
      <c r="I145" s="43" t="s">
        <v>89</v>
      </c>
      <c r="J145" s="43" t="s">
        <v>87</v>
      </c>
      <c r="K145" s="43" t="s">
        <v>1370</v>
      </c>
      <c r="L145" s="43">
        <v>1084</v>
      </c>
      <c r="N145" s="43" t="s">
        <v>688</v>
      </c>
      <c r="O145" s="223"/>
      <c r="P145" s="31">
        <f t="shared" si="0"/>
        <v>51.769999999996799</v>
      </c>
      <c r="Q145" s="31">
        <f t="shared" si="1"/>
        <v>63616.23</v>
      </c>
      <c r="R145" s="31">
        <f t="shared" si="2"/>
        <v>63668</v>
      </c>
    </row>
    <row r="146" spans="1:18" ht="15.75" customHeight="1">
      <c r="A146" s="43">
        <v>120</v>
      </c>
      <c r="B146" s="28">
        <v>44082</v>
      </c>
      <c r="C146" s="43" t="s">
        <v>1032</v>
      </c>
      <c r="D146" s="52"/>
      <c r="F146" s="30"/>
      <c r="G146" s="120">
        <v>6000</v>
      </c>
      <c r="H146" s="120"/>
      <c r="I146" s="43" t="s">
        <v>91</v>
      </c>
      <c r="J146" s="43" t="s">
        <v>87</v>
      </c>
      <c r="K146" s="43"/>
      <c r="L146" s="43"/>
      <c r="N146" s="43" t="s">
        <v>688</v>
      </c>
      <c r="O146" s="223"/>
      <c r="P146" s="31">
        <f t="shared" si="0"/>
        <v>6051.7699999999968</v>
      </c>
      <c r="Q146" s="31">
        <f t="shared" si="1"/>
        <v>63616.23</v>
      </c>
      <c r="R146" s="31">
        <f t="shared" si="2"/>
        <v>69668</v>
      </c>
    </row>
    <row r="147" spans="1:18" ht="15.75" customHeight="1">
      <c r="A147" s="43">
        <v>120</v>
      </c>
      <c r="B147" s="28">
        <v>44098</v>
      </c>
      <c r="C147" s="43" t="s">
        <v>3361</v>
      </c>
      <c r="D147" s="52"/>
      <c r="F147" s="30">
        <v>819</v>
      </c>
      <c r="G147" s="120"/>
      <c r="H147" s="120"/>
      <c r="I147" s="43" t="s">
        <v>91</v>
      </c>
      <c r="J147" s="43" t="s">
        <v>87</v>
      </c>
      <c r="K147" s="43" t="s">
        <v>1427</v>
      </c>
      <c r="L147" s="43">
        <v>77</v>
      </c>
      <c r="N147" s="43" t="s">
        <v>688</v>
      </c>
      <c r="O147" s="223"/>
      <c r="P147" s="31">
        <f t="shared" si="0"/>
        <v>5232.7699999999968</v>
      </c>
      <c r="Q147" s="31">
        <f t="shared" si="1"/>
        <v>64435.23</v>
      </c>
      <c r="R147" s="31">
        <f t="shared" si="2"/>
        <v>69668</v>
      </c>
    </row>
    <row r="148" spans="1:18" ht="15.75" customHeight="1">
      <c r="A148" s="43">
        <v>120</v>
      </c>
      <c r="B148" s="28">
        <v>44118</v>
      </c>
      <c r="C148" s="43" t="s">
        <v>3348</v>
      </c>
      <c r="D148" s="52"/>
      <c r="F148" s="30">
        <v>1966</v>
      </c>
      <c r="G148" s="120"/>
      <c r="H148" s="120"/>
      <c r="I148" s="43" t="s">
        <v>91</v>
      </c>
      <c r="J148" s="43" t="s">
        <v>87</v>
      </c>
      <c r="K148" s="43" t="s">
        <v>791</v>
      </c>
      <c r="L148" s="43">
        <v>219</v>
      </c>
      <c r="N148" s="43" t="s">
        <v>688</v>
      </c>
      <c r="O148" s="223"/>
      <c r="P148" s="31">
        <f t="shared" si="0"/>
        <v>3266.7699999999895</v>
      </c>
      <c r="Q148" s="31">
        <f t="shared" si="1"/>
        <v>66401.23000000001</v>
      </c>
      <c r="R148" s="31">
        <f t="shared" si="2"/>
        <v>69668</v>
      </c>
    </row>
    <row r="149" spans="1:18" ht="15.75" customHeight="1">
      <c r="A149" s="43">
        <v>120</v>
      </c>
      <c r="B149" s="28">
        <v>44236</v>
      </c>
      <c r="C149" s="43" t="s">
        <v>584</v>
      </c>
      <c r="D149" s="52"/>
      <c r="F149" s="30"/>
      <c r="G149" s="120"/>
      <c r="H149" s="120">
        <v>12851.68</v>
      </c>
      <c r="I149" s="43"/>
      <c r="J149" s="43"/>
      <c r="K149" s="43" t="s">
        <v>3362</v>
      </c>
      <c r="L149" s="43">
        <v>3250</v>
      </c>
      <c r="N149" s="43" t="s">
        <v>688</v>
      </c>
      <c r="O149" s="223"/>
      <c r="P149" s="31">
        <f t="shared" si="0"/>
        <v>3266.7699999999895</v>
      </c>
      <c r="Q149" s="31">
        <f t="shared" si="1"/>
        <v>66401.23000000001</v>
      </c>
      <c r="R149" s="31">
        <f t="shared" si="2"/>
        <v>69668</v>
      </c>
    </row>
    <row r="150" spans="1:18" ht="15.75" customHeight="1">
      <c r="A150" s="43">
        <v>120</v>
      </c>
      <c r="B150" s="28">
        <v>44243</v>
      </c>
      <c r="C150" s="43" t="s">
        <v>3363</v>
      </c>
      <c r="D150" s="52"/>
      <c r="F150" s="30"/>
      <c r="G150" s="120"/>
      <c r="H150" s="120">
        <v>1171.9000000000001</v>
      </c>
      <c r="I150" s="43"/>
      <c r="J150" s="43"/>
      <c r="K150" s="43"/>
      <c r="L150" s="43"/>
      <c r="N150" s="43" t="s">
        <v>688</v>
      </c>
      <c r="O150" s="223"/>
      <c r="P150" s="31">
        <f t="shared" si="0"/>
        <v>3266.7699999999895</v>
      </c>
      <c r="Q150" s="31">
        <f t="shared" si="1"/>
        <v>66401.23000000001</v>
      </c>
      <c r="R150" s="31">
        <f t="shared" si="2"/>
        <v>69668</v>
      </c>
    </row>
    <row r="151" spans="1:18" ht="15.75" customHeight="1">
      <c r="A151" s="43">
        <v>120</v>
      </c>
      <c r="B151" s="28">
        <v>44243</v>
      </c>
      <c r="C151" s="43" t="s">
        <v>3348</v>
      </c>
      <c r="D151" s="52"/>
      <c r="F151" s="30">
        <v>1462.5</v>
      </c>
      <c r="G151" s="120"/>
      <c r="H151" s="120"/>
      <c r="I151" s="43" t="s">
        <v>91</v>
      </c>
      <c r="J151" s="43" t="s">
        <v>87</v>
      </c>
      <c r="K151" s="43" t="s">
        <v>791</v>
      </c>
      <c r="L151" s="43">
        <v>246</v>
      </c>
      <c r="N151" s="43" t="s">
        <v>688</v>
      </c>
      <c r="O151" s="223"/>
      <c r="P151" s="31">
        <f t="shared" si="0"/>
        <v>1804.2699999999895</v>
      </c>
      <c r="Q151" s="31">
        <f t="shared" si="1"/>
        <v>67863.73000000001</v>
      </c>
      <c r="R151" s="31">
        <f t="shared" si="2"/>
        <v>69668</v>
      </c>
    </row>
    <row r="152" spans="1:18" ht="15.75" customHeight="1">
      <c r="A152" s="43">
        <v>120</v>
      </c>
      <c r="B152" s="28">
        <v>44248</v>
      </c>
      <c r="C152" s="43" t="s">
        <v>3364</v>
      </c>
      <c r="D152" s="52"/>
      <c r="F152" s="30">
        <v>291</v>
      </c>
      <c r="G152" s="120"/>
      <c r="H152" s="120"/>
      <c r="I152" s="43" t="s">
        <v>89</v>
      </c>
      <c r="J152" s="43" t="s">
        <v>87</v>
      </c>
      <c r="K152" s="43" t="s">
        <v>3365</v>
      </c>
      <c r="L152" s="43">
        <v>6158</v>
      </c>
      <c r="N152" s="43" t="s">
        <v>688</v>
      </c>
      <c r="O152" s="223"/>
      <c r="P152" s="31">
        <f t="shared" si="0"/>
        <v>1513.2699999999895</v>
      </c>
      <c r="Q152" s="31">
        <f t="shared" si="1"/>
        <v>68154.73000000001</v>
      </c>
      <c r="R152" s="31">
        <f t="shared" si="2"/>
        <v>69668</v>
      </c>
    </row>
    <row r="153" spans="1:18" ht="15.75" customHeight="1">
      <c r="A153" s="43">
        <v>120</v>
      </c>
      <c r="B153" s="28">
        <v>44251</v>
      </c>
      <c r="C153" s="43" t="s">
        <v>3366</v>
      </c>
      <c r="D153" s="52"/>
      <c r="F153" s="30"/>
      <c r="G153" s="120">
        <v>291</v>
      </c>
      <c r="H153" s="120"/>
      <c r="I153" s="43" t="s">
        <v>91</v>
      </c>
      <c r="J153" s="43" t="s">
        <v>87</v>
      </c>
      <c r="K153" s="43" t="s">
        <v>3367</v>
      </c>
      <c r="L153" s="43"/>
      <c r="N153" s="43" t="s">
        <v>688</v>
      </c>
      <c r="O153" s="223"/>
      <c r="P153" s="31">
        <f t="shared" si="0"/>
        <v>1804.2699999999895</v>
      </c>
      <c r="Q153" s="31">
        <f t="shared" si="1"/>
        <v>68154.73000000001</v>
      </c>
      <c r="R153" s="31">
        <f t="shared" si="2"/>
        <v>69959</v>
      </c>
    </row>
    <row r="154" spans="1:18" ht="15.75" customHeight="1">
      <c r="A154" s="43">
        <v>120</v>
      </c>
      <c r="B154" s="28">
        <v>44259</v>
      </c>
      <c r="C154" s="43" t="s">
        <v>881</v>
      </c>
      <c r="D154" s="52"/>
      <c r="F154" s="30"/>
      <c r="G154" s="120"/>
      <c r="H154" s="120">
        <v>2808</v>
      </c>
      <c r="I154" s="43"/>
      <c r="J154" s="43"/>
      <c r="K154" s="43"/>
      <c r="L154" s="43"/>
      <c r="N154" s="43" t="s">
        <v>688</v>
      </c>
      <c r="O154" s="223"/>
      <c r="P154" s="31">
        <f t="shared" si="0"/>
        <v>1804.2699999999895</v>
      </c>
      <c r="Q154" s="31">
        <f t="shared" si="1"/>
        <v>68154.73000000001</v>
      </c>
      <c r="R154" s="31">
        <f t="shared" si="2"/>
        <v>69959</v>
      </c>
    </row>
    <row r="155" spans="1:18" ht="15.75" customHeight="1">
      <c r="A155" s="43">
        <v>120</v>
      </c>
      <c r="B155" s="28">
        <v>44273</v>
      </c>
      <c r="C155" s="43" t="s">
        <v>3368</v>
      </c>
      <c r="D155" s="52"/>
      <c r="F155" s="30"/>
      <c r="G155" s="120">
        <v>1470</v>
      </c>
      <c r="H155" s="120"/>
      <c r="I155" s="43" t="s">
        <v>169</v>
      </c>
      <c r="J155" s="43"/>
      <c r="K155" s="43"/>
      <c r="L155" s="43"/>
      <c r="N155" s="43" t="s">
        <v>688</v>
      </c>
      <c r="O155" s="223"/>
      <c r="P155" s="31">
        <f t="shared" si="0"/>
        <v>3274.2699999999895</v>
      </c>
      <c r="Q155" s="31">
        <f t="shared" si="1"/>
        <v>68154.73000000001</v>
      </c>
      <c r="R155" s="31">
        <f t="shared" si="2"/>
        <v>71429</v>
      </c>
    </row>
    <row r="156" spans="1:18" ht="15.75" customHeight="1">
      <c r="A156" s="43">
        <v>120</v>
      </c>
      <c r="B156" s="61">
        <v>44298</v>
      </c>
      <c r="C156" s="43" t="s">
        <v>3369</v>
      </c>
      <c r="D156" s="111"/>
      <c r="F156" s="30">
        <v>96.48</v>
      </c>
      <c r="G156" s="120"/>
      <c r="H156" s="120"/>
      <c r="I156" s="43" t="s">
        <v>91</v>
      </c>
      <c r="J156" s="43" t="s">
        <v>87</v>
      </c>
      <c r="K156" s="43"/>
      <c r="L156" s="43"/>
      <c r="N156" s="43" t="s">
        <v>688</v>
      </c>
      <c r="O156" s="223"/>
      <c r="P156" s="31">
        <f t="shared" si="0"/>
        <v>3177.7899999999936</v>
      </c>
      <c r="Q156" s="31">
        <f t="shared" si="1"/>
        <v>68251.210000000006</v>
      </c>
      <c r="R156" s="31">
        <f t="shared" si="2"/>
        <v>71429</v>
      </c>
    </row>
    <row r="157" spans="1:18" ht="15.75" customHeight="1">
      <c r="A157" s="43">
        <v>120</v>
      </c>
      <c r="B157" s="61">
        <v>44306</v>
      </c>
      <c r="C157" s="43" t="s">
        <v>3370</v>
      </c>
      <c r="D157" s="111"/>
      <c r="F157" s="30">
        <v>7.05</v>
      </c>
      <c r="G157" s="120"/>
      <c r="H157" s="120"/>
      <c r="I157" s="43" t="s">
        <v>91</v>
      </c>
      <c r="J157" s="43" t="s">
        <v>87</v>
      </c>
      <c r="K157" s="43"/>
      <c r="L157" s="43"/>
      <c r="N157" s="43" t="s">
        <v>688</v>
      </c>
      <c r="O157" s="223"/>
      <c r="P157" s="31">
        <f t="shared" si="0"/>
        <v>3170.7399999999907</v>
      </c>
      <c r="Q157" s="31">
        <f t="shared" si="1"/>
        <v>68258.260000000009</v>
      </c>
      <c r="R157" s="31">
        <f t="shared" si="2"/>
        <v>71429</v>
      </c>
    </row>
    <row r="158" spans="1:18" ht="15.75" customHeight="1">
      <c r="A158" s="43">
        <v>120</v>
      </c>
      <c r="B158" s="28">
        <v>44297</v>
      </c>
      <c r="C158" s="43" t="s">
        <v>3371</v>
      </c>
      <c r="D158" s="52"/>
      <c r="F158" s="30">
        <v>495</v>
      </c>
      <c r="G158" s="120"/>
      <c r="H158" s="120"/>
      <c r="I158" s="43" t="s">
        <v>89</v>
      </c>
      <c r="J158" s="43" t="s">
        <v>87</v>
      </c>
      <c r="K158" s="43" t="s">
        <v>3372</v>
      </c>
      <c r="L158" s="43"/>
      <c r="N158" s="43" t="s">
        <v>688</v>
      </c>
      <c r="O158" s="223"/>
      <c r="P158" s="31">
        <f t="shared" si="0"/>
        <v>2675.7399999999907</v>
      </c>
      <c r="Q158" s="31">
        <f t="shared" si="1"/>
        <v>68753.260000000009</v>
      </c>
      <c r="R158" s="31">
        <f t="shared" si="2"/>
        <v>71429</v>
      </c>
    </row>
    <row r="159" spans="1:18" ht="15.75" customHeight="1">
      <c r="A159" s="43">
        <v>120</v>
      </c>
      <c r="B159" s="28">
        <v>44299</v>
      </c>
      <c r="C159" s="43" t="s">
        <v>3373</v>
      </c>
      <c r="D159" s="52"/>
      <c r="F159" s="30">
        <v>350</v>
      </c>
      <c r="G159" s="120"/>
      <c r="H159" s="120"/>
      <c r="I159" s="43" t="s">
        <v>89</v>
      </c>
      <c r="J159" s="43" t="s">
        <v>87</v>
      </c>
      <c r="K159" s="43"/>
      <c r="L159" s="43"/>
      <c r="N159" s="43" t="s">
        <v>688</v>
      </c>
      <c r="O159" s="223"/>
      <c r="P159" s="31">
        <f t="shared" si="0"/>
        <v>2325.7399999999907</v>
      </c>
      <c r="Q159" s="31">
        <f t="shared" si="1"/>
        <v>69103.260000000009</v>
      </c>
      <c r="R159" s="31">
        <f t="shared" si="2"/>
        <v>71429</v>
      </c>
    </row>
    <row r="160" spans="1:18" ht="15.75" customHeight="1">
      <c r="A160" s="43">
        <v>120</v>
      </c>
      <c r="B160" s="28">
        <v>44326</v>
      </c>
      <c r="C160" s="43" t="s">
        <v>3374</v>
      </c>
      <c r="D160" s="52"/>
      <c r="F160" s="30">
        <v>1000</v>
      </c>
      <c r="G160" s="120"/>
      <c r="H160" s="120"/>
      <c r="I160" s="43" t="s">
        <v>91</v>
      </c>
      <c r="J160" s="43" t="s">
        <v>87</v>
      </c>
      <c r="K160" s="43"/>
      <c r="L160" s="43"/>
      <c r="N160" s="43" t="s">
        <v>688</v>
      </c>
      <c r="O160" s="223"/>
      <c r="P160" s="31">
        <f t="shared" si="0"/>
        <v>1325.7399999999907</v>
      </c>
      <c r="Q160" s="31">
        <f t="shared" si="1"/>
        <v>70103.260000000009</v>
      </c>
      <c r="R160" s="31">
        <f t="shared" si="2"/>
        <v>71429</v>
      </c>
    </row>
    <row r="161" spans="1:18" ht="15.75" customHeight="1">
      <c r="A161" s="43">
        <v>120</v>
      </c>
      <c r="B161" s="28">
        <v>44326</v>
      </c>
      <c r="C161" s="43" t="s">
        <v>1031</v>
      </c>
      <c r="D161" s="52"/>
      <c r="F161" s="30">
        <v>1700</v>
      </c>
      <c r="G161" s="120"/>
      <c r="H161" s="120"/>
      <c r="I161" s="43" t="s">
        <v>91</v>
      </c>
      <c r="J161" s="43" t="s">
        <v>87</v>
      </c>
      <c r="K161" s="43"/>
      <c r="L161" s="43"/>
      <c r="N161" s="43" t="s">
        <v>688</v>
      </c>
      <c r="O161" s="223"/>
      <c r="P161" s="31">
        <f t="shared" si="0"/>
        <v>-374.26000000000931</v>
      </c>
      <c r="Q161" s="31">
        <f t="shared" si="1"/>
        <v>71803.260000000009</v>
      </c>
      <c r="R161" s="31">
        <f t="shared" si="2"/>
        <v>71429</v>
      </c>
    </row>
    <row r="162" spans="1:18" ht="15.75" customHeight="1">
      <c r="A162" s="43">
        <v>120</v>
      </c>
      <c r="B162" s="28">
        <v>44286</v>
      </c>
      <c r="C162" s="43" t="s">
        <v>3375</v>
      </c>
      <c r="D162" s="52"/>
      <c r="F162" s="30">
        <v>561.6</v>
      </c>
      <c r="G162" s="120"/>
      <c r="H162" s="120"/>
      <c r="I162" s="43" t="s">
        <v>91</v>
      </c>
      <c r="J162" s="43" t="s">
        <v>87</v>
      </c>
      <c r="K162" s="43" t="s">
        <v>3376</v>
      </c>
      <c r="L162" s="43">
        <v>265</v>
      </c>
      <c r="N162" s="43" t="s">
        <v>688</v>
      </c>
      <c r="O162" s="223"/>
      <c r="P162" s="31">
        <f t="shared" si="0"/>
        <v>-935.86000000001513</v>
      </c>
      <c r="Q162" s="31">
        <f t="shared" si="1"/>
        <v>72364.860000000015</v>
      </c>
      <c r="R162" s="31">
        <f t="shared" si="2"/>
        <v>71429</v>
      </c>
    </row>
    <row r="163" spans="1:18" ht="15.75" customHeight="1">
      <c r="A163" s="43">
        <v>120</v>
      </c>
      <c r="B163" s="28">
        <v>44356</v>
      </c>
      <c r="C163" s="43" t="s">
        <v>3377</v>
      </c>
      <c r="D163" s="52"/>
      <c r="F163" s="30">
        <v>172.6</v>
      </c>
      <c r="G163" s="120"/>
      <c r="H163" s="120"/>
      <c r="I163" s="43" t="s">
        <v>89</v>
      </c>
      <c r="J163" s="43" t="s">
        <v>87</v>
      </c>
      <c r="K163" s="43" t="s">
        <v>166</v>
      </c>
      <c r="L163" s="43">
        <v>3092</v>
      </c>
      <c r="N163" s="43" t="s">
        <v>688</v>
      </c>
      <c r="O163" s="223"/>
      <c r="P163" s="31">
        <f t="shared" si="0"/>
        <v>-1108.460000000021</v>
      </c>
      <c r="Q163" s="31">
        <f t="shared" si="1"/>
        <v>72537.460000000021</v>
      </c>
      <c r="R163" s="31">
        <f t="shared" si="2"/>
        <v>71429</v>
      </c>
    </row>
    <row r="164" spans="1:18" ht="15.75" customHeight="1">
      <c r="A164" s="43">
        <v>120</v>
      </c>
      <c r="B164" s="28">
        <v>44356</v>
      </c>
      <c r="C164" s="43" t="s">
        <v>3378</v>
      </c>
      <c r="D164" s="52"/>
      <c r="F164" s="30">
        <v>29</v>
      </c>
      <c r="G164" s="120"/>
      <c r="H164" s="120"/>
      <c r="I164" s="43" t="s">
        <v>89</v>
      </c>
      <c r="J164" s="43" t="s">
        <v>87</v>
      </c>
      <c r="K164" s="43" t="s">
        <v>3379</v>
      </c>
      <c r="L164" s="43">
        <v>1902</v>
      </c>
      <c r="N164" s="43" t="s">
        <v>688</v>
      </c>
      <c r="O164" s="223"/>
      <c r="P164" s="31">
        <f t="shared" si="0"/>
        <v>-1137.460000000021</v>
      </c>
      <c r="Q164" s="31">
        <f t="shared" si="1"/>
        <v>72566.460000000021</v>
      </c>
      <c r="R164" s="31">
        <f t="shared" si="2"/>
        <v>71429</v>
      </c>
    </row>
    <row r="165" spans="1:18" ht="15.75" customHeight="1">
      <c r="A165" s="43">
        <v>120</v>
      </c>
      <c r="B165" s="28">
        <v>44357</v>
      </c>
      <c r="C165" s="43" t="s">
        <v>909</v>
      </c>
      <c r="D165" s="52"/>
      <c r="F165" s="30">
        <v>450</v>
      </c>
      <c r="G165" s="120"/>
      <c r="H165" s="120"/>
      <c r="I165" s="43" t="s">
        <v>91</v>
      </c>
      <c r="J165" s="43" t="s">
        <v>87</v>
      </c>
      <c r="K165" s="43" t="s">
        <v>699</v>
      </c>
      <c r="L165" s="43">
        <v>4058</v>
      </c>
      <c r="N165" s="43" t="s">
        <v>688</v>
      </c>
      <c r="O165" s="223"/>
      <c r="P165" s="31">
        <f t="shared" si="0"/>
        <v>-1587.460000000021</v>
      </c>
      <c r="Q165" s="31">
        <f t="shared" si="1"/>
        <v>73016.460000000021</v>
      </c>
      <c r="R165" s="31">
        <f t="shared" si="2"/>
        <v>71429</v>
      </c>
    </row>
    <row r="166" spans="1:18" ht="15.75" customHeight="1">
      <c r="A166" s="43">
        <v>120</v>
      </c>
      <c r="B166" s="28">
        <v>44362</v>
      </c>
      <c r="C166" s="43" t="s">
        <v>1066</v>
      </c>
      <c r="D166" s="52"/>
      <c r="F166" s="30">
        <v>39.9</v>
      </c>
      <c r="G166" s="120"/>
      <c r="H166" s="120"/>
      <c r="I166" s="43" t="s">
        <v>89</v>
      </c>
      <c r="J166" s="43" t="s">
        <v>87</v>
      </c>
      <c r="K166" s="43"/>
      <c r="L166" s="43">
        <v>949</v>
      </c>
      <c r="N166" s="43" t="s">
        <v>688</v>
      </c>
      <c r="O166" s="223"/>
      <c r="P166" s="31">
        <f t="shared" si="0"/>
        <v>-1627.3600000000151</v>
      </c>
      <c r="Q166" s="31">
        <f t="shared" si="1"/>
        <v>73056.360000000015</v>
      </c>
      <c r="R166" s="31">
        <f t="shared" si="2"/>
        <v>71429</v>
      </c>
    </row>
    <row r="167" spans="1:18" ht="15.75" customHeight="1">
      <c r="A167" s="43">
        <v>120</v>
      </c>
      <c r="B167" s="28">
        <v>44388</v>
      </c>
      <c r="C167" s="43" t="s">
        <v>1071</v>
      </c>
      <c r="D167" s="52"/>
      <c r="F167" s="30">
        <v>997.97</v>
      </c>
      <c r="G167" s="120"/>
      <c r="H167" s="120"/>
      <c r="I167" s="43"/>
      <c r="J167" s="43"/>
      <c r="K167" s="43"/>
      <c r="L167" s="43"/>
      <c r="N167" s="43" t="s">
        <v>688</v>
      </c>
      <c r="O167" s="223"/>
      <c r="P167" s="31">
        <f t="shared" si="0"/>
        <v>-2625.3300000000163</v>
      </c>
      <c r="Q167" s="31">
        <f t="shared" si="1"/>
        <v>74054.330000000016</v>
      </c>
      <c r="R167" s="31">
        <f t="shared" si="2"/>
        <v>71429</v>
      </c>
    </row>
    <row r="168" spans="1:18" ht="15.75" customHeight="1">
      <c r="A168" s="43">
        <v>120</v>
      </c>
      <c r="B168" s="28">
        <v>44388</v>
      </c>
      <c r="C168" s="43" t="s">
        <v>1072</v>
      </c>
      <c r="D168" s="52"/>
      <c r="F168" s="30">
        <v>191.53</v>
      </c>
      <c r="G168" s="120"/>
      <c r="H168" s="120"/>
      <c r="I168" s="43"/>
      <c r="J168" s="43"/>
      <c r="K168" s="43"/>
      <c r="L168" s="43"/>
      <c r="N168" s="43" t="s">
        <v>688</v>
      </c>
      <c r="O168" s="223"/>
      <c r="P168" s="31">
        <f t="shared" si="0"/>
        <v>-2816.8600000000151</v>
      </c>
      <c r="Q168" s="31">
        <f t="shared" si="1"/>
        <v>74245.860000000015</v>
      </c>
      <c r="R168" s="31">
        <f t="shared" si="2"/>
        <v>71429</v>
      </c>
    </row>
    <row r="169" spans="1:18" ht="15.75" customHeight="1">
      <c r="A169" s="43">
        <v>120</v>
      </c>
      <c r="B169" s="28">
        <v>44383</v>
      </c>
      <c r="C169" s="43" t="s">
        <v>2303</v>
      </c>
      <c r="D169" s="52"/>
      <c r="F169" s="30">
        <v>201.79</v>
      </c>
      <c r="G169" s="120"/>
      <c r="H169" s="120"/>
      <c r="I169" s="43" t="s">
        <v>89</v>
      </c>
      <c r="J169" s="43" t="s">
        <v>87</v>
      </c>
      <c r="K169" s="43" t="s">
        <v>2082</v>
      </c>
      <c r="L169" s="43">
        <v>86173</v>
      </c>
      <c r="N169" s="43" t="s">
        <v>688</v>
      </c>
      <c r="O169" s="223"/>
      <c r="P169" s="31">
        <f t="shared" si="0"/>
        <v>-3018.6500000000087</v>
      </c>
      <c r="Q169" s="31">
        <f t="shared" si="1"/>
        <v>74447.650000000009</v>
      </c>
      <c r="R169" s="31">
        <f t="shared" si="2"/>
        <v>71429</v>
      </c>
    </row>
    <row r="170" spans="1:18" ht="15.75" customHeight="1">
      <c r="A170" s="43">
        <v>120</v>
      </c>
      <c r="B170" s="28">
        <v>44390</v>
      </c>
      <c r="C170" s="43" t="s">
        <v>3380</v>
      </c>
      <c r="D170" s="52"/>
      <c r="F170" s="30">
        <v>320</v>
      </c>
      <c r="G170" s="120"/>
      <c r="H170" s="120"/>
      <c r="I170" s="43" t="s">
        <v>91</v>
      </c>
      <c r="J170" s="43" t="s">
        <v>87</v>
      </c>
      <c r="K170" s="43"/>
      <c r="L170" s="43"/>
      <c r="N170" s="43" t="s">
        <v>688</v>
      </c>
      <c r="O170" s="223"/>
      <c r="P170" s="31">
        <f t="shared" si="0"/>
        <v>-3338.6500000000087</v>
      </c>
      <c r="Q170" s="31">
        <f t="shared" si="1"/>
        <v>74767.650000000009</v>
      </c>
      <c r="R170" s="31">
        <f t="shared" si="2"/>
        <v>71429</v>
      </c>
    </row>
    <row r="171" spans="1:18" ht="15.75" customHeight="1">
      <c r="A171" s="43">
        <v>120</v>
      </c>
      <c r="B171" s="28">
        <v>44397</v>
      </c>
      <c r="C171" s="43" t="s">
        <v>3381</v>
      </c>
      <c r="D171" s="52"/>
      <c r="F171" s="30">
        <v>79.319999999999993</v>
      </c>
      <c r="G171" s="120"/>
      <c r="H171" s="120"/>
      <c r="I171" s="43"/>
      <c r="J171" s="43"/>
      <c r="K171" s="43"/>
      <c r="L171" s="43"/>
      <c r="N171" s="43" t="s">
        <v>688</v>
      </c>
      <c r="O171" s="140">
        <v>44397</v>
      </c>
      <c r="P171" s="31">
        <f t="shared" si="0"/>
        <v>-3417.9700000000157</v>
      </c>
      <c r="Q171" s="31">
        <f t="shared" si="1"/>
        <v>74846.970000000016</v>
      </c>
      <c r="R171" s="31">
        <f t="shared" si="2"/>
        <v>71429</v>
      </c>
    </row>
    <row r="172" spans="1:18" ht="15.75" customHeight="1">
      <c r="A172" s="43">
        <v>120</v>
      </c>
      <c r="B172" s="28">
        <v>44405</v>
      </c>
      <c r="C172" s="51" t="s">
        <v>1121</v>
      </c>
      <c r="D172" s="52"/>
      <c r="E172" s="43"/>
      <c r="F172" s="30">
        <v>3322</v>
      </c>
      <c r="G172" s="120"/>
      <c r="H172" s="120"/>
      <c r="I172" s="43" t="s">
        <v>91</v>
      </c>
      <c r="J172" s="43" t="s">
        <v>87</v>
      </c>
      <c r="K172" s="43" t="s">
        <v>953</v>
      </c>
      <c r="L172" s="43">
        <v>934</v>
      </c>
      <c r="N172" s="43" t="s">
        <v>688</v>
      </c>
      <c r="O172" s="223"/>
      <c r="P172" s="31">
        <f t="shared" si="0"/>
        <v>-6739.9700000000157</v>
      </c>
      <c r="Q172" s="31">
        <f t="shared" si="1"/>
        <v>78168.970000000016</v>
      </c>
      <c r="R172" s="31">
        <f t="shared" si="2"/>
        <v>71429</v>
      </c>
    </row>
    <row r="173" spans="1:18" ht="15.75" customHeight="1">
      <c r="A173" s="43">
        <v>120</v>
      </c>
      <c r="B173" s="28">
        <v>44419</v>
      </c>
      <c r="C173" s="179" t="s">
        <v>1909</v>
      </c>
      <c r="D173" s="310" t="s">
        <v>1100</v>
      </c>
      <c r="E173" s="43"/>
      <c r="F173" s="30">
        <v>301.19</v>
      </c>
      <c r="G173" s="120"/>
      <c r="H173" s="120"/>
      <c r="I173" s="43"/>
      <c r="J173" s="43"/>
      <c r="K173" s="43"/>
      <c r="L173" s="43"/>
      <c r="N173" s="43" t="s">
        <v>688</v>
      </c>
      <c r="O173" s="223"/>
      <c r="P173" s="31">
        <f t="shared" si="0"/>
        <v>-7041.160000000018</v>
      </c>
      <c r="Q173" s="31">
        <f t="shared" si="1"/>
        <v>78470.160000000018</v>
      </c>
      <c r="R173" s="31">
        <f t="shared" si="2"/>
        <v>71429</v>
      </c>
    </row>
    <row r="174" spans="1:18" ht="15.75" customHeight="1">
      <c r="A174" s="43">
        <v>120</v>
      </c>
      <c r="B174" s="28">
        <v>44420</v>
      </c>
      <c r="C174" s="179" t="s">
        <v>3382</v>
      </c>
      <c r="D174" s="310" t="s">
        <v>1100</v>
      </c>
      <c r="E174" s="43"/>
      <c r="F174" s="30">
        <v>57.99</v>
      </c>
      <c r="G174" s="120"/>
      <c r="H174" s="120"/>
      <c r="I174" s="43"/>
      <c r="J174" s="43"/>
      <c r="K174" s="43"/>
      <c r="L174" s="43"/>
      <c r="N174" s="43" t="s">
        <v>688</v>
      </c>
      <c r="O174" s="223"/>
      <c r="P174" s="31">
        <f t="shared" si="0"/>
        <v>-7099.1500000000233</v>
      </c>
      <c r="Q174" s="31">
        <f t="shared" si="1"/>
        <v>78528.150000000023</v>
      </c>
      <c r="R174" s="31">
        <f t="shared" si="2"/>
        <v>71429</v>
      </c>
    </row>
    <row r="175" spans="1:18" ht="15.75" customHeight="1">
      <c r="A175" s="43">
        <v>120</v>
      </c>
      <c r="B175" s="28">
        <v>44428</v>
      </c>
      <c r="C175" s="153" t="s">
        <v>3383</v>
      </c>
      <c r="D175" s="310" t="s">
        <v>1100</v>
      </c>
      <c r="E175" s="43"/>
      <c r="F175" s="30">
        <v>27.48</v>
      </c>
      <c r="G175" s="120"/>
      <c r="H175" s="120"/>
      <c r="I175" s="43"/>
      <c r="J175" s="43"/>
      <c r="K175" s="43"/>
      <c r="L175" s="43"/>
      <c r="N175" s="43" t="s">
        <v>688</v>
      </c>
      <c r="O175" s="223"/>
      <c r="P175" s="31">
        <f t="shared" si="0"/>
        <v>-7126.6300000000192</v>
      </c>
      <c r="Q175" s="31">
        <f t="shared" si="1"/>
        <v>78555.630000000019</v>
      </c>
      <c r="R175" s="31">
        <f t="shared" si="2"/>
        <v>71429</v>
      </c>
    </row>
    <row r="176" spans="1:18" ht="15.75" customHeight="1">
      <c r="A176" s="43">
        <v>120</v>
      </c>
      <c r="B176" s="28">
        <v>44434</v>
      </c>
      <c r="C176" s="52" t="s">
        <v>3384</v>
      </c>
      <c r="D176" s="52"/>
      <c r="E176" s="43"/>
      <c r="F176" s="30"/>
      <c r="G176" s="120"/>
      <c r="H176" s="120">
        <v>65.400000000000006</v>
      </c>
      <c r="I176" s="43"/>
      <c r="J176" s="43"/>
      <c r="K176" s="43"/>
      <c r="L176" s="43"/>
      <c r="N176" s="43" t="s">
        <v>688</v>
      </c>
      <c r="O176" s="223"/>
      <c r="P176" s="31">
        <f t="shared" si="0"/>
        <v>-7126.6300000000192</v>
      </c>
      <c r="Q176" s="31">
        <f t="shared" si="1"/>
        <v>78555.630000000019</v>
      </c>
      <c r="R176" s="31">
        <f t="shared" si="2"/>
        <v>71429</v>
      </c>
    </row>
    <row r="177" spans="1:18" ht="15.75" customHeight="1">
      <c r="A177" s="43">
        <v>120</v>
      </c>
      <c r="B177" s="28">
        <v>44449</v>
      </c>
      <c r="C177" s="179" t="s">
        <v>3385</v>
      </c>
      <c r="D177" s="310" t="s">
        <v>1100</v>
      </c>
      <c r="E177" s="43"/>
      <c r="F177" s="30">
        <v>300.99</v>
      </c>
      <c r="G177" s="120"/>
      <c r="H177" s="120"/>
      <c r="I177" s="43"/>
      <c r="J177" s="43"/>
      <c r="K177" s="43"/>
      <c r="L177" s="43"/>
      <c r="N177" s="43" t="s">
        <v>688</v>
      </c>
      <c r="O177" s="223"/>
      <c r="P177" s="31">
        <f t="shared" si="0"/>
        <v>-7427.6200000000244</v>
      </c>
      <c r="Q177" s="31">
        <f t="shared" si="1"/>
        <v>78856.620000000024</v>
      </c>
      <c r="R177" s="31">
        <f t="shared" si="2"/>
        <v>71429</v>
      </c>
    </row>
    <row r="178" spans="1:18" ht="15.75" customHeight="1">
      <c r="A178" s="43">
        <v>120</v>
      </c>
      <c r="B178" s="28">
        <v>44454</v>
      </c>
      <c r="C178" s="179" t="s">
        <v>3386</v>
      </c>
      <c r="D178" s="310" t="s">
        <v>1100</v>
      </c>
      <c r="E178" s="43"/>
      <c r="F178" s="30">
        <v>58.64</v>
      </c>
      <c r="G178" s="120"/>
      <c r="H178" s="120"/>
      <c r="I178" s="43"/>
      <c r="J178" s="43"/>
      <c r="K178" s="43"/>
      <c r="L178" s="43"/>
      <c r="N178" s="43" t="s">
        <v>688</v>
      </c>
      <c r="O178" s="223"/>
      <c r="P178" s="31">
        <f t="shared" si="0"/>
        <v>-7486.2600000000239</v>
      </c>
      <c r="Q178" s="31">
        <f t="shared" si="1"/>
        <v>78915.260000000024</v>
      </c>
      <c r="R178" s="31">
        <f t="shared" si="2"/>
        <v>71429</v>
      </c>
    </row>
    <row r="179" spans="1:18" ht="15.75" customHeight="1">
      <c r="A179" s="43">
        <v>120</v>
      </c>
      <c r="B179" s="28">
        <v>44456</v>
      </c>
      <c r="C179" s="179" t="s">
        <v>962</v>
      </c>
      <c r="D179" s="52"/>
      <c r="E179" s="43"/>
      <c r="F179" s="30"/>
      <c r="G179" s="120">
        <v>10000</v>
      </c>
      <c r="H179" s="120"/>
      <c r="I179" s="43"/>
      <c r="J179" s="43"/>
      <c r="K179" s="43"/>
      <c r="L179" s="43"/>
      <c r="N179" s="43" t="s">
        <v>688</v>
      </c>
      <c r="O179" s="223"/>
      <c r="P179" s="31">
        <f t="shared" si="0"/>
        <v>2513.7399999999761</v>
      </c>
      <c r="Q179" s="31">
        <f t="shared" si="1"/>
        <v>78915.260000000024</v>
      </c>
      <c r="R179" s="31">
        <f t="shared" si="2"/>
        <v>81429</v>
      </c>
    </row>
    <row r="180" spans="1:18" ht="15.75" customHeight="1">
      <c r="A180" s="43">
        <v>120</v>
      </c>
      <c r="B180" s="28">
        <v>44456</v>
      </c>
      <c r="C180" s="15" t="s">
        <v>3387</v>
      </c>
      <c r="D180" s="52"/>
      <c r="E180" s="43"/>
      <c r="F180" s="30">
        <v>444</v>
      </c>
      <c r="G180" s="120"/>
      <c r="H180" s="120"/>
      <c r="I180" s="43"/>
      <c r="J180" s="43"/>
      <c r="K180" s="43" t="s">
        <v>953</v>
      </c>
      <c r="L180" s="43">
        <v>977</v>
      </c>
      <c r="N180" s="43" t="s">
        <v>688</v>
      </c>
      <c r="O180" s="223"/>
      <c r="P180" s="31">
        <f t="shared" si="0"/>
        <v>2069.7399999999761</v>
      </c>
      <c r="Q180" s="31">
        <f t="shared" si="1"/>
        <v>79359.260000000024</v>
      </c>
      <c r="R180" s="31">
        <f t="shared" si="2"/>
        <v>81429</v>
      </c>
    </row>
    <row r="181" spans="1:18" ht="15.75" customHeight="1">
      <c r="A181" s="43">
        <v>120</v>
      </c>
      <c r="B181" s="28">
        <v>44456</v>
      </c>
      <c r="C181" s="15" t="s">
        <v>2463</v>
      </c>
      <c r="D181" s="52"/>
      <c r="E181" s="43"/>
      <c r="F181" s="30">
        <v>1474</v>
      </c>
      <c r="G181" s="120"/>
      <c r="H181" s="120"/>
      <c r="I181" s="43"/>
      <c r="J181" s="43"/>
      <c r="K181" s="43" t="s">
        <v>953</v>
      </c>
      <c r="L181" s="43">
        <v>976</v>
      </c>
      <c r="N181" s="43" t="s">
        <v>688</v>
      </c>
      <c r="O181" s="223"/>
      <c r="P181" s="31">
        <f t="shared" si="0"/>
        <v>595.73999999997613</v>
      </c>
      <c r="Q181" s="31">
        <f t="shared" si="1"/>
        <v>80833.260000000024</v>
      </c>
      <c r="R181" s="31">
        <f t="shared" si="2"/>
        <v>81429</v>
      </c>
    </row>
    <row r="182" spans="1:18" ht="15.75" customHeight="1">
      <c r="A182" s="43">
        <v>120</v>
      </c>
      <c r="B182" s="28">
        <v>44456</v>
      </c>
      <c r="C182" s="15" t="s">
        <v>3388</v>
      </c>
      <c r="D182" s="52"/>
      <c r="E182" s="43"/>
      <c r="F182" s="30">
        <v>234</v>
      </c>
      <c r="G182" s="120"/>
      <c r="H182" s="120"/>
      <c r="I182" s="43"/>
      <c r="J182" s="43"/>
      <c r="K182" s="43" t="s">
        <v>953</v>
      </c>
      <c r="L182" s="43">
        <v>971</v>
      </c>
      <c r="N182" s="43" t="s">
        <v>688</v>
      </c>
      <c r="O182" s="223"/>
      <c r="P182" s="31">
        <f t="shared" si="0"/>
        <v>361.73999999997613</v>
      </c>
      <c r="Q182" s="31">
        <f t="shared" si="1"/>
        <v>81067.260000000024</v>
      </c>
      <c r="R182" s="31">
        <f t="shared" si="2"/>
        <v>81429</v>
      </c>
    </row>
    <row r="183" spans="1:18" ht="15.75" customHeight="1">
      <c r="A183" s="43">
        <v>120</v>
      </c>
      <c r="B183" s="28">
        <v>44459</v>
      </c>
      <c r="C183" s="153" t="s">
        <v>3389</v>
      </c>
      <c r="D183" s="310" t="s">
        <v>1100</v>
      </c>
      <c r="E183" s="43"/>
      <c r="F183" s="30">
        <v>33.11</v>
      </c>
      <c r="G183" s="120"/>
      <c r="H183" s="120"/>
      <c r="I183" s="43"/>
      <c r="J183" s="43"/>
      <c r="K183" s="43"/>
      <c r="L183" s="43"/>
      <c r="N183" s="43" t="s">
        <v>688</v>
      </c>
      <c r="O183" s="223"/>
      <c r="P183" s="31">
        <f t="shared" si="0"/>
        <v>328.62999999997555</v>
      </c>
      <c r="Q183" s="31">
        <f t="shared" si="1"/>
        <v>81100.370000000024</v>
      </c>
      <c r="R183" s="31">
        <f t="shared" si="2"/>
        <v>81429</v>
      </c>
    </row>
    <row r="184" spans="1:18" ht="15.75" customHeight="1">
      <c r="A184" s="43">
        <v>120</v>
      </c>
      <c r="B184" s="28">
        <v>44501</v>
      </c>
      <c r="C184" s="15" t="s">
        <v>3390</v>
      </c>
      <c r="D184" s="52"/>
      <c r="E184" s="43"/>
      <c r="F184" s="30">
        <v>460</v>
      </c>
      <c r="G184" s="120"/>
      <c r="H184" s="120"/>
      <c r="I184" s="43" t="s">
        <v>169</v>
      </c>
      <c r="J184" s="43"/>
      <c r="K184" s="43"/>
      <c r="L184" s="43"/>
      <c r="N184" s="43" t="s">
        <v>688</v>
      </c>
      <c r="O184" s="223"/>
      <c r="P184" s="31">
        <f t="shared" si="0"/>
        <v>-131.37000000002445</v>
      </c>
      <c r="Q184" s="31">
        <f t="shared" si="1"/>
        <v>81560.370000000024</v>
      </c>
      <c r="R184" s="31">
        <f t="shared" si="2"/>
        <v>81429</v>
      </c>
    </row>
    <row r="185" spans="1:18" ht="15.75" customHeight="1">
      <c r="A185" s="43">
        <v>120</v>
      </c>
      <c r="B185" s="28">
        <v>44523</v>
      </c>
      <c r="C185" s="15" t="s">
        <v>3391</v>
      </c>
      <c r="D185" s="52"/>
      <c r="E185" s="43"/>
      <c r="F185" s="30">
        <v>130</v>
      </c>
      <c r="G185" s="120"/>
      <c r="H185" s="120"/>
      <c r="I185" s="43" t="s">
        <v>91</v>
      </c>
      <c r="J185" s="43"/>
      <c r="K185" s="43" t="s">
        <v>3392</v>
      </c>
      <c r="L185" s="168"/>
      <c r="M185" s="43"/>
      <c r="N185" s="43" t="s">
        <v>688</v>
      </c>
      <c r="O185" s="223"/>
      <c r="P185" s="31">
        <f t="shared" si="0"/>
        <v>-261.37000000002445</v>
      </c>
      <c r="Q185" s="31">
        <f t="shared" si="1"/>
        <v>81690.370000000024</v>
      </c>
      <c r="R185" s="31">
        <f t="shared" si="2"/>
        <v>81429</v>
      </c>
    </row>
    <row r="186" spans="1:18" ht="15.75" customHeight="1">
      <c r="A186" s="43">
        <v>120</v>
      </c>
      <c r="B186" s="28">
        <v>44540</v>
      </c>
      <c r="C186" s="153" t="s">
        <v>3393</v>
      </c>
      <c r="D186" s="52"/>
      <c r="E186" s="27"/>
      <c r="F186" s="120">
        <v>936</v>
      </c>
      <c r="G186" s="120"/>
      <c r="H186" s="120"/>
      <c r="I186" s="43" t="s">
        <v>91</v>
      </c>
      <c r="J186" s="43"/>
      <c r="K186" s="27" t="s">
        <v>1064</v>
      </c>
      <c r="L186" s="27">
        <v>1027</v>
      </c>
      <c r="M186" s="27"/>
      <c r="N186" s="43" t="s">
        <v>688</v>
      </c>
      <c r="O186" s="223"/>
      <c r="P186" s="31">
        <f t="shared" si="0"/>
        <v>-1197.3700000000244</v>
      </c>
      <c r="Q186" s="31">
        <f t="shared" si="1"/>
        <v>82626.370000000024</v>
      </c>
      <c r="R186" s="31">
        <f t="shared" si="2"/>
        <v>81429</v>
      </c>
    </row>
    <row r="187" spans="1:18" ht="15.75" customHeight="1">
      <c r="A187" s="43">
        <v>120</v>
      </c>
      <c r="B187" s="28">
        <v>44507</v>
      </c>
      <c r="C187" s="52" t="s">
        <v>3394</v>
      </c>
      <c r="D187" s="52"/>
      <c r="E187" s="43"/>
      <c r="F187" s="30"/>
      <c r="G187" s="120"/>
      <c r="H187" s="120">
        <v>499.82</v>
      </c>
      <c r="I187" s="42"/>
      <c r="J187" s="43"/>
      <c r="K187" s="43" t="s">
        <v>2487</v>
      </c>
      <c r="L187" s="43">
        <v>4164772</v>
      </c>
      <c r="M187" s="43"/>
      <c r="N187" s="43" t="s">
        <v>688</v>
      </c>
      <c r="O187" s="140">
        <v>44580</v>
      </c>
      <c r="P187" s="31">
        <f t="shared" si="0"/>
        <v>-1197.3700000000244</v>
      </c>
      <c r="Q187" s="31">
        <f t="shared" si="1"/>
        <v>82626.370000000024</v>
      </c>
      <c r="R187" s="31">
        <f t="shared" si="2"/>
        <v>81429</v>
      </c>
    </row>
    <row r="188" spans="1:18" ht="15.75" customHeight="1">
      <c r="A188" s="43">
        <v>120</v>
      </c>
      <c r="B188" s="28">
        <v>44587</v>
      </c>
      <c r="C188" s="52" t="s">
        <v>962</v>
      </c>
      <c r="D188" s="52"/>
      <c r="E188" s="43"/>
      <c r="F188" s="30"/>
      <c r="G188" s="120">
        <v>5000</v>
      </c>
      <c r="H188" s="120"/>
      <c r="I188" s="42"/>
      <c r="J188" s="43"/>
      <c r="K188" s="43"/>
      <c r="L188" s="43"/>
      <c r="M188" s="43"/>
      <c r="N188" s="43" t="s">
        <v>688</v>
      </c>
      <c r="O188" s="223"/>
      <c r="P188" s="31">
        <f t="shared" si="0"/>
        <v>3802.6299999999756</v>
      </c>
      <c r="Q188" s="31">
        <f t="shared" si="1"/>
        <v>82626.370000000024</v>
      </c>
      <c r="R188" s="31">
        <f t="shared" si="2"/>
        <v>86429</v>
      </c>
    </row>
    <row r="189" spans="1:18" ht="15.75" customHeight="1">
      <c r="A189" s="43">
        <v>120</v>
      </c>
      <c r="B189" s="28">
        <v>44621</v>
      </c>
      <c r="C189" s="52" t="s">
        <v>1300</v>
      </c>
      <c r="D189" s="52"/>
      <c r="E189" s="43"/>
      <c r="F189" s="30">
        <v>77.069999999999993</v>
      </c>
      <c r="G189" s="120"/>
      <c r="H189" s="120"/>
      <c r="I189" s="42"/>
      <c r="J189" s="43"/>
      <c r="K189" s="43" t="s">
        <v>2855</v>
      </c>
      <c r="L189" s="43"/>
      <c r="M189" s="43"/>
      <c r="N189" s="43" t="s">
        <v>688</v>
      </c>
      <c r="O189" s="223"/>
      <c r="P189" s="31">
        <f t="shared" si="0"/>
        <v>3725.5599999999686</v>
      </c>
      <c r="Q189" s="31">
        <f t="shared" si="1"/>
        <v>82703.440000000031</v>
      </c>
      <c r="R189" s="31">
        <f t="shared" si="2"/>
        <v>86429</v>
      </c>
    </row>
    <row r="190" spans="1:18" ht="15.75" customHeight="1">
      <c r="A190" s="43">
        <v>120</v>
      </c>
      <c r="B190" s="28">
        <v>44628</v>
      </c>
      <c r="C190" s="52" t="s">
        <v>1111</v>
      </c>
      <c r="D190" s="52" t="s">
        <v>1100</v>
      </c>
      <c r="E190" s="43"/>
      <c r="F190" s="30">
        <v>381</v>
      </c>
      <c r="G190" s="120"/>
      <c r="H190" s="120"/>
      <c r="I190" s="42"/>
      <c r="J190" s="43"/>
      <c r="K190" s="43"/>
      <c r="L190" s="43"/>
      <c r="M190" s="43"/>
      <c r="N190" s="43" t="s">
        <v>688</v>
      </c>
      <c r="O190" s="223"/>
      <c r="P190" s="31">
        <f t="shared" si="0"/>
        <v>3344.5599999999686</v>
      </c>
      <c r="Q190" s="31">
        <f t="shared" si="1"/>
        <v>83084.440000000031</v>
      </c>
      <c r="R190" s="31">
        <f t="shared" si="2"/>
        <v>86429</v>
      </c>
    </row>
    <row r="191" spans="1:18" ht="15.75" customHeight="1">
      <c r="A191" s="43">
        <v>120</v>
      </c>
      <c r="B191" s="28">
        <v>44628</v>
      </c>
      <c r="C191" s="51" t="s">
        <v>1114</v>
      </c>
      <c r="D191" s="52" t="s">
        <v>1100</v>
      </c>
      <c r="E191" s="43"/>
      <c r="F191" s="30">
        <v>74</v>
      </c>
      <c r="G191" s="120"/>
      <c r="H191" s="120"/>
      <c r="I191" s="42"/>
      <c r="J191" s="43"/>
      <c r="K191" s="43"/>
      <c r="L191" s="43"/>
      <c r="M191" s="43"/>
      <c r="N191" s="43" t="s">
        <v>688</v>
      </c>
      <c r="O191" s="223"/>
      <c r="P191" s="31">
        <f t="shared" si="0"/>
        <v>3270.5599999999686</v>
      </c>
      <c r="Q191" s="31">
        <f t="shared" si="1"/>
        <v>83158.440000000031</v>
      </c>
      <c r="R191" s="31">
        <f t="shared" si="2"/>
        <v>86429</v>
      </c>
    </row>
    <row r="192" spans="1:18" ht="15.75" customHeight="1">
      <c r="A192" s="43">
        <v>120</v>
      </c>
      <c r="B192" s="28">
        <v>44628</v>
      </c>
      <c r="C192" s="51" t="s">
        <v>1110</v>
      </c>
      <c r="D192" s="52" t="s">
        <v>1100</v>
      </c>
      <c r="E192" s="43"/>
      <c r="F192" s="30">
        <v>30</v>
      </c>
      <c r="G192" s="120"/>
      <c r="H192" s="120"/>
      <c r="I192" s="42"/>
      <c r="J192" s="43"/>
      <c r="K192" s="43"/>
      <c r="L192" s="43"/>
      <c r="M192" s="43"/>
      <c r="N192" s="43" t="s">
        <v>688</v>
      </c>
      <c r="O192" s="223"/>
      <c r="P192" s="31">
        <f t="shared" si="0"/>
        <v>3240.5599999999686</v>
      </c>
      <c r="Q192" s="31">
        <f t="shared" si="1"/>
        <v>83188.440000000031</v>
      </c>
      <c r="R192" s="31">
        <f t="shared" si="2"/>
        <v>86429</v>
      </c>
    </row>
    <row r="193" spans="1:18" ht="15.75" customHeight="1">
      <c r="A193" s="43">
        <v>120</v>
      </c>
      <c r="B193" s="28">
        <v>44626</v>
      </c>
      <c r="C193" s="52" t="s">
        <v>1091</v>
      </c>
      <c r="D193" s="52"/>
      <c r="E193" s="43"/>
      <c r="F193" s="30">
        <v>15</v>
      </c>
      <c r="G193" s="120"/>
      <c r="H193" s="120"/>
      <c r="I193" s="42"/>
      <c r="J193" s="43"/>
      <c r="K193" s="43" t="s">
        <v>2370</v>
      </c>
      <c r="L193" s="43" t="s">
        <v>3395</v>
      </c>
      <c r="M193" s="43"/>
      <c r="N193" s="43" t="s">
        <v>688</v>
      </c>
      <c r="O193" s="223"/>
      <c r="P193" s="31">
        <f t="shared" si="0"/>
        <v>3225.5599999999686</v>
      </c>
      <c r="Q193" s="31">
        <f t="shared" si="1"/>
        <v>83203.440000000031</v>
      </c>
      <c r="R193" s="31">
        <f t="shared" si="2"/>
        <v>86429</v>
      </c>
    </row>
    <row r="194" spans="1:18" ht="15.75" customHeight="1">
      <c r="A194" s="43">
        <v>120</v>
      </c>
      <c r="B194" s="28">
        <v>44630</v>
      </c>
      <c r="C194" s="52" t="s">
        <v>3396</v>
      </c>
      <c r="D194" s="52"/>
      <c r="E194" s="43"/>
      <c r="F194" s="30">
        <v>30</v>
      </c>
      <c r="G194" s="120"/>
      <c r="H194" s="120"/>
      <c r="I194" s="42"/>
      <c r="J194" s="43"/>
      <c r="K194" s="43"/>
      <c r="L194" s="43"/>
      <c r="M194" s="43"/>
      <c r="N194" s="43" t="s">
        <v>688</v>
      </c>
      <c r="O194" s="223"/>
      <c r="P194" s="31">
        <f t="shared" si="0"/>
        <v>3195.5599999999686</v>
      </c>
      <c r="Q194" s="31">
        <f t="shared" si="1"/>
        <v>83233.440000000031</v>
      </c>
      <c r="R194" s="31">
        <f t="shared" si="2"/>
        <v>86429</v>
      </c>
    </row>
    <row r="195" spans="1:18" ht="15.75" customHeight="1">
      <c r="A195" s="43">
        <v>120</v>
      </c>
      <c r="B195" s="28">
        <v>44661</v>
      </c>
      <c r="C195" s="52" t="s">
        <v>1111</v>
      </c>
      <c r="D195" s="52" t="s">
        <v>1100</v>
      </c>
      <c r="E195" s="29"/>
      <c r="F195" s="35">
        <v>249</v>
      </c>
      <c r="G195" s="120"/>
      <c r="H195" s="120"/>
      <c r="I195" s="42"/>
      <c r="J195" s="43"/>
      <c r="K195" s="43"/>
      <c r="L195" s="43"/>
      <c r="M195" s="43"/>
      <c r="N195" s="43" t="s">
        <v>688</v>
      </c>
      <c r="O195" s="223"/>
      <c r="P195" s="31">
        <f t="shared" si="0"/>
        <v>2946.5599999999686</v>
      </c>
      <c r="Q195" s="31">
        <f t="shared" si="1"/>
        <v>83482.440000000031</v>
      </c>
      <c r="R195" s="31">
        <f t="shared" si="2"/>
        <v>86429</v>
      </c>
    </row>
    <row r="196" spans="1:18" ht="15.75" customHeight="1">
      <c r="A196" s="43">
        <v>120</v>
      </c>
      <c r="B196" s="28">
        <v>44661</v>
      </c>
      <c r="C196" s="51" t="s">
        <v>1114</v>
      </c>
      <c r="D196" s="52" t="s">
        <v>1100</v>
      </c>
      <c r="E196" s="29"/>
      <c r="F196" s="35">
        <v>51</v>
      </c>
      <c r="G196" s="120"/>
      <c r="H196" s="120"/>
      <c r="I196" s="42"/>
      <c r="J196" s="43"/>
      <c r="K196" s="43"/>
      <c r="L196" s="43"/>
      <c r="M196" s="43"/>
      <c r="N196" s="43" t="s">
        <v>688</v>
      </c>
      <c r="O196" s="223"/>
      <c r="P196" s="31">
        <f t="shared" si="0"/>
        <v>2895.5599999999686</v>
      </c>
      <c r="Q196" s="31">
        <f t="shared" si="1"/>
        <v>83533.440000000031</v>
      </c>
      <c r="R196" s="31">
        <f t="shared" si="2"/>
        <v>86429</v>
      </c>
    </row>
    <row r="197" spans="1:18" ht="15.75" customHeight="1">
      <c r="A197" s="43">
        <v>120</v>
      </c>
      <c r="B197" s="28">
        <v>44661</v>
      </c>
      <c r="C197" s="51" t="s">
        <v>1110</v>
      </c>
      <c r="D197" s="52" t="s">
        <v>1100</v>
      </c>
      <c r="E197" s="29"/>
      <c r="F197" s="35">
        <v>20</v>
      </c>
      <c r="G197" s="120"/>
      <c r="H197" s="120"/>
      <c r="I197" s="42"/>
      <c r="J197" s="43"/>
      <c r="K197" s="43"/>
      <c r="L197" s="43"/>
      <c r="M197" s="43"/>
      <c r="N197" s="43" t="s">
        <v>688</v>
      </c>
      <c r="O197" s="223"/>
      <c r="P197" s="31">
        <f t="shared" si="0"/>
        <v>2875.5599999999686</v>
      </c>
      <c r="Q197" s="31">
        <f t="shared" si="1"/>
        <v>83553.440000000031</v>
      </c>
      <c r="R197" s="31">
        <f t="shared" si="2"/>
        <v>86429</v>
      </c>
    </row>
    <row r="198" spans="1:18" ht="15.75" customHeight="1">
      <c r="A198" s="43">
        <v>120</v>
      </c>
      <c r="B198" s="28">
        <v>44633</v>
      </c>
      <c r="C198" s="52" t="s">
        <v>3397</v>
      </c>
      <c r="D198" s="52"/>
      <c r="E198" s="43"/>
      <c r="F198" s="30"/>
      <c r="G198" s="120"/>
      <c r="H198" s="120">
        <v>11.1</v>
      </c>
      <c r="I198" s="42"/>
      <c r="J198" s="43"/>
      <c r="K198" s="43" t="s">
        <v>2487</v>
      </c>
      <c r="L198" s="43">
        <v>4170777</v>
      </c>
      <c r="M198" s="43"/>
      <c r="N198" s="43" t="s">
        <v>688</v>
      </c>
      <c r="O198" s="140">
        <v>44714</v>
      </c>
      <c r="P198" s="31">
        <f t="shared" si="0"/>
        <v>2875.5599999999686</v>
      </c>
      <c r="Q198" s="31">
        <f t="shared" si="1"/>
        <v>83553.440000000031</v>
      </c>
      <c r="R198" s="31">
        <f t="shared" si="2"/>
        <v>86429</v>
      </c>
    </row>
    <row r="199" spans="1:18" ht="15.75" customHeight="1">
      <c r="A199" s="43">
        <v>120</v>
      </c>
      <c r="B199" s="28">
        <v>44694</v>
      </c>
      <c r="C199" s="52" t="s">
        <v>3398</v>
      </c>
      <c r="D199" s="52"/>
      <c r="E199" s="43"/>
      <c r="F199" s="30">
        <v>643</v>
      </c>
      <c r="G199" s="120"/>
      <c r="H199" s="120"/>
      <c r="I199" s="42"/>
      <c r="J199" s="43"/>
      <c r="K199" s="43" t="s">
        <v>791</v>
      </c>
      <c r="L199" s="43">
        <v>339</v>
      </c>
      <c r="M199" s="43"/>
      <c r="N199" s="43"/>
      <c r="O199" s="43"/>
      <c r="P199" s="31">
        <f t="shared" si="0"/>
        <v>2232.5599999999686</v>
      </c>
      <c r="Q199" s="31">
        <f t="shared" si="1"/>
        <v>84196.440000000031</v>
      </c>
      <c r="R199" s="31">
        <f t="shared" si="2"/>
        <v>86429</v>
      </c>
    </row>
    <row r="200" spans="1:18" ht="15.75" customHeight="1">
      <c r="A200" s="43">
        <v>120</v>
      </c>
      <c r="B200" s="28">
        <v>44690</v>
      </c>
      <c r="C200" s="52" t="s">
        <v>3399</v>
      </c>
      <c r="D200" s="52"/>
      <c r="E200" s="43"/>
      <c r="F200" s="30"/>
      <c r="G200" s="120"/>
      <c r="H200" s="120">
        <v>77.81</v>
      </c>
      <c r="I200" s="42"/>
      <c r="J200" s="43"/>
      <c r="K200" s="43"/>
      <c r="L200" s="43"/>
      <c r="M200" s="43"/>
      <c r="N200" s="43"/>
      <c r="O200" s="43"/>
      <c r="P200" s="31">
        <f t="shared" si="0"/>
        <v>2232.5599999999686</v>
      </c>
      <c r="Q200" s="31">
        <f t="shared" si="1"/>
        <v>84196.440000000031</v>
      </c>
      <c r="R200" s="31">
        <f t="shared" si="2"/>
        <v>86429</v>
      </c>
    </row>
    <row r="201" spans="1:18" ht="15.75" customHeight="1">
      <c r="A201" s="43">
        <v>120</v>
      </c>
      <c r="B201" s="28">
        <v>44690</v>
      </c>
      <c r="C201" s="52" t="s">
        <v>3400</v>
      </c>
      <c r="D201" s="52"/>
      <c r="E201" s="43"/>
      <c r="F201" s="30"/>
      <c r="G201" s="120"/>
      <c r="H201" s="120">
        <v>51.2</v>
      </c>
      <c r="I201" s="42"/>
      <c r="J201" s="43"/>
      <c r="K201" s="43" t="s">
        <v>2487</v>
      </c>
      <c r="L201" s="43">
        <v>4174246</v>
      </c>
      <c r="M201" s="43"/>
      <c r="N201" s="43"/>
      <c r="O201" s="43"/>
      <c r="P201" s="31">
        <f t="shared" si="0"/>
        <v>2232.5599999999686</v>
      </c>
      <c r="Q201" s="31">
        <f t="shared" si="1"/>
        <v>84196.440000000031</v>
      </c>
      <c r="R201" s="31">
        <f t="shared" si="2"/>
        <v>86429</v>
      </c>
    </row>
    <row r="202" spans="1:18" ht="15.75" customHeight="1">
      <c r="A202" s="43">
        <v>120</v>
      </c>
      <c r="B202" s="28">
        <v>44720</v>
      </c>
      <c r="C202" s="52" t="s">
        <v>3401</v>
      </c>
      <c r="D202" s="9" t="s">
        <v>3402</v>
      </c>
      <c r="E202" s="43" t="s">
        <v>3403</v>
      </c>
      <c r="F202" s="241">
        <v>284</v>
      </c>
      <c r="G202" s="120"/>
      <c r="H202" s="120"/>
      <c r="I202" s="42"/>
      <c r="J202" s="43"/>
      <c r="K202" s="43" t="s">
        <v>575</v>
      </c>
      <c r="L202" s="43"/>
      <c r="M202" s="43"/>
      <c r="N202" s="43"/>
      <c r="O202" s="43"/>
      <c r="P202" s="31">
        <f t="shared" si="0"/>
        <v>1948.5599999999686</v>
      </c>
      <c r="Q202" s="31">
        <f t="shared" si="1"/>
        <v>84480.440000000031</v>
      </c>
      <c r="R202" s="31">
        <f t="shared" si="2"/>
        <v>86429</v>
      </c>
    </row>
    <row r="203" spans="1:18" ht="15.75" customHeight="1">
      <c r="A203" s="43">
        <v>120</v>
      </c>
      <c r="B203" s="28">
        <v>44720</v>
      </c>
      <c r="C203" s="52" t="s">
        <v>728</v>
      </c>
      <c r="D203" s="9" t="s">
        <v>3404</v>
      </c>
      <c r="E203" s="43" t="s">
        <v>3405</v>
      </c>
      <c r="F203" s="241">
        <v>455</v>
      </c>
      <c r="G203" s="120"/>
      <c r="H203" s="120"/>
      <c r="I203" s="42"/>
      <c r="J203" s="43"/>
      <c r="K203" s="43" t="s">
        <v>575</v>
      </c>
      <c r="L203" s="43"/>
      <c r="M203" s="43"/>
      <c r="N203" s="43"/>
      <c r="O203" s="43"/>
      <c r="P203" s="31">
        <f t="shared" si="0"/>
        <v>1493.5599999999686</v>
      </c>
      <c r="Q203" s="31">
        <f t="shared" si="1"/>
        <v>84935.440000000031</v>
      </c>
      <c r="R203" s="31">
        <f t="shared" si="2"/>
        <v>86429</v>
      </c>
    </row>
    <row r="204" spans="1:18" ht="15.75" customHeight="1">
      <c r="A204" s="43">
        <v>120</v>
      </c>
      <c r="B204" s="28">
        <v>44724</v>
      </c>
      <c r="C204" s="52" t="s">
        <v>1300</v>
      </c>
      <c r="D204" s="52"/>
      <c r="E204" s="43"/>
      <c r="F204" s="30">
        <v>85.31</v>
      </c>
      <c r="G204" s="120"/>
      <c r="H204" s="120"/>
      <c r="I204" s="43" t="s">
        <v>89</v>
      </c>
      <c r="J204" s="43"/>
      <c r="K204" s="43" t="s">
        <v>1066</v>
      </c>
      <c r="L204" s="43">
        <v>1242075</v>
      </c>
      <c r="M204" s="43"/>
      <c r="N204" s="43"/>
      <c r="O204" s="43"/>
      <c r="P204" s="31">
        <f t="shared" si="0"/>
        <v>1408.2499999999709</v>
      </c>
      <c r="Q204" s="31">
        <f t="shared" si="1"/>
        <v>85020.750000000029</v>
      </c>
      <c r="R204" s="31">
        <f t="shared" si="2"/>
        <v>86429</v>
      </c>
    </row>
    <row r="205" spans="1:18" ht="15.75" customHeight="1">
      <c r="A205" s="43">
        <v>120</v>
      </c>
      <c r="B205" s="28">
        <v>44724</v>
      </c>
      <c r="C205" s="52" t="s">
        <v>705</v>
      </c>
      <c r="D205" s="52"/>
      <c r="E205" s="43"/>
      <c r="F205" s="30">
        <v>181.3</v>
      </c>
      <c r="G205" s="120"/>
      <c r="H205" s="120"/>
      <c r="I205" s="43" t="s">
        <v>89</v>
      </c>
      <c r="J205" s="43"/>
      <c r="K205" s="43" t="s">
        <v>1066</v>
      </c>
      <c r="L205" s="43">
        <v>1242002</v>
      </c>
      <c r="M205" s="43"/>
      <c r="N205" s="43"/>
      <c r="O205" s="43"/>
      <c r="P205" s="31">
        <f t="shared" si="0"/>
        <v>1226.949999999968</v>
      </c>
      <c r="Q205" s="31">
        <f t="shared" si="1"/>
        <v>85202.050000000032</v>
      </c>
      <c r="R205" s="31">
        <f t="shared" si="2"/>
        <v>86429</v>
      </c>
    </row>
    <row r="206" spans="1:18" ht="15.75" customHeight="1">
      <c r="A206" s="43">
        <v>120</v>
      </c>
      <c r="B206" s="28">
        <v>44724</v>
      </c>
      <c r="C206" s="52" t="s">
        <v>1300</v>
      </c>
      <c r="D206" s="52"/>
      <c r="E206" s="43"/>
      <c r="F206" s="30">
        <v>10.5</v>
      </c>
      <c r="G206" s="120"/>
      <c r="H206" s="120"/>
      <c r="I206" s="43" t="s">
        <v>89</v>
      </c>
      <c r="J206" s="43"/>
      <c r="K206" s="43" t="s">
        <v>1066</v>
      </c>
      <c r="L206" s="43">
        <v>3062565</v>
      </c>
      <c r="M206" s="43"/>
      <c r="N206" s="43"/>
      <c r="O206" s="43"/>
      <c r="P206" s="31">
        <f t="shared" si="0"/>
        <v>1216.449999999968</v>
      </c>
      <c r="Q206" s="31">
        <f t="shared" si="1"/>
        <v>85212.550000000032</v>
      </c>
      <c r="R206" s="31">
        <f t="shared" si="2"/>
        <v>86429</v>
      </c>
    </row>
    <row r="207" spans="1:18" ht="15.75" customHeight="1">
      <c r="A207" s="43">
        <v>120</v>
      </c>
      <c r="B207" s="28">
        <v>44746</v>
      </c>
      <c r="C207" s="52" t="s">
        <v>1129</v>
      </c>
      <c r="D207" s="52" t="s">
        <v>1100</v>
      </c>
      <c r="E207" s="43"/>
      <c r="F207" s="30">
        <v>270</v>
      </c>
      <c r="G207" s="120"/>
      <c r="H207" s="120"/>
      <c r="I207" s="42"/>
      <c r="J207" s="43"/>
      <c r="K207" s="43"/>
      <c r="L207" s="43"/>
      <c r="M207" s="43"/>
      <c r="N207" s="43"/>
      <c r="O207" s="43"/>
      <c r="P207" s="31">
        <f t="shared" si="0"/>
        <v>946.44999999996799</v>
      </c>
      <c r="Q207" s="31">
        <f t="shared" si="1"/>
        <v>85482.550000000032</v>
      </c>
      <c r="R207" s="31">
        <f t="shared" si="2"/>
        <v>86429</v>
      </c>
    </row>
    <row r="208" spans="1:18" ht="15.75" customHeight="1">
      <c r="A208" s="43">
        <v>120</v>
      </c>
      <c r="B208" s="28">
        <v>44746</v>
      </c>
      <c r="C208" s="51" t="s">
        <v>3406</v>
      </c>
      <c r="D208" s="52" t="s">
        <v>1100</v>
      </c>
      <c r="E208" s="43"/>
      <c r="F208" s="30">
        <v>56</v>
      </c>
      <c r="G208" s="120"/>
      <c r="H208" s="120"/>
      <c r="I208" s="42"/>
      <c r="J208" s="43"/>
      <c r="K208" s="43"/>
      <c r="L208" s="43"/>
      <c r="M208" s="43"/>
      <c r="N208" s="43"/>
      <c r="O208" s="43"/>
      <c r="P208" s="31">
        <f t="shared" si="0"/>
        <v>890.44999999996799</v>
      </c>
      <c r="Q208" s="31">
        <f t="shared" si="1"/>
        <v>85538.550000000032</v>
      </c>
      <c r="R208" s="31">
        <f t="shared" si="2"/>
        <v>86429</v>
      </c>
    </row>
    <row r="209" spans="1:18" ht="15.75" customHeight="1">
      <c r="A209" s="43">
        <v>120</v>
      </c>
      <c r="B209" s="28">
        <v>44746</v>
      </c>
      <c r="C209" s="51" t="s">
        <v>3407</v>
      </c>
      <c r="D209" s="52" t="s">
        <v>1100</v>
      </c>
      <c r="F209" s="30">
        <v>23</v>
      </c>
      <c r="G209" s="120"/>
      <c r="H209" s="120"/>
      <c r="I209" s="42"/>
      <c r="J209" s="43"/>
      <c r="K209" s="43"/>
      <c r="L209" s="43"/>
      <c r="M209" s="43"/>
      <c r="N209" s="43"/>
      <c r="O209" s="43"/>
      <c r="P209" s="31">
        <f t="shared" si="0"/>
        <v>867.44999999996799</v>
      </c>
      <c r="Q209" s="31">
        <f t="shared" si="1"/>
        <v>85561.550000000032</v>
      </c>
      <c r="R209" s="31">
        <f t="shared" si="2"/>
        <v>86429</v>
      </c>
    </row>
    <row r="210" spans="1:18" ht="15.75" customHeight="1">
      <c r="A210" s="43">
        <v>120</v>
      </c>
      <c r="B210" s="28">
        <v>44747</v>
      </c>
      <c r="C210" s="52" t="s">
        <v>728</v>
      </c>
      <c r="D210" s="52" t="s">
        <v>575</v>
      </c>
      <c r="E210" s="43" t="s">
        <v>2738</v>
      </c>
      <c r="F210" s="30">
        <v>327</v>
      </c>
      <c r="G210" s="120"/>
      <c r="H210" s="120"/>
      <c r="I210" s="42"/>
      <c r="J210" s="43"/>
      <c r="K210" s="43"/>
      <c r="L210" s="43"/>
      <c r="M210" s="43"/>
      <c r="N210" s="43"/>
      <c r="O210" s="43"/>
      <c r="P210" s="31">
        <f t="shared" si="0"/>
        <v>540.44999999996799</v>
      </c>
      <c r="Q210" s="31">
        <f t="shared" si="1"/>
        <v>85888.550000000032</v>
      </c>
      <c r="R210" s="31">
        <f t="shared" si="2"/>
        <v>86429</v>
      </c>
    </row>
    <row r="211" spans="1:18" ht="15.75" customHeight="1">
      <c r="A211" s="43">
        <v>120</v>
      </c>
      <c r="B211" s="144">
        <v>44747</v>
      </c>
      <c r="C211" s="48" t="s">
        <v>1129</v>
      </c>
      <c r="D211" s="138"/>
      <c r="E211" s="155"/>
      <c r="F211" s="157">
        <v>1310</v>
      </c>
      <c r="G211" s="157"/>
      <c r="H211" s="32"/>
      <c r="I211" s="43" t="s">
        <v>91</v>
      </c>
      <c r="K211" s="51" t="s">
        <v>1074</v>
      </c>
      <c r="L211" s="43">
        <v>2416</v>
      </c>
      <c r="M211" s="43"/>
      <c r="N211" s="43"/>
      <c r="O211" s="43"/>
      <c r="P211" s="31">
        <f t="shared" si="0"/>
        <v>-769.55000000003201</v>
      </c>
      <c r="Q211" s="31">
        <f t="shared" si="1"/>
        <v>87198.550000000032</v>
      </c>
      <c r="R211" s="31">
        <f t="shared" si="2"/>
        <v>86429</v>
      </c>
    </row>
    <row r="212" spans="1:18" ht="15.75" customHeight="1">
      <c r="A212" s="43">
        <v>120</v>
      </c>
      <c r="B212" s="28">
        <v>44740</v>
      </c>
      <c r="C212" s="52" t="s">
        <v>705</v>
      </c>
      <c r="D212" s="52"/>
      <c r="E212" s="43"/>
      <c r="F212" s="30">
        <v>166.41</v>
      </c>
      <c r="G212" s="120"/>
      <c r="H212" s="120"/>
      <c r="I212" s="43" t="s">
        <v>89</v>
      </c>
      <c r="J212" s="43"/>
      <c r="K212" s="43" t="s">
        <v>1066</v>
      </c>
      <c r="L212" s="43">
        <v>247209</v>
      </c>
      <c r="M212" s="43"/>
      <c r="N212" s="43"/>
      <c r="O212" s="43"/>
      <c r="P212" s="31">
        <f t="shared" si="0"/>
        <v>-935.96000000003551</v>
      </c>
      <c r="Q212" s="31">
        <f t="shared" si="1"/>
        <v>87364.960000000036</v>
      </c>
      <c r="R212" s="31">
        <f t="shared" si="2"/>
        <v>86429</v>
      </c>
    </row>
    <row r="213" spans="1:18" ht="15.75" customHeight="1">
      <c r="A213" s="43">
        <v>120</v>
      </c>
      <c r="B213" s="311">
        <v>44810</v>
      </c>
      <c r="C213" s="51" t="s">
        <v>3408</v>
      </c>
      <c r="D213" s="235"/>
      <c r="E213" s="43"/>
      <c r="F213" s="30">
        <v>104.6</v>
      </c>
      <c r="G213" s="120"/>
      <c r="H213" s="120"/>
      <c r="I213" s="42"/>
      <c r="J213" s="43"/>
      <c r="K213" s="43" t="s">
        <v>2487</v>
      </c>
      <c r="L213" s="43"/>
      <c r="M213" s="43"/>
      <c r="N213" s="43"/>
      <c r="O213" s="43"/>
      <c r="P213" s="31">
        <f t="shared" si="0"/>
        <v>-1040.5600000000413</v>
      </c>
      <c r="Q213" s="31">
        <f t="shared" si="1"/>
        <v>87469.560000000041</v>
      </c>
      <c r="R213" s="31">
        <f t="shared" si="2"/>
        <v>86429</v>
      </c>
    </row>
    <row r="214" spans="1:18" ht="15.75" customHeight="1">
      <c r="A214" s="43">
        <v>120</v>
      </c>
      <c r="B214" s="28">
        <v>44816</v>
      </c>
      <c r="C214" s="51" t="s">
        <v>3409</v>
      </c>
      <c r="D214" s="52"/>
      <c r="E214" s="43"/>
      <c r="F214" s="30"/>
      <c r="G214" s="120"/>
      <c r="H214" s="120">
        <v>105</v>
      </c>
      <c r="I214" s="42"/>
      <c r="J214" s="43"/>
      <c r="K214" s="43" t="s">
        <v>2487</v>
      </c>
      <c r="L214" s="43">
        <v>4180517</v>
      </c>
      <c r="M214" s="43"/>
      <c r="N214" s="43"/>
      <c r="O214" s="43"/>
      <c r="P214" s="31">
        <f t="shared" si="0"/>
        <v>-1040.5600000000413</v>
      </c>
      <c r="Q214" s="31">
        <f t="shared" si="1"/>
        <v>87469.560000000041</v>
      </c>
      <c r="R214" s="31">
        <f t="shared" si="2"/>
        <v>86429</v>
      </c>
    </row>
    <row r="215" spans="1:18" ht="15.75" customHeight="1">
      <c r="A215" s="43">
        <v>120</v>
      </c>
      <c r="B215" s="28">
        <v>44832</v>
      </c>
      <c r="C215" s="51" t="s">
        <v>3409</v>
      </c>
      <c r="D215" s="52"/>
      <c r="E215" s="43"/>
      <c r="F215" s="30">
        <v>105</v>
      </c>
      <c r="G215" s="120"/>
      <c r="H215" s="120"/>
      <c r="I215" s="42"/>
      <c r="J215" s="43"/>
      <c r="K215" s="43" t="s">
        <v>2487</v>
      </c>
      <c r="L215" s="43">
        <v>1096066</v>
      </c>
      <c r="M215" s="43"/>
      <c r="N215" s="43"/>
      <c r="O215" s="43"/>
      <c r="P215" s="31">
        <f t="shared" si="0"/>
        <v>-1145.5600000000413</v>
      </c>
      <c r="Q215" s="31">
        <f t="shared" si="1"/>
        <v>87574.560000000041</v>
      </c>
      <c r="R215" s="31">
        <f t="shared" si="2"/>
        <v>86429</v>
      </c>
    </row>
    <row r="216" spans="1:18" ht="15.75" customHeight="1">
      <c r="A216" s="43">
        <v>120</v>
      </c>
      <c r="B216" s="28">
        <v>44892</v>
      </c>
      <c r="C216" s="51" t="s">
        <v>3410</v>
      </c>
      <c r="D216" s="52"/>
      <c r="E216" s="43"/>
      <c r="F216" s="30">
        <v>106.3</v>
      </c>
      <c r="G216" s="120"/>
      <c r="H216" s="120"/>
      <c r="I216" s="42"/>
      <c r="J216" s="43"/>
      <c r="K216" s="43" t="s">
        <v>2487</v>
      </c>
      <c r="L216" s="43"/>
      <c r="M216" s="43"/>
      <c r="N216" s="43"/>
      <c r="O216" s="43"/>
      <c r="P216" s="31">
        <f t="shared" si="0"/>
        <v>-1251.8600000000442</v>
      </c>
      <c r="Q216" s="31">
        <f t="shared" si="1"/>
        <v>87680.860000000044</v>
      </c>
      <c r="R216" s="31">
        <f t="shared" si="2"/>
        <v>86429</v>
      </c>
    </row>
    <row r="217" spans="1:18" ht="15.75" customHeight="1">
      <c r="A217" s="43">
        <v>120</v>
      </c>
      <c r="B217" s="28">
        <v>44897</v>
      </c>
      <c r="C217" s="52" t="s">
        <v>3411</v>
      </c>
      <c r="D217" s="52"/>
      <c r="E217" s="43"/>
      <c r="F217" s="30"/>
      <c r="G217" s="120"/>
      <c r="H217" s="120">
        <v>118.21</v>
      </c>
      <c r="I217" s="42"/>
      <c r="J217" s="43"/>
      <c r="K217" s="43" t="s">
        <v>793</v>
      </c>
      <c r="L217" s="43">
        <v>481803282</v>
      </c>
      <c r="M217" s="43"/>
      <c r="N217" s="43"/>
      <c r="O217" s="43"/>
      <c r="P217" s="31">
        <f t="shared" si="0"/>
        <v>-1251.8600000000442</v>
      </c>
      <c r="Q217" s="31">
        <f t="shared" si="1"/>
        <v>87680.860000000044</v>
      </c>
      <c r="R217" s="31">
        <f t="shared" si="2"/>
        <v>86429</v>
      </c>
    </row>
    <row r="218" spans="1:18" ht="15.75" customHeight="1">
      <c r="A218" s="43">
        <v>120</v>
      </c>
      <c r="B218" s="28">
        <v>44920</v>
      </c>
      <c r="C218" s="52" t="s">
        <v>3412</v>
      </c>
      <c r="D218" s="52"/>
      <c r="E218" s="43"/>
      <c r="F218" s="30">
        <v>990</v>
      </c>
      <c r="G218" s="120"/>
      <c r="H218" s="120"/>
      <c r="I218" s="42"/>
      <c r="J218" s="43"/>
      <c r="K218" s="43" t="s">
        <v>3372</v>
      </c>
      <c r="L218" s="43"/>
      <c r="M218" s="43"/>
      <c r="N218" s="43"/>
      <c r="O218" s="43"/>
      <c r="P218" s="31">
        <f t="shared" si="0"/>
        <v>-2241.8600000000442</v>
      </c>
      <c r="Q218" s="31">
        <f t="shared" si="1"/>
        <v>88670.860000000044</v>
      </c>
      <c r="R218" s="31">
        <f t="shared" si="2"/>
        <v>86429</v>
      </c>
    </row>
    <row r="219" spans="1:18" ht="15.75" customHeight="1">
      <c r="A219" s="43">
        <v>120</v>
      </c>
      <c r="B219" s="28">
        <v>44935</v>
      </c>
      <c r="C219" s="52" t="s">
        <v>2866</v>
      </c>
      <c r="D219" s="52"/>
      <c r="E219" s="43"/>
      <c r="F219" s="30">
        <v>1210.5</v>
      </c>
      <c r="G219" s="120"/>
      <c r="H219" s="120"/>
      <c r="I219" s="42" t="s">
        <v>89</v>
      </c>
      <c r="J219" s="43"/>
      <c r="K219" s="43" t="s">
        <v>2520</v>
      </c>
      <c r="L219" s="115" t="s">
        <v>3413</v>
      </c>
      <c r="M219" s="43"/>
      <c r="N219" s="43"/>
      <c r="O219" s="43"/>
      <c r="P219" s="31">
        <f t="shared" si="0"/>
        <v>-3452.3600000000442</v>
      </c>
      <c r="Q219" s="31">
        <f t="shared" si="1"/>
        <v>89881.360000000044</v>
      </c>
      <c r="R219" s="31">
        <f t="shared" si="2"/>
        <v>86429</v>
      </c>
    </row>
    <row r="220" spans="1:18" ht="15.75" customHeight="1">
      <c r="A220" s="43">
        <v>120</v>
      </c>
      <c r="B220" s="28">
        <v>44943</v>
      </c>
      <c r="C220" s="51" t="s">
        <v>3414</v>
      </c>
      <c r="D220" s="52"/>
      <c r="E220" s="43"/>
      <c r="F220" s="30">
        <v>496.5</v>
      </c>
      <c r="G220" s="120"/>
      <c r="H220" s="14"/>
      <c r="I220" s="42" t="s">
        <v>89</v>
      </c>
      <c r="J220" s="43"/>
      <c r="K220" s="43" t="s">
        <v>2487</v>
      </c>
      <c r="L220" s="43">
        <v>4186440</v>
      </c>
      <c r="M220" s="43"/>
      <c r="N220" s="43"/>
      <c r="O220" s="43"/>
      <c r="P220" s="31">
        <f t="shared" si="0"/>
        <v>-3948.8600000000442</v>
      </c>
      <c r="Q220" s="31">
        <f t="shared" si="1"/>
        <v>90377.860000000044</v>
      </c>
      <c r="R220" s="31">
        <f t="shared" si="2"/>
        <v>86429</v>
      </c>
    </row>
    <row r="221" spans="1:18" ht="15.75" customHeight="1">
      <c r="A221" s="43">
        <v>120</v>
      </c>
      <c r="B221" s="28">
        <v>44949</v>
      </c>
      <c r="C221" s="51" t="s">
        <v>3415</v>
      </c>
      <c r="D221" s="52"/>
      <c r="E221" s="43"/>
      <c r="F221" s="30"/>
      <c r="G221" s="120">
        <v>500</v>
      </c>
      <c r="H221" s="120"/>
      <c r="I221" s="42" t="s">
        <v>91</v>
      </c>
      <c r="J221" s="43"/>
      <c r="K221" s="43"/>
      <c r="L221" s="43"/>
      <c r="M221" s="43"/>
      <c r="N221" s="43"/>
      <c r="O221" s="43"/>
      <c r="P221" s="31">
        <f t="shared" si="0"/>
        <v>-3448.8600000000442</v>
      </c>
      <c r="Q221" s="31">
        <f t="shared" si="1"/>
        <v>90377.860000000044</v>
      </c>
      <c r="R221" s="31">
        <f t="shared" si="2"/>
        <v>86929</v>
      </c>
    </row>
    <row r="222" spans="1:18" ht="15.75" customHeight="1">
      <c r="A222" s="43">
        <v>120</v>
      </c>
      <c r="B222" s="28">
        <v>45004</v>
      </c>
      <c r="C222" s="52" t="s">
        <v>3416</v>
      </c>
      <c r="D222" s="52"/>
      <c r="E222" s="43"/>
      <c r="F222" s="120">
        <v>59.75</v>
      </c>
      <c r="G222" s="120"/>
      <c r="H222" s="14"/>
      <c r="I222" s="42" t="s">
        <v>89</v>
      </c>
      <c r="J222" s="43"/>
      <c r="K222" s="43" t="s">
        <v>2657</v>
      </c>
      <c r="L222" s="43"/>
      <c r="M222" s="43"/>
      <c r="N222" s="43"/>
      <c r="O222" s="43"/>
      <c r="P222" s="31">
        <f t="shared" si="0"/>
        <v>-3508.6100000000442</v>
      </c>
      <c r="Q222" s="31">
        <f t="shared" si="1"/>
        <v>90437.610000000044</v>
      </c>
      <c r="R222" s="31">
        <f t="shared" si="2"/>
        <v>86929</v>
      </c>
    </row>
    <row r="223" spans="1:18" ht="15.75" customHeight="1">
      <c r="A223" s="43">
        <v>120</v>
      </c>
      <c r="B223" s="28">
        <v>44999</v>
      </c>
      <c r="C223" s="51" t="s">
        <v>3417</v>
      </c>
      <c r="D223" s="52"/>
      <c r="E223" s="43"/>
      <c r="F223" s="30">
        <v>198.8</v>
      </c>
      <c r="G223" s="120"/>
      <c r="H223" s="120"/>
      <c r="I223" s="42" t="s">
        <v>89</v>
      </c>
      <c r="J223" s="43"/>
      <c r="K223" s="43" t="s">
        <v>2487</v>
      </c>
      <c r="L223" s="43"/>
      <c r="M223" s="43"/>
      <c r="N223" s="43"/>
      <c r="O223" s="43"/>
      <c r="P223" s="31">
        <f t="shared" si="0"/>
        <v>-3707.4100000000471</v>
      </c>
      <c r="Q223" s="31">
        <f t="shared" si="1"/>
        <v>90636.410000000047</v>
      </c>
      <c r="R223" s="31">
        <f t="shared" si="2"/>
        <v>86929</v>
      </c>
    </row>
    <row r="224" spans="1:18" ht="15.75" customHeight="1">
      <c r="A224" s="43">
        <v>120</v>
      </c>
      <c r="B224" s="28">
        <v>45007</v>
      </c>
      <c r="C224" s="153" t="s">
        <v>3418</v>
      </c>
      <c r="D224" s="52"/>
      <c r="E224" s="43"/>
      <c r="F224" s="30"/>
      <c r="G224" s="120">
        <v>605.25</v>
      </c>
      <c r="H224" s="120"/>
      <c r="I224" s="42" t="s">
        <v>91</v>
      </c>
      <c r="J224" s="43"/>
      <c r="K224" s="43"/>
      <c r="L224" s="43"/>
      <c r="M224" s="43"/>
      <c r="N224" s="43"/>
      <c r="O224" s="43"/>
      <c r="P224" s="31">
        <f t="shared" si="0"/>
        <v>-3102.1600000000471</v>
      </c>
      <c r="Q224" s="31">
        <f t="shared" si="1"/>
        <v>90636.410000000047</v>
      </c>
      <c r="R224" s="31">
        <f t="shared" si="2"/>
        <v>87534.25</v>
      </c>
    </row>
    <row r="225" spans="1:18" ht="15.75" customHeight="1">
      <c r="A225" s="43">
        <v>120</v>
      </c>
      <c r="B225" s="28">
        <v>45046</v>
      </c>
      <c r="C225" s="52" t="s">
        <v>3419</v>
      </c>
      <c r="D225" s="52"/>
      <c r="E225" s="43"/>
      <c r="F225" s="14"/>
      <c r="G225" s="120"/>
      <c r="H225" s="167">
        <v>-199.4</v>
      </c>
      <c r="I225" s="42"/>
      <c r="J225" s="43"/>
      <c r="K225" s="43" t="s">
        <v>2657</v>
      </c>
      <c r="L225" s="43">
        <v>730010681</v>
      </c>
      <c r="M225" s="43"/>
      <c r="N225" s="43"/>
      <c r="O225" s="43"/>
      <c r="P225" s="31">
        <f t="shared" si="0"/>
        <v>-3102.1600000000471</v>
      </c>
      <c r="Q225" s="31">
        <f t="shared" si="1"/>
        <v>90636.410000000047</v>
      </c>
      <c r="R225" s="31">
        <f t="shared" si="2"/>
        <v>87534.25</v>
      </c>
    </row>
    <row r="226" spans="1:18" ht="15.75" customHeight="1">
      <c r="A226" s="43">
        <v>120</v>
      </c>
      <c r="B226" s="28">
        <v>45098</v>
      </c>
      <c r="C226" s="52" t="s">
        <v>3420</v>
      </c>
      <c r="D226" s="52"/>
      <c r="E226" s="29"/>
      <c r="F226" s="35"/>
      <c r="G226" s="120">
        <v>3102</v>
      </c>
      <c r="H226" s="120"/>
      <c r="I226" s="147"/>
      <c r="J226" s="29"/>
      <c r="K226" s="29"/>
      <c r="L226" s="29"/>
      <c r="M226" s="29"/>
      <c r="N226" s="29"/>
      <c r="O226" s="29"/>
      <c r="P226" s="31">
        <f t="shared" si="0"/>
        <v>-0.16000000004714821</v>
      </c>
      <c r="Q226" s="31">
        <f t="shared" si="1"/>
        <v>90636.410000000047</v>
      </c>
      <c r="R226" s="31">
        <f t="shared" si="2"/>
        <v>90636.25</v>
      </c>
    </row>
    <row r="227" spans="1:18" ht="15.75" customHeight="1">
      <c r="A227" s="29"/>
      <c r="B227" s="28"/>
      <c r="C227" s="52"/>
      <c r="D227" s="52"/>
      <c r="E227" s="29"/>
      <c r="F227" s="35"/>
      <c r="G227" s="120"/>
      <c r="H227" s="120"/>
      <c r="I227" s="147"/>
      <c r="J227" s="29"/>
      <c r="K227" s="29"/>
      <c r="L227" s="29"/>
      <c r="M227" s="29"/>
      <c r="N227" s="29"/>
      <c r="O227" s="29"/>
      <c r="P227" s="29"/>
      <c r="Q227" s="29"/>
      <c r="R227" s="29"/>
    </row>
    <row r="228" spans="1:18" ht="15.75" customHeight="1">
      <c r="A228" s="29"/>
      <c r="B228" s="28"/>
      <c r="C228" s="52"/>
      <c r="D228" s="52"/>
      <c r="E228" s="29"/>
      <c r="F228" s="35"/>
      <c r="G228" s="120"/>
      <c r="H228" s="120"/>
      <c r="I228" s="147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1:18" ht="15.75" customHeight="1">
      <c r="A229" s="29"/>
      <c r="B229" s="28"/>
      <c r="C229" s="52"/>
      <c r="D229" s="52"/>
      <c r="E229" s="29"/>
      <c r="F229" s="35"/>
      <c r="G229" s="120"/>
      <c r="H229" s="120"/>
      <c r="I229" s="147"/>
      <c r="J229" s="29"/>
      <c r="K229" s="29"/>
      <c r="L229" s="29"/>
      <c r="M229" s="29"/>
      <c r="N229" s="29"/>
      <c r="O229" s="29"/>
      <c r="P229" s="29"/>
      <c r="Q229" s="29"/>
      <c r="R229" s="29"/>
    </row>
    <row r="230" spans="1:18" ht="15.75" customHeight="1">
      <c r="A230" s="29"/>
      <c r="B230" s="28"/>
      <c r="C230" s="52"/>
      <c r="D230" s="52"/>
      <c r="E230" s="29"/>
      <c r="F230" s="35"/>
      <c r="G230" s="120"/>
      <c r="H230" s="120"/>
      <c r="I230" s="147"/>
      <c r="J230" s="29"/>
      <c r="K230" s="29"/>
      <c r="L230" s="29"/>
      <c r="M230" s="29"/>
      <c r="N230" s="29"/>
      <c r="O230" s="29"/>
      <c r="P230" s="29"/>
      <c r="Q230" s="29"/>
      <c r="R230" s="29"/>
    </row>
    <row r="231" spans="1:18" ht="15.75" customHeight="1">
      <c r="A231" s="29"/>
      <c r="B231" s="28"/>
      <c r="C231" s="52"/>
      <c r="D231" s="52"/>
      <c r="E231" s="29"/>
      <c r="F231" s="35"/>
      <c r="G231" s="120"/>
      <c r="H231" s="120"/>
      <c r="I231" s="147"/>
      <c r="J231" s="29"/>
      <c r="K231" s="29"/>
      <c r="L231" s="29"/>
      <c r="M231" s="29"/>
      <c r="N231" s="29"/>
      <c r="O231" s="29"/>
      <c r="P231" s="29"/>
      <c r="Q231" s="29"/>
      <c r="R231" s="29"/>
    </row>
    <row r="232" spans="1:18" ht="15.75" customHeight="1">
      <c r="A232" s="29"/>
      <c r="B232" s="28"/>
      <c r="C232" s="52"/>
      <c r="D232" s="52"/>
      <c r="E232" s="29"/>
      <c r="F232" s="35"/>
      <c r="G232" s="120"/>
      <c r="H232" s="120"/>
      <c r="I232" s="147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1:18" ht="15.75" customHeight="1">
      <c r="A233" s="29"/>
      <c r="B233" s="28"/>
      <c r="C233" s="52"/>
      <c r="D233" s="52"/>
      <c r="E233" s="29"/>
      <c r="F233" s="35"/>
      <c r="G233" s="120"/>
      <c r="H233" s="120"/>
      <c r="I233" s="147"/>
      <c r="J233" s="29"/>
      <c r="K233" s="29"/>
      <c r="L233" s="29"/>
      <c r="M233" s="29"/>
      <c r="N233" s="29"/>
      <c r="O233" s="29"/>
      <c r="P233" s="29"/>
      <c r="Q233" s="29"/>
      <c r="R233" s="29"/>
    </row>
    <row r="234" spans="1:18" ht="15.75" customHeight="1">
      <c r="A234" s="29"/>
      <c r="B234" s="28"/>
      <c r="C234" s="52"/>
      <c r="D234" s="52"/>
      <c r="E234" s="29"/>
      <c r="F234" s="35"/>
      <c r="G234" s="120"/>
      <c r="H234" s="120"/>
      <c r="I234" s="147"/>
      <c r="J234" s="29"/>
      <c r="K234" s="29"/>
      <c r="L234" s="29"/>
      <c r="M234" s="29"/>
      <c r="N234" s="29"/>
      <c r="O234" s="29"/>
      <c r="P234" s="29"/>
      <c r="Q234" s="29"/>
      <c r="R234" s="29"/>
    </row>
    <row r="235" spans="1:18" ht="15.75" customHeight="1">
      <c r="A235" s="29"/>
      <c r="B235" s="28"/>
      <c r="C235" s="52"/>
      <c r="D235" s="52"/>
      <c r="E235" s="29"/>
      <c r="F235" s="35"/>
      <c r="G235" s="120"/>
      <c r="H235" s="120"/>
      <c r="I235" s="147"/>
      <c r="J235" s="29"/>
      <c r="K235" s="29"/>
      <c r="L235" s="29"/>
      <c r="M235" s="29"/>
      <c r="N235" s="29"/>
      <c r="O235" s="29"/>
      <c r="P235" s="29"/>
      <c r="Q235" s="29"/>
      <c r="R235" s="29"/>
    </row>
    <row r="236" spans="1:18" ht="15.75" customHeight="1">
      <c r="A236" s="29"/>
      <c r="B236" s="28"/>
      <c r="C236" s="52"/>
      <c r="D236" s="52"/>
      <c r="E236" s="29"/>
      <c r="F236" s="35"/>
      <c r="G236" s="120"/>
      <c r="H236" s="120"/>
      <c r="I236" s="147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1:18" ht="15.75" customHeight="1">
      <c r="A237" s="29"/>
      <c r="B237" s="28"/>
      <c r="C237" s="52"/>
      <c r="D237" s="52"/>
      <c r="E237" s="29"/>
      <c r="F237" s="35"/>
      <c r="G237" s="120"/>
      <c r="H237" s="120"/>
      <c r="I237" s="147"/>
      <c r="J237" s="29"/>
      <c r="K237" s="29"/>
      <c r="L237" s="29"/>
      <c r="M237" s="29"/>
      <c r="N237" s="29"/>
      <c r="O237" s="29"/>
      <c r="P237" s="29"/>
      <c r="Q237" s="29"/>
      <c r="R237" s="29"/>
    </row>
    <row r="238" spans="1:18" ht="15.75" customHeight="1">
      <c r="A238" s="29"/>
      <c r="B238" s="28"/>
      <c r="C238" s="52"/>
      <c r="D238" s="52"/>
      <c r="E238" s="29"/>
      <c r="F238" s="35"/>
      <c r="G238" s="120"/>
      <c r="H238" s="120"/>
      <c r="I238" s="147"/>
      <c r="J238" s="29"/>
      <c r="K238" s="29"/>
      <c r="L238" s="29"/>
      <c r="M238" s="29"/>
      <c r="N238" s="29"/>
      <c r="O238" s="29"/>
      <c r="P238" s="29"/>
      <c r="Q238" s="29"/>
      <c r="R238" s="29"/>
    </row>
    <row r="239" spans="1:18" ht="15.75" customHeight="1">
      <c r="A239" s="29"/>
      <c r="B239" s="28"/>
      <c r="C239" s="52"/>
      <c r="D239" s="52"/>
      <c r="E239" s="29"/>
      <c r="F239" s="35"/>
      <c r="G239" s="120"/>
      <c r="H239" s="120"/>
      <c r="I239" s="147"/>
      <c r="J239" s="29"/>
      <c r="K239" s="29"/>
      <c r="L239" s="29"/>
      <c r="M239" s="29"/>
      <c r="N239" s="29"/>
      <c r="O239" s="29"/>
      <c r="P239" s="29"/>
      <c r="Q239" s="29"/>
      <c r="R239" s="29"/>
    </row>
    <row r="240" spans="1:18" ht="15.75" customHeight="1">
      <c r="A240" s="29"/>
      <c r="B240" s="28"/>
      <c r="C240" s="52"/>
      <c r="D240" s="52"/>
      <c r="E240" s="29"/>
      <c r="F240" s="35"/>
      <c r="G240" s="120"/>
      <c r="H240" s="120"/>
      <c r="I240" s="147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1:18" ht="15.75" customHeight="1">
      <c r="A241" s="29"/>
      <c r="B241" s="28"/>
      <c r="C241" s="52"/>
      <c r="D241" s="52"/>
      <c r="E241" s="29"/>
      <c r="F241" s="35"/>
      <c r="G241" s="120"/>
      <c r="H241" s="120"/>
      <c r="I241" s="147"/>
      <c r="J241" s="29"/>
      <c r="K241" s="29"/>
      <c r="L241" s="29"/>
      <c r="M241" s="29"/>
      <c r="N241" s="29"/>
      <c r="O241" s="29"/>
      <c r="P241" s="29"/>
      <c r="Q241" s="29"/>
      <c r="R241" s="29"/>
    </row>
    <row r="242" spans="1:18" ht="15.75" customHeight="1">
      <c r="A242" s="29"/>
      <c r="B242" s="28"/>
      <c r="C242" s="52"/>
      <c r="D242" s="52"/>
      <c r="E242" s="29"/>
      <c r="F242" s="35"/>
      <c r="G242" s="120"/>
      <c r="H242" s="120"/>
      <c r="I242" s="147"/>
      <c r="J242" s="29"/>
      <c r="K242" s="29"/>
      <c r="L242" s="29"/>
      <c r="M242" s="29"/>
      <c r="N242" s="29"/>
      <c r="O242" s="29"/>
      <c r="P242" s="29"/>
      <c r="Q242" s="29"/>
      <c r="R242" s="29"/>
    </row>
    <row r="243" spans="1:18" ht="15.75" customHeight="1">
      <c r="A243" s="29"/>
      <c r="B243" s="28"/>
      <c r="C243" s="52"/>
      <c r="D243" s="52"/>
      <c r="E243" s="29"/>
      <c r="F243" s="35"/>
      <c r="G243" s="120"/>
      <c r="H243" s="120"/>
      <c r="I243" s="147"/>
      <c r="J243" s="29"/>
      <c r="K243" s="29"/>
      <c r="L243" s="29"/>
      <c r="M243" s="29"/>
      <c r="N243" s="29"/>
      <c r="O243" s="29"/>
      <c r="P243" s="29"/>
      <c r="Q243" s="29"/>
      <c r="R243" s="29"/>
    </row>
    <row r="244" spans="1:18" ht="15.75" customHeight="1">
      <c r="A244" s="29"/>
      <c r="B244" s="28"/>
      <c r="C244" s="52"/>
      <c r="D244" s="52"/>
      <c r="E244" s="29"/>
      <c r="F244" s="35"/>
      <c r="G244" s="120"/>
      <c r="H244" s="120"/>
      <c r="I244" s="147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1:18" ht="15.75" customHeight="1">
      <c r="A245" s="29"/>
      <c r="B245" s="28"/>
      <c r="C245" s="52"/>
      <c r="D245" s="52"/>
      <c r="E245" s="29"/>
      <c r="F245" s="35"/>
      <c r="G245" s="120"/>
      <c r="H245" s="120"/>
      <c r="I245" s="147"/>
      <c r="J245" s="29"/>
      <c r="K245" s="29"/>
      <c r="L245" s="29"/>
      <c r="M245" s="29"/>
      <c r="N245" s="29"/>
      <c r="O245" s="29"/>
      <c r="P245" s="29"/>
      <c r="Q245" s="29"/>
      <c r="R245" s="29"/>
    </row>
    <row r="246" spans="1:18" ht="15.75" customHeight="1">
      <c r="A246" s="29"/>
      <c r="B246" s="28"/>
      <c r="C246" s="52"/>
      <c r="D246" s="52"/>
      <c r="E246" s="29"/>
      <c r="F246" s="35"/>
      <c r="G246" s="120"/>
      <c r="H246" s="120"/>
      <c r="I246" s="147"/>
      <c r="J246" s="29"/>
      <c r="K246" s="29"/>
      <c r="L246" s="29"/>
      <c r="M246" s="29"/>
      <c r="N246" s="29"/>
      <c r="O246" s="29"/>
      <c r="P246" s="29"/>
      <c r="Q246" s="29"/>
      <c r="R246" s="29"/>
    </row>
    <row r="247" spans="1:18" ht="15.75" customHeight="1">
      <c r="A247" s="29"/>
      <c r="B247" s="28"/>
      <c r="C247" s="52"/>
      <c r="D247" s="52"/>
      <c r="E247" s="29"/>
      <c r="F247" s="35"/>
      <c r="G247" s="120"/>
      <c r="H247" s="120"/>
      <c r="I247" s="147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 ht="15.75" customHeight="1">
      <c r="A248" s="29"/>
      <c r="B248" s="28"/>
      <c r="C248" s="52"/>
      <c r="D248" s="52"/>
      <c r="E248" s="29"/>
      <c r="F248" s="35"/>
      <c r="G248" s="120"/>
      <c r="H248" s="120"/>
      <c r="I248" s="147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1:18" ht="15.75" customHeight="1">
      <c r="A249" s="29"/>
      <c r="B249" s="28"/>
      <c r="C249" s="52"/>
      <c r="D249" s="52"/>
      <c r="E249" s="29"/>
      <c r="F249" s="35"/>
      <c r="G249" s="120"/>
      <c r="H249" s="120"/>
      <c r="I249" s="147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 ht="15.75" customHeight="1">
      <c r="A250" s="29"/>
      <c r="B250" s="28"/>
      <c r="C250" s="52"/>
      <c r="D250" s="52"/>
      <c r="E250" s="29"/>
      <c r="F250" s="35"/>
      <c r="G250" s="120"/>
      <c r="H250" s="120"/>
      <c r="I250" s="147"/>
      <c r="J250" s="29"/>
      <c r="K250" s="29"/>
      <c r="L250" s="29"/>
      <c r="M250" s="29"/>
      <c r="N250" s="29"/>
      <c r="O250" s="29"/>
      <c r="P250" s="29"/>
      <c r="Q250" s="29"/>
      <c r="R250" s="29"/>
    </row>
    <row r="251" spans="1:18" ht="15.75" customHeight="1">
      <c r="A251" s="29"/>
      <c r="B251" s="28"/>
      <c r="C251" s="52"/>
      <c r="D251" s="52"/>
      <c r="E251" s="29"/>
      <c r="F251" s="35"/>
      <c r="G251" s="120"/>
      <c r="H251" s="120"/>
      <c r="I251" s="147"/>
      <c r="J251" s="29"/>
      <c r="K251" s="29"/>
      <c r="L251" s="29"/>
      <c r="M251" s="29"/>
      <c r="N251" s="29"/>
      <c r="O251" s="29"/>
      <c r="P251" s="29"/>
      <c r="Q251" s="29"/>
      <c r="R251" s="29"/>
    </row>
    <row r="252" spans="1:18" ht="15.75" customHeight="1">
      <c r="A252" s="29"/>
      <c r="B252" s="28"/>
      <c r="C252" s="52"/>
      <c r="D252" s="52"/>
      <c r="E252" s="29"/>
      <c r="F252" s="35"/>
      <c r="G252" s="120"/>
      <c r="H252" s="120"/>
      <c r="I252" s="147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1:18" ht="15.75" customHeight="1">
      <c r="A253" s="29"/>
      <c r="B253" s="28"/>
      <c r="C253" s="52"/>
      <c r="D253" s="52"/>
      <c r="E253" s="29"/>
      <c r="F253" s="35"/>
      <c r="G253" s="120"/>
      <c r="H253" s="120"/>
      <c r="I253" s="147"/>
      <c r="J253" s="29"/>
      <c r="K253" s="29"/>
      <c r="L253" s="29"/>
      <c r="M253" s="29"/>
      <c r="N253" s="29"/>
      <c r="O253" s="29"/>
      <c r="P253" s="29"/>
      <c r="Q253" s="29"/>
      <c r="R253" s="29"/>
    </row>
    <row r="254" spans="1:18" ht="15.75" customHeight="1">
      <c r="A254" s="29"/>
      <c r="B254" s="28"/>
      <c r="C254" s="52"/>
      <c r="D254" s="52"/>
      <c r="E254" s="29"/>
      <c r="F254" s="35"/>
      <c r="G254" s="120"/>
      <c r="H254" s="120"/>
      <c r="I254" s="147"/>
      <c r="J254" s="29"/>
      <c r="K254" s="29"/>
      <c r="L254" s="29"/>
      <c r="M254" s="29"/>
      <c r="N254" s="29"/>
      <c r="O254" s="29"/>
      <c r="P254" s="29"/>
      <c r="Q254" s="29"/>
      <c r="R254" s="29"/>
    </row>
    <row r="255" spans="1:18" ht="15.75" customHeight="1">
      <c r="A255" s="29"/>
      <c r="B255" s="28"/>
      <c r="C255" s="52"/>
      <c r="D255" s="52"/>
      <c r="E255" s="29"/>
      <c r="F255" s="35"/>
      <c r="G255" s="120"/>
      <c r="H255" s="120"/>
      <c r="I255" s="147"/>
      <c r="J255" s="29"/>
      <c r="K255" s="29"/>
      <c r="L255" s="29"/>
      <c r="M255" s="29"/>
      <c r="N255" s="29"/>
      <c r="O255" s="29"/>
      <c r="P255" s="29"/>
      <c r="Q255" s="29"/>
      <c r="R255" s="29"/>
    </row>
    <row r="256" spans="1:18" ht="15.75" customHeight="1">
      <c r="A256" s="29"/>
      <c r="B256" s="28"/>
      <c r="C256" s="52"/>
      <c r="D256" s="52"/>
      <c r="E256" s="29"/>
      <c r="F256" s="35"/>
      <c r="G256" s="120"/>
      <c r="H256" s="120"/>
      <c r="I256" s="147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1:18" ht="15.75" customHeight="1">
      <c r="A257" s="29"/>
      <c r="B257" s="28"/>
      <c r="C257" s="52"/>
      <c r="D257" s="52"/>
      <c r="E257" s="29"/>
      <c r="F257" s="35"/>
      <c r="G257" s="120"/>
      <c r="H257" s="120"/>
      <c r="I257" s="147"/>
      <c r="J257" s="29"/>
      <c r="K257" s="29"/>
      <c r="L257" s="29"/>
      <c r="M257" s="29"/>
      <c r="N257" s="29"/>
      <c r="O257" s="29"/>
      <c r="P257" s="29"/>
      <c r="Q257" s="29"/>
      <c r="R257" s="29"/>
    </row>
    <row r="258" spans="1:18" ht="15.75" customHeight="1">
      <c r="A258" s="29"/>
      <c r="B258" s="28"/>
      <c r="C258" s="52"/>
      <c r="D258" s="52"/>
      <c r="E258" s="29"/>
      <c r="F258" s="35"/>
      <c r="G258" s="120"/>
      <c r="H258" s="120"/>
      <c r="I258" s="147"/>
      <c r="J258" s="29"/>
      <c r="K258" s="29"/>
      <c r="L258" s="29"/>
      <c r="M258" s="29"/>
      <c r="N258" s="29"/>
      <c r="O258" s="29"/>
      <c r="P258" s="29"/>
      <c r="Q258" s="29"/>
      <c r="R258" s="29"/>
    </row>
    <row r="259" spans="1:18" ht="15.75" customHeight="1">
      <c r="A259" s="29"/>
      <c r="B259" s="28"/>
      <c r="C259" s="52"/>
      <c r="D259" s="52"/>
      <c r="E259" s="29"/>
      <c r="F259" s="35"/>
      <c r="G259" s="120"/>
      <c r="H259" s="120"/>
      <c r="I259" s="147"/>
      <c r="J259" s="29"/>
      <c r="K259" s="29"/>
      <c r="L259" s="29"/>
      <c r="M259" s="29"/>
      <c r="N259" s="29"/>
      <c r="O259" s="29"/>
      <c r="P259" s="29"/>
      <c r="Q259" s="29"/>
      <c r="R259" s="29"/>
    </row>
    <row r="260" spans="1:18" ht="15.75" customHeight="1">
      <c r="A260" s="29"/>
      <c r="B260" s="28"/>
      <c r="C260" s="52"/>
      <c r="D260" s="52"/>
      <c r="E260" s="29"/>
      <c r="F260" s="35"/>
      <c r="G260" s="120"/>
      <c r="H260" s="120"/>
      <c r="I260" s="147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1:18" ht="15.75" customHeight="1">
      <c r="A261" s="29"/>
      <c r="B261" s="28"/>
      <c r="C261" s="52"/>
      <c r="D261" s="52"/>
      <c r="E261" s="29"/>
      <c r="F261" s="35"/>
      <c r="G261" s="120"/>
      <c r="H261" s="120"/>
      <c r="I261" s="147"/>
      <c r="J261" s="29"/>
      <c r="K261" s="29"/>
      <c r="L261" s="29"/>
      <c r="M261" s="29"/>
      <c r="N261" s="29"/>
      <c r="O261" s="29"/>
      <c r="P261" s="29"/>
      <c r="Q261" s="29"/>
      <c r="R261" s="29"/>
    </row>
    <row r="262" spans="1:18" ht="15.75" customHeight="1">
      <c r="A262" s="29"/>
      <c r="B262" s="28"/>
      <c r="C262" s="52"/>
      <c r="D262" s="52"/>
      <c r="E262" s="29"/>
      <c r="F262" s="35"/>
      <c r="G262" s="120"/>
      <c r="H262" s="120"/>
      <c r="I262" s="147"/>
      <c r="J262" s="29"/>
      <c r="K262" s="29"/>
      <c r="L262" s="29"/>
      <c r="M262" s="29"/>
      <c r="N262" s="29"/>
      <c r="O262" s="29"/>
      <c r="P262" s="29"/>
      <c r="Q262" s="29"/>
      <c r="R262" s="29"/>
    </row>
    <row r="263" spans="1:18" ht="15.75" customHeight="1">
      <c r="A263" s="29"/>
      <c r="B263" s="28"/>
      <c r="C263" s="52"/>
      <c r="D263" s="52"/>
      <c r="E263" s="29"/>
      <c r="F263" s="35"/>
      <c r="G263" s="120"/>
      <c r="H263" s="120"/>
      <c r="I263" s="147"/>
      <c r="J263" s="29"/>
      <c r="K263" s="29"/>
      <c r="L263" s="29"/>
      <c r="M263" s="29"/>
      <c r="N263" s="29"/>
      <c r="O263" s="29"/>
      <c r="P263" s="29"/>
      <c r="Q263" s="29"/>
      <c r="R263" s="29"/>
    </row>
    <row r="264" spans="1:18" ht="15.75" customHeight="1">
      <c r="A264" s="29"/>
      <c r="B264" s="28"/>
      <c r="C264" s="52"/>
      <c r="D264" s="52"/>
      <c r="E264" s="29"/>
      <c r="F264" s="35"/>
      <c r="G264" s="120"/>
      <c r="H264" s="120"/>
      <c r="I264" s="147"/>
      <c r="J264" s="29"/>
      <c r="K264" s="29"/>
      <c r="L264" s="29"/>
      <c r="M264" s="29"/>
      <c r="N264" s="29"/>
      <c r="O264" s="29"/>
      <c r="P264" s="29"/>
      <c r="Q264" s="29"/>
      <c r="R264" s="29"/>
    </row>
    <row r="265" spans="1:18" ht="15.75" customHeight="1">
      <c r="A265" s="29"/>
      <c r="B265" s="28"/>
      <c r="C265" s="52"/>
      <c r="D265" s="52"/>
      <c r="E265" s="29"/>
      <c r="F265" s="35"/>
      <c r="G265" s="120"/>
      <c r="H265" s="120"/>
      <c r="I265" s="147"/>
      <c r="J265" s="29"/>
      <c r="K265" s="29"/>
      <c r="L265" s="29"/>
      <c r="M265" s="29"/>
      <c r="N265" s="29"/>
      <c r="O265" s="29"/>
      <c r="P265" s="29"/>
      <c r="Q265" s="29"/>
      <c r="R265" s="29"/>
    </row>
    <row r="266" spans="1:18" ht="15.75" customHeight="1">
      <c r="A266" s="29"/>
      <c r="B266" s="28"/>
      <c r="C266" s="52"/>
      <c r="D266" s="52"/>
      <c r="E266" s="29"/>
      <c r="F266" s="35"/>
      <c r="G266" s="120"/>
      <c r="H266" s="120"/>
      <c r="I266" s="147"/>
      <c r="J266" s="29"/>
      <c r="K266" s="29"/>
      <c r="L266" s="29"/>
      <c r="M266" s="29"/>
      <c r="N266" s="29"/>
      <c r="O266" s="29"/>
      <c r="P266" s="29"/>
      <c r="Q266" s="29"/>
      <c r="R266" s="29"/>
    </row>
    <row r="267" spans="1:18" ht="15.75" customHeight="1">
      <c r="A267" s="29"/>
      <c r="B267" s="28"/>
      <c r="C267" s="52"/>
      <c r="D267" s="52"/>
      <c r="E267" s="29"/>
      <c r="F267" s="35"/>
      <c r="G267" s="120"/>
      <c r="H267" s="120"/>
      <c r="I267" s="147"/>
      <c r="J267" s="29"/>
      <c r="K267" s="29"/>
      <c r="L267" s="29"/>
      <c r="M267" s="29"/>
      <c r="N267" s="29"/>
      <c r="O267" s="29"/>
      <c r="P267" s="29"/>
      <c r="Q267" s="29"/>
      <c r="R267" s="29"/>
    </row>
    <row r="268" spans="1:18" ht="15.75" customHeight="1">
      <c r="A268" s="29"/>
      <c r="B268" s="28"/>
      <c r="C268" s="52"/>
      <c r="D268" s="52"/>
      <c r="E268" s="29"/>
      <c r="F268" s="35"/>
      <c r="G268" s="120"/>
      <c r="H268" s="120"/>
      <c r="I268" s="147"/>
      <c r="J268" s="29"/>
      <c r="K268" s="29"/>
      <c r="L268" s="29"/>
      <c r="M268" s="29"/>
      <c r="N268" s="29"/>
      <c r="O268" s="29"/>
      <c r="P268" s="29"/>
      <c r="Q268" s="29"/>
      <c r="R268" s="29"/>
    </row>
    <row r="269" spans="1:18" ht="15.75" customHeight="1">
      <c r="A269" s="29"/>
      <c r="B269" s="28"/>
      <c r="C269" s="52"/>
      <c r="D269" s="52"/>
      <c r="E269" s="29"/>
      <c r="F269" s="35"/>
      <c r="G269" s="120"/>
      <c r="H269" s="120"/>
      <c r="I269" s="147"/>
      <c r="J269" s="29"/>
      <c r="K269" s="29"/>
      <c r="L269" s="29"/>
      <c r="M269" s="29"/>
      <c r="N269" s="29"/>
      <c r="O269" s="29"/>
      <c r="P269" s="29"/>
      <c r="Q269" s="29"/>
      <c r="R269" s="29"/>
    </row>
    <row r="270" spans="1:18" ht="15.75" customHeight="1">
      <c r="A270" s="29"/>
      <c r="B270" s="28"/>
      <c r="C270" s="52"/>
      <c r="D270" s="52"/>
      <c r="E270" s="29"/>
      <c r="F270" s="35"/>
      <c r="G270" s="120"/>
      <c r="H270" s="120"/>
      <c r="I270" s="147"/>
      <c r="J270" s="29"/>
      <c r="K270" s="29"/>
      <c r="L270" s="29"/>
      <c r="M270" s="29"/>
      <c r="N270" s="29"/>
      <c r="O270" s="29"/>
      <c r="P270" s="29"/>
      <c r="Q270" s="29"/>
      <c r="R270" s="29"/>
    </row>
    <row r="271" spans="1:18" ht="15.75" customHeight="1">
      <c r="A271" s="29"/>
      <c r="B271" s="28"/>
      <c r="C271" s="52"/>
      <c r="D271" s="52"/>
      <c r="E271" s="29"/>
      <c r="F271" s="35"/>
      <c r="G271" s="120"/>
      <c r="H271" s="120"/>
      <c r="I271" s="147"/>
      <c r="J271" s="29"/>
      <c r="K271" s="29"/>
      <c r="L271" s="29"/>
      <c r="M271" s="29"/>
      <c r="N271" s="29"/>
      <c r="O271" s="29"/>
      <c r="P271" s="29"/>
      <c r="Q271" s="29"/>
      <c r="R271" s="29"/>
    </row>
    <row r="272" spans="1:18" ht="15.75" customHeight="1">
      <c r="A272" s="29"/>
      <c r="B272" s="28"/>
      <c r="C272" s="52"/>
      <c r="D272" s="52"/>
      <c r="E272" s="29"/>
      <c r="F272" s="35"/>
      <c r="G272" s="120"/>
      <c r="H272" s="120"/>
      <c r="I272" s="147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1:18" ht="15.75" customHeight="1">
      <c r="A273" s="29"/>
      <c r="B273" s="28"/>
      <c r="C273" s="52"/>
      <c r="D273" s="52"/>
      <c r="E273" s="29"/>
      <c r="F273" s="35"/>
      <c r="G273" s="120"/>
      <c r="H273" s="120"/>
      <c r="I273" s="147"/>
      <c r="J273" s="29"/>
      <c r="K273" s="29"/>
      <c r="L273" s="29"/>
      <c r="M273" s="29"/>
      <c r="N273" s="29"/>
      <c r="O273" s="29"/>
      <c r="P273" s="29"/>
      <c r="Q273" s="29"/>
      <c r="R273" s="29"/>
    </row>
    <row r="274" spans="1:18" ht="15.75" customHeight="1">
      <c r="A274" s="29"/>
      <c r="B274" s="28"/>
      <c r="C274" s="52"/>
      <c r="D274" s="52"/>
      <c r="E274" s="29"/>
      <c r="F274" s="35"/>
      <c r="G274" s="120"/>
      <c r="H274" s="120"/>
      <c r="I274" s="147"/>
      <c r="J274" s="29"/>
      <c r="K274" s="29"/>
      <c r="L274" s="29"/>
      <c r="M274" s="29"/>
      <c r="N274" s="29"/>
      <c r="O274" s="29"/>
      <c r="P274" s="29"/>
      <c r="Q274" s="29"/>
      <c r="R274" s="29"/>
    </row>
    <row r="275" spans="1:18" ht="15.75" customHeight="1">
      <c r="A275" s="29"/>
      <c r="B275" s="28"/>
      <c r="C275" s="52"/>
      <c r="D275" s="52"/>
      <c r="E275" s="29"/>
      <c r="F275" s="35"/>
      <c r="G275" s="120"/>
      <c r="H275" s="120"/>
      <c r="I275" s="147"/>
      <c r="J275" s="29"/>
      <c r="K275" s="29"/>
      <c r="L275" s="29"/>
      <c r="M275" s="29"/>
      <c r="N275" s="29"/>
      <c r="O275" s="29"/>
      <c r="P275" s="29"/>
      <c r="Q275" s="29"/>
      <c r="R275" s="29"/>
    </row>
    <row r="276" spans="1:18" ht="15.75" customHeight="1">
      <c r="A276" s="29"/>
      <c r="B276" s="28"/>
      <c r="C276" s="52"/>
      <c r="D276" s="52"/>
      <c r="E276" s="29"/>
      <c r="F276" s="35"/>
      <c r="G276" s="120"/>
      <c r="H276" s="120"/>
      <c r="I276" s="147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1:18" ht="15.75" customHeight="1">
      <c r="A277" s="29"/>
      <c r="B277" s="28"/>
      <c r="C277" s="52"/>
      <c r="D277" s="52"/>
      <c r="E277" s="29"/>
      <c r="F277" s="35"/>
      <c r="G277" s="120"/>
      <c r="H277" s="120"/>
      <c r="I277" s="147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 ht="15.75" customHeight="1">
      <c r="A278" s="29"/>
      <c r="B278" s="28"/>
      <c r="C278" s="52"/>
      <c r="D278" s="52"/>
      <c r="E278" s="29"/>
      <c r="F278" s="35"/>
      <c r="G278" s="120"/>
      <c r="H278" s="120"/>
      <c r="I278" s="147"/>
      <c r="J278" s="29"/>
      <c r="K278" s="29"/>
      <c r="L278" s="29"/>
      <c r="M278" s="29"/>
      <c r="N278" s="29"/>
      <c r="O278" s="29"/>
      <c r="P278" s="29"/>
      <c r="Q278" s="29"/>
      <c r="R278" s="29"/>
    </row>
    <row r="279" spans="1:18" ht="15.75" customHeight="1">
      <c r="A279" s="29"/>
      <c r="B279" s="28"/>
      <c r="C279" s="52"/>
      <c r="D279" s="52"/>
      <c r="E279" s="29"/>
      <c r="F279" s="35"/>
      <c r="G279" s="120"/>
      <c r="H279" s="120"/>
      <c r="I279" s="147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 ht="15.75" customHeight="1">
      <c r="A280" s="29"/>
      <c r="B280" s="28"/>
      <c r="C280" s="52"/>
      <c r="D280" s="52"/>
      <c r="E280" s="29"/>
      <c r="F280" s="35"/>
      <c r="G280" s="120"/>
      <c r="H280" s="120"/>
      <c r="I280" s="147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1:18" ht="15.75" customHeight="1">
      <c r="A281" s="29"/>
      <c r="B281" s="28"/>
      <c r="C281" s="52"/>
      <c r="D281" s="52"/>
      <c r="E281" s="29"/>
      <c r="F281" s="35"/>
      <c r="G281" s="120"/>
      <c r="H281" s="120"/>
      <c r="I281" s="147"/>
      <c r="J281" s="29"/>
      <c r="K281" s="29"/>
      <c r="L281" s="29"/>
      <c r="M281" s="29"/>
      <c r="N281" s="29"/>
      <c r="O281" s="29"/>
      <c r="P281" s="29"/>
      <c r="Q281" s="29"/>
      <c r="R281" s="29"/>
    </row>
    <row r="282" spans="1:18" ht="15.75" customHeight="1">
      <c r="A282" s="29"/>
      <c r="B282" s="28"/>
      <c r="C282" s="52"/>
      <c r="D282" s="52"/>
      <c r="E282" s="29"/>
      <c r="F282" s="35"/>
      <c r="G282" s="120"/>
      <c r="H282" s="120"/>
      <c r="I282" s="147"/>
      <c r="J282" s="29"/>
      <c r="K282" s="29"/>
      <c r="L282" s="29"/>
      <c r="M282" s="29"/>
      <c r="N282" s="29"/>
      <c r="O282" s="29"/>
      <c r="P282" s="29"/>
      <c r="Q282" s="29"/>
      <c r="R282" s="29"/>
    </row>
    <row r="283" spans="1:18" ht="15.75" customHeight="1">
      <c r="A283" s="29"/>
      <c r="B283" s="28"/>
      <c r="C283" s="52"/>
      <c r="D283" s="52"/>
      <c r="E283" s="29"/>
      <c r="F283" s="35"/>
      <c r="G283" s="120"/>
      <c r="H283" s="120"/>
      <c r="I283" s="147"/>
      <c r="J283" s="29"/>
      <c r="K283" s="29"/>
      <c r="L283" s="29"/>
      <c r="M283" s="29"/>
      <c r="N283" s="29"/>
      <c r="O283" s="29"/>
      <c r="P283" s="29"/>
      <c r="Q283" s="29"/>
      <c r="R283" s="29"/>
    </row>
    <row r="284" spans="1:18" ht="15.75" customHeight="1">
      <c r="A284" s="29"/>
      <c r="B284" s="28"/>
      <c r="C284" s="52"/>
      <c r="D284" s="52"/>
      <c r="E284" s="29"/>
      <c r="F284" s="35"/>
      <c r="G284" s="120"/>
      <c r="H284" s="120"/>
      <c r="I284" s="147"/>
      <c r="J284" s="29"/>
      <c r="K284" s="29"/>
      <c r="L284" s="29"/>
      <c r="M284" s="29"/>
      <c r="N284" s="29"/>
      <c r="O284" s="29"/>
      <c r="P284" s="29"/>
      <c r="Q284" s="29"/>
      <c r="R284" s="29"/>
    </row>
    <row r="285" spans="1:18" ht="15.75" customHeight="1">
      <c r="A285" s="29"/>
      <c r="B285" s="28"/>
      <c r="C285" s="52"/>
      <c r="D285" s="52"/>
      <c r="E285" s="29"/>
      <c r="F285" s="35"/>
      <c r="G285" s="120"/>
      <c r="H285" s="120"/>
      <c r="I285" s="147"/>
      <c r="J285" s="29"/>
      <c r="K285" s="29"/>
      <c r="L285" s="29"/>
      <c r="M285" s="29"/>
      <c r="N285" s="29"/>
      <c r="O285" s="29"/>
      <c r="P285" s="29"/>
      <c r="Q285" s="29"/>
      <c r="R285" s="29"/>
    </row>
    <row r="286" spans="1:18" ht="15.75" customHeight="1">
      <c r="A286" s="29"/>
      <c r="B286" s="28"/>
      <c r="C286" s="52"/>
      <c r="D286" s="52"/>
      <c r="E286" s="29"/>
      <c r="F286" s="35"/>
      <c r="G286" s="120"/>
      <c r="H286" s="120"/>
      <c r="I286" s="147"/>
      <c r="J286" s="29"/>
      <c r="K286" s="29"/>
      <c r="L286" s="29"/>
      <c r="M286" s="29"/>
      <c r="N286" s="29"/>
      <c r="O286" s="29"/>
      <c r="P286" s="29"/>
      <c r="Q286" s="29"/>
      <c r="R286" s="29"/>
    </row>
    <row r="287" spans="1:18" ht="15.75" customHeight="1">
      <c r="A287" s="29"/>
      <c r="B287" s="28"/>
      <c r="C287" s="52"/>
      <c r="D287" s="52"/>
      <c r="E287" s="29"/>
      <c r="F287" s="35"/>
      <c r="G287" s="120"/>
      <c r="H287" s="120"/>
      <c r="I287" s="147"/>
      <c r="J287" s="29"/>
      <c r="K287" s="29"/>
      <c r="L287" s="29"/>
      <c r="M287" s="29"/>
      <c r="N287" s="29"/>
      <c r="O287" s="29"/>
      <c r="P287" s="29"/>
      <c r="Q287" s="29"/>
      <c r="R287" s="29"/>
    </row>
    <row r="288" spans="1:18" ht="15.75" customHeight="1">
      <c r="A288" s="29"/>
      <c r="B288" s="28"/>
      <c r="C288" s="52"/>
      <c r="D288" s="52"/>
      <c r="E288" s="29"/>
      <c r="F288" s="35"/>
      <c r="G288" s="120"/>
      <c r="H288" s="120"/>
      <c r="I288" s="147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1:18" ht="15.75" customHeight="1">
      <c r="A289" s="29"/>
      <c r="B289" s="28"/>
      <c r="C289" s="52"/>
      <c r="D289" s="52"/>
      <c r="E289" s="29"/>
      <c r="F289" s="35"/>
      <c r="G289" s="120"/>
      <c r="H289" s="120"/>
      <c r="I289" s="147"/>
      <c r="J289" s="29"/>
      <c r="K289" s="29"/>
      <c r="L289" s="29"/>
      <c r="M289" s="29"/>
      <c r="N289" s="29"/>
      <c r="O289" s="29"/>
      <c r="P289" s="29"/>
      <c r="Q289" s="29"/>
      <c r="R289" s="29"/>
    </row>
    <row r="290" spans="1:18" ht="15.75" customHeight="1">
      <c r="A290" s="29"/>
      <c r="B290" s="28"/>
      <c r="C290" s="52"/>
      <c r="D290" s="52"/>
      <c r="E290" s="29"/>
      <c r="F290" s="35"/>
      <c r="G290" s="120"/>
      <c r="H290" s="120"/>
      <c r="I290" s="147"/>
      <c r="J290" s="29"/>
      <c r="K290" s="29"/>
      <c r="L290" s="29"/>
      <c r="M290" s="29"/>
      <c r="N290" s="29"/>
      <c r="O290" s="29"/>
      <c r="P290" s="29"/>
      <c r="Q290" s="29"/>
      <c r="R290" s="29"/>
    </row>
    <row r="291" spans="1:18" ht="15.75" customHeight="1">
      <c r="A291" s="29"/>
      <c r="B291" s="28"/>
      <c r="C291" s="52"/>
      <c r="D291" s="52"/>
      <c r="E291" s="29"/>
      <c r="F291" s="35"/>
      <c r="G291" s="120"/>
      <c r="H291" s="120"/>
      <c r="I291" s="147"/>
      <c r="J291" s="29"/>
      <c r="K291" s="29"/>
      <c r="L291" s="29"/>
      <c r="M291" s="29"/>
      <c r="N291" s="29"/>
      <c r="O291" s="29"/>
      <c r="P291" s="29"/>
      <c r="Q291" s="29"/>
      <c r="R291" s="29"/>
    </row>
    <row r="292" spans="1:18" ht="15.75" customHeight="1">
      <c r="A292" s="29"/>
      <c r="B292" s="28"/>
      <c r="C292" s="52"/>
      <c r="D292" s="52"/>
      <c r="E292" s="29"/>
      <c r="F292" s="35"/>
      <c r="G292" s="120"/>
      <c r="H292" s="120"/>
      <c r="I292" s="147"/>
      <c r="J292" s="29"/>
      <c r="K292" s="29"/>
      <c r="L292" s="29"/>
      <c r="M292" s="29"/>
      <c r="N292" s="29"/>
      <c r="O292" s="29"/>
      <c r="P292" s="29"/>
      <c r="Q292" s="29"/>
      <c r="R292" s="29"/>
    </row>
    <row r="293" spans="1:18" ht="15.75" customHeight="1">
      <c r="A293" s="29"/>
      <c r="B293" s="28"/>
      <c r="C293" s="52"/>
      <c r="D293" s="52"/>
      <c r="E293" s="29"/>
      <c r="F293" s="35"/>
      <c r="G293" s="120"/>
      <c r="H293" s="120"/>
      <c r="I293" s="147"/>
      <c r="J293" s="29"/>
      <c r="K293" s="29"/>
      <c r="L293" s="29"/>
      <c r="M293" s="29"/>
      <c r="N293" s="29"/>
      <c r="O293" s="29"/>
      <c r="P293" s="29"/>
      <c r="Q293" s="29"/>
      <c r="R293" s="29"/>
    </row>
    <row r="294" spans="1:18" ht="15.75" customHeight="1">
      <c r="A294" s="29"/>
      <c r="B294" s="28"/>
      <c r="C294" s="52"/>
      <c r="D294" s="52"/>
      <c r="E294" s="29"/>
      <c r="F294" s="35"/>
      <c r="G294" s="120"/>
      <c r="H294" s="120"/>
      <c r="I294" s="147"/>
      <c r="J294" s="29"/>
      <c r="K294" s="29"/>
      <c r="L294" s="29"/>
      <c r="M294" s="29"/>
      <c r="N294" s="29"/>
      <c r="O294" s="29"/>
      <c r="P294" s="29"/>
      <c r="Q294" s="29"/>
      <c r="R294" s="29"/>
    </row>
    <row r="295" spans="1:18" ht="15.75" customHeight="1">
      <c r="A295" s="29"/>
      <c r="B295" s="28"/>
      <c r="C295" s="52"/>
      <c r="D295" s="52"/>
      <c r="E295" s="29"/>
      <c r="F295" s="35"/>
      <c r="G295" s="120"/>
      <c r="H295" s="120"/>
      <c r="I295" s="147"/>
      <c r="J295" s="29"/>
      <c r="K295" s="29"/>
      <c r="L295" s="29"/>
      <c r="M295" s="29"/>
      <c r="N295" s="29"/>
      <c r="O295" s="29"/>
      <c r="P295" s="29"/>
      <c r="Q295" s="29"/>
      <c r="R295" s="29"/>
    </row>
    <row r="296" spans="1:18" ht="15.75" customHeight="1">
      <c r="A296" s="29"/>
      <c r="B296" s="28"/>
      <c r="C296" s="52"/>
      <c r="D296" s="52"/>
      <c r="E296" s="29"/>
      <c r="F296" s="35"/>
      <c r="G296" s="120"/>
      <c r="H296" s="120"/>
      <c r="I296" s="147"/>
      <c r="J296" s="29"/>
      <c r="K296" s="29"/>
      <c r="L296" s="29"/>
      <c r="M296" s="29"/>
      <c r="N296" s="29"/>
      <c r="O296" s="29"/>
      <c r="P296" s="29"/>
      <c r="Q296" s="29"/>
      <c r="R296" s="29"/>
    </row>
    <row r="297" spans="1:18" ht="15.75" customHeight="1">
      <c r="A297" s="29"/>
      <c r="B297" s="28"/>
      <c r="C297" s="52"/>
      <c r="D297" s="52"/>
      <c r="E297" s="29"/>
      <c r="F297" s="35"/>
      <c r="G297" s="120"/>
      <c r="H297" s="120"/>
      <c r="I297" s="147"/>
      <c r="J297" s="29"/>
      <c r="K297" s="29"/>
      <c r="L297" s="29"/>
      <c r="M297" s="29"/>
      <c r="N297" s="29"/>
      <c r="O297" s="29"/>
      <c r="P297" s="29"/>
      <c r="Q297" s="29"/>
      <c r="R297" s="29"/>
    </row>
    <row r="298" spans="1:18" ht="15.75" customHeight="1">
      <c r="A298" s="29"/>
      <c r="B298" s="28"/>
      <c r="C298" s="52"/>
      <c r="D298" s="52"/>
      <c r="E298" s="29"/>
      <c r="F298" s="35"/>
      <c r="G298" s="120"/>
      <c r="H298" s="120"/>
      <c r="I298" s="147"/>
      <c r="J298" s="29"/>
      <c r="K298" s="29"/>
      <c r="L298" s="29"/>
      <c r="M298" s="29"/>
      <c r="N298" s="29"/>
      <c r="O298" s="29"/>
      <c r="P298" s="29"/>
      <c r="Q298" s="29"/>
      <c r="R298" s="29"/>
    </row>
    <row r="299" spans="1:18" ht="15.75" customHeight="1">
      <c r="A299" s="29"/>
      <c r="B299" s="28"/>
      <c r="C299" s="52"/>
      <c r="D299" s="52"/>
      <c r="E299" s="29"/>
      <c r="F299" s="35"/>
      <c r="G299" s="120"/>
      <c r="H299" s="120"/>
      <c r="I299" s="147"/>
      <c r="J299" s="29"/>
      <c r="K299" s="29"/>
      <c r="L299" s="29"/>
      <c r="M299" s="29"/>
      <c r="N299" s="29"/>
      <c r="O299" s="29"/>
      <c r="P299" s="29"/>
      <c r="Q299" s="29"/>
      <c r="R299" s="29"/>
    </row>
    <row r="300" spans="1:18" ht="15.75" customHeight="1">
      <c r="A300" s="29"/>
      <c r="B300" s="28"/>
      <c r="C300" s="52"/>
      <c r="D300" s="52"/>
      <c r="E300" s="29"/>
      <c r="F300" s="35"/>
      <c r="G300" s="120"/>
      <c r="H300" s="120"/>
      <c r="I300" s="147"/>
      <c r="J300" s="29"/>
      <c r="K300" s="29"/>
      <c r="L300" s="29"/>
      <c r="M300" s="29"/>
      <c r="N300" s="29"/>
      <c r="O300" s="29"/>
      <c r="P300" s="29"/>
      <c r="Q300" s="29"/>
      <c r="R300" s="29"/>
    </row>
    <row r="301" spans="1:18" ht="15.75" customHeight="1">
      <c r="A301" s="29"/>
      <c r="B301" s="28"/>
      <c r="C301" s="52"/>
      <c r="D301" s="52"/>
      <c r="E301" s="29"/>
      <c r="F301" s="35"/>
      <c r="G301" s="120"/>
      <c r="H301" s="120"/>
      <c r="I301" s="147"/>
      <c r="J301" s="29"/>
      <c r="K301" s="29"/>
      <c r="L301" s="29"/>
      <c r="M301" s="29"/>
      <c r="N301" s="29"/>
      <c r="O301" s="29"/>
      <c r="P301" s="29"/>
      <c r="Q301" s="29"/>
      <c r="R301" s="29"/>
    </row>
    <row r="302" spans="1:18" ht="15.75" customHeight="1">
      <c r="A302" s="29"/>
      <c r="B302" s="28"/>
      <c r="C302" s="52"/>
      <c r="D302" s="52"/>
      <c r="E302" s="29"/>
      <c r="F302" s="35"/>
      <c r="G302" s="120"/>
      <c r="H302" s="120"/>
      <c r="I302" s="147"/>
      <c r="J302" s="29"/>
      <c r="K302" s="29"/>
      <c r="L302" s="29"/>
      <c r="M302" s="29"/>
      <c r="N302" s="29"/>
      <c r="O302" s="29"/>
      <c r="P302" s="29"/>
      <c r="Q302" s="29"/>
      <c r="R302" s="29"/>
    </row>
    <row r="303" spans="1:18" ht="15.75" customHeight="1">
      <c r="A303" s="29"/>
      <c r="B303" s="28"/>
      <c r="C303" s="52"/>
      <c r="D303" s="52"/>
      <c r="E303" s="29"/>
      <c r="F303" s="35"/>
      <c r="G303" s="120"/>
      <c r="H303" s="120"/>
      <c r="I303" s="147"/>
      <c r="J303" s="29"/>
      <c r="K303" s="29"/>
      <c r="L303" s="29"/>
      <c r="M303" s="29"/>
      <c r="N303" s="29"/>
      <c r="O303" s="29"/>
      <c r="P303" s="29"/>
      <c r="Q303" s="29"/>
      <c r="R303" s="29"/>
    </row>
    <row r="304" spans="1:18" ht="15.75" customHeight="1">
      <c r="A304" s="29"/>
      <c r="B304" s="28"/>
      <c r="C304" s="52"/>
      <c r="D304" s="52"/>
      <c r="E304" s="29"/>
      <c r="F304" s="35"/>
      <c r="G304" s="120"/>
      <c r="H304" s="120"/>
      <c r="I304" s="147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1:18" ht="15.75" customHeight="1">
      <c r="A305" s="29"/>
      <c r="B305" s="28"/>
      <c r="C305" s="52"/>
      <c r="D305" s="52"/>
      <c r="E305" s="29"/>
      <c r="F305" s="35"/>
      <c r="G305" s="120"/>
      <c r="H305" s="120"/>
      <c r="I305" s="147"/>
      <c r="J305" s="29"/>
      <c r="K305" s="29"/>
      <c r="L305" s="29"/>
      <c r="M305" s="29"/>
      <c r="N305" s="29"/>
      <c r="O305" s="29"/>
      <c r="P305" s="29"/>
      <c r="Q305" s="29"/>
      <c r="R305" s="29"/>
    </row>
    <row r="306" spans="1:18" ht="15.75" customHeight="1">
      <c r="A306" s="29"/>
      <c r="B306" s="28"/>
      <c r="C306" s="52"/>
      <c r="D306" s="52"/>
      <c r="E306" s="29"/>
      <c r="F306" s="35"/>
      <c r="G306" s="120"/>
      <c r="H306" s="120"/>
      <c r="I306" s="147"/>
      <c r="J306" s="29"/>
      <c r="K306" s="29"/>
      <c r="L306" s="29"/>
      <c r="M306" s="29"/>
      <c r="N306" s="29"/>
      <c r="O306" s="29"/>
      <c r="P306" s="29"/>
      <c r="Q306" s="29"/>
      <c r="R306" s="29"/>
    </row>
    <row r="307" spans="1:18" ht="15.75" customHeight="1">
      <c r="A307" s="29"/>
      <c r="B307" s="28"/>
      <c r="C307" s="52"/>
      <c r="D307" s="52"/>
      <c r="E307" s="29"/>
      <c r="F307" s="35"/>
      <c r="G307" s="120"/>
      <c r="H307" s="120"/>
      <c r="I307" s="147"/>
      <c r="J307" s="29"/>
      <c r="K307" s="29"/>
      <c r="L307" s="29"/>
      <c r="M307" s="29"/>
      <c r="N307" s="29"/>
      <c r="O307" s="29"/>
      <c r="P307" s="29"/>
      <c r="Q307" s="29"/>
      <c r="R307" s="29"/>
    </row>
    <row r="308" spans="1:18" ht="15.75" customHeight="1">
      <c r="A308" s="29"/>
      <c r="B308" s="28"/>
      <c r="C308" s="52"/>
      <c r="D308" s="52"/>
      <c r="E308" s="29"/>
      <c r="F308" s="35"/>
      <c r="G308" s="120"/>
      <c r="H308" s="120"/>
      <c r="I308" s="147"/>
      <c r="J308" s="29"/>
      <c r="K308" s="29"/>
      <c r="L308" s="29"/>
      <c r="M308" s="29"/>
      <c r="N308" s="29"/>
      <c r="O308" s="29"/>
      <c r="P308" s="29"/>
      <c r="Q308" s="29"/>
      <c r="R308" s="29"/>
    </row>
    <row r="309" spans="1:18" ht="15.75" customHeight="1">
      <c r="A309" s="29"/>
      <c r="B309" s="28"/>
      <c r="C309" s="52"/>
      <c r="D309" s="52"/>
      <c r="E309" s="29"/>
      <c r="F309" s="35"/>
      <c r="G309" s="120"/>
      <c r="H309" s="120"/>
      <c r="I309" s="147"/>
      <c r="J309" s="29"/>
      <c r="K309" s="29"/>
      <c r="L309" s="29"/>
      <c r="M309" s="29"/>
      <c r="N309" s="29"/>
      <c r="O309" s="29"/>
      <c r="P309" s="29"/>
      <c r="Q309" s="29"/>
      <c r="R309" s="29"/>
    </row>
    <row r="310" spans="1:18" ht="15.75" customHeight="1">
      <c r="A310" s="29"/>
      <c r="B310" s="28"/>
      <c r="C310" s="52"/>
      <c r="D310" s="52"/>
      <c r="E310" s="29"/>
      <c r="F310" s="35"/>
      <c r="G310" s="120"/>
      <c r="H310" s="120"/>
      <c r="I310" s="147"/>
      <c r="J310" s="29"/>
      <c r="K310" s="29"/>
      <c r="L310" s="29"/>
      <c r="M310" s="29"/>
      <c r="N310" s="29"/>
      <c r="O310" s="29"/>
      <c r="P310" s="29"/>
      <c r="Q310" s="29"/>
      <c r="R310" s="29"/>
    </row>
    <row r="311" spans="1:18" ht="15.75" customHeight="1">
      <c r="A311" s="29"/>
      <c r="B311" s="28"/>
      <c r="C311" s="52"/>
      <c r="D311" s="52"/>
      <c r="E311" s="29"/>
      <c r="F311" s="35"/>
      <c r="G311" s="120"/>
      <c r="H311" s="120"/>
      <c r="I311" s="147"/>
      <c r="J311" s="29"/>
      <c r="K311" s="29"/>
      <c r="L311" s="29"/>
      <c r="M311" s="29"/>
      <c r="N311" s="29"/>
      <c r="O311" s="29"/>
      <c r="P311" s="29"/>
      <c r="Q311" s="29"/>
      <c r="R311" s="29"/>
    </row>
    <row r="312" spans="1:18" ht="15.75" customHeight="1">
      <c r="A312" s="29"/>
      <c r="B312" s="28"/>
      <c r="C312" s="52"/>
      <c r="D312" s="52"/>
      <c r="E312" s="29"/>
      <c r="F312" s="35"/>
      <c r="G312" s="120"/>
      <c r="H312" s="120"/>
      <c r="I312" s="147"/>
      <c r="J312" s="29"/>
      <c r="K312" s="29"/>
      <c r="L312" s="29"/>
      <c r="M312" s="29"/>
      <c r="N312" s="29"/>
      <c r="O312" s="29"/>
      <c r="P312" s="29"/>
      <c r="Q312" s="29"/>
      <c r="R312" s="29"/>
    </row>
    <row r="313" spans="1:18" ht="15.75" customHeight="1">
      <c r="A313" s="29"/>
      <c r="B313" s="28"/>
      <c r="C313" s="52"/>
      <c r="D313" s="52"/>
      <c r="E313" s="29"/>
      <c r="F313" s="35"/>
      <c r="G313" s="120"/>
      <c r="H313" s="120"/>
      <c r="I313" s="147"/>
      <c r="J313" s="29"/>
      <c r="K313" s="29"/>
      <c r="L313" s="29"/>
      <c r="M313" s="29"/>
      <c r="N313" s="29"/>
      <c r="O313" s="29"/>
      <c r="P313" s="29"/>
      <c r="Q313" s="29"/>
      <c r="R313" s="29"/>
    </row>
    <row r="314" spans="1:18" ht="15.75" customHeight="1">
      <c r="A314" s="29"/>
      <c r="B314" s="28"/>
      <c r="C314" s="52"/>
      <c r="D314" s="52"/>
      <c r="E314" s="29"/>
      <c r="F314" s="35"/>
      <c r="G314" s="120"/>
      <c r="H314" s="120"/>
      <c r="I314" s="147"/>
      <c r="J314" s="29"/>
      <c r="K314" s="29"/>
      <c r="L314" s="29"/>
      <c r="M314" s="29"/>
      <c r="N314" s="29"/>
      <c r="O314" s="29"/>
      <c r="P314" s="29"/>
      <c r="Q314" s="29"/>
      <c r="R314" s="29"/>
    </row>
    <row r="315" spans="1:18" ht="15.75" customHeight="1">
      <c r="A315" s="29"/>
      <c r="B315" s="28"/>
      <c r="C315" s="52"/>
      <c r="D315" s="52"/>
      <c r="E315" s="29"/>
      <c r="F315" s="35"/>
      <c r="G315" s="120"/>
      <c r="H315" s="120"/>
      <c r="I315" s="147"/>
      <c r="J315" s="29"/>
      <c r="K315" s="29"/>
      <c r="L315" s="29"/>
      <c r="M315" s="29"/>
      <c r="N315" s="29"/>
      <c r="O315" s="29"/>
      <c r="P315" s="29"/>
      <c r="Q315" s="29"/>
      <c r="R315" s="29"/>
    </row>
    <row r="316" spans="1:18" ht="15.75" customHeight="1">
      <c r="A316" s="29"/>
      <c r="B316" s="28"/>
      <c r="C316" s="52"/>
      <c r="D316" s="52"/>
      <c r="E316" s="29"/>
      <c r="F316" s="35"/>
      <c r="G316" s="120"/>
      <c r="H316" s="120"/>
      <c r="I316" s="147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1:18" ht="15.75" customHeight="1">
      <c r="A317" s="29"/>
      <c r="B317" s="28"/>
      <c r="C317" s="52"/>
      <c r="D317" s="52"/>
      <c r="E317" s="29"/>
      <c r="F317" s="35"/>
      <c r="G317" s="120"/>
      <c r="H317" s="120"/>
      <c r="I317" s="147"/>
      <c r="J317" s="29"/>
      <c r="K317" s="29"/>
      <c r="L317" s="29"/>
      <c r="M317" s="29"/>
      <c r="N317" s="29"/>
      <c r="O317" s="29"/>
      <c r="P317" s="29"/>
      <c r="Q317" s="29"/>
      <c r="R317" s="29"/>
    </row>
    <row r="318" spans="1:18" ht="15.75" customHeight="1">
      <c r="A318" s="29"/>
      <c r="B318" s="28"/>
      <c r="C318" s="52"/>
      <c r="D318" s="52"/>
      <c r="E318" s="29"/>
      <c r="F318" s="35"/>
      <c r="G318" s="120"/>
      <c r="H318" s="120"/>
      <c r="I318" s="147"/>
      <c r="J318" s="29"/>
      <c r="K318" s="29"/>
      <c r="L318" s="29"/>
      <c r="M318" s="29"/>
      <c r="N318" s="29"/>
      <c r="O318" s="29"/>
      <c r="P318" s="29"/>
      <c r="Q318" s="29"/>
      <c r="R318" s="29"/>
    </row>
    <row r="319" spans="1:18" ht="15.75" customHeight="1">
      <c r="A319" s="29"/>
      <c r="B319" s="28"/>
      <c r="C319" s="52"/>
      <c r="D319" s="52"/>
      <c r="E319" s="29"/>
      <c r="F319" s="35"/>
      <c r="G319" s="120"/>
      <c r="H319" s="120"/>
      <c r="I319" s="147"/>
      <c r="J319" s="29"/>
      <c r="K319" s="29"/>
      <c r="L319" s="29"/>
      <c r="M319" s="29"/>
      <c r="N319" s="29"/>
      <c r="O319" s="29"/>
      <c r="P319" s="29"/>
      <c r="Q319" s="29"/>
      <c r="R319" s="29"/>
    </row>
    <row r="320" spans="1:18" ht="15.75" customHeight="1">
      <c r="A320" s="29"/>
      <c r="B320" s="28"/>
      <c r="C320" s="52"/>
      <c r="D320" s="52"/>
      <c r="E320" s="29"/>
      <c r="F320" s="35"/>
      <c r="G320" s="120"/>
      <c r="H320" s="120"/>
      <c r="I320" s="147"/>
      <c r="J320" s="29"/>
      <c r="K320" s="29"/>
      <c r="L320" s="29"/>
      <c r="M320" s="29"/>
      <c r="N320" s="29"/>
      <c r="O320" s="29"/>
      <c r="P320" s="29"/>
      <c r="Q320" s="29"/>
      <c r="R320" s="29"/>
    </row>
    <row r="321" spans="1:18" ht="15.75" customHeight="1">
      <c r="A321" s="29"/>
      <c r="B321" s="28"/>
      <c r="C321" s="52"/>
      <c r="D321" s="52"/>
      <c r="E321" s="29"/>
      <c r="F321" s="35"/>
      <c r="G321" s="120"/>
      <c r="H321" s="120"/>
      <c r="I321" s="147"/>
      <c r="J321" s="29"/>
      <c r="K321" s="29"/>
      <c r="L321" s="29"/>
      <c r="M321" s="29"/>
      <c r="N321" s="29"/>
      <c r="O321" s="29"/>
      <c r="P321" s="29"/>
      <c r="Q321" s="29"/>
      <c r="R321" s="29"/>
    </row>
    <row r="322" spans="1:18" ht="15.75" customHeight="1">
      <c r="A322" s="29"/>
      <c r="B322" s="28"/>
      <c r="C322" s="52"/>
      <c r="D322" s="52"/>
      <c r="E322" s="29"/>
      <c r="F322" s="35"/>
      <c r="G322" s="120"/>
      <c r="H322" s="120"/>
      <c r="I322" s="147"/>
      <c r="J322" s="29"/>
      <c r="K322" s="29"/>
      <c r="L322" s="29"/>
      <c r="M322" s="29"/>
      <c r="N322" s="29"/>
      <c r="O322" s="29"/>
      <c r="P322" s="29"/>
      <c r="Q322" s="29"/>
      <c r="R322" s="29"/>
    </row>
    <row r="323" spans="1:18" ht="15.75" customHeight="1">
      <c r="A323" s="29"/>
      <c r="B323" s="28"/>
      <c r="C323" s="52"/>
      <c r="D323" s="52"/>
      <c r="E323" s="29"/>
      <c r="F323" s="35"/>
      <c r="G323" s="120"/>
      <c r="H323" s="120"/>
      <c r="I323" s="147"/>
      <c r="J323" s="29"/>
      <c r="K323" s="29"/>
      <c r="L323" s="29"/>
      <c r="M323" s="29"/>
      <c r="N323" s="29"/>
      <c r="O323" s="29"/>
      <c r="P323" s="29"/>
      <c r="Q323" s="29"/>
      <c r="R323" s="29"/>
    </row>
    <row r="324" spans="1:18" ht="15.75" customHeight="1">
      <c r="A324" s="29"/>
      <c r="B324" s="28"/>
      <c r="C324" s="52"/>
      <c r="D324" s="52"/>
      <c r="E324" s="29"/>
      <c r="F324" s="35"/>
      <c r="G324" s="120"/>
      <c r="H324" s="120"/>
      <c r="I324" s="147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1:18" ht="15.75" customHeight="1">
      <c r="A325" s="29"/>
      <c r="B325" s="28"/>
      <c r="C325" s="52"/>
      <c r="D325" s="52"/>
      <c r="E325" s="29"/>
      <c r="F325" s="35"/>
      <c r="G325" s="120"/>
      <c r="H325" s="120"/>
      <c r="I325" s="147"/>
      <c r="J325" s="29"/>
      <c r="K325" s="29"/>
      <c r="L325" s="29"/>
      <c r="M325" s="29"/>
      <c r="N325" s="29"/>
      <c r="O325" s="29"/>
      <c r="P325" s="29"/>
      <c r="Q325" s="29"/>
      <c r="R325" s="29"/>
    </row>
    <row r="326" spans="1:18" ht="15.75" customHeight="1">
      <c r="A326" s="29"/>
      <c r="B326" s="28"/>
      <c r="C326" s="52"/>
      <c r="D326" s="52"/>
      <c r="E326" s="29"/>
      <c r="F326" s="35"/>
      <c r="G326" s="120"/>
      <c r="H326" s="120"/>
      <c r="I326" s="147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 ht="15.75" customHeight="1">
      <c r="A327" s="29"/>
      <c r="B327" s="28"/>
      <c r="C327" s="52"/>
      <c r="D327" s="52"/>
      <c r="E327" s="29"/>
      <c r="F327" s="35"/>
      <c r="G327" s="120"/>
      <c r="H327" s="120"/>
      <c r="I327" s="147"/>
      <c r="J327" s="29"/>
      <c r="K327" s="29"/>
      <c r="L327" s="29"/>
      <c r="M327" s="29"/>
      <c r="N327" s="29"/>
      <c r="O327" s="29"/>
      <c r="P327" s="29"/>
      <c r="Q327" s="29"/>
      <c r="R327" s="29"/>
    </row>
    <row r="328" spans="1:18" ht="15.75" customHeight="1">
      <c r="A328" s="29"/>
      <c r="B328" s="28"/>
      <c r="C328" s="52"/>
      <c r="D328" s="52"/>
      <c r="E328" s="29"/>
      <c r="F328" s="35"/>
      <c r="G328" s="120"/>
      <c r="H328" s="120"/>
      <c r="I328" s="147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 ht="15.75" customHeight="1">
      <c r="A329" s="29"/>
      <c r="B329" s="28"/>
      <c r="C329" s="52"/>
      <c r="D329" s="52"/>
      <c r="E329" s="29"/>
      <c r="F329" s="35"/>
      <c r="G329" s="120"/>
      <c r="H329" s="120"/>
      <c r="I329" s="147"/>
      <c r="J329" s="29"/>
      <c r="K329" s="29"/>
      <c r="L329" s="29"/>
      <c r="M329" s="29"/>
      <c r="N329" s="29"/>
      <c r="O329" s="29"/>
      <c r="P329" s="29"/>
      <c r="Q329" s="29"/>
      <c r="R329" s="29"/>
    </row>
    <row r="330" spans="1:18" ht="15.75" customHeight="1">
      <c r="A330" s="29"/>
      <c r="B330" s="28"/>
      <c r="C330" s="52"/>
      <c r="D330" s="52"/>
      <c r="E330" s="29"/>
      <c r="F330" s="35"/>
      <c r="G330" s="120"/>
      <c r="H330" s="120"/>
      <c r="I330" s="147"/>
      <c r="J330" s="29"/>
      <c r="K330" s="29"/>
      <c r="L330" s="29"/>
      <c r="M330" s="29"/>
      <c r="N330" s="29"/>
      <c r="O330" s="29"/>
      <c r="P330" s="29"/>
      <c r="Q330" s="29"/>
      <c r="R330" s="29"/>
    </row>
    <row r="331" spans="1:18" ht="15.75" customHeight="1">
      <c r="A331" s="29"/>
      <c r="B331" s="28"/>
      <c r="C331" s="52"/>
      <c r="D331" s="52"/>
      <c r="E331" s="29"/>
      <c r="F331" s="35"/>
      <c r="G331" s="120"/>
      <c r="H331" s="120"/>
      <c r="I331" s="147"/>
      <c r="J331" s="29"/>
      <c r="K331" s="29"/>
      <c r="L331" s="29"/>
      <c r="M331" s="29"/>
      <c r="N331" s="29"/>
      <c r="O331" s="29"/>
      <c r="P331" s="29"/>
      <c r="Q331" s="29"/>
      <c r="R331" s="29"/>
    </row>
    <row r="332" spans="1:18" ht="15.75" customHeight="1">
      <c r="A332" s="29"/>
      <c r="B332" s="28"/>
      <c r="C332" s="52"/>
      <c r="D332" s="52"/>
      <c r="E332" s="29"/>
      <c r="F332" s="35"/>
      <c r="G332" s="120"/>
      <c r="H332" s="120"/>
      <c r="I332" s="147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1:18" ht="15.75" customHeight="1">
      <c r="A333" s="29"/>
      <c r="B333" s="28"/>
      <c r="C333" s="52"/>
      <c r="D333" s="52"/>
      <c r="E333" s="29"/>
      <c r="F333" s="35"/>
      <c r="G333" s="120"/>
      <c r="H333" s="120"/>
      <c r="I333" s="147"/>
      <c r="J333" s="29"/>
      <c r="K333" s="29"/>
      <c r="L333" s="29"/>
      <c r="M333" s="29"/>
      <c r="N333" s="29"/>
      <c r="O333" s="29"/>
      <c r="P333" s="29"/>
      <c r="Q333" s="29"/>
      <c r="R333" s="29"/>
    </row>
    <row r="334" spans="1:18" ht="15.75" customHeight="1">
      <c r="A334" s="29"/>
      <c r="B334" s="28"/>
      <c r="C334" s="52"/>
      <c r="D334" s="52"/>
      <c r="E334" s="29"/>
      <c r="F334" s="35"/>
      <c r="G334" s="120"/>
      <c r="H334" s="120"/>
      <c r="I334" s="147"/>
      <c r="J334" s="29"/>
      <c r="K334" s="29"/>
      <c r="L334" s="29"/>
      <c r="M334" s="29"/>
      <c r="N334" s="29"/>
      <c r="O334" s="29"/>
      <c r="P334" s="29"/>
      <c r="Q334" s="29"/>
      <c r="R334" s="29"/>
    </row>
    <row r="335" spans="1:18" ht="15.75" customHeight="1">
      <c r="A335" s="29"/>
      <c r="B335" s="28"/>
      <c r="C335" s="52"/>
      <c r="D335" s="52"/>
      <c r="E335" s="29"/>
      <c r="F335" s="35"/>
      <c r="G335" s="120"/>
      <c r="H335" s="120"/>
      <c r="I335" s="147"/>
      <c r="J335" s="29"/>
      <c r="K335" s="29"/>
      <c r="L335" s="29"/>
      <c r="M335" s="29"/>
      <c r="N335" s="29"/>
      <c r="O335" s="29"/>
      <c r="P335" s="29"/>
      <c r="Q335" s="29"/>
      <c r="R335" s="29"/>
    </row>
    <row r="336" spans="1:18" ht="15.75" customHeight="1">
      <c r="A336" s="29"/>
      <c r="B336" s="28"/>
      <c r="C336" s="52"/>
      <c r="D336" s="52"/>
      <c r="E336" s="29"/>
      <c r="F336" s="35"/>
      <c r="G336" s="120"/>
      <c r="H336" s="120"/>
      <c r="I336" s="147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1:18" ht="15.75" customHeight="1">
      <c r="A337" s="29"/>
      <c r="B337" s="28"/>
      <c r="C337" s="52"/>
      <c r="D337" s="52"/>
      <c r="E337" s="29"/>
      <c r="F337" s="35"/>
      <c r="G337" s="120"/>
      <c r="H337" s="120"/>
      <c r="I337" s="147"/>
      <c r="J337" s="29"/>
      <c r="K337" s="29"/>
      <c r="L337" s="29"/>
      <c r="M337" s="29"/>
      <c r="N337" s="29"/>
      <c r="O337" s="29"/>
      <c r="P337" s="29"/>
      <c r="Q337" s="29"/>
      <c r="R337" s="29"/>
    </row>
    <row r="338" spans="1:18" ht="15.75" customHeight="1">
      <c r="A338" s="29"/>
      <c r="B338" s="28"/>
      <c r="C338" s="52"/>
      <c r="D338" s="52"/>
      <c r="E338" s="29"/>
      <c r="F338" s="35"/>
      <c r="G338" s="120"/>
      <c r="H338" s="120"/>
      <c r="I338" s="147"/>
      <c r="J338" s="29"/>
      <c r="K338" s="29"/>
      <c r="L338" s="29"/>
      <c r="M338" s="29"/>
      <c r="N338" s="29"/>
      <c r="O338" s="29"/>
      <c r="P338" s="29"/>
      <c r="Q338" s="29"/>
      <c r="R338" s="29"/>
    </row>
    <row r="339" spans="1:18" ht="15.75" customHeight="1">
      <c r="A339" s="29"/>
      <c r="B339" s="28"/>
      <c r="C339" s="52"/>
      <c r="D339" s="52"/>
      <c r="E339" s="29"/>
      <c r="F339" s="35"/>
      <c r="G339" s="120"/>
      <c r="H339" s="120"/>
      <c r="I339" s="147"/>
      <c r="J339" s="29"/>
      <c r="K339" s="29"/>
      <c r="L339" s="29"/>
      <c r="M339" s="29"/>
      <c r="N339" s="29"/>
      <c r="O339" s="29"/>
      <c r="P339" s="29"/>
      <c r="Q339" s="29"/>
      <c r="R339" s="29"/>
    </row>
    <row r="340" spans="1:18" ht="15.75" customHeight="1">
      <c r="A340" s="29"/>
      <c r="B340" s="28"/>
      <c r="C340" s="52"/>
      <c r="D340" s="52"/>
      <c r="E340" s="29"/>
      <c r="F340" s="35"/>
      <c r="G340" s="120"/>
      <c r="H340" s="120"/>
      <c r="I340" s="147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1:18" ht="15.75" customHeight="1">
      <c r="A341" s="29"/>
      <c r="B341" s="28"/>
      <c r="C341" s="52"/>
      <c r="D341" s="52"/>
      <c r="E341" s="29"/>
      <c r="F341" s="35"/>
      <c r="G341" s="120"/>
      <c r="H341" s="120"/>
      <c r="I341" s="147"/>
      <c r="J341" s="29"/>
      <c r="K341" s="29"/>
      <c r="L341" s="29"/>
      <c r="M341" s="29"/>
      <c r="N341" s="29"/>
      <c r="O341" s="29"/>
      <c r="P341" s="29"/>
      <c r="Q341" s="29"/>
      <c r="R341" s="29"/>
    </row>
    <row r="342" spans="1:18" ht="15.75" customHeight="1">
      <c r="A342" s="29"/>
      <c r="B342" s="28"/>
      <c r="C342" s="52"/>
      <c r="D342" s="52"/>
      <c r="E342" s="29"/>
      <c r="F342" s="35"/>
      <c r="G342" s="120"/>
      <c r="H342" s="120"/>
      <c r="I342" s="147"/>
      <c r="J342" s="29"/>
      <c r="K342" s="29"/>
      <c r="L342" s="29"/>
      <c r="M342" s="29"/>
      <c r="N342" s="29"/>
      <c r="O342" s="29"/>
      <c r="P342" s="29"/>
      <c r="Q342" s="29"/>
      <c r="R342" s="29"/>
    </row>
    <row r="343" spans="1:18" ht="15.75" customHeight="1">
      <c r="A343" s="29"/>
      <c r="B343" s="28"/>
      <c r="C343" s="52"/>
      <c r="D343" s="52"/>
      <c r="E343" s="29"/>
      <c r="F343" s="35"/>
      <c r="G343" s="120"/>
      <c r="H343" s="120"/>
      <c r="I343" s="147"/>
      <c r="J343" s="29"/>
      <c r="K343" s="29"/>
      <c r="L343" s="29"/>
      <c r="M343" s="29"/>
      <c r="N343" s="29"/>
      <c r="O343" s="29"/>
      <c r="P343" s="29"/>
      <c r="Q343" s="29"/>
      <c r="R343" s="29"/>
    </row>
    <row r="344" spans="1:18" ht="15.75" customHeight="1">
      <c r="A344" s="29"/>
      <c r="B344" s="28"/>
      <c r="C344" s="52"/>
      <c r="D344" s="52"/>
      <c r="E344" s="29"/>
      <c r="F344" s="35"/>
      <c r="G344" s="120"/>
      <c r="H344" s="120"/>
      <c r="I344" s="147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1:18" ht="15.75" customHeight="1">
      <c r="A345" s="29"/>
      <c r="B345" s="28"/>
      <c r="C345" s="52"/>
      <c r="D345" s="52"/>
      <c r="E345" s="29"/>
      <c r="F345" s="35"/>
      <c r="G345" s="120"/>
      <c r="H345" s="120"/>
      <c r="I345" s="147"/>
      <c r="J345" s="29"/>
      <c r="K345" s="29"/>
      <c r="L345" s="29"/>
      <c r="M345" s="29"/>
      <c r="N345" s="29"/>
      <c r="O345" s="29"/>
      <c r="P345" s="29"/>
      <c r="Q345" s="29"/>
      <c r="R345" s="29"/>
    </row>
    <row r="346" spans="1:18" ht="15.75" customHeight="1">
      <c r="A346" s="29"/>
      <c r="B346" s="28"/>
      <c r="C346" s="52"/>
      <c r="D346" s="52"/>
      <c r="E346" s="29"/>
      <c r="F346" s="35"/>
      <c r="G346" s="120"/>
      <c r="H346" s="120"/>
      <c r="I346" s="147"/>
      <c r="J346" s="29"/>
      <c r="K346" s="29"/>
      <c r="L346" s="29"/>
      <c r="M346" s="29"/>
      <c r="N346" s="29"/>
      <c r="O346" s="29"/>
      <c r="P346" s="29"/>
      <c r="Q346" s="29"/>
      <c r="R346" s="29"/>
    </row>
    <row r="347" spans="1:18" ht="15.75" customHeight="1">
      <c r="A347" s="29"/>
      <c r="B347" s="28"/>
      <c r="C347" s="52"/>
      <c r="D347" s="52"/>
      <c r="E347" s="29"/>
      <c r="F347" s="35"/>
      <c r="G347" s="120"/>
      <c r="H347" s="120"/>
      <c r="I347" s="147"/>
      <c r="J347" s="29"/>
      <c r="K347" s="29"/>
      <c r="L347" s="29"/>
      <c r="M347" s="29"/>
      <c r="N347" s="29"/>
      <c r="O347" s="29"/>
      <c r="P347" s="29"/>
      <c r="Q347" s="29"/>
      <c r="R347" s="29"/>
    </row>
    <row r="348" spans="1:18" ht="15.75" customHeight="1">
      <c r="A348" s="29"/>
      <c r="B348" s="28"/>
      <c r="C348" s="52"/>
      <c r="D348" s="52"/>
      <c r="E348" s="29"/>
      <c r="F348" s="35"/>
      <c r="G348" s="120"/>
      <c r="H348" s="120"/>
      <c r="I348" s="147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1:18" ht="15.75" customHeight="1">
      <c r="A349" s="29"/>
      <c r="B349" s="28"/>
      <c r="C349" s="52"/>
      <c r="D349" s="52"/>
      <c r="E349" s="29"/>
      <c r="F349" s="35"/>
      <c r="G349" s="120"/>
      <c r="H349" s="120"/>
      <c r="I349" s="147"/>
      <c r="J349" s="29"/>
      <c r="K349" s="29"/>
      <c r="L349" s="29"/>
      <c r="M349" s="29"/>
      <c r="N349" s="29"/>
      <c r="O349" s="29"/>
      <c r="P349" s="29"/>
      <c r="Q349" s="29"/>
      <c r="R349" s="29"/>
    </row>
    <row r="350" spans="1:18" ht="15.75" customHeight="1">
      <c r="A350" s="29"/>
      <c r="B350" s="28"/>
      <c r="C350" s="52"/>
      <c r="D350" s="52"/>
      <c r="E350" s="29"/>
      <c r="F350" s="35"/>
      <c r="G350" s="120"/>
      <c r="H350" s="120"/>
      <c r="I350" s="147"/>
      <c r="J350" s="29"/>
      <c r="K350" s="29"/>
      <c r="L350" s="29"/>
      <c r="M350" s="29"/>
      <c r="N350" s="29"/>
      <c r="O350" s="29"/>
      <c r="P350" s="29"/>
      <c r="Q350" s="29"/>
      <c r="R350" s="29"/>
    </row>
    <row r="351" spans="1:18" ht="15.75" customHeight="1">
      <c r="A351" s="29"/>
      <c r="B351" s="28"/>
      <c r="C351" s="52"/>
      <c r="D351" s="52"/>
      <c r="E351" s="29"/>
      <c r="F351" s="35"/>
      <c r="G351" s="120"/>
      <c r="H351" s="120"/>
      <c r="I351" s="147"/>
      <c r="J351" s="29"/>
      <c r="K351" s="29"/>
      <c r="L351" s="29"/>
      <c r="M351" s="29"/>
      <c r="N351" s="29"/>
      <c r="O351" s="29"/>
      <c r="P351" s="29"/>
      <c r="Q351" s="29"/>
      <c r="R351" s="29"/>
    </row>
    <row r="352" spans="1:18" ht="15.75" customHeight="1">
      <c r="A352" s="29"/>
      <c r="B352" s="28"/>
      <c r="C352" s="52"/>
      <c r="D352" s="52"/>
      <c r="E352" s="29"/>
      <c r="F352" s="35"/>
      <c r="G352" s="120"/>
      <c r="H352" s="120"/>
      <c r="I352" s="147"/>
      <c r="J352" s="29"/>
      <c r="K352" s="29"/>
      <c r="L352" s="29"/>
      <c r="M352" s="29"/>
      <c r="N352" s="29"/>
      <c r="O352" s="29"/>
      <c r="P352" s="29"/>
      <c r="Q352" s="29"/>
      <c r="R352" s="29"/>
    </row>
    <row r="353" spans="1:18" ht="15.75" customHeight="1">
      <c r="A353" s="29"/>
      <c r="B353" s="28"/>
      <c r="C353" s="52"/>
      <c r="D353" s="52"/>
      <c r="E353" s="29"/>
      <c r="F353" s="35"/>
      <c r="G353" s="120"/>
      <c r="H353" s="120"/>
      <c r="I353" s="147"/>
      <c r="J353" s="29"/>
      <c r="K353" s="29"/>
      <c r="L353" s="29"/>
      <c r="M353" s="29"/>
      <c r="N353" s="29"/>
      <c r="O353" s="29"/>
      <c r="P353" s="29"/>
      <c r="Q353" s="29"/>
      <c r="R353" s="29"/>
    </row>
    <row r="354" spans="1:18" ht="15.75" customHeight="1">
      <c r="A354" s="29"/>
      <c r="B354" s="28"/>
      <c r="C354" s="52"/>
      <c r="D354" s="52"/>
      <c r="E354" s="29"/>
      <c r="F354" s="35"/>
      <c r="G354" s="120"/>
      <c r="H354" s="120"/>
      <c r="I354" s="147"/>
      <c r="J354" s="29"/>
      <c r="K354" s="29"/>
      <c r="L354" s="29"/>
      <c r="M354" s="29"/>
      <c r="N354" s="29"/>
      <c r="O354" s="29"/>
      <c r="P354" s="29"/>
      <c r="Q354" s="29"/>
      <c r="R354" s="29"/>
    </row>
    <row r="355" spans="1:18" ht="15.75" customHeight="1">
      <c r="A355" s="29"/>
      <c r="B355" s="28"/>
      <c r="C355" s="52"/>
      <c r="D355" s="52"/>
      <c r="E355" s="29"/>
      <c r="F355" s="35"/>
      <c r="G355" s="120"/>
      <c r="H355" s="120"/>
      <c r="I355" s="147"/>
      <c r="J355" s="29"/>
      <c r="K355" s="29"/>
      <c r="L355" s="29"/>
      <c r="M355" s="29"/>
      <c r="N355" s="29"/>
      <c r="O355" s="29"/>
      <c r="P355" s="29"/>
      <c r="Q355" s="29"/>
      <c r="R355" s="29"/>
    </row>
    <row r="356" spans="1:18" ht="15.75" customHeight="1">
      <c r="A356" s="29"/>
      <c r="B356" s="28"/>
      <c r="C356" s="52"/>
      <c r="D356" s="52"/>
      <c r="E356" s="29"/>
      <c r="F356" s="35"/>
      <c r="G356" s="120"/>
      <c r="H356" s="120"/>
      <c r="I356" s="147"/>
      <c r="J356" s="29"/>
      <c r="K356" s="29"/>
      <c r="L356" s="29"/>
      <c r="M356" s="29"/>
      <c r="N356" s="29"/>
      <c r="O356" s="29"/>
      <c r="P356" s="29"/>
      <c r="Q356" s="29"/>
      <c r="R356" s="29"/>
    </row>
    <row r="357" spans="1:18" ht="15.75" customHeight="1">
      <c r="A357" s="29"/>
      <c r="B357" s="28"/>
      <c r="C357" s="52"/>
      <c r="D357" s="52"/>
      <c r="E357" s="29"/>
      <c r="F357" s="35"/>
      <c r="G357" s="120"/>
      <c r="H357" s="120"/>
      <c r="I357" s="147"/>
      <c r="J357" s="29"/>
      <c r="K357" s="29"/>
      <c r="L357" s="29"/>
      <c r="M357" s="29"/>
      <c r="N357" s="29"/>
      <c r="O357" s="29"/>
      <c r="P357" s="29"/>
      <c r="Q357" s="29"/>
      <c r="R357" s="29"/>
    </row>
    <row r="358" spans="1:18" ht="15.75" customHeight="1">
      <c r="A358" s="29"/>
      <c r="B358" s="28"/>
      <c r="C358" s="52"/>
      <c r="D358" s="52"/>
      <c r="E358" s="29"/>
      <c r="F358" s="35"/>
      <c r="G358" s="120"/>
      <c r="H358" s="120"/>
      <c r="I358" s="147"/>
      <c r="J358" s="29"/>
      <c r="K358" s="29"/>
      <c r="L358" s="29"/>
      <c r="M358" s="29"/>
      <c r="N358" s="29"/>
      <c r="O358" s="29"/>
      <c r="P358" s="29"/>
      <c r="Q358" s="29"/>
      <c r="R358" s="29"/>
    </row>
    <row r="359" spans="1:18" ht="15.75" customHeight="1">
      <c r="A359" s="29"/>
      <c r="B359" s="28"/>
      <c r="C359" s="52"/>
      <c r="D359" s="52"/>
      <c r="E359" s="29"/>
      <c r="F359" s="35"/>
      <c r="G359" s="120"/>
      <c r="H359" s="120"/>
      <c r="I359" s="147"/>
      <c r="J359" s="29"/>
      <c r="K359" s="29"/>
      <c r="L359" s="29"/>
      <c r="M359" s="29"/>
      <c r="N359" s="29"/>
      <c r="O359" s="29"/>
      <c r="P359" s="29"/>
      <c r="Q359" s="29"/>
      <c r="R359" s="29"/>
    </row>
    <row r="360" spans="1:18" ht="15.75" customHeight="1">
      <c r="A360" s="29"/>
      <c r="B360" s="28"/>
      <c r="C360" s="52"/>
      <c r="D360" s="52"/>
      <c r="E360" s="29"/>
      <c r="F360" s="35"/>
      <c r="G360" s="120"/>
      <c r="H360" s="120"/>
      <c r="I360" s="147"/>
      <c r="J360" s="29"/>
      <c r="K360" s="29"/>
      <c r="L360" s="29"/>
      <c r="M360" s="29"/>
      <c r="N360" s="29"/>
      <c r="O360" s="29"/>
      <c r="P360" s="29"/>
      <c r="Q360" s="29"/>
      <c r="R360" s="29"/>
    </row>
    <row r="361" spans="1:18" ht="15.75" customHeight="1">
      <c r="A361" s="29"/>
      <c r="B361" s="28"/>
      <c r="C361" s="52"/>
      <c r="D361" s="52"/>
      <c r="E361" s="29"/>
      <c r="F361" s="35"/>
      <c r="G361" s="120"/>
      <c r="H361" s="120"/>
      <c r="I361" s="147"/>
      <c r="J361" s="29"/>
      <c r="K361" s="29"/>
      <c r="L361" s="29"/>
      <c r="M361" s="29"/>
      <c r="N361" s="29"/>
      <c r="O361" s="29"/>
      <c r="P361" s="29"/>
      <c r="Q361" s="29"/>
      <c r="R361" s="29"/>
    </row>
    <row r="362" spans="1:18" ht="15.75" customHeight="1">
      <c r="A362" s="29"/>
      <c r="B362" s="28"/>
      <c r="C362" s="52"/>
      <c r="D362" s="52"/>
      <c r="E362" s="29"/>
      <c r="F362" s="35"/>
      <c r="G362" s="120"/>
      <c r="H362" s="120"/>
      <c r="I362" s="147"/>
      <c r="J362" s="29"/>
      <c r="K362" s="29"/>
      <c r="L362" s="29"/>
      <c r="M362" s="29"/>
      <c r="N362" s="29"/>
      <c r="O362" s="29"/>
      <c r="P362" s="29"/>
      <c r="Q362" s="29"/>
      <c r="R362" s="29"/>
    </row>
    <row r="363" spans="1:18" ht="15.75" customHeight="1">
      <c r="A363" s="29"/>
      <c r="B363" s="28"/>
      <c r="C363" s="52"/>
      <c r="D363" s="52"/>
      <c r="E363" s="29"/>
      <c r="F363" s="35"/>
      <c r="G363" s="120"/>
      <c r="H363" s="120"/>
      <c r="I363" s="147"/>
      <c r="J363" s="29"/>
      <c r="K363" s="29"/>
      <c r="L363" s="29"/>
      <c r="M363" s="29"/>
      <c r="N363" s="29"/>
      <c r="O363" s="29"/>
      <c r="P363" s="29"/>
      <c r="Q363" s="29"/>
      <c r="R363" s="29"/>
    </row>
    <row r="364" spans="1:18" ht="15.75" customHeight="1">
      <c r="A364" s="29"/>
      <c r="B364" s="28"/>
      <c r="C364" s="52"/>
      <c r="D364" s="52"/>
      <c r="E364" s="29"/>
      <c r="F364" s="35"/>
      <c r="G364" s="120"/>
      <c r="H364" s="120"/>
      <c r="I364" s="147"/>
      <c r="J364" s="29"/>
      <c r="K364" s="29"/>
      <c r="L364" s="29"/>
      <c r="M364" s="29"/>
      <c r="N364" s="29"/>
      <c r="O364" s="29"/>
      <c r="P364" s="29"/>
      <c r="Q364" s="29"/>
      <c r="R364" s="29"/>
    </row>
    <row r="365" spans="1:18" ht="15.75" customHeight="1">
      <c r="A365" s="29"/>
      <c r="B365" s="28"/>
      <c r="C365" s="52"/>
      <c r="D365" s="52"/>
      <c r="E365" s="29"/>
      <c r="F365" s="35"/>
      <c r="G365" s="120"/>
      <c r="H365" s="120"/>
      <c r="I365" s="147"/>
      <c r="J365" s="29"/>
      <c r="K365" s="29"/>
      <c r="L365" s="29"/>
      <c r="M365" s="29"/>
      <c r="N365" s="29"/>
      <c r="O365" s="29"/>
      <c r="P365" s="29"/>
      <c r="Q365" s="29"/>
      <c r="R365" s="29"/>
    </row>
    <row r="366" spans="1:18" ht="15.75" customHeight="1">
      <c r="A366" s="29"/>
      <c r="B366" s="28"/>
      <c r="C366" s="52"/>
      <c r="D366" s="52"/>
      <c r="E366" s="29"/>
      <c r="F366" s="35"/>
      <c r="G366" s="120"/>
      <c r="H366" s="120"/>
      <c r="I366" s="147"/>
      <c r="J366" s="29"/>
      <c r="K366" s="29"/>
      <c r="L366" s="29"/>
      <c r="M366" s="29"/>
      <c r="N366" s="29"/>
      <c r="O366" s="29"/>
      <c r="P366" s="29"/>
      <c r="Q366" s="29"/>
      <c r="R366" s="29"/>
    </row>
    <row r="367" spans="1:18" ht="15.75" customHeight="1">
      <c r="A367" s="29"/>
      <c r="B367" s="28"/>
      <c r="C367" s="52"/>
      <c r="D367" s="52"/>
      <c r="E367" s="29"/>
      <c r="F367" s="35"/>
      <c r="G367" s="120"/>
      <c r="H367" s="120"/>
      <c r="I367" s="147"/>
      <c r="J367" s="29"/>
      <c r="K367" s="29"/>
      <c r="L367" s="29"/>
      <c r="M367" s="29"/>
      <c r="N367" s="29"/>
      <c r="O367" s="29"/>
      <c r="P367" s="29"/>
      <c r="Q367" s="29"/>
      <c r="R367" s="29"/>
    </row>
    <row r="368" spans="1:18" ht="15.75" customHeight="1">
      <c r="A368" s="29"/>
      <c r="B368" s="28"/>
      <c r="C368" s="52"/>
      <c r="D368" s="52"/>
      <c r="E368" s="29"/>
      <c r="F368" s="35"/>
      <c r="G368" s="120"/>
      <c r="H368" s="120"/>
      <c r="I368" s="147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1:18" ht="15.75" customHeight="1">
      <c r="A369" s="29"/>
      <c r="B369" s="28"/>
      <c r="C369" s="52"/>
      <c r="D369" s="52"/>
      <c r="E369" s="29"/>
      <c r="F369" s="35"/>
      <c r="G369" s="120"/>
      <c r="H369" s="120"/>
      <c r="I369" s="147"/>
      <c r="J369" s="29"/>
      <c r="K369" s="29"/>
      <c r="L369" s="29"/>
      <c r="M369" s="29"/>
      <c r="N369" s="29"/>
      <c r="O369" s="29"/>
      <c r="P369" s="29"/>
      <c r="Q369" s="29"/>
      <c r="R369" s="29"/>
    </row>
    <row r="370" spans="1:18" ht="15.75" customHeight="1">
      <c r="A370" s="29"/>
      <c r="B370" s="28"/>
      <c r="C370" s="52"/>
      <c r="D370" s="52"/>
      <c r="E370" s="29"/>
      <c r="F370" s="35"/>
      <c r="G370" s="120"/>
      <c r="H370" s="120"/>
      <c r="I370" s="147"/>
      <c r="J370" s="29"/>
      <c r="K370" s="29"/>
      <c r="L370" s="29"/>
      <c r="M370" s="29"/>
      <c r="N370" s="29"/>
      <c r="O370" s="29"/>
      <c r="P370" s="29"/>
      <c r="Q370" s="29"/>
      <c r="R370" s="29"/>
    </row>
    <row r="371" spans="1:18" ht="15.75" customHeight="1">
      <c r="A371" s="29"/>
      <c r="B371" s="28"/>
      <c r="C371" s="52"/>
      <c r="D371" s="52"/>
      <c r="E371" s="29"/>
      <c r="F371" s="35"/>
      <c r="G371" s="120"/>
      <c r="H371" s="120"/>
      <c r="I371" s="147"/>
      <c r="J371" s="29"/>
      <c r="K371" s="29"/>
      <c r="L371" s="29"/>
      <c r="M371" s="29"/>
      <c r="N371" s="29"/>
      <c r="O371" s="29"/>
      <c r="P371" s="29"/>
      <c r="Q371" s="29"/>
      <c r="R371" s="29"/>
    </row>
    <row r="372" spans="1:18" ht="15.75" customHeight="1">
      <c r="A372" s="29"/>
      <c r="B372" s="28"/>
      <c r="C372" s="52"/>
      <c r="D372" s="52"/>
      <c r="E372" s="29"/>
      <c r="F372" s="35"/>
      <c r="G372" s="120"/>
      <c r="H372" s="120"/>
      <c r="I372" s="147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1:18" ht="15.75" customHeight="1">
      <c r="A373" s="29"/>
      <c r="B373" s="28"/>
      <c r="C373" s="52"/>
      <c r="D373" s="52"/>
      <c r="E373" s="29"/>
      <c r="F373" s="35"/>
      <c r="G373" s="120"/>
      <c r="H373" s="120"/>
      <c r="I373" s="147"/>
      <c r="J373" s="29"/>
      <c r="K373" s="29"/>
      <c r="L373" s="29"/>
      <c r="M373" s="29"/>
      <c r="N373" s="29"/>
      <c r="O373" s="29"/>
      <c r="P373" s="29"/>
      <c r="Q373" s="29"/>
      <c r="R373" s="29"/>
    </row>
    <row r="374" spans="1:18" ht="15.75" customHeight="1">
      <c r="A374" s="29"/>
      <c r="B374" s="28"/>
      <c r="C374" s="52"/>
      <c r="D374" s="52"/>
      <c r="E374" s="29"/>
      <c r="F374" s="35"/>
      <c r="G374" s="120"/>
      <c r="H374" s="120"/>
      <c r="I374" s="147"/>
      <c r="J374" s="29"/>
      <c r="K374" s="29"/>
      <c r="L374" s="29"/>
      <c r="M374" s="29"/>
      <c r="N374" s="29"/>
      <c r="O374" s="29"/>
      <c r="P374" s="29"/>
      <c r="Q374" s="29"/>
      <c r="R374" s="29"/>
    </row>
    <row r="375" spans="1:18" ht="15.75" customHeight="1">
      <c r="A375" s="29"/>
      <c r="B375" s="28"/>
      <c r="C375" s="52"/>
      <c r="D375" s="52"/>
      <c r="E375" s="29"/>
      <c r="F375" s="35"/>
      <c r="G375" s="120"/>
      <c r="H375" s="120"/>
      <c r="I375" s="147"/>
      <c r="J375" s="29"/>
      <c r="K375" s="29"/>
      <c r="L375" s="29"/>
      <c r="M375" s="29"/>
      <c r="N375" s="29"/>
      <c r="O375" s="29"/>
      <c r="P375" s="29"/>
      <c r="Q375" s="29"/>
      <c r="R375" s="29"/>
    </row>
    <row r="376" spans="1:18" ht="15.75" customHeight="1">
      <c r="A376" s="29"/>
      <c r="B376" s="28"/>
      <c r="C376" s="52"/>
      <c r="D376" s="52"/>
      <c r="E376" s="29"/>
      <c r="F376" s="35"/>
      <c r="G376" s="120"/>
      <c r="H376" s="120"/>
      <c r="I376" s="147"/>
      <c r="J376" s="29"/>
      <c r="K376" s="29"/>
      <c r="L376" s="29"/>
      <c r="M376" s="29"/>
      <c r="N376" s="29"/>
      <c r="O376" s="29"/>
      <c r="P376" s="29"/>
      <c r="Q376" s="29"/>
      <c r="R376" s="29"/>
    </row>
    <row r="377" spans="1:18" ht="15.75" customHeight="1">
      <c r="A377" s="29"/>
      <c r="B377" s="28"/>
      <c r="C377" s="52"/>
      <c r="D377" s="52"/>
      <c r="E377" s="29"/>
      <c r="F377" s="35"/>
      <c r="G377" s="120"/>
      <c r="H377" s="120"/>
      <c r="I377" s="147"/>
      <c r="J377" s="29"/>
      <c r="K377" s="29"/>
      <c r="L377" s="29"/>
      <c r="M377" s="29"/>
      <c r="N377" s="29"/>
      <c r="O377" s="29"/>
      <c r="P377" s="29"/>
      <c r="Q377" s="29"/>
      <c r="R377" s="29"/>
    </row>
    <row r="378" spans="1:18" ht="15.75" customHeight="1">
      <c r="A378" s="29"/>
      <c r="B378" s="28"/>
      <c r="C378" s="52"/>
      <c r="D378" s="52"/>
      <c r="E378" s="29"/>
      <c r="F378" s="35"/>
      <c r="G378" s="120"/>
      <c r="H378" s="120"/>
      <c r="I378" s="147"/>
      <c r="J378" s="29"/>
      <c r="K378" s="29"/>
      <c r="L378" s="29"/>
      <c r="M378" s="29"/>
      <c r="N378" s="29"/>
      <c r="O378" s="29"/>
      <c r="P378" s="29"/>
      <c r="Q378" s="29"/>
      <c r="R378" s="29"/>
    </row>
    <row r="379" spans="1:18" ht="15.75" customHeight="1">
      <c r="A379" s="29"/>
      <c r="B379" s="28"/>
      <c r="C379" s="52"/>
      <c r="D379" s="52"/>
      <c r="E379" s="29"/>
      <c r="F379" s="35"/>
      <c r="G379" s="120"/>
      <c r="H379" s="120"/>
      <c r="I379" s="147"/>
      <c r="J379" s="29"/>
      <c r="K379" s="29"/>
      <c r="L379" s="29"/>
      <c r="M379" s="29"/>
      <c r="N379" s="29"/>
      <c r="O379" s="29"/>
      <c r="P379" s="29"/>
      <c r="Q379" s="29"/>
      <c r="R379" s="29"/>
    </row>
    <row r="380" spans="1:18" ht="15.75" customHeight="1">
      <c r="A380" s="29"/>
      <c r="B380" s="28"/>
      <c r="C380" s="52"/>
      <c r="D380" s="52"/>
      <c r="E380" s="29"/>
      <c r="F380" s="35"/>
      <c r="G380" s="120"/>
      <c r="H380" s="120"/>
      <c r="I380" s="147"/>
      <c r="J380" s="29"/>
      <c r="K380" s="29"/>
      <c r="L380" s="29"/>
      <c r="M380" s="29"/>
      <c r="N380" s="29"/>
      <c r="O380" s="29"/>
      <c r="P380" s="29"/>
      <c r="Q380" s="29"/>
      <c r="R380" s="29"/>
    </row>
    <row r="381" spans="1:18" ht="15.75" customHeight="1">
      <c r="A381" s="29"/>
      <c r="B381" s="28"/>
      <c r="C381" s="52"/>
      <c r="D381" s="52"/>
      <c r="E381" s="29"/>
      <c r="F381" s="35"/>
      <c r="G381" s="120"/>
      <c r="H381" s="120"/>
      <c r="I381" s="147"/>
      <c r="J381" s="29"/>
      <c r="K381" s="29"/>
      <c r="L381" s="29"/>
      <c r="M381" s="29"/>
      <c r="N381" s="29"/>
      <c r="O381" s="29"/>
      <c r="P381" s="29"/>
      <c r="Q381" s="29"/>
      <c r="R381" s="29"/>
    </row>
    <row r="382" spans="1:18" ht="15.75" customHeight="1">
      <c r="A382" s="29"/>
      <c r="B382" s="28"/>
      <c r="C382" s="52"/>
      <c r="D382" s="52"/>
      <c r="E382" s="29"/>
      <c r="F382" s="35"/>
      <c r="G382" s="120"/>
      <c r="H382" s="120"/>
      <c r="I382" s="147"/>
      <c r="J382" s="29"/>
      <c r="K382" s="29"/>
      <c r="L382" s="29"/>
      <c r="M382" s="29"/>
      <c r="N382" s="29"/>
      <c r="O382" s="29"/>
      <c r="P382" s="29"/>
      <c r="Q382" s="29"/>
      <c r="R382" s="29"/>
    </row>
    <row r="383" spans="1:18" ht="15.75" customHeight="1">
      <c r="A383" s="29"/>
      <c r="B383" s="28"/>
      <c r="C383" s="52"/>
      <c r="D383" s="52"/>
      <c r="E383" s="29"/>
      <c r="F383" s="35"/>
      <c r="G383" s="120"/>
      <c r="H383" s="120"/>
      <c r="I383" s="147"/>
      <c r="J383" s="29"/>
      <c r="K383" s="29"/>
      <c r="L383" s="29"/>
      <c r="M383" s="29"/>
      <c r="N383" s="29"/>
      <c r="O383" s="29"/>
      <c r="P383" s="29"/>
      <c r="Q383" s="29"/>
      <c r="R383" s="29"/>
    </row>
    <row r="384" spans="1:18" ht="15.75" customHeight="1">
      <c r="A384" s="29"/>
      <c r="B384" s="28"/>
      <c r="C384" s="52"/>
      <c r="D384" s="52"/>
      <c r="E384" s="29"/>
      <c r="F384" s="35"/>
      <c r="G384" s="120"/>
      <c r="H384" s="120"/>
      <c r="I384" s="147"/>
      <c r="J384" s="29"/>
      <c r="K384" s="29"/>
      <c r="L384" s="29"/>
      <c r="M384" s="29"/>
      <c r="N384" s="29"/>
      <c r="O384" s="29"/>
      <c r="P384" s="29"/>
      <c r="Q384" s="29"/>
      <c r="R384" s="29"/>
    </row>
    <row r="385" spans="1:18" ht="15.75" customHeight="1">
      <c r="A385" s="29"/>
      <c r="B385" s="28"/>
      <c r="C385" s="52"/>
      <c r="D385" s="52"/>
      <c r="E385" s="29"/>
      <c r="F385" s="35"/>
      <c r="G385" s="120"/>
      <c r="H385" s="120"/>
      <c r="I385" s="147"/>
      <c r="J385" s="29"/>
      <c r="K385" s="29"/>
      <c r="L385" s="29"/>
      <c r="M385" s="29"/>
      <c r="N385" s="29"/>
      <c r="O385" s="29"/>
      <c r="P385" s="29"/>
      <c r="Q385" s="29"/>
      <c r="R385" s="29"/>
    </row>
    <row r="386" spans="1:18" ht="15.75" customHeight="1">
      <c r="A386" s="29"/>
      <c r="B386" s="28"/>
      <c r="C386" s="52"/>
      <c r="D386" s="52"/>
      <c r="E386" s="29"/>
      <c r="F386" s="35"/>
      <c r="G386" s="120"/>
      <c r="H386" s="120"/>
      <c r="I386" s="147"/>
      <c r="J386" s="29"/>
      <c r="K386" s="29"/>
      <c r="L386" s="29"/>
      <c r="M386" s="29"/>
      <c r="N386" s="29"/>
      <c r="O386" s="29"/>
      <c r="P386" s="29"/>
      <c r="Q386" s="29"/>
      <c r="R386" s="29"/>
    </row>
    <row r="387" spans="1:18" ht="15.75" customHeight="1">
      <c r="A387" s="29"/>
      <c r="B387" s="28"/>
      <c r="C387" s="52"/>
      <c r="D387" s="52"/>
      <c r="E387" s="29"/>
      <c r="F387" s="35"/>
      <c r="G387" s="120"/>
      <c r="H387" s="120"/>
      <c r="I387" s="147"/>
      <c r="J387" s="29"/>
      <c r="K387" s="29"/>
      <c r="L387" s="29"/>
      <c r="M387" s="29"/>
      <c r="N387" s="29"/>
      <c r="O387" s="29"/>
      <c r="P387" s="29"/>
      <c r="Q387" s="29"/>
      <c r="R387" s="29"/>
    </row>
    <row r="388" spans="1:18" ht="15.75" customHeight="1">
      <c r="A388" s="29"/>
      <c r="B388" s="28"/>
      <c r="C388" s="52"/>
      <c r="D388" s="52"/>
      <c r="E388" s="29"/>
      <c r="F388" s="35"/>
      <c r="G388" s="120"/>
      <c r="H388" s="120"/>
      <c r="I388" s="147"/>
      <c r="J388" s="29"/>
      <c r="K388" s="29"/>
      <c r="L388" s="29"/>
      <c r="M388" s="29"/>
      <c r="N388" s="29"/>
      <c r="O388" s="29"/>
      <c r="P388" s="29"/>
      <c r="Q388" s="29"/>
      <c r="R388" s="29"/>
    </row>
    <row r="389" spans="1:18" ht="15.75" customHeight="1">
      <c r="A389" s="29"/>
      <c r="B389" s="28"/>
      <c r="C389" s="52"/>
      <c r="D389" s="52"/>
      <c r="E389" s="29"/>
      <c r="F389" s="35"/>
      <c r="G389" s="120"/>
      <c r="H389" s="120"/>
      <c r="I389" s="147"/>
      <c r="J389" s="29"/>
      <c r="K389" s="29"/>
      <c r="L389" s="29"/>
      <c r="M389" s="29"/>
      <c r="N389" s="29"/>
      <c r="O389" s="29"/>
      <c r="P389" s="29"/>
      <c r="Q389" s="29"/>
      <c r="R389" s="29"/>
    </row>
    <row r="390" spans="1:18" ht="15.75" customHeight="1">
      <c r="A390" s="29"/>
      <c r="B390" s="28"/>
      <c r="C390" s="52"/>
      <c r="D390" s="52"/>
      <c r="E390" s="29"/>
      <c r="F390" s="35"/>
      <c r="G390" s="120"/>
      <c r="H390" s="120"/>
      <c r="I390" s="147"/>
      <c r="J390" s="29"/>
      <c r="K390" s="29"/>
      <c r="L390" s="29"/>
      <c r="M390" s="29"/>
      <c r="N390" s="29"/>
      <c r="O390" s="29"/>
      <c r="P390" s="29"/>
      <c r="Q390" s="29"/>
      <c r="R390" s="29"/>
    </row>
    <row r="391" spans="1:18" ht="15.75" customHeight="1">
      <c r="A391" s="29"/>
      <c r="B391" s="28"/>
      <c r="C391" s="52"/>
      <c r="D391" s="52"/>
      <c r="E391" s="29"/>
      <c r="F391" s="35"/>
      <c r="G391" s="120"/>
      <c r="H391" s="120"/>
      <c r="I391" s="147"/>
      <c r="J391" s="29"/>
      <c r="K391" s="29"/>
      <c r="L391" s="29"/>
      <c r="M391" s="29"/>
      <c r="N391" s="29"/>
      <c r="O391" s="29"/>
      <c r="P391" s="29"/>
      <c r="Q391" s="29"/>
      <c r="R391" s="29"/>
    </row>
    <row r="392" spans="1:18" ht="15.75" customHeight="1">
      <c r="A392" s="29"/>
      <c r="B392" s="28"/>
      <c r="C392" s="52"/>
      <c r="D392" s="52"/>
      <c r="E392" s="29"/>
      <c r="F392" s="35"/>
      <c r="G392" s="120"/>
      <c r="H392" s="120"/>
      <c r="I392" s="147"/>
      <c r="J392" s="29"/>
      <c r="K392" s="29"/>
      <c r="L392" s="29"/>
      <c r="M392" s="29"/>
      <c r="N392" s="29"/>
      <c r="O392" s="29"/>
      <c r="P392" s="29"/>
      <c r="Q392" s="29"/>
      <c r="R392" s="29"/>
    </row>
    <row r="393" spans="1:18" ht="15.75" customHeight="1">
      <c r="A393" s="29"/>
      <c r="B393" s="28"/>
      <c r="C393" s="52"/>
      <c r="D393" s="52"/>
      <c r="E393" s="29"/>
      <c r="F393" s="35"/>
      <c r="G393" s="120"/>
      <c r="H393" s="120"/>
      <c r="I393" s="147"/>
      <c r="J393" s="29"/>
      <c r="K393" s="29"/>
      <c r="L393" s="29"/>
      <c r="M393" s="29"/>
      <c r="N393" s="29"/>
      <c r="O393" s="29"/>
      <c r="P393" s="29"/>
      <c r="Q393" s="29"/>
      <c r="R393" s="29"/>
    </row>
    <row r="394" spans="1:18" ht="15.75" customHeight="1">
      <c r="A394" s="29"/>
      <c r="B394" s="28"/>
      <c r="C394" s="52"/>
      <c r="D394" s="52"/>
      <c r="E394" s="29"/>
      <c r="F394" s="35"/>
      <c r="G394" s="120"/>
      <c r="H394" s="120"/>
      <c r="I394" s="147"/>
      <c r="J394" s="29"/>
      <c r="K394" s="29"/>
      <c r="L394" s="29"/>
      <c r="M394" s="29"/>
      <c r="N394" s="29"/>
      <c r="O394" s="29"/>
      <c r="P394" s="29"/>
      <c r="Q394" s="29"/>
      <c r="R394" s="29"/>
    </row>
    <row r="395" spans="1:18" ht="15.75" customHeight="1">
      <c r="A395" s="29"/>
      <c r="B395" s="28"/>
      <c r="C395" s="52"/>
      <c r="D395" s="52"/>
      <c r="E395" s="29"/>
      <c r="F395" s="35"/>
      <c r="G395" s="120"/>
      <c r="H395" s="120"/>
      <c r="I395" s="147"/>
      <c r="J395" s="29"/>
      <c r="K395" s="29"/>
      <c r="L395" s="29"/>
      <c r="M395" s="29"/>
      <c r="N395" s="29"/>
      <c r="O395" s="29"/>
      <c r="P395" s="29"/>
      <c r="Q395" s="29"/>
      <c r="R395" s="29"/>
    </row>
    <row r="396" spans="1:18" ht="15.75" customHeight="1">
      <c r="A396" s="29"/>
      <c r="B396" s="28"/>
      <c r="C396" s="52"/>
      <c r="D396" s="52"/>
      <c r="E396" s="29"/>
      <c r="F396" s="35"/>
      <c r="G396" s="120"/>
      <c r="H396" s="120"/>
      <c r="I396" s="147"/>
      <c r="J396" s="29"/>
      <c r="K396" s="29"/>
      <c r="L396" s="29"/>
      <c r="M396" s="29"/>
      <c r="N396" s="29"/>
      <c r="O396" s="29"/>
      <c r="P396" s="29"/>
      <c r="Q396" s="29"/>
      <c r="R396" s="29"/>
    </row>
    <row r="397" spans="1:18" ht="15.75" customHeight="1">
      <c r="A397" s="29"/>
      <c r="B397" s="28"/>
      <c r="C397" s="52"/>
      <c r="D397" s="52"/>
      <c r="E397" s="29"/>
      <c r="F397" s="35"/>
      <c r="G397" s="120"/>
      <c r="H397" s="120"/>
      <c r="I397" s="147"/>
      <c r="J397" s="29"/>
      <c r="K397" s="29"/>
      <c r="L397" s="29"/>
      <c r="M397" s="29"/>
      <c r="N397" s="29"/>
      <c r="O397" s="29"/>
      <c r="P397" s="29"/>
      <c r="Q397" s="29"/>
      <c r="R397" s="29"/>
    </row>
    <row r="398" spans="1:18" ht="15.75" customHeight="1">
      <c r="A398" s="29"/>
      <c r="B398" s="28"/>
      <c r="C398" s="52"/>
      <c r="D398" s="52"/>
      <c r="E398" s="29"/>
      <c r="F398" s="35"/>
      <c r="G398" s="120"/>
      <c r="H398" s="120"/>
      <c r="I398" s="147"/>
      <c r="J398" s="29"/>
      <c r="K398" s="29"/>
      <c r="L398" s="29"/>
      <c r="M398" s="29"/>
      <c r="N398" s="29"/>
      <c r="O398" s="29"/>
      <c r="P398" s="29"/>
      <c r="Q398" s="29"/>
      <c r="R398" s="29"/>
    </row>
    <row r="399" spans="1:18" ht="15.75" customHeight="1">
      <c r="A399" s="29"/>
      <c r="B399" s="28"/>
      <c r="C399" s="52"/>
      <c r="D399" s="52"/>
      <c r="E399" s="29"/>
      <c r="F399" s="35"/>
      <c r="G399" s="120"/>
      <c r="H399" s="120"/>
      <c r="I399" s="147"/>
      <c r="J399" s="29"/>
      <c r="K399" s="29"/>
      <c r="L399" s="29"/>
      <c r="M399" s="29"/>
      <c r="N399" s="29"/>
      <c r="O399" s="29"/>
      <c r="P399" s="29"/>
      <c r="Q399" s="29"/>
      <c r="R399" s="29"/>
    </row>
    <row r="400" spans="1:18" ht="15.75" customHeight="1">
      <c r="A400" s="29"/>
      <c r="B400" s="28"/>
      <c r="C400" s="52"/>
      <c r="D400" s="52"/>
      <c r="E400" s="29"/>
      <c r="F400" s="35"/>
      <c r="G400" s="120"/>
      <c r="H400" s="120"/>
      <c r="I400" s="147"/>
      <c r="J400" s="29"/>
      <c r="K400" s="29"/>
      <c r="L400" s="29"/>
      <c r="M400" s="29"/>
      <c r="N400" s="29"/>
      <c r="O400" s="29"/>
      <c r="P400" s="29"/>
      <c r="Q400" s="29"/>
      <c r="R400" s="29"/>
    </row>
    <row r="401" spans="1:18" ht="15.75" customHeight="1">
      <c r="A401" s="29"/>
      <c r="B401" s="28"/>
      <c r="C401" s="52"/>
      <c r="D401" s="52"/>
      <c r="E401" s="29"/>
      <c r="F401" s="35"/>
      <c r="G401" s="120"/>
      <c r="H401" s="120"/>
      <c r="I401" s="147"/>
      <c r="J401" s="29"/>
      <c r="K401" s="29"/>
      <c r="L401" s="29"/>
      <c r="M401" s="29"/>
      <c r="N401" s="29"/>
      <c r="O401" s="29"/>
      <c r="P401" s="29"/>
      <c r="Q401" s="29"/>
      <c r="R401" s="29"/>
    </row>
    <row r="402" spans="1:18" ht="15.75" customHeight="1">
      <c r="A402" s="29"/>
      <c r="B402" s="28"/>
      <c r="C402" s="52"/>
      <c r="D402" s="52"/>
      <c r="E402" s="29"/>
      <c r="F402" s="35"/>
      <c r="G402" s="120"/>
      <c r="H402" s="120"/>
      <c r="I402" s="147"/>
      <c r="J402" s="29"/>
      <c r="K402" s="29"/>
      <c r="L402" s="29"/>
      <c r="M402" s="29"/>
      <c r="N402" s="29"/>
      <c r="O402" s="29"/>
      <c r="P402" s="29"/>
      <c r="Q402" s="29"/>
      <c r="R402" s="29"/>
    </row>
    <row r="403" spans="1:18" ht="15.75" customHeight="1">
      <c r="A403" s="29"/>
      <c r="B403" s="28"/>
      <c r="C403" s="52"/>
      <c r="D403" s="52"/>
      <c r="E403" s="29"/>
      <c r="F403" s="35"/>
      <c r="G403" s="120"/>
      <c r="H403" s="120"/>
      <c r="I403" s="147"/>
      <c r="J403" s="29"/>
      <c r="K403" s="29"/>
      <c r="L403" s="29"/>
      <c r="M403" s="29"/>
      <c r="N403" s="29"/>
      <c r="O403" s="29"/>
      <c r="P403" s="29"/>
      <c r="Q403" s="29"/>
      <c r="R403" s="29"/>
    </row>
    <row r="404" spans="1:18" ht="15.75" customHeight="1">
      <c r="A404" s="29"/>
      <c r="B404" s="28"/>
      <c r="C404" s="52"/>
      <c r="D404" s="52"/>
      <c r="E404" s="29"/>
      <c r="F404" s="35"/>
      <c r="G404" s="120"/>
      <c r="H404" s="120"/>
      <c r="I404" s="147"/>
      <c r="J404" s="29"/>
      <c r="K404" s="29"/>
      <c r="L404" s="29"/>
      <c r="M404" s="29"/>
      <c r="N404" s="29"/>
      <c r="O404" s="29"/>
      <c r="P404" s="29"/>
      <c r="Q404" s="29"/>
      <c r="R404" s="29"/>
    </row>
    <row r="405" spans="1:18" ht="15.75" customHeight="1">
      <c r="A405" s="29"/>
      <c r="B405" s="28"/>
      <c r="C405" s="52"/>
      <c r="D405" s="52"/>
      <c r="E405" s="29"/>
      <c r="F405" s="35"/>
      <c r="G405" s="120"/>
      <c r="H405" s="120"/>
      <c r="I405" s="147"/>
      <c r="J405" s="29"/>
      <c r="K405" s="29"/>
      <c r="L405" s="29"/>
      <c r="M405" s="29"/>
      <c r="N405" s="29"/>
      <c r="O405" s="29"/>
      <c r="P405" s="29"/>
      <c r="Q405" s="29"/>
      <c r="R405" s="29"/>
    </row>
    <row r="406" spans="1:18" ht="15.75" customHeight="1">
      <c r="A406" s="29"/>
      <c r="B406" s="28"/>
      <c r="C406" s="52"/>
      <c r="D406" s="52"/>
      <c r="E406" s="29"/>
      <c r="F406" s="35"/>
      <c r="G406" s="120"/>
      <c r="H406" s="120"/>
      <c r="I406" s="147"/>
      <c r="J406" s="29"/>
      <c r="K406" s="29"/>
      <c r="L406" s="29"/>
      <c r="M406" s="29"/>
      <c r="N406" s="29"/>
      <c r="O406" s="29"/>
      <c r="P406" s="29"/>
      <c r="Q406" s="29"/>
      <c r="R406" s="29"/>
    </row>
    <row r="407" spans="1:18" ht="15.75" customHeight="1">
      <c r="A407" s="29"/>
      <c r="B407" s="28"/>
      <c r="C407" s="52"/>
      <c r="D407" s="52"/>
      <c r="E407" s="29"/>
      <c r="F407" s="35"/>
      <c r="G407" s="120"/>
      <c r="H407" s="120"/>
      <c r="I407" s="147"/>
      <c r="J407" s="29"/>
      <c r="K407" s="29"/>
      <c r="L407" s="29"/>
      <c r="M407" s="29"/>
      <c r="N407" s="29"/>
      <c r="O407" s="29"/>
      <c r="P407" s="29"/>
      <c r="Q407" s="29"/>
      <c r="R407" s="29"/>
    </row>
    <row r="408" spans="1:18" ht="15.75" customHeight="1">
      <c r="A408" s="29"/>
      <c r="B408" s="28"/>
      <c r="C408" s="52"/>
      <c r="D408" s="52"/>
      <c r="E408" s="29"/>
      <c r="F408" s="35"/>
      <c r="G408" s="120"/>
      <c r="H408" s="120"/>
      <c r="I408" s="147"/>
      <c r="J408" s="29"/>
      <c r="K408" s="29"/>
      <c r="L408" s="29"/>
      <c r="M408" s="29"/>
      <c r="N408" s="29"/>
      <c r="O408" s="29"/>
      <c r="P408" s="29"/>
      <c r="Q408" s="29"/>
      <c r="R408" s="29"/>
    </row>
    <row r="409" spans="1:18" ht="15.75" customHeight="1">
      <c r="A409" s="29"/>
      <c r="B409" s="28"/>
      <c r="C409" s="52"/>
      <c r="D409" s="52"/>
      <c r="E409" s="29"/>
      <c r="F409" s="35"/>
      <c r="G409" s="120"/>
      <c r="H409" s="120"/>
      <c r="I409" s="147"/>
      <c r="J409" s="29"/>
      <c r="K409" s="29"/>
      <c r="L409" s="29"/>
      <c r="M409" s="29"/>
      <c r="N409" s="29"/>
      <c r="O409" s="29"/>
      <c r="P409" s="29"/>
      <c r="Q409" s="29"/>
      <c r="R409" s="29"/>
    </row>
    <row r="410" spans="1:18" ht="15.75" customHeight="1">
      <c r="A410" s="29"/>
      <c r="B410" s="28"/>
      <c r="C410" s="52"/>
      <c r="D410" s="52"/>
      <c r="E410" s="29"/>
      <c r="F410" s="35"/>
      <c r="G410" s="120"/>
      <c r="H410" s="120"/>
      <c r="I410" s="147"/>
      <c r="J410" s="29"/>
      <c r="K410" s="29"/>
      <c r="L410" s="29"/>
      <c r="M410" s="29"/>
      <c r="N410" s="29"/>
      <c r="O410" s="29"/>
      <c r="P410" s="29"/>
      <c r="Q410" s="29"/>
      <c r="R410" s="29"/>
    </row>
    <row r="411" spans="1:18" ht="15.75" customHeight="1">
      <c r="A411" s="29"/>
      <c r="B411" s="28"/>
      <c r="C411" s="52"/>
      <c r="D411" s="52"/>
      <c r="E411" s="29"/>
      <c r="F411" s="35"/>
      <c r="G411" s="120"/>
      <c r="H411" s="120"/>
      <c r="I411" s="147"/>
      <c r="J411" s="29"/>
      <c r="K411" s="29"/>
      <c r="L411" s="29"/>
      <c r="M411" s="29"/>
      <c r="N411" s="29"/>
      <c r="O411" s="29"/>
      <c r="P411" s="29"/>
      <c r="Q411" s="29"/>
      <c r="R411" s="29"/>
    </row>
    <row r="412" spans="1:18" ht="15.75" customHeight="1">
      <c r="A412" s="29"/>
      <c r="B412" s="28"/>
      <c r="C412" s="52"/>
      <c r="D412" s="52"/>
      <c r="E412" s="29"/>
      <c r="F412" s="35"/>
      <c r="G412" s="120"/>
      <c r="H412" s="120"/>
      <c r="I412" s="147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1:18" ht="15.75" customHeight="1">
      <c r="A413" s="29"/>
      <c r="B413" s="28"/>
      <c r="C413" s="52"/>
      <c r="D413" s="52"/>
      <c r="E413" s="29"/>
      <c r="F413" s="35"/>
      <c r="G413" s="120"/>
      <c r="H413" s="120"/>
      <c r="I413" s="147"/>
      <c r="J413" s="29"/>
      <c r="K413" s="29"/>
      <c r="L413" s="29"/>
      <c r="M413" s="29"/>
      <c r="N413" s="29"/>
      <c r="O413" s="29"/>
      <c r="P413" s="29"/>
      <c r="Q413" s="29"/>
      <c r="R413" s="29"/>
    </row>
    <row r="414" spans="1:18" ht="15.75" customHeight="1">
      <c r="A414" s="29"/>
      <c r="B414" s="28"/>
      <c r="C414" s="52"/>
      <c r="D414" s="52"/>
      <c r="E414" s="29"/>
      <c r="F414" s="35"/>
      <c r="G414" s="120"/>
      <c r="H414" s="120"/>
      <c r="I414" s="147"/>
      <c r="J414" s="29"/>
      <c r="K414" s="29"/>
      <c r="L414" s="29"/>
      <c r="M414" s="29"/>
      <c r="N414" s="29"/>
      <c r="O414" s="29"/>
      <c r="P414" s="29"/>
      <c r="Q414" s="29"/>
      <c r="R414" s="29"/>
    </row>
    <row r="415" spans="1:18" ht="15.75" customHeight="1">
      <c r="A415" s="29"/>
      <c r="B415" s="28"/>
      <c r="C415" s="52"/>
      <c r="D415" s="52"/>
      <c r="E415" s="29"/>
      <c r="F415" s="35"/>
      <c r="G415" s="120"/>
      <c r="H415" s="120"/>
      <c r="I415" s="147"/>
      <c r="J415" s="29"/>
      <c r="K415" s="29"/>
      <c r="L415" s="29"/>
      <c r="M415" s="29"/>
      <c r="N415" s="29"/>
      <c r="O415" s="29"/>
      <c r="P415" s="29"/>
      <c r="Q415" s="29"/>
      <c r="R415" s="29"/>
    </row>
    <row r="416" spans="1:18" ht="15.75" customHeight="1">
      <c r="A416" s="29"/>
      <c r="B416" s="28"/>
      <c r="C416" s="52"/>
      <c r="D416" s="52"/>
      <c r="E416" s="29"/>
      <c r="F416" s="35"/>
      <c r="G416" s="120"/>
      <c r="H416" s="120"/>
      <c r="I416" s="147"/>
      <c r="J416" s="29"/>
      <c r="K416" s="29"/>
      <c r="L416" s="29"/>
      <c r="M416" s="29"/>
      <c r="N416" s="29"/>
      <c r="O416" s="29"/>
      <c r="P416" s="29"/>
      <c r="Q416" s="29"/>
      <c r="R416" s="29"/>
    </row>
    <row r="417" spans="1:18" ht="15.75" customHeight="1">
      <c r="A417" s="29"/>
      <c r="B417" s="28"/>
      <c r="C417" s="52"/>
      <c r="D417" s="52"/>
      <c r="E417" s="29"/>
      <c r="F417" s="35"/>
      <c r="G417" s="120"/>
      <c r="H417" s="120"/>
      <c r="I417" s="147"/>
      <c r="J417" s="29"/>
      <c r="K417" s="29"/>
      <c r="L417" s="29"/>
      <c r="M417" s="29"/>
      <c r="N417" s="29"/>
      <c r="O417" s="29"/>
      <c r="P417" s="29"/>
      <c r="Q417" s="29"/>
      <c r="R417" s="29"/>
    </row>
    <row r="418" spans="1:18" ht="15.75" customHeight="1">
      <c r="A418" s="29"/>
      <c r="B418" s="28"/>
      <c r="C418" s="52"/>
      <c r="D418" s="52"/>
      <c r="E418" s="29"/>
      <c r="F418" s="35"/>
      <c r="G418" s="120"/>
      <c r="H418" s="120"/>
      <c r="I418" s="147"/>
      <c r="J418" s="29"/>
      <c r="K418" s="29"/>
      <c r="L418" s="29"/>
      <c r="M418" s="29"/>
      <c r="N418" s="29"/>
      <c r="O418" s="29"/>
      <c r="P418" s="29"/>
      <c r="Q418" s="29"/>
      <c r="R418" s="29"/>
    </row>
    <row r="419" spans="1:18" ht="15.75" customHeight="1">
      <c r="A419" s="29"/>
      <c r="B419" s="28"/>
      <c r="C419" s="52"/>
      <c r="D419" s="52"/>
      <c r="E419" s="29"/>
      <c r="F419" s="35"/>
      <c r="G419" s="120"/>
      <c r="H419" s="120"/>
      <c r="I419" s="147"/>
      <c r="J419" s="29"/>
      <c r="K419" s="29"/>
      <c r="L419" s="29"/>
      <c r="M419" s="29"/>
      <c r="N419" s="29"/>
      <c r="O419" s="29"/>
      <c r="P419" s="29"/>
      <c r="Q419" s="29"/>
      <c r="R419" s="29"/>
    </row>
    <row r="420" spans="1:18" ht="15.75" customHeight="1">
      <c r="A420" s="29"/>
      <c r="B420" s="28"/>
      <c r="C420" s="52"/>
      <c r="D420" s="52"/>
      <c r="E420" s="29"/>
      <c r="F420" s="35"/>
      <c r="G420" s="120"/>
      <c r="H420" s="120"/>
      <c r="I420" s="147"/>
      <c r="J420" s="29"/>
      <c r="K420" s="29"/>
      <c r="L420" s="29"/>
      <c r="M420" s="29"/>
      <c r="N420" s="29"/>
      <c r="O420" s="29"/>
      <c r="P420" s="29"/>
      <c r="Q420" s="29"/>
      <c r="R420" s="29"/>
    </row>
    <row r="421" spans="1:18" ht="15.75" customHeight="1">
      <c r="A421" s="29"/>
      <c r="B421" s="28"/>
      <c r="C421" s="52"/>
      <c r="D421" s="52"/>
      <c r="E421" s="29"/>
      <c r="F421" s="35"/>
      <c r="G421" s="120"/>
      <c r="H421" s="120"/>
      <c r="I421" s="147"/>
      <c r="J421" s="29"/>
      <c r="K421" s="29"/>
      <c r="L421" s="29"/>
      <c r="M421" s="29"/>
      <c r="N421" s="29"/>
      <c r="O421" s="29"/>
      <c r="P421" s="29"/>
      <c r="Q421" s="29"/>
      <c r="R421" s="29"/>
    </row>
    <row r="422" spans="1:18" ht="15.75" customHeight="1">
      <c r="A422" s="29"/>
      <c r="B422" s="28"/>
      <c r="C422" s="52"/>
      <c r="D422" s="52"/>
      <c r="E422" s="29"/>
      <c r="F422" s="35"/>
      <c r="G422" s="120"/>
      <c r="H422" s="120"/>
      <c r="I422" s="147"/>
      <c r="J422" s="29"/>
      <c r="K422" s="29"/>
      <c r="L422" s="29"/>
      <c r="M422" s="29"/>
      <c r="N422" s="29"/>
      <c r="O422" s="29"/>
      <c r="P422" s="29"/>
      <c r="Q422" s="29"/>
      <c r="R422" s="29"/>
    </row>
    <row r="423" spans="1:18" ht="15.75" customHeight="1">
      <c r="A423" s="29"/>
      <c r="B423" s="28"/>
      <c r="C423" s="52"/>
      <c r="D423" s="52"/>
      <c r="E423" s="29"/>
      <c r="F423" s="35"/>
      <c r="G423" s="120"/>
      <c r="H423" s="120"/>
      <c r="I423" s="147"/>
      <c r="J423" s="29"/>
      <c r="K423" s="29"/>
      <c r="L423" s="29"/>
      <c r="M423" s="29"/>
      <c r="N423" s="29"/>
      <c r="O423" s="29"/>
      <c r="P423" s="29"/>
      <c r="Q423" s="29"/>
      <c r="R423" s="29"/>
    </row>
    <row r="424" spans="1:18" ht="15.75" customHeight="1">
      <c r="A424" s="29"/>
      <c r="B424" s="28"/>
      <c r="C424" s="52"/>
      <c r="D424" s="52"/>
      <c r="E424" s="29"/>
      <c r="F424" s="35"/>
      <c r="G424" s="120"/>
      <c r="H424" s="120"/>
      <c r="I424" s="147"/>
      <c r="J424" s="29"/>
      <c r="K424" s="29"/>
      <c r="L424" s="29"/>
      <c r="M424" s="29"/>
      <c r="N424" s="29"/>
      <c r="O424" s="29"/>
      <c r="P424" s="29"/>
      <c r="Q424" s="29"/>
      <c r="R424" s="29"/>
    </row>
    <row r="425" spans="1:18" ht="15.75" customHeight="1">
      <c r="A425" s="29"/>
      <c r="B425" s="28"/>
      <c r="C425" s="52"/>
      <c r="D425" s="52"/>
      <c r="E425" s="29"/>
      <c r="F425" s="35"/>
      <c r="G425" s="120"/>
      <c r="H425" s="120"/>
      <c r="I425" s="147"/>
      <c r="J425" s="29"/>
      <c r="K425" s="29"/>
      <c r="L425" s="29"/>
      <c r="M425" s="29"/>
      <c r="N425" s="29"/>
      <c r="O425" s="29"/>
      <c r="P425" s="29"/>
      <c r="Q425" s="29"/>
      <c r="R425" s="29"/>
    </row>
    <row r="426" spans="1:18" ht="15.75" customHeight="1">
      <c r="A426" s="29"/>
      <c r="B426" s="28"/>
      <c r="C426" s="52"/>
      <c r="D426" s="52"/>
      <c r="E426" s="29"/>
      <c r="F426" s="35"/>
      <c r="G426" s="120"/>
      <c r="H426" s="120"/>
      <c r="I426" s="147"/>
      <c r="J426" s="29"/>
      <c r="K426" s="29"/>
      <c r="L426" s="29"/>
      <c r="M426" s="29"/>
      <c r="N426" s="29"/>
      <c r="O426" s="29"/>
      <c r="P426" s="29"/>
      <c r="Q426" s="29"/>
      <c r="R426" s="29"/>
    </row>
    <row r="427" spans="1:18" ht="15.75" customHeight="1">
      <c r="B427" s="61"/>
      <c r="F427" s="14"/>
      <c r="G427" s="14"/>
      <c r="H427" s="14"/>
    </row>
    <row r="428" spans="1:18" ht="15.75" customHeight="1">
      <c r="B428" s="61"/>
      <c r="F428" s="14"/>
      <c r="G428" s="14"/>
      <c r="H428" s="14"/>
    </row>
    <row r="429" spans="1:18" ht="15.75" customHeight="1">
      <c r="B429" s="61"/>
      <c r="F429" s="14"/>
      <c r="G429" s="14"/>
      <c r="H429" s="14"/>
    </row>
    <row r="430" spans="1:18" ht="15.75" customHeight="1">
      <c r="B430" s="61"/>
      <c r="F430" s="14"/>
      <c r="G430" s="14"/>
      <c r="H430" s="14"/>
    </row>
    <row r="431" spans="1:18" ht="15.75" customHeight="1">
      <c r="B431" s="61"/>
      <c r="F431" s="14"/>
      <c r="G431" s="14"/>
      <c r="H431" s="14"/>
    </row>
    <row r="432" spans="1:18" ht="15.75" customHeight="1">
      <c r="B432" s="61"/>
      <c r="F432" s="14"/>
      <c r="G432" s="14"/>
      <c r="H432" s="14"/>
    </row>
    <row r="433" spans="2:8" ht="15.75" customHeight="1">
      <c r="B433" s="61"/>
      <c r="F433" s="14"/>
      <c r="G433" s="14"/>
      <c r="H433" s="14"/>
    </row>
    <row r="434" spans="2:8" ht="15.75" customHeight="1">
      <c r="B434" s="61"/>
      <c r="F434" s="14"/>
      <c r="G434" s="14"/>
      <c r="H434" s="14"/>
    </row>
    <row r="435" spans="2:8" ht="15.75" customHeight="1">
      <c r="B435" s="61"/>
      <c r="F435" s="14"/>
      <c r="G435" s="14"/>
      <c r="H435" s="14"/>
    </row>
    <row r="436" spans="2:8" ht="15.75" customHeight="1">
      <c r="B436" s="61"/>
      <c r="F436" s="14"/>
      <c r="G436" s="14"/>
      <c r="H436" s="14"/>
    </row>
    <row r="437" spans="2:8" ht="15.75" customHeight="1">
      <c r="B437" s="61"/>
      <c r="F437" s="14"/>
      <c r="G437" s="14"/>
      <c r="H437" s="14"/>
    </row>
    <row r="438" spans="2:8" ht="15.75" customHeight="1">
      <c r="B438" s="61"/>
      <c r="F438" s="14"/>
      <c r="G438" s="14"/>
      <c r="H438" s="14"/>
    </row>
    <row r="439" spans="2:8" ht="15.75" customHeight="1">
      <c r="B439" s="61"/>
      <c r="F439" s="14"/>
      <c r="G439" s="14"/>
      <c r="H439" s="14"/>
    </row>
    <row r="440" spans="2:8" ht="15.75" customHeight="1">
      <c r="B440" s="61"/>
      <c r="F440" s="14"/>
      <c r="G440" s="14"/>
      <c r="H440" s="14"/>
    </row>
    <row r="441" spans="2:8" ht="15.75" customHeight="1">
      <c r="B441" s="61"/>
      <c r="F441" s="14"/>
      <c r="G441" s="14"/>
      <c r="H441" s="14"/>
    </row>
    <row r="442" spans="2:8" ht="15.75" customHeight="1">
      <c r="B442" s="61"/>
      <c r="F442" s="14"/>
      <c r="G442" s="14"/>
      <c r="H442" s="14"/>
    </row>
    <row r="443" spans="2:8" ht="15.75" customHeight="1">
      <c r="B443" s="61"/>
      <c r="F443" s="14"/>
      <c r="G443" s="14"/>
      <c r="H443" s="14"/>
    </row>
    <row r="444" spans="2:8" ht="15.75" customHeight="1">
      <c r="B444" s="61"/>
      <c r="F444" s="14"/>
      <c r="G444" s="14"/>
      <c r="H444" s="14"/>
    </row>
    <row r="445" spans="2:8" ht="15.75" customHeight="1">
      <c r="B445" s="61"/>
      <c r="F445" s="14"/>
      <c r="G445" s="14"/>
      <c r="H445" s="14"/>
    </row>
    <row r="446" spans="2:8" ht="15.75" customHeight="1">
      <c r="B446" s="61"/>
      <c r="F446" s="14"/>
      <c r="G446" s="14"/>
      <c r="H446" s="14"/>
    </row>
    <row r="447" spans="2:8" ht="15.75" customHeight="1">
      <c r="B447" s="61"/>
      <c r="F447" s="14"/>
      <c r="G447" s="14"/>
      <c r="H447" s="14"/>
    </row>
    <row r="448" spans="2:8" ht="15.75" customHeight="1">
      <c r="B448" s="61"/>
      <c r="F448" s="14"/>
      <c r="G448" s="14"/>
      <c r="H448" s="14"/>
    </row>
    <row r="449" spans="2:8" ht="15.75" customHeight="1">
      <c r="B449" s="61"/>
      <c r="F449" s="14"/>
      <c r="G449" s="14"/>
      <c r="H449" s="14"/>
    </row>
    <row r="450" spans="2:8" ht="15.75" customHeight="1">
      <c r="B450" s="61"/>
      <c r="F450" s="14"/>
      <c r="G450" s="14"/>
      <c r="H450" s="14"/>
    </row>
    <row r="451" spans="2:8" ht="15.75" customHeight="1">
      <c r="B451" s="61"/>
      <c r="F451" s="14"/>
      <c r="G451" s="14"/>
      <c r="H451" s="14"/>
    </row>
    <row r="452" spans="2:8" ht="15.75" customHeight="1">
      <c r="B452" s="61"/>
      <c r="F452" s="14"/>
      <c r="G452" s="14"/>
      <c r="H452" s="14"/>
    </row>
    <row r="453" spans="2:8" ht="15.75" customHeight="1">
      <c r="B453" s="61"/>
      <c r="F453" s="14"/>
      <c r="G453" s="14"/>
      <c r="H453" s="14"/>
    </row>
    <row r="454" spans="2:8" ht="15.75" customHeight="1">
      <c r="B454" s="61"/>
      <c r="F454" s="14"/>
      <c r="G454" s="14"/>
      <c r="H454" s="14"/>
    </row>
    <row r="455" spans="2:8" ht="15.75" customHeight="1">
      <c r="B455" s="61"/>
      <c r="F455" s="14"/>
      <c r="G455" s="14"/>
      <c r="H455" s="14"/>
    </row>
    <row r="456" spans="2:8" ht="15.75" customHeight="1">
      <c r="B456" s="61"/>
      <c r="F456" s="14"/>
      <c r="G456" s="14"/>
      <c r="H456" s="14"/>
    </row>
    <row r="457" spans="2:8" ht="15.75" customHeight="1">
      <c r="B457" s="61"/>
      <c r="F457" s="14"/>
      <c r="G457" s="14"/>
      <c r="H457" s="14"/>
    </row>
    <row r="458" spans="2:8" ht="15.75" customHeight="1">
      <c r="B458" s="61"/>
      <c r="F458" s="14"/>
      <c r="G458" s="14"/>
      <c r="H458" s="14"/>
    </row>
    <row r="459" spans="2:8" ht="15.75" customHeight="1">
      <c r="B459" s="61"/>
      <c r="F459" s="14"/>
      <c r="G459" s="14"/>
      <c r="H459" s="14"/>
    </row>
    <row r="460" spans="2:8" ht="15.75" customHeight="1">
      <c r="B460" s="61"/>
      <c r="F460" s="14"/>
      <c r="G460" s="14"/>
      <c r="H460" s="14"/>
    </row>
    <row r="461" spans="2:8" ht="15.75" customHeight="1">
      <c r="B461" s="61"/>
      <c r="F461" s="14"/>
      <c r="G461" s="14"/>
      <c r="H461" s="14"/>
    </row>
    <row r="462" spans="2:8" ht="15.75" customHeight="1">
      <c r="B462" s="61"/>
      <c r="F462" s="14"/>
      <c r="G462" s="14"/>
      <c r="H462" s="14"/>
    </row>
    <row r="463" spans="2:8" ht="15.75" customHeight="1">
      <c r="B463" s="61"/>
      <c r="F463" s="14"/>
      <c r="G463" s="14"/>
      <c r="H463" s="14"/>
    </row>
    <row r="464" spans="2:8" ht="15.75" customHeight="1">
      <c r="B464" s="61"/>
      <c r="F464" s="14"/>
      <c r="G464" s="14"/>
      <c r="H464" s="14"/>
    </row>
    <row r="465" spans="2:8" ht="15.75" customHeight="1">
      <c r="B465" s="61"/>
      <c r="F465" s="14"/>
      <c r="G465" s="14"/>
      <c r="H465" s="14"/>
    </row>
    <row r="466" spans="2:8" ht="15.75" customHeight="1">
      <c r="B466" s="61"/>
      <c r="F466" s="14"/>
      <c r="G466" s="14"/>
      <c r="H466" s="14"/>
    </row>
    <row r="467" spans="2:8" ht="15.75" customHeight="1">
      <c r="B467" s="61"/>
      <c r="F467" s="14"/>
      <c r="G467" s="14"/>
      <c r="H467" s="14"/>
    </row>
    <row r="468" spans="2:8" ht="15.75" customHeight="1">
      <c r="B468" s="61"/>
      <c r="F468" s="14"/>
      <c r="G468" s="14"/>
      <c r="H468" s="14"/>
    </row>
    <row r="469" spans="2:8" ht="15.75" customHeight="1">
      <c r="B469" s="61"/>
      <c r="F469" s="14"/>
      <c r="G469" s="14"/>
      <c r="H469" s="14"/>
    </row>
    <row r="470" spans="2:8" ht="15.75" customHeight="1">
      <c r="B470" s="61"/>
      <c r="F470" s="14"/>
      <c r="G470" s="14"/>
      <c r="H470" s="14"/>
    </row>
    <row r="471" spans="2:8" ht="15.75" customHeight="1">
      <c r="B471" s="61"/>
      <c r="F471" s="14"/>
      <c r="G471" s="14"/>
      <c r="H471" s="14"/>
    </row>
    <row r="472" spans="2:8" ht="15.75" customHeight="1">
      <c r="B472" s="61"/>
      <c r="F472" s="14"/>
      <c r="G472" s="14"/>
      <c r="H472" s="14"/>
    </row>
    <row r="473" spans="2:8" ht="15.75" customHeight="1">
      <c r="B473" s="61"/>
      <c r="F473" s="14"/>
      <c r="G473" s="14"/>
      <c r="H473" s="14"/>
    </row>
    <row r="474" spans="2:8" ht="15.75" customHeight="1">
      <c r="B474" s="61"/>
      <c r="F474" s="14"/>
      <c r="G474" s="14"/>
      <c r="H474" s="14"/>
    </row>
    <row r="475" spans="2:8" ht="15.75" customHeight="1">
      <c r="B475" s="61"/>
      <c r="F475" s="14"/>
      <c r="G475" s="14"/>
      <c r="H475" s="14"/>
    </row>
    <row r="476" spans="2:8" ht="15.75" customHeight="1">
      <c r="B476" s="61"/>
      <c r="F476" s="14"/>
      <c r="G476" s="14"/>
      <c r="H476" s="14"/>
    </row>
    <row r="477" spans="2:8" ht="15.75" customHeight="1">
      <c r="B477" s="61"/>
      <c r="F477" s="14"/>
      <c r="G477" s="14"/>
      <c r="H477" s="14"/>
    </row>
    <row r="478" spans="2:8" ht="15.75" customHeight="1">
      <c r="B478" s="61"/>
      <c r="F478" s="14"/>
      <c r="G478" s="14"/>
      <c r="H478" s="14"/>
    </row>
    <row r="479" spans="2:8" ht="15.75" customHeight="1">
      <c r="B479" s="61"/>
      <c r="F479" s="14"/>
      <c r="G479" s="14"/>
      <c r="H479" s="14"/>
    </row>
    <row r="480" spans="2:8" ht="15.75" customHeight="1">
      <c r="B480" s="61"/>
      <c r="F480" s="14"/>
      <c r="G480" s="14"/>
      <c r="H480" s="14"/>
    </row>
    <row r="481" spans="2:8" ht="15.75" customHeight="1">
      <c r="B481" s="61"/>
      <c r="F481" s="14"/>
      <c r="G481" s="14"/>
      <c r="H481" s="14"/>
    </row>
    <row r="482" spans="2:8" ht="15.75" customHeight="1">
      <c r="B482" s="61"/>
      <c r="F482" s="14"/>
      <c r="G482" s="14"/>
      <c r="H482" s="14"/>
    </row>
    <row r="483" spans="2:8" ht="15.75" customHeight="1">
      <c r="B483" s="61"/>
      <c r="F483" s="14"/>
      <c r="G483" s="14"/>
      <c r="H483" s="14"/>
    </row>
    <row r="484" spans="2:8" ht="15.75" customHeight="1">
      <c r="B484" s="61"/>
      <c r="F484" s="14"/>
      <c r="G484" s="14"/>
      <c r="H484" s="14"/>
    </row>
    <row r="485" spans="2:8" ht="15.75" customHeight="1">
      <c r="B485" s="61"/>
      <c r="F485" s="14"/>
      <c r="G485" s="14"/>
      <c r="H485" s="14"/>
    </row>
    <row r="486" spans="2:8" ht="15.75" customHeight="1">
      <c r="B486" s="61"/>
      <c r="F486" s="14"/>
      <c r="G486" s="14"/>
      <c r="H486" s="14"/>
    </row>
    <row r="487" spans="2:8" ht="15.75" customHeight="1">
      <c r="B487" s="61"/>
      <c r="F487" s="14"/>
      <c r="G487" s="14"/>
      <c r="H487" s="14"/>
    </row>
    <row r="488" spans="2:8" ht="15.75" customHeight="1">
      <c r="B488" s="61"/>
      <c r="F488" s="14"/>
      <c r="G488" s="14"/>
      <c r="H488" s="14"/>
    </row>
    <row r="489" spans="2:8" ht="15.75" customHeight="1">
      <c r="B489" s="61"/>
      <c r="F489" s="14"/>
      <c r="G489" s="14"/>
      <c r="H489" s="14"/>
    </row>
    <row r="490" spans="2:8" ht="15.75" customHeight="1">
      <c r="B490" s="61"/>
      <c r="F490" s="14"/>
      <c r="G490" s="14"/>
      <c r="H490" s="14"/>
    </row>
    <row r="491" spans="2:8" ht="15.75" customHeight="1">
      <c r="B491" s="61"/>
      <c r="F491" s="14"/>
      <c r="G491" s="14"/>
      <c r="H491" s="14"/>
    </row>
    <row r="492" spans="2:8" ht="15.75" customHeight="1">
      <c r="B492" s="61"/>
      <c r="F492" s="14"/>
      <c r="G492" s="14"/>
      <c r="H492" s="14"/>
    </row>
    <row r="493" spans="2:8" ht="15.75" customHeight="1">
      <c r="B493" s="61"/>
      <c r="F493" s="14"/>
      <c r="G493" s="14"/>
      <c r="H493" s="14"/>
    </row>
    <row r="494" spans="2:8" ht="15.75" customHeight="1">
      <c r="B494" s="61"/>
      <c r="F494" s="14"/>
      <c r="G494" s="14"/>
      <c r="H494" s="14"/>
    </row>
    <row r="495" spans="2:8" ht="15.75" customHeight="1">
      <c r="B495" s="61"/>
      <c r="F495" s="14"/>
      <c r="G495" s="14"/>
      <c r="H495" s="14"/>
    </row>
    <row r="496" spans="2:8" ht="15.75" customHeight="1">
      <c r="B496" s="61"/>
      <c r="F496" s="14"/>
      <c r="G496" s="14"/>
      <c r="H496" s="14"/>
    </row>
    <row r="497" spans="2:8" ht="15.75" customHeight="1">
      <c r="B497" s="61"/>
      <c r="F497" s="14"/>
      <c r="G497" s="14"/>
      <c r="H497" s="14"/>
    </row>
    <row r="498" spans="2:8" ht="15.75" customHeight="1">
      <c r="B498" s="61"/>
      <c r="F498" s="14"/>
      <c r="G498" s="14"/>
      <c r="H498" s="14"/>
    </row>
    <row r="499" spans="2:8" ht="15.75" customHeight="1">
      <c r="B499" s="61"/>
      <c r="F499" s="14"/>
      <c r="G499" s="14"/>
      <c r="H499" s="14"/>
    </row>
    <row r="500" spans="2:8" ht="15.75" customHeight="1">
      <c r="B500" s="61"/>
      <c r="F500" s="14"/>
      <c r="G500" s="14"/>
      <c r="H500" s="14"/>
    </row>
    <row r="501" spans="2:8" ht="15.75" customHeight="1">
      <c r="B501" s="61"/>
      <c r="F501" s="14"/>
      <c r="G501" s="14"/>
      <c r="H501" s="14"/>
    </row>
    <row r="502" spans="2:8" ht="15.75" customHeight="1">
      <c r="B502" s="61"/>
      <c r="F502" s="14"/>
      <c r="G502" s="14"/>
      <c r="H502" s="14"/>
    </row>
    <row r="503" spans="2:8" ht="15.75" customHeight="1">
      <c r="B503" s="61"/>
      <c r="F503" s="14"/>
      <c r="G503" s="14"/>
      <c r="H503" s="14"/>
    </row>
    <row r="504" spans="2:8" ht="15.75" customHeight="1">
      <c r="B504" s="61"/>
      <c r="F504" s="14"/>
      <c r="G504" s="14"/>
      <c r="H504" s="14"/>
    </row>
    <row r="505" spans="2:8" ht="15.75" customHeight="1">
      <c r="B505" s="61"/>
      <c r="F505" s="14"/>
      <c r="G505" s="14"/>
      <c r="H505" s="14"/>
    </row>
    <row r="506" spans="2:8" ht="15.75" customHeight="1">
      <c r="B506" s="61"/>
      <c r="F506" s="14"/>
      <c r="G506" s="14"/>
      <c r="H506" s="14"/>
    </row>
    <row r="507" spans="2:8" ht="15.75" customHeight="1">
      <c r="B507" s="61"/>
      <c r="F507" s="14"/>
      <c r="G507" s="14"/>
      <c r="H507" s="14"/>
    </row>
    <row r="508" spans="2:8" ht="15.75" customHeight="1">
      <c r="B508" s="61"/>
      <c r="F508" s="14"/>
      <c r="G508" s="14"/>
      <c r="H508" s="14"/>
    </row>
    <row r="509" spans="2:8" ht="15.75" customHeight="1">
      <c r="B509" s="61"/>
      <c r="F509" s="14"/>
      <c r="G509" s="14"/>
      <c r="H509" s="14"/>
    </row>
    <row r="510" spans="2:8" ht="15.75" customHeight="1">
      <c r="B510" s="61"/>
      <c r="F510" s="14"/>
      <c r="G510" s="14"/>
      <c r="H510" s="14"/>
    </row>
    <row r="511" spans="2:8" ht="15.75" customHeight="1">
      <c r="B511" s="61"/>
      <c r="F511" s="14"/>
      <c r="G511" s="14"/>
      <c r="H511" s="14"/>
    </row>
    <row r="512" spans="2:8" ht="15.75" customHeight="1">
      <c r="B512" s="61"/>
      <c r="F512" s="14"/>
      <c r="G512" s="14"/>
      <c r="H512" s="14"/>
    </row>
    <row r="513" spans="2:8" ht="15.75" customHeight="1">
      <c r="B513" s="61"/>
      <c r="F513" s="14"/>
      <c r="G513" s="14"/>
      <c r="H513" s="14"/>
    </row>
    <row r="514" spans="2:8" ht="15.75" customHeight="1">
      <c r="B514" s="61"/>
      <c r="F514" s="14"/>
      <c r="G514" s="14"/>
      <c r="H514" s="14"/>
    </row>
    <row r="515" spans="2:8" ht="15.75" customHeight="1">
      <c r="B515" s="61"/>
      <c r="F515" s="14"/>
      <c r="G515" s="14"/>
      <c r="H515" s="14"/>
    </row>
    <row r="516" spans="2:8" ht="15.75" customHeight="1">
      <c r="B516" s="61"/>
      <c r="F516" s="14"/>
      <c r="G516" s="14"/>
      <c r="H516" s="14"/>
    </row>
    <row r="517" spans="2:8" ht="15.75" customHeight="1">
      <c r="B517" s="61"/>
      <c r="F517" s="14"/>
      <c r="G517" s="14"/>
      <c r="H517" s="14"/>
    </row>
    <row r="518" spans="2:8" ht="15.75" customHeight="1">
      <c r="B518" s="61"/>
      <c r="F518" s="14"/>
      <c r="G518" s="14"/>
      <c r="H518" s="14"/>
    </row>
    <row r="519" spans="2:8" ht="15.75" customHeight="1">
      <c r="B519" s="61"/>
      <c r="F519" s="14"/>
      <c r="G519" s="14"/>
      <c r="H519" s="14"/>
    </row>
    <row r="520" spans="2:8" ht="15.75" customHeight="1">
      <c r="B520" s="61"/>
      <c r="F520" s="14"/>
      <c r="G520" s="14"/>
      <c r="H520" s="14"/>
    </row>
    <row r="521" spans="2:8" ht="15.75" customHeight="1">
      <c r="B521" s="61"/>
      <c r="F521" s="14"/>
      <c r="G521" s="14"/>
      <c r="H521" s="14"/>
    </row>
    <row r="522" spans="2:8" ht="15.75" customHeight="1">
      <c r="B522" s="61"/>
      <c r="F522" s="14"/>
      <c r="G522" s="14"/>
      <c r="H522" s="14"/>
    </row>
    <row r="523" spans="2:8" ht="15.75" customHeight="1">
      <c r="B523" s="61"/>
      <c r="F523" s="14"/>
      <c r="G523" s="14"/>
      <c r="H523" s="14"/>
    </row>
    <row r="524" spans="2:8" ht="15.75" customHeight="1">
      <c r="B524" s="61"/>
      <c r="F524" s="14"/>
      <c r="G524" s="14"/>
      <c r="H524" s="14"/>
    </row>
    <row r="525" spans="2:8" ht="15.75" customHeight="1">
      <c r="B525" s="61"/>
      <c r="F525" s="14"/>
      <c r="G525" s="14"/>
      <c r="H525" s="14"/>
    </row>
    <row r="526" spans="2:8" ht="15.75" customHeight="1">
      <c r="B526" s="61"/>
      <c r="F526" s="14"/>
      <c r="G526" s="14"/>
      <c r="H526" s="14"/>
    </row>
    <row r="527" spans="2:8" ht="15.75" customHeight="1">
      <c r="B527" s="61"/>
      <c r="F527" s="14"/>
      <c r="G527" s="14"/>
      <c r="H527" s="14"/>
    </row>
    <row r="528" spans="2:8" ht="15.75" customHeight="1">
      <c r="B528" s="61"/>
      <c r="F528" s="14"/>
      <c r="G528" s="14"/>
      <c r="H528" s="14"/>
    </row>
    <row r="529" spans="2:8" ht="15.75" customHeight="1">
      <c r="B529" s="61"/>
      <c r="F529" s="14"/>
      <c r="G529" s="14"/>
      <c r="H529" s="14"/>
    </row>
    <row r="530" spans="2:8" ht="15.75" customHeight="1">
      <c r="B530" s="61"/>
      <c r="F530" s="14"/>
      <c r="G530" s="14"/>
      <c r="H530" s="14"/>
    </row>
    <row r="531" spans="2:8" ht="15.75" customHeight="1">
      <c r="B531" s="61"/>
      <c r="F531" s="14"/>
      <c r="G531" s="14"/>
      <c r="H531" s="14"/>
    </row>
    <row r="532" spans="2:8" ht="15.75" customHeight="1">
      <c r="B532" s="61"/>
      <c r="F532" s="14"/>
      <c r="G532" s="14"/>
      <c r="H532" s="14"/>
    </row>
    <row r="533" spans="2:8" ht="15.75" customHeight="1">
      <c r="B533" s="61"/>
      <c r="F533" s="14"/>
      <c r="G533" s="14"/>
      <c r="H533" s="14"/>
    </row>
    <row r="534" spans="2:8" ht="15.75" customHeight="1">
      <c r="B534" s="61"/>
      <c r="F534" s="14"/>
      <c r="G534" s="14"/>
      <c r="H534" s="14"/>
    </row>
    <row r="535" spans="2:8" ht="15.75" customHeight="1">
      <c r="B535" s="61"/>
      <c r="F535" s="14"/>
      <c r="G535" s="14"/>
      <c r="H535" s="14"/>
    </row>
    <row r="536" spans="2:8" ht="15.75" customHeight="1">
      <c r="B536" s="61"/>
      <c r="F536" s="14"/>
      <c r="G536" s="14"/>
      <c r="H536" s="14"/>
    </row>
    <row r="537" spans="2:8" ht="15.75" customHeight="1">
      <c r="B537" s="61"/>
      <c r="F537" s="14"/>
      <c r="G537" s="14"/>
      <c r="H537" s="14"/>
    </row>
    <row r="538" spans="2:8" ht="15.75" customHeight="1">
      <c r="B538" s="61"/>
      <c r="F538" s="14"/>
      <c r="G538" s="14"/>
      <c r="H538" s="14"/>
    </row>
    <row r="539" spans="2:8" ht="15.75" customHeight="1">
      <c r="B539" s="61"/>
      <c r="F539" s="14"/>
      <c r="G539" s="14"/>
      <c r="H539" s="14"/>
    </row>
    <row r="540" spans="2:8" ht="15.75" customHeight="1">
      <c r="B540" s="61"/>
      <c r="F540" s="14"/>
      <c r="G540" s="14"/>
      <c r="H540" s="14"/>
    </row>
    <row r="541" spans="2:8" ht="15.75" customHeight="1">
      <c r="B541" s="61"/>
      <c r="F541" s="14"/>
      <c r="G541" s="14"/>
      <c r="H541" s="14"/>
    </row>
    <row r="542" spans="2:8" ht="15.75" customHeight="1">
      <c r="B542" s="61"/>
      <c r="F542" s="14"/>
      <c r="G542" s="14"/>
      <c r="H542" s="14"/>
    </row>
    <row r="543" spans="2:8" ht="15.75" customHeight="1">
      <c r="B543" s="61"/>
      <c r="F543" s="14"/>
      <c r="G543" s="14"/>
      <c r="H543" s="14"/>
    </row>
    <row r="544" spans="2:8" ht="15.75" customHeight="1">
      <c r="B544" s="61"/>
      <c r="F544" s="14"/>
      <c r="G544" s="14"/>
      <c r="H544" s="14"/>
    </row>
    <row r="545" spans="2:8" ht="15.75" customHeight="1">
      <c r="B545" s="61"/>
      <c r="F545" s="14"/>
      <c r="G545" s="14"/>
      <c r="H545" s="14"/>
    </row>
    <row r="546" spans="2:8" ht="15.75" customHeight="1">
      <c r="B546" s="61"/>
      <c r="F546" s="14"/>
      <c r="G546" s="14"/>
      <c r="H546" s="14"/>
    </row>
    <row r="547" spans="2:8" ht="15.75" customHeight="1">
      <c r="B547" s="61"/>
      <c r="F547" s="14"/>
      <c r="G547" s="14"/>
      <c r="H547" s="14"/>
    </row>
    <row r="548" spans="2:8" ht="15.75" customHeight="1">
      <c r="B548" s="61"/>
      <c r="F548" s="14"/>
      <c r="G548" s="14"/>
      <c r="H548" s="14"/>
    </row>
    <row r="549" spans="2:8" ht="15.75" customHeight="1">
      <c r="B549" s="61"/>
      <c r="F549" s="14"/>
      <c r="G549" s="14"/>
      <c r="H549" s="14"/>
    </row>
    <row r="550" spans="2:8" ht="15.75" customHeight="1">
      <c r="B550" s="61"/>
      <c r="F550" s="14"/>
      <c r="G550" s="14"/>
      <c r="H550" s="14"/>
    </row>
    <row r="551" spans="2:8" ht="15.75" customHeight="1">
      <c r="B551" s="61"/>
      <c r="F551" s="14"/>
      <c r="G551" s="14"/>
      <c r="H551" s="14"/>
    </row>
    <row r="552" spans="2:8" ht="15.75" customHeight="1">
      <c r="B552" s="61"/>
      <c r="F552" s="14"/>
      <c r="G552" s="14"/>
      <c r="H552" s="14"/>
    </row>
    <row r="553" spans="2:8" ht="15.75" customHeight="1">
      <c r="B553" s="61"/>
      <c r="F553" s="14"/>
      <c r="G553" s="14"/>
      <c r="H553" s="14"/>
    </row>
    <row r="554" spans="2:8" ht="15.75" customHeight="1">
      <c r="B554" s="61"/>
      <c r="F554" s="14"/>
      <c r="G554" s="14"/>
      <c r="H554" s="14"/>
    </row>
    <row r="555" spans="2:8" ht="15.75" customHeight="1">
      <c r="B555" s="61"/>
      <c r="F555" s="14"/>
      <c r="G555" s="14"/>
      <c r="H555" s="14"/>
    </row>
    <row r="556" spans="2:8" ht="15.75" customHeight="1">
      <c r="B556" s="61"/>
      <c r="F556" s="14"/>
      <c r="G556" s="14"/>
      <c r="H556" s="14"/>
    </row>
    <row r="557" spans="2:8" ht="15.75" customHeight="1">
      <c r="B557" s="61"/>
      <c r="F557" s="14"/>
      <c r="G557" s="14"/>
      <c r="H557" s="14"/>
    </row>
    <row r="558" spans="2:8" ht="15.75" customHeight="1">
      <c r="B558" s="61"/>
      <c r="F558" s="14"/>
      <c r="G558" s="14"/>
      <c r="H558" s="14"/>
    </row>
    <row r="559" spans="2:8" ht="15.75" customHeight="1">
      <c r="B559" s="61"/>
      <c r="F559" s="14"/>
      <c r="G559" s="14"/>
      <c r="H559" s="14"/>
    </row>
    <row r="560" spans="2:8" ht="15.75" customHeight="1">
      <c r="B560" s="61"/>
      <c r="F560" s="14"/>
      <c r="G560" s="14"/>
      <c r="H560" s="14"/>
    </row>
    <row r="561" spans="2:8" ht="15.75" customHeight="1">
      <c r="B561" s="61"/>
      <c r="F561" s="14"/>
      <c r="G561" s="14"/>
      <c r="H561" s="14"/>
    </row>
    <row r="562" spans="2:8" ht="15.75" customHeight="1">
      <c r="B562" s="61"/>
      <c r="F562" s="14"/>
      <c r="G562" s="14"/>
      <c r="H562" s="14"/>
    </row>
    <row r="563" spans="2:8" ht="15.75" customHeight="1">
      <c r="B563" s="61"/>
      <c r="F563" s="14"/>
      <c r="G563" s="14"/>
      <c r="H563" s="14"/>
    </row>
    <row r="564" spans="2:8" ht="15.75" customHeight="1">
      <c r="B564" s="61"/>
      <c r="F564" s="14"/>
      <c r="G564" s="14"/>
      <c r="H564" s="14"/>
    </row>
    <row r="565" spans="2:8" ht="15.75" customHeight="1">
      <c r="B565" s="61"/>
      <c r="F565" s="14"/>
      <c r="G565" s="14"/>
      <c r="H565" s="14"/>
    </row>
    <row r="566" spans="2:8" ht="15.75" customHeight="1">
      <c r="B566" s="61"/>
      <c r="F566" s="14"/>
      <c r="G566" s="14"/>
      <c r="H566" s="14"/>
    </row>
    <row r="567" spans="2:8" ht="15.75" customHeight="1">
      <c r="B567" s="61"/>
      <c r="F567" s="14"/>
      <c r="G567" s="14"/>
      <c r="H567" s="14"/>
    </row>
    <row r="568" spans="2:8" ht="15.75" customHeight="1">
      <c r="B568" s="61"/>
      <c r="F568" s="14"/>
      <c r="G568" s="14"/>
      <c r="H568" s="14"/>
    </row>
    <row r="569" spans="2:8" ht="15.75" customHeight="1">
      <c r="B569" s="61"/>
      <c r="F569" s="14"/>
      <c r="G569" s="14"/>
      <c r="H569" s="14"/>
    </row>
    <row r="570" spans="2:8" ht="15.75" customHeight="1">
      <c r="B570" s="61"/>
      <c r="F570" s="14"/>
      <c r="G570" s="14"/>
      <c r="H570" s="14"/>
    </row>
    <row r="571" spans="2:8" ht="15.75" customHeight="1">
      <c r="B571" s="61"/>
      <c r="F571" s="14"/>
      <c r="G571" s="14"/>
      <c r="H571" s="14"/>
    </row>
    <row r="572" spans="2:8" ht="15.75" customHeight="1">
      <c r="B572" s="61"/>
      <c r="F572" s="14"/>
      <c r="G572" s="14"/>
      <c r="H572" s="14"/>
    </row>
    <row r="573" spans="2:8" ht="15.75" customHeight="1">
      <c r="B573" s="61"/>
      <c r="F573" s="14"/>
      <c r="G573" s="14"/>
      <c r="H573" s="14"/>
    </row>
    <row r="574" spans="2:8" ht="15.75" customHeight="1">
      <c r="B574" s="61"/>
      <c r="F574" s="14"/>
      <c r="G574" s="14"/>
      <c r="H574" s="14"/>
    </row>
    <row r="575" spans="2:8" ht="15.75" customHeight="1">
      <c r="B575" s="61"/>
      <c r="F575" s="14"/>
      <c r="G575" s="14"/>
      <c r="H575" s="14"/>
    </row>
    <row r="576" spans="2:8" ht="15.75" customHeight="1">
      <c r="B576" s="61"/>
      <c r="F576" s="14"/>
      <c r="G576" s="14"/>
      <c r="H576" s="14"/>
    </row>
    <row r="577" spans="2:8" ht="15.75" customHeight="1">
      <c r="B577" s="61"/>
      <c r="F577" s="14"/>
      <c r="G577" s="14"/>
      <c r="H577" s="14"/>
    </row>
    <row r="578" spans="2:8" ht="15.75" customHeight="1">
      <c r="B578" s="61"/>
      <c r="F578" s="14"/>
      <c r="G578" s="14"/>
      <c r="H578" s="14"/>
    </row>
    <row r="579" spans="2:8" ht="15.75" customHeight="1">
      <c r="B579" s="61"/>
      <c r="F579" s="14"/>
      <c r="G579" s="14"/>
      <c r="H579" s="14"/>
    </row>
    <row r="580" spans="2:8" ht="15.75" customHeight="1">
      <c r="B580" s="61"/>
      <c r="F580" s="14"/>
      <c r="G580" s="14"/>
      <c r="H580" s="14"/>
    </row>
    <row r="581" spans="2:8" ht="15.75" customHeight="1">
      <c r="B581" s="61"/>
      <c r="F581" s="14"/>
      <c r="G581" s="14"/>
      <c r="H581" s="14"/>
    </row>
    <row r="582" spans="2:8" ht="15.75" customHeight="1">
      <c r="B582" s="61"/>
      <c r="F582" s="14"/>
      <c r="G582" s="14"/>
      <c r="H582" s="14"/>
    </row>
    <row r="583" spans="2:8" ht="15.75" customHeight="1">
      <c r="B583" s="61"/>
      <c r="F583" s="14"/>
      <c r="G583" s="14"/>
      <c r="H583" s="14"/>
    </row>
    <row r="584" spans="2:8" ht="15.75" customHeight="1">
      <c r="B584" s="61"/>
      <c r="F584" s="14"/>
      <c r="G584" s="14"/>
      <c r="H584" s="14"/>
    </row>
    <row r="585" spans="2:8" ht="15.75" customHeight="1">
      <c r="B585" s="61"/>
      <c r="F585" s="14"/>
      <c r="G585" s="14"/>
      <c r="H585" s="14"/>
    </row>
    <row r="586" spans="2:8" ht="15.75" customHeight="1">
      <c r="B586" s="61"/>
      <c r="F586" s="14"/>
      <c r="G586" s="14"/>
      <c r="H586" s="14"/>
    </row>
    <row r="587" spans="2:8" ht="15.75" customHeight="1">
      <c r="B587" s="61"/>
      <c r="F587" s="14"/>
      <c r="G587" s="14"/>
      <c r="H587" s="14"/>
    </row>
    <row r="588" spans="2:8" ht="15.75" customHeight="1">
      <c r="B588" s="61"/>
      <c r="F588" s="14"/>
      <c r="G588" s="14"/>
      <c r="H588" s="14"/>
    </row>
    <row r="589" spans="2:8" ht="15.75" customHeight="1">
      <c r="B589" s="61"/>
      <c r="F589" s="14"/>
      <c r="G589" s="14"/>
      <c r="H589" s="14"/>
    </row>
    <row r="590" spans="2:8" ht="15.75" customHeight="1">
      <c r="B590" s="61"/>
      <c r="F590" s="14"/>
      <c r="G590" s="14"/>
      <c r="H590" s="14"/>
    </row>
    <row r="591" spans="2:8" ht="15.75" customHeight="1">
      <c r="B591" s="61"/>
      <c r="F591" s="14"/>
      <c r="G591" s="14"/>
      <c r="H591" s="14"/>
    </row>
    <row r="592" spans="2:8" ht="15.75" customHeight="1">
      <c r="B592" s="61"/>
      <c r="F592" s="14"/>
      <c r="G592" s="14"/>
      <c r="H592" s="14"/>
    </row>
    <row r="593" spans="2:8" ht="15.75" customHeight="1">
      <c r="B593" s="61"/>
      <c r="F593" s="14"/>
      <c r="G593" s="14"/>
      <c r="H593" s="14"/>
    </row>
    <row r="594" spans="2:8" ht="15.75" customHeight="1">
      <c r="B594" s="61"/>
      <c r="F594" s="14"/>
      <c r="G594" s="14"/>
      <c r="H594" s="14"/>
    </row>
    <row r="595" spans="2:8" ht="15.75" customHeight="1">
      <c r="B595" s="61"/>
      <c r="F595" s="14"/>
      <c r="G595" s="14"/>
      <c r="H595" s="14"/>
    </row>
    <row r="596" spans="2:8" ht="15.75" customHeight="1">
      <c r="B596" s="61"/>
      <c r="F596" s="14"/>
      <c r="G596" s="14"/>
      <c r="H596" s="14"/>
    </row>
    <row r="597" spans="2:8" ht="15.75" customHeight="1">
      <c r="B597" s="61"/>
      <c r="F597" s="14"/>
      <c r="G597" s="14"/>
      <c r="H597" s="14"/>
    </row>
    <row r="598" spans="2:8" ht="15.75" customHeight="1">
      <c r="B598" s="61"/>
      <c r="F598" s="14"/>
      <c r="G598" s="14"/>
      <c r="H598" s="14"/>
    </row>
    <row r="599" spans="2:8" ht="15.75" customHeight="1">
      <c r="B599" s="61"/>
      <c r="F599" s="14"/>
      <c r="G599" s="14"/>
      <c r="H599" s="14"/>
    </row>
    <row r="600" spans="2:8" ht="15.75" customHeight="1">
      <c r="B600" s="61"/>
      <c r="F600" s="14"/>
      <c r="G600" s="14"/>
      <c r="H600" s="14"/>
    </row>
    <row r="601" spans="2:8" ht="15.75" customHeight="1">
      <c r="B601" s="61"/>
      <c r="F601" s="14"/>
      <c r="G601" s="14"/>
      <c r="H601" s="14"/>
    </row>
    <row r="602" spans="2:8" ht="15.75" customHeight="1">
      <c r="B602" s="61"/>
      <c r="F602" s="14"/>
      <c r="G602" s="14"/>
      <c r="H602" s="14"/>
    </row>
    <row r="603" spans="2:8" ht="15.75" customHeight="1">
      <c r="B603" s="61"/>
      <c r="F603" s="14"/>
      <c r="G603" s="14"/>
      <c r="H603" s="14"/>
    </row>
    <row r="604" spans="2:8" ht="15.75" customHeight="1">
      <c r="B604" s="61"/>
      <c r="F604" s="14"/>
      <c r="G604" s="14"/>
      <c r="H604" s="14"/>
    </row>
    <row r="605" spans="2:8" ht="15.75" customHeight="1">
      <c r="B605" s="61"/>
      <c r="F605" s="14"/>
      <c r="G605" s="14"/>
      <c r="H605" s="14"/>
    </row>
    <row r="606" spans="2:8" ht="15.75" customHeight="1">
      <c r="B606" s="61"/>
      <c r="F606" s="14"/>
      <c r="G606" s="14"/>
      <c r="H606" s="14"/>
    </row>
    <row r="607" spans="2:8" ht="15.75" customHeight="1">
      <c r="B607" s="61"/>
      <c r="F607" s="14"/>
      <c r="G607" s="14"/>
      <c r="H607" s="14"/>
    </row>
    <row r="608" spans="2:8" ht="15.75" customHeight="1">
      <c r="B608" s="61"/>
      <c r="F608" s="14"/>
      <c r="G608" s="14"/>
      <c r="H608" s="14"/>
    </row>
    <row r="609" spans="2:8" ht="15.75" customHeight="1">
      <c r="B609" s="61"/>
      <c r="F609" s="14"/>
      <c r="G609" s="14"/>
      <c r="H609" s="14"/>
    </row>
    <row r="610" spans="2:8" ht="15.75" customHeight="1">
      <c r="B610" s="61"/>
      <c r="F610" s="14"/>
      <c r="G610" s="14"/>
      <c r="H610" s="14"/>
    </row>
    <row r="611" spans="2:8" ht="15.75" customHeight="1">
      <c r="B611" s="61"/>
      <c r="F611" s="14"/>
      <c r="G611" s="14"/>
      <c r="H611" s="14"/>
    </row>
    <row r="612" spans="2:8" ht="15.75" customHeight="1">
      <c r="B612" s="61"/>
      <c r="F612" s="14"/>
      <c r="G612" s="14"/>
      <c r="H612" s="14"/>
    </row>
    <row r="613" spans="2:8" ht="15.75" customHeight="1">
      <c r="B613" s="61"/>
      <c r="F613" s="14"/>
      <c r="G613" s="14"/>
      <c r="H613" s="14"/>
    </row>
    <row r="614" spans="2:8" ht="15.75" customHeight="1">
      <c r="B614" s="61"/>
      <c r="F614" s="14"/>
      <c r="G614" s="14"/>
      <c r="H614" s="14"/>
    </row>
    <row r="615" spans="2:8" ht="15.75" customHeight="1">
      <c r="B615" s="61"/>
      <c r="F615" s="14"/>
      <c r="G615" s="14"/>
      <c r="H615" s="14"/>
    </row>
    <row r="616" spans="2:8" ht="15.75" customHeight="1">
      <c r="B616" s="61"/>
      <c r="F616" s="14"/>
      <c r="G616" s="14"/>
      <c r="H616" s="14"/>
    </row>
    <row r="617" spans="2:8" ht="15.75" customHeight="1">
      <c r="B617" s="61"/>
      <c r="F617" s="14"/>
      <c r="G617" s="14"/>
      <c r="H617" s="14"/>
    </row>
    <row r="618" spans="2:8" ht="15.75" customHeight="1">
      <c r="B618" s="61"/>
      <c r="F618" s="14"/>
      <c r="G618" s="14"/>
      <c r="H618" s="14"/>
    </row>
    <row r="619" spans="2:8" ht="15.75" customHeight="1">
      <c r="B619" s="61"/>
      <c r="F619" s="14"/>
      <c r="G619" s="14"/>
      <c r="H619" s="14"/>
    </row>
    <row r="620" spans="2:8" ht="15.75" customHeight="1">
      <c r="B620" s="61"/>
      <c r="F620" s="14"/>
      <c r="G620" s="14"/>
      <c r="H620" s="14"/>
    </row>
    <row r="621" spans="2:8" ht="15.75" customHeight="1">
      <c r="B621" s="61"/>
      <c r="F621" s="14"/>
      <c r="G621" s="14"/>
      <c r="H621" s="14"/>
    </row>
    <row r="622" spans="2:8" ht="15.75" customHeight="1">
      <c r="B622" s="61"/>
      <c r="F622" s="14"/>
      <c r="G622" s="14"/>
      <c r="H622" s="14"/>
    </row>
    <row r="623" spans="2:8" ht="15.75" customHeight="1">
      <c r="B623" s="61"/>
      <c r="F623" s="14"/>
      <c r="G623" s="14"/>
      <c r="H623" s="14"/>
    </row>
    <row r="624" spans="2:8" ht="15.75" customHeight="1">
      <c r="B624" s="61"/>
      <c r="F624" s="14"/>
      <c r="G624" s="14"/>
      <c r="H624" s="14"/>
    </row>
    <row r="625" spans="2:8" ht="15.75" customHeight="1">
      <c r="B625" s="61"/>
      <c r="F625" s="14"/>
      <c r="G625" s="14"/>
      <c r="H625" s="14"/>
    </row>
    <row r="626" spans="2:8" ht="15.75" customHeight="1">
      <c r="B626" s="61"/>
      <c r="F626" s="14"/>
      <c r="G626" s="14"/>
      <c r="H626" s="14"/>
    </row>
    <row r="627" spans="2:8" ht="15.75" customHeight="1">
      <c r="B627" s="61"/>
      <c r="F627" s="14"/>
      <c r="G627" s="14"/>
      <c r="H627" s="14"/>
    </row>
    <row r="628" spans="2:8" ht="15.75" customHeight="1">
      <c r="B628" s="61"/>
      <c r="F628" s="14"/>
      <c r="G628" s="14"/>
      <c r="H628" s="14"/>
    </row>
    <row r="629" spans="2:8" ht="15.75" customHeight="1">
      <c r="B629" s="61"/>
      <c r="F629" s="14"/>
      <c r="G629" s="14"/>
      <c r="H629" s="14"/>
    </row>
    <row r="630" spans="2:8" ht="15.75" customHeight="1">
      <c r="B630" s="61"/>
      <c r="F630" s="14"/>
      <c r="G630" s="14"/>
      <c r="H630" s="14"/>
    </row>
    <row r="631" spans="2:8" ht="15.75" customHeight="1">
      <c r="B631" s="61"/>
      <c r="F631" s="14"/>
      <c r="G631" s="14"/>
      <c r="H631" s="14"/>
    </row>
    <row r="632" spans="2:8" ht="15.75" customHeight="1">
      <c r="B632" s="61"/>
      <c r="F632" s="14"/>
      <c r="G632" s="14"/>
      <c r="H632" s="14"/>
    </row>
    <row r="633" spans="2:8" ht="15.75" customHeight="1">
      <c r="B633" s="61"/>
      <c r="F633" s="14"/>
      <c r="G633" s="14"/>
      <c r="H633" s="14"/>
    </row>
    <row r="634" spans="2:8" ht="15.75" customHeight="1">
      <c r="B634" s="61"/>
      <c r="F634" s="14"/>
      <c r="G634" s="14"/>
      <c r="H634" s="14"/>
    </row>
    <row r="635" spans="2:8" ht="15.75" customHeight="1">
      <c r="B635" s="61"/>
      <c r="F635" s="14"/>
      <c r="G635" s="14"/>
      <c r="H635" s="14"/>
    </row>
    <row r="636" spans="2:8" ht="15.75" customHeight="1">
      <c r="B636" s="61"/>
      <c r="F636" s="14"/>
      <c r="G636" s="14"/>
      <c r="H636" s="14"/>
    </row>
    <row r="637" spans="2:8" ht="15.75" customHeight="1">
      <c r="B637" s="61"/>
      <c r="F637" s="14"/>
      <c r="G637" s="14"/>
      <c r="H637" s="14"/>
    </row>
    <row r="638" spans="2:8" ht="15.75" customHeight="1">
      <c r="B638" s="61"/>
      <c r="F638" s="14"/>
      <c r="G638" s="14"/>
      <c r="H638" s="14"/>
    </row>
    <row r="639" spans="2:8" ht="15.75" customHeight="1">
      <c r="B639" s="61"/>
      <c r="F639" s="14"/>
      <c r="G639" s="14"/>
      <c r="H639" s="14"/>
    </row>
    <row r="640" spans="2:8" ht="15.75" customHeight="1">
      <c r="B640" s="61"/>
      <c r="F640" s="14"/>
      <c r="G640" s="14"/>
      <c r="H640" s="14"/>
    </row>
    <row r="641" spans="2:8" ht="15.75" customHeight="1">
      <c r="B641" s="61"/>
      <c r="F641" s="14"/>
      <c r="G641" s="14"/>
      <c r="H641" s="14"/>
    </row>
    <row r="642" spans="2:8" ht="15.75" customHeight="1">
      <c r="B642" s="61"/>
      <c r="F642" s="14"/>
      <c r="G642" s="14"/>
      <c r="H642" s="14"/>
    </row>
    <row r="643" spans="2:8" ht="15.75" customHeight="1">
      <c r="B643" s="61"/>
      <c r="F643" s="14"/>
      <c r="G643" s="14"/>
      <c r="H643" s="14"/>
    </row>
    <row r="644" spans="2:8" ht="15.75" customHeight="1">
      <c r="B644" s="61"/>
      <c r="F644" s="14"/>
      <c r="G644" s="14"/>
      <c r="H644" s="14"/>
    </row>
    <row r="645" spans="2:8" ht="15.75" customHeight="1">
      <c r="B645" s="61"/>
      <c r="F645" s="14"/>
      <c r="G645" s="14"/>
      <c r="H645" s="14"/>
    </row>
    <row r="646" spans="2:8" ht="15.75" customHeight="1">
      <c r="B646" s="61"/>
      <c r="F646" s="14"/>
      <c r="G646" s="14"/>
      <c r="H646" s="14"/>
    </row>
    <row r="647" spans="2:8" ht="15.75" customHeight="1">
      <c r="B647" s="61"/>
      <c r="F647" s="14"/>
      <c r="G647" s="14"/>
      <c r="H647" s="14"/>
    </row>
    <row r="648" spans="2:8" ht="15.75" customHeight="1">
      <c r="B648" s="61"/>
      <c r="F648" s="14"/>
      <c r="G648" s="14"/>
      <c r="H648" s="14"/>
    </row>
    <row r="649" spans="2:8" ht="15.75" customHeight="1">
      <c r="B649" s="61"/>
      <c r="F649" s="14"/>
      <c r="G649" s="14"/>
      <c r="H649" s="14"/>
    </row>
    <row r="650" spans="2:8" ht="15.75" customHeight="1">
      <c r="B650" s="61"/>
      <c r="F650" s="14"/>
      <c r="G650" s="14"/>
      <c r="H650" s="14"/>
    </row>
    <row r="651" spans="2:8" ht="15.75" customHeight="1">
      <c r="B651" s="61"/>
      <c r="F651" s="14"/>
      <c r="G651" s="14"/>
      <c r="H651" s="14"/>
    </row>
    <row r="652" spans="2:8" ht="15.75" customHeight="1">
      <c r="B652" s="61"/>
      <c r="F652" s="14"/>
      <c r="G652" s="14"/>
      <c r="H652" s="14"/>
    </row>
    <row r="653" spans="2:8" ht="15.75" customHeight="1">
      <c r="B653" s="61"/>
      <c r="F653" s="14"/>
      <c r="G653" s="14"/>
      <c r="H653" s="14"/>
    </row>
    <row r="654" spans="2:8" ht="15.75" customHeight="1">
      <c r="B654" s="61"/>
      <c r="F654" s="14"/>
      <c r="G654" s="14"/>
      <c r="H654" s="14"/>
    </row>
    <row r="655" spans="2:8" ht="15.75" customHeight="1">
      <c r="B655" s="61"/>
      <c r="F655" s="14"/>
      <c r="G655" s="14"/>
      <c r="H655" s="14"/>
    </row>
    <row r="656" spans="2:8" ht="15.75" customHeight="1">
      <c r="B656" s="61"/>
      <c r="F656" s="14"/>
      <c r="G656" s="14"/>
      <c r="H656" s="14"/>
    </row>
    <row r="657" spans="2:8" ht="15.75" customHeight="1">
      <c r="B657" s="61"/>
      <c r="F657" s="14"/>
      <c r="G657" s="14"/>
      <c r="H657" s="14"/>
    </row>
    <row r="658" spans="2:8" ht="15.75" customHeight="1">
      <c r="B658" s="61"/>
      <c r="F658" s="14"/>
      <c r="G658" s="14"/>
      <c r="H658" s="14"/>
    </row>
    <row r="659" spans="2:8" ht="15.75" customHeight="1">
      <c r="B659" s="61"/>
      <c r="F659" s="14"/>
      <c r="G659" s="14"/>
      <c r="H659" s="14"/>
    </row>
    <row r="660" spans="2:8" ht="15.75" customHeight="1">
      <c r="B660" s="61"/>
      <c r="F660" s="14"/>
      <c r="G660" s="14"/>
      <c r="H660" s="14"/>
    </row>
    <row r="661" spans="2:8" ht="15.75" customHeight="1">
      <c r="B661" s="61"/>
      <c r="F661" s="14"/>
      <c r="G661" s="14"/>
      <c r="H661" s="14"/>
    </row>
    <row r="662" spans="2:8" ht="15.75" customHeight="1">
      <c r="B662" s="61"/>
      <c r="F662" s="14"/>
      <c r="G662" s="14"/>
      <c r="H662" s="14"/>
    </row>
    <row r="663" spans="2:8" ht="15.75" customHeight="1">
      <c r="B663" s="61"/>
      <c r="F663" s="14"/>
      <c r="G663" s="14"/>
      <c r="H663" s="14"/>
    </row>
    <row r="664" spans="2:8" ht="15.75" customHeight="1">
      <c r="B664" s="61"/>
      <c r="F664" s="14"/>
      <c r="G664" s="14"/>
      <c r="H664" s="14"/>
    </row>
    <row r="665" spans="2:8" ht="15.75" customHeight="1">
      <c r="B665" s="61"/>
      <c r="F665" s="14"/>
      <c r="G665" s="14"/>
      <c r="H665" s="14"/>
    </row>
    <row r="666" spans="2:8" ht="15.75" customHeight="1">
      <c r="B666" s="61"/>
      <c r="F666" s="14"/>
      <c r="G666" s="14"/>
      <c r="H666" s="14"/>
    </row>
    <row r="667" spans="2:8" ht="15.75" customHeight="1">
      <c r="B667" s="61"/>
      <c r="F667" s="14"/>
      <c r="G667" s="14"/>
      <c r="H667" s="14"/>
    </row>
    <row r="668" spans="2:8" ht="15.75" customHeight="1">
      <c r="B668" s="61"/>
      <c r="F668" s="14"/>
      <c r="G668" s="14"/>
      <c r="H668" s="14"/>
    </row>
    <row r="669" spans="2:8" ht="15.75" customHeight="1">
      <c r="B669" s="61"/>
      <c r="F669" s="14"/>
      <c r="G669" s="14"/>
      <c r="H669" s="14"/>
    </row>
    <row r="670" spans="2:8" ht="15.75" customHeight="1">
      <c r="B670" s="61"/>
      <c r="F670" s="14"/>
      <c r="G670" s="14"/>
      <c r="H670" s="14"/>
    </row>
    <row r="671" spans="2:8" ht="15.75" customHeight="1">
      <c r="B671" s="61"/>
      <c r="F671" s="14"/>
      <c r="G671" s="14"/>
      <c r="H671" s="14"/>
    </row>
    <row r="672" spans="2:8" ht="15.75" customHeight="1">
      <c r="B672" s="61"/>
      <c r="F672" s="14"/>
      <c r="G672" s="14"/>
      <c r="H672" s="14"/>
    </row>
    <row r="673" spans="2:8" ht="15.75" customHeight="1">
      <c r="B673" s="61"/>
      <c r="F673" s="14"/>
      <c r="G673" s="14"/>
      <c r="H673" s="14"/>
    </row>
    <row r="674" spans="2:8" ht="15.75" customHeight="1">
      <c r="B674" s="61"/>
      <c r="F674" s="14"/>
      <c r="G674" s="14"/>
      <c r="H674" s="14"/>
    </row>
    <row r="675" spans="2:8" ht="15.75" customHeight="1">
      <c r="B675" s="61"/>
      <c r="F675" s="14"/>
      <c r="G675" s="14"/>
      <c r="H675" s="14"/>
    </row>
    <row r="676" spans="2:8" ht="15.75" customHeight="1">
      <c r="B676" s="61"/>
      <c r="F676" s="14"/>
      <c r="G676" s="14"/>
      <c r="H676" s="14"/>
    </row>
    <row r="677" spans="2:8" ht="15.75" customHeight="1">
      <c r="B677" s="61"/>
      <c r="F677" s="14"/>
      <c r="G677" s="14"/>
      <c r="H677" s="14"/>
    </row>
    <row r="678" spans="2:8" ht="15.75" customHeight="1">
      <c r="B678" s="61"/>
      <c r="F678" s="14"/>
      <c r="G678" s="14"/>
      <c r="H678" s="14"/>
    </row>
    <row r="679" spans="2:8" ht="15.75" customHeight="1">
      <c r="B679" s="61"/>
      <c r="F679" s="14"/>
      <c r="G679" s="14"/>
      <c r="H679" s="14"/>
    </row>
    <row r="680" spans="2:8" ht="15.75" customHeight="1">
      <c r="B680" s="61"/>
      <c r="F680" s="14"/>
      <c r="G680" s="14"/>
      <c r="H680" s="14"/>
    </row>
    <row r="681" spans="2:8" ht="15.75" customHeight="1">
      <c r="B681" s="61"/>
      <c r="F681" s="14"/>
      <c r="G681" s="14"/>
      <c r="H681" s="14"/>
    </row>
    <row r="682" spans="2:8" ht="15.75" customHeight="1">
      <c r="B682" s="61"/>
      <c r="F682" s="14"/>
      <c r="G682" s="14"/>
      <c r="H682" s="14"/>
    </row>
    <row r="683" spans="2:8" ht="15.75" customHeight="1">
      <c r="B683" s="61"/>
      <c r="F683" s="14"/>
      <c r="G683" s="14"/>
      <c r="H683" s="14"/>
    </row>
    <row r="684" spans="2:8" ht="15.75" customHeight="1">
      <c r="B684" s="61"/>
      <c r="F684" s="14"/>
      <c r="G684" s="14"/>
      <c r="H684" s="14"/>
    </row>
    <row r="685" spans="2:8" ht="15.75" customHeight="1">
      <c r="B685" s="61"/>
      <c r="F685" s="14"/>
      <c r="G685" s="14"/>
      <c r="H685" s="14"/>
    </row>
    <row r="686" spans="2:8" ht="15.75" customHeight="1">
      <c r="B686" s="61"/>
      <c r="F686" s="14"/>
      <c r="G686" s="14"/>
      <c r="H686" s="14"/>
    </row>
    <row r="687" spans="2:8" ht="15.75" customHeight="1">
      <c r="B687" s="61"/>
      <c r="F687" s="14"/>
      <c r="G687" s="14"/>
      <c r="H687" s="14"/>
    </row>
    <row r="688" spans="2:8" ht="15.75" customHeight="1">
      <c r="B688" s="61"/>
      <c r="F688" s="14"/>
      <c r="G688" s="14"/>
      <c r="H688" s="14"/>
    </row>
    <row r="689" spans="2:8" ht="15.75" customHeight="1">
      <c r="B689" s="61"/>
      <c r="F689" s="14"/>
      <c r="G689" s="14"/>
      <c r="H689" s="14"/>
    </row>
    <row r="690" spans="2:8" ht="15.75" customHeight="1">
      <c r="B690" s="61"/>
      <c r="F690" s="14"/>
      <c r="G690" s="14"/>
      <c r="H690" s="14"/>
    </row>
    <row r="691" spans="2:8" ht="15.75" customHeight="1">
      <c r="B691" s="61"/>
      <c r="F691" s="14"/>
      <c r="G691" s="14"/>
      <c r="H691" s="14"/>
    </row>
    <row r="692" spans="2:8" ht="15.75" customHeight="1">
      <c r="B692" s="61"/>
      <c r="F692" s="14"/>
      <c r="G692" s="14"/>
      <c r="H692" s="14"/>
    </row>
    <row r="693" spans="2:8" ht="15.75" customHeight="1">
      <c r="B693" s="61"/>
      <c r="F693" s="14"/>
      <c r="G693" s="14"/>
      <c r="H693" s="14"/>
    </row>
    <row r="694" spans="2:8" ht="15.75" customHeight="1">
      <c r="B694" s="61"/>
      <c r="F694" s="14"/>
      <c r="G694" s="14"/>
      <c r="H694" s="14"/>
    </row>
    <row r="695" spans="2:8" ht="15.75" customHeight="1">
      <c r="B695" s="61"/>
      <c r="F695" s="14"/>
      <c r="G695" s="14"/>
      <c r="H695" s="14"/>
    </row>
    <row r="696" spans="2:8" ht="15.75" customHeight="1">
      <c r="B696" s="61"/>
      <c r="F696" s="14"/>
      <c r="G696" s="14"/>
      <c r="H696" s="14"/>
    </row>
    <row r="697" spans="2:8" ht="15.75" customHeight="1">
      <c r="B697" s="61"/>
      <c r="F697" s="14"/>
      <c r="G697" s="14"/>
      <c r="H697" s="14"/>
    </row>
    <row r="698" spans="2:8" ht="15.75" customHeight="1">
      <c r="B698" s="61"/>
      <c r="F698" s="14"/>
      <c r="G698" s="14"/>
      <c r="H698" s="14"/>
    </row>
    <row r="699" spans="2:8" ht="15.75" customHeight="1">
      <c r="B699" s="61"/>
      <c r="F699" s="14"/>
      <c r="G699" s="14"/>
      <c r="H699" s="14"/>
    </row>
    <row r="700" spans="2:8" ht="15.75" customHeight="1">
      <c r="B700" s="61"/>
      <c r="F700" s="14"/>
      <c r="G700" s="14"/>
      <c r="H700" s="14"/>
    </row>
    <row r="701" spans="2:8" ht="15.75" customHeight="1">
      <c r="B701" s="61"/>
      <c r="F701" s="14"/>
      <c r="G701" s="14"/>
      <c r="H701" s="14"/>
    </row>
    <row r="702" spans="2:8" ht="15.75" customHeight="1">
      <c r="B702" s="61"/>
      <c r="F702" s="14"/>
      <c r="G702" s="14"/>
      <c r="H702" s="14"/>
    </row>
    <row r="703" spans="2:8" ht="15.75" customHeight="1">
      <c r="B703" s="61"/>
      <c r="F703" s="14"/>
      <c r="G703" s="14"/>
      <c r="H703" s="14"/>
    </row>
    <row r="704" spans="2:8" ht="15.75" customHeight="1">
      <c r="B704" s="61"/>
      <c r="F704" s="14"/>
      <c r="G704" s="14"/>
      <c r="H704" s="14"/>
    </row>
    <row r="705" spans="2:8" ht="15.75" customHeight="1">
      <c r="B705" s="61"/>
      <c r="F705" s="14"/>
      <c r="G705" s="14"/>
      <c r="H705" s="14"/>
    </row>
    <row r="706" spans="2:8" ht="15.75" customHeight="1">
      <c r="B706" s="61"/>
      <c r="F706" s="14"/>
      <c r="G706" s="14"/>
      <c r="H706" s="14"/>
    </row>
    <row r="707" spans="2:8" ht="15.75" customHeight="1">
      <c r="B707" s="61"/>
      <c r="F707" s="14"/>
      <c r="G707" s="14"/>
      <c r="H707" s="14"/>
    </row>
    <row r="708" spans="2:8" ht="15.75" customHeight="1">
      <c r="B708" s="61"/>
      <c r="F708" s="14"/>
      <c r="G708" s="14"/>
      <c r="H708" s="14"/>
    </row>
    <row r="709" spans="2:8" ht="15.75" customHeight="1">
      <c r="B709" s="61"/>
      <c r="F709" s="14"/>
      <c r="G709" s="14"/>
      <c r="H709" s="14"/>
    </row>
    <row r="710" spans="2:8" ht="15.75" customHeight="1">
      <c r="B710" s="61"/>
      <c r="F710" s="14"/>
      <c r="G710" s="14"/>
      <c r="H710" s="14"/>
    </row>
    <row r="711" spans="2:8" ht="15.75" customHeight="1">
      <c r="B711" s="61"/>
      <c r="F711" s="14"/>
      <c r="G711" s="14"/>
      <c r="H711" s="14"/>
    </row>
    <row r="712" spans="2:8" ht="15.75" customHeight="1">
      <c r="B712" s="61"/>
      <c r="F712" s="14"/>
      <c r="G712" s="14"/>
      <c r="H712" s="14"/>
    </row>
    <row r="713" spans="2:8" ht="15.75" customHeight="1">
      <c r="B713" s="61"/>
      <c r="F713" s="14"/>
      <c r="G713" s="14"/>
      <c r="H713" s="14"/>
    </row>
    <row r="714" spans="2:8" ht="15.75" customHeight="1">
      <c r="B714" s="61"/>
      <c r="F714" s="14"/>
      <c r="G714" s="14"/>
      <c r="H714" s="14"/>
    </row>
    <row r="715" spans="2:8" ht="15.75" customHeight="1">
      <c r="B715" s="61"/>
      <c r="F715" s="14"/>
      <c r="G715" s="14"/>
      <c r="H715" s="14"/>
    </row>
    <row r="716" spans="2:8" ht="15.75" customHeight="1">
      <c r="B716" s="61"/>
      <c r="F716" s="14"/>
      <c r="G716" s="14"/>
      <c r="H716" s="14"/>
    </row>
    <row r="717" spans="2:8" ht="15.75" customHeight="1">
      <c r="B717" s="61"/>
      <c r="F717" s="14"/>
      <c r="G717" s="14"/>
      <c r="H717" s="14"/>
    </row>
    <row r="718" spans="2:8" ht="15.75" customHeight="1">
      <c r="B718" s="61"/>
      <c r="F718" s="14"/>
      <c r="G718" s="14"/>
      <c r="H718" s="14"/>
    </row>
    <row r="719" spans="2:8" ht="15.75" customHeight="1">
      <c r="B719" s="61"/>
      <c r="F719" s="14"/>
      <c r="G719" s="14"/>
      <c r="H719" s="14"/>
    </row>
    <row r="720" spans="2:8" ht="15.75" customHeight="1">
      <c r="B720" s="61"/>
      <c r="F720" s="14"/>
      <c r="G720" s="14"/>
      <c r="H720" s="14"/>
    </row>
    <row r="721" spans="2:8" ht="15.75" customHeight="1">
      <c r="B721" s="61"/>
      <c r="F721" s="14"/>
      <c r="G721" s="14"/>
      <c r="H721" s="14"/>
    </row>
    <row r="722" spans="2:8" ht="15.75" customHeight="1">
      <c r="B722" s="61"/>
      <c r="F722" s="14"/>
      <c r="G722" s="14"/>
      <c r="H722" s="14"/>
    </row>
    <row r="723" spans="2:8" ht="15.75" customHeight="1">
      <c r="B723" s="61"/>
      <c r="F723" s="14"/>
      <c r="G723" s="14"/>
      <c r="H723" s="14"/>
    </row>
    <row r="724" spans="2:8" ht="15.75" customHeight="1">
      <c r="B724" s="61"/>
      <c r="F724" s="14"/>
      <c r="G724" s="14"/>
      <c r="H724" s="14"/>
    </row>
    <row r="725" spans="2:8" ht="15.75" customHeight="1">
      <c r="B725" s="61"/>
      <c r="F725" s="14"/>
      <c r="G725" s="14"/>
      <c r="H725" s="14"/>
    </row>
    <row r="726" spans="2:8" ht="15.75" customHeight="1">
      <c r="B726" s="61"/>
      <c r="F726" s="14"/>
      <c r="G726" s="14"/>
      <c r="H726" s="14"/>
    </row>
    <row r="727" spans="2:8" ht="15.75" customHeight="1">
      <c r="B727" s="61"/>
      <c r="F727" s="14"/>
      <c r="G727" s="14"/>
      <c r="H727" s="14"/>
    </row>
    <row r="728" spans="2:8" ht="15.75" customHeight="1">
      <c r="B728" s="61"/>
      <c r="F728" s="14"/>
      <c r="G728" s="14"/>
      <c r="H728" s="14"/>
    </row>
    <row r="729" spans="2:8" ht="15.75" customHeight="1">
      <c r="B729" s="61"/>
      <c r="F729" s="14"/>
      <c r="G729" s="14"/>
      <c r="H729" s="14"/>
    </row>
    <row r="730" spans="2:8" ht="15.75" customHeight="1">
      <c r="B730" s="61"/>
      <c r="F730" s="14"/>
      <c r="G730" s="14"/>
      <c r="H730" s="14"/>
    </row>
    <row r="731" spans="2:8" ht="15.75" customHeight="1">
      <c r="B731" s="61"/>
      <c r="F731" s="14"/>
      <c r="G731" s="14"/>
      <c r="H731" s="14"/>
    </row>
    <row r="732" spans="2:8" ht="15.75" customHeight="1">
      <c r="B732" s="61"/>
      <c r="F732" s="14"/>
      <c r="G732" s="14"/>
      <c r="H732" s="14"/>
    </row>
    <row r="733" spans="2:8" ht="15.75" customHeight="1">
      <c r="B733" s="61"/>
      <c r="F733" s="14"/>
      <c r="G733" s="14"/>
      <c r="H733" s="14"/>
    </row>
    <row r="734" spans="2:8" ht="15.75" customHeight="1">
      <c r="B734" s="61"/>
      <c r="F734" s="14"/>
      <c r="G734" s="14"/>
      <c r="H734" s="14"/>
    </row>
    <row r="735" spans="2:8" ht="15.75" customHeight="1">
      <c r="B735" s="61"/>
      <c r="F735" s="14"/>
      <c r="G735" s="14"/>
      <c r="H735" s="14"/>
    </row>
    <row r="736" spans="2:8" ht="15.75" customHeight="1">
      <c r="B736" s="61"/>
      <c r="F736" s="14"/>
      <c r="G736" s="14"/>
      <c r="H736" s="14"/>
    </row>
    <row r="737" spans="2:8" ht="15.75" customHeight="1">
      <c r="B737" s="61"/>
      <c r="F737" s="14"/>
      <c r="G737" s="14"/>
      <c r="H737" s="14"/>
    </row>
    <row r="738" spans="2:8" ht="15.75" customHeight="1">
      <c r="B738" s="61"/>
      <c r="F738" s="14"/>
      <c r="G738" s="14"/>
      <c r="H738" s="14"/>
    </row>
    <row r="739" spans="2:8" ht="15.75" customHeight="1">
      <c r="B739" s="61"/>
      <c r="F739" s="14"/>
      <c r="G739" s="14"/>
      <c r="H739" s="14"/>
    </row>
    <row r="740" spans="2:8" ht="15.75" customHeight="1">
      <c r="B740" s="61"/>
      <c r="F740" s="14"/>
      <c r="G740" s="14"/>
      <c r="H740" s="14"/>
    </row>
    <row r="741" spans="2:8" ht="15.75" customHeight="1">
      <c r="B741" s="61"/>
      <c r="F741" s="14"/>
      <c r="G741" s="14"/>
      <c r="H741" s="14"/>
    </row>
    <row r="742" spans="2:8" ht="15.75" customHeight="1">
      <c r="B742" s="61"/>
      <c r="F742" s="14"/>
      <c r="G742" s="14"/>
      <c r="H742" s="14"/>
    </row>
    <row r="743" spans="2:8" ht="15.75" customHeight="1">
      <c r="B743" s="61"/>
      <c r="F743" s="14"/>
      <c r="G743" s="14"/>
      <c r="H743" s="14"/>
    </row>
    <row r="744" spans="2:8" ht="15.75" customHeight="1">
      <c r="B744" s="61"/>
      <c r="F744" s="14"/>
      <c r="G744" s="14"/>
      <c r="H744" s="14"/>
    </row>
    <row r="745" spans="2:8" ht="15.75" customHeight="1">
      <c r="B745" s="61"/>
      <c r="F745" s="14"/>
      <c r="G745" s="14"/>
      <c r="H745" s="14"/>
    </row>
    <row r="746" spans="2:8" ht="15.75" customHeight="1">
      <c r="B746" s="61"/>
      <c r="F746" s="14"/>
      <c r="G746" s="14"/>
      <c r="H746" s="14"/>
    </row>
    <row r="747" spans="2:8" ht="15.75" customHeight="1">
      <c r="B747" s="61"/>
      <c r="F747" s="14"/>
      <c r="G747" s="14"/>
      <c r="H747" s="14"/>
    </row>
    <row r="748" spans="2:8" ht="15.75" customHeight="1">
      <c r="B748" s="61"/>
      <c r="F748" s="14"/>
      <c r="G748" s="14"/>
      <c r="H748" s="14"/>
    </row>
    <row r="749" spans="2:8" ht="15.75" customHeight="1">
      <c r="B749" s="61"/>
      <c r="F749" s="14"/>
      <c r="G749" s="14"/>
      <c r="H749" s="14"/>
    </row>
    <row r="750" spans="2:8" ht="15.75" customHeight="1">
      <c r="B750" s="61"/>
      <c r="F750" s="14"/>
      <c r="G750" s="14"/>
      <c r="H750" s="14"/>
    </row>
    <row r="751" spans="2:8" ht="15.75" customHeight="1">
      <c r="B751" s="61"/>
      <c r="F751" s="14"/>
      <c r="G751" s="14"/>
      <c r="H751" s="14"/>
    </row>
    <row r="752" spans="2:8" ht="15.75" customHeight="1">
      <c r="B752" s="61"/>
      <c r="F752" s="14"/>
      <c r="G752" s="14"/>
      <c r="H752" s="14"/>
    </row>
    <row r="753" spans="2:8" ht="15.75" customHeight="1">
      <c r="B753" s="61"/>
      <c r="F753" s="14"/>
      <c r="G753" s="14"/>
      <c r="H753" s="14"/>
    </row>
    <row r="754" spans="2:8" ht="15.75" customHeight="1">
      <c r="B754" s="61"/>
      <c r="F754" s="14"/>
      <c r="G754" s="14"/>
      <c r="H754" s="14"/>
    </row>
    <row r="755" spans="2:8" ht="15.75" customHeight="1">
      <c r="B755" s="61"/>
      <c r="F755" s="14"/>
      <c r="G755" s="14"/>
      <c r="H755" s="14"/>
    </row>
    <row r="756" spans="2:8" ht="15.75" customHeight="1">
      <c r="B756" s="61"/>
      <c r="F756" s="14"/>
      <c r="G756" s="14"/>
      <c r="H756" s="14"/>
    </row>
    <row r="757" spans="2:8" ht="15.75" customHeight="1">
      <c r="B757" s="61"/>
      <c r="F757" s="14"/>
      <c r="G757" s="14"/>
      <c r="H757" s="14"/>
    </row>
    <row r="758" spans="2:8" ht="15.75" customHeight="1">
      <c r="B758" s="61"/>
      <c r="F758" s="14"/>
      <c r="G758" s="14"/>
      <c r="H758" s="14"/>
    </row>
    <row r="759" spans="2:8" ht="15.75" customHeight="1">
      <c r="B759" s="61"/>
      <c r="F759" s="14"/>
      <c r="G759" s="14"/>
      <c r="H759" s="14"/>
    </row>
    <row r="760" spans="2:8" ht="15.75" customHeight="1">
      <c r="B760" s="61"/>
      <c r="F760" s="14"/>
      <c r="G760" s="14"/>
      <c r="H760" s="14"/>
    </row>
    <row r="761" spans="2:8" ht="15.75" customHeight="1">
      <c r="B761" s="61"/>
      <c r="F761" s="14"/>
      <c r="G761" s="14"/>
      <c r="H761" s="14"/>
    </row>
    <row r="762" spans="2:8" ht="15.75" customHeight="1">
      <c r="B762" s="61"/>
      <c r="F762" s="14"/>
      <c r="G762" s="14"/>
      <c r="H762" s="14"/>
    </row>
    <row r="763" spans="2:8" ht="15.75" customHeight="1">
      <c r="B763" s="61"/>
      <c r="F763" s="14"/>
      <c r="G763" s="14"/>
      <c r="H763" s="14"/>
    </row>
    <row r="764" spans="2:8" ht="15.75" customHeight="1">
      <c r="B764" s="61"/>
      <c r="F764" s="14"/>
      <c r="G764" s="14"/>
      <c r="H764" s="14"/>
    </row>
    <row r="765" spans="2:8" ht="15.75" customHeight="1">
      <c r="B765" s="61"/>
      <c r="F765" s="14"/>
      <c r="G765" s="14"/>
      <c r="H765" s="14"/>
    </row>
    <row r="766" spans="2:8" ht="15.75" customHeight="1">
      <c r="B766" s="61"/>
      <c r="F766" s="14"/>
      <c r="G766" s="14"/>
      <c r="H766" s="14"/>
    </row>
    <row r="767" spans="2:8" ht="15.75" customHeight="1">
      <c r="B767" s="61"/>
      <c r="F767" s="14"/>
      <c r="G767" s="14"/>
      <c r="H767" s="14"/>
    </row>
    <row r="768" spans="2:8" ht="15.75" customHeight="1">
      <c r="B768" s="61"/>
      <c r="F768" s="14"/>
      <c r="G768" s="14"/>
      <c r="H768" s="14"/>
    </row>
    <row r="769" spans="2:8" ht="15.75" customHeight="1">
      <c r="B769" s="61"/>
      <c r="F769" s="14"/>
      <c r="G769" s="14"/>
      <c r="H769" s="14"/>
    </row>
    <row r="770" spans="2:8" ht="15.75" customHeight="1">
      <c r="B770" s="61"/>
      <c r="F770" s="14"/>
      <c r="G770" s="14"/>
      <c r="H770" s="14"/>
    </row>
    <row r="771" spans="2:8" ht="15.75" customHeight="1">
      <c r="B771" s="61"/>
      <c r="F771" s="14"/>
      <c r="G771" s="14"/>
      <c r="H771" s="14"/>
    </row>
    <row r="772" spans="2:8" ht="15.75" customHeight="1">
      <c r="B772" s="61"/>
      <c r="F772" s="14"/>
      <c r="G772" s="14"/>
      <c r="H772" s="14"/>
    </row>
    <row r="773" spans="2:8" ht="15.75" customHeight="1">
      <c r="B773" s="61"/>
      <c r="F773" s="14"/>
      <c r="G773" s="14"/>
      <c r="H773" s="14"/>
    </row>
    <row r="774" spans="2:8" ht="15.75" customHeight="1">
      <c r="B774" s="61"/>
      <c r="F774" s="14"/>
      <c r="G774" s="14"/>
      <c r="H774" s="14"/>
    </row>
    <row r="775" spans="2:8" ht="15.75" customHeight="1">
      <c r="B775" s="61"/>
      <c r="F775" s="14"/>
      <c r="G775" s="14"/>
      <c r="H775" s="14"/>
    </row>
    <row r="776" spans="2:8" ht="15.75" customHeight="1">
      <c r="B776" s="61"/>
      <c r="F776" s="14"/>
      <c r="G776" s="14"/>
      <c r="H776" s="14"/>
    </row>
    <row r="777" spans="2:8" ht="15.75" customHeight="1">
      <c r="B777" s="61"/>
      <c r="F777" s="14"/>
      <c r="G777" s="14"/>
      <c r="H777" s="14"/>
    </row>
    <row r="778" spans="2:8" ht="15.75" customHeight="1">
      <c r="B778" s="61"/>
      <c r="F778" s="14"/>
      <c r="G778" s="14"/>
      <c r="H778" s="14"/>
    </row>
    <row r="779" spans="2:8" ht="15.75" customHeight="1">
      <c r="B779" s="61"/>
      <c r="F779" s="14"/>
      <c r="G779" s="14"/>
      <c r="H779" s="14"/>
    </row>
    <row r="780" spans="2:8" ht="15.75" customHeight="1">
      <c r="B780" s="61"/>
      <c r="F780" s="14"/>
      <c r="G780" s="14"/>
      <c r="H780" s="14"/>
    </row>
    <row r="781" spans="2:8" ht="15.75" customHeight="1">
      <c r="B781" s="61"/>
      <c r="F781" s="14"/>
      <c r="G781" s="14"/>
      <c r="H781" s="14"/>
    </row>
    <row r="782" spans="2:8" ht="15.75" customHeight="1">
      <c r="B782" s="61"/>
      <c r="F782" s="14"/>
      <c r="G782" s="14"/>
      <c r="H782" s="14"/>
    </row>
    <row r="783" spans="2:8" ht="15.75" customHeight="1">
      <c r="B783" s="61"/>
      <c r="F783" s="14"/>
      <c r="G783" s="14"/>
      <c r="H783" s="14"/>
    </row>
    <row r="784" spans="2:8" ht="15.75" customHeight="1">
      <c r="B784" s="61"/>
      <c r="F784" s="14"/>
      <c r="G784" s="14"/>
      <c r="H784" s="14"/>
    </row>
    <row r="785" spans="2:8" ht="15.75" customHeight="1">
      <c r="B785" s="61"/>
      <c r="F785" s="14"/>
      <c r="G785" s="14"/>
      <c r="H785" s="14"/>
    </row>
    <row r="786" spans="2:8" ht="15.75" customHeight="1">
      <c r="B786" s="61"/>
      <c r="F786" s="14"/>
      <c r="G786" s="14"/>
      <c r="H786" s="14"/>
    </row>
    <row r="787" spans="2:8" ht="15.75" customHeight="1">
      <c r="B787" s="61"/>
      <c r="F787" s="14"/>
      <c r="G787" s="14"/>
      <c r="H787" s="14"/>
    </row>
    <row r="788" spans="2:8" ht="15.75" customHeight="1">
      <c r="B788" s="61"/>
      <c r="F788" s="14"/>
      <c r="G788" s="14"/>
      <c r="H788" s="14"/>
    </row>
    <row r="789" spans="2:8" ht="15.75" customHeight="1">
      <c r="B789" s="61"/>
      <c r="F789" s="14"/>
      <c r="G789" s="14"/>
      <c r="H789" s="14"/>
    </row>
    <row r="790" spans="2:8" ht="15.75" customHeight="1">
      <c r="B790" s="61"/>
      <c r="F790" s="14"/>
      <c r="G790" s="14"/>
      <c r="H790" s="14"/>
    </row>
    <row r="791" spans="2:8" ht="15.75" customHeight="1">
      <c r="B791" s="61"/>
      <c r="F791" s="14"/>
      <c r="G791" s="14"/>
      <c r="H791" s="14"/>
    </row>
    <row r="792" spans="2:8" ht="15.75" customHeight="1">
      <c r="B792" s="61"/>
      <c r="F792" s="14"/>
      <c r="G792" s="14"/>
      <c r="H792" s="14"/>
    </row>
    <row r="793" spans="2:8" ht="15.75" customHeight="1">
      <c r="B793" s="61"/>
      <c r="F793" s="14"/>
      <c r="G793" s="14"/>
      <c r="H793" s="14"/>
    </row>
    <row r="794" spans="2:8" ht="15.75" customHeight="1">
      <c r="B794" s="61"/>
      <c r="F794" s="14"/>
      <c r="G794" s="14"/>
      <c r="H794" s="14"/>
    </row>
    <row r="795" spans="2:8" ht="15.75" customHeight="1">
      <c r="B795" s="61"/>
      <c r="F795" s="14"/>
      <c r="G795" s="14"/>
      <c r="H795" s="14"/>
    </row>
    <row r="796" spans="2:8" ht="15.75" customHeight="1">
      <c r="B796" s="61"/>
      <c r="F796" s="14"/>
      <c r="G796" s="14"/>
      <c r="H796" s="14"/>
    </row>
    <row r="797" spans="2:8" ht="15.75" customHeight="1">
      <c r="B797" s="61"/>
      <c r="F797" s="14"/>
      <c r="G797" s="14"/>
      <c r="H797" s="14"/>
    </row>
    <row r="798" spans="2:8" ht="15.75" customHeight="1">
      <c r="B798" s="61"/>
      <c r="F798" s="14"/>
      <c r="G798" s="14"/>
      <c r="H798" s="14"/>
    </row>
    <row r="799" spans="2:8" ht="15.75" customHeight="1">
      <c r="B799" s="61"/>
      <c r="F799" s="14"/>
      <c r="G799" s="14"/>
      <c r="H799" s="14"/>
    </row>
    <row r="800" spans="2:8" ht="15.75" customHeight="1">
      <c r="B800" s="61"/>
      <c r="F800" s="14"/>
      <c r="G800" s="14"/>
      <c r="H800" s="14"/>
    </row>
    <row r="801" spans="2:8" ht="15.75" customHeight="1">
      <c r="B801" s="61"/>
      <c r="F801" s="14"/>
      <c r="G801" s="14"/>
      <c r="H801" s="14"/>
    </row>
    <row r="802" spans="2:8" ht="15.75" customHeight="1">
      <c r="B802" s="61"/>
      <c r="F802" s="14"/>
      <c r="G802" s="14"/>
      <c r="H802" s="14"/>
    </row>
    <row r="803" spans="2:8" ht="15.75" customHeight="1">
      <c r="B803" s="61"/>
      <c r="F803" s="14"/>
      <c r="G803" s="14"/>
      <c r="H803" s="14"/>
    </row>
    <row r="804" spans="2:8" ht="15.75" customHeight="1">
      <c r="B804" s="61"/>
      <c r="F804" s="14"/>
      <c r="G804" s="14"/>
      <c r="H804" s="14"/>
    </row>
    <row r="805" spans="2:8" ht="15.75" customHeight="1">
      <c r="B805" s="61"/>
      <c r="F805" s="14"/>
      <c r="G805" s="14"/>
      <c r="H805" s="14"/>
    </row>
    <row r="806" spans="2:8" ht="15.75" customHeight="1">
      <c r="B806" s="61"/>
      <c r="F806" s="14"/>
      <c r="G806" s="14"/>
      <c r="H806" s="14"/>
    </row>
    <row r="807" spans="2:8" ht="15.75" customHeight="1">
      <c r="B807" s="61"/>
      <c r="F807" s="14"/>
      <c r="G807" s="14"/>
      <c r="H807" s="14"/>
    </row>
    <row r="808" spans="2:8" ht="15.75" customHeight="1">
      <c r="B808" s="61"/>
      <c r="F808" s="14"/>
      <c r="G808" s="14"/>
      <c r="H808" s="14"/>
    </row>
    <row r="809" spans="2:8" ht="15.75" customHeight="1">
      <c r="B809" s="61"/>
      <c r="F809" s="14"/>
      <c r="G809" s="14"/>
      <c r="H809" s="14"/>
    </row>
    <row r="810" spans="2:8" ht="15.75" customHeight="1">
      <c r="B810" s="61"/>
      <c r="F810" s="14"/>
      <c r="G810" s="14"/>
      <c r="H810" s="14"/>
    </row>
    <row r="811" spans="2:8" ht="15.75" customHeight="1">
      <c r="B811" s="61"/>
      <c r="F811" s="14"/>
      <c r="G811" s="14"/>
      <c r="H811" s="14"/>
    </row>
    <row r="812" spans="2:8" ht="15.75" customHeight="1">
      <c r="B812" s="61"/>
      <c r="F812" s="14"/>
      <c r="G812" s="14"/>
      <c r="H812" s="14"/>
    </row>
    <row r="813" spans="2:8" ht="15.75" customHeight="1">
      <c r="B813" s="61"/>
      <c r="F813" s="14"/>
      <c r="G813" s="14"/>
      <c r="H813" s="14"/>
    </row>
    <row r="814" spans="2:8" ht="15.75" customHeight="1">
      <c r="B814" s="61"/>
      <c r="F814" s="14"/>
      <c r="G814" s="14"/>
      <c r="H814" s="14"/>
    </row>
    <row r="815" spans="2:8" ht="15.75" customHeight="1">
      <c r="B815" s="61"/>
      <c r="F815" s="14"/>
      <c r="G815" s="14"/>
      <c r="H815" s="14"/>
    </row>
    <row r="816" spans="2:8" ht="15.75" customHeight="1">
      <c r="B816" s="61"/>
      <c r="F816" s="14"/>
      <c r="G816" s="14"/>
      <c r="H816" s="14"/>
    </row>
    <row r="817" spans="2:8" ht="15.75" customHeight="1">
      <c r="B817" s="61"/>
      <c r="F817" s="14"/>
      <c r="G817" s="14"/>
      <c r="H817" s="14"/>
    </row>
    <row r="818" spans="2:8" ht="15.75" customHeight="1">
      <c r="B818" s="61"/>
      <c r="F818" s="14"/>
      <c r="G818" s="14"/>
      <c r="H818" s="14"/>
    </row>
    <row r="819" spans="2:8" ht="15.75" customHeight="1">
      <c r="B819" s="61"/>
      <c r="F819" s="14"/>
      <c r="G819" s="14"/>
      <c r="H819" s="14"/>
    </row>
    <row r="820" spans="2:8" ht="15.75" customHeight="1">
      <c r="B820" s="61"/>
      <c r="F820" s="14"/>
      <c r="G820" s="14"/>
      <c r="H820" s="14"/>
    </row>
    <row r="821" spans="2:8" ht="15.75" customHeight="1">
      <c r="B821" s="61"/>
      <c r="F821" s="14"/>
      <c r="G821" s="14"/>
      <c r="H821" s="14"/>
    </row>
    <row r="822" spans="2:8" ht="15.75" customHeight="1">
      <c r="B822" s="61"/>
      <c r="F822" s="14"/>
      <c r="G822" s="14"/>
      <c r="H822" s="14"/>
    </row>
    <row r="823" spans="2:8" ht="15.75" customHeight="1">
      <c r="B823" s="61"/>
      <c r="F823" s="14"/>
      <c r="G823" s="14"/>
      <c r="H823" s="14"/>
    </row>
    <row r="824" spans="2:8" ht="15.75" customHeight="1">
      <c r="B824" s="61"/>
      <c r="F824" s="14"/>
      <c r="G824" s="14"/>
      <c r="H824" s="14"/>
    </row>
    <row r="825" spans="2:8" ht="15.75" customHeight="1">
      <c r="B825" s="61"/>
      <c r="F825" s="14"/>
      <c r="G825" s="14"/>
      <c r="H825" s="14"/>
    </row>
    <row r="826" spans="2:8" ht="15.75" customHeight="1">
      <c r="B826" s="61"/>
      <c r="F826" s="14"/>
      <c r="G826" s="14"/>
      <c r="H826" s="14"/>
    </row>
    <row r="827" spans="2:8" ht="15.75" customHeight="1">
      <c r="B827" s="61"/>
      <c r="F827" s="14"/>
      <c r="G827" s="14"/>
      <c r="H827" s="14"/>
    </row>
    <row r="828" spans="2:8" ht="15.75" customHeight="1">
      <c r="B828" s="61"/>
      <c r="F828" s="14"/>
      <c r="G828" s="14"/>
      <c r="H828" s="14"/>
    </row>
    <row r="829" spans="2:8" ht="15.75" customHeight="1">
      <c r="B829" s="61"/>
      <c r="F829" s="14"/>
      <c r="G829" s="14"/>
      <c r="H829" s="14"/>
    </row>
    <row r="830" spans="2:8" ht="15.75" customHeight="1">
      <c r="B830" s="61"/>
      <c r="F830" s="14"/>
      <c r="G830" s="14"/>
      <c r="H830" s="14"/>
    </row>
    <row r="831" spans="2:8" ht="15.75" customHeight="1">
      <c r="B831" s="61"/>
      <c r="F831" s="14"/>
      <c r="G831" s="14"/>
      <c r="H831" s="14"/>
    </row>
    <row r="832" spans="2:8" ht="15.75" customHeight="1">
      <c r="B832" s="61"/>
      <c r="F832" s="14"/>
      <c r="G832" s="14"/>
      <c r="H832" s="14"/>
    </row>
    <row r="833" spans="2:8" ht="15.75" customHeight="1">
      <c r="B833" s="61"/>
      <c r="F833" s="14"/>
      <c r="G833" s="14"/>
      <c r="H833" s="14"/>
    </row>
    <row r="834" spans="2:8" ht="15.75" customHeight="1">
      <c r="B834" s="61"/>
      <c r="F834" s="14"/>
      <c r="G834" s="14"/>
      <c r="H834" s="14"/>
    </row>
    <row r="835" spans="2:8" ht="15.75" customHeight="1">
      <c r="B835" s="61"/>
      <c r="F835" s="14"/>
      <c r="G835" s="14"/>
      <c r="H835" s="14"/>
    </row>
    <row r="836" spans="2:8" ht="15.75" customHeight="1">
      <c r="B836" s="61"/>
      <c r="F836" s="14"/>
      <c r="G836" s="14"/>
      <c r="H836" s="14"/>
    </row>
    <row r="837" spans="2:8" ht="15.75" customHeight="1">
      <c r="B837" s="61"/>
      <c r="F837" s="14"/>
      <c r="G837" s="14"/>
      <c r="H837" s="14"/>
    </row>
    <row r="838" spans="2:8" ht="15.75" customHeight="1">
      <c r="B838" s="61"/>
      <c r="F838" s="14"/>
      <c r="G838" s="14"/>
      <c r="H838" s="14"/>
    </row>
    <row r="839" spans="2:8" ht="15.75" customHeight="1">
      <c r="B839" s="61"/>
      <c r="F839" s="14"/>
      <c r="G839" s="14"/>
      <c r="H839" s="14"/>
    </row>
    <row r="840" spans="2:8" ht="15.75" customHeight="1">
      <c r="B840" s="61"/>
      <c r="F840" s="14"/>
      <c r="G840" s="14"/>
      <c r="H840" s="14"/>
    </row>
    <row r="841" spans="2:8" ht="15.75" customHeight="1">
      <c r="B841" s="61"/>
      <c r="F841" s="14"/>
      <c r="G841" s="14"/>
      <c r="H841" s="14"/>
    </row>
    <row r="842" spans="2:8" ht="15.75" customHeight="1">
      <c r="B842" s="61"/>
      <c r="F842" s="14"/>
      <c r="G842" s="14"/>
      <c r="H842" s="14"/>
    </row>
    <row r="843" spans="2:8" ht="15.75" customHeight="1">
      <c r="B843" s="61"/>
      <c r="F843" s="14"/>
      <c r="G843" s="14"/>
      <c r="H843" s="14"/>
    </row>
    <row r="844" spans="2:8" ht="15.75" customHeight="1">
      <c r="B844" s="61"/>
      <c r="F844" s="14"/>
      <c r="G844" s="14"/>
      <c r="H844" s="14"/>
    </row>
    <row r="845" spans="2:8" ht="15.75" customHeight="1">
      <c r="B845" s="61"/>
      <c r="F845" s="14"/>
      <c r="G845" s="14"/>
      <c r="H845" s="14"/>
    </row>
    <row r="846" spans="2:8" ht="15.75" customHeight="1">
      <c r="B846" s="61"/>
      <c r="F846" s="14"/>
      <c r="G846" s="14"/>
      <c r="H846" s="14"/>
    </row>
    <row r="847" spans="2:8" ht="15.75" customHeight="1">
      <c r="B847" s="61"/>
      <c r="F847" s="14"/>
      <c r="G847" s="14"/>
      <c r="H847" s="14"/>
    </row>
    <row r="848" spans="2:8" ht="15.75" customHeight="1">
      <c r="B848" s="61"/>
      <c r="F848" s="14"/>
      <c r="G848" s="14"/>
      <c r="H848" s="14"/>
    </row>
    <row r="849" spans="2:8" ht="15.75" customHeight="1">
      <c r="B849" s="61"/>
      <c r="F849" s="14"/>
      <c r="G849" s="14"/>
      <c r="H849" s="14"/>
    </row>
    <row r="850" spans="2:8" ht="15.75" customHeight="1">
      <c r="B850" s="61"/>
      <c r="F850" s="14"/>
      <c r="G850" s="14"/>
      <c r="H850" s="14"/>
    </row>
    <row r="851" spans="2:8" ht="15.75" customHeight="1">
      <c r="B851" s="61"/>
      <c r="F851" s="14"/>
      <c r="G851" s="14"/>
      <c r="H851" s="14"/>
    </row>
    <row r="852" spans="2:8" ht="15.75" customHeight="1">
      <c r="B852" s="61"/>
      <c r="F852" s="14"/>
      <c r="G852" s="14"/>
      <c r="H852" s="14"/>
    </row>
    <row r="853" spans="2:8" ht="15.75" customHeight="1">
      <c r="B853" s="61"/>
      <c r="F853" s="14"/>
      <c r="G853" s="14"/>
      <c r="H853" s="14"/>
    </row>
    <row r="854" spans="2:8" ht="15.75" customHeight="1">
      <c r="B854" s="61"/>
      <c r="F854" s="14"/>
      <c r="G854" s="14"/>
      <c r="H854" s="14"/>
    </row>
    <row r="855" spans="2:8" ht="15.75" customHeight="1">
      <c r="B855" s="61"/>
      <c r="F855" s="14"/>
      <c r="G855" s="14"/>
      <c r="H855" s="14"/>
    </row>
    <row r="856" spans="2:8" ht="15.75" customHeight="1">
      <c r="B856" s="61"/>
      <c r="F856" s="14"/>
      <c r="G856" s="14"/>
      <c r="H856" s="14"/>
    </row>
    <row r="857" spans="2:8" ht="15.75" customHeight="1">
      <c r="B857" s="61"/>
      <c r="F857" s="14"/>
      <c r="G857" s="14"/>
      <c r="H857" s="14"/>
    </row>
    <row r="858" spans="2:8" ht="15.75" customHeight="1">
      <c r="B858" s="61"/>
      <c r="F858" s="14"/>
      <c r="G858" s="14"/>
      <c r="H858" s="14"/>
    </row>
    <row r="859" spans="2:8" ht="15.75" customHeight="1">
      <c r="B859" s="61"/>
      <c r="F859" s="14"/>
      <c r="G859" s="14"/>
      <c r="H859" s="14"/>
    </row>
    <row r="860" spans="2:8" ht="15.75" customHeight="1">
      <c r="B860" s="61"/>
      <c r="F860" s="14"/>
      <c r="G860" s="14"/>
      <c r="H860" s="14"/>
    </row>
    <row r="861" spans="2:8" ht="15.75" customHeight="1">
      <c r="B861" s="61"/>
      <c r="F861" s="14"/>
      <c r="G861" s="14"/>
      <c r="H861" s="14"/>
    </row>
    <row r="862" spans="2:8" ht="15.75" customHeight="1">
      <c r="B862" s="61"/>
      <c r="F862" s="14"/>
      <c r="G862" s="14"/>
      <c r="H862" s="14"/>
    </row>
    <row r="863" spans="2:8" ht="15.75" customHeight="1">
      <c r="B863" s="61"/>
      <c r="F863" s="14"/>
      <c r="G863" s="14"/>
      <c r="H863" s="14"/>
    </row>
    <row r="864" spans="2:8" ht="15.75" customHeight="1">
      <c r="B864" s="61"/>
      <c r="F864" s="14"/>
      <c r="G864" s="14"/>
      <c r="H864" s="14"/>
    </row>
    <row r="865" spans="2:8" ht="15.75" customHeight="1">
      <c r="B865" s="61"/>
      <c r="F865" s="14"/>
      <c r="G865" s="14"/>
      <c r="H865" s="14"/>
    </row>
    <row r="866" spans="2:8" ht="15.75" customHeight="1">
      <c r="B866" s="61"/>
      <c r="F866" s="14"/>
      <c r="G866" s="14"/>
      <c r="H866" s="14"/>
    </row>
    <row r="867" spans="2:8" ht="15.75" customHeight="1">
      <c r="B867" s="61"/>
      <c r="F867" s="14"/>
      <c r="G867" s="14"/>
      <c r="H867" s="14"/>
    </row>
    <row r="868" spans="2:8" ht="15.75" customHeight="1">
      <c r="B868" s="61"/>
      <c r="F868" s="14"/>
      <c r="G868" s="14"/>
      <c r="H868" s="14"/>
    </row>
    <row r="869" spans="2:8" ht="15.75" customHeight="1">
      <c r="B869" s="61"/>
      <c r="F869" s="14"/>
      <c r="G869" s="14"/>
      <c r="H869" s="14"/>
    </row>
    <row r="870" spans="2:8" ht="15.75" customHeight="1">
      <c r="B870" s="61"/>
      <c r="F870" s="14"/>
      <c r="G870" s="14"/>
      <c r="H870" s="14"/>
    </row>
    <row r="871" spans="2:8" ht="15.75" customHeight="1">
      <c r="B871" s="61"/>
      <c r="F871" s="14"/>
      <c r="G871" s="14"/>
      <c r="H871" s="14"/>
    </row>
    <row r="872" spans="2:8" ht="15.75" customHeight="1">
      <c r="B872" s="61"/>
      <c r="F872" s="14"/>
      <c r="G872" s="14"/>
      <c r="H872" s="14"/>
    </row>
    <row r="873" spans="2:8" ht="15.75" customHeight="1">
      <c r="B873" s="61"/>
      <c r="F873" s="14"/>
      <c r="G873" s="14"/>
      <c r="H873" s="14"/>
    </row>
    <row r="874" spans="2:8" ht="15.75" customHeight="1">
      <c r="B874" s="61"/>
      <c r="F874" s="14"/>
      <c r="G874" s="14"/>
      <c r="H874" s="14"/>
    </row>
    <row r="875" spans="2:8" ht="15.75" customHeight="1">
      <c r="B875" s="61"/>
      <c r="F875" s="14"/>
      <c r="G875" s="14"/>
      <c r="H875" s="14"/>
    </row>
    <row r="876" spans="2:8" ht="15.75" customHeight="1">
      <c r="B876" s="61"/>
      <c r="F876" s="14"/>
      <c r="G876" s="14"/>
      <c r="H876" s="14"/>
    </row>
    <row r="877" spans="2:8" ht="15.75" customHeight="1">
      <c r="B877" s="61"/>
      <c r="F877" s="14"/>
      <c r="G877" s="14"/>
      <c r="H877" s="14"/>
    </row>
    <row r="878" spans="2:8" ht="15.75" customHeight="1">
      <c r="B878" s="61"/>
      <c r="F878" s="14"/>
      <c r="G878" s="14"/>
      <c r="H878" s="14"/>
    </row>
    <row r="879" spans="2:8" ht="15.75" customHeight="1">
      <c r="B879" s="61"/>
      <c r="F879" s="14"/>
      <c r="G879" s="14"/>
      <c r="H879" s="14"/>
    </row>
    <row r="880" spans="2:8" ht="15.75" customHeight="1">
      <c r="B880" s="61"/>
      <c r="F880" s="14"/>
      <c r="G880" s="14"/>
      <c r="H880" s="14"/>
    </row>
    <row r="881" spans="2:8" ht="15.75" customHeight="1">
      <c r="B881" s="61"/>
      <c r="F881" s="14"/>
      <c r="G881" s="14"/>
      <c r="H881" s="14"/>
    </row>
    <row r="882" spans="2:8" ht="15.75" customHeight="1">
      <c r="B882" s="61"/>
      <c r="F882" s="14"/>
      <c r="G882" s="14"/>
      <c r="H882" s="14"/>
    </row>
    <row r="883" spans="2:8" ht="15.75" customHeight="1">
      <c r="B883" s="61"/>
      <c r="F883" s="14"/>
      <c r="G883" s="14"/>
      <c r="H883" s="14"/>
    </row>
    <row r="884" spans="2:8" ht="15.75" customHeight="1">
      <c r="B884" s="61"/>
      <c r="F884" s="14"/>
      <c r="G884" s="14"/>
      <c r="H884" s="14"/>
    </row>
    <row r="885" spans="2:8" ht="15.75" customHeight="1">
      <c r="B885" s="61"/>
      <c r="F885" s="14"/>
      <c r="G885" s="14"/>
      <c r="H885" s="14"/>
    </row>
    <row r="886" spans="2:8" ht="15.75" customHeight="1">
      <c r="B886" s="61"/>
      <c r="F886" s="14"/>
      <c r="G886" s="14"/>
      <c r="H886" s="14"/>
    </row>
    <row r="887" spans="2:8" ht="15.75" customHeight="1">
      <c r="B887" s="61"/>
      <c r="F887" s="14"/>
      <c r="G887" s="14"/>
      <c r="H887" s="14"/>
    </row>
    <row r="888" spans="2:8" ht="15.75" customHeight="1">
      <c r="B888" s="61"/>
      <c r="F888" s="14"/>
      <c r="G888" s="14"/>
      <c r="H888" s="14"/>
    </row>
    <row r="889" spans="2:8" ht="15.75" customHeight="1">
      <c r="B889" s="61"/>
      <c r="F889" s="14"/>
      <c r="G889" s="14"/>
      <c r="H889" s="14"/>
    </row>
    <row r="890" spans="2:8" ht="15.75" customHeight="1">
      <c r="B890" s="61"/>
      <c r="F890" s="14"/>
      <c r="G890" s="14"/>
      <c r="H890" s="14"/>
    </row>
    <row r="891" spans="2:8" ht="15.75" customHeight="1">
      <c r="B891" s="61"/>
      <c r="F891" s="14"/>
      <c r="G891" s="14"/>
      <c r="H891" s="14"/>
    </row>
    <row r="892" spans="2:8" ht="15.75" customHeight="1">
      <c r="B892" s="61"/>
      <c r="F892" s="14"/>
      <c r="G892" s="14"/>
      <c r="H892" s="14"/>
    </row>
    <row r="893" spans="2:8" ht="15.75" customHeight="1">
      <c r="B893" s="61"/>
      <c r="F893" s="14"/>
      <c r="G893" s="14"/>
      <c r="H893" s="14"/>
    </row>
    <row r="894" spans="2:8" ht="15.75" customHeight="1">
      <c r="B894" s="61"/>
      <c r="F894" s="14"/>
      <c r="G894" s="14"/>
      <c r="H894" s="14"/>
    </row>
    <row r="895" spans="2:8" ht="15.75" customHeight="1">
      <c r="B895" s="61"/>
      <c r="F895" s="14"/>
      <c r="G895" s="14"/>
      <c r="H895" s="14"/>
    </row>
    <row r="896" spans="2:8" ht="15.75" customHeight="1">
      <c r="B896" s="61"/>
      <c r="F896" s="14"/>
      <c r="G896" s="14"/>
      <c r="H896" s="14"/>
    </row>
    <row r="897" spans="2:8" ht="15.75" customHeight="1">
      <c r="B897" s="61"/>
      <c r="F897" s="14"/>
      <c r="G897" s="14"/>
      <c r="H897" s="14"/>
    </row>
    <row r="898" spans="2:8" ht="15.75" customHeight="1">
      <c r="B898" s="61"/>
      <c r="F898" s="14"/>
      <c r="G898" s="14"/>
      <c r="H898" s="14"/>
    </row>
    <row r="899" spans="2:8" ht="15.75" customHeight="1">
      <c r="B899" s="61"/>
      <c r="F899" s="14"/>
      <c r="G899" s="14"/>
      <c r="H899" s="14"/>
    </row>
    <row r="900" spans="2:8" ht="15.75" customHeight="1">
      <c r="B900" s="61"/>
      <c r="F900" s="14"/>
      <c r="G900" s="14"/>
      <c r="H900" s="14"/>
    </row>
    <row r="901" spans="2:8" ht="15.75" customHeight="1">
      <c r="B901" s="61"/>
      <c r="F901" s="14"/>
      <c r="G901" s="14"/>
      <c r="H901" s="14"/>
    </row>
    <row r="902" spans="2:8" ht="15.75" customHeight="1">
      <c r="B902" s="61"/>
      <c r="F902" s="14"/>
      <c r="G902" s="14"/>
      <c r="H902" s="14"/>
    </row>
    <row r="903" spans="2:8" ht="15.75" customHeight="1">
      <c r="B903" s="61"/>
      <c r="F903" s="14"/>
      <c r="G903" s="14"/>
      <c r="H903" s="14"/>
    </row>
    <row r="904" spans="2:8" ht="15.75" customHeight="1">
      <c r="B904" s="61"/>
      <c r="F904" s="14"/>
      <c r="G904" s="14"/>
      <c r="H904" s="14"/>
    </row>
    <row r="905" spans="2:8" ht="15.75" customHeight="1">
      <c r="B905" s="61"/>
      <c r="F905" s="14"/>
      <c r="G905" s="14"/>
      <c r="H905" s="14"/>
    </row>
    <row r="906" spans="2:8" ht="15.75" customHeight="1">
      <c r="B906" s="61"/>
      <c r="F906" s="14"/>
      <c r="G906" s="14"/>
      <c r="H906" s="14"/>
    </row>
    <row r="907" spans="2:8" ht="15.75" customHeight="1">
      <c r="B907" s="61"/>
      <c r="F907" s="14"/>
      <c r="G907" s="14"/>
      <c r="H907" s="14"/>
    </row>
    <row r="908" spans="2:8" ht="15.75" customHeight="1">
      <c r="B908" s="61"/>
      <c r="F908" s="14"/>
      <c r="G908" s="14"/>
      <c r="H908" s="14"/>
    </row>
    <row r="909" spans="2:8" ht="15.75" customHeight="1">
      <c r="B909" s="61"/>
      <c r="F909" s="14"/>
      <c r="G909" s="14"/>
      <c r="H909" s="14"/>
    </row>
    <row r="910" spans="2:8" ht="15.75" customHeight="1">
      <c r="B910" s="61"/>
      <c r="F910" s="14"/>
      <c r="G910" s="14"/>
      <c r="H910" s="14"/>
    </row>
    <row r="911" spans="2:8" ht="15.75" customHeight="1">
      <c r="B911" s="61"/>
      <c r="F911" s="14"/>
      <c r="G911" s="14"/>
      <c r="H911" s="14"/>
    </row>
    <row r="912" spans="2:8" ht="15.75" customHeight="1">
      <c r="B912" s="61"/>
      <c r="F912" s="14"/>
      <c r="G912" s="14"/>
      <c r="H912" s="14"/>
    </row>
    <row r="913" spans="2:8" ht="15.75" customHeight="1">
      <c r="B913" s="61"/>
      <c r="F913" s="14"/>
      <c r="G913" s="14"/>
      <c r="H913" s="14"/>
    </row>
    <row r="914" spans="2:8" ht="15.75" customHeight="1">
      <c r="B914" s="61"/>
      <c r="F914" s="14"/>
      <c r="G914" s="14"/>
      <c r="H914" s="14"/>
    </row>
    <row r="915" spans="2:8" ht="15.75" customHeight="1">
      <c r="B915" s="61"/>
      <c r="F915" s="14"/>
      <c r="G915" s="14"/>
      <c r="H915" s="14"/>
    </row>
    <row r="916" spans="2:8" ht="15.75" customHeight="1">
      <c r="B916" s="61"/>
      <c r="F916" s="14"/>
      <c r="G916" s="14"/>
      <c r="H916" s="14"/>
    </row>
    <row r="917" spans="2:8" ht="15.75" customHeight="1">
      <c r="B917" s="61"/>
      <c r="F917" s="14"/>
      <c r="G917" s="14"/>
      <c r="H917" s="14"/>
    </row>
    <row r="918" spans="2:8" ht="15.75" customHeight="1">
      <c r="B918" s="61"/>
      <c r="F918" s="14"/>
      <c r="G918" s="14"/>
      <c r="H918" s="14"/>
    </row>
    <row r="919" spans="2:8" ht="15.75" customHeight="1">
      <c r="B919" s="61"/>
      <c r="F919" s="14"/>
      <c r="G919" s="14"/>
      <c r="H919" s="14"/>
    </row>
    <row r="920" spans="2:8" ht="15.75" customHeight="1">
      <c r="B920" s="61"/>
      <c r="F920" s="14"/>
      <c r="G920" s="14"/>
      <c r="H920" s="14"/>
    </row>
    <row r="921" spans="2:8" ht="15.75" customHeight="1">
      <c r="B921" s="61"/>
      <c r="F921" s="14"/>
      <c r="G921" s="14"/>
      <c r="H921" s="14"/>
    </row>
    <row r="922" spans="2:8" ht="15.75" customHeight="1">
      <c r="B922" s="61"/>
      <c r="F922" s="14"/>
      <c r="G922" s="14"/>
      <c r="H922" s="14"/>
    </row>
    <row r="923" spans="2:8" ht="15.75" customHeight="1">
      <c r="B923" s="61"/>
      <c r="F923" s="14"/>
      <c r="G923" s="14"/>
      <c r="H923" s="14"/>
    </row>
    <row r="924" spans="2:8" ht="15.75" customHeight="1">
      <c r="B924" s="61"/>
      <c r="F924" s="14"/>
      <c r="G924" s="14"/>
      <c r="H924" s="14"/>
    </row>
    <row r="925" spans="2:8" ht="15.75" customHeight="1">
      <c r="B925" s="61"/>
      <c r="F925" s="14"/>
      <c r="G925" s="14"/>
      <c r="H925" s="14"/>
    </row>
    <row r="926" spans="2:8" ht="15.75" customHeight="1">
      <c r="B926" s="61"/>
      <c r="F926" s="14"/>
      <c r="G926" s="14"/>
      <c r="H926" s="14"/>
    </row>
    <row r="927" spans="2:8" ht="15.75" customHeight="1">
      <c r="B927" s="61"/>
      <c r="F927" s="14"/>
      <c r="G927" s="14"/>
      <c r="H927" s="14"/>
    </row>
    <row r="928" spans="2:8" ht="15.75" customHeight="1">
      <c r="B928" s="61"/>
      <c r="F928" s="14"/>
      <c r="G928" s="14"/>
      <c r="H928" s="14"/>
    </row>
    <row r="929" spans="2:8" ht="15.75" customHeight="1">
      <c r="B929" s="61"/>
      <c r="F929" s="14"/>
      <c r="G929" s="14"/>
      <c r="H929" s="14"/>
    </row>
    <row r="930" spans="2:8" ht="15.75" customHeight="1">
      <c r="B930" s="61"/>
      <c r="F930" s="14"/>
      <c r="G930" s="14"/>
      <c r="H930" s="14"/>
    </row>
    <row r="931" spans="2:8" ht="15.75" customHeight="1">
      <c r="B931" s="61"/>
      <c r="F931" s="14"/>
      <c r="G931" s="14"/>
      <c r="H931" s="14"/>
    </row>
    <row r="932" spans="2:8" ht="15.75" customHeight="1">
      <c r="B932" s="61"/>
      <c r="F932" s="14"/>
      <c r="G932" s="14"/>
      <c r="H932" s="14"/>
    </row>
    <row r="933" spans="2:8" ht="15.75" customHeight="1">
      <c r="B933" s="61"/>
      <c r="F933" s="14"/>
      <c r="G933" s="14"/>
      <c r="H933" s="14"/>
    </row>
    <row r="934" spans="2:8" ht="15.75" customHeight="1">
      <c r="B934" s="61"/>
      <c r="F934" s="14"/>
      <c r="G934" s="14"/>
      <c r="H934" s="14"/>
    </row>
    <row r="935" spans="2:8" ht="15.75" customHeight="1">
      <c r="B935" s="61"/>
      <c r="F935" s="14"/>
      <c r="G935" s="14"/>
      <c r="H935" s="14"/>
    </row>
    <row r="936" spans="2:8" ht="15.75" customHeight="1">
      <c r="B936" s="61"/>
      <c r="F936" s="14"/>
      <c r="G936" s="14"/>
      <c r="H936" s="14"/>
    </row>
    <row r="937" spans="2:8" ht="15.75" customHeight="1">
      <c r="B937" s="61"/>
      <c r="F937" s="14"/>
      <c r="G937" s="14"/>
      <c r="H937" s="14"/>
    </row>
    <row r="938" spans="2:8" ht="15.75" customHeight="1">
      <c r="B938" s="61"/>
      <c r="F938" s="14"/>
      <c r="G938" s="14"/>
      <c r="H938" s="14"/>
    </row>
    <row r="939" spans="2:8" ht="15.75" customHeight="1">
      <c r="B939" s="61"/>
      <c r="F939" s="14"/>
      <c r="G939" s="14"/>
      <c r="H939" s="14"/>
    </row>
    <row r="940" spans="2:8" ht="15.75" customHeight="1">
      <c r="B940" s="61"/>
      <c r="F940" s="14"/>
      <c r="G940" s="14"/>
      <c r="H940" s="14"/>
    </row>
    <row r="941" spans="2:8" ht="15.75" customHeight="1">
      <c r="B941" s="61"/>
      <c r="F941" s="14"/>
      <c r="G941" s="14"/>
      <c r="H941" s="14"/>
    </row>
    <row r="942" spans="2:8" ht="15.75" customHeight="1">
      <c r="B942" s="61"/>
      <c r="F942" s="14"/>
      <c r="G942" s="14"/>
      <c r="H942" s="14"/>
    </row>
    <row r="943" spans="2:8" ht="15.75" customHeight="1">
      <c r="B943" s="61"/>
      <c r="F943" s="14"/>
      <c r="G943" s="14"/>
      <c r="H943" s="14"/>
    </row>
    <row r="944" spans="2:8" ht="15.75" customHeight="1">
      <c r="B944" s="61"/>
      <c r="F944" s="14"/>
      <c r="G944" s="14"/>
      <c r="H944" s="14"/>
    </row>
    <row r="945" spans="2:8" ht="15.75" customHeight="1">
      <c r="B945" s="61"/>
      <c r="F945" s="14"/>
      <c r="G945" s="14"/>
      <c r="H945" s="14"/>
    </row>
    <row r="946" spans="2:8" ht="15.75" customHeight="1">
      <c r="B946" s="61"/>
      <c r="F946" s="14"/>
      <c r="G946" s="14"/>
      <c r="H946" s="14"/>
    </row>
    <row r="947" spans="2:8" ht="15.75" customHeight="1">
      <c r="B947" s="61"/>
      <c r="F947" s="14"/>
      <c r="G947" s="14"/>
      <c r="H947" s="14"/>
    </row>
    <row r="948" spans="2:8" ht="15.75" customHeight="1">
      <c r="B948" s="61"/>
      <c r="F948" s="14"/>
      <c r="G948" s="14"/>
      <c r="H948" s="14"/>
    </row>
    <row r="949" spans="2:8" ht="15.75" customHeight="1">
      <c r="B949" s="61"/>
      <c r="F949" s="14"/>
      <c r="G949" s="14"/>
      <c r="H949" s="14"/>
    </row>
    <row r="950" spans="2:8" ht="15.75" customHeight="1">
      <c r="B950" s="61"/>
      <c r="F950" s="14"/>
      <c r="G950" s="14"/>
      <c r="H950" s="14"/>
    </row>
    <row r="951" spans="2:8" ht="15.75" customHeight="1">
      <c r="B951" s="61"/>
      <c r="F951" s="14"/>
      <c r="G951" s="14"/>
      <c r="H951" s="14"/>
    </row>
    <row r="952" spans="2:8" ht="15.75" customHeight="1">
      <c r="B952" s="61"/>
      <c r="F952" s="14"/>
      <c r="G952" s="14"/>
      <c r="H952" s="14"/>
    </row>
    <row r="953" spans="2:8" ht="15.75" customHeight="1">
      <c r="B953" s="61"/>
      <c r="F953" s="14"/>
      <c r="G953" s="14"/>
      <c r="H953" s="14"/>
    </row>
    <row r="954" spans="2:8" ht="15.75" customHeight="1">
      <c r="B954" s="61"/>
      <c r="F954" s="14"/>
      <c r="G954" s="14"/>
      <c r="H954" s="14"/>
    </row>
    <row r="955" spans="2:8" ht="15.75" customHeight="1">
      <c r="B955" s="61"/>
      <c r="F955" s="14"/>
      <c r="G955" s="14"/>
      <c r="H955" s="14"/>
    </row>
    <row r="956" spans="2:8" ht="15.75" customHeight="1">
      <c r="B956" s="61"/>
      <c r="F956" s="14"/>
      <c r="G956" s="14"/>
      <c r="H956" s="14"/>
    </row>
    <row r="957" spans="2:8" ht="15.75" customHeight="1">
      <c r="B957" s="61"/>
      <c r="F957" s="14"/>
      <c r="G957" s="14"/>
      <c r="H957" s="14"/>
    </row>
    <row r="958" spans="2:8" ht="15.75" customHeight="1">
      <c r="B958" s="61"/>
      <c r="F958" s="14"/>
      <c r="G958" s="14"/>
      <c r="H958" s="14"/>
    </row>
    <row r="959" spans="2:8" ht="15.75" customHeight="1">
      <c r="B959" s="61"/>
      <c r="F959" s="14"/>
      <c r="G959" s="14"/>
      <c r="H959" s="14"/>
    </row>
    <row r="960" spans="2:8" ht="15.75" customHeight="1">
      <c r="B960" s="61"/>
      <c r="F960" s="14"/>
      <c r="G960" s="14"/>
      <c r="H960" s="14"/>
    </row>
    <row r="961" spans="2:8" ht="15.75" customHeight="1">
      <c r="B961" s="61"/>
      <c r="F961" s="14"/>
      <c r="G961" s="14"/>
      <c r="H961" s="14"/>
    </row>
    <row r="962" spans="2:8" ht="15.75" customHeight="1">
      <c r="B962" s="61"/>
      <c r="F962" s="14"/>
      <c r="G962" s="14"/>
      <c r="H962" s="14"/>
    </row>
    <row r="963" spans="2:8" ht="15.75" customHeight="1">
      <c r="B963" s="61"/>
      <c r="F963" s="14"/>
      <c r="G963" s="14"/>
      <c r="H963" s="14"/>
    </row>
    <row r="964" spans="2:8" ht="15.75" customHeight="1">
      <c r="B964" s="61"/>
      <c r="F964" s="14"/>
      <c r="G964" s="14"/>
      <c r="H964" s="14"/>
    </row>
    <row r="965" spans="2:8" ht="15.75" customHeight="1">
      <c r="B965" s="61"/>
      <c r="F965" s="14"/>
      <c r="G965" s="14"/>
      <c r="H965" s="14"/>
    </row>
    <row r="966" spans="2:8" ht="15.75" customHeight="1">
      <c r="B966" s="61"/>
      <c r="F966" s="14"/>
      <c r="G966" s="14"/>
      <c r="H966" s="14"/>
    </row>
    <row r="967" spans="2:8" ht="15.75" customHeight="1">
      <c r="B967" s="61"/>
      <c r="F967" s="14"/>
      <c r="G967" s="14"/>
      <c r="H967" s="14"/>
    </row>
    <row r="968" spans="2:8" ht="15.75" customHeight="1">
      <c r="B968" s="61"/>
      <c r="F968" s="14"/>
      <c r="G968" s="14"/>
      <c r="H968" s="14"/>
    </row>
    <row r="969" spans="2:8" ht="15.75" customHeight="1">
      <c r="B969" s="61"/>
      <c r="F969" s="14"/>
      <c r="G969" s="14"/>
      <c r="H969" s="14"/>
    </row>
    <row r="970" spans="2:8" ht="15.75" customHeight="1">
      <c r="B970" s="61"/>
      <c r="F970" s="14"/>
      <c r="G970" s="14"/>
      <c r="H970" s="14"/>
    </row>
    <row r="971" spans="2:8" ht="15.75" customHeight="1">
      <c r="B971" s="61"/>
      <c r="F971" s="14"/>
      <c r="G971" s="14"/>
      <c r="H971" s="14"/>
    </row>
    <row r="972" spans="2:8" ht="15.75" customHeight="1">
      <c r="B972" s="61"/>
      <c r="F972" s="14"/>
      <c r="G972" s="14"/>
      <c r="H972" s="14"/>
    </row>
    <row r="973" spans="2:8" ht="15.75" customHeight="1">
      <c r="B973" s="61"/>
      <c r="F973" s="14"/>
      <c r="G973" s="14"/>
      <c r="H973" s="14"/>
    </row>
    <row r="974" spans="2:8" ht="15.75" customHeight="1">
      <c r="B974" s="61"/>
      <c r="F974" s="14"/>
      <c r="G974" s="14"/>
      <c r="H974" s="14"/>
    </row>
    <row r="975" spans="2:8" ht="15.75" customHeight="1">
      <c r="B975" s="61"/>
      <c r="F975" s="14"/>
      <c r="G975" s="14"/>
      <c r="H975" s="14"/>
    </row>
    <row r="976" spans="2:8" ht="15.75" customHeight="1">
      <c r="B976" s="61"/>
      <c r="F976" s="14"/>
      <c r="G976" s="14"/>
      <c r="H976" s="14"/>
    </row>
    <row r="977" spans="2:8" ht="15.75" customHeight="1">
      <c r="B977" s="61"/>
      <c r="F977" s="14"/>
      <c r="G977" s="14"/>
      <c r="H977" s="14"/>
    </row>
    <row r="978" spans="2:8" ht="15.75" customHeight="1">
      <c r="B978" s="61"/>
      <c r="F978" s="14"/>
      <c r="G978" s="14"/>
      <c r="H978" s="14"/>
    </row>
    <row r="979" spans="2:8" ht="15.75" customHeight="1">
      <c r="B979" s="61"/>
      <c r="F979" s="14"/>
      <c r="G979" s="14"/>
      <c r="H979" s="14"/>
    </row>
    <row r="980" spans="2:8" ht="15.75" customHeight="1">
      <c r="B980" s="61"/>
      <c r="F980" s="14"/>
      <c r="G980" s="14"/>
      <c r="H980" s="14"/>
    </row>
    <row r="981" spans="2:8" ht="15.75" customHeight="1">
      <c r="B981" s="61"/>
      <c r="F981" s="14"/>
      <c r="G981" s="14"/>
      <c r="H981" s="14"/>
    </row>
    <row r="982" spans="2:8" ht="15.75" customHeight="1">
      <c r="B982" s="61"/>
      <c r="F982" s="14"/>
      <c r="G982" s="14"/>
      <c r="H982" s="14"/>
    </row>
    <row r="983" spans="2:8" ht="15.75" customHeight="1">
      <c r="B983" s="61"/>
      <c r="F983" s="14"/>
      <c r="G983" s="14"/>
      <c r="H983" s="14"/>
    </row>
    <row r="984" spans="2:8" ht="15.75" customHeight="1">
      <c r="B984" s="61"/>
      <c r="F984" s="14"/>
      <c r="G984" s="14"/>
      <c r="H984" s="14"/>
    </row>
    <row r="985" spans="2:8" ht="15.75" customHeight="1">
      <c r="B985" s="61"/>
      <c r="F985" s="14"/>
      <c r="G985" s="14"/>
      <c r="H985" s="14"/>
    </row>
    <row r="986" spans="2:8" ht="15.75" customHeight="1">
      <c r="B986" s="61"/>
      <c r="F986" s="14"/>
      <c r="G986" s="14"/>
      <c r="H986" s="14"/>
    </row>
    <row r="987" spans="2:8" ht="15.75" customHeight="1">
      <c r="B987" s="61"/>
      <c r="F987" s="14"/>
      <c r="G987" s="14"/>
      <c r="H987" s="14"/>
    </row>
    <row r="988" spans="2:8" ht="15.75" customHeight="1">
      <c r="B988" s="61"/>
      <c r="F988" s="14"/>
      <c r="G988" s="14"/>
      <c r="H988" s="14"/>
    </row>
    <row r="989" spans="2:8" ht="15.75" customHeight="1">
      <c r="B989" s="61"/>
      <c r="F989" s="14"/>
      <c r="G989" s="14"/>
      <c r="H989" s="14"/>
    </row>
    <row r="990" spans="2:8" ht="15.75" customHeight="1">
      <c r="B990" s="61"/>
      <c r="F990" s="14"/>
      <c r="G990" s="14"/>
      <c r="H990" s="14"/>
    </row>
    <row r="991" spans="2:8" ht="15.75" customHeight="1">
      <c r="B991" s="61"/>
      <c r="F991" s="14"/>
      <c r="G991" s="14"/>
      <c r="H991" s="14"/>
    </row>
    <row r="992" spans="2:8" ht="15.75" customHeight="1">
      <c r="B992" s="61"/>
      <c r="F992" s="14"/>
      <c r="G992" s="14"/>
      <c r="H992" s="14"/>
    </row>
    <row r="993" spans="2:8" ht="15.75" customHeight="1">
      <c r="B993" s="61"/>
      <c r="F993" s="14"/>
      <c r="G993" s="14"/>
      <c r="H993" s="14"/>
    </row>
    <row r="994" spans="2:8" ht="15.75" customHeight="1">
      <c r="B994" s="61"/>
      <c r="F994" s="14"/>
      <c r="G994" s="14"/>
      <c r="H994" s="14"/>
    </row>
    <row r="995" spans="2:8" ht="15.75" customHeight="1">
      <c r="B995" s="61"/>
      <c r="F995" s="14"/>
      <c r="G995" s="14"/>
      <c r="H995" s="14"/>
    </row>
    <row r="996" spans="2:8" ht="15.75" customHeight="1">
      <c r="B996" s="61"/>
      <c r="F996" s="14"/>
      <c r="G996" s="14"/>
      <c r="H996" s="14"/>
    </row>
    <row r="997" spans="2:8" ht="15.75" customHeight="1">
      <c r="B997" s="61"/>
      <c r="F997" s="14"/>
      <c r="G997" s="14"/>
      <c r="H997" s="14"/>
    </row>
    <row r="998" spans="2:8" ht="15.75" customHeight="1">
      <c r="B998" s="61"/>
      <c r="F998" s="14"/>
      <c r="G998" s="14"/>
      <c r="H998" s="14"/>
    </row>
    <row r="999" spans="2:8" ht="15.75" customHeight="1">
      <c r="B999" s="61"/>
      <c r="F999" s="14"/>
      <c r="G999" s="14"/>
      <c r="H999" s="14"/>
    </row>
    <row r="1000" spans="2:8" ht="15.75" customHeight="1">
      <c r="B1000" s="61"/>
      <c r="F1000" s="14"/>
      <c r="G1000" s="14"/>
      <c r="H1000" s="14"/>
    </row>
  </sheetData>
  <autoFilter ref="A1:O225" xr:uid="{00000000-0009-0000-0000-000025000000}"/>
  <conditionalFormatting sqref="P2:P226">
    <cfRule type="expression" dxfId="45" priority="1" stopIfTrue="1">
      <formula>"&gt;0"</formula>
    </cfRule>
    <cfRule type="cellIs" dxfId="44" priority="2" operator="lessThan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9618-458F-4FDD-B0C4-BF037764E641}">
  <sheetPr codeName="Sheet65">
    <tabColor rgb="FF7030A0"/>
  </sheetPr>
  <dimension ref="A1:R976"/>
  <sheetViews>
    <sheetView topLeftCell="E7" workbookViewId="0">
      <selection activeCell="P24" sqref="P24:R25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9" width="8.625" customWidth="1"/>
    <col min="10" max="10" width="13.75" bestFit="1" customWidth="1"/>
    <col min="11" max="11" width="11.125" customWidth="1"/>
    <col min="12" max="12" width="10.25" bestFit="1" customWidth="1"/>
    <col min="13" max="13" width="12.375" customWidth="1"/>
    <col min="14" max="14" width="8.625" customWidth="1"/>
    <col min="15" max="15" width="16.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149</v>
      </c>
      <c r="B2" s="62">
        <v>45859</v>
      </c>
      <c r="C2" s="111" t="s">
        <v>1016</v>
      </c>
      <c r="F2" s="14">
        <v>260</v>
      </c>
      <c r="G2" s="14"/>
      <c r="H2" s="14"/>
      <c r="I2" s="13" t="s">
        <v>89</v>
      </c>
      <c r="K2" s="51" t="s">
        <v>6643</v>
      </c>
      <c r="L2">
        <v>327</v>
      </c>
      <c r="M2" s="14"/>
      <c r="N2" s="152" t="s">
        <v>688</v>
      </c>
      <c r="O2" s="514"/>
      <c r="P2" s="31">
        <f t="shared" ref="P2:P7" si="0">R2-Q2</f>
        <v>-260</v>
      </c>
      <c r="Q2" s="31">
        <f>SUBTOTAL(9,$F$2:F2)</f>
        <v>260</v>
      </c>
      <c r="R2" s="31">
        <f>SUBTOTAL(9,$G$2:G2)</f>
        <v>0</v>
      </c>
    </row>
    <row r="3" spans="1:18" ht="14.25" customHeight="1">
      <c r="A3" s="13">
        <v>149</v>
      </c>
      <c r="B3" s="62">
        <v>45859</v>
      </c>
      <c r="C3" s="111" t="s">
        <v>1016</v>
      </c>
      <c r="D3" s="583"/>
      <c r="F3" s="14">
        <v>-13</v>
      </c>
      <c r="G3" s="14"/>
      <c r="H3" s="14"/>
      <c r="I3" s="13" t="s">
        <v>89</v>
      </c>
      <c r="K3" s="51" t="s">
        <v>6643</v>
      </c>
      <c r="L3">
        <v>327</v>
      </c>
      <c r="M3" s="14"/>
      <c r="N3" s="152" t="s">
        <v>688</v>
      </c>
      <c r="O3" s="515"/>
      <c r="P3" s="31">
        <f t="shared" si="0"/>
        <v>-247</v>
      </c>
      <c r="Q3" s="31">
        <f>SUBTOTAL(9,$F$2:F3)</f>
        <v>247</v>
      </c>
      <c r="R3" s="31">
        <f>SUBTOTAL(9,$G$2:G3)</f>
        <v>0</v>
      </c>
    </row>
    <row r="4" spans="1:18" ht="14.25" customHeight="1">
      <c r="A4" s="13">
        <v>149</v>
      </c>
      <c r="B4" s="62">
        <v>45874</v>
      </c>
      <c r="C4" s="62" t="s">
        <v>6640</v>
      </c>
      <c r="D4" s="111"/>
      <c r="F4" s="14">
        <v>1335</v>
      </c>
      <c r="G4" s="14"/>
      <c r="H4" s="14"/>
      <c r="I4" s="13" t="s">
        <v>89</v>
      </c>
      <c r="K4" s="51" t="s">
        <v>3684</v>
      </c>
      <c r="L4">
        <v>18307</v>
      </c>
      <c r="M4" s="14"/>
      <c r="N4" s="152" t="s">
        <v>688</v>
      </c>
      <c r="O4" s="514"/>
      <c r="P4" s="31">
        <f t="shared" si="0"/>
        <v>-1582</v>
      </c>
      <c r="Q4" s="31">
        <f>SUBTOTAL(9,$F$2:F4)</f>
        <v>1582</v>
      </c>
      <c r="R4" s="31">
        <f>SUBTOTAL(9,$G$2:G4)</f>
        <v>0</v>
      </c>
    </row>
    <row r="5" spans="1:18" ht="14.25" customHeight="1">
      <c r="A5" s="13">
        <v>149</v>
      </c>
      <c r="B5" s="62">
        <v>45874</v>
      </c>
      <c r="C5" s="111" t="s">
        <v>3695</v>
      </c>
      <c r="D5" s="583"/>
      <c r="F5" s="14">
        <v>290</v>
      </c>
      <c r="G5" s="14"/>
      <c r="H5" s="14"/>
      <c r="I5" s="13" t="s">
        <v>91</v>
      </c>
      <c r="J5" s="583"/>
      <c r="K5" s="51" t="s">
        <v>3684</v>
      </c>
      <c r="L5" s="583">
        <v>21945</v>
      </c>
      <c r="M5" s="14"/>
      <c r="N5" s="152" t="s">
        <v>688</v>
      </c>
      <c r="O5" s="514"/>
      <c r="P5" s="31">
        <f t="shared" si="0"/>
        <v>-1872</v>
      </c>
      <c r="Q5" s="31">
        <f>SUBTOTAL(9,$F$2:F5)</f>
        <v>1872</v>
      </c>
      <c r="R5" s="31">
        <f>SUBTOTAL(9,$G$2:G5)</f>
        <v>0</v>
      </c>
    </row>
    <row r="6" spans="1:18" ht="14.25" customHeight="1">
      <c r="A6" s="13">
        <v>149</v>
      </c>
      <c r="B6" s="62">
        <v>45875</v>
      </c>
      <c r="C6" s="158" t="s">
        <v>6618</v>
      </c>
      <c r="D6" s="111" t="s">
        <v>6031</v>
      </c>
      <c r="F6" s="14">
        <v>436</v>
      </c>
      <c r="G6" s="14"/>
      <c r="H6" s="14"/>
      <c r="I6" s="14" t="s">
        <v>89</v>
      </c>
      <c r="J6" s="14"/>
      <c r="K6" s="14"/>
      <c r="L6" s="14"/>
      <c r="M6" s="14"/>
      <c r="N6" s="152" t="s">
        <v>688</v>
      </c>
      <c r="O6" s="514"/>
      <c r="P6" s="31">
        <f t="shared" si="0"/>
        <v>-2308</v>
      </c>
      <c r="Q6" s="31">
        <f>SUBTOTAL(9,$F$2:F6)</f>
        <v>2308</v>
      </c>
      <c r="R6" s="31">
        <f>SUBTOTAL(9,$G$2:G6)</f>
        <v>0</v>
      </c>
    </row>
    <row r="7" spans="1:18" ht="14.25" customHeight="1">
      <c r="A7" s="13">
        <v>149</v>
      </c>
      <c r="B7" s="62">
        <v>45880</v>
      </c>
      <c r="C7" s="111" t="s">
        <v>6639</v>
      </c>
      <c r="D7" s="182"/>
      <c r="F7" s="14">
        <v>1890</v>
      </c>
      <c r="G7" s="14"/>
      <c r="H7" s="14"/>
      <c r="I7" s="13" t="s">
        <v>89</v>
      </c>
      <c r="K7" s="14" t="s">
        <v>3684</v>
      </c>
      <c r="L7">
        <v>40947</v>
      </c>
      <c r="M7" s="14"/>
      <c r="N7" s="152" t="s">
        <v>688</v>
      </c>
      <c r="O7" s="514"/>
      <c r="P7" s="31">
        <f t="shared" si="0"/>
        <v>-4198</v>
      </c>
      <c r="Q7" s="31">
        <f>SUBTOTAL(9,$F$2:F7)</f>
        <v>4198</v>
      </c>
      <c r="R7" s="31">
        <f>SUBTOTAL(9,$G$2:G7)</f>
        <v>0</v>
      </c>
    </row>
    <row r="8" spans="1:18" ht="14.25" customHeight="1">
      <c r="A8" s="13">
        <v>149</v>
      </c>
      <c r="B8" s="62">
        <v>45880</v>
      </c>
      <c r="C8" s="111" t="s">
        <v>6641</v>
      </c>
      <c r="F8" s="14">
        <v>250</v>
      </c>
      <c r="G8" s="14"/>
      <c r="H8" s="14"/>
      <c r="I8" s="13" t="s">
        <v>89</v>
      </c>
      <c r="K8" s="51" t="s">
        <v>6642</v>
      </c>
      <c r="L8">
        <v>4906</v>
      </c>
      <c r="M8" s="14"/>
      <c r="N8" s="152" t="s">
        <v>688</v>
      </c>
      <c r="O8" s="515">
        <v>45897</v>
      </c>
      <c r="P8" s="31">
        <f>R8-Q8</f>
        <v>-4448</v>
      </c>
      <c r="Q8" s="31">
        <f>SUBTOTAL(9,$F$2:F8)</f>
        <v>4448</v>
      </c>
      <c r="R8" s="31">
        <f>SUBTOTAL(9,$G$2:G8)</f>
        <v>0</v>
      </c>
    </row>
    <row r="9" spans="1:18" ht="14.25" customHeight="1">
      <c r="A9" s="13">
        <v>149</v>
      </c>
      <c r="B9" s="62">
        <v>45897</v>
      </c>
      <c r="C9" s="111" t="s">
        <v>962</v>
      </c>
      <c r="D9" s="111"/>
      <c r="F9" s="14"/>
      <c r="G9" s="14">
        <v>7000</v>
      </c>
      <c r="H9" s="14"/>
      <c r="I9" s="13"/>
      <c r="K9" s="51"/>
      <c r="N9" s="152" t="s">
        <v>688</v>
      </c>
      <c r="O9" s="514"/>
      <c r="P9" s="31">
        <f t="shared" ref="P9:P16" si="1">R9-Q9</f>
        <v>2552</v>
      </c>
      <c r="Q9" s="31">
        <f>SUBTOTAL(9,$F$2:F9)</f>
        <v>4448</v>
      </c>
      <c r="R9" s="31">
        <f>SUBTOTAL(9,$G$2:G9)</f>
        <v>7000</v>
      </c>
    </row>
    <row r="10" spans="1:18" ht="14.25" customHeight="1">
      <c r="A10" s="13">
        <v>149</v>
      </c>
      <c r="B10" s="62">
        <v>45901</v>
      </c>
      <c r="C10" s="111" t="s">
        <v>2106</v>
      </c>
      <c r="D10" s="111"/>
      <c r="F10" s="14">
        <v>18.8</v>
      </c>
      <c r="G10" s="14"/>
      <c r="H10" s="14"/>
      <c r="I10" s="13" t="s">
        <v>89</v>
      </c>
      <c r="K10" s="51" t="s">
        <v>6701</v>
      </c>
      <c r="L10">
        <v>50477754</v>
      </c>
      <c r="M10" s="583"/>
      <c r="N10" s="152" t="s">
        <v>688</v>
      </c>
      <c r="O10" s="514"/>
      <c r="P10" s="31">
        <f t="shared" si="1"/>
        <v>2533.1999999999998</v>
      </c>
      <c r="Q10" s="31">
        <f>SUBTOTAL(9,$F$2:F10)</f>
        <v>4466.8</v>
      </c>
      <c r="R10" s="31">
        <f>SUBTOTAL(9,$G$2:G10)</f>
        <v>7000</v>
      </c>
    </row>
    <row r="11" spans="1:18" ht="14.25" customHeight="1">
      <c r="A11" s="13">
        <v>149</v>
      </c>
      <c r="B11" s="62">
        <v>45909</v>
      </c>
      <c r="C11" s="111" t="s">
        <v>6697</v>
      </c>
      <c r="D11" s="583" t="s">
        <v>6031</v>
      </c>
      <c r="F11" s="14">
        <v>234</v>
      </c>
      <c r="G11" s="14"/>
      <c r="H11" s="14"/>
      <c r="I11" s="13" t="s">
        <v>91</v>
      </c>
      <c r="K11" s="51"/>
      <c r="M11" s="14"/>
      <c r="N11" s="152" t="s">
        <v>688</v>
      </c>
      <c r="O11" s="514"/>
      <c r="P11" s="31">
        <f t="shared" si="1"/>
        <v>2299.1999999999998</v>
      </c>
      <c r="Q11" s="31">
        <f>SUBTOTAL(9,$F$2:F11)</f>
        <v>4700.8</v>
      </c>
      <c r="R11" s="31">
        <f>SUBTOTAL(9,$G$2:G11)</f>
        <v>7000</v>
      </c>
    </row>
    <row r="12" spans="1:18" ht="14.25" customHeight="1">
      <c r="A12" s="13">
        <v>149</v>
      </c>
      <c r="B12" s="62">
        <v>45958</v>
      </c>
      <c r="C12" s="111" t="s">
        <v>6786</v>
      </c>
      <c r="D12" s="395" t="s">
        <v>6782</v>
      </c>
      <c r="F12" s="14"/>
      <c r="G12" s="14">
        <v>3025.6</v>
      </c>
      <c r="H12" s="14"/>
      <c r="I12" s="13" t="s">
        <v>91</v>
      </c>
      <c r="K12" s="51"/>
      <c r="M12" s="14"/>
      <c r="N12" s="152" t="s">
        <v>688</v>
      </c>
      <c r="O12" s="514"/>
      <c r="P12" s="31">
        <f t="shared" si="1"/>
        <v>5324.8</v>
      </c>
      <c r="Q12" s="31">
        <f>SUBTOTAL(9,$F$2:F12)</f>
        <v>4700.8</v>
      </c>
      <c r="R12" s="31">
        <f>SUBTOTAL(9,$G$2:G12)</f>
        <v>10025.6</v>
      </c>
    </row>
    <row r="13" spans="1:18" ht="14.25" customHeight="1">
      <c r="A13" s="13">
        <v>149</v>
      </c>
      <c r="B13" s="62">
        <v>45963</v>
      </c>
      <c r="C13" s="111" t="s">
        <v>6787</v>
      </c>
      <c r="D13" s="111"/>
      <c r="F13" s="14">
        <v>3025.6</v>
      </c>
      <c r="G13" s="14"/>
      <c r="H13" s="14"/>
      <c r="I13" s="13" t="s">
        <v>91</v>
      </c>
      <c r="N13" s="152" t="s">
        <v>688</v>
      </c>
      <c r="O13" s="514"/>
      <c r="P13" s="31">
        <f t="shared" si="1"/>
        <v>2299.2000000000007</v>
      </c>
      <c r="Q13" s="31">
        <f>SUBTOTAL(9,$F$2:F13)</f>
        <v>7726.4</v>
      </c>
      <c r="R13" s="31">
        <f>SUBTOTAL(9,$G$2:G13)</f>
        <v>10025.6</v>
      </c>
    </row>
    <row r="14" spans="1:18" ht="14.25" customHeight="1">
      <c r="A14" s="13">
        <v>149</v>
      </c>
      <c r="B14" s="62">
        <v>45978</v>
      </c>
      <c r="C14" s="111" t="s">
        <v>6968</v>
      </c>
      <c r="D14" s="111"/>
      <c r="F14" s="14"/>
      <c r="G14" s="14"/>
      <c r="H14" s="14">
        <v>850</v>
      </c>
      <c r="I14" s="13"/>
      <c r="K14" s="395" t="s">
        <v>6969</v>
      </c>
      <c r="L14">
        <v>346668</v>
      </c>
      <c r="N14" s="152" t="s">
        <v>688</v>
      </c>
      <c r="O14" s="514"/>
      <c r="P14" s="31">
        <f t="shared" si="1"/>
        <v>2299.2000000000007</v>
      </c>
      <c r="Q14" s="31">
        <f>SUBTOTAL(9,$F$2:F14)</f>
        <v>7726.4</v>
      </c>
      <c r="R14" s="31">
        <f>SUBTOTAL(9,$G$2:G14)</f>
        <v>10025.6</v>
      </c>
    </row>
    <row r="15" spans="1:18" ht="14.25" customHeight="1">
      <c r="A15" s="13">
        <v>149</v>
      </c>
      <c r="B15" s="62">
        <v>46062</v>
      </c>
      <c r="C15" s="111" t="s">
        <v>7037</v>
      </c>
      <c r="D15" t="s">
        <v>6031</v>
      </c>
      <c r="F15" s="14">
        <v>681</v>
      </c>
      <c r="N15" s="152" t="s">
        <v>688</v>
      </c>
      <c r="O15" s="514"/>
      <c r="P15" s="31">
        <f t="shared" si="1"/>
        <v>1618.2000000000007</v>
      </c>
      <c r="Q15" s="31">
        <f>SUBTOTAL(9,$F$2:F15)</f>
        <v>8407.4</v>
      </c>
      <c r="R15" s="31">
        <f>SUBTOTAL(9,$G$2:G15)</f>
        <v>10025.6</v>
      </c>
    </row>
    <row r="16" spans="1:18" ht="14.25" customHeight="1">
      <c r="A16" s="13">
        <v>149</v>
      </c>
      <c r="B16" s="62">
        <v>46097</v>
      </c>
      <c r="C16" s="111" t="s">
        <v>7101</v>
      </c>
      <c r="D16" s="111" t="s">
        <v>7102</v>
      </c>
      <c r="F16" s="14">
        <v>300</v>
      </c>
      <c r="G16" s="14"/>
      <c r="H16" s="14"/>
      <c r="I16" s="13" t="s">
        <v>91</v>
      </c>
      <c r="K16" t="s">
        <v>7103</v>
      </c>
      <c r="L16" s="611">
        <v>53</v>
      </c>
      <c r="N16" s="152" t="s">
        <v>688</v>
      </c>
      <c r="O16" s="514"/>
      <c r="P16" s="31">
        <f t="shared" si="1"/>
        <v>1318.2000000000007</v>
      </c>
      <c r="Q16" s="31">
        <f>SUBTOTAL(9,$F$2:F16)</f>
        <v>8707.4</v>
      </c>
      <c r="R16" s="31">
        <f>SUBTOTAL(9,$G$2:G16)</f>
        <v>10025.6</v>
      </c>
    </row>
    <row r="17" spans="1:18" ht="14.25" customHeight="1">
      <c r="A17" s="13">
        <v>149</v>
      </c>
      <c r="B17" s="62">
        <v>46122</v>
      </c>
      <c r="C17" s="111" t="s">
        <v>7153</v>
      </c>
      <c r="D17" s="111" t="s">
        <v>6112</v>
      </c>
      <c r="F17" s="14">
        <v>354</v>
      </c>
      <c r="G17" s="14"/>
      <c r="H17" s="14"/>
      <c r="I17" s="13" t="s">
        <v>91</v>
      </c>
      <c r="N17" s="152" t="s">
        <v>688</v>
      </c>
      <c r="O17" s="514"/>
      <c r="P17" s="31">
        <f t="shared" ref="P17" si="2">R17-Q17</f>
        <v>964.20000000000073</v>
      </c>
      <c r="Q17" s="31">
        <f>SUBTOTAL(9,$F$2:F17)</f>
        <v>9061.4</v>
      </c>
      <c r="R17" s="31">
        <f>SUBTOTAL(9,$G$2:G17)</f>
        <v>10025.6</v>
      </c>
    </row>
    <row r="18" spans="1:18" ht="14.25" customHeight="1">
      <c r="A18" s="13">
        <v>149</v>
      </c>
      <c r="B18" s="62">
        <v>46173</v>
      </c>
      <c r="C18" s="111" t="s">
        <v>698</v>
      </c>
      <c r="D18" s="111"/>
      <c r="F18" s="14">
        <v>350</v>
      </c>
      <c r="G18" s="14"/>
      <c r="H18" s="14"/>
      <c r="I18" s="13" t="s">
        <v>91</v>
      </c>
      <c r="K18" t="s">
        <v>2098</v>
      </c>
      <c r="L18">
        <v>1463</v>
      </c>
      <c r="N18" s="152" t="s">
        <v>688</v>
      </c>
      <c r="O18" s="514"/>
      <c r="P18" s="31">
        <f t="shared" ref="P18" si="3">R18-Q18</f>
        <v>614.20000000000073</v>
      </c>
      <c r="Q18" s="31">
        <f>SUBTOTAL(9,$F$2:F18)</f>
        <v>9411.4</v>
      </c>
      <c r="R18" s="31">
        <f>SUBTOTAL(9,$G$2:G18)</f>
        <v>10025.6</v>
      </c>
    </row>
    <row r="19" spans="1:18" ht="14.25" customHeight="1">
      <c r="A19" s="13">
        <v>149</v>
      </c>
      <c r="B19" s="62">
        <v>46194</v>
      </c>
      <c r="C19" t="s">
        <v>7334</v>
      </c>
      <c r="D19" s="111"/>
      <c r="F19" s="14">
        <v>1948.7</v>
      </c>
      <c r="G19" s="14"/>
      <c r="H19" s="14"/>
      <c r="I19" s="13" t="s">
        <v>89</v>
      </c>
      <c r="K19" t="s">
        <v>7335</v>
      </c>
      <c r="L19">
        <v>537489</v>
      </c>
      <c r="N19" s="152" t="s">
        <v>688</v>
      </c>
      <c r="O19" s="515">
        <v>46202</v>
      </c>
      <c r="P19" s="31">
        <f t="shared" ref="P19" si="4">R19-Q19</f>
        <v>-1334.5</v>
      </c>
      <c r="Q19" s="31">
        <f>SUBTOTAL(9,$F$2:F19)</f>
        <v>11360.1</v>
      </c>
      <c r="R19" s="31">
        <f>SUBTOTAL(9,$G$2:G19)</f>
        <v>10025.6</v>
      </c>
    </row>
    <row r="20" spans="1:18" ht="14.25" customHeight="1">
      <c r="A20" s="13">
        <v>149</v>
      </c>
      <c r="B20" s="62">
        <v>46189</v>
      </c>
      <c r="C20" s="111" t="s">
        <v>7257</v>
      </c>
      <c r="D20" s="111"/>
      <c r="F20" s="14">
        <v>118.7</v>
      </c>
      <c r="G20" s="14"/>
      <c r="H20" s="14"/>
      <c r="I20" s="13" t="s">
        <v>1150</v>
      </c>
      <c r="K20" s="395" t="s">
        <v>1066</v>
      </c>
      <c r="L20">
        <v>57925</v>
      </c>
      <c r="N20" s="13"/>
      <c r="O20" s="152"/>
      <c r="P20" s="31">
        <f t="shared" ref="P20" si="5">R20-Q20</f>
        <v>-1453.2000000000007</v>
      </c>
      <c r="Q20" s="31">
        <f>SUBTOTAL(9,$F$2:F20)</f>
        <v>11478.800000000001</v>
      </c>
      <c r="R20" s="31">
        <f>SUBTOTAL(9,$G$2:G20)</f>
        <v>10025.6</v>
      </c>
    </row>
    <row r="21" spans="1:18" ht="14.25" customHeight="1">
      <c r="A21" s="13">
        <v>149</v>
      </c>
      <c r="B21" s="62">
        <v>46190</v>
      </c>
      <c r="C21" s="111" t="s">
        <v>7257</v>
      </c>
      <c r="D21" s="111"/>
      <c r="F21" s="14">
        <v>62.7</v>
      </c>
      <c r="G21" s="14"/>
      <c r="H21" s="14"/>
      <c r="I21" s="13" t="s">
        <v>89</v>
      </c>
      <c r="K21" s="395" t="s">
        <v>7361</v>
      </c>
      <c r="L21">
        <v>13486</v>
      </c>
      <c r="N21" s="13"/>
      <c r="O21" s="152"/>
      <c r="P21" s="31">
        <f t="shared" ref="P21" si="6">R21-Q21</f>
        <v>-1515.9000000000015</v>
      </c>
      <c r="Q21" s="31">
        <f>SUBTOTAL(9,$F$2:F21)</f>
        <v>11541.500000000002</v>
      </c>
      <c r="R21" s="31">
        <f>SUBTOTAL(9,$G$2:G21)</f>
        <v>10025.6</v>
      </c>
    </row>
    <row r="22" spans="1:18" ht="14.25" customHeight="1">
      <c r="A22" s="13">
        <v>149</v>
      </c>
      <c r="B22" s="62">
        <v>46197</v>
      </c>
      <c r="C22" s="111" t="s">
        <v>2964</v>
      </c>
      <c r="D22" s="111" t="s">
        <v>7364</v>
      </c>
      <c r="F22" s="14">
        <v>40</v>
      </c>
      <c r="G22" s="14"/>
      <c r="H22" s="14"/>
      <c r="I22" s="13" t="s">
        <v>89</v>
      </c>
      <c r="K22" s="395" t="s">
        <v>7365</v>
      </c>
      <c r="L22">
        <v>9202353</v>
      </c>
      <c r="N22" s="13"/>
      <c r="O22" s="152"/>
      <c r="P22" s="31">
        <f t="shared" ref="P22" si="7">R22-Q22</f>
        <v>-1555.9000000000015</v>
      </c>
      <c r="Q22" s="31">
        <f>SUBTOTAL(9,$F$2:F22)</f>
        <v>11581.500000000002</v>
      </c>
      <c r="R22" s="31">
        <f>SUBTOTAL(9,$G$2:G22)</f>
        <v>10025.6</v>
      </c>
    </row>
    <row r="23" spans="1:18" ht="14.25" customHeight="1">
      <c r="A23" s="13">
        <v>149</v>
      </c>
      <c r="B23" s="62">
        <v>46208</v>
      </c>
      <c r="C23" s="111" t="s">
        <v>962</v>
      </c>
      <c r="D23" s="111"/>
      <c r="G23" s="14">
        <v>4292</v>
      </c>
      <c r="H23" s="14"/>
      <c r="I23" s="13"/>
      <c r="K23" s="395" t="s">
        <v>7301</v>
      </c>
      <c r="L23">
        <v>130374</v>
      </c>
      <c r="N23" s="13"/>
      <c r="O23" s="152"/>
      <c r="P23" s="31">
        <f t="shared" ref="P23" si="8">R23-Q23</f>
        <v>2736.0999999999985</v>
      </c>
      <c r="Q23" s="31">
        <f>SUBTOTAL(9,$F$2:F23)</f>
        <v>11581.500000000002</v>
      </c>
      <c r="R23" s="31">
        <f>SUBTOTAL(9,$G$2:G23)</f>
        <v>14317.6</v>
      </c>
    </row>
    <row r="24" spans="1:18" ht="14.25" customHeight="1">
      <c r="A24" s="13">
        <v>149</v>
      </c>
      <c r="B24" s="62">
        <v>46211</v>
      </c>
      <c r="C24" s="111" t="s">
        <v>962</v>
      </c>
      <c r="D24" s="111"/>
      <c r="F24" s="14"/>
      <c r="G24" s="14">
        <v>2708</v>
      </c>
      <c r="H24" s="14"/>
      <c r="I24" s="13"/>
      <c r="K24" s="395" t="s">
        <v>7301</v>
      </c>
      <c r="L24" s="663">
        <v>130375</v>
      </c>
      <c r="N24" s="13"/>
      <c r="O24" s="152"/>
      <c r="P24" s="31">
        <f t="shared" ref="P24" si="9">R24-Q24</f>
        <v>5444.0999999999967</v>
      </c>
      <c r="Q24" s="31">
        <f>SUBTOTAL(9,$F$2:F24)</f>
        <v>11581.500000000002</v>
      </c>
      <c r="R24" s="31">
        <f>SUBTOTAL(9,$G$2:G24)</f>
        <v>17025.599999999999</v>
      </c>
    </row>
    <row r="25" spans="1:18" ht="14.25" customHeight="1">
      <c r="A25" s="13">
        <v>149</v>
      </c>
      <c r="B25" s="62">
        <v>46211</v>
      </c>
      <c r="C25" s="111" t="s">
        <v>7373</v>
      </c>
      <c r="D25" s="111"/>
      <c r="F25" s="14">
        <v>314.45999999999998</v>
      </c>
      <c r="G25" s="14"/>
      <c r="H25" s="14"/>
      <c r="I25" s="13" t="s">
        <v>91</v>
      </c>
      <c r="K25" s="395" t="s">
        <v>6112</v>
      </c>
      <c r="N25" s="13"/>
      <c r="O25" s="152"/>
      <c r="P25" s="31">
        <f t="shared" ref="P25" si="10">R25-Q25</f>
        <v>5129.6399999999976</v>
      </c>
      <c r="Q25" s="31">
        <f>SUBTOTAL(9,$F$2:F25)</f>
        <v>11895.960000000001</v>
      </c>
      <c r="R25" s="31">
        <f>SUBTOTAL(9,$G$2:G25)</f>
        <v>17025.599999999999</v>
      </c>
    </row>
    <row r="26" spans="1:18" ht="14.25" customHeight="1">
      <c r="A26" s="13"/>
      <c r="B26" s="62"/>
      <c r="C26" s="111"/>
      <c r="D26" s="111"/>
      <c r="F26" s="14"/>
      <c r="G26" s="14"/>
      <c r="H26" s="14"/>
      <c r="I26" s="13"/>
      <c r="N26" s="13"/>
      <c r="O26" s="152"/>
    </row>
    <row r="27" spans="1:18" ht="14.25" customHeight="1">
      <c r="A27" s="13"/>
      <c r="B27" s="62"/>
      <c r="C27" s="111"/>
      <c r="D27" s="111"/>
      <c r="F27" s="14"/>
      <c r="G27" s="14"/>
      <c r="H27" s="14"/>
      <c r="I27" s="13"/>
      <c r="N27" s="13"/>
      <c r="O27" s="152"/>
    </row>
    <row r="28" spans="1:18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8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5.75" customHeight="1">
      <c r="B197" s="62"/>
      <c r="F197" s="14"/>
      <c r="G197" s="14"/>
      <c r="H197" s="14"/>
      <c r="I197" s="13"/>
      <c r="N197" s="13"/>
      <c r="O197" s="152"/>
    </row>
    <row r="198" spans="1:15" ht="15.75" customHeight="1">
      <c r="B198" s="62"/>
      <c r="F198" s="14"/>
      <c r="G198" s="14"/>
      <c r="H198" s="14"/>
      <c r="I198" s="13"/>
      <c r="N198" s="13"/>
      <c r="O198" s="152"/>
    </row>
    <row r="199" spans="1:15" ht="15.75" customHeight="1">
      <c r="B199" s="62"/>
      <c r="F199" s="14"/>
      <c r="G199" s="14"/>
      <c r="H199" s="14"/>
      <c r="I199" s="13"/>
      <c r="N199" s="13"/>
      <c r="O199" s="152"/>
    </row>
    <row r="200" spans="1:15" ht="15.75" customHeight="1">
      <c r="B200" s="62"/>
      <c r="F200" s="14"/>
      <c r="G200" s="14"/>
      <c r="H200" s="14"/>
      <c r="I200" s="13"/>
      <c r="N200" s="13"/>
      <c r="O200" s="152"/>
    </row>
    <row r="201" spans="1:15" ht="15.75" customHeight="1">
      <c r="B201" s="62"/>
      <c r="F201" s="14"/>
      <c r="G201" s="14"/>
      <c r="H201" s="14"/>
      <c r="I201" s="13"/>
      <c r="N201" s="13"/>
      <c r="O201" s="152"/>
    </row>
    <row r="202" spans="1:15" ht="15.75" customHeight="1">
      <c r="B202" s="62"/>
      <c r="F202" s="14"/>
      <c r="G202" s="14"/>
      <c r="H202" s="14"/>
      <c r="I202" s="13"/>
      <c r="N202" s="13"/>
      <c r="O202" s="152"/>
    </row>
    <row r="203" spans="1:15" ht="15.75" customHeight="1">
      <c r="B203" s="62"/>
      <c r="F203" s="14"/>
      <c r="G203" s="14"/>
      <c r="H203" s="14"/>
      <c r="I203" s="13"/>
      <c r="N203" s="13"/>
      <c r="O203" s="152"/>
    </row>
    <row r="204" spans="1:15" ht="15.75" customHeight="1">
      <c r="B204" s="62"/>
      <c r="F204" s="14"/>
      <c r="G204" s="14"/>
      <c r="H204" s="14"/>
      <c r="I204" s="13"/>
      <c r="N204" s="13"/>
      <c r="O204" s="152"/>
    </row>
    <row r="205" spans="1:15" ht="15.75" customHeight="1">
      <c r="B205" s="62"/>
      <c r="F205" s="14"/>
      <c r="G205" s="14"/>
      <c r="H205" s="14"/>
      <c r="I205" s="13"/>
      <c r="N205" s="13"/>
      <c r="O205" s="152"/>
    </row>
    <row r="206" spans="1:15" ht="15.75" customHeight="1">
      <c r="B206" s="62"/>
      <c r="F206" s="14"/>
      <c r="G206" s="14"/>
      <c r="H206" s="14"/>
      <c r="I206" s="13"/>
      <c r="N206" s="13"/>
      <c r="O206" s="152"/>
    </row>
    <row r="207" spans="1:15" ht="15.75" customHeight="1">
      <c r="B207" s="62"/>
      <c r="F207" s="14"/>
      <c r="G207" s="14"/>
      <c r="H207" s="14"/>
      <c r="I207" s="13"/>
      <c r="N207" s="13"/>
      <c r="O207" s="152"/>
    </row>
    <row r="208" spans="1:15" ht="15.75" customHeight="1">
      <c r="B208" s="62"/>
      <c r="F208" s="14"/>
      <c r="G208" s="14"/>
      <c r="H208" s="14"/>
      <c r="I208" s="13"/>
      <c r="N208" s="13"/>
      <c r="O208" s="152"/>
    </row>
    <row r="209" spans="2:15" ht="15.75" customHeight="1">
      <c r="B209" s="62"/>
      <c r="F209" s="14"/>
      <c r="G209" s="14"/>
      <c r="H209" s="14"/>
      <c r="I209" s="13"/>
      <c r="N209" s="13"/>
      <c r="O209" s="152"/>
    </row>
    <row r="210" spans="2:15" ht="15.75" customHeight="1">
      <c r="B210" s="62"/>
      <c r="F210" s="14"/>
      <c r="G210" s="14"/>
      <c r="H210" s="14"/>
      <c r="I210" s="13"/>
      <c r="N210" s="13"/>
      <c r="O210" s="152"/>
    </row>
    <row r="211" spans="2:15" ht="15.75" customHeight="1">
      <c r="B211" s="62"/>
      <c r="F211" s="14"/>
      <c r="G211" s="14"/>
      <c r="H211" s="14"/>
      <c r="I211" s="13"/>
      <c r="N211" s="13"/>
      <c r="O211" s="152"/>
    </row>
    <row r="212" spans="2:15" ht="15.75" customHeight="1">
      <c r="B212" s="62"/>
      <c r="F212" s="14"/>
      <c r="G212" s="14"/>
      <c r="H212" s="14"/>
      <c r="I212" s="13"/>
      <c r="N212" s="13"/>
      <c r="O212" s="152"/>
    </row>
    <row r="213" spans="2:15" ht="15.75" customHeight="1">
      <c r="B213" s="62"/>
      <c r="F213" s="14"/>
      <c r="G213" s="14"/>
      <c r="H213" s="14"/>
      <c r="I213" s="13"/>
      <c r="N213" s="13"/>
      <c r="O213" s="152"/>
    </row>
    <row r="214" spans="2:15" ht="15.75" customHeight="1">
      <c r="B214" s="62"/>
      <c r="F214" s="14"/>
      <c r="G214" s="14"/>
      <c r="H214" s="14"/>
      <c r="I214" s="13"/>
      <c r="N214" s="13"/>
      <c r="O214" s="152"/>
    </row>
    <row r="215" spans="2:15" ht="15.75" customHeight="1">
      <c r="B215" s="62"/>
      <c r="F215" s="14"/>
      <c r="G215" s="14"/>
      <c r="H215" s="14"/>
      <c r="I215" s="13"/>
      <c r="N215" s="13"/>
      <c r="O215" s="152"/>
    </row>
    <row r="216" spans="2:15" ht="15.75" customHeight="1">
      <c r="B216" s="62"/>
      <c r="F216" s="14"/>
      <c r="G216" s="14"/>
      <c r="H216" s="14"/>
      <c r="I216" s="13"/>
      <c r="N216" s="13"/>
      <c r="O216" s="152"/>
    </row>
    <row r="217" spans="2:15" ht="15.75" customHeight="1">
      <c r="B217" s="62"/>
      <c r="F217" s="14"/>
      <c r="G217" s="14"/>
      <c r="H217" s="14"/>
      <c r="I217" s="13"/>
      <c r="N217" s="13"/>
      <c r="O217" s="152"/>
    </row>
    <row r="218" spans="2:15" ht="15.75" customHeight="1">
      <c r="B218" s="62"/>
      <c r="F218" s="14"/>
      <c r="G218" s="14"/>
      <c r="H218" s="14"/>
      <c r="I218" s="13"/>
      <c r="N218" s="13"/>
      <c r="O218" s="152"/>
    </row>
    <row r="219" spans="2:15" ht="15.75" customHeight="1">
      <c r="B219" s="62"/>
      <c r="F219" s="14"/>
      <c r="G219" s="14"/>
      <c r="H219" s="14"/>
      <c r="I219" s="13"/>
      <c r="N219" s="13"/>
      <c r="O219" s="152"/>
    </row>
    <row r="220" spans="2:15" ht="15.75" customHeight="1">
      <c r="B220" s="62"/>
      <c r="F220" s="14"/>
      <c r="G220" s="14"/>
      <c r="H220" s="14"/>
      <c r="I220" s="13"/>
      <c r="N220" s="13"/>
      <c r="O220" s="152"/>
    </row>
    <row r="221" spans="2:15" ht="15.75" customHeight="1">
      <c r="B221" s="62"/>
      <c r="F221" s="14"/>
      <c r="G221" s="14"/>
      <c r="H221" s="14"/>
      <c r="I221" s="13"/>
      <c r="N221" s="13"/>
      <c r="O221" s="152"/>
    </row>
    <row r="222" spans="2:15" ht="15.75" customHeight="1">
      <c r="B222" s="62"/>
      <c r="F222" s="14"/>
      <c r="G222" s="14"/>
      <c r="H222" s="14"/>
      <c r="I222" s="13"/>
      <c r="N222" s="13"/>
      <c r="O222" s="152"/>
    </row>
    <row r="223" spans="2:15" ht="15.75" customHeight="1">
      <c r="B223" s="62"/>
      <c r="F223" s="14"/>
      <c r="G223" s="14"/>
      <c r="H223" s="14"/>
      <c r="I223" s="13"/>
      <c r="N223" s="13"/>
      <c r="O223" s="152"/>
    </row>
    <row r="224" spans="2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</sheetData>
  <autoFilter ref="A1:R2" xr:uid="{00000000-0009-0000-0000-00002F000000}">
    <sortState xmlns:xlrd2="http://schemas.microsoft.com/office/spreadsheetml/2017/richdata2" ref="A2:R15">
      <sortCondition ref="B1:B2"/>
    </sortState>
  </autoFilter>
  <conditionalFormatting sqref="P2:P25">
    <cfRule type="expression" dxfId="43" priority="1" stopIfTrue="1">
      <formula>"&gt;0"</formula>
    </cfRule>
    <cfRule type="cellIs" dxfId="42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>
    <tabColor rgb="FFFF99FF"/>
    <outlinePr summaryBelow="0" summaryRight="0"/>
  </sheetPr>
  <dimension ref="A1:R1000"/>
  <sheetViews>
    <sheetView zoomScaleNormal="100" workbookViewId="0">
      <pane xSplit="3" ySplit="1" topLeftCell="M154" activePane="bottomRight" state="frozen"/>
      <selection pane="topRight" activeCell="D1" sqref="D1"/>
      <selection pane="bottomLeft" activeCell="A2" sqref="A2"/>
      <selection pane="bottomRight" activeCell="S168" sqref="S168"/>
    </sheetView>
  </sheetViews>
  <sheetFormatPr defaultColWidth="12.625" defaultRowHeight="15" customHeight="1"/>
  <cols>
    <col min="1" max="1" width="8.375" customWidth="1"/>
    <col min="2" max="2" width="19.5" customWidth="1"/>
    <col min="3" max="3" width="41.875" customWidth="1"/>
    <col min="4" max="4" width="19.5" customWidth="1"/>
    <col min="5" max="5" width="26.125" customWidth="1"/>
    <col min="6" max="6" width="11" customWidth="1"/>
    <col min="7" max="7" width="9.875" customWidth="1"/>
    <col min="8" max="8" width="10.75" customWidth="1"/>
    <col min="9" max="9" width="8.875" customWidth="1"/>
    <col min="10" max="10" width="9.375" customWidth="1"/>
    <col min="11" max="11" width="17.25" bestFit="1" customWidth="1"/>
    <col min="12" max="12" width="9.25" customWidth="1"/>
    <col min="13" max="13" width="11.125" customWidth="1"/>
    <col min="14" max="14" width="16.375" customWidth="1"/>
    <col min="15" max="15" width="12.375" customWidth="1"/>
    <col min="16" max="16" width="11.75" customWidth="1"/>
    <col min="17" max="17" width="13.5" customWidth="1"/>
    <col min="18" max="18" width="11" bestFit="1" customWidth="1"/>
  </cols>
  <sheetData>
    <row r="1" spans="1:18" ht="14.25">
      <c r="A1" s="132" t="s">
        <v>0</v>
      </c>
      <c r="B1" s="421" t="s">
        <v>58</v>
      </c>
      <c r="C1" s="422" t="s">
        <v>680</v>
      </c>
      <c r="D1" s="422" t="s">
        <v>681</v>
      </c>
      <c r="E1" s="228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>
      <c r="A2" s="13">
        <v>84</v>
      </c>
      <c r="B2" s="62">
        <v>45270</v>
      </c>
      <c r="C2" s="1" t="s">
        <v>1028</v>
      </c>
      <c r="D2" s="111"/>
      <c r="F2" s="14"/>
      <c r="G2" s="2">
        <v>1000</v>
      </c>
      <c r="H2" s="14"/>
      <c r="I2" s="13"/>
      <c r="N2" s="43" t="s">
        <v>688</v>
      </c>
      <c r="O2" s="140"/>
      <c r="P2" s="31">
        <f t="shared" ref="P2:P33" si="0">R2-Q2</f>
        <v>1000</v>
      </c>
      <c r="Q2" s="31">
        <f>SUBTOTAL(9,$F$2:F2)</f>
        <v>0</v>
      </c>
      <c r="R2" s="31">
        <f t="shared" ref="R2:R25" si="1">SUBTOTAL(9,$G$2:G2)</f>
        <v>1000</v>
      </c>
    </row>
    <row r="3" spans="1:18" ht="15.75" customHeight="1">
      <c r="A3" s="43">
        <v>84</v>
      </c>
      <c r="B3" s="408">
        <v>45279</v>
      </c>
      <c r="C3" s="52" t="s">
        <v>705</v>
      </c>
      <c r="D3" s="410" t="s">
        <v>3421</v>
      </c>
      <c r="E3" s="29"/>
      <c r="F3" s="35">
        <v>79</v>
      </c>
      <c r="G3" s="35"/>
      <c r="H3" s="35"/>
      <c r="I3" s="42" t="s">
        <v>91</v>
      </c>
      <c r="J3" s="147"/>
      <c r="K3" s="147" t="s">
        <v>1846</v>
      </c>
      <c r="L3" s="29">
        <v>251359</v>
      </c>
      <c r="M3" s="29"/>
      <c r="N3" s="43" t="s">
        <v>688</v>
      </c>
      <c r="O3" s="140"/>
      <c r="P3" s="31">
        <f t="shared" si="0"/>
        <v>921</v>
      </c>
      <c r="Q3" s="31">
        <f>SUBTOTAL(9,$F$2:F3)</f>
        <v>79</v>
      </c>
      <c r="R3" s="31">
        <f t="shared" si="1"/>
        <v>1000</v>
      </c>
    </row>
    <row r="4" spans="1:18" ht="15.75" customHeight="1">
      <c r="A4" s="43">
        <v>84</v>
      </c>
      <c r="B4" s="408">
        <v>45281</v>
      </c>
      <c r="C4" s="52" t="s">
        <v>705</v>
      </c>
      <c r="D4" s="410"/>
      <c r="E4" s="29"/>
      <c r="F4" s="35">
        <v>9.8000000000000007</v>
      </c>
      <c r="G4" s="35"/>
      <c r="H4" s="35"/>
      <c r="I4" s="42" t="s">
        <v>89</v>
      </c>
      <c r="J4" s="147"/>
      <c r="K4" s="147" t="s">
        <v>633</v>
      </c>
      <c r="L4" s="29">
        <v>660848</v>
      </c>
      <c r="M4" s="29"/>
      <c r="N4" s="43" t="s">
        <v>688</v>
      </c>
      <c r="O4" s="140"/>
      <c r="P4" s="31">
        <f t="shared" si="0"/>
        <v>911.2</v>
      </c>
      <c r="Q4" s="31">
        <f>SUBTOTAL(9,$F$2:F4)</f>
        <v>88.8</v>
      </c>
      <c r="R4" s="31">
        <f t="shared" si="1"/>
        <v>1000</v>
      </c>
    </row>
    <row r="5" spans="1:18" ht="15.75" customHeight="1">
      <c r="A5" s="43">
        <v>84</v>
      </c>
      <c r="B5" s="408">
        <v>45301</v>
      </c>
      <c r="C5" s="410" t="s">
        <v>3427</v>
      </c>
      <c r="D5" s="410"/>
      <c r="E5" s="29"/>
      <c r="F5" s="35"/>
      <c r="G5" s="35"/>
      <c r="H5" s="35">
        <v>3450</v>
      </c>
      <c r="I5" s="42"/>
      <c r="J5" s="147"/>
      <c r="K5" s="147" t="s">
        <v>1207</v>
      </c>
      <c r="L5" s="29">
        <v>2678</v>
      </c>
      <c r="M5" s="29"/>
      <c r="N5" s="43" t="s">
        <v>688</v>
      </c>
      <c r="O5" s="140">
        <v>45330</v>
      </c>
      <c r="P5" s="31">
        <f t="shared" si="0"/>
        <v>911.2</v>
      </c>
      <c r="Q5" s="31">
        <f>SUBTOTAL(9,$F$2:F5)</f>
        <v>88.8</v>
      </c>
      <c r="R5" s="31">
        <f t="shared" si="1"/>
        <v>1000</v>
      </c>
    </row>
    <row r="6" spans="1:18" ht="15.75" customHeight="1">
      <c r="A6" s="43">
        <v>84</v>
      </c>
      <c r="B6" s="408">
        <v>45314</v>
      </c>
      <c r="C6" s="410" t="s">
        <v>2818</v>
      </c>
      <c r="D6" s="410"/>
      <c r="E6" s="29"/>
      <c r="F6" s="35">
        <v>1789.3</v>
      </c>
      <c r="G6" s="35"/>
      <c r="H6" s="35"/>
      <c r="I6" s="42" t="s">
        <v>89</v>
      </c>
      <c r="J6" s="147"/>
      <c r="K6" s="147" t="s">
        <v>2811</v>
      </c>
      <c r="L6" s="29">
        <v>3171</v>
      </c>
      <c r="M6" s="29"/>
      <c r="N6" s="43" t="s">
        <v>688</v>
      </c>
      <c r="O6" s="140"/>
      <c r="P6" s="31">
        <f t="shared" si="0"/>
        <v>-878.09999999999991</v>
      </c>
      <c r="Q6" s="31">
        <f>SUBTOTAL(9,$F$2:F6)</f>
        <v>1878.1</v>
      </c>
      <c r="R6" s="31">
        <f t="shared" si="1"/>
        <v>1000</v>
      </c>
    </row>
    <row r="7" spans="1:18" ht="15.75" customHeight="1">
      <c r="A7" s="43">
        <v>84</v>
      </c>
      <c r="B7" s="408">
        <v>45319</v>
      </c>
      <c r="C7" s="410" t="s">
        <v>7194</v>
      </c>
      <c r="D7" s="410"/>
      <c r="E7" s="29"/>
      <c r="F7" s="35">
        <v>33.380000000000003</v>
      </c>
      <c r="G7" s="35"/>
      <c r="H7" s="35"/>
      <c r="I7" s="42" t="s">
        <v>3422</v>
      </c>
      <c r="J7" s="147"/>
      <c r="K7" s="147" t="s">
        <v>968</v>
      </c>
      <c r="L7" s="29"/>
      <c r="M7" s="29"/>
      <c r="N7" s="43" t="s">
        <v>688</v>
      </c>
      <c r="O7" s="140"/>
      <c r="P7" s="31">
        <f t="shared" si="0"/>
        <v>-911.48</v>
      </c>
      <c r="Q7" s="31">
        <f>SUBTOTAL(9,$F$2:F7)</f>
        <v>1911.48</v>
      </c>
      <c r="R7" s="31">
        <f t="shared" si="1"/>
        <v>1000</v>
      </c>
    </row>
    <row r="8" spans="1:18" ht="15.75" customHeight="1">
      <c r="A8" s="43">
        <v>84</v>
      </c>
      <c r="B8" s="408">
        <v>45322</v>
      </c>
      <c r="C8" s="410" t="s">
        <v>705</v>
      </c>
      <c r="D8" s="410"/>
      <c r="E8" s="29"/>
      <c r="F8" s="35">
        <v>64</v>
      </c>
      <c r="G8" s="35"/>
      <c r="H8" s="35"/>
      <c r="I8" s="42" t="s">
        <v>89</v>
      </c>
      <c r="J8" s="147"/>
      <c r="K8" s="147" t="s">
        <v>1846</v>
      </c>
      <c r="L8" s="29">
        <v>253122</v>
      </c>
      <c r="M8" s="29"/>
      <c r="N8" s="43" t="s">
        <v>688</v>
      </c>
      <c r="O8" s="140"/>
      <c r="P8" s="31">
        <f t="shared" si="0"/>
        <v>-975.48</v>
      </c>
      <c r="Q8" s="31">
        <f>SUBTOTAL(9,$F$2:F8)</f>
        <v>1975.48</v>
      </c>
      <c r="R8" s="31">
        <f t="shared" si="1"/>
        <v>1000</v>
      </c>
    </row>
    <row r="9" spans="1:18" ht="15.75" customHeight="1">
      <c r="A9" s="43">
        <v>84</v>
      </c>
      <c r="B9" s="28">
        <v>45322</v>
      </c>
      <c r="C9" s="52" t="s">
        <v>705</v>
      </c>
      <c r="D9" s="52"/>
      <c r="E9" s="29"/>
      <c r="F9" s="35">
        <v>14.9</v>
      </c>
      <c r="G9" s="35"/>
      <c r="H9" s="35"/>
      <c r="I9" s="42" t="s">
        <v>89</v>
      </c>
      <c r="J9" s="147"/>
      <c r="K9" s="147" t="s">
        <v>3423</v>
      </c>
      <c r="L9" s="29">
        <v>309809</v>
      </c>
      <c r="M9" s="29"/>
      <c r="N9" s="43" t="s">
        <v>688</v>
      </c>
      <c r="O9" s="140"/>
      <c r="P9" s="31">
        <f t="shared" si="0"/>
        <v>-990.38000000000011</v>
      </c>
      <c r="Q9" s="31">
        <f>SUBTOTAL(9,$F$2:F9)</f>
        <v>1990.38</v>
      </c>
      <c r="R9" s="31">
        <f t="shared" si="1"/>
        <v>1000</v>
      </c>
    </row>
    <row r="10" spans="1:18" ht="15.75" customHeight="1">
      <c r="A10" s="43">
        <v>84</v>
      </c>
      <c r="B10" s="28">
        <v>45328</v>
      </c>
      <c r="C10" s="51" t="s">
        <v>1576</v>
      </c>
      <c r="D10" s="52" t="s">
        <v>1100</v>
      </c>
      <c r="E10" s="29"/>
      <c r="F10" s="30">
        <v>50</v>
      </c>
      <c r="G10" s="35"/>
      <c r="H10" s="35"/>
      <c r="I10" s="42" t="s">
        <v>91</v>
      </c>
      <c r="J10" s="147"/>
      <c r="K10" s="147"/>
      <c r="L10" s="29"/>
      <c r="M10" s="29"/>
      <c r="N10" s="43" t="s">
        <v>688</v>
      </c>
      <c r="O10" s="140"/>
      <c r="P10" s="31">
        <f t="shared" si="0"/>
        <v>-1040.3800000000001</v>
      </c>
      <c r="Q10" s="31">
        <f>SUBTOTAL(9,$F$2:F10)</f>
        <v>2040.38</v>
      </c>
      <c r="R10" s="31">
        <f t="shared" si="1"/>
        <v>1000</v>
      </c>
    </row>
    <row r="11" spans="1:18" ht="15.75" customHeight="1">
      <c r="A11" s="43">
        <v>84</v>
      </c>
      <c r="B11" s="28">
        <v>45328</v>
      </c>
      <c r="C11" s="52" t="s">
        <v>1577</v>
      </c>
      <c r="D11" s="52" t="s">
        <v>1100</v>
      </c>
      <c r="E11" s="29"/>
      <c r="F11" s="30">
        <v>264</v>
      </c>
      <c r="G11" s="35"/>
      <c r="H11" s="35"/>
      <c r="I11" s="42" t="s">
        <v>91</v>
      </c>
      <c r="J11" s="147"/>
      <c r="K11" s="147"/>
      <c r="L11" s="29"/>
      <c r="M11" s="29"/>
      <c r="N11" s="43" t="s">
        <v>688</v>
      </c>
      <c r="O11" s="140"/>
      <c r="P11" s="31">
        <f t="shared" si="0"/>
        <v>-1304.3800000000001</v>
      </c>
      <c r="Q11" s="31">
        <f>SUBTOTAL(9,$F$2:F11)</f>
        <v>2304.38</v>
      </c>
      <c r="R11" s="31">
        <f t="shared" si="1"/>
        <v>1000</v>
      </c>
    </row>
    <row r="12" spans="1:18" ht="15.75" customHeight="1">
      <c r="A12" s="43">
        <v>84</v>
      </c>
      <c r="B12" s="28">
        <v>45328</v>
      </c>
      <c r="C12" s="51" t="s">
        <v>1578</v>
      </c>
      <c r="D12" s="410" t="s">
        <v>1100</v>
      </c>
      <c r="E12" s="29"/>
      <c r="F12" s="30">
        <v>20</v>
      </c>
      <c r="G12" s="35"/>
      <c r="H12" s="35"/>
      <c r="I12" s="42" t="s">
        <v>91</v>
      </c>
      <c r="J12" s="147"/>
      <c r="K12" s="147"/>
      <c r="L12" s="29"/>
      <c r="M12" s="29"/>
      <c r="N12" s="43" t="s">
        <v>688</v>
      </c>
      <c r="O12" s="140"/>
      <c r="P12" s="31">
        <f t="shared" si="0"/>
        <v>-1324.38</v>
      </c>
      <c r="Q12" s="31">
        <f>SUBTOTAL(9,$F$2:F12)</f>
        <v>2324.38</v>
      </c>
      <c r="R12" s="31">
        <f t="shared" si="1"/>
        <v>1000</v>
      </c>
    </row>
    <row r="13" spans="1:18" ht="15.75" customHeight="1">
      <c r="A13" s="43">
        <v>84</v>
      </c>
      <c r="B13" s="28">
        <v>45328</v>
      </c>
      <c r="C13" s="52" t="s">
        <v>1850</v>
      </c>
      <c r="D13" s="410"/>
      <c r="E13" s="29" t="s">
        <v>3424</v>
      </c>
      <c r="F13" s="30">
        <v>200</v>
      </c>
      <c r="G13" s="35"/>
      <c r="H13" s="35"/>
      <c r="I13" s="42" t="s">
        <v>91</v>
      </c>
      <c r="J13" s="147"/>
      <c r="K13" s="147"/>
      <c r="L13" s="29"/>
      <c r="M13" s="29"/>
      <c r="N13" s="43" t="s">
        <v>688</v>
      </c>
      <c r="O13" s="140"/>
      <c r="P13" s="31">
        <f t="shared" si="0"/>
        <v>-1524.38</v>
      </c>
      <c r="Q13" s="31">
        <f>SUBTOTAL(9,$F$2:F13)</f>
        <v>2524.38</v>
      </c>
      <c r="R13" s="31">
        <f t="shared" si="1"/>
        <v>1000</v>
      </c>
    </row>
    <row r="14" spans="1:18" ht="15.75" customHeight="1">
      <c r="A14" s="43">
        <v>84</v>
      </c>
      <c r="B14" s="408">
        <v>45328</v>
      </c>
      <c r="C14" s="410" t="s">
        <v>3425</v>
      </c>
      <c r="D14" s="410"/>
      <c r="E14" s="29" t="s">
        <v>3426</v>
      </c>
      <c r="F14" s="30">
        <v>500</v>
      </c>
      <c r="G14" s="35"/>
      <c r="H14" s="35"/>
      <c r="I14" s="42" t="s">
        <v>91</v>
      </c>
      <c r="J14" s="147"/>
      <c r="K14" s="147"/>
      <c r="L14" s="29"/>
      <c r="M14" s="29"/>
      <c r="N14" s="43" t="s">
        <v>688</v>
      </c>
      <c r="O14" s="140"/>
      <c r="P14" s="31">
        <f t="shared" si="0"/>
        <v>-2024.38</v>
      </c>
      <c r="Q14" s="31">
        <f>SUBTOTAL(9,$F$2:F14)</f>
        <v>3024.38</v>
      </c>
      <c r="R14" s="31">
        <f t="shared" si="1"/>
        <v>1000</v>
      </c>
    </row>
    <row r="15" spans="1:18" ht="15.75" customHeight="1">
      <c r="A15" s="43">
        <v>84</v>
      </c>
      <c r="B15" s="408">
        <v>45348</v>
      </c>
      <c r="C15" s="410" t="s">
        <v>7195</v>
      </c>
      <c r="D15" s="410"/>
      <c r="E15" s="29"/>
      <c r="F15" s="35">
        <v>68.98</v>
      </c>
      <c r="G15" s="35"/>
      <c r="H15" s="35"/>
      <c r="I15" s="42" t="s">
        <v>89</v>
      </c>
      <c r="J15" s="147"/>
      <c r="K15" s="147" t="s">
        <v>968</v>
      </c>
      <c r="L15" s="29"/>
      <c r="M15" s="29"/>
      <c r="N15" s="43" t="s">
        <v>688</v>
      </c>
      <c r="O15" s="140"/>
      <c r="P15" s="31">
        <f t="shared" si="0"/>
        <v>-2093.36</v>
      </c>
      <c r="Q15" s="31">
        <f>SUBTOTAL(9,$F$2:F15)</f>
        <v>3093.36</v>
      </c>
      <c r="R15" s="31">
        <f t="shared" si="1"/>
        <v>1000</v>
      </c>
    </row>
    <row r="16" spans="1:18" ht="15.75" customHeight="1">
      <c r="A16" s="43">
        <v>84</v>
      </c>
      <c r="B16" s="408">
        <v>45350</v>
      </c>
      <c r="C16" s="410" t="s">
        <v>962</v>
      </c>
      <c r="D16" s="410"/>
      <c r="E16" s="29"/>
      <c r="F16" s="35"/>
      <c r="G16" s="35">
        <v>5000</v>
      </c>
      <c r="H16" s="35"/>
      <c r="I16" s="42"/>
      <c r="J16" s="147"/>
      <c r="K16" s="147"/>
      <c r="L16" s="29"/>
      <c r="M16" s="29"/>
      <c r="N16" s="43" t="s">
        <v>688</v>
      </c>
      <c r="O16" s="140"/>
      <c r="P16" s="31">
        <f t="shared" si="0"/>
        <v>2906.64</v>
      </c>
      <c r="Q16" s="31">
        <f>SUBTOTAL(9,$F$2:F16)</f>
        <v>3093.36</v>
      </c>
      <c r="R16" s="31">
        <f t="shared" si="1"/>
        <v>6000</v>
      </c>
    </row>
    <row r="17" spans="1:18" ht="15.75" customHeight="1">
      <c r="A17" s="43">
        <v>84</v>
      </c>
      <c r="B17" s="28">
        <v>45361</v>
      </c>
      <c r="C17" s="410" t="s">
        <v>7193</v>
      </c>
      <c r="D17" s="410"/>
      <c r="E17" s="29"/>
      <c r="F17" s="14"/>
      <c r="G17" s="35"/>
      <c r="H17" s="35">
        <v>310.99</v>
      </c>
      <c r="I17" s="42" t="s">
        <v>89</v>
      </c>
      <c r="J17" s="147"/>
      <c r="K17" s="147" t="s">
        <v>2657</v>
      </c>
      <c r="L17" s="29">
        <v>420227352</v>
      </c>
      <c r="M17" s="29"/>
      <c r="N17" s="43" t="s">
        <v>688</v>
      </c>
      <c r="O17" s="140"/>
      <c r="P17" s="31">
        <f t="shared" si="0"/>
        <v>2906.64</v>
      </c>
      <c r="Q17" s="31">
        <f>SUBTOTAL(9,$F$2:F17)</f>
        <v>3093.36</v>
      </c>
      <c r="R17" s="31">
        <f t="shared" si="1"/>
        <v>6000</v>
      </c>
    </row>
    <row r="18" spans="1:18" ht="15.75" customHeight="1">
      <c r="A18" s="43">
        <v>84</v>
      </c>
      <c r="B18" s="28">
        <v>45361</v>
      </c>
      <c r="C18" s="410" t="s">
        <v>3428</v>
      </c>
      <c r="D18" s="410" t="s">
        <v>575</v>
      </c>
      <c r="E18" s="29" t="s">
        <v>3429</v>
      </c>
      <c r="F18" s="35">
        <v>100</v>
      </c>
      <c r="G18" s="35"/>
      <c r="H18" s="35"/>
      <c r="I18" s="42" t="s">
        <v>91</v>
      </c>
      <c r="J18" s="147"/>
      <c r="K18" s="147"/>
      <c r="L18" s="29"/>
      <c r="M18" s="29"/>
      <c r="N18" s="43" t="s">
        <v>688</v>
      </c>
      <c r="O18" s="140"/>
      <c r="P18" s="31">
        <f t="shared" si="0"/>
        <v>2806.64</v>
      </c>
      <c r="Q18" s="31">
        <f>SUBTOTAL(9,$F$2:F18)</f>
        <v>3193.36</v>
      </c>
      <c r="R18" s="31">
        <f t="shared" si="1"/>
        <v>6000</v>
      </c>
    </row>
    <row r="19" spans="1:18" ht="15.75" customHeight="1">
      <c r="A19" s="13">
        <v>84</v>
      </c>
      <c r="B19" s="28">
        <v>45363</v>
      </c>
      <c r="C19" s="410" t="s">
        <v>2123</v>
      </c>
      <c r="F19" s="14">
        <v>526</v>
      </c>
      <c r="G19" s="14"/>
      <c r="H19" s="14"/>
      <c r="I19" s="13" t="s">
        <v>91</v>
      </c>
      <c r="J19" s="147"/>
      <c r="K19" s="147" t="s">
        <v>1688</v>
      </c>
      <c r="L19" s="29">
        <v>1180</v>
      </c>
      <c r="M19" s="29"/>
      <c r="N19" s="43" t="s">
        <v>688</v>
      </c>
      <c r="O19" s="140"/>
      <c r="P19" s="31">
        <f t="shared" si="0"/>
        <v>2280.64</v>
      </c>
      <c r="Q19" s="31">
        <f>SUBTOTAL(9,$F$2:F19)</f>
        <v>3719.36</v>
      </c>
      <c r="R19" s="31">
        <f t="shared" si="1"/>
        <v>6000</v>
      </c>
    </row>
    <row r="20" spans="1:18" ht="15.75" customHeight="1">
      <c r="A20" s="13">
        <v>84</v>
      </c>
      <c r="B20" s="28">
        <v>45371</v>
      </c>
      <c r="C20" s="410" t="s">
        <v>962</v>
      </c>
      <c r="F20" s="14"/>
      <c r="G20" s="14">
        <v>10000</v>
      </c>
      <c r="H20" s="14"/>
      <c r="I20" s="13"/>
      <c r="J20" s="147"/>
      <c r="K20" s="147"/>
      <c r="L20" s="29"/>
      <c r="M20" s="29"/>
      <c r="N20" s="43" t="s">
        <v>688</v>
      </c>
      <c r="O20" s="140"/>
      <c r="P20" s="31">
        <f t="shared" si="0"/>
        <v>12280.64</v>
      </c>
      <c r="Q20" s="31">
        <f>SUBTOTAL(9,$F$2:F20)</f>
        <v>3719.36</v>
      </c>
      <c r="R20" s="31">
        <f t="shared" si="1"/>
        <v>16000</v>
      </c>
    </row>
    <row r="21" spans="1:18" ht="15.75" customHeight="1">
      <c r="A21" s="13">
        <v>84</v>
      </c>
      <c r="B21" s="28">
        <v>45376</v>
      </c>
      <c r="C21" s="410" t="s">
        <v>2123</v>
      </c>
      <c r="F21" s="14">
        <v>468</v>
      </c>
      <c r="G21" s="14"/>
      <c r="H21" s="14"/>
      <c r="I21" s="13" t="s">
        <v>91</v>
      </c>
      <c r="J21" s="147"/>
      <c r="K21" s="147" t="s">
        <v>1688</v>
      </c>
      <c r="L21" s="29"/>
      <c r="M21" s="29"/>
      <c r="N21" s="43" t="s">
        <v>688</v>
      </c>
      <c r="O21" s="140"/>
      <c r="P21" s="31">
        <f t="shared" si="0"/>
        <v>11812.64</v>
      </c>
      <c r="Q21" s="31">
        <f>SUBTOTAL(9,$F$2:F21)</f>
        <v>4187.3600000000006</v>
      </c>
      <c r="R21" s="31">
        <f t="shared" si="1"/>
        <v>16000</v>
      </c>
    </row>
    <row r="22" spans="1:18" ht="15.75" customHeight="1">
      <c r="A22" s="13">
        <v>84</v>
      </c>
      <c r="B22" s="28">
        <v>45376</v>
      </c>
      <c r="C22" s="410" t="s">
        <v>7196</v>
      </c>
      <c r="F22" s="14">
        <v>148.62</v>
      </c>
      <c r="G22" s="14"/>
      <c r="H22" s="14"/>
      <c r="I22" s="13" t="s">
        <v>89</v>
      </c>
      <c r="J22" s="147"/>
      <c r="K22" s="147" t="s">
        <v>968</v>
      </c>
      <c r="L22" s="29"/>
      <c r="M22" s="29"/>
      <c r="N22" s="43" t="s">
        <v>688</v>
      </c>
      <c r="O22" s="140"/>
      <c r="P22" s="31">
        <f t="shared" si="0"/>
        <v>11664.02</v>
      </c>
      <c r="Q22" s="31">
        <f>SUBTOTAL(9,$F$2:F22)</f>
        <v>4335.9800000000005</v>
      </c>
      <c r="R22" s="31">
        <f t="shared" si="1"/>
        <v>16000</v>
      </c>
    </row>
    <row r="23" spans="1:18" ht="15.75" customHeight="1">
      <c r="A23" s="13">
        <v>84</v>
      </c>
      <c r="B23" s="62">
        <v>45385</v>
      </c>
      <c r="C23" s="410" t="s">
        <v>3430</v>
      </c>
      <c r="D23" s="410" t="s">
        <v>575</v>
      </c>
      <c r="E23" s="29" t="s">
        <v>3431</v>
      </c>
      <c r="F23" s="14">
        <v>350</v>
      </c>
      <c r="G23" s="14"/>
      <c r="H23" s="14"/>
      <c r="I23" s="13" t="s">
        <v>91</v>
      </c>
      <c r="J23" s="147"/>
      <c r="K23" s="147"/>
      <c r="L23" s="29"/>
      <c r="M23" s="29"/>
      <c r="N23" s="43" t="s">
        <v>688</v>
      </c>
      <c r="O23" s="140"/>
      <c r="P23" s="31">
        <f t="shared" si="0"/>
        <v>11314.02</v>
      </c>
      <c r="Q23" s="31">
        <f>SUBTOTAL(9,$F$2:F23)</f>
        <v>4685.9800000000005</v>
      </c>
      <c r="R23" s="31">
        <f t="shared" si="1"/>
        <v>16000</v>
      </c>
    </row>
    <row r="24" spans="1:18" ht="15.75" customHeight="1">
      <c r="A24" s="13">
        <v>84</v>
      </c>
      <c r="B24" s="62">
        <v>45386</v>
      </c>
      <c r="C24" s="410" t="s">
        <v>724</v>
      </c>
      <c r="F24" s="14">
        <v>3042</v>
      </c>
      <c r="G24" s="14"/>
      <c r="H24" s="14"/>
      <c r="I24" s="13" t="s">
        <v>91</v>
      </c>
      <c r="J24" s="147"/>
      <c r="K24" s="147" t="s">
        <v>1157</v>
      </c>
      <c r="L24" s="29">
        <v>13829</v>
      </c>
      <c r="M24" s="29"/>
      <c r="N24" s="43" t="s">
        <v>688</v>
      </c>
      <c r="O24" s="140"/>
      <c r="P24" s="31">
        <f t="shared" si="0"/>
        <v>8272.02</v>
      </c>
      <c r="Q24" s="31">
        <f>SUBTOTAL(9,$F$2:F24)</f>
        <v>7727.9800000000005</v>
      </c>
      <c r="R24" s="31">
        <f t="shared" si="1"/>
        <v>16000</v>
      </c>
    </row>
    <row r="25" spans="1:18" ht="15.75" customHeight="1">
      <c r="A25" s="13">
        <v>84</v>
      </c>
      <c r="B25" s="62">
        <v>45396</v>
      </c>
      <c r="C25" s="454" t="s">
        <v>7192</v>
      </c>
      <c r="D25" s="52"/>
      <c r="E25" s="29"/>
      <c r="F25" s="14"/>
      <c r="G25" s="35"/>
      <c r="H25" s="35">
        <v>546.66999999999996</v>
      </c>
      <c r="I25" s="13"/>
      <c r="J25" s="147"/>
      <c r="K25" s="147" t="s">
        <v>2657</v>
      </c>
      <c r="L25" s="29"/>
      <c r="M25" s="29"/>
      <c r="N25" s="43" t="s">
        <v>688</v>
      </c>
      <c r="O25" s="140"/>
      <c r="P25" s="31">
        <f t="shared" si="0"/>
        <v>8272.02</v>
      </c>
      <c r="Q25" s="31">
        <f>SUBTOTAL(9,$F$2:F25)</f>
        <v>7727.9800000000005</v>
      </c>
      <c r="R25" s="31">
        <f t="shared" si="1"/>
        <v>16000</v>
      </c>
    </row>
    <row r="26" spans="1:18" ht="15.75" customHeight="1">
      <c r="A26" s="13">
        <v>84</v>
      </c>
      <c r="B26" s="28">
        <v>45406</v>
      </c>
      <c r="C26" s="52" t="s">
        <v>7197</v>
      </c>
      <c r="D26" s="457"/>
      <c r="F26" s="14">
        <v>238.89</v>
      </c>
      <c r="G26" s="14"/>
      <c r="H26" s="14"/>
      <c r="I26" s="13" t="s">
        <v>89</v>
      </c>
      <c r="J26" s="147"/>
      <c r="K26" s="147" t="s">
        <v>968</v>
      </c>
      <c r="L26" s="29"/>
      <c r="M26" s="29"/>
      <c r="N26" s="43" t="s">
        <v>688</v>
      </c>
      <c r="O26" s="140"/>
      <c r="P26" s="31">
        <f t="shared" si="0"/>
        <v>8033.1299999999992</v>
      </c>
      <c r="Q26" s="31">
        <f>SUBTOTAL(9,$F$2:F26)</f>
        <v>7966.8700000000008</v>
      </c>
      <c r="R26" s="31">
        <f t="shared" ref="R26:R49" si="2">SUBTOTAL(9,$G$2:G26)</f>
        <v>16000</v>
      </c>
    </row>
    <row r="27" spans="1:18" ht="15.75" customHeight="1">
      <c r="A27" s="13">
        <v>84</v>
      </c>
      <c r="B27" s="62">
        <v>45414</v>
      </c>
      <c r="C27" s="410" t="s">
        <v>5820</v>
      </c>
      <c r="D27" s="410"/>
      <c r="E27" s="29"/>
      <c r="F27" s="14">
        <v>238.89</v>
      </c>
      <c r="G27" s="35"/>
      <c r="H27" s="35"/>
      <c r="I27" s="13" t="s">
        <v>89</v>
      </c>
      <c r="J27" s="147"/>
      <c r="K27" s="147" t="s">
        <v>968</v>
      </c>
      <c r="L27" s="29"/>
      <c r="M27" s="29"/>
      <c r="N27" s="43" t="s">
        <v>688</v>
      </c>
      <c r="O27" s="140"/>
      <c r="P27" s="31">
        <f t="shared" si="0"/>
        <v>7794.24</v>
      </c>
      <c r="Q27" s="31">
        <f>SUBTOTAL(9,$F$2:F27)</f>
        <v>8205.76</v>
      </c>
      <c r="R27" s="31">
        <f t="shared" si="2"/>
        <v>16000</v>
      </c>
    </row>
    <row r="28" spans="1:18" ht="15.75" customHeight="1">
      <c r="A28" s="13">
        <v>84</v>
      </c>
      <c r="B28" s="62">
        <v>45418</v>
      </c>
      <c r="C28" s="384" t="s">
        <v>5813</v>
      </c>
      <c r="D28" s="410" t="s">
        <v>5812</v>
      </c>
      <c r="E28" s="29"/>
      <c r="F28" s="14">
        <v>1600</v>
      </c>
      <c r="G28" s="35"/>
      <c r="H28" s="35"/>
      <c r="I28" s="13" t="s">
        <v>91</v>
      </c>
      <c r="J28" s="147"/>
      <c r="K28" s="147"/>
      <c r="L28" s="29"/>
      <c r="M28" s="29"/>
      <c r="N28" s="43" t="s">
        <v>688</v>
      </c>
      <c r="O28" s="140"/>
      <c r="P28" s="31">
        <f t="shared" si="0"/>
        <v>6194.24</v>
      </c>
      <c r="Q28" s="31">
        <f>SUBTOTAL(9,$F$2:F28)</f>
        <v>9805.76</v>
      </c>
      <c r="R28" s="31">
        <f t="shared" si="2"/>
        <v>16000</v>
      </c>
    </row>
    <row r="29" spans="1:18" ht="15.75" customHeight="1">
      <c r="A29" s="43">
        <v>84</v>
      </c>
      <c r="B29" s="28">
        <v>45445</v>
      </c>
      <c r="C29" s="52" t="s">
        <v>5866</v>
      </c>
      <c r="D29" s="410" t="s">
        <v>5812</v>
      </c>
      <c r="E29" s="29"/>
      <c r="F29" s="35">
        <v>700</v>
      </c>
      <c r="G29" s="35"/>
      <c r="H29" s="35"/>
      <c r="I29" s="42" t="s">
        <v>91</v>
      </c>
      <c r="J29" s="147"/>
      <c r="K29" s="147"/>
      <c r="L29" s="29"/>
      <c r="M29" s="29"/>
      <c r="N29" s="43" t="s">
        <v>688</v>
      </c>
      <c r="O29" s="140"/>
      <c r="P29" s="31">
        <f t="shared" si="0"/>
        <v>5494.24</v>
      </c>
      <c r="Q29" s="31">
        <f>SUBTOTAL(9,$F$2:F29)</f>
        <v>10505.76</v>
      </c>
      <c r="R29" s="31">
        <f t="shared" si="2"/>
        <v>16000</v>
      </c>
    </row>
    <row r="30" spans="1:18" ht="15.75" customHeight="1">
      <c r="A30" s="13">
        <v>84</v>
      </c>
      <c r="B30" s="62">
        <v>45447</v>
      </c>
      <c r="C30" s="384" t="s">
        <v>5798</v>
      </c>
      <c r="D30" s="410"/>
      <c r="E30" s="29"/>
      <c r="F30" s="14">
        <v>224</v>
      </c>
      <c r="G30" s="35"/>
      <c r="H30" s="35"/>
      <c r="I30" s="13" t="s">
        <v>89</v>
      </c>
      <c r="J30" s="147"/>
      <c r="K30" s="147" t="s">
        <v>1056</v>
      </c>
      <c r="L30" s="29">
        <v>18659</v>
      </c>
      <c r="M30" s="29"/>
      <c r="N30" s="43" t="s">
        <v>688</v>
      </c>
      <c r="O30" s="140"/>
      <c r="P30" s="31">
        <f t="shared" si="0"/>
        <v>5270.24</v>
      </c>
      <c r="Q30" s="31">
        <f>SUBTOTAL(9,$F$2:F30)</f>
        <v>10729.76</v>
      </c>
      <c r="R30" s="31">
        <f t="shared" si="2"/>
        <v>16000</v>
      </c>
    </row>
    <row r="31" spans="1:18" ht="15.75" customHeight="1">
      <c r="A31" s="13">
        <v>84</v>
      </c>
      <c r="B31" s="62">
        <v>45459</v>
      </c>
      <c r="C31" s="410" t="s">
        <v>5790</v>
      </c>
      <c r="D31" s="410"/>
      <c r="E31" s="29"/>
      <c r="F31" s="14"/>
      <c r="G31" s="35"/>
      <c r="H31" s="35">
        <v>3615</v>
      </c>
      <c r="I31" s="13"/>
      <c r="J31" s="147"/>
      <c r="K31" s="147"/>
      <c r="L31" s="29"/>
      <c r="M31" s="29"/>
      <c r="N31" s="43" t="s">
        <v>688</v>
      </c>
      <c r="O31" s="140"/>
      <c r="P31" s="31">
        <f t="shared" si="0"/>
        <v>5270.24</v>
      </c>
      <c r="Q31" s="31">
        <f>SUBTOTAL(9,$F$2:F31)</f>
        <v>10729.76</v>
      </c>
      <c r="R31" s="31">
        <f t="shared" si="2"/>
        <v>16000</v>
      </c>
    </row>
    <row r="32" spans="1:18" ht="15.75" customHeight="1">
      <c r="A32" s="13">
        <v>84</v>
      </c>
      <c r="B32" s="62">
        <v>45460</v>
      </c>
      <c r="C32" s="384" t="s">
        <v>5830</v>
      </c>
      <c r="D32" s="410"/>
      <c r="E32" s="29"/>
      <c r="F32" s="14">
        <v>18</v>
      </c>
      <c r="G32" s="35"/>
      <c r="H32" s="35"/>
      <c r="I32" s="13" t="s">
        <v>89</v>
      </c>
      <c r="J32" s="147"/>
      <c r="K32" s="147" t="s">
        <v>5831</v>
      </c>
      <c r="L32" s="29">
        <v>258932</v>
      </c>
      <c r="M32" s="29"/>
      <c r="N32" s="43" t="s">
        <v>688</v>
      </c>
      <c r="O32" s="140"/>
      <c r="P32" s="31">
        <f t="shared" si="0"/>
        <v>5252.24</v>
      </c>
      <c r="Q32" s="31">
        <f>SUBTOTAL(9,$F$2:F32)</f>
        <v>10747.76</v>
      </c>
      <c r="R32" s="31">
        <f t="shared" si="2"/>
        <v>16000</v>
      </c>
    </row>
    <row r="33" spans="1:18" ht="15.75" customHeight="1">
      <c r="A33" s="43">
        <v>84</v>
      </c>
      <c r="B33" s="408">
        <v>45475</v>
      </c>
      <c r="C33" s="410" t="s">
        <v>5877</v>
      </c>
      <c r="D33" s="410"/>
      <c r="E33" s="29"/>
      <c r="F33" s="35"/>
      <c r="G33" s="35"/>
      <c r="H33" s="35">
        <v>438.88</v>
      </c>
      <c r="I33" s="42"/>
      <c r="J33" s="147"/>
      <c r="K33" s="147" t="s">
        <v>451</v>
      </c>
      <c r="L33" s="29">
        <v>3376378</v>
      </c>
      <c r="M33" s="29"/>
      <c r="N33" s="43" t="s">
        <v>688</v>
      </c>
      <c r="O33" s="140"/>
      <c r="P33" s="31">
        <f t="shared" si="0"/>
        <v>5252.24</v>
      </c>
      <c r="Q33" s="31">
        <f>SUBTOTAL(9,$F$2:F33)</f>
        <v>10747.76</v>
      </c>
      <c r="R33" s="31">
        <f t="shared" si="2"/>
        <v>16000</v>
      </c>
    </row>
    <row r="34" spans="1:18" ht="15.75" customHeight="1">
      <c r="A34" s="13">
        <v>84</v>
      </c>
      <c r="B34" s="453">
        <v>45483</v>
      </c>
      <c r="C34" s="454" t="s">
        <v>5802</v>
      </c>
      <c r="D34" s="410"/>
      <c r="E34" s="29"/>
      <c r="F34" s="14"/>
      <c r="G34" s="35"/>
      <c r="H34" s="35">
        <v>133</v>
      </c>
      <c r="I34" s="13"/>
      <c r="J34" s="147"/>
      <c r="K34" s="147"/>
      <c r="L34" s="29"/>
      <c r="M34" s="29"/>
      <c r="N34" s="43" t="s">
        <v>688</v>
      </c>
      <c r="O34" s="140"/>
      <c r="P34" s="31">
        <f t="shared" ref="P34:P65" si="3">R34-Q34</f>
        <v>5252.24</v>
      </c>
      <c r="Q34" s="31">
        <f>SUBTOTAL(9,$F$2:F34)</f>
        <v>10747.76</v>
      </c>
      <c r="R34" s="31">
        <f t="shared" si="2"/>
        <v>16000</v>
      </c>
    </row>
    <row r="35" spans="1:18" ht="15.75" customHeight="1">
      <c r="A35" s="43">
        <v>84</v>
      </c>
      <c r="B35" s="408">
        <v>45483</v>
      </c>
      <c r="C35" s="410" t="s">
        <v>5826</v>
      </c>
      <c r="D35" s="410"/>
      <c r="E35" s="29"/>
      <c r="F35" s="35"/>
      <c r="G35" s="35"/>
      <c r="H35" s="35">
        <v>238.89</v>
      </c>
      <c r="I35" s="42"/>
      <c r="J35" s="147"/>
      <c r="K35" s="147" t="s">
        <v>4261</v>
      </c>
      <c r="L35" s="29"/>
      <c r="M35" s="29"/>
      <c r="N35" s="43" t="s">
        <v>688</v>
      </c>
      <c r="O35" s="140"/>
      <c r="P35" s="31">
        <f t="shared" si="3"/>
        <v>5252.24</v>
      </c>
      <c r="Q35" s="31">
        <f>SUBTOTAL(9,$F$2:F35)</f>
        <v>10747.76</v>
      </c>
      <c r="R35" s="31">
        <f t="shared" si="2"/>
        <v>16000</v>
      </c>
    </row>
    <row r="36" spans="1:18" ht="15.75" customHeight="1">
      <c r="A36" s="43">
        <v>84</v>
      </c>
      <c r="B36" s="408">
        <v>45488</v>
      </c>
      <c r="C36" s="410" t="s">
        <v>5842</v>
      </c>
      <c r="D36" s="410"/>
      <c r="E36" s="29"/>
      <c r="F36" s="35"/>
      <c r="G36" s="35"/>
      <c r="H36" s="35">
        <v>1778.5</v>
      </c>
      <c r="I36" s="42"/>
      <c r="J36" s="147"/>
      <c r="K36" s="147"/>
      <c r="L36" s="29"/>
      <c r="M36" s="29"/>
      <c r="N36" s="43" t="s">
        <v>688</v>
      </c>
      <c r="O36" s="140"/>
      <c r="P36" s="31">
        <f t="shared" si="3"/>
        <v>5252.24</v>
      </c>
      <c r="Q36" s="31">
        <f>SUBTOTAL(9,$F$2:F36)</f>
        <v>10747.76</v>
      </c>
      <c r="R36" s="31">
        <f t="shared" si="2"/>
        <v>16000</v>
      </c>
    </row>
    <row r="37" spans="1:18" ht="15.75" customHeight="1">
      <c r="A37" s="43">
        <v>84</v>
      </c>
      <c r="B37" s="408">
        <v>45502</v>
      </c>
      <c r="C37" s="410" t="s">
        <v>5920</v>
      </c>
      <c r="D37" s="410"/>
      <c r="E37" s="29"/>
      <c r="F37" s="35">
        <v>585</v>
      </c>
      <c r="G37" s="35"/>
      <c r="H37" s="35"/>
      <c r="I37" s="42" t="s">
        <v>91</v>
      </c>
      <c r="J37" s="147"/>
      <c r="K37" s="147" t="s">
        <v>611</v>
      </c>
      <c r="L37" s="29"/>
      <c r="M37" s="29"/>
      <c r="N37" s="43" t="s">
        <v>688</v>
      </c>
      <c r="O37" s="140"/>
      <c r="P37" s="31">
        <f t="shared" si="3"/>
        <v>4667.24</v>
      </c>
      <c r="Q37" s="31">
        <f>SUBTOTAL(9,$F$2:F37)</f>
        <v>11332.76</v>
      </c>
      <c r="R37" s="31">
        <f t="shared" si="2"/>
        <v>16000</v>
      </c>
    </row>
    <row r="38" spans="1:18" ht="15.75" customHeight="1">
      <c r="A38" s="43">
        <v>84</v>
      </c>
      <c r="B38" s="144">
        <v>45502</v>
      </c>
      <c r="C38" s="158" t="s">
        <v>698</v>
      </c>
      <c r="D38" s="138"/>
      <c r="E38" s="155"/>
      <c r="F38" s="157">
        <v>600</v>
      </c>
      <c r="G38" s="157"/>
      <c r="H38" s="12"/>
      <c r="I38" s="13" t="s">
        <v>91</v>
      </c>
      <c r="K38" s="395" t="s">
        <v>2098</v>
      </c>
      <c r="L38">
        <v>558</v>
      </c>
      <c r="M38" s="29"/>
      <c r="N38" s="43" t="s">
        <v>688</v>
      </c>
      <c r="O38" s="140"/>
      <c r="P38" s="31">
        <f t="shared" si="3"/>
        <v>4067.24</v>
      </c>
      <c r="Q38" s="31">
        <f>SUBTOTAL(9,$F$2:F38)</f>
        <v>11932.76</v>
      </c>
      <c r="R38" s="31">
        <f t="shared" si="2"/>
        <v>16000</v>
      </c>
    </row>
    <row r="39" spans="1:18" ht="15.75" customHeight="1">
      <c r="A39" s="43">
        <v>84</v>
      </c>
      <c r="B39" s="408">
        <v>45504</v>
      </c>
      <c r="C39" s="410" t="s">
        <v>5926</v>
      </c>
      <c r="D39" s="410"/>
      <c r="E39" s="29"/>
      <c r="F39" s="35"/>
      <c r="G39" s="35"/>
      <c r="H39" s="35">
        <v>139.51</v>
      </c>
      <c r="I39" s="42"/>
      <c r="J39" s="147"/>
      <c r="K39" s="147" t="s">
        <v>2657</v>
      </c>
      <c r="L39" s="29">
        <v>471185488</v>
      </c>
      <c r="M39" s="29"/>
      <c r="N39" s="43" t="s">
        <v>688</v>
      </c>
      <c r="O39" s="140"/>
      <c r="P39" s="31">
        <f t="shared" si="3"/>
        <v>4067.24</v>
      </c>
      <c r="Q39" s="31">
        <f>SUBTOTAL(9,$F$2:F39)</f>
        <v>11932.76</v>
      </c>
      <c r="R39" s="31">
        <f t="shared" si="2"/>
        <v>16000</v>
      </c>
    </row>
    <row r="40" spans="1:18" ht="15.75" customHeight="1">
      <c r="A40" s="43">
        <v>84</v>
      </c>
      <c r="B40" s="408">
        <v>45508</v>
      </c>
      <c r="C40" s="410" t="s">
        <v>724</v>
      </c>
      <c r="D40" s="410"/>
      <c r="E40" s="29"/>
      <c r="F40" s="35">
        <v>585</v>
      </c>
      <c r="G40" s="35"/>
      <c r="H40" s="35"/>
      <c r="I40" s="42" t="s">
        <v>91</v>
      </c>
      <c r="J40" s="147"/>
      <c r="K40" s="147" t="s">
        <v>1157</v>
      </c>
      <c r="L40" s="29">
        <v>40279</v>
      </c>
      <c r="M40" s="29"/>
      <c r="N40" s="43" t="s">
        <v>688</v>
      </c>
      <c r="O40" s="140"/>
      <c r="P40" s="31">
        <f t="shared" si="3"/>
        <v>3482.24</v>
      </c>
      <c r="Q40" s="31">
        <f>SUBTOTAL(9,$F$2:F40)</f>
        <v>12517.76</v>
      </c>
      <c r="R40" s="31">
        <f t="shared" si="2"/>
        <v>16000</v>
      </c>
    </row>
    <row r="41" spans="1:18" ht="15.75" customHeight="1">
      <c r="A41" s="43">
        <v>84</v>
      </c>
      <c r="B41" s="408">
        <v>45514</v>
      </c>
      <c r="C41" s="410" t="s">
        <v>5906</v>
      </c>
      <c r="D41" s="410"/>
      <c r="E41" s="29"/>
      <c r="F41" s="35"/>
      <c r="G41" s="35"/>
      <c r="H41" s="35">
        <f>141.9+67.9+39.99</f>
        <v>249.79000000000002</v>
      </c>
      <c r="I41" s="42"/>
      <c r="J41" s="147"/>
      <c r="K41" s="147" t="s">
        <v>4440</v>
      </c>
      <c r="L41" s="29"/>
      <c r="M41" s="29"/>
      <c r="N41" s="43" t="s">
        <v>688</v>
      </c>
      <c r="O41" s="140"/>
      <c r="P41" s="31">
        <f t="shared" si="3"/>
        <v>3482.24</v>
      </c>
      <c r="Q41" s="31">
        <f>SUBTOTAL(9,$F$2:F41)</f>
        <v>12517.76</v>
      </c>
      <c r="R41" s="31">
        <f t="shared" si="2"/>
        <v>16000</v>
      </c>
    </row>
    <row r="42" spans="1:18" ht="15.75" customHeight="1">
      <c r="A42" s="43">
        <v>84</v>
      </c>
      <c r="B42" s="408">
        <v>45516</v>
      </c>
      <c r="C42" s="410" t="s">
        <v>5966</v>
      </c>
      <c r="D42" s="410"/>
      <c r="E42" s="29"/>
      <c r="F42" s="35">
        <v>204.1</v>
      </c>
      <c r="G42" s="35"/>
      <c r="H42" s="35"/>
      <c r="I42" s="42"/>
      <c r="J42" s="147"/>
      <c r="K42" s="147" t="s">
        <v>5967</v>
      </c>
      <c r="L42" s="29">
        <v>1127149</v>
      </c>
      <c r="M42" s="29"/>
      <c r="N42" s="43" t="s">
        <v>688</v>
      </c>
      <c r="O42" s="140"/>
      <c r="P42" s="31">
        <f t="shared" si="3"/>
        <v>3278.1399999999994</v>
      </c>
      <c r="Q42" s="31">
        <f>SUBTOTAL(9,$F$2:F42)</f>
        <v>12721.86</v>
      </c>
      <c r="R42" s="31">
        <f t="shared" si="2"/>
        <v>16000</v>
      </c>
    </row>
    <row r="43" spans="1:18" ht="15.75" customHeight="1">
      <c r="A43" s="43">
        <v>84</v>
      </c>
      <c r="B43" s="408">
        <v>45526</v>
      </c>
      <c r="C43" s="410" t="s">
        <v>5992</v>
      </c>
      <c r="D43" s="410"/>
      <c r="E43" s="29"/>
      <c r="F43" s="35"/>
      <c r="G43" s="35"/>
      <c r="H43" s="35">
        <v>249.79</v>
      </c>
      <c r="I43" s="42"/>
      <c r="J43" s="147"/>
      <c r="K43" s="147" t="s">
        <v>4440</v>
      </c>
      <c r="L43" s="29"/>
      <c r="M43" s="29"/>
      <c r="N43" s="43" t="s">
        <v>688</v>
      </c>
      <c r="O43" s="140"/>
      <c r="P43" s="31">
        <f t="shared" si="3"/>
        <v>3278.1399999999994</v>
      </c>
      <c r="Q43" s="31">
        <f>SUBTOTAL(9,$F$2:F43)</f>
        <v>12721.86</v>
      </c>
      <c r="R43" s="31">
        <f t="shared" si="2"/>
        <v>16000</v>
      </c>
    </row>
    <row r="44" spans="1:18" ht="15.75" customHeight="1">
      <c r="A44" s="43">
        <v>84</v>
      </c>
      <c r="B44" s="408">
        <v>45532</v>
      </c>
      <c r="C44" s="410" t="s">
        <v>5988</v>
      </c>
      <c r="D44" s="410"/>
      <c r="E44" s="29"/>
      <c r="F44" s="35">
        <v>680</v>
      </c>
      <c r="G44" s="35"/>
      <c r="H44" s="35"/>
      <c r="I44" s="42" t="s">
        <v>91</v>
      </c>
      <c r="J44" s="147"/>
      <c r="K44" s="147" t="s">
        <v>1152</v>
      </c>
      <c r="L44" s="29">
        <v>70308</v>
      </c>
      <c r="M44" s="29"/>
      <c r="N44" s="43" t="s">
        <v>688</v>
      </c>
      <c r="O44" s="140"/>
      <c r="P44" s="31">
        <f t="shared" si="3"/>
        <v>2598.1399999999994</v>
      </c>
      <c r="Q44" s="31">
        <f>SUBTOTAL(9,$F$2:F44)</f>
        <v>13401.86</v>
      </c>
      <c r="R44" s="31">
        <f t="shared" si="2"/>
        <v>16000</v>
      </c>
    </row>
    <row r="45" spans="1:18" ht="15.75" customHeight="1">
      <c r="A45" s="43">
        <v>84</v>
      </c>
      <c r="B45" s="28">
        <v>45532</v>
      </c>
      <c r="C45" s="52" t="s">
        <v>728</v>
      </c>
      <c r="D45" s="52"/>
      <c r="E45" s="29"/>
      <c r="F45" s="35">
        <v>702</v>
      </c>
      <c r="G45" s="35"/>
      <c r="H45" s="35"/>
      <c r="I45" s="42" t="s">
        <v>91</v>
      </c>
      <c r="J45" s="147"/>
      <c r="K45" s="147" t="s">
        <v>5989</v>
      </c>
      <c r="L45" s="29"/>
      <c r="M45" s="29"/>
      <c r="N45" s="43" t="s">
        <v>688</v>
      </c>
      <c r="O45" s="140"/>
      <c r="P45" s="31">
        <f t="shared" si="3"/>
        <v>1896.1399999999994</v>
      </c>
      <c r="Q45" s="31">
        <f>SUBTOTAL(9,$F$2:F45)</f>
        <v>14103.86</v>
      </c>
      <c r="R45" s="31">
        <f t="shared" si="2"/>
        <v>16000</v>
      </c>
    </row>
    <row r="46" spans="1:18" ht="15.75" customHeight="1">
      <c r="A46" s="43">
        <v>84</v>
      </c>
      <c r="B46" s="144">
        <v>45535</v>
      </c>
      <c r="C46" s="158" t="s">
        <v>6029</v>
      </c>
      <c r="D46" s="138" t="s">
        <v>6034</v>
      </c>
      <c r="E46" s="29"/>
      <c r="F46" s="35">
        <v>495</v>
      </c>
      <c r="G46" s="35"/>
      <c r="H46" s="35"/>
      <c r="I46" s="42"/>
      <c r="J46" s="147"/>
      <c r="K46" s="147"/>
      <c r="L46" s="29"/>
      <c r="M46" s="29"/>
      <c r="N46" s="43" t="s">
        <v>688</v>
      </c>
      <c r="O46" s="140"/>
      <c r="P46" s="31">
        <f t="shared" si="3"/>
        <v>1401.1399999999994</v>
      </c>
      <c r="Q46" s="31">
        <f>SUBTOTAL(9,$F$2:F46)</f>
        <v>14598.86</v>
      </c>
      <c r="R46" s="31">
        <f t="shared" si="2"/>
        <v>16000</v>
      </c>
    </row>
    <row r="47" spans="1:18" ht="15.75" customHeight="1">
      <c r="A47" s="43">
        <v>84</v>
      </c>
      <c r="B47" s="444">
        <v>45535</v>
      </c>
      <c r="C47" s="455" t="s">
        <v>6033</v>
      </c>
      <c r="D47" s="449" t="s">
        <v>6031</v>
      </c>
      <c r="E47" s="29"/>
      <c r="F47" s="35">
        <v>36</v>
      </c>
      <c r="G47" s="35"/>
      <c r="H47" s="35"/>
      <c r="I47" s="42"/>
      <c r="J47" s="147"/>
      <c r="K47" s="147"/>
      <c r="L47" s="29"/>
      <c r="M47" s="29"/>
      <c r="N47" s="43" t="s">
        <v>688</v>
      </c>
      <c r="O47" s="140"/>
      <c r="P47" s="31">
        <f t="shared" si="3"/>
        <v>1365.1399999999994</v>
      </c>
      <c r="Q47" s="31">
        <f>SUBTOTAL(9,$F$2:F47)</f>
        <v>14634.86</v>
      </c>
      <c r="R47" s="31">
        <f t="shared" si="2"/>
        <v>16000</v>
      </c>
    </row>
    <row r="48" spans="1:18" ht="15.75" customHeight="1">
      <c r="A48" s="43">
        <v>84</v>
      </c>
      <c r="B48" s="408">
        <v>45552</v>
      </c>
      <c r="C48" s="410" t="s">
        <v>6042</v>
      </c>
      <c r="D48" s="410"/>
      <c r="E48" s="29"/>
      <c r="F48" s="35">
        <v>3744</v>
      </c>
      <c r="G48" s="35"/>
      <c r="H48" s="35"/>
      <c r="I48" s="42" t="s">
        <v>91</v>
      </c>
      <c r="J48" s="147"/>
      <c r="K48" s="147" t="s">
        <v>6051</v>
      </c>
      <c r="L48" s="29">
        <v>1364</v>
      </c>
      <c r="M48" s="29"/>
      <c r="N48" s="43" t="s">
        <v>688</v>
      </c>
      <c r="O48" s="140">
        <v>45547</v>
      </c>
      <c r="P48" s="31">
        <f t="shared" si="3"/>
        <v>-2378.8600000000006</v>
      </c>
      <c r="Q48" s="31">
        <f>SUBTOTAL(9,$F$2:F48)</f>
        <v>18378.86</v>
      </c>
      <c r="R48" s="31">
        <f t="shared" si="2"/>
        <v>16000</v>
      </c>
    </row>
    <row r="49" spans="1:18" ht="15.75" customHeight="1">
      <c r="A49" s="43">
        <v>84</v>
      </c>
      <c r="B49" s="408">
        <v>45553</v>
      </c>
      <c r="C49" s="410" t="s">
        <v>962</v>
      </c>
      <c r="D49" s="410"/>
      <c r="E49" s="29"/>
      <c r="F49" s="35"/>
      <c r="G49" s="35">
        <v>6000</v>
      </c>
      <c r="H49" s="35"/>
      <c r="I49" s="42"/>
      <c r="J49" s="147"/>
      <c r="K49" s="147"/>
      <c r="L49" s="29"/>
      <c r="M49" s="29"/>
      <c r="N49" s="43" t="s">
        <v>688</v>
      </c>
      <c r="O49" s="140"/>
      <c r="P49" s="31">
        <f t="shared" si="3"/>
        <v>3621.1399999999994</v>
      </c>
      <c r="Q49" s="31">
        <f>SUBTOTAL(9,$F$2:F49)</f>
        <v>18378.86</v>
      </c>
      <c r="R49" s="31">
        <f t="shared" si="2"/>
        <v>22000</v>
      </c>
    </row>
    <row r="50" spans="1:18" ht="15.75" customHeight="1">
      <c r="A50" s="43">
        <v>84</v>
      </c>
      <c r="B50" s="408">
        <v>45555</v>
      </c>
      <c r="C50" s="410" t="s">
        <v>5990</v>
      </c>
      <c r="D50" s="410"/>
      <c r="E50" s="29"/>
      <c r="F50" s="35"/>
      <c r="G50" s="35"/>
      <c r="H50" s="35">
        <v>1845.8</v>
      </c>
      <c r="I50" s="42"/>
      <c r="J50" s="147"/>
      <c r="K50" s="147"/>
      <c r="L50" s="29"/>
      <c r="M50" s="29"/>
      <c r="N50" s="43" t="s">
        <v>688</v>
      </c>
      <c r="O50" s="140"/>
      <c r="P50" s="31">
        <f t="shared" si="3"/>
        <v>3621.1399999999994</v>
      </c>
      <c r="Q50" s="31">
        <f>SUBTOTAL(9,$F$2:F50)</f>
        <v>18378.86</v>
      </c>
      <c r="R50" s="31">
        <f>SUBTOTAL(9,$G$2:G50)</f>
        <v>22000</v>
      </c>
    </row>
    <row r="51" spans="1:18" ht="15.75" customHeight="1">
      <c r="A51" s="43">
        <v>84</v>
      </c>
      <c r="B51" s="408">
        <v>45557</v>
      </c>
      <c r="C51" s="410" t="s">
        <v>6045</v>
      </c>
      <c r="D51" s="410"/>
      <c r="E51" s="29"/>
      <c r="F51" s="35"/>
      <c r="G51" s="35"/>
      <c r="H51" s="35">
        <v>249.79</v>
      </c>
      <c r="I51" s="42"/>
      <c r="J51" s="147"/>
      <c r="K51" s="147" t="s">
        <v>4440</v>
      </c>
      <c r="L51" s="29"/>
      <c r="M51" s="29"/>
      <c r="N51" s="43" t="s">
        <v>688</v>
      </c>
      <c r="O51" s="140"/>
      <c r="P51" s="31">
        <f t="shared" si="3"/>
        <v>3621.1399999999994</v>
      </c>
      <c r="Q51" s="31">
        <f>SUBTOTAL(9,$F$2:F51)</f>
        <v>18378.86</v>
      </c>
      <c r="R51" s="31">
        <f>SUBTOTAL(9,$G$2:G51)</f>
        <v>22000</v>
      </c>
    </row>
    <row r="52" spans="1:18" ht="15.75" customHeight="1">
      <c r="A52" s="43">
        <v>84</v>
      </c>
      <c r="B52" s="408">
        <v>45565</v>
      </c>
      <c r="C52" s="410" t="s">
        <v>6041</v>
      </c>
      <c r="D52" s="410"/>
      <c r="E52" s="29"/>
      <c r="F52" s="35"/>
      <c r="G52" s="35"/>
      <c r="H52" s="35">
        <v>23.83</v>
      </c>
      <c r="I52" s="42"/>
      <c r="J52" s="147"/>
      <c r="K52" s="147" t="s">
        <v>451</v>
      </c>
      <c r="L52" s="29">
        <v>3417052</v>
      </c>
      <c r="M52" s="29"/>
      <c r="N52" s="43" t="s">
        <v>688</v>
      </c>
      <c r="O52" s="140"/>
      <c r="P52" s="31">
        <f t="shared" si="3"/>
        <v>3621.1399999999994</v>
      </c>
      <c r="Q52" s="31">
        <f>SUBTOTAL(9,$F$2:F52)</f>
        <v>18378.86</v>
      </c>
      <c r="R52" s="31">
        <f>SUBTOTAL(9,$G$2:G52)</f>
        <v>22000</v>
      </c>
    </row>
    <row r="53" spans="1:18" ht="15.75" customHeight="1">
      <c r="A53" s="43">
        <v>84</v>
      </c>
      <c r="B53" s="408">
        <v>45587</v>
      </c>
      <c r="C53" s="410" t="s">
        <v>6087</v>
      </c>
      <c r="D53" s="410"/>
      <c r="E53" s="29"/>
      <c r="F53" s="35"/>
      <c r="G53" s="35"/>
      <c r="H53" s="35">
        <v>249.79</v>
      </c>
      <c r="I53" s="42"/>
      <c r="J53" s="147"/>
      <c r="K53" s="147" t="s">
        <v>4440</v>
      </c>
      <c r="L53" s="29"/>
      <c r="M53" s="29"/>
      <c r="N53" s="43" t="s">
        <v>688</v>
      </c>
      <c r="O53" s="140"/>
      <c r="P53" s="31">
        <f t="shared" si="3"/>
        <v>3621.1399999999994</v>
      </c>
      <c r="Q53" s="31">
        <f>SUBTOTAL(9,$F$2:F53)</f>
        <v>18378.86</v>
      </c>
      <c r="R53" s="31">
        <f>SUBTOTAL(9,$G$2:G53)</f>
        <v>22000</v>
      </c>
    </row>
    <row r="54" spans="1:18" ht="15.75" customHeight="1">
      <c r="A54" s="43">
        <v>84</v>
      </c>
      <c r="B54" s="408">
        <v>45595</v>
      </c>
      <c r="C54" s="410" t="s">
        <v>6105</v>
      </c>
      <c r="D54" s="410"/>
      <c r="E54" s="29"/>
      <c r="F54" s="35"/>
      <c r="G54" s="35"/>
      <c r="H54" s="35">
        <v>-90.99</v>
      </c>
      <c r="I54" s="42"/>
      <c r="J54" s="147"/>
      <c r="K54" s="147" t="s">
        <v>451</v>
      </c>
      <c r="L54" s="29">
        <v>3459445</v>
      </c>
      <c r="M54" s="29"/>
      <c r="N54" s="43" t="s">
        <v>688</v>
      </c>
      <c r="O54" s="140"/>
      <c r="P54" s="31">
        <f t="shared" si="3"/>
        <v>3621.1399999999994</v>
      </c>
      <c r="Q54" s="31">
        <f>SUBTOTAL(9,$F$2:F54)</f>
        <v>18378.86</v>
      </c>
      <c r="R54" s="31">
        <f>SUBTOTAL(9,$G$2:G54)</f>
        <v>22000</v>
      </c>
    </row>
    <row r="55" spans="1:18" ht="15.75" customHeight="1">
      <c r="A55" s="43">
        <v>84</v>
      </c>
      <c r="B55" s="62">
        <v>45600</v>
      </c>
      <c r="C55" s="111" t="s">
        <v>6109</v>
      </c>
      <c r="D55" s="111" t="s">
        <v>6074</v>
      </c>
      <c r="E55" s="409"/>
      <c r="F55" s="35">
        <v>394</v>
      </c>
      <c r="G55" s="35"/>
      <c r="H55" s="35"/>
      <c r="I55" s="147" t="s">
        <v>91</v>
      </c>
      <c r="J55" s="147"/>
      <c r="K55" s="147"/>
      <c r="L55" s="29"/>
      <c r="M55" s="29"/>
      <c r="N55" s="43" t="s">
        <v>688</v>
      </c>
      <c r="O55" s="140"/>
      <c r="P55" s="31">
        <f t="shared" si="3"/>
        <v>3227.1399999999994</v>
      </c>
      <c r="Q55" s="31">
        <f>SUBTOTAL(9,$F$2:F55)</f>
        <v>18772.86</v>
      </c>
      <c r="R55" s="31">
        <f>SUBTOTAL(9,$G$2:G55)</f>
        <v>22000</v>
      </c>
    </row>
    <row r="56" spans="1:18" ht="15.75" customHeight="1">
      <c r="A56" s="43">
        <v>84</v>
      </c>
      <c r="B56" s="62">
        <v>45600</v>
      </c>
      <c r="C56" s="158" t="s">
        <v>6111</v>
      </c>
      <c r="D56" s="111" t="s">
        <v>6112</v>
      </c>
      <c r="E56" s="409"/>
      <c r="F56" s="35">
        <v>28</v>
      </c>
      <c r="G56" s="35"/>
      <c r="H56" s="35"/>
      <c r="I56" s="147" t="s">
        <v>91</v>
      </c>
      <c r="J56" s="147"/>
      <c r="K56" s="147"/>
      <c r="L56" s="29"/>
      <c r="M56" s="29"/>
      <c r="N56" s="43" t="s">
        <v>688</v>
      </c>
      <c r="O56" s="140"/>
      <c r="P56" s="31">
        <f t="shared" si="3"/>
        <v>3199.1399999999994</v>
      </c>
      <c r="Q56" s="31">
        <f>SUBTOTAL(9,$F$2:F56)</f>
        <v>18800.86</v>
      </c>
      <c r="R56" s="31">
        <f>SUBTOTAL(9,$G$2:G56)</f>
        <v>22000</v>
      </c>
    </row>
    <row r="57" spans="1:18" ht="15.75" customHeight="1">
      <c r="A57" s="43">
        <v>84</v>
      </c>
      <c r="B57" s="408">
        <v>45602</v>
      </c>
      <c r="C57" s="410" t="s">
        <v>5830</v>
      </c>
      <c r="D57" s="410" t="s">
        <v>6125</v>
      </c>
      <c r="E57" s="29"/>
      <c r="F57" s="35">
        <v>35</v>
      </c>
      <c r="G57" s="35"/>
      <c r="H57" s="35"/>
      <c r="I57" s="42" t="s">
        <v>89</v>
      </c>
      <c r="J57" s="147"/>
      <c r="K57" s="147" t="s">
        <v>1056</v>
      </c>
      <c r="L57" s="29">
        <v>242439596</v>
      </c>
      <c r="M57" s="29"/>
      <c r="N57" s="43" t="s">
        <v>688</v>
      </c>
      <c r="O57" s="140"/>
      <c r="P57" s="31">
        <f t="shared" si="3"/>
        <v>3164.1399999999994</v>
      </c>
      <c r="Q57" s="31">
        <f>SUBTOTAL(9,$F$2:F57)</f>
        <v>18835.86</v>
      </c>
      <c r="R57" s="31">
        <f>SUBTOTAL(9,$G$2:G57)</f>
        <v>22000</v>
      </c>
    </row>
    <row r="58" spans="1:18" ht="15.75" customHeight="1">
      <c r="A58" s="43">
        <v>84</v>
      </c>
      <c r="B58" s="408">
        <v>45606</v>
      </c>
      <c r="C58" s="410" t="s">
        <v>6080</v>
      </c>
      <c r="D58" s="410"/>
      <c r="E58" s="29"/>
      <c r="F58" s="35"/>
      <c r="G58" s="35"/>
      <c r="H58" s="35">
        <v>208.03</v>
      </c>
      <c r="I58" s="42"/>
      <c r="J58" s="147"/>
      <c r="K58" s="147" t="s">
        <v>2657</v>
      </c>
      <c r="L58" s="29">
        <v>431570885</v>
      </c>
      <c r="M58" s="29"/>
      <c r="N58" s="43" t="s">
        <v>688</v>
      </c>
      <c r="O58" s="140"/>
      <c r="P58" s="31">
        <f t="shared" si="3"/>
        <v>3164.1399999999994</v>
      </c>
      <c r="Q58" s="31">
        <f>SUBTOTAL(9,$F$2:F58)</f>
        <v>18835.86</v>
      </c>
      <c r="R58" s="31">
        <f>SUBTOTAL(9,$G$2:G58)</f>
        <v>22000</v>
      </c>
    </row>
    <row r="59" spans="1:18" ht="15.75" customHeight="1">
      <c r="A59" s="43">
        <v>84</v>
      </c>
      <c r="B59" s="408">
        <v>45613</v>
      </c>
      <c r="C59" s="410" t="s">
        <v>6134</v>
      </c>
      <c r="D59" s="410"/>
      <c r="E59" s="29"/>
      <c r="F59" s="35">
        <v>1100</v>
      </c>
      <c r="G59" s="35"/>
      <c r="H59" s="35"/>
      <c r="I59" s="42" t="s">
        <v>91</v>
      </c>
      <c r="J59" s="147"/>
      <c r="K59" s="147" t="s">
        <v>5984</v>
      </c>
      <c r="L59" s="29">
        <v>187</v>
      </c>
      <c r="M59" s="29"/>
      <c r="N59" s="43" t="s">
        <v>688</v>
      </c>
      <c r="O59" s="140"/>
      <c r="P59" s="31">
        <f t="shared" si="3"/>
        <v>2064.1399999999994</v>
      </c>
      <c r="Q59" s="31">
        <f>SUBTOTAL(9,$F$2:F59)</f>
        <v>19935.86</v>
      </c>
      <c r="R59" s="31">
        <f>SUBTOTAL(9,$G$2:G59)</f>
        <v>22000</v>
      </c>
    </row>
    <row r="60" spans="1:18" ht="15.75" customHeight="1">
      <c r="A60" s="43">
        <v>84</v>
      </c>
      <c r="B60" s="408">
        <v>45616</v>
      </c>
      <c r="C60" s="410" t="s">
        <v>6104</v>
      </c>
      <c r="D60" s="410"/>
      <c r="E60" s="29"/>
      <c r="F60" s="35"/>
      <c r="G60" s="35"/>
      <c r="H60" s="35">
        <v>1853.1</v>
      </c>
      <c r="I60" s="42"/>
      <c r="J60" s="147"/>
      <c r="K60" s="147"/>
      <c r="L60" s="29"/>
      <c r="M60" s="29"/>
      <c r="N60" s="43" t="s">
        <v>688</v>
      </c>
      <c r="O60" s="140"/>
      <c r="P60" s="31">
        <f t="shared" si="3"/>
        <v>2064.1399999999994</v>
      </c>
      <c r="Q60" s="31">
        <f>SUBTOTAL(9,$F$2:F60)</f>
        <v>19935.86</v>
      </c>
      <c r="R60" s="31">
        <f>SUBTOTAL(9,$G$2:G60)</f>
        <v>22000</v>
      </c>
    </row>
    <row r="61" spans="1:18" ht="15.75" customHeight="1">
      <c r="A61" s="43">
        <v>84</v>
      </c>
      <c r="B61" s="408">
        <v>45617</v>
      </c>
      <c r="C61" s="410" t="s">
        <v>962</v>
      </c>
      <c r="D61" s="410"/>
      <c r="E61" s="29"/>
      <c r="F61" s="35"/>
      <c r="G61" s="35">
        <v>10000</v>
      </c>
      <c r="H61" s="35"/>
      <c r="I61" s="42"/>
      <c r="J61" s="147"/>
      <c r="K61" s="147"/>
      <c r="L61" s="29"/>
      <c r="M61" s="29"/>
      <c r="N61" s="43" t="s">
        <v>688</v>
      </c>
      <c r="O61" s="140"/>
      <c r="P61" s="31">
        <f t="shared" si="3"/>
        <v>12064.14</v>
      </c>
      <c r="Q61" s="31">
        <f>SUBTOTAL(9,$F$2:F61)</f>
        <v>19935.86</v>
      </c>
      <c r="R61" s="31">
        <f>SUBTOTAL(9,$G$2:G61)</f>
        <v>32000</v>
      </c>
    </row>
    <row r="62" spans="1:18" ht="15.75" customHeight="1">
      <c r="A62" s="43">
        <v>84</v>
      </c>
      <c r="B62" s="408">
        <v>45618</v>
      </c>
      <c r="C62" s="410" t="s">
        <v>6131</v>
      </c>
      <c r="D62" s="410"/>
      <c r="E62" s="29"/>
      <c r="F62" s="35"/>
      <c r="G62" s="35"/>
      <c r="H62" s="35">
        <v>249.79</v>
      </c>
      <c r="I62" s="42"/>
      <c r="J62" s="147"/>
      <c r="K62" s="147" t="s">
        <v>4440</v>
      </c>
      <c r="L62" s="29"/>
      <c r="M62" s="29"/>
      <c r="N62" s="43" t="s">
        <v>688</v>
      </c>
      <c r="O62" s="140"/>
      <c r="P62" s="31">
        <f t="shared" si="3"/>
        <v>12064.14</v>
      </c>
      <c r="Q62" s="31">
        <f>SUBTOTAL(9,$F$2:F62)</f>
        <v>19935.86</v>
      </c>
      <c r="R62" s="31">
        <f t="shared" ref="R62:R67" si="4">SUBTOTAL(9,$G$2:G62)</f>
        <v>32000</v>
      </c>
    </row>
    <row r="63" spans="1:18" ht="15.75" customHeight="1">
      <c r="A63" s="43">
        <v>84</v>
      </c>
      <c r="B63" s="408">
        <v>45628</v>
      </c>
      <c r="C63" s="410" t="s">
        <v>6143</v>
      </c>
      <c r="D63" s="410"/>
      <c r="E63" s="29"/>
      <c r="F63" s="35">
        <v>11700</v>
      </c>
      <c r="G63" s="35"/>
      <c r="H63" s="35"/>
      <c r="I63" s="42" t="s">
        <v>91</v>
      </c>
      <c r="J63" s="147"/>
      <c r="K63" s="147" t="s">
        <v>6144</v>
      </c>
      <c r="L63" s="29">
        <v>575</v>
      </c>
      <c r="M63" s="29"/>
      <c r="N63" s="43" t="s">
        <v>688</v>
      </c>
      <c r="O63" s="140"/>
      <c r="P63" s="31">
        <f t="shared" si="3"/>
        <v>364.13999999999942</v>
      </c>
      <c r="Q63" s="31">
        <f>SUBTOTAL(9,$F$2:F63)</f>
        <v>31635.86</v>
      </c>
      <c r="R63" s="31">
        <f t="shared" si="4"/>
        <v>32000</v>
      </c>
    </row>
    <row r="64" spans="1:18" ht="15.75" customHeight="1">
      <c r="A64" s="43">
        <v>84</v>
      </c>
      <c r="B64" s="408">
        <v>45636</v>
      </c>
      <c r="C64" s="410" t="s">
        <v>6172</v>
      </c>
      <c r="D64" s="410"/>
      <c r="E64" s="29"/>
      <c r="F64" s="35"/>
      <c r="G64" s="35"/>
      <c r="H64" s="35">
        <v>432.92</v>
      </c>
      <c r="I64" s="42"/>
      <c r="J64" s="147"/>
      <c r="L64" s="29">
        <v>461901937</v>
      </c>
      <c r="M64" s="29"/>
      <c r="N64" s="43" t="s">
        <v>688</v>
      </c>
      <c r="O64" s="140"/>
      <c r="P64" s="31">
        <f t="shared" si="3"/>
        <v>364.13999999999942</v>
      </c>
      <c r="Q64" s="31">
        <f>SUBTOTAL(9,$F$2:F64)</f>
        <v>31635.86</v>
      </c>
      <c r="R64" s="31">
        <f t="shared" si="4"/>
        <v>32000</v>
      </c>
    </row>
    <row r="65" spans="1:18" ht="15.75" customHeight="1">
      <c r="A65" s="43">
        <v>84</v>
      </c>
      <c r="B65" s="408">
        <v>45648</v>
      </c>
      <c r="C65" s="410" t="s">
        <v>6203</v>
      </c>
      <c r="D65" s="410"/>
      <c r="E65" s="29"/>
      <c r="F65" s="35"/>
      <c r="G65" s="35"/>
      <c r="H65" s="35">
        <v>249.79</v>
      </c>
      <c r="I65" s="42"/>
      <c r="J65" s="147"/>
      <c r="K65" s="147" t="s">
        <v>4440</v>
      </c>
      <c r="L65" s="29"/>
      <c r="M65" s="29"/>
      <c r="N65" s="43"/>
      <c r="O65" s="457"/>
      <c r="P65" s="31">
        <f t="shared" si="3"/>
        <v>364.13999999999942</v>
      </c>
      <c r="Q65" s="31">
        <f>SUBTOTAL(9,$F$2:F65)</f>
        <v>31635.86</v>
      </c>
      <c r="R65" s="31">
        <f t="shared" si="4"/>
        <v>32000</v>
      </c>
    </row>
    <row r="66" spans="1:18" ht="15.75" customHeight="1">
      <c r="A66" s="43">
        <v>84</v>
      </c>
      <c r="B66" s="408">
        <v>45661</v>
      </c>
      <c r="C66" s="410" t="s">
        <v>6230</v>
      </c>
      <c r="D66" s="410"/>
      <c r="E66" s="29"/>
      <c r="F66" s="35">
        <v>150</v>
      </c>
      <c r="G66" s="35"/>
      <c r="H66" s="35"/>
      <c r="I66" s="42" t="s">
        <v>89</v>
      </c>
      <c r="J66" s="147"/>
      <c r="K66" s="147"/>
      <c r="L66" s="29"/>
      <c r="M66" s="29"/>
      <c r="N66" s="43" t="s">
        <v>688</v>
      </c>
      <c r="O66" s="140"/>
      <c r="P66" s="31">
        <f t="shared" ref="P66:P97" si="5">R66-Q66</f>
        <v>214.13999999999942</v>
      </c>
      <c r="Q66" s="31">
        <f>SUBTOTAL(9,$F$2:F66)</f>
        <v>31785.86</v>
      </c>
      <c r="R66" s="31">
        <f t="shared" si="4"/>
        <v>32000</v>
      </c>
    </row>
    <row r="67" spans="1:18" ht="15.75" customHeight="1">
      <c r="A67" s="43">
        <v>84</v>
      </c>
      <c r="B67" s="408">
        <v>45663</v>
      </c>
      <c r="C67" s="410" t="s">
        <v>6235</v>
      </c>
      <c r="D67" s="410"/>
      <c r="E67" s="29"/>
      <c r="F67" s="35"/>
      <c r="G67" s="35"/>
      <c r="H67" s="35">
        <v>-57.68</v>
      </c>
      <c r="I67" s="42"/>
      <c r="J67" s="147"/>
      <c r="K67" s="147" t="s">
        <v>451</v>
      </c>
      <c r="L67">
        <v>3512938</v>
      </c>
      <c r="M67" s="29"/>
      <c r="N67" s="43" t="s">
        <v>688</v>
      </c>
      <c r="O67" s="140"/>
      <c r="P67" s="31">
        <f t="shared" si="5"/>
        <v>214.13999999999942</v>
      </c>
      <c r="Q67" s="31">
        <f>SUBTOTAL(9,$F$2:F67)</f>
        <v>31785.86</v>
      </c>
      <c r="R67" s="31">
        <f t="shared" si="4"/>
        <v>32000</v>
      </c>
    </row>
    <row r="68" spans="1:18" ht="15.75" customHeight="1">
      <c r="A68" s="43">
        <v>84</v>
      </c>
      <c r="B68" s="408">
        <v>45663</v>
      </c>
      <c r="C68" s="410" t="s">
        <v>5830</v>
      </c>
      <c r="D68" s="410"/>
      <c r="E68" s="29"/>
      <c r="F68" s="35">
        <v>23</v>
      </c>
      <c r="G68" s="35"/>
      <c r="H68" s="35"/>
      <c r="I68" s="42" t="s">
        <v>89</v>
      </c>
      <c r="J68" s="147"/>
      <c r="K68" s="147" t="s">
        <v>1056</v>
      </c>
      <c r="L68" s="29"/>
      <c r="M68" s="29"/>
      <c r="N68" s="43" t="s">
        <v>688</v>
      </c>
      <c r="O68" s="140"/>
      <c r="P68" s="31">
        <f t="shared" si="5"/>
        <v>191.13999999999942</v>
      </c>
      <c r="Q68" s="31">
        <f>SUBTOTAL(9,$F$2:F68)</f>
        <v>31808.86</v>
      </c>
      <c r="R68" s="31">
        <f t="shared" ref="R68:R75" si="6">SUBTOTAL(9,$G$2:G68)</f>
        <v>32000</v>
      </c>
    </row>
    <row r="69" spans="1:18" ht="15.75" customHeight="1">
      <c r="A69" s="43">
        <v>84</v>
      </c>
      <c r="B69" s="28">
        <v>45677</v>
      </c>
      <c r="C69" s="52" t="s">
        <v>6258</v>
      </c>
      <c r="D69" s="52"/>
      <c r="E69" s="29"/>
      <c r="F69" s="35">
        <v>495.6</v>
      </c>
      <c r="G69" s="35"/>
      <c r="H69" s="35"/>
      <c r="I69" s="42" t="s">
        <v>91</v>
      </c>
      <c r="J69" s="147"/>
      <c r="K69" s="147" t="s">
        <v>1152</v>
      </c>
      <c r="L69" s="29">
        <v>50018</v>
      </c>
      <c r="M69" s="29"/>
      <c r="N69" s="43" t="s">
        <v>688</v>
      </c>
      <c r="O69" s="140"/>
      <c r="P69" s="31">
        <f t="shared" si="5"/>
        <v>-304.45999999999913</v>
      </c>
      <c r="Q69" s="31">
        <f>SUBTOTAL(9,$F$2:F69)</f>
        <v>32304.46</v>
      </c>
      <c r="R69" s="31">
        <f t="shared" si="6"/>
        <v>32000</v>
      </c>
    </row>
    <row r="70" spans="1:18" ht="15.75" customHeight="1">
      <c r="A70" s="43">
        <v>84</v>
      </c>
      <c r="B70" s="28">
        <v>45677</v>
      </c>
      <c r="C70" s="52" t="s">
        <v>6209</v>
      </c>
      <c r="D70" s="52"/>
      <c r="E70" s="29"/>
      <c r="F70" s="35"/>
      <c r="G70" s="35"/>
      <c r="H70" s="35">
        <v>1889.3</v>
      </c>
      <c r="I70" s="42"/>
      <c r="J70" s="147"/>
      <c r="K70" s="147"/>
      <c r="L70" s="29"/>
      <c r="M70" s="29"/>
      <c r="N70" s="43" t="s">
        <v>688</v>
      </c>
      <c r="O70" s="140"/>
      <c r="P70" s="31">
        <f t="shared" si="5"/>
        <v>-304.45999999999913</v>
      </c>
      <c r="Q70" s="31">
        <f>SUBTOTAL(9,$F$2:F70)</f>
        <v>32304.46</v>
      </c>
      <c r="R70" s="31">
        <f t="shared" si="6"/>
        <v>32000</v>
      </c>
    </row>
    <row r="71" spans="1:18" ht="15.75" customHeight="1">
      <c r="A71" s="43">
        <v>84</v>
      </c>
      <c r="B71" s="408">
        <v>45679</v>
      </c>
      <c r="C71" s="410" t="s">
        <v>6262</v>
      </c>
      <c r="D71" s="410"/>
      <c r="E71" s="29"/>
      <c r="F71" s="35"/>
      <c r="G71" s="35"/>
      <c r="H71" s="35">
        <v>254.07</v>
      </c>
      <c r="I71" s="42"/>
      <c r="J71" s="147"/>
      <c r="K71" s="147" t="s">
        <v>4261</v>
      </c>
      <c r="L71" s="29"/>
      <c r="M71" s="29"/>
      <c r="N71" s="43" t="s">
        <v>688</v>
      </c>
      <c r="O71" s="140"/>
      <c r="P71" s="31">
        <f t="shared" si="5"/>
        <v>-304.45999999999913</v>
      </c>
      <c r="Q71" s="31">
        <f>SUBTOTAL(9,$F$2:F71)</f>
        <v>32304.46</v>
      </c>
      <c r="R71" s="31">
        <f t="shared" si="6"/>
        <v>32000</v>
      </c>
    </row>
    <row r="72" spans="1:18" ht="15.75" customHeight="1">
      <c r="A72" s="43">
        <v>84</v>
      </c>
      <c r="B72" s="408">
        <v>45692</v>
      </c>
      <c r="C72" s="410" t="s">
        <v>6294</v>
      </c>
      <c r="D72" s="410"/>
      <c r="E72" s="29"/>
      <c r="F72" s="35"/>
      <c r="G72" s="35"/>
      <c r="H72" s="35">
        <v>589.30999999999995</v>
      </c>
      <c r="I72" s="42"/>
      <c r="J72" s="147"/>
      <c r="K72" s="147" t="s">
        <v>2657</v>
      </c>
      <c r="L72">
        <v>490212853</v>
      </c>
      <c r="M72" s="29"/>
      <c r="N72" s="43" t="s">
        <v>688</v>
      </c>
      <c r="O72" s="140"/>
      <c r="P72" s="31">
        <f t="shared" si="5"/>
        <v>-304.45999999999913</v>
      </c>
      <c r="Q72" s="31">
        <f>SUBTOTAL(9,$F$2:F72)</f>
        <v>32304.46</v>
      </c>
      <c r="R72" s="31">
        <f t="shared" si="6"/>
        <v>32000</v>
      </c>
    </row>
    <row r="73" spans="1:18" ht="15.75" customHeight="1">
      <c r="A73" s="43">
        <v>84</v>
      </c>
      <c r="B73" s="408">
        <v>45693</v>
      </c>
      <c r="C73" s="410" t="s">
        <v>6282</v>
      </c>
      <c r="D73" s="410" t="s">
        <v>5812</v>
      </c>
      <c r="E73" s="29"/>
      <c r="F73" s="35">
        <v>450</v>
      </c>
      <c r="G73" s="35"/>
      <c r="H73" s="35"/>
      <c r="I73" s="42" t="s">
        <v>91</v>
      </c>
      <c r="J73" s="147"/>
      <c r="K73" s="147"/>
      <c r="L73" s="29"/>
      <c r="M73" s="29"/>
      <c r="N73" s="43" t="s">
        <v>688</v>
      </c>
      <c r="O73" s="140"/>
      <c r="P73" s="31">
        <f t="shared" si="5"/>
        <v>-754.45999999999913</v>
      </c>
      <c r="Q73" s="31">
        <f>SUBTOTAL(9,$F$2:F73)</f>
        <v>32754.46</v>
      </c>
      <c r="R73" s="31">
        <f t="shared" si="6"/>
        <v>32000</v>
      </c>
    </row>
    <row r="74" spans="1:18" ht="15.75" customHeight="1">
      <c r="A74" s="43">
        <v>84</v>
      </c>
      <c r="B74" s="453">
        <v>45694</v>
      </c>
      <c r="C74" s="456" t="s">
        <v>6268</v>
      </c>
      <c r="D74" s="456" t="s">
        <v>6276</v>
      </c>
      <c r="E74" s="29"/>
      <c r="F74" s="35">
        <v>731</v>
      </c>
      <c r="G74" s="35"/>
      <c r="H74" s="35"/>
      <c r="I74" s="42" t="s">
        <v>91</v>
      </c>
      <c r="J74" s="147"/>
      <c r="K74" s="147"/>
      <c r="L74" s="29"/>
      <c r="M74" s="29"/>
      <c r="N74" s="43" t="s">
        <v>688</v>
      </c>
      <c r="O74" s="140"/>
      <c r="P74" s="31">
        <f t="shared" si="5"/>
        <v>-1485.4599999999991</v>
      </c>
      <c r="Q74" s="31">
        <f>SUBTOTAL(9,$F$2:F74)</f>
        <v>33485.46</v>
      </c>
      <c r="R74" s="31">
        <f t="shared" si="6"/>
        <v>32000</v>
      </c>
    </row>
    <row r="75" spans="1:18" ht="15.75" customHeight="1">
      <c r="A75" s="43">
        <v>84</v>
      </c>
      <c r="B75" s="453">
        <v>45694</v>
      </c>
      <c r="C75" s="456" t="s">
        <v>6270</v>
      </c>
      <c r="D75" s="456" t="s">
        <v>6031</v>
      </c>
      <c r="E75" s="29"/>
      <c r="F75" s="35">
        <v>53</v>
      </c>
      <c r="G75" s="35"/>
      <c r="H75" s="35"/>
      <c r="I75" s="42" t="s">
        <v>91</v>
      </c>
      <c r="J75" s="147"/>
      <c r="K75" s="147"/>
      <c r="L75" s="29"/>
      <c r="M75" s="29"/>
      <c r="N75" s="43" t="s">
        <v>688</v>
      </c>
      <c r="O75" s="140"/>
      <c r="P75" s="31">
        <f t="shared" si="5"/>
        <v>-1538.4599999999991</v>
      </c>
      <c r="Q75" s="31">
        <f>SUBTOTAL(9,$F$2:F75)</f>
        <v>33538.46</v>
      </c>
      <c r="R75" s="31">
        <f t="shared" si="6"/>
        <v>32000</v>
      </c>
    </row>
    <row r="76" spans="1:18" ht="15.75" customHeight="1">
      <c r="A76" s="43">
        <v>84</v>
      </c>
      <c r="B76" s="28">
        <v>45697</v>
      </c>
      <c r="C76" s="52" t="s">
        <v>6259</v>
      </c>
      <c r="D76" s="52"/>
      <c r="E76" s="29"/>
      <c r="F76" s="35">
        <v>600</v>
      </c>
      <c r="G76" s="35"/>
      <c r="H76" s="35"/>
      <c r="I76" s="42" t="s">
        <v>91</v>
      </c>
      <c r="J76" s="147"/>
      <c r="K76" s="147" t="s">
        <v>6292</v>
      </c>
      <c r="L76" s="29">
        <v>213</v>
      </c>
      <c r="M76" s="29"/>
      <c r="N76" s="43" t="s">
        <v>688</v>
      </c>
      <c r="O76" s="140">
        <v>45718</v>
      </c>
      <c r="P76" s="31">
        <f t="shared" si="5"/>
        <v>-2138.4599999999991</v>
      </c>
      <c r="Q76" s="31">
        <f>SUBTOTAL(9,$F$2:F76)</f>
        <v>34138.46</v>
      </c>
      <c r="R76" s="31">
        <f t="shared" ref="R76:R86" si="7">SUBTOTAL(9,$G$2:G76)</f>
        <v>32000</v>
      </c>
    </row>
    <row r="77" spans="1:18" ht="15.75" customHeight="1">
      <c r="A77" s="43">
        <v>84</v>
      </c>
      <c r="B77" s="28">
        <v>45710</v>
      </c>
      <c r="C77" s="52" t="s">
        <v>6298</v>
      </c>
      <c r="D77" s="52"/>
      <c r="E77" s="29"/>
      <c r="F77" s="35"/>
      <c r="G77" s="35"/>
      <c r="H77" s="35">
        <v>196.93</v>
      </c>
      <c r="I77" s="42"/>
      <c r="J77" s="147"/>
      <c r="K77" s="147" t="s">
        <v>4261</v>
      </c>
      <c r="L77" s="29"/>
      <c r="M77" s="29"/>
      <c r="N77" s="43" t="s">
        <v>688</v>
      </c>
      <c r="O77" s="140"/>
      <c r="P77" s="31">
        <f t="shared" si="5"/>
        <v>-2138.4599999999991</v>
      </c>
      <c r="Q77" s="31">
        <f>SUBTOTAL(9,$F$2:F77)</f>
        <v>34138.46</v>
      </c>
      <c r="R77" s="31">
        <f t="shared" si="7"/>
        <v>32000</v>
      </c>
    </row>
    <row r="78" spans="1:18" ht="15.75" customHeight="1">
      <c r="A78" s="43">
        <v>84</v>
      </c>
      <c r="B78" s="28">
        <v>45714</v>
      </c>
      <c r="C78" s="52" t="s">
        <v>6306</v>
      </c>
      <c r="D78" s="52"/>
      <c r="E78" s="29"/>
      <c r="F78" s="35"/>
      <c r="G78" s="35"/>
      <c r="H78" s="35">
        <v>217.17</v>
      </c>
      <c r="I78" s="42"/>
      <c r="J78" s="147"/>
      <c r="K78" s="147" t="s">
        <v>451</v>
      </c>
      <c r="L78">
        <v>3561288</v>
      </c>
      <c r="M78" s="29"/>
      <c r="N78" s="43" t="s">
        <v>688</v>
      </c>
      <c r="O78" s="140"/>
      <c r="P78" s="31">
        <f t="shared" si="5"/>
        <v>-2138.4599999999991</v>
      </c>
      <c r="Q78" s="31">
        <f>SUBTOTAL(9,$F$2:F78)</f>
        <v>34138.46</v>
      </c>
      <c r="R78" s="31">
        <f t="shared" si="7"/>
        <v>32000</v>
      </c>
    </row>
    <row r="79" spans="1:18" ht="15.75" customHeight="1">
      <c r="A79" s="43">
        <v>84</v>
      </c>
      <c r="B79" s="62">
        <v>45722</v>
      </c>
      <c r="C79" s="111" t="s">
        <v>6315</v>
      </c>
      <c r="D79" s="111" t="s">
        <v>6031</v>
      </c>
      <c r="E79" s="29"/>
      <c r="F79" s="35">
        <v>275</v>
      </c>
      <c r="G79" s="35"/>
      <c r="H79" s="35"/>
      <c r="I79" s="42" t="s">
        <v>91</v>
      </c>
      <c r="J79" s="147"/>
      <c r="K79" s="147"/>
      <c r="L79" s="29"/>
      <c r="M79" s="29"/>
      <c r="N79" s="43" t="s">
        <v>688</v>
      </c>
      <c r="O79" s="140"/>
      <c r="P79" s="31">
        <f t="shared" si="5"/>
        <v>-2413.4599999999991</v>
      </c>
      <c r="Q79" s="31">
        <f>SUBTOTAL(9,$F$2:F79)</f>
        <v>34413.46</v>
      </c>
      <c r="R79" s="31">
        <f t="shared" si="7"/>
        <v>32000</v>
      </c>
    </row>
    <row r="80" spans="1:18" ht="15.75" customHeight="1">
      <c r="A80" s="43">
        <v>84</v>
      </c>
      <c r="B80" s="453">
        <v>45722</v>
      </c>
      <c r="C80" s="456" t="s">
        <v>6319</v>
      </c>
      <c r="D80" s="456" t="s">
        <v>6031</v>
      </c>
      <c r="E80" s="29"/>
      <c r="F80" s="35">
        <v>21</v>
      </c>
      <c r="G80" s="35"/>
      <c r="H80" s="35"/>
      <c r="I80" s="42" t="s">
        <v>91</v>
      </c>
      <c r="J80" s="147"/>
      <c r="K80" s="147"/>
      <c r="L80" s="29"/>
      <c r="M80" s="29"/>
      <c r="N80" s="43" t="s">
        <v>688</v>
      </c>
      <c r="O80" s="140"/>
      <c r="P80" s="31">
        <f t="shared" si="5"/>
        <v>-2434.4599999999991</v>
      </c>
      <c r="Q80" s="31">
        <f>SUBTOTAL(9,$F$2:F80)</f>
        <v>34434.46</v>
      </c>
      <c r="R80" s="31">
        <f t="shared" si="7"/>
        <v>32000</v>
      </c>
    </row>
    <row r="81" spans="1:18" ht="15.75" customHeight="1">
      <c r="A81" s="43">
        <v>84</v>
      </c>
      <c r="B81" s="453">
        <v>45722</v>
      </c>
      <c r="C81" s="456" t="s">
        <v>6320</v>
      </c>
      <c r="D81" s="456" t="s">
        <v>6031</v>
      </c>
      <c r="E81" s="29"/>
      <c r="F81" s="35">
        <v>52</v>
      </c>
      <c r="G81" s="35"/>
      <c r="H81" s="35"/>
      <c r="I81" s="42" t="s">
        <v>91</v>
      </c>
      <c r="J81" s="147"/>
      <c r="K81" s="147"/>
      <c r="L81" s="29"/>
      <c r="M81" s="29"/>
      <c r="N81" s="43" t="s">
        <v>688</v>
      </c>
      <c r="O81" s="140"/>
      <c r="P81" s="31">
        <f t="shared" si="5"/>
        <v>-2486.4599999999991</v>
      </c>
      <c r="Q81" s="31">
        <f>SUBTOTAL(9,$F$2:F81)</f>
        <v>34486.46</v>
      </c>
      <c r="R81" s="31">
        <f t="shared" si="7"/>
        <v>32000</v>
      </c>
    </row>
    <row r="82" spans="1:18" ht="15.75" customHeight="1">
      <c r="A82" s="43">
        <v>84</v>
      </c>
      <c r="B82" s="453">
        <v>45722</v>
      </c>
      <c r="C82" s="456" t="s">
        <v>6321</v>
      </c>
      <c r="D82" s="456" t="s">
        <v>6031</v>
      </c>
      <c r="E82" s="29"/>
      <c r="F82" s="35">
        <v>91</v>
      </c>
      <c r="G82" s="35"/>
      <c r="H82" s="35"/>
      <c r="I82" s="42" t="s">
        <v>91</v>
      </c>
      <c r="J82" s="147"/>
      <c r="K82" s="147"/>
      <c r="L82" s="29"/>
      <c r="M82" s="29"/>
      <c r="N82" s="43" t="s">
        <v>688</v>
      </c>
      <c r="O82" s="140"/>
      <c r="P82" s="31">
        <f t="shared" si="5"/>
        <v>-2577.4599999999991</v>
      </c>
      <c r="Q82" s="31">
        <f>SUBTOTAL(9,$F$2:F82)</f>
        <v>34577.46</v>
      </c>
      <c r="R82" s="31">
        <f t="shared" si="7"/>
        <v>32000</v>
      </c>
    </row>
    <row r="83" spans="1:18" ht="15.75" customHeight="1">
      <c r="A83" s="43">
        <v>84</v>
      </c>
      <c r="B83" s="453">
        <v>45738</v>
      </c>
      <c r="C83" s="410" t="s">
        <v>6339</v>
      </c>
      <c r="D83" s="410"/>
      <c r="E83" s="29"/>
      <c r="F83" s="35"/>
      <c r="G83" s="35"/>
      <c r="H83" s="35">
        <v>251.93</v>
      </c>
      <c r="I83" s="42"/>
      <c r="J83" s="147"/>
      <c r="K83" s="147" t="s">
        <v>4261</v>
      </c>
      <c r="L83" s="29"/>
      <c r="M83" s="29"/>
      <c r="N83" s="43" t="s">
        <v>688</v>
      </c>
      <c r="O83" s="140"/>
      <c r="P83" s="31">
        <f t="shared" si="5"/>
        <v>-2577.4599999999991</v>
      </c>
      <c r="Q83" s="31">
        <f>SUBTOTAL(9,$F$2:F83)</f>
        <v>34577.46</v>
      </c>
      <c r="R83" s="31">
        <f t="shared" si="7"/>
        <v>32000</v>
      </c>
    </row>
    <row r="84" spans="1:18" ht="15.75" customHeight="1">
      <c r="A84" s="43">
        <v>84</v>
      </c>
      <c r="B84" s="453">
        <v>45750</v>
      </c>
      <c r="C84" s="410" t="s">
        <v>6352</v>
      </c>
      <c r="D84" s="410"/>
      <c r="E84" s="29"/>
      <c r="F84" s="35">
        <v>300</v>
      </c>
      <c r="G84" s="35"/>
      <c r="H84" s="35"/>
      <c r="I84" s="42" t="s">
        <v>91</v>
      </c>
      <c r="J84" s="147"/>
      <c r="K84" s="147" t="s">
        <v>6353</v>
      </c>
      <c r="L84" s="29">
        <v>14836</v>
      </c>
      <c r="M84" s="29"/>
      <c r="N84" s="43" t="s">
        <v>688</v>
      </c>
      <c r="O84" s="140"/>
      <c r="P84" s="31">
        <f t="shared" si="5"/>
        <v>-2877.4599999999991</v>
      </c>
      <c r="Q84" s="31">
        <f>SUBTOTAL(9,$F$2:F84)</f>
        <v>34877.46</v>
      </c>
      <c r="R84" s="31">
        <f t="shared" si="7"/>
        <v>32000</v>
      </c>
    </row>
    <row r="85" spans="1:18" ht="15.75" customHeight="1">
      <c r="A85" s="43">
        <v>84</v>
      </c>
      <c r="B85" s="453">
        <v>45750</v>
      </c>
      <c r="C85" s="52" t="s">
        <v>6357</v>
      </c>
      <c r="D85" s="52"/>
      <c r="E85" s="29"/>
      <c r="F85" s="35"/>
      <c r="G85" s="35"/>
      <c r="H85" s="35">
        <v>693.33</v>
      </c>
      <c r="I85" s="42"/>
      <c r="J85" s="147"/>
      <c r="K85" s="147" t="s">
        <v>793</v>
      </c>
      <c r="L85">
        <v>450555645</v>
      </c>
      <c r="M85" s="29"/>
      <c r="N85" s="43" t="s">
        <v>688</v>
      </c>
      <c r="O85" s="140"/>
      <c r="P85" s="31">
        <f t="shared" si="5"/>
        <v>-2877.4599999999991</v>
      </c>
      <c r="Q85" s="31">
        <f>SUBTOTAL(9,$F$2:F85)</f>
        <v>34877.46</v>
      </c>
      <c r="R85" s="31">
        <f t="shared" si="7"/>
        <v>32000</v>
      </c>
    </row>
    <row r="86" spans="1:18" ht="15.75" customHeight="1">
      <c r="A86" s="43">
        <v>84</v>
      </c>
      <c r="B86" s="453">
        <v>45754</v>
      </c>
      <c r="C86" s="502" t="s">
        <v>6358</v>
      </c>
      <c r="D86" s="456" t="s">
        <v>6031</v>
      </c>
      <c r="F86" s="14">
        <v>303</v>
      </c>
      <c r="G86" s="14"/>
      <c r="H86" s="14"/>
      <c r="I86" s="13" t="s">
        <v>91</v>
      </c>
      <c r="J86" s="147"/>
      <c r="K86" s="147"/>
      <c r="L86" s="29"/>
      <c r="M86" s="29"/>
      <c r="N86" s="43" t="s">
        <v>688</v>
      </c>
      <c r="O86" s="140"/>
      <c r="P86" s="31">
        <f t="shared" si="5"/>
        <v>-3180.4599999999991</v>
      </c>
      <c r="Q86" s="31">
        <f>SUBTOTAL(9,$F$2:F86)</f>
        <v>35180.46</v>
      </c>
      <c r="R86" s="31">
        <f t="shared" si="7"/>
        <v>32000</v>
      </c>
    </row>
    <row r="87" spans="1:18" ht="15.75" customHeight="1">
      <c r="A87" s="43">
        <v>84</v>
      </c>
      <c r="B87" s="453">
        <v>45755</v>
      </c>
      <c r="C87" s="410" t="s">
        <v>6360</v>
      </c>
      <c r="D87" s="410" t="s">
        <v>5812</v>
      </c>
      <c r="E87" s="29"/>
      <c r="F87" s="35">
        <v>1400</v>
      </c>
      <c r="G87" s="35"/>
      <c r="H87" s="35"/>
      <c r="I87" s="42" t="s">
        <v>91</v>
      </c>
      <c r="J87" s="147"/>
      <c r="K87" s="147"/>
      <c r="L87" s="29"/>
      <c r="M87" s="29"/>
      <c r="N87" s="43" t="s">
        <v>688</v>
      </c>
      <c r="O87" s="503"/>
      <c r="P87" s="31">
        <f t="shared" si="5"/>
        <v>-4580.4599999999991</v>
      </c>
      <c r="Q87" s="31">
        <f>SUBTOTAL(9,$F$2:F87)</f>
        <v>36580.46</v>
      </c>
      <c r="R87" s="31">
        <f>SUBTOTAL(9,$G$2:G87)</f>
        <v>32000</v>
      </c>
    </row>
    <row r="88" spans="1:18" ht="15.75" customHeight="1">
      <c r="A88" s="43">
        <v>84</v>
      </c>
      <c r="B88" s="453">
        <v>45769</v>
      </c>
      <c r="C88" s="410" t="s">
        <v>6370</v>
      </c>
      <c r="D88" s="410"/>
      <c r="E88" s="29"/>
      <c r="F88" s="35"/>
      <c r="G88" s="35"/>
      <c r="H88" s="35">
        <v>251.93</v>
      </c>
      <c r="I88" s="42"/>
      <c r="J88" s="147"/>
      <c r="K88" s="147"/>
      <c r="L88" s="29"/>
      <c r="M88" s="29"/>
      <c r="N88" s="43" t="s">
        <v>688</v>
      </c>
      <c r="O88" s="140"/>
      <c r="P88" s="31">
        <f t="shared" si="5"/>
        <v>-4580.4599999999991</v>
      </c>
      <c r="Q88" s="31">
        <f>SUBTOTAL(9,$F$2:F88)</f>
        <v>36580.46</v>
      </c>
      <c r="R88" s="31">
        <f>SUBTOTAL(9,$G$2:G88)</f>
        <v>32000</v>
      </c>
    </row>
    <row r="89" spans="1:18" ht="15.75" customHeight="1">
      <c r="A89" s="43">
        <v>84</v>
      </c>
      <c r="B89" s="453">
        <v>45771</v>
      </c>
      <c r="C89" s="410" t="s">
        <v>6378</v>
      </c>
      <c r="D89" s="410"/>
      <c r="E89" s="29"/>
      <c r="F89" s="35"/>
      <c r="G89" s="35"/>
      <c r="H89" s="35">
        <v>1887.9</v>
      </c>
      <c r="I89" s="42"/>
      <c r="J89" s="147"/>
      <c r="K89" s="147" t="s">
        <v>6012</v>
      </c>
      <c r="L89" s="29"/>
      <c r="M89" s="29"/>
      <c r="N89" s="43" t="s">
        <v>688</v>
      </c>
      <c r="O89" s="503">
        <v>45774</v>
      </c>
      <c r="P89" s="31">
        <f t="shared" si="5"/>
        <v>-4580.4599999999991</v>
      </c>
      <c r="Q89" s="31">
        <f>SUBTOTAL(9,$F$2:F89)</f>
        <v>36580.46</v>
      </c>
      <c r="R89" s="31">
        <f>SUBTOTAL(9,$G$2:G89)</f>
        <v>32000</v>
      </c>
    </row>
    <row r="90" spans="1:18" ht="15.75" customHeight="1">
      <c r="A90" s="43">
        <v>84</v>
      </c>
      <c r="B90" s="453">
        <v>45784</v>
      </c>
      <c r="C90" s="410" t="s">
        <v>962</v>
      </c>
      <c r="D90" s="410"/>
      <c r="E90" s="29"/>
      <c r="F90" s="35"/>
      <c r="G90" s="35">
        <v>10000</v>
      </c>
      <c r="H90" s="35"/>
      <c r="I90" s="42"/>
      <c r="J90" s="147"/>
      <c r="K90" s="147"/>
      <c r="L90" s="29"/>
      <c r="M90" s="29"/>
      <c r="N90" s="43" t="s">
        <v>688</v>
      </c>
      <c r="O90" s="140"/>
      <c r="P90" s="31">
        <f t="shared" si="5"/>
        <v>5419.5400000000009</v>
      </c>
      <c r="Q90" s="31">
        <f>SUBTOTAL(9,$F$2:F90)</f>
        <v>36580.46</v>
      </c>
      <c r="R90" s="31">
        <f>SUBTOTAL(9,$G$2:G90)</f>
        <v>42000</v>
      </c>
    </row>
    <row r="91" spans="1:18" ht="15.75" customHeight="1">
      <c r="A91" s="43">
        <v>84</v>
      </c>
      <c r="B91" s="453">
        <v>45784</v>
      </c>
      <c r="C91" s="410" t="s">
        <v>6412</v>
      </c>
      <c r="D91" s="410"/>
      <c r="E91" s="29"/>
      <c r="F91" s="35">
        <v>60</v>
      </c>
      <c r="G91" s="35"/>
      <c r="H91" s="35"/>
      <c r="I91" s="42"/>
      <c r="J91" s="147"/>
      <c r="K91" s="147" t="s">
        <v>6411</v>
      </c>
      <c r="L91" s="29">
        <v>2917144</v>
      </c>
      <c r="M91" s="29"/>
      <c r="N91" s="43" t="s">
        <v>688</v>
      </c>
      <c r="O91" s="140"/>
      <c r="P91" s="31">
        <f t="shared" si="5"/>
        <v>5359.5400000000009</v>
      </c>
      <c r="Q91" s="31">
        <f>SUBTOTAL(9,$F$2:F91)</f>
        <v>36640.46</v>
      </c>
      <c r="R91" s="31">
        <f t="shared" ref="R91:R108" si="8">SUBTOTAL(9,$G$2:G91)</f>
        <v>42000</v>
      </c>
    </row>
    <row r="92" spans="1:18" ht="15.75" customHeight="1">
      <c r="A92" s="43">
        <v>84</v>
      </c>
      <c r="B92" s="453">
        <v>45791</v>
      </c>
      <c r="C92" s="410" t="s">
        <v>698</v>
      </c>
      <c r="D92" s="410"/>
      <c r="E92" s="29"/>
      <c r="F92" s="35">
        <v>590</v>
      </c>
      <c r="G92" s="35"/>
      <c r="H92" s="35"/>
      <c r="I92" s="42" t="s">
        <v>91</v>
      </c>
      <c r="J92" s="147"/>
      <c r="K92" s="147" t="s">
        <v>6407</v>
      </c>
      <c r="L92" s="29">
        <v>5215</v>
      </c>
      <c r="M92" s="29"/>
      <c r="N92" s="43" t="s">
        <v>688</v>
      </c>
      <c r="O92" s="140"/>
      <c r="P92" s="31">
        <f t="shared" si="5"/>
        <v>4769.5400000000009</v>
      </c>
      <c r="Q92" s="31">
        <f>SUBTOTAL(9,$F$2:F92)</f>
        <v>37230.46</v>
      </c>
      <c r="R92" s="31">
        <f t="shared" si="8"/>
        <v>42000</v>
      </c>
    </row>
    <row r="93" spans="1:18" ht="15.75" customHeight="1">
      <c r="A93" s="43">
        <v>84</v>
      </c>
      <c r="B93" s="453">
        <v>45791</v>
      </c>
      <c r="C93" s="410" t="s">
        <v>1679</v>
      </c>
      <c r="D93" s="410"/>
      <c r="E93" s="29"/>
      <c r="F93" s="35">
        <v>900</v>
      </c>
      <c r="G93" s="35"/>
      <c r="H93" s="35"/>
      <c r="I93" s="42"/>
      <c r="J93" s="147"/>
      <c r="K93" s="147" t="s">
        <v>6240</v>
      </c>
      <c r="L93" s="29">
        <v>245</v>
      </c>
      <c r="M93" s="29"/>
      <c r="N93" s="43" t="s">
        <v>688</v>
      </c>
      <c r="O93" s="140"/>
      <c r="P93" s="31">
        <f t="shared" si="5"/>
        <v>3869.5400000000009</v>
      </c>
      <c r="Q93" s="31">
        <f>SUBTOTAL(9,$F$2:F93)</f>
        <v>38130.46</v>
      </c>
      <c r="R93" s="31">
        <f t="shared" si="8"/>
        <v>42000</v>
      </c>
    </row>
    <row r="94" spans="1:18" ht="15.75" customHeight="1">
      <c r="A94" s="43">
        <v>84</v>
      </c>
      <c r="B94" s="453">
        <v>45799</v>
      </c>
      <c r="C94" s="410" t="s">
        <v>6425</v>
      </c>
      <c r="D94" s="410"/>
      <c r="E94" s="29"/>
      <c r="F94" s="35"/>
      <c r="G94" s="35"/>
      <c r="H94" s="35">
        <v>251.93</v>
      </c>
      <c r="I94" s="42"/>
      <c r="J94" s="147"/>
      <c r="K94" s="147"/>
      <c r="L94" s="29"/>
      <c r="M94" s="29"/>
      <c r="N94" s="43" t="s">
        <v>688</v>
      </c>
      <c r="O94" s="140"/>
      <c r="P94" s="31">
        <f t="shared" si="5"/>
        <v>3869.5400000000009</v>
      </c>
      <c r="Q94" s="31">
        <f>SUBTOTAL(9,$F$2:F94)</f>
        <v>38130.46</v>
      </c>
      <c r="R94" s="31">
        <f t="shared" si="8"/>
        <v>42000</v>
      </c>
    </row>
    <row r="95" spans="1:18" ht="15.75" customHeight="1">
      <c r="A95" s="43">
        <v>84</v>
      </c>
      <c r="B95" s="453">
        <v>45807</v>
      </c>
      <c r="C95" s="410" t="s">
        <v>6381</v>
      </c>
      <c r="D95" s="410"/>
      <c r="E95" s="29"/>
      <c r="F95" s="35"/>
      <c r="G95" s="35"/>
      <c r="H95" s="35">
        <v>98.11</v>
      </c>
      <c r="I95" s="42"/>
      <c r="J95" s="147"/>
      <c r="K95" s="147" t="s">
        <v>451</v>
      </c>
      <c r="L95">
        <v>3619736</v>
      </c>
      <c r="M95" s="29"/>
      <c r="N95" s="43" t="s">
        <v>688</v>
      </c>
      <c r="O95" s="140"/>
      <c r="P95" s="31">
        <f t="shared" si="5"/>
        <v>3869.5400000000009</v>
      </c>
      <c r="Q95" s="31">
        <f>SUBTOTAL(9,$F$2:F95)</f>
        <v>38130.46</v>
      </c>
      <c r="R95" s="31">
        <f t="shared" si="8"/>
        <v>42000</v>
      </c>
    </row>
    <row r="96" spans="1:18" ht="15.75" customHeight="1">
      <c r="A96" s="43">
        <v>84</v>
      </c>
      <c r="B96" s="453">
        <v>45809</v>
      </c>
      <c r="C96" s="410" t="s">
        <v>6508</v>
      </c>
      <c r="D96" s="410"/>
      <c r="E96" s="29"/>
      <c r="F96" s="35"/>
      <c r="G96" s="35"/>
      <c r="H96" s="35">
        <v>257.93</v>
      </c>
      <c r="I96" s="42"/>
      <c r="J96" s="147"/>
      <c r="K96" s="147" t="s">
        <v>4440</v>
      </c>
      <c r="L96" s="29"/>
      <c r="M96" s="29"/>
      <c r="N96" s="43" t="s">
        <v>688</v>
      </c>
      <c r="O96" s="140"/>
      <c r="P96" s="31">
        <f t="shared" si="5"/>
        <v>3869.5400000000009</v>
      </c>
      <c r="Q96" s="31">
        <f>SUBTOTAL(9,$F$2:F96)</f>
        <v>38130.46</v>
      </c>
      <c r="R96" s="31">
        <f t="shared" si="8"/>
        <v>42000</v>
      </c>
    </row>
    <row r="97" spans="1:18" ht="15.75" customHeight="1">
      <c r="A97" s="43">
        <v>84</v>
      </c>
      <c r="B97" s="453">
        <v>45818</v>
      </c>
      <c r="C97" s="410" t="s">
        <v>6462</v>
      </c>
      <c r="D97" s="410" t="s">
        <v>5812</v>
      </c>
      <c r="E97" s="29"/>
      <c r="F97" s="35">
        <v>150</v>
      </c>
      <c r="G97" s="35"/>
      <c r="H97" s="35"/>
      <c r="I97" s="42" t="s">
        <v>91</v>
      </c>
      <c r="J97" s="147"/>
      <c r="K97" s="147"/>
      <c r="L97" s="29"/>
      <c r="M97" s="29"/>
      <c r="N97" s="43" t="s">
        <v>688</v>
      </c>
      <c r="O97" s="140"/>
      <c r="P97" s="31">
        <f t="shared" si="5"/>
        <v>3719.5400000000009</v>
      </c>
      <c r="Q97" s="31">
        <f>SUBTOTAL(9,$F$2:F97)</f>
        <v>38280.46</v>
      </c>
      <c r="R97" s="31">
        <f t="shared" si="8"/>
        <v>42000</v>
      </c>
    </row>
    <row r="98" spans="1:18" ht="15.75" customHeight="1">
      <c r="A98" s="43">
        <v>84</v>
      </c>
      <c r="B98" s="453">
        <v>45834</v>
      </c>
      <c r="C98" s="408" t="s">
        <v>6507</v>
      </c>
      <c r="D98" s="410"/>
      <c r="E98" s="29"/>
      <c r="F98" s="35"/>
      <c r="G98" s="35"/>
      <c r="H98" s="35">
        <v>25.01</v>
      </c>
      <c r="I98" s="42"/>
      <c r="J98" s="147"/>
      <c r="K98" s="147" t="s">
        <v>451</v>
      </c>
      <c r="L98" s="29">
        <v>3660169</v>
      </c>
      <c r="M98" s="29"/>
      <c r="N98" s="43" t="s">
        <v>688</v>
      </c>
      <c r="O98" s="140"/>
      <c r="P98" s="31">
        <f t="shared" ref="P98:P129" si="9">R98-Q98</f>
        <v>3719.5400000000009</v>
      </c>
      <c r="Q98" s="31">
        <f>SUBTOTAL(9,$F$2:F98)</f>
        <v>38280.46</v>
      </c>
      <c r="R98" s="31">
        <f t="shared" si="8"/>
        <v>42000</v>
      </c>
    </row>
    <row r="99" spans="1:18" ht="15.75" customHeight="1">
      <c r="A99" s="43">
        <v>84</v>
      </c>
      <c r="B99" s="453">
        <v>45839</v>
      </c>
      <c r="C99" s="410" t="s">
        <v>6544</v>
      </c>
      <c r="D99" s="410"/>
      <c r="E99" s="29"/>
      <c r="F99" s="35"/>
      <c r="G99" s="35"/>
      <c r="H99" s="35">
        <v>251.96</v>
      </c>
      <c r="I99" s="42"/>
      <c r="J99" s="147"/>
      <c r="K99" s="147" t="s">
        <v>4440</v>
      </c>
      <c r="L99" s="29"/>
      <c r="M99" s="29"/>
      <c r="N99" s="43" t="s">
        <v>688</v>
      </c>
      <c r="O99" s="140"/>
      <c r="P99" s="31">
        <f t="shared" si="9"/>
        <v>3719.5400000000009</v>
      </c>
      <c r="Q99" s="31">
        <f>SUBTOTAL(9,$F$2:F99)</f>
        <v>38280.46</v>
      </c>
      <c r="R99" s="31">
        <f t="shared" si="8"/>
        <v>42000</v>
      </c>
    </row>
    <row r="100" spans="1:18" ht="15.75" customHeight="1">
      <c r="A100" s="43">
        <v>84</v>
      </c>
      <c r="B100" s="453">
        <v>45848</v>
      </c>
      <c r="C100" s="410" t="s">
        <v>6482</v>
      </c>
      <c r="D100" s="410"/>
      <c r="E100" s="29"/>
      <c r="F100" s="35"/>
      <c r="G100" s="35"/>
      <c r="H100" s="35">
        <v>146.61000000000001</v>
      </c>
      <c r="I100" s="42"/>
      <c r="J100" s="147"/>
      <c r="K100" s="147" t="s">
        <v>793</v>
      </c>
      <c r="L100" s="29">
        <v>420883764</v>
      </c>
      <c r="M100" s="29"/>
      <c r="N100" s="43" t="s">
        <v>688</v>
      </c>
      <c r="O100" s="140"/>
      <c r="P100" s="31">
        <f t="shared" si="9"/>
        <v>3719.5400000000009</v>
      </c>
      <c r="Q100" s="31">
        <f>SUBTOTAL(9,$F$2:F100)</f>
        <v>38280.46</v>
      </c>
      <c r="R100" s="31">
        <f t="shared" si="8"/>
        <v>42000</v>
      </c>
    </row>
    <row r="101" spans="1:18" ht="15.75" customHeight="1">
      <c r="A101" s="43">
        <v>84</v>
      </c>
      <c r="B101" s="453">
        <v>45858</v>
      </c>
      <c r="C101" s="410" t="s">
        <v>6487</v>
      </c>
      <c r="D101" s="410"/>
      <c r="E101" s="29"/>
      <c r="F101" s="35"/>
      <c r="G101" s="35"/>
      <c r="H101" s="35">
        <v>1916.9</v>
      </c>
      <c r="I101" s="42"/>
      <c r="J101" s="147"/>
      <c r="K101" s="147" t="s">
        <v>6012</v>
      </c>
      <c r="L101" s="29"/>
      <c r="M101" s="29"/>
      <c r="N101" s="43" t="s">
        <v>688</v>
      </c>
      <c r="O101" s="140"/>
      <c r="P101" s="31">
        <f t="shared" si="9"/>
        <v>3719.5400000000009</v>
      </c>
      <c r="Q101" s="31">
        <f>SUBTOTAL(9,$F$2:F101)</f>
        <v>38280.46</v>
      </c>
      <c r="R101" s="31">
        <f t="shared" si="8"/>
        <v>42000</v>
      </c>
    </row>
    <row r="102" spans="1:18" ht="15.75" customHeight="1">
      <c r="A102" s="43">
        <v>84</v>
      </c>
      <c r="B102" s="453">
        <v>45875</v>
      </c>
      <c r="C102" s="410" t="s">
        <v>6606</v>
      </c>
      <c r="D102" s="410"/>
      <c r="E102" s="29"/>
      <c r="F102" s="35"/>
      <c r="G102" s="35"/>
      <c r="H102" s="35">
        <v>168.65</v>
      </c>
      <c r="I102" s="42"/>
      <c r="J102" s="147"/>
      <c r="K102" s="147" t="s">
        <v>793</v>
      </c>
      <c r="L102" s="29">
        <v>421240414</v>
      </c>
      <c r="M102" s="29"/>
      <c r="N102" s="43" t="s">
        <v>688</v>
      </c>
      <c r="O102" s="140"/>
      <c r="P102" s="31">
        <f t="shared" si="9"/>
        <v>3719.5400000000009</v>
      </c>
      <c r="Q102" s="31">
        <f>SUBTOTAL(9,$F$2:F102)</f>
        <v>38280.46</v>
      </c>
      <c r="R102" s="31">
        <f t="shared" si="8"/>
        <v>42000</v>
      </c>
    </row>
    <row r="103" spans="1:18" ht="15.75" customHeight="1">
      <c r="A103" s="43">
        <v>84</v>
      </c>
      <c r="B103" s="408">
        <v>45875</v>
      </c>
      <c r="C103" s="410" t="s">
        <v>6972</v>
      </c>
      <c r="D103" s="410"/>
      <c r="E103" s="29"/>
      <c r="F103" s="35"/>
      <c r="G103" s="35"/>
      <c r="H103" s="35">
        <v>422.4</v>
      </c>
      <c r="I103" s="42"/>
      <c r="J103" s="147"/>
      <c r="K103" s="147" t="s">
        <v>2657</v>
      </c>
      <c r="L103" s="29">
        <v>451590912</v>
      </c>
      <c r="M103" s="29"/>
      <c r="N103" s="43" t="s">
        <v>688</v>
      </c>
      <c r="O103" s="140"/>
      <c r="P103" s="31">
        <f t="shared" si="9"/>
        <v>3719.5400000000009</v>
      </c>
      <c r="Q103" s="31">
        <f>SUBTOTAL(9,$F$2:F103)</f>
        <v>38280.46</v>
      </c>
      <c r="R103" s="31">
        <f t="shared" si="8"/>
        <v>42000</v>
      </c>
    </row>
    <row r="104" spans="1:18" ht="15.75" customHeight="1">
      <c r="A104" s="43">
        <v>84</v>
      </c>
      <c r="B104" s="453">
        <v>45880</v>
      </c>
      <c r="C104" s="410" t="s">
        <v>6644</v>
      </c>
      <c r="D104" s="410"/>
      <c r="E104" s="29"/>
      <c r="F104" s="35"/>
      <c r="G104" s="35"/>
      <c r="H104" s="35">
        <v>251.93</v>
      </c>
      <c r="I104" s="42"/>
      <c r="J104" s="147"/>
      <c r="K104" s="147" t="s">
        <v>6649</v>
      </c>
      <c r="L104" s="29"/>
      <c r="M104" s="29"/>
      <c r="N104" s="43" t="s">
        <v>688</v>
      </c>
      <c r="O104" s="140"/>
      <c r="P104" s="31">
        <f t="shared" si="9"/>
        <v>3719.5400000000009</v>
      </c>
      <c r="Q104" s="31">
        <f>SUBTOTAL(9,$F$2:F104)</f>
        <v>38280.46</v>
      </c>
      <c r="R104" s="31">
        <f t="shared" si="8"/>
        <v>42000</v>
      </c>
    </row>
    <row r="105" spans="1:18" ht="15.75" customHeight="1">
      <c r="A105" s="43">
        <v>84</v>
      </c>
      <c r="B105" s="453">
        <v>45883</v>
      </c>
      <c r="C105" s="410" t="s">
        <v>6628</v>
      </c>
      <c r="D105" s="410"/>
      <c r="E105" s="29"/>
      <c r="F105" s="35">
        <v>600</v>
      </c>
      <c r="G105" s="35"/>
      <c r="H105" s="35"/>
      <c r="I105" s="42" t="s">
        <v>91</v>
      </c>
      <c r="J105" s="147"/>
      <c r="K105" s="147" t="s">
        <v>5984</v>
      </c>
      <c r="L105" s="29">
        <v>284</v>
      </c>
      <c r="M105" s="29"/>
      <c r="N105" s="43" t="s">
        <v>688</v>
      </c>
      <c r="O105" s="140"/>
      <c r="P105" s="31">
        <f t="shared" si="9"/>
        <v>3119.5400000000009</v>
      </c>
      <c r="Q105" s="31">
        <f>SUBTOTAL(9,$F$2:F105)</f>
        <v>38880.46</v>
      </c>
      <c r="R105" s="31">
        <f t="shared" si="8"/>
        <v>42000</v>
      </c>
    </row>
    <row r="106" spans="1:18" ht="15.75" customHeight="1">
      <c r="A106" s="43">
        <v>84</v>
      </c>
      <c r="B106" s="453">
        <v>45889</v>
      </c>
      <c r="C106" s="410" t="s">
        <v>6651</v>
      </c>
      <c r="D106" s="410"/>
      <c r="E106" s="29"/>
      <c r="F106" s="35"/>
      <c r="G106" s="35"/>
      <c r="H106" s="35">
        <v>1916.9</v>
      </c>
      <c r="I106" s="42"/>
      <c r="J106" s="147"/>
      <c r="K106" s="147" t="s">
        <v>6012</v>
      </c>
      <c r="L106" s="29">
        <v>6529</v>
      </c>
      <c r="M106" s="29"/>
      <c r="N106" s="43" t="s">
        <v>688</v>
      </c>
      <c r="O106" s="140"/>
      <c r="P106" s="31">
        <f t="shared" si="9"/>
        <v>3119.5400000000009</v>
      </c>
      <c r="Q106" s="31">
        <f>SUBTOTAL(9,$F$2:F106)</f>
        <v>38880.46</v>
      </c>
      <c r="R106" s="31">
        <f t="shared" si="8"/>
        <v>42000</v>
      </c>
    </row>
    <row r="107" spans="1:18" ht="15.75" customHeight="1">
      <c r="A107" s="43">
        <v>84</v>
      </c>
      <c r="B107" s="453">
        <v>45897</v>
      </c>
      <c r="C107" s="410" t="s">
        <v>6665</v>
      </c>
      <c r="D107" s="410"/>
      <c r="E107" s="29"/>
      <c r="F107" s="35"/>
      <c r="G107" s="35"/>
      <c r="H107" s="35">
        <v>24.6</v>
      </c>
      <c r="I107" s="42"/>
      <c r="J107" s="147"/>
      <c r="K107" s="147" t="s">
        <v>451</v>
      </c>
      <c r="L107" s="29">
        <v>3713271</v>
      </c>
      <c r="M107" s="29"/>
      <c r="N107" s="43" t="s">
        <v>688</v>
      </c>
      <c r="O107" s="140"/>
      <c r="P107" s="31">
        <f t="shared" si="9"/>
        <v>3119.5400000000009</v>
      </c>
      <c r="Q107" s="31">
        <f>SUBTOTAL(9,$F$2:F107)</f>
        <v>38880.46</v>
      </c>
      <c r="R107" s="31">
        <f t="shared" si="8"/>
        <v>42000</v>
      </c>
    </row>
    <row r="108" spans="1:18" ht="15.75" customHeight="1">
      <c r="A108" s="43">
        <v>84</v>
      </c>
      <c r="B108" s="408">
        <v>45922</v>
      </c>
      <c r="C108" s="410" t="s">
        <v>6822</v>
      </c>
      <c r="D108" s="410"/>
      <c r="E108" s="29"/>
      <c r="F108" s="35"/>
      <c r="G108" s="35"/>
      <c r="H108" s="35">
        <v>251.93</v>
      </c>
      <c r="I108" s="42"/>
      <c r="J108" s="147"/>
      <c r="K108" s="147" t="s">
        <v>4440</v>
      </c>
      <c r="L108" s="29" t="s">
        <v>6823</v>
      </c>
      <c r="M108" s="29"/>
      <c r="N108" s="43" t="s">
        <v>688</v>
      </c>
      <c r="O108" s="140"/>
      <c r="P108" s="31">
        <f t="shared" si="9"/>
        <v>3119.5400000000009</v>
      </c>
      <c r="Q108" s="31">
        <f>SUBTOTAL(9,$F$2:F108)</f>
        <v>38880.46</v>
      </c>
      <c r="R108" s="31">
        <f t="shared" si="8"/>
        <v>42000</v>
      </c>
    </row>
    <row r="109" spans="1:18" ht="15.75" customHeight="1">
      <c r="A109" s="43">
        <v>84</v>
      </c>
      <c r="B109" s="408">
        <v>45935</v>
      </c>
      <c r="C109" s="565" t="s">
        <v>705</v>
      </c>
      <c r="D109" s="410"/>
      <c r="E109" s="29"/>
      <c r="F109" s="35">
        <v>96.6</v>
      </c>
      <c r="G109" s="35"/>
      <c r="H109" s="35"/>
      <c r="I109" s="42" t="s">
        <v>89</v>
      </c>
      <c r="J109" s="147"/>
      <c r="K109" s="147" t="s">
        <v>6746</v>
      </c>
      <c r="L109" s="29">
        <v>34441</v>
      </c>
      <c r="M109" s="29"/>
      <c r="N109" s="43" t="s">
        <v>688</v>
      </c>
      <c r="O109" s="140"/>
      <c r="P109" s="31">
        <f t="shared" si="9"/>
        <v>3022.9400000000023</v>
      </c>
      <c r="Q109" s="31">
        <f>SUBTOTAL(9,$F$2:F109)</f>
        <v>38977.06</v>
      </c>
      <c r="R109" s="31">
        <f t="shared" ref="R109:R114" si="10">SUBTOTAL(9,$G$2:G109)</f>
        <v>42000</v>
      </c>
    </row>
    <row r="110" spans="1:18" ht="15.75" customHeight="1">
      <c r="A110" s="43">
        <v>84</v>
      </c>
      <c r="B110" s="408">
        <v>45939</v>
      </c>
      <c r="C110" s="410" t="s">
        <v>6727</v>
      </c>
      <c r="D110" s="410"/>
      <c r="E110" s="29"/>
      <c r="F110" s="35">
        <v>250</v>
      </c>
      <c r="G110" s="35"/>
      <c r="H110" s="35"/>
      <c r="I110" s="42"/>
      <c r="J110" s="147"/>
      <c r="K110" s="147" t="s">
        <v>6530</v>
      </c>
      <c r="L110" s="29">
        <v>24</v>
      </c>
      <c r="M110" s="29"/>
      <c r="N110" s="43" t="s">
        <v>688</v>
      </c>
      <c r="O110" s="140"/>
      <c r="P110" s="31">
        <f t="shared" si="9"/>
        <v>2772.9400000000023</v>
      </c>
      <c r="Q110" s="31">
        <f>SUBTOTAL(9,$F$2:F110)</f>
        <v>39227.06</v>
      </c>
      <c r="R110" s="31">
        <f t="shared" si="10"/>
        <v>42000</v>
      </c>
    </row>
    <row r="111" spans="1:18" ht="15.75" customHeight="1">
      <c r="A111" s="43">
        <v>84</v>
      </c>
      <c r="B111" s="408">
        <v>45951</v>
      </c>
      <c r="C111" s="457" t="s">
        <v>6752</v>
      </c>
      <c r="D111" s="410"/>
      <c r="E111" s="29"/>
      <c r="F111" s="35">
        <v>700</v>
      </c>
      <c r="G111" s="35"/>
      <c r="H111" s="35"/>
      <c r="I111" s="42" t="s">
        <v>91</v>
      </c>
      <c r="J111" s="147"/>
      <c r="K111" s="147" t="s">
        <v>6530</v>
      </c>
      <c r="L111" s="29">
        <v>28</v>
      </c>
      <c r="M111" s="29"/>
      <c r="N111" s="43" t="s">
        <v>688</v>
      </c>
      <c r="O111" s="140"/>
      <c r="P111" s="31">
        <f t="shared" si="9"/>
        <v>2072.9400000000023</v>
      </c>
      <c r="Q111" s="31">
        <f>SUBTOTAL(9,$F$2:F111)</f>
        <v>39927.06</v>
      </c>
      <c r="R111" s="31">
        <f t="shared" si="10"/>
        <v>42000</v>
      </c>
    </row>
    <row r="112" spans="1:18" ht="15.75" customHeight="1">
      <c r="A112" s="43">
        <v>84</v>
      </c>
      <c r="B112" s="408">
        <v>45952</v>
      </c>
      <c r="C112" s="410" t="s">
        <v>6819</v>
      </c>
      <c r="D112" s="410"/>
      <c r="E112" s="29"/>
      <c r="F112" s="35"/>
      <c r="G112" s="35"/>
      <c r="H112" s="35">
        <v>251.93</v>
      </c>
      <c r="I112" s="42"/>
      <c r="J112" s="147"/>
      <c r="K112" s="147" t="s">
        <v>968</v>
      </c>
      <c r="L112" s="29"/>
      <c r="M112" s="29"/>
      <c r="N112" s="43" t="s">
        <v>688</v>
      </c>
      <c r="O112" s="140"/>
      <c r="P112" s="31">
        <f t="shared" si="9"/>
        <v>2072.9400000000023</v>
      </c>
      <c r="Q112" s="31">
        <f>SUBTOTAL(9,$F$2:F112)</f>
        <v>39927.06</v>
      </c>
      <c r="R112" s="31">
        <f t="shared" si="10"/>
        <v>42000</v>
      </c>
    </row>
    <row r="113" spans="1:18" ht="15.75" customHeight="1">
      <c r="A113" s="43">
        <v>84</v>
      </c>
      <c r="B113" s="408">
        <v>45957</v>
      </c>
      <c r="C113" s="410" t="s">
        <v>6808</v>
      </c>
      <c r="D113" s="410"/>
      <c r="E113" s="29"/>
      <c r="F113" s="35"/>
      <c r="G113" s="35"/>
      <c r="H113" s="35">
        <v>1939.5</v>
      </c>
      <c r="I113" s="42"/>
      <c r="J113" s="147"/>
      <c r="K113" s="147" t="s">
        <v>6012</v>
      </c>
      <c r="L113" s="29">
        <v>647113390</v>
      </c>
      <c r="M113" s="29"/>
      <c r="N113" s="43" t="s">
        <v>688</v>
      </c>
      <c r="O113" s="140"/>
      <c r="P113" s="31">
        <f t="shared" si="9"/>
        <v>2072.9400000000023</v>
      </c>
      <c r="Q113" s="31">
        <f>SUBTOTAL(9,$F$2:F113)</f>
        <v>39927.06</v>
      </c>
      <c r="R113" s="31">
        <f t="shared" si="10"/>
        <v>42000</v>
      </c>
    </row>
    <row r="114" spans="1:18" ht="15.75" customHeight="1">
      <c r="A114" s="43">
        <v>84</v>
      </c>
      <c r="B114" s="408">
        <v>45957</v>
      </c>
      <c r="C114" s="410" t="s">
        <v>6817</v>
      </c>
      <c r="D114" s="410"/>
      <c r="E114" s="29"/>
      <c r="F114" s="35"/>
      <c r="G114" s="35"/>
      <c r="H114" s="35">
        <v>45.64</v>
      </c>
      <c r="I114" s="42"/>
      <c r="J114" s="147"/>
      <c r="K114" s="147" t="s">
        <v>451</v>
      </c>
      <c r="L114" s="29">
        <v>3790449</v>
      </c>
      <c r="M114" s="29"/>
      <c r="N114" s="43" t="s">
        <v>688</v>
      </c>
      <c r="O114" s="140"/>
      <c r="P114" s="31">
        <f t="shared" si="9"/>
        <v>2072.9400000000023</v>
      </c>
      <c r="Q114" s="31">
        <f>SUBTOTAL(9,$F$2:F114)</f>
        <v>39927.06</v>
      </c>
      <c r="R114" s="31">
        <f t="shared" si="10"/>
        <v>42000</v>
      </c>
    </row>
    <row r="115" spans="1:18" ht="15.75" customHeight="1">
      <c r="A115" s="43">
        <v>84</v>
      </c>
      <c r="B115" s="408">
        <v>45963</v>
      </c>
      <c r="C115" s="410" t="s">
        <v>6783</v>
      </c>
      <c r="D115" s="410"/>
      <c r="E115" s="29"/>
      <c r="F115" s="35">
        <v>480</v>
      </c>
      <c r="G115" s="35"/>
      <c r="H115" s="35"/>
      <c r="I115" s="42" t="s">
        <v>91</v>
      </c>
      <c r="J115" s="147"/>
      <c r="K115" s="147" t="s">
        <v>6530</v>
      </c>
      <c r="L115" s="29">
        <v>31</v>
      </c>
      <c r="M115" s="29"/>
      <c r="N115" s="43" t="s">
        <v>688</v>
      </c>
      <c r="O115" s="543"/>
      <c r="P115" s="31">
        <f t="shared" si="9"/>
        <v>1592.9400000000023</v>
      </c>
      <c r="Q115" s="31">
        <f>SUBTOTAL(9,$F$2:F115)</f>
        <v>40407.06</v>
      </c>
      <c r="R115" s="31">
        <f>SUBTOTAL(9,$G$2:G115)</f>
        <v>42000</v>
      </c>
    </row>
    <row r="116" spans="1:18" ht="15.75" customHeight="1">
      <c r="A116" s="43">
        <v>84</v>
      </c>
      <c r="B116" s="408">
        <v>45971</v>
      </c>
      <c r="C116" s="410" t="s">
        <v>6832</v>
      </c>
      <c r="D116" s="410" t="s">
        <v>6031</v>
      </c>
      <c r="E116" s="29"/>
      <c r="F116" s="35">
        <v>1016</v>
      </c>
      <c r="G116" s="35"/>
      <c r="H116" s="35"/>
      <c r="I116" s="42"/>
      <c r="J116" s="147"/>
      <c r="K116" s="147"/>
      <c r="L116" s="29"/>
      <c r="M116" s="29"/>
      <c r="N116" s="43" t="s">
        <v>688</v>
      </c>
      <c r="O116" s="503">
        <v>45988</v>
      </c>
      <c r="P116" s="31">
        <f t="shared" si="9"/>
        <v>576.94000000000233</v>
      </c>
      <c r="Q116" s="31">
        <f>SUBTOTAL(9,$F$2:F116)</f>
        <v>41423.06</v>
      </c>
      <c r="R116" s="31">
        <f>SUBTOTAL(9,$G$2:G116)</f>
        <v>42000</v>
      </c>
    </row>
    <row r="117" spans="1:18" ht="15.75" customHeight="1">
      <c r="A117" s="43">
        <v>84</v>
      </c>
      <c r="B117" s="408">
        <v>45983</v>
      </c>
      <c r="C117" s="410" t="s">
        <v>6834</v>
      </c>
      <c r="D117" s="410"/>
      <c r="E117" s="29"/>
      <c r="F117" s="35"/>
      <c r="G117" s="35"/>
      <c r="H117" s="35">
        <v>240.93</v>
      </c>
      <c r="I117" s="42"/>
      <c r="J117" s="147"/>
      <c r="K117" s="147" t="s">
        <v>968</v>
      </c>
      <c r="L117" s="29"/>
      <c r="M117" s="29"/>
      <c r="N117" s="43" t="s">
        <v>688</v>
      </c>
      <c r="O117" s="503"/>
      <c r="P117" s="31">
        <f t="shared" si="9"/>
        <v>576.94000000000233</v>
      </c>
      <c r="Q117" s="31">
        <f>SUBTOTAL(9,$F$2:F117)</f>
        <v>41423.06</v>
      </c>
      <c r="R117" s="31">
        <f>SUBTOTAL(9,$G$2:G117)</f>
        <v>42000</v>
      </c>
    </row>
    <row r="118" spans="1:18" ht="15.75" customHeight="1">
      <c r="A118" s="43">
        <v>84</v>
      </c>
      <c r="B118" s="408">
        <v>45995</v>
      </c>
      <c r="C118" s="410" t="s">
        <v>6909</v>
      </c>
      <c r="D118" s="410"/>
      <c r="E118" s="29"/>
      <c r="F118" s="35"/>
      <c r="G118" s="35"/>
      <c r="H118" s="35">
        <v>242.29</v>
      </c>
      <c r="I118" s="42"/>
      <c r="J118" s="147"/>
      <c r="K118" s="147" t="s">
        <v>6914</v>
      </c>
      <c r="L118" s="29">
        <v>461949648</v>
      </c>
      <c r="M118" s="29"/>
      <c r="N118" s="43" t="s">
        <v>688</v>
      </c>
      <c r="O118" s="503"/>
      <c r="P118" s="31">
        <f t="shared" si="9"/>
        <v>576.94000000000233</v>
      </c>
      <c r="Q118" s="31">
        <f>SUBTOTAL(9,$F$2:F118)</f>
        <v>41423.06</v>
      </c>
      <c r="R118" s="31">
        <f>SUBTOTAL(9,$G$2:G118)</f>
        <v>42000</v>
      </c>
    </row>
    <row r="119" spans="1:18" ht="15.75" customHeight="1">
      <c r="A119" s="43">
        <v>84</v>
      </c>
      <c r="B119" s="408">
        <v>45999</v>
      </c>
      <c r="C119" s="410" t="s">
        <v>6898</v>
      </c>
      <c r="D119" s="410" t="s">
        <v>6112</v>
      </c>
      <c r="E119" s="29"/>
      <c r="F119" s="35">
        <v>354</v>
      </c>
      <c r="G119" s="35"/>
      <c r="H119" s="35"/>
      <c r="I119" s="42"/>
      <c r="J119" s="147"/>
      <c r="K119" s="147"/>
      <c r="L119" s="29"/>
      <c r="M119" s="29"/>
      <c r="N119" s="43" t="s">
        <v>688</v>
      </c>
      <c r="O119" s="503"/>
      <c r="P119" s="31">
        <f t="shared" si="9"/>
        <v>222.94000000000233</v>
      </c>
      <c r="Q119" s="31">
        <f>SUBTOTAL(9,$F$2:F119)</f>
        <v>41777.06</v>
      </c>
      <c r="R119" s="31">
        <f>SUBTOTAL(9,$G$2:G119)</f>
        <v>42000</v>
      </c>
    </row>
    <row r="120" spans="1:18" ht="15.75" customHeight="1">
      <c r="A120" s="43">
        <v>84</v>
      </c>
      <c r="B120" s="408">
        <v>46001</v>
      </c>
      <c r="C120" s="410" t="s">
        <v>705</v>
      </c>
      <c r="D120" s="410"/>
      <c r="E120" s="29"/>
      <c r="F120" s="35">
        <v>7.9</v>
      </c>
      <c r="G120" s="35"/>
      <c r="H120" s="35"/>
      <c r="I120" s="42" t="s">
        <v>6908</v>
      </c>
      <c r="J120" s="147"/>
      <c r="K120" s="147" t="s">
        <v>3903</v>
      </c>
      <c r="L120" s="29">
        <v>272726</v>
      </c>
      <c r="M120" s="29"/>
      <c r="N120" s="43" t="s">
        <v>688</v>
      </c>
      <c r="O120" s="503"/>
      <c r="P120" s="31">
        <f t="shared" si="9"/>
        <v>215.04000000000087</v>
      </c>
      <c r="Q120" s="31">
        <f>SUBTOTAL(9,$F$2:F120)</f>
        <v>41784.959999999999</v>
      </c>
      <c r="R120" s="31">
        <f>SUBTOTAL(9,$G$2:G120)</f>
        <v>42000</v>
      </c>
    </row>
    <row r="121" spans="1:18" ht="15.75" customHeight="1">
      <c r="A121" s="43">
        <v>84</v>
      </c>
      <c r="B121" s="408">
        <v>46005</v>
      </c>
      <c r="C121" s="410" t="s">
        <v>962</v>
      </c>
      <c r="D121" s="410"/>
      <c r="E121" s="29"/>
      <c r="F121" s="35"/>
      <c r="G121" s="35">
        <v>5000</v>
      </c>
      <c r="H121" s="35"/>
      <c r="I121" s="42"/>
      <c r="J121" s="147"/>
      <c r="K121" s="147" t="s">
        <v>6890</v>
      </c>
      <c r="L121" s="29">
        <v>130325</v>
      </c>
      <c r="M121" s="29"/>
      <c r="N121" s="43" t="s">
        <v>688</v>
      </c>
      <c r="O121" s="503"/>
      <c r="P121" s="31">
        <f t="shared" si="9"/>
        <v>5215.0400000000009</v>
      </c>
      <c r="Q121" s="31">
        <f>SUBTOTAL(9,$F$2:F121)</f>
        <v>41784.959999999999</v>
      </c>
      <c r="R121" s="31">
        <f>SUBTOTAL(9,$G$2:G121)</f>
        <v>47000</v>
      </c>
    </row>
    <row r="122" spans="1:18" ht="15.75" customHeight="1">
      <c r="A122" s="43">
        <v>84</v>
      </c>
      <c r="B122" s="408">
        <v>46005</v>
      </c>
      <c r="C122" s="410" t="s">
        <v>962</v>
      </c>
      <c r="D122" s="410"/>
      <c r="E122" s="29"/>
      <c r="F122" s="35"/>
      <c r="G122" s="35">
        <v>5000</v>
      </c>
      <c r="H122" s="35"/>
      <c r="I122" s="42"/>
      <c r="J122" s="147"/>
      <c r="K122" s="147" t="s">
        <v>6890</v>
      </c>
      <c r="L122" s="29">
        <v>130325</v>
      </c>
      <c r="M122" s="29"/>
      <c r="N122" s="43" t="s">
        <v>688</v>
      </c>
      <c r="O122" s="503"/>
      <c r="P122" s="31">
        <f t="shared" si="9"/>
        <v>10215.040000000001</v>
      </c>
      <c r="Q122" s="31">
        <f>SUBTOTAL(9,$F$2:F122)</f>
        <v>41784.959999999999</v>
      </c>
      <c r="R122" s="31">
        <f>SUBTOTAL(9,$G$2:G122)</f>
        <v>52000</v>
      </c>
    </row>
    <row r="123" spans="1:18" ht="14.25">
      <c r="A123" s="43">
        <v>84</v>
      </c>
      <c r="B123" s="408">
        <v>46006</v>
      </c>
      <c r="C123" s="410" t="s">
        <v>705</v>
      </c>
      <c r="D123" s="410"/>
      <c r="E123" s="29"/>
      <c r="F123" s="35">
        <v>77.400000000000006</v>
      </c>
      <c r="G123" s="35"/>
      <c r="H123" s="35"/>
      <c r="I123" s="42" t="s">
        <v>91</v>
      </c>
      <c r="J123" s="147"/>
      <c r="K123" s="147" t="s">
        <v>6921</v>
      </c>
      <c r="L123" s="29">
        <v>40512</v>
      </c>
      <c r="M123" s="29"/>
      <c r="N123" s="43" t="s">
        <v>688</v>
      </c>
      <c r="O123" s="503"/>
      <c r="P123" s="31">
        <f t="shared" si="9"/>
        <v>10137.64</v>
      </c>
      <c r="Q123" s="31">
        <f>SUBTOTAL(9,$F$2:F123)</f>
        <v>41862.36</v>
      </c>
      <c r="R123" s="31">
        <f>SUBTOTAL(9,$G$2:G123)</f>
        <v>52000</v>
      </c>
    </row>
    <row r="124" spans="1:18" ht="15.75" customHeight="1">
      <c r="A124" s="43">
        <v>84</v>
      </c>
      <c r="B124" s="408">
        <v>46006</v>
      </c>
      <c r="C124" s="566" t="s">
        <v>6928</v>
      </c>
      <c r="D124" s="410" t="s">
        <v>6924</v>
      </c>
      <c r="E124" s="29"/>
      <c r="F124" s="35">
        <v>7500</v>
      </c>
      <c r="G124" s="35"/>
      <c r="H124" s="35"/>
      <c r="I124" s="42" t="s">
        <v>91</v>
      </c>
      <c r="J124" s="147"/>
      <c r="K124" s="147" t="s">
        <v>6927</v>
      </c>
      <c r="L124" s="29">
        <v>41</v>
      </c>
      <c r="M124" s="29"/>
      <c r="N124" s="43" t="s">
        <v>688</v>
      </c>
      <c r="O124" s="503"/>
      <c r="P124" s="31">
        <f t="shared" si="9"/>
        <v>2637.6399999999994</v>
      </c>
      <c r="Q124" s="31">
        <f>SUBTOTAL(9,$F$2:F124)</f>
        <v>49362.36</v>
      </c>
      <c r="R124" s="31">
        <f>SUBTOTAL(9,$G$2:G124)</f>
        <v>52000</v>
      </c>
    </row>
    <row r="125" spans="1:18" ht="15.75" customHeight="1">
      <c r="A125" s="43">
        <v>84</v>
      </c>
      <c r="B125" s="408">
        <v>46006</v>
      </c>
      <c r="C125" s="410" t="s">
        <v>6925</v>
      </c>
      <c r="D125" s="410" t="s">
        <v>6924</v>
      </c>
      <c r="E125" s="29"/>
      <c r="F125" s="35">
        <v>350</v>
      </c>
      <c r="G125" s="35"/>
      <c r="H125" s="35"/>
      <c r="I125" s="42" t="s">
        <v>91</v>
      </c>
      <c r="J125" s="147"/>
      <c r="K125" s="147" t="s">
        <v>6927</v>
      </c>
      <c r="L125" s="29">
        <v>41</v>
      </c>
      <c r="M125" s="29"/>
      <c r="N125" s="43" t="s">
        <v>688</v>
      </c>
      <c r="O125" s="503"/>
      <c r="P125" s="31">
        <f t="shared" si="9"/>
        <v>2287.6399999999994</v>
      </c>
      <c r="Q125" s="31">
        <f>SUBTOTAL(9,$F$2:F125)</f>
        <v>49712.36</v>
      </c>
      <c r="R125" s="31">
        <f>SUBTOTAL(9,$G$2:G125)</f>
        <v>52000</v>
      </c>
    </row>
    <row r="126" spans="1:18" ht="15.75" customHeight="1">
      <c r="A126" s="43">
        <v>84</v>
      </c>
      <c r="B126" s="408">
        <v>46006</v>
      </c>
      <c r="C126" s="410" t="s">
        <v>6926</v>
      </c>
      <c r="D126" s="410" t="s">
        <v>6924</v>
      </c>
      <c r="E126" s="29"/>
      <c r="F126" s="35">
        <v>350</v>
      </c>
      <c r="G126" s="35"/>
      <c r="H126" s="35"/>
      <c r="I126" s="42" t="s">
        <v>91</v>
      </c>
      <c r="J126" s="147"/>
      <c r="K126" s="147" t="s">
        <v>6927</v>
      </c>
      <c r="L126" s="29">
        <v>41</v>
      </c>
      <c r="M126" s="29"/>
      <c r="N126" s="43" t="s">
        <v>688</v>
      </c>
      <c r="O126" s="503"/>
      <c r="P126" s="31">
        <f t="shared" si="9"/>
        <v>1937.6399999999994</v>
      </c>
      <c r="Q126" s="31">
        <f>SUBTOTAL(9,$F$2:F126)</f>
        <v>50062.36</v>
      </c>
      <c r="R126" s="31">
        <f>SUBTOTAL(9,$G$2:G126)</f>
        <v>52000</v>
      </c>
    </row>
    <row r="127" spans="1:18" ht="15.75" customHeight="1">
      <c r="A127" s="43">
        <v>84</v>
      </c>
      <c r="B127" s="408">
        <v>46006</v>
      </c>
      <c r="C127" s="410" t="s">
        <v>6929</v>
      </c>
      <c r="D127" s="410"/>
      <c r="E127" s="29"/>
      <c r="F127" s="35">
        <v>1180</v>
      </c>
      <c r="G127" s="35"/>
      <c r="H127" s="35"/>
      <c r="I127" s="42" t="s">
        <v>91</v>
      </c>
      <c r="J127" s="147"/>
      <c r="K127" s="147" t="s">
        <v>5984</v>
      </c>
      <c r="L127" s="29">
        <v>10021</v>
      </c>
      <c r="M127" s="29"/>
      <c r="N127" s="43" t="s">
        <v>688</v>
      </c>
      <c r="O127" s="503"/>
      <c r="P127" s="31">
        <f t="shared" si="9"/>
        <v>757.63999999999942</v>
      </c>
      <c r="Q127" s="31">
        <f>SUBTOTAL(9,$F$2:F127)</f>
        <v>51242.36</v>
      </c>
      <c r="R127" s="31">
        <f>SUBTOTAL(9,$G$2:G127)</f>
        <v>52000</v>
      </c>
    </row>
    <row r="128" spans="1:18" ht="15.75" customHeight="1">
      <c r="A128" s="43">
        <v>84</v>
      </c>
      <c r="B128" s="408">
        <v>46007</v>
      </c>
      <c r="C128" s="410" t="s">
        <v>962</v>
      </c>
      <c r="D128" s="410"/>
      <c r="E128" s="29"/>
      <c r="F128" s="35"/>
      <c r="G128" s="35">
        <v>5000</v>
      </c>
      <c r="H128" s="35"/>
      <c r="I128" s="42"/>
      <c r="J128" s="147"/>
      <c r="K128" s="147" t="s">
        <v>6890</v>
      </c>
      <c r="L128" s="29">
        <v>130325</v>
      </c>
      <c r="M128" s="29"/>
      <c r="N128" s="43" t="s">
        <v>688</v>
      </c>
      <c r="O128" s="503"/>
      <c r="P128" s="31">
        <f t="shared" si="9"/>
        <v>5757.6399999999994</v>
      </c>
      <c r="Q128" s="31">
        <f>SUBTOTAL(9,$F$2:F128)</f>
        <v>51242.36</v>
      </c>
      <c r="R128" s="31">
        <f>SUBTOTAL(9,$G$2:G128)</f>
        <v>57000</v>
      </c>
    </row>
    <row r="129" spans="1:18" ht="15.75" customHeight="1">
      <c r="A129" s="43">
        <v>84</v>
      </c>
      <c r="B129" s="408">
        <v>46008</v>
      </c>
      <c r="C129" s="410" t="s">
        <v>6937</v>
      </c>
      <c r="D129" s="410" t="s">
        <v>6938</v>
      </c>
      <c r="E129" s="29"/>
      <c r="F129" s="35">
        <v>2400</v>
      </c>
      <c r="G129" s="35"/>
      <c r="H129" s="35"/>
      <c r="I129" s="42" t="s">
        <v>91</v>
      </c>
      <c r="J129" s="147"/>
      <c r="K129" s="147" t="s">
        <v>6612</v>
      </c>
      <c r="L129" s="29">
        <v>42</v>
      </c>
      <c r="M129" s="29"/>
      <c r="N129" s="43" t="s">
        <v>688</v>
      </c>
      <c r="O129" s="503"/>
      <c r="P129" s="31">
        <f t="shared" si="9"/>
        <v>3357.6399999999994</v>
      </c>
      <c r="Q129" s="31">
        <f>SUBTOTAL(9,$F$2:F129)</f>
        <v>53642.36</v>
      </c>
      <c r="R129" s="31">
        <f>SUBTOTAL(9,$G$2:G129)</f>
        <v>57000</v>
      </c>
    </row>
    <row r="130" spans="1:18" ht="15.75" customHeight="1">
      <c r="A130" s="43">
        <v>84</v>
      </c>
      <c r="B130" s="408">
        <v>46013</v>
      </c>
      <c r="C130" s="410" t="s">
        <v>6967</v>
      </c>
      <c r="D130" s="410"/>
      <c r="E130" s="29"/>
      <c r="F130" s="35"/>
      <c r="G130" s="35"/>
      <c r="H130" s="35">
        <v>240.93</v>
      </c>
      <c r="I130" s="42"/>
      <c r="J130" s="147"/>
      <c r="K130" s="147" t="s">
        <v>4440</v>
      </c>
      <c r="L130" s="29"/>
      <c r="M130" s="29"/>
      <c r="N130" s="43" t="s">
        <v>688</v>
      </c>
      <c r="O130" s="503"/>
      <c r="P130" s="31">
        <f t="shared" ref="P130:P144" si="11">R130-Q130</f>
        <v>3357.6399999999994</v>
      </c>
      <c r="Q130" s="31">
        <f>SUBTOTAL(9,$F$2:F130)</f>
        <v>53642.36</v>
      </c>
      <c r="R130" s="31">
        <f>SUBTOTAL(9,$G$2:G130)</f>
        <v>57000</v>
      </c>
    </row>
    <row r="131" spans="1:18" ht="15.75" customHeight="1">
      <c r="A131" s="43">
        <v>84</v>
      </c>
      <c r="B131" s="408">
        <v>46014</v>
      </c>
      <c r="C131" s="410" t="s">
        <v>7019</v>
      </c>
      <c r="D131" s="410"/>
      <c r="E131" s="29"/>
      <c r="F131" s="35"/>
      <c r="G131" s="35"/>
      <c r="H131" s="35">
        <v>240.93</v>
      </c>
      <c r="I131" s="42"/>
      <c r="J131" s="147"/>
      <c r="K131" s="147" t="s">
        <v>968</v>
      </c>
      <c r="L131" s="29"/>
      <c r="M131" s="29"/>
      <c r="N131" s="43" t="s">
        <v>688</v>
      </c>
      <c r="O131" s="503"/>
      <c r="P131" s="31">
        <f t="shared" si="11"/>
        <v>3357.6399999999994</v>
      </c>
      <c r="Q131" s="31">
        <f>SUBTOTAL(9,$F$2:F131)</f>
        <v>53642.36</v>
      </c>
      <c r="R131" s="31">
        <f>SUBTOTAL(9,$G$2:G131)</f>
        <v>57000</v>
      </c>
    </row>
    <row r="132" spans="1:18" ht="15.75" customHeight="1">
      <c r="A132" s="43">
        <v>84</v>
      </c>
      <c r="B132" s="408">
        <v>46023</v>
      </c>
      <c r="C132" s="410" t="s">
        <v>7145</v>
      </c>
      <c r="D132" s="410"/>
      <c r="E132" s="29"/>
      <c r="F132" s="35"/>
      <c r="G132" s="35"/>
      <c r="H132" s="35">
        <v>1922</v>
      </c>
      <c r="I132" s="42"/>
      <c r="J132" s="147"/>
      <c r="K132" s="147" t="s">
        <v>6379</v>
      </c>
      <c r="L132" s="29">
        <v>30131890</v>
      </c>
      <c r="M132" s="29"/>
      <c r="N132" s="43" t="s">
        <v>688</v>
      </c>
      <c r="O132" s="503"/>
      <c r="P132" s="31">
        <f t="shared" si="11"/>
        <v>3357.6399999999994</v>
      </c>
      <c r="Q132" s="31">
        <f>SUBTOTAL(9,$F$2:F132)</f>
        <v>53642.36</v>
      </c>
      <c r="R132" s="31">
        <f>SUBTOTAL(9,$G$2:G132)</f>
        <v>57000</v>
      </c>
    </row>
    <row r="133" spans="1:18" ht="15.75" customHeight="1">
      <c r="A133" s="43">
        <v>84</v>
      </c>
      <c r="B133" s="408">
        <v>46027</v>
      </c>
      <c r="C133" s="410" t="s">
        <v>6993</v>
      </c>
      <c r="D133" s="410"/>
      <c r="E133" s="29"/>
      <c r="F133" s="35">
        <v>1150</v>
      </c>
      <c r="G133" s="35"/>
      <c r="H133" s="35"/>
      <c r="I133" s="42" t="s">
        <v>91</v>
      </c>
      <c r="J133" s="147"/>
      <c r="K133" s="147" t="s">
        <v>6990</v>
      </c>
      <c r="L133" s="29">
        <v>1112</v>
      </c>
      <c r="M133" s="29"/>
      <c r="N133" s="43" t="s">
        <v>688</v>
      </c>
      <c r="O133" s="503"/>
      <c r="P133" s="31">
        <f t="shared" si="11"/>
        <v>2207.6399999999994</v>
      </c>
      <c r="Q133" s="31">
        <f>SUBTOTAL(9,$F$2:F133)</f>
        <v>54792.36</v>
      </c>
      <c r="R133" s="31">
        <f>SUBTOTAL(9,$G$2:G133)</f>
        <v>57000</v>
      </c>
    </row>
    <row r="134" spans="1:18" ht="15.75" customHeight="1">
      <c r="A134" s="43">
        <v>84</v>
      </c>
      <c r="B134" s="408">
        <v>46028</v>
      </c>
      <c r="C134" s="410" t="s">
        <v>6994</v>
      </c>
      <c r="D134" s="410"/>
      <c r="E134" s="29"/>
      <c r="F134" s="35">
        <v>1180</v>
      </c>
      <c r="G134" s="35"/>
      <c r="H134" s="35"/>
      <c r="I134" s="42" t="s">
        <v>91</v>
      </c>
      <c r="J134" s="147"/>
      <c r="K134" s="147" t="s">
        <v>5984</v>
      </c>
      <c r="L134" s="29">
        <v>318</v>
      </c>
      <c r="M134" s="29"/>
      <c r="N134" s="43" t="s">
        <v>688</v>
      </c>
      <c r="O134" s="503"/>
      <c r="P134" s="31">
        <f t="shared" si="11"/>
        <v>1027.6399999999994</v>
      </c>
      <c r="Q134" s="31">
        <f>SUBTOTAL(9,$F$2:F134)</f>
        <v>55972.36</v>
      </c>
      <c r="R134" s="31">
        <f>SUBTOTAL(9,$G$2:G134)</f>
        <v>57000</v>
      </c>
    </row>
    <row r="135" spans="1:18" ht="15.75" customHeight="1">
      <c r="A135" s="43">
        <v>84</v>
      </c>
      <c r="B135" s="408">
        <v>46029</v>
      </c>
      <c r="C135" s="410" t="s">
        <v>7144</v>
      </c>
      <c r="D135" s="410"/>
      <c r="E135" s="29"/>
      <c r="F135" s="35"/>
      <c r="G135" s="35"/>
      <c r="H135" s="35">
        <v>25.01</v>
      </c>
      <c r="I135" s="42"/>
      <c r="J135" s="147"/>
      <c r="K135" s="147" t="s">
        <v>451</v>
      </c>
      <c r="L135" s="29">
        <v>3854977</v>
      </c>
      <c r="M135" s="29"/>
      <c r="N135" s="43" t="s">
        <v>688</v>
      </c>
      <c r="O135" s="503"/>
      <c r="P135" s="31">
        <f t="shared" si="11"/>
        <v>1027.6399999999994</v>
      </c>
      <c r="Q135" s="31">
        <f>SUBTOTAL(9,$F$2:F135)</f>
        <v>55972.36</v>
      </c>
      <c r="R135" s="31">
        <f>SUBTOTAL(9,$G$2:G135)</f>
        <v>57000</v>
      </c>
    </row>
    <row r="136" spans="1:18" ht="15.75" customHeight="1">
      <c r="A136" s="43">
        <v>84</v>
      </c>
      <c r="B136" s="408">
        <v>46030</v>
      </c>
      <c r="C136" s="410" t="s">
        <v>6997</v>
      </c>
      <c r="D136" s="410" t="s">
        <v>6112</v>
      </c>
      <c r="E136" s="29"/>
      <c r="F136" s="35">
        <v>1310</v>
      </c>
      <c r="G136" s="35"/>
      <c r="H136" s="35"/>
      <c r="I136" s="42" t="s">
        <v>91</v>
      </c>
      <c r="J136" s="147"/>
      <c r="K136" s="147"/>
      <c r="L136" s="29"/>
      <c r="M136" s="29"/>
      <c r="N136" s="43" t="s">
        <v>688</v>
      </c>
      <c r="O136" s="503"/>
      <c r="P136" s="31">
        <f t="shared" si="11"/>
        <v>-282.36000000000058</v>
      </c>
      <c r="Q136" s="31">
        <f>SUBTOTAL(9,$F$2:F136)</f>
        <v>57282.36</v>
      </c>
      <c r="R136" s="31">
        <f>SUBTOTAL(9,$G$2:G136)</f>
        <v>57000</v>
      </c>
    </row>
    <row r="137" spans="1:18" ht="15.75" customHeight="1">
      <c r="A137" s="43">
        <v>84</v>
      </c>
      <c r="B137" s="408">
        <v>46045</v>
      </c>
      <c r="C137" s="410" t="s">
        <v>7071</v>
      </c>
      <c r="D137" s="410"/>
      <c r="E137" s="29"/>
      <c r="F137" s="35"/>
      <c r="G137" s="35"/>
      <c r="H137" s="35">
        <v>270.93</v>
      </c>
      <c r="I137" s="42"/>
      <c r="J137" s="147"/>
      <c r="K137" s="147" t="s">
        <v>4261</v>
      </c>
      <c r="L137" s="29"/>
      <c r="M137" s="29"/>
      <c r="N137" s="43" t="s">
        <v>688</v>
      </c>
      <c r="O137" s="503"/>
      <c r="P137" s="31">
        <f t="shared" si="11"/>
        <v>-282.36000000000058</v>
      </c>
      <c r="Q137" s="31">
        <f>SUBTOTAL(9,$F$2:F137)</f>
        <v>57282.36</v>
      </c>
      <c r="R137" s="31">
        <f>SUBTOTAL(9,$G$2:G137)</f>
        <v>57000</v>
      </c>
    </row>
    <row r="138" spans="1:18" ht="15.75" customHeight="1">
      <c r="A138" s="43">
        <v>84</v>
      </c>
      <c r="B138" s="408">
        <v>46057</v>
      </c>
      <c r="C138" s="410" t="s">
        <v>7140</v>
      </c>
      <c r="D138" s="410"/>
      <c r="E138" s="29"/>
      <c r="F138" s="35"/>
      <c r="G138" s="35"/>
      <c r="H138" s="35">
        <v>782.78</v>
      </c>
      <c r="I138" s="42"/>
      <c r="J138" s="147"/>
      <c r="K138" s="147" t="s">
        <v>793</v>
      </c>
      <c r="L138" s="29">
        <v>8084</v>
      </c>
      <c r="M138" s="29"/>
      <c r="N138" s="43" t="s">
        <v>688</v>
      </c>
      <c r="O138" s="503"/>
      <c r="P138" s="31">
        <f t="shared" si="11"/>
        <v>-282.36000000000058</v>
      </c>
      <c r="Q138" s="31">
        <f>SUBTOTAL(9,$F$2:F138)</f>
        <v>57282.36</v>
      </c>
      <c r="R138" s="31">
        <f>SUBTOTAL(9,$G$2:G138)</f>
        <v>57000</v>
      </c>
    </row>
    <row r="139" spans="1:18" ht="15.75" customHeight="1">
      <c r="A139" s="43">
        <v>84</v>
      </c>
      <c r="B139" s="408">
        <v>46062</v>
      </c>
      <c r="C139" s="410" t="s">
        <v>7037</v>
      </c>
      <c r="D139" s="410" t="s">
        <v>6112</v>
      </c>
      <c r="E139" s="29"/>
      <c r="F139" s="35">
        <v>517</v>
      </c>
      <c r="G139" s="35"/>
      <c r="H139" s="35"/>
      <c r="I139" s="42"/>
      <c r="J139" s="147"/>
      <c r="K139" s="147"/>
      <c r="L139" s="29"/>
      <c r="M139" s="29"/>
      <c r="N139" s="43" t="s">
        <v>688</v>
      </c>
      <c r="O139" s="503"/>
      <c r="P139" s="31">
        <f t="shared" si="11"/>
        <v>-799.36000000000058</v>
      </c>
      <c r="Q139" s="31">
        <f>SUBTOTAL(9,$F$2:F139)</f>
        <v>57799.360000000001</v>
      </c>
      <c r="R139" s="31">
        <f>SUBTOTAL(9,$G$2:G139)</f>
        <v>57000</v>
      </c>
    </row>
    <row r="140" spans="1:18" ht="15.75" customHeight="1">
      <c r="A140" s="43">
        <v>84</v>
      </c>
      <c r="B140" s="408">
        <v>46076</v>
      </c>
      <c r="C140" s="410" t="s">
        <v>7117</v>
      </c>
      <c r="D140" s="410"/>
      <c r="E140" s="29"/>
      <c r="F140" s="35"/>
      <c r="G140" s="35"/>
      <c r="H140" s="35">
        <v>270.93</v>
      </c>
      <c r="I140" s="42"/>
      <c r="J140" s="147"/>
      <c r="K140" s="147" t="s">
        <v>4440</v>
      </c>
      <c r="L140" s="29"/>
      <c r="M140" s="29"/>
      <c r="N140" s="43" t="s">
        <v>688</v>
      </c>
      <c r="O140" s="503">
        <v>46062</v>
      </c>
      <c r="P140" s="31">
        <f t="shared" si="11"/>
        <v>-799.36000000000058</v>
      </c>
      <c r="Q140" s="31">
        <f>SUBTOTAL(9,$F$2:F140)</f>
        <v>57799.360000000001</v>
      </c>
      <c r="R140" s="31">
        <f>SUBTOTAL(9,$G$2:G140)</f>
        <v>57000</v>
      </c>
    </row>
    <row r="141" spans="1:18" ht="15.75" customHeight="1">
      <c r="A141" s="43">
        <v>84</v>
      </c>
      <c r="B141" s="408">
        <v>46078</v>
      </c>
      <c r="C141" s="410" t="s">
        <v>962</v>
      </c>
      <c r="D141" s="410"/>
      <c r="E141" s="29"/>
      <c r="F141" s="35"/>
      <c r="G141" s="35">
        <v>10000</v>
      </c>
      <c r="H141" s="35"/>
      <c r="I141" s="42"/>
      <c r="J141" s="147"/>
      <c r="K141" s="147" t="s">
        <v>7045</v>
      </c>
      <c r="L141" s="29">
        <v>130341</v>
      </c>
      <c r="M141" s="29"/>
      <c r="N141" s="43" t="s">
        <v>688</v>
      </c>
      <c r="O141" s="503"/>
      <c r="P141" s="31">
        <f t="shared" si="11"/>
        <v>9200.64</v>
      </c>
      <c r="Q141" s="31">
        <f>SUBTOTAL(9,$F$2:F141)</f>
        <v>57799.360000000001</v>
      </c>
      <c r="R141" s="31">
        <f>SUBTOTAL(9,$G$2:G141)</f>
        <v>67000</v>
      </c>
    </row>
    <row r="142" spans="1:18" ht="15.75" customHeight="1">
      <c r="A142" s="43">
        <v>84</v>
      </c>
      <c r="B142" s="408">
        <v>46078</v>
      </c>
      <c r="C142" s="410" t="s">
        <v>7087</v>
      </c>
      <c r="D142" s="410"/>
      <c r="E142" s="29"/>
      <c r="F142" s="35">
        <v>420</v>
      </c>
      <c r="G142" s="35"/>
      <c r="H142" s="35"/>
      <c r="I142" s="42" t="s">
        <v>89</v>
      </c>
      <c r="J142" s="147"/>
      <c r="K142" s="147" t="s">
        <v>984</v>
      </c>
      <c r="L142" s="29">
        <v>5165</v>
      </c>
      <c r="M142" s="29"/>
      <c r="N142" s="43" t="s">
        <v>688</v>
      </c>
      <c r="O142" s="503"/>
      <c r="P142" s="31">
        <f t="shared" si="11"/>
        <v>8780.64</v>
      </c>
      <c r="Q142" s="31">
        <f>SUBTOTAL(9,$F$2:F142)</f>
        <v>58219.360000000001</v>
      </c>
      <c r="R142" s="31">
        <f>SUBTOTAL(9,$G$2:G142)</f>
        <v>67000</v>
      </c>
    </row>
    <row r="143" spans="1:18" ht="15.75" customHeight="1">
      <c r="A143" s="43">
        <v>84</v>
      </c>
      <c r="B143" s="408">
        <v>46078</v>
      </c>
      <c r="C143" s="410" t="s">
        <v>7118</v>
      </c>
      <c r="D143" s="410"/>
      <c r="E143" s="29"/>
      <c r="F143" s="35"/>
      <c r="G143" s="35"/>
      <c r="H143" s="35">
        <v>206.88</v>
      </c>
      <c r="I143" s="42"/>
      <c r="J143" s="147"/>
      <c r="K143" s="147" t="s">
        <v>451</v>
      </c>
      <c r="L143" s="29">
        <v>3894131</v>
      </c>
      <c r="M143" s="29"/>
      <c r="N143" s="43" t="s">
        <v>688</v>
      </c>
      <c r="O143" s="503"/>
      <c r="P143" s="31">
        <f t="shared" si="11"/>
        <v>8780.64</v>
      </c>
      <c r="Q143" s="31">
        <f>SUBTOTAL(9,$F$2:F143)</f>
        <v>58219.360000000001</v>
      </c>
      <c r="R143" s="31">
        <f>SUBTOTAL(9,$G$2:G143)</f>
        <v>67000</v>
      </c>
    </row>
    <row r="144" spans="1:18" ht="15.75" customHeight="1">
      <c r="A144" s="43">
        <v>84</v>
      </c>
      <c r="B144" s="408">
        <v>46090</v>
      </c>
      <c r="C144" s="410" t="s">
        <v>7304</v>
      </c>
      <c r="D144" s="410"/>
      <c r="E144" s="29"/>
      <c r="F144" s="35">
        <v>1770</v>
      </c>
      <c r="G144" s="35"/>
      <c r="H144" s="35"/>
      <c r="I144" s="42" t="s">
        <v>91</v>
      </c>
      <c r="J144" s="147"/>
      <c r="K144" s="147" t="s">
        <v>7078</v>
      </c>
      <c r="L144" s="29">
        <v>620</v>
      </c>
      <c r="M144" s="29"/>
      <c r="N144" s="43" t="s">
        <v>688</v>
      </c>
      <c r="O144" s="503"/>
      <c r="P144" s="31">
        <f t="shared" si="11"/>
        <v>7010.6399999999994</v>
      </c>
      <c r="Q144" s="31">
        <f>SUBTOTAL(9,$F$2:F144)</f>
        <v>59989.36</v>
      </c>
      <c r="R144" s="31">
        <f>SUBTOTAL(9,$G$2:G144)</f>
        <v>67000</v>
      </c>
    </row>
    <row r="145" spans="1:18" ht="15.75" customHeight="1">
      <c r="A145" s="43">
        <v>84</v>
      </c>
      <c r="B145" s="408">
        <v>46090</v>
      </c>
      <c r="C145" s="410" t="s">
        <v>7088</v>
      </c>
      <c r="D145" s="410" t="s">
        <v>6112</v>
      </c>
      <c r="E145" s="29"/>
      <c r="F145" s="35">
        <v>571.54999999999995</v>
      </c>
      <c r="G145" s="35"/>
      <c r="H145" s="35"/>
      <c r="I145" s="42"/>
      <c r="J145" s="147"/>
      <c r="K145" s="147"/>
      <c r="L145" s="29"/>
      <c r="M145" s="29"/>
      <c r="N145" s="43" t="s">
        <v>688</v>
      </c>
      <c r="O145" s="503"/>
      <c r="P145" s="31">
        <f t="shared" ref="P145:P162" si="12">R145-Q145</f>
        <v>6439.0899999999965</v>
      </c>
      <c r="Q145" s="31">
        <f>SUBTOTAL(9,$F$2:F145)</f>
        <v>60560.91</v>
      </c>
      <c r="R145" s="31">
        <f>SUBTOTAL(9,$G$2:G145)</f>
        <v>67000</v>
      </c>
    </row>
    <row r="146" spans="1:18" ht="15.75" customHeight="1">
      <c r="A146" s="43">
        <v>84</v>
      </c>
      <c r="B146" s="552">
        <v>46090</v>
      </c>
      <c r="C146" s="565" t="s">
        <v>7091</v>
      </c>
      <c r="D146" s="410" t="s">
        <v>7092</v>
      </c>
      <c r="E146" s="29"/>
      <c r="F146" s="35">
        <v>500</v>
      </c>
      <c r="G146" s="35"/>
      <c r="H146" s="35"/>
      <c r="I146" s="42" t="s">
        <v>91</v>
      </c>
      <c r="J146" s="147"/>
      <c r="K146" s="147" t="s">
        <v>6530</v>
      </c>
      <c r="L146" s="29">
        <v>51</v>
      </c>
      <c r="M146" s="29"/>
      <c r="N146" s="43" t="s">
        <v>688</v>
      </c>
      <c r="O146" s="503"/>
      <c r="P146" s="31">
        <f t="shared" si="12"/>
        <v>5939.0899999999965</v>
      </c>
      <c r="Q146" s="31">
        <f>SUBTOTAL(9,$F$2:F146)</f>
        <v>61060.91</v>
      </c>
      <c r="R146" s="31">
        <f>SUBTOTAL(9,$G$2:G146)</f>
        <v>67000</v>
      </c>
    </row>
    <row r="147" spans="1:18" ht="15.75" customHeight="1">
      <c r="A147" s="43">
        <v>84</v>
      </c>
      <c r="B147" s="408">
        <v>46103</v>
      </c>
      <c r="C147" s="410" t="s">
        <v>7069</v>
      </c>
      <c r="D147" s="410"/>
      <c r="E147" s="29"/>
      <c r="F147" s="35"/>
      <c r="G147" s="629"/>
      <c r="H147" s="35">
        <v>1916.6</v>
      </c>
      <c r="I147" s="42"/>
      <c r="J147" s="147"/>
      <c r="K147" s="147" t="s">
        <v>6379</v>
      </c>
      <c r="L147" s="29">
        <v>647113390</v>
      </c>
      <c r="M147" s="29"/>
      <c r="N147" s="43" t="s">
        <v>688</v>
      </c>
      <c r="O147" s="503"/>
      <c r="P147" s="31">
        <f t="shared" si="12"/>
        <v>5939.0899999999965</v>
      </c>
      <c r="Q147" s="31">
        <f>SUBTOTAL(9,$F$2:F147)</f>
        <v>61060.91</v>
      </c>
      <c r="R147" s="31">
        <f>SUBTOTAL(9,$G$2:G147)</f>
        <v>67000</v>
      </c>
    </row>
    <row r="148" spans="1:18" s="627" customFormat="1" ht="15.75" customHeight="1">
      <c r="A148" s="43">
        <v>84</v>
      </c>
      <c r="B148" s="408">
        <v>46104</v>
      </c>
      <c r="C148" s="410" t="s">
        <v>7198</v>
      </c>
      <c r="D148" s="410"/>
      <c r="E148" s="29"/>
      <c r="F148" s="35"/>
      <c r="G148" s="35"/>
      <c r="H148" s="35">
        <v>290.18</v>
      </c>
      <c r="I148" s="42"/>
      <c r="J148" s="147"/>
      <c r="K148" s="147" t="s">
        <v>4440</v>
      </c>
      <c r="L148" s="29"/>
      <c r="M148" s="29"/>
      <c r="N148" s="43" t="s">
        <v>688</v>
      </c>
      <c r="O148" s="503"/>
      <c r="P148" s="31">
        <f t="shared" si="12"/>
        <v>5939.0899999999965</v>
      </c>
      <c r="Q148" s="31">
        <f>SUBTOTAL(9,$F$2:F148)</f>
        <v>61060.91</v>
      </c>
      <c r="R148" s="31">
        <f>SUBTOTAL(9,$G$2:G148)</f>
        <v>67000</v>
      </c>
    </row>
    <row r="149" spans="1:18" ht="15.75" customHeight="1">
      <c r="A149" s="43">
        <v>84</v>
      </c>
      <c r="B149" s="408">
        <v>46122</v>
      </c>
      <c r="C149" s="410" t="s">
        <v>7153</v>
      </c>
      <c r="D149" s="410" t="s">
        <v>6112</v>
      </c>
      <c r="E149" s="29"/>
      <c r="F149" s="35">
        <v>354</v>
      </c>
      <c r="G149" s="35"/>
      <c r="H149" s="35"/>
      <c r="I149" s="42"/>
      <c r="J149" s="147"/>
      <c r="K149" s="147"/>
      <c r="L149" s="29"/>
      <c r="M149" s="29"/>
      <c r="N149" s="43" t="s">
        <v>688</v>
      </c>
      <c r="O149" s="503"/>
      <c r="P149" s="31">
        <f t="shared" si="12"/>
        <v>5585.0899999999965</v>
      </c>
      <c r="Q149" s="31">
        <f>SUBTOTAL(9,$F$2:F149)</f>
        <v>61414.91</v>
      </c>
      <c r="R149" s="31">
        <f>SUBTOTAL(9,$G$2:G149)</f>
        <v>67000</v>
      </c>
    </row>
    <row r="150" spans="1:18" ht="15.75" customHeight="1">
      <c r="A150" s="43">
        <v>84</v>
      </c>
      <c r="B150" s="408">
        <v>46125</v>
      </c>
      <c r="C150" s="410" t="s">
        <v>7208</v>
      </c>
      <c r="D150" s="410"/>
      <c r="E150" s="29"/>
      <c r="F150" s="35"/>
      <c r="G150" s="35"/>
      <c r="H150" s="35">
        <v>708.56</v>
      </c>
      <c r="I150" s="42"/>
      <c r="J150" s="147"/>
      <c r="K150" s="147" t="s">
        <v>7224</v>
      </c>
      <c r="L150" s="29">
        <v>490573531</v>
      </c>
      <c r="M150" s="29"/>
      <c r="N150" s="29"/>
      <c r="O150" s="503"/>
      <c r="P150" s="31">
        <f t="shared" si="12"/>
        <v>5585.0899999999965</v>
      </c>
      <c r="Q150" s="31">
        <f>SUBTOTAL(9,$F$2:F150)</f>
        <v>61414.91</v>
      </c>
      <c r="R150" s="31">
        <f>SUBTOTAL(9,$G$2:G150)</f>
        <v>67000</v>
      </c>
    </row>
    <row r="151" spans="1:18" ht="15.75" customHeight="1">
      <c r="A151" s="43">
        <v>84</v>
      </c>
      <c r="B151" s="408">
        <v>46126</v>
      </c>
      <c r="C151" s="410" t="s">
        <v>7161</v>
      </c>
      <c r="D151" s="410"/>
      <c r="E151" s="29"/>
      <c r="F151" s="35">
        <v>250</v>
      </c>
      <c r="G151" s="35"/>
      <c r="H151" s="35"/>
      <c r="I151" s="42"/>
      <c r="J151" s="147"/>
      <c r="K151" s="147" t="s">
        <v>7162</v>
      </c>
      <c r="L151" s="29">
        <v>662</v>
      </c>
      <c r="M151" s="29"/>
      <c r="N151" s="43" t="s">
        <v>688</v>
      </c>
      <c r="O151" s="503"/>
      <c r="P151" s="31">
        <f t="shared" si="12"/>
        <v>5335.0899999999965</v>
      </c>
      <c r="Q151" s="31">
        <f>SUBTOTAL(9,$F$2:F151)</f>
        <v>61664.91</v>
      </c>
      <c r="R151" s="31">
        <f>SUBTOTAL(9,$G$2:G151)</f>
        <v>67000</v>
      </c>
    </row>
    <row r="152" spans="1:18" ht="15.75" customHeight="1">
      <c r="A152" s="43">
        <v>84</v>
      </c>
      <c r="B152" s="408">
        <v>46141</v>
      </c>
      <c r="C152" s="410" t="s">
        <v>7155</v>
      </c>
      <c r="D152" s="410"/>
      <c r="E152" s="29"/>
      <c r="F152" s="35"/>
      <c r="G152" s="35"/>
      <c r="H152" s="35">
        <v>1927.4</v>
      </c>
      <c r="I152" s="42"/>
      <c r="J152" s="147"/>
      <c r="K152" s="147" t="s">
        <v>6379</v>
      </c>
      <c r="L152" s="29">
        <v>30151772</v>
      </c>
      <c r="M152" s="29"/>
      <c r="N152" s="43" t="s">
        <v>688</v>
      </c>
      <c r="O152" s="503">
        <v>46147</v>
      </c>
      <c r="P152" s="31">
        <f t="shared" si="12"/>
        <v>5335.0899999999965</v>
      </c>
      <c r="Q152" s="31">
        <f>SUBTOTAL(9,$F$2:F152)</f>
        <v>61664.91</v>
      </c>
      <c r="R152" s="31">
        <f>SUBTOTAL(9,$G$2:G152)</f>
        <v>67000</v>
      </c>
    </row>
    <row r="153" spans="1:18" ht="15.75" customHeight="1">
      <c r="A153" s="43">
        <v>84</v>
      </c>
      <c r="B153" s="408">
        <v>46152</v>
      </c>
      <c r="C153" s="410" t="s">
        <v>7228</v>
      </c>
      <c r="D153" s="410" t="s">
        <v>6031</v>
      </c>
      <c r="E153" s="29"/>
      <c r="F153" s="35">
        <v>906.8</v>
      </c>
      <c r="G153" s="35"/>
      <c r="H153" s="35"/>
      <c r="I153" s="42"/>
      <c r="J153" s="147"/>
      <c r="K153" s="147"/>
      <c r="L153" s="29"/>
      <c r="M153" s="29"/>
      <c r="N153" s="29"/>
      <c r="O153" s="29"/>
      <c r="P153" s="31">
        <f t="shared" si="12"/>
        <v>4428.2899999999936</v>
      </c>
      <c r="Q153" s="31">
        <f>SUBTOTAL(9,$F$2:F153)</f>
        <v>62571.710000000006</v>
      </c>
      <c r="R153" s="31">
        <f>SUBTOTAL(9,$G$2:G153)</f>
        <v>67000</v>
      </c>
    </row>
    <row r="154" spans="1:18" ht="15.75" customHeight="1">
      <c r="A154" s="43">
        <v>84</v>
      </c>
      <c r="B154" s="408">
        <v>46152</v>
      </c>
      <c r="C154" s="410" t="s">
        <v>7232</v>
      </c>
      <c r="D154" s="410"/>
      <c r="E154" s="29"/>
      <c r="F154" s="35">
        <v>600.84</v>
      </c>
      <c r="G154" s="35"/>
      <c r="H154" s="35"/>
      <c r="I154" s="42"/>
      <c r="J154" s="147"/>
      <c r="K154" s="147" t="s">
        <v>6240</v>
      </c>
      <c r="L154" s="488"/>
      <c r="M154" s="29"/>
      <c r="N154" s="29"/>
      <c r="O154" s="29"/>
      <c r="P154" s="31">
        <f t="shared" si="12"/>
        <v>3827.4499999999971</v>
      </c>
      <c r="Q154" s="31">
        <f>SUBTOTAL(9,$F$2:F154)</f>
        <v>63172.55</v>
      </c>
      <c r="R154" s="31">
        <f>SUBTOTAL(9,$G$2:G154)</f>
        <v>67000</v>
      </c>
    </row>
    <row r="155" spans="1:18" ht="15.75" customHeight="1">
      <c r="A155" s="43">
        <v>84</v>
      </c>
      <c r="B155" s="408">
        <v>46156</v>
      </c>
      <c r="C155" s="410" t="s">
        <v>7254</v>
      </c>
      <c r="D155" s="410"/>
      <c r="E155" s="29"/>
      <c r="F155" s="35"/>
      <c r="G155" s="35">
        <v>10000</v>
      </c>
      <c r="H155" s="35"/>
      <c r="I155" s="42"/>
      <c r="J155" s="147"/>
      <c r="K155" s="147" t="s">
        <v>7298</v>
      </c>
      <c r="L155" s="29">
        <v>130355</v>
      </c>
      <c r="M155" s="29"/>
      <c r="N155" s="29"/>
      <c r="O155" s="29"/>
      <c r="P155" s="31">
        <f t="shared" si="12"/>
        <v>13827.449999999997</v>
      </c>
      <c r="Q155" s="31">
        <f>SUBTOTAL(9,$F$2:F155)</f>
        <v>63172.55</v>
      </c>
      <c r="R155" s="31">
        <f>SUBTOTAL(9,$G$2:G155)</f>
        <v>77000</v>
      </c>
    </row>
    <row r="156" spans="1:18" ht="15.75" customHeight="1">
      <c r="A156" s="43">
        <v>84</v>
      </c>
      <c r="B156" s="408">
        <v>46159</v>
      </c>
      <c r="C156" s="410" t="s">
        <v>7255</v>
      </c>
      <c r="D156" s="410"/>
      <c r="E156" s="29"/>
      <c r="F156" s="35"/>
      <c r="G156" s="35">
        <v>10000</v>
      </c>
      <c r="H156" s="35"/>
      <c r="I156" s="42"/>
      <c r="J156" s="147"/>
      <c r="K156" s="147" t="s">
        <v>7298</v>
      </c>
      <c r="L156" s="29">
        <v>130355</v>
      </c>
      <c r="M156" s="29"/>
      <c r="N156" s="29"/>
      <c r="O156" s="29"/>
      <c r="P156" s="31">
        <f t="shared" si="12"/>
        <v>23827.449999999997</v>
      </c>
      <c r="Q156" s="31">
        <f>SUBTOTAL(9,$F$2:F156)</f>
        <v>63172.55</v>
      </c>
      <c r="R156" s="31">
        <f>SUBTOTAL(9,$G$2:G156)</f>
        <v>87000</v>
      </c>
    </row>
    <row r="157" spans="1:18" ht="15.75" customHeight="1">
      <c r="A157" s="43">
        <v>84</v>
      </c>
      <c r="B157" s="408">
        <v>46159</v>
      </c>
      <c r="C157" s="410" t="s">
        <v>7256</v>
      </c>
      <c r="D157" s="410"/>
      <c r="E157" s="29"/>
      <c r="F157" s="35"/>
      <c r="G157" s="35">
        <v>10000</v>
      </c>
      <c r="H157" s="35"/>
      <c r="I157" s="42"/>
      <c r="J157" s="147"/>
      <c r="K157" s="147" t="s">
        <v>7298</v>
      </c>
      <c r="L157" s="29">
        <v>130355</v>
      </c>
      <c r="M157" s="29"/>
      <c r="N157" s="29"/>
      <c r="O157" s="29"/>
      <c r="P157" s="31">
        <f t="shared" si="12"/>
        <v>33827.449999999997</v>
      </c>
      <c r="Q157" s="31">
        <f>SUBTOTAL(9,$F$2:F157)</f>
        <v>63172.55</v>
      </c>
      <c r="R157" s="31">
        <f>SUBTOTAL(9,$G$2:G157)</f>
        <v>97000</v>
      </c>
    </row>
    <row r="158" spans="1:18" ht="15.75" customHeight="1">
      <c r="A158" s="43">
        <v>84</v>
      </c>
      <c r="B158" s="408">
        <v>46160</v>
      </c>
      <c r="C158" s="410" t="s">
        <v>7260</v>
      </c>
      <c r="D158" s="410"/>
      <c r="E158" s="29"/>
      <c r="F158" s="35"/>
      <c r="G158" s="35">
        <v>10000</v>
      </c>
      <c r="H158" s="35"/>
      <c r="I158" s="42"/>
      <c r="J158" s="147"/>
      <c r="K158" s="147" t="s">
        <v>7298</v>
      </c>
      <c r="L158" s="29">
        <v>130357</v>
      </c>
      <c r="M158" s="29"/>
      <c r="N158" s="29"/>
      <c r="O158" s="29"/>
      <c r="P158" s="31">
        <f t="shared" si="12"/>
        <v>43827.45</v>
      </c>
      <c r="Q158" s="31">
        <f>SUBTOTAL(9,$F$2:F158)</f>
        <v>63172.55</v>
      </c>
      <c r="R158" s="31">
        <f>SUBTOTAL(9,$G$2:G158)</f>
        <v>107000</v>
      </c>
    </row>
    <row r="159" spans="1:18" ht="15.75" customHeight="1">
      <c r="A159" s="43">
        <v>84</v>
      </c>
      <c r="B159" s="408">
        <v>46162</v>
      </c>
      <c r="C159" s="410" t="s">
        <v>7285</v>
      </c>
      <c r="D159" s="410"/>
      <c r="E159" s="29"/>
      <c r="F159" s="35">
        <v>24250</v>
      </c>
      <c r="G159" s="35"/>
      <c r="H159" s="35"/>
      <c r="I159" s="42"/>
      <c r="J159" s="147"/>
      <c r="K159" s="147" t="s">
        <v>891</v>
      </c>
      <c r="L159" s="29" t="s">
        <v>7286</v>
      </c>
      <c r="M159" s="29"/>
      <c r="N159" s="29"/>
      <c r="O159" s="29"/>
      <c r="P159" s="31">
        <f t="shared" si="12"/>
        <v>19577.449999999997</v>
      </c>
      <c r="Q159" s="31">
        <f>SUBTOTAL(9,$F$2:F159)</f>
        <v>87422.55</v>
      </c>
      <c r="R159" s="31">
        <f>SUBTOTAL(9,$G$2:G159)</f>
        <v>107000</v>
      </c>
    </row>
    <row r="160" spans="1:18" ht="15.75" customHeight="1">
      <c r="A160" s="43">
        <v>84</v>
      </c>
      <c r="B160" s="408">
        <v>46163</v>
      </c>
      <c r="C160" s="410" t="s">
        <v>7289</v>
      </c>
      <c r="D160" s="410"/>
      <c r="E160" s="29"/>
      <c r="F160" s="35"/>
      <c r="G160" s="35">
        <v>10000</v>
      </c>
      <c r="H160" s="35"/>
      <c r="I160" s="42"/>
      <c r="J160" s="147"/>
      <c r="K160" s="147" t="s">
        <v>7298</v>
      </c>
      <c r="L160" s="29" t="s">
        <v>7290</v>
      </c>
      <c r="M160" s="29"/>
      <c r="N160" s="29"/>
      <c r="O160" s="29"/>
      <c r="P160" s="31">
        <f t="shared" si="12"/>
        <v>29577.449999999997</v>
      </c>
      <c r="Q160" s="31">
        <f>SUBTOTAL(9,$F$2:F160)</f>
        <v>87422.55</v>
      </c>
      <c r="R160" s="31">
        <f>SUBTOTAL(9,$G$2:G160)</f>
        <v>117000</v>
      </c>
    </row>
    <row r="161" spans="1:18" ht="15.75" customHeight="1">
      <c r="A161" s="43">
        <v>84</v>
      </c>
      <c r="B161" s="408">
        <v>46166</v>
      </c>
      <c r="C161" s="410" t="s">
        <v>7294</v>
      </c>
      <c r="D161" s="410"/>
      <c r="E161" s="29"/>
      <c r="F161" s="35"/>
      <c r="G161" s="35">
        <v>10000</v>
      </c>
      <c r="H161" s="35"/>
      <c r="I161" s="42"/>
      <c r="J161" s="147"/>
      <c r="K161" s="147" t="s">
        <v>7298</v>
      </c>
      <c r="L161" s="29" t="s">
        <v>7293</v>
      </c>
      <c r="M161" s="29"/>
      <c r="N161" s="29"/>
      <c r="O161" s="29"/>
      <c r="P161" s="31">
        <f t="shared" si="12"/>
        <v>39577.449999999997</v>
      </c>
      <c r="Q161" s="31">
        <f>SUBTOTAL(9,$F$2:F161)</f>
        <v>87422.55</v>
      </c>
      <c r="R161" s="31">
        <f>SUBTOTAL(9,$G$2:G161)</f>
        <v>127000</v>
      </c>
    </row>
    <row r="162" spans="1:18" ht="15.75" customHeight="1">
      <c r="A162" s="43">
        <v>84</v>
      </c>
      <c r="B162" s="408">
        <v>46167</v>
      </c>
      <c r="C162" s="410" t="s">
        <v>7302</v>
      </c>
      <c r="D162" s="410"/>
      <c r="E162" s="29"/>
      <c r="F162" s="35"/>
      <c r="G162" s="35">
        <v>10000</v>
      </c>
      <c r="H162" s="35"/>
      <c r="I162" s="42"/>
      <c r="J162" s="147"/>
      <c r="K162" s="147" t="s">
        <v>7298</v>
      </c>
      <c r="L162" s="29" t="s">
        <v>7303</v>
      </c>
      <c r="M162" s="29"/>
      <c r="N162" s="29"/>
      <c r="O162" s="29"/>
      <c r="P162" s="31">
        <f t="shared" si="12"/>
        <v>49577.45</v>
      </c>
      <c r="Q162" s="31">
        <f>SUBTOTAL(9,$F$2:F162)</f>
        <v>87422.55</v>
      </c>
      <c r="R162" s="31">
        <f>SUBTOTAL(9,$G$2:G162)</f>
        <v>137000</v>
      </c>
    </row>
    <row r="163" spans="1:18" ht="15.75" customHeight="1">
      <c r="A163" s="43">
        <v>84</v>
      </c>
      <c r="B163" s="408">
        <v>46169</v>
      </c>
      <c r="C163" s="410" t="s">
        <v>7308</v>
      </c>
      <c r="D163" s="410"/>
      <c r="E163" s="29"/>
      <c r="F163" s="35"/>
      <c r="G163" s="35">
        <v>10000</v>
      </c>
      <c r="H163" s="35"/>
      <c r="I163" s="42"/>
      <c r="J163" s="147"/>
      <c r="K163" s="147" t="s">
        <v>7298</v>
      </c>
      <c r="L163" s="29">
        <v>130369</v>
      </c>
      <c r="M163" s="29"/>
      <c r="N163" s="29"/>
      <c r="O163" s="29"/>
      <c r="P163" s="31">
        <f t="shared" ref="P163:P164" si="13">R163-Q163</f>
        <v>59577.45</v>
      </c>
      <c r="Q163" s="31">
        <f>SUBTOTAL(9,$F$2:F163)</f>
        <v>87422.55</v>
      </c>
      <c r="R163" s="31">
        <f>SUBTOTAL(9,$G$2:G163)</f>
        <v>147000</v>
      </c>
    </row>
    <row r="164" spans="1:18" ht="15.75" customHeight="1">
      <c r="A164" s="43">
        <v>84</v>
      </c>
      <c r="B164" s="408">
        <v>46173</v>
      </c>
      <c r="C164" s="410" t="s">
        <v>698</v>
      </c>
      <c r="D164" s="410"/>
      <c r="E164" s="29"/>
      <c r="F164" s="35">
        <v>650</v>
      </c>
      <c r="G164" s="35"/>
      <c r="H164" s="35"/>
      <c r="I164" s="42"/>
      <c r="J164" s="147"/>
      <c r="K164" s="147" t="s">
        <v>7319</v>
      </c>
      <c r="L164" s="29">
        <v>1459</v>
      </c>
      <c r="M164" s="29"/>
      <c r="N164" s="29"/>
      <c r="O164" s="29"/>
      <c r="P164" s="31">
        <f t="shared" si="13"/>
        <v>58927.45</v>
      </c>
      <c r="Q164" s="31">
        <f>SUBTOTAL(9,$F$2:F164)</f>
        <v>88072.55</v>
      </c>
      <c r="R164" s="31">
        <f>SUBTOTAL(9,$G$2:G164)</f>
        <v>147000</v>
      </c>
    </row>
    <row r="165" spans="1:18" ht="15.75" customHeight="1">
      <c r="A165" s="43">
        <v>84</v>
      </c>
      <c r="B165" s="408">
        <v>46203</v>
      </c>
      <c r="C165" s="410" t="s">
        <v>7337</v>
      </c>
      <c r="D165" s="410"/>
      <c r="E165" s="29"/>
      <c r="F165" s="35"/>
      <c r="G165" s="35"/>
      <c r="H165" s="35">
        <v>25.6</v>
      </c>
      <c r="I165" s="42"/>
      <c r="J165" s="147"/>
      <c r="K165" s="147" t="s">
        <v>451</v>
      </c>
      <c r="L165" s="29">
        <v>3977670</v>
      </c>
      <c r="M165" s="29"/>
      <c r="N165" s="29"/>
      <c r="O165" s="29"/>
      <c r="P165" s="31">
        <f t="shared" ref="P165:P166" si="14">R165-Q165</f>
        <v>58927.45</v>
      </c>
      <c r="Q165" s="31">
        <f>SUBTOTAL(9,$F$2:F165)</f>
        <v>88072.55</v>
      </c>
      <c r="R165" s="31">
        <f>SUBTOTAL(9,$G$2:G165)</f>
        <v>147000</v>
      </c>
    </row>
    <row r="166" spans="1:18" ht="15.75" customHeight="1">
      <c r="A166" s="43">
        <v>84</v>
      </c>
      <c r="B166" s="408">
        <v>46211</v>
      </c>
      <c r="C166" s="410" t="s">
        <v>7373</v>
      </c>
      <c r="D166" s="410"/>
      <c r="E166" s="29"/>
      <c r="F166" s="35">
        <v>355.53</v>
      </c>
      <c r="G166" s="35"/>
      <c r="H166" s="35"/>
      <c r="I166" s="42" t="s">
        <v>91</v>
      </c>
      <c r="J166" s="147"/>
      <c r="K166" s="147" t="s">
        <v>6112</v>
      </c>
      <c r="L166" s="29"/>
      <c r="M166" s="29"/>
      <c r="N166" s="29"/>
      <c r="O166" s="29"/>
      <c r="P166" s="31">
        <f t="shared" si="14"/>
        <v>58571.92</v>
      </c>
      <c r="Q166" s="31">
        <f>SUBTOTAL(9,$F$2:F166)</f>
        <v>88428.08</v>
      </c>
      <c r="R166" s="31">
        <f>SUBTOTAL(9,$G$2:G166)</f>
        <v>147000</v>
      </c>
    </row>
    <row r="167" spans="1:18" ht="15.75" customHeight="1">
      <c r="A167" s="43"/>
      <c r="B167" s="408"/>
      <c r="C167" s="410"/>
      <c r="D167" s="410"/>
      <c r="E167" s="29"/>
      <c r="F167" s="35"/>
      <c r="G167" s="35"/>
      <c r="H167" s="35"/>
      <c r="I167" s="42"/>
      <c r="J167" s="147"/>
      <c r="K167" s="147"/>
      <c r="L167" s="29"/>
      <c r="M167" s="29"/>
      <c r="N167" s="29"/>
      <c r="O167" s="29"/>
      <c r="P167" s="29"/>
      <c r="Q167" s="29"/>
      <c r="R167" s="29"/>
    </row>
    <row r="168" spans="1:18" ht="15.75" customHeight="1">
      <c r="A168" s="43"/>
      <c r="B168" s="408"/>
      <c r="C168" s="410"/>
      <c r="D168" s="410"/>
      <c r="E168" s="29"/>
      <c r="F168" s="35"/>
      <c r="G168" s="35"/>
      <c r="H168" s="35"/>
      <c r="I168" s="42"/>
      <c r="J168" s="147"/>
      <c r="K168" s="147"/>
      <c r="L168" s="29"/>
      <c r="M168" s="29"/>
      <c r="N168" s="29"/>
      <c r="O168" s="29"/>
      <c r="P168" s="29"/>
      <c r="Q168" s="29"/>
      <c r="R168" s="29"/>
    </row>
    <row r="169" spans="1:18" ht="15.75" customHeight="1">
      <c r="A169" s="43"/>
      <c r="B169" s="408"/>
      <c r="C169" s="410"/>
      <c r="D169" s="410"/>
      <c r="E169" s="29"/>
      <c r="F169" s="35"/>
      <c r="G169" s="35"/>
      <c r="H169" s="35"/>
      <c r="I169" s="42"/>
      <c r="J169" s="147"/>
      <c r="K169" s="147"/>
      <c r="L169" s="29"/>
      <c r="M169" s="29"/>
      <c r="N169" s="29"/>
      <c r="O169" s="29"/>
      <c r="P169" s="29"/>
      <c r="Q169" s="29"/>
      <c r="R169" s="29"/>
    </row>
    <row r="170" spans="1:18" ht="15.75" customHeight="1">
      <c r="A170" s="43"/>
      <c r="B170" s="408"/>
      <c r="C170" s="410"/>
      <c r="D170" s="410"/>
      <c r="E170" s="29"/>
      <c r="F170" s="35"/>
      <c r="G170" s="35"/>
      <c r="H170" s="35"/>
      <c r="I170" s="42"/>
      <c r="J170" s="147"/>
      <c r="K170" s="147"/>
      <c r="L170" s="29"/>
      <c r="M170" s="29"/>
      <c r="N170" s="29"/>
      <c r="O170" s="29"/>
      <c r="P170" s="29"/>
      <c r="Q170" s="29"/>
      <c r="R170" s="29"/>
    </row>
    <row r="171" spans="1:18" ht="15.75" customHeight="1">
      <c r="A171" s="43"/>
      <c r="B171" s="408"/>
      <c r="C171" s="410"/>
      <c r="D171" s="410"/>
      <c r="E171" s="29"/>
      <c r="F171" s="35"/>
      <c r="G171" s="35"/>
      <c r="H171" s="35"/>
      <c r="I171" s="42"/>
      <c r="J171" s="147"/>
      <c r="K171" s="147"/>
      <c r="L171" s="29"/>
      <c r="M171" s="29"/>
      <c r="N171" s="29"/>
      <c r="O171" s="29"/>
      <c r="P171" s="29"/>
      <c r="Q171" s="29"/>
      <c r="R171" s="29"/>
    </row>
    <row r="172" spans="1:18" ht="15.75" customHeight="1">
      <c r="A172" s="43"/>
      <c r="B172" s="408"/>
      <c r="C172" s="410"/>
      <c r="D172" s="410"/>
      <c r="E172" s="29"/>
      <c r="F172" s="35"/>
      <c r="G172" s="35"/>
      <c r="H172" s="35"/>
      <c r="I172" s="42"/>
      <c r="J172" s="147"/>
      <c r="K172" s="147"/>
      <c r="L172" s="29"/>
      <c r="M172" s="29"/>
      <c r="N172" s="29"/>
      <c r="O172" s="29"/>
      <c r="P172" s="29"/>
      <c r="Q172" s="29"/>
      <c r="R172" s="29"/>
    </row>
    <row r="173" spans="1:18" ht="15.75" customHeight="1">
      <c r="A173" s="43"/>
      <c r="B173" s="408"/>
      <c r="C173" s="410"/>
      <c r="D173" s="410"/>
      <c r="E173" s="29"/>
      <c r="F173" s="35"/>
      <c r="G173" s="35"/>
      <c r="H173" s="35"/>
      <c r="I173" s="42"/>
      <c r="J173" s="147"/>
      <c r="K173" s="147"/>
      <c r="L173" s="29"/>
      <c r="M173" s="29"/>
      <c r="N173" s="29"/>
      <c r="O173" s="29"/>
      <c r="P173" s="29"/>
      <c r="Q173" s="29"/>
      <c r="R173" s="29"/>
    </row>
    <row r="174" spans="1:18" ht="15.75" customHeight="1">
      <c r="A174" s="43"/>
      <c r="B174" s="408"/>
      <c r="C174" s="410"/>
      <c r="D174" s="410"/>
      <c r="E174" s="29"/>
      <c r="F174" s="35"/>
      <c r="G174" s="35"/>
      <c r="H174" s="35"/>
      <c r="I174" s="42"/>
      <c r="J174" s="147"/>
      <c r="K174" s="147"/>
      <c r="L174" s="29"/>
      <c r="M174" s="29"/>
      <c r="N174" s="29"/>
      <c r="O174" s="29"/>
      <c r="P174" s="29"/>
      <c r="Q174" s="29"/>
      <c r="R174" s="29"/>
    </row>
    <row r="175" spans="1:18" ht="15.75" customHeight="1">
      <c r="A175" s="43"/>
      <c r="B175" s="408"/>
      <c r="C175" s="410"/>
      <c r="D175" s="410"/>
      <c r="E175" s="29"/>
      <c r="F175" s="35"/>
      <c r="G175" s="35"/>
      <c r="H175" s="35"/>
      <c r="I175" s="42"/>
      <c r="J175" s="147"/>
      <c r="K175" s="147"/>
      <c r="L175" s="29"/>
      <c r="M175" s="29"/>
      <c r="N175" s="29"/>
      <c r="O175" s="29"/>
      <c r="P175" s="29"/>
      <c r="Q175" s="29"/>
      <c r="R175" s="29"/>
    </row>
    <row r="176" spans="1:18" ht="15.75" customHeight="1">
      <c r="A176" s="43"/>
      <c r="B176" s="408"/>
      <c r="C176" s="410"/>
      <c r="D176" s="410"/>
      <c r="E176" s="29"/>
      <c r="F176" s="35"/>
      <c r="G176" s="35"/>
      <c r="H176" s="35"/>
      <c r="I176" s="42"/>
      <c r="J176" s="147"/>
      <c r="K176" s="147"/>
      <c r="L176" s="29"/>
      <c r="M176" s="29"/>
      <c r="N176" s="29"/>
      <c r="O176" s="29"/>
      <c r="P176" s="29"/>
      <c r="Q176" s="29"/>
      <c r="R176" s="29"/>
    </row>
    <row r="177" spans="1:18" ht="15.75" customHeight="1">
      <c r="A177" s="43"/>
      <c r="B177" s="408"/>
      <c r="C177" s="410"/>
      <c r="D177" s="410"/>
      <c r="E177" s="29"/>
      <c r="F177" s="35"/>
      <c r="G177" s="35"/>
      <c r="H177" s="35"/>
      <c r="I177" s="42"/>
      <c r="J177" s="147"/>
      <c r="K177" s="147"/>
      <c r="L177" s="29"/>
      <c r="M177" s="29"/>
      <c r="N177" s="29"/>
      <c r="O177" s="29"/>
      <c r="P177" s="29"/>
      <c r="Q177" s="29"/>
      <c r="R177" s="29"/>
    </row>
    <row r="178" spans="1:18" ht="15.75" customHeight="1">
      <c r="A178" s="43"/>
      <c r="B178" s="408"/>
      <c r="C178" s="410"/>
      <c r="D178" s="410"/>
      <c r="E178" s="29"/>
      <c r="F178" s="35"/>
      <c r="G178" s="35"/>
      <c r="H178" s="35"/>
      <c r="I178" s="42"/>
      <c r="J178" s="147"/>
      <c r="K178" s="147"/>
      <c r="L178" s="29"/>
      <c r="M178" s="29"/>
      <c r="N178" s="29"/>
      <c r="O178" s="29"/>
      <c r="P178" s="29"/>
      <c r="Q178" s="29"/>
      <c r="R178" s="29"/>
    </row>
    <row r="179" spans="1:18" ht="15.75" customHeight="1">
      <c r="A179" s="43"/>
      <c r="B179" s="408"/>
      <c r="C179" s="410"/>
      <c r="D179" s="410"/>
      <c r="E179" s="29"/>
      <c r="F179" s="35"/>
      <c r="G179" s="35"/>
      <c r="H179" s="35"/>
      <c r="I179" s="42"/>
      <c r="J179" s="147"/>
      <c r="K179" s="147"/>
      <c r="L179" s="29"/>
      <c r="M179" s="29"/>
      <c r="N179" s="29"/>
      <c r="O179" s="29"/>
      <c r="P179" s="29"/>
      <c r="Q179" s="29"/>
      <c r="R179" s="29"/>
    </row>
    <row r="180" spans="1:18" ht="15.75" customHeight="1">
      <c r="A180" s="43"/>
      <c r="B180" s="408"/>
      <c r="C180" s="410"/>
      <c r="D180" s="410"/>
      <c r="E180" s="29"/>
      <c r="F180" s="35"/>
      <c r="G180" s="35"/>
      <c r="H180" s="35"/>
      <c r="I180" s="42"/>
      <c r="J180" s="147"/>
      <c r="K180" s="147"/>
      <c r="L180" s="29"/>
      <c r="M180" s="29"/>
      <c r="N180" s="29"/>
      <c r="O180" s="29"/>
      <c r="P180" s="29"/>
      <c r="Q180" s="29"/>
      <c r="R180" s="29"/>
    </row>
    <row r="181" spans="1:18" ht="15.75" customHeight="1">
      <c r="A181" s="43"/>
      <c r="B181" s="408"/>
      <c r="C181" s="410"/>
      <c r="D181" s="410"/>
      <c r="E181" s="29"/>
      <c r="F181" s="35"/>
      <c r="G181" s="35"/>
      <c r="H181" s="35"/>
      <c r="I181" s="42"/>
      <c r="J181" s="147"/>
      <c r="K181" s="147"/>
      <c r="L181" s="29"/>
      <c r="M181" s="29"/>
      <c r="N181" s="29"/>
      <c r="O181" s="29"/>
      <c r="P181" s="29"/>
      <c r="Q181" s="29"/>
      <c r="R181" s="29"/>
    </row>
    <row r="182" spans="1:18" ht="15.75" customHeight="1">
      <c r="A182" s="43"/>
      <c r="B182" s="408"/>
      <c r="C182" s="410"/>
      <c r="D182" s="410"/>
      <c r="E182" s="29"/>
      <c r="F182" s="35"/>
      <c r="G182" s="35"/>
      <c r="H182" s="35"/>
      <c r="I182" s="42"/>
      <c r="J182" s="147"/>
      <c r="K182" s="147"/>
      <c r="L182" s="29"/>
      <c r="M182" s="29"/>
      <c r="N182" s="29"/>
      <c r="O182" s="29"/>
      <c r="P182" s="29"/>
      <c r="Q182" s="29"/>
      <c r="R182" s="29"/>
    </row>
    <row r="183" spans="1:18" ht="15.75" customHeight="1">
      <c r="A183" s="43"/>
      <c r="B183" s="408"/>
      <c r="C183" s="410"/>
      <c r="D183" s="410"/>
      <c r="E183" s="29"/>
      <c r="F183" s="35"/>
      <c r="G183" s="35"/>
      <c r="H183" s="35"/>
      <c r="I183" s="42"/>
      <c r="J183" s="147"/>
      <c r="K183" s="147"/>
      <c r="L183" s="29"/>
      <c r="M183" s="29"/>
      <c r="N183" s="29"/>
      <c r="O183" s="29"/>
      <c r="P183" s="29"/>
      <c r="Q183" s="29"/>
      <c r="R183" s="29"/>
    </row>
    <row r="184" spans="1:18" ht="15.75" customHeight="1">
      <c r="A184" s="43"/>
      <c r="B184" s="408"/>
      <c r="C184" s="410"/>
      <c r="D184" s="410"/>
      <c r="E184" s="29"/>
      <c r="F184" s="35"/>
      <c r="G184" s="35"/>
      <c r="H184" s="35"/>
      <c r="I184" s="42"/>
      <c r="J184" s="147"/>
      <c r="K184" s="147"/>
      <c r="L184" s="29"/>
      <c r="M184" s="29"/>
      <c r="N184" s="29"/>
      <c r="O184" s="29"/>
      <c r="P184" s="29"/>
      <c r="Q184" s="29"/>
      <c r="R184" s="29"/>
    </row>
    <row r="185" spans="1:18" ht="15.75" customHeight="1">
      <c r="A185" s="43"/>
      <c r="B185" s="408"/>
      <c r="C185" s="410"/>
      <c r="D185" s="410"/>
      <c r="E185" s="29"/>
      <c r="F185" s="35"/>
      <c r="G185" s="35"/>
      <c r="H185" s="35"/>
      <c r="I185" s="42"/>
      <c r="J185" s="147"/>
      <c r="K185" s="147"/>
      <c r="L185" s="29"/>
      <c r="M185" s="29"/>
      <c r="N185" s="29"/>
      <c r="O185" s="29"/>
      <c r="P185" s="29"/>
      <c r="Q185" s="29"/>
      <c r="R185" s="29"/>
    </row>
    <row r="186" spans="1:18" ht="15.75" customHeight="1">
      <c r="A186" s="43"/>
      <c r="B186" s="408"/>
      <c r="C186" s="410"/>
      <c r="D186" s="410"/>
      <c r="E186" s="29"/>
      <c r="F186" s="35"/>
      <c r="G186" s="35"/>
      <c r="H186" s="35"/>
      <c r="I186" s="42"/>
      <c r="J186" s="147"/>
      <c r="K186" s="147"/>
      <c r="L186" s="29"/>
      <c r="M186" s="29"/>
      <c r="N186" s="29"/>
      <c r="O186" s="29"/>
      <c r="P186" s="29"/>
      <c r="Q186" s="29"/>
      <c r="R186" s="29"/>
    </row>
    <row r="187" spans="1:18" ht="15.75" customHeight="1">
      <c r="A187" s="43"/>
      <c r="B187" s="408"/>
      <c r="C187" s="410"/>
      <c r="D187" s="410"/>
      <c r="E187" s="29"/>
      <c r="F187" s="35"/>
      <c r="G187" s="35"/>
      <c r="H187" s="35"/>
      <c r="I187" s="42"/>
      <c r="J187" s="147"/>
      <c r="K187" s="147"/>
      <c r="L187" s="29"/>
      <c r="M187" s="29"/>
      <c r="N187" s="29"/>
      <c r="O187" s="29"/>
      <c r="P187" s="29"/>
      <c r="Q187" s="29"/>
      <c r="R187" s="29"/>
    </row>
    <row r="188" spans="1:18" ht="15.75" customHeight="1">
      <c r="A188" s="43"/>
      <c r="B188" s="408"/>
      <c r="C188" s="410"/>
      <c r="D188" s="410"/>
      <c r="E188" s="29"/>
      <c r="F188" s="35"/>
      <c r="G188" s="35"/>
      <c r="H188" s="35"/>
      <c r="I188" s="42"/>
      <c r="J188" s="147"/>
      <c r="K188" s="147"/>
      <c r="L188" s="29"/>
      <c r="M188" s="29"/>
      <c r="N188" s="29"/>
      <c r="O188" s="29"/>
      <c r="P188" s="29"/>
      <c r="Q188" s="29"/>
      <c r="R188" s="29"/>
    </row>
    <row r="189" spans="1:18" ht="15.75" customHeight="1">
      <c r="A189" s="43"/>
      <c r="B189" s="408"/>
      <c r="C189" s="410"/>
      <c r="D189" s="410"/>
      <c r="E189" s="29"/>
      <c r="F189" s="35"/>
      <c r="G189" s="35"/>
      <c r="H189" s="35"/>
      <c r="I189" s="42"/>
      <c r="J189" s="147"/>
      <c r="K189" s="147"/>
      <c r="L189" s="29"/>
      <c r="M189" s="29"/>
      <c r="N189" s="29"/>
      <c r="O189" s="29"/>
      <c r="P189" s="29"/>
      <c r="Q189" s="29"/>
      <c r="R189" s="29"/>
    </row>
    <row r="190" spans="1:18" ht="15.75" customHeight="1">
      <c r="A190" s="43"/>
      <c r="B190" s="408"/>
      <c r="C190" s="410"/>
      <c r="D190" s="410"/>
      <c r="E190" s="29"/>
      <c r="F190" s="35"/>
      <c r="G190" s="35"/>
      <c r="H190" s="35"/>
      <c r="I190" s="42"/>
      <c r="J190" s="147"/>
      <c r="K190" s="147"/>
      <c r="L190" s="29"/>
      <c r="M190" s="29"/>
      <c r="N190" s="29"/>
      <c r="O190" s="29"/>
      <c r="P190" s="29"/>
      <c r="Q190" s="29"/>
      <c r="R190" s="29"/>
    </row>
    <row r="191" spans="1:18" ht="15.75" customHeight="1">
      <c r="A191" s="43"/>
      <c r="B191" s="408"/>
      <c r="C191" s="410"/>
      <c r="D191" s="410"/>
      <c r="E191" s="29"/>
      <c r="F191" s="35"/>
      <c r="G191" s="35"/>
      <c r="H191" s="35"/>
      <c r="I191" s="42"/>
      <c r="J191" s="147"/>
      <c r="K191" s="147"/>
      <c r="L191" s="29"/>
      <c r="M191" s="29"/>
      <c r="N191" s="29"/>
      <c r="O191" s="29"/>
      <c r="P191" s="29"/>
      <c r="Q191" s="29"/>
      <c r="R191" s="29"/>
    </row>
    <row r="192" spans="1:18" ht="15.75" customHeight="1">
      <c r="A192" s="43"/>
      <c r="B192" s="408"/>
      <c r="C192" s="410"/>
      <c r="D192" s="410"/>
      <c r="E192" s="29"/>
      <c r="F192" s="35"/>
      <c r="G192" s="35"/>
      <c r="H192" s="35"/>
      <c r="I192" s="42"/>
      <c r="J192" s="147"/>
      <c r="K192" s="147"/>
      <c r="L192" s="29"/>
      <c r="M192" s="29"/>
      <c r="N192" s="29"/>
      <c r="O192" s="29"/>
      <c r="P192" s="29"/>
      <c r="Q192" s="29"/>
      <c r="R192" s="29"/>
    </row>
    <row r="193" spans="1:18" ht="15.75" customHeight="1">
      <c r="A193" s="43"/>
      <c r="B193" s="408"/>
      <c r="C193" s="410"/>
      <c r="D193" s="410"/>
      <c r="E193" s="29"/>
      <c r="F193" s="35"/>
      <c r="G193" s="35"/>
      <c r="H193" s="35"/>
      <c r="I193" s="42"/>
      <c r="J193" s="147"/>
      <c r="K193" s="147"/>
      <c r="L193" s="29"/>
      <c r="M193" s="29"/>
      <c r="N193" s="29"/>
      <c r="O193" s="29"/>
      <c r="P193" s="29"/>
      <c r="Q193" s="29"/>
      <c r="R193" s="29"/>
    </row>
    <row r="194" spans="1:18" ht="15.75" customHeight="1">
      <c r="A194" s="43"/>
      <c r="B194" s="408"/>
      <c r="C194" s="410"/>
      <c r="D194" s="410"/>
      <c r="E194" s="29"/>
      <c r="F194" s="35"/>
      <c r="G194" s="35"/>
      <c r="H194" s="35"/>
      <c r="I194" s="42"/>
      <c r="J194" s="147"/>
      <c r="K194" s="147"/>
      <c r="L194" s="29"/>
      <c r="M194" s="29"/>
      <c r="N194" s="29"/>
      <c r="O194" s="29"/>
      <c r="P194" s="29"/>
      <c r="Q194" s="29"/>
      <c r="R194" s="29"/>
    </row>
    <row r="195" spans="1:18" ht="15.75" customHeight="1">
      <c r="A195" s="43"/>
      <c r="B195" s="408"/>
      <c r="C195" s="410"/>
      <c r="D195" s="410"/>
      <c r="E195" s="29"/>
      <c r="F195" s="35"/>
      <c r="G195" s="35"/>
      <c r="H195" s="35"/>
      <c r="I195" s="42"/>
      <c r="J195" s="147"/>
      <c r="K195" s="147"/>
      <c r="L195" s="29"/>
      <c r="M195" s="29"/>
      <c r="N195" s="29"/>
      <c r="O195" s="29"/>
      <c r="P195" s="29"/>
      <c r="Q195" s="29"/>
      <c r="R195" s="29"/>
    </row>
    <row r="196" spans="1:18" ht="15.75" customHeight="1">
      <c r="A196" s="43"/>
      <c r="B196" s="408"/>
      <c r="C196" s="410"/>
      <c r="D196" s="410"/>
      <c r="E196" s="29"/>
      <c r="F196" s="35"/>
      <c r="G196" s="35"/>
      <c r="H196" s="35"/>
      <c r="I196" s="42"/>
      <c r="J196" s="147"/>
      <c r="K196" s="147"/>
      <c r="L196" s="29"/>
      <c r="M196" s="29"/>
      <c r="N196" s="29"/>
      <c r="O196" s="29"/>
      <c r="P196" s="29"/>
      <c r="Q196" s="29"/>
      <c r="R196" s="29"/>
    </row>
    <row r="197" spans="1:18" ht="15.75" customHeight="1">
      <c r="A197" s="43"/>
      <c r="B197" s="408"/>
      <c r="C197" s="410"/>
      <c r="D197" s="410"/>
      <c r="E197" s="29"/>
      <c r="F197" s="35"/>
      <c r="G197" s="35"/>
      <c r="H197" s="35"/>
      <c r="I197" s="42"/>
      <c r="J197" s="147"/>
      <c r="K197" s="147"/>
      <c r="L197" s="29"/>
      <c r="M197" s="29"/>
      <c r="N197" s="29"/>
      <c r="O197" s="29"/>
      <c r="P197" s="29"/>
      <c r="Q197" s="29"/>
      <c r="R197" s="29"/>
    </row>
    <row r="198" spans="1:18" ht="15.75" customHeight="1">
      <c r="A198" s="43"/>
      <c r="B198" s="408"/>
      <c r="C198" s="410"/>
      <c r="D198" s="410"/>
      <c r="E198" s="29"/>
      <c r="F198" s="35"/>
      <c r="G198" s="35"/>
      <c r="H198" s="35"/>
      <c r="I198" s="42"/>
      <c r="J198" s="147"/>
      <c r="K198" s="147"/>
      <c r="L198" s="29"/>
      <c r="M198" s="29"/>
      <c r="N198" s="29"/>
      <c r="O198" s="29"/>
      <c r="P198" s="29"/>
      <c r="Q198" s="29"/>
      <c r="R198" s="29"/>
    </row>
    <row r="199" spans="1:18" ht="15.75" customHeight="1">
      <c r="A199" s="43"/>
      <c r="B199" s="408"/>
      <c r="C199" s="410"/>
      <c r="D199" s="410"/>
      <c r="E199" s="29"/>
      <c r="F199" s="35"/>
      <c r="G199" s="35"/>
      <c r="H199" s="35"/>
      <c r="I199" s="42"/>
      <c r="J199" s="147"/>
      <c r="K199" s="147"/>
      <c r="L199" s="29"/>
      <c r="M199" s="29"/>
      <c r="N199" s="29"/>
      <c r="O199" s="29"/>
      <c r="P199" s="29"/>
      <c r="Q199" s="29"/>
      <c r="R199" s="29"/>
    </row>
    <row r="200" spans="1:18" ht="15.75" customHeight="1">
      <c r="A200" s="43"/>
      <c r="B200" s="408"/>
      <c r="C200" s="410"/>
      <c r="D200" s="410"/>
      <c r="E200" s="29"/>
      <c r="F200" s="35"/>
      <c r="G200" s="35"/>
      <c r="H200" s="35"/>
      <c r="I200" s="42"/>
      <c r="J200" s="147"/>
      <c r="K200" s="147"/>
      <c r="L200" s="29"/>
      <c r="M200" s="29"/>
      <c r="N200" s="29"/>
      <c r="O200" s="29"/>
      <c r="P200" s="29"/>
      <c r="Q200" s="29"/>
      <c r="R200" s="29"/>
    </row>
    <row r="201" spans="1:18" ht="15.75" customHeight="1">
      <c r="A201" s="43"/>
      <c r="B201" s="408"/>
      <c r="C201" s="410"/>
      <c r="D201" s="410"/>
      <c r="E201" s="29"/>
      <c r="F201" s="35"/>
      <c r="G201" s="35"/>
      <c r="H201" s="35"/>
      <c r="I201" s="42"/>
      <c r="J201" s="147"/>
      <c r="K201" s="147"/>
      <c r="L201" s="29"/>
      <c r="M201" s="29"/>
      <c r="N201" s="29"/>
      <c r="O201" s="29"/>
      <c r="P201" s="29"/>
      <c r="Q201" s="29"/>
      <c r="R201" s="29"/>
    </row>
    <row r="202" spans="1:18" ht="15.75" customHeight="1">
      <c r="A202" s="43"/>
      <c r="B202" s="408"/>
      <c r="C202" s="410"/>
      <c r="D202" s="410"/>
      <c r="E202" s="29"/>
      <c r="F202" s="35"/>
      <c r="G202" s="35"/>
      <c r="H202" s="35"/>
      <c r="I202" s="42"/>
      <c r="J202" s="147"/>
      <c r="K202" s="147"/>
      <c r="L202" s="29"/>
      <c r="M202" s="29"/>
      <c r="N202" s="29"/>
      <c r="O202" s="29"/>
      <c r="P202" s="29"/>
      <c r="Q202" s="29"/>
      <c r="R202" s="29"/>
    </row>
    <row r="203" spans="1:18" ht="15.75" customHeight="1">
      <c r="A203" s="43"/>
      <c r="B203" s="408"/>
      <c r="C203" s="410"/>
      <c r="D203" s="410"/>
      <c r="E203" s="29"/>
      <c r="F203" s="35"/>
      <c r="G203" s="35"/>
      <c r="H203" s="35"/>
      <c r="I203" s="42"/>
      <c r="J203" s="147"/>
      <c r="K203" s="147"/>
      <c r="L203" s="29"/>
      <c r="M203" s="29"/>
      <c r="N203" s="29"/>
      <c r="O203" s="29"/>
      <c r="P203" s="29"/>
      <c r="Q203" s="29"/>
      <c r="R203" s="29"/>
    </row>
    <row r="204" spans="1:18" ht="15.75" customHeight="1">
      <c r="A204" s="43"/>
      <c r="B204" s="408"/>
      <c r="C204" s="410"/>
      <c r="D204" s="410"/>
      <c r="E204" s="29"/>
      <c r="F204" s="35"/>
      <c r="G204" s="35"/>
      <c r="H204" s="35"/>
      <c r="I204" s="42"/>
      <c r="J204" s="147"/>
      <c r="K204" s="147"/>
      <c r="L204" s="29"/>
      <c r="M204" s="29"/>
      <c r="N204" s="29"/>
      <c r="O204" s="29"/>
      <c r="P204" s="29"/>
      <c r="Q204" s="29"/>
      <c r="R204" s="29"/>
    </row>
    <row r="205" spans="1:18" ht="15.75" customHeight="1">
      <c r="A205" s="43"/>
      <c r="B205" s="408"/>
      <c r="C205" s="410"/>
      <c r="D205" s="410"/>
      <c r="E205" s="29"/>
      <c r="F205" s="35"/>
      <c r="G205" s="35"/>
      <c r="H205" s="35"/>
      <c r="I205" s="42"/>
      <c r="J205" s="147"/>
      <c r="K205" s="147"/>
      <c r="L205" s="29"/>
      <c r="M205" s="29"/>
      <c r="N205" s="29"/>
      <c r="O205" s="29"/>
      <c r="P205" s="29"/>
      <c r="Q205" s="29"/>
      <c r="R205" s="29"/>
    </row>
    <row r="206" spans="1:18" ht="15.75" customHeight="1">
      <c r="A206" s="43"/>
      <c r="B206" s="408"/>
      <c r="C206" s="410"/>
      <c r="D206" s="410"/>
      <c r="E206" s="29"/>
      <c r="F206" s="35"/>
      <c r="G206" s="35"/>
      <c r="H206" s="35"/>
      <c r="I206" s="42"/>
      <c r="J206" s="147"/>
      <c r="K206" s="147"/>
      <c r="L206" s="29"/>
      <c r="M206" s="29"/>
      <c r="N206" s="29"/>
      <c r="O206" s="29"/>
      <c r="P206" s="29"/>
      <c r="Q206" s="29"/>
      <c r="R206" s="29"/>
    </row>
    <row r="207" spans="1:18" ht="15.75" customHeight="1">
      <c r="A207" s="43"/>
      <c r="B207" s="408"/>
      <c r="C207" s="410"/>
      <c r="D207" s="410"/>
      <c r="E207" s="29"/>
      <c r="F207" s="35"/>
      <c r="G207" s="35"/>
      <c r="H207" s="35"/>
      <c r="I207" s="42"/>
      <c r="J207" s="147"/>
      <c r="K207" s="147"/>
      <c r="L207" s="29"/>
      <c r="M207" s="29"/>
      <c r="N207" s="29"/>
      <c r="O207" s="29"/>
      <c r="P207" s="29"/>
      <c r="Q207" s="29"/>
      <c r="R207" s="29"/>
    </row>
    <row r="208" spans="1:18" ht="15.75" customHeight="1">
      <c r="A208" s="43"/>
      <c r="B208" s="408"/>
      <c r="C208" s="410"/>
      <c r="D208" s="410"/>
      <c r="E208" s="29"/>
      <c r="F208" s="35"/>
      <c r="G208" s="35"/>
      <c r="H208" s="35"/>
      <c r="I208" s="42"/>
      <c r="J208" s="147"/>
      <c r="K208" s="147"/>
      <c r="L208" s="29"/>
      <c r="M208" s="29"/>
      <c r="N208" s="29"/>
      <c r="O208" s="29"/>
      <c r="P208" s="29"/>
      <c r="Q208" s="29"/>
      <c r="R208" s="29"/>
    </row>
    <row r="209" spans="1:18" ht="15.75" customHeight="1">
      <c r="A209" s="43"/>
      <c r="B209" s="408"/>
      <c r="C209" s="410"/>
      <c r="D209" s="410"/>
      <c r="E209" s="29"/>
      <c r="F209" s="35"/>
      <c r="G209" s="35"/>
      <c r="H209" s="35"/>
      <c r="I209" s="42"/>
      <c r="J209" s="147"/>
      <c r="K209" s="147"/>
      <c r="L209" s="29"/>
      <c r="M209" s="29"/>
      <c r="N209" s="29"/>
      <c r="O209" s="29"/>
      <c r="P209" s="29"/>
      <c r="Q209" s="29"/>
      <c r="R209" s="29"/>
    </row>
    <row r="210" spans="1:18" ht="15.75" customHeight="1">
      <c r="A210" s="43"/>
      <c r="B210" s="408"/>
      <c r="C210" s="410"/>
      <c r="D210" s="410"/>
      <c r="E210" s="29"/>
      <c r="F210" s="35"/>
      <c r="G210" s="35"/>
      <c r="H210" s="35"/>
      <c r="I210" s="42"/>
      <c r="J210" s="147"/>
      <c r="K210" s="147"/>
      <c r="L210" s="29"/>
      <c r="M210" s="29"/>
      <c r="N210" s="29"/>
      <c r="O210" s="29"/>
      <c r="P210" s="29"/>
      <c r="Q210" s="29"/>
      <c r="R210" s="29"/>
    </row>
    <row r="211" spans="1:18" ht="15.75" customHeight="1">
      <c r="A211" s="43"/>
      <c r="B211" s="408"/>
      <c r="C211" s="410"/>
      <c r="D211" s="410"/>
      <c r="E211" s="29"/>
      <c r="F211" s="35"/>
      <c r="G211" s="35"/>
      <c r="H211" s="35"/>
      <c r="I211" s="42"/>
      <c r="J211" s="147"/>
      <c r="K211" s="147"/>
      <c r="L211" s="29"/>
      <c r="M211" s="29"/>
      <c r="N211" s="29"/>
      <c r="O211" s="29"/>
      <c r="P211" s="29"/>
      <c r="Q211" s="29"/>
      <c r="R211" s="29"/>
    </row>
    <row r="212" spans="1:18" ht="15.75" customHeight="1">
      <c r="A212" s="43"/>
      <c r="B212" s="408"/>
      <c r="C212" s="410"/>
      <c r="D212" s="410"/>
      <c r="E212" s="29"/>
      <c r="F212" s="35"/>
      <c r="G212" s="35"/>
      <c r="H212" s="35"/>
      <c r="I212" s="42"/>
      <c r="J212" s="147"/>
      <c r="K212" s="147"/>
      <c r="L212" s="29"/>
      <c r="M212" s="29"/>
      <c r="N212" s="29"/>
      <c r="O212" s="29"/>
      <c r="P212" s="29"/>
      <c r="Q212" s="29"/>
      <c r="R212" s="29"/>
    </row>
    <row r="213" spans="1:18" ht="15.75" customHeight="1">
      <c r="A213" s="43"/>
      <c r="B213" s="408"/>
      <c r="C213" s="410"/>
      <c r="D213" s="410"/>
      <c r="E213" s="29"/>
      <c r="F213" s="35"/>
      <c r="G213" s="35"/>
      <c r="H213" s="35"/>
      <c r="I213" s="42"/>
      <c r="J213" s="147"/>
      <c r="K213" s="147"/>
      <c r="L213" s="29"/>
      <c r="M213" s="29"/>
      <c r="N213" s="29"/>
      <c r="O213" s="29"/>
      <c r="P213" s="29"/>
      <c r="Q213" s="29"/>
      <c r="R213" s="29"/>
    </row>
    <row r="214" spans="1:18" ht="15.75" customHeight="1">
      <c r="A214" s="43"/>
      <c r="B214" s="408"/>
      <c r="C214" s="410"/>
      <c r="D214" s="410"/>
      <c r="E214" s="29"/>
      <c r="F214" s="35"/>
      <c r="G214" s="35"/>
      <c r="H214" s="35"/>
      <c r="I214" s="42"/>
      <c r="J214" s="147"/>
      <c r="K214" s="147"/>
      <c r="L214" s="29"/>
      <c r="M214" s="29"/>
      <c r="N214" s="29"/>
      <c r="O214" s="29"/>
      <c r="P214" s="29"/>
      <c r="Q214" s="29"/>
      <c r="R214" s="29"/>
    </row>
    <row r="215" spans="1:18" ht="15.75" customHeight="1">
      <c r="A215" s="43"/>
      <c r="B215" s="408"/>
      <c r="C215" s="410"/>
      <c r="D215" s="410"/>
      <c r="E215" s="29"/>
      <c r="F215" s="35"/>
      <c r="G215" s="35"/>
      <c r="H215" s="35"/>
      <c r="I215" s="42"/>
      <c r="J215" s="147"/>
      <c r="K215" s="147"/>
      <c r="L215" s="29"/>
      <c r="M215" s="29"/>
      <c r="N215" s="29"/>
      <c r="O215" s="29"/>
      <c r="P215" s="29"/>
      <c r="Q215" s="29"/>
      <c r="R215" s="29"/>
    </row>
    <row r="216" spans="1:18" ht="15.75" customHeight="1">
      <c r="A216" s="43"/>
      <c r="B216" s="408"/>
      <c r="C216" s="410"/>
      <c r="D216" s="410"/>
      <c r="E216" s="29"/>
      <c r="F216" s="35"/>
      <c r="G216" s="35"/>
      <c r="H216" s="35"/>
      <c r="I216" s="42"/>
      <c r="J216" s="147"/>
      <c r="K216" s="147"/>
      <c r="L216" s="29"/>
      <c r="M216" s="29"/>
      <c r="N216" s="29"/>
      <c r="O216" s="29"/>
      <c r="P216" s="29"/>
      <c r="Q216" s="29"/>
      <c r="R216" s="29"/>
    </row>
    <row r="217" spans="1:18" ht="15.75" customHeight="1">
      <c r="A217" s="43"/>
      <c r="B217" s="408"/>
      <c r="C217" s="410"/>
      <c r="D217" s="410"/>
      <c r="E217" s="29"/>
      <c r="F217" s="35"/>
      <c r="G217" s="35"/>
      <c r="H217" s="35"/>
      <c r="I217" s="42"/>
      <c r="J217" s="147"/>
      <c r="K217" s="147"/>
      <c r="L217" s="29"/>
      <c r="M217" s="29"/>
      <c r="N217" s="29"/>
      <c r="O217" s="29"/>
      <c r="P217" s="29"/>
      <c r="Q217" s="29"/>
      <c r="R217" s="29"/>
    </row>
    <row r="218" spans="1:18" ht="15.75" customHeight="1">
      <c r="A218" s="43"/>
      <c r="B218" s="408"/>
      <c r="C218" s="410"/>
      <c r="D218" s="410"/>
      <c r="E218" s="29"/>
      <c r="F218" s="35"/>
      <c r="G218" s="35"/>
      <c r="H218" s="35"/>
      <c r="I218" s="42"/>
      <c r="J218" s="147"/>
      <c r="K218" s="147"/>
      <c r="L218" s="29"/>
      <c r="M218" s="29"/>
      <c r="N218" s="29"/>
      <c r="O218" s="29"/>
      <c r="P218" s="29"/>
      <c r="Q218" s="29"/>
      <c r="R218" s="29"/>
    </row>
    <row r="219" spans="1:18" ht="15.75" customHeight="1">
      <c r="A219" s="43"/>
      <c r="B219" s="408"/>
      <c r="C219" s="410"/>
      <c r="D219" s="410"/>
      <c r="E219" s="29"/>
      <c r="F219" s="35"/>
      <c r="G219" s="35"/>
      <c r="H219" s="35"/>
      <c r="I219" s="42"/>
      <c r="J219" s="147"/>
      <c r="K219" s="147"/>
      <c r="L219" s="29"/>
      <c r="M219" s="29"/>
      <c r="N219" s="29"/>
      <c r="O219" s="29"/>
      <c r="P219" s="29"/>
      <c r="Q219" s="29"/>
      <c r="R219" s="29"/>
    </row>
    <row r="220" spans="1:18" ht="15.75" customHeight="1">
      <c r="A220" s="43"/>
      <c r="B220" s="408"/>
      <c r="C220" s="410"/>
      <c r="D220" s="410"/>
      <c r="E220" s="29"/>
      <c r="F220" s="35"/>
      <c r="G220" s="35"/>
      <c r="H220" s="35"/>
      <c r="I220" s="42"/>
      <c r="J220" s="147"/>
      <c r="K220" s="147"/>
      <c r="L220" s="29"/>
      <c r="M220" s="29"/>
      <c r="N220" s="29"/>
      <c r="O220" s="29"/>
      <c r="P220" s="29"/>
      <c r="Q220" s="29"/>
      <c r="R220" s="29"/>
    </row>
    <row r="221" spans="1:18" ht="15.75" customHeight="1">
      <c r="A221" s="43"/>
      <c r="B221" s="408"/>
      <c r="C221" s="410"/>
      <c r="D221" s="410"/>
      <c r="E221" s="29"/>
      <c r="F221" s="35"/>
      <c r="G221" s="35"/>
      <c r="H221" s="35"/>
      <c r="I221" s="42"/>
      <c r="J221" s="147"/>
      <c r="K221" s="147"/>
      <c r="L221" s="29"/>
      <c r="M221" s="29"/>
      <c r="N221" s="29"/>
      <c r="O221" s="29"/>
      <c r="P221" s="29"/>
      <c r="Q221" s="29"/>
      <c r="R221" s="29"/>
    </row>
    <row r="222" spans="1:18" ht="15.75" customHeight="1">
      <c r="A222" s="43"/>
      <c r="B222" s="408"/>
      <c r="C222" s="410"/>
      <c r="D222" s="410"/>
      <c r="E222" s="29"/>
      <c r="F222" s="35"/>
      <c r="G222" s="35"/>
      <c r="H222" s="35"/>
      <c r="I222" s="42"/>
      <c r="J222" s="147"/>
      <c r="K222" s="147"/>
      <c r="L222" s="29"/>
      <c r="M222" s="29"/>
      <c r="N222" s="29"/>
      <c r="O222" s="29"/>
      <c r="P222" s="29"/>
      <c r="Q222" s="29"/>
      <c r="R222" s="29"/>
    </row>
    <row r="223" spans="1:18" ht="15.75" customHeight="1">
      <c r="A223" s="43"/>
      <c r="B223" s="408"/>
      <c r="C223" s="410"/>
      <c r="D223" s="410"/>
      <c r="E223" s="29"/>
      <c r="F223" s="35"/>
      <c r="G223" s="35"/>
      <c r="H223" s="35"/>
      <c r="I223" s="42"/>
      <c r="J223" s="147"/>
      <c r="K223" s="147"/>
      <c r="L223" s="29"/>
      <c r="M223" s="29"/>
      <c r="N223" s="29"/>
      <c r="O223" s="29"/>
      <c r="P223" s="29"/>
      <c r="Q223" s="29"/>
      <c r="R223" s="29"/>
    </row>
    <row r="224" spans="1:18" ht="15.75" customHeight="1">
      <c r="A224" s="43"/>
      <c r="B224" s="408"/>
      <c r="C224" s="410"/>
      <c r="D224" s="410"/>
      <c r="E224" s="29"/>
      <c r="F224" s="35"/>
      <c r="G224" s="35"/>
      <c r="H224" s="35"/>
      <c r="I224" s="42"/>
      <c r="J224" s="147"/>
      <c r="K224" s="147"/>
      <c r="L224" s="29"/>
      <c r="M224" s="29"/>
      <c r="N224" s="29"/>
      <c r="O224" s="29"/>
      <c r="P224" s="29"/>
      <c r="Q224" s="29"/>
      <c r="R224" s="29"/>
    </row>
    <row r="225" spans="1:18" ht="15.75" customHeight="1">
      <c r="A225" s="43"/>
      <c r="B225" s="408"/>
      <c r="C225" s="410"/>
      <c r="D225" s="410"/>
      <c r="E225" s="29"/>
      <c r="F225" s="35"/>
      <c r="G225" s="35"/>
      <c r="H225" s="35"/>
      <c r="I225" s="42"/>
      <c r="J225" s="147"/>
      <c r="K225" s="147"/>
      <c r="L225" s="29"/>
      <c r="M225" s="29"/>
      <c r="N225" s="29"/>
      <c r="O225" s="29"/>
      <c r="P225" s="29"/>
      <c r="Q225" s="29"/>
      <c r="R225" s="29"/>
    </row>
    <row r="226" spans="1:18" ht="15.75" customHeight="1">
      <c r="A226" s="13"/>
      <c r="B226" s="61"/>
      <c r="F226" s="14"/>
      <c r="G226" s="14"/>
      <c r="H226" s="14"/>
      <c r="I226" s="13"/>
    </row>
    <row r="227" spans="1:18" ht="15.75" customHeight="1">
      <c r="A227" s="13"/>
      <c r="B227" s="61"/>
      <c r="F227" s="14"/>
      <c r="G227" s="14"/>
      <c r="H227" s="14"/>
      <c r="I227" s="13"/>
    </row>
    <row r="228" spans="1:18" ht="15.75" customHeight="1">
      <c r="A228" s="13"/>
      <c r="B228" s="61"/>
      <c r="F228" s="14"/>
      <c r="G228" s="14"/>
      <c r="H228" s="14"/>
      <c r="I228" s="13"/>
    </row>
    <row r="229" spans="1:18" ht="15.75" customHeight="1">
      <c r="A229" s="13"/>
      <c r="B229" s="61"/>
      <c r="F229" s="14"/>
      <c r="G229" s="14"/>
      <c r="H229" s="14"/>
      <c r="I229" s="13"/>
    </row>
    <row r="230" spans="1:18" ht="15.75" customHeight="1">
      <c r="A230" s="13"/>
      <c r="B230" s="61"/>
      <c r="F230" s="14"/>
      <c r="G230" s="14"/>
      <c r="H230" s="14"/>
      <c r="I230" s="13"/>
    </row>
    <row r="231" spans="1:18" ht="15.75" customHeight="1">
      <c r="A231" s="13"/>
      <c r="B231" s="61"/>
      <c r="F231" s="14"/>
      <c r="G231" s="14"/>
      <c r="H231" s="14"/>
      <c r="I231" s="13"/>
    </row>
    <row r="232" spans="1:18" ht="15.75" customHeight="1">
      <c r="A232" s="13"/>
      <c r="B232" s="61"/>
      <c r="F232" s="14"/>
      <c r="G232" s="14"/>
      <c r="H232" s="14"/>
      <c r="I232" s="13"/>
    </row>
    <row r="233" spans="1:18" ht="15.75" customHeight="1">
      <c r="A233" s="13"/>
      <c r="B233" s="61"/>
      <c r="F233" s="14"/>
      <c r="G233" s="14"/>
      <c r="H233" s="14"/>
      <c r="I233" s="13"/>
    </row>
    <row r="234" spans="1:18" ht="15.75" customHeight="1">
      <c r="A234" s="13"/>
      <c r="B234" s="61"/>
      <c r="F234" s="14"/>
      <c r="G234" s="14"/>
      <c r="H234" s="14"/>
      <c r="I234" s="13"/>
    </row>
    <row r="235" spans="1:18" ht="15.75" customHeight="1">
      <c r="A235" s="13"/>
      <c r="B235" s="61"/>
      <c r="F235" s="14"/>
      <c r="G235" s="14"/>
      <c r="H235" s="14"/>
      <c r="I235" s="13"/>
    </row>
    <row r="236" spans="1:18" ht="15.75" customHeight="1">
      <c r="A236" s="13"/>
      <c r="B236" s="61"/>
      <c r="F236" s="14"/>
      <c r="G236" s="14"/>
      <c r="H236" s="14"/>
      <c r="I236" s="13"/>
    </row>
    <row r="237" spans="1:18" ht="15.75" customHeight="1">
      <c r="A237" s="13"/>
      <c r="B237" s="61"/>
      <c r="F237" s="14"/>
      <c r="G237" s="14"/>
      <c r="H237" s="14"/>
      <c r="I237" s="13"/>
    </row>
    <row r="238" spans="1:18" ht="15.75" customHeight="1">
      <c r="A238" s="13"/>
      <c r="B238" s="61"/>
      <c r="F238" s="14"/>
      <c r="G238" s="14"/>
      <c r="H238" s="14"/>
      <c r="I238" s="13"/>
    </row>
    <row r="239" spans="1:18" ht="15.75" customHeight="1">
      <c r="A239" s="13"/>
      <c r="B239" s="61"/>
      <c r="F239" s="14"/>
      <c r="G239" s="14"/>
      <c r="H239" s="14"/>
      <c r="I239" s="13"/>
    </row>
    <row r="240" spans="1:18" ht="15.75" customHeight="1">
      <c r="A240" s="13"/>
      <c r="B240" s="61"/>
      <c r="F240" s="14"/>
      <c r="G240" s="14"/>
      <c r="H240" s="14"/>
      <c r="I240" s="13"/>
    </row>
    <row r="241" spans="1:9" ht="15.75" customHeight="1">
      <c r="A241" s="13"/>
      <c r="B241" s="61"/>
      <c r="F241" s="14"/>
      <c r="G241" s="14"/>
      <c r="H241" s="14"/>
      <c r="I241" s="13"/>
    </row>
    <row r="242" spans="1:9" ht="15.75" customHeight="1">
      <c r="A242" s="13"/>
      <c r="B242" s="61"/>
      <c r="F242" s="14"/>
      <c r="G242" s="14"/>
      <c r="H242" s="14"/>
      <c r="I242" s="13"/>
    </row>
    <row r="243" spans="1:9" ht="15.75" customHeight="1">
      <c r="A243" s="13"/>
      <c r="B243" s="61"/>
      <c r="F243" s="14"/>
      <c r="G243" s="14"/>
      <c r="H243" s="14"/>
      <c r="I243" s="13"/>
    </row>
    <row r="244" spans="1:9" ht="15.75" customHeight="1">
      <c r="A244" s="13"/>
      <c r="B244" s="61"/>
      <c r="F244" s="14"/>
      <c r="G244" s="14"/>
      <c r="H244" s="14"/>
      <c r="I244" s="13"/>
    </row>
    <row r="245" spans="1:9" ht="15.75" customHeight="1">
      <c r="A245" s="13"/>
      <c r="B245" s="61"/>
      <c r="F245" s="14"/>
      <c r="G245" s="14"/>
      <c r="H245" s="14"/>
      <c r="I245" s="13"/>
    </row>
    <row r="246" spans="1:9" ht="15.75" customHeight="1">
      <c r="A246" s="13"/>
      <c r="B246" s="61"/>
      <c r="F246" s="14"/>
      <c r="G246" s="14"/>
      <c r="H246" s="14"/>
      <c r="I246" s="13"/>
    </row>
    <row r="247" spans="1:9" ht="15.75" customHeight="1">
      <c r="A247" s="13"/>
      <c r="B247" s="61"/>
      <c r="F247" s="14"/>
      <c r="G247" s="14"/>
      <c r="H247" s="14"/>
      <c r="I247" s="13"/>
    </row>
    <row r="248" spans="1:9" ht="15.75" customHeight="1">
      <c r="A248" s="13"/>
      <c r="B248" s="61"/>
      <c r="F248" s="14"/>
      <c r="G248" s="14"/>
      <c r="H248" s="14"/>
      <c r="I248" s="13"/>
    </row>
    <row r="249" spans="1:9" ht="15.75" customHeight="1">
      <c r="A249" s="13"/>
      <c r="B249" s="61"/>
      <c r="F249" s="14"/>
      <c r="G249" s="14"/>
      <c r="H249" s="14"/>
      <c r="I249" s="13"/>
    </row>
    <row r="250" spans="1:9" ht="15.75" customHeight="1">
      <c r="A250" s="13"/>
      <c r="B250" s="61"/>
      <c r="F250" s="14"/>
      <c r="G250" s="14"/>
      <c r="H250" s="14"/>
      <c r="I250" s="13"/>
    </row>
    <row r="251" spans="1:9" ht="15.75" customHeight="1">
      <c r="A251" s="13"/>
      <c r="B251" s="61"/>
      <c r="F251" s="14"/>
      <c r="G251" s="14"/>
      <c r="H251" s="14"/>
      <c r="I251" s="13"/>
    </row>
    <row r="252" spans="1:9" ht="15.75" customHeight="1">
      <c r="A252" s="13"/>
      <c r="B252" s="61"/>
      <c r="F252" s="14"/>
      <c r="G252" s="14"/>
      <c r="H252" s="14"/>
      <c r="I252" s="13"/>
    </row>
    <row r="253" spans="1:9" ht="15.75" customHeight="1">
      <c r="A253" s="13"/>
      <c r="B253" s="61"/>
      <c r="F253" s="14"/>
      <c r="G253" s="14"/>
      <c r="H253" s="14"/>
      <c r="I253" s="13"/>
    </row>
    <row r="254" spans="1:9" ht="15.75" customHeight="1">
      <c r="A254" s="13"/>
      <c r="B254" s="61"/>
      <c r="F254" s="14"/>
      <c r="G254" s="14"/>
      <c r="H254" s="14"/>
      <c r="I254" s="13"/>
    </row>
    <row r="255" spans="1:9" ht="15.75" customHeight="1">
      <c r="A255" s="13"/>
      <c r="B255" s="61"/>
      <c r="F255" s="14"/>
      <c r="G255" s="14"/>
      <c r="H255" s="14"/>
      <c r="I255" s="13"/>
    </row>
    <row r="256" spans="1:9" ht="15.75" customHeight="1">
      <c r="A256" s="13"/>
      <c r="B256" s="61"/>
      <c r="F256" s="14"/>
      <c r="G256" s="14"/>
      <c r="H256" s="14"/>
      <c r="I256" s="13"/>
    </row>
    <row r="257" spans="1:9" ht="15.75" customHeight="1">
      <c r="A257" s="13"/>
      <c r="B257" s="61"/>
      <c r="F257" s="14"/>
      <c r="G257" s="14"/>
      <c r="H257" s="14"/>
      <c r="I257" s="13"/>
    </row>
    <row r="258" spans="1:9" ht="15.75" customHeight="1">
      <c r="A258" s="13"/>
      <c r="B258" s="61"/>
      <c r="F258" s="14"/>
      <c r="G258" s="14"/>
      <c r="H258" s="14"/>
      <c r="I258" s="13"/>
    </row>
    <row r="259" spans="1:9" ht="15.75" customHeight="1">
      <c r="A259" s="13"/>
      <c r="B259" s="61"/>
      <c r="F259" s="14"/>
      <c r="G259" s="14"/>
      <c r="H259" s="14"/>
      <c r="I259" s="13"/>
    </row>
    <row r="260" spans="1:9" ht="15.75" customHeight="1">
      <c r="A260" s="13"/>
      <c r="B260" s="61"/>
      <c r="F260" s="14"/>
      <c r="G260" s="14"/>
      <c r="H260" s="14"/>
      <c r="I260" s="13"/>
    </row>
    <row r="261" spans="1:9" ht="15.75" customHeight="1">
      <c r="A261" s="13"/>
      <c r="B261" s="61"/>
      <c r="F261" s="14"/>
      <c r="G261" s="14"/>
      <c r="H261" s="14"/>
      <c r="I261" s="13"/>
    </row>
    <row r="262" spans="1:9" ht="15.75" customHeight="1">
      <c r="A262" s="13"/>
      <c r="B262" s="61"/>
      <c r="F262" s="14"/>
      <c r="G262" s="14"/>
      <c r="H262" s="14"/>
      <c r="I262" s="13"/>
    </row>
    <row r="263" spans="1:9" ht="15.75" customHeight="1">
      <c r="A263" s="13"/>
      <c r="B263" s="61"/>
      <c r="F263" s="14"/>
      <c r="G263" s="14"/>
      <c r="H263" s="14"/>
      <c r="I263" s="13"/>
    </row>
    <row r="264" spans="1:9" ht="15.75" customHeight="1">
      <c r="A264" s="13"/>
      <c r="B264" s="61"/>
      <c r="F264" s="14"/>
      <c r="G264" s="14"/>
      <c r="H264" s="14"/>
      <c r="I264" s="13"/>
    </row>
    <row r="265" spans="1:9" ht="15.75" customHeight="1">
      <c r="A265" s="13"/>
      <c r="B265" s="61"/>
      <c r="F265" s="14"/>
      <c r="G265" s="14"/>
      <c r="H265" s="14"/>
      <c r="I265" s="13"/>
    </row>
    <row r="266" spans="1:9" ht="15.75" customHeight="1">
      <c r="A266" s="13"/>
      <c r="B266" s="61"/>
      <c r="F266" s="14"/>
      <c r="G266" s="14"/>
      <c r="H266" s="14"/>
      <c r="I266" s="13"/>
    </row>
    <row r="267" spans="1:9" ht="15.75" customHeight="1">
      <c r="A267" s="13"/>
      <c r="B267" s="61"/>
      <c r="F267" s="14"/>
      <c r="G267" s="14"/>
      <c r="H267" s="14"/>
      <c r="I267" s="13"/>
    </row>
    <row r="268" spans="1:9" ht="15.75" customHeight="1">
      <c r="A268" s="13"/>
      <c r="B268" s="61"/>
      <c r="F268" s="14"/>
      <c r="G268" s="14"/>
      <c r="H268" s="14"/>
      <c r="I268" s="13"/>
    </row>
    <row r="269" spans="1:9" ht="15.75" customHeight="1">
      <c r="A269" s="13"/>
      <c r="B269" s="61"/>
      <c r="F269" s="14"/>
      <c r="G269" s="14"/>
      <c r="H269" s="14"/>
      <c r="I269" s="13"/>
    </row>
    <row r="270" spans="1:9" ht="15.75" customHeight="1">
      <c r="A270" s="13"/>
      <c r="B270" s="61"/>
      <c r="F270" s="14"/>
      <c r="G270" s="14"/>
      <c r="H270" s="14"/>
      <c r="I270" s="13"/>
    </row>
    <row r="271" spans="1:9" ht="15.75" customHeight="1">
      <c r="A271" s="13"/>
      <c r="B271" s="61"/>
      <c r="F271" s="14"/>
      <c r="G271" s="14"/>
      <c r="H271" s="14"/>
      <c r="I271" s="13"/>
    </row>
    <row r="272" spans="1:9" ht="15.75" customHeight="1">
      <c r="A272" s="13"/>
      <c r="B272" s="61"/>
      <c r="F272" s="14"/>
      <c r="G272" s="14"/>
      <c r="H272" s="14"/>
      <c r="I272" s="13"/>
    </row>
    <row r="273" spans="1:9" ht="15.75" customHeight="1">
      <c r="A273" s="13"/>
      <c r="B273" s="61"/>
      <c r="F273" s="14"/>
      <c r="G273" s="14"/>
      <c r="H273" s="14"/>
      <c r="I273" s="13"/>
    </row>
    <row r="274" spans="1:9" ht="15.75" customHeight="1">
      <c r="A274" s="13"/>
      <c r="B274" s="61"/>
      <c r="F274" s="14"/>
      <c r="G274" s="14"/>
      <c r="H274" s="14"/>
      <c r="I274" s="13"/>
    </row>
    <row r="275" spans="1:9" ht="15.75" customHeight="1">
      <c r="A275" s="13"/>
      <c r="B275" s="61"/>
      <c r="F275" s="14"/>
      <c r="G275" s="14"/>
      <c r="H275" s="14"/>
      <c r="I275" s="13"/>
    </row>
    <row r="276" spans="1:9" ht="15.75" customHeight="1">
      <c r="A276" s="13"/>
      <c r="B276" s="61"/>
      <c r="F276" s="14"/>
      <c r="G276" s="14"/>
      <c r="H276" s="14"/>
      <c r="I276" s="13"/>
    </row>
    <row r="277" spans="1:9" ht="15.75" customHeight="1">
      <c r="A277" s="13"/>
      <c r="B277" s="61"/>
      <c r="F277" s="14"/>
      <c r="G277" s="14"/>
      <c r="H277" s="14"/>
      <c r="I277" s="13"/>
    </row>
    <row r="278" spans="1:9" ht="15.75" customHeight="1">
      <c r="A278" s="13"/>
      <c r="B278" s="61"/>
      <c r="F278" s="14"/>
      <c r="G278" s="14"/>
      <c r="H278" s="14"/>
      <c r="I278" s="13"/>
    </row>
    <row r="279" spans="1:9" ht="15.75" customHeight="1">
      <c r="A279" s="13"/>
      <c r="B279" s="61"/>
      <c r="F279" s="14"/>
      <c r="G279" s="14"/>
      <c r="H279" s="14"/>
      <c r="I279" s="13"/>
    </row>
    <row r="280" spans="1:9" ht="15.75" customHeight="1">
      <c r="A280" s="13"/>
      <c r="B280" s="61"/>
      <c r="F280" s="14"/>
      <c r="G280" s="14"/>
      <c r="H280" s="14"/>
      <c r="I280" s="13"/>
    </row>
    <row r="281" spans="1:9" ht="15.75" customHeight="1">
      <c r="A281" s="13"/>
      <c r="B281" s="61"/>
      <c r="F281" s="14"/>
      <c r="G281" s="14"/>
      <c r="H281" s="14"/>
      <c r="I281" s="13"/>
    </row>
    <row r="282" spans="1:9" ht="15.75" customHeight="1">
      <c r="A282" s="13"/>
      <c r="B282" s="61"/>
      <c r="F282" s="14"/>
      <c r="G282" s="14"/>
      <c r="H282" s="14"/>
      <c r="I282" s="13"/>
    </row>
    <row r="283" spans="1:9" ht="15.75" customHeight="1">
      <c r="A283" s="13"/>
      <c r="B283" s="61"/>
      <c r="F283" s="14"/>
      <c r="G283" s="14"/>
      <c r="H283" s="14"/>
      <c r="I283" s="13"/>
    </row>
    <row r="284" spans="1:9" ht="15.75" customHeight="1">
      <c r="A284" s="13"/>
      <c r="B284" s="61"/>
      <c r="F284" s="14"/>
      <c r="G284" s="14"/>
      <c r="H284" s="14"/>
      <c r="I284" s="13"/>
    </row>
    <row r="285" spans="1:9" ht="15.75" customHeight="1">
      <c r="A285" s="13"/>
      <c r="B285" s="61"/>
      <c r="F285" s="14"/>
      <c r="G285" s="14"/>
      <c r="H285" s="14"/>
      <c r="I285" s="13"/>
    </row>
    <row r="286" spans="1:9" ht="15.75" customHeight="1">
      <c r="A286" s="13"/>
      <c r="B286" s="61"/>
      <c r="F286" s="14"/>
      <c r="G286" s="14"/>
      <c r="H286" s="14"/>
      <c r="I286" s="13"/>
    </row>
    <row r="287" spans="1:9" ht="15.75" customHeight="1">
      <c r="A287" s="13"/>
      <c r="B287" s="61"/>
      <c r="F287" s="14"/>
      <c r="G287" s="14"/>
      <c r="H287" s="14"/>
      <c r="I287" s="13"/>
    </row>
    <row r="288" spans="1:9" ht="15.75" customHeight="1">
      <c r="A288" s="13"/>
      <c r="B288" s="61"/>
      <c r="F288" s="14"/>
      <c r="G288" s="14"/>
      <c r="H288" s="14"/>
      <c r="I288" s="13"/>
    </row>
    <row r="289" spans="1:9" ht="15.75" customHeight="1">
      <c r="A289" s="13"/>
      <c r="B289" s="61"/>
      <c r="F289" s="14"/>
      <c r="G289" s="14"/>
      <c r="H289" s="14"/>
      <c r="I289" s="13"/>
    </row>
    <row r="290" spans="1:9" ht="15.75" customHeight="1">
      <c r="A290" s="13"/>
      <c r="B290" s="61"/>
      <c r="F290" s="14"/>
      <c r="G290" s="14"/>
      <c r="H290" s="14"/>
      <c r="I290" s="13"/>
    </row>
    <row r="291" spans="1:9" ht="15.75" customHeight="1">
      <c r="A291" s="13"/>
      <c r="B291" s="61"/>
      <c r="F291" s="14"/>
      <c r="G291" s="14"/>
      <c r="H291" s="14"/>
      <c r="I291" s="13"/>
    </row>
    <row r="292" spans="1:9" ht="15.75" customHeight="1">
      <c r="A292" s="13"/>
      <c r="B292" s="61"/>
      <c r="F292" s="14"/>
      <c r="G292" s="14"/>
      <c r="H292" s="14"/>
      <c r="I292" s="13"/>
    </row>
    <row r="293" spans="1:9" ht="15.75" customHeight="1">
      <c r="A293" s="13"/>
      <c r="B293" s="61"/>
      <c r="F293" s="14"/>
      <c r="G293" s="14"/>
      <c r="H293" s="14"/>
      <c r="I293" s="13"/>
    </row>
    <row r="294" spans="1:9" ht="15.75" customHeight="1">
      <c r="A294" s="13"/>
      <c r="B294" s="61"/>
      <c r="F294" s="14"/>
      <c r="G294" s="14"/>
      <c r="H294" s="14"/>
      <c r="I294" s="13"/>
    </row>
    <row r="295" spans="1:9" ht="15.75" customHeight="1">
      <c r="A295" s="13"/>
      <c r="B295" s="61"/>
      <c r="F295" s="14"/>
      <c r="G295" s="14"/>
      <c r="H295" s="14"/>
      <c r="I295" s="13"/>
    </row>
    <row r="296" spans="1:9" ht="15.75" customHeight="1">
      <c r="A296" s="13"/>
      <c r="B296" s="61"/>
      <c r="F296" s="14"/>
      <c r="G296" s="14"/>
      <c r="H296" s="14"/>
      <c r="I296" s="13"/>
    </row>
    <row r="297" spans="1:9" ht="15.75" customHeight="1">
      <c r="A297" s="13"/>
      <c r="B297" s="61"/>
      <c r="F297" s="14"/>
      <c r="G297" s="14"/>
      <c r="H297" s="14"/>
      <c r="I297" s="13"/>
    </row>
    <row r="298" spans="1:9" ht="15.75" customHeight="1">
      <c r="A298" s="13"/>
      <c r="B298" s="61"/>
      <c r="F298" s="14"/>
      <c r="G298" s="14"/>
      <c r="H298" s="14"/>
      <c r="I298" s="13"/>
    </row>
    <row r="299" spans="1:9" ht="15.75" customHeight="1">
      <c r="A299" s="13"/>
      <c r="B299" s="61"/>
      <c r="F299" s="14"/>
      <c r="G299" s="14"/>
      <c r="H299" s="14"/>
      <c r="I299" s="13"/>
    </row>
    <row r="300" spans="1:9" ht="15.75" customHeight="1">
      <c r="A300" s="13"/>
      <c r="B300" s="61"/>
      <c r="F300" s="14"/>
      <c r="G300" s="14"/>
      <c r="H300" s="14"/>
      <c r="I300" s="13"/>
    </row>
    <row r="301" spans="1:9" ht="15.75" customHeight="1">
      <c r="A301" s="13"/>
      <c r="B301" s="61"/>
      <c r="F301" s="14"/>
      <c r="G301" s="14"/>
      <c r="H301" s="14"/>
      <c r="I301" s="13"/>
    </row>
    <row r="302" spans="1:9" ht="15.75" customHeight="1">
      <c r="A302" s="13"/>
      <c r="B302" s="61"/>
      <c r="F302" s="14"/>
      <c r="G302" s="14"/>
      <c r="H302" s="14"/>
      <c r="I302" s="13"/>
    </row>
    <row r="303" spans="1:9" ht="15.75" customHeight="1">
      <c r="A303" s="13"/>
      <c r="B303" s="61"/>
      <c r="F303" s="14"/>
      <c r="G303" s="14"/>
      <c r="H303" s="14"/>
      <c r="I303" s="13"/>
    </row>
    <row r="304" spans="1:9" ht="15.75" customHeight="1">
      <c r="A304" s="13"/>
      <c r="B304" s="61"/>
      <c r="F304" s="14"/>
      <c r="G304" s="14"/>
      <c r="H304" s="14"/>
      <c r="I304" s="13"/>
    </row>
    <row r="305" spans="1:9" ht="15.75" customHeight="1">
      <c r="A305" s="13"/>
      <c r="B305" s="61"/>
      <c r="F305" s="14"/>
      <c r="G305" s="14"/>
      <c r="H305" s="14"/>
      <c r="I305" s="13"/>
    </row>
    <row r="306" spans="1:9" ht="15.75" customHeight="1">
      <c r="A306" s="13"/>
      <c r="B306" s="61"/>
      <c r="F306" s="14"/>
      <c r="G306" s="14"/>
      <c r="H306" s="14"/>
      <c r="I306" s="13"/>
    </row>
    <row r="307" spans="1:9" ht="15.75" customHeight="1">
      <c r="A307" s="13"/>
      <c r="B307" s="61"/>
      <c r="F307" s="14"/>
      <c r="G307" s="14"/>
      <c r="H307" s="14"/>
      <c r="I307" s="13"/>
    </row>
    <row r="308" spans="1:9" ht="15.75" customHeight="1">
      <c r="A308" s="13"/>
      <c r="B308" s="61"/>
      <c r="F308" s="14"/>
      <c r="G308" s="14"/>
      <c r="H308" s="14"/>
      <c r="I308" s="13"/>
    </row>
    <row r="309" spans="1:9" ht="15.75" customHeight="1">
      <c r="A309" s="13"/>
      <c r="B309" s="61"/>
      <c r="F309" s="14"/>
      <c r="G309" s="14"/>
      <c r="H309" s="14"/>
      <c r="I309" s="13"/>
    </row>
    <row r="310" spans="1:9" ht="15.75" customHeight="1">
      <c r="A310" s="13"/>
      <c r="B310" s="61"/>
      <c r="F310" s="14"/>
      <c r="G310" s="14"/>
      <c r="H310" s="14"/>
      <c r="I310" s="13"/>
    </row>
    <row r="311" spans="1:9" ht="15.75" customHeight="1">
      <c r="A311" s="13"/>
      <c r="B311" s="61"/>
      <c r="F311" s="14"/>
      <c r="G311" s="14"/>
      <c r="H311" s="14"/>
      <c r="I311" s="13"/>
    </row>
    <row r="312" spans="1:9" ht="15.75" customHeight="1">
      <c r="A312" s="13"/>
      <c r="B312" s="61"/>
      <c r="F312" s="14"/>
      <c r="G312" s="14"/>
      <c r="H312" s="14"/>
      <c r="I312" s="13"/>
    </row>
    <row r="313" spans="1:9" ht="15.75" customHeight="1">
      <c r="A313" s="13"/>
      <c r="B313" s="61"/>
      <c r="F313" s="14"/>
      <c r="G313" s="14"/>
      <c r="H313" s="14"/>
      <c r="I313" s="13"/>
    </row>
    <row r="314" spans="1:9" ht="15.75" customHeight="1">
      <c r="A314" s="13"/>
      <c r="B314" s="61"/>
      <c r="F314" s="14"/>
      <c r="G314" s="14"/>
      <c r="H314" s="14"/>
      <c r="I314" s="13"/>
    </row>
    <row r="315" spans="1:9" ht="15.75" customHeight="1">
      <c r="A315" s="13"/>
      <c r="B315" s="61"/>
      <c r="F315" s="14"/>
      <c r="G315" s="14"/>
      <c r="H315" s="14"/>
      <c r="I315" s="13"/>
    </row>
    <row r="316" spans="1:9" ht="15.75" customHeight="1">
      <c r="A316" s="13"/>
      <c r="B316" s="61"/>
      <c r="F316" s="14"/>
      <c r="G316" s="14"/>
      <c r="H316" s="14"/>
      <c r="I316" s="13"/>
    </row>
    <row r="317" spans="1:9" ht="15.75" customHeight="1">
      <c r="A317" s="13"/>
      <c r="B317" s="61"/>
      <c r="F317" s="14"/>
      <c r="G317" s="14"/>
      <c r="H317" s="14"/>
      <c r="I317" s="13"/>
    </row>
    <row r="318" spans="1:9" ht="15.75" customHeight="1">
      <c r="A318" s="13"/>
      <c r="B318" s="61"/>
      <c r="F318" s="14"/>
      <c r="G318" s="14"/>
      <c r="H318" s="14"/>
      <c r="I318" s="13"/>
    </row>
    <row r="319" spans="1:9" ht="15.75" customHeight="1">
      <c r="A319" s="13"/>
      <c r="B319" s="61"/>
      <c r="F319" s="14"/>
      <c r="G319" s="14"/>
      <c r="H319" s="14"/>
      <c r="I319" s="13"/>
    </row>
    <row r="320" spans="1:9" ht="15.75" customHeight="1">
      <c r="A320" s="13"/>
      <c r="B320" s="61"/>
      <c r="F320" s="14"/>
      <c r="G320" s="14"/>
      <c r="H320" s="14"/>
      <c r="I320" s="13"/>
    </row>
    <row r="321" spans="1:9" ht="15.75" customHeight="1">
      <c r="A321" s="13"/>
      <c r="B321" s="61"/>
      <c r="F321" s="14"/>
      <c r="G321" s="14"/>
      <c r="H321" s="14"/>
      <c r="I321" s="13"/>
    </row>
    <row r="322" spans="1:9" ht="15.75" customHeight="1">
      <c r="A322" s="13"/>
      <c r="B322" s="61"/>
      <c r="F322" s="14"/>
      <c r="G322" s="14"/>
      <c r="H322" s="14"/>
      <c r="I322" s="13"/>
    </row>
    <row r="323" spans="1:9" ht="15.75" customHeight="1">
      <c r="A323" s="13"/>
      <c r="B323" s="61"/>
      <c r="F323" s="14"/>
      <c r="G323" s="14"/>
      <c r="H323" s="14"/>
      <c r="I323" s="13"/>
    </row>
    <row r="324" spans="1:9" ht="15.75" customHeight="1">
      <c r="A324" s="13"/>
      <c r="B324" s="61"/>
      <c r="F324" s="14"/>
      <c r="G324" s="14"/>
      <c r="H324" s="14"/>
      <c r="I324" s="13"/>
    </row>
    <row r="325" spans="1:9" ht="15.75" customHeight="1">
      <c r="A325" s="13"/>
      <c r="B325" s="61"/>
      <c r="F325" s="14"/>
      <c r="G325" s="14"/>
      <c r="H325" s="14"/>
      <c r="I325" s="13"/>
    </row>
    <row r="326" spans="1:9" ht="15.75" customHeight="1">
      <c r="A326" s="13"/>
      <c r="B326" s="61"/>
      <c r="F326" s="14"/>
      <c r="G326" s="14"/>
      <c r="H326" s="14"/>
      <c r="I326" s="13"/>
    </row>
    <row r="327" spans="1:9" ht="15.75" customHeight="1">
      <c r="A327" s="13"/>
      <c r="B327" s="61"/>
      <c r="F327" s="14"/>
      <c r="G327" s="14"/>
      <c r="H327" s="14"/>
      <c r="I327" s="13"/>
    </row>
    <row r="328" spans="1:9" ht="15.75" customHeight="1">
      <c r="A328" s="13"/>
      <c r="B328" s="61"/>
      <c r="F328" s="14"/>
      <c r="G328" s="14"/>
      <c r="H328" s="14"/>
      <c r="I328" s="13"/>
    </row>
    <row r="329" spans="1:9" ht="15.75" customHeight="1">
      <c r="A329" s="13"/>
      <c r="B329" s="61"/>
      <c r="F329" s="14"/>
      <c r="G329" s="14"/>
      <c r="H329" s="14"/>
      <c r="I329" s="13"/>
    </row>
    <row r="330" spans="1:9" ht="15.75" customHeight="1">
      <c r="A330" s="13"/>
      <c r="B330" s="61"/>
      <c r="F330" s="14"/>
      <c r="G330" s="14"/>
      <c r="H330" s="14"/>
      <c r="I330" s="13"/>
    </row>
    <row r="331" spans="1:9" ht="15.75" customHeight="1">
      <c r="A331" s="13"/>
      <c r="B331" s="61"/>
      <c r="F331" s="14"/>
      <c r="G331" s="14"/>
      <c r="H331" s="14"/>
      <c r="I331" s="13"/>
    </row>
    <row r="332" spans="1:9" ht="15.75" customHeight="1">
      <c r="A332" s="13"/>
      <c r="B332" s="61"/>
      <c r="F332" s="14"/>
      <c r="G332" s="14"/>
      <c r="H332" s="14"/>
      <c r="I332" s="13"/>
    </row>
    <row r="333" spans="1:9" ht="15.75" customHeight="1">
      <c r="A333" s="13"/>
      <c r="B333" s="61"/>
      <c r="F333" s="14"/>
      <c r="G333" s="14"/>
      <c r="H333" s="14"/>
      <c r="I333" s="13"/>
    </row>
    <row r="334" spans="1:9" ht="15.75" customHeight="1">
      <c r="A334" s="13"/>
      <c r="B334" s="61"/>
      <c r="F334" s="14"/>
      <c r="G334" s="14"/>
      <c r="H334" s="14"/>
      <c r="I334" s="13"/>
    </row>
    <row r="335" spans="1:9" ht="15.75" customHeight="1">
      <c r="A335" s="13"/>
      <c r="B335" s="61"/>
      <c r="F335" s="14"/>
      <c r="G335" s="14"/>
      <c r="H335" s="14"/>
      <c r="I335" s="13"/>
    </row>
    <row r="336" spans="1:9" ht="15.75" customHeight="1">
      <c r="A336" s="13"/>
      <c r="B336" s="61"/>
      <c r="F336" s="14"/>
      <c r="G336" s="14"/>
      <c r="H336" s="14"/>
      <c r="I336" s="13"/>
    </row>
    <row r="337" spans="1:9" ht="15.75" customHeight="1">
      <c r="A337" s="13"/>
      <c r="B337" s="61"/>
      <c r="F337" s="14"/>
      <c r="G337" s="14"/>
      <c r="H337" s="14"/>
      <c r="I337" s="13"/>
    </row>
    <row r="338" spans="1:9" ht="15.75" customHeight="1">
      <c r="A338" s="13"/>
      <c r="B338" s="61"/>
      <c r="F338" s="14"/>
      <c r="G338" s="14"/>
      <c r="H338" s="14"/>
      <c r="I338" s="13"/>
    </row>
    <row r="339" spans="1:9" ht="15.75" customHeight="1">
      <c r="A339" s="13"/>
      <c r="B339" s="61"/>
      <c r="F339" s="14"/>
      <c r="G339" s="14"/>
      <c r="H339" s="14"/>
      <c r="I339" s="13"/>
    </row>
    <row r="340" spans="1:9" ht="15.75" customHeight="1">
      <c r="A340" s="13"/>
      <c r="B340" s="61"/>
      <c r="F340" s="14"/>
      <c r="G340" s="14"/>
      <c r="H340" s="14"/>
      <c r="I340" s="13"/>
    </row>
    <row r="341" spans="1:9" ht="15.75" customHeight="1">
      <c r="A341" s="13"/>
      <c r="B341" s="61"/>
      <c r="F341" s="14"/>
      <c r="G341" s="14"/>
      <c r="H341" s="14"/>
      <c r="I341" s="13"/>
    </row>
    <row r="342" spans="1:9" ht="15.75" customHeight="1">
      <c r="A342" s="13"/>
      <c r="B342" s="61"/>
      <c r="F342" s="14"/>
      <c r="G342" s="14"/>
      <c r="H342" s="14"/>
      <c r="I342" s="13"/>
    </row>
    <row r="343" spans="1:9" ht="15.75" customHeight="1">
      <c r="A343" s="13"/>
      <c r="B343" s="61"/>
      <c r="F343" s="14"/>
      <c r="G343" s="14"/>
      <c r="H343" s="14"/>
      <c r="I343" s="13"/>
    </row>
    <row r="344" spans="1:9" ht="15.75" customHeight="1">
      <c r="A344" s="13"/>
      <c r="B344" s="61"/>
      <c r="F344" s="14"/>
      <c r="G344" s="14"/>
      <c r="H344" s="14"/>
      <c r="I344" s="13"/>
    </row>
    <row r="345" spans="1:9" ht="15.75" customHeight="1">
      <c r="A345" s="13"/>
      <c r="B345" s="61"/>
      <c r="F345" s="14"/>
      <c r="G345" s="14"/>
      <c r="H345" s="14"/>
      <c r="I345" s="13"/>
    </row>
    <row r="346" spans="1:9" ht="15.75" customHeight="1">
      <c r="A346" s="13"/>
      <c r="B346" s="61"/>
      <c r="F346" s="14"/>
      <c r="G346" s="14"/>
      <c r="H346" s="14"/>
      <c r="I346" s="13"/>
    </row>
    <row r="347" spans="1:9" ht="15.75" customHeight="1">
      <c r="A347" s="13"/>
      <c r="B347" s="61"/>
      <c r="F347" s="14"/>
      <c r="G347" s="14"/>
      <c r="H347" s="14"/>
      <c r="I347" s="13"/>
    </row>
    <row r="348" spans="1:9" ht="15.75" customHeight="1">
      <c r="A348" s="13"/>
      <c r="B348" s="61"/>
      <c r="F348" s="14"/>
      <c r="G348" s="14"/>
      <c r="H348" s="14"/>
      <c r="I348" s="13"/>
    </row>
    <row r="349" spans="1:9" ht="15.75" customHeight="1">
      <c r="A349" s="13"/>
      <c r="B349" s="61"/>
      <c r="F349" s="14"/>
      <c r="G349" s="14"/>
      <c r="H349" s="14"/>
      <c r="I349" s="13"/>
    </row>
    <row r="350" spans="1:9" ht="15.75" customHeight="1">
      <c r="A350" s="13"/>
      <c r="B350" s="61"/>
      <c r="F350" s="14"/>
      <c r="G350" s="14"/>
      <c r="H350" s="14"/>
      <c r="I350" s="13"/>
    </row>
    <row r="351" spans="1:9" ht="15.75" customHeight="1">
      <c r="A351" s="13"/>
      <c r="B351" s="61"/>
      <c r="F351" s="14"/>
      <c r="G351" s="14"/>
      <c r="H351" s="14"/>
      <c r="I351" s="13"/>
    </row>
    <row r="352" spans="1:9" ht="15.75" customHeight="1">
      <c r="A352" s="13"/>
      <c r="B352" s="61"/>
      <c r="F352" s="14"/>
      <c r="G352" s="14"/>
      <c r="H352" s="14"/>
      <c r="I352" s="13"/>
    </row>
    <row r="353" spans="1:9" ht="15.75" customHeight="1">
      <c r="A353" s="13"/>
      <c r="B353" s="61"/>
      <c r="F353" s="14"/>
      <c r="G353" s="14"/>
      <c r="H353" s="14"/>
      <c r="I353" s="13"/>
    </row>
    <row r="354" spans="1:9" ht="15.75" customHeight="1">
      <c r="A354" s="13"/>
      <c r="B354" s="61"/>
      <c r="F354" s="14"/>
      <c r="G354" s="14"/>
      <c r="H354" s="14"/>
      <c r="I354" s="13"/>
    </row>
    <row r="355" spans="1:9" ht="15.75" customHeight="1">
      <c r="A355" s="13"/>
      <c r="B355" s="61"/>
      <c r="F355" s="14"/>
      <c r="G355" s="14"/>
      <c r="H355" s="14"/>
      <c r="I355" s="13"/>
    </row>
    <row r="356" spans="1:9" ht="15.75" customHeight="1">
      <c r="A356" s="13"/>
      <c r="B356" s="61"/>
      <c r="F356" s="14"/>
      <c r="G356" s="14"/>
      <c r="H356" s="14"/>
      <c r="I356" s="13"/>
    </row>
    <row r="357" spans="1:9" ht="15.75" customHeight="1">
      <c r="A357" s="13"/>
      <c r="B357" s="61"/>
      <c r="F357" s="14"/>
      <c r="G357" s="14"/>
      <c r="H357" s="14"/>
      <c r="I357" s="13"/>
    </row>
    <row r="358" spans="1:9" ht="15.75" customHeight="1">
      <c r="A358" s="13"/>
      <c r="B358" s="61"/>
      <c r="F358" s="14"/>
      <c r="G358" s="14"/>
      <c r="H358" s="14"/>
      <c r="I358" s="13"/>
    </row>
    <row r="359" spans="1:9" ht="15.75" customHeight="1">
      <c r="A359" s="13"/>
      <c r="B359" s="61"/>
      <c r="F359" s="14"/>
      <c r="G359" s="14"/>
      <c r="H359" s="14"/>
      <c r="I359" s="13"/>
    </row>
    <row r="360" spans="1:9" ht="15.75" customHeight="1">
      <c r="A360" s="13"/>
      <c r="B360" s="61"/>
      <c r="F360" s="14"/>
      <c r="G360" s="14"/>
      <c r="H360" s="14"/>
      <c r="I360" s="13"/>
    </row>
    <row r="361" spans="1:9" ht="15.75" customHeight="1">
      <c r="A361" s="13"/>
      <c r="B361" s="61"/>
      <c r="F361" s="14"/>
      <c r="G361" s="14"/>
      <c r="H361" s="14"/>
      <c r="I361" s="13"/>
    </row>
    <row r="362" spans="1:9" ht="15.75" customHeight="1">
      <c r="A362" s="13"/>
      <c r="B362" s="61"/>
      <c r="F362" s="14"/>
      <c r="G362" s="14"/>
      <c r="H362" s="14"/>
      <c r="I362" s="13"/>
    </row>
    <row r="363" spans="1:9" ht="15.75" customHeight="1">
      <c r="A363" s="13"/>
      <c r="B363" s="61"/>
      <c r="F363" s="14"/>
      <c r="G363" s="14"/>
      <c r="H363" s="14"/>
      <c r="I363" s="13"/>
    </row>
    <row r="364" spans="1:9" ht="15.75" customHeight="1">
      <c r="A364" s="13"/>
      <c r="B364" s="61"/>
      <c r="F364" s="14"/>
      <c r="G364" s="14"/>
      <c r="H364" s="14"/>
      <c r="I364" s="13"/>
    </row>
    <row r="365" spans="1:9" ht="15.75" customHeight="1">
      <c r="A365" s="13"/>
      <c r="B365" s="61"/>
      <c r="F365" s="14"/>
      <c r="G365" s="14"/>
      <c r="H365" s="14"/>
      <c r="I365" s="13"/>
    </row>
    <row r="366" spans="1:9" ht="15.75" customHeight="1">
      <c r="A366" s="13"/>
      <c r="B366" s="61"/>
      <c r="F366" s="14"/>
      <c r="G366" s="14"/>
      <c r="H366" s="14"/>
      <c r="I366" s="13"/>
    </row>
    <row r="367" spans="1:9" ht="15.75" customHeight="1">
      <c r="A367" s="13"/>
      <c r="B367" s="61"/>
      <c r="F367" s="14"/>
      <c r="G367" s="14"/>
      <c r="H367" s="14"/>
      <c r="I367" s="13"/>
    </row>
    <row r="368" spans="1:9" ht="15.75" customHeight="1">
      <c r="A368" s="13"/>
      <c r="B368" s="61"/>
      <c r="F368" s="14"/>
      <c r="G368" s="14"/>
      <c r="H368" s="14"/>
      <c r="I368" s="13"/>
    </row>
    <row r="369" spans="1:9" ht="15.75" customHeight="1">
      <c r="A369" s="13"/>
      <c r="B369" s="61"/>
      <c r="F369" s="14"/>
      <c r="G369" s="14"/>
      <c r="H369" s="14"/>
      <c r="I369" s="13"/>
    </row>
    <row r="370" spans="1:9" ht="15.75" customHeight="1">
      <c r="A370" s="13"/>
      <c r="B370" s="61"/>
      <c r="F370" s="14"/>
      <c r="G370" s="14"/>
      <c r="H370" s="14"/>
      <c r="I370" s="13"/>
    </row>
    <row r="371" spans="1:9" ht="15.75" customHeight="1">
      <c r="A371" s="13"/>
      <c r="B371" s="61"/>
      <c r="F371" s="14"/>
      <c r="G371" s="14"/>
      <c r="H371" s="14"/>
      <c r="I371" s="13"/>
    </row>
    <row r="372" spans="1:9" ht="15.75" customHeight="1">
      <c r="A372" s="13"/>
      <c r="B372" s="61"/>
      <c r="F372" s="14"/>
      <c r="G372" s="14"/>
      <c r="H372" s="14"/>
      <c r="I372" s="13"/>
    </row>
    <row r="373" spans="1:9" ht="15.75" customHeight="1">
      <c r="A373" s="13"/>
      <c r="B373" s="61"/>
      <c r="F373" s="14"/>
      <c r="G373" s="14"/>
      <c r="H373" s="14"/>
      <c r="I373" s="13"/>
    </row>
    <row r="374" spans="1:9" ht="15.75" customHeight="1">
      <c r="A374" s="13"/>
      <c r="B374" s="61"/>
      <c r="F374" s="14"/>
      <c r="G374" s="14"/>
      <c r="H374" s="14"/>
      <c r="I374" s="13"/>
    </row>
    <row r="375" spans="1:9" ht="15.75" customHeight="1">
      <c r="A375" s="13"/>
      <c r="B375" s="61"/>
      <c r="F375" s="14"/>
      <c r="G375" s="14"/>
      <c r="H375" s="14"/>
      <c r="I375" s="13"/>
    </row>
    <row r="376" spans="1:9" ht="15.75" customHeight="1">
      <c r="A376" s="13"/>
      <c r="B376" s="61"/>
      <c r="F376" s="14"/>
      <c r="G376" s="14"/>
      <c r="H376" s="14"/>
      <c r="I376" s="13"/>
    </row>
    <row r="377" spans="1:9" ht="15.75" customHeight="1">
      <c r="A377" s="13"/>
      <c r="B377" s="61"/>
      <c r="F377" s="14"/>
      <c r="G377" s="14"/>
      <c r="H377" s="14"/>
      <c r="I377" s="13"/>
    </row>
    <row r="378" spans="1:9" ht="15.75" customHeight="1">
      <c r="A378" s="13"/>
      <c r="B378" s="61"/>
      <c r="F378" s="14"/>
      <c r="G378" s="14"/>
      <c r="H378" s="14"/>
      <c r="I378" s="13"/>
    </row>
    <row r="379" spans="1:9" ht="15.75" customHeight="1">
      <c r="A379" s="13"/>
      <c r="B379" s="61"/>
      <c r="F379" s="14"/>
      <c r="G379" s="14"/>
      <c r="H379" s="14"/>
      <c r="I379" s="13"/>
    </row>
    <row r="380" spans="1:9" ht="15.75" customHeight="1">
      <c r="A380" s="13"/>
      <c r="B380" s="61"/>
      <c r="F380" s="14"/>
      <c r="G380" s="14"/>
      <c r="H380" s="14"/>
      <c r="I380" s="13"/>
    </row>
    <row r="381" spans="1:9" ht="15.75" customHeight="1">
      <c r="A381" s="13"/>
      <c r="B381" s="61"/>
      <c r="F381" s="14"/>
      <c r="G381" s="14"/>
      <c r="H381" s="14"/>
      <c r="I381" s="13"/>
    </row>
    <row r="382" spans="1:9" ht="15.75" customHeight="1">
      <c r="A382" s="13"/>
      <c r="B382" s="61"/>
      <c r="F382" s="14"/>
      <c r="G382" s="14"/>
      <c r="H382" s="14"/>
      <c r="I382" s="13"/>
    </row>
    <row r="383" spans="1:9" ht="15.75" customHeight="1">
      <c r="A383" s="13"/>
      <c r="B383" s="61"/>
      <c r="F383" s="14"/>
      <c r="G383" s="14"/>
      <c r="H383" s="14"/>
      <c r="I383" s="13"/>
    </row>
    <row r="384" spans="1:9" ht="15.75" customHeight="1">
      <c r="A384" s="13"/>
      <c r="B384" s="61"/>
      <c r="F384" s="14"/>
      <c r="G384" s="14"/>
      <c r="H384" s="14"/>
      <c r="I384" s="13"/>
    </row>
    <row r="385" spans="1:9" ht="15.75" customHeight="1">
      <c r="A385" s="13"/>
      <c r="B385" s="61"/>
      <c r="F385" s="14"/>
      <c r="G385" s="14"/>
      <c r="H385" s="14"/>
      <c r="I385" s="13"/>
    </row>
    <row r="386" spans="1:9" ht="15.75" customHeight="1">
      <c r="A386" s="13"/>
      <c r="B386" s="61"/>
      <c r="F386" s="14"/>
      <c r="G386" s="14"/>
      <c r="H386" s="14"/>
      <c r="I386" s="13"/>
    </row>
    <row r="387" spans="1:9" ht="15.75" customHeight="1">
      <c r="A387" s="13"/>
      <c r="B387" s="61"/>
      <c r="F387" s="14"/>
      <c r="G387" s="14"/>
      <c r="H387" s="14"/>
      <c r="I387" s="13"/>
    </row>
    <row r="388" spans="1:9" ht="15.75" customHeight="1">
      <c r="A388" s="13"/>
      <c r="B388" s="61"/>
      <c r="F388" s="14"/>
      <c r="G388" s="14"/>
      <c r="H388" s="14"/>
      <c r="I388" s="13"/>
    </row>
    <row r="389" spans="1:9" ht="15.75" customHeight="1">
      <c r="A389" s="13"/>
      <c r="B389" s="61"/>
      <c r="F389" s="14"/>
      <c r="G389" s="14"/>
      <c r="H389" s="14"/>
      <c r="I389" s="13"/>
    </row>
    <row r="390" spans="1:9" ht="15.75" customHeight="1">
      <c r="A390" s="13"/>
      <c r="B390" s="61"/>
      <c r="F390" s="14"/>
      <c r="G390" s="14"/>
      <c r="H390" s="14"/>
      <c r="I390" s="13"/>
    </row>
    <row r="391" spans="1:9" ht="15.75" customHeight="1">
      <c r="A391" s="13"/>
      <c r="B391" s="61"/>
      <c r="F391" s="14"/>
      <c r="G391" s="14"/>
      <c r="H391" s="14"/>
      <c r="I391" s="13"/>
    </row>
    <row r="392" spans="1:9" ht="15.75" customHeight="1">
      <c r="A392" s="13"/>
      <c r="B392" s="61"/>
      <c r="F392" s="14"/>
      <c r="G392" s="14"/>
      <c r="H392" s="14"/>
      <c r="I392" s="13"/>
    </row>
    <row r="393" spans="1:9" ht="15.75" customHeight="1">
      <c r="A393" s="13"/>
      <c r="B393" s="61"/>
      <c r="F393" s="14"/>
      <c r="G393" s="14"/>
      <c r="H393" s="14"/>
      <c r="I393" s="13"/>
    </row>
    <row r="394" spans="1:9" ht="15.75" customHeight="1">
      <c r="A394" s="13"/>
      <c r="B394" s="61"/>
      <c r="F394" s="14"/>
      <c r="G394" s="14"/>
      <c r="H394" s="14"/>
      <c r="I394" s="13"/>
    </row>
    <row r="395" spans="1:9" ht="15.75" customHeight="1">
      <c r="A395" s="13"/>
      <c r="B395" s="61"/>
      <c r="F395" s="14"/>
      <c r="G395" s="14"/>
      <c r="H395" s="14"/>
      <c r="I395" s="13"/>
    </row>
    <row r="396" spans="1:9" ht="15.75" customHeight="1">
      <c r="A396" s="13"/>
      <c r="B396" s="61"/>
      <c r="F396" s="14"/>
      <c r="G396" s="14"/>
      <c r="H396" s="14"/>
      <c r="I396" s="13"/>
    </row>
    <row r="397" spans="1:9" ht="15.75" customHeight="1">
      <c r="A397" s="13"/>
      <c r="B397" s="61"/>
      <c r="F397" s="14"/>
      <c r="G397" s="14"/>
      <c r="H397" s="14"/>
      <c r="I397" s="13"/>
    </row>
    <row r="398" spans="1:9" ht="15.75" customHeight="1">
      <c r="A398" s="13"/>
      <c r="B398" s="61"/>
      <c r="F398" s="14"/>
      <c r="G398" s="14"/>
      <c r="H398" s="14"/>
      <c r="I398" s="13"/>
    </row>
    <row r="399" spans="1:9" ht="15.75" customHeight="1">
      <c r="A399" s="13"/>
      <c r="B399" s="61"/>
      <c r="F399" s="14"/>
      <c r="G399" s="14"/>
      <c r="H399" s="14"/>
      <c r="I399" s="13"/>
    </row>
    <row r="400" spans="1:9" ht="15.75" customHeight="1">
      <c r="A400" s="13"/>
      <c r="B400" s="61"/>
      <c r="F400" s="14"/>
      <c r="G400" s="14"/>
      <c r="H400" s="14"/>
      <c r="I400" s="13"/>
    </row>
    <row r="401" spans="1:9" ht="15.75" customHeight="1">
      <c r="A401" s="13"/>
      <c r="B401" s="61"/>
      <c r="F401" s="14"/>
      <c r="G401" s="14"/>
      <c r="H401" s="14"/>
      <c r="I401" s="13"/>
    </row>
    <row r="402" spans="1:9" ht="15.75" customHeight="1">
      <c r="A402" s="13"/>
      <c r="B402" s="61"/>
      <c r="F402" s="14"/>
      <c r="G402" s="14"/>
      <c r="H402" s="14"/>
      <c r="I402" s="13"/>
    </row>
    <row r="403" spans="1:9" ht="15.75" customHeight="1">
      <c r="A403" s="13"/>
      <c r="B403" s="61"/>
      <c r="F403" s="14"/>
      <c r="G403" s="14"/>
      <c r="H403" s="14"/>
      <c r="I403" s="13"/>
    </row>
    <row r="404" spans="1:9" ht="15.75" customHeight="1">
      <c r="A404" s="13"/>
      <c r="B404" s="61"/>
      <c r="F404" s="14"/>
      <c r="G404" s="14"/>
      <c r="H404" s="14"/>
      <c r="I404" s="13"/>
    </row>
    <row r="405" spans="1:9" ht="15.75" customHeight="1">
      <c r="A405" s="13"/>
      <c r="B405" s="61"/>
      <c r="F405" s="14"/>
      <c r="G405" s="14"/>
      <c r="H405" s="14"/>
      <c r="I405" s="13"/>
    </row>
    <row r="406" spans="1:9" ht="15.75" customHeight="1">
      <c r="A406" s="13"/>
      <c r="B406" s="61"/>
      <c r="F406" s="14"/>
      <c r="G406" s="14"/>
      <c r="H406" s="14"/>
      <c r="I406" s="13"/>
    </row>
    <row r="407" spans="1:9" ht="15.75" customHeight="1">
      <c r="A407" s="13"/>
      <c r="B407" s="61"/>
      <c r="F407" s="14"/>
      <c r="G407" s="14"/>
      <c r="H407" s="14"/>
      <c r="I407" s="13"/>
    </row>
    <row r="408" spans="1:9" ht="15.75" customHeight="1">
      <c r="A408" s="13"/>
      <c r="B408" s="61"/>
      <c r="F408" s="14"/>
      <c r="G408" s="14"/>
      <c r="H408" s="14"/>
      <c r="I408" s="13"/>
    </row>
    <row r="409" spans="1:9" ht="15.75" customHeight="1">
      <c r="A409" s="13"/>
      <c r="B409" s="61"/>
      <c r="F409" s="14"/>
      <c r="G409" s="14"/>
      <c r="H409" s="14"/>
      <c r="I409" s="13"/>
    </row>
    <row r="410" spans="1:9" ht="15.75" customHeight="1">
      <c r="A410" s="13"/>
      <c r="B410" s="61"/>
      <c r="F410" s="14"/>
      <c r="G410" s="14"/>
      <c r="H410" s="14"/>
      <c r="I410" s="13"/>
    </row>
    <row r="411" spans="1:9" ht="15.75" customHeight="1">
      <c r="A411" s="13"/>
      <c r="B411" s="61"/>
      <c r="F411" s="14"/>
      <c r="G411" s="14"/>
      <c r="H411" s="14"/>
      <c r="I411" s="13"/>
    </row>
    <row r="412" spans="1:9" ht="15.75" customHeight="1">
      <c r="A412" s="13"/>
      <c r="B412" s="61"/>
      <c r="F412" s="14"/>
      <c r="G412" s="14"/>
      <c r="H412" s="14"/>
      <c r="I412" s="13"/>
    </row>
    <row r="413" spans="1:9" ht="15.75" customHeight="1">
      <c r="A413" s="13"/>
      <c r="B413" s="61"/>
      <c r="F413" s="14"/>
      <c r="G413" s="14"/>
      <c r="H413" s="14"/>
      <c r="I413" s="13"/>
    </row>
    <row r="414" spans="1:9" ht="15.75" customHeight="1">
      <c r="A414" s="13"/>
      <c r="B414" s="61"/>
      <c r="F414" s="14"/>
      <c r="G414" s="14"/>
      <c r="H414" s="14"/>
      <c r="I414" s="13"/>
    </row>
    <row r="415" spans="1:9" ht="15.75" customHeight="1">
      <c r="A415" s="13"/>
      <c r="B415" s="61"/>
      <c r="F415" s="14"/>
      <c r="G415" s="14"/>
      <c r="H415" s="14"/>
      <c r="I415" s="13"/>
    </row>
    <row r="416" spans="1:9" ht="15.75" customHeight="1">
      <c r="A416" s="13"/>
      <c r="B416" s="61"/>
      <c r="F416" s="14"/>
      <c r="G416" s="14"/>
      <c r="H416" s="14"/>
      <c r="I416" s="13"/>
    </row>
    <row r="417" spans="1:9" ht="15.75" customHeight="1">
      <c r="A417" s="13"/>
      <c r="B417" s="61"/>
      <c r="F417" s="14"/>
      <c r="G417" s="14"/>
      <c r="H417" s="14"/>
      <c r="I417" s="13"/>
    </row>
    <row r="418" spans="1:9" ht="15.75" customHeight="1">
      <c r="A418" s="13"/>
      <c r="B418" s="61"/>
      <c r="F418" s="14"/>
      <c r="G418" s="14"/>
      <c r="H418" s="14"/>
      <c r="I418" s="13"/>
    </row>
    <row r="419" spans="1:9" ht="15.75" customHeight="1">
      <c r="A419" s="13"/>
      <c r="B419" s="61"/>
      <c r="F419" s="14"/>
      <c r="G419" s="14"/>
      <c r="H419" s="14"/>
      <c r="I419" s="13"/>
    </row>
    <row r="420" spans="1:9" ht="15.75" customHeight="1">
      <c r="A420" s="13"/>
      <c r="B420" s="61"/>
      <c r="F420" s="14"/>
      <c r="G420" s="14"/>
      <c r="H420" s="14"/>
      <c r="I420" s="13"/>
    </row>
    <row r="421" spans="1:9" ht="15.75" customHeight="1">
      <c r="A421" s="13"/>
      <c r="B421" s="61"/>
      <c r="F421" s="14"/>
      <c r="G421" s="14"/>
      <c r="H421" s="14"/>
      <c r="I421" s="13"/>
    </row>
    <row r="422" spans="1:9" ht="15.75" customHeight="1">
      <c r="A422" s="13"/>
      <c r="B422" s="61"/>
      <c r="F422" s="14"/>
      <c r="G422" s="14"/>
      <c r="H422" s="14"/>
      <c r="I422" s="13"/>
    </row>
    <row r="423" spans="1:9" ht="15.75" customHeight="1">
      <c r="A423" s="13"/>
      <c r="B423" s="61"/>
      <c r="F423" s="14"/>
      <c r="G423" s="14"/>
      <c r="H423" s="14"/>
      <c r="I423" s="13"/>
    </row>
    <row r="424" spans="1:9" ht="15.75" customHeight="1">
      <c r="A424" s="13"/>
      <c r="B424" s="61"/>
      <c r="F424" s="14"/>
      <c r="G424" s="14"/>
      <c r="H424" s="14"/>
      <c r="I424" s="13"/>
    </row>
    <row r="425" spans="1:9" ht="15.75" customHeight="1">
      <c r="A425" s="13"/>
      <c r="B425" s="61"/>
      <c r="F425" s="14"/>
      <c r="G425" s="14"/>
      <c r="H425" s="14"/>
      <c r="I425" s="13"/>
    </row>
    <row r="426" spans="1:9" ht="15.75" customHeight="1">
      <c r="A426" s="13"/>
      <c r="B426" s="61"/>
      <c r="F426" s="14"/>
      <c r="G426" s="14"/>
      <c r="H426" s="14"/>
      <c r="I426" s="13"/>
    </row>
    <row r="427" spans="1:9" ht="15.75" customHeight="1">
      <c r="A427" s="13"/>
      <c r="B427" s="61"/>
      <c r="F427" s="14"/>
      <c r="G427" s="14"/>
      <c r="H427" s="14"/>
      <c r="I427" s="13"/>
    </row>
    <row r="428" spans="1:9" ht="15.75" customHeight="1">
      <c r="A428" s="13"/>
      <c r="B428" s="61"/>
      <c r="F428" s="14"/>
      <c r="G428" s="14"/>
      <c r="H428" s="14"/>
      <c r="I428" s="13"/>
    </row>
    <row r="429" spans="1:9" ht="15.75" customHeight="1">
      <c r="A429" s="13"/>
      <c r="B429" s="61"/>
      <c r="F429" s="14"/>
      <c r="G429" s="14"/>
      <c r="H429" s="14"/>
      <c r="I429" s="13"/>
    </row>
    <row r="430" spans="1:9" ht="15.75" customHeight="1">
      <c r="A430" s="13"/>
      <c r="B430" s="61"/>
      <c r="F430" s="14"/>
      <c r="G430" s="14"/>
      <c r="H430" s="14"/>
      <c r="I430" s="13"/>
    </row>
    <row r="431" spans="1:9" ht="15.75" customHeight="1">
      <c r="A431" s="13"/>
      <c r="B431" s="61"/>
      <c r="F431" s="14"/>
      <c r="G431" s="14"/>
      <c r="H431" s="14"/>
      <c r="I431" s="13"/>
    </row>
    <row r="432" spans="1:9" ht="15.75" customHeight="1">
      <c r="A432" s="13"/>
      <c r="B432" s="61"/>
      <c r="F432" s="14"/>
      <c r="G432" s="14"/>
      <c r="H432" s="14"/>
      <c r="I432" s="13"/>
    </row>
    <row r="433" spans="1:9" ht="15.75" customHeight="1">
      <c r="A433" s="13"/>
      <c r="B433" s="61"/>
      <c r="F433" s="14"/>
      <c r="G433" s="14"/>
      <c r="H433" s="14"/>
      <c r="I433" s="13"/>
    </row>
    <row r="434" spans="1:9" ht="15.75" customHeight="1">
      <c r="A434" s="13"/>
      <c r="B434" s="61"/>
      <c r="F434" s="14"/>
      <c r="G434" s="14"/>
      <c r="H434" s="14"/>
      <c r="I434" s="13"/>
    </row>
    <row r="435" spans="1:9" ht="15.75" customHeight="1">
      <c r="A435" s="13"/>
      <c r="B435" s="61"/>
      <c r="F435" s="14"/>
      <c r="G435" s="14"/>
      <c r="H435" s="14"/>
      <c r="I435" s="13"/>
    </row>
    <row r="436" spans="1:9" ht="15.75" customHeight="1">
      <c r="A436" s="13"/>
      <c r="B436" s="61"/>
      <c r="F436" s="14"/>
      <c r="G436" s="14"/>
      <c r="H436" s="14"/>
      <c r="I436" s="13"/>
    </row>
    <row r="437" spans="1:9" ht="15.75" customHeight="1">
      <c r="A437" s="13"/>
      <c r="B437" s="61"/>
      <c r="F437" s="14"/>
      <c r="G437" s="14"/>
      <c r="H437" s="14"/>
      <c r="I437" s="13"/>
    </row>
    <row r="438" spans="1:9" ht="15.75" customHeight="1">
      <c r="A438" s="13"/>
      <c r="B438" s="61"/>
      <c r="F438" s="14"/>
      <c r="G438" s="14"/>
      <c r="H438" s="14"/>
      <c r="I438" s="13"/>
    </row>
    <row r="439" spans="1:9" ht="15.75" customHeight="1">
      <c r="A439" s="13"/>
      <c r="B439" s="61"/>
      <c r="F439" s="14"/>
      <c r="G439" s="14"/>
      <c r="H439" s="14"/>
      <c r="I439" s="13"/>
    </row>
    <row r="440" spans="1:9" ht="15.75" customHeight="1">
      <c r="A440" s="13"/>
      <c r="B440" s="61"/>
      <c r="F440" s="14"/>
      <c r="G440" s="14"/>
      <c r="H440" s="14"/>
      <c r="I440" s="13"/>
    </row>
    <row r="441" spans="1:9" ht="15.75" customHeight="1">
      <c r="A441" s="13"/>
      <c r="B441" s="61"/>
      <c r="F441" s="14"/>
      <c r="G441" s="14"/>
      <c r="H441" s="14"/>
      <c r="I441" s="13"/>
    </row>
    <row r="442" spans="1:9" ht="15.75" customHeight="1">
      <c r="A442" s="13"/>
      <c r="B442" s="61"/>
      <c r="F442" s="14"/>
      <c r="G442" s="14"/>
      <c r="H442" s="14"/>
      <c r="I442" s="13"/>
    </row>
    <row r="443" spans="1:9" ht="15.75" customHeight="1">
      <c r="A443" s="13"/>
      <c r="B443" s="61"/>
      <c r="F443" s="14"/>
      <c r="G443" s="14"/>
      <c r="H443" s="14"/>
      <c r="I443" s="13"/>
    </row>
    <row r="444" spans="1:9" ht="15.75" customHeight="1">
      <c r="A444" s="13"/>
      <c r="B444" s="61"/>
      <c r="F444" s="14"/>
      <c r="G444" s="14"/>
      <c r="H444" s="14"/>
      <c r="I444" s="13"/>
    </row>
    <row r="445" spans="1:9" ht="15.75" customHeight="1">
      <c r="A445" s="13"/>
      <c r="B445" s="61"/>
      <c r="F445" s="14"/>
      <c r="G445" s="14"/>
      <c r="H445" s="14"/>
      <c r="I445" s="13"/>
    </row>
    <row r="446" spans="1:9" ht="15.75" customHeight="1">
      <c r="A446" s="13"/>
      <c r="B446" s="61"/>
      <c r="F446" s="14"/>
      <c r="G446" s="14"/>
      <c r="H446" s="14"/>
      <c r="I446" s="13"/>
    </row>
    <row r="447" spans="1:9" ht="15.75" customHeight="1">
      <c r="A447" s="13"/>
      <c r="B447" s="61"/>
      <c r="F447" s="14"/>
      <c r="G447" s="14"/>
      <c r="H447" s="14"/>
      <c r="I447" s="13"/>
    </row>
    <row r="448" spans="1:9" ht="15.75" customHeight="1">
      <c r="A448" s="13"/>
      <c r="B448" s="61"/>
      <c r="F448" s="14"/>
      <c r="G448" s="14"/>
      <c r="H448" s="14"/>
      <c r="I448" s="13"/>
    </row>
    <row r="449" spans="1:9" ht="15.75" customHeight="1">
      <c r="A449" s="13"/>
      <c r="B449" s="61"/>
      <c r="F449" s="14"/>
      <c r="G449" s="14"/>
      <c r="H449" s="14"/>
      <c r="I449" s="13"/>
    </row>
    <row r="450" spans="1:9" ht="15.75" customHeight="1">
      <c r="A450" s="13"/>
      <c r="B450" s="61"/>
      <c r="F450" s="14"/>
      <c r="G450" s="14"/>
      <c r="H450" s="14"/>
      <c r="I450" s="13"/>
    </row>
    <row r="451" spans="1:9" ht="15.75" customHeight="1">
      <c r="A451" s="13"/>
      <c r="B451" s="61"/>
      <c r="F451" s="14"/>
      <c r="G451" s="14"/>
      <c r="H451" s="14"/>
      <c r="I451" s="13"/>
    </row>
    <row r="452" spans="1:9" ht="15.75" customHeight="1">
      <c r="A452" s="13"/>
      <c r="B452" s="61"/>
      <c r="F452" s="14"/>
      <c r="G452" s="14"/>
      <c r="H452" s="14"/>
      <c r="I452" s="13"/>
    </row>
    <row r="453" spans="1:9" ht="15.75" customHeight="1">
      <c r="A453" s="13"/>
      <c r="B453" s="61"/>
      <c r="F453" s="14"/>
      <c r="G453" s="14"/>
      <c r="H453" s="14"/>
      <c r="I453" s="13"/>
    </row>
    <row r="454" spans="1:9" ht="15.75" customHeight="1">
      <c r="A454" s="13"/>
      <c r="B454" s="61"/>
      <c r="F454" s="14"/>
      <c r="G454" s="14"/>
      <c r="H454" s="14"/>
      <c r="I454" s="13"/>
    </row>
    <row r="455" spans="1:9" ht="15.75" customHeight="1">
      <c r="A455" s="13"/>
      <c r="B455" s="61"/>
      <c r="F455" s="14"/>
      <c r="G455" s="14"/>
      <c r="H455" s="14"/>
      <c r="I455" s="13"/>
    </row>
    <row r="456" spans="1:9" ht="15.75" customHeight="1">
      <c r="A456" s="13"/>
      <c r="B456" s="61"/>
      <c r="F456" s="14"/>
      <c r="G456" s="14"/>
      <c r="H456" s="14"/>
      <c r="I456" s="13"/>
    </row>
    <row r="457" spans="1:9" ht="15.75" customHeight="1">
      <c r="A457" s="13"/>
      <c r="B457" s="61"/>
      <c r="F457" s="14"/>
      <c r="G457" s="14"/>
      <c r="H457" s="14"/>
      <c r="I457" s="13"/>
    </row>
    <row r="458" spans="1:9" ht="15.75" customHeight="1">
      <c r="A458" s="13"/>
      <c r="B458" s="61"/>
      <c r="F458" s="14"/>
      <c r="G458" s="14"/>
      <c r="H458" s="14"/>
      <c r="I458" s="13"/>
    </row>
    <row r="459" spans="1:9" ht="15.75" customHeight="1">
      <c r="A459" s="13"/>
      <c r="B459" s="61"/>
      <c r="F459" s="14"/>
      <c r="G459" s="14"/>
      <c r="H459" s="14"/>
      <c r="I459" s="13"/>
    </row>
    <row r="460" spans="1:9" ht="15.75" customHeight="1">
      <c r="A460" s="13"/>
      <c r="B460" s="61"/>
      <c r="F460" s="14"/>
      <c r="G460" s="14"/>
      <c r="H460" s="14"/>
      <c r="I460" s="13"/>
    </row>
    <row r="461" spans="1:9" ht="15.75" customHeight="1">
      <c r="A461" s="13"/>
      <c r="B461" s="61"/>
      <c r="F461" s="14"/>
      <c r="G461" s="14"/>
      <c r="H461" s="14"/>
      <c r="I461" s="13"/>
    </row>
    <row r="462" spans="1:9" ht="15.75" customHeight="1">
      <c r="A462" s="13"/>
      <c r="B462" s="61"/>
      <c r="F462" s="14"/>
      <c r="G462" s="14"/>
      <c r="H462" s="14"/>
      <c r="I462" s="13"/>
    </row>
    <row r="463" spans="1:9" ht="15.75" customHeight="1">
      <c r="A463" s="13"/>
      <c r="B463" s="61"/>
      <c r="F463" s="14"/>
      <c r="G463" s="14"/>
      <c r="H463" s="14"/>
      <c r="I463" s="13"/>
    </row>
    <row r="464" spans="1:9" ht="15.75" customHeight="1">
      <c r="A464" s="13"/>
      <c r="B464" s="61"/>
      <c r="F464" s="14"/>
      <c r="G464" s="14"/>
      <c r="H464" s="14"/>
      <c r="I464" s="13"/>
    </row>
    <row r="465" spans="1:9" ht="15.75" customHeight="1">
      <c r="A465" s="13"/>
      <c r="B465" s="61"/>
      <c r="F465" s="14"/>
      <c r="G465" s="14"/>
      <c r="H465" s="14"/>
      <c r="I465" s="13"/>
    </row>
    <row r="466" spans="1:9" ht="15.75" customHeight="1">
      <c r="A466" s="13"/>
      <c r="B466" s="61"/>
      <c r="F466" s="14"/>
      <c r="G466" s="14"/>
      <c r="H466" s="14"/>
      <c r="I466" s="13"/>
    </row>
    <row r="467" spans="1:9" ht="15.75" customHeight="1">
      <c r="A467" s="13"/>
      <c r="B467" s="61"/>
      <c r="F467" s="14"/>
      <c r="G467" s="14"/>
      <c r="H467" s="14"/>
      <c r="I467" s="13"/>
    </row>
    <row r="468" spans="1:9" ht="15.75" customHeight="1">
      <c r="A468" s="13"/>
      <c r="B468" s="61"/>
      <c r="F468" s="14"/>
      <c r="G468" s="14"/>
      <c r="H468" s="14"/>
      <c r="I468" s="13"/>
    </row>
    <row r="469" spans="1:9" ht="15.75" customHeight="1">
      <c r="A469" s="13"/>
      <c r="B469" s="61"/>
      <c r="F469" s="14"/>
      <c r="G469" s="14"/>
      <c r="H469" s="14"/>
      <c r="I469" s="13"/>
    </row>
    <row r="470" spans="1:9" ht="15.75" customHeight="1">
      <c r="A470" s="13"/>
      <c r="B470" s="61"/>
      <c r="F470" s="14"/>
      <c r="G470" s="14"/>
      <c r="H470" s="14"/>
      <c r="I470" s="13"/>
    </row>
    <row r="471" spans="1:9" ht="15.75" customHeight="1">
      <c r="A471" s="13"/>
      <c r="B471" s="61"/>
      <c r="F471" s="14"/>
      <c r="G471" s="14"/>
      <c r="H471" s="14"/>
      <c r="I471" s="13"/>
    </row>
    <row r="472" spans="1:9" ht="15.75" customHeight="1">
      <c r="A472" s="13"/>
      <c r="B472" s="61"/>
      <c r="F472" s="14"/>
      <c r="G472" s="14"/>
      <c r="H472" s="14"/>
      <c r="I472" s="13"/>
    </row>
    <row r="473" spans="1:9" ht="15.75" customHeight="1">
      <c r="A473" s="13"/>
      <c r="B473" s="61"/>
      <c r="F473" s="14"/>
      <c r="G473" s="14"/>
      <c r="H473" s="14"/>
      <c r="I473" s="13"/>
    </row>
    <row r="474" spans="1:9" ht="15.75" customHeight="1">
      <c r="A474" s="13"/>
      <c r="B474" s="61"/>
      <c r="F474" s="14"/>
      <c r="G474" s="14"/>
      <c r="H474" s="14"/>
      <c r="I474" s="13"/>
    </row>
    <row r="475" spans="1:9" ht="15.75" customHeight="1">
      <c r="A475" s="13"/>
      <c r="B475" s="61"/>
      <c r="F475" s="14"/>
      <c r="G475" s="14"/>
      <c r="H475" s="14"/>
      <c r="I475" s="13"/>
    </row>
    <row r="476" spans="1:9" ht="15.75" customHeight="1">
      <c r="A476" s="13"/>
      <c r="B476" s="61"/>
      <c r="F476" s="14"/>
      <c r="G476" s="14"/>
      <c r="H476" s="14"/>
      <c r="I476" s="13"/>
    </row>
    <row r="477" spans="1:9" ht="15.75" customHeight="1">
      <c r="A477" s="13"/>
      <c r="B477" s="61"/>
      <c r="F477" s="14"/>
      <c r="G477" s="14"/>
      <c r="H477" s="14"/>
      <c r="I477" s="13"/>
    </row>
    <row r="478" spans="1:9" ht="15.75" customHeight="1">
      <c r="A478" s="13"/>
      <c r="B478" s="61"/>
      <c r="F478" s="14"/>
      <c r="G478" s="14"/>
      <c r="H478" s="14"/>
      <c r="I478" s="13"/>
    </row>
    <row r="479" spans="1:9" ht="15.75" customHeight="1">
      <c r="A479" s="13"/>
      <c r="B479" s="61"/>
      <c r="F479" s="14"/>
      <c r="G479" s="14"/>
      <c r="H479" s="14"/>
      <c r="I479" s="13"/>
    </row>
    <row r="480" spans="1:9" ht="15.75" customHeight="1">
      <c r="A480" s="13"/>
      <c r="B480" s="61"/>
      <c r="F480" s="14"/>
      <c r="G480" s="14"/>
      <c r="H480" s="14"/>
      <c r="I480" s="13"/>
    </row>
    <row r="481" spans="1:9" ht="15.75" customHeight="1">
      <c r="A481" s="13"/>
      <c r="B481" s="61"/>
      <c r="F481" s="14"/>
      <c r="G481" s="14"/>
      <c r="H481" s="14"/>
      <c r="I481" s="13"/>
    </row>
    <row r="482" spans="1:9" ht="15.75" customHeight="1">
      <c r="A482" s="13"/>
      <c r="B482" s="61"/>
      <c r="F482" s="14"/>
      <c r="G482" s="14"/>
      <c r="H482" s="14"/>
      <c r="I482" s="13"/>
    </row>
    <row r="483" spans="1:9" ht="15.75" customHeight="1">
      <c r="A483" s="13"/>
      <c r="B483" s="61"/>
      <c r="F483" s="14"/>
      <c r="G483" s="14"/>
      <c r="H483" s="14"/>
      <c r="I483" s="13"/>
    </row>
    <row r="484" spans="1:9" ht="15.75" customHeight="1">
      <c r="A484" s="13"/>
      <c r="B484" s="61"/>
      <c r="F484" s="14"/>
      <c r="G484" s="14"/>
      <c r="H484" s="14"/>
      <c r="I484" s="13"/>
    </row>
    <row r="485" spans="1:9" ht="15.75" customHeight="1">
      <c r="A485" s="13"/>
      <c r="B485" s="61"/>
      <c r="F485" s="14"/>
      <c r="G485" s="14"/>
      <c r="H485" s="14"/>
      <c r="I485" s="13"/>
    </row>
    <row r="486" spans="1:9" ht="15.75" customHeight="1">
      <c r="A486" s="13"/>
      <c r="B486" s="61"/>
      <c r="F486" s="14"/>
      <c r="G486" s="14"/>
      <c r="H486" s="14"/>
      <c r="I486" s="13"/>
    </row>
    <row r="487" spans="1:9" ht="15.75" customHeight="1">
      <c r="A487" s="13"/>
      <c r="B487" s="61"/>
      <c r="F487" s="14"/>
      <c r="G487" s="14"/>
      <c r="H487" s="14"/>
      <c r="I487" s="13"/>
    </row>
    <row r="488" spans="1:9" ht="15.75" customHeight="1">
      <c r="A488" s="13"/>
      <c r="B488" s="61"/>
      <c r="F488" s="14"/>
      <c r="G488" s="14"/>
      <c r="H488" s="14"/>
      <c r="I488" s="13"/>
    </row>
    <row r="489" spans="1:9" ht="15.75" customHeight="1">
      <c r="A489" s="13"/>
      <c r="B489" s="61"/>
      <c r="F489" s="14"/>
      <c r="G489" s="14"/>
      <c r="H489" s="14"/>
      <c r="I489" s="13"/>
    </row>
    <row r="490" spans="1:9" ht="15.75" customHeight="1">
      <c r="A490" s="13"/>
      <c r="B490" s="61"/>
      <c r="F490" s="14"/>
      <c r="G490" s="14"/>
      <c r="H490" s="14"/>
      <c r="I490" s="13"/>
    </row>
    <row r="491" spans="1:9" ht="15.75" customHeight="1">
      <c r="A491" s="13"/>
      <c r="B491" s="61"/>
      <c r="F491" s="14"/>
      <c r="G491" s="14"/>
      <c r="H491" s="14"/>
      <c r="I491" s="13"/>
    </row>
    <row r="492" spans="1:9" ht="15.75" customHeight="1">
      <c r="A492" s="13"/>
      <c r="B492" s="61"/>
      <c r="F492" s="14"/>
      <c r="G492" s="14"/>
      <c r="H492" s="14"/>
      <c r="I492" s="13"/>
    </row>
    <row r="493" spans="1:9" ht="15.75" customHeight="1">
      <c r="A493" s="13"/>
      <c r="B493" s="61"/>
      <c r="F493" s="14"/>
      <c r="G493" s="14"/>
      <c r="H493" s="14"/>
      <c r="I493" s="13"/>
    </row>
    <row r="494" spans="1:9" ht="15.75" customHeight="1">
      <c r="A494" s="13"/>
      <c r="B494" s="61"/>
      <c r="F494" s="14"/>
      <c r="G494" s="14"/>
      <c r="H494" s="14"/>
      <c r="I494" s="13"/>
    </row>
    <row r="495" spans="1:9" ht="15.75" customHeight="1">
      <c r="A495" s="13"/>
      <c r="B495" s="61"/>
      <c r="F495" s="14"/>
      <c r="G495" s="14"/>
      <c r="H495" s="14"/>
      <c r="I495" s="13"/>
    </row>
    <row r="496" spans="1:9" ht="15.75" customHeight="1">
      <c r="A496" s="13"/>
      <c r="B496" s="61"/>
      <c r="F496" s="14"/>
      <c r="G496" s="14"/>
      <c r="H496" s="14"/>
      <c r="I496" s="13"/>
    </row>
    <row r="497" spans="1:9" ht="15.75" customHeight="1">
      <c r="A497" s="13"/>
      <c r="B497" s="61"/>
      <c r="F497" s="14"/>
      <c r="G497" s="14"/>
      <c r="H497" s="14"/>
      <c r="I497" s="13"/>
    </row>
    <row r="498" spans="1:9" ht="15.75" customHeight="1">
      <c r="A498" s="13"/>
      <c r="B498" s="61"/>
      <c r="F498" s="14"/>
      <c r="G498" s="14"/>
      <c r="H498" s="14"/>
      <c r="I498" s="13"/>
    </row>
    <row r="499" spans="1:9" ht="15.75" customHeight="1">
      <c r="A499" s="13"/>
      <c r="B499" s="61"/>
      <c r="F499" s="14"/>
      <c r="G499" s="14"/>
      <c r="H499" s="14"/>
      <c r="I499" s="13"/>
    </row>
    <row r="500" spans="1:9" ht="15.75" customHeight="1">
      <c r="A500" s="13"/>
      <c r="B500" s="61"/>
      <c r="F500" s="14"/>
      <c r="G500" s="14"/>
      <c r="H500" s="14"/>
      <c r="I500" s="13"/>
    </row>
    <row r="501" spans="1:9" ht="15.75" customHeight="1">
      <c r="A501" s="13"/>
      <c r="B501" s="61"/>
      <c r="F501" s="14"/>
      <c r="G501" s="14"/>
      <c r="H501" s="14"/>
      <c r="I501" s="13"/>
    </row>
    <row r="502" spans="1:9" ht="15.75" customHeight="1">
      <c r="A502" s="13"/>
      <c r="B502" s="61"/>
      <c r="F502" s="14"/>
      <c r="G502" s="14"/>
      <c r="H502" s="14"/>
      <c r="I502" s="13"/>
    </row>
    <row r="503" spans="1:9" ht="15.75" customHeight="1">
      <c r="A503" s="13"/>
      <c r="B503" s="61"/>
      <c r="F503" s="14"/>
      <c r="G503" s="14"/>
      <c r="H503" s="14"/>
      <c r="I503" s="13"/>
    </row>
    <row r="504" spans="1:9" ht="15.75" customHeight="1">
      <c r="A504" s="13"/>
      <c r="B504" s="61"/>
      <c r="F504" s="14"/>
      <c r="G504" s="14"/>
      <c r="H504" s="14"/>
      <c r="I504" s="13"/>
    </row>
    <row r="505" spans="1:9" ht="15.75" customHeight="1">
      <c r="A505" s="13"/>
      <c r="B505" s="61"/>
      <c r="F505" s="14"/>
      <c r="G505" s="14"/>
      <c r="H505" s="14"/>
      <c r="I505" s="13"/>
    </row>
    <row r="506" spans="1:9" ht="15.75" customHeight="1">
      <c r="A506" s="13"/>
      <c r="B506" s="61"/>
      <c r="F506" s="14"/>
      <c r="G506" s="14"/>
      <c r="H506" s="14"/>
      <c r="I506" s="13"/>
    </row>
    <row r="507" spans="1:9" ht="15.75" customHeight="1">
      <c r="A507" s="13"/>
      <c r="B507" s="61"/>
      <c r="F507" s="14"/>
      <c r="G507" s="14"/>
      <c r="H507" s="14"/>
      <c r="I507" s="13"/>
    </row>
    <row r="508" spans="1:9" ht="15.75" customHeight="1">
      <c r="A508" s="13"/>
      <c r="B508" s="61"/>
      <c r="F508" s="14"/>
      <c r="G508" s="14"/>
      <c r="H508" s="14"/>
      <c r="I508" s="13"/>
    </row>
    <row r="509" spans="1:9" ht="15.75" customHeight="1">
      <c r="A509" s="13"/>
      <c r="B509" s="61"/>
      <c r="F509" s="14"/>
      <c r="G509" s="14"/>
      <c r="H509" s="14"/>
      <c r="I509" s="13"/>
    </row>
    <row r="510" spans="1:9" ht="15.75" customHeight="1">
      <c r="A510" s="13"/>
      <c r="B510" s="61"/>
      <c r="F510" s="14"/>
      <c r="G510" s="14"/>
      <c r="H510" s="14"/>
      <c r="I510" s="13"/>
    </row>
    <row r="511" spans="1:9" ht="15.75" customHeight="1">
      <c r="A511" s="13"/>
      <c r="B511" s="61"/>
      <c r="F511" s="14"/>
      <c r="G511" s="14"/>
      <c r="H511" s="14"/>
      <c r="I511" s="13"/>
    </row>
    <row r="512" spans="1:9" ht="15.75" customHeight="1">
      <c r="A512" s="13"/>
      <c r="B512" s="61"/>
      <c r="F512" s="14"/>
      <c r="G512" s="14"/>
      <c r="H512" s="14"/>
      <c r="I512" s="13"/>
    </row>
    <row r="513" spans="1:9" ht="15.75" customHeight="1">
      <c r="A513" s="13"/>
      <c r="B513" s="61"/>
      <c r="F513" s="14"/>
      <c r="G513" s="14"/>
      <c r="H513" s="14"/>
      <c r="I513" s="13"/>
    </row>
    <row r="514" spans="1:9" ht="15.75" customHeight="1">
      <c r="A514" s="13"/>
      <c r="B514" s="61"/>
      <c r="F514" s="14"/>
      <c r="G514" s="14"/>
      <c r="H514" s="14"/>
      <c r="I514" s="13"/>
    </row>
    <row r="515" spans="1:9" ht="15.75" customHeight="1">
      <c r="A515" s="13"/>
      <c r="B515" s="61"/>
      <c r="F515" s="14"/>
      <c r="G515" s="14"/>
      <c r="H515" s="14"/>
      <c r="I515" s="13"/>
    </row>
    <row r="516" spans="1:9" ht="15.75" customHeight="1">
      <c r="A516" s="13"/>
      <c r="B516" s="61"/>
      <c r="F516" s="14"/>
      <c r="G516" s="14"/>
      <c r="H516" s="14"/>
      <c r="I516" s="13"/>
    </row>
    <row r="517" spans="1:9" ht="15.75" customHeight="1">
      <c r="A517" s="13"/>
      <c r="B517" s="61"/>
      <c r="F517" s="14"/>
      <c r="G517" s="14"/>
      <c r="H517" s="14"/>
      <c r="I517" s="13"/>
    </row>
    <row r="518" spans="1:9" ht="15.75" customHeight="1">
      <c r="A518" s="13"/>
      <c r="B518" s="61"/>
      <c r="F518" s="14"/>
      <c r="G518" s="14"/>
      <c r="H518" s="14"/>
      <c r="I518" s="13"/>
    </row>
    <row r="519" spans="1:9" ht="15.75" customHeight="1">
      <c r="A519" s="13"/>
      <c r="B519" s="61"/>
      <c r="F519" s="14"/>
      <c r="G519" s="14"/>
      <c r="H519" s="14"/>
      <c r="I519" s="13"/>
    </row>
    <row r="520" spans="1:9" ht="15.75" customHeight="1">
      <c r="A520" s="13"/>
      <c r="B520" s="61"/>
      <c r="F520" s="14"/>
      <c r="G520" s="14"/>
      <c r="H520" s="14"/>
      <c r="I520" s="13"/>
    </row>
    <row r="521" spans="1:9" ht="15.75" customHeight="1">
      <c r="A521" s="13"/>
      <c r="B521" s="61"/>
      <c r="F521" s="14"/>
      <c r="G521" s="14"/>
      <c r="H521" s="14"/>
      <c r="I521" s="13"/>
    </row>
    <row r="522" spans="1:9" ht="15.75" customHeight="1">
      <c r="A522" s="13"/>
      <c r="B522" s="61"/>
      <c r="F522" s="14"/>
      <c r="G522" s="14"/>
      <c r="H522" s="14"/>
      <c r="I522" s="13"/>
    </row>
    <row r="523" spans="1:9" ht="15.75" customHeight="1">
      <c r="A523" s="13"/>
      <c r="B523" s="61"/>
      <c r="F523" s="14"/>
      <c r="G523" s="14"/>
      <c r="H523" s="14"/>
      <c r="I523" s="13"/>
    </row>
    <row r="524" spans="1:9" ht="15.75" customHeight="1">
      <c r="A524" s="13"/>
      <c r="B524" s="61"/>
      <c r="F524" s="14"/>
      <c r="G524" s="14"/>
      <c r="H524" s="14"/>
      <c r="I524" s="13"/>
    </row>
    <row r="525" spans="1:9" ht="15.75" customHeight="1">
      <c r="A525" s="13"/>
      <c r="B525" s="61"/>
      <c r="F525" s="14"/>
      <c r="G525" s="14"/>
      <c r="H525" s="14"/>
      <c r="I525" s="13"/>
    </row>
    <row r="526" spans="1:9" ht="15.75" customHeight="1">
      <c r="A526" s="13"/>
      <c r="B526" s="61"/>
      <c r="F526" s="14"/>
      <c r="G526" s="14"/>
      <c r="H526" s="14"/>
      <c r="I526" s="13"/>
    </row>
    <row r="527" spans="1:9" ht="15.75" customHeight="1">
      <c r="A527" s="13"/>
      <c r="B527" s="61"/>
      <c r="F527" s="14"/>
      <c r="G527" s="14"/>
      <c r="H527" s="14"/>
      <c r="I527" s="13"/>
    </row>
    <row r="528" spans="1:9" ht="15.75" customHeight="1">
      <c r="A528" s="13"/>
      <c r="B528" s="61"/>
      <c r="F528" s="14"/>
      <c r="G528" s="14"/>
      <c r="H528" s="14"/>
      <c r="I528" s="13"/>
    </row>
    <row r="529" spans="1:9" ht="15.75" customHeight="1">
      <c r="A529" s="13"/>
      <c r="B529" s="61"/>
      <c r="F529" s="14"/>
      <c r="G529" s="14"/>
      <c r="H529" s="14"/>
      <c r="I529" s="13"/>
    </row>
    <row r="530" spans="1:9" ht="15.75" customHeight="1">
      <c r="A530" s="13"/>
      <c r="B530" s="61"/>
      <c r="F530" s="14"/>
      <c r="G530" s="14"/>
      <c r="H530" s="14"/>
      <c r="I530" s="13"/>
    </row>
    <row r="531" spans="1:9" ht="15.75" customHeight="1">
      <c r="A531" s="13"/>
      <c r="B531" s="61"/>
      <c r="F531" s="14"/>
      <c r="G531" s="14"/>
      <c r="H531" s="14"/>
      <c r="I531" s="13"/>
    </row>
    <row r="532" spans="1:9" ht="15.75" customHeight="1">
      <c r="A532" s="13"/>
      <c r="B532" s="61"/>
      <c r="F532" s="14"/>
      <c r="G532" s="14"/>
      <c r="H532" s="14"/>
      <c r="I532" s="13"/>
    </row>
    <row r="533" spans="1:9" ht="15.75" customHeight="1">
      <c r="A533" s="13"/>
      <c r="B533" s="61"/>
      <c r="F533" s="14"/>
      <c r="G533" s="14"/>
      <c r="H533" s="14"/>
      <c r="I533" s="13"/>
    </row>
    <row r="534" spans="1:9" ht="15.75" customHeight="1">
      <c r="A534" s="13"/>
      <c r="B534" s="61"/>
      <c r="F534" s="14"/>
      <c r="G534" s="14"/>
      <c r="H534" s="14"/>
      <c r="I534" s="13"/>
    </row>
    <row r="535" spans="1:9" ht="15.75" customHeight="1">
      <c r="A535" s="13"/>
      <c r="B535" s="61"/>
      <c r="F535" s="14"/>
      <c r="G535" s="14"/>
      <c r="H535" s="14"/>
      <c r="I535" s="13"/>
    </row>
    <row r="536" spans="1:9" ht="15.75" customHeight="1">
      <c r="A536" s="13"/>
      <c r="B536" s="61"/>
      <c r="F536" s="14"/>
      <c r="G536" s="14"/>
      <c r="H536" s="14"/>
      <c r="I536" s="13"/>
    </row>
    <row r="537" spans="1:9" ht="15.75" customHeight="1">
      <c r="A537" s="13"/>
      <c r="B537" s="61"/>
      <c r="F537" s="14"/>
      <c r="G537" s="14"/>
      <c r="H537" s="14"/>
      <c r="I537" s="13"/>
    </row>
    <row r="538" spans="1:9" ht="15.75" customHeight="1">
      <c r="A538" s="13"/>
      <c r="B538" s="61"/>
      <c r="F538" s="14"/>
      <c r="G538" s="14"/>
      <c r="H538" s="14"/>
      <c r="I538" s="13"/>
    </row>
    <row r="539" spans="1:9" ht="15.75" customHeight="1">
      <c r="A539" s="13"/>
      <c r="B539" s="61"/>
      <c r="F539" s="14"/>
      <c r="G539" s="14"/>
      <c r="H539" s="14"/>
      <c r="I539" s="13"/>
    </row>
    <row r="540" spans="1:9" ht="15.75" customHeight="1">
      <c r="A540" s="13"/>
      <c r="B540" s="61"/>
      <c r="F540" s="14"/>
      <c r="G540" s="14"/>
      <c r="H540" s="14"/>
      <c r="I540" s="13"/>
    </row>
    <row r="541" spans="1:9" ht="15.75" customHeight="1">
      <c r="A541" s="13"/>
      <c r="B541" s="61"/>
      <c r="F541" s="14"/>
      <c r="G541" s="14"/>
      <c r="H541" s="14"/>
      <c r="I541" s="13"/>
    </row>
    <row r="542" spans="1:9" ht="15.75" customHeight="1">
      <c r="A542" s="13"/>
      <c r="B542" s="61"/>
      <c r="F542" s="14"/>
      <c r="G542" s="14"/>
      <c r="H542" s="14"/>
      <c r="I542" s="13"/>
    </row>
    <row r="543" spans="1:9" ht="15.75" customHeight="1">
      <c r="A543" s="13"/>
      <c r="B543" s="61"/>
      <c r="F543" s="14"/>
      <c r="G543" s="14"/>
      <c r="H543" s="14"/>
      <c r="I543" s="13"/>
    </row>
    <row r="544" spans="1:9" ht="15.75" customHeight="1">
      <c r="A544" s="13"/>
      <c r="B544" s="61"/>
      <c r="F544" s="14"/>
      <c r="G544" s="14"/>
      <c r="H544" s="14"/>
      <c r="I544" s="13"/>
    </row>
    <row r="545" spans="1:9" ht="15.75" customHeight="1">
      <c r="A545" s="13"/>
      <c r="B545" s="61"/>
      <c r="F545" s="14"/>
      <c r="G545" s="14"/>
      <c r="H545" s="14"/>
      <c r="I545" s="13"/>
    </row>
    <row r="546" spans="1:9" ht="15.75" customHeight="1">
      <c r="A546" s="13"/>
      <c r="B546" s="61"/>
      <c r="F546" s="14"/>
      <c r="G546" s="14"/>
      <c r="H546" s="14"/>
      <c r="I546" s="13"/>
    </row>
    <row r="547" spans="1:9" ht="15.75" customHeight="1">
      <c r="A547" s="13"/>
      <c r="B547" s="61"/>
      <c r="F547" s="14"/>
      <c r="G547" s="14"/>
      <c r="H547" s="14"/>
      <c r="I547" s="13"/>
    </row>
    <row r="548" spans="1:9" ht="15.75" customHeight="1">
      <c r="A548" s="13"/>
      <c r="B548" s="61"/>
      <c r="F548" s="14"/>
      <c r="G548" s="14"/>
      <c r="H548" s="14"/>
      <c r="I548" s="13"/>
    </row>
    <row r="549" spans="1:9" ht="15.75" customHeight="1">
      <c r="A549" s="13"/>
      <c r="B549" s="61"/>
      <c r="F549" s="14"/>
      <c r="G549" s="14"/>
      <c r="H549" s="14"/>
      <c r="I549" s="13"/>
    </row>
    <row r="550" spans="1:9" ht="15.75" customHeight="1">
      <c r="A550" s="13"/>
      <c r="B550" s="61"/>
      <c r="F550" s="14"/>
      <c r="G550" s="14"/>
      <c r="H550" s="14"/>
      <c r="I550" s="13"/>
    </row>
    <row r="551" spans="1:9" ht="15.75" customHeight="1">
      <c r="A551" s="13"/>
      <c r="B551" s="61"/>
      <c r="F551" s="14"/>
      <c r="G551" s="14"/>
      <c r="H551" s="14"/>
      <c r="I551" s="13"/>
    </row>
    <row r="552" spans="1:9" ht="15.75" customHeight="1">
      <c r="A552" s="13"/>
      <c r="B552" s="61"/>
      <c r="F552" s="14"/>
      <c r="G552" s="14"/>
      <c r="H552" s="14"/>
      <c r="I552" s="13"/>
    </row>
    <row r="553" spans="1:9" ht="15.75" customHeight="1">
      <c r="A553" s="13"/>
      <c r="B553" s="61"/>
      <c r="F553" s="14"/>
      <c r="G553" s="14"/>
      <c r="H553" s="14"/>
      <c r="I553" s="13"/>
    </row>
    <row r="554" spans="1:9" ht="15.75" customHeight="1">
      <c r="A554" s="13"/>
      <c r="B554" s="61"/>
      <c r="F554" s="14"/>
      <c r="G554" s="14"/>
      <c r="H554" s="14"/>
      <c r="I554" s="13"/>
    </row>
    <row r="555" spans="1:9" ht="15.75" customHeight="1">
      <c r="A555" s="13"/>
      <c r="B555" s="61"/>
      <c r="F555" s="14"/>
      <c r="G555" s="14"/>
      <c r="H555" s="14"/>
      <c r="I555" s="13"/>
    </row>
    <row r="556" spans="1:9" ht="15.75" customHeight="1">
      <c r="A556" s="13"/>
      <c r="B556" s="61"/>
      <c r="F556" s="14"/>
      <c r="G556" s="14"/>
      <c r="H556" s="14"/>
      <c r="I556" s="13"/>
    </row>
    <row r="557" spans="1:9" ht="15.75" customHeight="1">
      <c r="A557" s="13"/>
      <c r="B557" s="61"/>
      <c r="F557" s="14"/>
      <c r="G557" s="14"/>
      <c r="H557" s="14"/>
      <c r="I557" s="13"/>
    </row>
    <row r="558" spans="1:9" ht="15.75" customHeight="1">
      <c r="A558" s="13"/>
      <c r="B558" s="61"/>
      <c r="F558" s="14"/>
      <c r="G558" s="14"/>
      <c r="H558" s="14"/>
      <c r="I558" s="13"/>
    </row>
    <row r="559" spans="1:9" ht="15.75" customHeight="1">
      <c r="A559" s="13"/>
      <c r="B559" s="61"/>
      <c r="F559" s="14"/>
      <c r="G559" s="14"/>
      <c r="H559" s="14"/>
      <c r="I559" s="13"/>
    </row>
    <row r="560" spans="1:9" ht="15.75" customHeight="1">
      <c r="A560" s="13"/>
      <c r="B560" s="61"/>
      <c r="F560" s="14"/>
      <c r="G560" s="14"/>
      <c r="H560" s="14"/>
      <c r="I560" s="13"/>
    </row>
    <row r="561" spans="1:9" ht="15.75" customHeight="1">
      <c r="A561" s="13"/>
      <c r="B561" s="61"/>
      <c r="F561" s="14"/>
      <c r="G561" s="14"/>
      <c r="H561" s="14"/>
      <c r="I561" s="13"/>
    </row>
    <row r="562" spans="1:9" ht="15.75" customHeight="1">
      <c r="A562" s="13"/>
      <c r="B562" s="61"/>
      <c r="F562" s="14"/>
      <c r="G562" s="14"/>
      <c r="H562" s="14"/>
      <c r="I562" s="13"/>
    </row>
    <row r="563" spans="1:9" ht="15.75" customHeight="1">
      <c r="A563" s="13"/>
      <c r="B563" s="61"/>
      <c r="F563" s="14"/>
      <c r="G563" s="14"/>
      <c r="H563" s="14"/>
      <c r="I563" s="13"/>
    </row>
    <row r="564" spans="1:9" ht="15.75" customHeight="1">
      <c r="A564" s="13"/>
      <c r="B564" s="61"/>
      <c r="F564" s="14"/>
      <c r="G564" s="14"/>
      <c r="H564" s="14"/>
      <c r="I564" s="13"/>
    </row>
    <row r="565" spans="1:9" ht="15.75" customHeight="1">
      <c r="A565" s="13"/>
      <c r="B565" s="61"/>
      <c r="F565" s="14"/>
      <c r="G565" s="14"/>
      <c r="H565" s="14"/>
      <c r="I565" s="13"/>
    </row>
    <row r="566" spans="1:9" ht="15.75" customHeight="1">
      <c r="A566" s="13"/>
      <c r="B566" s="61"/>
      <c r="F566" s="14"/>
      <c r="G566" s="14"/>
      <c r="H566" s="14"/>
      <c r="I566" s="13"/>
    </row>
    <row r="567" spans="1:9" ht="15.75" customHeight="1">
      <c r="A567" s="13"/>
      <c r="B567" s="61"/>
      <c r="F567" s="14"/>
      <c r="G567" s="14"/>
      <c r="H567" s="14"/>
      <c r="I567" s="13"/>
    </row>
    <row r="568" spans="1:9" ht="15.75" customHeight="1">
      <c r="A568" s="13"/>
      <c r="B568" s="61"/>
      <c r="F568" s="14"/>
      <c r="G568" s="14"/>
      <c r="H568" s="14"/>
      <c r="I568" s="13"/>
    </row>
    <row r="569" spans="1:9" ht="15.75" customHeight="1">
      <c r="A569" s="13"/>
      <c r="B569" s="61"/>
      <c r="F569" s="14"/>
      <c r="G569" s="14"/>
      <c r="H569" s="14"/>
      <c r="I569" s="13"/>
    </row>
    <row r="570" spans="1:9" ht="15.75" customHeight="1">
      <c r="A570" s="13"/>
      <c r="B570" s="61"/>
      <c r="F570" s="14"/>
      <c r="G570" s="14"/>
      <c r="H570" s="14"/>
      <c r="I570" s="13"/>
    </row>
    <row r="571" spans="1:9" ht="15.75" customHeight="1">
      <c r="A571" s="13"/>
      <c r="B571" s="61"/>
      <c r="F571" s="14"/>
      <c r="G571" s="14"/>
      <c r="H571" s="14"/>
      <c r="I571" s="13"/>
    </row>
    <row r="572" spans="1:9" ht="15.75" customHeight="1">
      <c r="A572" s="13"/>
      <c r="B572" s="61"/>
      <c r="F572" s="14"/>
      <c r="G572" s="14"/>
      <c r="H572" s="14"/>
      <c r="I572" s="13"/>
    </row>
    <row r="573" spans="1:9" ht="15.75" customHeight="1">
      <c r="A573" s="13"/>
      <c r="B573" s="61"/>
      <c r="F573" s="14"/>
      <c r="G573" s="14"/>
      <c r="H573" s="14"/>
      <c r="I573" s="13"/>
    </row>
    <row r="574" spans="1:9" ht="15.75" customHeight="1">
      <c r="A574" s="13"/>
      <c r="B574" s="61"/>
      <c r="F574" s="14"/>
      <c r="G574" s="14"/>
      <c r="H574" s="14"/>
      <c r="I574" s="13"/>
    </row>
    <row r="575" spans="1:9" ht="15.75" customHeight="1">
      <c r="A575" s="13"/>
      <c r="B575" s="61"/>
      <c r="F575" s="14"/>
      <c r="G575" s="14"/>
      <c r="H575" s="14"/>
      <c r="I575" s="13"/>
    </row>
    <row r="576" spans="1:9" ht="15.75" customHeight="1">
      <c r="A576" s="13"/>
      <c r="B576" s="61"/>
      <c r="F576" s="14"/>
      <c r="G576" s="14"/>
      <c r="H576" s="14"/>
      <c r="I576" s="13"/>
    </row>
    <row r="577" spans="1:9" ht="15.75" customHeight="1">
      <c r="A577" s="13"/>
      <c r="B577" s="61"/>
      <c r="F577" s="14"/>
      <c r="G577" s="14"/>
      <c r="H577" s="14"/>
      <c r="I577" s="13"/>
    </row>
    <row r="578" spans="1:9" ht="15.75" customHeight="1">
      <c r="A578" s="13"/>
      <c r="B578" s="61"/>
      <c r="F578" s="14"/>
      <c r="G578" s="14"/>
      <c r="H578" s="14"/>
      <c r="I578" s="13"/>
    </row>
    <row r="579" spans="1:9" ht="15.75" customHeight="1">
      <c r="A579" s="13"/>
      <c r="B579" s="61"/>
      <c r="F579" s="14"/>
      <c r="G579" s="14"/>
      <c r="H579" s="14"/>
      <c r="I579" s="13"/>
    </row>
    <row r="580" spans="1:9" ht="15.75" customHeight="1">
      <c r="A580" s="13"/>
      <c r="B580" s="61"/>
      <c r="F580" s="14"/>
      <c r="G580" s="14"/>
      <c r="H580" s="14"/>
      <c r="I580" s="13"/>
    </row>
    <row r="581" spans="1:9" ht="15.75" customHeight="1">
      <c r="A581" s="13"/>
      <c r="B581" s="61"/>
      <c r="F581" s="14"/>
      <c r="G581" s="14"/>
      <c r="H581" s="14"/>
      <c r="I581" s="13"/>
    </row>
    <row r="582" spans="1:9" ht="15.75" customHeight="1">
      <c r="A582" s="13"/>
      <c r="B582" s="61"/>
      <c r="F582" s="14"/>
      <c r="G582" s="14"/>
      <c r="H582" s="14"/>
      <c r="I582" s="13"/>
    </row>
    <row r="583" spans="1:9" ht="15.75" customHeight="1">
      <c r="A583" s="13"/>
      <c r="B583" s="61"/>
      <c r="F583" s="14"/>
      <c r="G583" s="14"/>
      <c r="H583" s="14"/>
      <c r="I583" s="13"/>
    </row>
    <row r="584" spans="1:9" ht="15.75" customHeight="1">
      <c r="A584" s="13"/>
      <c r="B584" s="61"/>
      <c r="F584" s="14"/>
      <c r="G584" s="14"/>
      <c r="H584" s="14"/>
      <c r="I584" s="13"/>
    </row>
    <row r="585" spans="1:9" ht="15.75" customHeight="1">
      <c r="A585" s="13"/>
      <c r="B585" s="61"/>
      <c r="F585" s="14"/>
      <c r="G585" s="14"/>
      <c r="H585" s="14"/>
      <c r="I585" s="13"/>
    </row>
    <row r="586" spans="1:9" ht="15.75" customHeight="1">
      <c r="A586" s="13"/>
      <c r="B586" s="61"/>
      <c r="F586" s="14"/>
      <c r="G586" s="14"/>
      <c r="H586" s="14"/>
      <c r="I586" s="13"/>
    </row>
    <row r="587" spans="1:9" ht="15.75" customHeight="1">
      <c r="A587" s="13"/>
      <c r="B587" s="61"/>
      <c r="F587" s="14"/>
      <c r="G587" s="14"/>
      <c r="H587" s="14"/>
      <c r="I587" s="13"/>
    </row>
    <row r="588" spans="1:9" ht="15.75" customHeight="1">
      <c r="A588" s="13"/>
      <c r="B588" s="61"/>
      <c r="F588" s="14"/>
      <c r="G588" s="14"/>
      <c r="H588" s="14"/>
      <c r="I588" s="13"/>
    </row>
    <row r="589" spans="1:9" ht="15.75" customHeight="1">
      <c r="A589" s="13"/>
      <c r="B589" s="61"/>
      <c r="F589" s="14"/>
      <c r="G589" s="14"/>
      <c r="H589" s="14"/>
      <c r="I589" s="13"/>
    </row>
    <row r="590" spans="1:9" ht="15.75" customHeight="1">
      <c r="A590" s="13"/>
      <c r="B590" s="61"/>
      <c r="F590" s="14"/>
      <c r="G590" s="14"/>
      <c r="H590" s="14"/>
      <c r="I590" s="13"/>
    </row>
    <row r="591" spans="1:9" ht="15.75" customHeight="1">
      <c r="A591" s="13"/>
      <c r="B591" s="61"/>
      <c r="F591" s="14"/>
      <c r="G591" s="14"/>
      <c r="H591" s="14"/>
      <c r="I591" s="13"/>
    </row>
    <row r="592" spans="1:9" ht="15.75" customHeight="1">
      <c r="A592" s="13"/>
      <c r="B592" s="61"/>
      <c r="F592" s="14"/>
      <c r="G592" s="14"/>
      <c r="H592" s="14"/>
      <c r="I592" s="13"/>
    </row>
    <row r="593" spans="1:9" ht="15.75" customHeight="1">
      <c r="A593" s="13"/>
      <c r="B593" s="61"/>
      <c r="F593" s="14"/>
      <c r="G593" s="14"/>
      <c r="H593" s="14"/>
      <c r="I593" s="13"/>
    </row>
    <row r="594" spans="1:9" ht="15.75" customHeight="1">
      <c r="A594" s="13"/>
      <c r="B594" s="61"/>
      <c r="F594" s="14"/>
      <c r="G594" s="14"/>
      <c r="H594" s="14"/>
      <c r="I594" s="13"/>
    </row>
    <row r="595" spans="1:9" ht="15.75" customHeight="1">
      <c r="A595" s="13"/>
      <c r="B595" s="61"/>
      <c r="F595" s="14"/>
      <c r="G595" s="14"/>
      <c r="H595" s="14"/>
      <c r="I595" s="13"/>
    </row>
    <row r="596" spans="1:9" ht="15.75" customHeight="1">
      <c r="A596" s="13"/>
      <c r="B596" s="61"/>
      <c r="F596" s="14"/>
      <c r="G596" s="14"/>
      <c r="H596" s="14"/>
      <c r="I596" s="13"/>
    </row>
    <row r="597" spans="1:9" ht="15.75" customHeight="1">
      <c r="A597" s="13"/>
      <c r="B597" s="61"/>
      <c r="F597" s="14"/>
      <c r="G597" s="14"/>
      <c r="H597" s="14"/>
      <c r="I597" s="13"/>
    </row>
    <row r="598" spans="1:9" ht="15.75" customHeight="1">
      <c r="A598" s="13"/>
      <c r="B598" s="61"/>
      <c r="F598" s="14"/>
      <c r="G598" s="14"/>
      <c r="H598" s="14"/>
      <c r="I598" s="13"/>
    </row>
    <row r="599" spans="1:9" ht="15.75" customHeight="1">
      <c r="A599" s="13"/>
      <c r="B599" s="61"/>
      <c r="F599" s="14"/>
      <c r="G599" s="14"/>
      <c r="H599" s="14"/>
      <c r="I599" s="13"/>
    </row>
    <row r="600" spans="1:9" ht="15.75" customHeight="1">
      <c r="A600" s="13"/>
      <c r="B600" s="61"/>
      <c r="F600" s="14"/>
      <c r="G600" s="14"/>
      <c r="H600" s="14"/>
      <c r="I600" s="13"/>
    </row>
    <row r="601" spans="1:9" ht="15.75" customHeight="1">
      <c r="A601" s="13"/>
      <c r="B601" s="61"/>
      <c r="F601" s="14"/>
      <c r="G601" s="14"/>
      <c r="H601" s="14"/>
      <c r="I601" s="13"/>
    </row>
    <row r="602" spans="1:9" ht="15.75" customHeight="1">
      <c r="A602" s="13"/>
      <c r="B602" s="61"/>
      <c r="F602" s="14"/>
      <c r="G602" s="14"/>
      <c r="H602" s="14"/>
      <c r="I602" s="13"/>
    </row>
    <row r="603" spans="1:9" ht="15.75" customHeight="1">
      <c r="A603" s="13"/>
      <c r="B603" s="61"/>
      <c r="F603" s="14"/>
      <c r="G603" s="14"/>
      <c r="H603" s="14"/>
      <c r="I603" s="13"/>
    </row>
    <row r="604" spans="1:9" ht="15.75" customHeight="1">
      <c r="A604" s="13"/>
      <c r="B604" s="61"/>
      <c r="F604" s="14"/>
      <c r="G604" s="14"/>
      <c r="H604" s="14"/>
      <c r="I604" s="13"/>
    </row>
    <row r="605" spans="1:9" ht="15.75" customHeight="1">
      <c r="A605" s="13"/>
      <c r="B605" s="61"/>
      <c r="F605" s="14"/>
      <c r="G605" s="14"/>
      <c r="H605" s="14"/>
      <c r="I605" s="13"/>
    </row>
    <row r="606" spans="1:9" ht="15.75" customHeight="1">
      <c r="A606" s="13"/>
      <c r="B606" s="61"/>
      <c r="F606" s="14"/>
      <c r="G606" s="14"/>
      <c r="H606" s="14"/>
      <c r="I606" s="13"/>
    </row>
    <row r="607" spans="1:9" ht="15.75" customHeight="1">
      <c r="A607" s="13"/>
      <c r="B607" s="61"/>
      <c r="F607" s="14"/>
      <c r="G607" s="14"/>
      <c r="H607" s="14"/>
      <c r="I607" s="13"/>
    </row>
    <row r="608" spans="1:9" ht="15.75" customHeight="1">
      <c r="A608" s="13"/>
      <c r="B608" s="61"/>
      <c r="F608" s="14"/>
      <c r="G608" s="14"/>
      <c r="H608" s="14"/>
      <c r="I608" s="13"/>
    </row>
    <row r="609" spans="1:9" ht="15.75" customHeight="1">
      <c r="A609" s="13"/>
      <c r="B609" s="61"/>
      <c r="F609" s="14"/>
      <c r="G609" s="14"/>
      <c r="H609" s="14"/>
      <c r="I609" s="13"/>
    </row>
    <row r="610" spans="1:9" ht="15.75" customHeight="1">
      <c r="A610" s="13"/>
      <c r="B610" s="61"/>
      <c r="F610" s="14"/>
      <c r="G610" s="14"/>
      <c r="H610" s="14"/>
      <c r="I610" s="13"/>
    </row>
    <row r="611" spans="1:9" ht="15.75" customHeight="1">
      <c r="A611" s="13"/>
      <c r="B611" s="61"/>
      <c r="F611" s="14"/>
      <c r="G611" s="14"/>
      <c r="H611" s="14"/>
      <c r="I611" s="13"/>
    </row>
    <row r="612" spans="1:9" ht="15.75" customHeight="1">
      <c r="A612" s="13"/>
      <c r="B612" s="61"/>
      <c r="F612" s="14"/>
      <c r="G612" s="14"/>
      <c r="H612" s="14"/>
      <c r="I612" s="13"/>
    </row>
    <row r="613" spans="1:9" ht="15.75" customHeight="1">
      <c r="A613" s="13"/>
      <c r="B613" s="61"/>
      <c r="F613" s="14"/>
      <c r="G613" s="14"/>
      <c r="H613" s="14"/>
      <c r="I613" s="13"/>
    </row>
    <row r="614" spans="1:9" ht="15.75" customHeight="1">
      <c r="A614" s="13"/>
      <c r="B614" s="61"/>
      <c r="F614" s="14"/>
      <c r="G614" s="14"/>
      <c r="H614" s="14"/>
      <c r="I614" s="13"/>
    </row>
    <row r="615" spans="1:9" ht="15.75" customHeight="1">
      <c r="A615" s="13"/>
      <c r="B615" s="61"/>
      <c r="F615" s="14"/>
      <c r="G615" s="14"/>
      <c r="H615" s="14"/>
      <c r="I615" s="13"/>
    </row>
    <row r="616" spans="1:9" ht="15.75" customHeight="1">
      <c r="A616" s="13"/>
      <c r="B616" s="61"/>
      <c r="F616" s="14"/>
      <c r="G616" s="14"/>
      <c r="H616" s="14"/>
      <c r="I616" s="13"/>
    </row>
    <row r="617" spans="1:9" ht="15.75" customHeight="1">
      <c r="A617" s="13"/>
      <c r="B617" s="61"/>
      <c r="F617" s="14"/>
      <c r="G617" s="14"/>
      <c r="H617" s="14"/>
      <c r="I617" s="13"/>
    </row>
    <row r="618" spans="1:9" ht="15.75" customHeight="1">
      <c r="A618" s="13"/>
      <c r="B618" s="61"/>
      <c r="F618" s="14"/>
      <c r="G618" s="14"/>
      <c r="H618" s="14"/>
      <c r="I618" s="13"/>
    </row>
    <row r="619" spans="1:9" ht="15.75" customHeight="1">
      <c r="A619" s="13"/>
      <c r="B619" s="61"/>
      <c r="F619" s="14"/>
      <c r="G619" s="14"/>
      <c r="H619" s="14"/>
      <c r="I619" s="13"/>
    </row>
    <row r="620" spans="1:9" ht="15.75" customHeight="1">
      <c r="A620" s="13"/>
      <c r="B620" s="61"/>
      <c r="F620" s="14"/>
      <c r="G620" s="14"/>
      <c r="H620" s="14"/>
      <c r="I620" s="13"/>
    </row>
    <row r="621" spans="1:9" ht="15.75" customHeight="1">
      <c r="A621" s="13"/>
      <c r="B621" s="61"/>
      <c r="F621" s="14"/>
      <c r="G621" s="14"/>
      <c r="H621" s="14"/>
      <c r="I621" s="13"/>
    </row>
    <row r="622" spans="1:9" ht="15.75" customHeight="1">
      <c r="A622" s="13"/>
      <c r="B622" s="61"/>
      <c r="F622" s="14"/>
      <c r="G622" s="14"/>
      <c r="H622" s="14"/>
      <c r="I622" s="13"/>
    </row>
    <row r="623" spans="1:9" ht="15.75" customHeight="1">
      <c r="A623" s="13"/>
      <c r="B623" s="61"/>
      <c r="F623" s="14"/>
      <c r="G623" s="14"/>
      <c r="H623" s="14"/>
      <c r="I623" s="13"/>
    </row>
    <row r="624" spans="1:9" ht="15.75" customHeight="1">
      <c r="A624" s="13"/>
      <c r="B624" s="61"/>
      <c r="F624" s="14"/>
      <c r="G624" s="14"/>
      <c r="H624" s="14"/>
      <c r="I624" s="13"/>
    </row>
    <row r="625" spans="1:9" ht="15.75" customHeight="1">
      <c r="A625" s="13"/>
      <c r="B625" s="61"/>
      <c r="F625" s="14"/>
      <c r="G625" s="14"/>
      <c r="H625" s="14"/>
      <c r="I625" s="13"/>
    </row>
    <row r="626" spans="1:9" ht="15.75" customHeight="1">
      <c r="A626" s="13"/>
      <c r="B626" s="61"/>
      <c r="F626" s="14"/>
      <c r="G626" s="14"/>
      <c r="H626" s="14"/>
      <c r="I626" s="13"/>
    </row>
    <row r="627" spans="1:9" ht="15.75" customHeight="1">
      <c r="A627" s="13"/>
      <c r="B627" s="61"/>
      <c r="F627" s="14"/>
      <c r="G627" s="14"/>
      <c r="H627" s="14"/>
      <c r="I627" s="13"/>
    </row>
    <row r="628" spans="1:9" ht="15.75" customHeight="1">
      <c r="A628" s="13"/>
      <c r="B628" s="61"/>
      <c r="F628" s="14"/>
      <c r="G628" s="14"/>
      <c r="H628" s="14"/>
      <c r="I628" s="13"/>
    </row>
    <row r="629" spans="1:9" ht="15.75" customHeight="1">
      <c r="A629" s="13"/>
      <c r="B629" s="61"/>
      <c r="F629" s="14"/>
      <c r="G629" s="14"/>
      <c r="H629" s="14"/>
      <c r="I629" s="13"/>
    </row>
    <row r="630" spans="1:9" ht="15.75" customHeight="1">
      <c r="A630" s="13"/>
      <c r="B630" s="61"/>
      <c r="F630" s="14"/>
      <c r="G630" s="14"/>
      <c r="H630" s="14"/>
      <c r="I630" s="13"/>
    </row>
    <row r="631" spans="1:9" ht="15.75" customHeight="1">
      <c r="A631" s="13"/>
      <c r="B631" s="61"/>
      <c r="F631" s="14"/>
      <c r="G631" s="14"/>
      <c r="H631" s="14"/>
      <c r="I631" s="13"/>
    </row>
    <row r="632" spans="1:9" ht="15.75" customHeight="1">
      <c r="A632" s="13"/>
      <c r="B632" s="61"/>
      <c r="F632" s="14"/>
      <c r="G632" s="14"/>
      <c r="H632" s="14"/>
      <c r="I632" s="13"/>
    </row>
    <row r="633" spans="1:9" ht="15.75" customHeight="1">
      <c r="A633" s="13"/>
      <c r="B633" s="61"/>
      <c r="F633" s="14"/>
      <c r="G633" s="14"/>
      <c r="H633" s="14"/>
      <c r="I633" s="13"/>
    </row>
    <row r="634" spans="1:9" ht="15.75" customHeight="1">
      <c r="A634" s="13"/>
      <c r="B634" s="61"/>
      <c r="F634" s="14"/>
      <c r="G634" s="14"/>
      <c r="H634" s="14"/>
      <c r="I634" s="13"/>
    </row>
    <row r="635" spans="1:9" ht="15.75" customHeight="1">
      <c r="A635" s="13"/>
      <c r="B635" s="61"/>
      <c r="F635" s="14"/>
      <c r="G635" s="14"/>
      <c r="H635" s="14"/>
      <c r="I635" s="13"/>
    </row>
    <row r="636" spans="1:9" ht="15.75" customHeight="1">
      <c r="A636" s="13"/>
      <c r="B636" s="61"/>
      <c r="F636" s="14"/>
      <c r="G636" s="14"/>
      <c r="H636" s="14"/>
      <c r="I636" s="13"/>
    </row>
    <row r="637" spans="1:9" ht="15.75" customHeight="1">
      <c r="A637" s="13"/>
      <c r="B637" s="61"/>
      <c r="F637" s="14"/>
      <c r="G637" s="14"/>
      <c r="H637" s="14"/>
      <c r="I637" s="13"/>
    </row>
    <row r="638" spans="1:9" ht="15.75" customHeight="1">
      <c r="A638" s="13"/>
      <c r="B638" s="61"/>
      <c r="F638" s="14"/>
      <c r="G638" s="14"/>
      <c r="H638" s="14"/>
      <c r="I638" s="13"/>
    </row>
    <row r="639" spans="1:9" ht="15.75" customHeight="1">
      <c r="A639" s="13"/>
      <c r="B639" s="61"/>
      <c r="F639" s="14"/>
      <c r="G639" s="14"/>
      <c r="H639" s="14"/>
      <c r="I639" s="13"/>
    </row>
    <row r="640" spans="1:9" ht="15.75" customHeight="1">
      <c r="A640" s="13"/>
      <c r="B640" s="61"/>
      <c r="F640" s="14"/>
      <c r="G640" s="14"/>
      <c r="H640" s="14"/>
      <c r="I640" s="13"/>
    </row>
    <row r="641" spans="1:9" ht="15.75" customHeight="1">
      <c r="A641" s="13"/>
      <c r="B641" s="61"/>
      <c r="F641" s="14"/>
      <c r="G641" s="14"/>
      <c r="H641" s="14"/>
      <c r="I641" s="13"/>
    </row>
    <row r="642" spans="1:9" ht="15.75" customHeight="1">
      <c r="A642" s="13"/>
      <c r="B642" s="61"/>
      <c r="F642" s="14"/>
      <c r="G642" s="14"/>
      <c r="H642" s="14"/>
      <c r="I642" s="13"/>
    </row>
    <row r="643" spans="1:9" ht="15.75" customHeight="1">
      <c r="A643" s="13"/>
      <c r="B643" s="61"/>
      <c r="F643" s="14"/>
      <c r="G643" s="14"/>
      <c r="H643" s="14"/>
      <c r="I643" s="13"/>
    </row>
    <row r="644" spans="1:9" ht="15.75" customHeight="1">
      <c r="A644" s="13"/>
      <c r="B644" s="61"/>
      <c r="F644" s="14"/>
      <c r="G644" s="14"/>
      <c r="H644" s="14"/>
      <c r="I644" s="13"/>
    </row>
    <row r="645" spans="1:9" ht="15.75" customHeight="1">
      <c r="A645" s="13"/>
      <c r="B645" s="61"/>
      <c r="F645" s="14"/>
      <c r="G645" s="14"/>
      <c r="H645" s="14"/>
      <c r="I645" s="13"/>
    </row>
    <row r="646" spans="1:9" ht="15.75" customHeight="1">
      <c r="A646" s="13"/>
      <c r="B646" s="61"/>
      <c r="F646" s="14"/>
      <c r="G646" s="14"/>
      <c r="H646" s="14"/>
      <c r="I646" s="13"/>
    </row>
    <row r="647" spans="1:9" ht="15.75" customHeight="1">
      <c r="A647" s="13"/>
      <c r="B647" s="61"/>
      <c r="F647" s="14"/>
      <c r="G647" s="14"/>
      <c r="H647" s="14"/>
      <c r="I647" s="13"/>
    </row>
    <row r="648" spans="1:9" ht="15.75" customHeight="1">
      <c r="A648" s="13"/>
      <c r="B648" s="61"/>
      <c r="F648" s="14"/>
      <c r="G648" s="14"/>
      <c r="H648" s="14"/>
      <c r="I648" s="13"/>
    </row>
    <row r="649" spans="1:9" ht="15.75" customHeight="1">
      <c r="A649" s="13"/>
      <c r="B649" s="61"/>
      <c r="F649" s="14"/>
      <c r="G649" s="14"/>
      <c r="H649" s="14"/>
      <c r="I649" s="13"/>
    </row>
    <row r="650" spans="1:9" ht="15.75" customHeight="1">
      <c r="A650" s="13"/>
      <c r="B650" s="61"/>
      <c r="F650" s="14"/>
      <c r="G650" s="14"/>
      <c r="H650" s="14"/>
      <c r="I650" s="13"/>
    </row>
    <row r="651" spans="1:9" ht="15.75" customHeight="1">
      <c r="A651" s="13"/>
      <c r="B651" s="61"/>
      <c r="F651" s="14"/>
      <c r="G651" s="14"/>
      <c r="H651" s="14"/>
      <c r="I651" s="13"/>
    </row>
    <row r="652" spans="1:9" ht="15.75" customHeight="1">
      <c r="A652" s="13"/>
      <c r="B652" s="61"/>
      <c r="F652" s="14"/>
      <c r="G652" s="14"/>
      <c r="H652" s="14"/>
      <c r="I652" s="13"/>
    </row>
    <row r="653" spans="1:9" ht="15.75" customHeight="1">
      <c r="A653" s="13"/>
      <c r="B653" s="61"/>
      <c r="F653" s="14"/>
      <c r="G653" s="14"/>
      <c r="H653" s="14"/>
      <c r="I653" s="13"/>
    </row>
    <row r="654" spans="1:9" ht="15.75" customHeight="1">
      <c r="A654" s="13"/>
      <c r="B654" s="61"/>
      <c r="F654" s="14"/>
      <c r="G654" s="14"/>
      <c r="H654" s="14"/>
      <c r="I654" s="13"/>
    </row>
    <row r="655" spans="1:9" ht="15.75" customHeight="1">
      <c r="A655" s="13"/>
      <c r="B655" s="61"/>
      <c r="F655" s="14"/>
      <c r="G655" s="14"/>
      <c r="H655" s="14"/>
      <c r="I655" s="13"/>
    </row>
    <row r="656" spans="1:9" ht="15.75" customHeight="1">
      <c r="A656" s="13"/>
      <c r="B656" s="61"/>
      <c r="F656" s="14"/>
      <c r="G656" s="14"/>
      <c r="H656" s="14"/>
      <c r="I656" s="13"/>
    </row>
    <row r="657" spans="1:9" ht="15.75" customHeight="1">
      <c r="A657" s="13"/>
      <c r="B657" s="61"/>
      <c r="F657" s="14"/>
      <c r="G657" s="14"/>
      <c r="H657" s="14"/>
      <c r="I657" s="13"/>
    </row>
    <row r="658" spans="1:9" ht="15.75" customHeight="1">
      <c r="A658" s="13"/>
      <c r="B658" s="61"/>
      <c r="F658" s="14"/>
      <c r="G658" s="14"/>
      <c r="H658" s="14"/>
      <c r="I658" s="13"/>
    </row>
    <row r="659" spans="1:9" ht="15.75" customHeight="1">
      <c r="A659" s="13"/>
      <c r="B659" s="61"/>
      <c r="F659" s="14"/>
      <c r="G659" s="14"/>
      <c r="H659" s="14"/>
      <c r="I659" s="13"/>
    </row>
    <row r="660" spans="1:9" ht="15.75" customHeight="1">
      <c r="A660" s="13"/>
      <c r="B660" s="61"/>
      <c r="F660" s="14"/>
      <c r="G660" s="14"/>
      <c r="H660" s="14"/>
      <c r="I660" s="13"/>
    </row>
    <row r="661" spans="1:9" ht="15.75" customHeight="1">
      <c r="A661" s="13"/>
      <c r="B661" s="61"/>
      <c r="F661" s="14"/>
      <c r="G661" s="14"/>
      <c r="H661" s="14"/>
      <c r="I661" s="13"/>
    </row>
    <row r="662" spans="1:9" ht="15.75" customHeight="1">
      <c r="A662" s="13"/>
      <c r="B662" s="61"/>
      <c r="F662" s="14"/>
      <c r="G662" s="14"/>
      <c r="H662" s="14"/>
      <c r="I662" s="13"/>
    </row>
    <row r="663" spans="1:9" ht="15.75" customHeight="1">
      <c r="A663" s="13"/>
      <c r="B663" s="61"/>
      <c r="F663" s="14"/>
      <c r="G663" s="14"/>
      <c r="H663" s="14"/>
      <c r="I663" s="13"/>
    </row>
    <row r="664" spans="1:9" ht="15.75" customHeight="1">
      <c r="A664" s="13"/>
      <c r="B664" s="61"/>
      <c r="F664" s="14"/>
      <c r="G664" s="14"/>
      <c r="H664" s="14"/>
      <c r="I664" s="13"/>
    </row>
    <row r="665" spans="1:9" ht="15.75" customHeight="1">
      <c r="A665" s="13"/>
      <c r="B665" s="61"/>
      <c r="F665" s="14"/>
      <c r="G665" s="14"/>
      <c r="H665" s="14"/>
      <c r="I665" s="13"/>
    </row>
    <row r="666" spans="1:9" ht="15.75" customHeight="1">
      <c r="A666" s="13"/>
      <c r="B666" s="61"/>
      <c r="F666" s="14"/>
      <c r="G666" s="14"/>
      <c r="H666" s="14"/>
      <c r="I666" s="13"/>
    </row>
    <row r="667" spans="1:9" ht="15.75" customHeight="1">
      <c r="A667" s="13"/>
      <c r="B667" s="61"/>
      <c r="F667" s="14"/>
      <c r="G667" s="14"/>
      <c r="H667" s="14"/>
      <c r="I667" s="13"/>
    </row>
    <row r="668" spans="1:9" ht="15.75" customHeight="1">
      <c r="A668" s="13"/>
      <c r="B668" s="61"/>
      <c r="F668" s="14"/>
      <c r="G668" s="14"/>
      <c r="H668" s="14"/>
      <c r="I668" s="13"/>
    </row>
    <row r="669" spans="1:9" ht="15.75" customHeight="1">
      <c r="A669" s="13"/>
      <c r="B669" s="61"/>
      <c r="F669" s="14"/>
      <c r="G669" s="14"/>
      <c r="H669" s="14"/>
      <c r="I669" s="13"/>
    </row>
    <row r="670" spans="1:9" ht="15.75" customHeight="1">
      <c r="A670" s="13"/>
      <c r="B670" s="61"/>
      <c r="F670" s="14"/>
      <c r="G670" s="14"/>
      <c r="H670" s="14"/>
      <c r="I670" s="13"/>
    </row>
    <row r="671" spans="1:9" ht="15.75" customHeight="1">
      <c r="A671" s="13"/>
      <c r="B671" s="61"/>
      <c r="F671" s="14"/>
      <c r="G671" s="14"/>
      <c r="H671" s="14"/>
      <c r="I671" s="13"/>
    </row>
    <row r="672" spans="1:9" ht="15.75" customHeight="1">
      <c r="A672" s="13"/>
      <c r="B672" s="61"/>
      <c r="F672" s="14"/>
      <c r="G672" s="14"/>
      <c r="H672" s="14"/>
      <c r="I672" s="13"/>
    </row>
    <row r="673" spans="1:9" ht="15.75" customHeight="1">
      <c r="A673" s="13"/>
      <c r="B673" s="61"/>
      <c r="F673" s="14"/>
      <c r="G673" s="14"/>
      <c r="H673" s="14"/>
      <c r="I673" s="13"/>
    </row>
    <row r="674" spans="1:9" ht="15.75" customHeight="1">
      <c r="A674" s="13"/>
      <c r="B674" s="61"/>
      <c r="F674" s="14"/>
      <c r="G674" s="14"/>
      <c r="H674" s="14"/>
      <c r="I674" s="13"/>
    </row>
    <row r="675" spans="1:9" ht="15.75" customHeight="1">
      <c r="A675" s="13"/>
      <c r="B675" s="61"/>
      <c r="F675" s="14"/>
      <c r="G675" s="14"/>
      <c r="H675" s="14"/>
      <c r="I675" s="13"/>
    </row>
    <row r="676" spans="1:9" ht="15.75" customHeight="1">
      <c r="A676" s="13"/>
      <c r="B676" s="61"/>
      <c r="F676" s="14"/>
      <c r="G676" s="14"/>
      <c r="H676" s="14"/>
      <c r="I676" s="13"/>
    </row>
    <row r="677" spans="1:9" ht="15.75" customHeight="1">
      <c r="A677" s="13"/>
      <c r="B677" s="61"/>
      <c r="F677" s="14"/>
      <c r="G677" s="14"/>
      <c r="H677" s="14"/>
      <c r="I677" s="13"/>
    </row>
    <row r="678" spans="1:9" ht="15.75" customHeight="1">
      <c r="A678" s="13"/>
      <c r="B678" s="61"/>
      <c r="F678" s="14"/>
      <c r="G678" s="14"/>
      <c r="H678" s="14"/>
      <c r="I678" s="13"/>
    </row>
    <row r="679" spans="1:9" ht="15.75" customHeight="1">
      <c r="A679" s="13"/>
      <c r="B679" s="61"/>
      <c r="F679" s="14"/>
      <c r="G679" s="14"/>
      <c r="H679" s="14"/>
      <c r="I679" s="13"/>
    </row>
    <row r="680" spans="1:9" ht="15.75" customHeight="1">
      <c r="A680" s="13"/>
      <c r="B680" s="61"/>
      <c r="F680" s="14"/>
      <c r="G680" s="14"/>
      <c r="H680" s="14"/>
      <c r="I680" s="13"/>
    </row>
    <row r="681" spans="1:9" ht="15.75" customHeight="1">
      <c r="A681" s="13"/>
      <c r="B681" s="61"/>
      <c r="F681" s="14"/>
      <c r="G681" s="14"/>
      <c r="H681" s="14"/>
      <c r="I681" s="13"/>
    </row>
    <row r="682" spans="1:9" ht="15.75" customHeight="1">
      <c r="A682" s="13"/>
      <c r="B682" s="61"/>
      <c r="F682" s="14"/>
      <c r="G682" s="14"/>
      <c r="H682" s="14"/>
      <c r="I682" s="13"/>
    </row>
    <row r="683" spans="1:9" ht="15.75" customHeight="1">
      <c r="A683" s="13"/>
      <c r="B683" s="61"/>
      <c r="F683" s="14"/>
      <c r="G683" s="14"/>
      <c r="H683" s="14"/>
      <c r="I683" s="13"/>
    </row>
    <row r="684" spans="1:9" ht="15.75" customHeight="1">
      <c r="A684" s="13"/>
      <c r="B684" s="61"/>
      <c r="F684" s="14"/>
      <c r="G684" s="14"/>
      <c r="H684" s="14"/>
      <c r="I684" s="13"/>
    </row>
    <row r="685" spans="1:9" ht="15.75" customHeight="1">
      <c r="A685" s="13"/>
      <c r="B685" s="61"/>
      <c r="F685" s="14"/>
      <c r="G685" s="14"/>
      <c r="H685" s="14"/>
      <c r="I685" s="13"/>
    </row>
    <row r="686" spans="1:9" ht="15.75" customHeight="1">
      <c r="A686" s="13"/>
      <c r="B686" s="61"/>
      <c r="F686" s="14"/>
      <c r="G686" s="14"/>
      <c r="H686" s="14"/>
      <c r="I686" s="13"/>
    </row>
    <row r="687" spans="1:9" ht="15.75" customHeight="1">
      <c r="A687" s="13"/>
      <c r="B687" s="61"/>
      <c r="F687" s="14"/>
      <c r="G687" s="14"/>
      <c r="H687" s="14"/>
      <c r="I687" s="13"/>
    </row>
    <row r="688" spans="1:9" ht="15.75" customHeight="1">
      <c r="A688" s="13"/>
      <c r="B688" s="61"/>
      <c r="F688" s="14"/>
      <c r="G688" s="14"/>
      <c r="H688" s="14"/>
      <c r="I688" s="13"/>
    </row>
    <row r="689" spans="1:9" ht="15.75" customHeight="1">
      <c r="A689" s="13"/>
      <c r="B689" s="61"/>
      <c r="F689" s="14"/>
      <c r="G689" s="14"/>
      <c r="H689" s="14"/>
      <c r="I689" s="13"/>
    </row>
    <row r="690" spans="1:9" ht="15.75" customHeight="1">
      <c r="A690" s="13"/>
      <c r="B690" s="61"/>
      <c r="F690" s="14"/>
      <c r="G690" s="14"/>
      <c r="H690" s="14"/>
      <c r="I690" s="13"/>
    </row>
    <row r="691" spans="1:9" ht="15.75" customHeight="1">
      <c r="A691" s="13"/>
      <c r="B691" s="61"/>
      <c r="F691" s="14"/>
      <c r="G691" s="14"/>
      <c r="H691" s="14"/>
      <c r="I691" s="13"/>
    </row>
    <row r="692" spans="1:9" ht="15.75" customHeight="1">
      <c r="A692" s="13"/>
      <c r="B692" s="61"/>
      <c r="F692" s="14"/>
      <c r="G692" s="14"/>
      <c r="H692" s="14"/>
      <c r="I692" s="13"/>
    </row>
    <row r="693" spans="1:9" ht="15.75" customHeight="1">
      <c r="A693" s="13"/>
      <c r="B693" s="61"/>
      <c r="F693" s="14"/>
      <c r="G693" s="14"/>
      <c r="H693" s="14"/>
      <c r="I693" s="13"/>
    </row>
    <row r="694" spans="1:9" ht="15.75" customHeight="1">
      <c r="A694" s="13"/>
      <c r="B694" s="61"/>
      <c r="F694" s="14"/>
      <c r="G694" s="14"/>
      <c r="H694" s="14"/>
      <c r="I694" s="13"/>
    </row>
    <row r="695" spans="1:9" ht="15.75" customHeight="1">
      <c r="A695" s="13"/>
      <c r="B695" s="61"/>
      <c r="F695" s="14"/>
      <c r="G695" s="14"/>
      <c r="H695" s="14"/>
      <c r="I695" s="13"/>
    </row>
    <row r="696" spans="1:9" ht="15.75" customHeight="1">
      <c r="A696" s="13"/>
      <c r="B696" s="61"/>
      <c r="F696" s="14"/>
      <c r="G696" s="14"/>
      <c r="H696" s="14"/>
      <c r="I696" s="13"/>
    </row>
    <row r="697" spans="1:9" ht="15.75" customHeight="1">
      <c r="A697" s="13"/>
      <c r="B697" s="61"/>
      <c r="F697" s="14"/>
      <c r="G697" s="14"/>
      <c r="H697" s="14"/>
      <c r="I697" s="13"/>
    </row>
    <row r="698" spans="1:9" ht="15.75" customHeight="1">
      <c r="A698" s="13"/>
      <c r="B698" s="61"/>
      <c r="F698" s="14"/>
      <c r="G698" s="14"/>
      <c r="H698" s="14"/>
      <c r="I698" s="13"/>
    </row>
    <row r="699" spans="1:9" ht="15.75" customHeight="1">
      <c r="A699" s="13"/>
      <c r="B699" s="61"/>
      <c r="F699" s="14"/>
      <c r="G699" s="14"/>
      <c r="H699" s="14"/>
      <c r="I699" s="13"/>
    </row>
    <row r="700" spans="1:9" ht="15.75" customHeight="1">
      <c r="A700" s="13"/>
      <c r="B700" s="61"/>
      <c r="F700" s="14"/>
      <c r="G700" s="14"/>
      <c r="H700" s="14"/>
      <c r="I700" s="13"/>
    </row>
    <row r="701" spans="1:9" ht="15.75" customHeight="1">
      <c r="A701" s="13"/>
      <c r="B701" s="61"/>
      <c r="F701" s="14"/>
      <c r="G701" s="14"/>
      <c r="H701" s="14"/>
      <c r="I701" s="13"/>
    </row>
    <row r="702" spans="1:9" ht="15.75" customHeight="1">
      <c r="A702" s="13"/>
      <c r="B702" s="61"/>
      <c r="F702" s="14"/>
      <c r="G702" s="14"/>
      <c r="H702" s="14"/>
      <c r="I702" s="13"/>
    </row>
    <row r="703" spans="1:9" ht="15.75" customHeight="1">
      <c r="A703" s="13"/>
      <c r="B703" s="61"/>
      <c r="F703" s="14"/>
      <c r="G703" s="14"/>
      <c r="H703" s="14"/>
      <c r="I703" s="13"/>
    </row>
    <row r="704" spans="1:9" ht="15.75" customHeight="1">
      <c r="A704" s="13"/>
      <c r="B704" s="61"/>
      <c r="F704" s="14"/>
      <c r="G704" s="14"/>
      <c r="H704" s="14"/>
      <c r="I704" s="13"/>
    </row>
    <row r="705" spans="1:9" ht="15.75" customHeight="1">
      <c r="A705" s="13"/>
      <c r="B705" s="61"/>
      <c r="F705" s="14"/>
      <c r="G705" s="14"/>
      <c r="H705" s="14"/>
      <c r="I705" s="13"/>
    </row>
    <row r="706" spans="1:9" ht="15.75" customHeight="1">
      <c r="A706" s="13"/>
      <c r="B706" s="61"/>
      <c r="F706" s="14"/>
      <c r="G706" s="14"/>
      <c r="H706" s="14"/>
      <c r="I706" s="13"/>
    </row>
    <row r="707" spans="1:9" ht="15.75" customHeight="1">
      <c r="A707" s="13"/>
      <c r="B707" s="61"/>
      <c r="F707" s="14"/>
      <c r="G707" s="14"/>
      <c r="H707" s="14"/>
      <c r="I707" s="13"/>
    </row>
    <row r="708" spans="1:9" ht="15.75" customHeight="1">
      <c r="A708" s="13"/>
      <c r="B708" s="61"/>
      <c r="F708" s="14"/>
      <c r="G708" s="14"/>
      <c r="H708" s="14"/>
      <c r="I708" s="13"/>
    </row>
    <row r="709" spans="1:9" ht="15.75" customHeight="1">
      <c r="A709" s="13"/>
      <c r="B709" s="61"/>
      <c r="F709" s="14"/>
      <c r="G709" s="14"/>
      <c r="H709" s="14"/>
      <c r="I709" s="13"/>
    </row>
    <row r="710" spans="1:9" ht="15.75" customHeight="1">
      <c r="A710" s="13"/>
      <c r="B710" s="61"/>
      <c r="F710" s="14"/>
      <c r="G710" s="14"/>
      <c r="H710" s="14"/>
      <c r="I710" s="13"/>
    </row>
    <row r="711" spans="1:9" ht="15.75" customHeight="1">
      <c r="A711" s="13"/>
      <c r="B711" s="61"/>
      <c r="F711" s="14"/>
      <c r="G711" s="14"/>
      <c r="H711" s="14"/>
      <c r="I711" s="13"/>
    </row>
    <row r="712" spans="1:9" ht="15.75" customHeight="1">
      <c r="A712" s="13"/>
      <c r="B712" s="61"/>
      <c r="F712" s="14"/>
      <c r="G712" s="14"/>
      <c r="H712" s="14"/>
      <c r="I712" s="13"/>
    </row>
    <row r="713" spans="1:9" ht="15.75" customHeight="1">
      <c r="A713" s="13"/>
      <c r="B713" s="61"/>
      <c r="F713" s="14"/>
      <c r="G713" s="14"/>
      <c r="H713" s="14"/>
      <c r="I713" s="13"/>
    </row>
    <row r="714" spans="1:9" ht="15.75" customHeight="1">
      <c r="A714" s="13"/>
      <c r="B714" s="61"/>
      <c r="F714" s="14"/>
      <c r="G714" s="14"/>
      <c r="H714" s="14"/>
      <c r="I714" s="13"/>
    </row>
    <row r="715" spans="1:9" ht="15.75" customHeight="1">
      <c r="A715" s="13"/>
      <c r="B715" s="61"/>
      <c r="F715" s="14"/>
      <c r="G715" s="14"/>
      <c r="H715" s="14"/>
      <c r="I715" s="13"/>
    </row>
    <row r="716" spans="1:9" ht="15.75" customHeight="1">
      <c r="A716" s="13"/>
      <c r="B716" s="61"/>
      <c r="F716" s="14"/>
      <c r="G716" s="14"/>
      <c r="H716" s="14"/>
      <c r="I716" s="13"/>
    </row>
    <row r="717" spans="1:9" ht="15.75" customHeight="1">
      <c r="A717" s="13"/>
      <c r="B717" s="61"/>
      <c r="F717" s="14"/>
      <c r="G717" s="14"/>
      <c r="H717" s="14"/>
      <c r="I717" s="13"/>
    </row>
    <row r="718" spans="1:9" ht="15.75" customHeight="1">
      <c r="A718" s="13"/>
      <c r="B718" s="61"/>
      <c r="F718" s="14"/>
      <c r="G718" s="14"/>
      <c r="H718" s="14"/>
      <c r="I718" s="13"/>
    </row>
    <row r="719" spans="1:9" ht="15.75" customHeight="1">
      <c r="A719" s="13"/>
      <c r="B719" s="61"/>
      <c r="F719" s="14"/>
      <c r="G719" s="14"/>
      <c r="H719" s="14"/>
      <c r="I719" s="13"/>
    </row>
    <row r="720" spans="1:9" ht="15.75" customHeight="1">
      <c r="A720" s="13"/>
      <c r="B720" s="61"/>
      <c r="F720" s="14"/>
      <c r="G720" s="14"/>
      <c r="H720" s="14"/>
      <c r="I720" s="13"/>
    </row>
    <row r="721" spans="1:9" ht="15.75" customHeight="1">
      <c r="A721" s="13"/>
      <c r="B721" s="61"/>
      <c r="F721" s="14"/>
      <c r="G721" s="14"/>
      <c r="H721" s="14"/>
      <c r="I721" s="13"/>
    </row>
    <row r="722" spans="1:9" ht="15.75" customHeight="1">
      <c r="A722" s="13"/>
      <c r="B722" s="61"/>
      <c r="F722" s="14"/>
      <c r="G722" s="14"/>
      <c r="H722" s="14"/>
      <c r="I722" s="13"/>
    </row>
    <row r="723" spans="1:9" ht="15.75" customHeight="1">
      <c r="A723" s="13"/>
      <c r="B723" s="61"/>
      <c r="F723" s="14"/>
      <c r="G723" s="14"/>
      <c r="H723" s="14"/>
      <c r="I723" s="13"/>
    </row>
    <row r="724" spans="1:9" ht="15.75" customHeight="1">
      <c r="A724" s="13"/>
      <c r="B724" s="61"/>
      <c r="F724" s="14"/>
      <c r="G724" s="14"/>
      <c r="H724" s="14"/>
      <c r="I724" s="13"/>
    </row>
    <row r="725" spans="1:9" ht="15.75" customHeight="1">
      <c r="A725" s="13"/>
      <c r="B725" s="61"/>
      <c r="F725" s="14"/>
      <c r="G725" s="14"/>
      <c r="H725" s="14"/>
      <c r="I725" s="13"/>
    </row>
    <row r="726" spans="1:9" ht="15.75" customHeight="1">
      <c r="A726" s="13"/>
      <c r="B726" s="61"/>
      <c r="F726" s="14"/>
      <c r="G726" s="14"/>
      <c r="H726" s="14"/>
      <c r="I726" s="13"/>
    </row>
    <row r="727" spans="1:9" ht="15.75" customHeight="1">
      <c r="A727" s="13"/>
      <c r="B727" s="61"/>
      <c r="F727" s="14"/>
      <c r="G727" s="14"/>
      <c r="H727" s="14"/>
      <c r="I727" s="13"/>
    </row>
    <row r="728" spans="1:9" ht="15.75" customHeight="1">
      <c r="A728" s="13"/>
      <c r="B728" s="61"/>
      <c r="F728" s="14"/>
      <c r="G728" s="14"/>
      <c r="H728" s="14"/>
      <c r="I728" s="13"/>
    </row>
    <row r="729" spans="1:9" ht="15.75" customHeight="1">
      <c r="A729" s="13"/>
      <c r="B729" s="61"/>
      <c r="F729" s="14"/>
      <c r="G729" s="14"/>
      <c r="H729" s="14"/>
      <c r="I729" s="13"/>
    </row>
    <row r="730" spans="1:9" ht="15.75" customHeight="1">
      <c r="A730" s="13"/>
      <c r="B730" s="61"/>
      <c r="F730" s="14"/>
      <c r="G730" s="14"/>
      <c r="H730" s="14"/>
      <c r="I730" s="13"/>
    </row>
    <row r="731" spans="1:9" ht="15.75" customHeight="1">
      <c r="A731" s="13"/>
      <c r="B731" s="61"/>
      <c r="F731" s="14"/>
      <c r="G731" s="14"/>
      <c r="H731" s="14"/>
      <c r="I731" s="13"/>
    </row>
    <row r="732" spans="1:9" ht="15.75" customHeight="1">
      <c r="A732" s="13"/>
      <c r="B732" s="61"/>
      <c r="F732" s="14"/>
      <c r="G732" s="14"/>
      <c r="H732" s="14"/>
      <c r="I732" s="13"/>
    </row>
    <row r="733" spans="1:9" ht="15.75" customHeight="1">
      <c r="A733" s="13"/>
      <c r="B733" s="61"/>
      <c r="F733" s="14"/>
      <c r="G733" s="14"/>
      <c r="H733" s="14"/>
      <c r="I733" s="13"/>
    </row>
    <row r="734" spans="1:9" ht="15.75" customHeight="1">
      <c r="A734" s="13"/>
      <c r="B734" s="61"/>
      <c r="F734" s="14"/>
      <c r="G734" s="14"/>
      <c r="H734" s="14"/>
      <c r="I734" s="13"/>
    </row>
    <row r="735" spans="1:9" ht="15.75" customHeight="1">
      <c r="A735" s="13"/>
      <c r="B735" s="61"/>
      <c r="F735" s="14"/>
      <c r="G735" s="14"/>
      <c r="H735" s="14"/>
      <c r="I735" s="13"/>
    </row>
    <row r="736" spans="1:9" ht="15.75" customHeight="1">
      <c r="A736" s="13"/>
      <c r="B736" s="61"/>
      <c r="F736" s="14"/>
      <c r="G736" s="14"/>
      <c r="H736" s="14"/>
      <c r="I736" s="13"/>
    </row>
    <row r="737" spans="1:9" ht="15.75" customHeight="1">
      <c r="A737" s="13"/>
      <c r="B737" s="61"/>
      <c r="F737" s="14"/>
      <c r="G737" s="14"/>
      <c r="H737" s="14"/>
      <c r="I737" s="13"/>
    </row>
    <row r="738" spans="1:9" ht="15.75" customHeight="1">
      <c r="A738" s="13"/>
      <c r="B738" s="61"/>
      <c r="F738" s="14"/>
      <c r="G738" s="14"/>
      <c r="H738" s="14"/>
      <c r="I738" s="13"/>
    </row>
    <row r="739" spans="1:9" ht="15.75" customHeight="1">
      <c r="A739" s="13"/>
      <c r="B739" s="61"/>
      <c r="F739" s="14"/>
      <c r="G739" s="14"/>
      <c r="H739" s="14"/>
      <c r="I739" s="13"/>
    </row>
    <row r="740" spans="1:9" ht="15.75" customHeight="1">
      <c r="A740" s="13"/>
      <c r="B740" s="61"/>
      <c r="F740" s="14"/>
      <c r="G740" s="14"/>
      <c r="H740" s="14"/>
      <c r="I740" s="13"/>
    </row>
    <row r="741" spans="1:9" ht="15.75" customHeight="1">
      <c r="A741" s="13"/>
      <c r="B741" s="61"/>
      <c r="F741" s="14"/>
      <c r="G741" s="14"/>
      <c r="H741" s="14"/>
      <c r="I741" s="13"/>
    </row>
    <row r="742" spans="1:9" ht="15.75" customHeight="1">
      <c r="A742" s="13"/>
      <c r="B742" s="61"/>
      <c r="F742" s="14"/>
      <c r="G742" s="14"/>
      <c r="H742" s="14"/>
      <c r="I742" s="13"/>
    </row>
    <row r="743" spans="1:9" ht="15.75" customHeight="1">
      <c r="A743" s="13"/>
      <c r="B743" s="61"/>
      <c r="F743" s="14"/>
      <c r="G743" s="14"/>
      <c r="H743" s="14"/>
      <c r="I743" s="13"/>
    </row>
    <row r="744" spans="1:9" ht="15.75" customHeight="1">
      <c r="A744" s="13"/>
      <c r="B744" s="61"/>
      <c r="F744" s="14"/>
      <c r="G744" s="14"/>
      <c r="H744" s="14"/>
      <c r="I744" s="13"/>
    </row>
    <row r="745" spans="1:9" ht="15.75" customHeight="1">
      <c r="A745" s="13"/>
      <c r="B745" s="61"/>
      <c r="F745" s="14"/>
      <c r="G745" s="14"/>
      <c r="H745" s="14"/>
      <c r="I745" s="13"/>
    </row>
    <row r="746" spans="1:9" ht="15.75" customHeight="1">
      <c r="A746" s="13"/>
      <c r="B746" s="61"/>
      <c r="F746" s="14"/>
      <c r="G746" s="14"/>
      <c r="H746" s="14"/>
      <c r="I746" s="13"/>
    </row>
    <row r="747" spans="1:9" ht="15.75" customHeight="1">
      <c r="A747" s="13"/>
      <c r="B747" s="61"/>
      <c r="F747" s="14"/>
      <c r="G747" s="14"/>
      <c r="H747" s="14"/>
      <c r="I747" s="13"/>
    </row>
    <row r="748" spans="1:9" ht="15.75" customHeight="1">
      <c r="A748" s="13"/>
      <c r="B748" s="61"/>
      <c r="F748" s="14"/>
      <c r="G748" s="14"/>
      <c r="H748" s="14"/>
      <c r="I748" s="13"/>
    </row>
    <row r="749" spans="1:9" ht="15.75" customHeight="1">
      <c r="A749" s="13"/>
      <c r="B749" s="61"/>
      <c r="F749" s="14"/>
      <c r="G749" s="14"/>
      <c r="H749" s="14"/>
      <c r="I749" s="13"/>
    </row>
    <row r="750" spans="1:9" ht="15.75" customHeight="1">
      <c r="A750" s="13"/>
      <c r="B750" s="61"/>
      <c r="F750" s="14"/>
      <c r="G750" s="14"/>
      <c r="H750" s="14"/>
      <c r="I750" s="13"/>
    </row>
    <row r="751" spans="1:9" ht="15.75" customHeight="1">
      <c r="A751" s="13"/>
      <c r="B751" s="61"/>
      <c r="F751" s="14"/>
      <c r="G751" s="14"/>
      <c r="H751" s="14"/>
      <c r="I751" s="13"/>
    </row>
    <row r="752" spans="1:9" ht="15.75" customHeight="1">
      <c r="A752" s="13"/>
      <c r="B752" s="61"/>
      <c r="F752" s="14"/>
      <c r="G752" s="14"/>
      <c r="H752" s="14"/>
      <c r="I752" s="13"/>
    </row>
    <row r="753" spans="1:9" ht="15.75" customHeight="1">
      <c r="A753" s="13"/>
      <c r="B753" s="61"/>
      <c r="F753" s="14"/>
      <c r="G753" s="14"/>
      <c r="H753" s="14"/>
      <c r="I753" s="13"/>
    </row>
    <row r="754" spans="1:9" ht="15.75" customHeight="1">
      <c r="A754" s="13"/>
      <c r="B754" s="61"/>
      <c r="F754" s="14"/>
      <c r="G754" s="14"/>
      <c r="H754" s="14"/>
      <c r="I754" s="13"/>
    </row>
    <row r="755" spans="1:9" ht="15.75" customHeight="1">
      <c r="A755" s="13"/>
      <c r="B755" s="61"/>
      <c r="F755" s="14"/>
      <c r="G755" s="14"/>
      <c r="H755" s="14"/>
      <c r="I755" s="13"/>
    </row>
    <row r="756" spans="1:9" ht="15.75" customHeight="1">
      <c r="A756" s="13"/>
      <c r="B756" s="61"/>
      <c r="F756" s="14"/>
      <c r="G756" s="14"/>
      <c r="H756" s="14"/>
      <c r="I756" s="13"/>
    </row>
    <row r="757" spans="1:9" ht="15.75" customHeight="1">
      <c r="A757" s="13"/>
      <c r="B757" s="61"/>
      <c r="F757" s="14"/>
      <c r="G757" s="14"/>
      <c r="H757" s="14"/>
      <c r="I757" s="13"/>
    </row>
    <row r="758" spans="1:9" ht="15.75" customHeight="1">
      <c r="A758" s="13"/>
      <c r="B758" s="61"/>
      <c r="F758" s="14"/>
      <c r="G758" s="14"/>
      <c r="H758" s="14"/>
      <c r="I758" s="13"/>
    </row>
    <row r="759" spans="1:9" ht="15.75" customHeight="1">
      <c r="A759" s="13"/>
      <c r="B759" s="61"/>
      <c r="F759" s="14"/>
      <c r="G759" s="14"/>
      <c r="H759" s="14"/>
      <c r="I759" s="13"/>
    </row>
    <row r="760" spans="1:9" ht="15.75" customHeight="1">
      <c r="A760" s="13"/>
      <c r="B760" s="61"/>
      <c r="F760" s="14"/>
      <c r="G760" s="14"/>
      <c r="H760" s="14"/>
      <c r="I760" s="13"/>
    </row>
    <row r="761" spans="1:9" ht="15.75" customHeight="1">
      <c r="A761" s="13"/>
      <c r="B761" s="61"/>
      <c r="F761" s="14"/>
      <c r="G761" s="14"/>
      <c r="H761" s="14"/>
      <c r="I761" s="13"/>
    </row>
    <row r="762" spans="1:9" ht="15.75" customHeight="1">
      <c r="A762" s="13"/>
      <c r="B762" s="61"/>
      <c r="F762" s="14"/>
      <c r="G762" s="14"/>
      <c r="H762" s="14"/>
      <c r="I762" s="13"/>
    </row>
    <row r="763" spans="1:9" ht="15.75" customHeight="1">
      <c r="A763" s="13"/>
      <c r="B763" s="61"/>
      <c r="F763" s="14"/>
      <c r="G763" s="14"/>
      <c r="H763" s="14"/>
      <c r="I763" s="13"/>
    </row>
    <row r="764" spans="1:9" ht="15.75" customHeight="1">
      <c r="A764" s="13"/>
      <c r="B764" s="61"/>
      <c r="F764" s="14"/>
      <c r="G764" s="14"/>
      <c r="H764" s="14"/>
      <c r="I764" s="13"/>
    </row>
    <row r="765" spans="1:9" ht="15.75" customHeight="1">
      <c r="A765" s="13"/>
      <c r="B765" s="61"/>
      <c r="F765" s="14"/>
      <c r="G765" s="14"/>
      <c r="H765" s="14"/>
      <c r="I765" s="13"/>
    </row>
    <row r="766" spans="1:9" ht="15.75" customHeight="1">
      <c r="A766" s="13"/>
      <c r="B766" s="61"/>
      <c r="F766" s="14"/>
      <c r="G766" s="14"/>
      <c r="H766" s="14"/>
      <c r="I766" s="13"/>
    </row>
    <row r="767" spans="1:9" ht="15.75" customHeight="1">
      <c r="A767" s="13"/>
      <c r="B767" s="61"/>
      <c r="F767" s="14"/>
      <c r="G767" s="14"/>
      <c r="H767" s="14"/>
      <c r="I767" s="13"/>
    </row>
    <row r="768" spans="1:9" ht="15.75" customHeight="1">
      <c r="A768" s="13"/>
      <c r="B768" s="61"/>
      <c r="F768" s="14"/>
      <c r="G768" s="14"/>
      <c r="H768" s="14"/>
      <c r="I768" s="13"/>
    </row>
    <row r="769" spans="1:9" ht="15.75" customHeight="1">
      <c r="A769" s="13"/>
      <c r="B769" s="61"/>
      <c r="F769" s="14"/>
      <c r="G769" s="14"/>
      <c r="H769" s="14"/>
      <c r="I769" s="13"/>
    </row>
    <row r="770" spans="1:9" ht="15.75" customHeight="1">
      <c r="A770" s="13"/>
      <c r="B770" s="61"/>
      <c r="F770" s="14"/>
      <c r="G770" s="14"/>
      <c r="H770" s="14"/>
      <c r="I770" s="13"/>
    </row>
    <row r="771" spans="1:9" ht="15.75" customHeight="1">
      <c r="A771" s="13"/>
      <c r="B771" s="61"/>
      <c r="F771" s="14"/>
      <c r="G771" s="14"/>
      <c r="H771" s="14"/>
      <c r="I771" s="13"/>
    </row>
    <row r="772" spans="1:9" ht="15.75" customHeight="1">
      <c r="A772" s="13"/>
      <c r="B772" s="61"/>
      <c r="F772" s="14"/>
      <c r="G772" s="14"/>
      <c r="H772" s="14"/>
      <c r="I772" s="13"/>
    </row>
    <row r="773" spans="1:9" ht="15.75" customHeight="1">
      <c r="A773" s="13"/>
      <c r="B773" s="61"/>
      <c r="F773" s="14"/>
      <c r="G773" s="14"/>
      <c r="H773" s="14"/>
      <c r="I773" s="13"/>
    </row>
    <row r="774" spans="1:9" ht="15.75" customHeight="1">
      <c r="A774" s="13"/>
      <c r="B774" s="61"/>
      <c r="F774" s="14"/>
      <c r="G774" s="14"/>
      <c r="H774" s="14"/>
      <c r="I774" s="13"/>
    </row>
    <row r="775" spans="1:9" ht="15.75" customHeight="1">
      <c r="A775" s="13"/>
      <c r="B775" s="61"/>
      <c r="F775" s="14"/>
      <c r="G775" s="14"/>
      <c r="H775" s="14"/>
      <c r="I775" s="13"/>
    </row>
    <row r="776" spans="1:9" ht="15.75" customHeight="1">
      <c r="A776" s="13"/>
      <c r="B776" s="61"/>
      <c r="F776" s="14"/>
      <c r="G776" s="14"/>
      <c r="H776" s="14"/>
      <c r="I776" s="13"/>
    </row>
    <row r="777" spans="1:9" ht="15.75" customHeight="1">
      <c r="A777" s="13"/>
      <c r="B777" s="61"/>
      <c r="F777" s="14"/>
      <c r="G777" s="14"/>
      <c r="H777" s="14"/>
      <c r="I777" s="13"/>
    </row>
    <row r="778" spans="1:9" ht="15.75" customHeight="1">
      <c r="A778" s="13"/>
      <c r="B778" s="61"/>
      <c r="F778" s="14"/>
      <c r="G778" s="14"/>
      <c r="H778" s="14"/>
      <c r="I778" s="13"/>
    </row>
    <row r="779" spans="1:9" ht="15.75" customHeight="1">
      <c r="A779" s="13"/>
      <c r="B779" s="61"/>
      <c r="F779" s="14"/>
      <c r="G779" s="14"/>
      <c r="H779" s="14"/>
      <c r="I779" s="13"/>
    </row>
    <row r="780" spans="1:9" ht="15.75" customHeight="1">
      <c r="A780" s="13"/>
      <c r="B780" s="61"/>
      <c r="F780" s="14"/>
      <c r="G780" s="14"/>
      <c r="H780" s="14"/>
      <c r="I780" s="13"/>
    </row>
    <row r="781" spans="1:9" ht="15.75" customHeight="1">
      <c r="A781" s="13"/>
      <c r="B781" s="61"/>
      <c r="F781" s="14"/>
      <c r="G781" s="14"/>
      <c r="H781" s="14"/>
      <c r="I781" s="13"/>
    </row>
    <row r="782" spans="1:9" ht="15.75" customHeight="1">
      <c r="A782" s="13"/>
      <c r="B782" s="61"/>
      <c r="F782" s="14"/>
      <c r="G782" s="14"/>
      <c r="H782" s="14"/>
      <c r="I782" s="13"/>
    </row>
    <row r="783" spans="1:9" ht="15.75" customHeight="1">
      <c r="A783" s="13"/>
      <c r="B783" s="61"/>
      <c r="F783" s="14"/>
      <c r="G783" s="14"/>
      <c r="H783" s="14"/>
      <c r="I783" s="13"/>
    </row>
    <row r="784" spans="1:9" ht="15.75" customHeight="1">
      <c r="A784" s="13"/>
      <c r="B784" s="61"/>
      <c r="F784" s="14"/>
      <c r="G784" s="14"/>
      <c r="H784" s="14"/>
      <c r="I784" s="13"/>
    </row>
    <row r="785" spans="1:9" ht="15.75" customHeight="1">
      <c r="A785" s="13"/>
      <c r="B785" s="61"/>
      <c r="F785" s="14"/>
      <c r="G785" s="14"/>
      <c r="H785" s="14"/>
      <c r="I785" s="13"/>
    </row>
    <row r="786" spans="1:9" ht="15.75" customHeight="1">
      <c r="A786" s="13"/>
      <c r="B786" s="61"/>
      <c r="F786" s="14"/>
      <c r="G786" s="14"/>
      <c r="H786" s="14"/>
      <c r="I786" s="13"/>
    </row>
    <row r="787" spans="1:9" ht="15.75" customHeight="1">
      <c r="A787" s="13"/>
      <c r="B787" s="61"/>
      <c r="F787" s="14"/>
      <c r="G787" s="14"/>
      <c r="H787" s="14"/>
      <c r="I787" s="13"/>
    </row>
    <row r="788" spans="1:9" ht="15.75" customHeight="1">
      <c r="A788" s="13"/>
      <c r="B788" s="61"/>
      <c r="F788" s="14"/>
      <c r="G788" s="14"/>
      <c r="H788" s="14"/>
      <c r="I788" s="13"/>
    </row>
    <row r="789" spans="1:9" ht="15.75" customHeight="1">
      <c r="A789" s="13"/>
      <c r="B789" s="61"/>
      <c r="F789" s="14"/>
      <c r="G789" s="14"/>
      <c r="H789" s="14"/>
      <c r="I789" s="13"/>
    </row>
    <row r="790" spans="1:9" ht="15.75" customHeight="1">
      <c r="A790" s="13"/>
      <c r="B790" s="61"/>
      <c r="F790" s="14"/>
      <c r="G790" s="14"/>
      <c r="H790" s="14"/>
      <c r="I790" s="13"/>
    </row>
    <row r="791" spans="1:9" ht="15.75" customHeight="1">
      <c r="A791" s="13"/>
      <c r="B791" s="61"/>
      <c r="F791" s="14"/>
      <c r="G791" s="14"/>
      <c r="H791" s="14"/>
      <c r="I791" s="13"/>
    </row>
    <row r="792" spans="1:9" ht="15.75" customHeight="1">
      <c r="A792" s="13"/>
      <c r="B792" s="61"/>
      <c r="F792" s="14"/>
      <c r="G792" s="14"/>
      <c r="H792" s="14"/>
      <c r="I792" s="13"/>
    </row>
    <row r="793" spans="1:9" ht="15.75" customHeight="1">
      <c r="A793" s="13"/>
      <c r="B793" s="61"/>
      <c r="F793" s="14"/>
      <c r="G793" s="14"/>
      <c r="H793" s="14"/>
      <c r="I793" s="13"/>
    </row>
    <row r="794" spans="1:9" ht="15.75" customHeight="1">
      <c r="A794" s="13"/>
      <c r="B794" s="61"/>
      <c r="F794" s="14"/>
      <c r="G794" s="14"/>
      <c r="H794" s="14"/>
      <c r="I794" s="13"/>
    </row>
    <row r="795" spans="1:9" ht="15.75" customHeight="1">
      <c r="A795" s="13"/>
      <c r="B795" s="61"/>
      <c r="F795" s="14"/>
      <c r="G795" s="14"/>
      <c r="H795" s="14"/>
      <c r="I795" s="13"/>
    </row>
    <row r="796" spans="1:9" ht="15.75" customHeight="1">
      <c r="A796" s="13"/>
      <c r="B796" s="61"/>
      <c r="F796" s="14"/>
      <c r="G796" s="14"/>
      <c r="H796" s="14"/>
      <c r="I796" s="13"/>
    </row>
    <row r="797" spans="1:9" ht="15.75" customHeight="1">
      <c r="A797" s="13"/>
      <c r="B797" s="61"/>
      <c r="F797" s="14"/>
      <c r="G797" s="14"/>
      <c r="H797" s="14"/>
      <c r="I797" s="13"/>
    </row>
    <row r="798" spans="1:9" ht="15.75" customHeight="1">
      <c r="A798" s="13"/>
      <c r="B798" s="61"/>
      <c r="F798" s="14"/>
      <c r="G798" s="14"/>
      <c r="H798" s="14"/>
      <c r="I798" s="13"/>
    </row>
    <row r="799" spans="1:9" ht="15.75" customHeight="1">
      <c r="A799" s="13"/>
      <c r="B799" s="61"/>
      <c r="F799" s="14"/>
      <c r="G799" s="14"/>
      <c r="H799" s="14"/>
      <c r="I799" s="13"/>
    </row>
    <row r="800" spans="1:9" ht="15.75" customHeight="1">
      <c r="A800" s="13"/>
      <c r="B800" s="61"/>
      <c r="F800" s="14"/>
      <c r="G800" s="14"/>
      <c r="H800" s="14"/>
      <c r="I800" s="13"/>
    </row>
    <row r="801" spans="1:9" ht="15.75" customHeight="1">
      <c r="A801" s="13"/>
      <c r="B801" s="61"/>
      <c r="F801" s="14"/>
      <c r="G801" s="14"/>
      <c r="H801" s="14"/>
      <c r="I801" s="13"/>
    </row>
    <row r="802" spans="1:9" ht="15.75" customHeight="1">
      <c r="A802" s="13"/>
      <c r="B802" s="61"/>
      <c r="F802" s="14"/>
      <c r="G802" s="14"/>
      <c r="H802" s="14"/>
      <c r="I802" s="13"/>
    </row>
    <row r="803" spans="1:9" ht="15.75" customHeight="1">
      <c r="A803" s="13"/>
      <c r="B803" s="61"/>
      <c r="F803" s="14"/>
      <c r="G803" s="14"/>
      <c r="H803" s="14"/>
      <c r="I803" s="13"/>
    </row>
    <row r="804" spans="1:9" ht="15.75" customHeight="1">
      <c r="A804" s="13"/>
      <c r="B804" s="61"/>
      <c r="F804" s="14"/>
      <c r="G804" s="14"/>
      <c r="H804" s="14"/>
      <c r="I804" s="13"/>
    </row>
    <row r="805" spans="1:9" ht="15.75" customHeight="1">
      <c r="A805" s="13"/>
      <c r="B805" s="61"/>
      <c r="F805" s="14"/>
      <c r="G805" s="14"/>
      <c r="H805" s="14"/>
      <c r="I805" s="13"/>
    </row>
    <row r="806" spans="1:9" ht="15.75" customHeight="1">
      <c r="A806" s="13"/>
      <c r="B806" s="61"/>
      <c r="F806" s="14"/>
      <c r="G806" s="14"/>
      <c r="H806" s="14"/>
      <c r="I806" s="13"/>
    </row>
    <row r="807" spans="1:9" ht="15.75" customHeight="1">
      <c r="A807" s="13"/>
      <c r="B807" s="61"/>
      <c r="F807" s="14"/>
      <c r="G807" s="14"/>
      <c r="H807" s="14"/>
      <c r="I807" s="13"/>
    </row>
    <row r="808" spans="1:9" ht="15.75" customHeight="1">
      <c r="A808" s="13"/>
      <c r="B808" s="61"/>
      <c r="F808" s="14"/>
      <c r="G808" s="14"/>
      <c r="H808" s="14"/>
      <c r="I808" s="13"/>
    </row>
    <row r="809" spans="1:9" ht="15.75" customHeight="1">
      <c r="A809" s="13"/>
      <c r="B809" s="61"/>
      <c r="F809" s="14"/>
      <c r="G809" s="14"/>
      <c r="H809" s="14"/>
      <c r="I809" s="13"/>
    </row>
    <row r="810" spans="1:9" ht="15.75" customHeight="1">
      <c r="A810" s="13"/>
      <c r="B810" s="61"/>
      <c r="F810" s="14"/>
      <c r="G810" s="14"/>
      <c r="H810" s="14"/>
      <c r="I810" s="13"/>
    </row>
    <row r="811" spans="1:9" ht="15.75" customHeight="1">
      <c r="A811" s="13"/>
      <c r="B811" s="61"/>
      <c r="F811" s="14"/>
      <c r="G811" s="14"/>
      <c r="H811" s="14"/>
      <c r="I811" s="13"/>
    </row>
    <row r="812" spans="1:9" ht="15.75" customHeight="1">
      <c r="A812" s="13"/>
      <c r="B812" s="61"/>
      <c r="F812" s="14"/>
      <c r="G812" s="14"/>
      <c r="H812" s="14"/>
      <c r="I812" s="13"/>
    </row>
    <row r="813" spans="1:9" ht="15.75" customHeight="1">
      <c r="A813" s="13"/>
      <c r="B813" s="61"/>
      <c r="F813" s="14"/>
      <c r="G813" s="14"/>
      <c r="H813" s="14"/>
      <c r="I813" s="13"/>
    </row>
    <row r="814" spans="1:9" ht="15.75" customHeight="1">
      <c r="A814" s="13"/>
      <c r="B814" s="61"/>
      <c r="F814" s="14"/>
      <c r="G814" s="14"/>
      <c r="H814" s="14"/>
      <c r="I814" s="13"/>
    </row>
    <row r="815" spans="1:9" ht="15.75" customHeight="1">
      <c r="A815" s="13"/>
      <c r="B815" s="61"/>
      <c r="F815" s="14"/>
      <c r="G815" s="14"/>
      <c r="H815" s="14"/>
      <c r="I815" s="13"/>
    </row>
    <row r="816" spans="1:9" ht="15.75" customHeight="1">
      <c r="A816" s="13"/>
      <c r="B816" s="61"/>
      <c r="F816" s="14"/>
      <c r="G816" s="14"/>
      <c r="H816" s="14"/>
      <c r="I816" s="13"/>
    </row>
    <row r="817" spans="1:9" ht="15.75" customHeight="1">
      <c r="A817" s="13"/>
      <c r="B817" s="61"/>
      <c r="F817" s="14"/>
      <c r="G817" s="14"/>
      <c r="H817" s="14"/>
      <c r="I817" s="13"/>
    </row>
    <row r="818" spans="1:9" ht="15.75" customHeight="1">
      <c r="A818" s="13"/>
      <c r="B818" s="61"/>
      <c r="F818" s="14"/>
      <c r="G818" s="14"/>
      <c r="H818" s="14"/>
      <c r="I818" s="13"/>
    </row>
    <row r="819" spans="1:9" ht="15.75" customHeight="1">
      <c r="A819" s="13"/>
      <c r="B819" s="61"/>
      <c r="F819" s="14"/>
      <c r="G819" s="14"/>
      <c r="H819" s="14"/>
      <c r="I819" s="13"/>
    </row>
    <row r="820" spans="1:9" ht="15.75" customHeight="1">
      <c r="A820" s="13"/>
      <c r="B820" s="61"/>
      <c r="F820" s="14"/>
      <c r="G820" s="14"/>
      <c r="H820" s="14"/>
      <c r="I820" s="13"/>
    </row>
    <row r="821" spans="1:9" ht="15.75" customHeight="1">
      <c r="A821" s="13"/>
      <c r="B821" s="61"/>
      <c r="F821" s="14"/>
      <c r="G821" s="14"/>
      <c r="H821" s="14"/>
      <c r="I821" s="13"/>
    </row>
    <row r="822" spans="1:9" ht="15.75" customHeight="1">
      <c r="A822" s="13"/>
      <c r="B822" s="61"/>
      <c r="F822" s="14"/>
      <c r="G822" s="14"/>
      <c r="H822" s="14"/>
      <c r="I822" s="13"/>
    </row>
    <row r="823" spans="1:9" ht="15.75" customHeight="1">
      <c r="A823" s="13"/>
      <c r="B823" s="61"/>
      <c r="F823" s="14"/>
      <c r="G823" s="14"/>
      <c r="H823" s="14"/>
      <c r="I823" s="13"/>
    </row>
    <row r="824" spans="1:9" ht="15.75" customHeight="1">
      <c r="A824" s="13"/>
      <c r="B824" s="61"/>
      <c r="F824" s="14"/>
      <c r="G824" s="14"/>
      <c r="H824" s="14"/>
      <c r="I824" s="13"/>
    </row>
    <row r="825" spans="1:9" ht="15.75" customHeight="1">
      <c r="A825" s="13"/>
      <c r="B825" s="61"/>
      <c r="F825" s="14"/>
      <c r="G825" s="14"/>
      <c r="H825" s="14"/>
      <c r="I825" s="13"/>
    </row>
    <row r="826" spans="1:9" ht="15.75" customHeight="1">
      <c r="A826" s="13"/>
      <c r="B826" s="61"/>
      <c r="F826" s="14"/>
      <c r="G826" s="14"/>
      <c r="H826" s="14"/>
      <c r="I826" s="13"/>
    </row>
    <row r="827" spans="1:9" ht="15.75" customHeight="1">
      <c r="A827" s="13"/>
      <c r="B827" s="61"/>
      <c r="F827" s="14"/>
      <c r="G827" s="14"/>
      <c r="H827" s="14"/>
      <c r="I827" s="13"/>
    </row>
    <row r="828" spans="1:9" ht="15.75" customHeight="1">
      <c r="A828" s="13"/>
      <c r="B828" s="61"/>
      <c r="F828" s="14"/>
      <c r="G828" s="14"/>
      <c r="H828" s="14"/>
      <c r="I828" s="13"/>
    </row>
    <row r="829" spans="1:9" ht="15.75" customHeight="1">
      <c r="A829" s="13"/>
      <c r="B829" s="61"/>
      <c r="F829" s="14"/>
      <c r="G829" s="14"/>
      <c r="H829" s="14"/>
      <c r="I829" s="13"/>
    </row>
    <row r="830" spans="1:9" ht="15.75" customHeight="1">
      <c r="A830" s="13"/>
      <c r="B830" s="61"/>
      <c r="F830" s="14"/>
      <c r="G830" s="14"/>
      <c r="H830" s="14"/>
      <c r="I830" s="13"/>
    </row>
    <row r="831" spans="1:9" ht="15.75" customHeight="1">
      <c r="A831" s="13"/>
      <c r="B831" s="61"/>
      <c r="F831" s="14"/>
      <c r="G831" s="14"/>
      <c r="H831" s="14"/>
      <c r="I831" s="13"/>
    </row>
    <row r="832" spans="1:9" ht="15.75" customHeight="1">
      <c r="A832" s="13"/>
      <c r="B832" s="61"/>
      <c r="F832" s="14"/>
      <c r="G832" s="14"/>
      <c r="H832" s="14"/>
      <c r="I832" s="13"/>
    </row>
    <row r="833" spans="1:9" ht="15.75" customHeight="1">
      <c r="A833" s="13"/>
      <c r="B833" s="61"/>
      <c r="F833" s="14"/>
      <c r="G833" s="14"/>
      <c r="H833" s="14"/>
      <c r="I833" s="13"/>
    </row>
    <row r="834" spans="1:9" ht="15.75" customHeight="1">
      <c r="A834" s="13"/>
      <c r="B834" s="61"/>
      <c r="F834" s="14"/>
      <c r="G834" s="14"/>
      <c r="H834" s="14"/>
      <c r="I834" s="13"/>
    </row>
    <row r="835" spans="1:9" ht="15.75" customHeight="1">
      <c r="A835" s="13"/>
      <c r="B835" s="61"/>
      <c r="F835" s="14"/>
      <c r="G835" s="14"/>
      <c r="H835" s="14"/>
      <c r="I835" s="13"/>
    </row>
    <row r="836" spans="1:9" ht="15.75" customHeight="1">
      <c r="A836" s="13"/>
      <c r="B836" s="61"/>
      <c r="F836" s="14"/>
      <c r="G836" s="14"/>
      <c r="H836" s="14"/>
      <c r="I836" s="13"/>
    </row>
    <row r="837" spans="1:9" ht="15.75" customHeight="1">
      <c r="A837" s="13"/>
      <c r="B837" s="61"/>
      <c r="F837" s="14"/>
      <c r="G837" s="14"/>
      <c r="H837" s="14"/>
      <c r="I837" s="13"/>
    </row>
    <row r="838" spans="1:9" ht="15.75" customHeight="1">
      <c r="A838" s="13"/>
      <c r="B838" s="61"/>
      <c r="F838" s="14"/>
      <c r="G838" s="14"/>
      <c r="H838" s="14"/>
      <c r="I838" s="13"/>
    </row>
    <row r="839" spans="1:9" ht="15.75" customHeight="1">
      <c r="A839" s="13"/>
      <c r="B839" s="61"/>
      <c r="F839" s="14"/>
      <c r="G839" s="14"/>
      <c r="H839" s="14"/>
      <c r="I839" s="13"/>
    </row>
    <row r="840" spans="1:9" ht="15.75" customHeight="1">
      <c r="A840" s="13"/>
      <c r="B840" s="61"/>
      <c r="F840" s="14"/>
      <c r="G840" s="14"/>
      <c r="H840" s="14"/>
      <c r="I840" s="13"/>
    </row>
    <row r="841" spans="1:9" ht="15.75" customHeight="1">
      <c r="A841" s="13"/>
      <c r="B841" s="61"/>
      <c r="F841" s="14"/>
      <c r="G841" s="14"/>
      <c r="H841" s="14"/>
      <c r="I841" s="13"/>
    </row>
    <row r="842" spans="1:9" ht="15.75" customHeight="1">
      <c r="A842" s="13"/>
      <c r="B842" s="61"/>
      <c r="F842" s="14"/>
      <c r="G842" s="14"/>
      <c r="H842" s="14"/>
      <c r="I842" s="13"/>
    </row>
    <row r="843" spans="1:9" ht="15.75" customHeight="1">
      <c r="A843" s="13"/>
      <c r="B843" s="61"/>
      <c r="F843" s="14"/>
      <c r="G843" s="14"/>
      <c r="H843" s="14"/>
      <c r="I843" s="13"/>
    </row>
    <row r="844" spans="1:9" ht="15.75" customHeight="1">
      <c r="A844" s="13"/>
      <c r="B844" s="61"/>
      <c r="F844" s="14"/>
      <c r="G844" s="14"/>
      <c r="H844" s="14"/>
      <c r="I844" s="13"/>
    </row>
    <row r="845" spans="1:9" ht="15.75" customHeight="1">
      <c r="A845" s="13"/>
      <c r="B845" s="61"/>
      <c r="F845" s="14"/>
      <c r="G845" s="14"/>
      <c r="H845" s="14"/>
      <c r="I845" s="13"/>
    </row>
    <row r="846" spans="1:9" ht="15.75" customHeight="1">
      <c r="A846" s="13"/>
      <c r="B846" s="61"/>
      <c r="F846" s="14"/>
      <c r="G846" s="14"/>
      <c r="H846" s="14"/>
      <c r="I846" s="13"/>
    </row>
    <row r="847" spans="1:9" ht="15.75" customHeight="1">
      <c r="A847" s="13"/>
      <c r="B847" s="61"/>
      <c r="F847" s="14"/>
      <c r="G847" s="14"/>
      <c r="H847" s="14"/>
      <c r="I847" s="13"/>
    </row>
    <row r="848" spans="1:9" ht="15.75" customHeight="1">
      <c r="A848" s="13"/>
      <c r="B848" s="61"/>
      <c r="F848" s="14"/>
      <c r="G848" s="14"/>
      <c r="H848" s="14"/>
      <c r="I848" s="13"/>
    </row>
    <row r="849" spans="1:9" ht="15.75" customHeight="1">
      <c r="A849" s="13"/>
      <c r="B849" s="61"/>
      <c r="F849" s="14"/>
      <c r="G849" s="14"/>
      <c r="H849" s="14"/>
      <c r="I849" s="13"/>
    </row>
    <row r="850" spans="1:9" ht="15.75" customHeight="1">
      <c r="A850" s="13"/>
      <c r="B850" s="61"/>
      <c r="F850" s="14"/>
      <c r="G850" s="14"/>
      <c r="H850" s="14"/>
      <c r="I850" s="13"/>
    </row>
    <row r="851" spans="1:9" ht="15.75" customHeight="1">
      <c r="A851" s="13"/>
      <c r="B851" s="61"/>
      <c r="F851" s="14"/>
      <c r="G851" s="14"/>
      <c r="H851" s="14"/>
      <c r="I851" s="13"/>
    </row>
    <row r="852" spans="1:9" ht="15.75" customHeight="1">
      <c r="A852" s="13"/>
      <c r="B852" s="61"/>
      <c r="F852" s="14"/>
      <c r="G852" s="14"/>
      <c r="H852" s="14"/>
      <c r="I852" s="13"/>
    </row>
    <row r="853" spans="1:9" ht="15.75" customHeight="1">
      <c r="A853" s="13"/>
      <c r="B853" s="61"/>
      <c r="F853" s="14"/>
      <c r="G853" s="14"/>
      <c r="H853" s="14"/>
      <c r="I853" s="13"/>
    </row>
    <row r="854" spans="1:9" ht="15.75" customHeight="1">
      <c r="A854" s="13"/>
      <c r="B854" s="61"/>
      <c r="F854" s="14"/>
      <c r="G854" s="14"/>
      <c r="H854" s="14"/>
      <c r="I854" s="13"/>
    </row>
    <row r="855" spans="1:9" ht="15.75" customHeight="1">
      <c r="A855" s="13"/>
      <c r="B855" s="61"/>
      <c r="F855" s="14"/>
      <c r="G855" s="14"/>
      <c r="H855" s="14"/>
      <c r="I855" s="13"/>
    </row>
    <row r="856" spans="1:9" ht="15.75" customHeight="1">
      <c r="A856" s="13"/>
      <c r="B856" s="61"/>
      <c r="F856" s="14"/>
      <c r="G856" s="14"/>
      <c r="H856" s="14"/>
      <c r="I856" s="13"/>
    </row>
    <row r="857" spans="1:9" ht="15.75" customHeight="1">
      <c r="A857" s="13"/>
      <c r="B857" s="61"/>
      <c r="F857" s="14"/>
      <c r="G857" s="14"/>
      <c r="H857" s="14"/>
      <c r="I857" s="13"/>
    </row>
    <row r="858" spans="1:9" ht="15.75" customHeight="1">
      <c r="A858" s="13"/>
      <c r="B858" s="61"/>
      <c r="F858" s="14"/>
      <c r="G858" s="14"/>
      <c r="H858" s="14"/>
      <c r="I858" s="13"/>
    </row>
    <row r="859" spans="1:9" ht="15.75" customHeight="1">
      <c r="A859" s="13"/>
      <c r="B859" s="61"/>
      <c r="F859" s="14"/>
      <c r="G859" s="14"/>
      <c r="H859" s="14"/>
      <c r="I859" s="13"/>
    </row>
    <row r="860" spans="1:9" ht="15.75" customHeight="1">
      <c r="A860" s="13"/>
      <c r="B860" s="61"/>
      <c r="F860" s="14"/>
      <c r="G860" s="14"/>
      <c r="H860" s="14"/>
      <c r="I860" s="13"/>
    </row>
    <row r="861" spans="1:9" ht="15.75" customHeight="1">
      <c r="A861" s="13"/>
      <c r="B861" s="61"/>
      <c r="F861" s="14"/>
      <c r="G861" s="14"/>
      <c r="H861" s="14"/>
      <c r="I861" s="13"/>
    </row>
    <row r="862" spans="1:9" ht="15.75" customHeight="1">
      <c r="A862" s="13"/>
      <c r="B862" s="61"/>
      <c r="F862" s="14"/>
      <c r="G862" s="14"/>
      <c r="H862" s="14"/>
      <c r="I862" s="13"/>
    </row>
    <row r="863" spans="1:9" ht="15.75" customHeight="1">
      <c r="A863" s="13"/>
      <c r="B863" s="61"/>
      <c r="F863" s="14"/>
      <c r="G863" s="14"/>
      <c r="H863" s="14"/>
      <c r="I863" s="13"/>
    </row>
    <row r="864" spans="1:9" ht="15.75" customHeight="1">
      <c r="A864" s="13"/>
      <c r="B864" s="61"/>
      <c r="F864" s="14"/>
      <c r="G864" s="14"/>
      <c r="H864" s="14"/>
      <c r="I864" s="13"/>
    </row>
    <row r="865" spans="1:9" ht="15.75" customHeight="1">
      <c r="A865" s="13"/>
      <c r="B865" s="61"/>
      <c r="F865" s="14"/>
      <c r="G865" s="14"/>
      <c r="H865" s="14"/>
      <c r="I865" s="13"/>
    </row>
    <row r="866" spans="1:9" ht="15.75" customHeight="1">
      <c r="A866" s="13"/>
      <c r="B866" s="61"/>
      <c r="F866" s="14"/>
      <c r="G866" s="14"/>
      <c r="H866" s="14"/>
      <c r="I866" s="13"/>
    </row>
    <row r="867" spans="1:9" ht="15.75" customHeight="1">
      <c r="A867" s="13"/>
      <c r="B867" s="61"/>
      <c r="F867" s="14"/>
      <c r="G867" s="14"/>
      <c r="H867" s="14"/>
      <c r="I867" s="13"/>
    </row>
    <row r="868" spans="1:9" ht="15.75" customHeight="1">
      <c r="A868" s="13"/>
      <c r="B868" s="61"/>
      <c r="F868" s="14"/>
      <c r="G868" s="14"/>
      <c r="H868" s="14"/>
      <c r="I868" s="13"/>
    </row>
    <row r="869" spans="1:9" ht="15.75" customHeight="1">
      <c r="A869" s="13"/>
      <c r="B869" s="61"/>
      <c r="F869" s="14"/>
      <c r="G869" s="14"/>
      <c r="H869" s="14"/>
      <c r="I869" s="13"/>
    </row>
    <row r="870" spans="1:9" ht="15.75" customHeight="1">
      <c r="A870" s="13"/>
      <c r="B870" s="61"/>
      <c r="F870" s="14"/>
      <c r="G870" s="14"/>
      <c r="H870" s="14"/>
      <c r="I870" s="13"/>
    </row>
    <row r="871" spans="1:9" ht="15.75" customHeight="1">
      <c r="A871" s="13"/>
      <c r="B871" s="61"/>
      <c r="F871" s="14"/>
      <c r="G871" s="14"/>
      <c r="H871" s="14"/>
      <c r="I871" s="13"/>
    </row>
    <row r="872" spans="1:9" ht="15.75" customHeight="1">
      <c r="A872" s="13"/>
      <c r="B872" s="61"/>
      <c r="F872" s="14"/>
      <c r="G872" s="14"/>
      <c r="H872" s="14"/>
      <c r="I872" s="13"/>
    </row>
    <row r="873" spans="1:9" ht="15.75" customHeight="1">
      <c r="A873" s="13"/>
      <c r="B873" s="61"/>
      <c r="F873" s="14"/>
      <c r="G873" s="14"/>
      <c r="H873" s="14"/>
      <c r="I873" s="13"/>
    </row>
    <row r="874" spans="1:9" ht="15.75" customHeight="1">
      <c r="A874" s="13"/>
      <c r="B874" s="61"/>
      <c r="F874" s="14"/>
      <c r="G874" s="14"/>
      <c r="H874" s="14"/>
      <c r="I874" s="13"/>
    </row>
    <row r="875" spans="1:9" ht="15.75" customHeight="1">
      <c r="A875" s="13"/>
      <c r="B875" s="61"/>
      <c r="F875" s="14"/>
      <c r="G875" s="14"/>
      <c r="H875" s="14"/>
      <c r="I875" s="13"/>
    </row>
    <row r="876" spans="1:9" ht="15.75" customHeight="1">
      <c r="A876" s="13"/>
      <c r="B876" s="61"/>
      <c r="F876" s="14"/>
      <c r="G876" s="14"/>
      <c r="H876" s="14"/>
      <c r="I876" s="13"/>
    </row>
    <row r="877" spans="1:9" ht="15.75" customHeight="1">
      <c r="A877" s="13"/>
      <c r="B877" s="61"/>
      <c r="F877" s="14"/>
      <c r="G877" s="14"/>
      <c r="H877" s="14"/>
      <c r="I877" s="13"/>
    </row>
    <row r="878" spans="1:9" ht="15.75" customHeight="1">
      <c r="A878" s="13"/>
      <c r="B878" s="61"/>
      <c r="F878" s="14"/>
      <c r="G878" s="14"/>
      <c r="H878" s="14"/>
      <c r="I878" s="13"/>
    </row>
    <row r="879" spans="1:9" ht="15.75" customHeight="1">
      <c r="A879" s="13"/>
      <c r="B879" s="61"/>
      <c r="F879" s="14"/>
      <c r="G879" s="14"/>
      <c r="H879" s="14"/>
      <c r="I879" s="13"/>
    </row>
    <row r="880" spans="1:9" ht="15.75" customHeight="1">
      <c r="A880" s="13"/>
      <c r="B880" s="61"/>
      <c r="F880" s="14"/>
      <c r="G880" s="14"/>
      <c r="H880" s="14"/>
      <c r="I880" s="13"/>
    </row>
    <row r="881" spans="1:9" ht="15.75" customHeight="1">
      <c r="A881" s="13"/>
      <c r="B881" s="61"/>
      <c r="F881" s="14"/>
      <c r="G881" s="14"/>
      <c r="H881" s="14"/>
      <c r="I881" s="13"/>
    </row>
    <row r="882" spans="1:9" ht="15.75" customHeight="1">
      <c r="A882" s="13"/>
      <c r="B882" s="61"/>
      <c r="F882" s="14"/>
      <c r="G882" s="14"/>
      <c r="H882" s="14"/>
      <c r="I882" s="13"/>
    </row>
    <row r="883" spans="1:9" ht="15.75" customHeight="1">
      <c r="A883" s="13"/>
      <c r="B883" s="61"/>
      <c r="F883" s="14"/>
      <c r="G883" s="14"/>
      <c r="H883" s="14"/>
      <c r="I883" s="13"/>
    </row>
    <row r="884" spans="1:9" ht="15.75" customHeight="1">
      <c r="A884" s="13"/>
      <c r="B884" s="61"/>
      <c r="F884" s="14"/>
      <c r="G884" s="14"/>
      <c r="H884" s="14"/>
      <c r="I884" s="13"/>
    </row>
    <row r="885" spans="1:9" ht="15.75" customHeight="1">
      <c r="A885" s="13"/>
      <c r="B885" s="61"/>
      <c r="F885" s="14"/>
      <c r="G885" s="14"/>
      <c r="H885" s="14"/>
      <c r="I885" s="13"/>
    </row>
    <row r="886" spans="1:9" ht="15.75" customHeight="1">
      <c r="A886" s="13"/>
      <c r="B886" s="61"/>
      <c r="F886" s="14"/>
      <c r="G886" s="14"/>
      <c r="H886" s="14"/>
      <c r="I886" s="13"/>
    </row>
    <row r="887" spans="1:9" ht="15.75" customHeight="1">
      <c r="A887" s="13"/>
      <c r="B887" s="61"/>
      <c r="F887" s="14"/>
      <c r="G887" s="14"/>
      <c r="H887" s="14"/>
      <c r="I887" s="13"/>
    </row>
    <row r="888" spans="1:9" ht="15.75" customHeight="1">
      <c r="A888" s="13"/>
      <c r="B888" s="61"/>
      <c r="F888" s="14"/>
      <c r="G888" s="14"/>
      <c r="H888" s="14"/>
      <c r="I888" s="13"/>
    </row>
    <row r="889" spans="1:9" ht="15.75" customHeight="1">
      <c r="A889" s="13"/>
      <c r="B889" s="61"/>
      <c r="F889" s="14"/>
      <c r="G889" s="14"/>
      <c r="H889" s="14"/>
      <c r="I889" s="13"/>
    </row>
    <row r="890" spans="1:9" ht="15.75" customHeight="1">
      <c r="A890" s="13"/>
      <c r="B890" s="61"/>
      <c r="F890" s="14"/>
      <c r="G890" s="14"/>
      <c r="H890" s="14"/>
      <c r="I890" s="13"/>
    </row>
    <row r="891" spans="1:9" ht="15.75" customHeight="1">
      <c r="A891" s="13"/>
      <c r="B891" s="61"/>
      <c r="F891" s="14"/>
      <c r="G891" s="14"/>
      <c r="H891" s="14"/>
      <c r="I891" s="13"/>
    </row>
    <row r="892" spans="1:9" ht="15.75" customHeight="1">
      <c r="A892" s="13"/>
      <c r="B892" s="61"/>
      <c r="F892" s="14"/>
      <c r="G892" s="14"/>
      <c r="H892" s="14"/>
      <c r="I892" s="13"/>
    </row>
    <row r="893" spans="1:9" ht="15.75" customHeight="1">
      <c r="A893" s="13"/>
      <c r="B893" s="61"/>
      <c r="F893" s="14"/>
      <c r="G893" s="14"/>
      <c r="H893" s="14"/>
      <c r="I893" s="13"/>
    </row>
    <row r="894" spans="1:9" ht="15.75" customHeight="1">
      <c r="A894" s="13"/>
      <c r="B894" s="61"/>
      <c r="F894" s="14"/>
      <c r="G894" s="14"/>
      <c r="H894" s="14"/>
      <c r="I894" s="13"/>
    </row>
    <row r="895" spans="1:9" ht="15.75" customHeight="1">
      <c r="A895" s="13"/>
      <c r="B895" s="61"/>
      <c r="F895" s="14"/>
      <c r="G895" s="14"/>
      <c r="H895" s="14"/>
      <c r="I895" s="13"/>
    </row>
    <row r="896" spans="1:9" ht="15.75" customHeight="1">
      <c r="A896" s="13"/>
      <c r="B896" s="61"/>
      <c r="F896" s="14"/>
      <c r="G896" s="14"/>
      <c r="H896" s="14"/>
      <c r="I896" s="13"/>
    </row>
    <row r="897" spans="1:9" ht="15.75" customHeight="1">
      <c r="A897" s="13"/>
      <c r="B897" s="61"/>
      <c r="F897" s="14"/>
      <c r="G897" s="14"/>
      <c r="H897" s="14"/>
      <c r="I897" s="13"/>
    </row>
    <row r="898" spans="1:9" ht="15.75" customHeight="1">
      <c r="A898" s="13"/>
      <c r="B898" s="61"/>
      <c r="F898" s="14"/>
      <c r="G898" s="14"/>
      <c r="H898" s="14"/>
      <c r="I898" s="13"/>
    </row>
    <row r="899" spans="1:9" ht="15.75" customHeight="1">
      <c r="A899" s="13"/>
      <c r="B899" s="61"/>
      <c r="F899" s="14"/>
      <c r="G899" s="14"/>
      <c r="H899" s="14"/>
      <c r="I899" s="13"/>
    </row>
    <row r="900" spans="1:9" ht="15.75" customHeight="1">
      <c r="A900" s="13"/>
      <c r="B900" s="61"/>
      <c r="F900" s="14"/>
      <c r="G900" s="14"/>
      <c r="H900" s="14"/>
      <c r="I900" s="13"/>
    </row>
    <row r="901" spans="1:9" ht="15.75" customHeight="1">
      <c r="A901" s="13"/>
      <c r="B901" s="61"/>
      <c r="F901" s="14"/>
      <c r="G901" s="14"/>
      <c r="H901" s="14"/>
      <c r="I901" s="13"/>
    </row>
    <row r="902" spans="1:9" ht="15.75" customHeight="1">
      <c r="A902" s="13"/>
      <c r="B902" s="61"/>
      <c r="F902" s="14"/>
      <c r="G902" s="14"/>
      <c r="H902" s="14"/>
      <c r="I902" s="13"/>
    </row>
    <row r="903" spans="1:9" ht="15.75" customHeight="1">
      <c r="A903" s="13"/>
      <c r="B903" s="61"/>
      <c r="F903" s="14"/>
      <c r="G903" s="14"/>
      <c r="H903" s="14"/>
      <c r="I903" s="13"/>
    </row>
    <row r="904" spans="1:9" ht="15.75" customHeight="1">
      <c r="A904" s="13"/>
      <c r="B904" s="61"/>
      <c r="F904" s="14"/>
      <c r="G904" s="14"/>
      <c r="H904" s="14"/>
      <c r="I904" s="13"/>
    </row>
    <row r="905" spans="1:9" ht="15.75" customHeight="1">
      <c r="A905" s="13"/>
      <c r="B905" s="61"/>
      <c r="F905" s="14"/>
      <c r="G905" s="14"/>
      <c r="H905" s="14"/>
      <c r="I905" s="13"/>
    </row>
    <row r="906" spans="1:9" ht="15.75" customHeight="1">
      <c r="A906" s="13"/>
      <c r="B906" s="61"/>
      <c r="F906" s="14"/>
      <c r="G906" s="14"/>
      <c r="H906" s="14"/>
      <c r="I906" s="13"/>
    </row>
    <row r="907" spans="1:9" ht="15.75" customHeight="1">
      <c r="A907" s="13"/>
      <c r="B907" s="61"/>
      <c r="F907" s="14"/>
      <c r="G907" s="14"/>
      <c r="H907" s="14"/>
      <c r="I907" s="13"/>
    </row>
    <row r="908" spans="1:9" ht="15.75" customHeight="1">
      <c r="A908" s="13"/>
      <c r="B908" s="61"/>
      <c r="F908" s="14"/>
      <c r="G908" s="14"/>
      <c r="H908" s="14"/>
      <c r="I908" s="13"/>
    </row>
    <row r="909" spans="1:9" ht="15.75" customHeight="1">
      <c r="A909" s="13"/>
      <c r="B909" s="61"/>
      <c r="F909" s="14"/>
      <c r="G909" s="14"/>
      <c r="H909" s="14"/>
      <c r="I909" s="13"/>
    </row>
    <row r="910" spans="1:9" ht="15.75" customHeight="1">
      <c r="A910" s="13"/>
      <c r="B910" s="61"/>
      <c r="F910" s="14"/>
      <c r="G910" s="14"/>
      <c r="H910" s="14"/>
      <c r="I910" s="13"/>
    </row>
    <row r="911" spans="1:9" ht="15.75" customHeight="1">
      <c r="A911" s="13"/>
      <c r="B911" s="61"/>
      <c r="F911" s="14"/>
      <c r="G911" s="14"/>
      <c r="H911" s="14"/>
      <c r="I911" s="13"/>
    </row>
    <row r="912" spans="1:9" ht="15.75" customHeight="1">
      <c r="A912" s="13"/>
      <c r="B912" s="61"/>
      <c r="F912" s="14"/>
      <c r="G912" s="14"/>
      <c r="H912" s="14"/>
      <c r="I912" s="13"/>
    </row>
    <row r="913" spans="1:9" ht="15.75" customHeight="1">
      <c r="A913" s="13"/>
      <c r="B913" s="61"/>
      <c r="F913" s="14"/>
      <c r="G913" s="14"/>
      <c r="H913" s="14"/>
      <c r="I913" s="13"/>
    </row>
    <row r="914" spans="1:9" ht="15.75" customHeight="1">
      <c r="A914" s="13"/>
      <c r="B914" s="61"/>
      <c r="F914" s="14"/>
      <c r="G914" s="14"/>
      <c r="H914" s="14"/>
      <c r="I914" s="13"/>
    </row>
    <row r="915" spans="1:9" ht="15.75" customHeight="1">
      <c r="A915" s="13"/>
      <c r="B915" s="61"/>
      <c r="F915" s="14"/>
      <c r="G915" s="14"/>
      <c r="H915" s="14"/>
      <c r="I915" s="13"/>
    </row>
    <row r="916" spans="1:9" ht="15.75" customHeight="1">
      <c r="A916" s="13"/>
      <c r="B916" s="61"/>
      <c r="F916" s="14"/>
      <c r="G916" s="14"/>
      <c r="H916" s="14"/>
      <c r="I916" s="13"/>
    </row>
    <row r="917" spans="1:9" ht="15.75" customHeight="1">
      <c r="A917" s="13"/>
      <c r="B917" s="61"/>
      <c r="F917" s="14"/>
      <c r="G917" s="14"/>
      <c r="H917" s="14"/>
      <c r="I917" s="13"/>
    </row>
    <row r="918" spans="1:9" ht="15.75" customHeight="1">
      <c r="A918" s="13"/>
      <c r="B918" s="61"/>
      <c r="F918" s="14"/>
      <c r="G918" s="14"/>
      <c r="H918" s="14"/>
      <c r="I918" s="13"/>
    </row>
    <row r="919" spans="1:9" ht="15.75" customHeight="1">
      <c r="A919" s="13"/>
      <c r="B919" s="61"/>
      <c r="F919" s="14"/>
      <c r="G919" s="14"/>
      <c r="H919" s="14"/>
      <c r="I919" s="13"/>
    </row>
    <row r="920" spans="1:9" ht="15.75" customHeight="1">
      <c r="A920" s="13"/>
      <c r="B920" s="61"/>
      <c r="F920" s="14"/>
      <c r="G920" s="14"/>
      <c r="H920" s="14"/>
      <c r="I920" s="13"/>
    </row>
    <row r="921" spans="1:9" ht="15.75" customHeight="1">
      <c r="A921" s="13"/>
      <c r="B921" s="61"/>
      <c r="F921" s="14"/>
      <c r="G921" s="14"/>
      <c r="H921" s="14"/>
      <c r="I921" s="13"/>
    </row>
    <row r="922" spans="1:9" ht="15.75" customHeight="1">
      <c r="A922" s="13"/>
      <c r="B922" s="61"/>
      <c r="F922" s="14"/>
      <c r="G922" s="14"/>
      <c r="H922" s="14"/>
      <c r="I922" s="13"/>
    </row>
    <row r="923" spans="1:9" ht="15.75" customHeight="1">
      <c r="A923" s="13"/>
      <c r="B923" s="61"/>
      <c r="F923" s="14"/>
      <c r="G923" s="14"/>
      <c r="H923" s="14"/>
      <c r="I923" s="13"/>
    </row>
    <row r="924" spans="1:9" ht="15.75" customHeight="1">
      <c r="A924" s="13"/>
      <c r="B924" s="61"/>
      <c r="F924" s="14"/>
      <c r="G924" s="14"/>
      <c r="H924" s="14"/>
      <c r="I924" s="13"/>
    </row>
    <row r="925" spans="1:9" ht="15.75" customHeight="1">
      <c r="A925" s="13"/>
      <c r="B925" s="61"/>
      <c r="F925" s="14"/>
      <c r="G925" s="14"/>
      <c r="H925" s="14"/>
      <c r="I925" s="13"/>
    </row>
    <row r="926" spans="1:9" ht="15.75" customHeight="1">
      <c r="A926" s="13"/>
      <c r="B926" s="61"/>
      <c r="F926" s="14"/>
      <c r="G926" s="14"/>
      <c r="H926" s="14"/>
      <c r="I926" s="13"/>
    </row>
    <row r="927" spans="1:9" ht="15.75" customHeight="1">
      <c r="A927" s="13"/>
      <c r="B927" s="61"/>
      <c r="F927" s="14"/>
      <c r="G927" s="14"/>
      <c r="H927" s="14"/>
      <c r="I927" s="13"/>
    </row>
    <row r="928" spans="1:9" ht="15.75" customHeight="1">
      <c r="A928" s="13"/>
      <c r="B928" s="61"/>
      <c r="F928" s="14"/>
      <c r="G928" s="14"/>
      <c r="H928" s="14"/>
      <c r="I928" s="13"/>
    </row>
    <row r="929" spans="1:9" ht="15.75" customHeight="1">
      <c r="A929" s="13"/>
      <c r="B929" s="61"/>
      <c r="F929" s="14"/>
      <c r="G929" s="14"/>
      <c r="H929" s="14"/>
      <c r="I929" s="13"/>
    </row>
    <row r="930" spans="1:9" ht="15.75" customHeight="1">
      <c r="A930" s="13"/>
      <c r="B930" s="61"/>
      <c r="F930" s="14"/>
      <c r="G930" s="14"/>
      <c r="H930" s="14"/>
      <c r="I930" s="13"/>
    </row>
    <row r="931" spans="1:9" ht="15.75" customHeight="1">
      <c r="A931" s="13"/>
      <c r="B931" s="61"/>
      <c r="F931" s="14"/>
      <c r="G931" s="14"/>
      <c r="H931" s="14"/>
      <c r="I931" s="13"/>
    </row>
    <row r="932" spans="1:9" ht="15.75" customHeight="1">
      <c r="A932" s="13"/>
      <c r="B932" s="61"/>
      <c r="F932" s="14"/>
      <c r="G932" s="14"/>
      <c r="H932" s="14"/>
      <c r="I932" s="13"/>
    </row>
    <row r="933" spans="1:9" ht="15.75" customHeight="1">
      <c r="A933" s="13"/>
      <c r="B933" s="61"/>
      <c r="F933" s="14"/>
      <c r="G933" s="14"/>
      <c r="H933" s="14"/>
      <c r="I933" s="13"/>
    </row>
    <row r="934" spans="1:9" ht="15.75" customHeight="1">
      <c r="A934" s="13"/>
      <c r="B934" s="61"/>
      <c r="F934" s="14"/>
      <c r="G934" s="14"/>
      <c r="H934" s="14"/>
      <c r="I934" s="13"/>
    </row>
    <row r="935" spans="1:9" ht="15.75" customHeight="1">
      <c r="A935" s="13"/>
      <c r="B935" s="61"/>
      <c r="F935" s="14"/>
      <c r="G935" s="14"/>
      <c r="H935" s="14"/>
      <c r="I935" s="13"/>
    </row>
    <row r="936" spans="1:9" ht="15.75" customHeight="1">
      <c r="A936" s="13"/>
      <c r="B936" s="61"/>
      <c r="F936" s="14"/>
      <c r="G936" s="14"/>
      <c r="H936" s="14"/>
      <c r="I936" s="13"/>
    </row>
    <row r="937" spans="1:9" ht="15.75" customHeight="1">
      <c r="A937" s="13"/>
      <c r="B937" s="61"/>
      <c r="F937" s="14"/>
      <c r="G937" s="14"/>
      <c r="H937" s="14"/>
      <c r="I937" s="13"/>
    </row>
    <row r="938" spans="1:9" ht="15.75" customHeight="1">
      <c r="A938" s="13"/>
      <c r="B938" s="61"/>
      <c r="F938" s="14"/>
      <c r="G938" s="14"/>
      <c r="H938" s="14"/>
      <c r="I938" s="13"/>
    </row>
    <row r="939" spans="1:9" ht="15.75" customHeight="1">
      <c r="A939" s="13"/>
      <c r="B939" s="61"/>
      <c r="F939" s="14"/>
      <c r="G939" s="14"/>
      <c r="H939" s="14"/>
      <c r="I939" s="13"/>
    </row>
    <row r="940" spans="1:9" ht="15.75" customHeight="1">
      <c r="A940" s="13"/>
      <c r="B940" s="61"/>
      <c r="F940" s="14"/>
      <c r="G940" s="14"/>
      <c r="H940" s="14"/>
      <c r="I940" s="13"/>
    </row>
    <row r="941" spans="1:9" ht="15.75" customHeight="1">
      <c r="A941" s="13"/>
      <c r="B941" s="61"/>
      <c r="F941" s="14"/>
      <c r="G941" s="14"/>
      <c r="H941" s="14"/>
      <c r="I941" s="13"/>
    </row>
    <row r="942" spans="1:9" ht="15.75" customHeight="1">
      <c r="A942" s="13"/>
      <c r="B942" s="61"/>
      <c r="F942" s="14"/>
      <c r="G942" s="14"/>
      <c r="H942" s="14"/>
      <c r="I942" s="13"/>
    </row>
    <row r="943" spans="1:9" ht="15.75" customHeight="1">
      <c r="A943" s="13"/>
      <c r="B943" s="61"/>
      <c r="F943" s="14"/>
      <c r="G943" s="14"/>
      <c r="H943" s="14"/>
      <c r="I943" s="13"/>
    </row>
    <row r="944" spans="1:9" ht="15.75" customHeight="1">
      <c r="A944" s="13"/>
      <c r="B944" s="61"/>
      <c r="F944" s="14"/>
      <c r="G944" s="14"/>
      <c r="H944" s="14"/>
      <c r="I944" s="13"/>
    </row>
    <row r="945" spans="1:9" ht="15.75" customHeight="1">
      <c r="A945" s="13"/>
      <c r="B945" s="61"/>
      <c r="F945" s="14"/>
      <c r="G945" s="14"/>
      <c r="H945" s="14"/>
      <c r="I945" s="13"/>
    </row>
    <row r="946" spans="1:9" ht="15.75" customHeight="1">
      <c r="A946" s="13"/>
      <c r="B946" s="61"/>
      <c r="F946" s="14"/>
      <c r="G946" s="14"/>
      <c r="H946" s="14"/>
      <c r="I946" s="13"/>
    </row>
    <row r="947" spans="1:9" ht="15.75" customHeight="1">
      <c r="A947" s="13"/>
      <c r="B947" s="61"/>
      <c r="F947" s="14"/>
      <c r="G947" s="14"/>
      <c r="H947" s="14"/>
      <c r="I947" s="13"/>
    </row>
    <row r="948" spans="1:9" ht="15.75" customHeight="1">
      <c r="A948" s="13"/>
      <c r="B948" s="61"/>
      <c r="F948" s="14"/>
      <c r="G948" s="14"/>
      <c r="H948" s="14"/>
      <c r="I948" s="13"/>
    </row>
    <row r="949" spans="1:9" ht="15.75" customHeight="1">
      <c r="A949" s="13"/>
      <c r="B949" s="61"/>
      <c r="F949" s="14"/>
      <c r="G949" s="14"/>
      <c r="H949" s="14"/>
      <c r="I949" s="13"/>
    </row>
    <row r="950" spans="1:9" ht="15.75" customHeight="1">
      <c r="A950" s="13"/>
      <c r="B950" s="61"/>
      <c r="F950" s="14"/>
      <c r="G950" s="14"/>
      <c r="H950" s="14"/>
      <c r="I950" s="13"/>
    </row>
    <row r="951" spans="1:9" ht="15.75" customHeight="1">
      <c r="A951" s="13"/>
      <c r="B951" s="61"/>
      <c r="F951" s="14"/>
      <c r="G951" s="14"/>
      <c r="H951" s="14"/>
      <c r="I951" s="13"/>
    </row>
    <row r="952" spans="1:9" ht="15.75" customHeight="1">
      <c r="A952" s="13"/>
      <c r="B952" s="61"/>
      <c r="F952" s="14"/>
      <c r="G952" s="14"/>
      <c r="H952" s="14"/>
      <c r="I952" s="13"/>
    </row>
    <row r="953" spans="1:9" ht="15.75" customHeight="1">
      <c r="A953" s="13"/>
      <c r="B953" s="61"/>
      <c r="F953" s="14"/>
      <c r="G953" s="14"/>
      <c r="H953" s="14"/>
      <c r="I953" s="13"/>
    </row>
    <row r="954" spans="1:9" ht="15.75" customHeight="1">
      <c r="A954" s="13"/>
      <c r="B954" s="61"/>
      <c r="F954" s="14"/>
      <c r="G954" s="14"/>
      <c r="H954" s="14"/>
      <c r="I954" s="13"/>
    </row>
    <row r="955" spans="1:9" ht="15.75" customHeight="1">
      <c r="A955" s="13"/>
      <c r="B955" s="61"/>
      <c r="F955" s="14"/>
      <c r="G955" s="14"/>
      <c r="H955" s="14"/>
      <c r="I955" s="13"/>
    </row>
    <row r="956" spans="1:9" ht="15.75" customHeight="1">
      <c r="A956" s="13"/>
      <c r="B956" s="61"/>
      <c r="F956" s="14"/>
      <c r="G956" s="14"/>
      <c r="H956" s="14"/>
      <c r="I956" s="13"/>
    </row>
    <row r="957" spans="1:9" ht="15.75" customHeight="1">
      <c r="A957" s="13"/>
      <c r="B957" s="61"/>
      <c r="F957" s="14"/>
      <c r="G957" s="14"/>
      <c r="H957" s="14"/>
      <c r="I957" s="13"/>
    </row>
    <row r="958" spans="1:9" ht="15.75" customHeight="1">
      <c r="A958" s="13"/>
      <c r="B958" s="61"/>
      <c r="F958" s="14"/>
      <c r="G958" s="14"/>
      <c r="H958" s="14"/>
      <c r="I958" s="13"/>
    </row>
    <row r="959" spans="1:9" ht="15.75" customHeight="1">
      <c r="A959" s="13"/>
      <c r="B959" s="61"/>
      <c r="F959" s="14"/>
      <c r="G959" s="14"/>
      <c r="H959" s="14"/>
      <c r="I959" s="13"/>
    </row>
    <row r="960" spans="1:9" ht="15.75" customHeight="1">
      <c r="A960" s="13"/>
      <c r="B960" s="61"/>
      <c r="F960" s="14"/>
      <c r="G960" s="14"/>
      <c r="H960" s="14"/>
      <c r="I960" s="13"/>
    </row>
    <row r="961" spans="1:9" ht="15.75" customHeight="1">
      <c r="A961" s="13"/>
      <c r="B961" s="61"/>
      <c r="F961" s="14"/>
      <c r="G961" s="14"/>
      <c r="H961" s="14"/>
      <c r="I961" s="13"/>
    </row>
    <row r="962" spans="1:9" ht="15.75" customHeight="1">
      <c r="A962" s="13"/>
      <c r="B962" s="61"/>
      <c r="F962" s="14"/>
      <c r="G962" s="14"/>
      <c r="H962" s="14"/>
      <c r="I962" s="13"/>
    </row>
    <row r="963" spans="1:9" ht="15.75" customHeight="1">
      <c r="A963" s="13"/>
      <c r="B963" s="61"/>
      <c r="F963" s="14"/>
      <c r="G963" s="14"/>
      <c r="H963" s="14"/>
      <c r="I963" s="13"/>
    </row>
    <row r="964" spans="1:9" ht="15.75" customHeight="1">
      <c r="A964" s="13"/>
      <c r="B964" s="61"/>
      <c r="F964" s="14"/>
      <c r="G964" s="14"/>
      <c r="H964" s="14"/>
      <c r="I964" s="13"/>
    </row>
    <row r="965" spans="1:9" ht="15.75" customHeight="1">
      <c r="A965" s="13"/>
      <c r="B965" s="61"/>
      <c r="F965" s="14"/>
      <c r="G965" s="14"/>
      <c r="H965" s="14"/>
      <c r="I965" s="13"/>
    </row>
    <row r="966" spans="1:9" ht="15.75" customHeight="1">
      <c r="A966" s="13"/>
      <c r="B966" s="61"/>
      <c r="F966" s="14"/>
      <c r="G966" s="14"/>
      <c r="H966" s="14"/>
      <c r="I966" s="13"/>
    </row>
    <row r="967" spans="1:9" ht="15.75" customHeight="1">
      <c r="A967" s="13"/>
      <c r="B967" s="61"/>
      <c r="F967" s="14"/>
      <c r="G967" s="14"/>
      <c r="H967" s="14"/>
      <c r="I967" s="13"/>
    </row>
    <row r="968" spans="1:9" ht="15.75" customHeight="1">
      <c r="A968" s="13"/>
      <c r="B968" s="61"/>
      <c r="F968" s="14"/>
      <c r="G968" s="14"/>
      <c r="H968" s="14"/>
      <c r="I968" s="13"/>
    </row>
    <row r="969" spans="1:9" ht="15.75" customHeight="1">
      <c r="A969" s="13"/>
      <c r="B969" s="61"/>
      <c r="F969" s="14"/>
      <c r="G969" s="14"/>
      <c r="H969" s="14"/>
      <c r="I969" s="13"/>
    </row>
    <row r="970" spans="1:9" ht="15.75" customHeight="1">
      <c r="A970" s="13"/>
      <c r="B970" s="61"/>
      <c r="F970" s="14"/>
      <c r="G970" s="14"/>
      <c r="H970" s="14"/>
      <c r="I970" s="13"/>
    </row>
    <row r="971" spans="1:9" ht="15.75" customHeight="1">
      <c r="A971" s="13"/>
      <c r="B971" s="61"/>
      <c r="F971" s="14"/>
      <c r="G971" s="14"/>
      <c r="H971" s="14"/>
      <c r="I971" s="13"/>
    </row>
    <row r="972" spans="1:9" ht="15.75" customHeight="1">
      <c r="A972" s="13"/>
      <c r="B972" s="61"/>
      <c r="F972" s="14"/>
      <c r="G972" s="14"/>
      <c r="H972" s="14"/>
      <c r="I972" s="13"/>
    </row>
    <row r="973" spans="1:9" ht="15.75" customHeight="1">
      <c r="A973" s="13"/>
      <c r="B973" s="61"/>
      <c r="F973" s="14"/>
      <c r="G973" s="14"/>
      <c r="H973" s="14"/>
      <c r="I973" s="13"/>
    </row>
    <row r="974" spans="1:9" ht="15.75" customHeight="1">
      <c r="A974" s="13"/>
      <c r="B974" s="61"/>
      <c r="F974" s="14"/>
      <c r="G974" s="14"/>
      <c r="H974" s="14"/>
      <c r="I974" s="13"/>
    </row>
    <row r="975" spans="1:9" ht="15.75" customHeight="1">
      <c r="A975" s="13"/>
      <c r="B975" s="61"/>
      <c r="F975" s="14"/>
      <c r="G975" s="14"/>
      <c r="H975" s="14"/>
      <c r="I975" s="13"/>
    </row>
    <row r="976" spans="1:9" ht="15.75" customHeight="1">
      <c r="A976" s="13"/>
      <c r="B976" s="61"/>
      <c r="F976" s="14"/>
      <c r="G976" s="14"/>
      <c r="H976" s="14"/>
      <c r="I976" s="13"/>
    </row>
    <row r="977" spans="1:9" ht="15.75" customHeight="1">
      <c r="A977" s="13"/>
      <c r="B977" s="61"/>
      <c r="F977" s="14"/>
      <c r="G977" s="14"/>
      <c r="H977" s="14"/>
      <c r="I977" s="13"/>
    </row>
    <row r="978" spans="1:9" ht="15.75" customHeight="1">
      <c r="A978" s="13"/>
      <c r="B978" s="61"/>
      <c r="F978" s="14"/>
      <c r="G978" s="14"/>
      <c r="H978" s="14"/>
      <c r="I978" s="13"/>
    </row>
    <row r="979" spans="1:9" ht="15.75" customHeight="1">
      <c r="A979" s="13"/>
      <c r="B979" s="61"/>
      <c r="F979" s="14"/>
      <c r="G979" s="14"/>
      <c r="H979" s="14"/>
      <c r="I979" s="13"/>
    </row>
    <row r="980" spans="1:9" ht="15.75" customHeight="1">
      <c r="A980" s="13"/>
      <c r="B980" s="61"/>
      <c r="F980" s="14"/>
      <c r="G980" s="14"/>
      <c r="H980" s="14"/>
      <c r="I980" s="13"/>
    </row>
    <row r="981" spans="1:9" ht="15.75" customHeight="1">
      <c r="A981" s="13"/>
      <c r="B981" s="61"/>
      <c r="F981" s="14"/>
      <c r="G981" s="14"/>
      <c r="H981" s="14"/>
      <c r="I981" s="13"/>
    </row>
    <row r="982" spans="1:9" ht="15.75" customHeight="1">
      <c r="A982" s="13"/>
      <c r="B982" s="61"/>
      <c r="F982" s="14"/>
      <c r="G982" s="14"/>
      <c r="H982" s="14"/>
      <c r="I982" s="13"/>
    </row>
    <row r="983" spans="1:9" ht="15.75" customHeight="1">
      <c r="A983" s="13"/>
      <c r="B983" s="61"/>
      <c r="F983" s="14"/>
      <c r="G983" s="14"/>
      <c r="H983" s="14"/>
      <c r="I983" s="13"/>
    </row>
    <row r="984" spans="1:9" ht="15.75" customHeight="1">
      <c r="A984" s="13"/>
      <c r="B984" s="61"/>
      <c r="F984" s="14"/>
      <c r="G984" s="14"/>
      <c r="H984" s="14"/>
      <c r="I984" s="13"/>
    </row>
    <row r="985" spans="1:9" ht="15.75" customHeight="1">
      <c r="A985" s="13"/>
      <c r="B985" s="61"/>
      <c r="F985" s="14"/>
      <c r="G985" s="14"/>
      <c r="H985" s="14"/>
      <c r="I985" s="13"/>
    </row>
    <row r="986" spans="1:9" ht="15.75" customHeight="1">
      <c r="A986" s="13"/>
      <c r="B986" s="61"/>
      <c r="F986" s="14"/>
      <c r="G986" s="14"/>
      <c r="H986" s="14"/>
      <c r="I986" s="13"/>
    </row>
    <row r="987" spans="1:9" ht="15.75" customHeight="1">
      <c r="A987" s="13"/>
      <c r="B987" s="61"/>
      <c r="F987" s="14"/>
      <c r="G987" s="14"/>
      <c r="H987" s="14"/>
      <c r="I987" s="13"/>
    </row>
    <row r="988" spans="1:9" ht="15.75" customHeight="1">
      <c r="A988" s="13"/>
      <c r="B988" s="61"/>
      <c r="F988" s="14"/>
      <c r="G988" s="14"/>
      <c r="H988" s="14"/>
      <c r="I988" s="13"/>
    </row>
    <row r="989" spans="1:9" ht="15.75" customHeight="1">
      <c r="A989" s="13"/>
      <c r="B989" s="61"/>
      <c r="F989" s="14"/>
      <c r="G989" s="14"/>
      <c r="H989" s="14"/>
      <c r="I989" s="13"/>
    </row>
    <row r="990" spans="1:9" ht="15.75" customHeight="1">
      <c r="A990" s="13"/>
      <c r="B990" s="61"/>
      <c r="F990" s="14"/>
      <c r="G990" s="14"/>
      <c r="H990" s="14"/>
      <c r="I990" s="13"/>
    </row>
    <row r="991" spans="1:9" ht="15.75" customHeight="1">
      <c r="A991" s="13"/>
      <c r="B991" s="61"/>
      <c r="F991" s="14"/>
      <c r="G991" s="14"/>
      <c r="H991" s="14"/>
      <c r="I991" s="13"/>
    </row>
    <row r="992" spans="1:9" ht="15.75" customHeight="1">
      <c r="A992" s="13"/>
      <c r="B992" s="61"/>
      <c r="F992" s="14"/>
      <c r="G992" s="14"/>
      <c r="H992" s="14"/>
      <c r="I992" s="13"/>
    </row>
    <row r="993" spans="1:9" ht="15.75" customHeight="1">
      <c r="A993" s="13"/>
      <c r="B993" s="61"/>
      <c r="F993" s="14"/>
      <c r="G993" s="14"/>
      <c r="H993" s="14"/>
      <c r="I993" s="13"/>
    </row>
    <row r="994" spans="1:9" ht="15.75" customHeight="1">
      <c r="A994" s="13"/>
      <c r="B994" s="61"/>
      <c r="F994" s="14"/>
      <c r="G994" s="14"/>
      <c r="H994" s="14"/>
      <c r="I994" s="13"/>
    </row>
    <row r="995" spans="1:9" ht="15.75" customHeight="1">
      <c r="A995" s="13"/>
      <c r="B995" s="61"/>
      <c r="F995" s="14"/>
      <c r="G995" s="14"/>
      <c r="H995" s="14"/>
      <c r="I995" s="13"/>
    </row>
    <row r="996" spans="1:9" ht="15.75" customHeight="1">
      <c r="A996" s="13"/>
      <c r="B996" s="61"/>
      <c r="F996" s="14"/>
      <c r="G996" s="14"/>
      <c r="H996" s="14"/>
      <c r="I996" s="13"/>
    </row>
    <row r="997" spans="1:9" ht="15.75" customHeight="1">
      <c r="A997" s="13"/>
      <c r="B997" s="61"/>
      <c r="F997" s="14"/>
      <c r="G997" s="14"/>
      <c r="H997" s="14"/>
      <c r="I997" s="13"/>
    </row>
    <row r="998" spans="1:9" ht="15.75" customHeight="1">
      <c r="A998" s="13"/>
      <c r="B998" s="61"/>
      <c r="F998" s="14"/>
      <c r="G998" s="14"/>
      <c r="H998" s="14"/>
      <c r="I998" s="13"/>
    </row>
    <row r="999" spans="1:9" ht="15.75" customHeight="1">
      <c r="A999" s="13"/>
      <c r="B999" s="61"/>
      <c r="F999" s="14"/>
      <c r="G999" s="14"/>
      <c r="H999" s="14"/>
      <c r="I999" s="13"/>
    </row>
    <row r="1000" spans="1:9" ht="15.75" customHeight="1">
      <c r="A1000" s="13"/>
      <c r="B1000" s="61"/>
      <c r="F1000" s="14"/>
      <c r="G1000" s="14"/>
      <c r="H1000" s="14"/>
      <c r="I1000" s="13"/>
    </row>
  </sheetData>
  <autoFilter ref="A1:Q165" xr:uid="{00000000-0009-0000-0000-000026000000}">
    <sortState xmlns:xlrd2="http://schemas.microsoft.com/office/spreadsheetml/2017/richdata2" ref="A2:Q161">
      <sortCondition ref="B1:B150"/>
    </sortState>
  </autoFilter>
  <conditionalFormatting sqref="P2:P166">
    <cfRule type="expression" dxfId="41" priority="1" stopIfTrue="1">
      <formula>"&gt;0"</formula>
    </cfRule>
    <cfRule type="cellIs" dxfId="40" priority="2" operator="lessThan">
      <formula>0</formula>
    </cfRule>
  </conditionalFormatting>
  <pageMargins left="0.7" right="0.7" top="0.75" bottom="0.75" header="0" footer="0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480C-630A-4B70-92E0-D17698508711}">
  <sheetPr codeName="Sheet66">
    <tabColor theme="1" tint="0.34998626667073579"/>
  </sheetPr>
  <dimension ref="A1:R1002"/>
  <sheetViews>
    <sheetView topLeftCell="C1" workbookViewId="0">
      <selection activeCell="B20" sqref="A20:XFD22"/>
    </sheetView>
  </sheetViews>
  <sheetFormatPr defaultColWidth="12.625" defaultRowHeight="15" customHeight="1"/>
  <cols>
    <col min="1" max="1" width="8.625" customWidth="1"/>
    <col min="2" max="2" width="21.25" customWidth="1"/>
    <col min="3" max="3" width="35.125" bestFit="1" customWidth="1"/>
    <col min="4" max="4" width="21.25" customWidth="1"/>
    <col min="5" max="5" width="16.625" customWidth="1"/>
    <col min="6" max="10" width="8.625" customWidth="1"/>
    <col min="11" max="11" width="11.125" customWidth="1"/>
    <col min="12" max="12" width="15.5" bestFit="1" customWidth="1"/>
    <col min="13" max="13" width="8.12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106</v>
      </c>
      <c r="B2" s="62">
        <v>45491</v>
      </c>
      <c r="C2" s="111" t="s">
        <v>5909</v>
      </c>
      <c r="D2" s="111"/>
      <c r="F2" s="14">
        <v>181.95</v>
      </c>
      <c r="G2" s="14"/>
      <c r="H2" s="14"/>
      <c r="I2" s="14" t="s">
        <v>89</v>
      </c>
      <c r="J2" s="14"/>
      <c r="K2" s="14" t="s">
        <v>793</v>
      </c>
      <c r="L2" s="14">
        <v>300038864303</v>
      </c>
      <c r="M2" s="14" t="s">
        <v>3217</v>
      </c>
      <c r="N2" s="13" t="s">
        <v>688</v>
      </c>
      <c r="O2" s="427"/>
      <c r="P2" s="31">
        <f t="shared" ref="P2:P9" si="0">R2-Q2</f>
        <v>-181.95</v>
      </c>
      <c r="Q2" s="31">
        <f>SUBTOTAL(9,$F$2:F2)</f>
        <v>181.95</v>
      </c>
      <c r="R2" s="31">
        <f>SUBTOTAL(9,$G$2:G2)</f>
        <v>0</v>
      </c>
    </row>
    <row r="3" spans="1:18" ht="14.25" customHeight="1">
      <c r="A3" s="13">
        <v>106</v>
      </c>
      <c r="B3" s="62">
        <v>45495</v>
      </c>
      <c r="C3" s="111" t="s">
        <v>962</v>
      </c>
      <c r="D3" s="111"/>
      <c r="F3" s="14"/>
      <c r="G3" s="14">
        <v>1000</v>
      </c>
      <c r="H3" s="14"/>
      <c r="I3" s="14"/>
      <c r="J3" s="14"/>
      <c r="K3" s="14"/>
      <c r="L3" s="14"/>
      <c r="M3" s="14" t="s">
        <v>3217</v>
      </c>
      <c r="N3" s="13" t="s">
        <v>688</v>
      </c>
      <c r="O3" s="427"/>
      <c r="P3" s="31">
        <f t="shared" si="0"/>
        <v>818.05</v>
      </c>
      <c r="Q3" s="31">
        <f>SUBTOTAL(9,$F$2:F3)</f>
        <v>181.95</v>
      </c>
      <c r="R3" s="31">
        <f>SUBTOTAL(9,$G$2:G3)</f>
        <v>1000</v>
      </c>
    </row>
    <row r="4" spans="1:18" ht="14.25" customHeight="1">
      <c r="A4" s="13">
        <v>106</v>
      </c>
      <c r="B4" s="62">
        <v>45539</v>
      </c>
      <c r="C4" s="111" t="s">
        <v>6011</v>
      </c>
      <c r="D4" s="111"/>
      <c r="F4" s="14">
        <v>70.08</v>
      </c>
      <c r="G4" s="14"/>
      <c r="H4" s="14"/>
      <c r="I4" s="13" t="s">
        <v>89</v>
      </c>
      <c r="K4" s="51" t="s">
        <v>793</v>
      </c>
      <c r="L4" s="402">
        <v>401281263</v>
      </c>
      <c r="N4" s="13" t="s">
        <v>688</v>
      </c>
      <c r="O4" s="427"/>
      <c r="P4" s="31">
        <f t="shared" si="0"/>
        <v>747.97</v>
      </c>
      <c r="Q4" s="31">
        <f>SUBTOTAL(9,$F$2:F4)</f>
        <v>252.02999999999997</v>
      </c>
      <c r="R4" s="31">
        <f>SUBTOTAL(9,$G$2:G4)</f>
        <v>1000</v>
      </c>
    </row>
    <row r="5" spans="1:18" ht="14.25" customHeight="1">
      <c r="A5" s="13">
        <v>106</v>
      </c>
      <c r="B5" s="28">
        <v>45539</v>
      </c>
      <c r="C5" s="52" t="s">
        <v>5990</v>
      </c>
      <c r="D5" s="52"/>
      <c r="E5" s="27"/>
      <c r="F5" s="120">
        <v>1873.1</v>
      </c>
      <c r="G5" s="120"/>
      <c r="H5" s="120"/>
      <c r="I5" s="27" t="s">
        <v>89</v>
      </c>
      <c r="J5" s="43"/>
      <c r="K5" s="164" t="s">
        <v>6012</v>
      </c>
      <c r="L5">
        <v>30031515</v>
      </c>
      <c r="N5" s="13" t="s">
        <v>688</v>
      </c>
      <c r="O5" s="427">
        <v>45552</v>
      </c>
      <c r="P5" s="31">
        <f t="shared" si="0"/>
        <v>-1125.1300000000001</v>
      </c>
      <c r="Q5" s="31">
        <f>SUBTOTAL(9,$F$2:F5)</f>
        <v>2125.13</v>
      </c>
      <c r="R5" s="31">
        <f>SUBTOTAL(9,$G$2:G5)</f>
        <v>1000</v>
      </c>
    </row>
    <row r="6" spans="1:18" ht="14.25" customHeight="1">
      <c r="A6" s="13">
        <v>106</v>
      </c>
      <c r="B6" s="62">
        <v>45553</v>
      </c>
      <c r="C6" s="111" t="s">
        <v>962</v>
      </c>
      <c r="D6" s="111"/>
      <c r="F6" s="14"/>
      <c r="G6" s="14">
        <v>10000</v>
      </c>
      <c r="H6" s="14"/>
      <c r="I6" s="13"/>
      <c r="K6" s="51"/>
      <c r="N6" s="13" t="s">
        <v>688</v>
      </c>
      <c r="O6" s="427"/>
      <c r="P6" s="31">
        <f t="shared" si="0"/>
        <v>8874.869999999999</v>
      </c>
      <c r="Q6" s="31">
        <f>SUBTOTAL(9,$F$2:F6)</f>
        <v>2125.13</v>
      </c>
      <c r="R6" s="31">
        <f>SUBTOTAL(9,$G$2:G6)</f>
        <v>11000</v>
      </c>
    </row>
    <row r="7" spans="1:18" ht="14.25" customHeight="1">
      <c r="A7" s="13">
        <v>106</v>
      </c>
      <c r="B7" s="62">
        <v>45602</v>
      </c>
      <c r="C7" s="111" t="s">
        <v>6104</v>
      </c>
      <c r="F7" s="14">
        <v>1880.5</v>
      </c>
      <c r="G7" s="14"/>
      <c r="H7" s="14"/>
      <c r="I7" s="13" t="s">
        <v>89</v>
      </c>
      <c r="K7" s="51" t="s">
        <v>2811</v>
      </c>
      <c r="N7" s="13" t="s">
        <v>688</v>
      </c>
      <c r="O7" s="427"/>
      <c r="P7" s="31">
        <f t="shared" si="0"/>
        <v>6994.37</v>
      </c>
      <c r="Q7" s="31">
        <f>SUBTOTAL(9,$F$2:F7)</f>
        <v>4005.63</v>
      </c>
      <c r="R7" s="31">
        <f>SUBTOTAL(9,$G$2:G7)</f>
        <v>11000</v>
      </c>
    </row>
    <row r="8" spans="1:18" ht="14.25" customHeight="1">
      <c r="A8" s="13">
        <v>106</v>
      </c>
      <c r="B8" s="62">
        <v>45714</v>
      </c>
      <c r="C8" s="111" t="s">
        <v>6209</v>
      </c>
      <c r="D8" s="111"/>
      <c r="F8" s="14">
        <v>1917.3</v>
      </c>
      <c r="G8" s="14"/>
      <c r="H8" s="14"/>
      <c r="I8" s="13" t="s">
        <v>89</v>
      </c>
      <c r="K8" s="51" t="s">
        <v>2811</v>
      </c>
      <c r="L8">
        <v>1610755</v>
      </c>
      <c r="N8" s="13" t="s">
        <v>688</v>
      </c>
      <c r="O8" s="427"/>
      <c r="P8" s="31">
        <f t="shared" si="0"/>
        <v>5077.07</v>
      </c>
      <c r="Q8" s="31">
        <f>SUBTOTAL(9,$F$2:F8)</f>
        <v>5922.93</v>
      </c>
      <c r="R8" s="31">
        <f>SUBTOTAL(9,$G$2:G8)</f>
        <v>11000</v>
      </c>
    </row>
    <row r="9" spans="1:18" ht="14.25" customHeight="1">
      <c r="A9" s="13">
        <v>106</v>
      </c>
      <c r="B9" s="28">
        <v>45714</v>
      </c>
      <c r="C9" s="111" t="s">
        <v>6302</v>
      </c>
      <c r="D9" s="111"/>
      <c r="F9" s="30">
        <v>1905.3</v>
      </c>
      <c r="G9" s="14"/>
      <c r="H9" s="14"/>
      <c r="I9" s="13" t="s">
        <v>89</v>
      </c>
      <c r="K9" s="51" t="s">
        <v>2811</v>
      </c>
      <c r="L9">
        <v>1610784</v>
      </c>
      <c r="N9" s="13" t="s">
        <v>688</v>
      </c>
      <c r="O9" s="427"/>
      <c r="P9" s="31">
        <f t="shared" si="0"/>
        <v>3171.7699999999995</v>
      </c>
      <c r="Q9" s="31">
        <f>SUBTOTAL(9,$F$2:F9)</f>
        <v>7828.2300000000005</v>
      </c>
      <c r="R9" s="31">
        <f>SUBTOTAL(9,$G$2:G9)</f>
        <v>11000</v>
      </c>
    </row>
    <row r="10" spans="1:18" ht="14.25" customHeight="1">
      <c r="A10" s="13">
        <v>106</v>
      </c>
      <c r="B10" s="62">
        <v>45753</v>
      </c>
      <c r="C10" s="111" t="s">
        <v>7263</v>
      </c>
      <c r="D10" s="111"/>
      <c r="F10" s="14">
        <v>280.54000000000002</v>
      </c>
      <c r="G10" s="14"/>
      <c r="H10" s="14"/>
      <c r="I10" s="13" t="s">
        <v>89</v>
      </c>
      <c r="K10" s="51" t="s">
        <v>6410</v>
      </c>
      <c r="L10" s="441"/>
      <c r="N10" s="13" t="s">
        <v>688</v>
      </c>
      <c r="O10" s="427"/>
      <c r="P10" s="31"/>
      <c r="Q10" s="31"/>
      <c r="R10" s="31"/>
    </row>
    <row r="11" spans="1:18" ht="14.25" customHeight="1">
      <c r="A11" s="13">
        <v>106</v>
      </c>
      <c r="B11" s="62">
        <v>45754</v>
      </c>
      <c r="C11" s="111" t="s">
        <v>2601</v>
      </c>
      <c r="D11" s="111"/>
      <c r="F11" s="14">
        <v>1271</v>
      </c>
      <c r="G11" s="14"/>
      <c r="H11" s="14"/>
      <c r="I11" s="13" t="s">
        <v>89</v>
      </c>
      <c r="K11" s="51" t="s">
        <v>451</v>
      </c>
      <c r="L11">
        <v>220502</v>
      </c>
      <c r="N11" s="13" t="s">
        <v>688</v>
      </c>
      <c r="O11" s="427"/>
      <c r="P11" s="31"/>
      <c r="Q11" s="31"/>
      <c r="R11" s="31"/>
    </row>
    <row r="12" spans="1:18" ht="14.25" customHeight="1">
      <c r="A12" s="13">
        <v>106</v>
      </c>
      <c r="B12" s="62">
        <v>45755</v>
      </c>
      <c r="C12" s="111" t="s">
        <v>705</v>
      </c>
      <c r="D12" s="111"/>
      <c r="F12" s="14">
        <v>345</v>
      </c>
      <c r="G12" s="14"/>
      <c r="H12" s="14"/>
      <c r="I12" s="13" t="s">
        <v>89</v>
      </c>
      <c r="K12" s="51" t="s">
        <v>633</v>
      </c>
      <c r="L12">
        <v>857889</v>
      </c>
      <c r="N12" s="13" t="s">
        <v>688</v>
      </c>
      <c r="O12" s="427"/>
      <c r="P12" s="31">
        <f t="shared" ref="P12:P21" si="1">R12-Q12</f>
        <v>1275.2299999999996</v>
      </c>
      <c r="Q12" s="31">
        <f>SUBTOTAL(9,$F$2:F12)</f>
        <v>9724.77</v>
      </c>
      <c r="R12" s="31">
        <f>SUBTOTAL(9,$G$2:G12)</f>
        <v>11000</v>
      </c>
    </row>
    <row r="13" spans="1:18" ht="14.25" customHeight="1">
      <c r="A13" s="43">
        <v>106</v>
      </c>
      <c r="B13" s="28">
        <v>45756</v>
      </c>
      <c r="C13" s="111" t="s">
        <v>2000</v>
      </c>
      <c r="D13" s="162"/>
      <c r="F13" s="30">
        <v>68.8</v>
      </c>
      <c r="G13" s="30"/>
      <c r="H13" s="120"/>
      <c r="I13" s="42" t="s">
        <v>89</v>
      </c>
      <c r="K13" s="51" t="s">
        <v>6367</v>
      </c>
      <c r="L13">
        <v>8151521</v>
      </c>
      <c r="N13" s="13" t="s">
        <v>688</v>
      </c>
      <c r="O13" s="427"/>
      <c r="P13" s="31">
        <f t="shared" si="1"/>
        <v>1206.4300000000003</v>
      </c>
      <c r="Q13" s="31">
        <f>SUBTOTAL(9,$F$2:F13)</f>
        <v>9793.57</v>
      </c>
      <c r="R13" s="31">
        <f>SUBTOTAL(9,$G$2:G13)</f>
        <v>11000</v>
      </c>
    </row>
    <row r="14" spans="1:18" ht="14.25" customHeight="1">
      <c r="A14" s="13">
        <v>106</v>
      </c>
      <c r="B14" s="62">
        <v>45775</v>
      </c>
      <c r="C14" s="111" t="s">
        <v>1174</v>
      </c>
      <c r="D14" s="111"/>
      <c r="F14" s="14">
        <v>130</v>
      </c>
      <c r="G14" s="14"/>
      <c r="H14" s="14"/>
      <c r="I14" s="13" t="s">
        <v>89</v>
      </c>
      <c r="K14" s="51" t="s">
        <v>4861</v>
      </c>
      <c r="N14" s="13" t="s">
        <v>688</v>
      </c>
      <c r="O14" s="427"/>
      <c r="P14" s="31">
        <f t="shared" si="1"/>
        <v>1076.4300000000003</v>
      </c>
      <c r="Q14" s="31">
        <f>SUBTOTAL(9,$F$2:F14)</f>
        <v>9923.57</v>
      </c>
      <c r="R14" s="31">
        <f>SUBTOTAL(9,$G$2:G14)</f>
        <v>11000</v>
      </c>
    </row>
    <row r="15" spans="1:18" ht="14.25" customHeight="1">
      <c r="A15" s="13">
        <v>106</v>
      </c>
      <c r="B15" s="62">
        <v>45775</v>
      </c>
      <c r="C15" s="111" t="s">
        <v>1016</v>
      </c>
      <c r="D15" s="111"/>
      <c r="F15" s="14">
        <v>75</v>
      </c>
      <c r="G15" s="14"/>
      <c r="H15" s="14"/>
      <c r="I15" s="13" t="s">
        <v>89</v>
      </c>
      <c r="K15" s="51" t="s">
        <v>1017</v>
      </c>
      <c r="L15">
        <v>13088</v>
      </c>
      <c r="N15" s="13" t="s">
        <v>688</v>
      </c>
      <c r="O15" s="427"/>
      <c r="P15" s="31">
        <f t="shared" si="1"/>
        <v>1001.4300000000003</v>
      </c>
      <c r="Q15" s="31">
        <f>SUBTOTAL(9,$F$2:F15)</f>
        <v>9998.57</v>
      </c>
      <c r="R15" s="31">
        <f>SUBTOTAL(9,$G$2:G15)</f>
        <v>11000</v>
      </c>
    </row>
    <row r="16" spans="1:18" ht="14.25" customHeight="1">
      <c r="A16" s="13">
        <v>106</v>
      </c>
      <c r="B16" s="62">
        <v>45781</v>
      </c>
      <c r="C16" s="111" t="s">
        <v>6389</v>
      </c>
      <c r="D16" s="111" t="s">
        <v>6031</v>
      </c>
      <c r="F16" s="14">
        <v>524</v>
      </c>
      <c r="G16" s="14"/>
      <c r="H16" s="14"/>
      <c r="I16" s="13" t="s">
        <v>91</v>
      </c>
      <c r="K16" s="51"/>
      <c r="N16" s="13" t="s">
        <v>688</v>
      </c>
      <c r="O16" s="427"/>
      <c r="P16" s="31">
        <f t="shared" si="1"/>
        <v>477.43000000000029</v>
      </c>
      <c r="Q16" s="31">
        <f>SUBTOTAL(9,$F$2:F16)</f>
        <v>10522.57</v>
      </c>
      <c r="R16" s="31">
        <f>SUBTOTAL(9,$G$2:G16)</f>
        <v>11000</v>
      </c>
    </row>
    <row r="17" spans="1:18" ht="14.25" customHeight="1">
      <c r="A17" s="13">
        <v>106</v>
      </c>
      <c r="B17" s="62">
        <v>45781</v>
      </c>
      <c r="C17" s="111" t="s">
        <v>6390</v>
      </c>
      <c r="D17" s="111" t="s">
        <v>6031</v>
      </c>
      <c r="F17" s="14">
        <v>36</v>
      </c>
      <c r="G17" s="14"/>
      <c r="H17" s="14"/>
      <c r="I17" s="13" t="s">
        <v>91</v>
      </c>
      <c r="N17" s="13" t="s">
        <v>688</v>
      </c>
      <c r="O17" s="427"/>
      <c r="P17" s="31">
        <f t="shared" si="1"/>
        <v>441.43000000000029</v>
      </c>
      <c r="Q17" s="31">
        <f>SUBTOTAL(9,$F$2:F17)</f>
        <v>10558.57</v>
      </c>
      <c r="R17" s="31">
        <f>SUBTOTAL(9,$G$2:G17)</f>
        <v>11000</v>
      </c>
    </row>
    <row r="18" spans="1:18" ht="14.25" customHeight="1">
      <c r="A18" s="13">
        <v>106</v>
      </c>
      <c r="B18" s="62">
        <v>45781</v>
      </c>
      <c r="C18" s="111" t="s">
        <v>6391</v>
      </c>
      <c r="D18" s="111" t="s">
        <v>6031</v>
      </c>
      <c r="F18" s="14">
        <v>90</v>
      </c>
      <c r="G18" s="14"/>
      <c r="H18" s="14"/>
      <c r="I18" s="13" t="s">
        <v>91</v>
      </c>
      <c r="K18" s="51"/>
      <c r="N18" s="13" t="s">
        <v>688</v>
      </c>
      <c r="O18" s="427"/>
      <c r="P18" s="31">
        <f t="shared" si="1"/>
        <v>351.43000000000029</v>
      </c>
      <c r="Q18" s="31">
        <f>SUBTOTAL(9,$F$2:F18)</f>
        <v>10648.57</v>
      </c>
      <c r="R18" s="31">
        <f>SUBTOTAL(9,$G$2:G18)</f>
        <v>11000</v>
      </c>
    </row>
    <row r="19" spans="1:18" ht="14.25" customHeight="1">
      <c r="A19" s="13">
        <v>106</v>
      </c>
      <c r="B19" s="62">
        <v>45783</v>
      </c>
      <c r="C19" s="111" t="s">
        <v>2000</v>
      </c>
      <c r="D19" s="111"/>
      <c r="F19" s="14">
        <v>30</v>
      </c>
      <c r="G19" s="14"/>
      <c r="H19" s="14"/>
      <c r="I19" s="13" t="s">
        <v>89</v>
      </c>
      <c r="K19" s="51" t="s">
        <v>1056</v>
      </c>
      <c r="L19">
        <v>252413563</v>
      </c>
      <c r="N19" s="13" t="s">
        <v>688</v>
      </c>
      <c r="O19" s="427"/>
      <c r="P19" s="31">
        <f t="shared" si="1"/>
        <v>321.43000000000029</v>
      </c>
      <c r="Q19" s="31">
        <f>SUBTOTAL(9,$F$2:F19)</f>
        <v>10678.57</v>
      </c>
      <c r="R19" s="31">
        <f>SUBTOTAL(9,$G$2:G19)</f>
        <v>11000</v>
      </c>
    </row>
    <row r="20" spans="1:18" ht="14.25" customHeight="1">
      <c r="A20" s="13">
        <v>106</v>
      </c>
      <c r="B20" s="62">
        <v>45818</v>
      </c>
      <c r="C20" s="395" t="s">
        <v>6457</v>
      </c>
      <c r="D20" s="111" t="s">
        <v>5812</v>
      </c>
      <c r="F20" s="14">
        <v>150</v>
      </c>
      <c r="G20" s="2"/>
      <c r="H20" s="14"/>
      <c r="I20" s="13" t="s">
        <v>91</v>
      </c>
      <c r="N20" s="13"/>
      <c r="O20" s="427"/>
      <c r="P20" s="31">
        <f t="shared" si="1"/>
        <v>171.43000000000029</v>
      </c>
      <c r="Q20" s="31">
        <f>SUBTOTAL(9,$F$2:F20)</f>
        <v>10828.57</v>
      </c>
      <c r="R20" s="31">
        <f>SUBTOTAL(9,$G$2:G20)</f>
        <v>11000</v>
      </c>
    </row>
    <row r="21" spans="1:18" ht="14.25" customHeight="1">
      <c r="A21" s="13">
        <v>106</v>
      </c>
      <c r="B21" s="62">
        <v>45781</v>
      </c>
      <c r="C21" s="111" t="s">
        <v>6474</v>
      </c>
      <c r="D21" s="111" t="s">
        <v>6031</v>
      </c>
      <c r="F21" s="14">
        <v>27</v>
      </c>
      <c r="G21" s="14"/>
      <c r="H21" s="14"/>
      <c r="I21" s="13"/>
      <c r="N21" s="13"/>
      <c r="O21" s="427">
        <v>45780</v>
      </c>
      <c r="P21" s="31">
        <f t="shared" si="1"/>
        <v>144.43000000000029</v>
      </c>
      <c r="Q21" s="31">
        <f>SUBTOTAL(9,$F$2:F21)</f>
        <v>10855.57</v>
      </c>
      <c r="R21" s="31">
        <f>SUBTOTAL(9,$G$2:G21)</f>
        <v>11000</v>
      </c>
    </row>
    <row r="22" spans="1:18" ht="14.25" customHeight="1">
      <c r="A22" s="13">
        <v>106</v>
      </c>
      <c r="B22" s="62">
        <v>46156</v>
      </c>
      <c r="C22" s="111" t="s">
        <v>7253</v>
      </c>
      <c r="D22" s="111"/>
      <c r="F22" s="14">
        <v>144.43</v>
      </c>
      <c r="G22" s="14"/>
      <c r="H22" s="14"/>
      <c r="I22" s="13" t="s">
        <v>91</v>
      </c>
      <c r="K22" s="395"/>
      <c r="O22" s="115"/>
      <c r="P22" s="31">
        <f t="shared" ref="P22" si="2">R22-Q22</f>
        <v>0</v>
      </c>
      <c r="Q22" s="31">
        <f>SUBTOTAL(9,$F$2:F22)</f>
        <v>11000</v>
      </c>
      <c r="R22" s="31">
        <f>SUBTOTAL(9,$G$2:G22)</f>
        <v>11000</v>
      </c>
    </row>
    <row r="23" spans="1:18" ht="14.25" customHeight="1">
      <c r="A23" s="13"/>
      <c r="B23" s="62"/>
      <c r="C23" s="111"/>
      <c r="D23" s="111"/>
      <c r="F23" s="14"/>
      <c r="G23" s="14"/>
      <c r="H23" s="14"/>
      <c r="I23" s="13"/>
      <c r="N23" s="13"/>
      <c r="O23" s="152"/>
      <c r="P23" s="31"/>
      <c r="Q23" s="31"/>
      <c r="R23" s="31"/>
    </row>
    <row r="24" spans="1:18" ht="14.25" customHeight="1">
      <c r="A24" s="13"/>
      <c r="B24" s="62"/>
      <c r="C24" s="111"/>
      <c r="D24" s="111"/>
      <c r="F24" s="14"/>
      <c r="G24" s="14"/>
      <c r="H24" s="14"/>
      <c r="I24" s="13"/>
      <c r="K24" s="51"/>
      <c r="N24" s="13"/>
      <c r="O24" s="152"/>
      <c r="P24" s="31"/>
      <c r="Q24" s="31"/>
      <c r="R24" s="31"/>
    </row>
    <row r="25" spans="1:18" ht="14.25" customHeight="1">
      <c r="A25" s="13"/>
      <c r="B25" s="61"/>
      <c r="C25" s="111"/>
      <c r="D25" s="401"/>
      <c r="E25" s="401"/>
      <c r="F25" s="439"/>
      <c r="G25" s="439"/>
      <c r="H25" s="439"/>
      <c r="I25" s="13"/>
      <c r="N25" s="13"/>
      <c r="O25" s="152"/>
    </row>
    <row r="26" spans="1:18" ht="14.25" customHeight="1">
      <c r="A26" s="13"/>
      <c r="B26" s="62"/>
      <c r="C26" s="111"/>
      <c r="D26" s="111"/>
      <c r="F26" s="14"/>
      <c r="G26" s="14"/>
      <c r="H26" s="14"/>
      <c r="I26" s="13"/>
      <c r="K26" s="51"/>
      <c r="N26" s="13"/>
      <c r="O26" s="152"/>
    </row>
    <row r="27" spans="1:18" ht="14.25" customHeight="1">
      <c r="A27" s="13"/>
      <c r="B27" s="28"/>
      <c r="C27" s="111"/>
      <c r="D27" s="52"/>
      <c r="E27" s="29"/>
      <c r="F27" s="35"/>
      <c r="G27" s="35"/>
      <c r="H27" s="35"/>
      <c r="I27" s="13"/>
      <c r="J27" s="147"/>
      <c r="K27" s="147"/>
      <c r="L27" s="239"/>
      <c r="N27" s="13"/>
      <c r="O27" s="152"/>
    </row>
    <row r="28" spans="1:18" ht="14.25" customHeight="1">
      <c r="A28" s="13"/>
      <c r="B28" s="61"/>
      <c r="C28" s="111"/>
      <c r="D28" s="111"/>
      <c r="F28" s="14"/>
      <c r="G28" s="2"/>
      <c r="H28" s="14"/>
      <c r="I28" s="13"/>
      <c r="N28" s="13"/>
      <c r="O28" s="152"/>
    </row>
    <row r="29" spans="1:18" ht="14.25" customHeight="1">
      <c r="A29" s="13"/>
      <c r="B29" s="61"/>
      <c r="C29" s="111"/>
      <c r="D29" s="111"/>
      <c r="F29" s="14"/>
      <c r="G29" s="2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>
        <v>119.54</v>
      </c>
      <c r="J32" s="395" t="s">
        <v>7261</v>
      </c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>
        <v>161</v>
      </c>
      <c r="J33" s="642" t="s">
        <v>7262</v>
      </c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N220" s="13"/>
      <c r="O220" s="152"/>
    </row>
    <row r="221" spans="1:15" ht="14.25" customHeight="1">
      <c r="A221" s="13"/>
      <c r="B221" s="62"/>
      <c r="C221" s="111"/>
      <c r="D221" s="111"/>
      <c r="F221" s="14"/>
      <c r="G221" s="14"/>
      <c r="H221" s="14"/>
      <c r="I221" s="13"/>
      <c r="N221" s="13"/>
      <c r="O221" s="152"/>
    </row>
    <row r="222" spans="1:15" ht="14.25" customHeight="1">
      <c r="A222" s="13"/>
      <c r="B222" s="62"/>
      <c r="C222" s="111"/>
      <c r="D222" s="111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  <row r="1000" spans="2:15" ht="15.75" customHeight="1">
      <c r="B1000" s="62"/>
      <c r="F1000" s="14"/>
      <c r="G1000" s="14"/>
      <c r="H1000" s="14"/>
      <c r="I1000" s="13"/>
      <c r="N1000" s="13"/>
      <c r="O1000" s="152"/>
    </row>
    <row r="1001" spans="2:15" ht="15.75" customHeight="1">
      <c r="B1001" s="62"/>
      <c r="F1001" s="14"/>
      <c r="G1001" s="14"/>
      <c r="H1001" s="14"/>
      <c r="I1001" s="13"/>
      <c r="N1001" s="13"/>
      <c r="O1001" s="152"/>
    </row>
    <row r="1002" spans="2:15" ht="15.75" customHeight="1">
      <c r="B1002" s="62"/>
      <c r="F1002" s="14"/>
      <c r="G1002" s="14"/>
      <c r="H1002" s="14"/>
      <c r="I1002" s="13"/>
      <c r="N1002" s="13"/>
      <c r="O1002" s="152"/>
    </row>
  </sheetData>
  <autoFilter ref="A1:R21" xr:uid="{00000000-0009-0000-0000-000039000000}">
    <sortState xmlns:xlrd2="http://schemas.microsoft.com/office/spreadsheetml/2017/richdata2" ref="A2:R20">
      <sortCondition ref="B1:B3"/>
    </sortState>
  </autoFilter>
  <sortState xmlns:xlrd2="http://schemas.microsoft.com/office/spreadsheetml/2017/richdata2" ref="A2:R1002">
    <sortCondition ref="B4:B1002"/>
  </sortState>
  <conditionalFormatting sqref="P2:P24">
    <cfRule type="expression" dxfId="39" priority="1" stopIfTrue="1">
      <formula>"&gt;0"</formula>
    </cfRule>
    <cfRule type="cellIs" dxfId="38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>
    <tabColor rgb="FF00B0F0"/>
  </sheetPr>
  <dimension ref="A1:R1000"/>
  <sheetViews>
    <sheetView workbookViewId="0">
      <pane xSplit="3" ySplit="1" topLeftCell="J41" activePane="bottomRight" state="frozen"/>
      <selection pane="topRight" activeCell="D1" sqref="D1"/>
      <selection pane="bottomLeft" activeCell="A2" sqref="A2"/>
      <selection pane="bottomRight" activeCell="Q63" sqref="Q63"/>
    </sheetView>
  </sheetViews>
  <sheetFormatPr defaultColWidth="12.625" defaultRowHeight="15" customHeight="1"/>
  <cols>
    <col min="1" max="1" width="8.875" customWidth="1"/>
    <col min="2" max="2" width="23.5" customWidth="1"/>
    <col min="3" max="3" width="56.75" customWidth="1"/>
    <col min="4" max="4" width="15" customWidth="1"/>
    <col min="5" max="5" width="9.5" customWidth="1"/>
    <col min="6" max="6" width="9.875" customWidth="1"/>
    <col min="7" max="7" width="10.75" customWidth="1"/>
    <col min="8" max="8" width="8.25" customWidth="1"/>
    <col min="9" max="9" width="7.375" customWidth="1"/>
    <col min="10" max="10" width="8.75" customWidth="1"/>
    <col min="11" max="11" width="11.625" customWidth="1"/>
    <col min="12" max="12" width="10.875" customWidth="1"/>
    <col min="13" max="13" width="18.125" customWidth="1"/>
    <col min="14" max="14" width="10.125" customWidth="1"/>
    <col min="15" max="15" width="17.5" customWidth="1"/>
    <col min="16" max="16" width="13.8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132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111</v>
      </c>
      <c r="B2" s="28">
        <v>44820</v>
      </c>
      <c r="C2" s="28" t="s">
        <v>962</v>
      </c>
      <c r="D2" s="222"/>
      <c r="F2" s="120"/>
      <c r="G2" s="120">
        <v>3000</v>
      </c>
      <c r="H2" s="120"/>
      <c r="I2" s="43"/>
      <c r="J2" s="43"/>
      <c r="K2" s="15"/>
      <c r="L2" s="43"/>
      <c r="M2" s="43"/>
      <c r="N2" s="407" t="s">
        <v>688</v>
      </c>
      <c r="O2" s="250"/>
      <c r="P2" s="31">
        <f t="shared" ref="P2:P33" si="0">R2-Q2</f>
        <v>3000</v>
      </c>
      <c r="Q2" s="31">
        <f t="shared" ref="Q2:Q14" si="1">SUBTOTAL(9,$F$2:F2)</f>
        <v>0</v>
      </c>
      <c r="R2" s="31">
        <f t="shared" ref="R2:R14" si="2">SUBTOTAL(9,$G$2:G2)</f>
        <v>3000</v>
      </c>
    </row>
    <row r="3" spans="1:18" ht="14.25">
      <c r="A3" s="43">
        <v>111</v>
      </c>
      <c r="B3" s="28">
        <v>44837</v>
      </c>
      <c r="C3" s="29" t="s">
        <v>3432</v>
      </c>
      <c r="D3" s="9" t="s">
        <v>3433</v>
      </c>
      <c r="E3" s="29"/>
      <c r="F3" s="120">
        <v>300</v>
      </c>
      <c r="G3" s="120"/>
      <c r="H3" s="120"/>
      <c r="I3" s="43" t="s">
        <v>91</v>
      </c>
      <c r="J3" s="43"/>
      <c r="K3" s="27"/>
      <c r="L3" s="43"/>
      <c r="M3" s="29"/>
      <c r="N3" s="407" t="s">
        <v>688</v>
      </c>
      <c r="O3" s="250"/>
      <c r="P3" s="31">
        <f t="shared" si="0"/>
        <v>2700</v>
      </c>
      <c r="Q3" s="31">
        <f t="shared" si="1"/>
        <v>300</v>
      </c>
      <c r="R3" s="31">
        <f t="shared" si="2"/>
        <v>3000</v>
      </c>
    </row>
    <row r="4" spans="1:18" ht="14.25">
      <c r="A4" s="43">
        <v>111</v>
      </c>
      <c r="B4" s="28">
        <v>44847</v>
      </c>
      <c r="C4" s="29" t="s">
        <v>2936</v>
      </c>
      <c r="D4" s="48"/>
      <c r="E4" s="29"/>
      <c r="F4" s="120">
        <v>224</v>
      </c>
      <c r="G4" s="120"/>
      <c r="H4" s="120"/>
      <c r="I4" s="43" t="s">
        <v>89</v>
      </c>
      <c r="J4" s="43"/>
      <c r="K4" s="27" t="s">
        <v>1056</v>
      </c>
      <c r="L4" s="43">
        <v>990222</v>
      </c>
      <c r="M4" s="29"/>
      <c r="N4" s="407" t="s">
        <v>688</v>
      </c>
      <c r="O4" s="250"/>
      <c r="P4" s="31">
        <f t="shared" si="0"/>
        <v>2476</v>
      </c>
      <c r="Q4" s="31">
        <f t="shared" si="1"/>
        <v>524</v>
      </c>
      <c r="R4" s="31">
        <f t="shared" si="2"/>
        <v>3000</v>
      </c>
    </row>
    <row r="5" spans="1:18" ht="14.25">
      <c r="A5" s="43">
        <v>111</v>
      </c>
      <c r="B5" s="28">
        <v>44868</v>
      </c>
      <c r="C5" s="29" t="s">
        <v>3434</v>
      </c>
      <c r="D5" s="9" t="s">
        <v>3435</v>
      </c>
      <c r="E5" s="29" t="s">
        <v>575</v>
      </c>
      <c r="F5" s="120">
        <v>200</v>
      </c>
      <c r="G5" s="120"/>
      <c r="H5" s="120"/>
      <c r="I5" s="43" t="s">
        <v>91</v>
      </c>
      <c r="J5" s="43"/>
      <c r="K5" s="27"/>
      <c r="L5" s="43"/>
      <c r="M5" s="29"/>
      <c r="N5" s="407" t="s">
        <v>688</v>
      </c>
      <c r="O5" s="250"/>
      <c r="P5" s="31">
        <f t="shared" si="0"/>
        <v>2276</v>
      </c>
      <c r="Q5" s="31">
        <f t="shared" si="1"/>
        <v>724</v>
      </c>
      <c r="R5" s="31">
        <f t="shared" si="2"/>
        <v>3000</v>
      </c>
    </row>
    <row r="6" spans="1:18" ht="14.25">
      <c r="A6" s="43">
        <v>111</v>
      </c>
      <c r="B6" s="28">
        <v>44900</v>
      </c>
      <c r="C6" s="29" t="s">
        <v>3436</v>
      </c>
      <c r="D6" s="51" t="s">
        <v>3437</v>
      </c>
      <c r="E6" s="29" t="s">
        <v>575</v>
      </c>
      <c r="F6" s="120">
        <v>800</v>
      </c>
      <c r="G6" s="120"/>
      <c r="H6" s="120"/>
      <c r="I6" s="43" t="s">
        <v>91</v>
      </c>
      <c r="J6" s="43"/>
      <c r="K6" s="27"/>
      <c r="L6" s="43"/>
      <c r="M6" s="29"/>
      <c r="N6" s="407" t="s">
        <v>688</v>
      </c>
      <c r="O6" s="250"/>
      <c r="P6" s="31">
        <f t="shared" si="0"/>
        <v>1476</v>
      </c>
      <c r="Q6" s="31">
        <f t="shared" si="1"/>
        <v>1524</v>
      </c>
      <c r="R6" s="31">
        <f t="shared" si="2"/>
        <v>3000</v>
      </c>
    </row>
    <row r="7" spans="1:18" ht="12.75" customHeight="1">
      <c r="A7" s="43">
        <v>111</v>
      </c>
      <c r="B7" s="28">
        <v>44962</v>
      </c>
      <c r="C7" s="29" t="s">
        <v>3438</v>
      </c>
      <c r="D7" s="48"/>
      <c r="E7" s="48" t="s">
        <v>3439</v>
      </c>
      <c r="F7" s="120">
        <v>500</v>
      </c>
      <c r="G7" s="120"/>
      <c r="H7" s="120"/>
      <c r="I7" s="43" t="s">
        <v>91</v>
      </c>
      <c r="J7" s="43"/>
      <c r="K7" s="27" t="s">
        <v>3440</v>
      </c>
      <c r="L7" s="43">
        <v>211</v>
      </c>
      <c r="M7" s="29"/>
      <c r="N7" s="407" t="s">
        <v>688</v>
      </c>
      <c r="O7" s="250"/>
      <c r="P7" s="31">
        <f t="shared" si="0"/>
        <v>976</v>
      </c>
      <c r="Q7" s="31">
        <f t="shared" si="1"/>
        <v>2024</v>
      </c>
      <c r="R7" s="31">
        <f t="shared" si="2"/>
        <v>3000</v>
      </c>
    </row>
    <row r="8" spans="1:18" ht="12.75" customHeight="1">
      <c r="A8" s="13">
        <v>111</v>
      </c>
      <c r="B8" s="28">
        <v>45019</v>
      </c>
      <c r="C8" s="29" t="s">
        <v>3441</v>
      </c>
      <c r="D8" s="13" t="s">
        <v>575</v>
      </c>
      <c r="E8" s="9" t="s">
        <v>3442</v>
      </c>
      <c r="F8" s="14">
        <v>300</v>
      </c>
      <c r="G8" s="120"/>
      <c r="H8" s="120"/>
      <c r="I8" s="43" t="s">
        <v>91</v>
      </c>
      <c r="J8" s="43"/>
      <c r="K8" s="27"/>
      <c r="L8" s="43"/>
      <c r="M8" s="29"/>
      <c r="N8" s="407" t="s">
        <v>688</v>
      </c>
      <c r="O8" s="250"/>
      <c r="P8" s="31">
        <f t="shared" si="0"/>
        <v>676</v>
      </c>
      <c r="Q8" s="31">
        <f t="shared" si="1"/>
        <v>2324</v>
      </c>
      <c r="R8" s="31">
        <f t="shared" si="2"/>
        <v>3000</v>
      </c>
    </row>
    <row r="9" spans="1:18" ht="12.75" customHeight="1">
      <c r="A9" s="13">
        <v>111</v>
      </c>
      <c r="B9" s="28">
        <v>45097</v>
      </c>
      <c r="C9" s="48" t="s">
        <v>3443</v>
      </c>
      <c r="D9" s="48"/>
      <c r="E9" s="29"/>
      <c r="F9" s="120">
        <v>200</v>
      </c>
      <c r="G9" s="120"/>
      <c r="H9" s="120"/>
      <c r="I9" s="29" t="s">
        <v>91</v>
      </c>
      <c r="J9" s="43"/>
      <c r="K9" s="27" t="s">
        <v>1847</v>
      </c>
      <c r="L9" s="43">
        <v>1063</v>
      </c>
      <c r="M9" s="29"/>
      <c r="N9" s="407" t="s">
        <v>688</v>
      </c>
      <c r="O9" s="250"/>
      <c r="P9" s="31">
        <f t="shared" si="0"/>
        <v>476</v>
      </c>
      <c r="Q9" s="31">
        <f t="shared" si="1"/>
        <v>2524</v>
      </c>
      <c r="R9" s="31">
        <f t="shared" si="2"/>
        <v>3000</v>
      </c>
    </row>
    <row r="10" spans="1:18" ht="12.75" customHeight="1">
      <c r="A10" s="13">
        <v>111</v>
      </c>
      <c r="B10" s="28">
        <v>45117</v>
      </c>
      <c r="C10" s="111" t="s">
        <v>1898</v>
      </c>
      <c r="D10" s="111"/>
      <c r="F10" s="14"/>
      <c r="G10" s="14"/>
      <c r="H10" s="14"/>
      <c r="M10" s="9">
        <v>8500</v>
      </c>
      <c r="N10" s="407" t="s">
        <v>688</v>
      </c>
      <c r="O10" s="250"/>
      <c r="P10" s="31">
        <f t="shared" si="0"/>
        <v>476</v>
      </c>
      <c r="Q10" s="31">
        <f t="shared" si="1"/>
        <v>2524</v>
      </c>
      <c r="R10" s="31">
        <f t="shared" si="2"/>
        <v>3000</v>
      </c>
    </row>
    <row r="11" spans="1:18" ht="12.75" customHeight="1">
      <c r="A11" s="13">
        <v>111</v>
      </c>
      <c r="B11" s="28">
        <v>45130</v>
      </c>
      <c r="C11" s="48" t="s">
        <v>3444</v>
      </c>
      <c r="D11" s="48"/>
      <c r="E11" s="29"/>
      <c r="F11" s="120">
        <v>200</v>
      </c>
      <c r="G11" s="120"/>
      <c r="H11" s="120"/>
      <c r="I11" s="29" t="s">
        <v>91</v>
      </c>
      <c r="J11" s="43"/>
      <c r="K11" s="27" t="s">
        <v>1847</v>
      </c>
      <c r="L11" s="43">
        <v>1062</v>
      </c>
      <c r="M11" s="29"/>
      <c r="N11" s="407" t="s">
        <v>688</v>
      </c>
      <c r="O11" s="250"/>
      <c r="P11" s="31">
        <f t="shared" si="0"/>
        <v>276</v>
      </c>
      <c r="Q11" s="31">
        <f t="shared" si="1"/>
        <v>2724</v>
      </c>
      <c r="R11" s="31">
        <f t="shared" si="2"/>
        <v>3000</v>
      </c>
    </row>
    <row r="12" spans="1:18" ht="12.75" customHeight="1">
      <c r="A12" s="13">
        <v>111</v>
      </c>
      <c r="B12" s="142">
        <v>45292</v>
      </c>
      <c r="C12" s="153" t="s">
        <v>1121</v>
      </c>
      <c r="D12" s="163"/>
      <c r="E12" s="29"/>
      <c r="F12" s="35">
        <v>1053</v>
      </c>
      <c r="G12" s="35"/>
      <c r="H12" s="35"/>
      <c r="I12" s="147" t="s">
        <v>91</v>
      </c>
      <c r="J12" s="147"/>
      <c r="K12" s="147" t="s">
        <v>1064</v>
      </c>
      <c r="L12" s="29">
        <v>1323</v>
      </c>
      <c r="M12" s="29"/>
      <c r="N12" s="407" t="s">
        <v>688</v>
      </c>
      <c r="O12" s="250">
        <v>45295</v>
      </c>
      <c r="P12" s="31">
        <f t="shared" si="0"/>
        <v>-777</v>
      </c>
      <c r="Q12" s="31">
        <f t="shared" si="1"/>
        <v>3777</v>
      </c>
      <c r="R12" s="31">
        <f t="shared" si="2"/>
        <v>3000</v>
      </c>
    </row>
    <row r="13" spans="1:18" ht="12.75" customHeight="1">
      <c r="A13" s="13">
        <v>111</v>
      </c>
      <c r="B13" s="28">
        <v>45294</v>
      </c>
      <c r="C13" s="111" t="s">
        <v>1898</v>
      </c>
      <c r="D13" s="111"/>
      <c r="F13" s="14"/>
      <c r="G13" s="14"/>
      <c r="H13" s="14"/>
      <c r="M13" s="9">
        <v>10500</v>
      </c>
      <c r="N13" s="407" t="s">
        <v>688</v>
      </c>
      <c r="O13" s="250"/>
      <c r="P13" s="31">
        <f t="shared" si="0"/>
        <v>-777</v>
      </c>
      <c r="Q13" s="31">
        <f t="shared" si="1"/>
        <v>3777</v>
      </c>
      <c r="R13" s="31">
        <f t="shared" si="2"/>
        <v>3000</v>
      </c>
    </row>
    <row r="14" spans="1:18" ht="12.75" customHeight="1">
      <c r="A14" s="43">
        <v>111</v>
      </c>
      <c r="B14" s="28">
        <v>45315</v>
      </c>
      <c r="C14" s="28" t="s">
        <v>962</v>
      </c>
      <c r="D14" s="222"/>
      <c r="F14" s="120"/>
      <c r="G14" s="120">
        <v>2963</v>
      </c>
      <c r="H14" s="120"/>
      <c r="I14" s="29"/>
      <c r="J14" s="43"/>
      <c r="K14" s="27"/>
      <c r="L14" s="43"/>
      <c r="M14" s="29"/>
      <c r="N14" s="407" t="s">
        <v>688</v>
      </c>
      <c r="O14" s="250"/>
      <c r="P14" s="31">
        <f t="shared" si="0"/>
        <v>2186</v>
      </c>
      <c r="Q14" s="31">
        <f t="shared" si="1"/>
        <v>3777</v>
      </c>
      <c r="R14" s="31">
        <f t="shared" si="2"/>
        <v>5963</v>
      </c>
    </row>
    <row r="15" spans="1:18" ht="12.75" customHeight="1">
      <c r="A15" s="13">
        <v>111</v>
      </c>
      <c r="B15" s="28">
        <v>45323</v>
      </c>
      <c r="C15" s="111" t="s">
        <v>1898</v>
      </c>
      <c r="D15" s="111"/>
      <c r="F15" s="14"/>
      <c r="G15" s="14"/>
      <c r="H15" s="14"/>
      <c r="M15" s="9">
        <v>10500</v>
      </c>
      <c r="N15" s="407" t="s">
        <v>688</v>
      </c>
      <c r="O15" s="250"/>
      <c r="P15" s="31">
        <f t="shared" si="0"/>
        <v>2186</v>
      </c>
      <c r="Q15" s="31">
        <f>SUBTOTAL(9,$F$2:F15)</f>
        <v>3777</v>
      </c>
      <c r="R15" s="31">
        <f>SUBTOTAL(9,$G$2:G15)</f>
        <v>5963</v>
      </c>
    </row>
    <row r="16" spans="1:18" ht="12.75" customHeight="1">
      <c r="A16" s="13">
        <v>111</v>
      </c>
      <c r="B16" s="28">
        <v>45357</v>
      </c>
      <c r="C16" s="111" t="s">
        <v>1898</v>
      </c>
      <c r="D16" s="111"/>
      <c r="F16" s="14"/>
      <c r="G16" s="14"/>
      <c r="H16" s="14"/>
      <c r="M16" s="9">
        <v>10500</v>
      </c>
      <c r="N16" s="407" t="s">
        <v>688</v>
      </c>
      <c r="O16" s="250"/>
      <c r="P16" s="31">
        <f t="shared" si="0"/>
        <v>2186</v>
      </c>
      <c r="Q16" s="31">
        <f>SUBTOTAL(9,$F$2:F16)</f>
        <v>3777</v>
      </c>
      <c r="R16" s="31">
        <f>SUBTOTAL(9,$G$2:G16)</f>
        <v>5963</v>
      </c>
    </row>
    <row r="17" spans="1:18" ht="12.75" customHeight="1">
      <c r="A17" s="13">
        <v>111</v>
      </c>
      <c r="B17" s="28">
        <v>45383</v>
      </c>
      <c r="C17" s="111" t="s">
        <v>1898</v>
      </c>
      <c r="D17" s="111"/>
      <c r="F17" s="14"/>
      <c r="G17" s="14"/>
      <c r="H17" s="14"/>
      <c r="M17" s="9">
        <v>10500</v>
      </c>
      <c r="N17" s="407" t="s">
        <v>688</v>
      </c>
      <c r="O17" s="250"/>
      <c r="P17" s="31">
        <f t="shared" si="0"/>
        <v>2186</v>
      </c>
      <c r="Q17" s="31">
        <f>SUBTOTAL(9,$F$2:F17)</f>
        <v>3777</v>
      </c>
      <c r="R17" s="31">
        <f>SUBTOTAL(9,$G$2:G17)</f>
        <v>5963</v>
      </c>
    </row>
    <row r="18" spans="1:18" ht="12.75" customHeight="1">
      <c r="A18" s="13">
        <v>111</v>
      </c>
      <c r="B18" s="28">
        <v>45413</v>
      </c>
      <c r="C18" s="111" t="s">
        <v>1898</v>
      </c>
      <c r="D18" s="111"/>
      <c r="F18" s="14"/>
      <c r="G18" s="14"/>
      <c r="H18" s="14"/>
      <c r="M18" s="9">
        <v>10500</v>
      </c>
      <c r="N18" s="407" t="s">
        <v>688</v>
      </c>
      <c r="O18" s="250"/>
      <c r="P18" s="31">
        <f t="shared" si="0"/>
        <v>2186</v>
      </c>
      <c r="Q18" s="31">
        <f>SUBTOTAL(9,$F$2:F18)</f>
        <v>3777</v>
      </c>
      <c r="R18" s="31">
        <f>SUBTOTAL(9,$G$2:G18)</f>
        <v>5963</v>
      </c>
    </row>
    <row r="19" spans="1:18" ht="12.75" customHeight="1">
      <c r="A19" s="13">
        <v>111</v>
      </c>
      <c r="B19" s="28">
        <v>45447</v>
      </c>
      <c r="C19" s="111" t="s">
        <v>1898</v>
      </c>
      <c r="D19" s="111"/>
      <c r="F19" s="14"/>
      <c r="G19" s="14"/>
      <c r="H19" s="14"/>
      <c r="M19" s="9">
        <v>10500</v>
      </c>
      <c r="N19" s="407" t="s">
        <v>688</v>
      </c>
      <c r="O19" s="250"/>
      <c r="P19" s="31">
        <f t="shared" si="0"/>
        <v>2186</v>
      </c>
      <c r="Q19" s="31">
        <f>SUBTOTAL(9,$F$2:F19)</f>
        <v>3777</v>
      </c>
      <c r="R19" s="31">
        <f>SUBTOTAL(9,$G$2:G19)</f>
        <v>5963</v>
      </c>
    </row>
    <row r="20" spans="1:18" ht="15.75" customHeight="1">
      <c r="A20" s="43">
        <v>111</v>
      </c>
      <c r="B20" s="28">
        <v>45477</v>
      </c>
      <c r="C20" s="48" t="s">
        <v>5942</v>
      </c>
      <c r="D20" s="48" t="s">
        <v>5940</v>
      </c>
      <c r="E20" s="29"/>
      <c r="F20" s="120">
        <v>200</v>
      </c>
      <c r="G20" s="120"/>
      <c r="H20" s="120"/>
      <c r="I20" s="29"/>
      <c r="J20" s="43"/>
      <c r="K20" s="27"/>
      <c r="L20" s="43"/>
      <c r="M20" s="29"/>
      <c r="N20" s="407" t="s">
        <v>688</v>
      </c>
      <c r="O20" s="250"/>
      <c r="P20" s="31">
        <f t="shared" si="0"/>
        <v>1986</v>
      </c>
      <c r="Q20" s="31">
        <f t="shared" ref="Q20:Q27" si="3">SUBTOTAL(9,$F$2:F20)</f>
        <v>3977</v>
      </c>
      <c r="R20" s="31">
        <f t="shared" ref="R20:R27" si="4">SUBTOTAL(9,$G$2:G20)</f>
        <v>5963</v>
      </c>
    </row>
    <row r="21" spans="1:18" ht="15.75" customHeight="1">
      <c r="A21" s="43">
        <v>111</v>
      </c>
      <c r="B21" s="28">
        <v>45477</v>
      </c>
      <c r="C21" s="48" t="s">
        <v>1898</v>
      </c>
      <c r="D21" s="48"/>
      <c r="E21" s="29"/>
      <c r="F21" s="120"/>
      <c r="G21" s="120"/>
      <c r="H21" s="120"/>
      <c r="I21" s="29"/>
      <c r="J21" s="43"/>
      <c r="K21" s="27"/>
      <c r="L21" s="43"/>
      <c r="M21" s="29">
        <v>10500</v>
      </c>
      <c r="N21" s="407" t="s">
        <v>688</v>
      </c>
      <c r="O21" s="250"/>
      <c r="P21" s="31">
        <f t="shared" si="0"/>
        <v>1986</v>
      </c>
      <c r="Q21" s="31">
        <f t="shared" si="3"/>
        <v>3977</v>
      </c>
      <c r="R21" s="31">
        <f t="shared" si="4"/>
        <v>5963</v>
      </c>
    </row>
    <row r="22" spans="1:18" ht="15.75" customHeight="1">
      <c r="A22" s="43">
        <v>111</v>
      </c>
      <c r="B22" s="28">
        <v>45490</v>
      </c>
      <c r="C22" s="48" t="s">
        <v>5907</v>
      </c>
      <c r="D22" s="48"/>
      <c r="E22" s="29"/>
      <c r="F22" s="120">
        <v>580</v>
      </c>
      <c r="G22" s="120"/>
      <c r="H22" s="120"/>
      <c r="I22" s="29" t="s">
        <v>89</v>
      </c>
      <c r="J22" s="43"/>
      <c r="K22" s="27" t="s">
        <v>1478</v>
      </c>
      <c r="L22" s="43">
        <v>245000297</v>
      </c>
      <c r="M22" s="29"/>
      <c r="N22" s="407" t="s">
        <v>688</v>
      </c>
      <c r="O22" s="250"/>
      <c r="P22" s="31">
        <f t="shared" si="0"/>
        <v>1406</v>
      </c>
      <c r="Q22" s="31">
        <f t="shared" si="3"/>
        <v>4557</v>
      </c>
      <c r="R22" s="31">
        <f t="shared" si="4"/>
        <v>5963</v>
      </c>
    </row>
    <row r="23" spans="1:18" ht="15.75" customHeight="1">
      <c r="A23" s="43">
        <v>111</v>
      </c>
      <c r="B23" s="28">
        <v>45498</v>
      </c>
      <c r="C23" s="48" t="s">
        <v>5919</v>
      </c>
      <c r="D23" s="48"/>
      <c r="E23" s="29"/>
      <c r="F23" s="120">
        <v>351</v>
      </c>
      <c r="G23" s="120"/>
      <c r="H23" s="120"/>
      <c r="I23" s="29" t="s">
        <v>91</v>
      </c>
      <c r="J23" s="43"/>
      <c r="K23" s="27" t="s">
        <v>1152</v>
      </c>
      <c r="L23" s="43">
        <v>24369</v>
      </c>
      <c r="M23" s="29"/>
      <c r="N23" s="407" t="s">
        <v>688</v>
      </c>
      <c r="O23" s="250"/>
      <c r="P23" s="31">
        <f t="shared" si="0"/>
        <v>1055</v>
      </c>
      <c r="Q23" s="31">
        <f t="shared" si="3"/>
        <v>4908</v>
      </c>
      <c r="R23" s="31">
        <f t="shared" si="4"/>
        <v>5963</v>
      </c>
    </row>
    <row r="24" spans="1:18" ht="15.75" customHeight="1">
      <c r="A24" s="43">
        <v>111</v>
      </c>
      <c r="B24" s="28">
        <v>45505</v>
      </c>
      <c r="C24" s="48" t="s">
        <v>1898</v>
      </c>
      <c r="D24" s="48"/>
      <c r="E24" s="29"/>
      <c r="F24" s="120"/>
      <c r="G24" s="120"/>
      <c r="H24" s="120"/>
      <c r="I24" s="29"/>
      <c r="J24" s="43"/>
      <c r="K24" s="27"/>
      <c r="L24" s="43"/>
      <c r="M24" s="29">
        <v>10500</v>
      </c>
      <c r="N24" s="407" t="s">
        <v>688</v>
      </c>
      <c r="O24" s="250"/>
      <c r="P24" s="31">
        <f t="shared" si="0"/>
        <v>1055</v>
      </c>
      <c r="Q24" s="31">
        <f t="shared" si="3"/>
        <v>4908</v>
      </c>
      <c r="R24" s="31">
        <f t="shared" si="4"/>
        <v>5963</v>
      </c>
    </row>
    <row r="25" spans="1:18" ht="15.75" customHeight="1">
      <c r="A25" s="43">
        <v>111</v>
      </c>
      <c r="B25" s="28">
        <v>45532</v>
      </c>
      <c r="C25" s="48" t="s">
        <v>5987</v>
      </c>
      <c r="D25" s="48"/>
      <c r="E25" s="29"/>
      <c r="F25" s="120">
        <v>445</v>
      </c>
      <c r="G25" s="120"/>
      <c r="H25" s="120"/>
      <c r="I25" s="29" t="s">
        <v>91</v>
      </c>
      <c r="J25" s="43"/>
      <c r="K25" s="27" t="s">
        <v>1152</v>
      </c>
      <c r="L25" s="43">
        <v>70338</v>
      </c>
      <c r="M25" s="29"/>
      <c r="N25" s="407" t="s">
        <v>688</v>
      </c>
      <c r="O25" s="250"/>
      <c r="P25" s="31">
        <f t="shared" si="0"/>
        <v>610</v>
      </c>
      <c r="Q25" s="31">
        <f t="shared" si="3"/>
        <v>5353</v>
      </c>
      <c r="R25" s="31">
        <f t="shared" si="4"/>
        <v>5963</v>
      </c>
    </row>
    <row r="26" spans="1:18" ht="15.75" customHeight="1">
      <c r="A26" s="43">
        <v>111</v>
      </c>
      <c r="B26" s="28">
        <v>45536</v>
      </c>
      <c r="C26" s="48" t="s">
        <v>1898</v>
      </c>
      <c r="D26" s="48"/>
      <c r="E26" s="29"/>
      <c r="F26" s="120"/>
      <c r="G26" s="120"/>
      <c r="H26" s="120"/>
      <c r="I26" s="29"/>
      <c r="J26" s="43"/>
      <c r="K26" s="27"/>
      <c r="L26" s="43"/>
      <c r="M26" s="29">
        <v>10500</v>
      </c>
      <c r="N26" s="407" t="s">
        <v>688</v>
      </c>
      <c r="O26" s="250"/>
      <c r="P26" s="31">
        <f t="shared" si="0"/>
        <v>610</v>
      </c>
      <c r="Q26" s="31">
        <f t="shared" si="3"/>
        <v>5353</v>
      </c>
      <c r="R26" s="31">
        <f t="shared" si="4"/>
        <v>5963</v>
      </c>
    </row>
    <row r="27" spans="1:18" ht="15.75" customHeight="1">
      <c r="A27" s="43">
        <v>111</v>
      </c>
      <c r="B27" s="28">
        <v>45552</v>
      </c>
      <c r="C27" s="48" t="s">
        <v>6043</v>
      </c>
      <c r="D27" s="48"/>
      <c r="E27" s="29"/>
      <c r="F27" s="120">
        <v>5265</v>
      </c>
      <c r="G27" s="120"/>
      <c r="H27" s="120"/>
      <c r="I27" s="29" t="s">
        <v>91</v>
      </c>
      <c r="J27" s="43"/>
      <c r="K27" s="27" t="s">
        <v>891</v>
      </c>
      <c r="L27" s="43">
        <v>564</v>
      </c>
      <c r="M27" s="29"/>
      <c r="N27" s="407" t="s">
        <v>688</v>
      </c>
      <c r="O27" s="250">
        <v>45547</v>
      </c>
      <c r="P27" s="31">
        <f t="shared" si="0"/>
        <v>-4655</v>
      </c>
      <c r="Q27" s="31">
        <f t="shared" si="3"/>
        <v>10618</v>
      </c>
      <c r="R27" s="31">
        <f t="shared" si="4"/>
        <v>5963</v>
      </c>
    </row>
    <row r="28" spans="1:18" ht="15.75" customHeight="1">
      <c r="A28" s="43">
        <v>111</v>
      </c>
      <c r="B28" s="28">
        <v>45553</v>
      </c>
      <c r="C28" s="48" t="s">
        <v>962</v>
      </c>
      <c r="D28" s="48"/>
      <c r="E28" s="29"/>
      <c r="F28" s="120"/>
      <c r="G28" s="120">
        <v>7963</v>
      </c>
      <c r="H28" s="120"/>
      <c r="I28" s="29"/>
      <c r="J28" s="43"/>
      <c r="K28" s="27"/>
      <c r="L28" s="43"/>
      <c r="M28" s="29"/>
      <c r="N28" s="407" t="s">
        <v>688</v>
      </c>
      <c r="O28" s="250"/>
      <c r="P28" s="31">
        <f t="shared" si="0"/>
        <v>3308</v>
      </c>
      <c r="Q28" s="31">
        <f>SUBTOTAL(9,$F$2:F28)</f>
        <v>10618</v>
      </c>
      <c r="R28" s="31">
        <f>SUBTOTAL(9,$G$2:G28)</f>
        <v>13926</v>
      </c>
    </row>
    <row r="29" spans="1:18" ht="15.75" customHeight="1">
      <c r="A29" s="43">
        <v>111</v>
      </c>
      <c r="B29" s="28">
        <v>45572</v>
      </c>
      <c r="C29" s="48" t="s">
        <v>1898</v>
      </c>
      <c r="D29" s="48"/>
      <c r="E29" s="29"/>
      <c r="F29" s="120"/>
      <c r="G29" s="120"/>
      <c r="H29" s="120"/>
      <c r="I29" s="29"/>
      <c r="J29" s="43"/>
      <c r="K29" s="27"/>
      <c r="L29" s="43"/>
      <c r="M29" s="29">
        <v>10500</v>
      </c>
      <c r="N29" s="560" t="s">
        <v>688</v>
      </c>
      <c r="O29" s="250"/>
      <c r="P29" s="31">
        <f t="shared" si="0"/>
        <v>3308</v>
      </c>
      <c r="Q29" s="31">
        <f t="shared" ref="Q29:Q35" si="5">SUBTOTAL(9,$F$2:F29)</f>
        <v>10618</v>
      </c>
      <c r="R29" s="31">
        <f t="shared" ref="R29:R35" si="6">SUBTOTAL(9,$G$2:G29)</f>
        <v>13926</v>
      </c>
    </row>
    <row r="30" spans="1:18" ht="15.75" customHeight="1">
      <c r="A30" s="43">
        <v>111</v>
      </c>
      <c r="B30" s="28">
        <v>45593</v>
      </c>
      <c r="C30" s="48" t="s">
        <v>5987</v>
      </c>
      <c r="D30" s="48"/>
      <c r="E30" s="29"/>
      <c r="F30" s="120">
        <v>390</v>
      </c>
      <c r="G30" s="120"/>
      <c r="H30" s="120"/>
      <c r="I30" s="29" t="s">
        <v>91</v>
      </c>
      <c r="J30" s="43"/>
      <c r="K30" s="27" t="s">
        <v>1152</v>
      </c>
      <c r="L30" s="43">
        <v>40022</v>
      </c>
      <c r="M30" s="29"/>
      <c r="N30" s="560" t="s">
        <v>688</v>
      </c>
      <c r="O30" s="250"/>
      <c r="P30" s="31">
        <f t="shared" si="0"/>
        <v>2918</v>
      </c>
      <c r="Q30" s="31">
        <f t="shared" si="5"/>
        <v>11008</v>
      </c>
      <c r="R30" s="31">
        <f t="shared" si="6"/>
        <v>13926</v>
      </c>
    </row>
    <row r="31" spans="1:18" ht="15.75" customHeight="1">
      <c r="A31" s="43">
        <v>111</v>
      </c>
      <c r="B31" s="28">
        <v>45599</v>
      </c>
      <c r="C31" s="48" t="s">
        <v>1898</v>
      </c>
      <c r="D31" s="48"/>
      <c r="E31" s="29"/>
      <c r="F31" s="120"/>
      <c r="G31" s="120"/>
      <c r="H31" s="120"/>
      <c r="I31" s="29"/>
      <c r="J31" s="43"/>
      <c r="K31" s="27"/>
      <c r="L31" s="43"/>
      <c r="M31" s="29">
        <v>10500</v>
      </c>
      <c r="N31" s="560" t="s">
        <v>688</v>
      </c>
      <c r="O31" s="250"/>
      <c r="P31" s="31">
        <f t="shared" si="0"/>
        <v>2918</v>
      </c>
      <c r="Q31" s="31">
        <f t="shared" si="5"/>
        <v>11008</v>
      </c>
      <c r="R31" s="31">
        <f t="shared" si="6"/>
        <v>13926</v>
      </c>
    </row>
    <row r="32" spans="1:18" ht="15.75" customHeight="1">
      <c r="A32" s="43">
        <v>111</v>
      </c>
      <c r="B32" s="28">
        <v>45628</v>
      </c>
      <c r="C32" s="48" t="s">
        <v>1898</v>
      </c>
      <c r="D32" s="48"/>
      <c r="E32" s="29"/>
      <c r="F32" s="120"/>
      <c r="G32" s="120"/>
      <c r="H32" s="120"/>
      <c r="I32" s="29"/>
      <c r="J32" s="43"/>
      <c r="K32" s="27"/>
      <c r="L32" s="43"/>
      <c r="M32" s="29">
        <v>10500</v>
      </c>
      <c r="N32" s="560" t="s">
        <v>688</v>
      </c>
      <c r="O32" s="250"/>
      <c r="P32" s="31">
        <f t="shared" si="0"/>
        <v>2918</v>
      </c>
      <c r="Q32" s="31">
        <f t="shared" si="5"/>
        <v>11008</v>
      </c>
      <c r="R32" s="31">
        <f t="shared" si="6"/>
        <v>13926</v>
      </c>
    </row>
    <row r="33" spans="1:18" ht="15.75" customHeight="1">
      <c r="A33" s="43">
        <v>111</v>
      </c>
      <c r="B33" s="28">
        <v>45630</v>
      </c>
      <c r="C33" s="48" t="s">
        <v>6166</v>
      </c>
      <c r="D33" s="48" t="s">
        <v>5940</v>
      </c>
      <c r="E33" s="29"/>
      <c r="F33" s="120">
        <v>1200</v>
      </c>
      <c r="G33" s="120"/>
      <c r="H33" s="120"/>
      <c r="I33" s="29" t="s">
        <v>91</v>
      </c>
      <c r="J33" s="43"/>
      <c r="K33" s="27"/>
      <c r="L33" s="43"/>
      <c r="M33" s="29"/>
      <c r="N33" s="560" t="s">
        <v>688</v>
      </c>
      <c r="O33" s="250"/>
      <c r="P33" s="31">
        <f t="shared" si="0"/>
        <v>1718</v>
      </c>
      <c r="Q33" s="31">
        <f t="shared" si="5"/>
        <v>12208</v>
      </c>
      <c r="R33" s="31">
        <f t="shared" si="6"/>
        <v>13926</v>
      </c>
    </row>
    <row r="34" spans="1:18" ht="15.75" customHeight="1">
      <c r="A34" s="43">
        <v>111</v>
      </c>
      <c r="B34" s="28">
        <v>45658</v>
      </c>
      <c r="C34" s="48" t="s">
        <v>1898</v>
      </c>
      <c r="D34" s="48"/>
      <c r="E34" s="29"/>
      <c r="F34" s="120"/>
      <c r="G34" s="120"/>
      <c r="H34" s="120"/>
      <c r="I34" s="29"/>
      <c r="J34" s="43"/>
      <c r="K34" s="27"/>
      <c r="L34" s="43"/>
      <c r="M34" s="29">
        <v>10500</v>
      </c>
      <c r="N34" s="560" t="s">
        <v>688</v>
      </c>
      <c r="O34" s="250"/>
      <c r="P34" s="31">
        <f t="shared" ref="P34:P58" si="7">R34-Q34</f>
        <v>1718</v>
      </c>
      <c r="Q34" s="31">
        <f t="shared" si="5"/>
        <v>12208</v>
      </c>
      <c r="R34" s="31">
        <f t="shared" si="6"/>
        <v>13926</v>
      </c>
    </row>
    <row r="35" spans="1:18" ht="15.75" customHeight="1">
      <c r="A35" s="43">
        <v>111</v>
      </c>
      <c r="B35" s="28">
        <v>45680</v>
      </c>
      <c r="C35" s="48" t="s">
        <v>5830</v>
      </c>
      <c r="D35" s="48"/>
      <c r="E35" s="29"/>
      <c r="F35" s="120">
        <v>170</v>
      </c>
      <c r="G35" s="120"/>
      <c r="H35" s="120"/>
      <c r="I35" s="29" t="s">
        <v>89</v>
      </c>
      <c r="J35" s="43"/>
      <c r="K35" s="27" t="s">
        <v>1056</v>
      </c>
      <c r="L35" s="43">
        <v>252402396</v>
      </c>
      <c r="M35" s="29"/>
      <c r="N35" s="560" t="s">
        <v>688</v>
      </c>
      <c r="O35" s="250"/>
      <c r="P35" s="31">
        <f t="shared" si="7"/>
        <v>1548</v>
      </c>
      <c r="Q35" s="31">
        <f t="shared" si="5"/>
        <v>12378</v>
      </c>
      <c r="R35" s="31">
        <f t="shared" si="6"/>
        <v>13926</v>
      </c>
    </row>
    <row r="36" spans="1:18" ht="15.75" customHeight="1">
      <c r="A36" s="43">
        <v>111</v>
      </c>
      <c r="B36" s="28">
        <v>45691</v>
      </c>
      <c r="C36" s="48" t="s">
        <v>1898</v>
      </c>
      <c r="D36" s="48"/>
      <c r="E36" s="29"/>
      <c r="F36" s="120"/>
      <c r="G36" s="120"/>
      <c r="H36" s="120"/>
      <c r="I36" s="29"/>
      <c r="J36" s="43"/>
      <c r="K36" s="27"/>
      <c r="L36" s="43"/>
      <c r="M36" s="29">
        <v>10500</v>
      </c>
      <c r="N36" s="560" t="s">
        <v>688</v>
      </c>
      <c r="O36" s="250"/>
      <c r="P36" s="31">
        <f t="shared" si="7"/>
        <v>1548</v>
      </c>
      <c r="Q36" s="31">
        <f>SUBTOTAL(9,$F$2:F36)</f>
        <v>12378</v>
      </c>
      <c r="R36" s="31">
        <f>SUBTOTAL(9,$G$2:G36)</f>
        <v>13926</v>
      </c>
    </row>
    <row r="37" spans="1:18" ht="15.75" customHeight="1">
      <c r="A37" s="43">
        <v>111</v>
      </c>
      <c r="B37" s="28">
        <v>45693</v>
      </c>
      <c r="C37" s="48" t="s">
        <v>6288</v>
      </c>
      <c r="D37" s="48" t="s">
        <v>5940</v>
      </c>
      <c r="E37" s="29"/>
      <c r="F37" s="120">
        <v>300</v>
      </c>
      <c r="G37" s="120"/>
      <c r="H37" s="120"/>
      <c r="I37" s="29" t="s">
        <v>91</v>
      </c>
      <c r="J37" s="43"/>
      <c r="K37" s="27"/>
      <c r="L37" s="43"/>
      <c r="M37" s="29"/>
      <c r="N37" s="560" t="s">
        <v>688</v>
      </c>
      <c r="O37" s="250"/>
      <c r="P37" s="31">
        <f t="shared" si="7"/>
        <v>1248</v>
      </c>
      <c r="Q37" s="31">
        <f>SUBTOTAL(9,$F$2:F37)</f>
        <v>12678</v>
      </c>
      <c r="R37" s="31">
        <f>SUBTOTAL(9,$G$2:G37)</f>
        <v>13926</v>
      </c>
    </row>
    <row r="38" spans="1:18" ht="15.75" customHeight="1">
      <c r="A38" s="43">
        <v>111</v>
      </c>
      <c r="B38" s="28">
        <v>45718</v>
      </c>
      <c r="C38" s="48" t="s">
        <v>1898</v>
      </c>
      <c r="D38" s="48"/>
      <c r="E38" s="29"/>
      <c r="F38" s="120"/>
      <c r="G38" s="120"/>
      <c r="H38" s="120"/>
      <c r="I38" s="29"/>
      <c r="J38" s="43"/>
      <c r="K38" s="27"/>
      <c r="L38" s="43"/>
      <c r="M38" s="29">
        <v>10500</v>
      </c>
      <c r="N38" s="560" t="s">
        <v>688</v>
      </c>
      <c r="O38" s="250"/>
      <c r="P38" s="31">
        <f t="shared" si="7"/>
        <v>1248</v>
      </c>
      <c r="Q38" s="31">
        <f>SUBTOTAL(9,$F$2:F38)</f>
        <v>12678</v>
      </c>
      <c r="R38" s="31">
        <f>SUBTOTAL(9,$G$2:G38)</f>
        <v>13926</v>
      </c>
    </row>
    <row r="39" spans="1:18" ht="15.75" customHeight="1">
      <c r="A39" s="43">
        <v>111</v>
      </c>
      <c r="B39" s="28">
        <v>45748</v>
      </c>
      <c r="C39" s="48" t="s">
        <v>1898</v>
      </c>
      <c r="D39" s="48"/>
      <c r="E39" s="29"/>
      <c r="F39" s="120"/>
      <c r="G39" s="120"/>
      <c r="H39" s="120"/>
      <c r="I39" s="29"/>
      <c r="J39" s="43"/>
      <c r="K39" s="27"/>
      <c r="L39" s="43"/>
      <c r="M39" s="29">
        <v>10500</v>
      </c>
      <c r="N39" s="560" t="s">
        <v>688</v>
      </c>
      <c r="O39" s="250"/>
      <c r="P39" s="31">
        <f t="shared" si="7"/>
        <v>1248</v>
      </c>
      <c r="Q39" s="31">
        <f>SUBTOTAL(9,$F$2:F39)</f>
        <v>12678</v>
      </c>
      <c r="R39" s="31">
        <f>SUBTOTAL(9,$G$2:G39)</f>
        <v>13926</v>
      </c>
    </row>
    <row r="40" spans="1:18" ht="15.75" customHeight="1">
      <c r="A40" s="43">
        <v>111</v>
      </c>
      <c r="B40" s="28">
        <v>45781</v>
      </c>
      <c r="C40" s="48" t="s">
        <v>1898</v>
      </c>
      <c r="D40" s="48"/>
      <c r="E40" s="29"/>
      <c r="F40" s="120"/>
      <c r="G40" s="120"/>
      <c r="H40" s="120"/>
      <c r="I40" s="29"/>
      <c r="J40" s="43"/>
      <c r="K40" s="27"/>
      <c r="L40" s="43"/>
      <c r="M40" s="29">
        <v>10500</v>
      </c>
      <c r="N40" s="560" t="s">
        <v>688</v>
      </c>
      <c r="O40" s="250"/>
      <c r="P40" s="31">
        <f t="shared" si="7"/>
        <v>1248</v>
      </c>
      <c r="Q40" s="31">
        <f>SUBTOTAL(9,$F$2:F40)</f>
        <v>12678</v>
      </c>
      <c r="R40" s="31">
        <f>SUBTOTAL(9,$G$2:G40)</f>
        <v>13926</v>
      </c>
    </row>
    <row r="41" spans="1:18" ht="15.75" customHeight="1">
      <c r="A41" s="43">
        <v>111</v>
      </c>
      <c r="B41" s="28">
        <v>45844</v>
      </c>
      <c r="C41" s="48" t="s">
        <v>1898</v>
      </c>
      <c r="D41" s="48"/>
      <c r="E41" s="29"/>
      <c r="F41" s="120"/>
      <c r="G41" s="120"/>
      <c r="H41" s="120"/>
      <c r="I41" s="29"/>
      <c r="J41" s="43"/>
      <c r="K41" s="27"/>
      <c r="L41" s="43"/>
      <c r="M41" s="29">
        <v>10500</v>
      </c>
      <c r="N41" s="560" t="s">
        <v>688</v>
      </c>
      <c r="O41" s="250"/>
      <c r="P41" s="31">
        <f t="shared" si="7"/>
        <v>1248</v>
      </c>
      <c r="Q41" s="31">
        <f>SUBTOTAL(9,$F$2:F41)</f>
        <v>12678</v>
      </c>
      <c r="R41" s="31">
        <f>SUBTOTAL(9,$G$2:G41)</f>
        <v>13926</v>
      </c>
    </row>
    <row r="42" spans="1:18" ht="15.75" customHeight="1">
      <c r="A42" s="43">
        <v>111</v>
      </c>
      <c r="B42" s="28">
        <v>45846</v>
      </c>
      <c r="C42" s="48" t="s">
        <v>5987</v>
      </c>
      <c r="D42" s="48"/>
      <c r="E42" s="29"/>
      <c r="F42" s="120">
        <v>1298</v>
      </c>
      <c r="G42" s="120"/>
      <c r="H42" s="120"/>
      <c r="I42" s="29" t="s">
        <v>91</v>
      </c>
      <c r="J42" s="43"/>
      <c r="K42" s="27" t="s">
        <v>6525</v>
      </c>
      <c r="L42" s="43">
        <v>1566</v>
      </c>
      <c r="M42" s="29"/>
      <c r="N42" s="560" t="s">
        <v>688</v>
      </c>
      <c r="O42" s="250">
        <v>45898</v>
      </c>
      <c r="P42" s="31">
        <f t="shared" si="7"/>
        <v>-50</v>
      </c>
      <c r="Q42" s="31">
        <f>SUBTOTAL(9,$F$2:F42)</f>
        <v>13976</v>
      </c>
      <c r="R42" s="31">
        <f>SUBTOTAL(9,$G$2:G42)</f>
        <v>13926</v>
      </c>
    </row>
    <row r="43" spans="1:18" ht="15.75" customHeight="1">
      <c r="A43" s="43">
        <v>111</v>
      </c>
      <c r="B43" s="28">
        <v>45873</v>
      </c>
      <c r="C43" s="48" t="s">
        <v>1898</v>
      </c>
      <c r="D43" s="48"/>
      <c r="E43" s="29"/>
      <c r="F43" s="120"/>
      <c r="G43" s="120"/>
      <c r="H43" s="120"/>
      <c r="I43" s="29"/>
      <c r="J43" s="43"/>
      <c r="K43" s="27"/>
      <c r="L43" s="43"/>
      <c r="M43" s="29">
        <v>10500</v>
      </c>
      <c r="N43" s="560" t="s">
        <v>688</v>
      </c>
      <c r="O43" s="250"/>
      <c r="P43" s="31">
        <f t="shared" si="7"/>
        <v>-50</v>
      </c>
      <c r="Q43" s="31">
        <f>SUBTOTAL(9,$F$2:F43)</f>
        <v>13976</v>
      </c>
      <c r="R43" s="31">
        <f>SUBTOTAL(9,$G$2:G43)</f>
        <v>13926</v>
      </c>
    </row>
    <row r="44" spans="1:18" ht="15.75" customHeight="1">
      <c r="A44" s="43">
        <v>111</v>
      </c>
      <c r="B44" s="28">
        <v>45901</v>
      </c>
      <c r="C44" s="48" t="s">
        <v>1898</v>
      </c>
      <c r="D44" s="48"/>
      <c r="E44" s="29"/>
      <c r="F44" s="120"/>
      <c r="G44" s="120"/>
      <c r="H44" s="120"/>
      <c r="I44" s="29"/>
      <c r="J44" s="43"/>
      <c r="K44" s="27"/>
      <c r="L44" s="43"/>
      <c r="M44" s="29">
        <v>11000</v>
      </c>
      <c r="N44" s="560" t="s">
        <v>688</v>
      </c>
      <c r="O44" s="250"/>
      <c r="P44" s="31">
        <f t="shared" si="7"/>
        <v>-50</v>
      </c>
      <c r="Q44" s="31">
        <f>SUBTOTAL(9,$F$2:F44)</f>
        <v>13976</v>
      </c>
      <c r="R44" s="31">
        <f>SUBTOTAL(9,$G$2:G44)</f>
        <v>13926</v>
      </c>
    </row>
    <row r="45" spans="1:18" ht="15.75" customHeight="1">
      <c r="A45" s="43">
        <v>111</v>
      </c>
      <c r="B45" s="28">
        <v>45909</v>
      </c>
      <c r="C45" s="48" t="s">
        <v>962</v>
      </c>
      <c r="D45" s="48"/>
      <c r="E45" s="29"/>
      <c r="F45" s="120"/>
      <c r="G45" s="120">
        <v>3963</v>
      </c>
      <c r="H45" s="120"/>
      <c r="I45" s="29"/>
      <c r="J45" s="43"/>
      <c r="K45" s="27"/>
      <c r="L45" s="43"/>
      <c r="M45" s="29"/>
      <c r="N45" s="560" t="s">
        <v>688</v>
      </c>
      <c r="O45" s="250"/>
      <c r="P45" s="31">
        <f t="shared" si="7"/>
        <v>3913</v>
      </c>
      <c r="Q45" s="31">
        <f>SUBTOTAL(9,$F$2:F45)</f>
        <v>13976</v>
      </c>
      <c r="R45" s="31">
        <f>SUBTOTAL(9,$G$2:G45)</f>
        <v>17889</v>
      </c>
    </row>
    <row r="46" spans="1:18" ht="15.75" customHeight="1">
      <c r="A46" s="43">
        <v>111</v>
      </c>
      <c r="B46" s="28">
        <v>45935</v>
      </c>
      <c r="C46" s="48" t="s">
        <v>1898</v>
      </c>
      <c r="D46" s="48"/>
      <c r="E46" s="29"/>
      <c r="F46" s="120"/>
      <c r="G46" s="120"/>
      <c r="H46" s="120"/>
      <c r="I46" s="29"/>
      <c r="J46" s="43"/>
      <c r="K46" s="27"/>
      <c r="L46" s="43"/>
      <c r="M46" s="29">
        <v>11000</v>
      </c>
      <c r="N46" s="560" t="s">
        <v>688</v>
      </c>
      <c r="O46" s="250"/>
      <c r="P46" s="31">
        <f t="shared" si="7"/>
        <v>3913</v>
      </c>
      <c r="Q46" s="31">
        <f>SUBTOTAL(9,$F$2:F46)</f>
        <v>13976</v>
      </c>
      <c r="R46" s="31">
        <f>SUBTOTAL(9,$G$2:G46)</f>
        <v>17889</v>
      </c>
    </row>
    <row r="47" spans="1:18" ht="15.75" customHeight="1">
      <c r="A47" s="43">
        <v>111</v>
      </c>
      <c r="B47" s="28">
        <v>45963</v>
      </c>
      <c r="C47" s="48" t="s">
        <v>6797</v>
      </c>
      <c r="D47" s="48"/>
      <c r="E47" s="29"/>
      <c r="F47" s="120">
        <v>3186</v>
      </c>
      <c r="G47" s="120"/>
      <c r="H47" s="120"/>
      <c r="I47" s="29"/>
      <c r="J47" s="43"/>
      <c r="K47" s="27"/>
      <c r="L47" s="43"/>
      <c r="M47" s="29"/>
      <c r="N47" s="560" t="s">
        <v>688</v>
      </c>
      <c r="O47" s="578">
        <v>45991</v>
      </c>
      <c r="P47" s="31">
        <f t="shared" si="7"/>
        <v>727</v>
      </c>
      <c r="Q47" s="31">
        <f>SUBTOTAL(9,$F$2:F47)</f>
        <v>17162</v>
      </c>
      <c r="R47" s="31">
        <f>SUBTOTAL(9,$G$2:G47)</f>
        <v>17889</v>
      </c>
    </row>
    <row r="48" spans="1:18" ht="15.75" customHeight="1">
      <c r="A48" s="43">
        <v>111</v>
      </c>
      <c r="B48" s="28">
        <v>45963</v>
      </c>
      <c r="C48" s="48" t="s">
        <v>1898</v>
      </c>
      <c r="D48" s="48"/>
      <c r="E48" s="29"/>
      <c r="F48" s="120"/>
      <c r="G48" s="120"/>
      <c r="H48" s="120"/>
      <c r="I48" s="29"/>
      <c r="J48" s="43"/>
      <c r="K48" s="27"/>
      <c r="L48" s="43"/>
      <c r="M48" s="29">
        <v>11000</v>
      </c>
      <c r="N48" s="560" t="s">
        <v>688</v>
      </c>
      <c r="O48" s="250"/>
      <c r="P48" s="31">
        <f t="shared" si="7"/>
        <v>727</v>
      </c>
      <c r="Q48" s="31">
        <f>SUBTOTAL(9,$F$2:F48)</f>
        <v>17162</v>
      </c>
      <c r="R48" s="31">
        <f>SUBTOTAL(9,$G$2:G48)</f>
        <v>17889</v>
      </c>
    </row>
    <row r="49" spans="1:18" ht="15.75" customHeight="1">
      <c r="A49" s="43">
        <v>111</v>
      </c>
      <c r="B49" s="28">
        <v>45992</v>
      </c>
      <c r="C49" s="48" t="s">
        <v>1898</v>
      </c>
      <c r="D49" s="48"/>
      <c r="E49" s="29"/>
      <c r="F49" s="120"/>
      <c r="G49" s="120"/>
      <c r="H49" s="120"/>
      <c r="I49" s="29"/>
      <c r="J49" s="43"/>
      <c r="K49" s="27"/>
      <c r="L49" s="43"/>
      <c r="M49" s="29">
        <v>11000</v>
      </c>
      <c r="N49" s="560" t="s">
        <v>688</v>
      </c>
      <c r="O49" s="250"/>
      <c r="P49" s="31">
        <f t="shared" si="7"/>
        <v>727</v>
      </c>
      <c r="Q49" s="31">
        <f>SUBTOTAL(9,$F$2:F49)</f>
        <v>17162</v>
      </c>
      <c r="R49" s="31">
        <f>SUBTOTAL(9,$G$2:G49)</f>
        <v>17889</v>
      </c>
    </row>
    <row r="50" spans="1:18" ht="15.75" customHeight="1">
      <c r="A50" s="43">
        <v>111</v>
      </c>
      <c r="B50" s="28">
        <v>46020</v>
      </c>
      <c r="C50" s="48" t="s">
        <v>962</v>
      </c>
      <c r="D50" s="48"/>
      <c r="E50" s="29"/>
      <c r="F50" s="120"/>
      <c r="G50" s="120">
        <v>2963</v>
      </c>
      <c r="H50" s="120"/>
      <c r="I50" s="29"/>
      <c r="J50" s="43"/>
      <c r="K50" s="27" t="s">
        <v>7301</v>
      </c>
      <c r="L50" s="43">
        <v>130328</v>
      </c>
      <c r="M50" s="29"/>
      <c r="N50" s="560" t="s">
        <v>688</v>
      </c>
      <c r="O50" s="250"/>
      <c r="P50" s="31">
        <f t="shared" si="7"/>
        <v>3690</v>
      </c>
      <c r="Q50" s="31">
        <f>SUBTOTAL(9,$F$2:F50)</f>
        <v>17162</v>
      </c>
      <c r="R50" s="31">
        <f>SUBTOTAL(9,$G$2:G50)</f>
        <v>20852</v>
      </c>
    </row>
    <row r="51" spans="1:18" ht="15.75" customHeight="1">
      <c r="A51" s="43">
        <v>111</v>
      </c>
      <c r="B51" s="28">
        <v>46027</v>
      </c>
      <c r="C51" s="48" t="s">
        <v>1898</v>
      </c>
      <c r="D51" s="48"/>
      <c r="E51" s="29"/>
      <c r="F51" s="120"/>
      <c r="G51" s="120"/>
      <c r="H51" s="120"/>
      <c r="I51" s="29"/>
      <c r="J51" s="43"/>
      <c r="K51" s="27"/>
      <c r="L51" s="43"/>
      <c r="M51" s="29">
        <v>11000</v>
      </c>
      <c r="N51" s="560" t="s">
        <v>688</v>
      </c>
      <c r="O51" s="250"/>
      <c r="P51" s="31">
        <f t="shared" si="7"/>
        <v>3690</v>
      </c>
      <c r="Q51" s="31">
        <f>SUBTOTAL(9,$F$2:F51)</f>
        <v>17162</v>
      </c>
      <c r="R51" s="31">
        <f>SUBTOTAL(9,$G$2:G51)</f>
        <v>20852</v>
      </c>
    </row>
    <row r="52" spans="1:18" ht="15.75" customHeight="1">
      <c r="A52" s="43">
        <v>111</v>
      </c>
      <c r="B52" s="28">
        <v>46054</v>
      </c>
      <c r="C52" s="48" t="s">
        <v>1898</v>
      </c>
      <c r="D52" s="48"/>
      <c r="E52" s="29"/>
      <c r="F52" s="120"/>
      <c r="G52" s="120"/>
      <c r="H52" s="120"/>
      <c r="I52" s="29"/>
      <c r="J52" s="43"/>
      <c r="K52" s="27"/>
      <c r="L52" s="43"/>
      <c r="M52" s="29">
        <v>11000</v>
      </c>
      <c r="N52" s="560" t="s">
        <v>688</v>
      </c>
      <c r="O52" s="250"/>
      <c r="P52" s="31">
        <f t="shared" si="7"/>
        <v>3690</v>
      </c>
      <c r="Q52" s="31">
        <f>SUBTOTAL(9,$F$2:F52)</f>
        <v>17162</v>
      </c>
      <c r="R52" s="31">
        <f>SUBTOTAL(9,$G$2:G52)</f>
        <v>20852</v>
      </c>
    </row>
    <row r="53" spans="1:18" ht="15.75" customHeight="1">
      <c r="A53" s="43">
        <v>111</v>
      </c>
      <c r="B53" s="28">
        <v>46097</v>
      </c>
      <c r="C53" s="48" t="s">
        <v>6905</v>
      </c>
      <c r="D53" s="48"/>
      <c r="E53" s="29"/>
      <c r="F53" s="120">
        <v>2950</v>
      </c>
      <c r="G53" s="120"/>
      <c r="H53" s="120"/>
      <c r="I53" s="29"/>
      <c r="J53" s="43"/>
      <c r="K53" s="27" t="s">
        <v>6881</v>
      </c>
      <c r="L53" s="43">
        <v>50044</v>
      </c>
      <c r="M53" s="29"/>
      <c r="N53" s="560" t="s">
        <v>688</v>
      </c>
      <c r="O53" s="250"/>
      <c r="P53" s="31">
        <f t="shared" si="7"/>
        <v>740</v>
      </c>
      <c r="Q53" s="31">
        <f>SUBTOTAL(9,$F$2:F53)</f>
        <v>20112</v>
      </c>
      <c r="R53" s="31">
        <f>SUBTOTAL(9,$G$2:G53)</f>
        <v>20852</v>
      </c>
    </row>
    <row r="54" spans="1:18" ht="15.75" customHeight="1">
      <c r="A54" s="43">
        <v>111</v>
      </c>
      <c r="B54" s="28">
        <v>46104</v>
      </c>
      <c r="C54" s="48" t="s">
        <v>7122</v>
      </c>
      <c r="D54" s="48"/>
      <c r="E54" s="29"/>
      <c r="F54" s="120">
        <v>295</v>
      </c>
      <c r="G54" s="120"/>
      <c r="H54" s="120"/>
      <c r="I54" s="29"/>
      <c r="J54" s="43"/>
      <c r="K54" s="27" t="s">
        <v>7123</v>
      </c>
      <c r="L54" s="43">
        <v>2000024</v>
      </c>
      <c r="M54" s="29"/>
      <c r="N54" s="560" t="s">
        <v>688</v>
      </c>
      <c r="O54" s="250"/>
      <c r="P54" s="31">
        <f t="shared" si="7"/>
        <v>445</v>
      </c>
      <c r="Q54" s="31">
        <f>SUBTOTAL(9,$F$2:F54)</f>
        <v>20407</v>
      </c>
      <c r="R54" s="31">
        <f>SUBTOTAL(9,$G$2:G54)</f>
        <v>20852</v>
      </c>
    </row>
    <row r="55" spans="1:18" ht="15.75" customHeight="1">
      <c r="A55" s="43">
        <v>111</v>
      </c>
      <c r="B55" s="28">
        <v>46121</v>
      </c>
      <c r="C55" s="48" t="s">
        <v>1898</v>
      </c>
      <c r="D55" s="48"/>
      <c r="E55" s="29"/>
      <c r="F55" s="120"/>
      <c r="G55" s="120"/>
      <c r="H55" s="120"/>
      <c r="I55" s="29"/>
      <c r="J55" s="43"/>
      <c r="K55" s="27"/>
      <c r="L55" s="43"/>
      <c r="M55" s="29">
        <v>11000</v>
      </c>
      <c r="N55" s="560" t="s">
        <v>688</v>
      </c>
      <c r="O55" s="250"/>
      <c r="P55" s="31">
        <f t="shared" si="7"/>
        <v>445</v>
      </c>
      <c r="Q55" s="31">
        <f>SUBTOTAL(9,$F$2:F55)</f>
        <v>20407</v>
      </c>
      <c r="R55" s="31">
        <f>SUBTOTAL(9,$G$2:G55)</f>
        <v>20852</v>
      </c>
    </row>
    <row r="56" spans="1:18" ht="15.75" customHeight="1">
      <c r="A56" s="43">
        <v>111</v>
      </c>
      <c r="B56" s="28">
        <v>46133</v>
      </c>
      <c r="C56" s="48" t="s">
        <v>7170</v>
      </c>
      <c r="D56" s="48" t="s">
        <v>7171</v>
      </c>
      <c r="E56" s="29"/>
      <c r="F56" s="120">
        <v>400</v>
      </c>
      <c r="G56" s="120"/>
      <c r="H56" s="120"/>
      <c r="I56" s="29"/>
      <c r="J56" s="43"/>
      <c r="K56" s="27" t="s">
        <v>6530</v>
      </c>
      <c r="L56" s="568"/>
      <c r="M56" s="29"/>
      <c r="N56" s="560" t="s">
        <v>688</v>
      </c>
      <c r="O56" s="250"/>
      <c r="P56" s="31">
        <f t="shared" si="7"/>
        <v>45</v>
      </c>
      <c r="Q56" s="31">
        <f>SUBTOTAL(9,$F$2:F56)</f>
        <v>20807</v>
      </c>
      <c r="R56" s="31">
        <f>SUBTOTAL(9,$G$2:G56)</f>
        <v>20852</v>
      </c>
    </row>
    <row r="57" spans="1:18" ht="15.75" customHeight="1">
      <c r="A57" s="43">
        <v>111</v>
      </c>
      <c r="B57" s="28">
        <v>46149</v>
      </c>
      <c r="C57" s="48" t="s">
        <v>1898</v>
      </c>
      <c r="D57" s="48"/>
      <c r="E57" s="29"/>
      <c r="F57" s="120"/>
      <c r="G57" s="120"/>
      <c r="H57" s="120"/>
      <c r="I57" s="29"/>
      <c r="J57" s="43"/>
      <c r="K57" s="27"/>
      <c r="L57" s="43"/>
      <c r="M57" s="29">
        <v>11000</v>
      </c>
      <c r="N57" s="560" t="s">
        <v>688</v>
      </c>
      <c r="O57" s="250">
        <v>46160</v>
      </c>
      <c r="P57" s="31">
        <f t="shared" si="7"/>
        <v>45</v>
      </c>
      <c r="Q57" s="31">
        <f>SUBTOTAL(9,$F$2:F57)</f>
        <v>20807</v>
      </c>
      <c r="R57" s="31">
        <f>SUBTOTAL(9,$G$2:G57)</f>
        <v>20852</v>
      </c>
    </row>
    <row r="58" spans="1:18" ht="15.75" customHeight="1">
      <c r="A58" s="43">
        <v>111</v>
      </c>
      <c r="B58" s="28">
        <v>46174</v>
      </c>
      <c r="C58" s="48" t="s">
        <v>1898</v>
      </c>
      <c r="D58" s="48"/>
      <c r="E58" s="29"/>
      <c r="F58" s="120"/>
      <c r="G58" s="120"/>
      <c r="H58" s="120"/>
      <c r="I58" s="29"/>
      <c r="J58" s="43"/>
      <c r="K58" s="27"/>
      <c r="L58" s="43"/>
      <c r="M58" s="29">
        <v>5500</v>
      </c>
      <c r="N58" s="29"/>
      <c r="O58" s="148"/>
      <c r="P58" s="31">
        <f t="shared" si="7"/>
        <v>45</v>
      </c>
      <c r="Q58" s="31">
        <f>SUBTOTAL(9,$F$2:F58)</f>
        <v>20807</v>
      </c>
      <c r="R58" s="31">
        <f>SUBTOTAL(9,$G$2:G58)</f>
        <v>20852</v>
      </c>
    </row>
    <row r="59" spans="1:18" ht="15.75" customHeight="1">
      <c r="A59" s="43">
        <v>111</v>
      </c>
      <c r="B59" s="28">
        <v>46175</v>
      </c>
      <c r="C59" s="48" t="s">
        <v>962</v>
      </c>
      <c r="D59" s="48"/>
      <c r="E59" s="29"/>
      <c r="F59" s="120"/>
      <c r="G59" s="120">
        <v>2963</v>
      </c>
      <c r="H59" s="120"/>
      <c r="I59" s="29"/>
      <c r="J59" s="43"/>
      <c r="K59" s="27" t="s">
        <v>7301</v>
      </c>
      <c r="L59" s="43">
        <v>130370</v>
      </c>
      <c r="M59" s="29"/>
      <c r="N59" s="29"/>
      <c r="O59" s="148"/>
      <c r="P59" s="31">
        <f t="shared" ref="P59" si="8">R59-Q59</f>
        <v>3008</v>
      </c>
      <c r="Q59" s="31">
        <f>SUBTOTAL(9,$F$2:F59)</f>
        <v>20807</v>
      </c>
      <c r="R59" s="31">
        <f>SUBTOTAL(9,$G$2:G59)</f>
        <v>23815</v>
      </c>
    </row>
    <row r="60" spans="1:18" ht="15.75" customHeight="1">
      <c r="A60" s="43"/>
      <c r="B60" s="28"/>
      <c r="C60" s="48"/>
      <c r="D60" s="48"/>
      <c r="E60" s="29"/>
      <c r="F60" s="120"/>
      <c r="G60" s="120"/>
      <c r="H60" s="120"/>
      <c r="I60" s="29"/>
      <c r="J60" s="43"/>
      <c r="K60" s="27"/>
      <c r="L60" s="43"/>
      <c r="M60" s="29"/>
      <c r="N60" s="29"/>
      <c r="O60" s="148"/>
      <c r="P60" s="31"/>
      <c r="Q60" s="31"/>
      <c r="R60" s="31"/>
    </row>
    <row r="61" spans="1:18" ht="15.75" customHeight="1">
      <c r="A61" s="43"/>
      <c r="B61" s="28"/>
      <c r="C61" s="48"/>
      <c r="D61" s="48"/>
      <c r="E61" s="29"/>
      <c r="F61" s="120"/>
      <c r="G61" s="120"/>
      <c r="H61" s="120"/>
      <c r="I61" s="29"/>
      <c r="J61" s="43"/>
      <c r="K61" s="27"/>
      <c r="L61" s="43"/>
      <c r="M61" s="29"/>
      <c r="N61" s="29"/>
      <c r="O61" s="148"/>
      <c r="P61" s="31"/>
      <c r="Q61" s="31"/>
      <c r="R61" s="31"/>
    </row>
    <row r="62" spans="1:18" ht="15.75" customHeight="1">
      <c r="A62" s="43"/>
      <c r="B62" s="28"/>
      <c r="C62" s="48"/>
      <c r="D62" s="48"/>
      <c r="E62" s="29"/>
      <c r="F62" s="120"/>
      <c r="G62" s="120"/>
      <c r="H62" s="120"/>
      <c r="I62" s="29"/>
      <c r="J62" s="43"/>
      <c r="K62" s="27"/>
      <c r="L62" s="43"/>
      <c r="M62" s="29"/>
      <c r="N62" s="29"/>
      <c r="O62" s="148"/>
      <c r="P62" s="31"/>
      <c r="Q62" s="31"/>
      <c r="R62" s="31"/>
    </row>
    <row r="63" spans="1:18" ht="15.75" customHeight="1">
      <c r="A63" s="43"/>
      <c r="B63" s="28"/>
      <c r="C63" s="48"/>
      <c r="D63" s="48"/>
      <c r="E63" s="29"/>
      <c r="F63" s="120"/>
      <c r="G63" s="120"/>
      <c r="H63" s="120"/>
      <c r="I63" s="29"/>
      <c r="J63" s="43"/>
      <c r="K63" s="27"/>
      <c r="L63" s="43"/>
      <c r="M63" s="29"/>
      <c r="N63" s="29"/>
      <c r="O63" s="148"/>
      <c r="P63" s="31"/>
      <c r="Q63" s="31"/>
      <c r="R63" s="31"/>
    </row>
    <row r="64" spans="1:18" ht="15.75" customHeight="1">
      <c r="A64" s="43"/>
      <c r="B64" s="28"/>
      <c r="C64" s="48"/>
      <c r="D64" s="48"/>
      <c r="E64" s="29"/>
      <c r="F64" s="120"/>
      <c r="G64" s="120"/>
      <c r="H64" s="120"/>
      <c r="I64" s="29"/>
      <c r="J64" s="43"/>
      <c r="K64" s="27"/>
      <c r="L64" s="43"/>
      <c r="M64" s="29"/>
      <c r="N64" s="29"/>
      <c r="O64" s="148"/>
      <c r="P64" s="31"/>
      <c r="Q64" s="31"/>
      <c r="R64" s="31"/>
    </row>
    <row r="65" spans="1:18" ht="15.75" customHeight="1">
      <c r="A65" s="43"/>
      <c r="B65" s="28"/>
      <c r="C65" s="48"/>
      <c r="D65" s="48"/>
      <c r="E65" s="29"/>
      <c r="F65" s="120"/>
      <c r="G65" s="120"/>
      <c r="H65" s="120"/>
      <c r="I65" s="29"/>
      <c r="J65" s="43"/>
      <c r="K65" s="27"/>
      <c r="L65" s="43"/>
      <c r="M65" s="29"/>
      <c r="N65" s="29"/>
      <c r="O65" s="148"/>
      <c r="P65" s="31"/>
      <c r="Q65" s="31"/>
      <c r="R65" s="31"/>
    </row>
    <row r="66" spans="1:18" ht="15.75" customHeight="1">
      <c r="A66" s="43"/>
      <c r="B66" s="28"/>
      <c r="C66" s="48"/>
      <c r="D66" s="48"/>
      <c r="E66" s="29"/>
      <c r="F66" s="120"/>
      <c r="G66" s="120"/>
      <c r="H66" s="120"/>
      <c r="I66" s="29"/>
      <c r="J66" s="43"/>
      <c r="K66" s="27"/>
      <c r="L66" s="43"/>
      <c r="M66" s="29"/>
      <c r="N66" s="29"/>
      <c r="O66" s="148"/>
      <c r="P66" s="31"/>
      <c r="Q66" s="31"/>
      <c r="R66" s="31"/>
    </row>
    <row r="67" spans="1:18" ht="15.75" customHeight="1">
      <c r="A67" s="43"/>
      <c r="B67" s="28"/>
      <c r="C67" s="48"/>
      <c r="D67" s="48"/>
      <c r="E67" s="29"/>
      <c r="F67" s="120"/>
      <c r="G67" s="120"/>
      <c r="H67" s="120"/>
      <c r="I67" s="29"/>
      <c r="J67" s="43"/>
      <c r="K67" s="27"/>
      <c r="L67" s="43"/>
      <c r="M67" s="29"/>
      <c r="N67" s="29"/>
      <c r="O67" s="148"/>
      <c r="P67" s="31"/>
      <c r="Q67" s="31"/>
      <c r="R67" s="31"/>
    </row>
    <row r="68" spans="1:18" ht="15.75" customHeight="1">
      <c r="A68" s="43"/>
      <c r="B68" s="28"/>
      <c r="C68" s="48"/>
      <c r="D68" s="48"/>
      <c r="E68" s="29"/>
      <c r="F68" s="120"/>
      <c r="G68" s="120"/>
      <c r="H68" s="120"/>
      <c r="I68" s="29"/>
      <c r="J68" s="43"/>
      <c r="K68" s="27"/>
      <c r="L68" s="43"/>
      <c r="M68" s="29"/>
      <c r="N68" s="29"/>
      <c r="O68" s="148"/>
      <c r="P68" s="31"/>
      <c r="Q68" s="31"/>
      <c r="R68" s="31"/>
    </row>
    <row r="69" spans="1:18" ht="15.75" customHeight="1">
      <c r="A69" s="43"/>
      <c r="B69" s="28"/>
      <c r="C69" s="48"/>
      <c r="D69" s="48"/>
      <c r="E69" s="29"/>
      <c r="F69" s="120"/>
      <c r="G69" s="120"/>
      <c r="H69" s="120"/>
      <c r="I69" s="29"/>
      <c r="J69" s="43"/>
      <c r="K69" s="27"/>
      <c r="L69" s="43"/>
      <c r="M69" s="29"/>
      <c r="N69" s="29"/>
      <c r="O69" s="148"/>
      <c r="P69" s="31"/>
      <c r="Q69" s="31"/>
      <c r="R69" s="31"/>
    </row>
    <row r="70" spans="1:18" ht="15.75" customHeight="1">
      <c r="A70" s="43"/>
      <c r="B70" s="28"/>
      <c r="C70" s="48"/>
      <c r="D70" s="48"/>
      <c r="E70" s="29"/>
      <c r="F70" s="120"/>
      <c r="G70" s="120"/>
      <c r="H70" s="120"/>
      <c r="I70" s="29"/>
      <c r="J70" s="43"/>
      <c r="K70" s="27"/>
      <c r="L70" s="43"/>
      <c r="M70" s="29"/>
      <c r="N70" s="29"/>
      <c r="O70" s="148"/>
      <c r="P70" s="31"/>
      <c r="Q70" s="31"/>
      <c r="R70" s="31"/>
    </row>
    <row r="71" spans="1:18" ht="15.75" customHeight="1">
      <c r="A71" s="43"/>
      <c r="B71" s="28"/>
      <c r="C71" s="48"/>
      <c r="D71" s="48"/>
      <c r="E71" s="29"/>
      <c r="F71" s="120"/>
      <c r="G71" s="120"/>
      <c r="H71" s="120"/>
      <c r="I71" s="29"/>
      <c r="J71" s="43"/>
      <c r="K71" s="27"/>
      <c r="L71" s="43"/>
      <c r="M71" s="29"/>
      <c r="N71" s="29"/>
      <c r="O71" s="148"/>
      <c r="P71" s="31"/>
      <c r="Q71" s="31"/>
      <c r="R71" s="31"/>
    </row>
    <row r="72" spans="1:18" ht="15.75" customHeight="1">
      <c r="A72" s="43"/>
      <c r="B72" s="28"/>
      <c r="C72" s="48"/>
      <c r="D72" s="48"/>
      <c r="E72" s="29"/>
      <c r="F72" s="120"/>
      <c r="G72" s="120"/>
      <c r="H72" s="120"/>
      <c r="I72" s="29"/>
      <c r="J72" s="43"/>
      <c r="K72" s="27"/>
      <c r="L72" s="43"/>
      <c r="M72" s="29"/>
      <c r="N72" s="29"/>
      <c r="O72" s="148"/>
      <c r="P72" s="31"/>
      <c r="Q72" s="31"/>
      <c r="R72" s="31"/>
    </row>
    <row r="73" spans="1:18" ht="15.75" customHeight="1">
      <c r="A73" s="43"/>
      <c r="B73" s="28"/>
      <c r="C73" s="48"/>
      <c r="D73" s="48"/>
      <c r="E73" s="29"/>
      <c r="F73" s="120"/>
      <c r="G73" s="120"/>
      <c r="H73" s="120"/>
      <c r="I73" s="29"/>
      <c r="J73" s="43"/>
      <c r="K73" s="27"/>
      <c r="L73" s="43"/>
      <c r="M73" s="29"/>
      <c r="N73" s="29"/>
      <c r="O73" s="148"/>
      <c r="P73" s="31"/>
      <c r="Q73" s="31"/>
      <c r="R73" s="31"/>
    </row>
    <row r="74" spans="1:18" ht="15.75" customHeight="1">
      <c r="A74" s="43"/>
      <c r="B74" s="28"/>
      <c r="C74" s="48"/>
      <c r="D74" s="48"/>
      <c r="E74" s="29"/>
      <c r="F74" s="120"/>
      <c r="G74" s="120"/>
      <c r="H74" s="120"/>
      <c r="I74" s="29"/>
      <c r="J74" s="43"/>
      <c r="K74" s="27"/>
      <c r="L74" s="43"/>
      <c r="M74" s="29"/>
      <c r="N74" s="29"/>
      <c r="O74" s="148"/>
      <c r="P74" s="31"/>
      <c r="Q74" s="31"/>
      <c r="R74" s="31"/>
    </row>
    <row r="75" spans="1:18" ht="15.75" customHeight="1">
      <c r="A75" s="43"/>
      <c r="B75" s="28"/>
      <c r="C75" s="48"/>
      <c r="D75" s="48"/>
      <c r="E75" s="29"/>
      <c r="F75" s="120"/>
      <c r="G75" s="120"/>
      <c r="H75" s="120"/>
      <c r="I75" s="29"/>
      <c r="J75" s="43"/>
      <c r="K75" s="27"/>
      <c r="L75" s="43"/>
      <c r="M75" s="29"/>
      <c r="N75" s="29"/>
      <c r="O75" s="148"/>
      <c r="P75" s="31"/>
      <c r="Q75" s="31"/>
      <c r="R75" s="31"/>
    </row>
    <row r="76" spans="1:18" ht="15.75" customHeight="1">
      <c r="A76" s="43"/>
      <c r="B76" s="28"/>
      <c r="C76" s="48"/>
      <c r="D76" s="48"/>
      <c r="E76" s="29"/>
      <c r="F76" s="120"/>
      <c r="G76" s="120"/>
      <c r="H76" s="120"/>
      <c r="I76" s="29"/>
      <c r="J76" s="43"/>
      <c r="K76" s="27"/>
      <c r="L76" s="43"/>
      <c r="M76" s="29"/>
      <c r="N76" s="29"/>
      <c r="O76" s="148"/>
      <c r="P76" s="31"/>
      <c r="Q76" s="31"/>
      <c r="R76" s="31"/>
    </row>
    <row r="77" spans="1:18" ht="15.75" customHeight="1">
      <c r="A77" s="43"/>
      <c r="B77" s="28"/>
      <c r="C77" s="48"/>
      <c r="D77" s="48"/>
      <c r="E77" s="29"/>
      <c r="F77" s="120"/>
      <c r="G77" s="120"/>
      <c r="H77" s="120"/>
      <c r="I77" s="29"/>
      <c r="J77" s="43"/>
      <c r="K77" s="27"/>
      <c r="L77" s="43"/>
      <c r="M77" s="29"/>
      <c r="N77" s="29"/>
      <c r="O77" s="148"/>
      <c r="P77" s="31"/>
      <c r="Q77" s="31"/>
      <c r="R77" s="31"/>
    </row>
    <row r="78" spans="1:18" ht="15.75" customHeight="1">
      <c r="A78" s="43"/>
      <c r="B78" s="28"/>
      <c r="C78" s="48"/>
      <c r="D78" s="48"/>
      <c r="E78" s="29"/>
      <c r="F78" s="120"/>
      <c r="G78" s="120"/>
      <c r="H78" s="120"/>
      <c r="I78" s="29"/>
      <c r="J78" s="43"/>
      <c r="K78" s="27"/>
      <c r="L78" s="43"/>
      <c r="M78" s="29"/>
      <c r="N78" s="29"/>
      <c r="O78" s="148"/>
      <c r="P78" s="31"/>
      <c r="Q78" s="31"/>
      <c r="R78" s="31"/>
    </row>
    <row r="79" spans="1:18" ht="15.75" customHeight="1">
      <c r="A79" s="43"/>
      <c r="B79" s="28"/>
      <c r="C79" s="48"/>
      <c r="D79" s="48"/>
      <c r="E79" s="29"/>
      <c r="F79" s="120"/>
      <c r="G79" s="120"/>
      <c r="H79" s="120"/>
      <c r="I79" s="29"/>
      <c r="J79" s="43"/>
      <c r="K79" s="27"/>
      <c r="L79" s="43"/>
      <c r="M79" s="29"/>
      <c r="N79" s="29"/>
      <c r="O79" s="148"/>
      <c r="P79" s="31"/>
      <c r="Q79" s="31"/>
      <c r="R79" s="31"/>
    </row>
    <row r="80" spans="1:18" ht="15.75" customHeight="1">
      <c r="A80" s="43"/>
      <c r="B80" s="28"/>
      <c r="C80" s="48"/>
      <c r="D80" s="48"/>
      <c r="E80" s="29"/>
      <c r="F80" s="120"/>
      <c r="G80" s="120"/>
      <c r="H80" s="120"/>
      <c r="I80" s="29"/>
      <c r="J80" s="43"/>
      <c r="K80" s="27"/>
      <c r="L80" s="43"/>
      <c r="M80" s="29"/>
      <c r="N80" s="29"/>
      <c r="O80" s="148"/>
      <c r="P80" s="31"/>
      <c r="Q80" s="31"/>
      <c r="R80" s="31"/>
    </row>
    <row r="81" spans="1:18" ht="15.75" customHeight="1">
      <c r="A81" s="43"/>
      <c r="B81" s="28"/>
      <c r="C81" s="48"/>
      <c r="D81" s="48"/>
      <c r="E81" s="29"/>
      <c r="F81" s="120"/>
      <c r="G81" s="120"/>
      <c r="H81" s="120"/>
      <c r="I81" s="29"/>
      <c r="J81" s="43"/>
      <c r="K81" s="27"/>
      <c r="L81" s="43"/>
      <c r="M81" s="29"/>
      <c r="N81" s="29"/>
      <c r="O81" s="148"/>
      <c r="P81" s="31"/>
      <c r="Q81" s="31"/>
      <c r="R81" s="31"/>
    </row>
    <row r="82" spans="1:18" ht="15.75" customHeight="1">
      <c r="A82" s="43"/>
      <c r="B82" s="28"/>
      <c r="C82" s="48"/>
      <c r="D82" s="48"/>
      <c r="E82" s="29"/>
      <c r="F82" s="120"/>
      <c r="G82" s="120"/>
      <c r="H82" s="120"/>
      <c r="I82" s="29"/>
      <c r="J82" s="43"/>
      <c r="K82" s="27"/>
      <c r="L82" s="43"/>
      <c r="M82" s="29"/>
      <c r="N82" s="29"/>
      <c r="O82" s="148"/>
      <c r="P82" s="31"/>
      <c r="Q82" s="31"/>
      <c r="R82" s="31"/>
    </row>
    <row r="83" spans="1:18" ht="15.75" customHeight="1">
      <c r="A83" s="43"/>
      <c r="B83" s="28"/>
      <c r="C83" s="48"/>
      <c r="D83" s="48"/>
      <c r="E83" s="29"/>
      <c r="F83" s="120"/>
      <c r="G83" s="120"/>
      <c r="H83" s="120"/>
      <c r="I83" s="29"/>
      <c r="J83" s="43"/>
      <c r="K83" s="27"/>
      <c r="L83" s="43"/>
      <c r="M83" s="29"/>
      <c r="N83" s="29"/>
      <c r="O83" s="148"/>
      <c r="P83" s="31"/>
      <c r="Q83" s="31"/>
      <c r="R83" s="31"/>
    </row>
    <row r="84" spans="1:18" ht="15.75" customHeight="1">
      <c r="A84" s="43"/>
      <c r="B84" s="28"/>
      <c r="C84" s="48"/>
      <c r="D84" s="48"/>
      <c r="E84" s="29"/>
      <c r="F84" s="120"/>
      <c r="G84" s="120"/>
      <c r="H84" s="120"/>
      <c r="I84" s="29"/>
      <c r="J84" s="43"/>
      <c r="K84" s="27"/>
      <c r="L84" s="43"/>
      <c r="M84" s="29"/>
      <c r="N84" s="29"/>
      <c r="O84" s="148"/>
      <c r="P84" s="31"/>
      <c r="Q84" s="31"/>
      <c r="R84" s="31"/>
    </row>
    <row r="85" spans="1:18" ht="15.75" customHeight="1">
      <c r="A85" s="43"/>
      <c r="B85" s="28"/>
      <c r="C85" s="48"/>
      <c r="D85" s="48"/>
      <c r="E85" s="29"/>
      <c r="F85" s="120"/>
      <c r="G85" s="120"/>
      <c r="H85" s="120"/>
      <c r="I85" s="29"/>
      <c r="J85" s="43"/>
      <c r="K85" s="27"/>
      <c r="L85" s="43"/>
      <c r="M85" s="29"/>
      <c r="N85" s="29"/>
      <c r="O85" s="148"/>
      <c r="P85" s="31"/>
      <c r="Q85" s="31"/>
      <c r="R85" s="31"/>
    </row>
    <row r="86" spans="1:18" ht="15.75" customHeight="1">
      <c r="A86" s="43"/>
      <c r="B86" s="28"/>
      <c r="C86" s="48"/>
      <c r="D86" s="48"/>
      <c r="E86" s="29"/>
      <c r="F86" s="120"/>
      <c r="G86" s="120"/>
      <c r="H86" s="120"/>
      <c r="I86" s="29"/>
      <c r="J86" s="43"/>
      <c r="K86" s="27"/>
      <c r="L86" s="43"/>
      <c r="M86" s="29"/>
      <c r="N86" s="29"/>
      <c r="O86" s="148"/>
      <c r="P86" s="31"/>
      <c r="Q86" s="31"/>
      <c r="R86" s="31"/>
    </row>
    <row r="87" spans="1:18" ht="15.75" customHeight="1">
      <c r="A87" s="43"/>
      <c r="B87" s="28"/>
      <c r="C87" s="48"/>
      <c r="D87" s="48"/>
      <c r="E87" s="29"/>
      <c r="F87" s="120"/>
      <c r="G87" s="120"/>
      <c r="H87" s="120"/>
      <c r="I87" s="29"/>
      <c r="J87" s="43"/>
      <c r="K87" s="27"/>
      <c r="L87" s="43"/>
      <c r="M87" s="29"/>
      <c r="N87" s="29"/>
      <c r="O87" s="148"/>
      <c r="P87" s="31"/>
      <c r="Q87" s="31"/>
      <c r="R87" s="31"/>
    </row>
    <row r="88" spans="1:18" ht="15.75" customHeight="1">
      <c r="A88" s="43"/>
      <c r="B88" s="28"/>
      <c r="C88" s="48"/>
      <c r="D88" s="48"/>
      <c r="E88" s="29"/>
      <c r="F88" s="120"/>
      <c r="G88" s="120"/>
      <c r="H88" s="120"/>
      <c r="I88" s="29"/>
      <c r="J88" s="43"/>
      <c r="K88" s="27"/>
      <c r="L88" s="43"/>
      <c r="M88" s="29"/>
      <c r="N88" s="29"/>
      <c r="O88" s="148"/>
      <c r="P88" s="31"/>
      <c r="Q88" s="31"/>
      <c r="R88" s="31"/>
    </row>
    <row r="89" spans="1:18" ht="15.75" customHeight="1">
      <c r="A89" s="43"/>
      <c r="B89" s="28"/>
      <c r="C89" s="48"/>
      <c r="D89" s="48"/>
      <c r="E89" s="29"/>
      <c r="F89" s="120"/>
      <c r="G89" s="120"/>
      <c r="H89" s="120"/>
      <c r="I89" s="29"/>
      <c r="J89" s="43"/>
      <c r="K89" s="27"/>
      <c r="L89" s="43"/>
      <c r="M89" s="29"/>
      <c r="N89" s="29"/>
      <c r="O89" s="148"/>
      <c r="P89" s="31"/>
      <c r="Q89" s="31"/>
      <c r="R89" s="31"/>
    </row>
    <row r="90" spans="1:18" ht="15.75" customHeight="1">
      <c r="A90" s="43"/>
      <c r="B90" s="28"/>
      <c r="C90" s="48"/>
      <c r="D90" s="48"/>
      <c r="E90" s="29"/>
      <c r="F90" s="120"/>
      <c r="G90" s="120"/>
      <c r="H90" s="120"/>
      <c r="I90" s="29"/>
      <c r="J90" s="43"/>
      <c r="K90" s="27"/>
      <c r="L90" s="43"/>
      <c r="M90" s="29"/>
      <c r="N90" s="29"/>
      <c r="O90" s="148"/>
      <c r="P90" s="31"/>
      <c r="Q90" s="31"/>
      <c r="R90" s="31"/>
    </row>
    <row r="91" spans="1:18" ht="15.75" customHeight="1">
      <c r="A91" s="43"/>
      <c r="B91" s="28"/>
      <c r="C91" s="48"/>
      <c r="D91" s="48"/>
      <c r="E91" s="29"/>
      <c r="F91" s="120"/>
      <c r="G91" s="120"/>
      <c r="H91" s="120"/>
      <c r="I91" s="29"/>
      <c r="J91" s="43"/>
      <c r="K91" s="27"/>
      <c r="L91" s="43"/>
      <c r="M91" s="29"/>
      <c r="N91" s="29"/>
      <c r="O91" s="148"/>
      <c r="P91" s="31"/>
      <c r="Q91" s="31"/>
      <c r="R91" s="31"/>
    </row>
    <row r="92" spans="1:18" ht="15.75" customHeight="1">
      <c r="A92" s="43"/>
      <c r="B92" s="28"/>
      <c r="C92" s="48"/>
      <c r="D92" s="48"/>
      <c r="E92" s="29"/>
      <c r="F92" s="120"/>
      <c r="G92" s="120"/>
      <c r="H92" s="120"/>
      <c r="I92" s="29"/>
      <c r="J92" s="43"/>
      <c r="K92" s="27"/>
      <c r="L92" s="43"/>
      <c r="M92" s="29"/>
      <c r="N92" s="29"/>
      <c r="O92" s="148"/>
      <c r="P92" s="31"/>
      <c r="Q92" s="31"/>
      <c r="R92" s="31"/>
    </row>
    <row r="93" spans="1:18" ht="15.75" customHeight="1">
      <c r="A93" s="43"/>
      <c r="B93" s="28"/>
      <c r="C93" s="48"/>
      <c r="D93" s="48"/>
      <c r="E93" s="29"/>
      <c r="F93" s="120"/>
      <c r="G93" s="120"/>
      <c r="H93" s="120"/>
      <c r="I93" s="29"/>
      <c r="J93" s="43"/>
      <c r="K93" s="27"/>
      <c r="L93" s="43"/>
      <c r="M93" s="29"/>
      <c r="N93" s="29"/>
      <c r="O93" s="148"/>
      <c r="P93" s="31"/>
      <c r="Q93" s="31"/>
      <c r="R93" s="31"/>
    </row>
    <row r="94" spans="1:18" ht="15.75" customHeight="1">
      <c r="A94" s="43"/>
      <c r="B94" s="28"/>
      <c r="C94" s="48"/>
      <c r="D94" s="48"/>
      <c r="E94" s="29"/>
      <c r="F94" s="120"/>
      <c r="G94" s="120"/>
      <c r="H94" s="120"/>
      <c r="I94" s="29"/>
      <c r="J94" s="43"/>
      <c r="K94" s="27"/>
      <c r="L94" s="43"/>
      <c r="M94" s="29"/>
      <c r="N94" s="29"/>
      <c r="O94" s="148"/>
      <c r="P94" s="31"/>
      <c r="Q94" s="31"/>
      <c r="R94" s="31"/>
    </row>
    <row r="95" spans="1:18" ht="15.75" customHeight="1">
      <c r="A95" s="43"/>
      <c r="B95" s="28"/>
      <c r="C95" s="48"/>
      <c r="D95" s="48"/>
      <c r="E95" s="29"/>
      <c r="F95" s="120"/>
      <c r="G95" s="120"/>
      <c r="H95" s="120"/>
      <c r="I95" s="29"/>
      <c r="J95" s="43"/>
      <c r="K95" s="27"/>
      <c r="L95" s="43"/>
      <c r="M95" s="29"/>
      <c r="N95" s="29"/>
      <c r="O95" s="148"/>
      <c r="P95" s="31"/>
      <c r="Q95" s="31"/>
      <c r="R95" s="31"/>
    </row>
    <row r="96" spans="1:18" ht="15.75" customHeight="1">
      <c r="A96" s="43"/>
      <c r="B96" s="28"/>
      <c r="C96" s="48"/>
      <c r="D96" s="48"/>
      <c r="E96" s="29"/>
      <c r="F96" s="120"/>
      <c r="G96" s="120"/>
      <c r="H96" s="120"/>
      <c r="I96" s="29"/>
      <c r="J96" s="43"/>
      <c r="K96" s="27"/>
      <c r="L96" s="43"/>
      <c r="M96" s="29"/>
      <c r="N96" s="29"/>
      <c r="O96" s="148"/>
      <c r="P96" s="31"/>
      <c r="Q96" s="31"/>
      <c r="R96" s="31"/>
    </row>
    <row r="97" spans="1:18" ht="15.75" customHeight="1">
      <c r="A97" s="43"/>
      <c r="B97" s="28"/>
      <c r="C97" s="48"/>
      <c r="D97" s="48"/>
      <c r="E97" s="29"/>
      <c r="F97" s="120"/>
      <c r="G97" s="120"/>
      <c r="H97" s="120"/>
      <c r="I97" s="29"/>
      <c r="J97" s="43"/>
      <c r="K97" s="27"/>
      <c r="L97" s="43"/>
      <c r="M97" s="29"/>
      <c r="N97" s="29"/>
      <c r="O97" s="148"/>
      <c r="P97" s="31"/>
      <c r="Q97" s="31"/>
      <c r="R97" s="31"/>
    </row>
    <row r="98" spans="1:18" ht="15.75" customHeight="1">
      <c r="A98" s="43"/>
      <c r="B98" s="28"/>
      <c r="C98" s="48"/>
      <c r="D98" s="48"/>
      <c r="E98" s="29"/>
      <c r="F98" s="120"/>
      <c r="G98" s="120"/>
      <c r="H98" s="120"/>
      <c r="I98" s="29"/>
      <c r="J98" s="43"/>
      <c r="K98" s="27"/>
      <c r="L98" s="43"/>
      <c r="M98" s="29"/>
      <c r="N98" s="29"/>
      <c r="O98" s="148"/>
      <c r="P98" s="31"/>
      <c r="Q98" s="31"/>
      <c r="R98" s="31"/>
    </row>
    <row r="99" spans="1:18" ht="15.75" customHeight="1">
      <c r="A99" s="43"/>
      <c r="B99" s="28"/>
      <c r="C99" s="48"/>
      <c r="D99" s="48"/>
      <c r="E99" s="29"/>
      <c r="F99" s="120"/>
      <c r="G99" s="120"/>
      <c r="H99" s="120"/>
      <c r="I99" s="29"/>
      <c r="J99" s="43"/>
      <c r="K99" s="27"/>
      <c r="L99" s="43"/>
      <c r="M99" s="29"/>
      <c r="N99" s="29"/>
      <c r="O99" s="148"/>
      <c r="P99" s="31"/>
      <c r="Q99" s="31"/>
      <c r="R99" s="31"/>
    </row>
    <row r="100" spans="1:18" ht="15.75" customHeight="1">
      <c r="A100" s="43"/>
      <c r="B100" s="28"/>
      <c r="C100" s="48"/>
      <c r="D100" s="48"/>
      <c r="E100" s="29"/>
      <c r="F100" s="120"/>
      <c r="G100" s="120"/>
      <c r="H100" s="120"/>
      <c r="I100" s="29"/>
      <c r="J100" s="43"/>
      <c r="K100" s="27"/>
      <c r="L100" s="43"/>
      <c r="M100" s="29"/>
      <c r="N100" s="29"/>
      <c r="O100" s="148"/>
      <c r="P100" s="31"/>
      <c r="Q100" s="31"/>
      <c r="R100" s="31"/>
    </row>
    <row r="101" spans="1:18" ht="15.75" customHeight="1">
      <c r="A101" s="43"/>
      <c r="B101" s="28"/>
      <c r="C101" s="48"/>
      <c r="D101" s="48"/>
      <c r="E101" s="29"/>
      <c r="F101" s="120"/>
      <c r="G101" s="120"/>
      <c r="H101" s="120"/>
      <c r="I101" s="29"/>
      <c r="J101" s="43"/>
      <c r="K101" s="27"/>
      <c r="L101" s="43"/>
      <c r="M101" s="29"/>
      <c r="N101" s="29"/>
      <c r="O101" s="148"/>
      <c r="P101" s="31"/>
      <c r="Q101" s="31"/>
      <c r="R101" s="31"/>
    </row>
    <row r="102" spans="1:18" ht="15.75" customHeight="1">
      <c r="A102" s="43"/>
      <c r="B102" s="28"/>
      <c r="C102" s="48"/>
      <c r="D102" s="48"/>
      <c r="E102" s="29"/>
      <c r="F102" s="120"/>
      <c r="G102" s="120"/>
      <c r="H102" s="120"/>
      <c r="I102" s="29"/>
      <c r="J102" s="43"/>
      <c r="K102" s="27"/>
      <c r="L102" s="43"/>
      <c r="M102" s="29"/>
      <c r="N102" s="29"/>
      <c r="O102" s="148"/>
      <c r="P102" s="31"/>
      <c r="Q102" s="31"/>
      <c r="R102" s="31"/>
    </row>
    <row r="103" spans="1:18" ht="15.75" customHeight="1">
      <c r="A103" s="43"/>
      <c r="B103" s="28"/>
      <c r="C103" s="48"/>
      <c r="D103" s="48"/>
      <c r="E103" s="29"/>
      <c r="F103" s="120"/>
      <c r="G103" s="120"/>
      <c r="H103" s="120"/>
      <c r="I103" s="29"/>
      <c r="J103" s="43"/>
      <c r="K103" s="27"/>
      <c r="L103" s="43"/>
      <c r="M103" s="29"/>
      <c r="N103" s="29"/>
      <c r="O103" s="148"/>
      <c r="P103" s="31"/>
      <c r="Q103" s="31"/>
      <c r="R103" s="31"/>
    </row>
    <row r="104" spans="1:18" ht="15.75" customHeight="1">
      <c r="A104" s="43"/>
      <c r="B104" s="28"/>
      <c r="C104" s="48"/>
      <c r="D104" s="48"/>
      <c r="E104" s="29"/>
      <c r="F104" s="120"/>
      <c r="G104" s="120"/>
      <c r="H104" s="120"/>
      <c r="I104" s="29"/>
      <c r="J104" s="43"/>
      <c r="K104" s="27"/>
      <c r="L104" s="43"/>
      <c r="M104" s="29"/>
      <c r="N104" s="29"/>
      <c r="O104" s="148"/>
      <c r="P104" s="31"/>
      <c r="Q104" s="31"/>
      <c r="R104" s="31"/>
    </row>
    <row r="105" spans="1:18" ht="15.75" customHeight="1">
      <c r="A105" s="43"/>
      <c r="B105" s="28"/>
      <c r="C105" s="48"/>
      <c r="D105" s="48"/>
      <c r="E105" s="29"/>
      <c r="F105" s="120"/>
      <c r="G105" s="120"/>
      <c r="H105" s="120"/>
      <c r="I105" s="29"/>
      <c r="J105" s="43"/>
      <c r="K105" s="27"/>
      <c r="L105" s="43"/>
      <c r="M105" s="29"/>
      <c r="N105" s="29"/>
      <c r="O105" s="148"/>
      <c r="P105" s="31"/>
      <c r="Q105" s="31"/>
      <c r="R105" s="31"/>
    </row>
    <row r="106" spans="1:18" ht="15.75" customHeight="1">
      <c r="A106" s="43"/>
      <c r="B106" s="28"/>
      <c r="C106" s="48"/>
      <c r="D106" s="48"/>
      <c r="E106" s="29"/>
      <c r="F106" s="120"/>
      <c r="G106" s="120"/>
      <c r="H106" s="120"/>
      <c r="I106" s="29"/>
      <c r="J106" s="43"/>
      <c r="K106" s="27"/>
      <c r="L106" s="43"/>
      <c r="M106" s="29"/>
      <c r="N106" s="29"/>
      <c r="O106" s="148"/>
      <c r="P106" s="31"/>
      <c r="Q106" s="31"/>
      <c r="R106" s="31"/>
    </row>
    <row r="107" spans="1:18" ht="15.75" customHeight="1">
      <c r="A107" s="43"/>
      <c r="B107" s="28"/>
      <c r="C107" s="48"/>
      <c r="D107" s="48"/>
      <c r="E107" s="29"/>
      <c r="F107" s="120"/>
      <c r="G107" s="120"/>
      <c r="H107" s="120"/>
      <c r="I107" s="29"/>
      <c r="J107" s="43"/>
      <c r="K107" s="27"/>
      <c r="L107" s="43"/>
      <c r="M107" s="29"/>
      <c r="N107" s="29"/>
      <c r="O107" s="148"/>
      <c r="P107" s="31"/>
      <c r="Q107" s="31"/>
      <c r="R107" s="31"/>
    </row>
    <row r="108" spans="1:18" ht="15.75" customHeight="1">
      <c r="A108" s="43"/>
      <c r="B108" s="28"/>
      <c r="C108" s="48"/>
      <c r="D108" s="48"/>
      <c r="E108" s="29"/>
      <c r="F108" s="120"/>
      <c r="G108" s="120"/>
      <c r="H108" s="120"/>
      <c r="I108" s="29"/>
      <c r="J108" s="43"/>
      <c r="K108" s="27"/>
      <c r="L108" s="43"/>
      <c r="M108" s="29"/>
      <c r="N108" s="29"/>
      <c r="O108" s="148"/>
      <c r="P108" s="31"/>
      <c r="Q108" s="31"/>
      <c r="R108" s="31"/>
    </row>
    <row r="109" spans="1:18" ht="15.75" customHeight="1">
      <c r="A109" s="43"/>
      <c r="B109" s="28"/>
      <c r="C109" s="48"/>
      <c r="D109" s="48"/>
      <c r="E109" s="29"/>
      <c r="F109" s="120"/>
      <c r="G109" s="120"/>
      <c r="H109" s="120"/>
      <c r="I109" s="29"/>
      <c r="J109" s="43"/>
      <c r="K109" s="27"/>
      <c r="L109" s="43"/>
      <c r="M109" s="29"/>
      <c r="N109" s="29"/>
      <c r="O109" s="148"/>
      <c r="P109" s="31"/>
      <c r="Q109" s="31"/>
      <c r="R109" s="31"/>
    </row>
    <row r="110" spans="1:18" ht="15.75" customHeight="1">
      <c r="A110" s="43"/>
      <c r="B110" s="28"/>
      <c r="C110" s="48"/>
      <c r="D110" s="48"/>
      <c r="E110" s="29"/>
      <c r="F110" s="120"/>
      <c r="G110" s="120"/>
      <c r="H110" s="120"/>
      <c r="I110" s="29"/>
      <c r="J110" s="43"/>
      <c r="K110" s="27"/>
      <c r="L110" s="43"/>
      <c r="M110" s="29"/>
      <c r="N110" s="29"/>
      <c r="O110" s="148"/>
      <c r="P110" s="31"/>
      <c r="Q110" s="31"/>
      <c r="R110" s="31"/>
    </row>
    <row r="111" spans="1:18" ht="15.75" customHeight="1">
      <c r="A111" s="43"/>
      <c r="B111" s="28"/>
      <c r="C111" s="48"/>
      <c r="D111" s="48"/>
      <c r="E111" s="29"/>
      <c r="F111" s="120"/>
      <c r="G111" s="120"/>
      <c r="H111" s="120"/>
      <c r="I111" s="29"/>
      <c r="J111" s="43"/>
      <c r="K111" s="27"/>
      <c r="L111" s="43"/>
      <c r="M111" s="29"/>
      <c r="N111" s="29"/>
      <c r="O111" s="148"/>
      <c r="P111" s="31"/>
      <c r="Q111" s="31"/>
      <c r="R111" s="31"/>
    </row>
    <row r="112" spans="1:18" ht="15.75" customHeight="1">
      <c r="A112" s="43"/>
      <c r="B112" s="28"/>
      <c r="C112" s="48"/>
      <c r="D112" s="48"/>
      <c r="E112" s="29"/>
      <c r="F112" s="120"/>
      <c r="G112" s="120"/>
      <c r="H112" s="120"/>
      <c r="I112" s="29"/>
      <c r="J112" s="43"/>
      <c r="K112" s="27"/>
      <c r="L112" s="43"/>
      <c r="M112" s="29"/>
      <c r="N112" s="29"/>
      <c r="O112" s="148"/>
      <c r="P112" s="31"/>
      <c r="Q112" s="31"/>
      <c r="R112" s="31"/>
    </row>
    <row r="113" spans="1:18" ht="15.75" customHeight="1">
      <c r="A113" s="43"/>
      <c r="B113" s="28"/>
      <c r="C113" s="48"/>
      <c r="D113" s="48"/>
      <c r="E113" s="29"/>
      <c r="F113" s="120"/>
      <c r="G113" s="120"/>
      <c r="H113" s="120"/>
      <c r="I113" s="29"/>
      <c r="J113" s="43"/>
      <c r="K113" s="27"/>
      <c r="L113" s="43"/>
      <c r="M113" s="29"/>
      <c r="N113" s="29"/>
      <c r="O113" s="148"/>
      <c r="P113" s="31"/>
      <c r="Q113" s="31"/>
      <c r="R113" s="31"/>
    </row>
    <row r="114" spans="1:18" ht="15.75" customHeight="1">
      <c r="A114" s="43"/>
      <c r="B114" s="28"/>
      <c r="C114" s="48"/>
      <c r="D114" s="48"/>
      <c r="E114" s="29"/>
      <c r="F114" s="120"/>
      <c r="G114" s="120"/>
      <c r="H114" s="120"/>
      <c r="I114" s="29"/>
      <c r="J114" s="43"/>
      <c r="K114" s="27"/>
      <c r="L114" s="43"/>
      <c r="M114" s="29"/>
      <c r="N114" s="29"/>
      <c r="O114" s="148"/>
      <c r="P114" s="31"/>
      <c r="Q114" s="31"/>
      <c r="R114" s="31"/>
    </row>
    <row r="115" spans="1:18" ht="15.75" customHeight="1">
      <c r="A115" s="43"/>
      <c r="B115" s="28"/>
      <c r="C115" s="48"/>
      <c r="D115" s="48"/>
      <c r="E115" s="29"/>
      <c r="F115" s="120"/>
      <c r="G115" s="120"/>
      <c r="H115" s="120"/>
      <c r="I115" s="29"/>
      <c r="J115" s="43"/>
      <c r="K115" s="27"/>
      <c r="L115" s="43"/>
      <c r="M115" s="29"/>
      <c r="N115" s="29"/>
      <c r="O115" s="148"/>
      <c r="P115" s="31"/>
      <c r="Q115" s="31"/>
      <c r="R115" s="31"/>
    </row>
    <row r="116" spans="1:18" ht="15.75" customHeight="1">
      <c r="A116" s="43"/>
      <c r="B116" s="28"/>
      <c r="C116" s="48"/>
      <c r="D116" s="48"/>
      <c r="E116" s="29"/>
      <c r="F116" s="120"/>
      <c r="G116" s="120"/>
      <c r="H116" s="120"/>
      <c r="I116" s="29"/>
      <c r="J116" s="43"/>
      <c r="K116" s="27"/>
      <c r="L116" s="43"/>
      <c r="M116" s="29"/>
      <c r="N116" s="29"/>
      <c r="O116" s="148"/>
      <c r="P116" s="31"/>
      <c r="Q116" s="31"/>
      <c r="R116" s="31"/>
    </row>
    <row r="117" spans="1:18" ht="15.75" customHeight="1">
      <c r="A117" s="43"/>
      <c r="B117" s="28"/>
      <c r="C117" s="48"/>
      <c r="D117" s="48"/>
      <c r="E117" s="29"/>
      <c r="F117" s="120"/>
      <c r="G117" s="120"/>
      <c r="H117" s="120"/>
      <c r="I117" s="29"/>
      <c r="J117" s="43"/>
      <c r="K117" s="27"/>
      <c r="L117" s="43"/>
      <c r="M117" s="29"/>
      <c r="N117" s="29"/>
      <c r="O117" s="148"/>
      <c r="P117" s="31"/>
      <c r="Q117" s="31"/>
      <c r="R117" s="31"/>
    </row>
    <row r="118" spans="1:18" ht="15.75" customHeight="1">
      <c r="A118" s="43"/>
      <c r="B118" s="28"/>
      <c r="C118" s="48"/>
      <c r="D118" s="48"/>
      <c r="E118" s="29"/>
      <c r="F118" s="120"/>
      <c r="G118" s="120"/>
      <c r="H118" s="120"/>
      <c r="I118" s="29"/>
      <c r="J118" s="43"/>
      <c r="K118" s="27"/>
      <c r="L118" s="43"/>
      <c r="M118" s="29"/>
      <c r="N118" s="29"/>
      <c r="O118" s="148"/>
      <c r="P118" s="31"/>
      <c r="Q118" s="31"/>
      <c r="R118" s="31"/>
    </row>
    <row r="119" spans="1:18" ht="15.75" customHeight="1">
      <c r="A119" s="43"/>
      <c r="B119" s="28"/>
      <c r="C119" s="48"/>
      <c r="D119" s="48"/>
      <c r="E119" s="29"/>
      <c r="F119" s="120"/>
      <c r="G119" s="120"/>
      <c r="H119" s="120"/>
      <c r="I119" s="29"/>
      <c r="J119" s="43"/>
      <c r="K119" s="27"/>
      <c r="L119" s="43"/>
      <c r="M119" s="29"/>
      <c r="N119" s="29"/>
      <c r="O119" s="148"/>
      <c r="P119" s="31"/>
      <c r="Q119" s="31"/>
      <c r="R119" s="31"/>
    </row>
    <row r="120" spans="1:18" ht="15.75" customHeight="1">
      <c r="A120" s="43"/>
      <c r="B120" s="28"/>
      <c r="C120" s="48"/>
      <c r="D120" s="48"/>
      <c r="E120" s="29"/>
      <c r="F120" s="120"/>
      <c r="G120" s="120"/>
      <c r="H120" s="120"/>
      <c r="I120" s="29"/>
      <c r="J120" s="43"/>
      <c r="K120" s="27"/>
      <c r="L120" s="43"/>
      <c r="M120" s="29"/>
      <c r="N120" s="29"/>
      <c r="O120" s="148"/>
      <c r="P120" s="31"/>
      <c r="Q120" s="31"/>
      <c r="R120" s="31"/>
    </row>
    <row r="121" spans="1:18" ht="15.75" customHeight="1">
      <c r="A121" s="43"/>
      <c r="B121" s="28"/>
      <c r="C121" s="48"/>
      <c r="D121" s="48"/>
      <c r="E121" s="29"/>
      <c r="F121" s="120"/>
      <c r="G121" s="120"/>
      <c r="H121" s="120"/>
      <c r="I121" s="29"/>
      <c r="J121" s="43"/>
      <c r="K121" s="27"/>
      <c r="L121" s="43"/>
      <c r="M121" s="29"/>
      <c r="N121" s="29"/>
      <c r="O121" s="148"/>
      <c r="P121" s="31"/>
      <c r="Q121" s="31"/>
      <c r="R121" s="31"/>
    </row>
    <row r="122" spans="1:18" ht="15.75" customHeight="1">
      <c r="A122" s="43"/>
      <c r="B122" s="28"/>
      <c r="C122" s="48"/>
      <c r="D122" s="48"/>
      <c r="E122" s="29"/>
      <c r="F122" s="120"/>
      <c r="G122" s="120"/>
      <c r="H122" s="120"/>
      <c r="I122" s="29"/>
      <c r="J122" s="43"/>
      <c r="K122" s="27"/>
      <c r="L122" s="43"/>
      <c r="M122" s="29"/>
      <c r="N122" s="29"/>
      <c r="O122" s="148"/>
      <c r="P122" s="31"/>
      <c r="Q122" s="31"/>
      <c r="R122" s="31"/>
    </row>
    <row r="123" spans="1:18" ht="15.75" customHeight="1">
      <c r="A123" s="43"/>
      <c r="B123" s="28"/>
      <c r="C123" s="48"/>
      <c r="D123" s="48"/>
      <c r="E123" s="29"/>
      <c r="F123" s="120"/>
      <c r="G123" s="120"/>
      <c r="H123" s="120"/>
      <c r="I123" s="29"/>
      <c r="J123" s="43"/>
      <c r="K123" s="27"/>
      <c r="L123" s="43"/>
      <c r="M123" s="29"/>
      <c r="N123" s="29"/>
      <c r="O123" s="148"/>
      <c r="P123" s="31"/>
      <c r="Q123" s="31"/>
      <c r="R123" s="31"/>
    </row>
    <row r="124" spans="1:18" ht="15.75" customHeight="1">
      <c r="A124" s="43"/>
      <c r="B124" s="28"/>
      <c r="C124" s="48"/>
      <c r="D124" s="48"/>
      <c r="E124" s="29"/>
      <c r="F124" s="120"/>
      <c r="G124" s="120"/>
      <c r="H124" s="120"/>
      <c r="I124" s="29"/>
      <c r="J124" s="43"/>
      <c r="K124" s="27"/>
      <c r="L124" s="43"/>
      <c r="M124" s="29"/>
      <c r="N124" s="29"/>
      <c r="O124" s="148"/>
      <c r="P124" s="31"/>
      <c r="Q124" s="31"/>
      <c r="R124" s="31"/>
    </row>
    <row r="125" spans="1:18" ht="15.75" customHeight="1">
      <c r="A125" s="43"/>
      <c r="B125" s="28"/>
      <c r="C125" s="48"/>
      <c r="D125" s="48"/>
      <c r="E125" s="29"/>
      <c r="F125" s="120"/>
      <c r="G125" s="120"/>
      <c r="H125" s="120"/>
      <c r="I125" s="29"/>
      <c r="J125" s="43"/>
      <c r="K125" s="27"/>
      <c r="L125" s="43"/>
      <c r="M125" s="29"/>
      <c r="N125" s="29"/>
      <c r="O125" s="148"/>
      <c r="P125" s="31"/>
      <c r="Q125" s="31"/>
      <c r="R125" s="31"/>
    </row>
    <row r="126" spans="1:18" ht="15.75" customHeight="1">
      <c r="A126" s="43"/>
      <c r="B126" s="28"/>
      <c r="C126" s="48"/>
      <c r="D126" s="48"/>
      <c r="E126" s="29"/>
      <c r="F126" s="120"/>
      <c r="G126" s="120"/>
      <c r="H126" s="120"/>
      <c r="I126" s="29"/>
      <c r="J126" s="43"/>
      <c r="K126" s="27"/>
      <c r="L126" s="43"/>
      <c r="M126" s="29"/>
      <c r="N126" s="29"/>
      <c r="O126" s="148"/>
      <c r="P126" s="31"/>
      <c r="Q126" s="31"/>
      <c r="R126" s="31"/>
    </row>
    <row r="127" spans="1:18" ht="15.75" customHeight="1">
      <c r="A127" s="43"/>
      <c r="B127" s="28"/>
      <c r="C127" s="48"/>
      <c r="D127" s="48"/>
      <c r="E127" s="29"/>
      <c r="F127" s="120"/>
      <c r="G127" s="120"/>
      <c r="H127" s="120"/>
      <c r="I127" s="29"/>
      <c r="J127" s="43"/>
      <c r="K127" s="27"/>
      <c r="L127" s="43"/>
      <c r="M127" s="29"/>
      <c r="N127" s="29"/>
      <c r="O127" s="148"/>
      <c r="P127" s="31"/>
      <c r="Q127" s="31"/>
      <c r="R127" s="31"/>
    </row>
    <row r="128" spans="1:18" ht="15.75" customHeight="1">
      <c r="A128" s="43"/>
      <c r="B128" s="28"/>
      <c r="C128" s="48"/>
      <c r="D128" s="48"/>
      <c r="E128" s="29"/>
      <c r="F128" s="120"/>
      <c r="G128" s="120"/>
      <c r="H128" s="120"/>
      <c r="I128" s="29"/>
      <c r="J128" s="43"/>
      <c r="K128" s="27"/>
      <c r="L128" s="43"/>
      <c r="M128" s="29"/>
      <c r="N128" s="29"/>
      <c r="O128" s="148"/>
      <c r="P128" s="31"/>
      <c r="Q128" s="31"/>
      <c r="R128" s="31"/>
    </row>
    <row r="129" spans="1:18" ht="15.75" customHeight="1">
      <c r="A129" s="43"/>
      <c r="B129" s="28"/>
      <c r="C129" s="48"/>
      <c r="D129" s="48"/>
      <c r="E129" s="29"/>
      <c r="F129" s="120"/>
      <c r="G129" s="120"/>
      <c r="H129" s="120"/>
      <c r="I129" s="29"/>
      <c r="J129" s="43"/>
      <c r="K129" s="27"/>
      <c r="L129" s="43"/>
      <c r="M129" s="29"/>
      <c r="N129" s="29"/>
      <c r="O129" s="148"/>
      <c r="P129" s="31"/>
      <c r="Q129" s="31"/>
      <c r="R129" s="31"/>
    </row>
    <row r="130" spans="1:18" ht="15.75" customHeight="1">
      <c r="A130" s="43"/>
      <c r="B130" s="28"/>
      <c r="C130" s="48"/>
      <c r="D130" s="48"/>
      <c r="E130" s="29"/>
      <c r="F130" s="120"/>
      <c r="G130" s="120"/>
      <c r="H130" s="120"/>
      <c r="I130" s="29"/>
      <c r="J130" s="43"/>
      <c r="K130" s="27"/>
      <c r="L130" s="43"/>
      <c r="M130" s="29"/>
      <c r="N130" s="29"/>
      <c r="O130" s="148"/>
      <c r="P130" s="31"/>
      <c r="Q130" s="31"/>
      <c r="R130" s="31"/>
    </row>
    <row r="131" spans="1:18" ht="15.75" customHeight="1">
      <c r="A131" s="43"/>
      <c r="B131" s="28"/>
      <c r="C131" s="48"/>
      <c r="D131" s="48"/>
      <c r="E131" s="29"/>
      <c r="F131" s="120"/>
      <c r="G131" s="120"/>
      <c r="H131" s="120"/>
      <c r="I131" s="29"/>
      <c r="J131" s="43"/>
      <c r="K131" s="27"/>
      <c r="L131" s="43"/>
      <c r="M131" s="29"/>
      <c r="N131" s="29"/>
      <c r="O131" s="148"/>
      <c r="P131" s="31"/>
      <c r="Q131" s="31"/>
      <c r="R131" s="31"/>
    </row>
    <row r="132" spans="1:18" ht="15.75" customHeight="1">
      <c r="A132" s="43"/>
      <c r="B132" s="28"/>
      <c r="C132" s="48"/>
      <c r="D132" s="48"/>
      <c r="E132" s="29"/>
      <c r="F132" s="120"/>
      <c r="G132" s="120"/>
      <c r="H132" s="120"/>
      <c r="I132" s="29"/>
      <c r="J132" s="43"/>
      <c r="K132" s="27"/>
      <c r="L132" s="43"/>
      <c r="M132" s="29"/>
      <c r="N132" s="29"/>
      <c r="O132" s="148"/>
      <c r="P132" s="31"/>
      <c r="Q132" s="31"/>
      <c r="R132" s="31"/>
    </row>
    <row r="133" spans="1:18" ht="15.75" customHeight="1">
      <c r="A133" s="43"/>
      <c r="B133" s="28"/>
      <c r="C133" s="48"/>
      <c r="D133" s="48"/>
      <c r="E133" s="29"/>
      <c r="F133" s="120"/>
      <c r="G133" s="120"/>
      <c r="H133" s="120"/>
      <c r="I133" s="29"/>
      <c r="J133" s="43"/>
      <c r="K133" s="27"/>
      <c r="L133" s="43"/>
      <c r="M133" s="29"/>
      <c r="N133" s="29"/>
      <c r="O133" s="148"/>
      <c r="P133" s="31"/>
      <c r="Q133" s="31"/>
      <c r="R133" s="31"/>
    </row>
    <row r="134" spans="1:18" ht="15.75" customHeight="1">
      <c r="A134" s="43"/>
      <c r="B134" s="28"/>
      <c r="C134" s="48"/>
      <c r="D134" s="48"/>
      <c r="E134" s="29"/>
      <c r="F134" s="120"/>
      <c r="G134" s="120"/>
      <c r="H134" s="120"/>
      <c r="I134" s="29"/>
      <c r="J134" s="43"/>
      <c r="K134" s="27"/>
      <c r="L134" s="43"/>
      <c r="M134" s="29"/>
      <c r="N134" s="29"/>
      <c r="O134" s="148"/>
      <c r="P134" s="31"/>
      <c r="Q134" s="31"/>
      <c r="R134" s="31"/>
    </row>
    <row r="135" spans="1:18" ht="15.75" customHeight="1">
      <c r="A135" s="43"/>
      <c r="B135" s="28"/>
      <c r="C135" s="48"/>
      <c r="D135" s="48"/>
      <c r="E135" s="29"/>
      <c r="F135" s="120"/>
      <c r="G135" s="120"/>
      <c r="H135" s="120"/>
      <c r="I135" s="29"/>
      <c r="J135" s="43"/>
      <c r="K135" s="27"/>
      <c r="L135" s="43"/>
      <c r="M135" s="29"/>
      <c r="N135" s="29"/>
      <c r="O135" s="148"/>
      <c r="P135" s="31"/>
      <c r="Q135" s="31"/>
      <c r="R135" s="31"/>
    </row>
    <row r="136" spans="1:18" ht="15.75" customHeight="1">
      <c r="A136" s="43"/>
      <c r="B136" s="28"/>
      <c r="C136" s="48"/>
      <c r="D136" s="48"/>
      <c r="E136" s="29"/>
      <c r="F136" s="120"/>
      <c r="G136" s="120"/>
      <c r="H136" s="120"/>
      <c r="I136" s="29"/>
      <c r="J136" s="43"/>
      <c r="K136" s="27"/>
      <c r="L136" s="43"/>
      <c r="M136" s="29"/>
      <c r="N136" s="29"/>
      <c r="O136" s="148"/>
      <c r="P136" s="31"/>
      <c r="Q136" s="31"/>
      <c r="R136" s="31"/>
    </row>
    <row r="137" spans="1:18" ht="15.75" customHeight="1">
      <c r="A137" s="43"/>
      <c r="B137" s="28"/>
      <c r="C137" s="48"/>
      <c r="D137" s="48"/>
      <c r="E137" s="29"/>
      <c r="F137" s="120"/>
      <c r="G137" s="120"/>
      <c r="H137" s="120"/>
      <c r="I137" s="29"/>
      <c r="J137" s="43"/>
      <c r="K137" s="27"/>
      <c r="L137" s="43"/>
      <c r="M137" s="29"/>
      <c r="N137" s="29"/>
      <c r="O137" s="148"/>
      <c r="P137" s="31"/>
      <c r="Q137" s="31"/>
      <c r="R137" s="31"/>
    </row>
    <row r="138" spans="1:18" ht="15.75" customHeight="1">
      <c r="A138" s="43"/>
      <c r="B138" s="28"/>
      <c r="C138" s="48"/>
      <c r="D138" s="48"/>
      <c r="E138" s="29"/>
      <c r="F138" s="120"/>
      <c r="G138" s="120"/>
      <c r="H138" s="120"/>
      <c r="I138" s="29"/>
      <c r="J138" s="43"/>
      <c r="K138" s="27"/>
      <c r="L138" s="43"/>
      <c r="M138" s="29"/>
      <c r="N138" s="29"/>
      <c r="O138" s="148"/>
      <c r="P138" s="31"/>
      <c r="Q138" s="31"/>
      <c r="R138" s="31"/>
    </row>
    <row r="139" spans="1:18" ht="15.75" customHeight="1">
      <c r="A139" s="43"/>
      <c r="B139" s="28"/>
      <c r="C139" s="48"/>
      <c r="D139" s="48"/>
      <c r="E139" s="29"/>
      <c r="F139" s="120"/>
      <c r="G139" s="120"/>
      <c r="H139" s="120"/>
      <c r="I139" s="29"/>
      <c r="J139" s="43"/>
      <c r="K139" s="27"/>
      <c r="L139" s="43"/>
      <c r="M139" s="29"/>
      <c r="N139" s="29"/>
      <c r="O139" s="148"/>
      <c r="P139" s="31"/>
      <c r="Q139" s="31"/>
      <c r="R139" s="31"/>
    </row>
    <row r="140" spans="1:18" ht="15.75" customHeight="1">
      <c r="A140" s="43"/>
      <c r="B140" s="28"/>
      <c r="C140" s="48"/>
      <c r="D140" s="48"/>
      <c r="E140" s="29"/>
      <c r="F140" s="120"/>
      <c r="G140" s="120"/>
      <c r="H140" s="120"/>
      <c r="I140" s="29"/>
      <c r="J140" s="43"/>
      <c r="K140" s="27"/>
      <c r="L140" s="43"/>
      <c r="M140" s="29"/>
      <c r="N140" s="29"/>
      <c r="O140" s="148"/>
      <c r="P140" s="31"/>
      <c r="Q140" s="31"/>
      <c r="R140" s="31"/>
    </row>
    <row r="141" spans="1:18" ht="15.75" customHeight="1">
      <c r="A141" s="43"/>
      <c r="B141" s="28"/>
      <c r="C141" s="48"/>
      <c r="D141" s="48"/>
      <c r="E141" s="29"/>
      <c r="F141" s="120"/>
      <c r="G141" s="120"/>
      <c r="H141" s="120"/>
      <c r="I141" s="29"/>
      <c r="J141" s="43"/>
      <c r="K141" s="27"/>
      <c r="L141" s="43"/>
      <c r="M141" s="29"/>
      <c r="N141" s="29"/>
      <c r="O141" s="148"/>
      <c r="P141" s="31"/>
      <c r="Q141" s="31"/>
      <c r="R141" s="31"/>
    </row>
    <row r="142" spans="1:18" ht="12.75" customHeight="1">
      <c r="A142" s="43"/>
      <c r="B142" s="28"/>
      <c r="C142" s="48"/>
      <c r="D142" s="48"/>
      <c r="E142" s="29"/>
      <c r="F142" s="120"/>
      <c r="G142" s="120"/>
      <c r="H142" s="120"/>
      <c r="I142" s="29"/>
      <c r="J142" s="43"/>
      <c r="K142" s="27"/>
      <c r="L142" s="43"/>
      <c r="M142" s="29"/>
      <c r="N142" s="29"/>
      <c r="O142" s="148"/>
      <c r="P142" s="31"/>
      <c r="Q142" s="31"/>
      <c r="R142" s="31"/>
    </row>
    <row r="143" spans="1:18" ht="15.75" customHeight="1">
      <c r="A143" s="43"/>
      <c r="B143" s="28"/>
      <c r="C143" s="48"/>
      <c r="D143" s="48"/>
      <c r="E143" s="29"/>
      <c r="F143" s="120"/>
      <c r="G143" s="120"/>
      <c r="H143" s="120"/>
      <c r="I143" s="29"/>
      <c r="J143" s="43"/>
      <c r="K143" s="27"/>
      <c r="L143" s="43"/>
      <c r="M143" s="29"/>
      <c r="N143" s="29"/>
      <c r="O143" s="148"/>
      <c r="P143" s="31"/>
      <c r="Q143" s="31"/>
      <c r="R143" s="31"/>
    </row>
    <row r="144" spans="1:18" ht="15.75" customHeight="1">
      <c r="A144" s="43"/>
      <c r="B144" s="28"/>
      <c r="C144" s="48"/>
      <c r="D144" s="48"/>
      <c r="E144" s="29"/>
      <c r="F144" s="120"/>
      <c r="G144" s="120"/>
      <c r="H144" s="120"/>
      <c r="I144" s="29"/>
      <c r="J144" s="43"/>
      <c r="K144" s="27"/>
      <c r="L144" s="43"/>
      <c r="M144" s="29"/>
      <c r="N144" s="29"/>
      <c r="O144" s="148"/>
      <c r="P144" s="31"/>
      <c r="Q144" s="31"/>
      <c r="R144" s="31"/>
    </row>
    <row r="145" spans="1:18" ht="15.75" customHeight="1">
      <c r="A145" s="43"/>
      <c r="B145" s="28"/>
      <c r="C145" s="48"/>
      <c r="D145" s="48"/>
      <c r="E145" s="29"/>
      <c r="F145" s="120"/>
      <c r="G145" s="120"/>
      <c r="H145" s="120"/>
      <c r="I145" s="29"/>
      <c r="J145" s="43"/>
      <c r="K145" s="27"/>
      <c r="L145" s="43"/>
      <c r="M145" s="29"/>
      <c r="N145" s="29"/>
      <c r="O145" s="148"/>
      <c r="P145" s="31"/>
      <c r="Q145" s="31"/>
      <c r="R145" s="31"/>
    </row>
    <row r="146" spans="1:18" ht="15.75" customHeight="1">
      <c r="A146" s="43"/>
      <c r="B146" s="28"/>
      <c r="C146" s="48"/>
      <c r="D146" s="48"/>
      <c r="E146" s="29"/>
      <c r="F146" s="120"/>
      <c r="G146" s="120"/>
      <c r="H146" s="120"/>
      <c r="I146" s="29"/>
      <c r="J146" s="43"/>
      <c r="K146" s="27"/>
      <c r="L146" s="43"/>
      <c r="M146" s="29"/>
      <c r="N146" s="29"/>
      <c r="O146" s="148"/>
      <c r="P146" s="31"/>
      <c r="Q146" s="31"/>
      <c r="R146" s="31"/>
    </row>
    <row r="147" spans="1:18" ht="15.75" customHeight="1">
      <c r="A147" s="43"/>
      <c r="B147" s="28"/>
      <c r="C147" s="48"/>
      <c r="D147" s="48"/>
      <c r="E147" s="29"/>
      <c r="F147" s="120"/>
      <c r="G147" s="120"/>
      <c r="H147" s="120"/>
      <c r="I147" s="29"/>
      <c r="J147" s="43"/>
      <c r="K147" s="27"/>
      <c r="L147" s="43"/>
      <c r="M147" s="29"/>
      <c r="N147" s="29"/>
      <c r="O147" s="148"/>
      <c r="P147" s="31"/>
      <c r="Q147" s="31"/>
      <c r="R147" s="31"/>
    </row>
    <row r="148" spans="1:18" ht="15.75" customHeight="1">
      <c r="A148" s="43"/>
      <c r="B148" s="28"/>
      <c r="C148" s="48"/>
      <c r="D148" s="48"/>
      <c r="E148" s="29"/>
      <c r="F148" s="120"/>
      <c r="G148" s="120"/>
      <c r="H148" s="120"/>
      <c r="I148" s="29"/>
      <c r="J148" s="43"/>
      <c r="K148" s="27"/>
      <c r="L148" s="43"/>
      <c r="M148" s="29"/>
      <c r="N148" s="29"/>
      <c r="O148" s="148"/>
      <c r="P148" s="31"/>
      <c r="Q148" s="31"/>
      <c r="R148" s="31"/>
    </row>
    <row r="149" spans="1:18" ht="15.75" customHeight="1">
      <c r="A149" s="43"/>
      <c r="B149" s="28"/>
      <c r="C149" s="48"/>
      <c r="D149" s="48"/>
      <c r="E149" s="29"/>
      <c r="F149" s="120"/>
      <c r="G149" s="120"/>
      <c r="H149" s="120"/>
      <c r="I149" s="29"/>
      <c r="J149" s="43"/>
      <c r="K149" s="27"/>
      <c r="L149" s="43"/>
      <c r="M149" s="29"/>
      <c r="N149" s="29"/>
      <c r="O149" s="148"/>
      <c r="P149" s="31"/>
      <c r="Q149" s="31"/>
      <c r="R149" s="31"/>
    </row>
    <row r="150" spans="1:18" ht="15.75" customHeight="1">
      <c r="A150" s="43"/>
      <c r="B150" s="28"/>
      <c r="C150" s="48"/>
      <c r="D150" s="48"/>
      <c r="E150" s="29"/>
      <c r="F150" s="120"/>
      <c r="G150" s="120"/>
      <c r="H150" s="120"/>
      <c r="I150" s="29"/>
      <c r="J150" s="43"/>
      <c r="K150" s="27"/>
      <c r="L150" s="43"/>
      <c r="M150" s="29"/>
      <c r="N150" s="29"/>
      <c r="O150" s="148"/>
      <c r="P150" s="31"/>
      <c r="Q150" s="31"/>
      <c r="R150" s="31"/>
    </row>
    <row r="151" spans="1:18" ht="15.75" customHeight="1">
      <c r="A151" s="43"/>
      <c r="B151" s="28"/>
      <c r="C151" s="48"/>
      <c r="D151" s="48"/>
      <c r="E151" s="29"/>
      <c r="F151" s="120"/>
      <c r="G151" s="120"/>
      <c r="H151" s="120"/>
      <c r="I151" s="29"/>
      <c r="J151" s="43"/>
      <c r="K151" s="27"/>
      <c r="L151" s="43"/>
      <c r="M151" s="29"/>
      <c r="N151" s="29"/>
      <c r="O151" s="148"/>
      <c r="P151" s="31"/>
      <c r="Q151" s="31"/>
      <c r="R151" s="31"/>
    </row>
    <row r="152" spans="1:18" ht="15.75" customHeight="1">
      <c r="A152" s="43"/>
      <c r="B152" s="28"/>
      <c r="C152" s="48"/>
      <c r="D152" s="48"/>
      <c r="E152" s="29"/>
      <c r="F152" s="120"/>
      <c r="G152" s="120"/>
      <c r="H152" s="120"/>
      <c r="I152" s="29"/>
      <c r="J152" s="43"/>
      <c r="K152" s="27"/>
      <c r="L152" s="43"/>
      <c r="M152" s="29"/>
      <c r="N152" s="29"/>
      <c r="O152" s="148"/>
      <c r="P152" s="31"/>
      <c r="Q152" s="31"/>
      <c r="R152" s="31"/>
    </row>
    <row r="153" spans="1:18" ht="15.75" customHeight="1">
      <c r="A153" s="43"/>
      <c r="B153" s="28"/>
      <c r="C153" s="48"/>
      <c r="D153" s="48"/>
      <c r="E153" s="29"/>
      <c r="F153" s="120"/>
      <c r="G153" s="120"/>
      <c r="H153" s="120"/>
      <c r="I153" s="29"/>
      <c r="J153" s="43"/>
      <c r="K153" s="27"/>
      <c r="L153" s="43"/>
      <c r="M153" s="29"/>
      <c r="N153" s="29"/>
      <c r="O153" s="148"/>
      <c r="P153" s="31"/>
      <c r="Q153" s="31"/>
      <c r="R153" s="31"/>
    </row>
    <row r="154" spans="1:18" ht="15.75" customHeight="1">
      <c r="A154" s="43"/>
      <c r="B154" s="28"/>
      <c r="C154" s="48"/>
      <c r="D154" s="48"/>
      <c r="E154" s="29"/>
      <c r="F154" s="120"/>
      <c r="G154" s="120"/>
      <c r="H154" s="120"/>
      <c r="I154" s="29"/>
      <c r="J154" s="43"/>
      <c r="K154" s="27"/>
      <c r="L154" s="43"/>
      <c r="M154" s="29"/>
      <c r="N154" s="29"/>
      <c r="O154" s="148"/>
      <c r="P154" s="31"/>
      <c r="Q154" s="31"/>
      <c r="R154" s="31"/>
    </row>
    <row r="155" spans="1:18" ht="15.75" customHeight="1">
      <c r="A155" s="43"/>
      <c r="B155" s="28"/>
      <c r="C155" s="48"/>
      <c r="D155" s="48"/>
      <c r="E155" s="29"/>
      <c r="F155" s="120"/>
      <c r="G155" s="120"/>
      <c r="H155" s="120"/>
      <c r="I155" s="29"/>
      <c r="J155" s="43"/>
      <c r="K155" s="27"/>
      <c r="L155" s="43"/>
      <c r="M155" s="29"/>
      <c r="N155" s="29"/>
      <c r="O155" s="148"/>
      <c r="P155" s="31"/>
      <c r="Q155" s="31"/>
      <c r="R155" s="31"/>
    </row>
    <row r="156" spans="1:18" ht="15.75" customHeight="1">
      <c r="A156" s="43"/>
      <c r="B156" s="28"/>
      <c r="C156" s="48"/>
      <c r="D156" s="48"/>
      <c r="E156" s="29"/>
      <c r="F156" s="120"/>
      <c r="G156" s="120"/>
      <c r="H156" s="120"/>
      <c r="I156" s="29"/>
      <c r="J156" s="43"/>
      <c r="K156" s="27"/>
      <c r="L156" s="43"/>
      <c r="M156" s="29"/>
      <c r="N156" s="29"/>
      <c r="O156" s="148"/>
      <c r="P156" s="31"/>
      <c r="Q156" s="31"/>
      <c r="R156" s="31"/>
    </row>
    <row r="157" spans="1:18" ht="15.75" customHeight="1">
      <c r="A157" s="43"/>
      <c r="B157" s="28"/>
      <c r="C157" s="48"/>
      <c r="D157" s="48"/>
      <c r="E157" s="29"/>
      <c r="F157" s="120"/>
      <c r="G157" s="120"/>
      <c r="H157" s="120"/>
      <c r="I157" s="29"/>
      <c r="J157" s="43"/>
      <c r="K157" s="27"/>
      <c r="L157" s="43"/>
      <c r="M157" s="29"/>
      <c r="N157" s="29"/>
      <c r="O157" s="148"/>
      <c r="P157" s="31"/>
      <c r="Q157" s="31"/>
      <c r="R157" s="31"/>
    </row>
    <row r="158" spans="1:18" ht="15.75" customHeight="1">
      <c r="A158" s="43"/>
      <c r="B158" s="28"/>
      <c r="C158" s="48"/>
      <c r="D158" s="48"/>
      <c r="E158" s="29"/>
      <c r="F158" s="120"/>
      <c r="G158" s="120"/>
      <c r="H158" s="120"/>
      <c r="I158" s="29"/>
      <c r="J158" s="43"/>
      <c r="K158" s="27"/>
      <c r="L158" s="43"/>
      <c r="M158" s="29"/>
      <c r="N158" s="29"/>
      <c r="O158" s="148"/>
      <c r="P158" s="31"/>
      <c r="Q158" s="31"/>
      <c r="R158" s="31"/>
    </row>
    <row r="159" spans="1:18" ht="15.75" customHeight="1">
      <c r="A159" s="43"/>
      <c r="B159" s="28"/>
      <c r="C159" s="48"/>
      <c r="D159" s="48"/>
      <c r="E159" s="29"/>
      <c r="F159" s="120"/>
      <c r="G159" s="120"/>
      <c r="H159" s="120"/>
      <c r="I159" s="29"/>
      <c r="J159" s="43"/>
      <c r="K159" s="27"/>
      <c r="L159" s="43"/>
      <c r="M159" s="29"/>
      <c r="N159" s="29"/>
      <c r="O159" s="148"/>
      <c r="P159" s="31"/>
      <c r="Q159" s="31"/>
      <c r="R159" s="31"/>
    </row>
    <row r="160" spans="1:18" ht="15.75" customHeight="1">
      <c r="A160" s="43"/>
      <c r="B160" s="28"/>
      <c r="C160" s="48"/>
      <c r="D160" s="48"/>
      <c r="E160" s="29"/>
      <c r="F160" s="120"/>
      <c r="G160" s="120"/>
      <c r="H160" s="120"/>
      <c r="I160" s="29"/>
      <c r="J160" s="43"/>
      <c r="K160" s="27"/>
      <c r="L160" s="43"/>
      <c r="M160" s="29"/>
      <c r="N160" s="29"/>
      <c r="O160" s="148"/>
      <c r="P160" s="31"/>
      <c r="Q160" s="31"/>
      <c r="R160" s="31"/>
    </row>
    <row r="161" spans="1:18" ht="15.75" customHeight="1">
      <c r="A161" s="43"/>
      <c r="B161" s="28"/>
      <c r="C161" s="48"/>
      <c r="D161" s="48"/>
      <c r="E161" s="29"/>
      <c r="F161" s="120"/>
      <c r="G161" s="120"/>
      <c r="H161" s="120"/>
      <c r="I161" s="29"/>
      <c r="J161" s="43"/>
      <c r="K161" s="27"/>
      <c r="L161" s="43"/>
      <c r="M161" s="29"/>
      <c r="N161" s="29"/>
      <c r="O161" s="148"/>
      <c r="P161" s="31"/>
      <c r="Q161" s="31"/>
      <c r="R161" s="31"/>
    </row>
    <row r="162" spans="1:18" ht="15.75" customHeight="1">
      <c r="A162" s="43"/>
      <c r="B162" s="28"/>
      <c r="C162" s="48"/>
      <c r="D162" s="48"/>
      <c r="E162" s="29"/>
      <c r="F162" s="120"/>
      <c r="G162" s="120"/>
      <c r="H162" s="120"/>
      <c r="I162" s="29"/>
      <c r="J162" s="43"/>
      <c r="K162" s="27"/>
      <c r="L162" s="43"/>
      <c r="M162" s="29"/>
      <c r="N162" s="29"/>
      <c r="O162" s="148"/>
      <c r="P162" s="31"/>
      <c r="Q162" s="31"/>
      <c r="R162" s="31"/>
    </row>
    <row r="163" spans="1:18" ht="15.75" customHeight="1">
      <c r="A163" s="43"/>
      <c r="B163" s="28"/>
      <c r="C163" s="48"/>
      <c r="D163" s="48"/>
      <c r="E163" s="29"/>
      <c r="F163" s="120"/>
      <c r="G163" s="120"/>
      <c r="H163" s="120"/>
      <c r="I163" s="29"/>
      <c r="J163" s="43"/>
      <c r="K163" s="27"/>
      <c r="L163" s="43"/>
      <c r="M163" s="29"/>
      <c r="N163" s="29"/>
      <c r="O163" s="148"/>
      <c r="P163" s="31"/>
      <c r="Q163" s="31"/>
      <c r="R163" s="31"/>
    </row>
    <row r="164" spans="1:18" ht="15.75" customHeight="1">
      <c r="A164" s="43"/>
      <c r="B164" s="28"/>
      <c r="C164" s="48"/>
      <c r="D164" s="48"/>
      <c r="E164" s="29"/>
      <c r="F164" s="120"/>
      <c r="G164" s="120"/>
      <c r="H164" s="120"/>
      <c r="I164" s="29"/>
      <c r="J164" s="43"/>
      <c r="K164" s="27"/>
      <c r="L164" s="43"/>
      <c r="M164" s="29"/>
      <c r="N164" s="29"/>
      <c r="O164" s="148"/>
      <c r="P164" s="31"/>
      <c r="Q164" s="31"/>
      <c r="R164" s="31"/>
    </row>
    <row r="165" spans="1:18" ht="15.75" customHeight="1">
      <c r="A165" s="43"/>
      <c r="B165" s="28"/>
      <c r="C165" s="48"/>
      <c r="D165" s="48"/>
      <c r="E165" s="29"/>
      <c r="F165" s="120"/>
      <c r="G165" s="120"/>
      <c r="H165" s="120"/>
      <c r="I165" s="29"/>
      <c r="J165" s="43"/>
      <c r="K165" s="27"/>
      <c r="L165" s="43"/>
      <c r="M165" s="29"/>
      <c r="N165" s="29"/>
      <c r="O165" s="148"/>
      <c r="P165" s="31"/>
      <c r="Q165" s="31"/>
      <c r="R165" s="31"/>
    </row>
    <row r="166" spans="1:18" ht="15.75" customHeight="1">
      <c r="A166" s="43"/>
      <c r="B166" s="28"/>
      <c r="C166" s="48"/>
      <c r="D166" s="48"/>
      <c r="E166" s="29"/>
      <c r="F166" s="120"/>
      <c r="G166" s="120"/>
      <c r="H166" s="120"/>
      <c r="I166" s="29"/>
      <c r="J166" s="43"/>
      <c r="K166" s="27"/>
      <c r="L166" s="43"/>
      <c r="M166" s="29"/>
      <c r="N166" s="29"/>
      <c r="O166" s="148"/>
      <c r="P166" s="31"/>
      <c r="Q166" s="31"/>
      <c r="R166" s="31"/>
    </row>
    <row r="167" spans="1:18" ht="15.75" customHeight="1">
      <c r="A167" s="43"/>
      <c r="B167" s="28"/>
      <c r="C167" s="48"/>
      <c r="D167" s="48"/>
      <c r="E167" s="29"/>
      <c r="F167" s="120"/>
      <c r="G167" s="120"/>
      <c r="H167" s="120"/>
      <c r="I167" s="29"/>
      <c r="J167" s="43"/>
      <c r="K167" s="27"/>
      <c r="L167" s="43"/>
      <c r="M167" s="29"/>
      <c r="N167" s="29"/>
      <c r="O167" s="148"/>
      <c r="P167" s="31"/>
      <c r="Q167" s="31"/>
      <c r="R167" s="31"/>
    </row>
    <row r="168" spans="1:18" ht="15.75" customHeight="1">
      <c r="A168" s="43"/>
      <c r="B168" s="28"/>
      <c r="C168" s="48"/>
      <c r="D168" s="48"/>
      <c r="E168" s="29"/>
      <c r="F168" s="120"/>
      <c r="G168" s="120"/>
      <c r="H168" s="120"/>
      <c r="I168" s="29"/>
      <c r="J168" s="43"/>
      <c r="K168" s="27"/>
      <c r="L168" s="43"/>
      <c r="M168" s="29"/>
      <c r="N168" s="29"/>
      <c r="O168" s="148"/>
      <c r="P168" s="31"/>
      <c r="Q168" s="31"/>
      <c r="R168" s="31"/>
    </row>
    <row r="169" spans="1:18" ht="15.75" customHeight="1">
      <c r="A169" s="43"/>
      <c r="B169" s="28"/>
      <c r="C169" s="48"/>
      <c r="D169" s="48"/>
      <c r="E169" s="29"/>
      <c r="F169" s="120"/>
      <c r="G169" s="120"/>
      <c r="H169" s="120"/>
      <c r="I169" s="29"/>
      <c r="J169" s="43"/>
      <c r="K169" s="27"/>
      <c r="L169" s="43"/>
      <c r="M169" s="29"/>
      <c r="N169" s="29"/>
      <c r="O169" s="148"/>
      <c r="P169" s="31"/>
      <c r="Q169" s="31"/>
      <c r="R169" s="31"/>
    </row>
    <row r="170" spans="1:18" ht="15.75" customHeight="1">
      <c r="A170" s="43"/>
      <c r="B170" s="28"/>
      <c r="C170" s="48"/>
      <c r="D170" s="48"/>
      <c r="E170" s="29"/>
      <c r="F170" s="120"/>
      <c r="G170" s="120"/>
      <c r="H170" s="120"/>
      <c r="I170" s="29"/>
      <c r="J170" s="43"/>
      <c r="K170" s="27"/>
      <c r="L170" s="43"/>
      <c r="M170" s="29"/>
      <c r="N170" s="29"/>
      <c r="O170" s="148"/>
      <c r="P170" s="31"/>
      <c r="Q170" s="31"/>
      <c r="R170" s="31"/>
    </row>
    <row r="171" spans="1:18" ht="15.75" customHeight="1">
      <c r="A171" s="43"/>
      <c r="B171" s="28"/>
      <c r="C171" s="48"/>
      <c r="D171" s="48"/>
      <c r="E171" s="29"/>
      <c r="F171" s="120"/>
      <c r="G171" s="120"/>
      <c r="H171" s="120"/>
      <c r="I171" s="29"/>
      <c r="J171" s="43"/>
      <c r="K171" s="27"/>
      <c r="L171" s="43"/>
      <c r="M171" s="29"/>
      <c r="N171" s="29"/>
      <c r="O171" s="148"/>
      <c r="P171" s="31"/>
      <c r="Q171" s="31"/>
      <c r="R171" s="31"/>
    </row>
    <row r="172" spans="1:18" ht="15.75" customHeight="1">
      <c r="A172" s="43"/>
      <c r="B172" s="28"/>
      <c r="C172" s="48"/>
      <c r="D172" s="48"/>
      <c r="E172" s="29"/>
      <c r="F172" s="120"/>
      <c r="G172" s="120"/>
      <c r="H172" s="120"/>
      <c r="I172" s="29"/>
      <c r="J172" s="43"/>
      <c r="K172" s="27"/>
      <c r="L172" s="43"/>
      <c r="M172" s="29"/>
      <c r="N172" s="29"/>
      <c r="O172" s="148"/>
      <c r="P172" s="31"/>
      <c r="Q172" s="31"/>
      <c r="R172" s="31"/>
    </row>
    <row r="173" spans="1:18" ht="15.75" customHeight="1">
      <c r="A173" s="43"/>
      <c r="B173" s="28"/>
      <c r="C173" s="48"/>
      <c r="D173" s="48"/>
      <c r="E173" s="29"/>
      <c r="F173" s="120"/>
      <c r="G173" s="120"/>
      <c r="H173" s="120"/>
      <c r="I173" s="29"/>
      <c r="J173" s="43"/>
      <c r="K173" s="27"/>
      <c r="L173" s="43"/>
      <c r="M173" s="29"/>
      <c r="N173" s="29"/>
      <c r="O173" s="148"/>
      <c r="P173" s="31"/>
      <c r="Q173" s="31"/>
      <c r="R173" s="31"/>
    </row>
    <row r="174" spans="1:18" ht="15.75" customHeight="1">
      <c r="A174" s="43"/>
      <c r="B174" s="28"/>
      <c r="C174" s="48"/>
      <c r="D174" s="48"/>
      <c r="E174" s="29"/>
      <c r="F174" s="120"/>
      <c r="G174" s="120"/>
      <c r="H174" s="120"/>
      <c r="I174" s="29"/>
      <c r="J174" s="43"/>
      <c r="K174" s="27"/>
      <c r="L174" s="43"/>
      <c r="M174" s="29"/>
      <c r="N174" s="29"/>
      <c r="O174" s="148"/>
      <c r="P174" s="31"/>
      <c r="Q174" s="31"/>
      <c r="R174" s="31"/>
    </row>
    <row r="175" spans="1:18" ht="15.75" customHeight="1">
      <c r="A175" s="43"/>
      <c r="B175" s="28"/>
      <c r="C175" s="48"/>
      <c r="D175" s="48"/>
      <c r="E175" s="29"/>
      <c r="F175" s="120"/>
      <c r="G175" s="120"/>
      <c r="H175" s="120"/>
      <c r="I175" s="29"/>
      <c r="J175" s="43"/>
      <c r="K175" s="27"/>
      <c r="L175" s="43"/>
      <c r="M175" s="29"/>
      <c r="N175" s="29"/>
      <c r="O175" s="148"/>
      <c r="P175" s="31"/>
      <c r="Q175" s="31"/>
      <c r="R175" s="31"/>
    </row>
    <row r="176" spans="1:18" ht="15.75" customHeight="1">
      <c r="A176" s="43"/>
      <c r="B176" s="28"/>
      <c r="C176" s="48"/>
      <c r="D176" s="48"/>
      <c r="E176" s="29"/>
      <c r="F176" s="120"/>
      <c r="G176" s="120"/>
      <c r="H176" s="120"/>
      <c r="I176" s="29"/>
      <c r="J176" s="43"/>
      <c r="K176" s="27"/>
      <c r="L176" s="43"/>
      <c r="M176" s="29"/>
      <c r="N176" s="29"/>
      <c r="O176" s="148"/>
      <c r="P176" s="31"/>
      <c r="Q176" s="31"/>
      <c r="R176" s="31"/>
    </row>
    <row r="177" spans="1:18" ht="15.75" customHeight="1">
      <c r="A177" s="43"/>
      <c r="B177" s="28"/>
      <c r="C177" s="48"/>
      <c r="D177" s="48"/>
      <c r="E177" s="29"/>
      <c r="F177" s="120"/>
      <c r="G177" s="120"/>
      <c r="H177" s="120"/>
      <c r="I177" s="29"/>
      <c r="J177" s="43"/>
      <c r="K177" s="27"/>
      <c r="L177" s="43"/>
      <c r="M177" s="29"/>
      <c r="N177" s="29"/>
      <c r="O177" s="148"/>
      <c r="P177" s="31"/>
      <c r="Q177" s="31"/>
      <c r="R177" s="31"/>
    </row>
    <row r="178" spans="1:18" ht="15.75" customHeight="1">
      <c r="A178" s="43"/>
      <c r="B178" s="28"/>
      <c r="C178" s="48"/>
      <c r="D178" s="48"/>
      <c r="E178" s="29"/>
      <c r="F178" s="120"/>
      <c r="G178" s="120"/>
      <c r="H178" s="120"/>
      <c r="I178" s="29"/>
      <c r="J178" s="43"/>
      <c r="K178" s="27"/>
      <c r="L178" s="43"/>
      <c r="M178" s="29"/>
      <c r="N178" s="29"/>
      <c r="O178" s="148"/>
      <c r="P178" s="31"/>
      <c r="Q178" s="31"/>
      <c r="R178" s="31"/>
    </row>
    <row r="179" spans="1:18" ht="15.75" customHeight="1">
      <c r="A179" s="43"/>
      <c r="B179" s="28"/>
      <c r="C179" s="48"/>
      <c r="D179" s="48"/>
      <c r="E179" s="29"/>
      <c r="F179" s="120"/>
      <c r="G179" s="120"/>
      <c r="H179" s="120"/>
      <c r="I179" s="29"/>
      <c r="J179" s="43"/>
      <c r="K179" s="27"/>
      <c r="L179" s="43"/>
      <c r="M179" s="29"/>
      <c r="N179" s="29"/>
      <c r="O179" s="148"/>
      <c r="P179" s="31"/>
      <c r="Q179" s="31"/>
      <c r="R179" s="31"/>
    </row>
    <row r="180" spans="1:18" ht="15.75" customHeight="1">
      <c r="A180" s="43"/>
      <c r="B180" s="28"/>
      <c r="C180" s="48"/>
      <c r="D180" s="48"/>
      <c r="E180" s="29"/>
      <c r="F180" s="120"/>
      <c r="G180" s="120"/>
      <c r="H180" s="120"/>
      <c r="I180" s="29"/>
      <c r="J180" s="43"/>
      <c r="K180" s="27"/>
      <c r="L180" s="43"/>
      <c r="M180" s="29"/>
      <c r="N180" s="29"/>
      <c r="O180" s="148"/>
      <c r="P180" s="31"/>
      <c r="Q180" s="31"/>
      <c r="R180" s="31"/>
    </row>
    <row r="181" spans="1:18" ht="15.75" customHeight="1">
      <c r="A181" s="43"/>
      <c r="B181" s="28"/>
      <c r="C181" s="48"/>
      <c r="D181" s="48"/>
      <c r="E181" s="29"/>
      <c r="F181" s="120"/>
      <c r="G181" s="120"/>
      <c r="H181" s="120"/>
      <c r="I181" s="29"/>
      <c r="J181" s="43"/>
      <c r="K181" s="27"/>
      <c r="L181" s="43"/>
      <c r="M181" s="29"/>
      <c r="N181" s="29"/>
      <c r="O181" s="148"/>
      <c r="P181" s="31"/>
      <c r="Q181" s="31"/>
      <c r="R181" s="31"/>
    </row>
    <row r="182" spans="1:18" ht="15.75" customHeight="1">
      <c r="A182" s="43"/>
      <c r="B182" s="28"/>
      <c r="C182" s="48"/>
      <c r="D182" s="48"/>
      <c r="E182" s="29"/>
      <c r="F182" s="120"/>
      <c r="G182" s="120"/>
      <c r="H182" s="120"/>
      <c r="I182" s="29"/>
      <c r="J182" s="43"/>
      <c r="K182" s="27"/>
      <c r="L182" s="43"/>
      <c r="M182" s="29"/>
      <c r="N182" s="29"/>
      <c r="O182" s="148"/>
      <c r="P182" s="31"/>
      <c r="Q182" s="31"/>
      <c r="R182" s="31"/>
    </row>
    <row r="183" spans="1:18" ht="15.75" customHeight="1">
      <c r="A183" s="43"/>
      <c r="B183" s="28"/>
      <c r="C183" s="48"/>
      <c r="D183" s="48"/>
      <c r="E183" s="29"/>
      <c r="F183" s="120"/>
      <c r="G183" s="120"/>
      <c r="H183" s="120"/>
      <c r="I183" s="29"/>
      <c r="J183" s="43"/>
      <c r="K183" s="27"/>
      <c r="L183" s="43"/>
      <c r="M183" s="29"/>
      <c r="N183" s="29"/>
      <c r="O183" s="148"/>
      <c r="P183" s="31"/>
      <c r="Q183" s="31"/>
      <c r="R183" s="31"/>
    </row>
    <row r="184" spans="1:18" ht="15.75" customHeight="1">
      <c r="A184" s="43"/>
      <c r="B184" s="28"/>
      <c r="C184" s="48"/>
      <c r="D184" s="48"/>
      <c r="E184" s="29"/>
      <c r="F184" s="120"/>
      <c r="G184" s="120"/>
      <c r="H184" s="120"/>
      <c r="I184" s="29"/>
      <c r="J184" s="43"/>
      <c r="K184" s="27"/>
      <c r="L184" s="43"/>
      <c r="M184" s="29"/>
      <c r="N184" s="29"/>
      <c r="O184" s="148"/>
      <c r="P184" s="31"/>
      <c r="Q184" s="31"/>
      <c r="R184" s="31"/>
    </row>
    <row r="185" spans="1:18" ht="15.75" customHeight="1">
      <c r="A185" s="43"/>
      <c r="B185" s="28"/>
      <c r="C185" s="48"/>
      <c r="D185" s="48"/>
      <c r="E185" s="29"/>
      <c r="F185" s="120"/>
      <c r="G185" s="120"/>
      <c r="H185" s="120"/>
      <c r="I185" s="29"/>
      <c r="J185" s="43"/>
      <c r="K185" s="27"/>
      <c r="L185" s="43"/>
      <c r="M185" s="29"/>
      <c r="N185" s="29"/>
      <c r="O185" s="148"/>
      <c r="P185" s="31"/>
      <c r="Q185" s="31"/>
      <c r="R185" s="31"/>
    </row>
    <row r="186" spans="1:18" ht="15.75" customHeight="1">
      <c r="A186" s="43"/>
      <c r="B186" s="28"/>
      <c r="C186" s="48"/>
      <c r="D186" s="48"/>
      <c r="E186" s="29"/>
      <c r="F186" s="120"/>
      <c r="G186" s="120"/>
      <c r="H186" s="120"/>
      <c r="I186" s="29"/>
      <c r="J186" s="43"/>
      <c r="K186" s="27"/>
      <c r="L186" s="43"/>
      <c r="M186" s="29"/>
      <c r="N186" s="29"/>
      <c r="O186" s="148"/>
      <c r="P186" s="31"/>
      <c r="Q186" s="31"/>
      <c r="R186" s="31"/>
    </row>
    <row r="187" spans="1:18" ht="15.75" customHeight="1">
      <c r="A187" s="43"/>
      <c r="B187" s="28"/>
      <c r="C187" s="48"/>
      <c r="D187" s="48"/>
      <c r="E187" s="29"/>
      <c r="F187" s="120"/>
      <c r="G187" s="120"/>
      <c r="H187" s="120"/>
      <c r="I187" s="29"/>
      <c r="J187" s="43"/>
      <c r="K187" s="27"/>
      <c r="L187" s="43"/>
      <c r="M187" s="29"/>
      <c r="N187" s="29"/>
      <c r="O187" s="148"/>
      <c r="P187" s="31"/>
      <c r="Q187" s="31"/>
      <c r="R187" s="31"/>
    </row>
    <row r="188" spans="1:18" ht="15.75" customHeight="1">
      <c r="A188" s="43"/>
      <c r="B188" s="28"/>
      <c r="C188" s="48"/>
      <c r="D188" s="48"/>
      <c r="E188" s="29"/>
      <c r="F188" s="120"/>
      <c r="G188" s="120"/>
      <c r="H188" s="120"/>
      <c r="I188" s="29"/>
      <c r="J188" s="43"/>
      <c r="K188" s="27"/>
      <c r="L188" s="43"/>
      <c r="M188" s="29"/>
      <c r="N188" s="29"/>
      <c r="O188" s="148"/>
      <c r="P188" s="31"/>
      <c r="Q188" s="31"/>
      <c r="R188" s="31"/>
    </row>
    <row r="189" spans="1:18" ht="15.75" customHeight="1">
      <c r="A189" s="43"/>
      <c r="B189" s="28"/>
      <c r="C189" s="48"/>
      <c r="D189" s="48"/>
      <c r="E189" s="29"/>
      <c r="F189" s="120"/>
      <c r="G189" s="120"/>
      <c r="H189" s="120"/>
      <c r="I189" s="29"/>
      <c r="J189" s="43"/>
      <c r="K189" s="27"/>
      <c r="L189" s="43"/>
      <c r="M189" s="29"/>
      <c r="N189" s="29"/>
      <c r="O189" s="148"/>
      <c r="P189" s="31"/>
      <c r="Q189" s="31"/>
      <c r="R189" s="31"/>
    </row>
    <row r="190" spans="1:18" ht="15.75" customHeight="1">
      <c r="A190" s="43"/>
      <c r="B190" s="28"/>
      <c r="C190" s="48"/>
      <c r="D190" s="48"/>
      <c r="E190" s="29"/>
      <c r="F190" s="120"/>
      <c r="G190" s="120"/>
      <c r="H190" s="120"/>
      <c r="I190" s="29"/>
      <c r="J190" s="43"/>
      <c r="K190" s="27"/>
      <c r="L190" s="43"/>
      <c r="M190" s="29"/>
      <c r="N190" s="29"/>
      <c r="O190" s="148"/>
      <c r="P190" s="31"/>
      <c r="Q190" s="31"/>
      <c r="R190" s="31"/>
    </row>
    <row r="191" spans="1:18" ht="15.75" customHeight="1">
      <c r="A191" s="43"/>
      <c r="B191" s="28"/>
      <c r="C191" s="48"/>
      <c r="D191" s="48"/>
      <c r="E191" s="29"/>
      <c r="F191" s="120"/>
      <c r="G191" s="120"/>
      <c r="H191" s="120"/>
      <c r="I191" s="29"/>
      <c r="J191" s="43"/>
      <c r="K191" s="27"/>
      <c r="L191" s="43"/>
      <c r="M191" s="29"/>
      <c r="N191" s="29"/>
      <c r="O191" s="148"/>
      <c r="P191" s="31"/>
      <c r="Q191" s="31"/>
      <c r="R191" s="31"/>
    </row>
    <row r="192" spans="1:18" ht="15.75" customHeight="1">
      <c r="A192" s="43"/>
      <c r="B192" s="28"/>
      <c r="C192" s="48"/>
      <c r="D192" s="48"/>
      <c r="E192" s="29"/>
      <c r="F192" s="120"/>
      <c r="G192" s="120"/>
      <c r="H192" s="120"/>
      <c r="I192" s="29"/>
      <c r="J192" s="43"/>
      <c r="K192" s="27"/>
      <c r="L192" s="43"/>
      <c r="M192" s="29"/>
      <c r="N192" s="29"/>
      <c r="O192" s="148"/>
      <c r="P192" s="31"/>
      <c r="Q192" s="31"/>
      <c r="R192" s="31"/>
    </row>
    <row r="193" spans="1:18" ht="15.75" customHeight="1">
      <c r="A193" s="43"/>
      <c r="B193" s="28"/>
      <c r="C193" s="48"/>
      <c r="D193" s="48"/>
      <c r="E193" s="29"/>
      <c r="F193" s="120"/>
      <c r="G193" s="120"/>
      <c r="H193" s="120"/>
      <c r="I193" s="29"/>
      <c r="J193" s="43"/>
      <c r="K193" s="27"/>
      <c r="L193" s="43"/>
      <c r="M193" s="29"/>
      <c r="N193" s="29"/>
      <c r="O193" s="148"/>
      <c r="P193" s="31"/>
      <c r="Q193" s="31"/>
      <c r="R193" s="31"/>
    </row>
    <row r="194" spans="1:18" ht="15.75" customHeight="1">
      <c r="A194" s="43"/>
      <c r="B194" s="28"/>
      <c r="C194" s="48"/>
      <c r="D194" s="48"/>
      <c r="E194" s="29"/>
      <c r="F194" s="120"/>
      <c r="G194" s="120"/>
      <c r="H194" s="120"/>
      <c r="I194" s="29"/>
      <c r="J194" s="43"/>
      <c r="K194" s="27"/>
      <c r="L194" s="43"/>
      <c r="M194" s="29"/>
      <c r="N194" s="29"/>
      <c r="O194" s="148"/>
      <c r="P194" s="31"/>
      <c r="Q194" s="31"/>
      <c r="R194" s="31"/>
    </row>
    <row r="195" spans="1:18" ht="15.75" customHeight="1">
      <c r="A195" s="43"/>
      <c r="B195" s="28"/>
      <c r="C195" s="48"/>
      <c r="D195" s="48"/>
      <c r="E195" s="29"/>
      <c r="F195" s="120"/>
      <c r="G195" s="120"/>
      <c r="H195" s="120"/>
      <c r="I195" s="29"/>
      <c r="J195" s="43"/>
      <c r="K195" s="27"/>
      <c r="L195" s="43"/>
      <c r="M195" s="29"/>
      <c r="N195" s="29"/>
      <c r="O195" s="148"/>
      <c r="P195" s="31"/>
      <c r="Q195" s="31"/>
      <c r="R195" s="31"/>
    </row>
    <row r="196" spans="1:18" ht="15.75" customHeight="1">
      <c r="A196" s="43"/>
      <c r="B196" s="28"/>
      <c r="C196" s="48"/>
      <c r="D196" s="48"/>
      <c r="E196" s="29"/>
      <c r="F196" s="120"/>
      <c r="G196" s="120"/>
      <c r="H196" s="120"/>
      <c r="I196" s="29"/>
      <c r="J196" s="43"/>
      <c r="K196" s="27"/>
      <c r="L196" s="43"/>
      <c r="M196" s="29"/>
      <c r="N196" s="29"/>
      <c r="O196" s="148"/>
      <c r="P196" s="31"/>
      <c r="Q196" s="31"/>
      <c r="R196" s="31"/>
    </row>
    <row r="197" spans="1:18" ht="15.75" customHeight="1">
      <c r="A197" s="43"/>
      <c r="B197" s="28"/>
      <c r="C197" s="48"/>
      <c r="D197" s="48"/>
      <c r="E197" s="29"/>
      <c r="F197" s="120"/>
      <c r="G197" s="120"/>
      <c r="H197" s="120"/>
      <c r="I197" s="29"/>
      <c r="J197" s="43"/>
      <c r="K197" s="27"/>
      <c r="L197" s="43"/>
      <c r="M197" s="29"/>
      <c r="N197" s="29"/>
      <c r="O197" s="148"/>
      <c r="P197" s="31"/>
      <c r="Q197" s="31"/>
      <c r="R197" s="31"/>
    </row>
    <row r="198" spans="1:18" ht="15.75" customHeight="1">
      <c r="A198" s="43"/>
      <c r="B198" s="28"/>
      <c r="C198" s="48"/>
      <c r="D198" s="48"/>
      <c r="E198" s="29"/>
      <c r="F198" s="120"/>
      <c r="G198" s="120"/>
      <c r="H198" s="120"/>
      <c r="I198" s="29"/>
      <c r="J198" s="43"/>
      <c r="K198" s="27"/>
      <c r="L198" s="43"/>
      <c r="M198" s="29"/>
      <c r="N198" s="29"/>
      <c r="O198" s="148"/>
      <c r="P198" s="31"/>
      <c r="Q198" s="31"/>
      <c r="R198" s="31"/>
    </row>
    <row r="199" spans="1:18" ht="15.75" customHeight="1">
      <c r="A199" s="43"/>
      <c r="B199" s="28"/>
      <c r="C199" s="48"/>
      <c r="D199" s="48"/>
      <c r="E199" s="29"/>
      <c r="F199" s="120"/>
      <c r="G199" s="120"/>
      <c r="H199" s="120"/>
      <c r="I199" s="29"/>
      <c r="J199" s="43"/>
      <c r="K199" s="27"/>
      <c r="L199" s="43"/>
      <c r="M199" s="29"/>
      <c r="N199" s="29"/>
      <c r="O199" s="148"/>
      <c r="P199" s="31"/>
      <c r="Q199" s="31"/>
      <c r="R199" s="31"/>
    </row>
    <row r="200" spans="1:18" ht="15.75" customHeight="1">
      <c r="A200" s="43"/>
      <c r="B200" s="28"/>
      <c r="C200" s="48"/>
      <c r="D200" s="48"/>
      <c r="E200" s="29"/>
      <c r="F200" s="120"/>
      <c r="G200" s="120"/>
      <c r="H200" s="120"/>
      <c r="I200" s="29"/>
      <c r="J200" s="43"/>
      <c r="K200" s="27"/>
      <c r="L200" s="43"/>
      <c r="M200" s="29"/>
      <c r="N200" s="29"/>
      <c r="O200" s="148"/>
      <c r="P200" s="31"/>
      <c r="Q200" s="31"/>
      <c r="R200" s="31"/>
    </row>
    <row r="201" spans="1:18" ht="15.75" customHeight="1">
      <c r="A201" s="43"/>
      <c r="B201" s="28"/>
      <c r="C201" s="48"/>
      <c r="D201" s="48"/>
      <c r="E201" s="29"/>
      <c r="F201" s="120"/>
      <c r="G201" s="120"/>
      <c r="H201" s="120"/>
      <c r="I201" s="29"/>
      <c r="J201" s="43"/>
      <c r="K201" s="27"/>
      <c r="L201" s="43"/>
      <c r="M201" s="29"/>
      <c r="N201" s="29"/>
      <c r="O201" s="148"/>
      <c r="P201" s="31"/>
      <c r="Q201" s="31"/>
      <c r="R201" s="31"/>
    </row>
    <row r="202" spans="1:18" ht="15.75" customHeight="1">
      <c r="A202" s="43"/>
      <c r="B202" s="28"/>
      <c r="C202" s="48"/>
      <c r="D202" s="48"/>
      <c r="E202" s="29"/>
      <c r="F202" s="120"/>
      <c r="G202" s="120"/>
      <c r="H202" s="120"/>
      <c r="I202" s="29"/>
      <c r="J202" s="43"/>
      <c r="K202" s="27"/>
      <c r="L202" s="43"/>
      <c r="M202" s="29"/>
      <c r="N202" s="29"/>
      <c r="O202" s="148"/>
      <c r="P202" s="31"/>
      <c r="Q202" s="31"/>
      <c r="R202" s="31"/>
    </row>
    <row r="203" spans="1:18" ht="15.75" customHeight="1">
      <c r="A203" s="43"/>
      <c r="B203" s="28"/>
      <c r="C203" s="48"/>
      <c r="D203" s="48"/>
      <c r="E203" s="29"/>
      <c r="F203" s="120"/>
      <c r="G203" s="120"/>
      <c r="H203" s="120"/>
      <c r="I203" s="29"/>
      <c r="J203" s="43"/>
      <c r="K203" s="27"/>
      <c r="L203" s="43"/>
      <c r="M203" s="29"/>
      <c r="N203" s="29"/>
      <c r="O203" s="148"/>
      <c r="P203" s="31"/>
      <c r="Q203" s="31"/>
      <c r="R203" s="31"/>
    </row>
    <row r="204" spans="1:18" ht="15.75" customHeight="1">
      <c r="A204" s="43"/>
      <c r="B204" s="28"/>
      <c r="C204" s="48"/>
      <c r="D204" s="48"/>
      <c r="E204" s="29"/>
      <c r="F204" s="120"/>
      <c r="G204" s="120"/>
      <c r="H204" s="120"/>
      <c r="I204" s="29"/>
      <c r="J204" s="43"/>
      <c r="K204" s="27"/>
      <c r="L204" s="43"/>
      <c r="M204" s="29"/>
      <c r="N204" s="29"/>
      <c r="O204" s="148"/>
      <c r="P204" s="31"/>
      <c r="Q204" s="31"/>
      <c r="R204" s="31"/>
    </row>
    <row r="205" spans="1:18" ht="15.75" customHeight="1">
      <c r="A205" s="43"/>
      <c r="B205" s="28"/>
      <c r="C205" s="48"/>
      <c r="D205" s="48"/>
      <c r="E205" s="29"/>
      <c r="F205" s="120"/>
      <c r="G205" s="120"/>
      <c r="H205" s="120"/>
      <c r="I205" s="29"/>
      <c r="J205" s="43"/>
      <c r="K205" s="27"/>
      <c r="L205" s="43"/>
      <c r="M205" s="29"/>
      <c r="N205" s="29"/>
      <c r="O205" s="148"/>
      <c r="P205" s="31"/>
      <c r="Q205" s="31"/>
      <c r="R205" s="31"/>
    </row>
    <row r="206" spans="1:18" ht="15.75" customHeight="1">
      <c r="A206" s="43"/>
      <c r="B206" s="28"/>
      <c r="C206" s="48"/>
      <c r="D206" s="48"/>
      <c r="E206" s="29"/>
      <c r="F206" s="120"/>
      <c r="G206" s="120"/>
      <c r="H206" s="120"/>
      <c r="I206" s="29"/>
      <c r="J206" s="43"/>
      <c r="K206" s="27"/>
      <c r="L206" s="43"/>
      <c r="M206" s="29"/>
      <c r="N206" s="29"/>
      <c r="O206" s="148"/>
      <c r="P206" s="31"/>
      <c r="Q206" s="31"/>
      <c r="R206" s="31"/>
    </row>
    <row r="207" spans="1:18" ht="15.75" customHeight="1">
      <c r="A207" s="43"/>
      <c r="B207" s="28"/>
      <c r="C207" s="48"/>
      <c r="D207" s="48"/>
      <c r="E207" s="29"/>
      <c r="F207" s="120"/>
      <c r="G207" s="120"/>
      <c r="H207" s="120"/>
      <c r="I207" s="29"/>
      <c r="J207" s="43"/>
      <c r="K207" s="27"/>
      <c r="L207" s="43"/>
      <c r="M207" s="29"/>
      <c r="N207" s="29"/>
      <c r="O207" s="148"/>
      <c r="P207" s="31"/>
      <c r="Q207" s="31"/>
      <c r="R207" s="31"/>
    </row>
    <row r="208" spans="1:18" ht="15.75" customHeight="1">
      <c r="A208" s="43"/>
      <c r="B208" s="28"/>
      <c r="C208" s="48"/>
      <c r="D208" s="48"/>
      <c r="E208" s="29"/>
      <c r="F208" s="120"/>
      <c r="G208" s="120"/>
      <c r="H208" s="120"/>
      <c r="I208" s="29"/>
      <c r="J208" s="43"/>
      <c r="K208" s="27"/>
      <c r="L208" s="43"/>
      <c r="M208" s="29"/>
      <c r="N208" s="29"/>
      <c r="O208" s="148"/>
      <c r="P208" s="31"/>
      <c r="Q208" s="31"/>
      <c r="R208" s="31"/>
    </row>
    <row r="209" spans="1:18" ht="15.75" customHeight="1">
      <c r="A209" s="43"/>
      <c r="B209" s="28"/>
      <c r="C209" s="48"/>
      <c r="D209" s="48"/>
      <c r="E209" s="29"/>
      <c r="F209" s="120"/>
      <c r="G209" s="120"/>
      <c r="H209" s="120"/>
      <c r="I209" s="29"/>
      <c r="J209" s="43"/>
      <c r="K209" s="27"/>
      <c r="L209" s="43"/>
      <c r="M209" s="29"/>
      <c r="N209" s="29"/>
      <c r="O209" s="148"/>
      <c r="P209" s="31"/>
      <c r="Q209" s="31"/>
      <c r="R209" s="31"/>
    </row>
    <row r="210" spans="1:18" ht="15.75" customHeight="1">
      <c r="A210" s="43"/>
      <c r="B210" s="28"/>
      <c r="C210" s="48"/>
      <c r="D210" s="48"/>
      <c r="E210" s="29"/>
      <c r="F210" s="120"/>
      <c r="G210" s="120"/>
      <c r="H210" s="120"/>
      <c r="I210" s="29"/>
      <c r="J210" s="43"/>
      <c r="K210" s="27"/>
      <c r="L210" s="43"/>
      <c r="M210" s="29"/>
      <c r="N210" s="29"/>
      <c r="O210" s="148"/>
      <c r="P210" s="31"/>
      <c r="Q210" s="31"/>
      <c r="R210" s="31"/>
    </row>
    <row r="211" spans="1:18" ht="15.75" customHeight="1">
      <c r="A211" s="43"/>
      <c r="B211" s="28"/>
      <c r="C211" s="48"/>
      <c r="D211" s="48"/>
      <c r="E211" s="29"/>
      <c r="F211" s="120"/>
      <c r="G211" s="120"/>
      <c r="H211" s="120"/>
      <c r="I211" s="29"/>
      <c r="J211" s="43"/>
      <c r="K211" s="27"/>
      <c r="L211" s="43"/>
      <c r="M211" s="29"/>
      <c r="N211" s="29"/>
      <c r="O211" s="148"/>
      <c r="P211" s="31"/>
      <c r="Q211" s="31"/>
      <c r="R211" s="31"/>
    </row>
    <row r="212" spans="1:18" ht="15.75" customHeight="1">
      <c r="A212" s="43"/>
      <c r="B212" s="28"/>
      <c r="C212" s="48"/>
      <c r="D212" s="48"/>
      <c r="E212" s="29"/>
      <c r="F212" s="120"/>
      <c r="G212" s="120"/>
      <c r="H212" s="120"/>
      <c r="I212" s="29"/>
      <c r="J212" s="43"/>
      <c r="K212" s="27"/>
      <c r="L212" s="43"/>
      <c r="M212" s="29"/>
      <c r="N212" s="29"/>
      <c r="O212" s="148"/>
      <c r="P212" s="31"/>
      <c r="Q212" s="31"/>
      <c r="R212" s="31"/>
    </row>
    <row r="213" spans="1:18" ht="15.75" customHeight="1">
      <c r="A213" s="43"/>
      <c r="B213" s="28"/>
      <c r="C213" s="48"/>
      <c r="D213" s="48"/>
      <c r="E213" s="29"/>
      <c r="F213" s="120"/>
      <c r="G213" s="120"/>
      <c r="H213" s="120"/>
      <c r="I213" s="29"/>
      <c r="J213" s="43"/>
      <c r="K213" s="27"/>
      <c r="L213" s="43"/>
      <c r="M213" s="29"/>
      <c r="N213" s="29"/>
      <c r="O213" s="148"/>
      <c r="P213" s="31"/>
      <c r="Q213" s="31"/>
      <c r="R213" s="31"/>
    </row>
    <row r="214" spans="1:18" ht="15.75" customHeight="1">
      <c r="A214" s="43"/>
      <c r="B214" s="28"/>
      <c r="C214" s="48"/>
      <c r="D214" s="48"/>
      <c r="E214" s="29"/>
      <c r="F214" s="120"/>
      <c r="G214" s="120"/>
      <c r="H214" s="120"/>
      <c r="I214" s="29"/>
      <c r="J214" s="43"/>
      <c r="K214" s="27"/>
      <c r="L214" s="43"/>
      <c r="M214" s="29"/>
      <c r="N214" s="29"/>
      <c r="O214" s="148"/>
      <c r="P214" s="31"/>
      <c r="Q214" s="31"/>
      <c r="R214" s="31"/>
    </row>
    <row r="215" spans="1:18" ht="15.75" customHeight="1">
      <c r="A215" s="43"/>
      <c r="B215" s="28"/>
      <c r="C215" s="48"/>
      <c r="D215" s="48"/>
      <c r="E215" s="29"/>
      <c r="F215" s="120"/>
      <c r="G215" s="120"/>
      <c r="H215" s="120"/>
      <c r="I215" s="29"/>
      <c r="J215" s="43"/>
      <c r="K215" s="27"/>
      <c r="L215" s="43"/>
      <c r="M215" s="29"/>
      <c r="N215" s="29"/>
      <c r="O215" s="148"/>
      <c r="P215" s="31"/>
      <c r="Q215" s="31"/>
      <c r="R215" s="31"/>
    </row>
    <row r="216" spans="1:18" ht="15.75" customHeight="1">
      <c r="A216" s="43"/>
      <c r="B216" s="28"/>
      <c r="C216" s="48"/>
      <c r="D216" s="48"/>
      <c r="E216" s="29"/>
      <c r="F216" s="120"/>
      <c r="G216" s="120"/>
      <c r="H216" s="120"/>
      <c r="I216" s="29"/>
      <c r="J216" s="43"/>
      <c r="K216" s="27"/>
      <c r="L216" s="43"/>
      <c r="M216" s="29"/>
      <c r="N216" s="29"/>
      <c r="O216" s="148"/>
      <c r="P216" s="31"/>
      <c r="Q216" s="31"/>
      <c r="R216" s="31"/>
    </row>
    <row r="217" spans="1:18" ht="15.75" customHeight="1">
      <c r="A217" s="43"/>
      <c r="B217" s="28"/>
      <c r="C217" s="48"/>
      <c r="D217" s="48"/>
      <c r="E217" s="29"/>
      <c r="F217" s="120"/>
      <c r="G217" s="120"/>
      <c r="H217" s="120"/>
      <c r="I217" s="29"/>
      <c r="J217" s="43"/>
      <c r="K217" s="27"/>
      <c r="L217" s="43"/>
      <c r="M217" s="29"/>
      <c r="N217" s="29"/>
      <c r="O217" s="148"/>
      <c r="P217" s="31"/>
      <c r="Q217" s="31"/>
      <c r="R217" s="31"/>
    </row>
    <row r="218" spans="1:18" ht="15.75" customHeight="1">
      <c r="A218" s="43"/>
      <c r="B218" s="28"/>
      <c r="C218" s="48"/>
      <c r="D218" s="48"/>
      <c r="E218" s="29"/>
      <c r="F218" s="120"/>
      <c r="G218" s="120"/>
      <c r="H218" s="120"/>
      <c r="I218" s="29"/>
      <c r="J218" s="43"/>
      <c r="K218" s="27"/>
      <c r="L218" s="43"/>
      <c r="M218" s="29"/>
      <c r="N218" s="29"/>
      <c r="O218" s="148"/>
      <c r="P218" s="31"/>
      <c r="Q218" s="31"/>
      <c r="R218" s="31"/>
    </row>
    <row r="219" spans="1:18" ht="15.75" customHeight="1">
      <c r="A219" s="43"/>
      <c r="B219" s="28"/>
      <c r="C219" s="48"/>
      <c r="D219" s="48"/>
      <c r="E219" s="29"/>
      <c r="F219" s="120"/>
      <c r="G219" s="120"/>
      <c r="H219" s="120"/>
      <c r="I219" s="29"/>
      <c r="J219" s="43"/>
      <c r="K219" s="27"/>
      <c r="L219" s="43"/>
      <c r="M219" s="29"/>
      <c r="N219" s="29"/>
      <c r="O219" s="148"/>
      <c r="P219" s="31"/>
      <c r="Q219" s="31"/>
      <c r="R219" s="31"/>
    </row>
    <row r="220" spans="1:18" ht="15.75" customHeight="1">
      <c r="A220" s="43"/>
      <c r="B220" s="28"/>
      <c r="C220" s="48"/>
      <c r="D220" s="48"/>
      <c r="E220" s="29"/>
      <c r="F220" s="120"/>
      <c r="G220" s="120"/>
      <c r="H220" s="120"/>
      <c r="I220" s="29"/>
      <c r="J220" s="43"/>
      <c r="K220" s="27"/>
      <c r="L220" s="43"/>
      <c r="M220" s="29"/>
      <c r="N220" s="29"/>
      <c r="O220" s="148"/>
      <c r="P220" s="31"/>
      <c r="Q220" s="31"/>
      <c r="R220" s="31"/>
    </row>
    <row r="221" spans="1:18" ht="15.75" customHeight="1">
      <c r="A221" s="13"/>
      <c r="B221" s="61"/>
      <c r="F221" s="14"/>
      <c r="G221" s="14"/>
      <c r="H221" s="14"/>
      <c r="I221" s="13"/>
      <c r="O221" s="115"/>
    </row>
    <row r="222" spans="1:18" ht="15.75" customHeight="1">
      <c r="A222" s="13"/>
      <c r="B222" s="61"/>
      <c r="F222" s="14"/>
      <c r="G222" s="14"/>
      <c r="H222" s="14"/>
      <c r="I222" s="13"/>
      <c r="O222" s="115"/>
    </row>
    <row r="223" spans="1:18" ht="15.75" customHeight="1">
      <c r="A223" s="13"/>
      <c r="B223" s="61"/>
      <c r="F223" s="14"/>
      <c r="G223" s="14"/>
      <c r="H223" s="14"/>
      <c r="I223" s="13"/>
      <c r="O223" s="115"/>
    </row>
    <row r="224" spans="1:18" ht="15.75" customHeight="1">
      <c r="A224" s="13"/>
      <c r="B224" s="61"/>
      <c r="F224" s="14"/>
      <c r="G224" s="14"/>
      <c r="H224" s="14"/>
      <c r="I224" s="13"/>
      <c r="O224" s="115"/>
    </row>
    <row r="225" spans="1:15" ht="15.75" customHeight="1">
      <c r="A225" s="13"/>
      <c r="B225" s="61"/>
      <c r="F225" s="14"/>
      <c r="G225" s="14"/>
      <c r="H225" s="14"/>
      <c r="I225" s="13"/>
      <c r="O225" s="115"/>
    </row>
    <row r="226" spans="1:15" ht="15.75" customHeight="1">
      <c r="A226" s="13"/>
      <c r="B226" s="61"/>
      <c r="F226" s="14"/>
      <c r="G226" s="14"/>
      <c r="H226" s="14"/>
      <c r="I226" s="13"/>
      <c r="O226" s="115"/>
    </row>
    <row r="227" spans="1:15" ht="15.75" customHeight="1">
      <c r="A227" s="13"/>
      <c r="B227" s="61"/>
      <c r="F227" s="14"/>
      <c r="G227" s="14"/>
      <c r="H227" s="14"/>
      <c r="I227" s="13"/>
      <c r="O227" s="115"/>
    </row>
    <row r="228" spans="1:15" ht="15.75" customHeight="1">
      <c r="A228" s="13"/>
      <c r="B228" s="61"/>
      <c r="F228" s="14"/>
      <c r="G228" s="14"/>
      <c r="H228" s="14"/>
      <c r="I228" s="13"/>
      <c r="O228" s="115"/>
    </row>
    <row r="229" spans="1:15" ht="15.75" customHeight="1">
      <c r="A229" s="13"/>
      <c r="B229" s="61"/>
      <c r="F229" s="14"/>
      <c r="G229" s="14"/>
      <c r="H229" s="14"/>
      <c r="I229" s="13"/>
      <c r="O229" s="115"/>
    </row>
    <row r="230" spans="1:15" ht="15.75" customHeight="1">
      <c r="A230" s="13"/>
      <c r="B230" s="61"/>
      <c r="F230" s="14"/>
      <c r="G230" s="14"/>
      <c r="H230" s="14"/>
      <c r="I230" s="13"/>
      <c r="O230" s="115"/>
    </row>
    <row r="231" spans="1:15" ht="15.75" customHeight="1">
      <c r="A231" s="13"/>
      <c r="B231" s="61"/>
      <c r="F231" s="14"/>
      <c r="G231" s="14"/>
      <c r="H231" s="14"/>
      <c r="I231" s="13"/>
      <c r="O231" s="115"/>
    </row>
    <row r="232" spans="1:15" ht="15.75" customHeight="1">
      <c r="A232" s="13"/>
      <c r="B232" s="61"/>
      <c r="F232" s="14"/>
      <c r="G232" s="14"/>
      <c r="H232" s="14"/>
      <c r="I232" s="13"/>
      <c r="O232" s="115"/>
    </row>
    <row r="233" spans="1:15" ht="15.75" customHeight="1">
      <c r="A233" s="13"/>
      <c r="B233" s="61"/>
      <c r="F233" s="14"/>
      <c r="G233" s="14"/>
      <c r="H233" s="14"/>
      <c r="I233" s="13"/>
      <c r="O233" s="115"/>
    </row>
    <row r="234" spans="1:15" ht="15.75" customHeight="1">
      <c r="A234" s="13"/>
      <c r="B234" s="61"/>
      <c r="F234" s="14"/>
      <c r="G234" s="14"/>
      <c r="H234" s="14"/>
      <c r="I234" s="13"/>
      <c r="O234" s="115"/>
    </row>
    <row r="235" spans="1:15" ht="15.75" customHeight="1">
      <c r="A235" s="13"/>
      <c r="B235" s="61"/>
      <c r="F235" s="14"/>
      <c r="G235" s="14"/>
      <c r="H235" s="14"/>
      <c r="I235" s="13"/>
      <c r="O235" s="115"/>
    </row>
    <row r="236" spans="1:15" ht="15.75" customHeight="1">
      <c r="A236" s="13"/>
      <c r="B236" s="61"/>
      <c r="F236" s="14"/>
      <c r="G236" s="14"/>
      <c r="H236" s="14"/>
      <c r="I236" s="13"/>
      <c r="O236" s="115"/>
    </row>
    <row r="237" spans="1:15" ht="15.75" customHeight="1">
      <c r="A237" s="13"/>
      <c r="B237" s="61"/>
      <c r="F237" s="14"/>
      <c r="G237" s="14"/>
      <c r="H237" s="14"/>
      <c r="I237" s="13"/>
      <c r="O237" s="115"/>
    </row>
    <row r="238" spans="1:15" ht="15.75" customHeight="1">
      <c r="A238" s="13"/>
      <c r="B238" s="61"/>
      <c r="F238" s="14"/>
      <c r="G238" s="14"/>
      <c r="H238" s="14"/>
      <c r="I238" s="13"/>
      <c r="O238" s="115"/>
    </row>
    <row r="239" spans="1:15" ht="15.75" customHeight="1">
      <c r="A239" s="13"/>
      <c r="B239" s="61"/>
      <c r="F239" s="14"/>
      <c r="G239" s="14"/>
      <c r="H239" s="14"/>
      <c r="I239" s="13"/>
      <c r="O239" s="115"/>
    </row>
    <row r="240" spans="1:15" ht="15.75" customHeight="1">
      <c r="A240" s="13"/>
      <c r="B240" s="61"/>
      <c r="F240" s="14"/>
      <c r="G240" s="14"/>
      <c r="H240" s="14"/>
      <c r="I240" s="13"/>
      <c r="O240" s="115"/>
    </row>
    <row r="241" spans="1:15" ht="15.75" customHeight="1">
      <c r="A241" s="13"/>
      <c r="B241" s="61"/>
      <c r="F241" s="14"/>
      <c r="G241" s="14"/>
      <c r="H241" s="14"/>
      <c r="I241" s="13"/>
      <c r="O241" s="115"/>
    </row>
    <row r="242" spans="1:15" ht="15.75" customHeight="1">
      <c r="A242" s="13"/>
      <c r="B242" s="61"/>
      <c r="F242" s="14"/>
      <c r="G242" s="14"/>
      <c r="H242" s="14"/>
      <c r="I242" s="13"/>
      <c r="O242" s="115"/>
    </row>
    <row r="243" spans="1:15" ht="15.75" customHeight="1">
      <c r="A243" s="13"/>
      <c r="B243" s="61"/>
      <c r="F243" s="14"/>
      <c r="G243" s="14"/>
      <c r="H243" s="14"/>
      <c r="I243" s="13"/>
      <c r="O243" s="115"/>
    </row>
    <row r="244" spans="1:15" ht="15.75" customHeight="1">
      <c r="A244" s="13"/>
      <c r="B244" s="61"/>
      <c r="F244" s="14"/>
      <c r="G244" s="14"/>
      <c r="H244" s="14"/>
      <c r="I244" s="13"/>
      <c r="O244" s="115"/>
    </row>
    <row r="245" spans="1:15" ht="15.75" customHeight="1">
      <c r="A245" s="13"/>
      <c r="B245" s="61"/>
      <c r="F245" s="14"/>
      <c r="G245" s="14"/>
      <c r="H245" s="14"/>
      <c r="I245" s="13"/>
      <c r="O245" s="115"/>
    </row>
    <row r="246" spans="1:15" ht="15.75" customHeight="1">
      <c r="A246" s="13"/>
      <c r="B246" s="61"/>
      <c r="F246" s="14"/>
      <c r="G246" s="14"/>
      <c r="H246" s="14"/>
      <c r="I246" s="13"/>
      <c r="O246" s="115"/>
    </row>
    <row r="247" spans="1:15" ht="15.75" customHeight="1">
      <c r="A247" s="13"/>
      <c r="B247" s="61"/>
      <c r="F247" s="14"/>
      <c r="G247" s="14"/>
      <c r="H247" s="14"/>
      <c r="I247" s="13"/>
      <c r="O247" s="115"/>
    </row>
    <row r="248" spans="1:15" ht="15.75" customHeight="1">
      <c r="A248" s="13"/>
      <c r="B248" s="61"/>
      <c r="F248" s="14"/>
      <c r="G248" s="14"/>
      <c r="H248" s="14"/>
      <c r="I248" s="13"/>
      <c r="O248" s="115"/>
    </row>
    <row r="249" spans="1:15" ht="15.75" customHeight="1">
      <c r="A249" s="13"/>
      <c r="B249" s="61"/>
      <c r="F249" s="14"/>
      <c r="G249" s="14"/>
      <c r="H249" s="14"/>
      <c r="I249" s="13"/>
      <c r="O249" s="115"/>
    </row>
    <row r="250" spans="1:15" ht="15.75" customHeight="1">
      <c r="A250" s="13"/>
      <c r="B250" s="61"/>
      <c r="F250" s="14"/>
      <c r="G250" s="14"/>
      <c r="H250" s="14"/>
      <c r="I250" s="13"/>
      <c r="O250" s="115"/>
    </row>
    <row r="251" spans="1:15" ht="15.75" customHeight="1">
      <c r="A251" s="13"/>
      <c r="B251" s="61"/>
      <c r="F251" s="14"/>
      <c r="G251" s="14"/>
      <c r="H251" s="14"/>
      <c r="I251" s="13"/>
      <c r="O251" s="115"/>
    </row>
    <row r="252" spans="1:15" ht="15.75" customHeight="1">
      <c r="A252" s="13"/>
      <c r="B252" s="61"/>
      <c r="F252" s="14"/>
      <c r="G252" s="14"/>
      <c r="H252" s="14"/>
      <c r="I252" s="13"/>
      <c r="O252" s="115"/>
    </row>
    <row r="253" spans="1:15" ht="15.75" customHeight="1">
      <c r="A253" s="13"/>
      <c r="B253" s="61"/>
      <c r="F253" s="14"/>
      <c r="G253" s="14"/>
      <c r="H253" s="14"/>
      <c r="I253" s="13"/>
      <c r="O253" s="115"/>
    </row>
    <row r="254" spans="1:15" ht="15.75" customHeight="1">
      <c r="A254" s="13"/>
      <c r="B254" s="61"/>
      <c r="F254" s="14"/>
      <c r="G254" s="14"/>
      <c r="H254" s="14"/>
      <c r="I254" s="13"/>
      <c r="O254" s="115"/>
    </row>
    <row r="255" spans="1:15" ht="15.75" customHeight="1">
      <c r="A255" s="13"/>
      <c r="B255" s="61"/>
      <c r="F255" s="14"/>
      <c r="G255" s="14"/>
      <c r="H255" s="14"/>
      <c r="I255" s="13"/>
      <c r="O255" s="115"/>
    </row>
    <row r="256" spans="1:15" ht="15.75" customHeight="1">
      <c r="A256" s="13"/>
      <c r="B256" s="61"/>
      <c r="F256" s="14"/>
      <c r="G256" s="14"/>
      <c r="H256" s="14"/>
      <c r="I256" s="13"/>
      <c r="O256" s="115"/>
    </row>
    <row r="257" spans="1:15" ht="15.75" customHeight="1">
      <c r="A257" s="13"/>
      <c r="B257" s="61"/>
      <c r="F257" s="14"/>
      <c r="G257" s="14"/>
      <c r="H257" s="14"/>
      <c r="I257" s="13"/>
      <c r="O257" s="115"/>
    </row>
    <row r="258" spans="1:15" ht="15.75" customHeight="1">
      <c r="A258" s="13"/>
      <c r="B258" s="61"/>
      <c r="F258" s="14"/>
      <c r="G258" s="14"/>
      <c r="H258" s="14"/>
      <c r="I258" s="13"/>
      <c r="O258" s="115"/>
    </row>
    <row r="259" spans="1:15" ht="15.75" customHeight="1">
      <c r="A259" s="13"/>
      <c r="B259" s="61"/>
      <c r="F259" s="14"/>
      <c r="G259" s="14"/>
      <c r="H259" s="14"/>
      <c r="I259" s="13"/>
      <c r="O259" s="115"/>
    </row>
    <row r="260" spans="1:15" ht="15.75" customHeight="1">
      <c r="A260" s="13"/>
      <c r="B260" s="61"/>
      <c r="F260" s="14"/>
      <c r="G260" s="14"/>
      <c r="H260" s="14"/>
      <c r="I260" s="13"/>
      <c r="O260" s="115"/>
    </row>
    <row r="261" spans="1:15" ht="15.75" customHeight="1">
      <c r="A261" s="13"/>
      <c r="B261" s="61"/>
      <c r="F261" s="14"/>
      <c r="G261" s="14"/>
      <c r="H261" s="14"/>
      <c r="I261" s="13"/>
      <c r="O261" s="115"/>
    </row>
    <row r="262" spans="1:15" ht="15.75" customHeight="1">
      <c r="A262" s="13"/>
      <c r="B262" s="61"/>
      <c r="F262" s="14"/>
      <c r="G262" s="14"/>
      <c r="H262" s="14"/>
      <c r="I262" s="13"/>
      <c r="O262" s="115"/>
    </row>
    <row r="263" spans="1:15" ht="15.75" customHeight="1">
      <c r="A263" s="13"/>
      <c r="B263" s="61"/>
      <c r="F263" s="14"/>
      <c r="G263" s="14"/>
      <c r="H263" s="14"/>
      <c r="I263" s="13"/>
      <c r="O263" s="115"/>
    </row>
    <row r="264" spans="1:15" ht="15.75" customHeight="1">
      <c r="A264" s="13"/>
      <c r="B264" s="61"/>
      <c r="F264" s="14"/>
      <c r="G264" s="14"/>
      <c r="H264" s="14"/>
      <c r="I264" s="13"/>
      <c r="O264" s="115"/>
    </row>
    <row r="265" spans="1:15" ht="15.75" customHeight="1">
      <c r="A265" s="13"/>
      <c r="B265" s="61"/>
      <c r="F265" s="14"/>
      <c r="G265" s="14"/>
      <c r="H265" s="14"/>
      <c r="I265" s="13"/>
      <c r="O265" s="115"/>
    </row>
    <row r="266" spans="1:15" ht="15.75" customHeight="1">
      <c r="A266" s="13"/>
      <c r="B266" s="61"/>
      <c r="F266" s="14"/>
      <c r="G266" s="14"/>
      <c r="H266" s="14"/>
      <c r="I266" s="13"/>
      <c r="O266" s="115"/>
    </row>
    <row r="267" spans="1:15" ht="15.75" customHeight="1">
      <c r="A267" s="13"/>
      <c r="B267" s="61"/>
      <c r="F267" s="14"/>
      <c r="G267" s="14"/>
      <c r="H267" s="14"/>
      <c r="I267" s="13"/>
      <c r="O267" s="115"/>
    </row>
    <row r="268" spans="1:15" ht="15.75" customHeight="1">
      <c r="A268" s="13"/>
      <c r="B268" s="61"/>
      <c r="F268" s="14"/>
      <c r="G268" s="14"/>
      <c r="H268" s="14"/>
      <c r="I268" s="13"/>
      <c r="O268" s="115"/>
    </row>
    <row r="269" spans="1:15" ht="15.75" customHeight="1">
      <c r="A269" s="13"/>
      <c r="B269" s="61"/>
      <c r="F269" s="14"/>
      <c r="G269" s="14"/>
      <c r="H269" s="14"/>
      <c r="I269" s="13"/>
      <c r="O269" s="115"/>
    </row>
    <row r="270" spans="1:15" ht="15.75" customHeight="1">
      <c r="A270" s="13"/>
      <c r="B270" s="61"/>
      <c r="F270" s="14"/>
      <c r="G270" s="14"/>
      <c r="H270" s="14"/>
      <c r="I270" s="13"/>
      <c r="O270" s="115"/>
    </row>
    <row r="271" spans="1:15" ht="15.75" customHeight="1">
      <c r="A271" s="13"/>
      <c r="B271" s="61"/>
      <c r="F271" s="14"/>
      <c r="G271" s="14"/>
      <c r="H271" s="14"/>
      <c r="I271" s="13"/>
      <c r="O271" s="115"/>
    </row>
    <row r="272" spans="1:15" ht="15.75" customHeight="1">
      <c r="A272" s="13"/>
      <c r="B272" s="61"/>
      <c r="F272" s="14"/>
      <c r="G272" s="14"/>
      <c r="H272" s="14"/>
      <c r="I272" s="13"/>
      <c r="O272" s="115"/>
    </row>
    <row r="273" spans="1:15" ht="15.75" customHeight="1">
      <c r="A273" s="13"/>
      <c r="B273" s="61"/>
      <c r="F273" s="14"/>
      <c r="G273" s="14"/>
      <c r="H273" s="14"/>
      <c r="I273" s="13"/>
      <c r="O273" s="115"/>
    </row>
    <row r="274" spans="1:15" ht="15.75" customHeight="1">
      <c r="A274" s="13"/>
      <c r="B274" s="61"/>
      <c r="F274" s="14"/>
      <c r="G274" s="14"/>
      <c r="H274" s="14"/>
      <c r="I274" s="13"/>
      <c r="O274" s="115"/>
    </row>
    <row r="275" spans="1:15" ht="15.75" customHeight="1">
      <c r="A275" s="13"/>
      <c r="B275" s="61"/>
      <c r="F275" s="14"/>
      <c r="G275" s="14"/>
      <c r="H275" s="14"/>
      <c r="I275" s="13"/>
      <c r="O275" s="115"/>
    </row>
    <row r="276" spans="1:15" ht="15.75" customHeight="1">
      <c r="A276" s="13"/>
      <c r="B276" s="61"/>
      <c r="F276" s="14"/>
      <c r="G276" s="14"/>
      <c r="H276" s="14"/>
      <c r="I276" s="13"/>
      <c r="O276" s="115"/>
    </row>
    <row r="277" spans="1:15" ht="15.75" customHeight="1">
      <c r="A277" s="13"/>
      <c r="B277" s="61"/>
      <c r="F277" s="14"/>
      <c r="G277" s="14"/>
      <c r="H277" s="14"/>
      <c r="I277" s="13"/>
      <c r="O277" s="115"/>
    </row>
    <row r="278" spans="1:15" ht="15.75" customHeight="1">
      <c r="A278" s="13"/>
      <c r="B278" s="61"/>
      <c r="F278" s="14"/>
      <c r="G278" s="14"/>
      <c r="H278" s="14"/>
      <c r="I278" s="13"/>
      <c r="O278" s="115"/>
    </row>
    <row r="279" spans="1:15" ht="15.75" customHeight="1">
      <c r="A279" s="13"/>
      <c r="B279" s="61"/>
      <c r="F279" s="14"/>
      <c r="G279" s="14"/>
      <c r="H279" s="14"/>
      <c r="I279" s="13"/>
      <c r="O279" s="115"/>
    </row>
    <row r="280" spans="1:15" ht="15.75" customHeight="1">
      <c r="A280" s="13"/>
      <c r="B280" s="61"/>
      <c r="F280" s="14"/>
      <c r="G280" s="14"/>
      <c r="H280" s="14"/>
      <c r="I280" s="13"/>
      <c r="O280" s="115"/>
    </row>
    <row r="281" spans="1:15" ht="15.75" customHeight="1">
      <c r="A281" s="13"/>
      <c r="B281" s="61"/>
      <c r="F281" s="14"/>
      <c r="G281" s="14"/>
      <c r="H281" s="14"/>
      <c r="I281" s="13"/>
      <c r="O281" s="115"/>
    </row>
    <row r="282" spans="1:15" ht="15.75" customHeight="1">
      <c r="A282" s="13"/>
      <c r="B282" s="61"/>
      <c r="F282" s="14"/>
      <c r="G282" s="14"/>
      <c r="H282" s="14"/>
      <c r="I282" s="13"/>
      <c r="O282" s="115"/>
    </row>
    <row r="283" spans="1:15" ht="15.75" customHeight="1">
      <c r="A283" s="13"/>
      <c r="B283" s="61"/>
      <c r="F283" s="14"/>
      <c r="G283" s="14"/>
      <c r="H283" s="14"/>
      <c r="I283" s="13"/>
      <c r="O283" s="115"/>
    </row>
    <row r="284" spans="1:15" ht="15.75" customHeight="1">
      <c r="A284" s="13"/>
      <c r="B284" s="61"/>
      <c r="F284" s="14"/>
      <c r="G284" s="14"/>
      <c r="H284" s="14"/>
      <c r="I284" s="13"/>
      <c r="O284" s="115"/>
    </row>
    <row r="285" spans="1:15" ht="15.75" customHeight="1">
      <c r="A285" s="13"/>
      <c r="B285" s="61"/>
      <c r="F285" s="14"/>
      <c r="G285" s="14"/>
      <c r="H285" s="14"/>
      <c r="I285" s="13"/>
      <c r="O285" s="115"/>
    </row>
    <row r="286" spans="1:15" ht="15.75" customHeight="1">
      <c r="A286" s="13"/>
      <c r="B286" s="61"/>
      <c r="F286" s="14"/>
      <c r="G286" s="14"/>
      <c r="H286" s="14"/>
      <c r="I286" s="13"/>
      <c r="O286" s="115"/>
    </row>
    <row r="287" spans="1:15" ht="15.75" customHeight="1">
      <c r="A287" s="13"/>
      <c r="B287" s="61"/>
      <c r="F287" s="14"/>
      <c r="G287" s="14"/>
      <c r="H287" s="14"/>
      <c r="I287" s="13"/>
      <c r="O287" s="115"/>
    </row>
    <row r="288" spans="1:15" ht="15.75" customHeight="1">
      <c r="A288" s="13"/>
      <c r="B288" s="61"/>
      <c r="F288" s="14"/>
      <c r="G288" s="14"/>
      <c r="H288" s="14"/>
      <c r="I288" s="13"/>
      <c r="O288" s="115"/>
    </row>
    <row r="289" spans="1:15" ht="15.75" customHeight="1">
      <c r="A289" s="13"/>
      <c r="B289" s="61"/>
      <c r="F289" s="14"/>
      <c r="G289" s="14"/>
      <c r="H289" s="14"/>
      <c r="I289" s="13"/>
      <c r="O289" s="115"/>
    </row>
    <row r="290" spans="1:15" ht="15.75" customHeight="1">
      <c r="A290" s="13"/>
      <c r="B290" s="61"/>
      <c r="F290" s="14"/>
      <c r="G290" s="14"/>
      <c r="H290" s="14"/>
      <c r="I290" s="13"/>
      <c r="O290" s="115"/>
    </row>
    <row r="291" spans="1:15" ht="15.75" customHeight="1">
      <c r="A291" s="13"/>
      <c r="B291" s="61"/>
      <c r="F291" s="14"/>
      <c r="G291" s="14"/>
      <c r="H291" s="14"/>
      <c r="I291" s="13"/>
      <c r="O291" s="115"/>
    </row>
    <row r="292" spans="1:15" ht="15.75" customHeight="1">
      <c r="A292" s="13"/>
      <c r="B292" s="61"/>
      <c r="F292" s="14"/>
      <c r="G292" s="14"/>
      <c r="H292" s="14"/>
      <c r="I292" s="13"/>
      <c r="O292" s="115"/>
    </row>
    <row r="293" spans="1:15" ht="15.75" customHeight="1">
      <c r="A293" s="13"/>
      <c r="B293" s="61"/>
      <c r="F293" s="14"/>
      <c r="G293" s="14"/>
      <c r="H293" s="14"/>
      <c r="I293" s="13"/>
      <c r="O293" s="115"/>
    </row>
    <row r="294" spans="1:15" ht="15.75" customHeight="1">
      <c r="A294" s="13"/>
      <c r="B294" s="61"/>
      <c r="F294" s="14"/>
      <c r="G294" s="14"/>
      <c r="H294" s="14"/>
      <c r="I294" s="13"/>
      <c r="O294" s="115"/>
    </row>
    <row r="295" spans="1:15" ht="15.75" customHeight="1">
      <c r="A295" s="13"/>
      <c r="B295" s="61"/>
      <c r="F295" s="14"/>
      <c r="G295" s="14"/>
      <c r="H295" s="14"/>
      <c r="I295" s="13"/>
      <c r="O295" s="115"/>
    </row>
    <row r="296" spans="1:15" ht="15.75" customHeight="1">
      <c r="A296" s="13"/>
      <c r="B296" s="61"/>
      <c r="F296" s="14"/>
      <c r="G296" s="14"/>
      <c r="H296" s="14"/>
      <c r="I296" s="13"/>
      <c r="O296" s="115"/>
    </row>
    <row r="297" spans="1:15" ht="15.75" customHeight="1">
      <c r="A297" s="13"/>
      <c r="B297" s="61"/>
      <c r="F297" s="14"/>
      <c r="G297" s="14"/>
      <c r="H297" s="14"/>
      <c r="I297" s="13"/>
      <c r="O297" s="115"/>
    </row>
    <row r="298" spans="1:15" ht="15.75" customHeight="1">
      <c r="A298" s="13"/>
      <c r="B298" s="61"/>
      <c r="F298" s="14"/>
      <c r="G298" s="14"/>
      <c r="H298" s="14"/>
      <c r="I298" s="13"/>
      <c r="O298" s="115"/>
    </row>
    <row r="299" spans="1:15" ht="15.75" customHeight="1">
      <c r="A299" s="13"/>
      <c r="B299" s="61"/>
      <c r="F299" s="14"/>
      <c r="G299" s="14"/>
      <c r="H299" s="14"/>
      <c r="I299" s="13"/>
      <c r="O299" s="115"/>
    </row>
    <row r="300" spans="1:15" ht="15.75" customHeight="1">
      <c r="A300" s="13"/>
      <c r="B300" s="61"/>
      <c r="F300" s="14"/>
      <c r="G300" s="14"/>
      <c r="H300" s="14"/>
      <c r="I300" s="13"/>
      <c r="O300" s="115"/>
    </row>
    <row r="301" spans="1:15" ht="15.75" customHeight="1">
      <c r="A301" s="13"/>
      <c r="B301" s="61"/>
      <c r="F301" s="14"/>
      <c r="G301" s="14"/>
      <c r="H301" s="14"/>
      <c r="I301" s="13"/>
      <c r="O301" s="115"/>
    </row>
    <row r="302" spans="1:15" ht="15.75" customHeight="1">
      <c r="A302" s="13"/>
      <c r="B302" s="61"/>
      <c r="F302" s="14"/>
      <c r="G302" s="14"/>
      <c r="H302" s="14"/>
      <c r="I302" s="13"/>
      <c r="O302" s="115"/>
    </row>
    <row r="303" spans="1:15" ht="15.75" customHeight="1">
      <c r="A303" s="13"/>
      <c r="B303" s="61"/>
      <c r="F303" s="14"/>
      <c r="G303" s="14"/>
      <c r="H303" s="14"/>
      <c r="I303" s="13"/>
      <c r="O303" s="115"/>
    </row>
    <row r="304" spans="1:15" ht="15.75" customHeight="1">
      <c r="A304" s="13"/>
      <c r="B304" s="61"/>
      <c r="F304" s="14"/>
      <c r="G304" s="14"/>
      <c r="H304" s="14"/>
      <c r="I304" s="13"/>
      <c r="O304" s="115"/>
    </row>
    <row r="305" spans="1:15" ht="15.75" customHeight="1">
      <c r="A305" s="13"/>
      <c r="B305" s="61"/>
      <c r="F305" s="14"/>
      <c r="G305" s="14"/>
      <c r="H305" s="14"/>
      <c r="I305" s="13"/>
      <c r="O305" s="115"/>
    </row>
    <row r="306" spans="1:15" ht="15.75" customHeight="1">
      <c r="A306" s="13"/>
      <c r="B306" s="61"/>
      <c r="F306" s="14"/>
      <c r="G306" s="14"/>
      <c r="H306" s="14"/>
      <c r="I306" s="13"/>
      <c r="O306" s="115"/>
    </row>
    <row r="307" spans="1:15" ht="15.75" customHeight="1">
      <c r="A307" s="13"/>
      <c r="B307" s="61"/>
      <c r="F307" s="14"/>
      <c r="G307" s="14"/>
      <c r="H307" s="14"/>
      <c r="I307" s="13"/>
      <c r="O307" s="115"/>
    </row>
    <row r="308" spans="1:15" ht="15.75" customHeight="1">
      <c r="A308" s="13"/>
      <c r="B308" s="61"/>
      <c r="F308" s="14"/>
      <c r="G308" s="14"/>
      <c r="H308" s="14"/>
      <c r="I308" s="13"/>
      <c r="O308" s="115"/>
    </row>
    <row r="309" spans="1:15" ht="15.75" customHeight="1">
      <c r="A309" s="13"/>
      <c r="B309" s="61"/>
      <c r="F309" s="14"/>
      <c r="G309" s="14"/>
      <c r="H309" s="14"/>
      <c r="I309" s="13"/>
      <c r="O309" s="115"/>
    </row>
    <row r="310" spans="1:15" ht="15.75" customHeight="1">
      <c r="A310" s="13"/>
      <c r="B310" s="61"/>
      <c r="F310" s="14"/>
      <c r="G310" s="14"/>
      <c r="H310" s="14"/>
      <c r="I310" s="13"/>
      <c r="O310" s="115"/>
    </row>
    <row r="311" spans="1:15" ht="15.75" customHeight="1">
      <c r="A311" s="13"/>
      <c r="B311" s="61"/>
      <c r="F311" s="14"/>
      <c r="G311" s="14"/>
      <c r="H311" s="14"/>
      <c r="I311" s="13"/>
      <c r="O311" s="115"/>
    </row>
    <row r="312" spans="1:15" ht="15.75" customHeight="1">
      <c r="A312" s="13"/>
      <c r="B312" s="61"/>
      <c r="F312" s="14"/>
      <c r="G312" s="14"/>
      <c r="H312" s="14"/>
      <c r="I312" s="13"/>
      <c r="O312" s="115"/>
    </row>
    <row r="313" spans="1:15" ht="15.75" customHeight="1">
      <c r="A313" s="13"/>
      <c r="B313" s="61"/>
      <c r="F313" s="14"/>
      <c r="G313" s="14"/>
      <c r="H313" s="14"/>
      <c r="I313" s="13"/>
      <c r="O313" s="115"/>
    </row>
    <row r="314" spans="1:15" ht="15.75" customHeight="1">
      <c r="A314" s="13"/>
      <c r="B314" s="61"/>
      <c r="F314" s="14"/>
      <c r="G314" s="14"/>
      <c r="H314" s="14"/>
      <c r="I314" s="13"/>
      <c r="O314" s="115"/>
    </row>
    <row r="315" spans="1:15" ht="15.75" customHeight="1">
      <c r="A315" s="13"/>
      <c r="B315" s="61"/>
      <c r="F315" s="14"/>
      <c r="G315" s="14"/>
      <c r="H315" s="14"/>
      <c r="I315" s="13"/>
      <c r="O315" s="115"/>
    </row>
    <row r="316" spans="1:15" ht="15.75" customHeight="1">
      <c r="A316" s="13"/>
      <c r="B316" s="61"/>
      <c r="F316" s="14"/>
      <c r="G316" s="14"/>
      <c r="H316" s="14"/>
      <c r="I316" s="13"/>
      <c r="O316" s="115"/>
    </row>
    <row r="317" spans="1:15" ht="15.75" customHeight="1">
      <c r="A317" s="13"/>
      <c r="B317" s="61"/>
      <c r="F317" s="14"/>
      <c r="G317" s="14"/>
      <c r="H317" s="14"/>
      <c r="I317" s="13"/>
      <c r="O317" s="115"/>
    </row>
    <row r="318" spans="1:15" ht="15.75" customHeight="1">
      <c r="A318" s="13"/>
      <c r="B318" s="61"/>
      <c r="F318" s="14"/>
      <c r="G318" s="14"/>
      <c r="H318" s="14"/>
      <c r="I318" s="13"/>
      <c r="O318" s="115"/>
    </row>
    <row r="319" spans="1:15" ht="15.75" customHeight="1">
      <c r="A319" s="13"/>
      <c r="B319" s="61"/>
      <c r="F319" s="14"/>
      <c r="G319" s="14"/>
      <c r="H319" s="14"/>
      <c r="I319" s="13"/>
      <c r="O319" s="115"/>
    </row>
    <row r="320" spans="1:15" ht="15.75" customHeight="1">
      <c r="A320" s="13"/>
      <c r="B320" s="61"/>
      <c r="F320" s="14"/>
      <c r="G320" s="14"/>
      <c r="H320" s="14"/>
      <c r="I320" s="13"/>
      <c r="O320" s="115"/>
    </row>
    <row r="321" spans="1:15" ht="15.75" customHeight="1">
      <c r="A321" s="13"/>
      <c r="B321" s="61"/>
      <c r="F321" s="14"/>
      <c r="G321" s="14"/>
      <c r="H321" s="14"/>
      <c r="I321" s="13"/>
      <c r="O321" s="115"/>
    </row>
    <row r="322" spans="1:15" ht="15.75" customHeight="1">
      <c r="A322" s="13"/>
      <c r="B322" s="61"/>
      <c r="F322" s="14"/>
      <c r="G322" s="14"/>
      <c r="H322" s="14"/>
      <c r="I322" s="13"/>
      <c r="O322" s="115"/>
    </row>
    <row r="323" spans="1:15" ht="15.75" customHeight="1">
      <c r="A323" s="13"/>
      <c r="B323" s="61"/>
      <c r="F323" s="14"/>
      <c r="G323" s="14"/>
      <c r="H323" s="14"/>
      <c r="I323" s="13"/>
      <c r="O323" s="115"/>
    </row>
    <row r="324" spans="1:15" ht="15.75" customHeight="1">
      <c r="A324" s="13"/>
      <c r="B324" s="61"/>
      <c r="F324" s="14"/>
      <c r="G324" s="14"/>
      <c r="H324" s="14"/>
      <c r="I324" s="13"/>
      <c r="O324" s="115"/>
    </row>
    <row r="325" spans="1:15" ht="15.75" customHeight="1">
      <c r="A325" s="13"/>
      <c r="B325" s="61"/>
      <c r="F325" s="14"/>
      <c r="G325" s="14"/>
      <c r="H325" s="14"/>
      <c r="I325" s="13"/>
      <c r="O325" s="115"/>
    </row>
    <row r="326" spans="1:15" ht="15.75" customHeight="1">
      <c r="A326" s="13"/>
      <c r="B326" s="61"/>
      <c r="F326" s="14"/>
      <c r="G326" s="14"/>
      <c r="H326" s="14"/>
      <c r="I326" s="13"/>
      <c r="O326" s="115"/>
    </row>
    <row r="327" spans="1:15" ht="15.75" customHeight="1">
      <c r="A327" s="13"/>
      <c r="B327" s="61"/>
      <c r="F327" s="14"/>
      <c r="G327" s="14"/>
      <c r="H327" s="14"/>
      <c r="I327" s="13"/>
      <c r="O327" s="115"/>
    </row>
    <row r="328" spans="1:15" ht="15.75" customHeight="1">
      <c r="A328" s="13"/>
      <c r="B328" s="61"/>
      <c r="F328" s="14"/>
      <c r="G328" s="14"/>
      <c r="H328" s="14"/>
      <c r="I328" s="13"/>
      <c r="O328" s="115"/>
    </row>
    <row r="329" spans="1:15" ht="15.75" customHeight="1">
      <c r="A329" s="13"/>
      <c r="B329" s="61"/>
      <c r="F329" s="14"/>
      <c r="G329" s="14"/>
      <c r="H329" s="14"/>
      <c r="I329" s="13"/>
      <c r="O329" s="115"/>
    </row>
    <row r="330" spans="1:15" ht="15.75" customHeight="1">
      <c r="A330" s="13"/>
      <c r="B330" s="61"/>
      <c r="F330" s="14"/>
      <c r="G330" s="14"/>
      <c r="H330" s="14"/>
      <c r="I330" s="13"/>
      <c r="O330" s="115"/>
    </row>
    <row r="331" spans="1:15" ht="15.75" customHeight="1">
      <c r="A331" s="13"/>
      <c r="B331" s="61"/>
      <c r="F331" s="14"/>
      <c r="G331" s="14"/>
      <c r="H331" s="14"/>
      <c r="I331" s="13"/>
      <c r="O331" s="115"/>
    </row>
    <row r="332" spans="1:15" ht="15.75" customHeight="1">
      <c r="A332" s="13"/>
      <c r="B332" s="61"/>
      <c r="F332" s="14"/>
      <c r="G332" s="14"/>
      <c r="H332" s="14"/>
      <c r="I332" s="13"/>
      <c r="O332" s="115"/>
    </row>
    <row r="333" spans="1:15" ht="15.75" customHeight="1">
      <c r="A333" s="13"/>
      <c r="B333" s="61"/>
      <c r="F333" s="14"/>
      <c r="G333" s="14"/>
      <c r="H333" s="14"/>
      <c r="I333" s="13"/>
      <c r="O333" s="115"/>
    </row>
    <row r="334" spans="1:15" ht="15.75" customHeight="1">
      <c r="A334" s="13"/>
      <c r="B334" s="61"/>
      <c r="F334" s="14"/>
      <c r="G334" s="14"/>
      <c r="H334" s="14"/>
      <c r="I334" s="13"/>
      <c r="O334" s="115"/>
    </row>
    <row r="335" spans="1:15" ht="15.75" customHeight="1">
      <c r="A335" s="13"/>
      <c r="B335" s="61"/>
      <c r="F335" s="14"/>
      <c r="G335" s="14"/>
      <c r="H335" s="14"/>
      <c r="I335" s="13"/>
      <c r="O335" s="115"/>
    </row>
    <row r="336" spans="1:15" ht="15.75" customHeight="1">
      <c r="A336" s="13"/>
      <c r="B336" s="61"/>
      <c r="F336" s="14"/>
      <c r="G336" s="14"/>
      <c r="H336" s="14"/>
      <c r="I336" s="13"/>
      <c r="O336" s="115"/>
    </row>
    <row r="337" spans="1:15" ht="15.75" customHeight="1">
      <c r="A337" s="13"/>
      <c r="B337" s="61"/>
      <c r="F337" s="14"/>
      <c r="G337" s="14"/>
      <c r="H337" s="14"/>
      <c r="I337" s="13"/>
      <c r="O337" s="115"/>
    </row>
    <row r="338" spans="1:15" ht="15.75" customHeight="1">
      <c r="A338" s="13"/>
      <c r="B338" s="61"/>
      <c r="F338" s="14"/>
      <c r="G338" s="14"/>
      <c r="H338" s="14"/>
      <c r="I338" s="13"/>
      <c r="O338" s="115"/>
    </row>
    <row r="339" spans="1:15" ht="15.75" customHeight="1">
      <c r="A339" s="13"/>
      <c r="B339" s="61"/>
      <c r="F339" s="14"/>
      <c r="G339" s="14"/>
      <c r="H339" s="14"/>
      <c r="I339" s="13"/>
      <c r="O339" s="115"/>
    </row>
    <row r="340" spans="1:15" ht="15.75" customHeight="1">
      <c r="A340" s="13"/>
      <c r="B340" s="61"/>
      <c r="F340" s="14"/>
      <c r="G340" s="14"/>
      <c r="H340" s="14"/>
      <c r="I340" s="13"/>
      <c r="O340" s="115"/>
    </row>
    <row r="341" spans="1:15" ht="15.75" customHeight="1">
      <c r="A341" s="13"/>
      <c r="B341" s="61"/>
      <c r="F341" s="14"/>
      <c r="G341" s="14"/>
      <c r="H341" s="14"/>
      <c r="I341" s="13"/>
      <c r="O341" s="115"/>
    </row>
    <row r="342" spans="1:15" ht="15.75" customHeight="1">
      <c r="A342" s="13"/>
      <c r="B342" s="61"/>
      <c r="F342" s="14"/>
      <c r="G342" s="14"/>
      <c r="H342" s="14"/>
      <c r="I342" s="13"/>
      <c r="O342" s="115"/>
    </row>
    <row r="343" spans="1:15" ht="15.75" customHeight="1">
      <c r="A343" s="13"/>
      <c r="B343" s="61"/>
      <c r="F343" s="14"/>
      <c r="G343" s="14"/>
      <c r="H343" s="14"/>
      <c r="I343" s="13"/>
      <c r="O343" s="115"/>
    </row>
    <row r="344" spans="1:15" ht="15.75" customHeight="1">
      <c r="A344" s="13"/>
      <c r="B344" s="61"/>
      <c r="F344" s="14"/>
      <c r="G344" s="14"/>
      <c r="H344" s="14"/>
      <c r="I344" s="13"/>
      <c r="O344" s="115"/>
    </row>
    <row r="345" spans="1:15" ht="15.75" customHeight="1">
      <c r="A345" s="13"/>
      <c r="B345" s="61"/>
      <c r="F345" s="14"/>
      <c r="G345" s="14"/>
      <c r="H345" s="14"/>
      <c r="I345" s="13"/>
      <c r="O345" s="115"/>
    </row>
    <row r="346" spans="1:15" ht="15.75" customHeight="1">
      <c r="A346" s="13"/>
      <c r="B346" s="61"/>
      <c r="F346" s="14"/>
      <c r="G346" s="14"/>
      <c r="H346" s="14"/>
      <c r="I346" s="13"/>
      <c r="O346" s="115"/>
    </row>
    <row r="347" spans="1:15" ht="15.75" customHeight="1">
      <c r="A347" s="13"/>
      <c r="B347" s="61"/>
      <c r="F347" s="14"/>
      <c r="G347" s="14"/>
      <c r="H347" s="14"/>
      <c r="I347" s="13"/>
      <c r="O347" s="115"/>
    </row>
    <row r="348" spans="1:15" ht="15.75" customHeight="1">
      <c r="A348" s="13"/>
      <c r="B348" s="61"/>
      <c r="F348" s="14"/>
      <c r="G348" s="14"/>
      <c r="H348" s="14"/>
      <c r="I348" s="13"/>
      <c r="O348" s="115"/>
    </row>
    <row r="349" spans="1:15" ht="15.75" customHeight="1">
      <c r="A349" s="13"/>
      <c r="B349" s="61"/>
      <c r="F349" s="14"/>
      <c r="G349" s="14"/>
      <c r="H349" s="14"/>
      <c r="I349" s="13"/>
      <c r="O349" s="115"/>
    </row>
    <row r="350" spans="1:15" ht="15.75" customHeight="1">
      <c r="A350" s="13"/>
      <c r="B350" s="61"/>
      <c r="F350" s="14"/>
      <c r="G350" s="14"/>
      <c r="H350" s="14"/>
      <c r="I350" s="13"/>
      <c r="O350" s="115"/>
    </row>
    <row r="351" spans="1:15" ht="15.75" customHeight="1">
      <c r="A351" s="13"/>
      <c r="B351" s="61"/>
      <c r="F351" s="14"/>
      <c r="G351" s="14"/>
      <c r="H351" s="14"/>
      <c r="I351" s="13"/>
      <c r="O351" s="115"/>
    </row>
    <row r="352" spans="1:15" ht="15.75" customHeight="1">
      <c r="A352" s="13"/>
      <c r="B352" s="61"/>
      <c r="F352" s="14"/>
      <c r="G352" s="14"/>
      <c r="H352" s="14"/>
      <c r="I352" s="13"/>
      <c r="O352" s="115"/>
    </row>
    <row r="353" spans="1:15" ht="15.75" customHeight="1">
      <c r="A353" s="13"/>
      <c r="B353" s="61"/>
      <c r="F353" s="14"/>
      <c r="G353" s="14"/>
      <c r="H353" s="14"/>
      <c r="I353" s="13"/>
      <c r="O353" s="115"/>
    </row>
    <row r="354" spans="1:15" ht="15.75" customHeight="1">
      <c r="A354" s="13"/>
      <c r="B354" s="61"/>
      <c r="F354" s="14"/>
      <c r="G354" s="14"/>
      <c r="H354" s="14"/>
      <c r="I354" s="13"/>
      <c r="O354" s="115"/>
    </row>
    <row r="355" spans="1:15" ht="15.75" customHeight="1">
      <c r="A355" s="13"/>
      <c r="B355" s="61"/>
      <c r="F355" s="14"/>
      <c r="G355" s="14"/>
      <c r="H355" s="14"/>
      <c r="I355" s="13"/>
      <c r="O355" s="115"/>
    </row>
    <row r="356" spans="1:15" ht="15.75" customHeight="1">
      <c r="A356" s="13"/>
      <c r="B356" s="61"/>
      <c r="F356" s="14"/>
      <c r="G356" s="14"/>
      <c r="H356" s="14"/>
      <c r="I356" s="13"/>
      <c r="O356" s="115"/>
    </row>
    <row r="357" spans="1:15" ht="15.75" customHeight="1">
      <c r="A357" s="13"/>
      <c r="B357" s="61"/>
      <c r="F357" s="14"/>
      <c r="G357" s="14"/>
      <c r="H357" s="14"/>
      <c r="I357" s="13"/>
      <c r="O357" s="115"/>
    </row>
    <row r="358" spans="1:15" ht="15.75" customHeight="1">
      <c r="A358" s="13"/>
      <c r="B358" s="61"/>
      <c r="F358" s="14"/>
      <c r="G358" s="14"/>
      <c r="H358" s="14"/>
      <c r="I358" s="13"/>
      <c r="O358" s="115"/>
    </row>
    <row r="359" spans="1:15" ht="15.75" customHeight="1">
      <c r="A359" s="13"/>
      <c r="B359" s="61"/>
      <c r="F359" s="14"/>
      <c r="G359" s="14"/>
      <c r="H359" s="14"/>
      <c r="I359" s="13"/>
      <c r="O359" s="115"/>
    </row>
    <row r="360" spans="1:15" ht="15.75" customHeight="1">
      <c r="A360" s="13"/>
      <c r="B360" s="61"/>
      <c r="F360" s="14"/>
      <c r="G360" s="14"/>
      <c r="H360" s="14"/>
      <c r="I360" s="13"/>
      <c r="O360" s="115"/>
    </row>
    <row r="361" spans="1:15" ht="15.75" customHeight="1">
      <c r="A361" s="13"/>
      <c r="B361" s="61"/>
      <c r="F361" s="14"/>
      <c r="G361" s="14"/>
      <c r="H361" s="14"/>
      <c r="I361" s="13"/>
      <c r="O361" s="115"/>
    </row>
    <row r="362" spans="1:15" ht="15.75" customHeight="1">
      <c r="A362" s="13"/>
      <c r="B362" s="61"/>
      <c r="F362" s="14"/>
      <c r="G362" s="14"/>
      <c r="H362" s="14"/>
      <c r="I362" s="13"/>
      <c r="O362" s="115"/>
    </row>
    <row r="363" spans="1:15" ht="15.75" customHeight="1">
      <c r="A363" s="13"/>
      <c r="B363" s="61"/>
      <c r="F363" s="14"/>
      <c r="G363" s="14"/>
      <c r="H363" s="14"/>
      <c r="I363" s="13"/>
      <c r="O363" s="115"/>
    </row>
    <row r="364" spans="1:15" ht="15.75" customHeight="1">
      <c r="A364" s="13"/>
      <c r="B364" s="61"/>
      <c r="F364" s="14"/>
      <c r="G364" s="14"/>
      <c r="H364" s="14"/>
      <c r="I364" s="13"/>
      <c r="O364" s="115"/>
    </row>
    <row r="365" spans="1:15" ht="15.75" customHeight="1">
      <c r="A365" s="13"/>
      <c r="B365" s="61"/>
      <c r="F365" s="14"/>
      <c r="G365" s="14"/>
      <c r="H365" s="14"/>
      <c r="I365" s="13"/>
      <c r="O365" s="115"/>
    </row>
    <row r="366" spans="1:15" ht="15.75" customHeight="1">
      <c r="A366" s="13"/>
      <c r="B366" s="61"/>
      <c r="F366" s="14"/>
      <c r="G366" s="14"/>
      <c r="H366" s="14"/>
      <c r="I366" s="13"/>
      <c r="O366" s="115"/>
    </row>
    <row r="367" spans="1:15" ht="15.75" customHeight="1">
      <c r="A367" s="13"/>
      <c r="B367" s="61"/>
      <c r="F367" s="14"/>
      <c r="G367" s="14"/>
      <c r="H367" s="14"/>
      <c r="I367" s="13"/>
      <c r="O367" s="115"/>
    </row>
    <row r="368" spans="1:15" ht="15.75" customHeight="1">
      <c r="A368" s="13"/>
      <c r="B368" s="61"/>
      <c r="F368" s="14"/>
      <c r="G368" s="14"/>
      <c r="H368" s="14"/>
      <c r="I368" s="13"/>
      <c r="O368" s="115"/>
    </row>
    <row r="369" spans="1:15" ht="15.75" customHeight="1">
      <c r="A369" s="13"/>
      <c r="B369" s="61"/>
      <c r="F369" s="14"/>
      <c r="G369" s="14"/>
      <c r="H369" s="14"/>
      <c r="I369" s="13"/>
      <c r="O369" s="115"/>
    </row>
    <row r="370" spans="1:15" ht="15.75" customHeight="1">
      <c r="A370" s="13"/>
      <c r="B370" s="61"/>
      <c r="F370" s="14"/>
      <c r="G370" s="14"/>
      <c r="H370" s="14"/>
      <c r="I370" s="13"/>
      <c r="O370" s="115"/>
    </row>
    <row r="371" spans="1:15" ht="15.75" customHeight="1">
      <c r="A371" s="13"/>
      <c r="B371" s="61"/>
      <c r="F371" s="14"/>
      <c r="G371" s="14"/>
      <c r="H371" s="14"/>
      <c r="I371" s="13"/>
      <c r="O371" s="115"/>
    </row>
    <row r="372" spans="1:15" ht="15.75" customHeight="1">
      <c r="A372" s="13"/>
      <c r="B372" s="61"/>
      <c r="F372" s="14"/>
      <c r="G372" s="14"/>
      <c r="H372" s="14"/>
      <c r="I372" s="13"/>
      <c r="O372" s="115"/>
    </row>
    <row r="373" spans="1:15" ht="15.75" customHeight="1">
      <c r="A373" s="13"/>
      <c r="B373" s="61"/>
      <c r="F373" s="14"/>
      <c r="G373" s="14"/>
      <c r="H373" s="14"/>
      <c r="I373" s="13"/>
      <c r="O373" s="115"/>
    </row>
    <row r="374" spans="1:15" ht="15.75" customHeight="1">
      <c r="A374" s="13"/>
      <c r="B374" s="61"/>
      <c r="F374" s="14"/>
      <c r="G374" s="14"/>
      <c r="H374" s="14"/>
      <c r="I374" s="13"/>
      <c r="O374" s="115"/>
    </row>
    <row r="375" spans="1:15" ht="15.75" customHeight="1">
      <c r="A375" s="13"/>
      <c r="B375" s="61"/>
      <c r="F375" s="14"/>
      <c r="G375" s="14"/>
      <c r="H375" s="14"/>
      <c r="I375" s="13"/>
      <c r="O375" s="115"/>
    </row>
    <row r="376" spans="1:15" ht="15.75" customHeight="1">
      <c r="A376" s="13"/>
      <c r="B376" s="61"/>
      <c r="F376" s="14"/>
      <c r="G376" s="14"/>
      <c r="H376" s="14"/>
      <c r="I376" s="13"/>
      <c r="O376" s="115"/>
    </row>
    <row r="377" spans="1:15" ht="15.75" customHeight="1">
      <c r="A377" s="13"/>
      <c r="B377" s="61"/>
      <c r="F377" s="14"/>
      <c r="G377" s="14"/>
      <c r="H377" s="14"/>
      <c r="I377" s="13"/>
      <c r="O377" s="115"/>
    </row>
    <row r="378" spans="1:15" ht="15.75" customHeight="1">
      <c r="A378" s="13"/>
      <c r="B378" s="61"/>
      <c r="F378" s="14"/>
      <c r="G378" s="14"/>
      <c r="H378" s="14"/>
      <c r="I378" s="13"/>
      <c r="O378" s="115"/>
    </row>
    <row r="379" spans="1:15" ht="15.75" customHeight="1">
      <c r="A379" s="13"/>
      <c r="B379" s="61"/>
      <c r="F379" s="14"/>
      <c r="G379" s="14"/>
      <c r="H379" s="14"/>
      <c r="I379" s="13"/>
      <c r="O379" s="115"/>
    </row>
    <row r="380" spans="1:15" ht="15.75" customHeight="1">
      <c r="A380" s="13"/>
      <c r="B380" s="61"/>
      <c r="F380" s="14"/>
      <c r="G380" s="14"/>
      <c r="H380" s="14"/>
      <c r="I380" s="13"/>
      <c r="O380" s="115"/>
    </row>
    <row r="381" spans="1:15" ht="15.75" customHeight="1">
      <c r="A381" s="13"/>
      <c r="B381" s="61"/>
      <c r="F381" s="14"/>
      <c r="G381" s="14"/>
      <c r="H381" s="14"/>
      <c r="I381" s="13"/>
      <c r="O381" s="115"/>
    </row>
    <row r="382" spans="1:15" ht="15.75" customHeight="1">
      <c r="A382" s="13"/>
      <c r="B382" s="61"/>
      <c r="F382" s="14"/>
      <c r="G382" s="14"/>
      <c r="H382" s="14"/>
      <c r="I382" s="13"/>
      <c r="O382" s="115"/>
    </row>
    <row r="383" spans="1:15" ht="15.75" customHeight="1">
      <c r="A383" s="13"/>
      <c r="B383" s="61"/>
      <c r="F383" s="14"/>
      <c r="G383" s="14"/>
      <c r="H383" s="14"/>
      <c r="I383" s="13"/>
      <c r="O383" s="115"/>
    </row>
    <row r="384" spans="1:15" ht="15.75" customHeight="1">
      <c r="A384" s="13"/>
      <c r="B384" s="61"/>
      <c r="F384" s="14"/>
      <c r="G384" s="14"/>
      <c r="H384" s="14"/>
      <c r="I384" s="13"/>
      <c r="O384" s="115"/>
    </row>
    <row r="385" spans="1:15" ht="15.75" customHeight="1">
      <c r="A385" s="13"/>
      <c r="B385" s="61"/>
      <c r="F385" s="14"/>
      <c r="G385" s="14"/>
      <c r="H385" s="14"/>
      <c r="I385" s="13"/>
      <c r="O385" s="115"/>
    </row>
    <row r="386" spans="1:15" ht="15.75" customHeight="1">
      <c r="A386" s="13"/>
      <c r="B386" s="61"/>
      <c r="F386" s="14"/>
      <c r="G386" s="14"/>
      <c r="H386" s="14"/>
      <c r="I386" s="13"/>
      <c r="O386" s="115"/>
    </row>
    <row r="387" spans="1:15" ht="15.75" customHeight="1">
      <c r="A387" s="13"/>
      <c r="B387" s="61"/>
      <c r="F387" s="14"/>
      <c r="G387" s="14"/>
      <c r="H387" s="14"/>
      <c r="I387" s="13"/>
      <c r="O387" s="115"/>
    </row>
    <row r="388" spans="1:15" ht="15.75" customHeight="1">
      <c r="A388" s="13"/>
      <c r="B388" s="61"/>
      <c r="F388" s="14"/>
      <c r="G388" s="14"/>
      <c r="H388" s="14"/>
      <c r="I388" s="13"/>
      <c r="O388" s="115"/>
    </row>
    <row r="389" spans="1:15" ht="15.75" customHeight="1">
      <c r="A389" s="13"/>
      <c r="B389" s="61"/>
      <c r="F389" s="14"/>
      <c r="G389" s="14"/>
      <c r="H389" s="14"/>
      <c r="I389" s="13"/>
      <c r="O389" s="115"/>
    </row>
    <row r="390" spans="1:15" ht="15.75" customHeight="1">
      <c r="A390" s="13"/>
      <c r="B390" s="61"/>
      <c r="F390" s="14"/>
      <c r="G390" s="14"/>
      <c r="H390" s="14"/>
      <c r="I390" s="13"/>
      <c r="O390" s="115"/>
    </row>
    <row r="391" spans="1:15" ht="15.75" customHeight="1">
      <c r="A391" s="13"/>
      <c r="B391" s="61"/>
      <c r="F391" s="14"/>
      <c r="G391" s="14"/>
      <c r="H391" s="14"/>
      <c r="I391" s="13"/>
      <c r="O391" s="115"/>
    </row>
    <row r="392" spans="1:15" ht="15.75" customHeight="1">
      <c r="A392" s="13"/>
      <c r="B392" s="61"/>
      <c r="F392" s="14"/>
      <c r="G392" s="14"/>
      <c r="H392" s="14"/>
      <c r="I392" s="13"/>
      <c r="O392" s="115"/>
    </row>
    <row r="393" spans="1:15" ht="15.75" customHeight="1">
      <c r="A393" s="13"/>
      <c r="B393" s="61"/>
      <c r="F393" s="14"/>
      <c r="G393" s="14"/>
      <c r="H393" s="14"/>
      <c r="I393" s="13"/>
      <c r="O393" s="115"/>
    </row>
    <row r="394" spans="1:15" ht="15.75" customHeight="1">
      <c r="A394" s="13"/>
      <c r="B394" s="61"/>
      <c r="F394" s="14"/>
      <c r="G394" s="14"/>
      <c r="H394" s="14"/>
      <c r="I394" s="13"/>
      <c r="O394" s="115"/>
    </row>
    <row r="395" spans="1:15" ht="15.75" customHeight="1">
      <c r="A395" s="13"/>
      <c r="B395" s="61"/>
      <c r="F395" s="14"/>
      <c r="G395" s="14"/>
      <c r="H395" s="14"/>
      <c r="I395" s="13"/>
      <c r="O395" s="115"/>
    </row>
    <row r="396" spans="1:15" ht="15.75" customHeight="1">
      <c r="A396" s="13"/>
      <c r="B396" s="61"/>
      <c r="F396" s="14"/>
      <c r="G396" s="14"/>
      <c r="H396" s="14"/>
      <c r="I396" s="13"/>
      <c r="O396" s="115"/>
    </row>
    <row r="397" spans="1:15" ht="15.75" customHeight="1">
      <c r="A397" s="13"/>
      <c r="B397" s="61"/>
      <c r="F397" s="14"/>
      <c r="G397" s="14"/>
      <c r="H397" s="14"/>
      <c r="I397" s="13"/>
      <c r="O397" s="115"/>
    </row>
    <row r="398" spans="1:15" ht="15.75" customHeight="1">
      <c r="A398" s="13"/>
      <c r="B398" s="61"/>
      <c r="F398" s="14"/>
      <c r="G398" s="14"/>
      <c r="H398" s="14"/>
      <c r="I398" s="13"/>
      <c r="O398" s="115"/>
    </row>
    <row r="399" spans="1:15" ht="15.75" customHeight="1">
      <c r="A399" s="13"/>
      <c r="B399" s="61"/>
      <c r="F399" s="14"/>
      <c r="G399" s="14"/>
      <c r="H399" s="14"/>
      <c r="I399" s="13"/>
      <c r="O399" s="115"/>
    </row>
    <row r="400" spans="1:15" ht="15.75" customHeight="1">
      <c r="A400" s="13"/>
      <c r="B400" s="61"/>
      <c r="F400" s="14"/>
      <c r="G400" s="14"/>
      <c r="H400" s="14"/>
      <c r="I400" s="13"/>
      <c r="O400" s="115"/>
    </row>
    <row r="401" spans="1:15" ht="15.75" customHeight="1">
      <c r="A401" s="13"/>
      <c r="B401" s="61"/>
      <c r="F401" s="14"/>
      <c r="G401" s="14"/>
      <c r="H401" s="14"/>
      <c r="I401" s="13"/>
      <c r="O401" s="115"/>
    </row>
    <row r="402" spans="1:15" ht="15.75" customHeight="1">
      <c r="A402" s="13"/>
      <c r="B402" s="61"/>
      <c r="F402" s="14"/>
      <c r="G402" s="14"/>
      <c r="H402" s="14"/>
      <c r="I402" s="13"/>
      <c r="O402" s="115"/>
    </row>
    <row r="403" spans="1:15" ht="15.75" customHeight="1">
      <c r="A403" s="13"/>
      <c r="B403" s="61"/>
      <c r="F403" s="14"/>
      <c r="G403" s="14"/>
      <c r="H403" s="14"/>
      <c r="I403" s="13"/>
      <c r="O403" s="115"/>
    </row>
    <row r="404" spans="1:15" ht="15.75" customHeight="1">
      <c r="A404" s="13"/>
      <c r="B404" s="61"/>
      <c r="F404" s="14"/>
      <c r="G404" s="14"/>
      <c r="H404" s="14"/>
      <c r="I404" s="13"/>
      <c r="O404" s="115"/>
    </row>
    <row r="405" spans="1:15" ht="15.75" customHeight="1">
      <c r="A405" s="13"/>
      <c r="B405" s="61"/>
      <c r="F405" s="14"/>
      <c r="G405" s="14"/>
      <c r="H405" s="14"/>
      <c r="I405" s="13"/>
      <c r="O405" s="115"/>
    </row>
    <row r="406" spans="1:15" ht="15.75" customHeight="1">
      <c r="A406" s="13"/>
      <c r="B406" s="61"/>
      <c r="F406" s="14"/>
      <c r="G406" s="14"/>
      <c r="H406" s="14"/>
      <c r="I406" s="13"/>
      <c r="O406" s="115"/>
    </row>
    <row r="407" spans="1:15" ht="15.75" customHeight="1">
      <c r="A407" s="13"/>
      <c r="B407" s="61"/>
      <c r="F407" s="14"/>
      <c r="G407" s="14"/>
      <c r="H407" s="14"/>
      <c r="I407" s="13"/>
      <c r="O407" s="115"/>
    </row>
    <row r="408" spans="1:15" ht="15.75" customHeight="1">
      <c r="A408" s="13"/>
      <c r="B408" s="61"/>
      <c r="F408" s="14"/>
      <c r="G408" s="14"/>
      <c r="H408" s="14"/>
      <c r="I408" s="13"/>
      <c r="O408" s="115"/>
    </row>
    <row r="409" spans="1:15" ht="15.75" customHeight="1">
      <c r="A409" s="13"/>
      <c r="B409" s="61"/>
      <c r="F409" s="14"/>
      <c r="G409" s="14"/>
      <c r="H409" s="14"/>
      <c r="I409" s="13"/>
      <c r="O409" s="115"/>
    </row>
    <row r="410" spans="1:15" ht="15.75" customHeight="1">
      <c r="A410" s="13"/>
      <c r="B410" s="61"/>
      <c r="F410" s="14"/>
      <c r="G410" s="14"/>
      <c r="H410" s="14"/>
      <c r="I410" s="13"/>
      <c r="O410" s="115"/>
    </row>
    <row r="411" spans="1:15" ht="15.75" customHeight="1">
      <c r="A411" s="13"/>
      <c r="B411" s="61"/>
      <c r="F411" s="14"/>
      <c r="G411" s="14"/>
      <c r="H411" s="14"/>
      <c r="I411" s="13"/>
      <c r="O411" s="115"/>
    </row>
    <row r="412" spans="1:15" ht="15.75" customHeight="1">
      <c r="A412" s="13"/>
      <c r="B412" s="61"/>
      <c r="F412" s="14"/>
      <c r="G412" s="14"/>
      <c r="H412" s="14"/>
      <c r="I412" s="13"/>
      <c r="O412" s="115"/>
    </row>
    <row r="413" spans="1:15" ht="15.75" customHeight="1">
      <c r="A413" s="13"/>
      <c r="B413" s="61"/>
      <c r="F413" s="14"/>
      <c r="G413" s="14"/>
      <c r="H413" s="14"/>
      <c r="I413" s="13"/>
      <c r="O413" s="115"/>
    </row>
    <row r="414" spans="1:15" ht="15.75" customHeight="1">
      <c r="A414" s="13"/>
      <c r="B414" s="61"/>
      <c r="F414" s="14"/>
      <c r="G414" s="14"/>
      <c r="H414" s="14"/>
      <c r="I414" s="13"/>
      <c r="O414" s="115"/>
    </row>
    <row r="415" spans="1:15" ht="15.75" customHeight="1">
      <c r="A415" s="13"/>
      <c r="B415" s="61"/>
      <c r="F415" s="14"/>
      <c r="G415" s="14"/>
      <c r="H415" s="14"/>
      <c r="I415" s="13"/>
      <c r="O415" s="115"/>
    </row>
    <row r="416" spans="1:15" ht="15.75" customHeight="1">
      <c r="A416" s="13"/>
      <c r="B416" s="61"/>
      <c r="F416" s="14"/>
      <c r="G416" s="14"/>
      <c r="H416" s="14"/>
      <c r="I416" s="13"/>
      <c r="O416" s="115"/>
    </row>
    <row r="417" spans="1:15" ht="15.75" customHeight="1">
      <c r="A417" s="13"/>
      <c r="B417" s="61"/>
      <c r="F417" s="14"/>
      <c r="G417" s="14"/>
      <c r="H417" s="14"/>
      <c r="I417" s="13"/>
      <c r="O417" s="115"/>
    </row>
    <row r="418" spans="1:15" ht="15.75" customHeight="1">
      <c r="A418" s="13"/>
      <c r="B418" s="61"/>
      <c r="F418" s="14"/>
      <c r="G418" s="14"/>
      <c r="H418" s="14"/>
      <c r="I418" s="13"/>
      <c r="O418" s="115"/>
    </row>
    <row r="419" spans="1:15" ht="15.75" customHeight="1">
      <c r="A419" s="13"/>
      <c r="B419" s="61"/>
      <c r="F419" s="14"/>
      <c r="G419" s="14"/>
      <c r="H419" s="14"/>
      <c r="I419" s="13"/>
      <c r="O419" s="115"/>
    </row>
    <row r="420" spans="1:15" ht="15.75" customHeight="1">
      <c r="A420" s="13"/>
      <c r="B420" s="61"/>
      <c r="F420" s="14"/>
      <c r="G420" s="14"/>
      <c r="H420" s="14"/>
      <c r="I420" s="13"/>
      <c r="O420" s="115"/>
    </row>
    <row r="421" spans="1:15" ht="15.75" customHeight="1">
      <c r="A421" s="13"/>
      <c r="B421" s="61"/>
      <c r="F421" s="14"/>
      <c r="G421" s="14"/>
      <c r="H421" s="14"/>
      <c r="I421" s="13"/>
      <c r="O421" s="115"/>
    </row>
    <row r="422" spans="1:15" ht="15.75" customHeight="1">
      <c r="A422" s="13"/>
      <c r="B422" s="61"/>
      <c r="F422" s="14"/>
      <c r="G422" s="14"/>
      <c r="H422" s="14"/>
      <c r="I422" s="13"/>
      <c r="O422" s="115"/>
    </row>
    <row r="423" spans="1:15" ht="15.75" customHeight="1">
      <c r="A423" s="13"/>
      <c r="B423" s="61"/>
      <c r="F423" s="14"/>
      <c r="G423" s="14"/>
      <c r="H423" s="14"/>
      <c r="I423" s="13"/>
      <c r="O423" s="115"/>
    </row>
    <row r="424" spans="1:15" ht="15.75" customHeight="1">
      <c r="A424" s="13"/>
      <c r="B424" s="61"/>
      <c r="F424" s="14"/>
      <c r="G424" s="14"/>
      <c r="H424" s="14"/>
      <c r="I424" s="13"/>
      <c r="O424" s="115"/>
    </row>
    <row r="425" spans="1:15" ht="15.75" customHeight="1">
      <c r="A425" s="13"/>
      <c r="B425" s="61"/>
      <c r="F425" s="14"/>
      <c r="G425" s="14"/>
      <c r="H425" s="14"/>
      <c r="I425" s="13"/>
      <c r="O425" s="115"/>
    </row>
    <row r="426" spans="1:15" ht="15.75" customHeight="1">
      <c r="A426" s="13"/>
      <c r="B426" s="61"/>
      <c r="F426" s="14"/>
      <c r="G426" s="14"/>
      <c r="H426" s="14"/>
      <c r="I426" s="13"/>
      <c r="O426" s="115"/>
    </row>
    <row r="427" spans="1:15" ht="15.75" customHeight="1">
      <c r="A427" s="13"/>
      <c r="B427" s="61"/>
      <c r="F427" s="14"/>
      <c r="G427" s="14"/>
      <c r="H427" s="14"/>
      <c r="I427" s="13"/>
      <c r="O427" s="115"/>
    </row>
    <row r="428" spans="1:15" ht="15.75" customHeight="1">
      <c r="A428" s="13"/>
      <c r="B428" s="61"/>
      <c r="F428" s="14"/>
      <c r="G428" s="14"/>
      <c r="H428" s="14"/>
      <c r="I428" s="13"/>
      <c r="O428" s="115"/>
    </row>
    <row r="429" spans="1:15" ht="15.75" customHeight="1">
      <c r="A429" s="13"/>
      <c r="B429" s="61"/>
      <c r="F429" s="14"/>
      <c r="G429" s="14"/>
      <c r="H429" s="14"/>
      <c r="I429" s="13"/>
      <c r="O429" s="115"/>
    </row>
    <row r="430" spans="1:15" ht="15.75" customHeight="1">
      <c r="A430" s="13"/>
      <c r="B430" s="61"/>
      <c r="F430" s="14"/>
      <c r="G430" s="14"/>
      <c r="H430" s="14"/>
      <c r="I430" s="13"/>
      <c r="O430" s="115"/>
    </row>
    <row r="431" spans="1:15" ht="15.75" customHeight="1">
      <c r="A431" s="13"/>
      <c r="B431" s="61"/>
      <c r="F431" s="14"/>
      <c r="G431" s="14"/>
      <c r="H431" s="14"/>
      <c r="I431" s="13"/>
      <c r="O431" s="115"/>
    </row>
    <row r="432" spans="1:15" ht="15.75" customHeight="1">
      <c r="A432" s="13"/>
      <c r="B432" s="61"/>
      <c r="F432" s="14"/>
      <c r="G432" s="14"/>
      <c r="H432" s="14"/>
      <c r="I432" s="13"/>
      <c r="O432" s="115"/>
    </row>
    <row r="433" spans="1:15" ht="15.75" customHeight="1">
      <c r="A433" s="13"/>
      <c r="B433" s="61"/>
      <c r="F433" s="14"/>
      <c r="G433" s="14"/>
      <c r="H433" s="14"/>
      <c r="I433" s="13"/>
      <c r="O433" s="115"/>
    </row>
    <row r="434" spans="1:15" ht="15.75" customHeight="1">
      <c r="A434" s="13"/>
      <c r="B434" s="61"/>
      <c r="F434" s="14"/>
      <c r="G434" s="14"/>
      <c r="H434" s="14"/>
      <c r="I434" s="13"/>
      <c r="O434" s="115"/>
    </row>
    <row r="435" spans="1:15" ht="15.75" customHeight="1">
      <c r="A435" s="13"/>
      <c r="B435" s="61"/>
      <c r="F435" s="14"/>
      <c r="G435" s="14"/>
      <c r="H435" s="14"/>
      <c r="I435" s="13"/>
      <c r="O435" s="115"/>
    </row>
    <row r="436" spans="1:15" ht="15.75" customHeight="1">
      <c r="A436" s="13"/>
      <c r="B436" s="61"/>
      <c r="F436" s="14"/>
      <c r="G436" s="14"/>
      <c r="H436" s="14"/>
      <c r="I436" s="13"/>
      <c r="O436" s="115"/>
    </row>
    <row r="437" spans="1:15" ht="15.75" customHeight="1">
      <c r="A437" s="13"/>
      <c r="B437" s="61"/>
      <c r="F437" s="14"/>
      <c r="G437" s="14"/>
      <c r="H437" s="14"/>
      <c r="I437" s="13"/>
      <c r="O437" s="115"/>
    </row>
    <row r="438" spans="1:15" ht="15.75" customHeight="1">
      <c r="A438" s="13"/>
      <c r="B438" s="61"/>
      <c r="F438" s="14"/>
      <c r="G438" s="14"/>
      <c r="H438" s="14"/>
      <c r="I438" s="13"/>
      <c r="O438" s="115"/>
    </row>
    <row r="439" spans="1:15" ht="15.75" customHeight="1">
      <c r="A439" s="13"/>
      <c r="B439" s="61"/>
      <c r="F439" s="14"/>
      <c r="G439" s="14"/>
      <c r="H439" s="14"/>
      <c r="I439" s="13"/>
      <c r="O439" s="115"/>
    </row>
    <row r="440" spans="1:15" ht="15.75" customHeight="1">
      <c r="A440" s="13"/>
      <c r="B440" s="61"/>
      <c r="F440" s="14"/>
      <c r="G440" s="14"/>
      <c r="H440" s="14"/>
      <c r="I440" s="13"/>
      <c r="O440" s="115"/>
    </row>
    <row r="441" spans="1:15" ht="15.75" customHeight="1">
      <c r="A441" s="13"/>
      <c r="B441" s="61"/>
      <c r="F441" s="14"/>
      <c r="G441" s="14"/>
      <c r="H441" s="14"/>
      <c r="I441" s="13"/>
      <c r="O441" s="115"/>
    </row>
    <row r="442" spans="1:15" ht="15.75" customHeight="1">
      <c r="A442" s="13"/>
      <c r="B442" s="61"/>
      <c r="F442" s="14"/>
      <c r="G442" s="14"/>
      <c r="H442" s="14"/>
      <c r="I442" s="13"/>
      <c r="O442" s="115"/>
    </row>
    <row r="443" spans="1:15" ht="15.75" customHeight="1">
      <c r="A443" s="13"/>
      <c r="B443" s="61"/>
      <c r="F443" s="14"/>
      <c r="G443" s="14"/>
      <c r="H443" s="14"/>
      <c r="I443" s="13"/>
      <c r="O443" s="115"/>
    </row>
    <row r="444" spans="1:15" ht="15.75" customHeight="1">
      <c r="A444" s="13"/>
      <c r="B444" s="61"/>
      <c r="F444" s="14"/>
      <c r="G444" s="14"/>
      <c r="H444" s="14"/>
      <c r="I444" s="13"/>
      <c r="O444" s="115"/>
    </row>
    <row r="445" spans="1:15" ht="15.75" customHeight="1">
      <c r="A445" s="13"/>
      <c r="B445" s="61"/>
      <c r="F445" s="14"/>
      <c r="G445" s="14"/>
      <c r="H445" s="14"/>
      <c r="I445" s="13"/>
      <c r="O445" s="115"/>
    </row>
    <row r="446" spans="1:15" ht="15.75" customHeight="1">
      <c r="A446" s="13"/>
      <c r="B446" s="61"/>
      <c r="F446" s="14"/>
      <c r="G446" s="14"/>
      <c r="H446" s="14"/>
      <c r="I446" s="13"/>
      <c r="O446" s="115"/>
    </row>
    <row r="447" spans="1:15" ht="15.75" customHeight="1">
      <c r="A447" s="13"/>
      <c r="B447" s="61"/>
      <c r="F447" s="14"/>
      <c r="G447" s="14"/>
      <c r="H447" s="14"/>
      <c r="I447" s="13"/>
      <c r="O447" s="115"/>
    </row>
    <row r="448" spans="1:15" ht="15.75" customHeight="1">
      <c r="A448" s="13"/>
      <c r="B448" s="61"/>
      <c r="F448" s="14"/>
      <c r="G448" s="14"/>
      <c r="H448" s="14"/>
      <c r="I448" s="13"/>
      <c r="O448" s="115"/>
    </row>
    <row r="449" spans="1:15" ht="15.75" customHeight="1">
      <c r="A449" s="13"/>
      <c r="B449" s="61"/>
      <c r="F449" s="14"/>
      <c r="G449" s="14"/>
      <c r="H449" s="14"/>
      <c r="I449" s="13"/>
      <c r="O449" s="115"/>
    </row>
    <row r="450" spans="1:15" ht="15.75" customHeight="1">
      <c r="A450" s="13"/>
      <c r="B450" s="61"/>
      <c r="F450" s="14"/>
      <c r="G450" s="14"/>
      <c r="H450" s="14"/>
      <c r="I450" s="13"/>
      <c r="O450" s="115"/>
    </row>
    <row r="451" spans="1:15" ht="15.75" customHeight="1">
      <c r="A451" s="13"/>
      <c r="B451" s="61"/>
      <c r="F451" s="14"/>
      <c r="G451" s="14"/>
      <c r="H451" s="14"/>
      <c r="I451" s="13"/>
      <c r="O451" s="115"/>
    </row>
    <row r="452" spans="1:15" ht="15.75" customHeight="1">
      <c r="A452" s="13"/>
      <c r="B452" s="61"/>
      <c r="F452" s="14"/>
      <c r="G452" s="14"/>
      <c r="H452" s="14"/>
      <c r="I452" s="13"/>
      <c r="O452" s="115"/>
    </row>
    <row r="453" spans="1:15" ht="15.75" customHeight="1">
      <c r="A453" s="13"/>
      <c r="B453" s="61"/>
      <c r="F453" s="14"/>
      <c r="G453" s="14"/>
      <c r="H453" s="14"/>
      <c r="I453" s="13"/>
      <c r="O453" s="115"/>
    </row>
    <row r="454" spans="1:15" ht="15.75" customHeight="1">
      <c r="A454" s="13"/>
      <c r="B454" s="61"/>
      <c r="F454" s="14"/>
      <c r="G454" s="14"/>
      <c r="H454" s="14"/>
      <c r="I454" s="13"/>
      <c r="O454" s="115"/>
    </row>
    <row r="455" spans="1:15" ht="15.75" customHeight="1">
      <c r="A455" s="13"/>
      <c r="B455" s="61"/>
      <c r="F455" s="14"/>
      <c r="G455" s="14"/>
      <c r="H455" s="14"/>
      <c r="I455" s="13"/>
      <c r="O455" s="115"/>
    </row>
    <row r="456" spans="1:15" ht="15.75" customHeight="1">
      <c r="A456" s="13"/>
      <c r="B456" s="61"/>
      <c r="F456" s="14"/>
      <c r="G456" s="14"/>
      <c r="H456" s="14"/>
      <c r="I456" s="13"/>
      <c r="O456" s="115"/>
    </row>
    <row r="457" spans="1:15" ht="15.75" customHeight="1">
      <c r="A457" s="13"/>
      <c r="B457" s="61"/>
      <c r="F457" s="14"/>
      <c r="G457" s="14"/>
      <c r="H457" s="14"/>
      <c r="I457" s="13"/>
      <c r="O457" s="115"/>
    </row>
    <row r="458" spans="1:15" ht="15.75" customHeight="1">
      <c r="A458" s="13"/>
      <c r="B458" s="61"/>
      <c r="F458" s="14"/>
      <c r="G458" s="14"/>
      <c r="H458" s="14"/>
      <c r="I458" s="13"/>
      <c r="O458" s="115"/>
    </row>
    <row r="459" spans="1:15" ht="15.75" customHeight="1">
      <c r="A459" s="13"/>
      <c r="B459" s="61"/>
      <c r="F459" s="14"/>
      <c r="G459" s="14"/>
      <c r="H459" s="14"/>
      <c r="I459" s="13"/>
      <c r="O459" s="115"/>
    </row>
    <row r="460" spans="1:15" ht="15.75" customHeight="1">
      <c r="A460" s="13"/>
      <c r="B460" s="61"/>
      <c r="F460" s="14"/>
      <c r="G460" s="14"/>
      <c r="H460" s="14"/>
      <c r="I460" s="13"/>
      <c r="O460" s="115"/>
    </row>
    <row r="461" spans="1:15" ht="15.75" customHeight="1">
      <c r="A461" s="13"/>
      <c r="B461" s="61"/>
      <c r="F461" s="14"/>
      <c r="G461" s="14"/>
      <c r="H461" s="14"/>
      <c r="I461" s="13"/>
      <c r="O461" s="115"/>
    </row>
    <row r="462" spans="1:15" ht="15.75" customHeight="1">
      <c r="A462" s="13"/>
      <c r="B462" s="61"/>
      <c r="F462" s="14"/>
      <c r="G462" s="14"/>
      <c r="H462" s="14"/>
      <c r="I462" s="13"/>
      <c r="O462" s="115"/>
    </row>
    <row r="463" spans="1:15" ht="15.75" customHeight="1">
      <c r="A463" s="13"/>
      <c r="B463" s="61"/>
      <c r="F463" s="14"/>
      <c r="G463" s="14"/>
      <c r="H463" s="14"/>
      <c r="I463" s="13"/>
      <c r="O463" s="115"/>
    </row>
    <row r="464" spans="1:15" ht="15.75" customHeight="1">
      <c r="A464" s="13"/>
      <c r="B464" s="61"/>
      <c r="F464" s="14"/>
      <c r="G464" s="14"/>
      <c r="H464" s="14"/>
      <c r="I464" s="13"/>
      <c r="O464" s="115"/>
    </row>
    <row r="465" spans="1:15" ht="15.75" customHeight="1">
      <c r="A465" s="13"/>
      <c r="B465" s="61"/>
      <c r="F465" s="14"/>
      <c r="G465" s="14"/>
      <c r="H465" s="14"/>
      <c r="I465" s="13"/>
      <c r="O465" s="115"/>
    </row>
    <row r="466" spans="1:15" ht="15.75" customHeight="1">
      <c r="A466" s="13"/>
      <c r="B466" s="61"/>
      <c r="F466" s="14"/>
      <c r="G466" s="14"/>
      <c r="H466" s="14"/>
      <c r="I466" s="13"/>
      <c r="O466" s="115"/>
    </row>
    <row r="467" spans="1:15" ht="15.75" customHeight="1">
      <c r="A467" s="13"/>
      <c r="B467" s="61"/>
      <c r="F467" s="14"/>
      <c r="G467" s="14"/>
      <c r="H467" s="14"/>
      <c r="I467" s="13"/>
      <c r="O467" s="115"/>
    </row>
    <row r="468" spans="1:15" ht="15.75" customHeight="1">
      <c r="A468" s="13"/>
      <c r="B468" s="61"/>
      <c r="F468" s="14"/>
      <c r="G468" s="14"/>
      <c r="H468" s="14"/>
      <c r="I468" s="13"/>
      <c r="O468" s="115"/>
    </row>
    <row r="469" spans="1:15" ht="15.75" customHeight="1">
      <c r="A469" s="13"/>
      <c r="B469" s="61"/>
      <c r="F469" s="14"/>
      <c r="G469" s="14"/>
      <c r="H469" s="14"/>
      <c r="I469" s="13"/>
      <c r="O469" s="115"/>
    </row>
    <row r="470" spans="1:15" ht="15.75" customHeight="1">
      <c r="A470" s="13"/>
      <c r="B470" s="61"/>
      <c r="F470" s="14"/>
      <c r="G470" s="14"/>
      <c r="H470" s="14"/>
      <c r="I470" s="13"/>
      <c r="O470" s="115"/>
    </row>
    <row r="471" spans="1:15" ht="15.75" customHeight="1">
      <c r="A471" s="13"/>
      <c r="B471" s="61"/>
      <c r="F471" s="14"/>
      <c r="G471" s="14"/>
      <c r="H471" s="14"/>
      <c r="I471" s="13"/>
      <c r="O471" s="115"/>
    </row>
    <row r="472" spans="1:15" ht="15.75" customHeight="1">
      <c r="A472" s="13"/>
      <c r="B472" s="61"/>
      <c r="F472" s="14"/>
      <c r="G472" s="14"/>
      <c r="H472" s="14"/>
      <c r="I472" s="13"/>
      <c r="O472" s="115"/>
    </row>
    <row r="473" spans="1:15" ht="15.75" customHeight="1">
      <c r="A473" s="13"/>
      <c r="B473" s="61"/>
      <c r="F473" s="14"/>
      <c r="G473" s="14"/>
      <c r="H473" s="14"/>
      <c r="I473" s="13"/>
      <c r="O473" s="115"/>
    </row>
    <row r="474" spans="1:15" ht="15.75" customHeight="1">
      <c r="A474" s="13"/>
      <c r="B474" s="61"/>
      <c r="F474" s="14"/>
      <c r="G474" s="14"/>
      <c r="H474" s="14"/>
      <c r="I474" s="13"/>
      <c r="O474" s="115"/>
    </row>
    <row r="475" spans="1:15" ht="15.75" customHeight="1">
      <c r="A475" s="13"/>
      <c r="B475" s="61"/>
      <c r="F475" s="14"/>
      <c r="G475" s="14"/>
      <c r="H475" s="14"/>
      <c r="I475" s="13"/>
      <c r="O475" s="115"/>
    </row>
    <row r="476" spans="1:15" ht="15.75" customHeight="1">
      <c r="A476" s="13"/>
      <c r="B476" s="61"/>
      <c r="F476" s="14"/>
      <c r="G476" s="14"/>
      <c r="H476" s="14"/>
      <c r="I476" s="13"/>
      <c r="O476" s="115"/>
    </row>
    <row r="477" spans="1:15" ht="15.75" customHeight="1">
      <c r="A477" s="13"/>
      <c r="B477" s="61"/>
      <c r="F477" s="14"/>
      <c r="G477" s="14"/>
      <c r="H477" s="14"/>
      <c r="I477" s="13"/>
      <c r="O477" s="115"/>
    </row>
    <row r="478" spans="1:15" ht="15.75" customHeight="1">
      <c r="A478" s="13"/>
      <c r="B478" s="61"/>
      <c r="F478" s="14"/>
      <c r="G478" s="14"/>
      <c r="H478" s="14"/>
      <c r="I478" s="13"/>
      <c r="O478" s="115"/>
    </row>
    <row r="479" spans="1:15" ht="15.75" customHeight="1">
      <c r="A479" s="13"/>
      <c r="B479" s="61"/>
      <c r="F479" s="14"/>
      <c r="G479" s="14"/>
      <c r="H479" s="14"/>
      <c r="I479" s="13"/>
      <c r="O479" s="115"/>
    </row>
    <row r="480" spans="1:15" ht="15.75" customHeight="1">
      <c r="A480" s="13"/>
      <c r="B480" s="61"/>
      <c r="F480" s="14"/>
      <c r="G480" s="14"/>
      <c r="H480" s="14"/>
      <c r="I480" s="13"/>
      <c r="O480" s="115"/>
    </row>
    <row r="481" spans="1:15" ht="15.75" customHeight="1">
      <c r="A481" s="13"/>
      <c r="B481" s="61"/>
      <c r="F481" s="14"/>
      <c r="G481" s="14"/>
      <c r="H481" s="14"/>
      <c r="I481" s="13"/>
      <c r="O481" s="115"/>
    </row>
    <row r="482" spans="1:15" ht="15.75" customHeight="1">
      <c r="A482" s="13"/>
      <c r="B482" s="61"/>
      <c r="F482" s="14"/>
      <c r="G482" s="14"/>
      <c r="H482" s="14"/>
      <c r="I482" s="13"/>
      <c r="O482" s="115"/>
    </row>
    <row r="483" spans="1:15" ht="15.75" customHeight="1">
      <c r="A483" s="13"/>
      <c r="B483" s="61"/>
      <c r="F483" s="14"/>
      <c r="G483" s="14"/>
      <c r="H483" s="14"/>
      <c r="I483" s="13"/>
      <c r="O483" s="115"/>
    </row>
    <row r="484" spans="1:15" ht="15.75" customHeight="1">
      <c r="A484" s="13"/>
      <c r="B484" s="61"/>
      <c r="F484" s="14"/>
      <c r="G484" s="14"/>
      <c r="H484" s="14"/>
      <c r="I484" s="13"/>
      <c r="O484" s="115"/>
    </row>
    <row r="485" spans="1:15" ht="15.75" customHeight="1">
      <c r="A485" s="13"/>
      <c r="B485" s="61"/>
      <c r="F485" s="14"/>
      <c r="G485" s="14"/>
      <c r="H485" s="14"/>
      <c r="I485" s="13"/>
      <c r="O485" s="115"/>
    </row>
    <row r="486" spans="1:15" ht="15.75" customHeight="1">
      <c r="A486" s="13"/>
      <c r="B486" s="61"/>
      <c r="F486" s="14"/>
      <c r="G486" s="14"/>
      <c r="H486" s="14"/>
      <c r="I486" s="13"/>
      <c r="O486" s="115"/>
    </row>
    <row r="487" spans="1:15" ht="15.75" customHeight="1">
      <c r="A487" s="13"/>
      <c r="B487" s="61"/>
      <c r="F487" s="14"/>
      <c r="G487" s="14"/>
      <c r="H487" s="14"/>
      <c r="I487" s="13"/>
      <c r="O487" s="115"/>
    </row>
    <row r="488" spans="1:15" ht="15.75" customHeight="1">
      <c r="A488" s="13"/>
      <c r="B488" s="61"/>
      <c r="F488" s="14"/>
      <c r="G488" s="14"/>
      <c r="H488" s="14"/>
      <c r="I488" s="13"/>
      <c r="O488" s="115"/>
    </row>
    <row r="489" spans="1:15" ht="15.75" customHeight="1">
      <c r="A489" s="13"/>
      <c r="B489" s="61"/>
      <c r="F489" s="14"/>
      <c r="G489" s="14"/>
      <c r="H489" s="14"/>
      <c r="I489" s="13"/>
      <c r="O489" s="115"/>
    </row>
    <row r="490" spans="1:15" ht="15.75" customHeight="1">
      <c r="A490" s="13"/>
      <c r="B490" s="61"/>
      <c r="F490" s="14"/>
      <c r="G490" s="14"/>
      <c r="H490" s="14"/>
      <c r="I490" s="13"/>
      <c r="O490" s="115"/>
    </row>
    <row r="491" spans="1:15" ht="15.75" customHeight="1">
      <c r="A491" s="13"/>
      <c r="B491" s="61"/>
      <c r="F491" s="14"/>
      <c r="G491" s="14"/>
      <c r="H491" s="14"/>
      <c r="I491" s="13"/>
      <c r="O491" s="115"/>
    </row>
    <row r="492" spans="1:15" ht="15.75" customHeight="1">
      <c r="A492" s="13"/>
      <c r="B492" s="61"/>
      <c r="F492" s="14"/>
      <c r="G492" s="14"/>
      <c r="H492" s="14"/>
      <c r="I492" s="13"/>
      <c r="O492" s="115"/>
    </row>
    <row r="493" spans="1:15" ht="15.75" customHeight="1">
      <c r="A493" s="13"/>
      <c r="B493" s="61"/>
      <c r="F493" s="14"/>
      <c r="G493" s="14"/>
      <c r="H493" s="14"/>
      <c r="I493" s="13"/>
      <c r="O493" s="115"/>
    </row>
    <row r="494" spans="1:15" ht="15.75" customHeight="1">
      <c r="A494" s="13"/>
      <c r="B494" s="61"/>
      <c r="F494" s="14"/>
      <c r="G494" s="14"/>
      <c r="H494" s="14"/>
      <c r="I494" s="13"/>
      <c r="O494" s="115"/>
    </row>
    <row r="495" spans="1:15" ht="15.75" customHeight="1">
      <c r="A495" s="13"/>
      <c r="B495" s="61"/>
      <c r="F495" s="14"/>
      <c r="G495" s="14"/>
      <c r="H495" s="14"/>
      <c r="I495" s="13"/>
      <c r="O495" s="115"/>
    </row>
    <row r="496" spans="1:15" ht="15.75" customHeight="1">
      <c r="A496" s="13"/>
      <c r="B496" s="61"/>
      <c r="F496" s="14"/>
      <c r="G496" s="14"/>
      <c r="H496" s="14"/>
      <c r="I496" s="13"/>
      <c r="O496" s="115"/>
    </row>
    <row r="497" spans="1:15" ht="15.75" customHeight="1">
      <c r="A497" s="13"/>
      <c r="B497" s="61"/>
      <c r="F497" s="14"/>
      <c r="G497" s="14"/>
      <c r="H497" s="14"/>
      <c r="I497" s="13"/>
      <c r="O497" s="115"/>
    </row>
    <row r="498" spans="1:15" ht="15.75" customHeight="1">
      <c r="A498" s="13"/>
      <c r="B498" s="61"/>
      <c r="F498" s="14"/>
      <c r="G498" s="14"/>
      <c r="H498" s="14"/>
      <c r="I498" s="13"/>
      <c r="O498" s="115"/>
    </row>
    <row r="499" spans="1:15" ht="15.75" customHeight="1">
      <c r="A499" s="13"/>
      <c r="B499" s="61"/>
      <c r="F499" s="14"/>
      <c r="G499" s="14"/>
      <c r="H499" s="14"/>
      <c r="I499" s="13"/>
      <c r="O499" s="115"/>
    </row>
    <row r="500" spans="1:15" ht="15.75" customHeight="1">
      <c r="A500" s="13"/>
      <c r="B500" s="61"/>
      <c r="F500" s="14"/>
      <c r="G500" s="14"/>
      <c r="H500" s="14"/>
      <c r="I500" s="13"/>
      <c r="O500" s="115"/>
    </row>
    <row r="501" spans="1:15" ht="15.75" customHeight="1">
      <c r="A501" s="13"/>
      <c r="B501" s="61"/>
      <c r="F501" s="14"/>
      <c r="G501" s="14"/>
      <c r="H501" s="14"/>
      <c r="I501" s="13"/>
      <c r="O501" s="115"/>
    </row>
    <row r="502" spans="1:15" ht="15.75" customHeight="1">
      <c r="A502" s="13"/>
      <c r="B502" s="61"/>
      <c r="F502" s="14"/>
      <c r="G502" s="14"/>
      <c r="H502" s="14"/>
      <c r="I502" s="13"/>
      <c r="O502" s="115"/>
    </row>
    <row r="503" spans="1:15" ht="15.75" customHeight="1">
      <c r="A503" s="13"/>
      <c r="B503" s="61"/>
      <c r="F503" s="14"/>
      <c r="G503" s="14"/>
      <c r="H503" s="14"/>
      <c r="I503" s="13"/>
      <c r="O503" s="115"/>
    </row>
    <row r="504" spans="1:15" ht="15.75" customHeight="1">
      <c r="A504" s="13"/>
      <c r="B504" s="61"/>
      <c r="F504" s="14"/>
      <c r="G504" s="14"/>
      <c r="H504" s="14"/>
      <c r="I504" s="13"/>
      <c r="O504" s="115"/>
    </row>
    <row r="505" spans="1:15" ht="15.75" customHeight="1">
      <c r="A505" s="13"/>
      <c r="B505" s="61"/>
      <c r="F505" s="14"/>
      <c r="G505" s="14"/>
      <c r="H505" s="14"/>
      <c r="I505" s="13"/>
      <c r="O505" s="115"/>
    </row>
    <row r="506" spans="1:15" ht="15.75" customHeight="1">
      <c r="A506" s="13"/>
      <c r="B506" s="61"/>
      <c r="F506" s="14"/>
      <c r="G506" s="14"/>
      <c r="H506" s="14"/>
      <c r="I506" s="13"/>
      <c r="O506" s="115"/>
    </row>
    <row r="507" spans="1:15" ht="15.75" customHeight="1">
      <c r="A507" s="13"/>
      <c r="B507" s="61"/>
      <c r="F507" s="14"/>
      <c r="G507" s="14"/>
      <c r="H507" s="14"/>
      <c r="I507" s="13"/>
      <c r="O507" s="115"/>
    </row>
    <row r="508" spans="1:15" ht="15.75" customHeight="1">
      <c r="A508" s="13"/>
      <c r="B508" s="61"/>
      <c r="F508" s="14"/>
      <c r="G508" s="14"/>
      <c r="H508" s="14"/>
      <c r="I508" s="13"/>
      <c r="O508" s="115"/>
    </row>
    <row r="509" spans="1:15" ht="15.75" customHeight="1">
      <c r="A509" s="13"/>
      <c r="B509" s="61"/>
      <c r="F509" s="14"/>
      <c r="G509" s="14"/>
      <c r="H509" s="14"/>
      <c r="I509" s="13"/>
      <c r="O509" s="115"/>
    </row>
    <row r="510" spans="1:15" ht="15.75" customHeight="1">
      <c r="A510" s="13"/>
      <c r="B510" s="61"/>
      <c r="F510" s="14"/>
      <c r="G510" s="14"/>
      <c r="H510" s="14"/>
      <c r="I510" s="13"/>
      <c r="O510" s="115"/>
    </row>
    <row r="511" spans="1:15" ht="15.75" customHeight="1">
      <c r="A511" s="13"/>
      <c r="B511" s="61"/>
      <c r="F511" s="14"/>
      <c r="G511" s="14"/>
      <c r="H511" s="14"/>
      <c r="I511" s="13"/>
      <c r="O511" s="115"/>
    </row>
    <row r="512" spans="1:15" ht="15.75" customHeight="1">
      <c r="A512" s="13"/>
      <c r="B512" s="61"/>
      <c r="F512" s="14"/>
      <c r="G512" s="14"/>
      <c r="H512" s="14"/>
      <c r="I512" s="13"/>
      <c r="O512" s="115"/>
    </row>
    <row r="513" spans="1:15" ht="15.75" customHeight="1">
      <c r="A513" s="13"/>
      <c r="B513" s="61"/>
      <c r="F513" s="14"/>
      <c r="G513" s="14"/>
      <c r="H513" s="14"/>
      <c r="I513" s="13"/>
      <c r="O513" s="115"/>
    </row>
    <row r="514" spans="1:15" ht="15.75" customHeight="1">
      <c r="A514" s="13"/>
      <c r="B514" s="61"/>
      <c r="F514" s="14"/>
      <c r="G514" s="14"/>
      <c r="H514" s="14"/>
      <c r="I514" s="13"/>
      <c r="O514" s="115"/>
    </row>
    <row r="515" spans="1:15" ht="15.75" customHeight="1">
      <c r="A515" s="13"/>
      <c r="B515" s="61"/>
      <c r="F515" s="14"/>
      <c r="G515" s="14"/>
      <c r="H515" s="14"/>
      <c r="I515" s="13"/>
      <c r="O515" s="115"/>
    </row>
    <row r="516" spans="1:15" ht="15.75" customHeight="1">
      <c r="A516" s="13"/>
      <c r="B516" s="61"/>
      <c r="F516" s="14"/>
      <c r="G516" s="14"/>
      <c r="H516" s="14"/>
      <c r="I516" s="13"/>
      <c r="O516" s="115"/>
    </row>
    <row r="517" spans="1:15" ht="15.75" customHeight="1">
      <c r="A517" s="13"/>
      <c r="B517" s="61"/>
      <c r="F517" s="14"/>
      <c r="G517" s="14"/>
      <c r="H517" s="14"/>
      <c r="I517" s="13"/>
      <c r="O517" s="115"/>
    </row>
    <row r="518" spans="1:15" ht="15.75" customHeight="1">
      <c r="A518" s="13"/>
      <c r="B518" s="61"/>
      <c r="F518" s="14"/>
      <c r="G518" s="14"/>
      <c r="H518" s="14"/>
      <c r="I518" s="13"/>
      <c r="O518" s="115"/>
    </row>
    <row r="519" spans="1:15" ht="15.75" customHeight="1">
      <c r="A519" s="13"/>
      <c r="B519" s="61"/>
      <c r="F519" s="14"/>
      <c r="G519" s="14"/>
      <c r="H519" s="14"/>
      <c r="I519" s="13"/>
      <c r="O519" s="115"/>
    </row>
    <row r="520" spans="1:15" ht="15.75" customHeight="1">
      <c r="A520" s="13"/>
      <c r="B520" s="61"/>
      <c r="F520" s="14"/>
      <c r="G520" s="14"/>
      <c r="H520" s="14"/>
      <c r="I520" s="13"/>
      <c r="O520" s="115"/>
    </row>
    <row r="521" spans="1:15" ht="15.75" customHeight="1">
      <c r="A521" s="13"/>
      <c r="B521" s="61"/>
      <c r="F521" s="14"/>
      <c r="G521" s="14"/>
      <c r="H521" s="14"/>
      <c r="I521" s="13"/>
      <c r="O521" s="115"/>
    </row>
    <row r="522" spans="1:15" ht="15.75" customHeight="1">
      <c r="A522" s="13"/>
      <c r="B522" s="61"/>
      <c r="F522" s="14"/>
      <c r="G522" s="14"/>
      <c r="H522" s="14"/>
      <c r="I522" s="13"/>
      <c r="O522" s="115"/>
    </row>
    <row r="523" spans="1:15" ht="15.75" customHeight="1">
      <c r="A523" s="13"/>
      <c r="B523" s="61"/>
      <c r="F523" s="14"/>
      <c r="G523" s="14"/>
      <c r="H523" s="14"/>
      <c r="I523" s="13"/>
      <c r="O523" s="115"/>
    </row>
    <row r="524" spans="1:15" ht="15.75" customHeight="1">
      <c r="A524" s="13"/>
      <c r="B524" s="61"/>
      <c r="F524" s="14"/>
      <c r="G524" s="14"/>
      <c r="H524" s="14"/>
      <c r="I524" s="13"/>
      <c r="O524" s="115"/>
    </row>
    <row r="525" spans="1:15" ht="15.75" customHeight="1">
      <c r="A525" s="13"/>
      <c r="B525" s="61"/>
      <c r="F525" s="14"/>
      <c r="G525" s="14"/>
      <c r="H525" s="14"/>
      <c r="I525" s="13"/>
      <c r="O525" s="115"/>
    </row>
    <row r="526" spans="1:15" ht="15.75" customHeight="1">
      <c r="A526" s="13"/>
      <c r="B526" s="61"/>
      <c r="F526" s="14"/>
      <c r="G526" s="14"/>
      <c r="H526" s="14"/>
      <c r="I526" s="13"/>
      <c r="O526" s="115"/>
    </row>
    <row r="527" spans="1:15" ht="15.75" customHeight="1">
      <c r="A527" s="13"/>
      <c r="B527" s="61"/>
      <c r="F527" s="14"/>
      <c r="G527" s="14"/>
      <c r="H527" s="14"/>
      <c r="I527" s="13"/>
      <c r="O527" s="115"/>
    </row>
    <row r="528" spans="1:15" ht="15.75" customHeight="1">
      <c r="A528" s="13"/>
      <c r="B528" s="61"/>
      <c r="F528" s="14"/>
      <c r="G528" s="14"/>
      <c r="H528" s="14"/>
      <c r="I528" s="13"/>
      <c r="O528" s="115"/>
    </row>
    <row r="529" spans="1:15" ht="15.75" customHeight="1">
      <c r="A529" s="13"/>
      <c r="B529" s="61"/>
      <c r="F529" s="14"/>
      <c r="G529" s="14"/>
      <c r="H529" s="14"/>
      <c r="I529" s="13"/>
      <c r="O529" s="115"/>
    </row>
    <row r="530" spans="1:15" ht="15.75" customHeight="1">
      <c r="A530" s="13"/>
      <c r="B530" s="61"/>
      <c r="F530" s="14"/>
      <c r="G530" s="14"/>
      <c r="H530" s="14"/>
      <c r="I530" s="13"/>
      <c r="O530" s="115"/>
    </row>
    <row r="531" spans="1:15" ht="15.75" customHeight="1">
      <c r="A531" s="13"/>
      <c r="B531" s="61"/>
      <c r="F531" s="14"/>
      <c r="G531" s="14"/>
      <c r="H531" s="14"/>
      <c r="I531" s="13"/>
      <c r="O531" s="115"/>
    </row>
    <row r="532" spans="1:15" ht="15.75" customHeight="1">
      <c r="A532" s="13"/>
      <c r="B532" s="61"/>
      <c r="F532" s="14"/>
      <c r="G532" s="14"/>
      <c r="H532" s="14"/>
      <c r="I532" s="13"/>
      <c r="O532" s="115"/>
    </row>
    <row r="533" spans="1:15" ht="15.75" customHeight="1">
      <c r="A533" s="13"/>
      <c r="B533" s="61"/>
      <c r="F533" s="14"/>
      <c r="G533" s="14"/>
      <c r="H533" s="14"/>
      <c r="I533" s="13"/>
      <c r="O533" s="115"/>
    </row>
    <row r="534" spans="1:15" ht="15.75" customHeight="1">
      <c r="A534" s="13"/>
      <c r="B534" s="61"/>
      <c r="F534" s="14"/>
      <c r="G534" s="14"/>
      <c r="H534" s="14"/>
      <c r="I534" s="13"/>
      <c r="O534" s="115"/>
    </row>
    <row r="535" spans="1:15" ht="15.75" customHeight="1">
      <c r="A535" s="13"/>
      <c r="B535" s="61"/>
      <c r="F535" s="14"/>
      <c r="G535" s="14"/>
      <c r="H535" s="14"/>
      <c r="I535" s="13"/>
      <c r="O535" s="115"/>
    </row>
    <row r="536" spans="1:15" ht="15.75" customHeight="1">
      <c r="A536" s="13"/>
      <c r="B536" s="61"/>
      <c r="F536" s="14"/>
      <c r="G536" s="14"/>
      <c r="H536" s="14"/>
      <c r="I536" s="13"/>
      <c r="O536" s="115"/>
    </row>
    <row r="537" spans="1:15" ht="15.75" customHeight="1">
      <c r="A537" s="13"/>
      <c r="B537" s="61"/>
      <c r="F537" s="14"/>
      <c r="G537" s="14"/>
      <c r="H537" s="14"/>
      <c r="I537" s="13"/>
      <c r="O537" s="115"/>
    </row>
    <row r="538" spans="1:15" ht="15.75" customHeight="1">
      <c r="A538" s="13"/>
      <c r="B538" s="61"/>
      <c r="F538" s="14"/>
      <c r="G538" s="14"/>
      <c r="H538" s="14"/>
      <c r="I538" s="13"/>
      <c r="O538" s="115"/>
    </row>
    <row r="539" spans="1:15" ht="15.75" customHeight="1">
      <c r="A539" s="13"/>
      <c r="B539" s="61"/>
      <c r="F539" s="14"/>
      <c r="G539" s="14"/>
      <c r="H539" s="14"/>
      <c r="I539" s="13"/>
      <c r="O539" s="115"/>
    </row>
    <row r="540" spans="1:15" ht="15.75" customHeight="1">
      <c r="A540" s="13"/>
      <c r="B540" s="61"/>
      <c r="F540" s="14"/>
      <c r="G540" s="14"/>
      <c r="H540" s="14"/>
      <c r="I540" s="13"/>
      <c r="O540" s="115"/>
    </row>
    <row r="541" spans="1:15" ht="15.75" customHeight="1">
      <c r="A541" s="13"/>
      <c r="B541" s="61"/>
      <c r="F541" s="14"/>
      <c r="G541" s="14"/>
      <c r="H541" s="14"/>
      <c r="I541" s="13"/>
      <c r="O541" s="115"/>
    </row>
    <row r="542" spans="1:15" ht="15.75" customHeight="1">
      <c r="A542" s="13"/>
      <c r="B542" s="61"/>
      <c r="F542" s="14"/>
      <c r="G542" s="14"/>
      <c r="H542" s="14"/>
      <c r="I542" s="13"/>
      <c r="O542" s="115"/>
    </row>
    <row r="543" spans="1:15" ht="15.75" customHeight="1">
      <c r="A543" s="13"/>
      <c r="B543" s="61"/>
      <c r="F543" s="14"/>
      <c r="G543" s="14"/>
      <c r="H543" s="14"/>
      <c r="I543" s="13"/>
      <c r="O543" s="115"/>
    </row>
    <row r="544" spans="1:15" ht="15.75" customHeight="1">
      <c r="A544" s="13"/>
      <c r="B544" s="61"/>
      <c r="F544" s="14"/>
      <c r="G544" s="14"/>
      <c r="H544" s="14"/>
      <c r="I544" s="13"/>
      <c r="O544" s="115"/>
    </row>
    <row r="545" spans="1:15" ht="15.75" customHeight="1">
      <c r="A545" s="13"/>
      <c r="B545" s="61"/>
      <c r="F545" s="14"/>
      <c r="G545" s="14"/>
      <c r="H545" s="14"/>
      <c r="I545" s="13"/>
      <c r="O545" s="115"/>
    </row>
    <row r="546" spans="1:15" ht="15.75" customHeight="1">
      <c r="A546" s="13"/>
      <c r="B546" s="61"/>
      <c r="F546" s="14"/>
      <c r="G546" s="14"/>
      <c r="H546" s="14"/>
      <c r="I546" s="13"/>
      <c r="O546" s="115"/>
    </row>
    <row r="547" spans="1:15" ht="15.75" customHeight="1">
      <c r="A547" s="13"/>
      <c r="B547" s="61"/>
      <c r="F547" s="14"/>
      <c r="G547" s="14"/>
      <c r="H547" s="14"/>
      <c r="I547" s="13"/>
      <c r="O547" s="115"/>
    </row>
    <row r="548" spans="1:15" ht="15.75" customHeight="1">
      <c r="A548" s="13"/>
      <c r="B548" s="61"/>
      <c r="F548" s="14"/>
      <c r="G548" s="14"/>
      <c r="H548" s="14"/>
      <c r="I548" s="13"/>
      <c r="O548" s="115"/>
    </row>
    <row r="549" spans="1:15" ht="15.75" customHeight="1">
      <c r="A549" s="13"/>
      <c r="B549" s="61"/>
      <c r="F549" s="14"/>
      <c r="G549" s="14"/>
      <c r="H549" s="14"/>
      <c r="I549" s="13"/>
      <c r="O549" s="115"/>
    </row>
    <row r="550" spans="1:15" ht="15.75" customHeight="1">
      <c r="A550" s="13"/>
      <c r="B550" s="61"/>
      <c r="F550" s="14"/>
      <c r="G550" s="14"/>
      <c r="H550" s="14"/>
      <c r="I550" s="13"/>
      <c r="O550" s="115"/>
    </row>
    <row r="551" spans="1:15" ht="15.75" customHeight="1">
      <c r="A551" s="13"/>
      <c r="B551" s="61"/>
      <c r="F551" s="14"/>
      <c r="G551" s="14"/>
      <c r="H551" s="14"/>
      <c r="I551" s="13"/>
      <c r="O551" s="115"/>
    </row>
    <row r="552" spans="1:15" ht="15.75" customHeight="1">
      <c r="A552" s="13"/>
      <c r="B552" s="61"/>
      <c r="F552" s="14"/>
      <c r="G552" s="14"/>
      <c r="H552" s="14"/>
      <c r="I552" s="13"/>
      <c r="O552" s="115"/>
    </row>
    <row r="553" spans="1:15" ht="15.75" customHeight="1">
      <c r="A553" s="13"/>
      <c r="B553" s="61"/>
      <c r="F553" s="14"/>
      <c r="G553" s="14"/>
      <c r="H553" s="14"/>
      <c r="I553" s="13"/>
      <c r="O553" s="115"/>
    </row>
    <row r="554" spans="1:15" ht="15.75" customHeight="1">
      <c r="A554" s="13"/>
      <c r="B554" s="61"/>
      <c r="F554" s="14"/>
      <c r="G554" s="14"/>
      <c r="H554" s="14"/>
      <c r="I554" s="13"/>
      <c r="O554" s="115"/>
    </row>
    <row r="555" spans="1:15" ht="15.75" customHeight="1">
      <c r="A555" s="13"/>
      <c r="B555" s="61"/>
      <c r="F555" s="14"/>
      <c r="G555" s="14"/>
      <c r="H555" s="14"/>
      <c r="I555" s="13"/>
      <c r="O555" s="115"/>
    </row>
    <row r="556" spans="1:15" ht="15.75" customHeight="1">
      <c r="A556" s="13"/>
      <c r="B556" s="61"/>
      <c r="F556" s="14"/>
      <c r="G556" s="14"/>
      <c r="H556" s="14"/>
      <c r="I556" s="13"/>
      <c r="O556" s="115"/>
    </row>
    <row r="557" spans="1:15" ht="15.75" customHeight="1">
      <c r="A557" s="13"/>
      <c r="B557" s="61"/>
      <c r="F557" s="14"/>
      <c r="G557" s="14"/>
      <c r="H557" s="14"/>
      <c r="I557" s="13"/>
      <c r="O557" s="115"/>
    </row>
    <row r="558" spans="1:15" ht="15.75" customHeight="1">
      <c r="A558" s="13"/>
      <c r="B558" s="61"/>
      <c r="F558" s="14"/>
      <c r="G558" s="14"/>
      <c r="H558" s="14"/>
      <c r="I558" s="13"/>
      <c r="O558" s="115"/>
    </row>
    <row r="559" spans="1:15" ht="15.75" customHeight="1">
      <c r="A559" s="13"/>
      <c r="B559" s="61"/>
      <c r="F559" s="14"/>
      <c r="G559" s="14"/>
      <c r="H559" s="14"/>
      <c r="I559" s="13"/>
      <c r="O559" s="115"/>
    </row>
    <row r="560" spans="1:15" ht="15.75" customHeight="1">
      <c r="A560" s="13"/>
      <c r="B560" s="61"/>
      <c r="F560" s="14"/>
      <c r="G560" s="14"/>
      <c r="H560" s="14"/>
      <c r="I560" s="13"/>
      <c r="O560" s="115"/>
    </row>
    <row r="561" spans="1:15" ht="15.75" customHeight="1">
      <c r="A561" s="13"/>
      <c r="B561" s="61"/>
      <c r="F561" s="14"/>
      <c r="G561" s="14"/>
      <c r="H561" s="14"/>
      <c r="I561" s="13"/>
      <c r="O561" s="115"/>
    </row>
    <row r="562" spans="1:15" ht="15.75" customHeight="1">
      <c r="A562" s="13"/>
      <c r="B562" s="61"/>
      <c r="F562" s="14"/>
      <c r="G562" s="14"/>
      <c r="H562" s="14"/>
      <c r="I562" s="13"/>
      <c r="O562" s="115"/>
    </row>
    <row r="563" spans="1:15" ht="15.75" customHeight="1">
      <c r="A563" s="13"/>
      <c r="B563" s="61"/>
      <c r="F563" s="14"/>
      <c r="G563" s="14"/>
      <c r="H563" s="14"/>
      <c r="I563" s="13"/>
      <c r="O563" s="115"/>
    </row>
    <row r="564" spans="1:15" ht="15.75" customHeight="1">
      <c r="A564" s="13"/>
      <c r="B564" s="61"/>
      <c r="F564" s="14"/>
      <c r="G564" s="14"/>
      <c r="H564" s="14"/>
      <c r="I564" s="13"/>
      <c r="O564" s="115"/>
    </row>
    <row r="565" spans="1:15" ht="15.75" customHeight="1">
      <c r="A565" s="13"/>
      <c r="B565" s="61"/>
      <c r="F565" s="14"/>
      <c r="G565" s="14"/>
      <c r="H565" s="14"/>
      <c r="I565" s="13"/>
      <c r="O565" s="115"/>
    </row>
    <row r="566" spans="1:15" ht="15.75" customHeight="1">
      <c r="A566" s="13"/>
      <c r="B566" s="61"/>
      <c r="F566" s="14"/>
      <c r="G566" s="14"/>
      <c r="H566" s="14"/>
      <c r="I566" s="13"/>
      <c r="O566" s="115"/>
    </row>
    <row r="567" spans="1:15" ht="15.75" customHeight="1">
      <c r="A567" s="13"/>
      <c r="B567" s="61"/>
      <c r="F567" s="14"/>
      <c r="G567" s="14"/>
      <c r="H567" s="14"/>
      <c r="I567" s="13"/>
      <c r="O567" s="115"/>
    </row>
    <row r="568" spans="1:15" ht="15.75" customHeight="1">
      <c r="A568" s="13"/>
      <c r="B568" s="61"/>
      <c r="F568" s="14"/>
      <c r="G568" s="14"/>
      <c r="H568" s="14"/>
      <c r="I568" s="13"/>
      <c r="O568" s="115"/>
    </row>
    <row r="569" spans="1:15" ht="15.75" customHeight="1">
      <c r="A569" s="13"/>
      <c r="B569" s="61"/>
      <c r="F569" s="14"/>
      <c r="G569" s="14"/>
      <c r="H569" s="14"/>
      <c r="I569" s="13"/>
      <c r="O569" s="115"/>
    </row>
    <row r="570" spans="1:15" ht="15.75" customHeight="1">
      <c r="A570" s="13"/>
      <c r="B570" s="61"/>
      <c r="F570" s="14"/>
      <c r="G570" s="14"/>
      <c r="H570" s="14"/>
      <c r="I570" s="13"/>
      <c r="O570" s="115"/>
    </row>
    <row r="571" spans="1:15" ht="15.75" customHeight="1">
      <c r="A571" s="13"/>
      <c r="B571" s="61"/>
      <c r="F571" s="14"/>
      <c r="G571" s="14"/>
      <c r="H571" s="14"/>
      <c r="I571" s="13"/>
      <c r="O571" s="115"/>
    </row>
    <row r="572" spans="1:15" ht="15.75" customHeight="1">
      <c r="A572" s="13"/>
      <c r="B572" s="61"/>
      <c r="F572" s="14"/>
      <c r="G572" s="14"/>
      <c r="H572" s="14"/>
      <c r="I572" s="13"/>
      <c r="O572" s="115"/>
    </row>
    <row r="573" spans="1:15" ht="15.75" customHeight="1">
      <c r="A573" s="13"/>
      <c r="B573" s="61"/>
      <c r="F573" s="14"/>
      <c r="G573" s="14"/>
      <c r="H573" s="14"/>
      <c r="I573" s="13"/>
      <c r="O573" s="115"/>
    </row>
    <row r="574" spans="1:15" ht="15.75" customHeight="1">
      <c r="A574" s="13"/>
      <c r="B574" s="61"/>
      <c r="F574" s="14"/>
      <c r="G574" s="14"/>
      <c r="H574" s="14"/>
      <c r="I574" s="13"/>
      <c r="O574" s="115"/>
    </row>
    <row r="575" spans="1:15" ht="15.75" customHeight="1">
      <c r="A575" s="13"/>
      <c r="B575" s="61"/>
      <c r="F575" s="14"/>
      <c r="G575" s="14"/>
      <c r="H575" s="14"/>
      <c r="I575" s="13"/>
      <c r="O575" s="115"/>
    </row>
    <row r="576" spans="1:15" ht="15.75" customHeight="1">
      <c r="A576" s="13"/>
      <c r="B576" s="61"/>
      <c r="F576" s="14"/>
      <c r="G576" s="14"/>
      <c r="H576" s="14"/>
      <c r="I576" s="13"/>
      <c r="O576" s="115"/>
    </row>
    <row r="577" spans="1:15" ht="15.75" customHeight="1">
      <c r="A577" s="13"/>
      <c r="B577" s="61"/>
      <c r="F577" s="14"/>
      <c r="G577" s="14"/>
      <c r="H577" s="14"/>
      <c r="I577" s="13"/>
      <c r="O577" s="115"/>
    </row>
    <row r="578" spans="1:15" ht="15.75" customHeight="1">
      <c r="A578" s="13"/>
      <c r="B578" s="61"/>
      <c r="F578" s="14"/>
      <c r="G578" s="14"/>
      <c r="H578" s="14"/>
      <c r="I578" s="13"/>
      <c r="O578" s="115"/>
    </row>
    <row r="579" spans="1:15" ht="15.75" customHeight="1">
      <c r="A579" s="13"/>
      <c r="B579" s="61"/>
      <c r="F579" s="14"/>
      <c r="G579" s="14"/>
      <c r="H579" s="14"/>
      <c r="I579" s="13"/>
      <c r="O579" s="115"/>
    </row>
    <row r="580" spans="1:15" ht="15.75" customHeight="1">
      <c r="A580" s="13"/>
      <c r="B580" s="61"/>
      <c r="F580" s="14"/>
      <c r="G580" s="14"/>
      <c r="H580" s="14"/>
      <c r="I580" s="13"/>
      <c r="O580" s="115"/>
    </row>
    <row r="581" spans="1:15" ht="15.75" customHeight="1">
      <c r="A581" s="13"/>
      <c r="B581" s="61"/>
      <c r="F581" s="14"/>
      <c r="G581" s="14"/>
      <c r="H581" s="14"/>
      <c r="I581" s="13"/>
      <c r="O581" s="115"/>
    </row>
    <row r="582" spans="1:15" ht="15.75" customHeight="1">
      <c r="A582" s="13"/>
      <c r="B582" s="61"/>
      <c r="F582" s="14"/>
      <c r="G582" s="14"/>
      <c r="H582" s="14"/>
      <c r="I582" s="13"/>
      <c r="O582" s="115"/>
    </row>
    <row r="583" spans="1:15" ht="15.75" customHeight="1">
      <c r="A583" s="13"/>
      <c r="B583" s="61"/>
      <c r="F583" s="14"/>
      <c r="G583" s="14"/>
      <c r="H583" s="14"/>
      <c r="I583" s="13"/>
      <c r="O583" s="115"/>
    </row>
    <row r="584" spans="1:15" ht="15.75" customHeight="1">
      <c r="A584" s="13"/>
      <c r="B584" s="61"/>
      <c r="F584" s="14"/>
      <c r="G584" s="14"/>
      <c r="H584" s="14"/>
      <c r="I584" s="13"/>
      <c r="O584" s="115"/>
    </row>
    <row r="585" spans="1:15" ht="15.75" customHeight="1">
      <c r="A585" s="13"/>
      <c r="B585" s="61"/>
      <c r="F585" s="14"/>
      <c r="G585" s="14"/>
      <c r="H585" s="14"/>
      <c r="I585" s="13"/>
      <c r="O585" s="115"/>
    </row>
    <row r="586" spans="1:15" ht="15.75" customHeight="1">
      <c r="A586" s="13"/>
      <c r="B586" s="61"/>
      <c r="F586" s="14"/>
      <c r="G586" s="14"/>
      <c r="H586" s="14"/>
      <c r="I586" s="13"/>
      <c r="O586" s="115"/>
    </row>
    <row r="587" spans="1:15" ht="15.75" customHeight="1">
      <c r="A587" s="13"/>
      <c r="B587" s="61"/>
      <c r="F587" s="14"/>
      <c r="G587" s="14"/>
      <c r="H587" s="14"/>
      <c r="I587" s="13"/>
      <c r="O587" s="115"/>
    </row>
    <row r="588" spans="1:15" ht="15.75" customHeight="1">
      <c r="A588" s="13"/>
      <c r="B588" s="61"/>
      <c r="F588" s="14"/>
      <c r="G588" s="14"/>
      <c r="H588" s="14"/>
      <c r="I588" s="13"/>
      <c r="O588" s="115"/>
    </row>
    <row r="589" spans="1:15" ht="15.75" customHeight="1">
      <c r="A589" s="13"/>
      <c r="B589" s="61"/>
      <c r="F589" s="14"/>
      <c r="G589" s="14"/>
      <c r="H589" s="14"/>
      <c r="I589" s="13"/>
      <c r="O589" s="115"/>
    </row>
    <row r="590" spans="1:15" ht="15.75" customHeight="1">
      <c r="A590" s="13"/>
      <c r="B590" s="61"/>
      <c r="F590" s="14"/>
      <c r="G590" s="14"/>
      <c r="H590" s="14"/>
      <c r="I590" s="13"/>
      <c r="O590" s="115"/>
    </row>
    <row r="591" spans="1:15" ht="15.75" customHeight="1">
      <c r="A591" s="13"/>
      <c r="B591" s="61"/>
      <c r="F591" s="14"/>
      <c r="G591" s="14"/>
      <c r="H591" s="14"/>
      <c r="I591" s="13"/>
      <c r="O591" s="115"/>
    </row>
    <row r="592" spans="1:15" ht="15.75" customHeight="1">
      <c r="A592" s="13"/>
      <c r="B592" s="61"/>
      <c r="F592" s="14"/>
      <c r="G592" s="14"/>
      <c r="H592" s="14"/>
      <c r="I592" s="13"/>
      <c r="O592" s="115"/>
    </row>
    <row r="593" spans="1:15" ht="15.75" customHeight="1">
      <c r="A593" s="13"/>
      <c r="B593" s="61"/>
      <c r="F593" s="14"/>
      <c r="G593" s="14"/>
      <c r="H593" s="14"/>
      <c r="I593" s="13"/>
      <c r="O593" s="115"/>
    </row>
    <row r="594" spans="1:15" ht="15.75" customHeight="1">
      <c r="A594" s="13"/>
      <c r="B594" s="61"/>
      <c r="F594" s="14"/>
      <c r="G594" s="14"/>
      <c r="H594" s="14"/>
      <c r="I594" s="13"/>
      <c r="O594" s="115"/>
    </row>
    <row r="595" spans="1:15" ht="15.75" customHeight="1">
      <c r="A595" s="13"/>
      <c r="B595" s="61"/>
      <c r="F595" s="14"/>
      <c r="G595" s="14"/>
      <c r="H595" s="14"/>
      <c r="I595" s="13"/>
      <c r="O595" s="115"/>
    </row>
    <row r="596" spans="1:15" ht="15.75" customHeight="1">
      <c r="A596" s="13"/>
      <c r="B596" s="61"/>
      <c r="F596" s="14"/>
      <c r="G596" s="14"/>
      <c r="H596" s="14"/>
      <c r="I596" s="13"/>
      <c r="O596" s="115"/>
    </row>
    <row r="597" spans="1:15" ht="15.75" customHeight="1">
      <c r="A597" s="13"/>
      <c r="B597" s="61"/>
      <c r="F597" s="14"/>
      <c r="G597" s="14"/>
      <c r="H597" s="14"/>
      <c r="I597" s="13"/>
      <c r="O597" s="115"/>
    </row>
    <row r="598" spans="1:15" ht="15.75" customHeight="1">
      <c r="A598" s="13"/>
      <c r="B598" s="61"/>
      <c r="F598" s="14"/>
      <c r="G598" s="14"/>
      <c r="H598" s="14"/>
      <c r="I598" s="13"/>
      <c r="O598" s="115"/>
    </row>
    <row r="599" spans="1:15" ht="15.75" customHeight="1">
      <c r="A599" s="13"/>
      <c r="B599" s="61"/>
      <c r="F599" s="14"/>
      <c r="G599" s="14"/>
      <c r="H599" s="14"/>
      <c r="I599" s="13"/>
      <c r="O599" s="115"/>
    </row>
    <row r="600" spans="1:15" ht="15.75" customHeight="1">
      <c r="A600" s="13"/>
      <c r="B600" s="61"/>
      <c r="F600" s="14"/>
      <c r="G600" s="14"/>
      <c r="H600" s="14"/>
      <c r="I600" s="13"/>
      <c r="O600" s="115"/>
    </row>
    <row r="601" spans="1:15" ht="15.75" customHeight="1">
      <c r="A601" s="13"/>
      <c r="B601" s="61"/>
      <c r="F601" s="14"/>
      <c r="G601" s="14"/>
      <c r="H601" s="14"/>
      <c r="I601" s="13"/>
      <c r="O601" s="115"/>
    </row>
    <row r="602" spans="1:15" ht="15.75" customHeight="1">
      <c r="A602" s="13"/>
      <c r="B602" s="61"/>
      <c r="F602" s="14"/>
      <c r="G602" s="14"/>
      <c r="H602" s="14"/>
      <c r="I602" s="13"/>
      <c r="O602" s="115"/>
    </row>
    <row r="603" spans="1:15" ht="15.75" customHeight="1">
      <c r="A603" s="13"/>
      <c r="B603" s="61"/>
      <c r="F603" s="14"/>
      <c r="G603" s="14"/>
      <c r="H603" s="14"/>
      <c r="I603" s="13"/>
      <c r="O603" s="115"/>
    </row>
    <row r="604" spans="1:15" ht="15.75" customHeight="1">
      <c r="A604" s="13"/>
      <c r="B604" s="61"/>
      <c r="F604" s="14"/>
      <c r="G604" s="14"/>
      <c r="H604" s="14"/>
      <c r="I604" s="13"/>
      <c r="O604" s="115"/>
    </row>
    <row r="605" spans="1:15" ht="15.75" customHeight="1">
      <c r="A605" s="13"/>
      <c r="B605" s="61"/>
      <c r="F605" s="14"/>
      <c r="G605" s="14"/>
      <c r="H605" s="14"/>
      <c r="I605" s="13"/>
      <c r="O605" s="115"/>
    </row>
    <row r="606" spans="1:15" ht="15.75" customHeight="1">
      <c r="A606" s="13"/>
      <c r="B606" s="61"/>
      <c r="F606" s="14"/>
      <c r="G606" s="14"/>
      <c r="H606" s="14"/>
      <c r="I606" s="13"/>
      <c r="O606" s="115"/>
    </row>
    <row r="607" spans="1:15" ht="15.75" customHeight="1">
      <c r="A607" s="13"/>
      <c r="B607" s="61"/>
      <c r="F607" s="14"/>
      <c r="G607" s="14"/>
      <c r="H607" s="14"/>
      <c r="I607" s="13"/>
      <c r="O607" s="115"/>
    </row>
    <row r="608" spans="1:15" ht="15.75" customHeight="1">
      <c r="A608" s="13"/>
      <c r="B608" s="61"/>
      <c r="F608" s="14"/>
      <c r="G608" s="14"/>
      <c r="H608" s="14"/>
      <c r="I608" s="13"/>
      <c r="O608" s="115"/>
    </row>
    <row r="609" spans="1:15" ht="15.75" customHeight="1">
      <c r="A609" s="13"/>
      <c r="B609" s="61"/>
      <c r="F609" s="14"/>
      <c r="G609" s="14"/>
      <c r="H609" s="14"/>
      <c r="I609" s="13"/>
      <c r="O609" s="115"/>
    </row>
    <row r="610" spans="1:15" ht="15.75" customHeight="1">
      <c r="A610" s="13"/>
      <c r="B610" s="61"/>
      <c r="F610" s="14"/>
      <c r="G610" s="14"/>
      <c r="H610" s="14"/>
      <c r="I610" s="13"/>
      <c r="O610" s="115"/>
    </row>
    <row r="611" spans="1:15" ht="15.75" customHeight="1">
      <c r="A611" s="13"/>
      <c r="B611" s="61"/>
      <c r="F611" s="14"/>
      <c r="G611" s="14"/>
      <c r="H611" s="14"/>
      <c r="I611" s="13"/>
      <c r="O611" s="115"/>
    </row>
    <row r="612" spans="1:15" ht="15.75" customHeight="1">
      <c r="A612" s="13"/>
      <c r="B612" s="61"/>
      <c r="F612" s="14"/>
      <c r="G612" s="14"/>
      <c r="H612" s="14"/>
      <c r="I612" s="13"/>
      <c r="O612" s="115"/>
    </row>
    <row r="613" spans="1:15" ht="15.75" customHeight="1">
      <c r="A613" s="13"/>
      <c r="B613" s="61"/>
      <c r="F613" s="14"/>
      <c r="G613" s="14"/>
      <c r="H613" s="14"/>
      <c r="I613" s="13"/>
      <c r="O613" s="115"/>
    </row>
    <row r="614" spans="1:15" ht="15.75" customHeight="1">
      <c r="A614" s="13"/>
      <c r="B614" s="61"/>
      <c r="F614" s="14"/>
      <c r="G614" s="14"/>
      <c r="H614" s="14"/>
      <c r="I614" s="13"/>
      <c r="O614" s="115"/>
    </row>
    <row r="615" spans="1:15" ht="15.75" customHeight="1">
      <c r="A615" s="13"/>
      <c r="B615" s="61"/>
      <c r="F615" s="14"/>
      <c r="G615" s="14"/>
      <c r="H615" s="14"/>
      <c r="I615" s="13"/>
      <c r="O615" s="115"/>
    </row>
    <row r="616" spans="1:15" ht="15.75" customHeight="1">
      <c r="A616" s="13"/>
      <c r="B616" s="61"/>
      <c r="F616" s="14"/>
      <c r="G616" s="14"/>
      <c r="H616" s="14"/>
      <c r="I616" s="13"/>
      <c r="O616" s="115"/>
    </row>
    <row r="617" spans="1:15" ht="15.75" customHeight="1">
      <c r="A617" s="13"/>
      <c r="B617" s="61"/>
      <c r="F617" s="14"/>
      <c r="G617" s="14"/>
      <c r="H617" s="14"/>
      <c r="I617" s="13"/>
      <c r="O617" s="115"/>
    </row>
    <row r="618" spans="1:15" ht="15.75" customHeight="1">
      <c r="A618" s="13"/>
      <c r="B618" s="61"/>
      <c r="F618" s="14"/>
      <c r="G618" s="14"/>
      <c r="H618" s="14"/>
      <c r="I618" s="13"/>
      <c r="O618" s="115"/>
    </row>
    <row r="619" spans="1:15" ht="15.75" customHeight="1">
      <c r="A619" s="13"/>
      <c r="B619" s="61"/>
      <c r="F619" s="14"/>
      <c r="G619" s="14"/>
      <c r="H619" s="14"/>
      <c r="I619" s="13"/>
      <c r="O619" s="115"/>
    </row>
    <row r="620" spans="1:15" ht="15.75" customHeight="1">
      <c r="A620" s="13"/>
      <c r="B620" s="61"/>
      <c r="F620" s="14"/>
      <c r="G620" s="14"/>
      <c r="H620" s="14"/>
      <c r="I620" s="13"/>
      <c r="O620" s="115"/>
    </row>
    <row r="621" spans="1:15" ht="15.75" customHeight="1">
      <c r="A621" s="13"/>
      <c r="B621" s="61"/>
      <c r="F621" s="14"/>
      <c r="G621" s="14"/>
      <c r="H621" s="14"/>
      <c r="I621" s="13"/>
      <c r="O621" s="115"/>
    </row>
    <row r="622" spans="1:15" ht="15.75" customHeight="1">
      <c r="A622" s="13"/>
      <c r="B622" s="61"/>
      <c r="F622" s="14"/>
      <c r="G622" s="14"/>
      <c r="H622" s="14"/>
      <c r="I622" s="13"/>
      <c r="O622" s="115"/>
    </row>
    <row r="623" spans="1:15" ht="15.75" customHeight="1">
      <c r="A623" s="13"/>
      <c r="B623" s="61"/>
      <c r="F623" s="14"/>
      <c r="G623" s="14"/>
      <c r="H623" s="14"/>
      <c r="I623" s="13"/>
      <c r="O623" s="115"/>
    </row>
    <row r="624" spans="1:15" ht="15.75" customHeight="1">
      <c r="A624" s="13"/>
      <c r="B624" s="61"/>
      <c r="F624" s="14"/>
      <c r="G624" s="14"/>
      <c r="H624" s="14"/>
      <c r="I624" s="13"/>
      <c r="O624" s="115"/>
    </row>
    <row r="625" spans="1:15" ht="15.75" customHeight="1">
      <c r="A625" s="13"/>
      <c r="B625" s="61"/>
      <c r="F625" s="14"/>
      <c r="G625" s="14"/>
      <c r="H625" s="14"/>
      <c r="I625" s="13"/>
      <c r="O625" s="115"/>
    </row>
    <row r="626" spans="1:15" ht="15.75" customHeight="1">
      <c r="A626" s="13"/>
      <c r="B626" s="61"/>
      <c r="F626" s="14"/>
      <c r="G626" s="14"/>
      <c r="H626" s="14"/>
      <c r="I626" s="13"/>
      <c r="O626" s="115"/>
    </row>
    <row r="627" spans="1:15" ht="15.75" customHeight="1">
      <c r="A627" s="13"/>
      <c r="B627" s="61"/>
      <c r="F627" s="14"/>
      <c r="G627" s="14"/>
      <c r="H627" s="14"/>
      <c r="I627" s="13"/>
      <c r="O627" s="115"/>
    </row>
    <row r="628" spans="1:15" ht="15.75" customHeight="1">
      <c r="A628" s="13"/>
      <c r="B628" s="61"/>
      <c r="F628" s="14"/>
      <c r="G628" s="14"/>
      <c r="H628" s="14"/>
      <c r="I628" s="13"/>
      <c r="O628" s="115"/>
    </row>
    <row r="629" spans="1:15" ht="15.75" customHeight="1">
      <c r="A629" s="13"/>
      <c r="B629" s="61"/>
      <c r="F629" s="14"/>
      <c r="G629" s="14"/>
      <c r="H629" s="14"/>
      <c r="I629" s="13"/>
      <c r="O629" s="115"/>
    </row>
    <row r="630" spans="1:15" ht="15.75" customHeight="1">
      <c r="A630" s="13"/>
      <c r="B630" s="61"/>
      <c r="F630" s="14"/>
      <c r="G630" s="14"/>
      <c r="H630" s="14"/>
      <c r="I630" s="13"/>
      <c r="O630" s="115"/>
    </row>
    <row r="631" spans="1:15" ht="15.75" customHeight="1">
      <c r="A631" s="13"/>
      <c r="B631" s="61"/>
      <c r="F631" s="14"/>
      <c r="G631" s="14"/>
      <c r="H631" s="14"/>
      <c r="I631" s="13"/>
      <c r="O631" s="115"/>
    </row>
    <row r="632" spans="1:15" ht="15.75" customHeight="1">
      <c r="A632" s="13"/>
      <c r="B632" s="61"/>
      <c r="F632" s="14"/>
      <c r="G632" s="14"/>
      <c r="H632" s="14"/>
      <c r="I632" s="13"/>
      <c r="O632" s="115"/>
    </row>
    <row r="633" spans="1:15" ht="15.75" customHeight="1">
      <c r="A633" s="13"/>
      <c r="B633" s="61"/>
      <c r="F633" s="14"/>
      <c r="G633" s="14"/>
      <c r="H633" s="14"/>
      <c r="I633" s="13"/>
      <c r="O633" s="115"/>
    </row>
    <row r="634" spans="1:15" ht="15.75" customHeight="1">
      <c r="A634" s="13"/>
      <c r="B634" s="61"/>
      <c r="F634" s="14"/>
      <c r="G634" s="14"/>
      <c r="H634" s="14"/>
      <c r="I634" s="13"/>
      <c r="O634" s="115"/>
    </row>
    <row r="635" spans="1:15" ht="15.75" customHeight="1">
      <c r="A635" s="13"/>
      <c r="B635" s="61"/>
      <c r="F635" s="14"/>
      <c r="G635" s="14"/>
      <c r="H635" s="14"/>
      <c r="I635" s="13"/>
      <c r="O635" s="115"/>
    </row>
    <row r="636" spans="1:15" ht="15.75" customHeight="1">
      <c r="A636" s="13"/>
      <c r="B636" s="61"/>
      <c r="F636" s="14"/>
      <c r="G636" s="14"/>
      <c r="H636" s="14"/>
      <c r="I636" s="13"/>
      <c r="O636" s="115"/>
    </row>
    <row r="637" spans="1:15" ht="15.75" customHeight="1">
      <c r="A637" s="13"/>
      <c r="B637" s="61"/>
      <c r="F637" s="14"/>
      <c r="G637" s="14"/>
      <c r="H637" s="14"/>
      <c r="I637" s="13"/>
      <c r="O637" s="115"/>
    </row>
    <row r="638" spans="1:15" ht="15.75" customHeight="1">
      <c r="A638" s="13"/>
      <c r="B638" s="61"/>
      <c r="F638" s="14"/>
      <c r="G638" s="14"/>
      <c r="H638" s="14"/>
      <c r="I638" s="13"/>
      <c r="O638" s="115"/>
    </row>
    <row r="639" spans="1:15" ht="15.75" customHeight="1">
      <c r="A639" s="13"/>
      <c r="B639" s="61"/>
      <c r="F639" s="14"/>
      <c r="G639" s="14"/>
      <c r="H639" s="14"/>
      <c r="I639" s="13"/>
      <c r="O639" s="115"/>
    </row>
    <row r="640" spans="1:15" ht="15.75" customHeight="1">
      <c r="A640" s="13"/>
      <c r="B640" s="61"/>
      <c r="F640" s="14"/>
      <c r="G640" s="14"/>
      <c r="H640" s="14"/>
      <c r="I640" s="13"/>
      <c r="O640" s="115"/>
    </row>
    <row r="641" spans="1:15" ht="15.75" customHeight="1">
      <c r="A641" s="13"/>
      <c r="B641" s="61"/>
      <c r="F641" s="14"/>
      <c r="G641" s="14"/>
      <c r="H641" s="14"/>
      <c r="I641" s="13"/>
      <c r="O641" s="115"/>
    </row>
    <row r="642" spans="1:15" ht="15.75" customHeight="1">
      <c r="A642" s="13"/>
      <c r="B642" s="61"/>
      <c r="F642" s="14"/>
      <c r="G642" s="14"/>
      <c r="H642" s="14"/>
      <c r="I642" s="13"/>
      <c r="O642" s="115"/>
    </row>
    <row r="643" spans="1:15" ht="15.75" customHeight="1">
      <c r="A643" s="13"/>
      <c r="B643" s="61"/>
      <c r="F643" s="14"/>
      <c r="G643" s="14"/>
      <c r="H643" s="14"/>
      <c r="I643" s="13"/>
      <c r="O643" s="115"/>
    </row>
    <row r="644" spans="1:15" ht="15.75" customHeight="1">
      <c r="A644" s="13"/>
      <c r="B644" s="61"/>
      <c r="F644" s="14"/>
      <c r="G644" s="14"/>
      <c r="H644" s="14"/>
      <c r="I644" s="13"/>
      <c r="O644" s="115"/>
    </row>
    <row r="645" spans="1:15" ht="15.75" customHeight="1">
      <c r="A645" s="13"/>
      <c r="B645" s="61"/>
      <c r="F645" s="14"/>
      <c r="G645" s="14"/>
      <c r="H645" s="14"/>
      <c r="I645" s="13"/>
      <c r="O645" s="115"/>
    </row>
    <row r="646" spans="1:15" ht="15.75" customHeight="1">
      <c r="A646" s="13"/>
      <c r="B646" s="61"/>
      <c r="F646" s="14"/>
      <c r="G646" s="14"/>
      <c r="H646" s="14"/>
      <c r="I646" s="13"/>
      <c r="O646" s="115"/>
    </row>
    <row r="647" spans="1:15" ht="15.75" customHeight="1">
      <c r="A647" s="13"/>
      <c r="B647" s="61"/>
      <c r="F647" s="14"/>
      <c r="G647" s="14"/>
      <c r="H647" s="14"/>
      <c r="I647" s="13"/>
      <c r="O647" s="115"/>
    </row>
    <row r="648" spans="1:15" ht="15.75" customHeight="1">
      <c r="A648" s="13"/>
      <c r="B648" s="61"/>
      <c r="F648" s="14"/>
      <c r="G648" s="14"/>
      <c r="H648" s="14"/>
      <c r="I648" s="13"/>
      <c r="O648" s="115"/>
    </row>
    <row r="649" spans="1:15" ht="15.75" customHeight="1">
      <c r="A649" s="13"/>
      <c r="B649" s="61"/>
      <c r="F649" s="14"/>
      <c r="G649" s="14"/>
      <c r="H649" s="14"/>
      <c r="I649" s="13"/>
      <c r="O649" s="115"/>
    </row>
    <row r="650" spans="1:15" ht="15.75" customHeight="1">
      <c r="A650" s="13"/>
      <c r="B650" s="61"/>
      <c r="F650" s="14"/>
      <c r="G650" s="14"/>
      <c r="H650" s="14"/>
      <c r="I650" s="13"/>
      <c r="O650" s="115"/>
    </row>
    <row r="651" spans="1:15" ht="15.75" customHeight="1">
      <c r="A651" s="13"/>
      <c r="B651" s="61"/>
      <c r="F651" s="14"/>
      <c r="G651" s="14"/>
      <c r="H651" s="14"/>
      <c r="I651" s="13"/>
      <c r="O651" s="115"/>
    </row>
    <row r="652" spans="1:15" ht="15.75" customHeight="1">
      <c r="A652" s="13"/>
      <c r="B652" s="61"/>
      <c r="F652" s="14"/>
      <c r="G652" s="14"/>
      <c r="H652" s="14"/>
      <c r="I652" s="13"/>
      <c r="O652" s="115"/>
    </row>
    <row r="653" spans="1:15" ht="15.75" customHeight="1">
      <c r="A653" s="13"/>
      <c r="B653" s="61"/>
      <c r="F653" s="14"/>
      <c r="G653" s="14"/>
      <c r="H653" s="14"/>
      <c r="I653" s="13"/>
      <c r="O653" s="115"/>
    </row>
    <row r="654" spans="1:15" ht="15.75" customHeight="1">
      <c r="A654" s="13"/>
      <c r="B654" s="61"/>
      <c r="F654" s="14"/>
      <c r="G654" s="14"/>
      <c r="H654" s="14"/>
      <c r="I654" s="13"/>
      <c r="O654" s="115"/>
    </row>
    <row r="655" spans="1:15" ht="15.75" customHeight="1">
      <c r="A655" s="13"/>
      <c r="B655" s="61"/>
      <c r="F655" s="14"/>
      <c r="G655" s="14"/>
      <c r="H655" s="14"/>
      <c r="I655" s="13"/>
      <c r="O655" s="115"/>
    </row>
    <row r="656" spans="1:15" ht="15.75" customHeight="1">
      <c r="A656" s="13"/>
      <c r="B656" s="61"/>
      <c r="F656" s="14"/>
      <c r="G656" s="14"/>
      <c r="H656" s="14"/>
      <c r="I656" s="13"/>
      <c r="O656" s="115"/>
    </row>
    <row r="657" spans="1:15" ht="15.75" customHeight="1">
      <c r="A657" s="13"/>
      <c r="B657" s="61"/>
      <c r="F657" s="14"/>
      <c r="G657" s="14"/>
      <c r="H657" s="14"/>
      <c r="I657" s="13"/>
      <c r="O657" s="115"/>
    </row>
    <row r="658" spans="1:15" ht="15.75" customHeight="1">
      <c r="A658" s="13"/>
      <c r="B658" s="61"/>
      <c r="F658" s="14"/>
      <c r="G658" s="14"/>
      <c r="H658" s="14"/>
      <c r="I658" s="13"/>
      <c r="O658" s="115"/>
    </row>
    <row r="659" spans="1:15" ht="15.75" customHeight="1">
      <c r="A659" s="13"/>
      <c r="B659" s="61"/>
      <c r="F659" s="14"/>
      <c r="G659" s="14"/>
      <c r="H659" s="14"/>
      <c r="I659" s="13"/>
      <c r="O659" s="115"/>
    </row>
    <row r="660" spans="1:15" ht="15.75" customHeight="1">
      <c r="A660" s="13"/>
      <c r="B660" s="61"/>
      <c r="F660" s="14"/>
      <c r="G660" s="14"/>
      <c r="H660" s="14"/>
      <c r="I660" s="13"/>
      <c r="O660" s="115"/>
    </row>
    <row r="661" spans="1:15" ht="15.75" customHeight="1">
      <c r="A661" s="13"/>
      <c r="B661" s="61"/>
      <c r="F661" s="14"/>
      <c r="G661" s="14"/>
      <c r="H661" s="14"/>
      <c r="I661" s="13"/>
      <c r="O661" s="115"/>
    </row>
    <row r="662" spans="1:15" ht="15.75" customHeight="1">
      <c r="A662" s="13"/>
      <c r="B662" s="61"/>
      <c r="F662" s="14"/>
      <c r="G662" s="14"/>
      <c r="H662" s="14"/>
      <c r="I662" s="13"/>
      <c r="O662" s="115"/>
    </row>
    <row r="663" spans="1:15" ht="15.75" customHeight="1">
      <c r="A663" s="13"/>
      <c r="B663" s="61"/>
      <c r="F663" s="14"/>
      <c r="G663" s="14"/>
      <c r="H663" s="14"/>
      <c r="I663" s="13"/>
      <c r="O663" s="115"/>
    </row>
    <row r="664" spans="1:15" ht="15.75" customHeight="1">
      <c r="A664" s="13"/>
      <c r="B664" s="61"/>
      <c r="F664" s="14"/>
      <c r="G664" s="14"/>
      <c r="H664" s="14"/>
      <c r="I664" s="13"/>
      <c r="O664" s="115"/>
    </row>
    <row r="665" spans="1:15" ht="15.75" customHeight="1">
      <c r="A665" s="13"/>
      <c r="B665" s="61"/>
      <c r="F665" s="14"/>
      <c r="G665" s="14"/>
      <c r="H665" s="14"/>
      <c r="I665" s="13"/>
      <c r="O665" s="115"/>
    </row>
    <row r="666" spans="1:15" ht="15.75" customHeight="1">
      <c r="A666" s="13"/>
      <c r="B666" s="61"/>
      <c r="F666" s="14"/>
      <c r="G666" s="14"/>
      <c r="H666" s="14"/>
      <c r="I666" s="13"/>
      <c r="O666" s="115"/>
    </row>
    <row r="667" spans="1:15" ht="15.75" customHeight="1">
      <c r="A667" s="13"/>
      <c r="B667" s="61"/>
      <c r="F667" s="14"/>
      <c r="G667" s="14"/>
      <c r="H667" s="14"/>
      <c r="I667" s="13"/>
      <c r="O667" s="115"/>
    </row>
    <row r="668" spans="1:15" ht="15.75" customHeight="1">
      <c r="A668" s="13"/>
      <c r="B668" s="61"/>
      <c r="F668" s="14"/>
      <c r="G668" s="14"/>
      <c r="H668" s="14"/>
      <c r="I668" s="13"/>
      <c r="O668" s="115"/>
    </row>
    <row r="669" spans="1:15" ht="15.75" customHeight="1">
      <c r="A669" s="13"/>
      <c r="B669" s="61"/>
      <c r="F669" s="14"/>
      <c r="G669" s="14"/>
      <c r="H669" s="14"/>
      <c r="I669" s="13"/>
      <c r="O669" s="115"/>
    </row>
    <row r="670" spans="1:15" ht="15.75" customHeight="1">
      <c r="A670" s="13"/>
      <c r="B670" s="61"/>
      <c r="F670" s="14"/>
      <c r="G670" s="14"/>
      <c r="H670" s="14"/>
      <c r="I670" s="13"/>
      <c r="O670" s="115"/>
    </row>
    <row r="671" spans="1:15" ht="15.75" customHeight="1">
      <c r="A671" s="13"/>
      <c r="B671" s="61"/>
      <c r="F671" s="14"/>
      <c r="G671" s="14"/>
      <c r="H671" s="14"/>
      <c r="I671" s="13"/>
      <c r="O671" s="115"/>
    </row>
    <row r="672" spans="1:15" ht="15.75" customHeight="1">
      <c r="A672" s="13"/>
      <c r="B672" s="61"/>
      <c r="F672" s="14"/>
      <c r="G672" s="14"/>
      <c r="H672" s="14"/>
      <c r="I672" s="13"/>
      <c r="O672" s="115"/>
    </row>
    <row r="673" spans="1:15" ht="15.75" customHeight="1">
      <c r="A673" s="13"/>
      <c r="B673" s="61"/>
      <c r="F673" s="14"/>
      <c r="G673" s="14"/>
      <c r="H673" s="14"/>
      <c r="I673" s="13"/>
      <c r="O673" s="115"/>
    </row>
    <row r="674" spans="1:15" ht="15.75" customHeight="1">
      <c r="A674" s="13"/>
      <c r="B674" s="61"/>
      <c r="F674" s="14"/>
      <c r="G674" s="14"/>
      <c r="H674" s="14"/>
      <c r="I674" s="13"/>
      <c r="O674" s="115"/>
    </row>
    <row r="675" spans="1:15" ht="15.75" customHeight="1">
      <c r="A675" s="13"/>
      <c r="B675" s="61"/>
      <c r="F675" s="14"/>
      <c r="G675" s="14"/>
      <c r="H675" s="14"/>
      <c r="I675" s="13"/>
      <c r="O675" s="115"/>
    </row>
    <row r="676" spans="1:15" ht="15.75" customHeight="1">
      <c r="A676" s="13"/>
      <c r="B676" s="61"/>
      <c r="F676" s="14"/>
      <c r="G676" s="14"/>
      <c r="H676" s="14"/>
      <c r="I676" s="13"/>
      <c r="O676" s="115"/>
    </row>
    <row r="677" spans="1:15" ht="15.75" customHeight="1">
      <c r="A677" s="13"/>
      <c r="B677" s="61"/>
      <c r="F677" s="14"/>
      <c r="G677" s="14"/>
      <c r="H677" s="14"/>
      <c r="I677" s="13"/>
      <c r="O677" s="115"/>
    </row>
    <row r="678" spans="1:15" ht="15.75" customHeight="1">
      <c r="A678" s="13"/>
      <c r="B678" s="61"/>
      <c r="F678" s="14"/>
      <c r="G678" s="14"/>
      <c r="H678" s="14"/>
      <c r="I678" s="13"/>
      <c r="O678" s="115"/>
    </row>
    <row r="679" spans="1:15" ht="15.75" customHeight="1">
      <c r="A679" s="13"/>
      <c r="B679" s="61"/>
      <c r="F679" s="14"/>
      <c r="G679" s="14"/>
      <c r="H679" s="14"/>
      <c r="I679" s="13"/>
      <c r="O679" s="115"/>
    </row>
    <row r="680" spans="1:15" ht="15.75" customHeight="1">
      <c r="A680" s="13"/>
      <c r="B680" s="61"/>
      <c r="F680" s="14"/>
      <c r="G680" s="14"/>
      <c r="H680" s="14"/>
      <c r="I680" s="13"/>
      <c r="O680" s="115"/>
    </row>
    <row r="681" spans="1:15" ht="15.75" customHeight="1">
      <c r="A681" s="13"/>
      <c r="B681" s="61"/>
      <c r="F681" s="14"/>
      <c r="G681" s="14"/>
      <c r="H681" s="14"/>
      <c r="I681" s="13"/>
      <c r="O681" s="115"/>
    </row>
    <row r="682" spans="1:15" ht="15.75" customHeight="1">
      <c r="A682" s="13"/>
      <c r="B682" s="61"/>
      <c r="F682" s="14"/>
      <c r="G682" s="14"/>
      <c r="H682" s="14"/>
      <c r="I682" s="13"/>
      <c r="O682" s="115"/>
    </row>
    <row r="683" spans="1:15" ht="15.75" customHeight="1">
      <c r="A683" s="13"/>
      <c r="B683" s="61"/>
      <c r="F683" s="14"/>
      <c r="G683" s="14"/>
      <c r="H683" s="14"/>
      <c r="I683" s="13"/>
      <c r="O683" s="115"/>
    </row>
    <row r="684" spans="1:15" ht="15.75" customHeight="1">
      <c r="A684" s="13"/>
      <c r="B684" s="61"/>
      <c r="F684" s="14"/>
      <c r="G684" s="14"/>
      <c r="H684" s="14"/>
      <c r="I684" s="13"/>
      <c r="O684" s="115"/>
    </row>
    <row r="685" spans="1:15" ht="15.75" customHeight="1">
      <c r="A685" s="13"/>
      <c r="B685" s="61"/>
      <c r="F685" s="14"/>
      <c r="G685" s="14"/>
      <c r="H685" s="14"/>
      <c r="I685" s="13"/>
      <c r="O685" s="115"/>
    </row>
    <row r="686" spans="1:15" ht="15.75" customHeight="1">
      <c r="A686" s="13"/>
      <c r="B686" s="61"/>
      <c r="F686" s="14"/>
      <c r="G686" s="14"/>
      <c r="H686" s="14"/>
      <c r="I686" s="13"/>
      <c r="O686" s="115"/>
    </row>
    <row r="687" spans="1:15" ht="15.75" customHeight="1">
      <c r="A687" s="13"/>
      <c r="B687" s="61"/>
      <c r="F687" s="14"/>
      <c r="G687" s="14"/>
      <c r="H687" s="14"/>
      <c r="I687" s="13"/>
      <c r="O687" s="115"/>
    </row>
    <row r="688" spans="1:15" ht="15.75" customHeight="1">
      <c r="A688" s="13"/>
      <c r="B688" s="61"/>
      <c r="F688" s="14"/>
      <c r="G688" s="14"/>
      <c r="H688" s="14"/>
      <c r="I688" s="13"/>
      <c r="O688" s="115"/>
    </row>
    <row r="689" spans="1:15" ht="15.75" customHeight="1">
      <c r="A689" s="13"/>
      <c r="B689" s="61"/>
      <c r="F689" s="14"/>
      <c r="G689" s="14"/>
      <c r="H689" s="14"/>
      <c r="I689" s="13"/>
      <c r="O689" s="115"/>
    </row>
    <row r="690" spans="1:15" ht="15.75" customHeight="1">
      <c r="A690" s="13"/>
      <c r="B690" s="61"/>
      <c r="F690" s="14"/>
      <c r="G690" s="14"/>
      <c r="H690" s="14"/>
      <c r="I690" s="13"/>
      <c r="O690" s="115"/>
    </row>
    <row r="691" spans="1:15" ht="15.75" customHeight="1">
      <c r="A691" s="13"/>
      <c r="B691" s="61"/>
      <c r="F691" s="14"/>
      <c r="G691" s="14"/>
      <c r="H691" s="14"/>
      <c r="I691" s="13"/>
      <c r="O691" s="115"/>
    </row>
    <row r="692" spans="1:15" ht="15.75" customHeight="1">
      <c r="A692" s="13"/>
      <c r="B692" s="61"/>
      <c r="F692" s="14"/>
      <c r="G692" s="14"/>
      <c r="H692" s="14"/>
      <c r="I692" s="13"/>
      <c r="O692" s="115"/>
    </row>
    <row r="693" spans="1:15" ht="15.75" customHeight="1">
      <c r="A693" s="13"/>
      <c r="B693" s="61"/>
      <c r="F693" s="14"/>
      <c r="G693" s="14"/>
      <c r="H693" s="14"/>
      <c r="I693" s="13"/>
      <c r="O693" s="115"/>
    </row>
    <row r="694" spans="1:15" ht="15.75" customHeight="1">
      <c r="A694" s="13"/>
      <c r="B694" s="61"/>
      <c r="F694" s="14"/>
      <c r="G694" s="14"/>
      <c r="H694" s="14"/>
      <c r="I694" s="13"/>
      <c r="O694" s="115"/>
    </row>
    <row r="695" spans="1:15" ht="15.75" customHeight="1">
      <c r="A695" s="13"/>
      <c r="B695" s="61"/>
      <c r="F695" s="14"/>
      <c r="G695" s="14"/>
      <c r="H695" s="14"/>
      <c r="I695" s="13"/>
      <c r="O695" s="115"/>
    </row>
    <row r="696" spans="1:15" ht="15.75" customHeight="1">
      <c r="A696" s="13"/>
      <c r="B696" s="61"/>
      <c r="F696" s="14"/>
      <c r="G696" s="14"/>
      <c r="H696" s="14"/>
      <c r="I696" s="13"/>
      <c r="O696" s="115"/>
    </row>
    <row r="697" spans="1:15" ht="15.75" customHeight="1">
      <c r="A697" s="13"/>
      <c r="B697" s="61"/>
      <c r="F697" s="14"/>
      <c r="G697" s="14"/>
      <c r="H697" s="14"/>
      <c r="I697" s="13"/>
      <c r="O697" s="115"/>
    </row>
    <row r="698" spans="1:15" ht="15.75" customHeight="1">
      <c r="A698" s="13"/>
      <c r="B698" s="61"/>
      <c r="F698" s="14"/>
      <c r="G698" s="14"/>
      <c r="H698" s="14"/>
      <c r="I698" s="13"/>
      <c r="O698" s="115"/>
    </row>
    <row r="699" spans="1:15" ht="15.75" customHeight="1">
      <c r="A699" s="13"/>
      <c r="B699" s="61"/>
      <c r="F699" s="14"/>
      <c r="G699" s="14"/>
      <c r="H699" s="14"/>
      <c r="I699" s="13"/>
      <c r="O699" s="115"/>
    </row>
    <row r="700" spans="1:15" ht="15.75" customHeight="1">
      <c r="A700" s="13"/>
      <c r="B700" s="61"/>
      <c r="F700" s="14"/>
      <c r="G700" s="14"/>
      <c r="H700" s="14"/>
      <c r="I700" s="13"/>
      <c r="O700" s="115"/>
    </row>
    <row r="701" spans="1:15" ht="15.75" customHeight="1">
      <c r="A701" s="13"/>
      <c r="B701" s="61"/>
      <c r="F701" s="14"/>
      <c r="G701" s="14"/>
      <c r="H701" s="14"/>
      <c r="I701" s="13"/>
      <c r="O701" s="115"/>
    </row>
    <row r="702" spans="1:15" ht="15.75" customHeight="1">
      <c r="A702" s="13"/>
      <c r="B702" s="61"/>
      <c r="F702" s="14"/>
      <c r="G702" s="14"/>
      <c r="H702" s="14"/>
      <c r="I702" s="13"/>
      <c r="O702" s="115"/>
    </row>
    <row r="703" spans="1:15" ht="15.75" customHeight="1">
      <c r="A703" s="13"/>
      <c r="B703" s="61"/>
      <c r="F703" s="14"/>
      <c r="G703" s="14"/>
      <c r="H703" s="14"/>
      <c r="I703" s="13"/>
      <c r="O703" s="115"/>
    </row>
    <row r="704" spans="1:15" ht="15.75" customHeight="1">
      <c r="A704" s="13"/>
      <c r="B704" s="61"/>
      <c r="F704" s="14"/>
      <c r="G704" s="14"/>
      <c r="H704" s="14"/>
      <c r="I704" s="13"/>
      <c r="O704" s="115"/>
    </row>
    <row r="705" spans="1:15" ht="15.75" customHeight="1">
      <c r="A705" s="13"/>
      <c r="B705" s="61"/>
      <c r="F705" s="14"/>
      <c r="G705" s="14"/>
      <c r="H705" s="14"/>
      <c r="I705" s="13"/>
      <c r="O705" s="115"/>
    </row>
    <row r="706" spans="1:15" ht="15.75" customHeight="1">
      <c r="A706" s="13"/>
      <c r="B706" s="61"/>
      <c r="F706" s="14"/>
      <c r="G706" s="14"/>
      <c r="H706" s="14"/>
      <c r="I706" s="13"/>
      <c r="O706" s="115"/>
    </row>
    <row r="707" spans="1:15" ht="15.75" customHeight="1">
      <c r="A707" s="13"/>
      <c r="B707" s="61"/>
      <c r="F707" s="14"/>
      <c r="G707" s="14"/>
      <c r="H707" s="14"/>
      <c r="I707" s="13"/>
      <c r="O707" s="115"/>
    </row>
    <row r="708" spans="1:15" ht="15.75" customHeight="1">
      <c r="A708" s="13"/>
      <c r="B708" s="61"/>
      <c r="F708" s="14"/>
      <c r="G708" s="14"/>
      <c r="H708" s="14"/>
      <c r="I708" s="13"/>
      <c r="O708" s="115"/>
    </row>
    <row r="709" spans="1:15" ht="15.75" customHeight="1">
      <c r="A709" s="13"/>
      <c r="B709" s="61"/>
      <c r="F709" s="14"/>
      <c r="G709" s="14"/>
      <c r="H709" s="14"/>
      <c r="I709" s="13"/>
      <c r="O709" s="115"/>
    </row>
    <row r="710" spans="1:15" ht="15.75" customHeight="1">
      <c r="A710" s="13"/>
      <c r="B710" s="61"/>
      <c r="F710" s="14"/>
      <c r="G710" s="14"/>
      <c r="H710" s="14"/>
      <c r="I710" s="13"/>
      <c r="O710" s="115"/>
    </row>
    <row r="711" spans="1:15" ht="15.75" customHeight="1">
      <c r="A711" s="13"/>
      <c r="B711" s="61"/>
      <c r="F711" s="14"/>
      <c r="G711" s="14"/>
      <c r="H711" s="14"/>
      <c r="I711" s="13"/>
      <c r="O711" s="115"/>
    </row>
    <row r="712" spans="1:15" ht="15.75" customHeight="1">
      <c r="A712" s="13"/>
      <c r="B712" s="61"/>
      <c r="F712" s="14"/>
      <c r="G712" s="14"/>
      <c r="H712" s="14"/>
      <c r="I712" s="13"/>
      <c r="O712" s="115"/>
    </row>
    <row r="713" spans="1:15" ht="15.75" customHeight="1">
      <c r="A713" s="13"/>
      <c r="B713" s="61"/>
      <c r="F713" s="14"/>
      <c r="G713" s="14"/>
      <c r="H713" s="14"/>
      <c r="I713" s="13"/>
      <c r="O713" s="115"/>
    </row>
    <row r="714" spans="1:15" ht="15.75" customHeight="1">
      <c r="A714" s="13"/>
      <c r="B714" s="61"/>
      <c r="F714" s="14"/>
      <c r="G714" s="14"/>
      <c r="H714" s="14"/>
      <c r="I714" s="13"/>
      <c r="O714" s="115"/>
    </row>
    <row r="715" spans="1:15" ht="15.75" customHeight="1">
      <c r="A715" s="13"/>
      <c r="B715" s="61"/>
      <c r="F715" s="14"/>
      <c r="G715" s="14"/>
      <c r="H715" s="14"/>
      <c r="I715" s="13"/>
      <c r="O715" s="115"/>
    </row>
    <row r="716" spans="1:15" ht="15.75" customHeight="1">
      <c r="A716" s="13"/>
      <c r="B716" s="61"/>
      <c r="F716" s="14"/>
      <c r="G716" s="14"/>
      <c r="H716" s="14"/>
      <c r="I716" s="13"/>
      <c r="O716" s="115"/>
    </row>
    <row r="717" spans="1:15" ht="15.75" customHeight="1">
      <c r="A717" s="13"/>
      <c r="B717" s="61"/>
      <c r="F717" s="14"/>
      <c r="G717" s="14"/>
      <c r="H717" s="14"/>
      <c r="I717" s="13"/>
      <c r="O717" s="115"/>
    </row>
    <row r="718" spans="1:15" ht="15.75" customHeight="1">
      <c r="A718" s="13"/>
      <c r="B718" s="61"/>
      <c r="F718" s="14"/>
      <c r="G718" s="14"/>
      <c r="H718" s="14"/>
      <c r="I718" s="13"/>
      <c r="O718" s="115"/>
    </row>
    <row r="719" spans="1:15" ht="15.75" customHeight="1">
      <c r="A719" s="13"/>
      <c r="B719" s="61"/>
      <c r="F719" s="14"/>
      <c r="G719" s="14"/>
      <c r="H719" s="14"/>
      <c r="I719" s="13"/>
      <c r="O719" s="115"/>
    </row>
    <row r="720" spans="1:15" ht="15.75" customHeight="1">
      <c r="A720" s="13"/>
      <c r="B720" s="61"/>
      <c r="F720" s="14"/>
      <c r="G720" s="14"/>
      <c r="H720" s="14"/>
      <c r="I720" s="13"/>
      <c r="O720" s="115"/>
    </row>
    <row r="721" spans="1:15" ht="15.75" customHeight="1">
      <c r="A721" s="13"/>
      <c r="B721" s="61"/>
      <c r="F721" s="14"/>
      <c r="G721" s="14"/>
      <c r="H721" s="14"/>
      <c r="I721" s="13"/>
      <c r="O721" s="115"/>
    </row>
    <row r="722" spans="1:15" ht="15.75" customHeight="1">
      <c r="A722" s="13"/>
      <c r="B722" s="61"/>
      <c r="F722" s="14"/>
      <c r="G722" s="14"/>
      <c r="H722" s="14"/>
      <c r="I722" s="13"/>
      <c r="O722" s="115"/>
    </row>
    <row r="723" spans="1:15" ht="15.75" customHeight="1">
      <c r="A723" s="13"/>
      <c r="B723" s="61"/>
      <c r="F723" s="14"/>
      <c r="G723" s="14"/>
      <c r="H723" s="14"/>
      <c r="I723" s="13"/>
      <c r="O723" s="115"/>
    </row>
    <row r="724" spans="1:15" ht="15.75" customHeight="1">
      <c r="A724" s="13"/>
      <c r="B724" s="61"/>
      <c r="F724" s="14"/>
      <c r="G724" s="14"/>
      <c r="H724" s="14"/>
      <c r="I724" s="13"/>
      <c r="O724" s="115"/>
    </row>
    <row r="725" spans="1:15" ht="15.75" customHeight="1">
      <c r="A725" s="13"/>
      <c r="B725" s="61"/>
      <c r="F725" s="14"/>
      <c r="G725" s="14"/>
      <c r="H725" s="14"/>
      <c r="I725" s="13"/>
      <c r="O725" s="115"/>
    </row>
    <row r="726" spans="1:15" ht="15.75" customHeight="1">
      <c r="A726" s="13"/>
      <c r="B726" s="61"/>
      <c r="F726" s="14"/>
      <c r="G726" s="14"/>
      <c r="H726" s="14"/>
      <c r="I726" s="13"/>
      <c r="O726" s="115"/>
    </row>
    <row r="727" spans="1:15" ht="15.75" customHeight="1">
      <c r="A727" s="13"/>
      <c r="B727" s="61"/>
      <c r="F727" s="14"/>
      <c r="G727" s="14"/>
      <c r="H727" s="14"/>
      <c r="I727" s="13"/>
      <c r="O727" s="115"/>
    </row>
    <row r="728" spans="1:15" ht="15.75" customHeight="1">
      <c r="A728" s="13"/>
      <c r="B728" s="61"/>
      <c r="F728" s="14"/>
      <c r="G728" s="14"/>
      <c r="H728" s="14"/>
      <c r="I728" s="13"/>
      <c r="O728" s="115"/>
    </row>
    <row r="729" spans="1:15" ht="15.75" customHeight="1">
      <c r="A729" s="13"/>
      <c r="B729" s="61"/>
      <c r="F729" s="14"/>
      <c r="G729" s="14"/>
      <c r="H729" s="14"/>
      <c r="I729" s="13"/>
      <c r="O729" s="115"/>
    </row>
    <row r="730" spans="1:15" ht="15.75" customHeight="1">
      <c r="A730" s="13"/>
      <c r="B730" s="61"/>
      <c r="F730" s="14"/>
      <c r="G730" s="14"/>
      <c r="H730" s="14"/>
      <c r="I730" s="13"/>
      <c r="O730" s="115"/>
    </row>
    <row r="731" spans="1:15" ht="15.75" customHeight="1">
      <c r="A731" s="13"/>
      <c r="B731" s="61"/>
      <c r="F731" s="14"/>
      <c r="G731" s="14"/>
      <c r="H731" s="14"/>
      <c r="I731" s="13"/>
      <c r="O731" s="115"/>
    </row>
    <row r="732" spans="1:15" ht="15.75" customHeight="1">
      <c r="A732" s="13"/>
      <c r="B732" s="61"/>
      <c r="F732" s="14"/>
      <c r="G732" s="14"/>
      <c r="H732" s="14"/>
      <c r="I732" s="13"/>
      <c r="O732" s="115"/>
    </row>
    <row r="733" spans="1:15" ht="15.75" customHeight="1">
      <c r="A733" s="13"/>
      <c r="B733" s="61"/>
      <c r="F733" s="14"/>
      <c r="G733" s="14"/>
      <c r="H733" s="14"/>
      <c r="I733" s="13"/>
      <c r="O733" s="115"/>
    </row>
    <row r="734" spans="1:15" ht="15.75" customHeight="1">
      <c r="A734" s="13"/>
      <c r="B734" s="61"/>
      <c r="F734" s="14"/>
      <c r="G734" s="14"/>
      <c r="H734" s="14"/>
      <c r="I734" s="13"/>
      <c r="O734" s="115"/>
    </row>
    <row r="735" spans="1:15" ht="15.75" customHeight="1">
      <c r="A735" s="13"/>
      <c r="B735" s="61"/>
      <c r="F735" s="14"/>
      <c r="G735" s="14"/>
      <c r="H735" s="14"/>
      <c r="I735" s="13"/>
      <c r="O735" s="115"/>
    </row>
    <row r="736" spans="1:15" ht="15.75" customHeight="1">
      <c r="A736" s="13"/>
      <c r="B736" s="61"/>
      <c r="F736" s="14"/>
      <c r="G736" s="14"/>
      <c r="H736" s="14"/>
      <c r="I736" s="13"/>
      <c r="O736" s="115"/>
    </row>
    <row r="737" spans="1:15" ht="15.75" customHeight="1">
      <c r="A737" s="13"/>
      <c r="B737" s="61"/>
      <c r="F737" s="14"/>
      <c r="G737" s="14"/>
      <c r="H737" s="14"/>
      <c r="I737" s="13"/>
      <c r="O737" s="115"/>
    </row>
    <row r="738" spans="1:15" ht="15.75" customHeight="1">
      <c r="A738" s="13"/>
      <c r="B738" s="61"/>
      <c r="F738" s="14"/>
      <c r="G738" s="14"/>
      <c r="H738" s="14"/>
      <c r="I738" s="13"/>
      <c r="O738" s="115"/>
    </row>
    <row r="739" spans="1:15" ht="15.75" customHeight="1">
      <c r="A739" s="13"/>
      <c r="B739" s="61"/>
      <c r="F739" s="14"/>
      <c r="G739" s="14"/>
      <c r="H739" s="14"/>
      <c r="I739" s="13"/>
      <c r="O739" s="115"/>
    </row>
    <row r="740" spans="1:15" ht="15.75" customHeight="1">
      <c r="A740" s="13"/>
      <c r="B740" s="61"/>
      <c r="F740" s="14"/>
      <c r="G740" s="14"/>
      <c r="H740" s="14"/>
      <c r="I740" s="13"/>
      <c r="O740" s="115"/>
    </row>
    <row r="741" spans="1:15" ht="15.75" customHeight="1">
      <c r="A741" s="13"/>
      <c r="B741" s="61"/>
      <c r="F741" s="14"/>
      <c r="G741" s="14"/>
      <c r="H741" s="14"/>
      <c r="I741" s="13"/>
      <c r="O741" s="115"/>
    </row>
    <row r="742" spans="1:15" ht="15.75" customHeight="1">
      <c r="A742" s="13"/>
      <c r="B742" s="61"/>
      <c r="F742" s="14"/>
      <c r="G742" s="14"/>
      <c r="H742" s="14"/>
      <c r="I742" s="13"/>
      <c r="O742" s="115"/>
    </row>
    <row r="743" spans="1:15" ht="15.75" customHeight="1">
      <c r="A743" s="13"/>
      <c r="B743" s="61"/>
      <c r="F743" s="14"/>
      <c r="G743" s="14"/>
      <c r="H743" s="14"/>
      <c r="I743" s="13"/>
      <c r="O743" s="115"/>
    </row>
    <row r="744" spans="1:15" ht="15.75" customHeight="1">
      <c r="A744" s="13"/>
      <c r="B744" s="61"/>
      <c r="F744" s="14"/>
      <c r="G744" s="14"/>
      <c r="H744" s="14"/>
      <c r="I744" s="13"/>
      <c r="O744" s="115"/>
    </row>
    <row r="745" spans="1:15" ht="15.75" customHeight="1">
      <c r="A745" s="13"/>
      <c r="B745" s="61"/>
      <c r="F745" s="14"/>
      <c r="G745" s="14"/>
      <c r="H745" s="14"/>
      <c r="I745" s="13"/>
      <c r="O745" s="115"/>
    </row>
    <row r="746" spans="1:15" ht="15.75" customHeight="1">
      <c r="A746" s="13"/>
      <c r="B746" s="61"/>
      <c r="F746" s="14"/>
      <c r="G746" s="14"/>
      <c r="H746" s="14"/>
      <c r="I746" s="13"/>
      <c r="O746" s="115"/>
    </row>
    <row r="747" spans="1:15" ht="15.75" customHeight="1">
      <c r="A747" s="13"/>
      <c r="B747" s="61"/>
      <c r="F747" s="14"/>
      <c r="G747" s="14"/>
      <c r="H747" s="14"/>
      <c r="I747" s="13"/>
      <c r="O747" s="115"/>
    </row>
    <row r="748" spans="1:15" ht="15.75" customHeight="1">
      <c r="A748" s="13"/>
      <c r="B748" s="61"/>
      <c r="F748" s="14"/>
      <c r="G748" s="14"/>
      <c r="H748" s="14"/>
      <c r="I748" s="13"/>
      <c r="O748" s="115"/>
    </row>
    <row r="749" spans="1:15" ht="15.75" customHeight="1">
      <c r="A749" s="13"/>
      <c r="B749" s="61"/>
      <c r="F749" s="14"/>
      <c r="G749" s="14"/>
      <c r="H749" s="14"/>
      <c r="I749" s="13"/>
      <c r="O749" s="115"/>
    </row>
    <row r="750" spans="1:15" ht="15.75" customHeight="1">
      <c r="A750" s="13"/>
      <c r="B750" s="61"/>
      <c r="F750" s="14"/>
      <c r="G750" s="14"/>
      <c r="H750" s="14"/>
      <c r="I750" s="13"/>
      <c r="O750" s="115"/>
    </row>
    <row r="751" spans="1:15" ht="15.75" customHeight="1">
      <c r="A751" s="13"/>
      <c r="B751" s="61"/>
      <c r="F751" s="14"/>
      <c r="G751" s="14"/>
      <c r="H751" s="14"/>
      <c r="I751" s="13"/>
      <c r="O751" s="115"/>
    </row>
    <row r="752" spans="1:15" ht="15.75" customHeight="1">
      <c r="A752" s="13"/>
      <c r="B752" s="61"/>
      <c r="F752" s="14"/>
      <c r="G752" s="14"/>
      <c r="H752" s="14"/>
      <c r="I752" s="13"/>
      <c r="O752" s="115"/>
    </row>
    <row r="753" spans="1:15" ht="15.75" customHeight="1">
      <c r="A753" s="13"/>
      <c r="B753" s="61"/>
      <c r="F753" s="14"/>
      <c r="G753" s="14"/>
      <c r="H753" s="14"/>
      <c r="I753" s="13"/>
      <c r="O753" s="115"/>
    </row>
    <row r="754" spans="1:15" ht="15.75" customHeight="1">
      <c r="A754" s="13"/>
      <c r="B754" s="61"/>
      <c r="F754" s="14"/>
      <c r="G754" s="14"/>
      <c r="H754" s="14"/>
      <c r="I754" s="13"/>
      <c r="O754" s="115"/>
    </row>
    <row r="755" spans="1:15" ht="15.75" customHeight="1">
      <c r="A755" s="13"/>
      <c r="B755" s="61"/>
      <c r="F755" s="14"/>
      <c r="G755" s="14"/>
      <c r="H755" s="14"/>
      <c r="I755" s="13"/>
      <c r="O755" s="115"/>
    </row>
    <row r="756" spans="1:15" ht="15.75" customHeight="1">
      <c r="A756" s="13"/>
      <c r="B756" s="61"/>
      <c r="F756" s="14"/>
      <c r="G756" s="14"/>
      <c r="H756" s="14"/>
      <c r="I756" s="13"/>
      <c r="O756" s="115"/>
    </row>
    <row r="757" spans="1:15" ht="15.75" customHeight="1">
      <c r="A757" s="13"/>
      <c r="B757" s="61"/>
      <c r="F757" s="14"/>
      <c r="G757" s="14"/>
      <c r="H757" s="14"/>
      <c r="I757" s="13"/>
      <c r="O757" s="115"/>
    </row>
    <row r="758" spans="1:15" ht="15.75" customHeight="1">
      <c r="A758" s="13"/>
      <c r="B758" s="61"/>
      <c r="F758" s="14"/>
      <c r="G758" s="14"/>
      <c r="H758" s="14"/>
      <c r="I758" s="13"/>
      <c r="O758" s="115"/>
    </row>
    <row r="759" spans="1:15" ht="15.75" customHeight="1">
      <c r="A759" s="13"/>
      <c r="B759" s="61"/>
      <c r="F759" s="14"/>
      <c r="G759" s="14"/>
      <c r="H759" s="14"/>
      <c r="I759" s="13"/>
      <c r="O759" s="115"/>
    </row>
    <row r="760" spans="1:15" ht="15.75" customHeight="1">
      <c r="A760" s="13"/>
      <c r="B760" s="61"/>
      <c r="F760" s="14"/>
      <c r="G760" s="14"/>
      <c r="H760" s="14"/>
      <c r="I760" s="13"/>
      <c r="O760" s="115"/>
    </row>
    <row r="761" spans="1:15" ht="15.75" customHeight="1">
      <c r="A761" s="13"/>
      <c r="B761" s="61"/>
      <c r="F761" s="14"/>
      <c r="G761" s="14"/>
      <c r="H761" s="14"/>
      <c r="I761" s="13"/>
      <c r="O761" s="115"/>
    </row>
    <row r="762" spans="1:15" ht="15.75" customHeight="1">
      <c r="A762" s="13"/>
      <c r="B762" s="61"/>
      <c r="F762" s="14"/>
      <c r="G762" s="14"/>
      <c r="H762" s="14"/>
      <c r="I762" s="13"/>
      <c r="O762" s="115"/>
    </row>
    <row r="763" spans="1:15" ht="15.75" customHeight="1">
      <c r="A763" s="13"/>
      <c r="B763" s="61"/>
      <c r="F763" s="14"/>
      <c r="G763" s="14"/>
      <c r="H763" s="14"/>
      <c r="I763" s="13"/>
      <c r="O763" s="115"/>
    </row>
    <row r="764" spans="1:15" ht="15.75" customHeight="1">
      <c r="A764" s="13"/>
      <c r="B764" s="61"/>
      <c r="F764" s="14"/>
      <c r="G764" s="14"/>
      <c r="H764" s="14"/>
      <c r="I764" s="13"/>
      <c r="O764" s="115"/>
    </row>
    <row r="765" spans="1:15" ht="15.75" customHeight="1">
      <c r="A765" s="13"/>
      <c r="B765" s="61"/>
      <c r="F765" s="14"/>
      <c r="G765" s="14"/>
      <c r="H765" s="14"/>
      <c r="I765" s="13"/>
      <c r="O765" s="115"/>
    </row>
    <row r="766" spans="1:15" ht="15.75" customHeight="1">
      <c r="A766" s="13"/>
      <c r="B766" s="61"/>
      <c r="F766" s="14"/>
      <c r="G766" s="14"/>
      <c r="H766" s="14"/>
      <c r="I766" s="13"/>
      <c r="O766" s="115"/>
    </row>
    <row r="767" spans="1:15" ht="15.75" customHeight="1">
      <c r="A767" s="13"/>
      <c r="B767" s="61"/>
      <c r="F767" s="14"/>
      <c r="G767" s="14"/>
      <c r="H767" s="14"/>
      <c r="I767" s="13"/>
      <c r="O767" s="115"/>
    </row>
    <row r="768" spans="1:15" ht="15.75" customHeight="1">
      <c r="A768" s="13"/>
      <c r="B768" s="61"/>
      <c r="F768" s="14"/>
      <c r="G768" s="14"/>
      <c r="H768" s="14"/>
      <c r="I768" s="13"/>
      <c r="O768" s="115"/>
    </row>
    <row r="769" spans="1:15" ht="15.75" customHeight="1">
      <c r="A769" s="13"/>
      <c r="B769" s="61"/>
      <c r="F769" s="14"/>
      <c r="G769" s="14"/>
      <c r="H769" s="14"/>
      <c r="I769" s="13"/>
      <c r="O769" s="115"/>
    </row>
    <row r="770" spans="1:15" ht="15.75" customHeight="1">
      <c r="A770" s="13"/>
      <c r="B770" s="61"/>
      <c r="F770" s="14"/>
      <c r="G770" s="14"/>
      <c r="H770" s="14"/>
      <c r="I770" s="13"/>
      <c r="O770" s="115"/>
    </row>
    <row r="771" spans="1:15" ht="15.75" customHeight="1">
      <c r="A771" s="13"/>
      <c r="B771" s="61"/>
      <c r="F771" s="14"/>
      <c r="G771" s="14"/>
      <c r="H771" s="14"/>
      <c r="I771" s="13"/>
      <c r="O771" s="115"/>
    </row>
    <row r="772" spans="1:15" ht="15.75" customHeight="1">
      <c r="A772" s="13"/>
      <c r="B772" s="61"/>
      <c r="F772" s="14"/>
      <c r="G772" s="14"/>
      <c r="H772" s="14"/>
      <c r="I772" s="13"/>
      <c r="O772" s="115"/>
    </row>
    <row r="773" spans="1:15" ht="15.75" customHeight="1">
      <c r="A773" s="13"/>
      <c r="B773" s="61"/>
      <c r="F773" s="14"/>
      <c r="G773" s="14"/>
      <c r="H773" s="14"/>
      <c r="I773" s="13"/>
      <c r="O773" s="115"/>
    </row>
    <row r="774" spans="1:15" ht="15.75" customHeight="1">
      <c r="A774" s="13"/>
      <c r="B774" s="61"/>
      <c r="F774" s="14"/>
      <c r="G774" s="14"/>
      <c r="H774" s="14"/>
      <c r="I774" s="13"/>
      <c r="O774" s="115"/>
    </row>
    <row r="775" spans="1:15" ht="15.75" customHeight="1">
      <c r="A775" s="13"/>
      <c r="B775" s="61"/>
      <c r="F775" s="14"/>
      <c r="G775" s="14"/>
      <c r="H775" s="14"/>
      <c r="I775" s="13"/>
      <c r="O775" s="115"/>
    </row>
    <row r="776" spans="1:15" ht="15.75" customHeight="1">
      <c r="A776" s="13"/>
      <c r="B776" s="61"/>
      <c r="F776" s="14"/>
      <c r="G776" s="14"/>
      <c r="H776" s="14"/>
      <c r="I776" s="13"/>
      <c r="O776" s="115"/>
    </row>
    <row r="777" spans="1:15" ht="15.75" customHeight="1">
      <c r="A777" s="13"/>
      <c r="B777" s="61"/>
      <c r="F777" s="14"/>
      <c r="G777" s="14"/>
      <c r="H777" s="14"/>
      <c r="I777" s="13"/>
      <c r="O777" s="115"/>
    </row>
    <row r="778" spans="1:15" ht="15.75" customHeight="1">
      <c r="A778" s="13"/>
      <c r="B778" s="61"/>
      <c r="F778" s="14"/>
      <c r="G778" s="14"/>
      <c r="H778" s="14"/>
      <c r="I778" s="13"/>
      <c r="O778" s="115"/>
    </row>
    <row r="779" spans="1:15" ht="15.75" customHeight="1">
      <c r="A779" s="13"/>
      <c r="B779" s="61"/>
      <c r="F779" s="14"/>
      <c r="G779" s="14"/>
      <c r="H779" s="14"/>
      <c r="I779" s="13"/>
      <c r="O779" s="115"/>
    </row>
    <row r="780" spans="1:15" ht="15.75" customHeight="1">
      <c r="A780" s="13"/>
      <c r="B780" s="61"/>
      <c r="F780" s="14"/>
      <c r="G780" s="14"/>
      <c r="H780" s="14"/>
      <c r="I780" s="13"/>
      <c r="O780" s="115"/>
    </row>
    <row r="781" spans="1:15" ht="15.75" customHeight="1">
      <c r="A781" s="13"/>
      <c r="B781" s="61"/>
      <c r="F781" s="14"/>
      <c r="G781" s="14"/>
      <c r="H781" s="14"/>
      <c r="I781" s="13"/>
      <c r="O781" s="115"/>
    </row>
    <row r="782" spans="1:15" ht="15.75" customHeight="1">
      <c r="A782" s="13"/>
      <c r="B782" s="61"/>
      <c r="F782" s="14"/>
      <c r="G782" s="14"/>
      <c r="H782" s="14"/>
      <c r="I782" s="13"/>
      <c r="O782" s="115"/>
    </row>
    <row r="783" spans="1:15" ht="15.75" customHeight="1">
      <c r="A783" s="13"/>
      <c r="B783" s="61"/>
      <c r="F783" s="14"/>
      <c r="G783" s="14"/>
      <c r="H783" s="14"/>
      <c r="I783" s="13"/>
      <c r="O783" s="115"/>
    </row>
    <row r="784" spans="1:15" ht="15.75" customHeight="1">
      <c r="A784" s="13"/>
      <c r="B784" s="61"/>
      <c r="F784" s="14"/>
      <c r="G784" s="14"/>
      <c r="H784" s="14"/>
      <c r="I784" s="13"/>
      <c r="O784" s="115"/>
    </row>
    <row r="785" spans="1:15" ht="15.75" customHeight="1">
      <c r="A785" s="13"/>
      <c r="B785" s="61"/>
      <c r="F785" s="14"/>
      <c r="G785" s="14"/>
      <c r="H785" s="14"/>
      <c r="I785" s="13"/>
      <c r="O785" s="115"/>
    </row>
    <row r="786" spans="1:15" ht="15.75" customHeight="1">
      <c r="A786" s="13"/>
      <c r="B786" s="61"/>
      <c r="F786" s="14"/>
      <c r="G786" s="14"/>
      <c r="H786" s="14"/>
      <c r="I786" s="13"/>
      <c r="O786" s="115"/>
    </row>
    <row r="787" spans="1:15" ht="15.75" customHeight="1">
      <c r="A787" s="13"/>
      <c r="B787" s="61"/>
      <c r="F787" s="14"/>
      <c r="G787" s="14"/>
      <c r="H787" s="14"/>
      <c r="I787" s="13"/>
      <c r="O787" s="115"/>
    </row>
    <row r="788" spans="1:15" ht="15.75" customHeight="1">
      <c r="A788" s="13"/>
      <c r="B788" s="61"/>
      <c r="F788" s="14"/>
      <c r="G788" s="14"/>
      <c r="H788" s="14"/>
      <c r="I788" s="13"/>
      <c r="O788" s="115"/>
    </row>
    <row r="789" spans="1:15" ht="15.75" customHeight="1">
      <c r="A789" s="13"/>
      <c r="B789" s="61"/>
      <c r="F789" s="14"/>
      <c r="G789" s="14"/>
      <c r="H789" s="14"/>
      <c r="I789" s="13"/>
      <c r="O789" s="115"/>
    </row>
    <row r="790" spans="1:15" ht="15.75" customHeight="1">
      <c r="A790" s="13"/>
      <c r="B790" s="61"/>
      <c r="F790" s="14"/>
      <c r="G790" s="14"/>
      <c r="H790" s="14"/>
      <c r="I790" s="13"/>
      <c r="O790" s="115"/>
    </row>
    <row r="791" spans="1:15" ht="15.75" customHeight="1">
      <c r="A791" s="13"/>
      <c r="B791" s="61"/>
      <c r="F791" s="14"/>
      <c r="G791" s="14"/>
      <c r="H791" s="14"/>
      <c r="I791" s="13"/>
      <c r="O791" s="115"/>
    </row>
    <row r="792" spans="1:15" ht="15.75" customHeight="1">
      <c r="A792" s="13"/>
      <c r="B792" s="61"/>
      <c r="F792" s="14"/>
      <c r="G792" s="14"/>
      <c r="H792" s="14"/>
      <c r="I792" s="13"/>
      <c r="O792" s="115"/>
    </row>
    <row r="793" spans="1:15" ht="15.75" customHeight="1">
      <c r="A793" s="13"/>
      <c r="B793" s="61"/>
      <c r="F793" s="14"/>
      <c r="G793" s="14"/>
      <c r="H793" s="14"/>
      <c r="I793" s="13"/>
      <c r="O793" s="115"/>
    </row>
    <row r="794" spans="1:15" ht="15.75" customHeight="1">
      <c r="A794" s="13"/>
      <c r="B794" s="61"/>
      <c r="F794" s="14"/>
      <c r="G794" s="14"/>
      <c r="H794" s="14"/>
      <c r="I794" s="13"/>
      <c r="O794" s="115"/>
    </row>
    <row r="795" spans="1:15" ht="15.75" customHeight="1">
      <c r="A795" s="13"/>
      <c r="B795" s="61"/>
      <c r="F795" s="14"/>
      <c r="G795" s="14"/>
      <c r="H795" s="14"/>
      <c r="I795" s="13"/>
      <c r="O795" s="115"/>
    </row>
    <row r="796" spans="1:15" ht="15.75" customHeight="1">
      <c r="A796" s="13"/>
      <c r="B796" s="61"/>
      <c r="F796" s="14"/>
      <c r="G796" s="14"/>
      <c r="H796" s="14"/>
      <c r="I796" s="13"/>
      <c r="O796" s="115"/>
    </row>
    <row r="797" spans="1:15" ht="15.75" customHeight="1">
      <c r="A797" s="13"/>
      <c r="B797" s="61"/>
      <c r="F797" s="14"/>
      <c r="G797" s="14"/>
      <c r="H797" s="14"/>
      <c r="I797" s="13"/>
      <c r="O797" s="115"/>
    </row>
    <row r="798" spans="1:15" ht="15.75" customHeight="1">
      <c r="A798" s="13"/>
      <c r="B798" s="61"/>
      <c r="F798" s="14"/>
      <c r="G798" s="14"/>
      <c r="H798" s="14"/>
      <c r="I798" s="13"/>
      <c r="O798" s="115"/>
    </row>
    <row r="799" spans="1:15" ht="15.75" customHeight="1">
      <c r="A799" s="13"/>
      <c r="B799" s="61"/>
      <c r="F799" s="14"/>
      <c r="G799" s="14"/>
      <c r="H799" s="14"/>
      <c r="I799" s="13"/>
      <c r="O799" s="115"/>
    </row>
    <row r="800" spans="1:15" ht="15.75" customHeight="1">
      <c r="A800" s="13"/>
      <c r="B800" s="61"/>
      <c r="F800" s="14"/>
      <c r="G800" s="14"/>
      <c r="H800" s="14"/>
      <c r="I800" s="13"/>
      <c r="O800" s="115"/>
    </row>
    <row r="801" spans="1:15" ht="15.75" customHeight="1">
      <c r="A801" s="13"/>
      <c r="B801" s="61"/>
      <c r="F801" s="14"/>
      <c r="G801" s="14"/>
      <c r="H801" s="14"/>
      <c r="I801" s="13"/>
      <c r="O801" s="115"/>
    </row>
    <row r="802" spans="1:15" ht="15.75" customHeight="1">
      <c r="A802" s="13"/>
      <c r="B802" s="61"/>
      <c r="F802" s="14"/>
      <c r="G802" s="14"/>
      <c r="H802" s="14"/>
      <c r="I802" s="13"/>
      <c r="O802" s="115"/>
    </row>
    <row r="803" spans="1:15" ht="15.75" customHeight="1">
      <c r="A803" s="13"/>
      <c r="B803" s="61"/>
      <c r="F803" s="14"/>
      <c r="G803" s="14"/>
      <c r="H803" s="14"/>
      <c r="I803" s="13"/>
      <c r="O803" s="115"/>
    </row>
    <row r="804" spans="1:15" ht="15.75" customHeight="1">
      <c r="A804" s="13"/>
      <c r="B804" s="61"/>
      <c r="F804" s="14"/>
      <c r="G804" s="14"/>
      <c r="H804" s="14"/>
      <c r="I804" s="13"/>
      <c r="O804" s="115"/>
    </row>
    <row r="805" spans="1:15" ht="15.75" customHeight="1">
      <c r="A805" s="13"/>
      <c r="B805" s="61"/>
      <c r="F805" s="14"/>
      <c r="G805" s="14"/>
      <c r="H805" s="14"/>
      <c r="I805" s="13"/>
      <c r="O805" s="115"/>
    </row>
    <row r="806" spans="1:15" ht="15.75" customHeight="1">
      <c r="A806" s="13"/>
      <c r="B806" s="61"/>
      <c r="F806" s="14"/>
      <c r="G806" s="14"/>
      <c r="H806" s="14"/>
      <c r="I806" s="13"/>
      <c r="O806" s="115"/>
    </row>
    <row r="807" spans="1:15" ht="15.75" customHeight="1">
      <c r="A807" s="13"/>
      <c r="B807" s="61"/>
      <c r="F807" s="14"/>
      <c r="G807" s="14"/>
      <c r="H807" s="14"/>
      <c r="I807" s="13"/>
      <c r="O807" s="115"/>
    </row>
    <row r="808" spans="1:15" ht="15.75" customHeight="1">
      <c r="A808" s="13"/>
      <c r="B808" s="61"/>
      <c r="F808" s="14"/>
      <c r="G808" s="14"/>
      <c r="H808" s="14"/>
      <c r="I808" s="13"/>
      <c r="O808" s="115"/>
    </row>
    <row r="809" spans="1:15" ht="15.75" customHeight="1">
      <c r="A809" s="13"/>
      <c r="B809" s="61"/>
      <c r="F809" s="14"/>
      <c r="G809" s="14"/>
      <c r="H809" s="14"/>
      <c r="I809" s="13"/>
      <c r="O809" s="115"/>
    </row>
    <row r="810" spans="1:15" ht="15.75" customHeight="1">
      <c r="A810" s="13"/>
      <c r="B810" s="61"/>
      <c r="F810" s="14"/>
      <c r="G810" s="14"/>
      <c r="H810" s="14"/>
      <c r="I810" s="13"/>
      <c r="O810" s="115"/>
    </row>
    <row r="811" spans="1:15" ht="15.75" customHeight="1">
      <c r="A811" s="13"/>
      <c r="B811" s="61"/>
      <c r="F811" s="14"/>
      <c r="G811" s="14"/>
      <c r="H811" s="14"/>
      <c r="I811" s="13"/>
      <c r="O811" s="115"/>
    </row>
    <row r="812" spans="1:15" ht="15.75" customHeight="1">
      <c r="A812" s="13"/>
      <c r="B812" s="61"/>
      <c r="F812" s="14"/>
      <c r="G812" s="14"/>
      <c r="H812" s="14"/>
      <c r="I812" s="13"/>
      <c r="O812" s="115"/>
    </row>
    <row r="813" spans="1:15" ht="15.75" customHeight="1">
      <c r="A813" s="13"/>
      <c r="B813" s="61"/>
      <c r="F813" s="14"/>
      <c r="G813" s="14"/>
      <c r="H813" s="14"/>
      <c r="I813" s="13"/>
      <c r="O813" s="115"/>
    </row>
    <row r="814" spans="1:15" ht="15.75" customHeight="1">
      <c r="A814" s="13"/>
      <c r="B814" s="61"/>
      <c r="F814" s="14"/>
      <c r="G814" s="14"/>
      <c r="H814" s="14"/>
      <c r="I814" s="13"/>
      <c r="O814" s="115"/>
    </row>
    <row r="815" spans="1:15" ht="15.75" customHeight="1">
      <c r="A815" s="13"/>
      <c r="B815" s="61"/>
      <c r="F815" s="14"/>
      <c r="G815" s="14"/>
      <c r="H815" s="14"/>
      <c r="I815" s="13"/>
      <c r="O815" s="115"/>
    </row>
    <row r="816" spans="1:15" ht="15.75" customHeight="1">
      <c r="A816" s="13"/>
      <c r="B816" s="61"/>
      <c r="F816" s="14"/>
      <c r="G816" s="14"/>
      <c r="H816" s="14"/>
      <c r="I816" s="13"/>
      <c r="O816" s="115"/>
    </row>
    <row r="817" spans="1:15" ht="15.75" customHeight="1">
      <c r="A817" s="13"/>
      <c r="B817" s="61"/>
      <c r="F817" s="14"/>
      <c r="G817" s="14"/>
      <c r="H817" s="14"/>
      <c r="I817" s="13"/>
      <c r="O817" s="115"/>
    </row>
    <row r="818" spans="1:15" ht="15.75" customHeight="1">
      <c r="A818" s="13"/>
      <c r="B818" s="61"/>
      <c r="F818" s="14"/>
      <c r="G818" s="14"/>
      <c r="H818" s="14"/>
      <c r="I818" s="13"/>
      <c r="O818" s="115"/>
    </row>
    <row r="819" spans="1:15" ht="15.75" customHeight="1">
      <c r="A819" s="13"/>
      <c r="B819" s="61"/>
      <c r="F819" s="14"/>
      <c r="G819" s="14"/>
      <c r="H819" s="14"/>
      <c r="I819" s="13"/>
      <c r="O819" s="115"/>
    </row>
    <row r="820" spans="1:15" ht="15.75" customHeight="1">
      <c r="A820" s="13"/>
      <c r="B820" s="61"/>
      <c r="F820" s="14"/>
      <c r="G820" s="14"/>
      <c r="H820" s="14"/>
      <c r="I820" s="13"/>
      <c r="O820" s="115"/>
    </row>
    <row r="821" spans="1:15" ht="15.75" customHeight="1">
      <c r="A821" s="13"/>
      <c r="B821" s="61"/>
      <c r="F821" s="14"/>
      <c r="G821" s="14"/>
      <c r="H821" s="14"/>
      <c r="I821" s="13"/>
      <c r="O821" s="115"/>
    </row>
    <row r="822" spans="1:15" ht="15.75" customHeight="1">
      <c r="A822" s="13"/>
      <c r="B822" s="61"/>
      <c r="F822" s="14"/>
      <c r="G822" s="14"/>
      <c r="H822" s="14"/>
      <c r="I822" s="13"/>
      <c r="O822" s="115"/>
    </row>
    <row r="823" spans="1:15" ht="15.75" customHeight="1">
      <c r="A823" s="13"/>
      <c r="B823" s="61"/>
      <c r="F823" s="14"/>
      <c r="G823" s="14"/>
      <c r="H823" s="14"/>
      <c r="I823" s="13"/>
      <c r="O823" s="115"/>
    </row>
    <row r="824" spans="1:15" ht="15.75" customHeight="1">
      <c r="A824" s="13"/>
      <c r="B824" s="61"/>
      <c r="F824" s="14"/>
      <c r="G824" s="14"/>
      <c r="H824" s="14"/>
      <c r="I824" s="13"/>
      <c r="O824" s="115"/>
    </row>
    <row r="825" spans="1:15" ht="15.75" customHeight="1">
      <c r="A825" s="13"/>
      <c r="B825" s="61"/>
      <c r="F825" s="14"/>
      <c r="G825" s="14"/>
      <c r="H825" s="14"/>
      <c r="I825" s="13"/>
      <c r="O825" s="115"/>
    </row>
    <row r="826" spans="1:15" ht="15.75" customHeight="1">
      <c r="A826" s="13"/>
      <c r="B826" s="61"/>
      <c r="F826" s="14"/>
      <c r="G826" s="14"/>
      <c r="H826" s="14"/>
      <c r="I826" s="13"/>
      <c r="O826" s="115"/>
    </row>
    <row r="827" spans="1:15" ht="15.75" customHeight="1">
      <c r="A827" s="13"/>
      <c r="B827" s="61"/>
      <c r="F827" s="14"/>
      <c r="G827" s="14"/>
      <c r="H827" s="14"/>
      <c r="I827" s="13"/>
      <c r="O827" s="115"/>
    </row>
    <row r="828" spans="1:15" ht="15.75" customHeight="1">
      <c r="A828" s="13"/>
      <c r="B828" s="61"/>
      <c r="F828" s="14"/>
      <c r="G828" s="14"/>
      <c r="H828" s="14"/>
      <c r="I828" s="13"/>
      <c r="O828" s="115"/>
    </row>
    <row r="829" spans="1:15" ht="15.75" customHeight="1">
      <c r="A829" s="13"/>
      <c r="B829" s="61"/>
      <c r="F829" s="14"/>
      <c r="G829" s="14"/>
      <c r="H829" s="14"/>
      <c r="I829" s="13"/>
      <c r="O829" s="115"/>
    </row>
    <row r="830" spans="1:15" ht="15.75" customHeight="1">
      <c r="A830" s="13"/>
      <c r="B830" s="61"/>
      <c r="F830" s="14"/>
      <c r="G830" s="14"/>
      <c r="H830" s="14"/>
      <c r="I830" s="13"/>
      <c r="O830" s="115"/>
    </row>
    <row r="831" spans="1:15" ht="15.75" customHeight="1">
      <c r="A831" s="13"/>
      <c r="B831" s="61"/>
      <c r="F831" s="14"/>
      <c r="G831" s="14"/>
      <c r="H831" s="14"/>
      <c r="I831" s="13"/>
      <c r="O831" s="115"/>
    </row>
    <row r="832" spans="1:15" ht="15.75" customHeight="1">
      <c r="A832" s="13"/>
      <c r="B832" s="61"/>
      <c r="F832" s="14"/>
      <c r="G832" s="14"/>
      <c r="H832" s="14"/>
      <c r="I832" s="13"/>
      <c r="O832" s="115"/>
    </row>
    <row r="833" spans="1:15" ht="15.75" customHeight="1">
      <c r="A833" s="13"/>
      <c r="B833" s="61"/>
      <c r="F833" s="14"/>
      <c r="G833" s="14"/>
      <c r="H833" s="14"/>
      <c r="I833" s="13"/>
      <c r="O833" s="115"/>
    </row>
    <row r="834" spans="1:15" ht="15.75" customHeight="1">
      <c r="A834" s="13"/>
      <c r="B834" s="61"/>
      <c r="F834" s="14"/>
      <c r="G834" s="14"/>
      <c r="H834" s="14"/>
      <c r="I834" s="13"/>
      <c r="O834" s="115"/>
    </row>
    <row r="835" spans="1:15" ht="15.75" customHeight="1">
      <c r="A835" s="13"/>
      <c r="B835" s="61"/>
      <c r="F835" s="14"/>
      <c r="G835" s="14"/>
      <c r="H835" s="14"/>
      <c r="I835" s="13"/>
      <c r="O835" s="115"/>
    </row>
    <row r="836" spans="1:15" ht="15.75" customHeight="1">
      <c r="A836" s="13"/>
      <c r="B836" s="61"/>
      <c r="F836" s="14"/>
      <c r="G836" s="14"/>
      <c r="H836" s="14"/>
      <c r="I836" s="13"/>
      <c r="O836" s="115"/>
    </row>
    <row r="837" spans="1:15" ht="15.75" customHeight="1">
      <c r="A837" s="13"/>
      <c r="B837" s="61"/>
      <c r="F837" s="14"/>
      <c r="G837" s="14"/>
      <c r="H837" s="14"/>
      <c r="I837" s="13"/>
      <c r="O837" s="115"/>
    </row>
    <row r="838" spans="1:15" ht="15.75" customHeight="1">
      <c r="A838" s="13"/>
      <c r="B838" s="61"/>
      <c r="F838" s="14"/>
      <c r="G838" s="14"/>
      <c r="H838" s="14"/>
      <c r="I838" s="13"/>
      <c r="O838" s="115"/>
    </row>
    <row r="839" spans="1:15" ht="15.75" customHeight="1">
      <c r="A839" s="13"/>
      <c r="B839" s="61"/>
      <c r="F839" s="14"/>
      <c r="G839" s="14"/>
      <c r="H839" s="14"/>
      <c r="I839" s="13"/>
      <c r="O839" s="115"/>
    </row>
    <row r="840" spans="1:15" ht="15.75" customHeight="1">
      <c r="A840" s="13"/>
      <c r="B840" s="61"/>
      <c r="F840" s="14"/>
      <c r="G840" s="14"/>
      <c r="H840" s="14"/>
      <c r="I840" s="13"/>
      <c r="O840" s="115"/>
    </row>
    <row r="841" spans="1:15" ht="15.75" customHeight="1">
      <c r="A841" s="13"/>
      <c r="B841" s="61"/>
      <c r="F841" s="14"/>
      <c r="G841" s="14"/>
      <c r="H841" s="14"/>
      <c r="I841" s="13"/>
      <c r="O841" s="115"/>
    </row>
    <row r="842" spans="1:15" ht="15.75" customHeight="1">
      <c r="A842" s="13"/>
      <c r="B842" s="61"/>
      <c r="F842" s="14"/>
      <c r="G842" s="14"/>
      <c r="H842" s="14"/>
      <c r="I842" s="13"/>
      <c r="O842" s="115"/>
    </row>
    <row r="843" spans="1:15" ht="15.75" customHeight="1">
      <c r="A843" s="13"/>
      <c r="B843" s="61"/>
      <c r="F843" s="14"/>
      <c r="G843" s="14"/>
      <c r="H843" s="14"/>
      <c r="I843" s="13"/>
      <c r="O843" s="115"/>
    </row>
    <row r="844" spans="1:15" ht="15.75" customHeight="1">
      <c r="A844" s="13"/>
      <c r="B844" s="61"/>
      <c r="F844" s="14"/>
      <c r="G844" s="14"/>
      <c r="H844" s="14"/>
      <c r="I844" s="13"/>
      <c r="O844" s="115"/>
    </row>
    <row r="845" spans="1:15" ht="15.75" customHeight="1">
      <c r="A845" s="13"/>
      <c r="B845" s="61"/>
      <c r="F845" s="14"/>
      <c r="G845" s="14"/>
      <c r="H845" s="14"/>
      <c r="I845" s="13"/>
      <c r="O845" s="115"/>
    </row>
    <row r="846" spans="1:15" ht="15.75" customHeight="1">
      <c r="A846" s="13"/>
      <c r="B846" s="61"/>
      <c r="F846" s="14"/>
      <c r="G846" s="14"/>
      <c r="H846" s="14"/>
      <c r="I846" s="13"/>
      <c r="O846" s="115"/>
    </row>
    <row r="847" spans="1:15" ht="15.75" customHeight="1">
      <c r="A847" s="13"/>
      <c r="B847" s="61"/>
      <c r="F847" s="14"/>
      <c r="G847" s="14"/>
      <c r="H847" s="14"/>
      <c r="I847" s="13"/>
      <c r="O847" s="115"/>
    </row>
    <row r="848" spans="1:15" ht="15.75" customHeight="1">
      <c r="A848" s="13"/>
      <c r="B848" s="61"/>
      <c r="F848" s="14"/>
      <c r="G848" s="14"/>
      <c r="H848" s="14"/>
      <c r="I848" s="13"/>
      <c r="O848" s="115"/>
    </row>
    <row r="849" spans="1:15" ht="15.75" customHeight="1">
      <c r="A849" s="13"/>
      <c r="B849" s="61"/>
      <c r="F849" s="14"/>
      <c r="G849" s="14"/>
      <c r="H849" s="14"/>
      <c r="I849" s="13"/>
      <c r="O849" s="115"/>
    </row>
    <row r="850" spans="1:15" ht="15.75" customHeight="1">
      <c r="A850" s="13"/>
      <c r="B850" s="61"/>
      <c r="F850" s="14"/>
      <c r="G850" s="14"/>
      <c r="H850" s="14"/>
      <c r="I850" s="13"/>
      <c r="O850" s="115"/>
    </row>
    <row r="851" spans="1:15" ht="15.75" customHeight="1">
      <c r="A851" s="13"/>
      <c r="B851" s="61"/>
      <c r="F851" s="14"/>
      <c r="G851" s="14"/>
      <c r="H851" s="14"/>
      <c r="I851" s="13"/>
      <c r="O851" s="115"/>
    </row>
    <row r="852" spans="1:15" ht="15.75" customHeight="1">
      <c r="A852" s="13"/>
      <c r="B852" s="61"/>
      <c r="F852" s="14"/>
      <c r="G852" s="14"/>
      <c r="H852" s="14"/>
      <c r="I852" s="13"/>
      <c r="O852" s="115"/>
    </row>
    <row r="853" spans="1:15" ht="15.75" customHeight="1">
      <c r="A853" s="13"/>
      <c r="B853" s="61"/>
      <c r="F853" s="14"/>
      <c r="G853" s="14"/>
      <c r="H853" s="14"/>
      <c r="I853" s="13"/>
      <c r="O853" s="115"/>
    </row>
    <row r="854" spans="1:15" ht="15.75" customHeight="1">
      <c r="A854" s="13"/>
      <c r="B854" s="61"/>
      <c r="F854" s="14"/>
      <c r="G854" s="14"/>
      <c r="H854" s="14"/>
      <c r="I854" s="13"/>
      <c r="O854" s="115"/>
    </row>
    <row r="855" spans="1:15" ht="15.75" customHeight="1">
      <c r="A855" s="13"/>
      <c r="B855" s="61"/>
      <c r="F855" s="14"/>
      <c r="G855" s="14"/>
      <c r="H855" s="14"/>
      <c r="I855" s="13"/>
      <c r="O855" s="115"/>
    </row>
    <row r="856" spans="1:15" ht="15.75" customHeight="1">
      <c r="A856" s="13"/>
      <c r="B856" s="61"/>
      <c r="F856" s="14"/>
      <c r="G856" s="14"/>
      <c r="H856" s="14"/>
      <c r="I856" s="13"/>
      <c r="O856" s="115"/>
    </row>
    <row r="857" spans="1:15" ht="15.75" customHeight="1">
      <c r="A857" s="13"/>
      <c r="B857" s="61"/>
      <c r="F857" s="14"/>
      <c r="G857" s="14"/>
      <c r="H857" s="14"/>
      <c r="I857" s="13"/>
      <c r="O857" s="115"/>
    </row>
    <row r="858" spans="1:15" ht="15.75" customHeight="1">
      <c r="A858" s="13"/>
      <c r="B858" s="61"/>
      <c r="F858" s="14"/>
      <c r="G858" s="14"/>
      <c r="H858" s="14"/>
      <c r="I858" s="13"/>
      <c r="O858" s="115"/>
    </row>
    <row r="859" spans="1:15" ht="15.75" customHeight="1">
      <c r="A859" s="13"/>
      <c r="B859" s="61"/>
      <c r="F859" s="14"/>
      <c r="G859" s="14"/>
      <c r="H859" s="14"/>
      <c r="I859" s="13"/>
      <c r="O859" s="115"/>
    </row>
    <row r="860" spans="1:15" ht="15.75" customHeight="1">
      <c r="A860" s="13"/>
      <c r="B860" s="61"/>
      <c r="F860" s="14"/>
      <c r="G860" s="14"/>
      <c r="H860" s="14"/>
      <c r="I860" s="13"/>
      <c r="O860" s="115"/>
    </row>
    <row r="861" spans="1:15" ht="15.75" customHeight="1">
      <c r="A861" s="13"/>
      <c r="B861" s="61"/>
      <c r="F861" s="14"/>
      <c r="G861" s="14"/>
      <c r="H861" s="14"/>
      <c r="I861" s="13"/>
      <c r="O861" s="115"/>
    </row>
    <row r="862" spans="1:15" ht="15.75" customHeight="1">
      <c r="A862" s="13"/>
      <c r="B862" s="61"/>
      <c r="F862" s="14"/>
      <c r="G862" s="14"/>
      <c r="H862" s="14"/>
      <c r="I862" s="13"/>
      <c r="O862" s="115"/>
    </row>
    <row r="863" spans="1:15" ht="15.75" customHeight="1">
      <c r="A863" s="13"/>
      <c r="B863" s="61"/>
      <c r="F863" s="14"/>
      <c r="G863" s="14"/>
      <c r="H863" s="14"/>
      <c r="I863" s="13"/>
      <c r="O863" s="115"/>
    </row>
    <row r="864" spans="1:15" ht="15.75" customHeight="1">
      <c r="A864" s="13"/>
      <c r="B864" s="61"/>
      <c r="F864" s="14"/>
      <c r="G864" s="14"/>
      <c r="H864" s="14"/>
      <c r="I864" s="13"/>
      <c r="O864" s="115"/>
    </row>
    <row r="865" spans="1:15" ht="15.75" customHeight="1">
      <c r="A865" s="13"/>
      <c r="B865" s="61"/>
      <c r="F865" s="14"/>
      <c r="G865" s="14"/>
      <c r="H865" s="14"/>
      <c r="I865" s="13"/>
      <c r="O865" s="115"/>
    </row>
    <row r="866" spans="1:15" ht="15.75" customHeight="1">
      <c r="A866" s="13"/>
      <c r="B866" s="61"/>
      <c r="F866" s="14"/>
      <c r="G866" s="14"/>
      <c r="H866" s="14"/>
      <c r="I866" s="13"/>
      <c r="O866" s="115"/>
    </row>
    <row r="867" spans="1:15" ht="15.75" customHeight="1">
      <c r="A867" s="13"/>
      <c r="B867" s="61"/>
      <c r="F867" s="14"/>
      <c r="G867" s="14"/>
      <c r="H867" s="14"/>
      <c r="I867" s="13"/>
      <c r="O867" s="115"/>
    </row>
    <row r="868" spans="1:15" ht="15.75" customHeight="1">
      <c r="A868" s="13"/>
      <c r="B868" s="61"/>
      <c r="F868" s="14"/>
      <c r="G868" s="14"/>
      <c r="H868" s="14"/>
      <c r="I868" s="13"/>
      <c r="O868" s="115"/>
    </row>
    <row r="869" spans="1:15" ht="15.75" customHeight="1">
      <c r="A869" s="13"/>
      <c r="B869" s="61"/>
      <c r="F869" s="14"/>
      <c r="G869" s="14"/>
      <c r="H869" s="14"/>
      <c r="I869" s="13"/>
      <c r="O869" s="115"/>
    </row>
    <row r="870" spans="1:15" ht="15.75" customHeight="1">
      <c r="A870" s="13"/>
      <c r="B870" s="61"/>
      <c r="F870" s="14"/>
      <c r="G870" s="14"/>
      <c r="H870" s="14"/>
      <c r="I870" s="13"/>
      <c r="O870" s="115"/>
    </row>
    <row r="871" spans="1:15" ht="15.75" customHeight="1">
      <c r="A871" s="13"/>
      <c r="B871" s="61"/>
      <c r="F871" s="14"/>
      <c r="G871" s="14"/>
      <c r="H871" s="14"/>
      <c r="I871" s="13"/>
      <c r="O871" s="115"/>
    </row>
    <row r="872" spans="1:15" ht="15.75" customHeight="1">
      <c r="A872" s="13"/>
      <c r="B872" s="61"/>
      <c r="F872" s="14"/>
      <c r="G872" s="14"/>
      <c r="H872" s="14"/>
      <c r="I872" s="13"/>
      <c r="O872" s="115"/>
    </row>
    <row r="873" spans="1:15" ht="15.75" customHeight="1">
      <c r="A873" s="13"/>
      <c r="B873" s="61"/>
      <c r="F873" s="14"/>
      <c r="G873" s="14"/>
      <c r="H873" s="14"/>
      <c r="I873" s="13"/>
      <c r="O873" s="115"/>
    </row>
    <row r="874" spans="1:15" ht="15.75" customHeight="1">
      <c r="A874" s="13"/>
      <c r="B874" s="61"/>
      <c r="F874" s="14"/>
      <c r="G874" s="14"/>
      <c r="H874" s="14"/>
      <c r="I874" s="13"/>
      <c r="O874" s="115"/>
    </row>
    <row r="875" spans="1:15" ht="15.75" customHeight="1">
      <c r="A875" s="13"/>
      <c r="B875" s="61"/>
      <c r="F875" s="14"/>
      <c r="G875" s="14"/>
      <c r="H875" s="14"/>
      <c r="I875" s="13"/>
      <c r="O875" s="115"/>
    </row>
    <row r="876" spans="1:15" ht="15.75" customHeight="1">
      <c r="A876" s="13"/>
      <c r="B876" s="61"/>
      <c r="F876" s="14"/>
      <c r="G876" s="14"/>
      <c r="H876" s="14"/>
      <c r="I876" s="13"/>
      <c r="O876" s="115"/>
    </row>
    <row r="877" spans="1:15" ht="15.75" customHeight="1">
      <c r="A877" s="13"/>
      <c r="B877" s="61"/>
      <c r="F877" s="14"/>
      <c r="G877" s="14"/>
      <c r="H877" s="14"/>
      <c r="I877" s="13"/>
      <c r="O877" s="115"/>
    </row>
    <row r="878" spans="1:15" ht="15.75" customHeight="1">
      <c r="A878" s="13"/>
      <c r="B878" s="61"/>
      <c r="F878" s="14"/>
      <c r="G878" s="14"/>
      <c r="H878" s="14"/>
      <c r="I878" s="13"/>
      <c r="O878" s="115"/>
    </row>
    <row r="879" spans="1:15" ht="15.75" customHeight="1">
      <c r="A879" s="13"/>
      <c r="B879" s="61"/>
      <c r="F879" s="14"/>
      <c r="G879" s="14"/>
      <c r="H879" s="14"/>
      <c r="I879" s="13"/>
      <c r="O879" s="115"/>
    </row>
    <row r="880" spans="1:15" ht="15.75" customHeight="1">
      <c r="A880" s="13"/>
      <c r="B880" s="61"/>
      <c r="F880" s="14"/>
      <c r="G880" s="14"/>
      <c r="H880" s="14"/>
      <c r="I880" s="13"/>
      <c r="O880" s="115"/>
    </row>
    <row r="881" spans="1:15" ht="15.75" customHeight="1">
      <c r="A881" s="13"/>
      <c r="B881" s="61"/>
      <c r="F881" s="14"/>
      <c r="G881" s="14"/>
      <c r="H881" s="14"/>
      <c r="I881" s="13"/>
      <c r="O881" s="115"/>
    </row>
    <row r="882" spans="1:15" ht="15.75" customHeight="1">
      <c r="A882" s="13"/>
      <c r="B882" s="61"/>
      <c r="F882" s="14"/>
      <c r="G882" s="14"/>
      <c r="H882" s="14"/>
      <c r="I882" s="13"/>
      <c r="O882" s="115"/>
    </row>
    <row r="883" spans="1:15" ht="15.75" customHeight="1">
      <c r="A883" s="13"/>
      <c r="B883" s="61"/>
      <c r="F883" s="14"/>
      <c r="G883" s="14"/>
      <c r="H883" s="14"/>
      <c r="I883" s="13"/>
      <c r="O883" s="115"/>
    </row>
    <row r="884" spans="1:15" ht="15.75" customHeight="1">
      <c r="A884" s="13"/>
      <c r="B884" s="61"/>
      <c r="F884" s="14"/>
      <c r="G884" s="14"/>
      <c r="H884" s="14"/>
      <c r="I884" s="13"/>
      <c r="O884" s="115"/>
    </row>
    <row r="885" spans="1:15" ht="15.75" customHeight="1">
      <c r="A885" s="13"/>
      <c r="B885" s="61"/>
      <c r="F885" s="14"/>
      <c r="G885" s="14"/>
      <c r="H885" s="14"/>
      <c r="I885" s="13"/>
      <c r="O885" s="115"/>
    </row>
    <row r="886" spans="1:15" ht="15.75" customHeight="1">
      <c r="A886" s="13"/>
      <c r="B886" s="61"/>
      <c r="F886" s="14"/>
      <c r="G886" s="14"/>
      <c r="H886" s="14"/>
      <c r="I886" s="13"/>
      <c r="O886" s="115"/>
    </row>
    <row r="887" spans="1:15" ht="15.75" customHeight="1">
      <c r="A887" s="13"/>
      <c r="B887" s="61"/>
      <c r="F887" s="14"/>
      <c r="G887" s="14"/>
      <c r="H887" s="14"/>
      <c r="I887" s="13"/>
      <c r="O887" s="115"/>
    </row>
    <row r="888" spans="1:15" ht="15.75" customHeight="1">
      <c r="A888" s="13"/>
      <c r="B888" s="61"/>
      <c r="F888" s="14"/>
      <c r="G888" s="14"/>
      <c r="H888" s="14"/>
      <c r="I888" s="13"/>
      <c r="O888" s="115"/>
    </row>
    <row r="889" spans="1:15" ht="15.75" customHeight="1">
      <c r="A889" s="13"/>
      <c r="B889" s="61"/>
      <c r="F889" s="14"/>
      <c r="G889" s="14"/>
      <c r="H889" s="14"/>
      <c r="I889" s="13"/>
      <c r="O889" s="115"/>
    </row>
    <row r="890" spans="1:15" ht="15.75" customHeight="1">
      <c r="A890" s="13"/>
      <c r="B890" s="61"/>
      <c r="F890" s="14"/>
      <c r="G890" s="14"/>
      <c r="H890" s="14"/>
      <c r="I890" s="13"/>
      <c r="O890" s="115"/>
    </row>
    <row r="891" spans="1:15" ht="15.75" customHeight="1">
      <c r="A891" s="13"/>
      <c r="B891" s="61"/>
      <c r="F891" s="14"/>
      <c r="G891" s="14"/>
      <c r="H891" s="14"/>
      <c r="I891" s="13"/>
      <c r="O891" s="115"/>
    </row>
    <row r="892" spans="1:15" ht="15.75" customHeight="1">
      <c r="A892" s="13"/>
      <c r="B892" s="61"/>
      <c r="F892" s="14"/>
      <c r="G892" s="14"/>
      <c r="H892" s="14"/>
      <c r="I892" s="13"/>
      <c r="O892" s="115"/>
    </row>
    <row r="893" spans="1:15" ht="15.75" customHeight="1">
      <c r="A893" s="13"/>
      <c r="B893" s="61"/>
      <c r="F893" s="14"/>
      <c r="G893" s="14"/>
      <c r="H893" s="14"/>
      <c r="I893" s="13"/>
      <c r="O893" s="115"/>
    </row>
    <row r="894" spans="1:15" ht="15.75" customHeight="1">
      <c r="A894" s="13"/>
      <c r="B894" s="61"/>
      <c r="F894" s="14"/>
      <c r="G894" s="14"/>
      <c r="H894" s="14"/>
      <c r="I894" s="13"/>
      <c r="O894" s="115"/>
    </row>
    <row r="895" spans="1:15" ht="15.75" customHeight="1">
      <c r="A895" s="13"/>
      <c r="B895" s="61"/>
      <c r="F895" s="14"/>
      <c r="G895" s="14"/>
      <c r="H895" s="14"/>
      <c r="I895" s="13"/>
      <c r="O895" s="115"/>
    </row>
    <row r="896" spans="1:15" ht="15.75" customHeight="1">
      <c r="A896" s="13"/>
      <c r="B896" s="61"/>
      <c r="F896" s="14"/>
      <c r="G896" s="14"/>
      <c r="H896" s="14"/>
      <c r="I896" s="13"/>
      <c r="O896" s="115"/>
    </row>
    <row r="897" spans="1:15" ht="15.75" customHeight="1">
      <c r="A897" s="13"/>
      <c r="B897" s="61"/>
      <c r="F897" s="14"/>
      <c r="G897" s="14"/>
      <c r="H897" s="14"/>
      <c r="I897" s="13"/>
      <c r="O897" s="115"/>
    </row>
    <row r="898" spans="1:15" ht="15.75" customHeight="1">
      <c r="A898" s="13"/>
      <c r="B898" s="61"/>
      <c r="F898" s="14"/>
      <c r="G898" s="14"/>
      <c r="H898" s="14"/>
      <c r="I898" s="13"/>
      <c r="O898" s="115"/>
    </row>
    <row r="899" spans="1:15" ht="15.75" customHeight="1">
      <c r="A899" s="13"/>
      <c r="B899" s="61"/>
      <c r="F899" s="14"/>
      <c r="G899" s="14"/>
      <c r="H899" s="14"/>
      <c r="I899" s="13"/>
      <c r="O899" s="115"/>
    </row>
    <row r="900" spans="1:15" ht="15.75" customHeight="1">
      <c r="A900" s="13"/>
      <c r="B900" s="61"/>
      <c r="F900" s="14"/>
      <c r="G900" s="14"/>
      <c r="H900" s="14"/>
      <c r="I900" s="13"/>
      <c r="O900" s="115"/>
    </row>
    <row r="901" spans="1:15" ht="15.75" customHeight="1">
      <c r="A901" s="13"/>
      <c r="B901" s="61"/>
      <c r="F901" s="14"/>
      <c r="G901" s="14"/>
      <c r="H901" s="14"/>
      <c r="I901" s="13"/>
      <c r="O901" s="115"/>
    </row>
    <row r="902" spans="1:15" ht="15.75" customHeight="1">
      <c r="A902" s="13"/>
      <c r="B902" s="61"/>
      <c r="F902" s="14"/>
      <c r="G902" s="14"/>
      <c r="H902" s="14"/>
      <c r="I902" s="13"/>
      <c r="O902" s="115"/>
    </row>
    <row r="903" spans="1:15" ht="15.75" customHeight="1">
      <c r="A903" s="13"/>
      <c r="B903" s="61"/>
      <c r="F903" s="14"/>
      <c r="G903" s="14"/>
      <c r="H903" s="14"/>
      <c r="I903" s="13"/>
      <c r="O903" s="115"/>
    </row>
    <row r="904" spans="1:15" ht="15.75" customHeight="1">
      <c r="A904" s="13"/>
      <c r="B904" s="61"/>
      <c r="F904" s="14"/>
      <c r="G904" s="14"/>
      <c r="H904" s="14"/>
      <c r="I904" s="13"/>
      <c r="O904" s="115"/>
    </row>
    <row r="905" spans="1:15" ht="15.75" customHeight="1">
      <c r="A905" s="13"/>
      <c r="B905" s="61"/>
      <c r="F905" s="14"/>
      <c r="G905" s="14"/>
      <c r="H905" s="14"/>
      <c r="I905" s="13"/>
      <c r="O905" s="115"/>
    </row>
    <row r="906" spans="1:15" ht="15.75" customHeight="1">
      <c r="A906" s="13"/>
      <c r="B906" s="61"/>
      <c r="F906" s="14"/>
      <c r="G906" s="14"/>
      <c r="H906" s="14"/>
      <c r="I906" s="13"/>
      <c r="O906" s="115"/>
    </row>
    <row r="907" spans="1:15" ht="15.75" customHeight="1">
      <c r="A907" s="13"/>
      <c r="B907" s="61"/>
      <c r="F907" s="14"/>
      <c r="G907" s="14"/>
      <c r="H907" s="14"/>
      <c r="I907" s="13"/>
      <c r="O907" s="115"/>
    </row>
    <row r="908" spans="1:15" ht="15.75" customHeight="1">
      <c r="A908" s="13"/>
      <c r="B908" s="61"/>
      <c r="F908" s="14"/>
      <c r="G908" s="14"/>
      <c r="H908" s="14"/>
      <c r="I908" s="13"/>
      <c r="O908" s="115"/>
    </row>
    <row r="909" spans="1:15" ht="15.75" customHeight="1">
      <c r="A909" s="13"/>
      <c r="B909" s="61"/>
      <c r="F909" s="14"/>
      <c r="G909" s="14"/>
      <c r="H909" s="14"/>
      <c r="I909" s="13"/>
      <c r="O909" s="115"/>
    </row>
    <row r="910" spans="1:15" ht="15.75" customHeight="1">
      <c r="A910" s="13"/>
      <c r="B910" s="61"/>
      <c r="F910" s="14"/>
      <c r="G910" s="14"/>
      <c r="H910" s="14"/>
      <c r="I910" s="13"/>
      <c r="O910" s="115"/>
    </row>
    <row r="911" spans="1:15" ht="15.75" customHeight="1">
      <c r="A911" s="13"/>
      <c r="B911" s="61"/>
      <c r="F911" s="14"/>
      <c r="G911" s="14"/>
      <c r="H911" s="14"/>
      <c r="I911" s="13"/>
      <c r="O911" s="115"/>
    </row>
    <row r="912" spans="1:15" ht="15.75" customHeight="1">
      <c r="A912" s="13"/>
      <c r="B912" s="61"/>
      <c r="F912" s="14"/>
      <c r="G912" s="14"/>
      <c r="H912" s="14"/>
      <c r="I912" s="13"/>
      <c r="O912" s="115"/>
    </row>
    <row r="913" spans="1:15" ht="15.75" customHeight="1">
      <c r="A913" s="13"/>
      <c r="B913" s="61"/>
      <c r="F913" s="14"/>
      <c r="G913" s="14"/>
      <c r="H913" s="14"/>
      <c r="I913" s="13"/>
      <c r="O913" s="115"/>
    </row>
    <row r="914" spans="1:15" ht="15.75" customHeight="1">
      <c r="A914" s="13"/>
      <c r="B914" s="61"/>
      <c r="F914" s="14"/>
      <c r="G914" s="14"/>
      <c r="H914" s="14"/>
      <c r="I914" s="13"/>
      <c r="O914" s="115"/>
    </row>
    <row r="915" spans="1:15" ht="15.75" customHeight="1">
      <c r="A915" s="13"/>
      <c r="B915" s="61"/>
      <c r="F915" s="14"/>
      <c r="G915" s="14"/>
      <c r="H915" s="14"/>
      <c r="I915" s="13"/>
      <c r="O915" s="115"/>
    </row>
    <row r="916" spans="1:15" ht="15.75" customHeight="1">
      <c r="A916" s="13"/>
      <c r="B916" s="61"/>
      <c r="F916" s="14"/>
      <c r="G916" s="14"/>
      <c r="H916" s="14"/>
      <c r="I916" s="13"/>
      <c r="O916" s="115"/>
    </row>
    <row r="917" spans="1:15" ht="15.75" customHeight="1">
      <c r="A917" s="13"/>
      <c r="B917" s="61"/>
      <c r="F917" s="14"/>
      <c r="G917" s="14"/>
      <c r="H917" s="14"/>
      <c r="I917" s="13"/>
      <c r="O917" s="115"/>
    </row>
    <row r="918" spans="1:15" ht="15.75" customHeight="1">
      <c r="A918" s="13"/>
      <c r="B918" s="61"/>
      <c r="F918" s="14"/>
      <c r="G918" s="14"/>
      <c r="H918" s="14"/>
      <c r="I918" s="13"/>
      <c r="O918" s="115"/>
    </row>
    <row r="919" spans="1:15" ht="15.75" customHeight="1">
      <c r="A919" s="13"/>
      <c r="B919" s="61"/>
      <c r="F919" s="14"/>
      <c r="G919" s="14"/>
      <c r="H919" s="14"/>
      <c r="I919" s="13"/>
      <c r="O919" s="115"/>
    </row>
    <row r="920" spans="1:15" ht="15.75" customHeight="1">
      <c r="A920" s="13"/>
      <c r="B920" s="61"/>
      <c r="F920" s="14"/>
      <c r="G920" s="14"/>
      <c r="H920" s="14"/>
      <c r="I920" s="13"/>
      <c r="O920" s="115"/>
    </row>
    <row r="921" spans="1:15" ht="15.75" customHeight="1">
      <c r="A921" s="13"/>
      <c r="B921" s="61"/>
      <c r="F921" s="14"/>
      <c r="G921" s="14"/>
      <c r="H921" s="14"/>
      <c r="I921" s="13"/>
      <c r="O921" s="115"/>
    </row>
    <row r="922" spans="1:15" ht="15.75" customHeight="1">
      <c r="A922" s="13"/>
      <c r="B922" s="61"/>
      <c r="F922" s="14"/>
      <c r="G922" s="14"/>
      <c r="H922" s="14"/>
      <c r="I922" s="13"/>
      <c r="O922" s="115"/>
    </row>
    <row r="923" spans="1:15" ht="15.75" customHeight="1">
      <c r="A923" s="13"/>
      <c r="B923" s="61"/>
      <c r="F923" s="14"/>
      <c r="G923" s="14"/>
      <c r="H923" s="14"/>
      <c r="I923" s="13"/>
      <c r="O923" s="115"/>
    </row>
    <row r="924" spans="1:15" ht="15.75" customHeight="1">
      <c r="A924" s="13"/>
      <c r="B924" s="61"/>
      <c r="F924" s="14"/>
      <c r="G924" s="14"/>
      <c r="H924" s="14"/>
      <c r="I924" s="13"/>
      <c r="O924" s="115"/>
    </row>
    <row r="925" spans="1:15" ht="15.75" customHeight="1">
      <c r="A925" s="13"/>
      <c r="B925" s="61"/>
      <c r="F925" s="14"/>
      <c r="G925" s="14"/>
      <c r="H925" s="14"/>
      <c r="I925" s="13"/>
      <c r="O925" s="115"/>
    </row>
    <row r="926" spans="1:15" ht="15.75" customHeight="1">
      <c r="A926" s="13"/>
      <c r="B926" s="61"/>
      <c r="F926" s="14"/>
      <c r="G926" s="14"/>
      <c r="H926" s="14"/>
      <c r="I926" s="13"/>
      <c r="O926" s="115"/>
    </row>
    <row r="927" spans="1:15" ht="15.75" customHeight="1">
      <c r="A927" s="13"/>
      <c r="B927" s="61"/>
      <c r="F927" s="14"/>
      <c r="G927" s="14"/>
      <c r="H927" s="14"/>
      <c r="I927" s="13"/>
      <c r="O927" s="115"/>
    </row>
    <row r="928" spans="1:15" ht="15.75" customHeight="1">
      <c r="A928" s="13"/>
      <c r="B928" s="61"/>
      <c r="F928" s="14"/>
      <c r="G928" s="14"/>
      <c r="H928" s="14"/>
      <c r="I928" s="13"/>
      <c r="O928" s="115"/>
    </row>
    <row r="929" spans="1:15" ht="15.75" customHeight="1">
      <c r="A929" s="13"/>
      <c r="B929" s="61"/>
      <c r="F929" s="14"/>
      <c r="G929" s="14"/>
      <c r="H929" s="14"/>
      <c r="I929" s="13"/>
      <c r="O929" s="115"/>
    </row>
    <row r="930" spans="1:15" ht="15.75" customHeight="1">
      <c r="A930" s="13"/>
      <c r="B930" s="61"/>
      <c r="F930" s="14"/>
      <c r="G930" s="14"/>
      <c r="H930" s="14"/>
      <c r="I930" s="13"/>
      <c r="O930" s="115"/>
    </row>
    <row r="931" spans="1:15" ht="15.75" customHeight="1">
      <c r="A931" s="13"/>
      <c r="B931" s="61"/>
      <c r="F931" s="14"/>
      <c r="G931" s="14"/>
      <c r="H931" s="14"/>
      <c r="I931" s="13"/>
      <c r="O931" s="115"/>
    </row>
    <row r="932" spans="1:15" ht="15.75" customHeight="1">
      <c r="A932" s="13"/>
      <c r="B932" s="61"/>
      <c r="F932" s="14"/>
      <c r="G932" s="14"/>
      <c r="H932" s="14"/>
      <c r="I932" s="13"/>
      <c r="O932" s="115"/>
    </row>
    <row r="933" spans="1:15" ht="15.75" customHeight="1">
      <c r="A933" s="13"/>
      <c r="B933" s="61"/>
      <c r="F933" s="14"/>
      <c r="G933" s="14"/>
      <c r="H933" s="14"/>
      <c r="I933" s="13"/>
      <c r="O933" s="115"/>
    </row>
    <row r="934" spans="1:15" ht="15.75" customHeight="1">
      <c r="A934" s="13"/>
      <c r="B934" s="61"/>
      <c r="F934" s="14"/>
      <c r="G934" s="14"/>
      <c r="H934" s="14"/>
      <c r="I934" s="13"/>
      <c r="O934" s="115"/>
    </row>
    <row r="935" spans="1:15" ht="15.75" customHeight="1">
      <c r="A935" s="13"/>
      <c r="B935" s="61"/>
      <c r="F935" s="14"/>
      <c r="G935" s="14"/>
      <c r="H935" s="14"/>
      <c r="I935" s="13"/>
      <c r="O935" s="115"/>
    </row>
    <row r="936" spans="1:15" ht="15.75" customHeight="1">
      <c r="A936" s="13"/>
      <c r="B936" s="61"/>
      <c r="F936" s="14"/>
      <c r="G936" s="14"/>
      <c r="H936" s="14"/>
      <c r="I936" s="13"/>
      <c r="O936" s="115"/>
    </row>
    <row r="937" spans="1:15" ht="15.75" customHeight="1">
      <c r="A937" s="13"/>
      <c r="B937" s="61"/>
      <c r="F937" s="14"/>
      <c r="G937" s="14"/>
      <c r="H937" s="14"/>
      <c r="I937" s="13"/>
      <c r="O937" s="115"/>
    </row>
    <row r="938" spans="1:15" ht="15.75" customHeight="1">
      <c r="A938" s="13"/>
      <c r="B938" s="61"/>
      <c r="F938" s="14"/>
      <c r="G938" s="14"/>
      <c r="H938" s="14"/>
      <c r="I938" s="13"/>
      <c r="O938" s="115"/>
    </row>
    <row r="939" spans="1:15" ht="15.75" customHeight="1">
      <c r="A939" s="13"/>
      <c r="B939" s="61"/>
      <c r="F939" s="14"/>
      <c r="G939" s="14"/>
      <c r="H939" s="14"/>
      <c r="I939" s="13"/>
      <c r="O939" s="115"/>
    </row>
    <row r="940" spans="1:15" ht="15.75" customHeight="1">
      <c r="A940" s="13"/>
      <c r="B940" s="61"/>
      <c r="F940" s="14"/>
      <c r="G940" s="14"/>
      <c r="H940" s="14"/>
      <c r="I940" s="13"/>
      <c r="O940" s="115"/>
    </row>
    <row r="941" spans="1:15" ht="15.75" customHeight="1">
      <c r="A941" s="13"/>
      <c r="B941" s="61"/>
      <c r="F941" s="14"/>
      <c r="G941" s="14"/>
      <c r="H941" s="14"/>
      <c r="I941" s="13"/>
      <c r="O941" s="115"/>
    </row>
    <row r="942" spans="1:15" ht="15.75" customHeight="1">
      <c r="A942" s="13"/>
      <c r="B942" s="61"/>
      <c r="F942" s="14"/>
      <c r="G942" s="14"/>
      <c r="H942" s="14"/>
      <c r="I942" s="13"/>
      <c r="O942" s="115"/>
    </row>
    <row r="943" spans="1:15" ht="15.75" customHeight="1">
      <c r="A943" s="13"/>
      <c r="B943" s="61"/>
      <c r="F943" s="14"/>
      <c r="G943" s="14"/>
      <c r="H943" s="14"/>
      <c r="I943" s="13"/>
      <c r="O943" s="115"/>
    </row>
    <row r="944" spans="1:15" ht="15.75" customHeight="1">
      <c r="A944" s="13"/>
      <c r="B944" s="61"/>
      <c r="F944" s="14"/>
      <c r="G944" s="14"/>
      <c r="H944" s="14"/>
      <c r="I944" s="13"/>
      <c r="O944" s="115"/>
    </row>
    <row r="945" spans="1:15" ht="15.75" customHeight="1">
      <c r="A945" s="13"/>
      <c r="B945" s="61"/>
      <c r="F945" s="14"/>
      <c r="G945" s="14"/>
      <c r="H945" s="14"/>
      <c r="I945" s="13"/>
      <c r="O945" s="115"/>
    </row>
    <row r="946" spans="1:15" ht="15.75" customHeight="1">
      <c r="A946" s="13"/>
      <c r="B946" s="61"/>
      <c r="F946" s="14"/>
      <c r="G946" s="14"/>
      <c r="H946" s="14"/>
      <c r="I946" s="13"/>
      <c r="O946" s="115"/>
    </row>
    <row r="947" spans="1:15" ht="15.75" customHeight="1">
      <c r="A947" s="13"/>
      <c r="B947" s="61"/>
      <c r="F947" s="14"/>
      <c r="G947" s="14"/>
      <c r="H947" s="14"/>
      <c r="I947" s="13"/>
      <c r="O947" s="115"/>
    </row>
    <row r="948" spans="1:15" ht="15.75" customHeight="1">
      <c r="A948" s="13"/>
      <c r="B948" s="61"/>
      <c r="F948" s="14"/>
      <c r="G948" s="14"/>
      <c r="H948" s="14"/>
      <c r="I948" s="13"/>
      <c r="O948" s="115"/>
    </row>
    <row r="949" spans="1:15" ht="15.75" customHeight="1">
      <c r="A949" s="13"/>
      <c r="B949" s="61"/>
      <c r="F949" s="14"/>
      <c r="G949" s="14"/>
      <c r="H949" s="14"/>
      <c r="I949" s="13"/>
      <c r="O949" s="115"/>
    </row>
    <row r="950" spans="1:15" ht="15.75" customHeight="1">
      <c r="A950" s="13"/>
      <c r="B950" s="61"/>
      <c r="F950" s="14"/>
      <c r="G950" s="14"/>
      <c r="H950" s="14"/>
      <c r="I950" s="13"/>
      <c r="O950" s="115"/>
    </row>
    <row r="951" spans="1:15" ht="15.75" customHeight="1">
      <c r="A951" s="13"/>
      <c r="B951" s="61"/>
      <c r="F951" s="14"/>
      <c r="G951" s="14"/>
      <c r="H951" s="14"/>
      <c r="I951" s="13"/>
      <c r="O951" s="115"/>
    </row>
    <row r="952" spans="1:15" ht="15.75" customHeight="1">
      <c r="A952" s="13"/>
      <c r="B952" s="61"/>
      <c r="F952" s="14"/>
      <c r="G952" s="14"/>
      <c r="H952" s="14"/>
      <c r="I952" s="13"/>
      <c r="O952" s="115"/>
    </row>
    <row r="953" spans="1:15" ht="15.75" customHeight="1">
      <c r="A953" s="13"/>
      <c r="B953" s="61"/>
      <c r="F953" s="14"/>
      <c r="G953" s="14"/>
      <c r="H953" s="14"/>
      <c r="I953" s="13"/>
      <c r="O953" s="115"/>
    </row>
    <row r="954" spans="1:15" ht="15.75" customHeight="1">
      <c r="A954" s="13"/>
      <c r="B954" s="61"/>
      <c r="F954" s="14"/>
      <c r="G954" s="14"/>
      <c r="H954" s="14"/>
      <c r="I954" s="13"/>
      <c r="O954" s="115"/>
    </row>
    <row r="955" spans="1:15" ht="15.75" customHeight="1">
      <c r="A955" s="13"/>
      <c r="B955" s="61"/>
      <c r="F955" s="14"/>
      <c r="G955" s="14"/>
      <c r="H955" s="14"/>
      <c r="I955" s="13"/>
      <c r="O955" s="115"/>
    </row>
    <row r="956" spans="1:15" ht="15.75" customHeight="1">
      <c r="A956" s="13"/>
      <c r="B956" s="61"/>
      <c r="F956" s="14"/>
      <c r="G956" s="14"/>
      <c r="H956" s="14"/>
      <c r="I956" s="13"/>
      <c r="O956" s="115"/>
    </row>
    <row r="957" spans="1:15" ht="15.75" customHeight="1">
      <c r="A957" s="13"/>
      <c r="B957" s="61"/>
      <c r="F957" s="14"/>
      <c r="G957" s="14"/>
      <c r="H957" s="14"/>
      <c r="I957" s="13"/>
      <c r="O957" s="115"/>
    </row>
    <row r="958" spans="1:15" ht="15.75" customHeight="1">
      <c r="A958" s="13"/>
      <c r="B958" s="61"/>
      <c r="F958" s="14"/>
      <c r="G958" s="14"/>
      <c r="H958" s="14"/>
      <c r="I958" s="13"/>
      <c r="O958" s="115"/>
    </row>
    <row r="959" spans="1:15" ht="15.75" customHeight="1">
      <c r="A959" s="13"/>
      <c r="B959" s="61"/>
      <c r="F959" s="14"/>
      <c r="G959" s="14"/>
      <c r="H959" s="14"/>
      <c r="I959" s="13"/>
      <c r="O959" s="115"/>
    </row>
    <row r="960" spans="1:15" ht="15.75" customHeight="1">
      <c r="A960" s="13"/>
      <c r="B960" s="61"/>
      <c r="F960" s="14"/>
      <c r="G960" s="14"/>
      <c r="H960" s="14"/>
      <c r="I960" s="13"/>
      <c r="O960" s="115"/>
    </row>
    <row r="961" spans="1:15" ht="15.75" customHeight="1">
      <c r="A961" s="13"/>
      <c r="B961" s="61"/>
      <c r="F961" s="14"/>
      <c r="G961" s="14"/>
      <c r="H961" s="14"/>
      <c r="I961" s="13"/>
      <c r="O961" s="115"/>
    </row>
    <row r="962" spans="1:15" ht="15.75" customHeight="1">
      <c r="A962" s="13"/>
      <c r="B962" s="61"/>
      <c r="F962" s="14"/>
      <c r="G962" s="14"/>
      <c r="H962" s="14"/>
      <c r="I962" s="13"/>
      <c r="O962" s="115"/>
    </row>
    <row r="963" spans="1:15" ht="15.75" customHeight="1">
      <c r="A963" s="13"/>
      <c r="B963" s="61"/>
      <c r="F963" s="14"/>
      <c r="G963" s="14"/>
      <c r="H963" s="14"/>
      <c r="I963" s="13"/>
      <c r="O963" s="115"/>
    </row>
    <row r="964" spans="1:15" ht="15.75" customHeight="1">
      <c r="A964" s="13"/>
      <c r="B964" s="61"/>
      <c r="F964" s="14"/>
      <c r="G964" s="14"/>
      <c r="H964" s="14"/>
      <c r="I964" s="13"/>
      <c r="O964" s="115"/>
    </row>
    <row r="965" spans="1:15" ht="15.75" customHeight="1">
      <c r="A965" s="13"/>
      <c r="B965" s="61"/>
      <c r="F965" s="14"/>
      <c r="G965" s="14"/>
      <c r="H965" s="14"/>
      <c r="I965" s="13"/>
      <c r="O965" s="115"/>
    </row>
    <row r="966" spans="1:15" ht="15.75" customHeight="1">
      <c r="A966" s="13"/>
      <c r="B966" s="61"/>
      <c r="F966" s="14"/>
      <c r="G966" s="14"/>
      <c r="H966" s="14"/>
      <c r="I966" s="13"/>
      <c r="O966" s="115"/>
    </row>
    <row r="967" spans="1:15" ht="15.75" customHeight="1">
      <c r="A967" s="13"/>
      <c r="B967" s="61"/>
      <c r="F967" s="14"/>
      <c r="G967" s="14"/>
      <c r="H967" s="14"/>
      <c r="I967" s="13"/>
      <c r="O967" s="115"/>
    </row>
    <row r="968" spans="1:15" ht="15.75" customHeight="1">
      <c r="A968" s="13"/>
      <c r="B968" s="61"/>
      <c r="F968" s="14"/>
      <c r="G968" s="14"/>
      <c r="H968" s="14"/>
      <c r="I968" s="13"/>
      <c r="O968" s="115"/>
    </row>
    <row r="969" spans="1:15" ht="15.75" customHeight="1">
      <c r="A969" s="13"/>
      <c r="B969" s="61"/>
      <c r="F969" s="14"/>
      <c r="G969" s="14"/>
      <c r="H969" s="14"/>
      <c r="I969" s="13"/>
      <c r="O969" s="115"/>
    </row>
    <row r="970" spans="1:15" ht="15.75" customHeight="1">
      <c r="A970" s="13"/>
      <c r="B970" s="61"/>
      <c r="F970" s="14"/>
      <c r="G970" s="14"/>
      <c r="H970" s="14"/>
      <c r="I970" s="13"/>
      <c r="O970" s="115"/>
    </row>
    <row r="971" spans="1:15" ht="15.75" customHeight="1">
      <c r="A971" s="13"/>
      <c r="B971" s="61"/>
      <c r="F971" s="14"/>
      <c r="G971" s="14"/>
      <c r="H971" s="14"/>
      <c r="I971" s="13"/>
      <c r="O971" s="115"/>
    </row>
    <row r="972" spans="1:15" ht="15.75" customHeight="1">
      <c r="A972" s="13"/>
      <c r="B972" s="61"/>
      <c r="F972" s="14"/>
      <c r="G972" s="14"/>
      <c r="H972" s="14"/>
      <c r="I972" s="13"/>
      <c r="O972" s="115"/>
    </row>
    <row r="973" spans="1:15" ht="15.75" customHeight="1">
      <c r="A973" s="13"/>
      <c r="B973" s="61"/>
      <c r="F973" s="14"/>
      <c r="G973" s="14"/>
      <c r="H973" s="14"/>
      <c r="I973" s="13"/>
      <c r="O973" s="115"/>
    </row>
    <row r="974" spans="1:15" ht="15.75" customHeight="1">
      <c r="A974" s="13"/>
      <c r="B974" s="61"/>
      <c r="F974" s="14"/>
      <c r="G974" s="14"/>
      <c r="H974" s="14"/>
      <c r="I974" s="13"/>
      <c r="O974" s="115"/>
    </row>
    <row r="975" spans="1:15" ht="15.75" customHeight="1">
      <c r="A975" s="13"/>
      <c r="B975" s="61"/>
      <c r="F975" s="14"/>
      <c r="G975" s="14"/>
      <c r="H975" s="14"/>
      <c r="I975" s="13"/>
      <c r="O975" s="115"/>
    </row>
    <row r="976" spans="1:15" ht="15.75" customHeight="1">
      <c r="A976" s="13"/>
      <c r="B976" s="61"/>
      <c r="F976" s="14"/>
      <c r="G976" s="14"/>
      <c r="H976" s="14"/>
      <c r="I976" s="13"/>
      <c r="O976" s="115"/>
    </row>
    <row r="977" spans="1:15" ht="15.75" customHeight="1">
      <c r="A977" s="13"/>
      <c r="B977" s="61"/>
      <c r="F977" s="14"/>
      <c r="G977" s="14"/>
      <c r="H977" s="14"/>
      <c r="I977" s="13"/>
      <c r="O977" s="115"/>
    </row>
    <row r="978" spans="1:15" ht="15.75" customHeight="1">
      <c r="A978" s="13"/>
      <c r="B978" s="61"/>
      <c r="F978" s="14"/>
      <c r="G978" s="14"/>
      <c r="H978" s="14"/>
      <c r="I978" s="13"/>
      <c r="O978" s="115"/>
    </row>
    <row r="979" spans="1:15" ht="15.75" customHeight="1">
      <c r="A979" s="13"/>
      <c r="B979" s="61"/>
      <c r="F979" s="14"/>
      <c r="G979" s="14"/>
      <c r="H979" s="14"/>
      <c r="I979" s="13"/>
      <c r="O979" s="115"/>
    </row>
    <row r="980" spans="1:15" ht="15.75" customHeight="1">
      <c r="A980" s="13"/>
      <c r="B980" s="61"/>
      <c r="F980" s="14"/>
      <c r="G980" s="14"/>
      <c r="H980" s="14"/>
      <c r="I980" s="13"/>
      <c r="O980" s="115"/>
    </row>
    <row r="981" spans="1:15" ht="15.75" customHeight="1">
      <c r="A981" s="13"/>
      <c r="B981" s="61"/>
      <c r="F981" s="14"/>
      <c r="G981" s="14"/>
      <c r="H981" s="14"/>
      <c r="I981" s="13"/>
      <c r="O981" s="115"/>
    </row>
    <row r="982" spans="1:15" ht="15.75" customHeight="1">
      <c r="A982" s="13"/>
      <c r="B982" s="61"/>
      <c r="F982" s="14"/>
      <c r="G982" s="14"/>
      <c r="H982" s="14"/>
      <c r="I982" s="13"/>
      <c r="O982" s="115"/>
    </row>
    <row r="983" spans="1:15" ht="15.75" customHeight="1">
      <c r="A983" s="13"/>
      <c r="B983" s="61"/>
      <c r="F983" s="14"/>
      <c r="G983" s="14"/>
      <c r="H983" s="14"/>
      <c r="I983" s="13"/>
      <c r="O983" s="115"/>
    </row>
    <row r="984" spans="1:15" ht="15.75" customHeight="1">
      <c r="A984" s="13"/>
      <c r="B984" s="61"/>
      <c r="F984" s="14"/>
      <c r="G984" s="14"/>
      <c r="H984" s="14"/>
      <c r="I984" s="13"/>
      <c r="O984" s="115"/>
    </row>
    <row r="985" spans="1:15" ht="15.75" customHeight="1">
      <c r="A985" s="13"/>
      <c r="B985" s="61"/>
      <c r="F985" s="14"/>
      <c r="G985" s="14"/>
      <c r="H985" s="14"/>
      <c r="I985" s="13"/>
      <c r="O985" s="115"/>
    </row>
    <row r="986" spans="1:15" ht="15.75" customHeight="1">
      <c r="A986" s="13"/>
      <c r="B986" s="61"/>
      <c r="F986" s="14"/>
      <c r="G986" s="14"/>
      <c r="H986" s="14"/>
      <c r="I986" s="13"/>
      <c r="O986" s="115"/>
    </row>
    <row r="987" spans="1:15" ht="15.75" customHeight="1">
      <c r="A987" s="13"/>
      <c r="B987" s="61"/>
      <c r="F987" s="14"/>
      <c r="G987" s="14"/>
      <c r="H987" s="14"/>
      <c r="I987" s="13"/>
      <c r="O987" s="115"/>
    </row>
    <row r="988" spans="1:15" ht="15.75" customHeight="1">
      <c r="A988" s="13"/>
      <c r="B988" s="61"/>
      <c r="F988" s="14"/>
      <c r="G988" s="14"/>
      <c r="H988" s="14"/>
      <c r="I988" s="13"/>
      <c r="O988" s="115"/>
    </row>
    <row r="989" spans="1:15" ht="15.75" customHeight="1">
      <c r="A989" s="13"/>
      <c r="B989" s="61"/>
      <c r="F989" s="14"/>
      <c r="G989" s="14"/>
      <c r="H989" s="14"/>
      <c r="I989" s="13"/>
      <c r="O989" s="115"/>
    </row>
    <row r="990" spans="1:15" ht="15.75" customHeight="1">
      <c r="A990" s="13"/>
      <c r="B990" s="61"/>
      <c r="F990" s="14"/>
      <c r="G990" s="14"/>
      <c r="H990" s="14"/>
      <c r="I990" s="13"/>
      <c r="O990" s="115"/>
    </row>
    <row r="991" spans="1:15" ht="15.75" customHeight="1">
      <c r="A991" s="13"/>
      <c r="B991" s="61"/>
      <c r="F991" s="14"/>
      <c r="G991" s="14"/>
      <c r="H991" s="14"/>
      <c r="I991" s="13"/>
      <c r="O991" s="115"/>
    </row>
    <row r="992" spans="1:15" ht="15.75" customHeight="1">
      <c r="A992" s="13"/>
      <c r="B992" s="61"/>
      <c r="F992" s="14"/>
      <c r="G992" s="14"/>
      <c r="H992" s="14"/>
      <c r="I992" s="13"/>
      <c r="O992" s="115"/>
    </row>
    <row r="993" spans="1:15" ht="15.75" customHeight="1">
      <c r="A993" s="13"/>
      <c r="B993" s="61"/>
      <c r="F993" s="14"/>
      <c r="G993" s="14"/>
      <c r="H993" s="14"/>
      <c r="I993" s="13"/>
      <c r="O993" s="115"/>
    </row>
    <row r="994" spans="1:15" ht="15.75" customHeight="1">
      <c r="A994" s="13"/>
      <c r="B994" s="61"/>
      <c r="F994" s="14"/>
      <c r="G994" s="14"/>
      <c r="H994" s="14"/>
      <c r="I994" s="13"/>
      <c r="O994" s="115"/>
    </row>
    <row r="995" spans="1:15" ht="15.75" customHeight="1">
      <c r="A995" s="13"/>
      <c r="B995" s="61"/>
      <c r="F995" s="14"/>
      <c r="G995" s="14"/>
      <c r="H995" s="14"/>
      <c r="I995" s="13"/>
      <c r="O995" s="115"/>
    </row>
    <row r="996" spans="1:15" ht="15.75" customHeight="1">
      <c r="A996" s="13"/>
      <c r="B996" s="61"/>
      <c r="F996" s="14"/>
      <c r="G996" s="14"/>
      <c r="H996" s="14"/>
      <c r="I996" s="13"/>
      <c r="O996" s="115"/>
    </row>
    <row r="997" spans="1:15" ht="15.75" customHeight="1">
      <c r="A997" s="13"/>
      <c r="B997" s="61"/>
      <c r="F997" s="14"/>
      <c r="G997" s="14"/>
      <c r="H997" s="14"/>
      <c r="I997" s="13"/>
      <c r="O997" s="115"/>
    </row>
    <row r="998" spans="1:15" ht="15.75" customHeight="1">
      <c r="A998" s="13"/>
      <c r="B998" s="61"/>
      <c r="F998" s="14"/>
      <c r="G998" s="14"/>
      <c r="H998" s="14"/>
      <c r="I998" s="13"/>
      <c r="O998" s="115"/>
    </row>
    <row r="999" spans="1:15" ht="15.75" customHeight="1">
      <c r="A999" s="13"/>
      <c r="B999" s="61"/>
      <c r="F999" s="14"/>
      <c r="G999" s="14"/>
      <c r="H999" s="14"/>
      <c r="I999" s="13"/>
      <c r="O999" s="115"/>
    </row>
    <row r="1000" spans="1:15" ht="15.75" customHeight="1">
      <c r="A1000" s="13"/>
      <c r="B1000" s="61"/>
      <c r="F1000" s="14"/>
      <c r="G1000" s="14"/>
      <c r="H1000" s="14"/>
      <c r="I1000" s="13"/>
      <c r="O1000" s="115"/>
    </row>
  </sheetData>
  <autoFilter ref="A1:P376" xr:uid="{00000000-0009-0000-0000-000027000000}">
    <sortState xmlns:xlrd2="http://schemas.microsoft.com/office/spreadsheetml/2017/richdata2" ref="A2:P376">
      <sortCondition ref="B1:B376"/>
    </sortState>
  </autoFilter>
  <conditionalFormatting sqref="D12">
    <cfRule type="notContainsBlanks" dxfId="37" priority="1">
      <formula>LEN(TRIM(D12))&gt;0</formula>
    </cfRule>
  </conditionalFormatting>
  <conditionalFormatting sqref="P2:P376">
    <cfRule type="expression" dxfId="36" priority="2" stopIfTrue="1">
      <formula>"&gt;0"</formula>
    </cfRule>
    <cfRule type="cellIs" dxfId="35" priority="3" operator="lessThan">
      <formula>0</formula>
    </cfRule>
  </conditionalFormatting>
  <pageMargins left="0.7" right="0.7" top="0.75" bottom="0.75" header="0" footer="0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A454-434A-4518-824B-8FFBC511B91F}">
  <sheetPr codeName="Sheet27">
    <tabColor theme="0" tint="-0.499984740745262"/>
  </sheetPr>
  <dimension ref="A1:T999"/>
  <sheetViews>
    <sheetView topLeftCell="C1" zoomScale="85" zoomScaleNormal="85" workbookViewId="0">
      <pane ySplit="1" topLeftCell="A135" activePane="bottomLeft" state="frozen"/>
      <selection pane="bottomLeft" activeCell="P164" sqref="P164"/>
    </sheetView>
  </sheetViews>
  <sheetFormatPr defaultColWidth="12.625" defaultRowHeight="15" customHeight="1"/>
  <cols>
    <col min="1" max="1" width="8.625" style="418" customWidth="1"/>
    <col min="2" max="2" width="21.25" style="406" customWidth="1"/>
    <col min="3" max="3" width="49" style="406" bestFit="1" customWidth="1"/>
    <col min="4" max="4" width="15" customWidth="1"/>
    <col min="5" max="5" width="11.125" customWidth="1"/>
    <col min="6" max="6" width="8.625" customWidth="1"/>
    <col min="7" max="7" width="8.875" bestFit="1" customWidth="1"/>
    <col min="8" max="10" width="8.625" customWidth="1"/>
    <col min="11" max="11" width="11.125" customWidth="1"/>
    <col min="12" max="12" width="22.25" bestFit="1" customWidth="1"/>
    <col min="13" max="13" width="12.37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350">
        <v>30</v>
      </c>
      <c r="B2" s="62">
        <v>45298</v>
      </c>
      <c r="C2" s="179" t="s">
        <v>6238</v>
      </c>
      <c r="D2" s="111" t="s">
        <v>6305</v>
      </c>
      <c r="F2" s="14"/>
      <c r="G2" s="14"/>
      <c r="H2" s="14">
        <v>8170.1</v>
      </c>
      <c r="I2" s="13"/>
      <c r="K2" s="627" t="s">
        <v>2811</v>
      </c>
      <c r="L2">
        <v>1601288</v>
      </c>
      <c r="N2" s="13" t="s">
        <v>688</v>
      </c>
      <c r="O2" s="417"/>
      <c r="P2" s="31">
        <f t="shared" ref="P2:P33" si="0"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350">
        <v>30</v>
      </c>
      <c r="B3" s="62">
        <v>45447</v>
      </c>
      <c r="C3" s="179" t="s">
        <v>5777</v>
      </c>
      <c r="D3" s="111"/>
      <c r="F3" s="14">
        <v>162.69999999999999</v>
      </c>
      <c r="G3" s="14"/>
      <c r="H3" s="14"/>
      <c r="I3" s="14" t="s">
        <v>89</v>
      </c>
      <c r="J3" s="14"/>
      <c r="K3" s="14" t="s">
        <v>5815</v>
      </c>
      <c r="L3" s="114">
        <v>399678</v>
      </c>
      <c r="M3" s="14"/>
      <c r="N3" s="13" t="s">
        <v>688</v>
      </c>
      <c r="O3" s="417"/>
      <c r="P3" s="31">
        <f t="shared" si="0"/>
        <v>-162.69999999999999</v>
      </c>
      <c r="Q3" s="31">
        <f>SUBTOTAL(9,$F$2:F3)</f>
        <v>162.69999999999999</v>
      </c>
      <c r="R3" s="31">
        <f>SUBTOTAL(9,$G$2:G3)</f>
        <v>0</v>
      </c>
    </row>
    <row r="4" spans="1:18" ht="14.25" customHeight="1">
      <c r="A4" s="350">
        <v>30</v>
      </c>
      <c r="B4" s="62">
        <v>45449</v>
      </c>
      <c r="C4" s="179" t="s">
        <v>962</v>
      </c>
      <c r="D4" s="111"/>
      <c r="F4" s="14"/>
      <c r="G4" s="14">
        <v>10000</v>
      </c>
      <c r="H4" s="14"/>
      <c r="I4" s="14"/>
      <c r="J4" s="14"/>
      <c r="K4" s="14"/>
      <c r="L4" s="114"/>
      <c r="M4" s="14"/>
      <c r="N4" s="13" t="s">
        <v>688</v>
      </c>
      <c r="O4" s="417"/>
      <c r="P4" s="31">
        <f t="shared" si="0"/>
        <v>9837.2999999999993</v>
      </c>
      <c r="Q4" s="31">
        <f>SUBTOTAL(9,$F$2:F4)</f>
        <v>162.69999999999999</v>
      </c>
      <c r="R4" s="31">
        <f>SUBTOTAL(9,$G$2:G4)</f>
        <v>10000</v>
      </c>
    </row>
    <row r="5" spans="1:18" ht="14.25" customHeight="1">
      <c r="A5" s="350">
        <v>30</v>
      </c>
      <c r="B5" s="62">
        <v>45449</v>
      </c>
      <c r="C5" s="179" t="s">
        <v>5865</v>
      </c>
      <c r="D5" s="111" t="s">
        <v>5812</v>
      </c>
      <c r="F5" s="14">
        <v>150</v>
      </c>
      <c r="G5" s="14"/>
      <c r="H5" s="14"/>
      <c r="I5" s="13" t="s">
        <v>91</v>
      </c>
      <c r="J5" s="583"/>
      <c r="K5" s="51"/>
      <c r="L5" s="388"/>
      <c r="M5" s="583"/>
      <c r="N5" s="13" t="s">
        <v>688</v>
      </c>
      <c r="O5" s="417"/>
      <c r="P5" s="31">
        <f t="shared" si="0"/>
        <v>9687.2999999999993</v>
      </c>
      <c r="Q5" s="31">
        <f>SUBTOTAL(9,$F$2:F5)</f>
        <v>312.7</v>
      </c>
      <c r="R5" s="31">
        <f>SUBTOTAL(9,$G$2:G5)</f>
        <v>10000</v>
      </c>
    </row>
    <row r="6" spans="1:18" ht="14.25" customHeight="1">
      <c r="A6" s="350">
        <v>30</v>
      </c>
      <c r="B6" s="62">
        <v>45449</v>
      </c>
      <c r="C6" s="179" t="s">
        <v>728</v>
      </c>
      <c r="D6" s="111"/>
      <c r="F6" s="14"/>
      <c r="G6" s="14"/>
      <c r="H6" s="14">
        <v>1600</v>
      </c>
      <c r="I6" s="14"/>
      <c r="J6" s="14"/>
      <c r="K6" s="14" t="s">
        <v>5817</v>
      </c>
      <c r="L6" s="114">
        <v>2572</v>
      </c>
      <c r="M6" s="14"/>
      <c r="N6" s="13" t="s">
        <v>688</v>
      </c>
      <c r="O6" s="417"/>
      <c r="P6" s="31">
        <f t="shared" si="0"/>
        <v>9687.2999999999993</v>
      </c>
      <c r="Q6" s="31">
        <f>SUBTOTAL(9,$F$2:F6)</f>
        <v>312.7</v>
      </c>
      <c r="R6" s="31">
        <f>SUBTOTAL(9,$G$2:G6)</f>
        <v>10000</v>
      </c>
    </row>
    <row r="7" spans="1:18" ht="14.25" customHeight="1">
      <c r="A7" s="350">
        <v>30</v>
      </c>
      <c r="B7" s="62">
        <v>45459</v>
      </c>
      <c r="C7" s="179" t="s">
        <v>1016</v>
      </c>
      <c r="D7" s="111"/>
      <c r="F7" s="14">
        <v>325</v>
      </c>
      <c r="G7" s="14"/>
      <c r="H7" s="14"/>
      <c r="I7" s="13" t="s">
        <v>89</v>
      </c>
      <c r="K7" s="14" t="s">
        <v>1017</v>
      </c>
      <c r="L7" s="388">
        <v>12588</v>
      </c>
      <c r="N7" s="13" t="s">
        <v>688</v>
      </c>
      <c r="O7" s="417"/>
      <c r="P7" s="31">
        <f t="shared" si="0"/>
        <v>9362.2999999999993</v>
      </c>
      <c r="Q7" s="31">
        <f>SUBTOTAL(9,$F$2:F7)</f>
        <v>637.70000000000005</v>
      </c>
      <c r="R7" s="31">
        <f>SUBTOTAL(9,$G$2:G7)</f>
        <v>10000</v>
      </c>
    </row>
    <row r="8" spans="1:18" ht="14.25" customHeight="1">
      <c r="A8" s="350">
        <v>30</v>
      </c>
      <c r="B8" s="62">
        <v>45478</v>
      </c>
      <c r="C8" s="179" t="s">
        <v>5887</v>
      </c>
      <c r="D8" s="627"/>
      <c r="F8" s="14">
        <v>880</v>
      </c>
      <c r="G8" s="14"/>
      <c r="H8" s="14"/>
      <c r="I8" s="13" t="s">
        <v>89</v>
      </c>
      <c r="K8" s="14" t="s">
        <v>5888</v>
      </c>
      <c r="L8" s="114">
        <v>1218</v>
      </c>
      <c r="N8" s="13" t="s">
        <v>688</v>
      </c>
      <c r="O8" s="417"/>
      <c r="P8" s="31">
        <f t="shared" si="0"/>
        <v>8482.2999999999993</v>
      </c>
      <c r="Q8" s="31">
        <f>SUBTOTAL(9,$F$2:F8)</f>
        <v>1517.7</v>
      </c>
      <c r="R8" s="31">
        <f>SUBTOTAL(9,$G$2:G8)</f>
        <v>10000</v>
      </c>
    </row>
    <row r="9" spans="1:18" ht="14.25" customHeight="1">
      <c r="A9" s="350">
        <v>30</v>
      </c>
      <c r="B9" s="62">
        <v>45483</v>
      </c>
      <c r="C9" s="179" t="s">
        <v>5890</v>
      </c>
      <c r="D9" s="627"/>
      <c r="F9" s="14">
        <v>350</v>
      </c>
      <c r="G9" s="14"/>
      <c r="H9" s="14"/>
      <c r="I9" s="13" t="s">
        <v>91</v>
      </c>
      <c r="K9" s="14" t="s">
        <v>1810</v>
      </c>
      <c r="L9" s="114">
        <v>6607</v>
      </c>
      <c r="N9" s="13" t="s">
        <v>688</v>
      </c>
      <c r="O9" s="417"/>
      <c r="P9" s="31">
        <f t="shared" si="0"/>
        <v>8132.3</v>
      </c>
      <c r="Q9" s="31">
        <f>SUBTOTAL(9,$F$2:F9)</f>
        <v>1867.7</v>
      </c>
      <c r="R9" s="31">
        <f>SUBTOTAL(9,$G$2:G9)</f>
        <v>10000</v>
      </c>
    </row>
    <row r="10" spans="1:18" ht="14.25" customHeight="1">
      <c r="A10" s="350">
        <v>30</v>
      </c>
      <c r="B10" s="62">
        <v>45488</v>
      </c>
      <c r="C10" s="179" t="s">
        <v>1091</v>
      </c>
      <c r="D10" s="627"/>
      <c r="F10" s="14">
        <v>39.799999999999997</v>
      </c>
      <c r="G10" s="14"/>
      <c r="H10" s="14"/>
      <c r="I10" s="13" t="s">
        <v>89</v>
      </c>
      <c r="K10" s="14" t="s">
        <v>1301</v>
      </c>
      <c r="L10" s="114">
        <v>10205076244</v>
      </c>
      <c r="N10" s="13" t="s">
        <v>688</v>
      </c>
      <c r="O10" s="417"/>
      <c r="P10" s="31">
        <f t="shared" si="0"/>
        <v>8092.5</v>
      </c>
      <c r="Q10" s="31">
        <f>SUBTOTAL(9,$F$2:F10)</f>
        <v>1907.5</v>
      </c>
      <c r="R10" s="31">
        <f>SUBTOTAL(9,$G$2:G10)</f>
        <v>10000</v>
      </c>
    </row>
    <row r="11" spans="1:18" ht="14.25" customHeight="1">
      <c r="A11" s="350">
        <v>30</v>
      </c>
      <c r="B11" s="62">
        <v>45488</v>
      </c>
      <c r="C11" s="179" t="s">
        <v>5777</v>
      </c>
      <c r="D11" s="627"/>
      <c r="E11" s="627"/>
      <c r="F11" s="14">
        <v>388.8</v>
      </c>
      <c r="G11" s="14"/>
      <c r="H11" s="14"/>
      <c r="I11" s="13" t="s">
        <v>89</v>
      </c>
      <c r="K11" s="14" t="s">
        <v>2824</v>
      </c>
      <c r="L11" s="114">
        <v>29600305424967</v>
      </c>
      <c r="N11" s="13" t="s">
        <v>688</v>
      </c>
      <c r="O11" s="417"/>
      <c r="P11" s="31">
        <f t="shared" si="0"/>
        <v>7703.7</v>
      </c>
      <c r="Q11" s="31">
        <f>SUBTOTAL(9,$F$2:F11)</f>
        <v>2296.3000000000002</v>
      </c>
      <c r="R11" s="31">
        <f>SUBTOTAL(9,$G$2:G11)</f>
        <v>10000</v>
      </c>
    </row>
    <row r="12" spans="1:18" ht="14.25" customHeight="1">
      <c r="A12" s="350">
        <v>30</v>
      </c>
      <c r="B12" s="62">
        <v>45488</v>
      </c>
      <c r="C12" s="179" t="s">
        <v>5911</v>
      </c>
      <c r="D12" s="627"/>
      <c r="F12" s="14">
        <v>-11.66</v>
      </c>
      <c r="G12" s="14"/>
      <c r="H12" s="14"/>
      <c r="I12" s="13" t="s">
        <v>89</v>
      </c>
      <c r="K12" s="14" t="s">
        <v>2824</v>
      </c>
      <c r="L12" s="114"/>
      <c r="N12" s="13" t="s">
        <v>688</v>
      </c>
      <c r="O12" s="417"/>
      <c r="P12" s="31">
        <f t="shared" si="0"/>
        <v>7715.36</v>
      </c>
      <c r="Q12" s="31">
        <f>SUBTOTAL(9,$F$2:F12)</f>
        <v>2284.6400000000003</v>
      </c>
      <c r="R12" s="31">
        <f>SUBTOTAL(9,$G$2:G12)</f>
        <v>10000</v>
      </c>
    </row>
    <row r="13" spans="1:18" ht="14.25" customHeight="1">
      <c r="A13" s="350">
        <v>30</v>
      </c>
      <c r="B13" s="62">
        <v>45489</v>
      </c>
      <c r="C13" s="179" t="s">
        <v>5777</v>
      </c>
      <c r="D13" s="627"/>
      <c r="F13" s="14">
        <v>23</v>
      </c>
      <c r="G13" s="14"/>
      <c r="H13" s="14"/>
      <c r="I13" s="13" t="s">
        <v>89</v>
      </c>
      <c r="K13" s="14" t="s">
        <v>1301</v>
      </c>
      <c r="L13" s="114">
        <v>10205076228</v>
      </c>
      <c r="N13" s="13" t="s">
        <v>688</v>
      </c>
      <c r="O13" s="417"/>
      <c r="P13" s="31">
        <f t="shared" si="0"/>
        <v>7692.36</v>
      </c>
      <c r="Q13" s="31">
        <f>SUBTOTAL(9,$F$2:F13)</f>
        <v>2307.6400000000003</v>
      </c>
      <c r="R13" s="31">
        <f>SUBTOTAL(9,$G$2:G13)</f>
        <v>10000</v>
      </c>
    </row>
    <row r="14" spans="1:18" ht="14.25" customHeight="1">
      <c r="A14" s="350">
        <v>30</v>
      </c>
      <c r="B14" s="62">
        <v>45490</v>
      </c>
      <c r="C14" s="179" t="s">
        <v>5900</v>
      </c>
      <c r="D14" s="627"/>
      <c r="F14" s="14">
        <v>16.7</v>
      </c>
      <c r="G14" s="14"/>
      <c r="H14" s="14"/>
      <c r="I14" s="13" t="s">
        <v>89</v>
      </c>
      <c r="K14" s="14" t="s">
        <v>5901</v>
      </c>
      <c r="L14" s="114">
        <v>105971</v>
      </c>
      <c r="N14" s="13" t="s">
        <v>688</v>
      </c>
      <c r="O14" s="417"/>
      <c r="P14" s="31">
        <f t="shared" si="0"/>
        <v>7675.66</v>
      </c>
      <c r="Q14" s="31">
        <f>SUBTOTAL(9,$F$2:F14)</f>
        <v>2324.34</v>
      </c>
      <c r="R14" s="31">
        <f>SUBTOTAL(9,$G$2:G14)</f>
        <v>10000</v>
      </c>
    </row>
    <row r="15" spans="1:18" ht="14.25" customHeight="1">
      <c r="A15" s="350">
        <v>30</v>
      </c>
      <c r="B15" s="62">
        <v>45490</v>
      </c>
      <c r="C15" s="179" t="s">
        <v>5899</v>
      </c>
      <c r="D15" s="627"/>
      <c r="F15" s="14">
        <v>6188.55</v>
      </c>
      <c r="G15" s="14"/>
      <c r="H15" s="14"/>
      <c r="I15" s="13" t="s">
        <v>89</v>
      </c>
      <c r="K15" s="14" t="s">
        <v>2051</v>
      </c>
      <c r="L15" s="114">
        <v>112007074</v>
      </c>
      <c r="N15" s="13" t="s">
        <v>688</v>
      </c>
      <c r="O15" s="417"/>
      <c r="P15" s="31">
        <f t="shared" si="0"/>
        <v>1487.1100000000006</v>
      </c>
      <c r="Q15" s="31">
        <f>SUBTOTAL(9,$F$2:F15)</f>
        <v>8512.89</v>
      </c>
      <c r="R15" s="31">
        <f>SUBTOTAL(9,$G$2:G15)</f>
        <v>10000</v>
      </c>
    </row>
    <row r="16" spans="1:18" ht="14.25" customHeight="1">
      <c r="A16" s="350">
        <v>30</v>
      </c>
      <c r="B16" s="144">
        <v>45502</v>
      </c>
      <c r="C16" s="266" t="s">
        <v>698</v>
      </c>
      <c r="D16" s="138"/>
      <c r="E16" s="155"/>
      <c r="F16" s="157">
        <v>600</v>
      </c>
      <c r="G16" s="157"/>
      <c r="H16" s="12"/>
      <c r="I16" s="13" t="s">
        <v>91</v>
      </c>
      <c r="K16" s="395" t="s">
        <v>2098</v>
      </c>
      <c r="L16" s="114">
        <v>561</v>
      </c>
      <c r="N16" s="13" t="s">
        <v>688</v>
      </c>
      <c r="O16" s="417">
        <v>45508</v>
      </c>
      <c r="P16" s="31">
        <f t="shared" si="0"/>
        <v>887.11000000000058</v>
      </c>
      <c r="Q16" s="31">
        <f>SUBTOTAL(9,$F$2:F16)</f>
        <v>9112.89</v>
      </c>
      <c r="R16" s="31">
        <f>SUBTOTAL(9,$G$2:G16)</f>
        <v>10000</v>
      </c>
    </row>
    <row r="17" spans="1:18" ht="14.25" customHeight="1">
      <c r="A17" s="350">
        <v>30</v>
      </c>
      <c r="B17" s="62">
        <v>45505</v>
      </c>
      <c r="C17" s="179" t="s">
        <v>5993</v>
      </c>
      <c r="D17" s="111"/>
      <c r="F17" s="14"/>
      <c r="G17" s="14"/>
      <c r="H17" s="14">
        <v>1600</v>
      </c>
      <c r="I17" s="13"/>
      <c r="K17" s="14" t="s">
        <v>5817</v>
      </c>
      <c r="L17" s="114">
        <v>2578</v>
      </c>
      <c r="N17" s="13" t="s">
        <v>688</v>
      </c>
      <c r="O17" s="417"/>
      <c r="P17" s="31">
        <f t="shared" si="0"/>
        <v>887.11000000000058</v>
      </c>
      <c r="Q17" s="31">
        <f>SUBTOTAL(9,$F$2:F17)</f>
        <v>9112.89</v>
      </c>
      <c r="R17" s="31">
        <f>SUBTOTAL(9,$G$2:G17)</f>
        <v>10000</v>
      </c>
    </row>
    <row r="18" spans="1:18" ht="14.25" customHeight="1">
      <c r="A18" s="350">
        <v>30</v>
      </c>
      <c r="B18" s="62">
        <v>45512</v>
      </c>
      <c r="C18" s="179" t="s">
        <v>962</v>
      </c>
      <c r="D18" s="627"/>
      <c r="F18" s="14"/>
      <c r="G18" s="14">
        <v>10000</v>
      </c>
      <c r="H18" s="14"/>
      <c r="I18" s="13"/>
      <c r="K18" s="14"/>
      <c r="L18" s="114"/>
      <c r="N18" s="13" t="s">
        <v>688</v>
      </c>
      <c r="O18" s="417"/>
      <c r="P18" s="31">
        <f t="shared" si="0"/>
        <v>10887.11</v>
      </c>
      <c r="Q18" s="31">
        <f>SUBTOTAL(9,$F$2:F18)</f>
        <v>9112.89</v>
      </c>
      <c r="R18" s="31">
        <f>SUBTOTAL(9,$G$2:G18)</f>
        <v>20000</v>
      </c>
    </row>
    <row r="19" spans="1:18" ht="14.25" customHeight="1">
      <c r="A19" s="350">
        <v>30</v>
      </c>
      <c r="B19" s="62">
        <v>45515</v>
      </c>
      <c r="C19" s="179" t="s">
        <v>5964</v>
      </c>
      <c r="D19" s="111"/>
      <c r="F19" s="14">
        <v>99</v>
      </c>
      <c r="G19" s="2"/>
      <c r="H19" s="14"/>
      <c r="I19" s="13" t="s">
        <v>89</v>
      </c>
      <c r="J19" s="583"/>
      <c r="K19" s="14" t="s">
        <v>5560</v>
      </c>
      <c r="L19" s="114">
        <v>40649</v>
      </c>
      <c r="N19" s="13" t="s">
        <v>688</v>
      </c>
      <c r="O19" s="417"/>
      <c r="P19" s="31">
        <f t="shared" si="0"/>
        <v>10788.11</v>
      </c>
      <c r="Q19" s="31">
        <f>SUBTOTAL(9,$F$2:F19)</f>
        <v>9211.89</v>
      </c>
      <c r="R19" s="31">
        <f>SUBTOTAL(9,$G$2:G19)</f>
        <v>20000</v>
      </c>
    </row>
    <row r="20" spans="1:18" ht="14.25" customHeight="1">
      <c r="A20" s="350">
        <v>30</v>
      </c>
      <c r="B20" s="62">
        <v>45515</v>
      </c>
      <c r="C20" s="179" t="s">
        <v>5972</v>
      </c>
      <c r="D20" s="111"/>
      <c r="F20" s="14">
        <v>-3.47</v>
      </c>
      <c r="G20" s="2"/>
      <c r="H20" s="14"/>
      <c r="I20" s="13" t="s">
        <v>89</v>
      </c>
      <c r="K20" s="14" t="s">
        <v>5560</v>
      </c>
      <c r="L20" s="114">
        <v>40649</v>
      </c>
      <c r="N20" s="13" t="s">
        <v>688</v>
      </c>
      <c r="O20" s="417"/>
      <c r="P20" s="31">
        <f t="shared" si="0"/>
        <v>10791.58</v>
      </c>
      <c r="Q20" s="31">
        <f>SUBTOTAL(9,$F$2:F20)</f>
        <v>9208.42</v>
      </c>
      <c r="R20" s="31">
        <f>SUBTOTAL(9,$G$2:G20)</f>
        <v>20000</v>
      </c>
    </row>
    <row r="21" spans="1:18" ht="14.25" customHeight="1">
      <c r="A21" s="350">
        <v>30</v>
      </c>
      <c r="B21" s="62">
        <v>45515</v>
      </c>
      <c r="C21" s="179" t="s">
        <v>5960</v>
      </c>
      <c r="D21" s="111"/>
      <c r="F21" s="14">
        <v>1053</v>
      </c>
      <c r="G21" s="14"/>
      <c r="H21" s="14"/>
      <c r="I21" s="13" t="s">
        <v>91</v>
      </c>
      <c r="J21" s="13"/>
      <c r="K21" s="627" t="s">
        <v>576</v>
      </c>
      <c r="L21" s="114">
        <v>1727</v>
      </c>
      <c r="N21" s="13" t="s">
        <v>688</v>
      </c>
      <c r="O21" s="417"/>
      <c r="P21" s="31">
        <f t="shared" si="0"/>
        <v>9738.58</v>
      </c>
      <c r="Q21" s="31">
        <f>SUBTOTAL(9,$F$2:F21)</f>
        <v>10261.42</v>
      </c>
      <c r="R21" s="31">
        <f>SUBTOTAL(9,$G$2:G21)</f>
        <v>20000</v>
      </c>
    </row>
    <row r="22" spans="1:18" ht="14.25" customHeight="1">
      <c r="A22" s="350">
        <v>30</v>
      </c>
      <c r="B22" s="62">
        <v>45517</v>
      </c>
      <c r="C22" s="179" t="s">
        <v>6023</v>
      </c>
      <c r="D22" s="111" t="s">
        <v>5812</v>
      </c>
      <c r="F22" s="14">
        <v>300</v>
      </c>
      <c r="G22" s="2"/>
      <c r="H22" s="14"/>
      <c r="I22" s="13" t="s">
        <v>91</v>
      </c>
      <c r="K22" s="627"/>
      <c r="N22" s="13" t="s">
        <v>688</v>
      </c>
      <c r="O22" s="417"/>
      <c r="P22" s="31">
        <f t="shared" si="0"/>
        <v>9438.58</v>
      </c>
      <c r="Q22" s="31">
        <f>SUBTOTAL(9,$F$2:F22)</f>
        <v>10561.42</v>
      </c>
      <c r="R22" s="31">
        <f>SUBTOTAL(9,$G$2:G22)</f>
        <v>20000</v>
      </c>
    </row>
    <row r="23" spans="1:18" ht="14.25" customHeight="1">
      <c r="A23" s="350">
        <v>30</v>
      </c>
      <c r="B23" s="62">
        <v>45524</v>
      </c>
      <c r="C23" s="179" t="s">
        <v>6024</v>
      </c>
      <c r="D23" s="111" t="s">
        <v>5812</v>
      </c>
      <c r="F23" s="14">
        <v>650</v>
      </c>
      <c r="G23" s="14"/>
      <c r="H23" s="14"/>
      <c r="I23" s="13" t="s">
        <v>91</v>
      </c>
      <c r="K23" s="51"/>
      <c r="N23" s="13" t="s">
        <v>688</v>
      </c>
      <c r="O23" s="417"/>
      <c r="P23" s="31">
        <f t="shared" si="0"/>
        <v>8788.58</v>
      </c>
      <c r="Q23" s="31">
        <f>SUBTOTAL(9,$F$2:F23)</f>
        <v>11211.42</v>
      </c>
      <c r="R23" s="31">
        <f>SUBTOTAL(9,$G$2:G23)</f>
        <v>20000</v>
      </c>
    </row>
    <row r="24" spans="1:18" ht="14.25" customHeight="1">
      <c r="A24" s="350">
        <v>30</v>
      </c>
      <c r="B24" s="62">
        <v>45531</v>
      </c>
      <c r="C24" s="179" t="s">
        <v>5830</v>
      </c>
      <c r="D24" s="111"/>
      <c r="F24" s="14">
        <v>210</v>
      </c>
      <c r="G24" s="14"/>
      <c r="H24" s="14"/>
      <c r="I24" s="13" t="s">
        <v>89</v>
      </c>
      <c r="K24" s="14" t="s">
        <v>1056</v>
      </c>
      <c r="L24" s="114">
        <v>242430012</v>
      </c>
      <c r="N24" s="13" t="s">
        <v>688</v>
      </c>
      <c r="O24" s="417"/>
      <c r="P24" s="31">
        <f t="shared" si="0"/>
        <v>8578.58</v>
      </c>
      <c r="Q24" s="31">
        <f>SUBTOTAL(9,$F$2:F24)</f>
        <v>11421.42</v>
      </c>
      <c r="R24" s="31">
        <f>SUBTOTAL(9,$G$2:G24)</f>
        <v>20000</v>
      </c>
    </row>
    <row r="25" spans="1:18" ht="14.25" customHeight="1">
      <c r="A25" s="350">
        <v>30</v>
      </c>
      <c r="B25" s="62">
        <v>45534</v>
      </c>
      <c r="C25" s="179" t="s">
        <v>6000</v>
      </c>
      <c r="D25" s="111"/>
      <c r="E25" s="583"/>
      <c r="F25" s="14"/>
      <c r="G25" s="14"/>
      <c r="H25" s="14">
        <v>136.88999999999999</v>
      </c>
      <c r="I25" s="13"/>
      <c r="K25" s="14" t="s">
        <v>985</v>
      </c>
      <c r="L25" s="114">
        <v>559421</v>
      </c>
      <c r="N25" s="13" t="s">
        <v>688</v>
      </c>
      <c r="O25" s="417"/>
      <c r="P25" s="31">
        <f t="shared" si="0"/>
        <v>8578.58</v>
      </c>
      <c r="Q25" s="31">
        <f>SUBTOTAL(9,$F$2:F25)</f>
        <v>11421.42</v>
      </c>
      <c r="R25" s="31">
        <f>SUBTOTAL(9,$G$2:G25)</f>
        <v>20000</v>
      </c>
    </row>
    <row r="26" spans="1:18" ht="14.25" customHeight="1">
      <c r="A26" s="350">
        <v>30</v>
      </c>
      <c r="B26" s="62">
        <v>45555</v>
      </c>
      <c r="C26" s="179" t="s">
        <v>6077</v>
      </c>
      <c r="D26" s="111" t="s">
        <v>5812</v>
      </c>
      <c r="F26" s="14">
        <v>250</v>
      </c>
      <c r="G26" s="2"/>
      <c r="H26" s="14"/>
      <c r="I26" s="13" t="s">
        <v>91</v>
      </c>
      <c r="K26" s="627"/>
      <c r="N26" s="13" t="s">
        <v>688</v>
      </c>
      <c r="O26" s="417"/>
      <c r="P26" s="31">
        <f t="shared" si="0"/>
        <v>8328.58</v>
      </c>
      <c r="Q26" s="31">
        <f>SUBTOTAL(9,$F$2:F26)</f>
        <v>11671.42</v>
      </c>
      <c r="R26" s="31">
        <f>SUBTOTAL(9,$G$2:G26)</f>
        <v>20000</v>
      </c>
    </row>
    <row r="27" spans="1:18" ht="14.25" customHeight="1">
      <c r="A27" s="350">
        <v>30</v>
      </c>
      <c r="B27" s="62">
        <v>45565</v>
      </c>
      <c r="C27" s="179" t="s">
        <v>6000</v>
      </c>
      <c r="D27" s="111"/>
      <c r="F27" s="14"/>
      <c r="G27" s="14"/>
      <c r="H27" s="14">
        <v>138.16</v>
      </c>
      <c r="I27" s="13"/>
      <c r="K27" s="14" t="s">
        <v>985</v>
      </c>
      <c r="L27" s="114">
        <v>561528</v>
      </c>
      <c r="N27" s="13" t="s">
        <v>688</v>
      </c>
      <c r="O27" s="417"/>
      <c r="P27" s="31">
        <f t="shared" si="0"/>
        <v>8328.58</v>
      </c>
      <c r="Q27" s="31">
        <f>SUBTOTAL(9,$F$2:F27)</f>
        <v>11671.42</v>
      </c>
      <c r="R27" s="31">
        <f>SUBTOTAL(9,$G$2:G27)</f>
        <v>20000</v>
      </c>
    </row>
    <row r="28" spans="1:18" ht="14.25" customHeight="1">
      <c r="A28" s="350">
        <v>30</v>
      </c>
      <c r="B28" s="62">
        <v>45590</v>
      </c>
      <c r="C28" s="179" t="s">
        <v>6104</v>
      </c>
      <c r="D28" s="111"/>
      <c r="E28" s="627"/>
      <c r="F28" s="14"/>
      <c r="G28" s="14"/>
      <c r="H28" s="14">
        <v>5331</v>
      </c>
      <c r="I28" s="13"/>
      <c r="K28" s="583" t="s">
        <v>2811</v>
      </c>
      <c r="N28" s="13" t="s">
        <v>688</v>
      </c>
      <c r="O28" s="417"/>
      <c r="P28" s="31">
        <f t="shared" si="0"/>
        <v>8328.58</v>
      </c>
      <c r="Q28" s="31">
        <f>SUBTOTAL(9,$F$2:F28)</f>
        <v>11671.42</v>
      </c>
      <c r="R28" s="31">
        <f>SUBTOTAL(9,$G$2:G28)</f>
        <v>20000</v>
      </c>
    </row>
    <row r="29" spans="1:18" ht="14.25" customHeight="1">
      <c r="A29" s="350">
        <v>30</v>
      </c>
      <c r="B29" s="62">
        <v>45595</v>
      </c>
      <c r="C29" s="179" t="s">
        <v>6000</v>
      </c>
      <c r="D29" s="111"/>
      <c r="E29" s="457"/>
      <c r="F29" s="14"/>
      <c r="G29" s="2"/>
      <c r="H29" s="14">
        <v>137.91</v>
      </c>
      <c r="I29" s="13"/>
      <c r="K29" s="14" t="s">
        <v>985</v>
      </c>
      <c r="L29">
        <v>563542</v>
      </c>
      <c r="N29" s="13" t="s">
        <v>688</v>
      </c>
      <c r="O29" s="417"/>
      <c r="P29" s="31">
        <f t="shared" si="0"/>
        <v>8328.58</v>
      </c>
      <c r="Q29" s="31">
        <f>SUBTOTAL(9,$F$2:F29)</f>
        <v>11671.42</v>
      </c>
      <c r="R29" s="31">
        <f>SUBTOTAL(9,$G$2:G29)</f>
        <v>20000</v>
      </c>
    </row>
    <row r="30" spans="1:18" ht="14.25" customHeight="1">
      <c r="A30" s="350">
        <v>30</v>
      </c>
      <c r="B30" s="62">
        <v>45600</v>
      </c>
      <c r="C30" s="179" t="s">
        <v>6111</v>
      </c>
      <c r="D30" s="111" t="s">
        <v>6112</v>
      </c>
      <c r="E30" s="583"/>
      <c r="F30" s="14">
        <v>97</v>
      </c>
      <c r="G30" s="2"/>
      <c r="H30" s="14"/>
      <c r="I30" s="13" t="s">
        <v>91</v>
      </c>
      <c r="K30" s="14"/>
      <c r="N30" s="13" t="s">
        <v>688</v>
      </c>
      <c r="O30" s="417"/>
      <c r="P30" s="31">
        <f t="shared" si="0"/>
        <v>8231.58</v>
      </c>
      <c r="Q30" s="31">
        <f>SUBTOTAL(9,$F$2:F30)</f>
        <v>11768.42</v>
      </c>
      <c r="R30" s="31">
        <f>SUBTOTAL(9,$G$2:G30)</f>
        <v>20000</v>
      </c>
    </row>
    <row r="31" spans="1:18" ht="14.25" customHeight="1">
      <c r="A31" s="350">
        <v>30</v>
      </c>
      <c r="B31" s="62">
        <v>45600</v>
      </c>
      <c r="C31" s="111" t="s">
        <v>6109</v>
      </c>
      <c r="D31" s="111" t="s">
        <v>6116</v>
      </c>
      <c r="E31" s="29"/>
      <c r="F31" s="35">
        <v>1327</v>
      </c>
      <c r="G31" s="14"/>
      <c r="H31" s="14"/>
      <c r="I31" s="13" t="s">
        <v>91</v>
      </c>
      <c r="K31" s="627"/>
      <c r="L31" s="583"/>
      <c r="N31" s="13" t="s">
        <v>688</v>
      </c>
      <c r="O31" s="417"/>
      <c r="P31" s="31">
        <f t="shared" si="0"/>
        <v>6904.58</v>
      </c>
      <c r="Q31" s="31">
        <f>SUBTOTAL(9,$F$2:F31)</f>
        <v>13095.42</v>
      </c>
      <c r="R31" s="31">
        <f>SUBTOTAL(9,$G$2:G31)</f>
        <v>20000</v>
      </c>
    </row>
    <row r="32" spans="1:18" ht="14.25" customHeight="1">
      <c r="A32" s="350">
        <v>30</v>
      </c>
      <c r="B32" s="62">
        <v>45608</v>
      </c>
      <c r="C32" s="179" t="s">
        <v>705</v>
      </c>
      <c r="D32" s="111"/>
      <c r="E32" s="627"/>
      <c r="F32" s="14">
        <v>144.19999999999999</v>
      </c>
      <c r="G32" s="14"/>
      <c r="H32" s="14"/>
      <c r="I32" s="13" t="s">
        <v>89</v>
      </c>
      <c r="K32" t="s">
        <v>2824</v>
      </c>
      <c r="L32" s="388">
        <v>296001050866226</v>
      </c>
      <c r="N32" s="13" t="s">
        <v>688</v>
      </c>
      <c r="O32" s="417"/>
      <c r="P32" s="31">
        <f t="shared" si="0"/>
        <v>6760.3799999999992</v>
      </c>
      <c r="Q32" s="31">
        <f>SUBTOTAL(9,$F$2:F32)</f>
        <v>13239.62</v>
      </c>
      <c r="R32" s="31">
        <f>SUBTOTAL(9,$G$2:G32)</f>
        <v>20000</v>
      </c>
    </row>
    <row r="33" spans="1:18" ht="14.25" customHeight="1">
      <c r="A33" s="350">
        <v>30</v>
      </c>
      <c r="B33" s="62">
        <v>45609</v>
      </c>
      <c r="C33" s="179" t="s">
        <v>728</v>
      </c>
      <c r="D33" s="111"/>
      <c r="F33" s="14"/>
      <c r="G33" s="14"/>
      <c r="H33" s="14">
        <v>1600</v>
      </c>
      <c r="I33" s="13"/>
      <c r="K33" t="s">
        <v>5817</v>
      </c>
      <c r="N33" s="13" t="s">
        <v>688</v>
      </c>
      <c r="O33" s="417"/>
      <c r="P33" s="31">
        <f t="shared" si="0"/>
        <v>6760.3799999999992</v>
      </c>
      <c r="Q33" s="31">
        <f>SUBTOTAL(9,$F$2:F33)</f>
        <v>13239.62</v>
      </c>
      <c r="R33" s="31">
        <f>SUBTOTAL(9,$G$2:G33)</f>
        <v>20000</v>
      </c>
    </row>
    <row r="34" spans="1:18" ht="14.25" customHeight="1">
      <c r="A34" s="350">
        <v>30</v>
      </c>
      <c r="B34" s="62">
        <v>45616</v>
      </c>
      <c r="C34" s="179" t="s">
        <v>6080</v>
      </c>
      <c r="D34" s="111"/>
      <c r="F34" s="14"/>
      <c r="G34" s="14"/>
      <c r="H34" s="14">
        <v>1184.02</v>
      </c>
      <c r="I34" s="13"/>
      <c r="K34" s="627" t="s">
        <v>2657</v>
      </c>
      <c r="L34" s="388">
        <v>300044374476</v>
      </c>
      <c r="N34" s="13" t="s">
        <v>688</v>
      </c>
      <c r="O34" s="417"/>
      <c r="P34" s="31">
        <f t="shared" ref="P34:P65" si="1">R34-Q34</f>
        <v>6760.3799999999992</v>
      </c>
      <c r="Q34" s="31">
        <f>SUBTOTAL(9,$F$2:F34)</f>
        <v>13239.62</v>
      </c>
      <c r="R34" s="31">
        <f>SUBTOTAL(9,$G$2:G34)</f>
        <v>20000</v>
      </c>
    </row>
    <row r="35" spans="1:18" ht="14.25" customHeight="1">
      <c r="A35" s="350">
        <v>30</v>
      </c>
      <c r="B35" s="62">
        <v>45626</v>
      </c>
      <c r="C35" s="179" t="s">
        <v>6000</v>
      </c>
      <c r="D35" s="111"/>
      <c r="F35" s="14"/>
      <c r="G35" s="2"/>
      <c r="H35" s="14">
        <v>138.54</v>
      </c>
      <c r="I35" s="13"/>
      <c r="K35" s="14" t="s">
        <v>985</v>
      </c>
      <c r="L35" s="627">
        <v>563542</v>
      </c>
      <c r="N35" s="13" t="s">
        <v>688</v>
      </c>
      <c r="O35" s="417"/>
      <c r="P35" s="31">
        <f t="shared" si="1"/>
        <v>6760.3799999999992</v>
      </c>
      <c r="Q35" s="31">
        <f>SUBTOTAL(9,$F$2:F35)</f>
        <v>13239.62</v>
      </c>
      <c r="R35" s="31">
        <f>SUBTOTAL(9,$G$2:G35)</f>
        <v>20000</v>
      </c>
    </row>
    <row r="36" spans="1:18" ht="14.25" customHeight="1">
      <c r="A36" s="350">
        <v>30</v>
      </c>
      <c r="B36" s="62">
        <v>45629</v>
      </c>
      <c r="C36" s="179" t="s">
        <v>6167</v>
      </c>
      <c r="D36" s="111" t="s">
        <v>5812</v>
      </c>
      <c r="F36" s="14">
        <v>800</v>
      </c>
      <c r="G36" s="14"/>
      <c r="H36" s="14"/>
      <c r="I36" s="13" t="s">
        <v>91</v>
      </c>
      <c r="K36" s="583"/>
      <c r="N36" s="13" t="s">
        <v>688</v>
      </c>
      <c r="O36" s="417"/>
      <c r="P36" s="31">
        <f t="shared" si="1"/>
        <v>5960.3799999999992</v>
      </c>
      <c r="Q36" s="31">
        <f>SUBTOTAL(9,$F$2:F36)</f>
        <v>14039.62</v>
      </c>
      <c r="R36" s="31">
        <f>SUBTOTAL(9,$G$2:G36)</f>
        <v>20000</v>
      </c>
    </row>
    <row r="37" spans="1:18" ht="14.25" customHeight="1">
      <c r="A37" s="350">
        <v>30</v>
      </c>
      <c r="B37" s="62">
        <v>45630</v>
      </c>
      <c r="C37" s="179" t="s">
        <v>6158</v>
      </c>
      <c r="D37" s="111" t="s">
        <v>6112</v>
      </c>
      <c r="F37" s="14">
        <v>31</v>
      </c>
      <c r="G37" s="2"/>
      <c r="H37" s="14"/>
      <c r="I37" s="13" t="s">
        <v>91</v>
      </c>
      <c r="K37" s="14"/>
      <c r="N37" s="13" t="s">
        <v>688</v>
      </c>
      <c r="O37" s="417"/>
      <c r="P37" s="31">
        <f t="shared" si="1"/>
        <v>5929.3799999999992</v>
      </c>
      <c r="Q37" s="31">
        <f>SUBTOTAL(9,$F$2:F37)</f>
        <v>14070.62</v>
      </c>
      <c r="R37" s="31">
        <f>SUBTOTAL(9,$G$2:G37)</f>
        <v>20000</v>
      </c>
    </row>
    <row r="38" spans="1:18" ht="14.25" customHeight="1">
      <c r="A38" s="350">
        <v>30</v>
      </c>
      <c r="B38" s="62">
        <v>45630</v>
      </c>
      <c r="C38" s="179" t="s">
        <v>6157</v>
      </c>
      <c r="D38" s="111" t="s">
        <v>6163</v>
      </c>
      <c r="F38" s="14">
        <v>427</v>
      </c>
      <c r="G38" s="2"/>
      <c r="H38" s="14"/>
      <c r="I38" s="13" t="s">
        <v>91</v>
      </c>
      <c r="K38" s="14"/>
      <c r="N38" s="13" t="s">
        <v>688</v>
      </c>
      <c r="O38" s="417"/>
      <c r="P38" s="31">
        <f t="shared" si="1"/>
        <v>5502.3799999999992</v>
      </c>
      <c r="Q38" s="31">
        <f>SUBTOTAL(9,$F$2:F38)</f>
        <v>14497.62</v>
      </c>
      <c r="R38" s="31">
        <f>SUBTOTAL(9,$G$2:G38)</f>
        <v>20000</v>
      </c>
    </row>
    <row r="39" spans="1:18" ht="14.25" customHeight="1">
      <c r="A39" s="350">
        <v>30</v>
      </c>
      <c r="B39" s="62">
        <v>45635</v>
      </c>
      <c r="C39" s="179" t="s">
        <v>6183</v>
      </c>
      <c r="D39" s="111"/>
      <c r="F39" s="14"/>
      <c r="G39" s="14"/>
      <c r="H39" s="14">
        <v>400</v>
      </c>
      <c r="I39" s="13"/>
      <c r="K39" s="627" t="s">
        <v>6184</v>
      </c>
      <c r="L39">
        <v>124544</v>
      </c>
      <c r="N39" s="13" t="s">
        <v>688</v>
      </c>
      <c r="O39" s="417"/>
      <c r="P39" s="31">
        <f t="shared" si="1"/>
        <v>5502.3799999999992</v>
      </c>
      <c r="Q39" s="31">
        <f>SUBTOTAL(9,$F$2:F39)</f>
        <v>14497.62</v>
      </c>
      <c r="R39" s="31">
        <f>SUBTOTAL(9,$G$2:G39)</f>
        <v>20000</v>
      </c>
    </row>
    <row r="40" spans="1:18" ht="14.25" customHeight="1">
      <c r="A40" s="350">
        <v>30</v>
      </c>
      <c r="B40" s="62">
        <v>45635</v>
      </c>
      <c r="C40" s="179" t="s">
        <v>6180</v>
      </c>
      <c r="D40" s="111"/>
      <c r="F40" s="14"/>
      <c r="G40" s="14"/>
      <c r="H40" s="14">
        <v>4825</v>
      </c>
      <c r="I40" s="13"/>
      <c r="K40" s="627" t="s">
        <v>6181</v>
      </c>
      <c r="L40" t="s">
        <v>6182</v>
      </c>
      <c r="N40" s="13" t="s">
        <v>688</v>
      </c>
      <c r="O40" s="417"/>
      <c r="P40" s="31">
        <f t="shared" si="1"/>
        <v>5502.3799999999992</v>
      </c>
      <c r="Q40" s="31">
        <f>SUBTOTAL(9,$F$2:F40)</f>
        <v>14497.62</v>
      </c>
      <c r="R40" s="31">
        <f>SUBTOTAL(9,$G$2:G40)</f>
        <v>20000</v>
      </c>
    </row>
    <row r="41" spans="1:18" ht="14.25" customHeight="1">
      <c r="A41" s="350">
        <v>30</v>
      </c>
      <c r="B41" s="62">
        <v>45636</v>
      </c>
      <c r="C41" s="179" t="s">
        <v>1016</v>
      </c>
      <c r="D41" s="111"/>
      <c r="F41" s="14">
        <v>195</v>
      </c>
      <c r="G41" s="14"/>
      <c r="H41" s="14"/>
      <c r="I41" s="13" t="s">
        <v>89</v>
      </c>
      <c r="K41" s="627" t="s">
        <v>1017</v>
      </c>
      <c r="L41" s="583">
        <v>129143</v>
      </c>
      <c r="N41" s="13" t="s">
        <v>688</v>
      </c>
      <c r="O41" s="417"/>
      <c r="P41" s="31">
        <f t="shared" si="1"/>
        <v>5307.3799999999992</v>
      </c>
      <c r="Q41" s="31">
        <f>SUBTOTAL(9,$F$2:F41)</f>
        <v>14692.62</v>
      </c>
      <c r="R41" s="31">
        <f>SUBTOTAL(9,$G$2:G41)</f>
        <v>20000</v>
      </c>
    </row>
    <row r="42" spans="1:18" ht="14.25" customHeight="1">
      <c r="A42" s="350">
        <v>30</v>
      </c>
      <c r="B42" s="62">
        <v>45650</v>
      </c>
      <c r="C42" s="179" t="s">
        <v>6172</v>
      </c>
      <c r="D42" s="111"/>
      <c r="F42" s="14"/>
      <c r="G42" s="14"/>
      <c r="H42" s="14">
        <v>971.36</v>
      </c>
      <c r="I42" s="13"/>
      <c r="K42" s="627" t="s">
        <v>2657</v>
      </c>
      <c r="L42">
        <v>401958141</v>
      </c>
      <c r="N42" s="13" t="s">
        <v>688</v>
      </c>
      <c r="O42" s="417"/>
      <c r="P42" s="31">
        <f t="shared" si="1"/>
        <v>5307.3799999999992</v>
      </c>
      <c r="Q42" s="31">
        <f>SUBTOTAL(9,$F$2:F42)</f>
        <v>14692.62</v>
      </c>
      <c r="R42" s="31">
        <f>SUBTOTAL(9,$G$2:G42)</f>
        <v>20000</v>
      </c>
    </row>
    <row r="43" spans="1:18" ht="14.25" customHeight="1">
      <c r="A43" s="350">
        <v>30</v>
      </c>
      <c r="B43" s="62">
        <v>45656</v>
      </c>
      <c r="C43" s="179" t="s">
        <v>6000</v>
      </c>
      <c r="D43" s="111"/>
      <c r="E43" s="583"/>
      <c r="F43" s="14"/>
      <c r="G43" s="2"/>
      <c r="H43" s="14">
        <v>138.03</v>
      </c>
      <c r="I43" s="13"/>
      <c r="K43" s="14" t="s">
        <v>985</v>
      </c>
      <c r="L43">
        <v>567862</v>
      </c>
      <c r="N43" s="13" t="s">
        <v>688</v>
      </c>
      <c r="O43" s="417"/>
      <c r="P43" s="31">
        <f t="shared" si="1"/>
        <v>5307.3799999999992</v>
      </c>
      <c r="Q43" s="31">
        <f>SUBTOTAL(9,$F$2:F43)</f>
        <v>14692.62</v>
      </c>
      <c r="R43" s="31">
        <f>SUBTOTAL(9,$G$2:G43)</f>
        <v>20000</v>
      </c>
    </row>
    <row r="44" spans="1:18" ht="14.25" customHeight="1">
      <c r="A44" s="350">
        <v>30</v>
      </c>
      <c r="B44" s="62">
        <v>45662</v>
      </c>
      <c r="C44" s="111" t="s">
        <v>6212</v>
      </c>
      <c r="D44" s="111" t="s">
        <v>6031</v>
      </c>
      <c r="F44" s="14">
        <v>48</v>
      </c>
      <c r="G44" s="14"/>
      <c r="H44" s="14"/>
      <c r="I44" s="13" t="s">
        <v>91</v>
      </c>
      <c r="K44" s="627"/>
      <c r="N44" s="13" t="s">
        <v>688</v>
      </c>
      <c r="O44" s="417"/>
      <c r="P44" s="31">
        <f t="shared" si="1"/>
        <v>5259.3799999999992</v>
      </c>
      <c r="Q44" s="31">
        <f>SUBTOTAL(9,$F$2:F44)</f>
        <v>14740.62</v>
      </c>
      <c r="R44" s="31">
        <f>SUBTOTAL(9,$G$2:G44)</f>
        <v>20000</v>
      </c>
    </row>
    <row r="45" spans="1:18" ht="14.25" customHeight="1">
      <c r="A45" s="350">
        <v>30</v>
      </c>
      <c r="B45" s="62">
        <v>45662</v>
      </c>
      <c r="C45" s="111" t="s">
        <v>6210</v>
      </c>
      <c r="D45" s="111" t="s">
        <v>6213</v>
      </c>
      <c r="F45" s="14">
        <v>653</v>
      </c>
      <c r="G45" s="14"/>
      <c r="H45" s="14"/>
      <c r="I45" s="13" t="s">
        <v>91</v>
      </c>
      <c r="K45" s="583"/>
      <c r="N45" s="13" t="s">
        <v>688</v>
      </c>
      <c r="O45" s="417"/>
      <c r="P45" s="31">
        <f t="shared" si="1"/>
        <v>4606.3799999999992</v>
      </c>
      <c r="Q45" s="31">
        <f>SUBTOTAL(9,$F$2:F45)</f>
        <v>15393.62</v>
      </c>
      <c r="R45" s="31">
        <f>SUBTOTAL(9,$G$2:G45)</f>
        <v>20000</v>
      </c>
    </row>
    <row r="46" spans="1:18" ht="14.25" customHeight="1">
      <c r="A46" s="350">
        <v>30</v>
      </c>
      <c r="B46" s="62">
        <v>45671</v>
      </c>
      <c r="C46" s="179" t="s">
        <v>5830</v>
      </c>
      <c r="D46" s="111"/>
      <c r="F46" s="14">
        <v>221</v>
      </c>
      <c r="G46" s="14"/>
      <c r="H46" s="14"/>
      <c r="I46" s="13" t="s">
        <v>89</v>
      </c>
      <c r="K46" s="583" t="s">
        <v>1835</v>
      </c>
      <c r="L46">
        <v>73895</v>
      </c>
      <c r="N46" s="13" t="s">
        <v>688</v>
      </c>
      <c r="O46" s="417"/>
      <c r="P46" s="31">
        <f t="shared" si="1"/>
        <v>4385.3799999999992</v>
      </c>
      <c r="Q46" s="31">
        <f>SUBTOTAL(9,$F$2:F46)</f>
        <v>15614.62</v>
      </c>
      <c r="R46" s="31">
        <f>SUBTOTAL(9,$G$2:G46)</f>
        <v>20000</v>
      </c>
    </row>
    <row r="47" spans="1:18" ht="14.25" customHeight="1">
      <c r="A47" s="350">
        <v>30</v>
      </c>
      <c r="B47" s="62">
        <v>45677</v>
      </c>
      <c r="C47" s="179" t="s">
        <v>724</v>
      </c>
      <c r="D47" s="111"/>
      <c r="F47" s="14">
        <v>1416</v>
      </c>
      <c r="G47" s="14"/>
      <c r="H47" s="14"/>
      <c r="I47" s="13" t="s">
        <v>91</v>
      </c>
      <c r="K47" s="627" t="s">
        <v>1157</v>
      </c>
      <c r="L47" s="627">
        <v>40023</v>
      </c>
      <c r="N47" s="13" t="s">
        <v>688</v>
      </c>
      <c r="O47" s="417"/>
      <c r="P47" s="31">
        <f t="shared" si="1"/>
        <v>2969.3799999999974</v>
      </c>
      <c r="Q47" s="31">
        <f>SUBTOTAL(9,$F$2:F47)</f>
        <v>17030.620000000003</v>
      </c>
      <c r="R47" s="31">
        <f>SUBTOTAL(9,$G$2:G47)</f>
        <v>20000</v>
      </c>
    </row>
    <row r="48" spans="1:18" ht="14.25" customHeight="1">
      <c r="A48" s="350">
        <v>30</v>
      </c>
      <c r="B48" s="62">
        <v>45679</v>
      </c>
      <c r="C48" s="179" t="s">
        <v>6262</v>
      </c>
      <c r="D48" s="111"/>
      <c r="F48" s="14"/>
      <c r="G48" s="14"/>
      <c r="H48" s="14">
        <v>254.64</v>
      </c>
      <c r="I48" s="13"/>
      <c r="K48" t="s">
        <v>4261</v>
      </c>
      <c r="N48" s="13" t="s">
        <v>688</v>
      </c>
      <c r="O48" s="417"/>
      <c r="P48" s="31">
        <f t="shared" si="1"/>
        <v>2969.3799999999974</v>
      </c>
      <c r="Q48" s="31">
        <f>SUBTOTAL(9,$F$2:F48)</f>
        <v>17030.620000000003</v>
      </c>
      <c r="R48" s="31">
        <f>SUBTOTAL(9,$G$2:G48)</f>
        <v>20000</v>
      </c>
    </row>
    <row r="49" spans="1:18" ht="14.25" customHeight="1">
      <c r="A49" s="350">
        <v>30</v>
      </c>
      <c r="B49" s="62">
        <v>45687</v>
      </c>
      <c r="C49" s="179" t="s">
        <v>6581</v>
      </c>
      <c r="D49" s="111"/>
      <c r="E49" s="627"/>
      <c r="F49" s="14"/>
      <c r="G49" s="14"/>
      <c r="H49" s="14">
        <v>138.83000000000001</v>
      </c>
      <c r="I49" s="13"/>
      <c r="K49" s="14" t="s">
        <v>985</v>
      </c>
      <c r="L49">
        <v>569956</v>
      </c>
      <c r="N49" s="13" t="s">
        <v>688</v>
      </c>
      <c r="O49" s="417"/>
      <c r="P49" s="31">
        <f t="shared" si="1"/>
        <v>2969.3799999999974</v>
      </c>
      <c r="Q49" s="31">
        <f>SUBTOTAL(9,$F$2:F49)</f>
        <v>17030.620000000003</v>
      </c>
      <c r="R49" s="31">
        <f>SUBTOTAL(9,$G$2:G49)</f>
        <v>20000</v>
      </c>
    </row>
    <row r="50" spans="1:18" ht="14.25" customHeight="1">
      <c r="A50" s="350">
        <v>30</v>
      </c>
      <c r="B50" s="62">
        <v>45693</v>
      </c>
      <c r="C50" s="179" t="s">
        <v>728</v>
      </c>
      <c r="D50" s="111"/>
      <c r="F50" s="14"/>
      <c r="G50" s="14"/>
      <c r="H50" s="14">
        <v>1660</v>
      </c>
      <c r="I50" s="13"/>
      <c r="K50" t="s">
        <v>5817</v>
      </c>
      <c r="L50">
        <v>2595</v>
      </c>
      <c r="N50" s="13" t="s">
        <v>688</v>
      </c>
      <c r="O50" s="417"/>
      <c r="P50" s="31">
        <f t="shared" si="1"/>
        <v>2969.3799999999974</v>
      </c>
      <c r="Q50" s="31">
        <f>SUBTOTAL(9,$F$2:F50)</f>
        <v>17030.620000000003</v>
      </c>
      <c r="R50" s="31">
        <f>SUBTOTAL(9,$G$2:G50)</f>
        <v>20000</v>
      </c>
    </row>
    <row r="51" spans="1:18" ht="14.25" customHeight="1">
      <c r="A51" s="350">
        <v>30</v>
      </c>
      <c r="B51" s="62">
        <v>45693</v>
      </c>
      <c r="C51" s="179" t="s">
        <v>6286</v>
      </c>
      <c r="D51" s="111" t="s">
        <v>5812</v>
      </c>
      <c r="F51" s="14">
        <v>400</v>
      </c>
      <c r="G51" s="14"/>
      <c r="H51" s="14"/>
      <c r="I51" s="13" t="s">
        <v>91</v>
      </c>
      <c r="K51" s="627"/>
      <c r="N51" s="13" t="s">
        <v>688</v>
      </c>
      <c r="O51" s="417"/>
      <c r="P51" s="31">
        <f t="shared" si="1"/>
        <v>2569.3799999999974</v>
      </c>
      <c r="Q51" s="31">
        <f>SUBTOTAL(9,$F$2:F51)</f>
        <v>17430.620000000003</v>
      </c>
      <c r="R51" s="31">
        <f>SUBTOTAL(9,$G$2:G51)</f>
        <v>20000</v>
      </c>
    </row>
    <row r="52" spans="1:18" ht="14.25" customHeight="1">
      <c r="A52" s="350">
        <v>30</v>
      </c>
      <c r="B52" s="62">
        <v>45706</v>
      </c>
      <c r="C52" s="179" t="s">
        <v>705</v>
      </c>
      <c r="D52" s="111"/>
      <c r="F52" s="14">
        <v>61.8</v>
      </c>
      <c r="G52" s="14"/>
      <c r="H52" s="14"/>
      <c r="I52" s="13" t="s">
        <v>91</v>
      </c>
      <c r="K52" s="627" t="s">
        <v>363</v>
      </c>
      <c r="L52">
        <v>10205003557</v>
      </c>
      <c r="N52" s="13" t="s">
        <v>688</v>
      </c>
      <c r="O52" s="417"/>
      <c r="P52" s="31">
        <f t="shared" si="1"/>
        <v>2507.5799999999981</v>
      </c>
      <c r="Q52" s="31">
        <f>SUBTOTAL(9,$F$2:F52)</f>
        <v>17492.420000000002</v>
      </c>
      <c r="R52" s="31">
        <f>SUBTOTAL(9,$G$2:G52)</f>
        <v>20000</v>
      </c>
    </row>
    <row r="53" spans="1:18" ht="14.25" customHeight="1">
      <c r="A53" s="350">
        <v>30</v>
      </c>
      <c r="B53" s="62">
        <v>45710</v>
      </c>
      <c r="C53" s="179" t="s">
        <v>6298</v>
      </c>
      <c r="D53" s="111"/>
      <c r="F53" s="14"/>
      <c r="G53" s="14"/>
      <c r="H53" s="14">
        <v>224.89</v>
      </c>
      <c r="I53" s="13"/>
      <c r="K53" t="s">
        <v>4261</v>
      </c>
      <c r="N53" s="13" t="s">
        <v>688</v>
      </c>
      <c r="O53" s="417"/>
      <c r="P53" s="31">
        <f t="shared" si="1"/>
        <v>2507.5799999999981</v>
      </c>
      <c r="Q53" s="31">
        <f>SUBTOTAL(9,$F$2:F53)</f>
        <v>17492.420000000002</v>
      </c>
      <c r="R53" s="31">
        <f>SUBTOTAL(9,$G$2:G53)</f>
        <v>20000</v>
      </c>
    </row>
    <row r="54" spans="1:18" ht="14.25" customHeight="1">
      <c r="A54" s="350">
        <v>30</v>
      </c>
      <c r="B54" s="62">
        <v>45711</v>
      </c>
      <c r="C54" s="179" t="s">
        <v>1019</v>
      </c>
      <c r="D54" s="111"/>
      <c r="F54" s="14">
        <v>1000</v>
      </c>
      <c r="G54" s="14"/>
      <c r="H54" s="14"/>
      <c r="I54" s="13" t="s">
        <v>91</v>
      </c>
      <c r="K54" t="s">
        <v>6300</v>
      </c>
      <c r="N54" s="13" t="s">
        <v>688</v>
      </c>
      <c r="O54" s="417"/>
      <c r="P54" s="31">
        <f t="shared" si="1"/>
        <v>1507.5799999999981</v>
      </c>
      <c r="Q54" s="31">
        <f>SUBTOTAL(9,$F$2:F54)</f>
        <v>18492.420000000002</v>
      </c>
      <c r="R54" s="31">
        <f>SUBTOTAL(9,$G$2:G54)</f>
        <v>20000</v>
      </c>
    </row>
    <row r="55" spans="1:18" ht="14.25" customHeight="1">
      <c r="A55" s="350">
        <v>30</v>
      </c>
      <c r="B55" s="62">
        <v>45714</v>
      </c>
      <c r="C55" s="179" t="s">
        <v>6308</v>
      </c>
      <c r="D55" s="111"/>
      <c r="E55" s="583"/>
      <c r="F55" s="14"/>
      <c r="G55" s="14"/>
      <c r="H55" s="14">
        <v>1421.25</v>
      </c>
      <c r="I55" s="13"/>
      <c r="K55" t="s">
        <v>2657</v>
      </c>
      <c r="L55">
        <v>450213612</v>
      </c>
      <c r="N55" s="13" t="s">
        <v>688</v>
      </c>
      <c r="O55" s="417"/>
      <c r="P55" s="31">
        <f t="shared" si="1"/>
        <v>1507.5799999999981</v>
      </c>
      <c r="Q55" s="31">
        <f>SUBTOTAL(9,$F$2:F55)</f>
        <v>18492.420000000002</v>
      </c>
      <c r="R55" s="31">
        <f>SUBTOTAL(9,$G$2:G55)</f>
        <v>20000</v>
      </c>
    </row>
    <row r="56" spans="1:18" ht="15" customHeight="1">
      <c r="A56" s="350">
        <v>30</v>
      </c>
      <c r="B56" s="62">
        <v>45714</v>
      </c>
      <c r="C56" s="179" t="s">
        <v>6309</v>
      </c>
      <c r="D56" s="111"/>
      <c r="F56" s="14"/>
      <c r="G56" s="14"/>
      <c r="H56" s="14">
        <v>213.07</v>
      </c>
      <c r="I56" s="13"/>
      <c r="K56" t="s">
        <v>451</v>
      </c>
      <c r="L56">
        <v>3555036</v>
      </c>
      <c r="N56" s="13" t="s">
        <v>688</v>
      </c>
      <c r="O56" s="417"/>
      <c r="P56" s="31">
        <f t="shared" si="1"/>
        <v>1507.5799999999981</v>
      </c>
      <c r="Q56" s="31">
        <f>SUBTOTAL(9,$F$2:F56)</f>
        <v>18492.420000000002</v>
      </c>
      <c r="R56" s="31">
        <f>SUBTOTAL(9,$G$2:G56)</f>
        <v>20000</v>
      </c>
    </row>
    <row r="57" spans="1:18" ht="14.25" customHeight="1">
      <c r="A57" s="350">
        <v>30</v>
      </c>
      <c r="B57" s="62">
        <v>45716</v>
      </c>
      <c r="C57" s="179" t="s">
        <v>6582</v>
      </c>
      <c r="D57" s="111"/>
      <c r="F57" s="14"/>
      <c r="G57" s="14"/>
      <c r="H57" s="14">
        <v>139.61000000000001</v>
      </c>
      <c r="I57" s="13"/>
      <c r="J57" s="583"/>
      <c r="K57" t="s">
        <v>985</v>
      </c>
      <c r="L57" s="583">
        <v>572035</v>
      </c>
      <c r="N57" s="13" t="s">
        <v>688</v>
      </c>
      <c r="O57" s="417"/>
      <c r="P57" s="31">
        <f t="shared" si="1"/>
        <v>1507.5799999999981</v>
      </c>
      <c r="Q57" s="31">
        <f>SUBTOTAL(9,$F$2:F57)</f>
        <v>18492.420000000002</v>
      </c>
      <c r="R57" s="31">
        <f>SUBTOTAL(9,$G$2:G57)</f>
        <v>20000</v>
      </c>
    </row>
    <row r="58" spans="1:18" ht="14.25" customHeight="1">
      <c r="A58" s="350">
        <v>30</v>
      </c>
      <c r="B58" s="62">
        <v>45718</v>
      </c>
      <c r="C58" s="179" t="s">
        <v>6236</v>
      </c>
      <c r="D58" s="111"/>
      <c r="E58" s="583"/>
      <c r="F58" s="14">
        <v>125</v>
      </c>
      <c r="G58" s="14"/>
      <c r="H58" s="14"/>
      <c r="I58" s="13" t="s">
        <v>89</v>
      </c>
      <c r="K58" t="s">
        <v>1056</v>
      </c>
      <c r="L58">
        <v>252406343</v>
      </c>
      <c r="N58" s="13" t="s">
        <v>688</v>
      </c>
      <c r="O58" s="417"/>
      <c r="P58" s="31">
        <f t="shared" si="1"/>
        <v>1382.5799999999981</v>
      </c>
      <c r="Q58" s="31">
        <f>SUBTOTAL(9,$F$2:F58)</f>
        <v>18617.420000000002</v>
      </c>
      <c r="R58" s="31">
        <f>SUBTOTAL(9,$G$2:G58)</f>
        <v>20000</v>
      </c>
    </row>
    <row r="59" spans="1:18" ht="14.25" customHeight="1">
      <c r="A59" s="350">
        <v>30</v>
      </c>
      <c r="B59" s="62">
        <v>45722</v>
      </c>
      <c r="C59" s="111" t="s">
        <v>6319</v>
      </c>
      <c r="D59" s="111" t="s">
        <v>6031</v>
      </c>
      <c r="E59" s="29"/>
      <c r="F59" s="35">
        <v>39</v>
      </c>
      <c r="G59" s="14"/>
      <c r="H59" s="14"/>
      <c r="I59" s="13" t="s">
        <v>91</v>
      </c>
      <c r="K59" s="583"/>
      <c r="N59" s="13" t="s">
        <v>688</v>
      </c>
      <c r="O59" s="417"/>
      <c r="P59" s="31">
        <f t="shared" si="1"/>
        <v>1343.5799999999981</v>
      </c>
      <c r="Q59" s="31">
        <f>SUBTOTAL(9,$F$2:F59)</f>
        <v>18656.420000000002</v>
      </c>
      <c r="R59" s="31">
        <f>SUBTOTAL(9,$G$2:G59)</f>
        <v>20000</v>
      </c>
    </row>
    <row r="60" spans="1:18" ht="14.25" customHeight="1">
      <c r="A60" s="350">
        <v>30</v>
      </c>
      <c r="B60" s="62">
        <v>45722</v>
      </c>
      <c r="C60" s="111" t="s">
        <v>6315</v>
      </c>
      <c r="D60" s="111" t="s">
        <v>6031</v>
      </c>
      <c r="E60" s="29"/>
      <c r="F60" s="35">
        <v>481</v>
      </c>
      <c r="G60" s="14"/>
      <c r="H60" s="14"/>
      <c r="I60" s="13" t="s">
        <v>91</v>
      </c>
      <c r="N60" s="13" t="s">
        <v>688</v>
      </c>
      <c r="O60" s="417"/>
      <c r="P60" s="31">
        <f t="shared" si="1"/>
        <v>862.57999999999811</v>
      </c>
      <c r="Q60" s="31">
        <f>SUBTOTAL(9,$F$2:F60)</f>
        <v>19137.420000000002</v>
      </c>
      <c r="R60" s="31">
        <f>SUBTOTAL(9,$G$2:G60)</f>
        <v>20000</v>
      </c>
    </row>
    <row r="61" spans="1:18" ht="14.25" customHeight="1">
      <c r="A61" s="350">
        <v>30</v>
      </c>
      <c r="B61" s="62">
        <v>45722</v>
      </c>
      <c r="C61" s="111" t="s">
        <v>6320</v>
      </c>
      <c r="D61" s="111" t="s">
        <v>6031</v>
      </c>
      <c r="E61" s="29"/>
      <c r="F61" s="35">
        <v>94</v>
      </c>
      <c r="G61" s="14"/>
      <c r="H61" s="14"/>
      <c r="I61" s="13" t="s">
        <v>91</v>
      </c>
      <c r="K61" s="583"/>
      <c r="L61" s="583"/>
      <c r="N61" s="13" t="s">
        <v>688</v>
      </c>
      <c r="O61" s="417"/>
      <c r="P61" s="31">
        <f t="shared" si="1"/>
        <v>768.57999999999811</v>
      </c>
      <c r="Q61" s="31">
        <f>SUBTOTAL(9,$F$2:F61)</f>
        <v>19231.420000000002</v>
      </c>
      <c r="R61" s="31">
        <f>SUBTOTAL(9,$G$2:G61)</f>
        <v>20000</v>
      </c>
    </row>
    <row r="62" spans="1:18" ht="14.25" customHeight="1">
      <c r="A62" s="350">
        <v>30</v>
      </c>
      <c r="B62" s="62">
        <v>45736</v>
      </c>
      <c r="C62" s="179" t="s">
        <v>6302</v>
      </c>
      <c r="D62" s="52"/>
      <c r="E62" s="29"/>
      <c r="F62" s="35"/>
      <c r="G62" s="14"/>
      <c r="H62" s="14">
        <v>5401.1</v>
      </c>
      <c r="I62" s="42"/>
      <c r="J62" s="583"/>
      <c r="K62" s="583" t="s">
        <v>2811</v>
      </c>
      <c r="L62" s="583"/>
      <c r="M62" s="583"/>
      <c r="N62" s="13" t="s">
        <v>688</v>
      </c>
      <c r="O62" s="417"/>
      <c r="P62" s="31">
        <f t="shared" si="1"/>
        <v>768.57999999999811</v>
      </c>
      <c r="Q62" s="31">
        <f>SUBTOTAL(9,$F$2:F62)</f>
        <v>19231.420000000002</v>
      </c>
      <c r="R62" s="31">
        <f>SUBTOTAL(9,$G$2:G62)</f>
        <v>20000</v>
      </c>
    </row>
    <row r="63" spans="1:18" ht="14.25" customHeight="1">
      <c r="A63" s="350">
        <v>30</v>
      </c>
      <c r="B63" s="62">
        <v>45738</v>
      </c>
      <c r="C63" s="179" t="s">
        <v>6339</v>
      </c>
      <c r="D63" s="111"/>
      <c r="E63" s="627"/>
      <c r="F63" s="14"/>
      <c r="G63" s="14"/>
      <c r="H63" s="14">
        <v>224.89</v>
      </c>
      <c r="I63" s="13"/>
      <c r="K63" s="583" t="s">
        <v>4261</v>
      </c>
      <c r="L63" s="583"/>
      <c r="N63" s="13" t="s">
        <v>688</v>
      </c>
      <c r="O63" s="417"/>
      <c r="P63" s="31">
        <f t="shared" si="1"/>
        <v>768.57999999999811</v>
      </c>
      <c r="Q63" s="31">
        <f>SUBTOTAL(9,$F$2:F63)</f>
        <v>19231.420000000002</v>
      </c>
      <c r="R63" s="31">
        <f>SUBTOTAL(9,$G$2:G63)</f>
        <v>20000</v>
      </c>
    </row>
    <row r="64" spans="1:18" ht="14.25" customHeight="1">
      <c r="A64" s="350">
        <v>30</v>
      </c>
      <c r="B64" s="62">
        <v>45740</v>
      </c>
      <c r="C64" s="179" t="s">
        <v>6340</v>
      </c>
      <c r="D64" s="111"/>
      <c r="F64" s="14">
        <v>100</v>
      </c>
      <c r="G64" s="14"/>
      <c r="H64" s="14"/>
      <c r="I64" s="13" t="s">
        <v>89</v>
      </c>
      <c r="K64" s="583" t="s">
        <v>6341</v>
      </c>
      <c r="L64" s="583">
        <v>111016130</v>
      </c>
      <c r="N64" s="13" t="s">
        <v>688</v>
      </c>
      <c r="O64" s="417"/>
      <c r="P64" s="31">
        <f t="shared" si="1"/>
        <v>668.57999999999811</v>
      </c>
      <c r="Q64" s="31">
        <f>SUBTOTAL(9,$F$2:F64)</f>
        <v>19331.420000000002</v>
      </c>
      <c r="R64" s="31">
        <f>SUBTOTAL(9,$G$2:G64)</f>
        <v>20000</v>
      </c>
    </row>
    <row r="65" spans="1:18" ht="14.25" customHeight="1">
      <c r="A65" s="350">
        <v>30</v>
      </c>
      <c r="B65" s="62">
        <v>45741</v>
      </c>
      <c r="C65" s="179" t="s">
        <v>1785</v>
      </c>
      <c r="D65" s="111"/>
      <c r="F65" s="14">
        <v>148</v>
      </c>
      <c r="G65" s="14"/>
      <c r="H65" s="14"/>
      <c r="I65" s="13" t="s">
        <v>89</v>
      </c>
      <c r="J65" s="627"/>
      <c r="K65" t="s">
        <v>1056</v>
      </c>
      <c r="L65" s="627">
        <v>8837</v>
      </c>
      <c r="N65" s="13" t="s">
        <v>688</v>
      </c>
      <c r="O65" s="417"/>
      <c r="P65" s="31">
        <f t="shared" si="1"/>
        <v>520.57999999999811</v>
      </c>
      <c r="Q65" s="31">
        <f>SUBTOTAL(9,$F$2:F65)</f>
        <v>19479.420000000002</v>
      </c>
      <c r="R65" s="31">
        <f>SUBTOTAL(9,$G$2:G65)</f>
        <v>20000</v>
      </c>
    </row>
    <row r="66" spans="1:18" ht="14.25" customHeight="1">
      <c r="A66" s="350">
        <v>30</v>
      </c>
      <c r="B66" s="62">
        <v>45746</v>
      </c>
      <c r="C66" s="179" t="s">
        <v>6583</v>
      </c>
      <c r="D66" s="111"/>
      <c r="E66" s="627"/>
      <c r="F66" s="14"/>
      <c r="G66" s="14"/>
      <c r="H66" s="14">
        <v>139.61000000000001</v>
      </c>
      <c r="I66" s="13"/>
      <c r="K66" t="s">
        <v>985</v>
      </c>
      <c r="L66">
        <v>574114</v>
      </c>
      <c r="N66" s="13" t="s">
        <v>688</v>
      </c>
      <c r="O66" s="417"/>
      <c r="P66" s="31">
        <f t="shared" ref="P66:P97" si="2">R66-Q66</f>
        <v>520.57999999999811</v>
      </c>
      <c r="Q66" s="31">
        <f>SUBTOTAL(9,$F$2:F66)</f>
        <v>19479.420000000002</v>
      </c>
      <c r="R66" s="31">
        <f>SUBTOTAL(9,$G$2:G66)</f>
        <v>20000</v>
      </c>
    </row>
    <row r="67" spans="1:18" ht="14.25" customHeight="1">
      <c r="A67" s="350">
        <v>30</v>
      </c>
      <c r="B67" s="62">
        <v>45746</v>
      </c>
      <c r="C67" s="179" t="s">
        <v>728</v>
      </c>
      <c r="D67" s="111"/>
      <c r="F67" s="14"/>
      <c r="G67" s="14"/>
      <c r="H67" s="14">
        <v>1600</v>
      </c>
      <c r="I67" s="13"/>
      <c r="K67" s="627" t="s">
        <v>5817</v>
      </c>
      <c r="N67" s="13" t="s">
        <v>688</v>
      </c>
      <c r="O67" s="417"/>
      <c r="P67" s="31">
        <f t="shared" si="2"/>
        <v>520.57999999999811</v>
      </c>
      <c r="Q67" s="31">
        <f>SUBTOTAL(9,$F$2:F67)</f>
        <v>19479.420000000002</v>
      </c>
      <c r="R67" s="31">
        <f>SUBTOTAL(9,$G$2:G67)</f>
        <v>20000</v>
      </c>
    </row>
    <row r="68" spans="1:18" ht="14.25" customHeight="1">
      <c r="A68" s="350">
        <v>30</v>
      </c>
      <c r="B68" s="62">
        <v>45746</v>
      </c>
      <c r="C68" s="179" t="s">
        <v>768</v>
      </c>
      <c r="D68" s="111"/>
      <c r="F68" s="14"/>
      <c r="G68" s="14"/>
      <c r="H68" s="14">
        <v>2832</v>
      </c>
      <c r="I68" s="13"/>
      <c r="K68" s="583" t="s">
        <v>1157</v>
      </c>
      <c r="N68" s="13" t="s">
        <v>688</v>
      </c>
      <c r="O68" s="417"/>
      <c r="P68" s="31">
        <f t="shared" si="2"/>
        <v>520.57999999999811</v>
      </c>
      <c r="Q68" s="31">
        <f>SUBTOTAL(9,$F$2:F68)</f>
        <v>19479.420000000002</v>
      </c>
      <c r="R68" s="31">
        <f>SUBTOTAL(9,$G$2:G68)</f>
        <v>20000</v>
      </c>
    </row>
    <row r="69" spans="1:18" ht="14.25" customHeight="1">
      <c r="A69" s="350">
        <v>30</v>
      </c>
      <c r="B69" s="62">
        <v>45754</v>
      </c>
      <c r="C69" s="179" t="s">
        <v>6358</v>
      </c>
      <c r="D69" s="111" t="s">
        <v>6031</v>
      </c>
      <c r="F69" s="14">
        <v>384.4</v>
      </c>
      <c r="G69" s="14"/>
      <c r="H69" s="14"/>
      <c r="I69" s="13" t="s">
        <v>91</v>
      </c>
      <c r="K69" s="627"/>
      <c r="L69" s="627"/>
      <c r="N69" s="13" t="s">
        <v>688</v>
      </c>
      <c r="O69" s="417"/>
      <c r="P69" s="31">
        <f t="shared" si="2"/>
        <v>136.17999999999665</v>
      </c>
      <c r="Q69" s="31">
        <f>SUBTOTAL(9,$F$2:F69)</f>
        <v>19863.820000000003</v>
      </c>
      <c r="R69" s="31">
        <f>SUBTOTAL(9,$G$2:G69)</f>
        <v>20000</v>
      </c>
    </row>
    <row r="70" spans="1:18" ht="14.25" customHeight="1">
      <c r="A70" s="350">
        <v>30</v>
      </c>
      <c r="B70" s="62">
        <v>45755</v>
      </c>
      <c r="C70" s="179" t="s">
        <v>6359</v>
      </c>
      <c r="D70" s="111" t="s">
        <v>5812</v>
      </c>
      <c r="F70" s="14">
        <v>700</v>
      </c>
      <c r="G70" s="14"/>
      <c r="H70" s="14"/>
      <c r="I70" s="13" t="s">
        <v>91</v>
      </c>
      <c r="J70" s="627"/>
      <c r="K70" s="627"/>
      <c r="L70" s="627"/>
      <c r="M70" s="627"/>
      <c r="N70" s="13" t="s">
        <v>688</v>
      </c>
      <c r="O70" s="417"/>
      <c r="P70" s="31">
        <f t="shared" si="2"/>
        <v>-563.82000000000335</v>
      </c>
      <c r="Q70" s="31">
        <f>SUBTOTAL(9,$F$2:F70)</f>
        <v>20563.820000000003</v>
      </c>
      <c r="R70" s="31">
        <f>SUBTOTAL(9,$G$2:G70)</f>
        <v>20000</v>
      </c>
    </row>
    <row r="71" spans="1:18" ht="14.25" customHeight="1">
      <c r="A71" s="350">
        <v>30</v>
      </c>
      <c r="B71" s="62">
        <v>45765</v>
      </c>
      <c r="C71" s="179" t="s">
        <v>6369</v>
      </c>
      <c r="D71" s="111"/>
      <c r="F71" s="14"/>
      <c r="G71" s="14"/>
      <c r="H71" s="14">
        <v>39.78</v>
      </c>
      <c r="I71" s="13"/>
      <c r="K71" s="627" t="s">
        <v>986</v>
      </c>
      <c r="L71" s="627">
        <v>228959058</v>
      </c>
      <c r="N71" s="13" t="s">
        <v>688</v>
      </c>
      <c r="O71" s="417"/>
      <c r="P71" s="31">
        <f t="shared" si="2"/>
        <v>-563.82000000000335</v>
      </c>
      <c r="Q71" s="31">
        <f>SUBTOTAL(9,$F$2:F71)</f>
        <v>20563.820000000003</v>
      </c>
      <c r="R71" s="31">
        <f>SUBTOTAL(9,$G$2:G71)</f>
        <v>20000</v>
      </c>
    </row>
    <row r="72" spans="1:18" ht="14.25" customHeight="1">
      <c r="A72" s="350">
        <v>30</v>
      </c>
      <c r="B72" s="62">
        <v>45769</v>
      </c>
      <c r="C72" s="179" t="s">
        <v>6370</v>
      </c>
      <c r="D72" s="111"/>
      <c r="F72" s="14"/>
      <c r="G72" s="14"/>
      <c r="H72" s="14">
        <v>224.89</v>
      </c>
      <c r="I72" s="13"/>
      <c r="K72" s="627" t="s">
        <v>4261</v>
      </c>
      <c r="L72" s="627"/>
      <c r="N72" s="13" t="s">
        <v>688</v>
      </c>
      <c r="O72" s="417"/>
      <c r="P72" s="31">
        <f t="shared" si="2"/>
        <v>-563.82000000000335</v>
      </c>
      <c r="Q72" s="31">
        <f>SUBTOTAL(9,$F$2:F72)</f>
        <v>20563.820000000003</v>
      </c>
      <c r="R72" s="31">
        <f>SUBTOTAL(9,$G$2:G72)</f>
        <v>20000</v>
      </c>
    </row>
    <row r="73" spans="1:18" ht="14.25" customHeight="1">
      <c r="A73" s="350">
        <v>30</v>
      </c>
      <c r="B73" s="62">
        <v>45771</v>
      </c>
      <c r="C73" s="179" t="s">
        <v>6378</v>
      </c>
      <c r="D73" s="111"/>
      <c r="E73" s="585"/>
      <c r="F73" s="14"/>
      <c r="G73" s="14"/>
      <c r="H73" s="14">
        <v>5430.9</v>
      </c>
      <c r="I73" s="13"/>
      <c r="K73" t="s">
        <v>2811</v>
      </c>
      <c r="L73" s="627"/>
      <c r="N73" s="13" t="s">
        <v>688</v>
      </c>
      <c r="O73" s="417"/>
      <c r="P73" s="31">
        <f t="shared" si="2"/>
        <v>-563.82000000000335</v>
      </c>
      <c r="Q73" s="31">
        <f>SUBTOTAL(9,$F$2:F73)</f>
        <v>20563.820000000003</v>
      </c>
      <c r="R73" s="31">
        <f>SUBTOTAL(9,$G$2:G73)</f>
        <v>20000</v>
      </c>
    </row>
    <row r="74" spans="1:18" ht="14.25" customHeight="1">
      <c r="A74" s="350">
        <v>30</v>
      </c>
      <c r="B74" s="62">
        <v>45774</v>
      </c>
      <c r="C74" s="179" t="s">
        <v>6357</v>
      </c>
      <c r="D74" s="111"/>
      <c r="F74" s="14"/>
      <c r="G74" s="14"/>
      <c r="H74" s="14">
        <v>1019.37</v>
      </c>
      <c r="I74" s="13"/>
      <c r="K74" t="s">
        <v>2657</v>
      </c>
      <c r="L74" s="583">
        <v>450556838</v>
      </c>
      <c r="N74" s="13" t="s">
        <v>688</v>
      </c>
      <c r="O74" s="417"/>
      <c r="P74" s="31">
        <f t="shared" si="2"/>
        <v>-563.82000000000335</v>
      </c>
      <c r="Q74" s="31">
        <f>SUBTOTAL(9,$F$2:F74)</f>
        <v>20563.820000000003</v>
      </c>
      <c r="R74" s="31">
        <f>SUBTOTAL(9,$G$2:G74)</f>
        <v>20000</v>
      </c>
    </row>
    <row r="75" spans="1:18" ht="14.25" customHeight="1">
      <c r="A75" s="350">
        <v>30</v>
      </c>
      <c r="B75" s="62">
        <v>45777</v>
      </c>
      <c r="C75" s="179" t="s">
        <v>6584</v>
      </c>
      <c r="D75" s="111"/>
      <c r="F75" s="14"/>
      <c r="G75" s="14"/>
      <c r="H75" s="14">
        <v>140.30000000000001</v>
      </c>
      <c r="I75" s="13"/>
      <c r="K75" s="395" t="s">
        <v>895</v>
      </c>
      <c r="L75">
        <v>576192</v>
      </c>
      <c r="N75" s="13"/>
      <c r="O75" s="152"/>
      <c r="P75" s="31">
        <f t="shared" si="2"/>
        <v>-563.82000000000335</v>
      </c>
      <c r="Q75" s="31">
        <f>SUBTOTAL(9,$F$2:F75)</f>
        <v>20563.820000000003</v>
      </c>
      <c r="R75" s="31">
        <f>SUBTOTAL(9,$G$2:G75)</f>
        <v>20000</v>
      </c>
    </row>
    <row r="76" spans="1:18" ht="14.25" customHeight="1">
      <c r="A76" s="350">
        <v>30</v>
      </c>
      <c r="B76" s="62">
        <v>45784</v>
      </c>
      <c r="C76" s="179" t="s">
        <v>6406</v>
      </c>
      <c r="D76" s="111"/>
      <c r="F76" s="14">
        <v>1140</v>
      </c>
      <c r="G76" s="14"/>
      <c r="H76" s="14"/>
      <c r="I76" s="13"/>
      <c r="K76" s="627" t="s">
        <v>1478</v>
      </c>
      <c r="L76">
        <v>259000429</v>
      </c>
      <c r="N76" s="13" t="s">
        <v>688</v>
      </c>
      <c r="O76" s="417"/>
      <c r="P76" s="31">
        <f t="shared" si="2"/>
        <v>-1703.8200000000033</v>
      </c>
      <c r="Q76" s="31">
        <f>SUBTOTAL(9,$F$2:F76)</f>
        <v>21703.820000000003</v>
      </c>
      <c r="R76" s="31">
        <f>SUBTOTAL(9,$G$2:G76)</f>
        <v>20000</v>
      </c>
    </row>
    <row r="77" spans="1:18" ht="14.25" customHeight="1">
      <c r="A77" s="350">
        <v>30</v>
      </c>
      <c r="B77" s="62">
        <v>45785</v>
      </c>
      <c r="C77" s="179" t="s">
        <v>6380</v>
      </c>
      <c r="D77" s="111"/>
      <c r="F77" s="14"/>
      <c r="G77" s="14"/>
      <c r="H77" s="14">
        <v>341.88</v>
      </c>
      <c r="I77" s="13"/>
      <c r="K77" s="627" t="s">
        <v>451</v>
      </c>
      <c r="L77" s="627">
        <v>3608480</v>
      </c>
      <c r="N77" s="13" t="s">
        <v>688</v>
      </c>
      <c r="O77" s="417"/>
      <c r="P77" s="31">
        <f t="shared" si="2"/>
        <v>-1703.8200000000033</v>
      </c>
      <c r="Q77" s="31">
        <f>SUBTOTAL(9,$F$2:F77)</f>
        <v>21703.820000000003</v>
      </c>
      <c r="R77" s="31">
        <f>SUBTOTAL(9,$G$2:G77)</f>
        <v>20000</v>
      </c>
    </row>
    <row r="78" spans="1:18" ht="14.25" customHeight="1">
      <c r="A78" s="350">
        <v>30</v>
      </c>
      <c r="B78" s="62">
        <v>45788</v>
      </c>
      <c r="C78" s="179" t="s">
        <v>6467</v>
      </c>
      <c r="D78" s="111" t="s">
        <v>6031</v>
      </c>
      <c r="F78" s="14">
        <v>968</v>
      </c>
      <c r="G78" s="14"/>
      <c r="H78" s="14"/>
      <c r="I78" s="13" t="s">
        <v>91</v>
      </c>
      <c r="K78" s="627"/>
      <c r="L78" s="627"/>
      <c r="N78" s="13" t="s">
        <v>688</v>
      </c>
      <c r="O78" s="417"/>
      <c r="P78" s="31">
        <f t="shared" si="2"/>
        <v>-2671.8200000000033</v>
      </c>
      <c r="Q78" s="31">
        <f>SUBTOTAL(9,$F$2:F78)</f>
        <v>22671.820000000003</v>
      </c>
      <c r="R78" s="31">
        <f>SUBTOTAL(9,$G$2:G78)</f>
        <v>20000</v>
      </c>
    </row>
    <row r="79" spans="1:18" ht="14.25" customHeight="1">
      <c r="A79" s="350">
        <v>30</v>
      </c>
      <c r="B79" s="62">
        <v>45789</v>
      </c>
      <c r="C79" s="179" t="s">
        <v>6408</v>
      </c>
      <c r="D79" s="111"/>
      <c r="F79" s="14"/>
      <c r="G79" s="14"/>
      <c r="H79" s="14">
        <v>7030</v>
      </c>
      <c r="I79" s="13"/>
      <c r="K79" s="627" t="s">
        <v>6409</v>
      </c>
      <c r="L79" s="627">
        <v>2501001333</v>
      </c>
      <c r="N79" s="13" t="s">
        <v>688</v>
      </c>
      <c r="O79" s="417"/>
      <c r="P79" s="31">
        <f t="shared" si="2"/>
        <v>-2671.8200000000033</v>
      </c>
      <c r="Q79" s="31">
        <f>SUBTOTAL(9,$F$2:F79)</f>
        <v>22671.820000000003</v>
      </c>
      <c r="R79" s="31">
        <f>SUBTOTAL(9,$G$2:G79)</f>
        <v>20000</v>
      </c>
    </row>
    <row r="80" spans="1:18" ht="14.25" customHeight="1">
      <c r="A80" s="350">
        <v>30</v>
      </c>
      <c r="B80" s="62">
        <v>45791</v>
      </c>
      <c r="C80" s="179" t="s">
        <v>1019</v>
      </c>
      <c r="D80" s="111"/>
      <c r="F80" s="14"/>
      <c r="G80" s="14"/>
      <c r="H80" s="14">
        <v>1416</v>
      </c>
      <c r="I80" s="13"/>
      <c r="K80" s="583" t="s">
        <v>6405</v>
      </c>
      <c r="L80">
        <v>1104</v>
      </c>
      <c r="N80" s="13" t="s">
        <v>688</v>
      </c>
      <c r="O80" s="417"/>
      <c r="P80" s="31">
        <f t="shared" si="2"/>
        <v>-2671.8200000000033</v>
      </c>
      <c r="Q80" s="31">
        <f>SUBTOTAL(9,$F$2:F80)</f>
        <v>22671.820000000003</v>
      </c>
      <c r="R80" s="31">
        <f>SUBTOTAL(9,$G$2:G80)</f>
        <v>20000</v>
      </c>
    </row>
    <row r="81" spans="1:20" ht="14.25" customHeight="1">
      <c r="A81" s="350">
        <v>30</v>
      </c>
      <c r="B81" s="62">
        <v>45792</v>
      </c>
      <c r="C81" s="179" t="s">
        <v>6413</v>
      </c>
      <c r="D81" s="111"/>
      <c r="F81" s="14">
        <v>235</v>
      </c>
      <c r="G81" s="14"/>
      <c r="H81" s="14"/>
      <c r="I81" s="13"/>
      <c r="K81" s="583" t="s">
        <v>1056</v>
      </c>
      <c r="L81">
        <v>252414615</v>
      </c>
      <c r="N81" s="13" t="s">
        <v>688</v>
      </c>
      <c r="O81" s="417"/>
      <c r="P81" s="31">
        <f t="shared" si="2"/>
        <v>-2906.8200000000033</v>
      </c>
      <c r="Q81" s="31">
        <f>SUBTOTAL(9,$F$2:F81)</f>
        <v>22906.820000000003</v>
      </c>
      <c r="R81" s="31">
        <f>SUBTOTAL(9,$G$2:G81)</f>
        <v>20000</v>
      </c>
    </row>
    <row r="82" spans="1:20" ht="14.25" customHeight="1">
      <c r="A82" s="350">
        <v>30</v>
      </c>
      <c r="B82" s="62">
        <v>45795</v>
      </c>
      <c r="C82" s="179" t="s">
        <v>705</v>
      </c>
      <c r="D82" s="111"/>
      <c r="F82" s="14">
        <v>86.2</v>
      </c>
      <c r="G82" s="14"/>
      <c r="H82" s="14"/>
      <c r="I82" s="13"/>
      <c r="K82" s="395" t="s">
        <v>4987</v>
      </c>
      <c r="L82" s="627">
        <v>5458</v>
      </c>
      <c r="N82" s="13" t="s">
        <v>688</v>
      </c>
      <c r="O82" s="417"/>
      <c r="P82" s="31">
        <f t="shared" si="2"/>
        <v>-2993.0200000000041</v>
      </c>
      <c r="Q82" s="31">
        <f>SUBTOTAL(9,$F$2:F82)</f>
        <v>22993.020000000004</v>
      </c>
      <c r="R82" s="31">
        <f>SUBTOTAL(9,$G$2:G82)</f>
        <v>20000</v>
      </c>
    </row>
    <row r="83" spans="1:20" ht="14.25" customHeight="1">
      <c r="A83" s="350">
        <v>30</v>
      </c>
      <c r="B83" s="62">
        <v>45799</v>
      </c>
      <c r="C83" s="179" t="s">
        <v>6426</v>
      </c>
      <c r="D83" s="111"/>
      <c r="F83" s="14"/>
      <c r="G83" s="14"/>
      <c r="H83" s="14">
        <v>19.89</v>
      </c>
      <c r="I83" s="13"/>
      <c r="K83" s="395" t="s">
        <v>986</v>
      </c>
      <c r="L83">
        <v>230380243</v>
      </c>
      <c r="N83" s="13" t="s">
        <v>688</v>
      </c>
      <c r="O83" s="417"/>
      <c r="P83" s="31">
        <f t="shared" si="2"/>
        <v>-2993.0200000000041</v>
      </c>
      <c r="Q83" s="31">
        <f>SUBTOTAL(9,$F$2:F83)</f>
        <v>22993.020000000004</v>
      </c>
      <c r="R83" s="31">
        <f>SUBTOTAL(9,$G$2:G83)</f>
        <v>20000</v>
      </c>
    </row>
    <row r="84" spans="1:20" ht="14.25" customHeight="1">
      <c r="A84" s="350">
        <v>30</v>
      </c>
      <c r="B84" s="62">
        <v>45799</v>
      </c>
      <c r="C84" s="179" t="s">
        <v>6425</v>
      </c>
      <c r="D84" s="111"/>
      <c r="F84" s="14"/>
      <c r="G84" s="14"/>
      <c r="H84" s="14">
        <v>224.89</v>
      </c>
      <c r="I84" s="13"/>
      <c r="K84" s="395" t="s">
        <v>4261</v>
      </c>
      <c r="N84" s="13" t="s">
        <v>688</v>
      </c>
      <c r="O84" s="417"/>
      <c r="P84" s="31">
        <f t="shared" si="2"/>
        <v>-2993.0200000000041</v>
      </c>
      <c r="Q84" s="31">
        <f>SUBTOTAL(9,$F$2:F84)</f>
        <v>22993.020000000004</v>
      </c>
      <c r="R84" s="31">
        <f>SUBTOTAL(9,$G$2:G84)</f>
        <v>20000</v>
      </c>
    </row>
    <row r="85" spans="1:20" ht="14.25" customHeight="1">
      <c r="A85" s="350">
        <v>30</v>
      </c>
      <c r="B85" s="62">
        <v>45807</v>
      </c>
      <c r="C85" s="179" t="s">
        <v>6488</v>
      </c>
      <c r="D85" s="111"/>
      <c r="F85" s="14"/>
      <c r="G85" s="14"/>
      <c r="H85" s="14">
        <v>141.81</v>
      </c>
      <c r="I85" s="13"/>
      <c r="K85" s="395" t="s">
        <v>895</v>
      </c>
      <c r="L85">
        <v>578293</v>
      </c>
      <c r="N85" s="13"/>
      <c r="O85" s="152"/>
      <c r="P85" s="31">
        <f t="shared" si="2"/>
        <v>-2993.0200000000041</v>
      </c>
      <c r="Q85" s="31">
        <f>SUBTOTAL(9,$F$2:F85)</f>
        <v>22993.020000000004</v>
      </c>
      <c r="R85" s="31">
        <f>SUBTOTAL(9,$G$2:G85)</f>
        <v>20000</v>
      </c>
    </row>
    <row r="86" spans="1:20" ht="14.25" customHeight="1">
      <c r="A86" s="350">
        <v>30</v>
      </c>
      <c r="B86" s="62">
        <v>45817</v>
      </c>
      <c r="C86" s="179" t="s">
        <v>6478</v>
      </c>
      <c r="D86" s="111"/>
      <c r="F86" s="14"/>
      <c r="G86" s="14"/>
      <c r="H86" s="14">
        <v>2100</v>
      </c>
      <c r="I86" s="13"/>
      <c r="K86" s="395" t="s">
        <v>5817</v>
      </c>
      <c r="N86" s="13"/>
      <c r="O86" s="152"/>
      <c r="P86" s="31">
        <f t="shared" si="2"/>
        <v>-2993.0200000000041</v>
      </c>
      <c r="Q86" s="31">
        <f>SUBTOTAL(9,$F$2:F86)</f>
        <v>22993.020000000004</v>
      </c>
      <c r="R86" s="31">
        <f>SUBTOTAL(9,$G$2:G86)</f>
        <v>20000</v>
      </c>
      <c r="T86" s="431"/>
    </row>
    <row r="87" spans="1:20" ht="14.25" customHeight="1">
      <c r="A87" s="350">
        <v>30</v>
      </c>
      <c r="B87" s="62">
        <v>45818</v>
      </c>
      <c r="C87" s="179" t="s">
        <v>6468</v>
      </c>
      <c r="D87" s="111" t="s">
        <v>6031</v>
      </c>
      <c r="F87" s="14">
        <v>1242</v>
      </c>
      <c r="G87" s="14"/>
      <c r="H87" s="14"/>
      <c r="I87" s="13" t="s">
        <v>91</v>
      </c>
      <c r="N87" s="13" t="s">
        <v>688</v>
      </c>
      <c r="O87" s="417">
        <v>45818</v>
      </c>
      <c r="P87" s="31">
        <f t="shared" si="2"/>
        <v>-4235.0200000000041</v>
      </c>
      <c r="Q87" s="31">
        <f>SUBTOTAL(9,$F$2:F87)</f>
        <v>24235.020000000004</v>
      </c>
      <c r="R87" s="31">
        <f>SUBTOTAL(9,$G$2:G87)</f>
        <v>20000</v>
      </c>
    </row>
    <row r="88" spans="1:20" ht="14.25" customHeight="1">
      <c r="A88" s="350">
        <v>30</v>
      </c>
      <c r="B88" s="62">
        <v>45818</v>
      </c>
      <c r="C88" s="179" t="s">
        <v>6461</v>
      </c>
      <c r="D88" s="111" t="s">
        <v>5812</v>
      </c>
      <c r="E88" s="583"/>
      <c r="F88" s="14">
        <v>700</v>
      </c>
      <c r="G88" s="14"/>
      <c r="H88" s="14"/>
      <c r="I88" s="13" t="s">
        <v>91</v>
      </c>
      <c r="K88" s="627"/>
      <c r="L88" s="583"/>
      <c r="N88" s="13" t="s">
        <v>688</v>
      </c>
      <c r="O88" s="417"/>
      <c r="P88" s="31">
        <f t="shared" si="2"/>
        <v>-4935.0200000000041</v>
      </c>
      <c r="Q88" s="31">
        <f>SUBTOTAL(9,$F$2:F88)</f>
        <v>24935.020000000004</v>
      </c>
      <c r="R88" s="31">
        <f>SUBTOTAL(9,$G$2:G88)</f>
        <v>20000</v>
      </c>
    </row>
    <row r="89" spans="1:20" ht="14.25" customHeight="1">
      <c r="A89" s="350">
        <v>30</v>
      </c>
      <c r="B89" s="62">
        <v>45818</v>
      </c>
      <c r="C89" s="179" t="s">
        <v>6459</v>
      </c>
      <c r="D89" s="111" t="s">
        <v>5812</v>
      </c>
      <c r="F89" s="14">
        <v>600</v>
      </c>
      <c r="G89" s="14"/>
      <c r="H89" s="14"/>
      <c r="I89" s="13" t="s">
        <v>91</v>
      </c>
      <c r="J89" s="583"/>
      <c r="K89" s="627"/>
      <c r="L89" s="583"/>
      <c r="M89" s="583"/>
      <c r="N89" s="13" t="s">
        <v>688</v>
      </c>
      <c r="O89" s="417"/>
      <c r="P89" s="31">
        <f t="shared" si="2"/>
        <v>-5535.0200000000041</v>
      </c>
      <c r="Q89" s="31">
        <f>SUBTOTAL(9,$F$2:F89)</f>
        <v>25535.020000000004</v>
      </c>
      <c r="R89" s="31">
        <f>SUBTOTAL(9,$G$2:G89)</f>
        <v>20000</v>
      </c>
    </row>
    <row r="90" spans="1:20" ht="14.25" customHeight="1">
      <c r="A90" s="350">
        <v>30</v>
      </c>
      <c r="B90" s="62">
        <v>45818</v>
      </c>
      <c r="C90" s="179" t="s">
        <v>6460</v>
      </c>
      <c r="D90" s="111" t="s">
        <v>5812</v>
      </c>
      <c r="F90" s="14">
        <v>450</v>
      </c>
      <c r="G90" s="14"/>
      <c r="H90" s="14"/>
      <c r="I90" s="13" t="s">
        <v>91</v>
      </c>
      <c r="K90" s="627"/>
      <c r="N90" s="13" t="s">
        <v>688</v>
      </c>
      <c r="O90" s="417"/>
      <c r="P90" s="31">
        <f t="shared" si="2"/>
        <v>-5985.0200000000041</v>
      </c>
      <c r="Q90" s="31">
        <f>SUBTOTAL(9,$F$2:F90)</f>
        <v>25985.020000000004</v>
      </c>
      <c r="R90" s="31">
        <f>SUBTOTAL(9,$G$2:G90)</f>
        <v>20000</v>
      </c>
    </row>
    <row r="91" spans="1:20" ht="14.25" customHeight="1">
      <c r="A91" s="350">
        <v>30</v>
      </c>
      <c r="B91" s="62">
        <v>45819</v>
      </c>
      <c r="C91" s="461" t="s">
        <v>6476</v>
      </c>
      <c r="D91" s="111"/>
      <c r="F91" s="14"/>
      <c r="G91" s="14"/>
      <c r="H91" s="14">
        <v>410</v>
      </c>
      <c r="I91" s="13"/>
      <c r="K91" s="395" t="s">
        <v>6477</v>
      </c>
      <c r="L91">
        <v>1144387</v>
      </c>
      <c r="N91" s="13"/>
      <c r="O91" s="152"/>
      <c r="P91" s="31">
        <f t="shared" si="2"/>
        <v>-5985.0200000000041</v>
      </c>
      <c r="Q91" s="31">
        <f>SUBTOTAL(9,$F$2:F91)</f>
        <v>25985.020000000004</v>
      </c>
      <c r="R91" s="31">
        <f>SUBTOTAL(9,$G$2:G91)</f>
        <v>20000</v>
      </c>
    </row>
    <row r="92" spans="1:20" ht="14.25" customHeight="1">
      <c r="A92" s="350">
        <v>30</v>
      </c>
      <c r="B92" s="62">
        <v>45834</v>
      </c>
      <c r="C92" s="179" t="s">
        <v>6480</v>
      </c>
      <c r="D92" s="111"/>
      <c r="F92" s="14"/>
      <c r="G92" s="14"/>
      <c r="H92" s="14">
        <v>1181.97</v>
      </c>
      <c r="I92" s="13"/>
      <c r="K92" s="395" t="s">
        <v>793</v>
      </c>
      <c r="L92">
        <v>460885124</v>
      </c>
      <c r="N92" s="13"/>
      <c r="O92" s="152"/>
      <c r="P92" s="31">
        <f t="shared" si="2"/>
        <v>-5985.0200000000041</v>
      </c>
      <c r="Q92" s="31">
        <f>SUBTOTAL(9,$F$2:F92)</f>
        <v>25985.020000000004</v>
      </c>
      <c r="R92" s="31">
        <f>SUBTOTAL(9,$G$2:G92)</f>
        <v>20000</v>
      </c>
    </row>
    <row r="93" spans="1:20" ht="14.25" customHeight="1">
      <c r="A93" s="350">
        <v>30</v>
      </c>
      <c r="B93" s="62">
        <v>45834</v>
      </c>
      <c r="C93" s="179" t="s">
        <v>6506</v>
      </c>
      <c r="D93" s="111"/>
      <c r="F93" s="14"/>
      <c r="G93" s="14"/>
      <c r="H93" s="14">
        <v>776.11</v>
      </c>
      <c r="I93" s="13"/>
      <c r="K93" s="395" t="s">
        <v>6504</v>
      </c>
      <c r="L93">
        <v>332387166</v>
      </c>
      <c r="N93" s="13"/>
      <c r="O93" s="152"/>
      <c r="P93" s="31">
        <f t="shared" si="2"/>
        <v>-5985.0200000000041</v>
      </c>
      <c r="Q93" s="31">
        <f>SUBTOTAL(9,$F$2:F93)</f>
        <v>25985.020000000004</v>
      </c>
      <c r="R93" s="31">
        <f>SUBTOTAL(9,$G$2:G93)</f>
        <v>20000</v>
      </c>
    </row>
    <row r="94" spans="1:20" ht="14.25" customHeight="1">
      <c r="A94" s="350">
        <v>30</v>
      </c>
      <c r="B94" s="62">
        <v>45838</v>
      </c>
      <c r="C94" s="179" t="s">
        <v>6585</v>
      </c>
      <c r="D94" s="111"/>
      <c r="F94" s="14"/>
      <c r="G94" s="14"/>
      <c r="H94" s="14">
        <v>141.4</v>
      </c>
      <c r="I94" s="13"/>
      <c r="K94" s="395" t="s">
        <v>895</v>
      </c>
      <c r="L94" s="583">
        <v>580385</v>
      </c>
      <c r="N94" s="13"/>
      <c r="O94" s="152"/>
      <c r="P94" s="31">
        <f t="shared" si="2"/>
        <v>-5985.0200000000041</v>
      </c>
      <c r="Q94" s="31">
        <f>SUBTOTAL(9,$F$2:F94)</f>
        <v>25985.020000000004</v>
      </c>
      <c r="R94" s="31">
        <f>SUBTOTAL(9,$G$2:G94)</f>
        <v>20000</v>
      </c>
    </row>
    <row r="95" spans="1:20" ht="14.25" customHeight="1">
      <c r="A95" s="350">
        <v>30</v>
      </c>
      <c r="B95" s="62">
        <v>45839</v>
      </c>
      <c r="C95" s="179" t="s">
        <v>6523</v>
      </c>
      <c r="D95" s="111"/>
      <c r="F95" s="14"/>
      <c r="G95" s="14"/>
      <c r="H95" s="14">
        <v>4800</v>
      </c>
      <c r="I95" s="13"/>
      <c r="K95" s="627" t="s">
        <v>6524</v>
      </c>
      <c r="N95" s="13"/>
      <c r="O95" s="152"/>
      <c r="P95" s="31">
        <f t="shared" si="2"/>
        <v>-5985.0200000000041</v>
      </c>
      <c r="Q95" s="31">
        <f>SUBTOTAL(9,$F$2:F95)</f>
        <v>25985.020000000004</v>
      </c>
      <c r="R95" s="31">
        <f>SUBTOTAL(9,$G$2:G95)</f>
        <v>20000</v>
      </c>
    </row>
    <row r="96" spans="1:20" ht="14.25" customHeight="1">
      <c r="A96" s="350">
        <v>30</v>
      </c>
      <c r="B96" s="62">
        <v>45840</v>
      </c>
      <c r="C96" s="179" t="s">
        <v>962</v>
      </c>
      <c r="D96" s="111"/>
      <c r="F96" s="14"/>
      <c r="G96" s="14">
        <v>20000</v>
      </c>
      <c r="H96" s="14"/>
      <c r="I96" s="13"/>
      <c r="N96" s="13"/>
      <c r="O96" s="152"/>
      <c r="P96" s="31">
        <f t="shared" si="2"/>
        <v>14014.979999999996</v>
      </c>
      <c r="Q96" s="31">
        <f>SUBTOTAL(9,$F$2:F96)</f>
        <v>25985.020000000004</v>
      </c>
      <c r="R96" s="31">
        <f>SUBTOTAL(9,$G$2:G96)</f>
        <v>40000</v>
      </c>
    </row>
    <row r="97" spans="1:18" ht="14.25" customHeight="1">
      <c r="A97" s="350">
        <v>30</v>
      </c>
      <c r="B97" s="62">
        <v>45844</v>
      </c>
      <c r="C97" s="179" t="s">
        <v>6508</v>
      </c>
      <c r="D97" s="111"/>
      <c r="E97" s="627"/>
      <c r="F97" s="14"/>
      <c r="G97" s="14"/>
      <c r="H97" s="14">
        <v>224.89</v>
      </c>
      <c r="I97" s="13"/>
      <c r="K97" s="395" t="s">
        <v>4440</v>
      </c>
      <c r="L97" s="627"/>
      <c r="N97" s="13"/>
      <c r="O97" s="152"/>
      <c r="P97" s="31">
        <f t="shared" si="2"/>
        <v>14014.979999999996</v>
      </c>
      <c r="Q97" s="31">
        <f>SUBTOTAL(9,$F$2:F97)</f>
        <v>25985.020000000004</v>
      </c>
      <c r="R97" s="31">
        <f>SUBTOTAL(9,$G$2:G97)</f>
        <v>40000</v>
      </c>
    </row>
    <row r="98" spans="1:18" ht="14.25" customHeight="1">
      <c r="A98" s="350">
        <v>30</v>
      </c>
      <c r="B98" s="62">
        <v>45848</v>
      </c>
      <c r="C98" s="179" t="s">
        <v>6512</v>
      </c>
      <c r="D98" s="111"/>
      <c r="F98" s="14"/>
      <c r="G98" s="14"/>
      <c r="H98" s="14">
        <v>39.78</v>
      </c>
      <c r="I98" s="13"/>
      <c r="J98" s="627"/>
      <c r="K98" s="395" t="s">
        <v>986</v>
      </c>
      <c r="L98" s="627">
        <v>231650690</v>
      </c>
      <c r="M98" s="627"/>
      <c r="N98" s="13"/>
      <c r="O98" s="152"/>
      <c r="P98" s="31">
        <f t="shared" ref="P98:P129" si="3">R98-Q98</f>
        <v>14014.979999999996</v>
      </c>
      <c r="Q98" s="31">
        <f>SUBTOTAL(9,$F$2:F98)</f>
        <v>25985.020000000004</v>
      </c>
      <c r="R98" s="31">
        <f>SUBTOTAL(9,$G$2:G98)</f>
        <v>40000</v>
      </c>
    </row>
    <row r="99" spans="1:18" ht="14.25" customHeight="1">
      <c r="A99" s="350">
        <v>30</v>
      </c>
      <c r="B99" s="62">
        <v>45848</v>
      </c>
      <c r="C99" s="179" t="s">
        <v>6542</v>
      </c>
      <c r="D99" s="111" t="s">
        <v>6031</v>
      </c>
      <c r="F99" s="14">
        <v>775</v>
      </c>
      <c r="G99" s="14"/>
      <c r="H99" s="14"/>
      <c r="I99" s="13"/>
      <c r="K99" s="583"/>
      <c r="N99" s="13"/>
      <c r="O99" s="152"/>
      <c r="P99" s="31">
        <f t="shared" si="3"/>
        <v>13239.979999999996</v>
      </c>
      <c r="Q99" s="31">
        <f>SUBTOTAL(9,$F$2:F99)</f>
        <v>26760.020000000004</v>
      </c>
      <c r="R99" s="31">
        <f>SUBTOTAL(9,$G$2:G99)</f>
        <v>40000</v>
      </c>
    </row>
    <row r="100" spans="1:18" ht="14.25" customHeight="1">
      <c r="A100" s="350">
        <v>30</v>
      </c>
      <c r="B100" s="62">
        <v>45858</v>
      </c>
      <c r="C100" s="179" t="s">
        <v>6486</v>
      </c>
      <c r="D100" s="111"/>
      <c r="F100" s="14"/>
      <c r="G100" s="14"/>
      <c r="H100" s="14">
        <v>5514.6</v>
      </c>
      <c r="I100" s="13"/>
      <c r="K100" s="395" t="s">
        <v>6012</v>
      </c>
      <c r="L100">
        <v>1179700</v>
      </c>
      <c r="N100" s="13"/>
      <c r="O100" s="152"/>
      <c r="P100" s="31">
        <f t="shared" si="3"/>
        <v>13239.979999999996</v>
      </c>
      <c r="Q100" s="31">
        <f>SUBTOTAL(9,$F$2:F100)</f>
        <v>26760.020000000004</v>
      </c>
      <c r="R100" s="31">
        <f>SUBTOTAL(9,$G$2:G100)</f>
        <v>40000</v>
      </c>
    </row>
    <row r="101" spans="1:18" ht="14.25" customHeight="1">
      <c r="A101" s="350">
        <v>30</v>
      </c>
      <c r="B101" s="62">
        <v>45860</v>
      </c>
      <c r="C101" s="179" t="s">
        <v>6544</v>
      </c>
      <c r="D101" s="111"/>
      <c r="F101" s="14"/>
      <c r="G101" s="14"/>
      <c r="H101" s="14">
        <v>224.89</v>
      </c>
      <c r="I101" s="13"/>
      <c r="K101" s="395" t="s">
        <v>4440</v>
      </c>
      <c r="L101" s="583"/>
      <c r="N101" s="13"/>
      <c r="O101" s="152"/>
      <c r="P101" s="31">
        <f t="shared" si="3"/>
        <v>13239.979999999996</v>
      </c>
      <c r="Q101" s="31">
        <f>SUBTOTAL(9,$F$2:F101)</f>
        <v>26760.020000000004</v>
      </c>
      <c r="R101" s="31">
        <f>SUBTOTAL(9,$G$2:G101)</f>
        <v>40000</v>
      </c>
    </row>
    <row r="102" spans="1:18" ht="14.25" customHeight="1">
      <c r="A102" s="350">
        <v>30</v>
      </c>
      <c r="B102" s="62">
        <v>45860</v>
      </c>
      <c r="C102" s="179" t="s">
        <v>6608</v>
      </c>
      <c r="D102" s="111"/>
      <c r="F102" s="14">
        <v>957</v>
      </c>
      <c r="G102" s="14"/>
      <c r="H102" s="14"/>
      <c r="I102" s="13"/>
      <c r="K102" s="395" t="s">
        <v>6609</v>
      </c>
      <c r="L102">
        <v>2010464080</v>
      </c>
      <c r="N102" s="13"/>
      <c r="O102" s="152"/>
      <c r="P102" s="31">
        <f t="shared" si="3"/>
        <v>12282.979999999996</v>
      </c>
      <c r="Q102" s="31">
        <f>SUBTOTAL(9,$F$2:F102)</f>
        <v>27717.020000000004</v>
      </c>
      <c r="R102" s="31">
        <f>SUBTOTAL(9,$G$2:G102)</f>
        <v>40000</v>
      </c>
    </row>
    <row r="103" spans="1:18" ht="14.25" customHeight="1">
      <c r="A103" s="350">
        <v>30</v>
      </c>
      <c r="B103" s="62">
        <v>45861</v>
      </c>
      <c r="C103" s="179" t="s">
        <v>6586</v>
      </c>
      <c r="D103" s="111"/>
      <c r="F103" s="14"/>
      <c r="G103" s="14"/>
      <c r="H103" s="14">
        <v>19.86</v>
      </c>
      <c r="I103" s="13"/>
      <c r="K103" s="395" t="s">
        <v>986</v>
      </c>
      <c r="L103" s="627">
        <v>232894896</v>
      </c>
      <c r="N103" s="13"/>
      <c r="O103" s="152"/>
      <c r="P103" s="31">
        <f t="shared" si="3"/>
        <v>12282.979999999996</v>
      </c>
      <c r="Q103" s="31">
        <f>SUBTOTAL(9,$F$2:F103)</f>
        <v>27717.020000000004</v>
      </c>
      <c r="R103" s="31">
        <f>SUBTOTAL(9,$G$2:G103)</f>
        <v>40000</v>
      </c>
    </row>
    <row r="104" spans="1:18" ht="14.25" customHeight="1">
      <c r="A104" s="350">
        <v>30</v>
      </c>
      <c r="B104" s="62">
        <v>45868</v>
      </c>
      <c r="C104" s="179" t="s">
        <v>6668</v>
      </c>
      <c r="D104" s="111"/>
      <c r="F104" s="14"/>
      <c r="G104" s="14"/>
      <c r="H104" s="14">
        <v>141.81</v>
      </c>
      <c r="I104" s="13"/>
      <c r="K104" s="395" t="s">
        <v>4927</v>
      </c>
      <c r="L104">
        <v>582474</v>
      </c>
      <c r="N104" s="13"/>
      <c r="O104" s="152"/>
      <c r="P104" s="31">
        <f t="shared" si="3"/>
        <v>12282.979999999996</v>
      </c>
      <c r="Q104" s="31">
        <f>SUBTOTAL(9,$F$2:F104)</f>
        <v>27717.020000000004</v>
      </c>
      <c r="R104" s="31">
        <f>SUBTOTAL(9,$G$2:G104)</f>
        <v>40000</v>
      </c>
    </row>
    <row r="105" spans="1:18" ht="14.25" customHeight="1">
      <c r="A105" s="350">
        <v>30</v>
      </c>
      <c r="B105" s="62">
        <v>45868</v>
      </c>
      <c r="C105" s="179" t="s">
        <v>6598</v>
      </c>
      <c r="D105" s="111"/>
      <c r="F105" s="14">
        <v>250</v>
      </c>
      <c r="G105" s="14"/>
      <c r="H105" s="14"/>
      <c r="I105" s="13"/>
      <c r="K105" s="395" t="s">
        <v>6530</v>
      </c>
      <c r="L105">
        <v>3</v>
      </c>
      <c r="N105" s="13"/>
      <c r="O105" s="152"/>
      <c r="P105" s="31">
        <f t="shared" si="3"/>
        <v>12032.979999999996</v>
      </c>
      <c r="Q105" s="31">
        <f>SUBTOTAL(9,$F$2:F105)</f>
        <v>27967.020000000004</v>
      </c>
      <c r="R105" s="31">
        <f>SUBTOTAL(9,$G$2:G105)</f>
        <v>40000</v>
      </c>
    </row>
    <row r="106" spans="1:18" ht="14.25" customHeight="1">
      <c r="A106" s="350">
        <v>30</v>
      </c>
      <c r="B106" s="62">
        <v>45875</v>
      </c>
      <c r="C106" s="179" t="s">
        <v>6618</v>
      </c>
      <c r="D106" s="111" t="s">
        <v>6112</v>
      </c>
      <c r="F106" s="14">
        <v>532</v>
      </c>
      <c r="G106" s="14"/>
      <c r="H106" s="14"/>
      <c r="I106" s="13"/>
      <c r="K106" s="627"/>
      <c r="N106" s="13"/>
      <c r="O106" s="152"/>
      <c r="P106" s="31">
        <f t="shared" si="3"/>
        <v>11500.979999999996</v>
      </c>
      <c r="Q106" s="31">
        <f>SUBTOTAL(9,$F$2:F106)</f>
        <v>28499.020000000004</v>
      </c>
      <c r="R106" s="31">
        <f>SUBTOTAL(9,$G$2:G106)</f>
        <v>40000</v>
      </c>
    </row>
    <row r="107" spans="1:18" ht="14.25" customHeight="1">
      <c r="A107" s="350">
        <v>30</v>
      </c>
      <c r="B107" s="62">
        <v>45875</v>
      </c>
      <c r="C107" s="179" t="s">
        <v>6605</v>
      </c>
      <c r="D107" s="111"/>
      <c r="F107" s="14"/>
      <c r="G107" s="14"/>
      <c r="H107" s="14">
        <v>1590.05</v>
      </c>
      <c r="I107" s="13"/>
      <c r="K107" s="395" t="s">
        <v>793</v>
      </c>
      <c r="L107">
        <v>431240530</v>
      </c>
      <c r="N107" s="13"/>
      <c r="O107" s="152"/>
      <c r="P107" s="31">
        <f t="shared" si="3"/>
        <v>11500.979999999996</v>
      </c>
      <c r="Q107" s="31">
        <f>SUBTOTAL(9,$F$2:F107)</f>
        <v>28499.020000000004</v>
      </c>
      <c r="R107" s="31">
        <f>SUBTOTAL(9,$G$2:G107)</f>
        <v>40000</v>
      </c>
    </row>
    <row r="108" spans="1:18" ht="14.25" customHeight="1">
      <c r="A108" s="350">
        <v>30</v>
      </c>
      <c r="B108" s="62">
        <v>45884</v>
      </c>
      <c r="C108" s="179" t="s">
        <v>728</v>
      </c>
      <c r="D108" s="111"/>
      <c r="F108" s="14"/>
      <c r="G108" s="14"/>
      <c r="H108" s="14">
        <v>1600</v>
      </c>
      <c r="I108" s="13"/>
      <c r="K108" s="583" t="s">
        <v>5817</v>
      </c>
      <c r="L108">
        <v>2620</v>
      </c>
      <c r="N108" s="13"/>
      <c r="O108" s="152"/>
      <c r="P108" s="31">
        <f t="shared" si="3"/>
        <v>11500.979999999996</v>
      </c>
      <c r="Q108" s="31">
        <f>SUBTOTAL(9,$F$2:F108)</f>
        <v>28499.020000000004</v>
      </c>
      <c r="R108" s="31">
        <f>SUBTOTAL(9,$G$2:G108)</f>
        <v>40000</v>
      </c>
    </row>
    <row r="109" spans="1:18" ht="14.25" customHeight="1">
      <c r="A109" s="350">
        <v>30</v>
      </c>
      <c r="B109" s="62">
        <v>45887</v>
      </c>
      <c r="C109" s="179" t="s">
        <v>6672</v>
      </c>
      <c r="D109" s="111"/>
      <c r="F109" s="14"/>
      <c r="G109" s="14"/>
      <c r="H109" s="14">
        <v>39.78</v>
      </c>
      <c r="I109" s="13"/>
      <c r="K109" s="395" t="s">
        <v>986</v>
      </c>
      <c r="L109">
        <v>234173458</v>
      </c>
      <c r="N109" s="13"/>
      <c r="O109" s="152"/>
      <c r="P109" s="31">
        <f t="shared" si="3"/>
        <v>11500.979999999996</v>
      </c>
      <c r="Q109" s="31">
        <f>SUBTOTAL(9,$F$2:F109)</f>
        <v>28499.020000000004</v>
      </c>
      <c r="R109" s="31">
        <f>SUBTOTAL(9,$G$2:G109)</f>
        <v>40000</v>
      </c>
    </row>
    <row r="110" spans="1:18" ht="14.25" customHeight="1">
      <c r="A110" s="350">
        <v>30</v>
      </c>
      <c r="B110" s="62">
        <v>45889</v>
      </c>
      <c r="C110" s="179" t="s">
        <v>6651</v>
      </c>
      <c r="D110" s="111"/>
      <c r="F110" s="14"/>
      <c r="G110" s="14"/>
      <c r="H110" s="14">
        <v>5514.6</v>
      </c>
      <c r="I110" s="13"/>
      <c r="K110" s="395" t="s">
        <v>6012</v>
      </c>
      <c r="L110">
        <v>8137</v>
      </c>
      <c r="N110" s="13"/>
      <c r="O110" s="152"/>
      <c r="P110" s="31">
        <f t="shared" si="3"/>
        <v>11500.979999999996</v>
      </c>
      <c r="Q110" s="31">
        <f>SUBTOTAL(9,$F$2:F110)</f>
        <v>28499.020000000004</v>
      </c>
      <c r="R110" s="31">
        <f>SUBTOTAL(9,$G$2:G110)</f>
        <v>40000</v>
      </c>
    </row>
    <row r="111" spans="1:18" ht="14.25" customHeight="1">
      <c r="A111" s="350">
        <v>30</v>
      </c>
      <c r="B111" s="62">
        <v>45891</v>
      </c>
      <c r="C111" s="179" t="s">
        <v>6644</v>
      </c>
      <c r="D111" s="111"/>
      <c r="F111" s="14"/>
      <c r="G111" s="14"/>
      <c r="H111" s="14">
        <v>224.89</v>
      </c>
      <c r="I111" s="13"/>
      <c r="K111" s="395" t="s">
        <v>4440</v>
      </c>
      <c r="L111" s="627"/>
      <c r="N111" s="13"/>
      <c r="O111" s="152"/>
      <c r="P111" s="31">
        <f t="shared" si="3"/>
        <v>11500.979999999996</v>
      </c>
      <c r="Q111" s="31">
        <f>SUBTOTAL(9,$F$2:F111)</f>
        <v>28499.020000000004</v>
      </c>
      <c r="R111" s="31">
        <f>SUBTOTAL(9,$G$2:G111)</f>
        <v>40000</v>
      </c>
    </row>
    <row r="112" spans="1:18" ht="14.25" customHeight="1">
      <c r="A112" s="350">
        <v>30</v>
      </c>
      <c r="B112" s="62">
        <v>45894</v>
      </c>
      <c r="C112" s="179" t="s">
        <v>5830</v>
      </c>
      <c r="D112" s="111"/>
      <c r="F112" s="14">
        <v>60</v>
      </c>
      <c r="G112" s="14"/>
      <c r="H112" s="14"/>
      <c r="I112" s="13" t="s">
        <v>89</v>
      </c>
      <c r="K112" s="395" t="s">
        <v>1056</v>
      </c>
      <c r="L112">
        <v>27193</v>
      </c>
      <c r="N112" s="13"/>
      <c r="O112" s="152"/>
      <c r="P112" s="31">
        <f t="shared" si="3"/>
        <v>11440.979999999996</v>
      </c>
      <c r="Q112" s="31">
        <f>SUBTOTAL(9,$F$2:F112)</f>
        <v>28559.020000000004</v>
      </c>
      <c r="R112" s="31">
        <f>SUBTOTAL(9,$G$2:G112)</f>
        <v>40000</v>
      </c>
    </row>
    <row r="113" spans="1:18" ht="14.25" customHeight="1">
      <c r="A113" s="350">
        <v>30</v>
      </c>
      <c r="B113" s="62">
        <v>45899</v>
      </c>
      <c r="C113" s="179" t="s">
        <v>6669</v>
      </c>
      <c r="D113" s="111"/>
      <c r="F113" s="14"/>
      <c r="G113" s="14"/>
      <c r="H113" s="14">
        <v>142.36000000000001</v>
      </c>
      <c r="I113" s="13"/>
      <c r="K113" s="395" t="s">
        <v>985</v>
      </c>
      <c r="L113" s="583">
        <v>584551</v>
      </c>
      <c r="N113" s="13"/>
      <c r="O113" s="152"/>
      <c r="P113" s="31">
        <f t="shared" si="3"/>
        <v>11440.979999999996</v>
      </c>
      <c r="Q113" s="31">
        <f>SUBTOTAL(9,$F$2:F113)</f>
        <v>28559.020000000004</v>
      </c>
      <c r="R113" s="31">
        <f>SUBTOTAL(9,$G$2:G113)</f>
        <v>40000</v>
      </c>
    </row>
    <row r="114" spans="1:18" ht="14.25" customHeight="1">
      <c r="A114" s="350">
        <v>30</v>
      </c>
      <c r="B114" s="62">
        <v>45900</v>
      </c>
      <c r="C114" s="179" t="s">
        <v>6675</v>
      </c>
      <c r="D114" s="111"/>
      <c r="F114" s="14">
        <v>200</v>
      </c>
      <c r="G114" s="14"/>
      <c r="H114" s="14"/>
      <c r="I114" s="13" t="s">
        <v>91</v>
      </c>
      <c r="K114" s="395" t="s">
        <v>6530</v>
      </c>
      <c r="L114">
        <v>10</v>
      </c>
      <c r="N114" s="13"/>
      <c r="O114" s="152"/>
      <c r="P114" s="31">
        <f t="shared" si="3"/>
        <v>11240.979999999996</v>
      </c>
      <c r="Q114" s="31">
        <f>SUBTOTAL(9,$F$2:F114)</f>
        <v>28759.020000000004</v>
      </c>
      <c r="R114" s="31">
        <f>SUBTOTAL(9,$G$2:G114)</f>
        <v>40000</v>
      </c>
    </row>
    <row r="115" spans="1:18" ht="14.25" customHeight="1">
      <c r="A115" s="350">
        <v>30</v>
      </c>
      <c r="B115" s="62">
        <v>45907</v>
      </c>
      <c r="C115" s="179" t="s">
        <v>6685</v>
      </c>
      <c r="D115" s="111"/>
      <c r="F115" s="14">
        <v>944</v>
      </c>
      <c r="G115" s="14"/>
      <c r="H115" s="14"/>
      <c r="I115" s="13" t="s">
        <v>91</v>
      </c>
      <c r="K115" s="395" t="s">
        <v>6686</v>
      </c>
      <c r="L115">
        <v>1589</v>
      </c>
      <c r="N115" s="13"/>
      <c r="O115" s="152"/>
      <c r="P115" s="31">
        <f t="shared" si="3"/>
        <v>10296.979999999996</v>
      </c>
      <c r="Q115" s="31">
        <f>SUBTOTAL(9,$F$2:F115)</f>
        <v>29703.020000000004</v>
      </c>
      <c r="R115" s="31">
        <f>SUBTOTAL(9,$G$2:G115)</f>
        <v>40000</v>
      </c>
    </row>
    <row r="116" spans="1:18" ht="14.25" customHeight="1">
      <c r="A116" s="350">
        <v>30</v>
      </c>
      <c r="B116" s="62">
        <v>45907</v>
      </c>
      <c r="C116" s="179" t="s">
        <v>6698</v>
      </c>
      <c r="D116" s="111"/>
      <c r="F116" s="14">
        <v>250</v>
      </c>
      <c r="G116" s="14"/>
      <c r="H116" s="14"/>
      <c r="I116" s="13" t="s">
        <v>89</v>
      </c>
      <c r="K116" t="s">
        <v>6379</v>
      </c>
      <c r="L116">
        <v>1637221</v>
      </c>
      <c r="N116" s="13"/>
      <c r="O116" s="152"/>
      <c r="P116" s="31">
        <f t="shared" si="3"/>
        <v>10046.979999999996</v>
      </c>
      <c r="Q116" s="31">
        <f>SUBTOTAL(9,$F$2:F116)</f>
        <v>29953.020000000004</v>
      </c>
      <c r="R116" s="31">
        <f>SUBTOTAL(9,$G$2:G116)</f>
        <v>40000</v>
      </c>
    </row>
    <row r="117" spans="1:18" ht="14.25" customHeight="1">
      <c r="A117" s="350">
        <v>30</v>
      </c>
      <c r="B117" s="62">
        <v>45909</v>
      </c>
      <c r="C117" s="179" t="s">
        <v>6697</v>
      </c>
      <c r="D117" s="111" t="s">
        <v>6031</v>
      </c>
      <c r="F117" s="14">
        <v>963</v>
      </c>
      <c r="G117" s="14"/>
      <c r="H117" s="14"/>
      <c r="I117" s="13" t="s">
        <v>91</v>
      </c>
      <c r="K117" s="583"/>
      <c r="L117" s="583"/>
      <c r="N117" s="13"/>
      <c r="O117" s="152"/>
      <c r="P117" s="31">
        <f t="shared" si="3"/>
        <v>9083.9799999999959</v>
      </c>
      <c r="Q117" s="31">
        <f>SUBTOTAL(9,$F$2:F117)</f>
        <v>30916.020000000004</v>
      </c>
      <c r="R117" s="31">
        <f>SUBTOTAL(9,$G$2:G117)</f>
        <v>40000</v>
      </c>
    </row>
    <row r="118" spans="1:18" ht="14.25" customHeight="1">
      <c r="A118" s="350">
        <v>30</v>
      </c>
      <c r="B118" s="62">
        <v>45922</v>
      </c>
      <c r="C118" s="179" t="s">
        <v>6820</v>
      </c>
      <c r="D118" s="111"/>
      <c r="F118" s="14"/>
      <c r="G118" s="14"/>
      <c r="H118" s="14">
        <v>224.29</v>
      </c>
      <c r="I118" s="13"/>
      <c r="K118" s="395" t="s">
        <v>4440</v>
      </c>
      <c r="N118" s="13"/>
      <c r="O118" s="152"/>
      <c r="P118" s="31">
        <f t="shared" si="3"/>
        <v>9083.9799999999959</v>
      </c>
      <c r="Q118" s="31">
        <f>SUBTOTAL(9,$F$2:F118)</f>
        <v>30916.020000000004</v>
      </c>
      <c r="R118" s="31">
        <f>SUBTOTAL(9,$G$2:G118)</f>
        <v>40000</v>
      </c>
    </row>
    <row r="119" spans="1:18" ht="14.25" customHeight="1">
      <c r="A119" s="350">
        <v>30</v>
      </c>
      <c r="B119" s="62">
        <v>45925</v>
      </c>
      <c r="C119" s="179" t="s">
        <v>6963</v>
      </c>
      <c r="D119" s="111"/>
      <c r="F119" s="14"/>
      <c r="G119" s="14"/>
      <c r="H119" s="14">
        <v>19.89</v>
      </c>
      <c r="I119" s="13"/>
      <c r="K119" s="395" t="s">
        <v>986</v>
      </c>
      <c r="L119" t="s">
        <v>6824</v>
      </c>
      <c r="N119" s="13"/>
      <c r="O119" s="152"/>
      <c r="P119" s="31">
        <f t="shared" si="3"/>
        <v>9083.9799999999959</v>
      </c>
      <c r="Q119" s="31">
        <f>SUBTOTAL(9,$F$2:F119)</f>
        <v>30916.020000000004</v>
      </c>
      <c r="R119" s="31">
        <f>SUBTOTAL(9,$G$2:G119)</f>
        <v>40000</v>
      </c>
    </row>
    <row r="120" spans="1:18" ht="14.25" customHeight="1">
      <c r="A120" s="350">
        <v>30</v>
      </c>
      <c r="B120" s="62">
        <v>45930</v>
      </c>
      <c r="C120" s="179" t="s">
        <v>7189</v>
      </c>
      <c r="D120" s="111"/>
      <c r="F120" s="14"/>
      <c r="G120" s="14"/>
      <c r="H120" s="14">
        <v>143.32</v>
      </c>
      <c r="I120" s="13"/>
      <c r="K120" s="527" t="s">
        <v>985</v>
      </c>
      <c r="L120" s="583">
        <v>586635</v>
      </c>
      <c r="N120" s="13"/>
      <c r="O120" s="152"/>
      <c r="P120" s="31">
        <f t="shared" si="3"/>
        <v>9083.9799999999959</v>
      </c>
      <c r="Q120" s="31">
        <f>SUBTOTAL(9,$F$2:F120)</f>
        <v>30916.020000000004</v>
      </c>
      <c r="R120" s="31">
        <f>SUBTOTAL(9,$G$2:G120)</f>
        <v>40000</v>
      </c>
    </row>
    <row r="121" spans="1:18" ht="14.25" customHeight="1">
      <c r="A121" s="350">
        <v>30</v>
      </c>
      <c r="B121" s="62">
        <v>45939</v>
      </c>
      <c r="C121" s="179" t="s">
        <v>6735</v>
      </c>
      <c r="D121" s="111" t="s">
        <v>6031</v>
      </c>
      <c r="F121" s="14">
        <v>1956</v>
      </c>
      <c r="G121" s="14"/>
      <c r="H121" s="14"/>
      <c r="I121" s="13" t="s">
        <v>91</v>
      </c>
      <c r="K121" s="627"/>
      <c r="L121" s="583"/>
      <c r="N121" s="13"/>
      <c r="O121" s="152"/>
      <c r="P121" s="31">
        <f t="shared" si="3"/>
        <v>7127.9799999999959</v>
      </c>
      <c r="Q121" s="31">
        <f>SUBTOTAL(9,$F$2:F121)</f>
        <v>32872.020000000004</v>
      </c>
      <c r="R121" s="31">
        <f>SUBTOTAL(9,$G$2:G121)</f>
        <v>40000</v>
      </c>
    </row>
    <row r="122" spans="1:18" ht="14.25" customHeight="1">
      <c r="A122" s="350">
        <v>30</v>
      </c>
      <c r="B122" s="62">
        <v>45939</v>
      </c>
      <c r="C122" s="179" t="s">
        <v>6802</v>
      </c>
      <c r="D122" s="111"/>
      <c r="F122" s="14"/>
      <c r="G122" s="14"/>
      <c r="H122" s="14">
        <v>1588.12</v>
      </c>
      <c r="I122" s="13"/>
      <c r="K122" s="395" t="s">
        <v>793</v>
      </c>
      <c r="L122">
        <v>491586444</v>
      </c>
      <c r="N122" s="13"/>
      <c r="O122" s="152"/>
      <c r="P122" s="31">
        <f t="shared" si="3"/>
        <v>7127.9799999999959</v>
      </c>
      <c r="Q122" s="31">
        <f>SUBTOTAL(9,$F$2:F122)</f>
        <v>32872.020000000004</v>
      </c>
      <c r="R122" s="31">
        <f>SUBTOTAL(9,$G$2:G122)</f>
        <v>40000</v>
      </c>
    </row>
    <row r="123" spans="1:18" ht="14.25" customHeight="1">
      <c r="A123" s="350">
        <v>30</v>
      </c>
      <c r="B123" s="62">
        <v>45940</v>
      </c>
      <c r="C123" s="179" t="s">
        <v>6964</v>
      </c>
      <c r="D123" s="111"/>
      <c r="F123" s="14"/>
      <c r="G123" s="14"/>
      <c r="H123" s="14">
        <v>39.78</v>
      </c>
      <c r="I123" s="13"/>
      <c r="K123" s="395" t="s">
        <v>986</v>
      </c>
      <c r="L123" s="395">
        <v>236693141</v>
      </c>
      <c r="N123" s="13"/>
      <c r="O123" s="152"/>
      <c r="P123" s="31">
        <f t="shared" si="3"/>
        <v>7127.9799999999959</v>
      </c>
      <c r="Q123" s="31">
        <f>SUBTOTAL(9,$F$2:F123)</f>
        <v>32872.020000000004</v>
      </c>
      <c r="R123" s="31">
        <f>SUBTOTAL(9,$G$2:G123)</f>
        <v>40000</v>
      </c>
    </row>
    <row r="124" spans="1:18" ht="14.25" customHeight="1">
      <c r="A124" s="350">
        <v>30</v>
      </c>
      <c r="B124" s="245">
        <v>45951</v>
      </c>
      <c r="C124" s="532" t="s">
        <v>6756</v>
      </c>
      <c r="D124" s="111"/>
      <c r="F124" s="14">
        <v>850</v>
      </c>
      <c r="G124" s="14"/>
      <c r="H124" s="14"/>
      <c r="I124" s="13" t="s">
        <v>91</v>
      </c>
      <c r="K124" s="527" t="s">
        <v>6757</v>
      </c>
      <c r="L124" s="583">
        <v>25401001624</v>
      </c>
      <c r="N124" s="13"/>
      <c r="O124" s="152"/>
      <c r="P124" s="31">
        <f t="shared" si="3"/>
        <v>6277.9799999999959</v>
      </c>
      <c r="Q124" s="31">
        <f>SUBTOTAL(9,$F$2:F124)</f>
        <v>33722.020000000004</v>
      </c>
      <c r="R124" s="31">
        <f>SUBTOTAL(9,$G$2:G124)</f>
        <v>40000</v>
      </c>
    </row>
    <row r="125" spans="1:18" ht="14.25" customHeight="1">
      <c r="A125" s="350">
        <v>30</v>
      </c>
      <c r="B125" s="62">
        <v>45952</v>
      </c>
      <c r="C125" s="179" t="s">
        <v>6819</v>
      </c>
      <c r="D125" s="111"/>
      <c r="E125" s="583"/>
      <c r="F125" s="14"/>
      <c r="G125" s="14"/>
      <c r="H125" s="14">
        <v>224.89</v>
      </c>
      <c r="I125" s="13"/>
      <c r="K125" s="395" t="s">
        <v>4440</v>
      </c>
      <c r="L125" s="395"/>
      <c r="N125" s="13"/>
      <c r="O125" s="152"/>
      <c r="P125" s="31">
        <f t="shared" si="3"/>
        <v>6277.9799999999959</v>
      </c>
      <c r="Q125" s="31">
        <f>SUBTOTAL(9,$F$2:F125)</f>
        <v>33722.020000000004</v>
      </c>
      <c r="R125" s="31">
        <f>SUBTOTAL(9,$G$2:G125)</f>
        <v>40000</v>
      </c>
    </row>
    <row r="126" spans="1:18" ht="14.25" customHeight="1">
      <c r="A126" s="350">
        <v>30</v>
      </c>
      <c r="B126" s="62">
        <v>45957</v>
      </c>
      <c r="C126" s="179" t="s">
        <v>6753</v>
      </c>
      <c r="D126" s="111"/>
      <c r="E126" s="585"/>
      <c r="F126" s="14"/>
      <c r="G126" s="14"/>
      <c r="H126" s="14">
        <v>5579</v>
      </c>
      <c r="I126" s="13"/>
      <c r="K126" s="627" t="s">
        <v>6379</v>
      </c>
      <c r="L126" s="583">
        <v>1179700</v>
      </c>
      <c r="N126" s="13"/>
      <c r="O126" s="152"/>
      <c r="P126" s="31">
        <f t="shared" si="3"/>
        <v>6277.9799999999959</v>
      </c>
      <c r="Q126" s="31">
        <f>SUBTOTAL(9,$F$2:F126)</f>
        <v>33722.020000000004</v>
      </c>
      <c r="R126" s="31">
        <f>SUBTOTAL(9,$G$2:G126)</f>
        <v>40000</v>
      </c>
    </row>
    <row r="127" spans="1:18" ht="14.25" customHeight="1">
      <c r="A127" s="350">
        <v>30</v>
      </c>
      <c r="B127" s="62">
        <v>45957</v>
      </c>
      <c r="C127" s="179" t="s">
        <v>6817</v>
      </c>
      <c r="D127" s="111"/>
      <c r="F127" s="14"/>
      <c r="G127" s="14"/>
      <c r="H127" s="14">
        <v>709.05</v>
      </c>
      <c r="I127" s="13"/>
      <c r="K127" s="527" t="s">
        <v>451</v>
      </c>
      <c r="L127">
        <v>3779024</v>
      </c>
      <c r="N127" s="13"/>
      <c r="O127" s="152"/>
      <c r="P127" s="31">
        <f t="shared" si="3"/>
        <v>6277.9799999999959</v>
      </c>
      <c r="Q127" s="31">
        <f>SUBTOTAL(9,$F$2:F127)</f>
        <v>33722.020000000004</v>
      </c>
      <c r="R127" s="31">
        <f>SUBTOTAL(9,$G$2:G127)</f>
        <v>40000</v>
      </c>
    </row>
    <row r="128" spans="1:18" ht="14.25" customHeight="1">
      <c r="A128" s="350">
        <v>30</v>
      </c>
      <c r="B128" s="62">
        <v>45972</v>
      </c>
      <c r="C128" s="179" t="s">
        <v>7026</v>
      </c>
      <c r="D128" s="111"/>
      <c r="F128" s="14"/>
      <c r="G128" s="14"/>
      <c r="H128" s="14">
        <v>33.340000000000003</v>
      </c>
      <c r="I128" s="13"/>
      <c r="K128" s="395" t="s">
        <v>451</v>
      </c>
      <c r="L128">
        <v>3843423</v>
      </c>
      <c r="N128" s="13"/>
      <c r="O128" s="152"/>
      <c r="P128" s="31">
        <f t="shared" si="3"/>
        <v>6277.9799999999959</v>
      </c>
      <c r="Q128" s="31">
        <f>SUBTOTAL(9,$F$2:F128)</f>
        <v>33722.020000000004</v>
      </c>
      <c r="R128" s="31">
        <f>SUBTOTAL(9,$G$2:G128)</f>
        <v>40000</v>
      </c>
    </row>
    <row r="129" spans="1:18" ht="14.25" customHeight="1">
      <c r="A129" s="350">
        <v>30</v>
      </c>
      <c r="B129" s="62">
        <v>45983</v>
      </c>
      <c r="C129" s="179" t="s">
        <v>6834</v>
      </c>
      <c r="D129" s="111"/>
      <c r="E129" s="561"/>
      <c r="F129" s="14"/>
      <c r="G129" s="14"/>
      <c r="H129" s="14">
        <v>224.89</v>
      </c>
      <c r="I129" s="13"/>
      <c r="J129" s="561"/>
      <c r="K129" s="627" t="s">
        <v>4440</v>
      </c>
      <c r="L129" s="627"/>
      <c r="N129" s="13"/>
      <c r="O129" s="152"/>
      <c r="P129" s="31">
        <f t="shared" si="3"/>
        <v>6277.9799999999959</v>
      </c>
      <c r="Q129" s="31">
        <f>SUBTOTAL(9,$F$2:F129)</f>
        <v>33722.020000000004</v>
      </c>
      <c r="R129" s="31">
        <f>SUBTOTAL(9,$G$2:G129)</f>
        <v>40000</v>
      </c>
    </row>
    <row r="130" spans="1:18" ht="14.25" customHeight="1">
      <c r="A130" s="350">
        <v>30</v>
      </c>
      <c r="B130" s="62">
        <v>45984</v>
      </c>
      <c r="C130" s="179" t="s">
        <v>6966</v>
      </c>
      <c r="D130" s="111"/>
      <c r="F130" s="14"/>
      <c r="G130" s="14"/>
      <c r="H130" s="14">
        <v>19.89</v>
      </c>
      <c r="I130" s="13"/>
      <c r="K130" s="395" t="s">
        <v>986</v>
      </c>
      <c r="L130">
        <v>237948638</v>
      </c>
      <c r="N130" s="13"/>
      <c r="O130" s="152"/>
      <c r="P130" s="31">
        <f t="shared" ref="P130:P159" si="4">R130-Q130</f>
        <v>6277.9799999999959</v>
      </c>
      <c r="Q130" s="31">
        <f>SUBTOTAL(9,$F$2:F130)</f>
        <v>33722.020000000004</v>
      </c>
      <c r="R130" s="31">
        <f>SUBTOTAL(9,$G$2:G130)</f>
        <v>40000</v>
      </c>
    </row>
    <row r="131" spans="1:18" ht="14.25" customHeight="1">
      <c r="A131" s="350">
        <v>30</v>
      </c>
      <c r="B131" s="62">
        <v>45984</v>
      </c>
      <c r="C131" s="179" t="s">
        <v>6849</v>
      </c>
      <c r="D131" s="111"/>
      <c r="F131" s="14">
        <v>700</v>
      </c>
      <c r="G131" s="14"/>
      <c r="H131" s="14"/>
      <c r="I131" s="13" t="s">
        <v>91</v>
      </c>
      <c r="K131" s="627" t="s">
        <v>6917</v>
      </c>
      <c r="L131">
        <v>150</v>
      </c>
      <c r="N131" s="13"/>
      <c r="O131" s="152"/>
      <c r="P131" s="31">
        <f t="shared" si="4"/>
        <v>5577.9799999999959</v>
      </c>
      <c r="Q131" s="31">
        <f>SUBTOTAL(9,$F$2:F131)</f>
        <v>34422.020000000004</v>
      </c>
      <c r="R131" s="31">
        <f>SUBTOTAL(9,$G$2:G131)</f>
        <v>40000</v>
      </c>
    </row>
    <row r="132" spans="1:18" ht="14.25" customHeight="1">
      <c r="A132" s="350">
        <v>30</v>
      </c>
      <c r="B132" s="62">
        <v>45984</v>
      </c>
      <c r="C132" s="179" t="s">
        <v>6850</v>
      </c>
      <c r="D132" s="111"/>
      <c r="F132" s="14">
        <v>700</v>
      </c>
      <c r="G132" s="14"/>
      <c r="H132" s="14"/>
      <c r="I132" s="13" t="s">
        <v>91</v>
      </c>
      <c r="K132" s="627" t="s">
        <v>6917</v>
      </c>
      <c r="L132" s="627">
        <v>165</v>
      </c>
      <c r="N132" s="13"/>
      <c r="O132" s="152"/>
      <c r="P132" s="31">
        <f t="shared" si="4"/>
        <v>4877.9799999999959</v>
      </c>
      <c r="Q132" s="31">
        <f>SUBTOTAL(9,$F$2:F132)</f>
        <v>35122.020000000004</v>
      </c>
      <c r="R132" s="31">
        <f>SUBTOTAL(9,$G$2:G132)</f>
        <v>40000</v>
      </c>
    </row>
    <row r="133" spans="1:18" ht="14.25" customHeight="1">
      <c r="A133" s="350">
        <v>30</v>
      </c>
      <c r="B133" s="62">
        <v>45987</v>
      </c>
      <c r="C133" s="179" t="s">
        <v>705</v>
      </c>
      <c r="D133" s="111"/>
      <c r="F133" s="14">
        <v>79</v>
      </c>
      <c r="G133" s="14"/>
      <c r="H133" s="14"/>
      <c r="I133" s="13" t="s">
        <v>91</v>
      </c>
      <c r="K133" s="395" t="s">
        <v>166</v>
      </c>
      <c r="L133" s="627">
        <v>11036</v>
      </c>
      <c r="N133" s="13"/>
      <c r="O133" s="152"/>
      <c r="P133" s="31">
        <f t="shared" si="4"/>
        <v>4798.9799999999959</v>
      </c>
      <c r="Q133" s="31">
        <f>SUBTOTAL(9,$F$2:F133)</f>
        <v>35201.020000000004</v>
      </c>
      <c r="R133" s="31">
        <f>SUBTOTAL(9,$G$2:G133)</f>
        <v>40000</v>
      </c>
    </row>
    <row r="134" spans="1:18" ht="14.25" customHeight="1">
      <c r="A134" s="350">
        <v>30</v>
      </c>
      <c r="B134" s="62">
        <v>45991</v>
      </c>
      <c r="C134" s="179" t="s">
        <v>6915</v>
      </c>
      <c r="D134" s="111"/>
      <c r="F134" s="14"/>
      <c r="G134" s="14"/>
      <c r="H134" s="14">
        <v>143.19</v>
      </c>
      <c r="I134" s="13"/>
      <c r="K134" s="627" t="s">
        <v>4927</v>
      </c>
      <c r="L134">
        <v>590790</v>
      </c>
      <c r="N134" s="13"/>
      <c r="O134" s="152"/>
      <c r="P134" s="31">
        <f t="shared" si="4"/>
        <v>4798.9799999999959</v>
      </c>
      <c r="Q134" s="31">
        <f>SUBTOTAL(9,$F$2:F134)</f>
        <v>35201.020000000004</v>
      </c>
      <c r="R134" s="31">
        <f>SUBTOTAL(9,$G$2:G134)</f>
        <v>40000</v>
      </c>
    </row>
    <row r="135" spans="1:18" ht="14.25" customHeight="1">
      <c r="A135" s="350">
        <v>30</v>
      </c>
      <c r="B135" s="62">
        <v>45992</v>
      </c>
      <c r="C135" s="627" t="s">
        <v>6476</v>
      </c>
      <c r="D135" s="111"/>
      <c r="F135" s="14"/>
      <c r="G135" s="14"/>
      <c r="H135" s="14">
        <v>410</v>
      </c>
      <c r="I135" s="13"/>
      <c r="K135" t="s">
        <v>6910</v>
      </c>
      <c r="L135">
        <v>128564</v>
      </c>
      <c r="N135" s="13"/>
      <c r="O135" s="152"/>
      <c r="P135" s="31">
        <f t="shared" si="4"/>
        <v>4798.9799999999959</v>
      </c>
      <c r="Q135" s="31">
        <f>SUBTOTAL(9,$F$2:F135)</f>
        <v>35201.020000000004</v>
      </c>
      <c r="R135" s="31">
        <f>SUBTOTAL(9,$G$2:G135)</f>
        <v>40000</v>
      </c>
    </row>
    <row r="136" spans="1:18" ht="14.25" customHeight="1">
      <c r="A136" s="350">
        <v>30</v>
      </c>
      <c r="B136" s="62">
        <v>45995</v>
      </c>
      <c r="C136" s="179" t="s">
        <v>6920</v>
      </c>
      <c r="D136" s="111"/>
      <c r="F136" s="14"/>
      <c r="G136" s="14"/>
      <c r="H136" s="14">
        <v>982.31</v>
      </c>
      <c r="I136" s="13"/>
      <c r="K136" s="583" t="s">
        <v>793</v>
      </c>
      <c r="L136">
        <v>431950243</v>
      </c>
      <c r="N136" s="13"/>
      <c r="O136" s="152"/>
      <c r="P136" s="31">
        <f t="shared" si="4"/>
        <v>4798.9799999999959</v>
      </c>
      <c r="Q136" s="31">
        <f>SUBTOTAL(9,$F$2:F136)</f>
        <v>35201.020000000004</v>
      </c>
      <c r="R136" s="31">
        <f>SUBTOTAL(9,$G$2:G136)</f>
        <v>40000</v>
      </c>
    </row>
    <row r="137" spans="1:18" ht="14.25" customHeight="1">
      <c r="A137" s="350">
        <v>30</v>
      </c>
      <c r="B137" s="62">
        <v>45999</v>
      </c>
      <c r="C137" s="179" t="s">
        <v>6898</v>
      </c>
      <c r="D137" s="111"/>
      <c r="E137" s="627"/>
      <c r="F137" s="14">
        <v>1131</v>
      </c>
      <c r="G137" s="14"/>
      <c r="H137" s="14"/>
      <c r="I137" s="13" t="s">
        <v>91</v>
      </c>
      <c r="N137" s="13"/>
      <c r="O137" s="152"/>
      <c r="P137" s="31">
        <f t="shared" si="4"/>
        <v>3667.9799999999959</v>
      </c>
      <c r="Q137" s="31">
        <f>SUBTOTAL(9,$F$2:F137)</f>
        <v>36332.020000000004</v>
      </c>
      <c r="R137" s="31">
        <f>SUBTOTAL(9,$G$2:G137)</f>
        <v>40000</v>
      </c>
    </row>
    <row r="138" spans="1:18" ht="14.25" customHeight="1">
      <c r="A138" s="350">
        <v>30</v>
      </c>
      <c r="B138" s="62">
        <v>46006</v>
      </c>
      <c r="C138" s="179" t="s">
        <v>6916</v>
      </c>
      <c r="D138" s="111"/>
      <c r="F138" s="14"/>
      <c r="G138" s="14"/>
      <c r="H138" s="14">
        <v>700</v>
      </c>
      <c r="I138" s="13"/>
      <c r="K138" t="s">
        <v>6917</v>
      </c>
      <c r="L138">
        <v>169</v>
      </c>
      <c r="N138" s="13"/>
      <c r="O138" s="152"/>
      <c r="P138" s="31">
        <f t="shared" si="4"/>
        <v>3667.9799999999959</v>
      </c>
      <c r="Q138" s="31">
        <f>SUBTOTAL(9,$F$2:F138)</f>
        <v>36332.020000000004</v>
      </c>
      <c r="R138" s="31">
        <f>SUBTOTAL(9,$G$2:G138)</f>
        <v>40000</v>
      </c>
    </row>
    <row r="139" spans="1:18" ht="14.25" customHeight="1">
      <c r="A139" s="350">
        <v>30</v>
      </c>
      <c r="B139" s="62">
        <v>46010</v>
      </c>
      <c r="C139" s="179" t="s">
        <v>7027</v>
      </c>
      <c r="D139" s="111"/>
      <c r="F139" s="14"/>
      <c r="G139" s="14"/>
      <c r="H139" s="14">
        <v>19.89</v>
      </c>
      <c r="I139" s="13"/>
      <c r="K139" s="627" t="s">
        <v>986</v>
      </c>
      <c r="L139">
        <v>240543112</v>
      </c>
      <c r="N139" s="13"/>
      <c r="O139" s="152"/>
      <c r="P139" s="31">
        <f t="shared" si="4"/>
        <v>3667.9799999999959</v>
      </c>
      <c r="Q139" s="31">
        <f>SUBTOTAL(9,$F$2:F139)</f>
        <v>36332.020000000004</v>
      </c>
      <c r="R139" s="31">
        <f>SUBTOTAL(9,$G$2:G139)</f>
        <v>40000</v>
      </c>
    </row>
    <row r="140" spans="1:18" ht="14.25" customHeight="1">
      <c r="A140" s="350">
        <v>30</v>
      </c>
      <c r="B140" s="62">
        <v>46013</v>
      </c>
      <c r="C140" s="179" t="s">
        <v>6967</v>
      </c>
      <c r="D140" s="111"/>
      <c r="F140" s="14"/>
      <c r="G140" s="14"/>
      <c r="H140" s="14">
        <v>224.89</v>
      </c>
      <c r="I140" s="13"/>
      <c r="K140" s="527" t="s">
        <v>4440</v>
      </c>
      <c r="N140" s="13"/>
      <c r="O140" s="152"/>
      <c r="P140" s="31">
        <f t="shared" si="4"/>
        <v>3667.9799999999959</v>
      </c>
      <c r="Q140" s="31">
        <f>SUBTOTAL(9,$F$2:F140)</f>
        <v>36332.020000000004</v>
      </c>
      <c r="R140" s="31">
        <f>SUBTOTAL(9,$G$2:G140)</f>
        <v>40000</v>
      </c>
    </row>
    <row r="141" spans="1:18" ht="14.25" customHeight="1">
      <c r="A141" s="350">
        <v>30</v>
      </c>
      <c r="B141" s="62">
        <v>46021</v>
      </c>
      <c r="C141" s="179" t="s">
        <v>7190</v>
      </c>
      <c r="D141" s="111"/>
      <c r="F141" s="14"/>
      <c r="G141" s="14"/>
      <c r="H141" s="14">
        <v>142.5</v>
      </c>
      <c r="I141" s="13"/>
      <c r="K141" s="527" t="s">
        <v>985</v>
      </c>
      <c r="L141">
        <v>592862</v>
      </c>
      <c r="N141" s="13"/>
      <c r="O141" s="152"/>
      <c r="P141" s="31">
        <f t="shared" si="4"/>
        <v>3667.9799999999959</v>
      </c>
      <c r="Q141" s="31">
        <f>SUBTOTAL(9,$F$2:F141)</f>
        <v>36332.020000000004</v>
      </c>
      <c r="R141" s="31">
        <f>SUBTOTAL(9,$G$2:G141)</f>
        <v>40000</v>
      </c>
    </row>
    <row r="142" spans="1:18" ht="14.25" customHeight="1">
      <c r="A142" s="350">
        <v>30</v>
      </c>
      <c r="B142" s="62">
        <v>46023</v>
      </c>
      <c r="C142" s="179" t="s">
        <v>7019</v>
      </c>
      <c r="D142" s="111"/>
      <c r="F142" s="14"/>
      <c r="G142" s="14"/>
      <c r="H142" s="14">
        <v>224.89</v>
      </c>
      <c r="I142" s="13"/>
      <c r="K142" s="627" t="s">
        <v>4440</v>
      </c>
      <c r="N142" s="13"/>
      <c r="O142" s="152"/>
      <c r="P142" s="31">
        <f t="shared" si="4"/>
        <v>3667.9799999999959</v>
      </c>
      <c r="Q142" s="31">
        <f>SUBTOTAL(9,$F$2:F142)</f>
        <v>36332.020000000004</v>
      </c>
      <c r="R142" s="31">
        <f>SUBTOTAL(9,$G$2:G142)</f>
        <v>40000</v>
      </c>
    </row>
    <row r="143" spans="1:18" ht="14.25" customHeight="1">
      <c r="A143" s="350">
        <v>30</v>
      </c>
      <c r="B143" s="62">
        <v>46030</v>
      </c>
      <c r="C143" s="179" t="s">
        <v>7142</v>
      </c>
      <c r="D143" s="111"/>
      <c r="F143" s="14"/>
      <c r="G143" s="14"/>
      <c r="H143" s="14">
        <v>413</v>
      </c>
      <c r="I143" s="13"/>
      <c r="K143" s="527" t="s">
        <v>7143</v>
      </c>
      <c r="L143">
        <v>6911</v>
      </c>
      <c r="N143" s="13"/>
      <c r="O143" s="152"/>
      <c r="P143" s="31">
        <f t="shared" si="4"/>
        <v>3667.9799999999959</v>
      </c>
      <c r="Q143" s="31">
        <f>SUBTOTAL(9,$F$2:F143)</f>
        <v>36332.020000000004</v>
      </c>
      <c r="R143" s="31">
        <f>SUBTOTAL(9,$G$2:G143)</f>
        <v>40000</v>
      </c>
    </row>
    <row r="144" spans="1:18" ht="13.5" customHeight="1">
      <c r="A144" s="350">
        <v>30</v>
      </c>
      <c r="B144" s="62">
        <v>46030</v>
      </c>
      <c r="C144" s="179" t="s">
        <v>6997</v>
      </c>
      <c r="D144" s="111" t="s">
        <v>1453</v>
      </c>
      <c r="F144" s="14">
        <v>1242</v>
      </c>
      <c r="G144" s="14"/>
      <c r="H144" s="14"/>
      <c r="I144" s="13" t="s">
        <v>91</v>
      </c>
      <c r="K144" s="627"/>
      <c r="N144" s="13"/>
      <c r="O144" s="152"/>
      <c r="P144" s="31">
        <f t="shared" si="4"/>
        <v>2425.9799999999959</v>
      </c>
      <c r="Q144" s="31">
        <f>SUBTOTAL(9,$F$2:F144)</f>
        <v>37574.020000000004</v>
      </c>
      <c r="R144" s="31">
        <f>SUBTOTAL(9,$G$2:G144)</f>
        <v>40000</v>
      </c>
    </row>
    <row r="145" spans="1:18" ht="14.25" customHeight="1">
      <c r="A145" s="350">
        <v>30</v>
      </c>
      <c r="B145" s="62">
        <v>46032</v>
      </c>
      <c r="C145" s="179" t="s">
        <v>6965</v>
      </c>
      <c r="D145" s="111"/>
      <c r="F145" s="14"/>
      <c r="G145" s="14"/>
      <c r="H145" s="14">
        <v>39.78</v>
      </c>
      <c r="I145" s="13"/>
      <c r="K145" s="627" t="s">
        <v>986</v>
      </c>
      <c r="L145">
        <v>558277257</v>
      </c>
      <c r="N145" s="13"/>
      <c r="O145" s="152"/>
      <c r="P145" s="31">
        <f t="shared" si="4"/>
        <v>2425.9799999999959</v>
      </c>
      <c r="Q145" s="31">
        <f>SUBTOTAL(9,$F$2:F145)</f>
        <v>37574.020000000004</v>
      </c>
      <c r="R145" s="31">
        <f>SUBTOTAL(9,$G$2:G145)</f>
        <v>40000</v>
      </c>
    </row>
    <row r="146" spans="1:18" ht="14.25" customHeight="1">
      <c r="A146" s="350">
        <v>30</v>
      </c>
      <c r="B146" s="62">
        <v>46036</v>
      </c>
      <c r="C146" s="179" t="s">
        <v>7022</v>
      </c>
      <c r="D146" s="111"/>
      <c r="F146" s="14"/>
      <c r="G146" s="14"/>
      <c r="H146" s="14">
        <v>700</v>
      </c>
      <c r="I146" s="13"/>
      <c r="J146" s="607"/>
      <c r="K146" s="461" t="s">
        <v>7023</v>
      </c>
      <c r="L146" s="607">
        <v>8</v>
      </c>
      <c r="N146" s="13"/>
      <c r="O146" s="152"/>
      <c r="P146" s="31">
        <f t="shared" si="4"/>
        <v>2425.9799999999959</v>
      </c>
      <c r="Q146" s="31">
        <f>SUBTOTAL(9,$F$2:F146)</f>
        <v>37574.020000000004</v>
      </c>
      <c r="R146" s="31">
        <f>SUBTOTAL(9,$G$2:G146)</f>
        <v>40000</v>
      </c>
    </row>
    <row r="147" spans="1:18" ht="14.25" customHeight="1">
      <c r="A147" s="350">
        <v>30</v>
      </c>
      <c r="B147" s="62">
        <v>46041</v>
      </c>
      <c r="C147" s="179" t="s">
        <v>7120</v>
      </c>
      <c r="D147" s="111"/>
      <c r="F147" s="14"/>
      <c r="G147" s="14"/>
      <c r="H147" s="14">
        <v>39.78</v>
      </c>
      <c r="I147" s="13"/>
      <c r="K147" s="527" t="s">
        <v>986</v>
      </c>
      <c r="L147">
        <v>241805732</v>
      </c>
      <c r="N147" s="13"/>
      <c r="O147" s="152"/>
      <c r="P147" s="31">
        <f t="shared" si="4"/>
        <v>2425.9799999999959</v>
      </c>
      <c r="Q147" s="31">
        <f>SUBTOTAL(9,$F$2:F147)</f>
        <v>37574.020000000004</v>
      </c>
      <c r="R147" s="31">
        <f>SUBTOTAL(9,$G$2:G147)</f>
        <v>40000</v>
      </c>
    </row>
    <row r="148" spans="1:18" ht="14.25" customHeight="1">
      <c r="A148" s="350">
        <v>30</v>
      </c>
      <c r="B148" s="62">
        <v>46042</v>
      </c>
      <c r="C148" s="179" t="s">
        <v>7145</v>
      </c>
      <c r="D148" s="111"/>
      <c r="F148" s="14"/>
      <c r="G148" s="14"/>
      <c r="H148" s="14">
        <v>5051.5</v>
      </c>
      <c r="I148" s="13"/>
      <c r="K148" s="527" t="s">
        <v>6943</v>
      </c>
      <c r="L148">
        <v>30121862</v>
      </c>
      <c r="N148" s="13"/>
      <c r="O148" s="152"/>
      <c r="P148" s="31">
        <f t="shared" si="4"/>
        <v>2425.9799999999959</v>
      </c>
      <c r="Q148" s="31">
        <f>SUBTOTAL(9,$F$2:F148)</f>
        <v>37574.020000000004</v>
      </c>
      <c r="R148" s="31">
        <f>SUBTOTAL(9,$G$2:G148)</f>
        <v>40000</v>
      </c>
    </row>
    <row r="149" spans="1:18" ht="14.25" customHeight="1">
      <c r="A149" s="350">
        <v>30</v>
      </c>
      <c r="B149" s="62">
        <v>46045</v>
      </c>
      <c r="C149" s="179" t="s">
        <v>7071</v>
      </c>
      <c r="D149" s="111"/>
      <c r="F149" s="14"/>
      <c r="G149" s="14"/>
      <c r="H149" s="14">
        <v>254.89</v>
      </c>
      <c r="I149" s="13"/>
      <c r="K149" s="527" t="s">
        <v>4440</v>
      </c>
      <c r="L149" s="621"/>
      <c r="N149" s="13"/>
      <c r="O149" s="152"/>
      <c r="P149" s="31">
        <f t="shared" si="4"/>
        <v>2425.9799999999959</v>
      </c>
      <c r="Q149" s="31">
        <f>SUBTOTAL(9,$F$2:F149)</f>
        <v>37574.020000000004</v>
      </c>
      <c r="R149" s="31">
        <f>SUBTOTAL(9,$G$2:G149)</f>
        <v>40000</v>
      </c>
    </row>
    <row r="150" spans="1:18" ht="13.9" customHeight="1">
      <c r="A150" s="350">
        <v>30</v>
      </c>
      <c r="B150" s="62">
        <v>46052</v>
      </c>
      <c r="C150" s="179" t="s">
        <v>7020</v>
      </c>
      <c r="D150" s="111"/>
      <c r="F150" s="14"/>
      <c r="G150" s="14"/>
      <c r="H150" s="14">
        <v>142.5</v>
      </c>
      <c r="I150" s="13"/>
      <c r="K150" s="621" t="s">
        <v>985</v>
      </c>
      <c r="L150">
        <v>594912</v>
      </c>
      <c r="N150" s="13"/>
      <c r="O150" s="152"/>
      <c r="P150" s="31">
        <f t="shared" si="4"/>
        <v>2425.9799999999959</v>
      </c>
      <c r="Q150" s="31">
        <f>SUBTOTAL(9,$F$2:F150)</f>
        <v>37574.020000000004</v>
      </c>
      <c r="R150" s="31">
        <f>SUBTOTAL(9,$G$2:G150)</f>
        <v>40000</v>
      </c>
    </row>
    <row r="151" spans="1:18" ht="14.25" customHeight="1">
      <c r="A151" s="350">
        <v>30</v>
      </c>
      <c r="B151" s="62">
        <v>46076</v>
      </c>
      <c r="C151" s="179" t="s">
        <v>7073</v>
      </c>
      <c r="D151" s="111"/>
      <c r="F151" s="14"/>
      <c r="G151" s="14"/>
      <c r="H151" s="14">
        <v>700</v>
      </c>
      <c r="I151" s="13"/>
      <c r="K151" s="627" t="s">
        <v>6917</v>
      </c>
      <c r="L151">
        <v>22</v>
      </c>
      <c r="N151" s="13"/>
      <c r="O151" s="152"/>
      <c r="P151" s="31">
        <f t="shared" si="4"/>
        <v>2425.9799999999959</v>
      </c>
      <c r="Q151" s="31">
        <f>SUBTOTAL(9,$F$2:F151)</f>
        <v>37574.020000000004</v>
      </c>
      <c r="R151" s="31">
        <f>SUBTOTAL(9,$G$2:G151)</f>
        <v>40000</v>
      </c>
    </row>
    <row r="152" spans="1:18" ht="14.25" customHeight="1">
      <c r="A152" s="350">
        <v>30</v>
      </c>
      <c r="B152" s="62">
        <v>46077</v>
      </c>
      <c r="C152" s="179" t="s">
        <v>7067</v>
      </c>
      <c r="D152" s="111"/>
      <c r="F152" s="14"/>
      <c r="G152" s="14"/>
      <c r="H152" s="14">
        <v>1511.5</v>
      </c>
      <c r="I152" s="13"/>
      <c r="K152" s="627" t="s">
        <v>793</v>
      </c>
      <c r="L152" s="627">
        <v>300064196885</v>
      </c>
      <c r="N152" s="13"/>
      <c r="O152" s="152"/>
      <c r="P152" s="31">
        <f t="shared" si="4"/>
        <v>2425.9799999999959</v>
      </c>
      <c r="Q152" s="31">
        <f>SUBTOTAL(9,$F$2:F152)</f>
        <v>37574.020000000004</v>
      </c>
      <c r="R152" s="31">
        <f>SUBTOTAL(9,$G$2:G152)</f>
        <v>40000</v>
      </c>
    </row>
    <row r="153" spans="1:18" ht="14.25" customHeight="1">
      <c r="A153" s="350">
        <v>30</v>
      </c>
      <c r="B153" s="62">
        <v>46081</v>
      </c>
      <c r="C153" s="179" t="s">
        <v>7113</v>
      </c>
      <c r="D153" s="111"/>
      <c r="F153" s="14"/>
      <c r="G153" s="14"/>
      <c r="H153" s="14">
        <v>142.09</v>
      </c>
      <c r="I153" s="13"/>
      <c r="K153" s="627" t="s">
        <v>985</v>
      </c>
      <c r="L153" s="627">
        <v>596961</v>
      </c>
      <c r="N153" s="13"/>
      <c r="O153" s="152"/>
      <c r="P153" s="31">
        <f t="shared" si="4"/>
        <v>2425.9799999999959</v>
      </c>
      <c r="Q153" s="31">
        <f>SUBTOTAL(9,$F$2:F153)</f>
        <v>37574.020000000004</v>
      </c>
      <c r="R153" s="31">
        <f>SUBTOTAL(9,$G$2:G153)</f>
        <v>40000</v>
      </c>
    </row>
    <row r="154" spans="1:18" ht="14.25" customHeight="1">
      <c r="A154" s="350">
        <v>30</v>
      </c>
      <c r="B154" s="62">
        <v>46090</v>
      </c>
      <c r="C154" s="179" t="s">
        <v>7088</v>
      </c>
      <c r="D154" s="111"/>
      <c r="F154" s="14">
        <v>680.02</v>
      </c>
      <c r="G154" s="14"/>
      <c r="H154" s="627"/>
      <c r="I154" s="13"/>
      <c r="K154" s="627"/>
      <c r="N154" s="13"/>
      <c r="O154" s="152"/>
      <c r="P154" s="31">
        <f t="shared" si="4"/>
        <v>1745.9599999999991</v>
      </c>
      <c r="Q154" s="31">
        <f>SUBTOTAL(9,$F$2:F154)</f>
        <v>38254.04</v>
      </c>
      <c r="R154" s="31">
        <f>SUBTOTAL(9,$G$2:G154)</f>
        <v>40000</v>
      </c>
    </row>
    <row r="155" spans="1:18" ht="14.25" customHeight="1">
      <c r="A155" s="350">
        <v>30</v>
      </c>
      <c r="B155" s="62">
        <v>46099</v>
      </c>
      <c r="C155" s="179" t="s">
        <v>7110</v>
      </c>
      <c r="D155" s="111"/>
      <c r="F155" s="14"/>
      <c r="G155" s="14"/>
      <c r="H155" s="14">
        <v>30.21</v>
      </c>
      <c r="I155" s="13"/>
      <c r="K155" s="527" t="s">
        <v>451</v>
      </c>
      <c r="L155" s="615" t="s">
        <v>7116</v>
      </c>
      <c r="N155" s="13"/>
      <c r="O155" s="152"/>
      <c r="P155" s="31">
        <f t="shared" si="4"/>
        <v>1745.9599999999991</v>
      </c>
      <c r="Q155" s="31">
        <f>SUBTOTAL(9,$F$2:F155)</f>
        <v>38254.04</v>
      </c>
      <c r="R155" s="31">
        <f>SUBTOTAL(9,$G$2:G155)</f>
        <v>40000</v>
      </c>
    </row>
    <row r="156" spans="1:18" ht="14.25" customHeight="1">
      <c r="A156" s="350">
        <v>30</v>
      </c>
      <c r="B156" s="62">
        <v>46111</v>
      </c>
      <c r="C156" s="179" t="s">
        <v>7191</v>
      </c>
      <c r="D156" s="111"/>
      <c r="F156" s="14"/>
      <c r="G156" s="14"/>
      <c r="H156" s="14">
        <v>120.64</v>
      </c>
      <c r="I156" s="13"/>
      <c r="K156" s="527" t="s">
        <v>985</v>
      </c>
      <c r="L156">
        <v>599014</v>
      </c>
      <c r="N156" s="13"/>
      <c r="O156" s="152"/>
      <c r="P156" s="31">
        <f t="shared" si="4"/>
        <v>1745.9599999999991</v>
      </c>
      <c r="Q156" s="31">
        <f>SUBTOTAL(9,$F$2:F156)</f>
        <v>38254.04</v>
      </c>
      <c r="R156" s="31">
        <f>SUBTOTAL(9,$G$2:G156)</f>
        <v>40000</v>
      </c>
    </row>
    <row r="157" spans="1:18" ht="14.25" customHeight="1">
      <c r="A157" s="350">
        <v>30</v>
      </c>
      <c r="B157" s="62">
        <v>46122</v>
      </c>
      <c r="C157" s="179" t="s">
        <v>7153</v>
      </c>
      <c r="D157" s="111"/>
      <c r="F157" s="14">
        <v>1226.3800000000001</v>
      </c>
      <c r="G157" s="14"/>
      <c r="H157" s="627"/>
      <c r="I157" s="13"/>
      <c r="K157" s="627"/>
      <c r="N157" s="13"/>
      <c r="O157" s="152"/>
      <c r="P157" s="31">
        <f t="shared" si="4"/>
        <v>519.58000000000175</v>
      </c>
      <c r="Q157" s="31">
        <f>SUBTOTAL(9,$F$2:F157)</f>
        <v>39480.42</v>
      </c>
      <c r="R157" s="31">
        <f>SUBTOTAL(9,$G$2:G157)</f>
        <v>40000</v>
      </c>
    </row>
    <row r="158" spans="1:18" ht="14.25" customHeight="1">
      <c r="A158" s="350">
        <v>30</v>
      </c>
      <c r="B158" s="62">
        <v>46146</v>
      </c>
      <c r="C158" s="179" t="s">
        <v>7187</v>
      </c>
      <c r="D158" s="111"/>
      <c r="F158" s="14"/>
      <c r="G158" s="14"/>
      <c r="H158" s="14">
        <v>509.03</v>
      </c>
      <c r="I158" s="13"/>
      <c r="K158" s="527" t="s">
        <v>451</v>
      </c>
      <c r="L158">
        <v>3924044</v>
      </c>
      <c r="N158" s="13"/>
      <c r="O158" s="152"/>
      <c r="P158" s="31">
        <f t="shared" si="4"/>
        <v>519.58000000000175</v>
      </c>
      <c r="Q158" s="31">
        <f>SUBTOTAL(9,$F$2:F158)</f>
        <v>39480.42</v>
      </c>
      <c r="R158" s="31">
        <f>SUBTOTAL(9,$G$2:G158)</f>
        <v>40000</v>
      </c>
    </row>
    <row r="159" spans="1:18" ht="14.25" customHeight="1">
      <c r="A159" s="350">
        <v>30</v>
      </c>
      <c r="B159" s="62">
        <v>46386</v>
      </c>
      <c r="C159" s="179" t="s">
        <v>724</v>
      </c>
      <c r="D159" s="111"/>
      <c r="F159" s="14"/>
      <c r="G159" s="14"/>
      <c r="H159" s="14">
        <v>826</v>
      </c>
      <c r="I159" s="13"/>
      <c r="K159" s="527" t="s">
        <v>7147</v>
      </c>
      <c r="L159">
        <v>60457</v>
      </c>
      <c r="N159" s="13"/>
      <c r="O159" s="152"/>
      <c r="P159" s="31">
        <f t="shared" si="4"/>
        <v>519.58000000000175</v>
      </c>
      <c r="Q159" s="31">
        <f>SUBTOTAL(9,$F$2:F159)</f>
        <v>39480.42</v>
      </c>
      <c r="R159" s="31">
        <f>SUBTOTAL(9,$G$2:G159)</f>
        <v>40000</v>
      </c>
    </row>
    <row r="160" spans="1:18" ht="14.25" customHeight="1">
      <c r="A160" s="350">
        <v>30</v>
      </c>
      <c r="B160" s="62">
        <v>46125</v>
      </c>
      <c r="C160" s="179" t="s">
        <v>7199</v>
      </c>
      <c r="D160" s="111"/>
      <c r="F160" s="14"/>
      <c r="G160" s="14"/>
      <c r="H160" s="14">
        <v>2323.5300000000002</v>
      </c>
      <c r="I160" s="13"/>
      <c r="K160" s="527" t="s">
        <v>793</v>
      </c>
      <c r="L160">
        <v>480575288</v>
      </c>
      <c r="N160" s="13"/>
      <c r="O160" s="152"/>
      <c r="P160" s="31">
        <f t="shared" ref="P160" si="5">R160-Q160</f>
        <v>519.58000000000175</v>
      </c>
      <c r="Q160" s="31">
        <f>SUBTOTAL(9,$F$2:F160)</f>
        <v>39480.42</v>
      </c>
      <c r="R160" s="31">
        <f>SUBTOTAL(9,$G$2:G160)</f>
        <v>40000</v>
      </c>
    </row>
    <row r="161" spans="1:18" ht="14.25" customHeight="1">
      <c r="A161" s="350">
        <v>30</v>
      </c>
      <c r="B161" s="62">
        <v>46203</v>
      </c>
      <c r="C161" s="179" t="s">
        <v>7350</v>
      </c>
      <c r="D161" s="111"/>
      <c r="F161" s="14">
        <v>519.58000000000004</v>
      </c>
      <c r="G161" s="14"/>
      <c r="H161" s="14"/>
      <c r="I161" s="13"/>
      <c r="N161" s="13"/>
      <c r="O161" s="152"/>
      <c r="P161" s="31">
        <f t="shared" ref="P161" si="6">R161-Q161</f>
        <v>0</v>
      </c>
      <c r="Q161" s="31">
        <f>SUBTOTAL(9,$F$2:F161)</f>
        <v>40000</v>
      </c>
      <c r="R161" s="31">
        <f>SUBTOTAL(9,$G$2:G161)</f>
        <v>40000</v>
      </c>
    </row>
    <row r="162" spans="1:18" ht="14.25" customHeight="1">
      <c r="A162" s="350"/>
      <c r="B162" s="62"/>
      <c r="C162" s="179"/>
      <c r="D162" s="111"/>
      <c r="F162" s="14"/>
      <c r="G162" s="14"/>
      <c r="H162" s="14"/>
      <c r="I162" s="13"/>
      <c r="N162" s="13"/>
      <c r="O162" s="152"/>
    </row>
    <row r="163" spans="1:18" ht="12" customHeight="1">
      <c r="A163" s="350"/>
      <c r="B163" s="62"/>
      <c r="C163" s="179"/>
      <c r="D163" s="111"/>
      <c r="F163" s="14"/>
      <c r="G163" s="14"/>
      <c r="H163" s="14"/>
      <c r="I163" s="13"/>
      <c r="N163" s="13"/>
      <c r="O163" s="152"/>
    </row>
    <row r="164" spans="1:18" ht="14.25" customHeight="1">
      <c r="A164" s="350"/>
      <c r="B164" s="62"/>
      <c r="C164" s="179"/>
      <c r="D164" s="111"/>
      <c r="F164" s="14"/>
      <c r="G164" s="14"/>
      <c r="H164" s="14"/>
      <c r="I164" s="13"/>
      <c r="N164" s="13"/>
      <c r="O164" s="152"/>
    </row>
    <row r="165" spans="1:18" ht="14.25" customHeight="1">
      <c r="A165" s="350"/>
      <c r="B165" s="62"/>
      <c r="C165" s="179"/>
      <c r="D165" s="111"/>
      <c r="F165" s="14"/>
      <c r="G165" s="14"/>
      <c r="H165" s="14"/>
      <c r="I165" s="13"/>
      <c r="N165" s="13"/>
      <c r="O165" s="152"/>
    </row>
    <row r="166" spans="1:18" ht="14.25" customHeight="1">
      <c r="A166" s="350"/>
      <c r="B166" s="62"/>
      <c r="C166" s="179"/>
      <c r="D166" s="111"/>
      <c r="F166" s="14"/>
      <c r="G166" s="14"/>
      <c r="H166" s="14"/>
      <c r="I166" s="13"/>
      <c r="N166" s="13"/>
      <c r="O166" s="152"/>
    </row>
    <row r="167" spans="1:18" ht="14.25" customHeight="1">
      <c r="A167" s="350"/>
      <c r="B167" s="62"/>
      <c r="C167" s="179"/>
      <c r="D167" s="111"/>
      <c r="F167" s="14"/>
      <c r="G167" s="14"/>
      <c r="H167" s="14"/>
      <c r="I167" s="13"/>
      <c r="N167" s="13"/>
      <c r="O167" s="152"/>
    </row>
    <row r="168" spans="1:18" ht="14.25" customHeight="1">
      <c r="A168" s="350"/>
      <c r="B168" s="62"/>
      <c r="C168" s="179"/>
      <c r="D168" s="111"/>
      <c r="F168" s="14"/>
      <c r="G168" s="14"/>
      <c r="H168" s="14"/>
      <c r="I168" s="13"/>
      <c r="N168" s="13"/>
      <c r="O168" s="152"/>
    </row>
    <row r="169" spans="1:18" ht="14.25" customHeight="1">
      <c r="A169" s="350"/>
      <c r="B169" s="62"/>
      <c r="C169" s="179"/>
      <c r="D169" s="111"/>
      <c r="F169" s="14"/>
      <c r="G169" s="14"/>
      <c r="H169" s="14"/>
      <c r="I169" s="13"/>
      <c r="N169" s="13"/>
      <c r="O169" s="152"/>
    </row>
    <row r="170" spans="1:18" ht="14.25" customHeight="1">
      <c r="A170" s="350"/>
      <c r="B170" s="62"/>
      <c r="C170" s="179"/>
      <c r="D170" s="111"/>
      <c r="F170" s="14"/>
      <c r="G170" s="14"/>
      <c r="H170" s="14"/>
      <c r="I170" s="13"/>
      <c r="N170" s="13"/>
      <c r="O170" s="152"/>
    </row>
    <row r="171" spans="1:18" ht="14.25" customHeight="1">
      <c r="A171" s="350"/>
      <c r="B171" s="62"/>
      <c r="C171" s="179"/>
      <c r="D171" s="111"/>
      <c r="F171" s="14"/>
      <c r="G171" s="14"/>
      <c r="H171" s="14"/>
      <c r="I171" s="13"/>
      <c r="N171" s="13"/>
      <c r="O171" s="152"/>
    </row>
    <row r="172" spans="1:18" ht="14.25" customHeight="1">
      <c r="A172" s="350"/>
      <c r="B172" s="62"/>
      <c r="C172" s="179"/>
      <c r="D172" s="111"/>
      <c r="F172" s="14"/>
      <c r="G172" s="14"/>
      <c r="H172" s="14"/>
      <c r="I172" s="13"/>
      <c r="N172" s="13"/>
      <c r="O172" s="152"/>
    </row>
    <row r="173" spans="1:18" ht="14.25" customHeight="1">
      <c r="A173" s="350"/>
      <c r="B173" s="62"/>
      <c r="C173" s="179"/>
      <c r="D173" s="111"/>
      <c r="F173" s="14"/>
      <c r="G173" s="14"/>
      <c r="H173" s="14"/>
      <c r="I173" s="13"/>
      <c r="N173" s="13"/>
      <c r="O173" s="152"/>
    </row>
    <row r="174" spans="1:18" ht="14.25" customHeight="1">
      <c r="A174" s="350"/>
      <c r="B174" s="62"/>
      <c r="C174" s="179"/>
      <c r="D174" s="111"/>
      <c r="F174" s="14"/>
      <c r="G174" s="14"/>
      <c r="H174" s="14"/>
      <c r="I174" s="13"/>
      <c r="N174" s="13"/>
      <c r="O174" s="152"/>
    </row>
    <row r="175" spans="1:18" ht="14.25" customHeight="1">
      <c r="A175" s="350"/>
      <c r="B175" s="62"/>
      <c r="C175" s="179"/>
      <c r="D175" s="111"/>
      <c r="F175" s="14"/>
      <c r="G175" s="14"/>
      <c r="H175" s="14"/>
      <c r="I175" s="13"/>
      <c r="N175" s="13"/>
      <c r="O175" s="152"/>
    </row>
    <row r="176" spans="1:18" ht="14.25" customHeight="1">
      <c r="A176" s="350"/>
      <c r="B176" s="62"/>
      <c r="C176" s="179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350"/>
      <c r="B177" s="62"/>
      <c r="C177" s="179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350"/>
      <c r="B178" s="62"/>
      <c r="C178" s="179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350"/>
      <c r="B179" s="62"/>
      <c r="C179" s="179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350"/>
      <c r="B180" s="62"/>
      <c r="C180" s="179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350"/>
      <c r="B181" s="62"/>
      <c r="C181" s="179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350"/>
      <c r="B182" s="62"/>
      <c r="C182" s="179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350"/>
      <c r="B183" s="62"/>
      <c r="C183" s="179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350"/>
      <c r="B184" s="62"/>
      <c r="C184" s="179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350"/>
      <c r="B185" s="62"/>
      <c r="C185" s="179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350"/>
      <c r="B186" s="62"/>
      <c r="C186" s="179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350"/>
      <c r="B187" s="62"/>
      <c r="C187" s="179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350"/>
      <c r="B188" s="62"/>
      <c r="C188" s="179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350"/>
      <c r="B189" s="62"/>
      <c r="C189" s="179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350"/>
      <c r="B190" s="62"/>
      <c r="C190" s="179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350"/>
      <c r="B191" s="62"/>
      <c r="C191" s="179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350"/>
      <c r="B192" s="62"/>
      <c r="C192" s="179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350"/>
      <c r="B193" s="62"/>
      <c r="C193" s="179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350"/>
      <c r="B194" s="62"/>
      <c r="C194" s="179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350"/>
      <c r="B195" s="62"/>
      <c r="C195" s="179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350"/>
      <c r="B196" s="62"/>
      <c r="C196" s="179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350"/>
      <c r="B197" s="62"/>
      <c r="C197" s="179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350"/>
      <c r="B198" s="62"/>
      <c r="C198" s="179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350"/>
      <c r="B199" s="62"/>
      <c r="C199" s="179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350"/>
      <c r="B200" s="62"/>
      <c r="C200" s="179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350"/>
      <c r="B201" s="62"/>
      <c r="C201" s="179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350"/>
      <c r="B202" s="62"/>
      <c r="C202" s="179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350"/>
      <c r="B203" s="62"/>
      <c r="C203" s="179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350"/>
      <c r="B204" s="62"/>
      <c r="C204" s="179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350"/>
      <c r="B205" s="62"/>
      <c r="C205" s="179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350"/>
      <c r="B206" s="62"/>
      <c r="C206" s="179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350"/>
      <c r="B207" s="62"/>
      <c r="C207" s="179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350"/>
      <c r="B208" s="62"/>
      <c r="C208" s="179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350"/>
      <c r="B209" s="62"/>
      <c r="C209" s="179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350"/>
      <c r="B210" s="62"/>
      <c r="C210" s="179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350"/>
      <c r="B211" s="62"/>
      <c r="C211" s="179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350"/>
      <c r="B212" s="62"/>
      <c r="C212" s="179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350"/>
      <c r="B213" s="62"/>
      <c r="C213" s="179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350"/>
      <c r="B214" s="62"/>
      <c r="C214" s="179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350"/>
      <c r="B215" s="62"/>
      <c r="C215" s="179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350"/>
      <c r="B216" s="62"/>
      <c r="C216" s="179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350"/>
      <c r="B217" s="62"/>
      <c r="C217" s="179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350"/>
      <c r="B218" s="62"/>
      <c r="C218" s="179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350"/>
      <c r="B219" s="62"/>
      <c r="C219" s="179"/>
      <c r="D219" s="111"/>
      <c r="F219" s="14"/>
      <c r="G219" s="14"/>
      <c r="H219" s="14"/>
      <c r="I219" s="13"/>
      <c r="N219" s="13"/>
      <c r="O219" s="152"/>
    </row>
    <row r="220" spans="1:15" ht="15.75" customHeight="1">
      <c r="B220" s="62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</sheetData>
  <autoFilter ref="A1:R158" xr:uid="{00000000-0009-0000-0000-00002F000000}">
    <sortState xmlns:xlrd2="http://schemas.microsoft.com/office/spreadsheetml/2017/richdata2" ref="A2:R159">
      <sortCondition ref="B1:B158"/>
    </sortState>
  </autoFilter>
  <conditionalFormatting sqref="P2:P161">
    <cfRule type="expression" dxfId="34" priority="3" stopIfTrue="1">
      <formula>"&gt;0"</formula>
    </cfRule>
    <cfRule type="cellIs" dxfId="33" priority="4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2">
    <tabColor rgb="FFFF99FF"/>
    <outlinePr summaryBelow="0" summaryRight="0"/>
  </sheetPr>
  <dimension ref="A1:R1000"/>
  <sheetViews>
    <sheetView workbookViewId="0">
      <pane xSplit="3" ySplit="1" topLeftCell="E39" activePane="bottomRight" state="frozen"/>
      <selection pane="topRight" activeCell="D1" sqref="D1"/>
      <selection pane="bottomLeft" activeCell="A2" sqref="A2"/>
      <selection pane="bottomRight" activeCell="S59" sqref="S59"/>
    </sheetView>
  </sheetViews>
  <sheetFormatPr defaultColWidth="12.625" defaultRowHeight="15" customHeight="1"/>
  <cols>
    <col min="1" max="1" width="8.375" style="44" customWidth="1"/>
    <col min="2" max="2" width="19.5" customWidth="1"/>
    <col min="3" max="3" width="30.375" customWidth="1"/>
    <col min="4" max="4" width="19.5" customWidth="1"/>
    <col min="5" max="5" width="26.125" customWidth="1"/>
    <col min="6" max="6" width="11" customWidth="1"/>
    <col min="7" max="7" width="9.875" customWidth="1"/>
    <col min="8" max="8" width="10.75" customWidth="1"/>
    <col min="9" max="9" width="8.875" customWidth="1"/>
    <col min="10" max="10" width="9.375" customWidth="1"/>
    <col min="11" max="11" width="9.625" customWidth="1"/>
    <col min="12" max="12" width="13.25" bestFit="1" customWidth="1"/>
    <col min="13" max="13" width="11.125" customWidth="1"/>
    <col min="14" max="14" width="16.375" customWidth="1"/>
    <col min="15" max="15" width="12.375" customWidth="1"/>
    <col min="16" max="16" width="9.75" customWidth="1"/>
    <col min="17" max="17" width="13.5" customWidth="1"/>
    <col min="18" max="18" width="10.125" customWidth="1"/>
  </cols>
  <sheetData>
    <row r="1" spans="1:18" ht="14.25">
      <c r="A1" s="44" t="s">
        <v>0</v>
      </c>
      <c r="B1" s="306" t="s">
        <v>58</v>
      </c>
      <c r="C1" s="25" t="s">
        <v>680</v>
      </c>
      <c r="D1" s="25" t="s">
        <v>681</v>
      </c>
      <c r="E1" s="228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>
      <c r="A2" s="44">
        <v>131</v>
      </c>
      <c r="B2" s="62">
        <v>45321</v>
      </c>
      <c r="C2" s="9" t="s">
        <v>728</v>
      </c>
      <c r="D2" s="111"/>
      <c r="F2" s="14">
        <v>450</v>
      </c>
      <c r="G2" s="2"/>
      <c r="H2" s="14"/>
      <c r="I2" s="9" t="s">
        <v>91</v>
      </c>
      <c r="K2" s="9" t="s">
        <v>3445</v>
      </c>
      <c r="N2" s="13" t="s">
        <v>688</v>
      </c>
      <c r="O2" s="397"/>
      <c r="P2" s="31">
        <f t="shared" ref="P2:P33" si="0">R2-Q2</f>
        <v>-450</v>
      </c>
      <c r="Q2" s="31">
        <f>SUBTOTAL(9,$F$2:F2)</f>
        <v>450</v>
      </c>
      <c r="R2" s="31">
        <f>SUBTOTAL(9,$G$2:G2)</f>
        <v>0</v>
      </c>
    </row>
    <row r="3" spans="1:18" ht="15.75" customHeight="1">
      <c r="A3" s="44">
        <v>131</v>
      </c>
      <c r="B3" s="62">
        <v>45337</v>
      </c>
      <c r="C3" s="9" t="s">
        <v>962</v>
      </c>
      <c r="D3" s="410"/>
      <c r="E3" s="29"/>
      <c r="F3" s="35"/>
      <c r="G3" s="35">
        <v>4000</v>
      </c>
      <c r="H3" s="35"/>
      <c r="I3" s="147"/>
      <c r="J3" s="147"/>
      <c r="K3" s="147"/>
      <c r="L3" s="29"/>
      <c r="M3" s="29"/>
      <c r="N3" s="13" t="s">
        <v>688</v>
      </c>
      <c r="O3" s="398"/>
      <c r="P3" s="31">
        <f t="shared" si="0"/>
        <v>3550</v>
      </c>
      <c r="Q3" s="31">
        <f>SUBTOTAL(9,$F$2:F3)</f>
        <v>450</v>
      </c>
      <c r="R3" s="31">
        <f>SUBTOTAL(9,$G$2:G3)</f>
        <v>4000</v>
      </c>
    </row>
    <row r="4" spans="1:18" ht="15.75" customHeight="1">
      <c r="A4" s="44">
        <v>131</v>
      </c>
      <c r="B4" s="62">
        <v>45341</v>
      </c>
      <c r="C4" s="9" t="s">
        <v>1581</v>
      </c>
      <c r="D4" s="111"/>
      <c r="F4" s="14">
        <v>1930.7</v>
      </c>
      <c r="G4" s="35"/>
      <c r="H4" s="35"/>
      <c r="I4" s="147" t="s">
        <v>89</v>
      </c>
      <c r="J4" s="147"/>
      <c r="K4" s="147" t="s">
        <v>2811</v>
      </c>
      <c r="L4" s="29">
        <v>48000</v>
      </c>
      <c r="M4" s="29"/>
      <c r="N4" s="13" t="s">
        <v>688</v>
      </c>
      <c r="O4" s="398"/>
      <c r="P4" s="31">
        <f t="shared" si="0"/>
        <v>1619.3000000000002</v>
      </c>
      <c r="Q4" s="31">
        <f>SUBTOTAL(9,$F$2:F4)</f>
        <v>2380.6999999999998</v>
      </c>
      <c r="R4" s="31">
        <f>SUBTOTAL(9,$G$2:G4)</f>
        <v>4000</v>
      </c>
    </row>
    <row r="5" spans="1:18" ht="15.75" customHeight="1">
      <c r="A5" s="44">
        <v>131</v>
      </c>
      <c r="B5" s="62">
        <v>45348</v>
      </c>
      <c r="C5" s="9" t="s">
        <v>728</v>
      </c>
      <c r="D5" s="111"/>
      <c r="F5" s="14">
        <v>450</v>
      </c>
      <c r="G5" s="35"/>
      <c r="H5" s="35"/>
      <c r="I5" s="147" t="s">
        <v>91</v>
      </c>
      <c r="J5" s="147"/>
      <c r="K5" s="9" t="s">
        <v>3445</v>
      </c>
      <c r="L5" s="29"/>
      <c r="M5" s="29"/>
      <c r="N5" s="13" t="s">
        <v>688</v>
      </c>
      <c r="O5" s="398"/>
      <c r="P5" s="31">
        <f t="shared" si="0"/>
        <v>1169.3000000000002</v>
      </c>
      <c r="Q5" s="31">
        <f>SUBTOTAL(9,$F$2:F5)</f>
        <v>2830.7</v>
      </c>
      <c r="R5" s="31">
        <f>SUBTOTAL(9,$G$2:G5)</f>
        <v>4000</v>
      </c>
    </row>
    <row r="6" spans="1:18" ht="15.75" customHeight="1">
      <c r="A6" s="44">
        <v>131</v>
      </c>
      <c r="B6" s="445">
        <v>45361</v>
      </c>
      <c r="C6" s="153" t="s">
        <v>3446</v>
      </c>
      <c r="D6" s="52" t="s">
        <v>575</v>
      </c>
      <c r="E6" s="29" t="s">
        <v>3447</v>
      </c>
      <c r="F6" s="35">
        <v>650</v>
      </c>
      <c r="G6" s="120"/>
      <c r="H6" s="120"/>
      <c r="I6" s="43" t="s">
        <v>91</v>
      </c>
      <c r="J6" s="147"/>
      <c r="K6" s="147"/>
      <c r="L6" s="29"/>
      <c r="M6" s="29"/>
      <c r="N6" s="13" t="s">
        <v>688</v>
      </c>
      <c r="O6" s="398"/>
      <c r="P6" s="31">
        <f t="shared" si="0"/>
        <v>519.30000000000018</v>
      </c>
      <c r="Q6" s="31">
        <f>SUBTOTAL(9,$F$2:F6)</f>
        <v>3480.7</v>
      </c>
      <c r="R6" s="31">
        <f>SUBTOTAL(9,$G$2:G6)</f>
        <v>4000</v>
      </c>
    </row>
    <row r="7" spans="1:18" ht="15.75" customHeight="1">
      <c r="A7" s="519">
        <v>131</v>
      </c>
      <c r="B7" s="445">
        <v>45361</v>
      </c>
      <c r="C7" s="153" t="s">
        <v>3448</v>
      </c>
      <c r="D7" s="52" t="s">
        <v>575</v>
      </c>
      <c r="E7" s="29" t="s">
        <v>3449</v>
      </c>
      <c r="F7" s="35">
        <v>200</v>
      </c>
      <c r="G7" s="120"/>
      <c r="H7" s="120"/>
      <c r="I7" s="43" t="s">
        <v>91</v>
      </c>
      <c r="J7" s="147"/>
      <c r="K7" s="147"/>
      <c r="L7" s="29"/>
      <c r="M7" s="29"/>
      <c r="N7" s="13" t="s">
        <v>688</v>
      </c>
      <c r="O7" s="398"/>
      <c r="P7" s="31">
        <f t="shared" si="0"/>
        <v>319.30000000000018</v>
      </c>
      <c r="Q7" s="31">
        <f>SUBTOTAL(9,$F$2:F7)</f>
        <v>3680.7</v>
      </c>
      <c r="R7" s="31">
        <f>SUBTOTAL(9,$G$2:G7)</f>
        <v>4000</v>
      </c>
    </row>
    <row r="8" spans="1:18" ht="15.75" customHeight="1">
      <c r="A8" s="519">
        <v>131</v>
      </c>
      <c r="B8" s="28">
        <v>45362</v>
      </c>
      <c r="C8" s="51" t="s">
        <v>1219</v>
      </c>
      <c r="D8" s="52" t="s">
        <v>1100</v>
      </c>
      <c r="E8" s="29"/>
      <c r="F8" s="35">
        <v>38</v>
      </c>
      <c r="G8" s="14"/>
      <c r="H8" s="14"/>
      <c r="I8" s="42" t="s">
        <v>91</v>
      </c>
      <c r="J8" s="147"/>
      <c r="K8" s="147"/>
      <c r="L8" s="29"/>
      <c r="M8" s="29"/>
      <c r="N8" s="13" t="s">
        <v>688</v>
      </c>
      <c r="O8" s="398"/>
      <c r="P8" s="31">
        <f t="shared" si="0"/>
        <v>281.30000000000018</v>
      </c>
      <c r="Q8" s="31">
        <f>SUBTOTAL(9,$F$2:F8)</f>
        <v>3718.7</v>
      </c>
      <c r="R8" s="31">
        <f>SUBTOTAL(9,$G$2:G8)</f>
        <v>4000</v>
      </c>
    </row>
    <row r="9" spans="1:18" ht="15.75" customHeight="1">
      <c r="A9" s="519">
        <v>131</v>
      </c>
      <c r="B9" s="408">
        <v>45362</v>
      </c>
      <c r="C9" s="52" t="s">
        <v>1220</v>
      </c>
      <c r="D9" s="410" t="s">
        <v>1100</v>
      </c>
      <c r="E9" s="29"/>
      <c r="F9" s="35">
        <v>506</v>
      </c>
      <c r="G9" s="14"/>
      <c r="H9" s="14"/>
      <c r="I9" s="42" t="s">
        <v>91</v>
      </c>
      <c r="J9" s="147"/>
      <c r="K9" s="147"/>
      <c r="L9" s="29"/>
      <c r="M9" s="29"/>
      <c r="N9" s="13" t="s">
        <v>688</v>
      </c>
      <c r="O9" s="398"/>
      <c r="P9" s="31">
        <f t="shared" si="0"/>
        <v>-224.69999999999982</v>
      </c>
      <c r="Q9" s="31">
        <f>SUBTOTAL(9,$F$2:F9)</f>
        <v>4224.7</v>
      </c>
      <c r="R9" s="31">
        <f>SUBTOTAL(9,$G$2:G9)</f>
        <v>4000</v>
      </c>
    </row>
    <row r="10" spans="1:18" ht="15.75" customHeight="1">
      <c r="A10" s="519">
        <v>131</v>
      </c>
      <c r="B10" s="408">
        <v>45362</v>
      </c>
      <c r="C10" s="51" t="s">
        <v>1221</v>
      </c>
      <c r="D10" s="410" t="s">
        <v>1100</v>
      </c>
      <c r="E10" s="29"/>
      <c r="F10" s="35">
        <v>94</v>
      </c>
      <c r="G10" s="2"/>
      <c r="H10" s="14"/>
      <c r="I10" s="42" t="s">
        <v>91</v>
      </c>
      <c r="J10" s="147"/>
      <c r="K10" s="147"/>
      <c r="L10" s="29"/>
      <c r="M10" s="29"/>
      <c r="N10" s="13" t="s">
        <v>688</v>
      </c>
      <c r="O10" s="398"/>
      <c r="P10" s="31">
        <f t="shared" si="0"/>
        <v>-318.69999999999982</v>
      </c>
      <c r="Q10" s="31">
        <f>SUBTOTAL(9,$F$2:F10)</f>
        <v>4318.7</v>
      </c>
      <c r="R10" s="31">
        <f>SUBTOTAL(9,$G$2:G10)</f>
        <v>4000</v>
      </c>
    </row>
    <row r="11" spans="1:18" ht="15.75" customHeight="1">
      <c r="A11" s="519">
        <v>131</v>
      </c>
      <c r="B11" s="62">
        <v>45386</v>
      </c>
      <c r="C11" s="163" t="s">
        <v>724</v>
      </c>
      <c r="F11" s="14">
        <v>1112</v>
      </c>
      <c r="G11" s="14"/>
      <c r="H11" s="14"/>
      <c r="I11" s="13" t="s">
        <v>91</v>
      </c>
      <c r="J11" s="147"/>
      <c r="K11" s="147" t="s">
        <v>1157</v>
      </c>
      <c r="L11" s="29">
        <v>13828</v>
      </c>
      <c r="M11" s="29"/>
      <c r="N11" s="13" t="s">
        <v>688</v>
      </c>
      <c r="O11" s="398"/>
      <c r="P11" s="31">
        <f t="shared" si="0"/>
        <v>-1430.6999999999998</v>
      </c>
      <c r="Q11" s="31">
        <f>SUBTOTAL(9,$F$2:F11)</f>
        <v>5430.7</v>
      </c>
      <c r="R11" s="31">
        <f>SUBTOTAL(9,$G$2:G11)</f>
        <v>4000</v>
      </c>
    </row>
    <row r="12" spans="1:18" ht="15.75" customHeight="1">
      <c r="A12" s="519">
        <v>131</v>
      </c>
      <c r="B12" s="62">
        <v>45400</v>
      </c>
      <c r="C12" s="163" t="s">
        <v>2667</v>
      </c>
      <c r="F12" s="14"/>
      <c r="G12" s="14"/>
      <c r="H12" s="14">
        <v>1923.4</v>
      </c>
      <c r="I12" s="13"/>
      <c r="J12" s="147"/>
      <c r="K12" s="147" t="s">
        <v>2811</v>
      </c>
      <c r="L12" s="29">
        <v>1564746</v>
      </c>
      <c r="M12" s="29"/>
      <c r="N12" s="13" t="s">
        <v>688</v>
      </c>
      <c r="O12" s="398"/>
      <c r="P12" s="31">
        <f t="shared" si="0"/>
        <v>-1430.6999999999998</v>
      </c>
      <c r="Q12" s="31">
        <f>SUBTOTAL(9,$F$2:F12)</f>
        <v>5430.7</v>
      </c>
      <c r="R12" s="31">
        <f>SUBTOTAL(9,$G$2:G12)</f>
        <v>4000</v>
      </c>
    </row>
    <row r="13" spans="1:18" ht="15.75" customHeight="1">
      <c r="A13" s="519">
        <v>131</v>
      </c>
      <c r="B13" s="28">
        <v>45418</v>
      </c>
      <c r="C13" s="52" t="s">
        <v>5828</v>
      </c>
      <c r="D13" s="52" t="s">
        <v>5799</v>
      </c>
      <c r="E13" s="29"/>
      <c r="F13" s="35">
        <v>100</v>
      </c>
      <c r="G13" s="35"/>
      <c r="H13" s="30"/>
      <c r="I13" s="42" t="s">
        <v>91</v>
      </c>
      <c r="J13" s="147"/>
      <c r="K13" s="147"/>
      <c r="L13" s="29"/>
      <c r="M13" s="29"/>
      <c r="N13" s="13" t="s">
        <v>688</v>
      </c>
      <c r="O13" s="399">
        <v>45460</v>
      </c>
      <c r="P13" s="31">
        <f t="shared" si="0"/>
        <v>-1530.6999999999998</v>
      </c>
      <c r="Q13" s="31">
        <f>SUBTOTAL(9,$F$2:F13)</f>
        <v>5530.7</v>
      </c>
      <c r="R13" s="31">
        <f>SUBTOTAL(9,$G$2:G13)</f>
        <v>4000</v>
      </c>
    </row>
    <row r="14" spans="1:18" ht="15.75" customHeight="1">
      <c r="A14" s="519">
        <v>131</v>
      </c>
      <c r="B14" s="28">
        <v>45419</v>
      </c>
      <c r="C14" s="52" t="s">
        <v>705</v>
      </c>
      <c r="D14" s="52"/>
      <c r="E14" s="29"/>
      <c r="F14" s="35">
        <v>107.2</v>
      </c>
      <c r="G14" s="35"/>
      <c r="H14" s="30"/>
      <c r="I14" s="42" t="s">
        <v>89</v>
      </c>
      <c r="J14" s="147"/>
      <c r="K14" s="147" t="s">
        <v>4093</v>
      </c>
      <c r="L14" s="29">
        <v>1037284</v>
      </c>
      <c r="M14" s="29"/>
      <c r="N14" s="13" t="s">
        <v>688</v>
      </c>
      <c r="O14" s="398"/>
      <c r="P14" s="31">
        <f t="shared" si="0"/>
        <v>-1637.8999999999996</v>
      </c>
      <c r="Q14" s="31">
        <f>SUBTOTAL(9,$F$2:F14)</f>
        <v>5637.9</v>
      </c>
      <c r="R14" s="31">
        <f>SUBTOTAL(9,$G$2:G14)</f>
        <v>4000</v>
      </c>
    </row>
    <row r="15" spans="1:18" ht="15.75" customHeight="1">
      <c r="A15" s="519">
        <v>131</v>
      </c>
      <c r="B15" s="28">
        <v>45432</v>
      </c>
      <c r="C15" s="52" t="s">
        <v>5790</v>
      </c>
      <c r="D15" s="52"/>
      <c r="E15" s="29"/>
      <c r="F15" s="35"/>
      <c r="G15" s="35"/>
      <c r="H15" s="30">
        <v>1930.7</v>
      </c>
      <c r="I15" s="42"/>
      <c r="J15" s="147"/>
      <c r="K15" s="147"/>
      <c r="L15" s="29"/>
      <c r="M15" s="29"/>
      <c r="N15" s="13" t="s">
        <v>688</v>
      </c>
      <c r="O15" s="398"/>
      <c r="P15" s="31">
        <f t="shared" si="0"/>
        <v>-1637.8999999999996</v>
      </c>
      <c r="Q15" s="31">
        <f>SUBTOTAL(9,$F$2:F15)</f>
        <v>5637.9</v>
      </c>
      <c r="R15" s="31">
        <f>SUBTOTAL(9,$G$2:G15)</f>
        <v>4000</v>
      </c>
    </row>
    <row r="16" spans="1:18" ht="15.75" customHeight="1">
      <c r="A16" s="519">
        <v>131</v>
      </c>
      <c r="B16" s="28">
        <v>45442</v>
      </c>
      <c r="C16" s="52" t="s">
        <v>5827</v>
      </c>
      <c r="D16" s="52"/>
      <c r="E16" s="29"/>
      <c r="F16" s="35">
        <v>350</v>
      </c>
      <c r="G16" s="35"/>
      <c r="H16" s="30"/>
      <c r="I16" s="42" t="s">
        <v>89</v>
      </c>
      <c r="J16" s="147"/>
      <c r="K16" s="147" t="s">
        <v>5791</v>
      </c>
      <c r="L16" s="29"/>
      <c r="M16" s="29"/>
      <c r="N16" s="13" t="s">
        <v>688</v>
      </c>
      <c r="O16" s="398"/>
      <c r="P16" s="31">
        <f t="shared" si="0"/>
        <v>-1987.8999999999996</v>
      </c>
      <c r="Q16" s="31">
        <f>SUBTOTAL(9,$F$2:F16)</f>
        <v>5987.9</v>
      </c>
      <c r="R16" s="31">
        <f>SUBTOTAL(9,$G$2:G16)</f>
        <v>4000</v>
      </c>
    </row>
    <row r="17" spans="1:18" ht="15.75" customHeight="1">
      <c r="A17" s="519">
        <v>131</v>
      </c>
      <c r="B17" s="28">
        <v>45461</v>
      </c>
      <c r="C17" s="52" t="s">
        <v>962</v>
      </c>
      <c r="D17" s="52"/>
      <c r="E17" s="29"/>
      <c r="F17" s="35"/>
      <c r="G17" s="35">
        <v>5000</v>
      </c>
      <c r="H17" s="30"/>
      <c r="I17" s="42"/>
      <c r="J17" s="147"/>
      <c r="K17" s="147"/>
      <c r="L17" s="29"/>
      <c r="M17" s="29"/>
      <c r="N17" s="13" t="s">
        <v>688</v>
      </c>
      <c r="O17" s="398"/>
      <c r="P17" s="31">
        <f t="shared" si="0"/>
        <v>3012.1000000000004</v>
      </c>
      <c r="Q17" s="31">
        <f>SUBTOTAL(9,$F$2:F17)</f>
        <v>5987.9</v>
      </c>
      <c r="R17" s="31">
        <f>SUBTOTAL(9,$G$2:G17)</f>
        <v>9000</v>
      </c>
    </row>
    <row r="18" spans="1:18" ht="15.75" customHeight="1">
      <c r="A18" s="519">
        <v>131</v>
      </c>
      <c r="B18" s="28">
        <v>45488</v>
      </c>
      <c r="C18" s="52" t="s">
        <v>5842</v>
      </c>
      <c r="D18" s="52"/>
      <c r="E18" s="29"/>
      <c r="F18" s="35">
        <v>1958.2</v>
      </c>
      <c r="G18" s="35"/>
      <c r="H18" s="30"/>
      <c r="I18" s="42" t="s">
        <v>89</v>
      </c>
      <c r="J18" s="147"/>
      <c r="K18" s="147" t="s">
        <v>2811</v>
      </c>
      <c r="L18" s="29">
        <v>1575693</v>
      </c>
      <c r="M18" s="29"/>
      <c r="N18" s="13" t="s">
        <v>688</v>
      </c>
      <c r="O18" s="398"/>
      <c r="P18" s="31">
        <f t="shared" si="0"/>
        <v>1053.9000000000005</v>
      </c>
      <c r="Q18" s="31">
        <f>SUBTOTAL(9,$F$2:F18)</f>
        <v>7946.0999999999995</v>
      </c>
      <c r="R18" s="31">
        <f>SUBTOTAL(9,$G$2:G18)</f>
        <v>9000</v>
      </c>
    </row>
    <row r="19" spans="1:18" ht="15.75" customHeight="1">
      <c r="A19" s="519">
        <v>131</v>
      </c>
      <c r="B19" s="28">
        <v>45529</v>
      </c>
      <c r="C19" s="52" t="s">
        <v>724</v>
      </c>
      <c r="D19" s="52"/>
      <c r="E19" s="29"/>
      <c r="F19" s="35">
        <v>1755</v>
      </c>
      <c r="G19" s="35"/>
      <c r="H19" s="30"/>
      <c r="I19" s="42" t="s">
        <v>91</v>
      </c>
      <c r="J19" s="147"/>
      <c r="K19" s="147" t="s">
        <v>5962</v>
      </c>
      <c r="L19" s="29">
        <v>40297</v>
      </c>
      <c r="M19" s="29"/>
      <c r="N19" s="13" t="s">
        <v>688</v>
      </c>
      <c r="O19" s="398"/>
      <c r="P19" s="31">
        <f t="shared" si="0"/>
        <v>-701.09999999999854</v>
      </c>
      <c r="Q19" s="31">
        <f>SUBTOTAL(9,$F$2:F19)</f>
        <v>9701.0999999999985</v>
      </c>
      <c r="R19" s="31">
        <f>SUBTOTAL(9,$G$2:G19)</f>
        <v>9000</v>
      </c>
    </row>
    <row r="20" spans="1:18" ht="15.75" customHeight="1">
      <c r="A20" s="519">
        <v>131</v>
      </c>
      <c r="B20" s="62">
        <v>45539</v>
      </c>
      <c r="C20" s="52" t="s">
        <v>1830</v>
      </c>
      <c r="D20" s="410"/>
      <c r="E20" s="35"/>
      <c r="F20" s="35">
        <v>450</v>
      </c>
      <c r="G20" s="35"/>
      <c r="H20" s="30"/>
      <c r="I20" s="42" t="s">
        <v>91</v>
      </c>
      <c r="K20" s="147" t="s">
        <v>5997</v>
      </c>
      <c r="L20" s="29">
        <v>50900</v>
      </c>
      <c r="M20" s="29"/>
      <c r="N20" s="13" t="s">
        <v>688</v>
      </c>
      <c r="O20" s="398"/>
      <c r="P20" s="31">
        <f t="shared" si="0"/>
        <v>-1151.0999999999985</v>
      </c>
      <c r="Q20" s="31">
        <f>SUBTOTAL(9,$F$2:F20)</f>
        <v>10151.099999999999</v>
      </c>
      <c r="R20" s="31">
        <f>SUBTOTAL(9,$G$2:G20)</f>
        <v>9000</v>
      </c>
    </row>
    <row r="21" spans="1:18" ht="15.75" customHeight="1">
      <c r="A21" s="519">
        <v>131</v>
      </c>
      <c r="B21" s="62">
        <v>45539</v>
      </c>
      <c r="C21" s="52" t="s">
        <v>724</v>
      </c>
      <c r="D21" s="175"/>
      <c r="E21" s="27"/>
      <c r="F21" s="30">
        <v>3510</v>
      </c>
      <c r="G21" s="120"/>
      <c r="H21" s="120"/>
      <c r="I21" s="43" t="s">
        <v>91</v>
      </c>
      <c r="J21" s="43"/>
      <c r="K21" s="43" t="s">
        <v>1157</v>
      </c>
      <c r="L21" s="43">
        <v>40301</v>
      </c>
      <c r="M21" s="29"/>
      <c r="N21" s="13" t="s">
        <v>688</v>
      </c>
      <c r="O21" s="399">
        <v>45544</v>
      </c>
      <c r="P21" s="31">
        <f t="shared" si="0"/>
        <v>-4661.0999999999985</v>
      </c>
      <c r="Q21" s="31">
        <f>SUBTOTAL(9,$F$2:F21)</f>
        <v>13661.099999999999</v>
      </c>
      <c r="R21" s="31">
        <f>SUBTOTAL(9,$G$2:G21)</f>
        <v>9000</v>
      </c>
    </row>
    <row r="22" spans="1:18" ht="15.75" customHeight="1">
      <c r="A22" s="519">
        <v>131</v>
      </c>
      <c r="B22" s="62">
        <v>45545</v>
      </c>
      <c r="C22" s="52" t="s">
        <v>962</v>
      </c>
      <c r="D22" s="410"/>
      <c r="E22" s="29"/>
      <c r="F22" s="35"/>
      <c r="G22" s="35">
        <v>8000</v>
      </c>
      <c r="H22" s="35"/>
      <c r="I22" s="147"/>
      <c r="J22" s="147"/>
      <c r="K22" s="147"/>
      <c r="L22" s="29"/>
      <c r="M22" s="29"/>
      <c r="N22" s="13" t="s">
        <v>688</v>
      </c>
      <c r="O22" s="398"/>
      <c r="P22" s="31">
        <f t="shared" si="0"/>
        <v>3338.9000000000015</v>
      </c>
      <c r="Q22" s="31">
        <f>SUBTOTAL(9,$F$2:F22)</f>
        <v>13661.099999999999</v>
      </c>
      <c r="R22" s="31">
        <f>SUBTOTAL(9,$G$2:G22)</f>
        <v>17000</v>
      </c>
    </row>
    <row r="23" spans="1:18" ht="15.75" customHeight="1">
      <c r="A23" s="519">
        <v>131</v>
      </c>
      <c r="B23" s="62">
        <v>45595</v>
      </c>
      <c r="C23" s="52" t="s">
        <v>6101</v>
      </c>
      <c r="D23" s="410"/>
      <c r="E23" s="29"/>
      <c r="F23" s="35"/>
      <c r="G23" s="35"/>
      <c r="H23" s="35">
        <v>173.89</v>
      </c>
      <c r="I23" s="147"/>
      <c r="J23" s="147"/>
      <c r="K23" s="147" t="s">
        <v>986</v>
      </c>
      <c r="L23" s="29">
        <v>221361036</v>
      </c>
      <c r="M23" s="29"/>
      <c r="N23" s="13" t="s">
        <v>688</v>
      </c>
      <c r="O23" s="398"/>
      <c r="P23" s="31">
        <f t="shared" si="0"/>
        <v>3338.9000000000015</v>
      </c>
      <c r="Q23" s="31">
        <f>SUBTOTAL(9,$F$2:F23)</f>
        <v>13661.099999999999</v>
      </c>
      <c r="R23" s="31">
        <f>SUBTOTAL(9,$G$2:G23)</f>
        <v>17000</v>
      </c>
    </row>
    <row r="24" spans="1:18" ht="15.75" customHeight="1">
      <c r="A24" s="519">
        <v>131</v>
      </c>
      <c r="B24" s="62">
        <v>45596</v>
      </c>
      <c r="C24" s="52" t="s">
        <v>5990</v>
      </c>
      <c r="D24" s="410"/>
      <c r="E24" s="29"/>
      <c r="F24" s="35">
        <v>2034.5</v>
      </c>
      <c r="G24" s="35"/>
      <c r="H24" s="35"/>
      <c r="I24" s="147" t="s">
        <v>89</v>
      </c>
      <c r="J24" s="147"/>
      <c r="K24" s="147" t="s">
        <v>2811</v>
      </c>
      <c r="L24" s="29"/>
      <c r="M24" s="29"/>
      <c r="N24" s="13" t="s">
        <v>688</v>
      </c>
      <c r="O24" s="398"/>
      <c r="P24" s="31">
        <f t="shared" si="0"/>
        <v>1304.4000000000015</v>
      </c>
      <c r="Q24" s="31">
        <f>SUBTOTAL(9,$F$2:F24)</f>
        <v>15695.599999999999</v>
      </c>
      <c r="R24" s="31">
        <f>SUBTOTAL(9,$G$2:G24)</f>
        <v>17000</v>
      </c>
    </row>
    <row r="25" spans="1:18" ht="15.75" customHeight="1">
      <c r="A25" s="519">
        <v>131</v>
      </c>
      <c r="B25" s="62">
        <v>45629</v>
      </c>
      <c r="C25" s="52" t="s">
        <v>6142</v>
      </c>
      <c r="D25" s="410"/>
      <c r="E25" s="29"/>
      <c r="F25" s="35"/>
      <c r="G25" s="35"/>
      <c r="H25" s="35">
        <v>192.47</v>
      </c>
      <c r="I25" s="147"/>
      <c r="J25" s="147"/>
      <c r="K25" s="147" t="s">
        <v>986</v>
      </c>
      <c r="L25" s="29">
        <v>222673635</v>
      </c>
      <c r="M25" s="29"/>
      <c r="N25" s="13" t="s">
        <v>688</v>
      </c>
      <c r="O25" s="398"/>
      <c r="P25" s="31">
        <f t="shared" si="0"/>
        <v>1304.4000000000015</v>
      </c>
      <c r="Q25" s="31">
        <f>SUBTOTAL(9,$F$2:F25)</f>
        <v>15695.599999999999</v>
      </c>
      <c r="R25" s="31">
        <f>SUBTOTAL(9,$G$2:G25)</f>
        <v>17000</v>
      </c>
    </row>
    <row r="26" spans="1:18" ht="15.75" customHeight="1">
      <c r="A26" s="519">
        <v>131</v>
      </c>
      <c r="B26" s="62">
        <v>45648</v>
      </c>
      <c r="C26" s="52" t="s">
        <v>6205</v>
      </c>
      <c r="D26" s="410"/>
      <c r="E26" s="29"/>
      <c r="F26" s="35">
        <v>841.5</v>
      </c>
      <c r="G26" s="35"/>
      <c r="H26" s="35"/>
      <c r="I26" s="147" t="s">
        <v>89</v>
      </c>
      <c r="J26" s="147"/>
      <c r="K26" s="147" t="s">
        <v>451</v>
      </c>
      <c r="L26" s="29">
        <v>3487442</v>
      </c>
      <c r="M26" s="29"/>
      <c r="N26" s="13" t="s">
        <v>688</v>
      </c>
      <c r="O26" s="398"/>
      <c r="P26" s="31">
        <f t="shared" si="0"/>
        <v>462.90000000000146</v>
      </c>
      <c r="Q26" s="31">
        <f>SUBTOTAL(9,$F$2:F26)</f>
        <v>16537.099999999999</v>
      </c>
      <c r="R26" s="31">
        <f>SUBTOTAL(9,$G$2:G26)</f>
        <v>17000</v>
      </c>
    </row>
    <row r="27" spans="1:18" ht="15.75" customHeight="1">
      <c r="A27" s="519">
        <v>131</v>
      </c>
      <c r="B27" s="62">
        <v>45651</v>
      </c>
      <c r="C27" s="52" t="s">
        <v>6172</v>
      </c>
      <c r="D27" s="410"/>
      <c r="E27" s="29"/>
      <c r="F27" s="35"/>
      <c r="G27" s="35"/>
      <c r="H27" s="35">
        <v>1257.75</v>
      </c>
      <c r="I27" s="147"/>
      <c r="J27" s="147"/>
      <c r="K27" s="147" t="s">
        <v>2657</v>
      </c>
      <c r="L27" s="29" t="s">
        <v>6204</v>
      </c>
      <c r="M27" s="29"/>
      <c r="N27" s="13" t="s">
        <v>688</v>
      </c>
      <c r="O27" s="398"/>
      <c r="P27" s="31">
        <f t="shared" si="0"/>
        <v>462.90000000000146</v>
      </c>
      <c r="Q27" s="31">
        <f>SUBTOTAL(9,$F$2:F27)</f>
        <v>16537.099999999999</v>
      </c>
      <c r="R27" s="31">
        <f>SUBTOTAL(9,$G$2:G27)</f>
        <v>17000</v>
      </c>
    </row>
    <row r="28" spans="1:18" ht="15.75" customHeight="1">
      <c r="A28" s="519">
        <v>131</v>
      </c>
      <c r="B28" s="62">
        <v>45656</v>
      </c>
      <c r="C28" s="52" t="s">
        <v>6104</v>
      </c>
      <c r="D28" s="410"/>
      <c r="E28" s="29"/>
      <c r="F28" s="35">
        <v>2041.9</v>
      </c>
      <c r="G28" s="35"/>
      <c r="H28" s="35"/>
      <c r="I28" s="147" t="s">
        <v>89</v>
      </c>
      <c r="J28" s="147"/>
      <c r="K28" s="147" t="s">
        <v>2811</v>
      </c>
      <c r="L28" s="29"/>
      <c r="M28" s="29"/>
      <c r="N28" s="13" t="s">
        <v>688</v>
      </c>
      <c r="O28" s="398"/>
      <c r="P28" s="31">
        <f t="shared" si="0"/>
        <v>-1579</v>
      </c>
      <c r="Q28" s="31">
        <f>SUBTOTAL(9,$F$2:F28)</f>
        <v>18579</v>
      </c>
      <c r="R28" s="31">
        <f>SUBTOTAL(9,$G$2:G28)</f>
        <v>17000</v>
      </c>
    </row>
    <row r="29" spans="1:18" ht="15.75" customHeight="1">
      <c r="A29" s="519">
        <v>131</v>
      </c>
      <c r="B29" s="62">
        <v>45660</v>
      </c>
      <c r="C29" s="52" t="s">
        <v>6252</v>
      </c>
      <c r="D29" s="410"/>
      <c r="E29" s="29"/>
      <c r="F29" s="35"/>
      <c r="G29" s="35"/>
      <c r="H29" s="35">
        <v>193.95</v>
      </c>
      <c r="I29" s="147"/>
      <c r="J29" s="147"/>
      <c r="K29" s="147" t="s">
        <v>986</v>
      </c>
      <c r="L29" s="388">
        <v>224014327</v>
      </c>
      <c r="M29" s="29"/>
      <c r="N29" s="13" t="s">
        <v>688</v>
      </c>
      <c r="O29" s="399">
        <v>45672</v>
      </c>
      <c r="P29" s="31">
        <f t="shared" si="0"/>
        <v>-1579</v>
      </c>
      <c r="Q29" s="31">
        <f>SUBTOTAL(9,$F$2:F29)</f>
        <v>18579</v>
      </c>
      <c r="R29" s="31">
        <f>SUBTOTAL(9,$G$2:G29)</f>
        <v>17000</v>
      </c>
    </row>
    <row r="30" spans="1:18" ht="15.75" customHeight="1">
      <c r="A30" s="519">
        <v>131</v>
      </c>
      <c r="B30" s="62">
        <v>45669</v>
      </c>
      <c r="C30" s="52" t="s">
        <v>6235</v>
      </c>
      <c r="D30" s="410"/>
      <c r="E30" s="29"/>
      <c r="F30" s="35"/>
      <c r="G30" s="35"/>
      <c r="H30" s="35">
        <v>267.35000000000002</v>
      </c>
      <c r="I30" s="147"/>
      <c r="J30" s="147"/>
      <c r="K30" s="147" t="s">
        <v>451</v>
      </c>
      <c r="L30">
        <v>3494267</v>
      </c>
      <c r="M30" s="29"/>
      <c r="N30" s="13" t="s">
        <v>688</v>
      </c>
      <c r="O30" s="399"/>
      <c r="P30" s="31">
        <f t="shared" si="0"/>
        <v>-1579</v>
      </c>
      <c r="Q30" s="31">
        <f>SUBTOTAL(9,$F$2:F30)</f>
        <v>18579</v>
      </c>
      <c r="R30" s="31">
        <f>SUBTOTAL(9,$G$2:G30)</f>
        <v>17000</v>
      </c>
    </row>
    <row r="31" spans="1:18" ht="15.75" customHeight="1">
      <c r="A31" s="519">
        <v>131</v>
      </c>
      <c r="B31" s="62">
        <v>45684</v>
      </c>
      <c r="C31" s="52" t="s">
        <v>962</v>
      </c>
      <c r="D31" s="410"/>
      <c r="E31" s="29"/>
      <c r="F31" s="35"/>
      <c r="G31" s="35">
        <v>10000</v>
      </c>
      <c r="H31" s="35"/>
      <c r="I31" s="147"/>
      <c r="J31" s="147"/>
      <c r="K31" s="147"/>
      <c r="L31" s="29"/>
      <c r="M31" s="29"/>
      <c r="N31" s="13" t="s">
        <v>688</v>
      </c>
      <c r="O31" s="399"/>
      <c r="P31" s="31">
        <f t="shared" si="0"/>
        <v>8421</v>
      </c>
      <c r="Q31" s="31">
        <f>SUBTOTAL(9,$F$2:F31)</f>
        <v>18579</v>
      </c>
      <c r="R31" s="31">
        <f>SUBTOTAL(9,$G$2:G31)</f>
        <v>27000</v>
      </c>
    </row>
    <row r="32" spans="1:18" ht="15.75" customHeight="1">
      <c r="A32" s="519">
        <v>131</v>
      </c>
      <c r="B32" s="62">
        <v>45685</v>
      </c>
      <c r="C32" s="52" t="s">
        <v>6209</v>
      </c>
      <c r="D32" s="410"/>
      <c r="E32" s="29"/>
      <c r="F32" s="35">
        <v>2081.6999999999998</v>
      </c>
      <c r="G32" s="35"/>
      <c r="H32" s="35"/>
      <c r="I32" s="147" t="s">
        <v>89</v>
      </c>
      <c r="J32" s="147"/>
      <c r="K32" s="147" t="s">
        <v>2811</v>
      </c>
      <c r="L32" s="29"/>
      <c r="M32" s="29"/>
      <c r="N32" s="13" t="s">
        <v>688</v>
      </c>
      <c r="O32" s="399"/>
      <c r="P32" s="31">
        <f t="shared" si="0"/>
        <v>6339.2999999999993</v>
      </c>
      <c r="Q32" s="31">
        <f>SUBTOTAL(9,$F$2:F32)</f>
        <v>20660.7</v>
      </c>
      <c r="R32" s="31">
        <f>SUBTOTAL(9,$G$2:G32)</f>
        <v>27000</v>
      </c>
    </row>
    <row r="33" spans="1:18" ht="15.75" customHeight="1">
      <c r="A33" s="519">
        <v>131</v>
      </c>
      <c r="B33" s="62">
        <v>45691</v>
      </c>
      <c r="C33" s="52" t="s">
        <v>6297</v>
      </c>
      <c r="D33" s="410"/>
      <c r="E33" s="29"/>
      <c r="F33" s="35"/>
      <c r="G33" s="35"/>
      <c r="H33" s="35">
        <v>195.44</v>
      </c>
      <c r="I33" s="147"/>
      <c r="J33" s="147"/>
      <c r="K33" s="147" t="s">
        <v>1419</v>
      </c>
      <c r="L33" s="29">
        <v>225759896</v>
      </c>
      <c r="M33" s="29"/>
      <c r="N33" s="13" t="s">
        <v>688</v>
      </c>
      <c r="O33" s="399"/>
      <c r="P33" s="31">
        <f t="shared" si="0"/>
        <v>6339.2999999999993</v>
      </c>
      <c r="Q33" s="31">
        <f>SUBTOTAL(9,$F$2:F33)</f>
        <v>20660.7</v>
      </c>
      <c r="R33" s="31">
        <f>SUBTOTAL(9,$G$2:G33)</f>
        <v>27000</v>
      </c>
    </row>
    <row r="34" spans="1:18" ht="15.75" customHeight="1">
      <c r="A34" s="519">
        <v>131</v>
      </c>
      <c r="B34" s="62">
        <v>45714</v>
      </c>
      <c r="C34" s="52" t="s">
        <v>6291</v>
      </c>
      <c r="D34" s="410"/>
      <c r="E34" s="29"/>
      <c r="F34" s="35"/>
      <c r="G34" s="35"/>
      <c r="H34" s="35">
        <v>1840.58</v>
      </c>
      <c r="I34" s="147"/>
      <c r="J34" s="147"/>
      <c r="K34" s="147" t="s">
        <v>793</v>
      </c>
      <c r="L34" s="29" t="s">
        <v>6546</v>
      </c>
      <c r="M34" s="29"/>
      <c r="N34" s="13" t="s">
        <v>688</v>
      </c>
      <c r="O34" s="399"/>
      <c r="P34" s="31">
        <f t="shared" ref="P34:P52" si="1">R34-Q34</f>
        <v>6339.2999999999993</v>
      </c>
      <c r="Q34" s="31">
        <f>SUBTOTAL(9,$F$2:F34)</f>
        <v>20660.7</v>
      </c>
      <c r="R34" s="31">
        <f>SUBTOTAL(9,$G$2:G34)</f>
        <v>27000</v>
      </c>
    </row>
    <row r="35" spans="1:18" ht="15.75" customHeight="1">
      <c r="A35" s="519">
        <v>131</v>
      </c>
      <c r="B35" s="62">
        <v>45741</v>
      </c>
      <c r="C35" s="52" t="s">
        <v>6334</v>
      </c>
      <c r="D35" s="410"/>
      <c r="E35" s="29"/>
      <c r="F35" s="35"/>
      <c r="G35" s="35"/>
      <c r="H35" s="35">
        <v>195.44</v>
      </c>
      <c r="I35" s="147"/>
      <c r="J35" s="147"/>
      <c r="K35" s="147" t="s">
        <v>1419</v>
      </c>
      <c r="L35" s="29">
        <v>227021346</v>
      </c>
      <c r="M35" s="29"/>
      <c r="N35" s="13" t="s">
        <v>688</v>
      </c>
      <c r="O35" s="399"/>
      <c r="P35" s="31">
        <f t="shared" si="1"/>
        <v>6339.2999999999993</v>
      </c>
      <c r="Q35" s="31">
        <f>SUBTOTAL(9,$F$2:F35)</f>
        <v>20660.7</v>
      </c>
      <c r="R35" s="31">
        <f>SUBTOTAL(9,$G$2:G35)</f>
        <v>27000</v>
      </c>
    </row>
    <row r="36" spans="1:18" ht="15.75" customHeight="1">
      <c r="A36" s="519">
        <v>131</v>
      </c>
      <c r="B36" s="62">
        <v>45750</v>
      </c>
      <c r="C36" s="52" t="s">
        <v>6302</v>
      </c>
      <c r="D36" s="410"/>
      <c r="E36" s="29"/>
      <c r="F36" s="35">
        <v>2068.6999999999998</v>
      </c>
      <c r="G36" s="35"/>
      <c r="H36" s="35"/>
      <c r="I36" s="147" t="s">
        <v>89</v>
      </c>
      <c r="J36" s="147"/>
      <c r="K36" s="147" t="s">
        <v>2811</v>
      </c>
      <c r="L36" s="29"/>
      <c r="M36" s="29"/>
      <c r="N36" s="13" t="s">
        <v>688</v>
      </c>
      <c r="O36" s="399"/>
      <c r="P36" s="31">
        <f t="shared" si="1"/>
        <v>4270.5999999999985</v>
      </c>
      <c r="Q36" s="31">
        <f>SUBTOTAL(9,$F$2:F36)</f>
        <v>22729.4</v>
      </c>
      <c r="R36" s="31">
        <f>SUBTOTAL(9,$G$2:G36)</f>
        <v>27000</v>
      </c>
    </row>
    <row r="37" spans="1:18" ht="15.75" customHeight="1">
      <c r="A37" s="519">
        <v>131</v>
      </c>
      <c r="B37" s="62">
        <v>45750</v>
      </c>
      <c r="C37" s="52" t="s">
        <v>6369</v>
      </c>
      <c r="D37" s="410"/>
      <c r="E37" s="29"/>
      <c r="F37" s="35"/>
      <c r="G37" s="35"/>
      <c r="H37" s="35">
        <v>195.44</v>
      </c>
      <c r="I37" s="147"/>
      <c r="J37" s="147"/>
      <c r="K37" s="147" t="s">
        <v>1419</v>
      </c>
      <c r="L37" s="544">
        <v>228304369</v>
      </c>
      <c r="M37" s="29"/>
      <c r="N37" s="13" t="s">
        <v>688</v>
      </c>
      <c r="O37" s="399"/>
      <c r="P37" s="31">
        <f t="shared" si="1"/>
        <v>4270.5999999999985</v>
      </c>
      <c r="Q37" s="31">
        <f>SUBTOTAL(9,$F$2:F37)</f>
        <v>22729.4</v>
      </c>
      <c r="R37" s="31">
        <f>SUBTOTAL(9,$G$2:G37)</f>
        <v>27000</v>
      </c>
    </row>
    <row r="38" spans="1:18" ht="15.75" customHeight="1">
      <c r="A38" s="519">
        <v>131</v>
      </c>
      <c r="B38" s="62">
        <v>45754</v>
      </c>
      <c r="C38" s="52" t="s">
        <v>6357</v>
      </c>
      <c r="D38" s="410"/>
      <c r="E38" s="29"/>
      <c r="F38" s="35"/>
      <c r="G38" s="35"/>
      <c r="H38" s="35">
        <v>1874.85</v>
      </c>
      <c r="I38" s="147"/>
      <c r="J38" s="147"/>
      <c r="K38" s="147" t="s">
        <v>793</v>
      </c>
      <c r="L38" s="29" t="s">
        <v>6495</v>
      </c>
      <c r="M38" s="29"/>
      <c r="N38" s="13" t="s">
        <v>688</v>
      </c>
      <c r="O38" s="399"/>
      <c r="P38" s="31">
        <f t="shared" si="1"/>
        <v>4270.5999999999985</v>
      </c>
      <c r="Q38" s="31">
        <f>SUBTOTAL(9,$F$2:F38)</f>
        <v>22729.4</v>
      </c>
      <c r="R38" s="31">
        <f>SUBTOTAL(9,$G$2:G38)</f>
        <v>27000</v>
      </c>
    </row>
    <row r="39" spans="1:18" ht="15.75" customHeight="1">
      <c r="A39" s="519">
        <v>131</v>
      </c>
      <c r="B39" s="62">
        <v>45778</v>
      </c>
      <c r="C39" s="52" t="s">
        <v>6404</v>
      </c>
      <c r="D39" s="410"/>
      <c r="E39" s="29"/>
      <c r="F39" s="35"/>
      <c r="G39" s="35"/>
      <c r="H39" s="35"/>
      <c r="I39" s="147"/>
      <c r="J39" s="147"/>
      <c r="K39" s="147"/>
      <c r="L39" s="29"/>
      <c r="M39" s="29">
        <v>10250</v>
      </c>
      <c r="N39" s="13" t="s">
        <v>688</v>
      </c>
      <c r="O39" s="399"/>
      <c r="P39" s="31">
        <f t="shared" si="1"/>
        <v>4270.5999999999985</v>
      </c>
      <c r="Q39" s="31">
        <f>SUBTOTAL(9,$F$2:F39)</f>
        <v>22729.4</v>
      </c>
      <c r="R39" s="31">
        <f>SUBTOTAL(9,$G$2:G39)</f>
        <v>27000</v>
      </c>
    </row>
    <row r="40" spans="1:18" ht="15.75" customHeight="1">
      <c r="A40" s="519">
        <v>131</v>
      </c>
      <c r="B40" s="62">
        <v>45781</v>
      </c>
      <c r="C40" s="52" t="s">
        <v>6380</v>
      </c>
      <c r="D40" s="410"/>
      <c r="E40" s="29"/>
      <c r="F40" s="35">
        <v>298.56</v>
      </c>
      <c r="G40" s="35"/>
      <c r="H40" s="35"/>
      <c r="I40" s="147"/>
      <c r="J40" s="147"/>
      <c r="K40" s="147" t="s">
        <v>451</v>
      </c>
      <c r="L40" s="544">
        <v>3601019</v>
      </c>
      <c r="M40" s="29"/>
      <c r="N40" s="13" t="s">
        <v>688</v>
      </c>
      <c r="O40" s="399"/>
      <c r="P40" s="31">
        <f t="shared" si="1"/>
        <v>3972.0399999999972</v>
      </c>
      <c r="Q40" s="31">
        <f>SUBTOTAL(9,$F$2:F40)</f>
        <v>23027.960000000003</v>
      </c>
      <c r="R40" s="31">
        <f>SUBTOTAL(9,$G$2:G40)</f>
        <v>27000</v>
      </c>
    </row>
    <row r="41" spans="1:18" ht="15.75" customHeight="1">
      <c r="A41" s="519">
        <v>131</v>
      </c>
      <c r="B41" s="62">
        <v>45788</v>
      </c>
      <c r="C41" s="52" t="s">
        <v>6396</v>
      </c>
      <c r="D41" s="410" t="s">
        <v>5799</v>
      </c>
      <c r="E41" s="29"/>
      <c r="F41" s="35">
        <v>2500</v>
      </c>
      <c r="G41" s="35"/>
      <c r="H41" s="35"/>
      <c r="I41" s="147" t="s">
        <v>91</v>
      </c>
      <c r="J41" s="147"/>
      <c r="K41" s="147"/>
      <c r="L41" s="29"/>
      <c r="M41" s="29"/>
      <c r="N41" s="13" t="s">
        <v>688</v>
      </c>
      <c r="O41" s="399"/>
      <c r="P41" s="31">
        <f t="shared" si="1"/>
        <v>1472.0399999999972</v>
      </c>
      <c r="Q41" s="31">
        <f>SUBTOTAL(9,$F$2:F41)</f>
        <v>25527.960000000003</v>
      </c>
      <c r="R41" s="31">
        <f>SUBTOTAL(9,$G$2:G41)</f>
        <v>27000</v>
      </c>
    </row>
    <row r="42" spans="1:18" ht="15.75" customHeight="1">
      <c r="A42" s="519">
        <v>131</v>
      </c>
      <c r="B42" s="62">
        <v>45788</v>
      </c>
      <c r="C42" s="52" t="s">
        <v>6378</v>
      </c>
      <c r="D42" s="410"/>
      <c r="E42" s="29"/>
      <c r="F42" s="35">
        <v>2080.1</v>
      </c>
      <c r="G42" s="35"/>
      <c r="H42" s="35"/>
      <c r="I42" s="147" t="s">
        <v>89</v>
      </c>
      <c r="J42" s="147"/>
      <c r="K42" s="147" t="s">
        <v>2811</v>
      </c>
      <c r="L42" s="29">
        <v>2060</v>
      </c>
      <c r="M42" s="29"/>
      <c r="N42" s="13" t="s">
        <v>688</v>
      </c>
      <c r="O42" s="399"/>
      <c r="P42" s="31">
        <f t="shared" si="1"/>
        <v>-608.06000000000131</v>
      </c>
      <c r="Q42" s="31">
        <f>SUBTOTAL(9,$F$2:F42)</f>
        <v>27608.06</v>
      </c>
      <c r="R42" s="31">
        <f>SUBTOTAL(9,$G$2:G42)</f>
        <v>27000</v>
      </c>
    </row>
    <row r="43" spans="1:18" ht="15.75" customHeight="1">
      <c r="A43" s="519">
        <v>131</v>
      </c>
      <c r="B43" s="62">
        <v>45818</v>
      </c>
      <c r="C43" s="52" t="s">
        <v>6448</v>
      </c>
      <c r="D43" s="410" t="s">
        <v>5812</v>
      </c>
      <c r="E43" s="29"/>
      <c r="F43" s="35">
        <v>450</v>
      </c>
      <c r="G43" s="35"/>
      <c r="H43" s="35"/>
      <c r="I43" s="147" t="s">
        <v>91</v>
      </c>
      <c r="J43" s="147"/>
      <c r="K43" s="147"/>
      <c r="L43" s="29"/>
      <c r="M43" s="29"/>
      <c r="N43" s="13" t="s">
        <v>688</v>
      </c>
      <c r="O43" s="399"/>
      <c r="P43" s="31">
        <f t="shared" si="1"/>
        <v>-1058.0600000000013</v>
      </c>
      <c r="Q43" s="31">
        <f>SUBTOTAL(9,$F$2:F43)</f>
        <v>28058.06</v>
      </c>
      <c r="R43" s="31">
        <f>SUBTOTAL(9,$G$2:G43)</f>
        <v>27000</v>
      </c>
    </row>
    <row r="44" spans="1:18" ht="15.75" customHeight="1">
      <c r="A44" s="519">
        <v>131</v>
      </c>
      <c r="B44" s="62">
        <v>45818</v>
      </c>
      <c r="C44" s="52" t="s">
        <v>6491</v>
      </c>
      <c r="D44" s="410"/>
      <c r="E44" s="29"/>
      <c r="F44" s="35"/>
      <c r="G44" s="35"/>
      <c r="H44" s="35">
        <v>930.21</v>
      </c>
      <c r="I44" s="147"/>
      <c r="J44" s="147"/>
      <c r="K44" s="147" t="s">
        <v>793</v>
      </c>
      <c r="L44" s="29" t="s">
        <v>6492</v>
      </c>
      <c r="M44" s="29"/>
      <c r="N44" s="13" t="s">
        <v>688</v>
      </c>
      <c r="O44" s="399"/>
      <c r="P44" s="31">
        <f t="shared" si="1"/>
        <v>-1058.0600000000013</v>
      </c>
      <c r="Q44" s="31">
        <f>SUBTOTAL(9,$F$2:F44)</f>
        <v>28058.06</v>
      </c>
      <c r="R44" s="31">
        <f>SUBTOTAL(9,$G$2:G44)</f>
        <v>27000</v>
      </c>
    </row>
    <row r="45" spans="1:18" ht="15.75" customHeight="1">
      <c r="A45" s="519">
        <v>131</v>
      </c>
      <c r="B45" s="62">
        <v>45825</v>
      </c>
      <c r="C45" s="52" t="s">
        <v>6493</v>
      </c>
      <c r="D45" s="410"/>
      <c r="E45" s="29"/>
      <c r="F45" s="35"/>
      <c r="G45" s="35"/>
      <c r="H45" s="35">
        <v>6.95</v>
      </c>
      <c r="I45" s="147"/>
      <c r="J45" s="147"/>
      <c r="K45" s="147" t="s">
        <v>793</v>
      </c>
      <c r="L45" s="29" t="s">
        <v>6494</v>
      </c>
      <c r="M45" s="29"/>
      <c r="N45" s="13" t="s">
        <v>688</v>
      </c>
      <c r="O45" s="399"/>
      <c r="P45" s="31">
        <f t="shared" si="1"/>
        <v>-1058.0600000000013</v>
      </c>
      <c r="Q45" s="31">
        <f>SUBTOTAL(9,$F$2:F45)</f>
        <v>28058.06</v>
      </c>
      <c r="R45" s="31">
        <f>SUBTOTAL(9,$G$2:G45)</f>
        <v>27000</v>
      </c>
    </row>
    <row r="46" spans="1:18" ht="15.75" customHeight="1">
      <c r="A46" s="519">
        <v>131</v>
      </c>
      <c r="B46" s="62">
        <v>45830</v>
      </c>
      <c r="C46" s="52" t="s">
        <v>6498</v>
      </c>
      <c r="D46" s="410"/>
      <c r="E46" s="29"/>
      <c r="F46" s="35">
        <v>150</v>
      </c>
      <c r="G46" s="35"/>
      <c r="I46" s="147"/>
      <c r="J46" s="147"/>
      <c r="K46" s="147" t="s">
        <v>6499</v>
      </c>
      <c r="L46" s="29">
        <v>100434107</v>
      </c>
      <c r="M46" s="29"/>
      <c r="N46" s="13" t="s">
        <v>688</v>
      </c>
      <c r="O46" s="399"/>
      <c r="P46" s="31">
        <f t="shared" si="1"/>
        <v>-1208.0600000000013</v>
      </c>
      <c r="Q46" s="31">
        <f>SUBTOTAL(9,$F$2:F46)</f>
        <v>28208.06</v>
      </c>
      <c r="R46" s="31">
        <f>SUBTOTAL(9,$G$2:G46)</f>
        <v>27000</v>
      </c>
    </row>
    <row r="47" spans="1:18" ht="15.75" customHeight="1">
      <c r="A47" s="519">
        <v>131</v>
      </c>
      <c r="B47" s="62">
        <v>45900</v>
      </c>
      <c r="C47" s="52" t="s">
        <v>6679</v>
      </c>
      <c r="D47" s="410"/>
      <c r="E47" s="29"/>
      <c r="F47" s="35">
        <v>500</v>
      </c>
      <c r="G47" s="35"/>
      <c r="H47" s="35"/>
      <c r="I47" s="147" t="s">
        <v>91</v>
      </c>
      <c r="J47" s="147"/>
      <c r="K47" s="147" t="s">
        <v>6530</v>
      </c>
      <c r="L47" s="29">
        <v>12</v>
      </c>
      <c r="M47" s="29"/>
      <c r="N47" s="13" t="s">
        <v>688</v>
      </c>
      <c r="O47" s="399"/>
      <c r="P47" s="31">
        <f t="shared" si="1"/>
        <v>-1708.0600000000013</v>
      </c>
      <c r="Q47" s="31">
        <f>SUBTOTAL(9,$F$2:F47)</f>
        <v>28708.06</v>
      </c>
      <c r="R47" s="31">
        <f>SUBTOTAL(9,$G$2:G47)</f>
        <v>27000</v>
      </c>
    </row>
    <row r="48" spans="1:18" ht="15.75" customHeight="1">
      <c r="A48" s="519">
        <v>131</v>
      </c>
      <c r="B48" s="62">
        <v>45907</v>
      </c>
      <c r="C48" t="s">
        <v>6687</v>
      </c>
      <c r="D48" s="410"/>
      <c r="E48" s="29"/>
      <c r="F48" s="35">
        <v>1500</v>
      </c>
      <c r="G48" s="35"/>
      <c r="H48" s="35"/>
      <c r="I48" s="147" t="s">
        <v>91</v>
      </c>
      <c r="J48" s="147"/>
      <c r="K48" s="147" t="s">
        <v>6688</v>
      </c>
      <c r="L48" s="29">
        <v>386</v>
      </c>
      <c r="M48" s="29"/>
      <c r="N48" s="13" t="s">
        <v>688</v>
      </c>
      <c r="O48" s="399"/>
      <c r="P48" s="31">
        <f t="shared" si="1"/>
        <v>-3208.0600000000013</v>
      </c>
      <c r="Q48" s="31">
        <f>SUBTOTAL(9,$F$2:F48)</f>
        <v>30208.06</v>
      </c>
      <c r="R48" s="31">
        <f>SUBTOTAL(9,$G$2:G48)</f>
        <v>27000</v>
      </c>
    </row>
    <row r="49" spans="1:18" ht="15.75" customHeight="1">
      <c r="A49" s="44">
        <v>131</v>
      </c>
      <c r="B49" s="62">
        <v>45956</v>
      </c>
      <c r="C49" s="52" t="s">
        <v>5890</v>
      </c>
      <c r="D49" s="410"/>
      <c r="E49" s="29"/>
      <c r="F49" s="35">
        <v>450</v>
      </c>
      <c r="G49" s="35"/>
      <c r="H49" s="35"/>
      <c r="I49" s="147"/>
      <c r="J49" s="147"/>
      <c r="K49" s="147" t="s">
        <v>1810</v>
      </c>
      <c r="L49" s="29">
        <v>7040</v>
      </c>
      <c r="M49" s="29"/>
      <c r="N49" s="13" t="s">
        <v>688</v>
      </c>
      <c r="O49" s="399">
        <v>45973</v>
      </c>
      <c r="P49" s="31">
        <f t="shared" si="1"/>
        <v>-3658.0600000000013</v>
      </c>
      <c r="Q49" s="31">
        <f>SUBTOTAL(9,$F$2:F49)</f>
        <v>30658.06</v>
      </c>
      <c r="R49" s="31">
        <f>SUBTOTAL(9,$G$2:G49)</f>
        <v>27000</v>
      </c>
    </row>
    <row r="50" spans="1:18" ht="15.75" customHeight="1">
      <c r="A50" s="44">
        <v>131</v>
      </c>
      <c r="B50" s="62">
        <v>46001</v>
      </c>
      <c r="C50" s="52" t="s">
        <v>962</v>
      </c>
      <c r="D50" s="410"/>
      <c r="E50" s="29"/>
      <c r="F50" s="35"/>
      <c r="G50" s="35">
        <v>6000</v>
      </c>
      <c r="H50" s="35"/>
      <c r="I50" s="147"/>
      <c r="J50" s="147"/>
      <c r="K50" s="147" t="s">
        <v>577</v>
      </c>
      <c r="L50" s="29">
        <v>130324</v>
      </c>
      <c r="M50" s="29"/>
      <c r="N50" s="13" t="s">
        <v>688</v>
      </c>
      <c r="O50" s="399"/>
      <c r="P50" s="31">
        <f t="shared" si="1"/>
        <v>2341.9399999999987</v>
      </c>
      <c r="Q50" s="31">
        <f>SUBTOTAL(9,$F$2:F50)</f>
        <v>30658.06</v>
      </c>
      <c r="R50" s="31">
        <f>SUBTOTAL(9,$G$2:G50)</f>
        <v>33000</v>
      </c>
    </row>
    <row r="51" spans="1:18" ht="15.75" customHeight="1">
      <c r="A51" s="44">
        <v>131</v>
      </c>
      <c r="B51" s="62">
        <v>46002</v>
      </c>
      <c r="C51" t="s">
        <v>6907</v>
      </c>
      <c r="D51" s="410"/>
      <c r="E51" s="29"/>
      <c r="F51" s="35">
        <v>700</v>
      </c>
      <c r="G51" s="35"/>
      <c r="H51" s="35"/>
      <c r="I51" s="147" t="s">
        <v>91</v>
      </c>
      <c r="J51" s="147"/>
      <c r="K51" s="147" t="s">
        <v>6530</v>
      </c>
      <c r="L51" s="29">
        <v>39</v>
      </c>
      <c r="M51" s="29"/>
      <c r="N51" s="13" t="s">
        <v>688</v>
      </c>
      <c r="O51" s="399"/>
      <c r="P51" s="31">
        <f t="shared" si="1"/>
        <v>1641.9399999999987</v>
      </c>
      <c r="Q51" s="31">
        <f>SUBTOTAL(9,$F$2:F51)</f>
        <v>31358.06</v>
      </c>
      <c r="R51" s="31">
        <f>SUBTOTAL(9,$G$2:G51)</f>
        <v>33000</v>
      </c>
    </row>
    <row r="52" spans="1:18" ht="15.75" customHeight="1">
      <c r="A52" s="44">
        <v>131</v>
      </c>
      <c r="B52" s="62">
        <v>46015</v>
      </c>
      <c r="C52" s="52" t="s">
        <v>6961</v>
      </c>
      <c r="D52" s="410"/>
      <c r="E52" s="29"/>
      <c r="F52" s="35">
        <v>600</v>
      </c>
      <c r="G52" s="35"/>
      <c r="H52" s="35"/>
      <c r="I52" s="147" t="s">
        <v>91</v>
      </c>
      <c r="J52" s="147"/>
      <c r="K52" s="147" t="s">
        <v>6962</v>
      </c>
      <c r="L52" s="29">
        <v>172</v>
      </c>
      <c r="M52" s="29"/>
      <c r="N52" s="13" t="s">
        <v>688</v>
      </c>
      <c r="O52" s="399">
        <v>46108</v>
      </c>
      <c r="P52" s="31">
        <f t="shared" si="1"/>
        <v>1041.9399999999987</v>
      </c>
      <c r="Q52" s="31">
        <f>SUBTOTAL(9,$F$2:F52)</f>
        <v>31958.06</v>
      </c>
      <c r="R52" s="31">
        <f>SUBTOTAL(9,$G$2:G52)</f>
        <v>33000</v>
      </c>
    </row>
    <row r="53" spans="1:18" ht="15.75" customHeight="1">
      <c r="A53" s="44">
        <v>131</v>
      </c>
      <c r="B53" s="62">
        <v>46203</v>
      </c>
      <c r="C53" s="52" t="s">
        <v>7354</v>
      </c>
      <c r="D53" s="410"/>
      <c r="E53" s="29"/>
      <c r="F53" s="35">
        <v>1500</v>
      </c>
      <c r="G53" s="35"/>
      <c r="H53" s="35"/>
      <c r="I53" s="147" t="s">
        <v>91</v>
      </c>
      <c r="J53" s="147"/>
      <c r="K53" s="147" t="s">
        <v>6688</v>
      </c>
      <c r="L53" s="29">
        <v>439</v>
      </c>
      <c r="M53" s="29"/>
      <c r="N53" s="29"/>
      <c r="O53" s="29"/>
      <c r="P53" s="31">
        <f t="shared" ref="P53" si="2">R53-Q53</f>
        <v>-458.05999999999767</v>
      </c>
      <c r="Q53" s="31">
        <f>SUBTOTAL(9,$F$2:F53)</f>
        <v>33458.06</v>
      </c>
      <c r="R53" s="31">
        <f>SUBTOTAL(9,$G$2:G53)</f>
        <v>33000</v>
      </c>
    </row>
    <row r="54" spans="1:18" ht="15.75" customHeight="1">
      <c r="A54" s="44">
        <v>131</v>
      </c>
      <c r="B54" s="62">
        <v>46190</v>
      </c>
      <c r="C54" s="52" t="s">
        <v>7368</v>
      </c>
      <c r="D54" s="410"/>
      <c r="E54" s="29"/>
      <c r="F54" s="35">
        <v>150</v>
      </c>
      <c r="G54" s="35"/>
      <c r="H54" s="35"/>
      <c r="I54" s="147" t="s">
        <v>89</v>
      </c>
      <c r="J54" s="147"/>
      <c r="K54" s="147" t="s">
        <v>7369</v>
      </c>
      <c r="L54" s="488"/>
      <c r="M54" s="29"/>
      <c r="N54" s="29"/>
      <c r="O54" s="29"/>
      <c r="P54" s="31">
        <f t="shared" ref="P54" si="3">R54-Q54</f>
        <v>-608.05999999999767</v>
      </c>
      <c r="Q54" s="31">
        <f>SUBTOTAL(9,$F$2:F54)</f>
        <v>33608.06</v>
      </c>
      <c r="R54" s="31">
        <f>SUBTOTAL(9,$G$2:G54)</f>
        <v>33000</v>
      </c>
    </row>
    <row r="55" spans="1:18" ht="15.75" customHeight="1">
      <c r="B55" s="62"/>
      <c r="D55" s="410"/>
      <c r="E55" s="29"/>
      <c r="F55" s="35"/>
      <c r="G55" s="35"/>
      <c r="H55" s="35"/>
      <c r="I55" s="147"/>
      <c r="J55" s="147"/>
      <c r="K55" s="147"/>
      <c r="L55" s="29"/>
      <c r="M55" s="29"/>
      <c r="N55" s="29"/>
      <c r="O55" s="29"/>
      <c r="P55" s="29"/>
      <c r="Q55" s="29"/>
      <c r="R55" s="29"/>
    </row>
    <row r="56" spans="1:18" ht="15.75" customHeight="1">
      <c r="B56" s="62"/>
      <c r="D56" s="410"/>
      <c r="E56" s="29"/>
      <c r="F56" s="35"/>
      <c r="G56" s="35"/>
      <c r="H56" s="35"/>
      <c r="I56" s="147"/>
      <c r="J56" s="147"/>
      <c r="K56" s="147"/>
      <c r="L56" s="29"/>
      <c r="M56" s="29"/>
      <c r="N56" s="29"/>
      <c r="O56" s="29"/>
      <c r="P56" s="29"/>
      <c r="Q56" s="29"/>
      <c r="R56" s="29"/>
    </row>
    <row r="57" spans="1:18" ht="15.75" customHeight="1">
      <c r="B57" s="62"/>
      <c r="D57" s="410"/>
      <c r="E57" s="29"/>
      <c r="F57" s="35"/>
      <c r="G57" s="35"/>
      <c r="H57" s="35"/>
      <c r="I57" s="147"/>
      <c r="J57" s="147"/>
      <c r="K57" s="147"/>
      <c r="L57" s="29"/>
      <c r="M57" s="29"/>
      <c r="N57" s="29"/>
      <c r="O57" s="29"/>
      <c r="P57" s="29"/>
      <c r="Q57" s="29"/>
      <c r="R57" s="29"/>
    </row>
    <row r="58" spans="1:18" ht="15.75" customHeight="1">
      <c r="B58" s="62"/>
      <c r="D58" s="410"/>
      <c r="E58" s="29"/>
      <c r="F58" s="35"/>
      <c r="G58" s="35"/>
      <c r="H58" s="35"/>
      <c r="I58" s="147"/>
      <c r="J58" s="147"/>
      <c r="K58" s="147"/>
      <c r="L58" s="29"/>
      <c r="M58" s="29"/>
      <c r="N58" s="29"/>
      <c r="O58" s="29"/>
      <c r="P58" s="29"/>
      <c r="Q58" s="29"/>
      <c r="R58" s="29"/>
    </row>
    <row r="59" spans="1:18" ht="15.75" customHeight="1">
      <c r="B59" s="62"/>
      <c r="D59" s="410"/>
      <c r="E59" s="29"/>
      <c r="F59" s="35"/>
      <c r="G59" s="35"/>
      <c r="H59" s="35"/>
      <c r="I59" s="147"/>
      <c r="J59" s="147"/>
      <c r="K59" s="147"/>
      <c r="L59" s="29"/>
      <c r="M59" s="29"/>
      <c r="N59" s="29"/>
      <c r="O59" s="29"/>
      <c r="P59" s="29"/>
      <c r="Q59" s="29"/>
      <c r="R59" s="29"/>
    </row>
    <row r="60" spans="1:18" ht="15.75" customHeight="1">
      <c r="B60" s="62"/>
      <c r="D60" s="410"/>
      <c r="E60" s="29"/>
      <c r="F60" s="35"/>
      <c r="G60" s="35"/>
      <c r="H60" s="35"/>
      <c r="I60" s="147"/>
      <c r="J60" s="147"/>
      <c r="K60" s="147"/>
      <c r="L60" s="29"/>
      <c r="M60" s="29"/>
      <c r="N60" s="29"/>
      <c r="O60" s="29"/>
      <c r="P60" s="29"/>
      <c r="Q60" s="29"/>
      <c r="R60" s="29"/>
    </row>
    <row r="61" spans="1:18" ht="15.75" customHeight="1">
      <c r="B61" s="62"/>
      <c r="D61" s="410"/>
      <c r="E61" s="29"/>
      <c r="F61" s="35"/>
      <c r="G61" s="35"/>
      <c r="H61" s="35"/>
      <c r="I61" s="147"/>
      <c r="J61" s="147"/>
      <c r="K61" s="147"/>
      <c r="L61" s="29"/>
      <c r="M61" s="29"/>
      <c r="N61" s="29"/>
      <c r="O61" s="29"/>
      <c r="P61" s="29"/>
      <c r="Q61" s="29"/>
      <c r="R61" s="29"/>
    </row>
    <row r="62" spans="1:18" ht="15.75" customHeight="1">
      <c r="B62" s="62"/>
      <c r="D62" s="410"/>
      <c r="E62" s="29"/>
      <c r="F62" s="35"/>
      <c r="G62" s="35"/>
      <c r="H62" s="35"/>
      <c r="I62" s="147"/>
      <c r="J62" s="147"/>
      <c r="K62" s="147"/>
      <c r="L62" s="29"/>
      <c r="M62" s="29"/>
      <c r="N62" s="29"/>
      <c r="O62" s="29"/>
      <c r="P62" s="29"/>
      <c r="Q62" s="29"/>
      <c r="R62" s="29"/>
    </row>
    <row r="63" spans="1:18" ht="15.75" customHeight="1">
      <c r="B63" s="62"/>
      <c r="C63" s="163"/>
      <c r="D63" s="410"/>
      <c r="E63" s="29"/>
      <c r="F63" s="35"/>
      <c r="G63" s="35"/>
      <c r="H63" s="35"/>
      <c r="I63" s="147"/>
      <c r="J63" s="147"/>
      <c r="K63" s="147"/>
      <c r="L63" s="29"/>
      <c r="M63" s="29"/>
      <c r="N63" s="29"/>
      <c r="O63" s="29"/>
      <c r="P63" s="29"/>
      <c r="Q63" s="29"/>
      <c r="R63" s="29"/>
    </row>
    <row r="64" spans="1:18" ht="15.75" customHeight="1">
      <c r="B64" s="62"/>
      <c r="C64" s="163"/>
      <c r="D64" s="410"/>
      <c r="E64" s="29"/>
      <c r="F64" s="35"/>
      <c r="G64" s="35"/>
      <c r="H64" s="35"/>
      <c r="I64" s="147"/>
      <c r="J64" s="147"/>
      <c r="K64" s="147"/>
      <c r="L64" s="29"/>
      <c r="M64" s="29"/>
      <c r="N64" s="29"/>
      <c r="O64" s="29"/>
      <c r="P64" s="29"/>
      <c r="Q64" s="29"/>
      <c r="R64" s="29"/>
    </row>
    <row r="65" spans="2:18" ht="15.75" customHeight="1">
      <c r="B65" s="62"/>
      <c r="C65" s="163"/>
      <c r="D65" s="410"/>
      <c r="E65" s="29"/>
      <c r="F65" s="35"/>
      <c r="G65" s="35"/>
      <c r="H65" s="35"/>
      <c r="I65" s="147"/>
      <c r="J65" s="147"/>
      <c r="K65" s="147"/>
      <c r="L65" s="29"/>
      <c r="M65" s="29"/>
      <c r="N65" s="29"/>
      <c r="O65" s="29"/>
      <c r="P65" s="29"/>
      <c r="Q65" s="29"/>
      <c r="R65" s="29"/>
    </row>
    <row r="66" spans="2:18" ht="15.75" customHeight="1">
      <c r="B66" s="62"/>
      <c r="C66" s="163"/>
      <c r="D66" s="410"/>
      <c r="E66" s="29"/>
      <c r="F66" s="35"/>
      <c r="G66" s="35"/>
      <c r="H66" s="35"/>
      <c r="I66" s="147"/>
      <c r="J66" s="147"/>
      <c r="K66" s="147"/>
      <c r="L66" s="29"/>
      <c r="M66" s="29"/>
      <c r="N66" s="29"/>
      <c r="O66" s="29"/>
      <c r="P66" s="29"/>
      <c r="Q66" s="29"/>
      <c r="R66" s="29"/>
    </row>
    <row r="67" spans="2:18" ht="15.75" customHeight="1">
      <c r="B67" s="62"/>
      <c r="C67" s="163"/>
      <c r="D67" s="410"/>
      <c r="E67" s="29"/>
      <c r="F67" s="35"/>
      <c r="G67" s="35"/>
      <c r="H67" s="35"/>
      <c r="I67" s="147"/>
      <c r="J67" s="147"/>
      <c r="K67" s="147"/>
      <c r="L67" s="29"/>
      <c r="M67" s="29"/>
      <c r="N67" s="29"/>
      <c r="O67" s="29"/>
      <c r="P67" s="29"/>
      <c r="Q67" s="29"/>
      <c r="R67" s="29"/>
    </row>
    <row r="68" spans="2:18" ht="15.75" customHeight="1">
      <c r="B68" s="62"/>
      <c r="C68" s="163"/>
      <c r="D68" s="410"/>
      <c r="E68" s="29"/>
      <c r="F68" s="35"/>
      <c r="G68" s="35"/>
      <c r="H68" s="35"/>
      <c r="I68" s="147"/>
      <c r="J68" s="147"/>
      <c r="K68" s="147"/>
      <c r="L68" s="29"/>
      <c r="M68" s="29"/>
      <c r="N68" s="29"/>
      <c r="O68" s="29"/>
      <c r="P68" s="29"/>
      <c r="Q68" s="29"/>
      <c r="R68" s="29"/>
    </row>
    <row r="69" spans="2:18" ht="15.75" customHeight="1">
      <c r="B69" s="62"/>
      <c r="C69" s="163"/>
      <c r="D69" s="410"/>
      <c r="E69" s="29"/>
      <c r="F69" s="35"/>
      <c r="G69" s="35"/>
      <c r="H69" s="35"/>
      <c r="I69" s="147"/>
      <c r="J69" s="147"/>
      <c r="K69" s="147"/>
      <c r="L69" s="29"/>
      <c r="M69" s="29"/>
      <c r="N69" s="29"/>
      <c r="O69" s="29"/>
      <c r="P69" s="29"/>
      <c r="Q69" s="29"/>
      <c r="R69" s="29"/>
    </row>
    <row r="70" spans="2:18" ht="15.75" customHeight="1">
      <c r="B70" s="62"/>
      <c r="C70" s="163"/>
      <c r="D70" s="410"/>
      <c r="E70" s="29"/>
      <c r="F70" s="35"/>
      <c r="G70" s="35"/>
      <c r="H70" s="35"/>
      <c r="I70" s="147"/>
      <c r="J70" s="147"/>
      <c r="K70" s="147"/>
      <c r="L70" s="29"/>
      <c r="M70" s="29"/>
      <c r="N70" s="29"/>
      <c r="O70" s="29"/>
      <c r="P70" s="29"/>
      <c r="Q70" s="29"/>
      <c r="R70" s="29"/>
    </row>
    <row r="71" spans="2:18" ht="15.75" customHeight="1">
      <c r="B71" s="62"/>
      <c r="C71" s="163"/>
      <c r="D71" s="410"/>
      <c r="E71" s="29"/>
      <c r="F71" s="35"/>
      <c r="G71" s="35"/>
      <c r="H71" s="35"/>
      <c r="I71" s="147"/>
      <c r="J71" s="147"/>
      <c r="K71" s="147"/>
      <c r="L71" s="29"/>
      <c r="M71" s="29"/>
      <c r="N71" s="29"/>
      <c r="O71" s="29"/>
      <c r="P71" s="29"/>
      <c r="Q71" s="29"/>
      <c r="R71" s="29"/>
    </row>
    <row r="72" spans="2:18" ht="15.75" customHeight="1">
      <c r="B72" s="62"/>
      <c r="C72" s="163"/>
      <c r="D72" s="410"/>
      <c r="E72" s="29"/>
      <c r="F72" s="35"/>
      <c r="G72" s="35"/>
      <c r="H72" s="35"/>
      <c r="I72" s="147"/>
      <c r="J72" s="147"/>
      <c r="K72" s="147"/>
      <c r="L72" s="29"/>
      <c r="M72" s="29"/>
      <c r="N72" s="29"/>
      <c r="O72" s="29"/>
      <c r="P72" s="29"/>
      <c r="Q72" s="29"/>
      <c r="R72" s="29"/>
    </row>
    <row r="73" spans="2:18" ht="15.75" customHeight="1">
      <c r="B73" s="62"/>
      <c r="C73" s="163"/>
      <c r="D73" s="410"/>
      <c r="E73" s="29"/>
      <c r="F73" s="35"/>
      <c r="G73" s="35"/>
      <c r="H73" s="35"/>
      <c r="I73" s="147"/>
      <c r="J73" s="147"/>
      <c r="K73" s="147"/>
      <c r="L73" s="29"/>
      <c r="M73" s="29"/>
      <c r="N73" s="29"/>
      <c r="O73" s="29"/>
      <c r="P73" s="29"/>
      <c r="Q73" s="29"/>
      <c r="R73" s="29"/>
    </row>
    <row r="74" spans="2:18" ht="15.75" customHeight="1">
      <c r="B74" s="62"/>
      <c r="C74" s="163"/>
      <c r="D74" s="410"/>
      <c r="E74" s="29"/>
      <c r="F74" s="35"/>
      <c r="G74" s="35"/>
      <c r="H74" s="35"/>
      <c r="I74" s="147"/>
      <c r="J74" s="147"/>
      <c r="K74" s="147"/>
      <c r="L74" s="29"/>
      <c r="M74" s="29"/>
      <c r="N74" s="29"/>
      <c r="O74" s="29"/>
      <c r="P74" s="29"/>
      <c r="Q74" s="29"/>
      <c r="R74" s="29"/>
    </row>
    <row r="75" spans="2:18" ht="15.75" customHeight="1">
      <c r="B75" s="62"/>
      <c r="C75" s="163"/>
      <c r="D75" s="410"/>
      <c r="E75" s="29"/>
      <c r="F75" s="35"/>
      <c r="G75" s="35"/>
      <c r="H75" s="35"/>
      <c r="I75" s="147"/>
      <c r="J75" s="147"/>
      <c r="K75" s="147"/>
      <c r="L75" s="29"/>
      <c r="M75" s="29"/>
      <c r="N75" s="29"/>
      <c r="O75" s="29"/>
      <c r="P75" s="29"/>
      <c r="Q75" s="29"/>
      <c r="R75" s="29"/>
    </row>
    <row r="76" spans="2:18" ht="15.75" customHeight="1">
      <c r="B76" s="62"/>
      <c r="C76" s="163"/>
      <c r="D76" s="410"/>
      <c r="E76" s="29"/>
      <c r="F76" s="35"/>
      <c r="G76" s="35"/>
      <c r="H76" s="35"/>
      <c r="I76" s="147"/>
      <c r="J76" s="147"/>
      <c r="K76" s="147"/>
      <c r="L76" s="29"/>
      <c r="M76" s="29"/>
      <c r="N76" s="29"/>
      <c r="O76" s="29"/>
      <c r="P76" s="29"/>
      <c r="Q76" s="29"/>
      <c r="R76" s="29"/>
    </row>
    <row r="77" spans="2:18" ht="15.75" customHeight="1">
      <c r="B77" s="62"/>
      <c r="C77" s="163"/>
      <c r="D77" s="410"/>
      <c r="E77" s="29"/>
      <c r="F77" s="35"/>
      <c r="G77" s="35"/>
      <c r="H77" s="35"/>
      <c r="I77" s="147"/>
      <c r="J77" s="147"/>
      <c r="K77" s="147"/>
      <c r="L77" s="29"/>
      <c r="M77" s="29"/>
      <c r="N77" s="29"/>
      <c r="O77" s="29"/>
      <c r="P77" s="29"/>
      <c r="Q77" s="29"/>
      <c r="R77" s="29"/>
    </row>
    <row r="78" spans="2:18" ht="15.75" customHeight="1">
      <c r="B78" s="62"/>
      <c r="C78" s="163"/>
      <c r="D78" s="410"/>
      <c r="E78" s="29"/>
      <c r="F78" s="35"/>
      <c r="G78" s="35"/>
      <c r="H78" s="35"/>
      <c r="I78" s="147"/>
      <c r="J78" s="147"/>
      <c r="K78" s="147"/>
      <c r="L78" s="29"/>
      <c r="M78" s="29"/>
      <c r="N78" s="29"/>
      <c r="O78" s="29"/>
      <c r="P78" s="29"/>
      <c r="Q78" s="29"/>
      <c r="R78" s="29"/>
    </row>
    <row r="79" spans="2:18" ht="15.75" customHeight="1">
      <c r="B79" s="62"/>
      <c r="C79" s="163"/>
      <c r="D79" s="410"/>
      <c r="E79" s="29"/>
      <c r="F79" s="35"/>
      <c r="G79" s="35"/>
      <c r="H79" s="35"/>
      <c r="I79" s="147"/>
      <c r="J79" s="147"/>
      <c r="K79" s="147"/>
      <c r="L79" s="29"/>
      <c r="M79" s="29"/>
      <c r="N79" s="29"/>
      <c r="O79" s="29"/>
      <c r="P79" s="29"/>
      <c r="Q79" s="29"/>
      <c r="R79" s="29"/>
    </row>
    <row r="80" spans="2:18" ht="15.75" customHeight="1">
      <c r="B80" s="62"/>
      <c r="C80" s="163"/>
      <c r="D80" s="410"/>
      <c r="E80" s="29"/>
      <c r="F80" s="35"/>
      <c r="G80" s="35"/>
      <c r="H80" s="35"/>
      <c r="I80" s="147"/>
      <c r="J80" s="147"/>
      <c r="K80" s="147"/>
      <c r="L80" s="29"/>
      <c r="M80" s="29"/>
      <c r="N80" s="29"/>
      <c r="O80" s="29"/>
      <c r="P80" s="29"/>
      <c r="Q80" s="29"/>
      <c r="R80" s="29"/>
    </row>
    <row r="81" spans="2:18" ht="15.75" customHeight="1">
      <c r="B81" s="62"/>
      <c r="C81" s="163"/>
      <c r="D81" s="410"/>
      <c r="E81" s="29"/>
      <c r="F81" s="35"/>
      <c r="G81" s="35"/>
      <c r="H81" s="35"/>
      <c r="I81" s="147"/>
      <c r="J81" s="147"/>
      <c r="K81" s="147"/>
      <c r="L81" s="29"/>
      <c r="M81" s="29"/>
      <c r="N81" s="29"/>
      <c r="O81" s="29"/>
      <c r="P81" s="29"/>
      <c r="Q81" s="29"/>
      <c r="R81" s="29"/>
    </row>
    <row r="82" spans="2:18" ht="15.75" customHeight="1">
      <c r="B82" s="62"/>
      <c r="C82" s="163"/>
      <c r="D82" s="410"/>
      <c r="E82" s="29"/>
      <c r="F82" s="35"/>
      <c r="G82" s="35"/>
      <c r="H82" s="35"/>
      <c r="I82" s="147"/>
      <c r="J82" s="147"/>
      <c r="K82" s="147"/>
      <c r="L82" s="29"/>
      <c r="M82" s="29"/>
      <c r="N82" s="29"/>
      <c r="O82" s="29"/>
      <c r="P82" s="29"/>
      <c r="Q82" s="29"/>
      <c r="R82" s="29"/>
    </row>
    <row r="83" spans="2:18" ht="15.75" customHeight="1">
      <c r="B83" s="62"/>
      <c r="C83" s="163"/>
      <c r="D83" s="410"/>
      <c r="E83" s="29"/>
      <c r="F83" s="35"/>
      <c r="G83" s="35"/>
      <c r="H83" s="35"/>
      <c r="I83" s="147"/>
      <c r="J83" s="147"/>
      <c r="K83" s="147"/>
      <c r="L83" s="29"/>
      <c r="M83" s="29"/>
      <c r="N83" s="29"/>
      <c r="O83" s="29"/>
      <c r="P83" s="29"/>
      <c r="Q83" s="29"/>
      <c r="R83" s="29"/>
    </row>
    <row r="84" spans="2:18" ht="15.75" customHeight="1">
      <c r="B84" s="62"/>
      <c r="C84" s="163"/>
      <c r="D84" s="410"/>
      <c r="E84" s="29"/>
      <c r="F84" s="35"/>
      <c r="G84" s="35"/>
      <c r="H84" s="35"/>
      <c r="I84" s="147"/>
      <c r="J84" s="147"/>
      <c r="K84" s="147"/>
      <c r="L84" s="29"/>
      <c r="M84" s="29"/>
      <c r="N84" s="29"/>
      <c r="O84" s="29"/>
      <c r="P84" s="29"/>
      <c r="Q84" s="29"/>
      <c r="R84" s="29"/>
    </row>
    <row r="85" spans="2:18" ht="15.75" customHeight="1">
      <c r="B85" s="62"/>
      <c r="C85" s="163"/>
      <c r="D85" s="410"/>
      <c r="E85" s="29"/>
      <c r="F85" s="35"/>
      <c r="G85" s="35"/>
      <c r="H85" s="35"/>
      <c r="I85" s="147"/>
      <c r="J85" s="147"/>
      <c r="K85" s="147"/>
      <c r="L85" s="29"/>
      <c r="M85" s="29"/>
      <c r="N85" s="29"/>
      <c r="O85" s="29"/>
      <c r="P85" s="29"/>
      <c r="Q85" s="29"/>
      <c r="R85" s="29"/>
    </row>
    <row r="86" spans="2:18" ht="15.75" customHeight="1">
      <c r="B86" s="62"/>
      <c r="C86" s="163"/>
      <c r="D86" s="410"/>
      <c r="E86" s="29"/>
      <c r="F86" s="35"/>
      <c r="G86" s="35"/>
      <c r="H86" s="35"/>
      <c r="I86" s="147"/>
      <c r="J86" s="147"/>
      <c r="K86" s="147"/>
      <c r="L86" s="29"/>
      <c r="M86" s="29"/>
      <c r="N86" s="29"/>
      <c r="O86" s="29"/>
      <c r="P86" s="29"/>
      <c r="Q86" s="29"/>
      <c r="R86" s="29"/>
    </row>
    <row r="87" spans="2:18" ht="15.75" customHeight="1">
      <c r="B87" s="62"/>
      <c r="C87" s="163"/>
      <c r="D87" s="410"/>
      <c r="E87" s="29"/>
      <c r="F87" s="35"/>
      <c r="G87" s="35"/>
      <c r="H87" s="35"/>
      <c r="I87" s="147"/>
      <c r="J87" s="147"/>
      <c r="K87" s="147"/>
      <c r="L87" s="29"/>
      <c r="M87" s="29"/>
      <c r="N87" s="29"/>
      <c r="O87" s="29"/>
      <c r="P87" s="29"/>
      <c r="Q87" s="29"/>
      <c r="R87" s="29"/>
    </row>
    <row r="88" spans="2:18" ht="15.75" customHeight="1">
      <c r="B88" s="62"/>
      <c r="C88" s="163"/>
      <c r="D88" s="410"/>
      <c r="E88" s="29"/>
      <c r="F88" s="35"/>
      <c r="G88" s="35"/>
      <c r="H88" s="35"/>
      <c r="I88" s="147"/>
      <c r="J88" s="147"/>
      <c r="K88" s="147"/>
      <c r="L88" s="29"/>
      <c r="M88" s="29"/>
      <c r="N88" s="29"/>
      <c r="O88" s="29"/>
      <c r="P88" s="29"/>
      <c r="Q88" s="29"/>
      <c r="R88" s="29"/>
    </row>
    <row r="89" spans="2:18" ht="15.75" customHeight="1">
      <c r="B89" s="62"/>
      <c r="C89" s="163"/>
      <c r="D89" s="410"/>
      <c r="E89" s="29"/>
      <c r="F89" s="35"/>
      <c r="G89" s="35"/>
      <c r="H89" s="35"/>
      <c r="I89" s="147"/>
      <c r="J89" s="147"/>
      <c r="K89" s="147"/>
      <c r="L89" s="29"/>
      <c r="M89" s="29"/>
      <c r="N89" s="29"/>
      <c r="O89" s="29"/>
      <c r="P89" s="29"/>
      <c r="Q89" s="29"/>
      <c r="R89" s="29"/>
    </row>
    <row r="90" spans="2:18" ht="15.75" customHeight="1">
      <c r="B90" s="142"/>
      <c r="C90" s="163"/>
      <c r="D90" s="410"/>
      <c r="E90" s="29"/>
      <c r="F90" s="35"/>
      <c r="G90" s="35"/>
      <c r="H90" s="35"/>
      <c r="I90" s="147"/>
      <c r="J90" s="147"/>
      <c r="K90" s="147"/>
      <c r="L90" s="29"/>
      <c r="M90" s="29"/>
      <c r="N90" s="29"/>
      <c r="O90" s="29"/>
      <c r="P90" s="29"/>
      <c r="Q90" s="29"/>
      <c r="R90" s="29"/>
    </row>
    <row r="91" spans="2:18" ht="15.75" customHeight="1">
      <c r="B91" s="142"/>
      <c r="C91" s="163"/>
      <c r="D91" s="410"/>
      <c r="E91" s="29"/>
      <c r="F91" s="35"/>
      <c r="G91" s="35"/>
      <c r="H91" s="35"/>
      <c r="I91" s="147"/>
      <c r="J91" s="147"/>
      <c r="K91" s="147"/>
      <c r="L91" s="29"/>
      <c r="M91" s="29"/>
      <c r="N91" s="29"/>
      <c r="O91" s="29"/>
      <c r="P91" s="29"/>
      <c r="Q91" s="29"/>
      <c r="R91" s="29"/>
    </row>
    <row r="92" spans="2:18" ht="15.75" customHeight="1">
      <c r="B92" s="142"/>
      <c r="C92" s="163"/>
      <c r="D92" s="410"/>
      <c r="E92" s="29"/>
      <c r="F92" s="35"/>
      <c r="G92" s="35"/>
      <c r="H92" s="35"/>
      <c r="I92" s="147"/>
      <c r="J92" s="147"/>
      <c r="K92" s="147"/>
      <c r="L92" s="29"/>
      <c r="M92" s="29"/>
      <c r="N92" s="29"/>
      <c r="O92" s="29"/>
      <c r="P92" s="29"/>
      <c r="Q92" s="29"/>
      <c r="R92" s="29"/>
    </row>
    <row r="93" spans="2:18" ht="15.75" customHeight="1">
      <c r="B93" s="142"/>
      <c r="C93" s="163"/>
      <c r="D93" s="410"/>
      <c r="E93" s="29"/>
      <c r="F93" s="35"/>
      <c r="G93" s="35"/>
      <c r="H93" s="35"/>
      <c r="I93" s="147"/>
      <c r="J93" s="147"/>
      <c r="K93" s="147"/>
      <c r="L93" s="29"/>
      <c r="M93" s="29"/>
      <c r="N93" s="29"/>
      <c r="O93" s="29"/>
      <c r="P93" s="29"/>
      <c r="Q93" s="29"/>
      <c r="R93" s="29"/>
    </row>
    <row r="94" spans="2:18" ht="15.75" customHeight="1">
      <c r="B94" s="142"/>
      <c r="C94" s="163"/>
      <c r="D94" s="410"/>
      <c r="E94" s="29"/>
      <c r="F94" s="35"/>
      <c r="G94" s="35"/>
      <c r="H94" s="35"/>
      <c r="I94" s="147"/>
      <c r="J94" s="147"/>
      <c r="K94" s="147"/>
      <c r="L94" s="29"/>
      <c r="M94" s="29"/>
      <c r="N94" s="29"/>
      <c r="O94" s="29"/>
      <c r="P94" s="29"/>
      <c r="Q94" s="29"/>
      <c r="R94" s="29"/>
    </row>
    <row r="95" spans="2:18" ht="15.75" customHeight="1">
      <c r="B95" s="142"/>
      <c r="C95" s="163"/>
      <c r="D95" s="410"/>
      <c r="E95" s="29"/>
      <c r="F95" s="35"/>
      <c r="G95" s="35"/>
      <c r="H95" s="35"/>
      <c r="I95" s="147"/>
      <c r="J95" s="147"/>
      <c r="K95" s="147"/>
      <c r="L95" s="29"/>
      <c r="M95" s="29"/>
      <c r="N95" s="29"/>
      <c r="O95" s="29"/>
      <c r="P95" s="29"/>
      <c r="Q95" s="29"/>
      <c r="R95" s="29"/>
    </row>
    <row r="96" spans="2:18" ht="15.75" customHeight="1">
      <c r="B96" s="142"/>
      <c r="C96" s="163"/>
      <c r="D96" s="410"/>
      <c r="E96" s="29"/>
      <c r="F96" s="35"/>
      <c r="G96" s="35"/>
      <c r="H96" s="35"/>
      <c r="I96" s="147"/>
      <c r="J96" s="147"/>
      <c r="K96" s="147"/>
      <c r="L96" s="29"/>
      <c r="M96" s="29"/>
      <c r="N96" s="29"/>
      <c r="O96" s="29"/>
      <c r="P96" s="29"/>
      <c r="Q96" s="29"/>
      <c r="R96" s="29"/>
    </row>
    <row r="97" spans="2:18" ht="15.75" customHeight="1">
      <c r="B97" s="142"/>
      <c r="C97" s="163"/>
      <c r="D97" s="410"/>
      <c r="E97" s="29"/>
      <c r="F97" s="35"/>
      <c r="G97" s="35"/>
      <c r="H97" s="35"/>
      <c r="I97" s="147"/>
      <c r="J97" s="147"/>
      <c r="K97" s="147"/>
      <c r="L97" s="29"/>
      <c r="M97" s="29"/>
      <c r="N97" s="29"/>
      <c r="O97" s="29"/>
      <c r="P97" s="29"/>
      <c r="Q97" s="29"/>
      <c r="R97" s="29"/>
    </row>
    <row r="98" spans="2:18" ht="15.75" customHeight="1">
      <c r="B98" s="142"/>
      <c r="C98" s="163"/>
      <c r="D98" s="410"/>
      <c r="E98" s="29"/>
      <c r="F98" s="35"/>
      <c r="G98" s="35"/>
      <c r="H98" s="35"/>
      <c r="I98" s="147"/>
      <c r="J98" s="147"/>
      <c r="K98" s="147"/>
      <c r="L98" s="29"/>
      <c r="M98" s="29"/>
      <c r="N98" s="29"/>
      <c r="O98" s="29"/>
      <c r="P98" s="29"/>
      <c r="Q98" s="29"/>
      <c r="R98" s="29"/>
    </row>
    <row r="99" spans="2:18" ht="15.75" customHeight="1">
      <c r="B99" s="142"/>
      <c r="C99" s="163"/>
      <c r="D99" s="410"/>
      <c r="E99" s="29"/>
      <c r="F99" s="35"/>
      <c r="G99" s="35"/>
      <c r="H99" s="35"/>
      <c r="I99" s="147"/>
      <c r="J99" s="147"/>
      <c r="K99" s="147"/>
      <c r="L99" s="29"/>
      <c r="M99" s="29"/>
      <c r="N99" s="29"/>
      <c r="O99" s="29"/>
      <c r="P99" s="29"/>
      <c r="Q99" s="29"/>
      <c r="R99" s="29"/>
    </row>
    <row r="100" spans="2:18" ht="15.75" customHeight="1">
      <c r="B100" s="142"/>
      <c r="C100" s="163"/>
      <c r="D100" s="410"/>
      <c r="E100" s="29"/>
      <c r="F100" s="35"/>
      <c r="G100" s="35"/>
      <c r="H100" s="35"/>
      <c r="I100" s="147"/>
      <c r="J100" s="147"/>
      <c r="K100" s="147"/>
      <c r="L100" s="29"/>
      <c r="M100" s="29"/>
      <c r="N100" s="29"/>
      <c r="O100" s="29"/>
      <c r="P100" s="29"/>
      <c r="Q100" s="29"/>
      <c r="R100" s="29"/>
    </row>
    <row r="101" spans="2:18" ht="15.75" customHeight="1">
      <c r="B101" s="142"/>
      <c r="C101" s="163"/>
      <c r="D101" s="410"/>
      <c r="E101" s="29"/>
      <c r="F101" s="35"/>
      <c r="G101" s="35"/>
      <c r="H101" s="35"/>
      <c r="I101" s="147"/>
      <c r="J101" s="147"/>
      <c r="K101" s="147"/>
      <c r="L101" s="29"/>
      <c r="M101" s="29"/>
      <c r="N101" s="29"/>
      <c r="O101" s="29"/>
      <c r="P101" s="29"/>
      <c r="Q101" s="29"/>
      <c r="R101" s="29"/>
    </row>
    <row r="102" spans="2:18" ht="15.75" customHeight="1">
      <c r="B102" s="142"/>
      <c r="C102" s="163"/>
      <c r="D102" s="410"/>
      <c r="E102" s="29"/>
      <c r="F102" s="35"/>
      <c r="G102" s="35"/>
      <c r="H102" s="35"/>
      <c r="I102" s="147"/>
      <c r="J102" s="147"/>
      <c r="K102" s="147"/>
      <c r="L102" s="29"/>
      <c r="M102" s="29"/>
      <c r="N102" s="29"/>
      <c r="O102" s="29"/>
      <c r="P102" s="29"/>
      <c r="Q102" s="29"/>
      <c r="R102" s="29"/>
    </row>
    <row r="103" spans="2:18" ht="15.75" customHeight="1">
      <c r="B103" s="142"/>
      <c r="C103" s="163"/>
      <c r="D103" s="410"/>
      <c r="E103" s="29"/>
      <c r="F103" s="35"/>
      <c r="G103" s="35"/>
      <c r="H103" s="35"/>
      <c r="I103" s="147"/>
      <c r="J103" s="147"/>
      <c r="K103" s="147"/>
      <c r="L103" s="29"/>
      <c r="M103" s="29"/>
      <c r="N103" s="29"/>
      <c r="O103" s="29"/>
      <c r="P103" s="29"/>
      <c r="Q103" s="29"/>
      <c r="R103" s="29"/>
    </row>
    <row r="104" spans="2:18" ht="15.75" customHeight="1">
      <c r="B104" s="142"/>
      <c r="C104" s="163"/>
      <c r="D104" s="410"/>
      <c r="E104" s="29"/>
      <c r="F104" s="35"/>
      <c r="G104" s="35"/>
      <c r="H104" s="35"/>
      <c r="I104" s="147"/>
      <c r="J104" s="147"/>
      <c r="K104" s="147"/>
      <c r="L104" s="29"/>
      <c r="M104" s="29"/>
      <c r="N104" s="29"/>
      <c r="O104" s="29"/>
      <c r="P104" s="29"/>
      <c r="Q104" s="29"/>
      <c r="R104" s="29"/>
    </row>
    <row r="105" spans="2:18" ht="15.75" customHeight="1">
      <c r="B105" s="142"/>
      <c r="C105" s="163"/>
      <c r="D105" s="410"/>
      <c r="E105" s="29"/>
      <c r="F105" s="35"/>
      <c r="G105" s="35"/>
      <c r="H105" s="35"/>
      <c r="I105" s="147"/>
      <c r="J105" s="147"/>
      <c r="K105" s="147"/>
      <c r="L105" s="29"/>
      <c r="M105" s="29"/>
      <c r="N105" s="29"/>
      <c r="O105" s="29"/>
      <c r="P105" s="29"/>
      <c r="Q105" s="29"/>
      <c r="R105" s="29"/>
    </row>
    <row r="106" spans="2:18" ht="15.75" customHeight="1">
      <c r="B106" s="142"/>
      <c r="C106" s="163"/>
      <c r="D106" s="410"/>
      <c r="E106" s="29"/>
      <c r="F106" s="35"/>
      <c r="G106" s="35"/>
      <c r="H106" s="35"/>
      <c r="I106" s="147"/>
      <c r="J106" s="147"/>
      <c r="K106" s="147"/>
      <c r="L106" s="29"/>
      <c r="M106" s="29"/>
      <c r="N106" s="29"/>
      <c r="O106" s="29"/>
      <c r="P106" s="29"/>
      <c r="Q106" s="29"/>
      <c r="R106" s="29"/>
    </row>
    <row r="107" spans="2:18" ht="15.75" customHeight="1">
      <c r="B107" s="142"/>
      <c r="C107" s="163"/>
      <c r="D107" s="410"/>
      <c r="E107" s="29"/>
      <c r="F107" s="35"/>
      <c r="G107" s="35"/>
      <c r="H107" s="35"/>
      <c r="I107" s="147"/>
      <c r="J107" s="147"/>
      <c r="K107" s="147"/>
      <c r="L107" s="29"/>
      <c r="M107" s="29"/>
      <c r="N107" s="29"/>
      <c r="O107" s="29"/>
      <c r="P107" s="29"/>
      <c r="Q107" s="29"/>
      <c r="R107" s="29"/>
    </row>
    <row r="108" spans="2:18" ht="15.75" customHeight="1">
      <c r="B108" s="142"/>
      <c r="C108" s="163"/>
      <c r="D108" s="410"/>
      <c r="E108" s="29"/>
      <c r="F108" s="35"/>
      <c r="G108" s="35"/>
      <c r="H108" s="35"/>
      <c r="I108" s="147"/>
      <c r="J108" s="147"/>
      <c r="K108" s="147"/>
      <c r="L108" s="29"/>
      <c r="M108" s="29"/>
      <c r="N108" s="29"/>
      <c r="O108" s="29"/>
      <c r="P108" s="29"/>
      <c r="Q108" s="29"/>
      <c r="R108" s="29"/>
    </row>
    <row r="109" spans="2:18" ht="15.75" customHeight="1">
      <c r="B109" s="142"/>
      <c r="C109" s="163"/>
      <c r="D109" s="410"/>
      <c r="E109" s="29"/>
      <c r="F109" s="35"/>
      <c r="G109" s="35"/>
      <c r="H109" s="35"/>
      <c r="I109" s="147"/>
      <c r="J109" s="147"/>
      <c r="K109" s="147"/>
      <c r="L109" s="29"/>
      <c r="M109" s="29"/>
      <c r="N109" s="29"/>
      <c r="O109" s="29"/>
      <c r="P109" s="29"/>
      <c r="Q109" s="29"/>
      <c r="R109" s="29"/>
    </row>
    <row r="110" spans="2:18" ht="15.75" customHeight="1">
      <c r="B110" s="142"/>
      <c r="C110" s="163"/>
      <c r="D110" s="410"/>
      <c r="E110" s="29"/>
      <c r="F110" s="35"/>
      <c r="G110" s="35"/>
      <c r="H110" s="35"/>
      <c r="I110" s="147"/>
      <c r="J110" s="147"/>
      <c r="K110" s="147"/>
      <c r="L110" s="29"/>
      <c r="M110" s="29"/>
      <c r="N110" s="29"/>
      <c r="O110" s="29"/>
      <c r="P110" s="29"/>
      <c r="Q110" s="29"/>
      <c r="R110" s="29"/>
    </row>
    <row r="111" spans="2:18" ht="15.75" customHeight="1">
      <c r="B111" s="142"/>
      <c r="C111" s="163"/>
      <c r="D111" s="410"/>
      <c r="E111" s="29"/>
      <c r="F111" s="35"/>
      <c r="G111" s="35"/>
      <c r="H111" s="35"/>
      <c r="I111" s="147"/>
      <c r="J111" s="147"/>
      <c r="K111" s="147"/>
      <c r="L111" s="29"/>
      <c r="M111" s="29"/>
      <c r="N111" s="29"/>
      <c r="O111" s="29"/>
      <c r="P111" s="29"/>
      <c r="Q111" s="29"/>
      <c r="R111" s="29"/>
    </row>
    <row r="112" spans="2:18" ht="15.75" customHeight="1">
      <c r="B112" s="142"/>
      <c r="C112" s="163"/>
      <c r="D112" s="410"/>
      <c r="E112" s="29"/>
      <c r="F112" s="35"/>
      <c r="G112" s="35"/>
      <c r="H112" s="35"/>
      <c r="I112" s="147"/>
      <c r="J112" s="147"/>
      <c r="K112" s="147"/>
      <c r="L112" s="29"/>
      <c r="M112" s="29"/>
      <c r="N112" s="29"/>
      <c r="O112" s="29"/>
      <c r="P112" s="29"/>
      <c r="Q112" s="29"/>
      <c r="R112" s="29"/>
    </row>
    <row r="113" spans="2:18" ht="15.75" customHeight="1">
      <c r="B113" s="142"/>
      <c r="C113" s="163"/>
      <c r="D113" s="410"/>
      <c r="E113" s="29"/>
      <c r="F113" s="35"/>
      <c r="G113" s="35"/>
      <c r="H113" s="35"/>
      <c r="I113" s="147"/>
      <c r="J113" s="147"/>
      <c r="K113" s="147"/>
      <c r="L113" s="29"/>
      <c r="M113" s="29"/>
      <c r="N113" s="29"/>
      <c r="O113" s="29"/>
      <c r="P113" s="29"/>
      <c r="Q113" s="29"/>
      <c r="R113" s="29"/>
    </row>
    <row r="114" spans="2:18" ht="15.75" customHeight="1">
      <c r="B114" s="142"/>
      <c r="C114" s="163"/>
      <c r="D114" s="410"/>
      <c r="E114" s="29"/>
      <c r="F114" s="35"/>
      <c r="G114" s="35"/>
      <c r="H114" s="35"/>
      <c r="I114" s="147"/>
      <c r="J114" s="147"/>
      <c r="K114" s="147"/>
      <c r="L114" s="29"/>
      <c r="M114" s="29"/>
      <c r="N114" s="29"/>
      <c r="O114" s="29"/>
      <c r="P114" s="29"/>
      <c r="Q114" s="29"/>
      <c r="R114" s="29"/>
    </row>
    <row r="115" spans="2:18" ht="15.75" customHeight="1">
      <c r="B115" s="142"/>
      <c r="C115" s="163"/>
      <c r="D115" s="410"/>
      <c r="E115" s="29"/>
      <c r="F115" s="35"/>
      <c r="G115" s="35"/>
      <c r="H115" s="35"/>
      <c r="I115" s="147"/>
      <c r="J115" s="147"/>
      <c r="K115" s="147"/>
      <c r="L115" s="29"/>
      <c r="M115" s="29"/>
      <c r="N115" s="29"/>
      <c r="O115" s="29"/>
      <c r="P115" s="29"/>
      <c r="Q115" s="29"/>
      <c r="R115" s="29"/>
    </row>
    <row r="116" spans="2:18" ht="15.75" customHeight="1">
      <c r="B116" s="142"/>
      <c r="C116" s="163"/>
      <c r="D116" s="410"/>
      <c r="E116" s="29"/>
      <c r="F116" s="35"/>
      <c r="G116" s="35"/>
      <c r="H116" s="35"/>
      <c r="I116" s="147"/>
      <c r="J116" s="147"/>
      <c r="K116" s="147"/>
      <c r="L116" s="29"/>
      <c r="M116" s="29"/>
      <c r="N116" s="29"/>
      <c r="O116" s="29"/>
      <c r="P116" s="29"/>
      <c r="Q116" s="29"/>
      <c r="R116" s="29"/>
    </row>
    <row r="117" spans="2:18" ht="15.75" customHeight="1">
      <c r="B117" s="142"/>
      <c r="C117" s="163"/>
      <c r="D117" s="410"/>
      <c r="E117" s="29"/>
      <c r="F117" s="35"/>
      <c r="G117" s="35"/>
      <c r="H117" s="35"/>
      <c r="I117" s="147"/>
      <c r="J117" s="147"/>
      <c r="K117" s="147"/>
      <c r="L117" s="29"/>
      <c r="M117" s="29"/>
      <c r="N117" s="29"/>
      <c r="O117" s="29"/>
      <c r="P117" s="29"/>
      <c r="Q117" s="29"/>
      <c r="R117" s="29"/>
    </row>
    <row r="118" spans="2:18" ht="15.75" customHeight="1">
      <c r="B118" s="142"/>
      <c r="C118" s="163"/>
      <c r="D118" s="410"/>
      <c r="E118" s="29"/>
      <c r="F118" s="35"/>
      <c r="G118" s="35"/>
      <c r="H118" s="35"/>
      <c r="I118" s="147"/>
      <c r="J118" s="147"/>
      <c r="K118" s="147"/>
      <c r="L118" s="29"/>
      <c r="M118" s="29"/>
      <c r="N118" s="29"/>
      <c r="O118" s="29"/>
      <c r="P118" s="29"/>
      <c r="Q118" s="29"/>
      <c r="R118" s="29"/>
    </row>
    <row r="119" spans="2:18" ht="15.75" customHeight="1">
      <c r="B119" s="142"/>
      <c r="C119" s="163"/>
      <c r="D119" s="410"/>
      <c r="E119" s="29"/>
      <c r="F119" s="35"/>
      <c r="G119" s="35"/>
      <c r="H119" s="35"/>
      <c r="I119" s="147"/>
      <c r="J119" s="147"/>
      <c r="K119" s="147"/>
      <c r="L119" s="29"/>
      <c r="M119" s="29"/>
      <c r="N119" s="29"/>
      <c r="O119" s="29"/>
      <c r="P119" s="29"/>
      <c r="Q119" s="29"/>
      <c r="R119" s="29"/>
    </row>
    <row r="120" spans="2:18" ht="15.75" customHeight="1">
      <c r="B120" s="142"/>
      <c r="C120" s="163"/>
      <c r="D120" s="410"/>
      <c r="E120" s="29"/>
      <c r="F120" s="35"/>
      <c r="G120" s="35"/>
      <c r="H120" s="35"/>
      <c r="I120" s="147"/>
      <c r="J120" s="147"/>
      <c r="K120" s="147"/>
      <c r="L120" s="29"/>
      <c r="M120" s="29"/>
      <c r="N120" s="29"/>
      <c r="O120" s="29"/>
      <c r="P120" s="29"/>
      <c r="Q120" s="29"/>
      <c r="R120" s="29"/>
    </row>
    <row r="121" spans="2:18" ht="15.75" customHeight="1">
      <c r="B121" s="142"/>
      <c r="C121" s="163"/>
      <c r="D121" s="410"/>
      <c r="E121" s="29"/>
      <c r="F121" s="35"/>
      <c r="G121" s="35"/>
      <c r="H121" s="35"/>
      <c r="I121" s="147"/>
      <c r="J121" s="147"/>
      <c r="K121" s="147"/>
      <c r="L121" s="29"/>
      <c r="M121" s="29"/>
      <c r="N121" s="29"/>
      <c r="O121" s="29"/>
      <c r="P121" s="29"/>
      <c r="Q121" s="29"/>
      <c r="R121" s="29"/>
    </row>
    <row r="122" spans="2:18" ht="15.75" customHeight="1">
      <c r="B122" s="142"/>
      <c r="C122" s="163"/>
      <c r="D122" s="410"/>
      <c r="E122" s="29"/>
      <c r="F122" s="35"/>
      <c r="G122" s="35"/>
      <c r="H122" s="35"/>
      <c r="I122" s="147"/>
      <c r="J122" s="147"/>
      <c r="K122" s="147"/>
      <c r="L122" s="29"/>
      <c r="M122" s="29"/>
      <c r="N122" s="29"/>
      <c r="O122" s="29"/>
      <c r="P122" s="29"/>
      <c r="Q122" s="29"/>
      <c r="R122" s="29"/>
    </row>
    <row r="123" spans="2:18" ht="15.75" customHeight="1">
      <c r="B123" s="142"/>
      <c r="C123" s="163"/>
      <c r="D123" s="410"/>
      <c r="E123" s="29"/>
      <c r="F123" s="35"/>
      <c r="G123" s="35"/>
      <c r="H123" s="35"/>
      <c r="I123" s="147"/>
      <c r="J123" s="147"/>
      <c r="K123" s="147"/>
      <c r="L123" s="29"/>
      <c r="M123" s="29"/>
      <c r="N123" s="29"/>
      <c r="O123" s="29"/>
      <c r="P123" s="29"/>
      <c r="Q123" s="29"/>
      <c r="R123" s="29"/>
    </row>
    <row r="124" spans="2:18" ht="15.75" customHeight="1">
      <c r="B124" s="142"/>
      <c r="C124" s="163"/>
      <c r="D124" s="410"/>
      <c r="E124" s="29"/>
      <c r="F124" s="35"/>
      <c r="G124" s="35"/>
      <c r="H124" s="35"/>
      <c r="I124" s="147"/>
      <c r="J124" s="147"/>
      <c r="K124" s="147"/>
      <c r="L124" s="29"/>
      <c r="M124" s="29"/>
      <c r="N124" s="29"/>
      <c r="O124" s="29"/>
      <c r="P124" s="29"/>
      <c r="Q124" s="29"/>
      <c r="R124" s="29"/>
    </row>
    <row r="125" spans="2:18" ht="15.75" customHeight="1">
      <c r="B125" s="142"/>
      <c r="C125" s="163"/>
      <c r="D125" s="410"/>
      <c r="E125" s="29"/>
      <c r="F125" s="35"/>
      <c r="G125" s="35"/>
      <c r="H125" s="35"/>
      <c r="I125" s="147"/>
      <c r="J125" s="147"/>
      <c r="K125" s="147"/>
      <c r="L125" s="29"/>
      <c r="M125" s="29"/>
      <c r="N125" s="29"/>
      <c r="O125" s="29"/>
      <c r="P125" s="29"/>
      <c r="Q125" s="29"/>
      <c r="R125" s="29"/>
    </row>
    <row r="126" spans="2:18" ht="15.75" customHeight="1">
      <c r="B126" s="142"/>
      <c r="C126" s="163"/>
      <c r="D126" s="410"/>
      <c r="E126" s="29"/>
      <c r="F126" s="35"/>
      <c r="G126" s="35"/>
      <c r="H126" s="35"/>
      <c r="I126" s="147"/>
      <c r="J126" s="147"/>
      <c r="K126" s="147"/>
      <c r="L126" s="29"/>
      <c r="M126" s="29"/>
      <c r="N126" s="29"/>
      <c r="O126" s="29"/>
      <c r="P126" s="29"/>
      <c r="Q126" s="29"/>
      <c r="R126" s="29"/>
    </row>
    <row r="127" spans="2:18" ht="15.75" customHeight="1">
      <c r="B127" s="142"/>
      <c r="C127" s="163"/>
      <c r="D127" s="410"/>
      <c r="E127" s="29"/>
      <c r="F127" s="35"/>
      <c r="G127" s="35"/>
      <c r="H127" s="35"/>
      <c r="I127" s="147"/>
      <c r="J127" s="147"/>
      <c r="K127" s="147"/>
      <c r="L127" s="29"/>
      <c r="M127" s="29"/>
      <c r="N127" s="29"/>
      <c r="O127" s="29"/>
      <c r="P127" s="29"/>
      <c r="Q127" s="29"/>
      <c r="R127" s="29"/>
    </row>
    <row r="128" spans="2:18" ht="15.75" customHeight="1">
      <c r="B128" s="142"/>
      <c r="C128" s="163"/>
      <c r="D128" s="410"/>
      <c r="E128" s="29"/>
      <c r="F128" s="35"/>
      <c r="G128" s="35"/>
      <c r="H128" s="35"/>
      <c r="I128" s="147"/>
      <c r="J128" s="147"/>
      <c r="K128" s="147"/>
      <c r="L128" s="29"/>
      <c r="M128" s="29"/>
      <c r="N128" s="29"/>
      <c r="O128" s="29"/>
      <c r="P128" s="29"/>
      <c r="Q128" s="29"/>
      <c r="R128" s="29"/>
    </row>
    <row r="129" spans="2:18" ht="15.75" customHeight="1">
      <c r="B129" s="142"/>
      <c r="C129" s="163"/>
      <c r="D129" s="410"/>
      <c r="E129" s="29"/>
      <c r="F129" s="35"/>
      <c r="G129" s="35"/>
      <c r="H129" s="35"/>
      <c r="I129" s="147"/>
      <c r="J129" s="147"/>
      <c r="K129" s="147"/>
      <c r="L129" s="29"/>
      <c r="M129" s="29"/>
      <c r="N129" s="29"/>
      <c r="O129" s="29"/>
      <c r="P129" s="29"/>
      <c r="Q129" s="29"/>
      <c r="R129" s="29"/>
    </row>
    <row r="130" spans="2:18" ht="15.75" customHeight="1">
      <c r="B130" s="142"/>
      <c r="C130" s="163"/>
      <c r="D130" s="410"/>
      <c r="E130" s="29"/>
      <c r="F130" s="35"/>
      <c r="G130" s="35"/>
      <c r="H130" s="35"/>
      <c r="I130" s="147"/>
      <c r="J130" s="147"/>
      <c r="K130" s="147"/>
      <c r="L130" s="29"/>
      <c r="M130" s="29"/>
      <c r="N130" s="29"/>
      <c r="O130" s="29"/>
      <c r="P130" s="29"/>
      <c r="Q130" s="29"/>
      <c r="R130" s="29"/>
    </row>
    <row r="131" spans="2:18" ht="15.75" customHeight="1">
      <c r="B131" s="142"/>
      <c r="C131" s="163"/>
      <c r="D131" s="410"/>
      <c r="E131" s="29"/>
      <c r="F131" s="35"/>
      <c r="G131" s="35"/>
      <c r="H131" s="35"/>
      <c r="I131" s="147"/>
      <c r="J131" s="147"/>
      <c r="K131" s="147"/>
      <c r="L131" s="29"/>
      <c r="M131" s="29"/>
      <c r="N131" s="29"/>
      <c r="O131" s="29"/>
      <c r="P131" s="29"/>
      <c r="Q131" s="29"/>
      <c r="R131" s="29"/>
    </row>
    <row r="132" spans="2:18" ht="15.75" customHeight="1">
      <c r="B132" s="142"/>
      <c r="C132" s="163"/>
      <c r="D132" s="410"/>
      <c r="E132" s="29"/>
      <c r="F132" s="35"/>
      <c r="G132" s="35"/>
      <c r="H132" s="35"/>
      <c r="I132" s="147"/>
      <c r="J132" s="147"/>
      <c r="K132" s="147"/>
      <c r="L132" s="29"/>
      <c r="M132" s="29"/>
      <c r="N132" s="29"/>
      <c r="O132" s="29"/>
      <c r="P132" s="29"/>
      <c r="Q132" s="29"/>
      <c r="R132" s="29"/>
    </row>
    <row r="133" spans="2:18" ht="15.75" customHeight="1">
      <c r="B133" s="142"/>
      <c r="C133" s="163"/>
      <c r="D133" s="410"/>
      <c r="E133" s="29"/>
      <c r="F133" s="35"/>
      <c r="G133" s="35"/>
      <c r="H133" s="35"/>
      <c r="I133" s="147"/>
      <c r="J133" s="147"/>
      <c r="K133" s="147"/>
      <c r="L133" s="29"/>
      <c r="M133" s="29"/>
      <c r="N133" s="29"/>
      <c r="O133" s="29"/>
      <c r="P133" s="29"/>
      <c r="Q133" s="29"/>
      <c r="R133" s="29"/>
    </row>
    <row r="134" spans="2:18" ht="15.75" customHeight="1">
      <c r="B134" s="142"/>
      <c r="C134" s="163"/>
      <c r="D134" s="410"/>
      <c r="E134" s="29"/>
      <c r="F134" s="35"/>
      <c r="G134" s="35"/>
      <c r="H134" s="35"/>
      <c r="I134" s="147"/>
      <c r="J134" s="147"/>
      <c r="K134" s="147"/>
      <c r="L134" s="29"/>
      <c r="M134" s="29"/>
      <c r="N134" s="29"/>
      <c r="O134" s="29"/>
      <c r="P134" s="29"/>
      <c r="Q134" s="29"/>
      <c r="R134" s="29"/>
    </row>
    <row r="135" spans="2:18" ht="15.75" customHeight="1">
      <c r="B135" s="142"/>
      <c r="C135" s="163"/>
      <c r="D135" s="410"/>
      <c r="E135" s="29"/>
      <c r="F135" s="35"/>
      <c r="G135" s="35"/>
      <c r="H135" s="35"/>
      <c r="I135" s="147"/>
      <c r="J135" s="147"/>
      <c r="K135" s="147"/>
      <c r="L135" s="29"/>
      <c r="M135" s="29"/>
      <c r="N135" s="29"/>
      <c r="O135" s="29"/>
      <c r="P135" s="29"/>
      <c r="Q135" s="29"/>
      <c r="R135" s="29"/>
    </row>
    <row r="136" spans="2:18" ht="15.75" customHeight="1">
      <c r="B136" s="142"/>
      <c r="C136" s="163"/>
      <c r="D136" s="410"/>
      <c r="E136" s="29"/>
      <c r="F136" s="35"/>
      <c r="G136" s="35"/>
      <c r="H136" s="35"/>
      <c r="I136" s="147"/>
      <c r="J136" s="147"/>
      <c r="K136" s="147"/>
      <c r="L136" s="29"/>
      <c r="M136" s="29"/>
      <c r="N136" s="29"/>
      <c r="O136" s="29"/>
      <c r="P136" s="29"/>
      <c r="Q136" s="29"/>
      <c r="R136" s="29"/>
    </row>
    <row r="137" spans="2:18" ht="15.75" customHeight="1">
      <c r="B137" s="142"/>
      <c r="C137" s="163"/>
      <c r="D137" s="410"/>
      <c r="E137" s="29"/>
      <c r="F137" s="35"/>
      <c r="G137" s="35"/>
      <c r="H137" s="35"/>
      <c r="I137" s="147"/>
      <c r="J137" s="147"/>
      <c r="K137" s="147"/>
      <c r="L137" s="29"/>
      <c r="M137" s="29"/>
      <c r="N137" s="29"/>
      <c r="O137" s="29"/>
      <c r="P137" s="29"/>
      <c r="Q137" s="29"/>
      <c r="R137" s="29"/>
    </row>
    <row r="138" spans="2:18" ht="15.75" customHeight="1">
      <c r="B138" s="142"/>
      <c r="C138" s="163"/>
      <c r="D138" s="410"/>
      <c r="E138" s="29"/>
      <c r="F138" s="35"/>
      <c r="G138" s="35"/>
      <c r="H138" s="35"/>
      <c r="I138" s="147"/>
      <c r="J138" s="147"/>
      <c r="K138" s="147"/>
      <c r="L138" s="29"/>
      <c r="M138" s="29"/>
      <c r="N138" s="29"/>
      <c r="O138" s="29"/>
      <c r="P138" s="29"/>
      <c r="Q138" s="29"/>
      <c r="R138" s="29"/>
    </row>
    <row r="139" spans="2:18" ht="15.75" customHeight="1">
      <c r="B139" s="142"/>
      <c r="C139" s="163"/>
      <c r="D139" s="410"/>
      <c r="E139" s="29"/>
      <c r="F139" s="35"/>
      <c r="G139" s="35"/>
      <c r="H139" s="35"/>
      <c r="I139" s="147"/>
      <c r="J139" s="147"/>
      <c r="K139" s="147"/>
      <c r="L139" s="29"/>
      <c r="M139" s="29"/>
      <c r="N139" s="29"/>
      <c r="O139" s="29"/>
      <c r="P139" s="29"/>
      <c r="Q139" s="29"/>
      <c r="R139" s="29"/>
    </row>
    <row r="140" spans="2:18" ht="15.75" customHeight="1">
      <c r="B140" s="142"/>
      <c r="C140" s="163"/>
      <c r="D140" s="410"/>
      <c r="E140" s="29"/>
      <c r="F140" s="35"/>
      <c r="G140" s="35"/>
      <c r="H140" s="35"/>
      <c r="I140" s="147"/>
      <c r="J140" s="147"/>
      <c r="K140" s="147"/>
      <c r="L140" s="29"/>
      <c r="M140" s="29"/>
      <c r="N140" s="29"/>
      <c r="O140" s="29"/>
      <c r="P140" s="29"/>
      <c r="Q140" s="29"/>
      <c r="R140" s="29"/>
    </row>
    <row r="141" spans="2:18" ht="15.75" customHeight="1">
      <c r="B141" s="142"/>
      <c r="C141" s="163"/>
      <c r="D141" s="410"/>
      <c r="E141" s="29"/>
      <c r="F141" s="35"/>
      <c r="G141" s="35"/>
      <c r="H141" s="35"/>
      <c r="I141" s="147"/>
      <c r="J141" s="147"/>
      <c r="K141" s="147"/>
      <c r="L141" s="29"/>
      <c r="M141" s="29"/>
      <c r="N141" s="29"/>
      <c r="O141" s="29"/>
      <c r="P141" s="29"/>
      <c r="Q141" s="29"/>
      <c r="R141" s="29"/>
    </row>
    <row r="142" spans="2:18" ht="15.75" customHeight="1">
      <c r="B142" s="142"/>
      <c r="C142" s="163"/>
      <c r="D142" s="410"/>
      <c r="E142" s="29"/>
      <c r="F142" s="35"/>
      <c r="G142" s="35"/>
      <c r="H142" s="35"/>
      <c r="I142" s="147"/>
      <c r="J142" s="147"/>
      <c r="K142" s="147"/>
      <c r="L142" s="29"/>
      <c r="M142" s="29"/>
      <c r="N142" s="29"/>
      <c r="O142" s="29"/>
      <c r="P142" s="29"/>
      <c r="Q142" s="29"/>
      <c r="R142" s="29"/>
    </row>
    <row r="143" spans="2:18" ht="15.75" customHeight="1">
      <c r="B143" s="142"/>
      <c r="C143" s="163"/>
      <c r="D143" s="410"/>
      <c r="E143" s="29"/>
      <c r="F143" s="35"/>
      <c r="G143" s="35"/>
      <c r="H143" s="35"/>
      <c r="I143" s="147"/>
      <c r="J143" s="147"/>
      <c r="K143" s="147"/>
      <c r="L143" s="29"/>
      <c r="M143" s="29"/>
      <c r="N143" s="29"/>
      <c r="O143" s="29"/>
      <c r="P143" s="29"/>
      <c r="Q143" s="29"/>
      <c r="R143" s="29"/>
    </row>
    <row r="144" spans="2:18" ht="15.75" customHeight="1">
      <c r="B144" s="142"/>
      <c r="C144" s="163"/>
      <c r="D144" s="410"/>
      <c r="E144" s="29"/>
      <c r="F144" s="35"/>
      <c r="G144" s="35"/>
      <c r="H144" s="35"/>
      <c r="I144" s="147"/>
      <c r="J144" s="147"/>
      <c r="K144" s="147"/>
      <c r="L144" s="29"/>
      <c r="M144" s="29"/>
      <c r="N144" s="29"/>
      <c r="O144" s="29"/>
      <c r="P144" s="29"/>
      <c r="Q144" s="29"/>
      <c r="R144" s="29"/>
    </row>
    <row r="145" spans="2:18" ht="15.75" customHeight="1">
      <c r="B145" s="142"/>
      <c r="C145" s="163"/>
      <c r="D145" s="410"/>
      <c r="E145" s="29"/>
      <c r="F145" s="35"/>
      <c r="G145" s="35"/>
      <c r="H145" s="35"/>
      <c r="I145" s="147"/>
      <c r="J145" s="147"/>
      <c r="K145" s="147"/>
      <c r="L145" s="29"/>
      <c r="M145" s="29"/>
      <c r="N145" s="29"/>
      <c r="O145" s="29"/>
      <c r="P145" s="29"/>
      <c r="Q145" s="29"/>
      <c r="R145" s="29"/>
    </row>
    <row r="146" spans="2:18" ht="15.75" customHeight="1">
      <c r="B146" s="142"/>
      <c r="C146" s="163"/>
      <c r="D146" s="410"/>
      <c r="E146" s="29"/>
      <c r="F146" s="35"/>
      <c r="G146" s="35"/>
      <c r="H146" s="35"/>
      <c r="I146" s="147"/>
      <c r="J146" s="147"/>
      <c r="K146" s="147"/>
      <c r="L146" s="29"/>
      <c r="M146" s="29"/>
      <c r="N146" s="29"/>
      <c r="O146" s="29"/>
      <c r="P146" s="29"/>
      <c r="Q146" s="29"/>
      <c r="R146" s="29"/>
    </row>
    <row r="147" spans="2:18" ht="15.75" customHeight="1">
      <c r="B147" s="142"/>
      <c r="C147" s="163"/>
      <c r="D147" s="410"/>
      <c r="E147" s="29"/>
      <c r="F147" s="35"/>
      <c r="G147" s="35"/>
      <c r="H147" s="35"/>
      <c r="I147" s="147"/>
      <c r="J147" s="147"/>
      <c r="K147" s="147"/>
      <c r="L147" s="29"/>
      <c r="M147" s="29"/>
      <c r="N147" s="29"/>
      <c r="O147" s="29"/>
      <c r="P147" s="29"/>
      <c r="Q147" s="29"/>
      <c r="R147" s="29"/>
    </row>
    <row r="148" spans="2:18" ht="15.75" customHeight="1">
      <c r="B148" s="142"/>
      <c r="C148" s="163"/>
      <c r="D148" s="410"/>
      <c r="E148" s="29"/>
      <c r="F148" s="35"/>
      <c r="G148" s="35"/>
      <c r="H148" s="35"/>
      <c r="I148" s="147"/>
      <c r="J148" s="147"/>
      <c r="K148" s="147"/>
      <c r="L148" s="29"/>
      <c r="M148" s="29"/>
      <c r="N148" s="29"/>
      <c r="O148" s="29"/>
      <c r="P148" s="29"/>
      <c r="Q148" s="29"/>
      <c r="R148" s="29"/>
    </row>
    <row r="149" spans="2:18" ht="15.75" customHeight="1">
      <c r="B149" s="142"/>
      <c r="C149" s="163"/>
      <c r="D149" s="410"/>
      <c r="E149" s="29"/>
      <c r="F149" s="35"/>
      <c r="G149" s="35"/>
      <c r="H149" s="35"/>
      <c r="I149" s="147"/>
      <c r="J149" s="147"/>
      <c r="K149" s="147"/>
      <c r="L149" s="29"/>
      <c r="M149" s="29"/>
      <c r="N149" s="29"/>
      <c r="O149" s="29"/>
      <c r="P149" s="29"/>
      <c r="Q149" s="29"/>
      <c r="R149" s="29"/>
    </row>
    <row r="150" spans="2:18" ht="15.75" customHeight="1">
      <c r="B150" s="142"/>
      <c r="C150" s="163"/>
      <c r="D150" s="410"/>
      <c r="E150" s="29"/>
      <c r="F150" s="35"/>
      <c r="G150" s="35"/>
      <c r="H150" s="35"/>
      <c r="I150" s="147"/>
      <c r="J150" s="147"/>
      <c r="K150" s="147"/>
      <c r="L150" s="29"/>
      <c r="M150" s="29"/>
      <c r="N150" s="29"/>
      <c r="O150" s="29"/>
      <c r="P150" s="29"/>
      <c r="Q150" s="29"/>
      <c r="R150" s="29"/>
    </row>
    <row r="151" spans="2:18" ht="15.75" customHeight="1">
      <c r="B151" s="142"/>
      <c r="C151" s="163"/>
      <c r="D151" s="410"/>
      <c r="E151" s="29"/>
      <c r="F151" s="35"/>
      <c r="G151" s="35"/>
      <c r="H151" s="35"/>
      <c r="I151" s="147"/>
      <c r="J151" s="147"/>
      <c r="K151" s="147"/>
      <c r="L151" s="29"/>
      <c r="M151" s="29"/>
      <c r="N151" s="29"/>
      <c r="O151" s="29"/>
      <c r="P151" s="29"/>
      <c r="Q151" s="29"/>
      <c r="R151" s="29"/>
    </row>
    <row r="152" spans="2:18" ht="15.75" customHeight="1">
      <c r="B152" s="142"/>
      <c r="C152" s="163"/>
      <c r="D152" s="410"/>
      <c r="E152" s="29"/>
      <c r="F152" s="35"/>
      <c r="G152" s="35"/>
      <c r="H152" s="35"/>
      <c r="I152" s="147"/>
      <c r="J152" s="147"/>
      <c r="K152" s="147"/>
      <c r="L152" s="29"/>
      <c r="M152" s="29"/>
      <c r="N152" s="29"/>
      <c r="O152" s="29"/>
      <c r="P152" s="29"/>
      <c r="Q152" s="29"/>
      <c r="R152" s="29"/>
    </row>
    <row r="153" spans="2:18" ht="15.75" customHeight="1">
      <c r="B153" s="142"/>
      <c r="C153" s="163"/>
      <c r="D153" s="410"/>
      <c r="E153" s="29"/>
      <c r="F153" s="35"/>
      <c r="G153" s="35"/>
      <c r="H153" s="35"/>
      <c r="I153" s="147"/>
      <c r="J153" s="147"/>
      <c r="K153" s="147"/>
      <c r="L153" s="29"/>
      <c r="M153" s="29"/>
      <c r="N153" s="29"/>
      <c r="O153" s="29"/>
      <c r="P153" s="29"/>
      <c r="Q153" s="29"/>
      <c r="R153" s="29"/>
    </row>
    <row r="154" spans="2:18" ht="15.75" customHeight="1">
      <c r="B154" s="142"/>
      <c r="C154" s="163"/>
      <c r="D154" s="410"/>
      <c r="E154" s="29"/>
      <c r="F154" s="35"/>
      <c r="G154" s="35"/>
      <c r="H154" s="35"/>
      <c r="I154" s="147"/>
      <c r="J154" s="147"/>
      <c r="K154" s="147"/>
      <c r="L154" s="29"/>
      <c r="M154" s="29"/>
      <c r="N154" s="29"/>
      <c r="O154" s="29"/>
      <c r="P154" s="29"/>
      <c r="Q154" s="29"/>
      <c r="R154" s="29"/>
    </row>
    <row r="155" spans="2:18" ht="15.75" customHeight="1">
      <c r="B155" s="142"/>
      <c r="C155" s="163"/>
      <c r="D155" s="410"/>
      <c r="E155" s="29"/>
      <c r="F155" s="35"/>
      <c r="G155" s="35"/>
      <c r="H155" s="35"/>
      <c r="I155" s="147"/>
      <c r="J155" s="147"/>
      <c r="K155" s="147"/>
      <c r="L155" s="29"/>
      <c r="M155" s="29"/>
      <c r="N155" s="29"/>
      <c r="O155" s="29"/>
      <c r="P155" s="29"/>
      <c r="Q155" s="29"/>
      <c r="R155" s="29"/>
    </row>
    <row r="156" spans="2:18" ht="15.75" customHeight="1">
      <c r="B156" s="142"/>
      <c r="C156" s="163"/>
      <c r="D156" s="410"/>
      <c r="E156" s="29"/>
      <c r="F156" s="35"/>
      <c r="G156" s="35"/>
      <c r="H156" s="35"/>
      <c r="I156" s="147"/>
      <c r="J156" s="147"/>
      <c r="K156" s="147"/>
      <c r="L156" s="29"/>
      <c r="M156" s="29"/>
      <c r="N156" s="29"/>
      <c r="O156" s="29"/>
      <c r="P156" s="29"/>
      <c r="Q156" s="29"/>
      <c r="R156" s="29"/>
    </row>
    <row r="157" spans="2:18" ht="15.75" customHeight="1">
      <c r="B157" s="142"/>
      <c r="C157" s="163"/>
      <c r="D157" s="410"/>
      <c r="E157" s="29"/>
      <c r="F157" s="35"/>
      <c r="G157" s="35"/>
      <c r="H157" s="35"/>
      <c r="I157" s="147"/>
      <c r="J157" s="147"/>
      <c r="K157" s="147"/>
      <c r="L157" s="29"/>
      <c r="M157" s="29"/>
      <c r="N157" s="29"/>
      <c r="O157" s="29"/>
      <c r="P157" s="29"/>
      <c r="Q157" s="29"/>
      <c r="R157" s="29"/>
    </row>
    <row r="158" spans="2:18" ht="15.75" customHeight="1">
      <c r="B158" s="142"/>
      <c r="C158" s="163"/>
      <c r="D158" s="410"/>
      <c r="E158" s="29"/>
      <c r="F158" s="35"/>
      <c r="G158" s="35"/>
      <c r="H158" s="35"/>
      <c r="I158" s="147"/>
      <c r="J158" s="147"/>
      <c r="K158" s="147"/>
      <c r="L158" s="29"/>
      <c r="M158" s="29"/>
      <c r="N158" s="29"/>
      <c r="O158" s="29"/>
      <c r="P158" s="29"/>
      <c r="Q158" s="29"/>
      <c r="R158" s="29"/>
    </row>
    <row r="159" spans="2:18" ht="15.75" customHeight="1">
      <c r="B159" s="142"/>
      <c r="C159" s="163"/>
      <c r="D159" s="410"/>
      <c r="E159" s="29"/>
      <c r="F159" s="35"/>
      <c r="G159" s="35"/>
      <c r="H159" s="35"/>
      <c r="I159" s="147"/>
      <c r="J159" s="147"/>
      <c r="K159" s="147"/>
      <c r="L159" s="29"/>
      <c r="M159" s="29"/>
      <c r="N159" s="29"/>
      <c r="O159" s="29"/>
      <c r="P159" s="29"/>
      <c r="Q159" s="29"/>
      <c r="R159" s="29"/>
    </row>
    <row r="160" spans="2:18" ht="15.75" customHeight="1">
      <c r="B160" s="142"/>
      <c r="C160" s="163"/>
      <c r="D160" s="410"/>
      <c r="E160" s="29"/>
      <c r="F160" s="35"/>
      <c r="G160" s="35"/>
      <c r="H160" s="35"/>
      <c r="I160" s="147"/>
      <c r="J160" s="147"/>
      <c r="K160" s="147"/>
      <c r="L160" s="29"/>
      <c r="M160" s="29"/>
      <c r="N160" s="29"/>
      <c r="O160" s="29"/>
      <c r="P160" s="29"/>
      <c r="Q160" s="29"/>
      <c r="R160" s="29"/>
    </row>
    <row r="161" spans="2:18" ht="15.75" customHeight="1">
      <c r="B161" s="142"/>
      <c r="C161" s="163"/>
      <c r="D161" s="410"/>
      <c r="E161" s="29"/>
      <c r="F161" s="35"/>
      <c r="G161" s="35"/>
      <c r="H161" s="35"/>
      <c r="I161" s="147"/>
      <c r="J161" s="147"/>
      <c r="K161" s="147"/>
      <c r="L161" s="29"/>
      <c r="M161" s="29"/>
      <c r="N161" s="29"/>
      <c r="O161" s="29"/>
      <c r="P161" s="29"/>
      <c r="Q161" s="29"/>
      <c r="R161" s="29"/>
    </row>
    <row r="162" spans="2:18" ht="15.75" customHeight="1">
      <c r="B162" s="142"/>
      <c r="C162" s="163"/>
      <c r="D162" s="410"/>
      <c r="E162" s="29"/>
      <c r="F162" s="35"/>
      <c r="G162" s="35"/>
      <c r="H162" s="35"/>
      <c r="I162" s="147"/>
      <c r="J162" s="147"/>
      <c r="K162" s="147"/>
      <c r="L162" s="29"/>
      <c r="M162" s="29"/>
      <c r="N162" s="29"/>
      <c r="O162" s="29"/>
      <c r="P162" s="29"/>
      <c r="Q162" s="29"/>
      <c r="R162" s="29"/>
    </row>
    <row r="163" spans="2:18" ht="15.75" customHeight="1">
      <c r="B163" s="142"/>
      <c r="C163" s="163"/>
      <c r="D163" s="410"/>
      <c r="E163" s="29"/>
      <c r="F163" s="35"/>
      <c r="G163" s="35"/>
      <c r="H163" s="35"/>
      <c r="I163" s="147"/>
      <c r="J163" s="147"/>
      <c r="K163" s="147"/>
      <c r="L163" s="29"/>
      <c r="M163" s="29"/>
      <c r="N163" s="29"/>
      <c r="O163" s="29"/>
      <c r="P163" s="29"/>
      <c r="Q163" s="29"/>
      <c r="R163" s="29"/>
    </row>
    <row r="164" spans="2:18" ht="15.75" customHeight="1">
      <c r="B164" s="142"/>
      <c r="C164" s="163"/>
      <c r="D164" s="410"/>
      <c r="E164" s="29"/>
      <c r="F164" s="35"/>
      <c r="G164" s="35"/>
      <c r="H164" s="35"/>
      <c r="I164" s="147"/>
      <c r="J164" s="147"/>
      <c r="K164" s="147"/>
      <c r="L164" s="29"/>
      <c r="M164" s="29"/>
      <c r="N164" s="29"/>
      <c r="O164" s="29"/>
      <c r="P164" s="29"/>
      <c r="Q164" s="29"/>
      <c r="R164" s="29"/>
    </row>
    <row r="165" spans="2:18" ht="15.75" customHeight="1">
      <c r="B165" s="142"/>
      <c r="C165" s="163"/>
      <c r="D165" s="410"/>
      <c r="E165" s="29"/>
      <c r="F165" s="35"/>
      <c r="G165" s="35"/>
      <c r="H165" s="35"/>
      <c r="I165" s="147"/>
      <c r="J165" s="147"/>
      <c r="K165" s="147"/>
      <c r="L165" s="29"/>
      <c r="M165" s="29"/>
      <c r="N165" s="29"/>
      <c r="O165" s="29"/>
      <c r="P165" s="29"/>
      <c r="Q165" s="29"/>
      <c r="R165" s="29"/>
    </row>
    <row r="166" spans="2:18" ht="15.75" customHeight="1">
      <c r="B166" s="142"/>
      <c r="C166" s="163"/>
      <c r="D166" s="410"/>
      <c r="E166" s="29"/>
      <c r="F166" s="35"/>
      <c r="G166" s="35"/>
      <c r="H166" s="35"/>
      <c r="I166" s="147"/>
      <c r="J166" s="147"/>
      <c r="K166" s="147"/>
      <c r="L166" s="29"/>
      <c r="M166" s="29"/>
      <c r="N166" s="29"/>
      <c r="O166" s="29"/>
      <c r="P166" s="29"/>
      <c r="Q166" s="29"/>
      <c r="R166" s="29"/>
    </row>
    <row r="167" spans="2:18" ht="15.75" customHeight="1">
      <c r="B167" s="142"/>
      <c r="C167" s="163"/>
      <c r="D167" s="410"/>
      <c r="E167" s="29"/>
      <c r="F167" s="35"/>
      <c r="G167" s="35"/>
      <c r="H167" s="35"/>
      <c r="I167" s="147"/>
      <c r="J167" s="147"/>
      <c r="K167" s="147"/>
      <c r="L167" s="29"/>
      <c r="M167" s="29"/>
      <c r="N167" s="29"/>
      <c r="O167" s="29"/>
      <c r="P167" s="29"/>
      <c r="Q167" s="29"/>
      <c r="R167" s="29"/>
    </row>
    <row r="168" spans="2:18" ht="15.75" customHeight="1">
      <c r="B168" s="142"/>
      <c r="C168" s="163"/>
      <c r="D168" s="410"/>
      <c r="E168" s="29"/>
      <c r="F168" s="35"/>
      <c r="G168" s="35"/>
      <c r="H168" s="35"/>
      <c r="I168" s="147"/>
      <c r="J168" s="147"/>
      <c r="K168" s="147"/>
      <c r="L168" s="29"/>
      <c r="M168" s="29"/>
      <c r="N168" s="29"/>
      <c r="O168" s="29"/>
      <c r="P168" s="29"/>
      <c r="Q168" s="29"/>
      <c r="R168" s="29"/>
    </row>
    <row r="169" spans="2:18" ht="15.75" customHeight="1">
      <c r="B169" s="142"/>
      <c r="C169" s="163"/>
      <c r="D169" s="410"/>
      <c r="E169" s="29"/>
      <c r="F169" s="35"/>
      <c r="G169" s="35"/>
      <c r="H169" s="35"/>
      <c r="I169" s="147"/>
      <c r="J169" s="147"/>
      <c r="K169" s="147"/>
      <c r="L169" s="29"/>
      <c r="M169" s="29"/>
      <c r="N169" s="29"/>
      <c r="O169" s="29"/>
      <c r="P169" s="29"/>
      <c r="Q169" s="29"/>
      <c r="R169" s="29"/>
    </row>
    <row r="170" spans="2:18" ht="15.75" customHeight="1">
      <c r="B170" s="142"/>
      <c r="C170" s="163"/>
      <c r="D170" s="410"/>
      <c r="E170" s="29"/>
      <c r="F170" s="35"/>
      <c r="G170" s="35"/>
      <c r="H170" s="35"/>
      <c r="I170" s="147"/>
      <c r="J170" s="147"/>
      <c r="K170" s="147"/>
      <c r="L170" s="29"/>
      <c r="M170" s="29"/>
      <c r="N170" s="29"/>
      <c r="O170" s="29"/>
      <c r="P170" s="29"/>
      <c r="Q170" s="29"/>
      <c r="R170" s="29"/>
    </row>
    <row r="171" spans="2:18" ht="15.75" customHeight="1">
      <c r="B171" s="142"/>
      <c r="C171" s="163"/>
      <c r="D171" s="410"/>
      <c r="E171" s="29"/>
      <c r="F171" s="35"/>
      <c r="G171" s="35"/>
      <c r="H171" s="35"/>
      <c r="I171" s="147"/>
      <c r="J171" s="147"/>
      <c r="K171" s="147"/>
      <c r="L171" s="29"/>
      <c r="M171" s="29"/>
      <c r="N171" s="29"/>
      <c r="O171" s="29"/>
      <c r="P171" s="29"/>
      <c r="Q171" s="29"/>
      <c r="R171" s="29"/>
    </row>
    <row r="172" spans="2:18" ht="15.75" customHeight="1">
      <c r="B172" s="142"/>
      <c r="C172" s="163"/>
      <c r="D172" s="410"/>
      <c r="E172" s="29"/>
      <c r="F172" s="35"/>
      <c r="G172" s="35"/>
      <c r="H172" s="35"/>
      <c r="I172" s="147"/>
      <c r="J172" s="147"/>
      <c r="K172" s="147"/>
      <c r="L172" s="29"/>
      <c r="M172" s="29"/>
      <c r="N172" s="29"/>
      <c r="O172" s="29"/>
      <c r="P172" s="29"/>
      <c r="Q172" s="29"/>
      <c r="R172" s="29"/>
    </row>
    <row r="173" spans="2:18" ht="15.75" customHeight="1">
      <c r="B173" s="142"/>
      <c r="C173" s="163"/>
      <c r="D173" s="410"/>
      <c r="E173" s="29"/>
      <c r="F173" s="35"/>
      <c r="G173" s="35"/>
      <c r="H173" s="35"/>
      <c r="I173" s="147"/>
      <c r="J173" s="147"/>
      <c r="K173" s="147"/>
      <c r="L173" s="29"/>
      <c r="M173" s="29"/>
      <c r="N173" s="29"/>
      <c r="O173" s="29"/>
      <c r="P173" s="29"/>
      <c r="Q173" s="29"/>
      <c r="R173" s="29"/>
    </row>
    <row r="174" spans="2:18" ht="15.75" customHeight="1">
      <c r="B174" s="142"/>
      <c r="C174" s="163"/>
      <c r="D174" s="410"/>
      <c r="E174" s="29"/>
      <c r="F174" s="35"/>
      <c r="G174" s="35"/>
      <c r="H174" s="35"/>
      <c r="I174" s="147"/>
      <c r="J174" s="147"/>
      <c r="K174" s="147"/>
      <c r="L174" s="29"/>
      <c r="M174" s="29"/>
      <c r="N174" s="29"/>
      <c r="O174" s="29"/>
      <c r="P174" s="29"/>
      <c r="Q174" s="29"/>
      <c r="R174" s="29"/>
    </row>
    <row r="175" spans="2:18" ht="15.75" customHeight="1">
      <c r="B175" s="142"/>
      <c r="C175" s="163"/>
      <c r="D175" s="410"/>
      <c r="E175" s="29"/>
      <c r="F175" s="35"/>
      <c r="G175" s="35"/>
      <c r="H175" s="35"/>
      <c r="I175" s="147"/>
      <c r="J175" s="147"/>
      <c r="K175" s="147"/>
      <c r="L175" s="29"/>
      <c r="M175" s="29"/>
      <c r="N175" s="29"/>
      <c r="O175" s="29"/>
      <c r="P175" s="29"/>
      <c r="Q175" s="29"/>
      <c r="R175" s="29"/>
    </row>
    <row r="176" spans="2:18" ht="15.75" customHeight="1">
      <c r="B176" s="142"/>
      <c r="C176" s="163"/>
      <c r="D176" s="410"/>
      <c r="E176" s="29"/>
      <c r="F176" s="35"/>
      <c r="G176" s="35"/>
      <c r="H176" s="35"/>
      <c r="I176" s="147"/>
      <c r="J176" s="147"/>
      <c r="K176" s="147"/>
      <c r="L176" s="29"/>
      <c r="M176" s="29"/>
      <c r="N176" s="29"/>
      <c r="O176" s="29"/>
      <c r="P176" s="29"/>
      <c r="Q176" s="29"/>
      <c r="R176" s="29"/>
    </row>
    <row r="177" spans="2:18" ht="15.75" customHeight="1">
      <c r="B177" s="142"/>
      <c r="C177" s="163"/>
      <c r="D177" s="410"/>
      <c r="E177" s="29"/>
      <c r="F177" s="35"/>
      <c r="G177" s="35"/>
      <c r="H177" s="35"/>
      <c r="I177" s="147"/>
      <c r="J177" s="147"/>
      <c r="K177" s="147"/>
      <c r="L177" s="29"/>
      <c r="M177" s="29"/>
      <c r="N177" s="29"/>
      <c r="O177" s="29"/>
      <c r="P177" s="29"/>
      <c r="Q177" s="29"/>
      <c r="R177" s="29"/>
    </row>
    <row r="178" spans="2:18" ht="15.75" customHeight="1">
      <c r="B178" s="142"/>
      <c r="C178" s="163"/>
      <c r="D178" s="410"/>
      <c r="E178" s="29"/>
      <c r="F178" s="35"/>
      <c r="G178" s="35"/>
      <c r="H178" s="35"/>
      <c r="I178" s="147"/>
      <c r="J178" s="147"/>
      <c r="K178" s="147"/>
      <c r="L178" s="29"/>
      <c r="M178" s="29"/>
      <c r="N178" s="29"/>
      <c r="O178" s="29"/>
      <c r="P178" s="29"/>
      <c r="Q178" s="29"/>
      <c r="R178" s="29"/>
    </row>
    <row r="179" spans="2:18" ht="15.75" customHeight="1">
      <c r="B179" s="142"/>
      <c r="C179" s="163"/>
      <c r="D179" s="410"/>
      <c r="E179" s="29"/>
      <c r="F179" s="35"/>
      <c r="G179" s="35"/>
      <c r="H179" s="35"/>
      <c r="I179" s="147"/>
      <c r="J179" s="147"/>
      <c r="K179" s="147"/>
      <c r="L179" s="29"/>
      <c r="M179" s="29"/>
      <c r="N179" s="29"/>
      <c r="O179" s="29"/>
      <c r="P179" s="29"/>
      <c r="Q179" s="29"/>
      <c r="R179" s="29"/>
    </row>
    <row r="180" spans="2:18" ht="15.75" customHeight="1">
      <c r="B180" s="142"/>
      <c r="C180" s="163"/>
      <c r="D180" s="410"/>
      <c r="E180" s="29"/>
      <c r="F180" s="35"/>
      <c r="G180" s="35"/>
      <c r="H180" s="35"/>
      <c r="I180" s="147"/>
      <c r="J180" s="147"/>
      <c r="K180" s="147"/>
      <c r="L180" s="29"/>
      <c r="M180" s="29"/>
      <c r="N180" s="29"/>
      <c r="O180" s="29"/>
      <c r="P180" s="29"/>
      <c r="Q180" s="29"/>
      <c r="R180" s="29"/>
    </row>
    <row r="181" spans="2:18" ht="15.75" customHeight="1">
      <c r="B181" s="142"/>
      <c r="C181" s="163"/>
      <c r="D181" s="410"/>
      <c r="E181" s="29"/>
      <c r="F181" s="35"/>
      <c r="G181" s="35"/>
      <c r="H181" s="35"/>
      <c r="I181" s="147"/>
      <c r="J181" s="147"/>
      <c r="K181" s="147"/>
      <c r="L181" s="29"/>
      <c r="M181" s="29"/>
      <c r="N181" s="29"/>
      <c r="O181" s="29"/>
      <c r="P181" s="29"/>
      <c r="Q181" s="29"/>
      <c r="R181" s="29"/>
    </row>
    <row r="182" spans="2:18" ht="15.75" customHeight="1">
      <c r="B182" s="142"/>
      <c r="C182" s="163"/>
      <c r="D182" s="410"/>
      <c r="E182" s="29"/>
      <c r="F182" s="35"/>
      <c r="G182" s="35"/>
      <c r="H182" s="35"/>
      <c r="I182" s="147"/>
      <c r="J182" s="147"/>
      <c r="K182" s="147"/>
      <c r="L182" s="29"/>
      <c r="M182" s="29"/>
      <c r="N182" s="29"/>
      <c r="O182" s="29"/>
      <c r="P182" s="29"/>
      <c r="Q182" s="29"/>
      <c r="R182" s="29"/>
    </row>
    <row r="183" spans="2:18" ht="15.75" customHeight="1">
      <c r="B183" s="142"/>
      <c r="C183" s="163"/>
      <c r="D183" s="410"/>
      <c r="E183" s="29"/>
      <c r="F183" s="35"/>
      <c r="G183" s="35"/>
      <c r="H183" s="35"/>
      <c r="I183" s="147"/>
      <c r="J183" s="147"/>
      <c r="K183" s="147"/>
      <c r="L183" s="29"/>
      <c r="M183" s="29"/>
      <c r="N183" s="29"/>
      <c r="O183" s="29"/>
      <c r="P183" s="29"/>
      <c r="Q183" s="29"/>
      <c r="R183" s="29"/>
    </row>
    <row r="184" spans="2:18" ht="15.75" customHeight="1">
      <c r="B184" s="142"/>
      <c r="C184" s="163"/>
      <c r="D184" s="410"/>
      <c r="E184" s="29"/>
      <c r="F184" s="35"/>
      <c r="G184" s="35"/>
      <c r="H184" s="35"/>
      <c r="I184" s="147"/>
      <c r="J184" s="147"/>
      <c r="K184" s="147"/>
      <c r="L184" s="29"/>
      <c r="M184" s="29"/>
      <c r="N184" s="29"/>
      <c r="O184" s="29"/>
      <c r="P184" s="29"/>
      <c r="Q184" s="29"/>
      <c r="R184" s="29"/>
    </row>
    <row r="185" spans="2:18" ht="15.75" customHeight="1">
      <c r="B185" s="142"/>
      <c r="C185" s="163"/>
      <c r="D185" s="410"/>
      <c r="E185" s="29"/>
      <c r="F185" s="35"/>
      <c r="G185" s="35"/>
      <c r="H185" s="35"/>
      <c r="I185" s="147"/>
      <c r="J185" s="147"/>
      <c r="K185" s="147"/>
      <c r="L185" s="29"/>
      <c r="M185" s="29"/>
      <c r="N185" s="29"/>
      <c r="O185" s="29"/>
      <c r="P185" s="29"/>
      <c r="Q185" s="29"/>
      <c r="R185" s="29"/>
    </row>
    <row r="186" spans="2:18" ht="15.75" customHeight="1">
      <c r="B186" s="142"/>
      <c r="C186" s="163"/>
      <c r="D186" s="410"/>
      <c r="E186" s="29"/>
      <c r="F186" s="35"/>
      <c r="G186" s="35"/>
      <c r="H186" s="35"/>
      <c r="I186" s="147"/>
      <c r="J186" s="147"/>
      <c r="K186" s="147"/>
      <c r="L186" s="29"/>
      <c r="M186" s="29"/>
      <c r="N186" s="29"/>
      <c r="O186" s="29"/>
      <c r="P186" s="29"/>
      <c r="Q186" s="29"/>
      <c r="R186" s="29"/>
    </row>
    <row r="187" spans="2:18" ht="15.75" customHeight="1">
      <c r="B187" s="142"/>
      <c r="C187" s="163"/>
      <c r="D187" s="410"/>
      <c r="E187" s="29"/>
      <c r="F187" s="35"/>
      <c r="G187" s="35"/>
      <c r="H187" s="35"/>
      <c r="I187" s="147"/>
      <c r="J187" s="147"/>
      <c r="K187" s="147"/>
      <c r="L187" s="29"/>
      <c r="M187" s="29"/>
      <c r="N187" s="29"/>
      <c r="O187" s="29"/>
      <c r="P187" s="29"/>
      <c r="Q187" s="29"/>
      <c r="R187" s="29"/>
    </row>
    <row r="188" spans="2:18" ht="15.75" customHeight="1">
      <c r="B188" s="142"/>
      <c r="C188" s="163"/>
      <c r="D188" s="410"/>
      <c r="E188" s="29"/>
      <c r="F188" s="35"/>
      <c r="G188" s="35"/>
      <c r="H188" s="35"/>
      <c r="I188" s="147"/>
      <c r="J188" s="147"/>
      <c r="K188" s="147"/>
      <c r="L188" s="29"/>
      <c r="M188" s="29"/>
      <c r="N188" s="29"/>
      <c r="O188" s="29"/>
      <c r="P188" s="29"/>
      <c r="Q188" s="29"/>
      <c r="R188" s="29"/>
    </row>
    <row r="189" spans="2:18" ht="15.75" customHeight="1">
      <c r="B189" s="142"/>
      <c r="C189" s="163"/>
      <c r="D189" s="410"/>
      <c r="E189" s="29"/>
      <c r="F189" s="35"/>
      <c r="G189" s="35"/>
      <c r="H189" s="35"/>
      <c r="I189" s="147"/>
      <c r="J189" s="147"/>
      <c r="K189" s="147"/>
      <c r="L189" s="29"/>
      <c r="M189" s="29"/>
      <c r="N189" s="29"/>
      <c r="O189" s="29"/>
      <c r="P189" s="29"/>
      <c r="Q189" s="29"/>
      <c r="R189" s="29"/>
    </row>
    <row r="190" spans="2:18" ht="15.75" customHeight="1">
      <c r="B190" s="142"/>
      <c r="C190" s="163"/>
      <c r="D190" s="410"/>
      <c r="E190" s="29"/>
      <c r="F190" s="35"/>
      <c r="G190" s="35"/>
      <c r="H190" s="35"/>
      <c r="I190" s="147"/>
      <c r="J190" s="147"/>
      <c r="K190" s="147"/>
      <c r="L190" s="29"/>
      <c r="M190" s="29"/>
      <c r="N190" s="29"/>
      <c r="O190" s="29"/>
      <c r="P190" s="29"/>
      <c r="Q190" s="29"/>
      <c r="R190" s="29"/>
    </row>
    <row r="191" spans="2:18" ht="15.75" customHeight="1">
      <c r="B191" s="142"/>
      <c r="C191" s="163"/>
      <c r="D191" s="410"/>
      <c r="E191" s="29"/>
      <c r="F191" s="35"/>
      <c r="G191" s="35"/>
      <c r="H191" s="35"/>
      <c r="I191" s="147"/>
      <c r="J191" s="147"/>
      <c r="K191" s="147"/>
      <c r="L191" s="29"/>
      <c r="M191" s="29"/>
      <c r="N191" s="29"/>
      <c r="O191" s="29"/>
      <c r="P191" s="29"/>
      <c r="Q191" s="29"/>
      <c r="R191" s="29"/>
    </row>
    <row r="192" spans="2:18" ht="15.75" customHeight="1">
      <c r="B192" s="142"/>
      <c r="C192" s="163"/>
      <c r="D192" s="410"/>
      <c r="E192" s="29"/>
      <c r="F192" s="35"/>
      <c r="G192" s="35"/>
      <c r="H192" s="35"/>
      <c r="I192" s="147"/>
      <c r="J192" s="147"/>
      <c r="K192" s="147"/>
      <c r="L192" s="29"/>
      <c r="M192" s="29"/>
      <c r="N192" s="29"/>
      <c r="O192" s="29"/>
      <c r="P192" s="29"/>
      <c r="Q192" s="29"/>
      <c r="R192" s="29"/>
    </row>
    <row r="193" spans="2:18" ht="15.75" customHeight="1">
      <c r="B193" s="142"/>
      <c r="C193" s="163"/>
      <c r="D193" s="410"/>
      <c r="E193" s="29"/>
      <c r="F193" s="35"/>
      <c r="G193" s="35"/>
      <c r="H193" s="35"/>
      <c r="I193" s="147"/>
      <c r="J193" s="147"/>
      <c r="K193" s="147"/>
      <c r="L193" s="29"/>
      <c r="M193" s="29"/>
      <c r="N193" s="29"/>
      <c r="O193" s="29"/>
      <c r="P193" s="29"/>
      <c r="Q193" s="29"/>
      <c r="R193" s="29"/>
    </row>
    <row r="194" spans="2:18" ht="15.75" customHeight="1">
      <c r="B194" s="142"/>
      <c r="C194" s="163"/>
      <c r="D194" s="410"/>
      <c r="E194" s="29"/>
      <c r="F194" s="35"/>
      <c r="G194" s="35"/>
      <c r="H194" s="35"/>
      <c r="I194" s="147"/>
      <c r="J194" s="147"/>
      <c r="K194" s="147"/>
      <c r="L194" s="29"/>
      <c r="M194" s="29"/>
      <c r="N194" s="29"/>
      <c r="O194" s="29"/>
      <c r="P194" s="29"/>
      <c r="Q194" s="29"/>
      <c r="R194" s="29"/>
    </row>
    <row r="195" spans="2:18" ht="15.75" customHeight="1">
      <c r="B195" s="142"/>
      <c r="C195" s="163"/>
      <c r="D195" s="410"/>
      <c r="E195" s="29"/>
      <c r="F195" s="35"/>
      <c r="G195" s="35"/>
      <c r="H195" s="35"/>
      <c r="I195" s="147"/>
      <c r="J195" s="147"/>
      <c r="K195" s="147"/>
      <c r="L195" s="29"/>
      <c r="M195" s="29"/>
      <c r="N195" s="29"/>
      <c r="O195" s="29"/>
      <c r="P195" s="29"/>
      <c r="Q195" s="29"/>
      <c r="R195" s="29"/>
    </row>
    <row r="196" spans="2:18" ht="15.75" customHeight="1">
      <c r="B196" s="142"/>
      <c r="C196" s="163"/>
      <c r="D196" s="410"/>
      <c r="E196" s="29"/>
      <c r="F196" s="35"/>
      <c r="G196" s="35"/>
      <c r="H196" s="35"/>
      <c r="I196" s="147"/>
      <c r="J196" s="147"/>
      <c r="K196" s="147"/>
      <c r="L196" s="29"/>
      <c r="M196" s="29"/>
      <c r="N196" s="29"/>
      <c r="O196" s="29"/>
      <c r="P196" s="29"/>
      <c r="Q196" s="29"/>
      <c r="R196" s="29"/>
    </row>
    <row r="197" spans="2:18" ht="15.75" customHeight="1">
      <c r="B197" s="142"/>
      <c r="C197" s="163"/>
      <c r="D197" s="410"/>
      <c r="E197" s="29"/>
      <c r="F197" s="35"/>
      <c r="G197" s="35"/>
      <c r="H197" s="35"/>
      <c r="I197" s="147"/>
      <c r="J197" s="147"/>
      <c r="K197" s="147"/>
      <c r="L197" s="29"/>
      <c r="M197" s="29"/>
      <c r="N197" s="29"/>
      <c r="O197" s="29"/>
      <c r="P197" s="29"/>
      <c r="Q197" s="29"/>
      <c r="R197" s="29"/>
    </row>
    <row r="198" spans="2:18" ht="15.75" customHeight="1">
      <c r="B198" s="142"/>
      <c r="C198" s="163"/>
      <c r="D198" s="410"/>
      <c r="E198" s="29"/>
      <c r="F198" s="35"/>
      <c r="G198" s="35"/>
      <c r="H198" s="35"/>
      <c r="I198" s="147"/>
      <c r="J198" s="147"/>
      <c r="K198" s="147"/>
      <c r="L198" s="29"/>
      <c r="M198" s="29"/>
      <c r="N198" s="29"/>
      <c r="O198" s="29"/>
      <c r="P198" s="29"/>
      <c r="Q198" s="29"/>
      <c r="R198" s="29"/>
    </row>
    <row r="199" spans="2:18" ht="15.75" customHeight="1">
      <c r="B199" s="142"/>
      <c r="C199" s="163"/>
      <c r="D199" s="410"/>
      <c r="E199" s="29"/>
      <c r="F199" s="35"/>
      <c r="G199" s="35"/>
      <c r="H199" s="35"/>
      <c r="I199" s="147"/>
      <c r="J199" s="147"/>
      <c r="K199" s="147"/>
      <c r="L199" s="29"/>
      <c r="M199" s="29"/>
      <c r="N199" s="29"/>
      <c r="O199" s="29"/>
      <c r="P199" s="29"/>
      <c r="Q199" s="29"/>
      <c r="R199" s="29"/>
    </row>
    <row r="200" spans="2:18" ht="15.75" customHeight="1">
      <c r="B200" s="142"/>
      <c r="C200" s="163"/>
      <c r="D200" s="410"/>
      <c r="E200" s="29"/>
      <c r="F200" s="35"/>
      <c r="G200" s="35"/>
      <c r="H200" s="35"/>
      <c r="I200" s="147"/>
      <c r="J200" s="147"/>
      <c r="K200" s="147"/>
      <c r="L200" s="29"/>
      <c r="M200" s="29"/>
      <c r="N200" s="29"/>
      <c r="O200" s="29"/>
      <c r="P200" s="29"/>
      <c r="Q200" s="29"/>
      <c r="R200" s="29"/>
    </row>
    <row r="201" spans="2:18" ht="15.75" customHeight="1">
      <c r="B201" s="142"/>
      <c r="C201" s="163"/>
      <c r="D201" s="410"/>
      <c r="E201" s="29"/>
      <c r="F201" s="35"/>
      <c r="G201" s="35"/>
      <c r="H201" s="35"/>
      <c r="I201" s="147"/>
      <c r="J201" s="147"/>
      <c r="K201" s="147"/>
      <c r="L201" s="29"/>
      <c r="M201" s="29"/>
      <c r="N201" s="29"/>
      <c r="O201" s="29"/>
      <c r="P201" s="29"/>
      <c r="Q201" s="29"/>
      <c r="R201" s="29"/>
    </row>
    <row r="202" spans="2:18" ht="15.75" customHeight="1">
      <c r="B202" s="142"/>
      <c r="C202" s="163"/>
      <c r="D202" s="410"/>
      <c r="E202" s="29"/>
      <c r="F202" s="35"/>
      <c r="G202" s="35"/>
      <c r="H202" s="35"/>
      <c r="I202" s="147"/>
      <c r="J202" s="147"/>
      <c r="K202" s="147"/>
      <c r="L202" s="29"/>
      <c r="M202" s="29"/>
      <c r="N202" s="29"/>
      <c r="O202" s="29"/>
      <c r="P202" s="29"/>
      <c r="Q202" s="29"/>
      <c r="R202" s="29"/>
    </row>
    <row r="203" spans="2:18" ht="15.75" customHeight="1">
      <c r="B203" s="142"/>
      <c r="C203" s="163"/>
      <c r="D203" s="410"/>
      <c r="E203" s="29"/>
      <c r="F203" s="35"/>
      <c r="G203" s="35"/>
      <c r="H203" s="35"/>
      <c r="I203" s="147"/>
      <c r="J203" s="147"/>
      <c r="K203" s="147"/>
      <c r="L203" s="29"/>
      <c r="M203" s="29"/>
      <c r="N203" s="29"/>
      <c r="O203" s="29"/>
      <c r="P203" s="29"/>
      <c r="Q203" s="29"/>
      <c r="R203" s="29"/>
    </row>
    <row r="204" spans="2:18" ht="15.75" customHeight="1">
      <c r="B204" s="142"/>
      <c r="C204" s="163"/>
      <c r="D204" s="410"/>
      <c r="E204" s="29"/>
      <c r="F204" s="35"/>
      <c r="G204" s="35"/>
      <c r="H204" s="35"/>
      <c r="I204" s="147"/>
      <c r="J204" s="147"/>
      <c r="K204" s="147"/>
      <c r="L204" s="29"/>
      <c r="M204" s="29"/>
      <c r="N204" s="29"/>
      <c r="O204" s="29"/>
      <c r="P204" s="29"/>
      <c r="Q204" s="29"/>
      <c r="R204" s="29"/>
    </row>
    <row r="205" spans="2:18" ht="15.75" customHeight="1">
      <c r="B205" s="142"/>
      <c r="C205" s="163"/>
      <c r="D205" s="410"/>
      <c r="E205" s="29"/>
      <c r="F205" s="35"/>
      <c r="G205" s="35"/>
      <c r="H205" s="35"/>
      <c r="I205" s="147"/>
      <c r="J205" s="147"/>
      <c r="K205" s="147"/>
      <c r="L205" s="29"/>
      <c r="M205" s="29"/>
      <c r="N205" s="29"/>
      <c r="O205" s="29"/>
      <c r="P205" s="29"/>
      <c r="Q205" s="29"/>
      <c r="R205" s="29"/>
    </row>
    <row r="206" spans="2:18" ht="15.75" customHeight="1">
      <c r="B206" s="142"/>
      <c r="C206" s="163"/>
      <c r="D206" s="410"/>
      <c r="E206" s="29"/>
      <c r="F206" s="35"/>
      <c r="G206" s="35"/>
      <c r="H206" s="35"/>
      <c r="I206" s="147"/>
      <c r="J206" s="147"/>
      <c r="K206" s="147"/>
      <c r="L206" s="29"/>
      <c r="M206" s="29"/>
      <c r="N206" s="29"/>
      <c r="O206" s="29"/>
      <c r="P206" s="29"/>
      <c r="Q206" s="29"/>
      <c r="R206" s="29"/>
    </row>
    <row r="207" spans="2:18" ht="15.75" customHeight="1">
      <c r="B207" s="142"/>
      <c r="C207" s="163"/>
      <c r="D207" s="410"/>
      <c r="E207" s="29"/>
      <c r="F207" s="35"/>
      <c r="G207" s="35"/>
      <c r="H207" s="35"/>
      <c r="I207" s="147"/>
      <c r="J207" s="147"/>
      <c r="K207" s="147"/>
      <c r="L207" s="29"/>
      <c r="M207" s="29"/>
      <c r="N207" s="29"/>
      <c r="O207" s="29"/>
      <c r="P207" s="29"/>
      <c r="Q207" s="29"/>
      <c r="R207" s="29"/>
    </row>
    <row r="208" spans="2:18" ht="15.75" customHeight="1">
      <c r="B208" s="142"/>
      <c r="C208" s="163"/>
      <c r="D208" s="410"/>
      <c r="E208" s="29"/>
      <c r="F208" s="35"/>
      <c r="G208" s="35"/>
      <c r="H208" s="35"/>
      <c r="I208" s="147"/>
      <c r="J208" s="147"/>
      <c r="K208" s="147"/>
      <c r="L208" s="29"/>
      <c r="M208" s="29"/>
      <c r="N208" s="29"/>
      <c r="O208" s="29"/>
      <c r="P208" s="29"/>
      <c r="Q208" s="29"/>
      <c r="R208" s="29"/>
    </row>
    <row r="209" spans="2:18" ht="15.75" customHeight="1">
      <c r="B209" s="142"/>
      <c r="C209" s="163"/>
      <c r="D209" s="410"/>
      <c r="E209" s="29"/>
      <c r="F209" s="35"/>
      <c r="G209" s="35"/>
      <c r="H209" s="35"/>
      <c r="I209" s="147"/>
      <c r="J209" s="147"/>
      <c r="K209" s="147"/>
      <c r="L209" s="29"/>
      <c r="M209" s="29"/>
      <c r="N209" s="29"/>
      <c r="O209" s="29"/>
      <c r="P209" s="29"/>
      <c r="Q209" s="29"/>
      <c r="R209" s="29"/>
    </row>
    <row r="210" spans="2:18" ht="15.75" customHeight="1">
      <c r="B210" s="142"/>
      <c r="C210" s="163"/>
      <c r="D210" s="410"/>
      <c r="E210" s="29"/>
      <c r="F210" s="35"/>
      <c r="G210" s="35"/>
      <c r="H210" s="35"/>
      <c r="I210" s="147"/>
      <c r="J210" s="147"/>
      <c r="K210" s="147"/>
      <c r="L210" s="29"/>
      <c r="M210" s="29"/>
      <c r="N210" s="29"/>
      <c r="O210" s="29"/>
      <c r="P210" s="29"/>
      <c r="Q210" s="29"/>
      <c r="R210" s="29"/>
    </row>
    <row r="211" spans="2:18" ht="15.75" customHeight="1">
      <c r="B211" s="142"/>
      <c r="C211" s="163"/>
      <c r="D211" s="410"/>
      <c r="E211" s="29"/>
      <c r="F211" s="35"/>
      <c r="G211" s="35"/>
      <c r="H211" s="35"/>
      <c r="I211" s="147"/>
      <c r="J211" s="147"/>
      <c r="K211" s="147"/>
      <c r="L211" s="29"/>
      <c r="M211" s="29"/>
      <c r="N211" s="29"/>
      <c r="O211" s="29"/>
      <c r="P211" s="29"/>
      <c r="Q211" s="29"/>
      <c r="R211" s="29"/>
    </row>
    <row r="212" spans="2:18" ht="15.75" customHeight="1">
      <c r="B212" s="142"/>
      <c r="C212" s="163"/>
      <c r="D212" s="410"/>
      <c r="E212" s="29"/>
      <c r="F212" s="35"/>
      <c r="G212" s="35"/>
      <c r="H212" s="35"/>
      <c r="I212" s="147"/>
      <c r="J212" s="147"/>
      <c r="K212" s="147"/>
      <c r="L212" s="29"/>
      <c r="M212" s="29"/>
      <c r="N212" s="29"/>
      <c r="O212" s="29"/>
      <c r="P212" s="29"/>
      <c r="Q212" s="29"/>
      <c r="R212" s="29"/>
    </row>
    <row r="213" spans="2:18" ht="15.75" customHeight="1">
      <c r="B213" s="142"/>
      <c r="C213" s="163"/>
      <c r="D213" s="410"/>
      <c r="E213" s="29"/>
      <c r="F213" s="35"/>
      <c r="G213" s="35"/>
      <c r="H213" s="35"/>
      <c r="I213" s="147"/>
      <c r="J213" s="147"/>
      <c r="K213" s="147"/>
      <c r="L213" s="29"/>
      <c r="M213" s="29"/>
      <c r="N213" s="29"/>
      <c r="O213" s="29"/>
      <c r="P213" s="29"/>
      <c r="Q213" s="29"/>
      <c r="R213" s="29"/>
    </row>
    <row r="214" spans="2:18" ht="15.75" customHeight="1">
      <c r="B214" s="142"/>
      <c r="C214" s="163"/>
      <c r="D214" s="410"/>
      <c r="E214" s="29"/>
      <c r="F214" s="35"/>
      <c r="G214" s="35"/>
      <c r="H214" s="35"/>
      <c r="I214" s="147"/>
      <c r="J214" s="147"/>
      <c r="K214" s="147"/>
      <c r="L214" s="29"/>
      <c r="M214" s="29"/>
      <c r="N214" s="29"/>
      <c r="O214" s="29"/>
      <c r="P214" s="29"/>
      <c r="Q214" s="29"/>
      <c r="R214" s="29"/>
    </row>
    <row r="215" spans="2:18" ht="15.75" customHeight="1">
      <c r="B215" s="142"/>
      <c r="C215" s="163"/>
      <c r="D215" s="410"/>
      <c r="E215" s="29"/>
      <c r="F215" s="35"/>
      <c r="G215" s="35"/>
      <c r="H215" s="35"/>
      <c r="I215" s="147"/>
      <c r="J215" s="147"/>
      <c r="K215" s="147"/>
      <c r="L215" s="29"/>
      <c r="M215" s="29"/>
      <c r="N215" s="29"/>
      <c r="O215" s="29"/>
      <c r="P215" s="29"/>
      <c r="Q215" s="29"/>
      <c r="R215" s="29"/>
    </row>
    <row r="216" spans="2:18" ht="15.75" customHeight="1">
      <c r="B216" s="142"/>
      <c r="C216" s="163"/>
      <c r="D216" s="410"/>
      <c r="E216" s="29"/>
      <c r="F216" s="35"/>
      <c r="G216" s="35"/>
      <c r="H216" s="35"/>
      <c r="I216" s="147"/>
      <c r="J216" s="147"/>
      <c r="K216" s="147"/>
      <c r="L216" s="29"/>
      <c r="M216" s="29"/>
      <c r="N216" s="29"/>
      <c r="O216" s="29"/>
      <c r="P216" s="29"/>
      <c r="Q216" s="29"/>
      <c r="R216" s="29"/>
    </row>
    <row r="217" spans="2:18" ht="15.75" customHeight="1">
      <c r="B217" s="142"/>
      <c r="C217" s="163"/>
      <c r="D217" s="410"/>
      <c r="E217" s="29"/>
      <c r="F217" s="35"/>
      <c r="G217" s="35"/>
      <c r="H217" s="35"/>
      <c r="I217" s="147"/>
      <c r="J217" s="147"/>
      <c r="K217" s="147"/>
      <c r="L217" s="29"/>
      <c r="M217" s="29"/>
      <c r="N217" s="29"/>
      <c r="O217" s="29"/>
      <c r="P217" s="29"/>
      <c r="Q217" s="29"/>
      <c r="R217" s="29"/>
    </row>
    <row r="218" spans="2:18" ht="15.75" customHeight="1">
      <c r="B218" s="142"/>
      <c r="C218" s="163"/>
      <c r="D218" s="410"/>
      <c r="E218" s="29"/>
      <c r="F218" s="35"/>
      <c r="G218" s="35"/>
      <c r="H218" s="35"/>
      <c r="I218" s="147"/>
      <c r="J218" s="147"/>
      <c r="K218" s="147"/>
      <c r="L218" s="29"/>
      <c r="M218" s="29"/>
      <c r="N218" s="29"/>
      <c r="O218" s="29"/>
      <c r="P218" s="29"/>
      <c r="Q218" s="29"/>
      <c r="R218" s="29"/>
    </row>
    <row r="219" spans="2:18" ht="15.75" customHeight="1">
      <c r="B219" s="142"/>
      <c r="C219" s="163"/>
      <c r="D219" s="410"/>
      <c r="E219" s="29"/>
      <c r="F219" s="35"/>
      <c r="G219" s="35"/>
      <c r="H219" s="35"/>
      <c r="I219" s="147"/>
      <c r="J219" s="147"/>
      <c r="K219" s="147"/>
      <c r="L219" s="29"/>
      <c r="M219" s="29"/>
      <c r="N219" s="29"/>
      <c r="O219" s="29"/>
      <c r="P219" s="29"/>
      <c r="Q219" s="29"/>
      <c r="R219" s="29"/>
    </row>
    <row r="220" spans="2:18" ht="15.75" customHeight="1">
      <c r="B220" s="142"/>
      <c r="C220" s="163"/>
      <c r="D220" s="410"/>
      <c r="E220" s="29"/>
      <c r="F220" s="35"/>
      <c r="G220" s="35"/>
      <c r="H220" s="35"/>
      <c r="I220" s="147"/>
      <c r="J220" s="147"/>
      <c r="K220" s="147"/>
      <c r="L220" s="29"/>
      <c r="M220" s="29"/>
      <c r="N220" s="29"/>
      <c r="O220" s="29"/>
      <c r="P220" s="29"/>
      <c r="Q220" s="29"/>
      <c r="R220" s="29"/>
    </row>
    <row r="221" spans="2:18" ht="15.75" customHeight="1">
      <c r="B221" s="61"/>
      <c r="F221" s="14"/>
      <c r="G221" s="14"/>
      <c r="H221" s="14"/>
    </row>
    <row r="222" spans="2:18" ht="15.75" customHeight="1">
      <c r="B222" s="61"/>
      <c r="F222" s="14"/>
      <c r="G222" s="14"/>
      <c r="H222" s="14"/>
    </row>
    <row r="223" spans="2:18" ht="15.75" customHeight="1">
      <c r="B223" s="61"/>
      <c r="F223" s="14"/>
      <c r="G223" s="14"/>
      <c r="H223" s="14"/>
    </row>
    <row r="224" spans="2:18" ht="15.75" customHeight="1">
      <c r="B224" s="61"/>
      <c r="F224" s="14"/>
      <c r="G224" s="14"/>
      <c r="H224" s="14"/>
    </row>
    <row r="225" spans="2:8" ht="15.75" customHeight="1">
      <c r="B225" s="61"/>
      <c r="F225" s="14"/>
      <c r="G225" s="14"/>
      <c r="H225" s="14"/>
    </row>
    <row r="226" spans="2:8" ht="15.75" customHeight="1">
      <c r="B226" s="61"/>
      <c r="F226" s="14"/>
      <c r="G226" s="14"/>
      <c r="H226" s="14"/>
    </row>
    <row r="227" spans="2:8" ht="15.75" customHeight="1">
      <c r="B227" s="61"/>
      <c r="F227" s="14"/>
      <c r="G227" s="14"/>
      <c r="H227" s="14"/>
    </row>
    <row r="228" spans="2:8" ht="15.75" customHeight="1">
      <c r="B228" s="61"/>
      <c r="F228" s="14"/>
      <c r="G228" s="14"/>
      <c r="H228" s="14"/>
    </row>
    <row r="229" spans="2:8" ht="15.75" customHeight="1">
      <c r="B229" s="61"/>
      <c r="F229" s="14"/>
      <c r="G229" s="14"/>
      <c r="H229" s="14"/>
    </row>
    <row r="230" spans="2:8" ht="15.75" customHeight="1">
      <c r="B230" s="61"/>
      <c r="F230" s="14"/>
      <c r="G230" s="14"/>
      <c r="H230" s="14"/>
    </row>
    <row r="231" spans="2:8" ht="15.75" customHeight="1">
      <c r="B231" s="61"/>
      <c r="F231" s="14"/>
      <c r="G231" s="14"/>
      <c r="H231" s="14"/>
    </row>
    <row r="232" spans="2:8" ht="15.75" customHeight="1">
      <c r="B232" s="61"/>
      <c r="F232" s="14"/>
      <c r="G232" s="14"/>
      <c r="H232" s="14"/>
    </row>
    <row r="233" spans="2:8" ht="15.75" customHeight="1">
      <c r="B233" s="61"/>
      <c r="F233" s="14"/>
      <c r="G233" s="14"/>
      <c r="H233" s="14"/>
    </row>
    <row r="234" spans="2:8" ht="15.75" customHeight="1">
      <c r="B234" s="61"/>
      <c r="F234" s="14"/>
      <c r="G234" s="14"/>
      <c r="H234" s="14"/>
    </row>
    <row r="235" spans="2:8" ht="15.75" customHeight="1">
      <c r="B235" s="61"/>
      <c r="F235" s="14"/>
      <c r="G235" s="14"/>
      <c r="H235" s="14"/>
    </row>
    <row r="236" spans="2:8" ht="15.75" customHeight="1">
      <c r="B236" s="61"/>
      <c r="F236" s="14"/>
      <c r="G236" s="14"/>
      <c r="H236" s="14"/>
    </row>
    <row r="237" spans="2:8" ht="15.75" customHeight="1">
      <c r="B237" s="61"/>
      <c r="F237" s="14"/>
      <c r="G237" s="14"/>
      <c r="H237" s="14"/>
    </row>
    <row r="238" spans="2:8" ht="15.75" customHeight="1">
      <c r="B238" s="61"/>
      <c r="F238" s="14"/>
      <c r="G238" s="14"/>
      <c r="H238" s="14"/>
    </row>
    <row r="239" spans="2:8" ht="15.75" customHeight="1">
      <c r="B239" s="61"/>
      <c r="F239" s="14"/>
      <c r="G239" s="14"/>
      <c r="H239" s="14"/>
    </row>
    <row r="240" spans="2:8" ht="15.75" customHeight="1">
      <c r="B240" s="61"/>
      <c r="F240" s="14"/>
      <c r="G240" s="14"/>
      <c r="H240" s="14"/>
    </row>
    <row r="241" spans="2:8" ht="15.75" customHeight="1">
      <c r="B241" s="61"/>
      <c r="F241" s="14"/>
      <c r="G241" s="14"/>
      <c r="H241" s="14"/>
    </row>
    <row r="242" spans="2:8" ht="15.75" customHeight="1">
      <c r="B242" s="61"/>
      <c r="F242" s="14"/>
      <c r="G242" s="14"/>
      <c r="H242" s="14"/>
    </row>
    <row r="243" spans="2:8" ht="15.75" customHeight="1">
      <c r="B243" s="61"/>
      <c r="F243" s="14"/>
      <c r="G243" s="14"/>
      <c r="H243" s="14"/>
    </row>
    <row r="244" spans="2:8" ht="15.75" customHeight="1">
      <c r="B244" s="61"/>
      <c r="F244" s="14"/>
      <c r="G244" s="14"/>
      <c r="H244" s="14"/>
    </row>
    <row r="245" spans="2:8" ht="15.75" customHeight="1">
      <c r="B245" s="61"/>
      <c r="F245" s="14"/>
      <c r="G245" s="14"/>
      <c r="H245" s="14"/>
    </row>
    <row r="246" spans="2:8" ht="15.75" customHeight="1">
      <c r="B246" s="61"/>
      <c r="F246" s="14"/>
      <c r="G246" s="14"/>
      <c r="H246" s="14"/>
    </row>
    <row r="247" spans="2:8" ht="15.75" customHeight="1">
      <c r="B247" s="61"/>
      <c r="F247" s="14"/>
      <c r="G247" s="14"/>
      <c r="H247" s="14"/>
    </row>
    <row r="248" spans="2:8" ht="15.75" customHeight="1">
      <c r="B248" s="61"/>
      <c r="F248" s="14"/>
      <c r="G248" s="14"/>
      <c r="H248" s="14"/>
    </row>
    <row r="249" spans="2:8" ht="15.75" customHeight="1">
      <c r="B249" s="61"/>
      <c r="F249" s="14"/>
      <c r="G249" s="14"/>
      <c r="H249" s="14"/>
    </row>
    <row r="250" spans="2:8" ht="15.75" customHeight="1">
      <c r="B250" s="61"/>
      <c r="F250" s="14"/>
      <c r="G250" s="14"/>
      <c r="H250" s="14"/>
    </row>
    <row r="251" spans="2:8" ht="15.75" customHeight="1">
      <c r="B251" s="61"/>
      <c r="F251" s="14"/>
      <c r="G251" s="14"/>
      <c r="H251" s="14"/>
    </row>
    <row r="252" spans="2:8" ht="15.75" customHeight="1">
      <c r="B252" s="61"/>
      <c r="F252" s="14"/>
      <c r="G252" s="14"/>
      <c r="H252" s="14"/>
    </row>
    <row r="253" spans="2:8" ht="15.75" customHeight="1">
      <c r="B253" s="61"/>
      <c r="F253" s="14"/>
      <c r="G253" s="14"/>
      <c r="H253" s="14"/>
    </row>
    <row r="254" spans="2:8" ht="15.75" customHeight="1">
      <c r="B254" s="61"/>
      <c r="F254" s="14"/>
      <c r="G254" s="14"/>
      <c r="H254" s="14"/>
    </row>
    <row r="255" spans="2:8" ht="15.75" customHeight="1">
      <c r="B255" s="61"/>
      <c r="F255" s="14"/>
      <c r="G255" s="14"/>
      <c r="H255" s="14"/>
    </row>
    <row r="256" spans="2:8" ht="15.75" customHeight="1">
      <c r="B256" s="61"/>
      <c r="F256" s="14"/>
      <c r="G256" s="14"/>
      <c r="H256" s="14"/>
    </row>
    <row r="257" spans="2:8" ht="15.75" customHeight="1">
      <c r="B257" s="61"/>
      <c r="F257" s="14"/>
      <c r="G257" s="14"/>
      <c r="H257" s="14"/>
    </row>
    <row r="258" spans="2:8" ht="15.75" customHeight="1">
      <c r="B258" s="61"/>
      <c r="F258" s="14"/>
      <c r="G258" s="14"/>
      <c r="H258" s="14"/>
    </row>
    <row r="259" spans="2:8" ht="15.75" customHeight="1">
      <c r="B259" s="61"/>
      <c r="F259" s="14"/>
      <c r="G259" s="14"/>
      <c r="H259" s="14"/>
    </row>
    <row r="260" spans="2:8" ht="15.75" customHeight="1">
      <c r="B260" s="61"/>
      <c r="F260" s="14"/>
      <c r="G260" s="14"/>
      <c r="H260" s="14"/>
    </row>
    <row r="261" spans="2:8" ht="15.75" customHeight="1">
      <c r="B261" s="61"/>
      <c r="F261" s="14"/>
      <c r="G261" s="14"/>
      <c r="H261" s="14"/>
    </row>
    <row r="262" spans="2:8" ht="15.75" customHeight="1">
      <c r="B262" s="61"/>
      <c r="F262" s="14"/>
      <c r="G262" s="14"/>
      <c r="H262" s="14"/>
    </row>
    <row r="263" spans="2:8" ht="15.75" customHeight="1">
      <c r="B263" s="61"/>
      <c r="F263" s="14"/>
      <c r="G263" s="14"/>
      <c r="H263" s="14"/>
    </row>
    <row r="264" spans="2:8" ht="15.75" customHeight="1">
      <c r="B264" s="61"/>
      <c r="F264" s="14"/>
      <c r="G264" s="14"/>
      <c r="H264" s="14"/>
    </row>
    <row r="265" spans="2:8" ht="15.75" customHeight="1">
      <c r="B265" s="61"/>
      <c r="F265" s="14"/>
      <c r="G265" s="14"/>
      <c r="H265" s="14"/>
    </row>
    <row r="266" spans="2:8" ht="15.75" customHeight="1">
      <c r="B266" s="61"/>
      <c r="F266" s="14"/>
      <c r="G266" s="14"/>
      <c r="H266" s="14"/>
    </row>
    <row r="267" spans="2:8" ht="15.75" customHeight="1">
      <c r="B267" s="61"/>
      <c r="F267" s="14"/>
      <c r="G267" s="14"/>
      <c r="H267" s="14"/>
    </row>
    <row r="268" spans="2:8" ht="15.75" customHeight="1">
      <c r="B268" s="61"/>
      <c r="F268" s="14"/>
      <c r="G268" s="14"/>
      <c r="H268" s="14"/>
    </row>
    <row r="269" spans="2:8" ht="15.75" customHeight="1">
      <c r="B269" s="61"/>
      <c r="F269" s="14"/>
      <c r="G269" s="14"/>
      <c r="H269" s="14"/>
    </row>
    <row r="270" spans="2:8" ht="15.75" customHeight="1">
      <c r="B270" s="61"/>
      <c r="F270" s="14"/>
      <c r="G270" s="14"/>
      <c r="H270" s="14"/>
    </row>
    <row r="271" spans="2:8" ht="15.75" customHeight="1">
      <c r="B271" s="61"/>
      <c r="F271" s="14"/>
      <c r="G271" s="14"/>
      <c r="H271" s="14"/>
    </row>
    <row r="272" spans="2:8" ht="15.75" customHeight="1">
      <c r="B272" s="61"/>
      <c r="F272" s="14"/>
      <c r="G272" s="14"/>
      <c r="H272" s="14"/>
    </row>
    <row r="273" spans="2:8" ht="15.75" customHeight="1">
      <c r="B273" s="61"/>
      <c r="F273" s="14"/>
      <c r="G273" s="14"/>
      <c r="H273" s="14"/>
    </row>
    <row r="274" spans="2:8" ht="15.75" customHeight="1">
      <c r="B274" s="61"/>
      <c r="F274" s="14"/>
      <c r="G274" s="14"/>
      <c r="H274" s="14"/>
    </row>
    <row r="275" spans="2:8" ht="15.75" customHeight="1">
      <c r="B275" s="61"/>
      <c r="F275" s="14"/>
      <c r="G275" s="14"/>
      <c r="H275" s="14"/>
    </row>
    <row r="276" spans="2:8" ht="15.75" customHeight="1">
      <c r="B276" s="61"/>
      <c r="F276" s="14"/>
      <c r="G276" s="14"/>
      <c r="H276" s="14"/>
    </row>
    <row r="277" spans="2:8" ht="15.75" customHeight="1">
      <c r="B277" s="61"/>
      <c r="F277" s="14"/>
      <c r="G277" s="14"/>
      <c r="H277" s="14"/>
    </row>
    <row r="278" spans="2:8" ht="15.75" customHeight="1">
      <c r="B278" s="61"/>
      <c r="F278" s="14"/>
      <c r="G278" s="14"/>
      <c r="H278" s="14"/>
    </row>
    <row r="279" spans="2:8" ht="15.75" customHeight="1">
      <c r="B279" s="61"/>
      <c r="F279" s="14"/>
      <c r="G279" s="14"/>
      <c r="H279" s="14"/>
    </row>
    <row r="280" spans="2:8" ht="15.75" customHeight="1">
      <c r="B280" s="61"/>
      <c r="F280" s="14"/>
      <c r="G280" s="14"/>
      <c r="H280" s="14"/>
    </row>
    <row r="281" spans="2:8" ht="15.75" customHeight="1">
      <c r="B281" s="61"/>
      <c r="F281" s="14"/>
      <c r="G281" s="14"/>
      <c r="H281" s="14"/>
    </row>
    <row r="282" spans="2:8" ht="15.75" customHeight="1">
      <c r="B282" s="61"/>
      <c r="F282" s="14"/>
      <c r="G282" s="14"/>
      <c r="H282" s="14"/>
    </row>
    <row r="283" spans="2:8" ht="15.75" customHeight="1">
      <c r="B283" s="61"/>
      <c r="F283" s="14"/>
      <c r="G283" s="14"/>
      <c r="H283" s="14"/>
    </row>
    <row r="284" spans="2:8" ht="15.75" customHeight="1">
      <c r="B284" s="61"/>
      <c r="F284" s="14"/>
      <c r="G284" s="14"/>
      <c r="H284" s="14"/>
    </row>
    <row r="285" spans="2:8" ht="15.75" customHeight="1">
      <c r="B285" s="61"/>
      <c r="F285" s="14"/>
      <c r="G285" s="14"/>
      <c r="H285" s="14"/>
    </row>
    <row r="286" spans="2:8" ht="15.75" customHeight="1">
      <c r="B286" s="61"/>
      <c r="F286" s="14"/>
      <c r="G286" s="14"/>
      <c r="H286" s="14"/>
    </row>
    <row r="287" spans="2:8" ht="15.75" customHeight="1">
      <c r="B287" s="61"/>
      <c r="F287" s="14"/>
      <c r="G287" s="14"/>
      <c r="H287" s="14"/>
    </row>
    <row r="288" spans="2:8" ht="15.75" customHeight="1">
      <c r="B288" s="61"/>
      <c r="F288" s="14"/>
      <c r="G288" s="14"/>
      <c r="H288" s="14"/>
    </row>
    <row r="289" spans="2:8" ht="15.75" customHeight="1">
      <c r="B289" s="61"/>
      <c r="F289" s="14"/>
      <c r="G289" s="14"/>
      <c r="H289" s="14"/>
    </row>
    <row r="290" spans="2:8" ht="15.75" customHeight="1">
      <c r="B290" s="61"/>
      <c r="F290" s="14"/>
      <c r="G290" s="14"/>
      <c r="H290" s="14"/>
    </row>
    <row r="291" spans="2:8" ht="15.75" customHeight="1">
      <c r="B291" s="61"/>
      <c r="F291" s="14"/>
      <c r="G291" s="14"/>
      <c r="H291" s="14"/>
    </row>
    <row r="292" spans="2:8" ht="15.75" customHeight="1">
      <c r="B292" s="61"/>
      <c r="F292" s="14"/>
      <c r="G292" s="14"/>
      <c r="H292" s="14"/>
    </row>
    <row r="293" spans="2:8" ht="15.75" customHeight="1">
      <c r="B293" s="61"/>
      <c r="F293" s="14"/>
      <c r="G293" s="14"/>
      <c r="H293" s="14"/>
    </row>
    <row r="294" spans="2:8" ht="15.75" customHeight="1">
      <c r="B294" s="61"/>
      <c r="F294" s="14"/>
      <c r="G294" s="14"/>
      <c r="H294" s="14"/>
    </row>
    <row r="295" spans="2:8" ht="15.75" customHeight="1">
      <c r="B295" s="61"/>
      <c r="F295" s="14"/>
      <c r="G295" s="14"/>
      <c r="H295" s="14"/>
    </row>
    <row r="296" spans="2:8" ht="15.75" customHeight="1">
      <c r="B296" s="61"/>
      <c r="F296" s="14"/>
      <c r="G296" s="14"/>
      <c r="H296" s="14"/>
    </row>
    <row r="297" spans="2:8" ht="15.75" customHeight="1">
      <c r="B297" s="61"/>
      <c r="F297" s="14"/>
      <c r="G297" s="14"/>
      <c r="H297" s="14"/>
    </row>
    <row r="298" spans="2:8" ht="15.75" customHeight="1">
      <c r="B298" s="61"/>
      <c r="F298" s="14"/>
      <c r="G298" s="14"/>
      <c r="H298" s="14"/>
    </row>
    <row r="299" spans="2:8" ht="15.75" customHeight="1">
      <c r="B299" s="61"/>
      <c r="F299" s="14"/>
      <c r="G299" s="14"/>
      <c r="H299" s="14"/>
    </row>
    <row r="300" spans="2:8" ht="15.75" customHeight="1">
      <c r="B300" s="61"/>
      <c r="F300" s="14"/>
      <c r="G300" s="14"/>
      <c r="H300" s="14"/>
    </row>
    <row r="301" spans="2:8" ht="15.75" customHeight="1">
      <c r="B301" s="61"/>
      <c r="F301" s="14"/>
      <c r="G301" s="14"/>
      <c r="H301" s="14"/>
    </row>
    <row r="302" spans="2:8" ht="15.75" customHeight="1">
      <c r="B302" s="61"/>
      <c r="F302" s="14"/>
      <c r="G302" s="14"/>
      <c r="H302" s="14"/>
    </row>
    <row r="303" spans="2:8" ht="15.75" customHeight="1">
      <c r="B303" s="61"/>
      <c r="F303" s="14"/>
      <c r="G303" s="14"/>
      <c r="H303" s="14"/>
    </row>
    <row r="304" spans="2:8" ht="15.75" customHeight="1">
      <c r="B304" s="61"/>
      <c r="F304" s="14"/>
      <c r="G304" s="14"/>
      <c r="H304" s="14"/>
    </row>
    <row r="305" spans="2:8" ht="15.75" customHeight="1">
      <c r="B305" s="61"/>
      <c r="F305" s="14"/>
      <c r="G305" s="14"/>
      <c r="H305" s="14"/>
    </row>
    <row r="306" spans="2:8" ht="15.75" customHeight="1">
      <c r="B306" s="61"/>
      <c r="F306" s="14"/>
      <c r="G306" s="14"/>
      <c r="H306" s="14"/>
    </row>
    <row r="307" spans="2:8" ht="15.75" customHeight="1">
      <c r="B307" s="61"/>
      <c r="F307" s="14"/>
      <c r="G307" s="14"/>
      <c r="H307" s="14"/>
    </row>
    <row r="308" spans="2:8" ht="15.75" customHeight="1">
      <c r="B308" s="61"/>
      <c r="F308" s="14"/>
      <c r="G308" s="14"/>
      <c r="H308" s="14"/>
    </row>
    <row r="309" spans="2:8" ht="15.75" customHeight="1">
      <c r="B309" s="61"/>
      <c r="F309" s="14"/>
      <c r="G309" s="14"/>
      <c r="H309" s="14"/>
    </row>
    <row r="310" spans="2:8" ht="15.75" customHeight="1">
      <c r="B310" s="61"/>
      <c r="F310" s="14"/>
      <c r="G310" s="14"/>
      <c r="H310" s="14"/>
    </row>
    <row r="311" spans="2:8" ht="15.75" customHeight="1">
      <c r="B311" s="61"/>
      <c r="F311" s="14"/>
      <c r="G311" s="14"/>
      <c r="H311" s="14"/>
    </row>
    <row r="312" spans="2:8" ht="15.75" customHeight="1">
      <c r="B312" s="61"/>
      <c r="F312" s="14"/>
      <c r="G312" s="14"/>
      <c r="H312" s="14"/>
    </row>
    <row r="313" spans="2:8" ht="15.75" customHeight="1">
      <c r="B313" s="61"/>
      <c r="F313" s="14"/>
      <c r="G313" s="14"/>
      <c r="H313" s="14"/>
    </row>
    <row r="314" spans="2:8" ht="15.75" customHeight="1">
      <c r="B314" s="61"/>
      <c r="F314" s="14"/>
      <c r="G314" s="14"/>
      <c r="H314" s="14"/>
    </row>
    <row r="315" spans="2:8" ht="15.75" customHeight="1">
      <c r="B315" s="61"/>
      <c r="F315" s="14"/>
      <c r="G315" s="14"/>
      <c r="H315" s="14"/>
    </row>
    <row r="316" spans="2:8" ht="15.75" customHeight="1">
      <c r="B316" s="61"/>
      <c r="F316" s="14"/>
      <c r="G316" s="14"/>
      <c r="H316" s="14"/>
    </row>
    <row r="317" spans="2:8" ht="15.75" customHeight="1">
      <c r="B317" s="61"/>
      <c r="F317" s="14"/>
      <c r="G317" s="14"/>
      <c r="H317" s="14"/>
    </row>
    <row r="318" spans="2:8" ht="15.75" customHeight="1">
      <c r="B318" s="61"/>
      <c r="F318" s="14"/>
      <c r="G318" s="14"/>
      <c r="H318" s="14"/>
    </row>
    <row r="319" spans="2:8" ht="15.75" customHeight="1">
      <c r="B319" s="61"/>
      <c r="F319" s="14"/>
      <c r="G319" s="14"/>
      <c r="H319" s="14"/>
    </row>
    <row r="320" spans="2:8" ht="15.75" customHeight="1">
      <c r="B320" s="61"/>
      <c r="F320" s="14"/>
      <c r="G320" s="14"/>
      <c r="H320" s="14"/>
    </row>
    <row r="321" spans="2:8" ht="15.75" customHeight="1">
      <c r="B321" s="61"/>
      <c r="F321" s="14"/>
      <c r="G321" s="14"/>
      <c r="H321" s="14"/>
    </row>
    <row r="322" spans="2:8" ht="15.75" customHeight="1">
      <c r="B322" s="61"/>
      <c r="F322" s="14"/>
      <c r="G322" s="14"/>
      <c r="H322" s="14"/>
    </row>
    <row r="323" spans="2:8" ht="15.75" customHeight="1">
      <c r="B323" s="61"/>
      <c r="F323" s="14"/>
      <c r="G323" s="14"/>
      <c r="H323" s="14"/>
    </row>
    <row r="324" spans="2:8" ht="15.75" customHeight="1">
      <c r="B324" s="61"/>
      <c r="F324" s="14"/>
      <c r="G324" s="14"/>
      <c r="H324" s="14"/>
    </row>
    <row r="325" spans="2:8" ht="15.75" customHeight="1">
      <c r="B325" s="61"/>
      <c r="F325" s="14"/>
      <c r="G325" s="14"/>
      <c r="H325" s="14"/>
    </row>
    <row r="326" spans="2:8" ht="15.75" customHeight="1">
      <c r="B326" s="61"/>
      <c r="F326" s="14"/>
      <c r="G326" s="14"/>
      <c r="H326" s="14"/>
    </row>
    <row r="327" spans="2:8" ht="15.75" customHeight="1">
      <c r="B327" s="61"/>
      <c r="F327" s="14"/>
      <c r="G327" s="14"/>
      <c r="H327" s="14"/>
    </row>
    <row r="328" spans="2:8" ht="15.75" customHeight="1">
      <c r="B328" s="61"/>
      <c r="F328" s="14"/>
      <c r="G328" s="14"/>
      <c r="H328" s="14"/>
    </row>
    <row r="329" spans="2:8" ht="15.75" customHeight="1">
      <c r="B329" s="61"/>
      <c r="F329" s="14"/>
      <c r="G329" s="14"/>
      <c r="H329" s="14"/>
    </row>
    <row r="330" spans="2:8" ht="15.75" customHeight="1">
      <c r="B330" s="61"/>
      <c r="F330" s="14"/>
      <c r="G330" s="14"/>
      <c r="H330" s="14"/>
    </row>
    <row r="331" spans="2:8" ht="15.75" customHeight="1">
      <c r="B331" s="61"/>
      <c r="F331" s="14"/>
      <c r="G331" s="14"/>
      <c r="H331" s="14"/>
    </row>
    <row r="332" spans="2:8" ht="15.75" customHeight="1">
      <c r="B332" s="61"/>
      <c r="F332" s="14"/>
      <c r="G332" s="14"/>
      <c r="H332" s="14"/>
    </row>
    <row r="333" spans="2:8" ht="15.75" customHeight="1">
      <c r="B333" s="61"/>
      <c r="F333" s="14"/>
      <c r="G333" s="14"/>
      <c r="H333" s="14"/>
    </row>
    <row r="334" spans="2:8" ht="15.75" customHeight="1">
      <c r="B334" s="61"/>
      <c r="F334" s="14"/>
      <c r="G334" s="14"/>
      <c r="H334" s="14"/>
    </row>
    <row r="335" spans="2:8" ht="15.75" customHeight="1">
      <c r="B335" s="61"/>
      <c r="F335" s="14"/>
      <c r="G335" s="14"/>
      <c r="H335" s="14"/>
    </row>
    <row r="336" spans="2:8" ht="15.75" customHeight="1">
      <c r="B336" s="61"/>
      <c r="F336" s="14"/>
      <c r="G336" s="14"/>
      <c r="H336" s="14"/>
    </row>
    <row r="337" spans="2:8" ht="15.75" customHeight="1">
      <c r="B337" s="61"/>
      <c r="F337" s="14"/>
      <c r="G337" s="14"/>
      <c r="H337" s="14"/>
    </row>
    <row r="338" spans="2:8" ht="15.75" customHeight="1">
      <c r="B338" s="61"/>
      <c r="F338" s="14"/>
      <c r="G338" s="14"/>
      <c r="H338" s="14"/>
    </row>
    <row r="339" spans="2:8" ht="15.75" customHeight="1">
      <c r="B339" s="61"/>
      <c r="F339" s="14"/>
      <c r="G339" s="14"/>
      <c r="H339" s="14"/>
    </row>
    <row r="340" spans="2:8" ht="15.75" customHeight="1">
      <c r="B340" s="61"/>
      <c r="F340" s="14"/>
      <c r="G340" s="14"/>
      <c r="H340" s="14"/>
    </row>
    <row r="341" spans="2:8" ht="15.75" customHeight="1">
      <c r="B341" s="61"/>
      <c r="F341" s="14"/>
      <c r="G341" s="14"/>
      <c r="H341" s="14"/>
    </row>
    <row r="342" spans="2:8" ht="15.75" customHeight="1">
      <c r="B342" s="61"/>
      <c r="F342" s="14"/>
      <c r="G342" s="14"/>
      <c r="H342" s="14"/>
    </row>
    <row r="343" spans="2:8" ht="15.75" customHeight="1">
      <c r="B343" s="61"/>
      <c r="F343" s="14"/>
      <c r="G343" s="14"/>
      <c r="H343" s="14"/>
    </row>
    <row r="344" spans="2:8" ht="15.75" customHeight="1">
      <c r="B344" s="61"/>
      <c r="F344" s="14"/>
      <c r="G344" s="14"/>
      <c r="H344" s="14"/>
    </row>
    <row r="345" spans="2:8" ht="15.75" customHeight="1">
      <c r="B345" s="61"/>
      <c r="F345" s="14"/>
      <c r="G345" s="14"/>
      <c r="H345" s="14"/>
    </row>
    <row r="346" spans="2:8" ht="15.75" customHeight="1">
      <c r="B346" s="61"/>
      <c r="F346" s="14"/>
      <c r="G346" s="14"/>
      <c r="H346" s="14"/>
    </row>
    <row r="347" spans="2:8" ht="15.75" customHeight="1">
      <c r="B347" s="61"/>
      <c r="F347" s="14"/>
      <c r="G347" s="14"/>
      <c r="H347" s="14"/>
    </row>
    <row r="348" spans="2:8" ht="15.75" customHeight="1">
      <c r="B348" s="61"/>
      <c r="F348" s="14"/>
      <c r="G348" s="14"/>
      <c r="H348" s="14"/>
    </row>
    <row r="349" spans="2:8" ht="15.75" customHeight="1">
      <c r="B349" s="61"/>
      <c r="F349" s="14"/>
      <c r="G349" s="14"/>
      <c r="H349" s="14"/>
    </row>
    <row r="350" spans="2:8" ht="15.75" customHeight="1">
      <c r="B350" s="61"/>
      <c r="F350" s="14"/>
      <c r="G350" s="14"/>
      <c r="H350" s="14"/>
    </row>
    <row r="351" spans="2:8" ht="15.75" customHeight="1">
      <c r="B351" s="61"/>
      <c r="F351" s="14"/>
      <c r="G351" s="14"/>
      <c r="H351" s="14"/>
    </row>
    <row r="352" spans="2:8" ht="15.75" customHeight="1">
      <c r="B352" s="61"/>
      <c r="F352" s="14"/>
      <c r="G352" s="14"/>
      <c r="H352" s="14"/>
    </row>
    <row r="353" spans="2:8" ht="15.75" customHeight="1">
      <c r="B353" s="61"/>
      <c r="F353" s="14"/>
      <c r="G353" s="14"/>
      <c r="H353" s="14"/>
    </row>
    <row r="354" spans="2:8" ht="15.75" customHeight="1">
      <c r="B354" s="61"/>
      <c r="F354" s="14"/>
      <c r="G354" s="14"/>
      <c r="H354" s="14"/>
    </row>
    <row r="355" spans="2:8" ht="15.75" customHeight="1">
      <c r="B355" s="61"/>
      <c r="F355" s="14"/>
      <c r="G355" s="14"/>
      <c r="H355" s="14"/>
    </row>
    <row r="356" spans="2:8" ht="15.75" customHeight="1">
      <c r="B356" s="61"/>
      <c r="F356" s="14"/>
      <c r="G356" s="14"/>
      <c r="H356" s="14"/>
    </row>
    <row r="357" spans="2:8" ht="15.75" customHeight="1">
      <c r="B357" s="61"/>
      <c r="F357" s="14"/>
      <c r="G357" s="14"/>
      <c r="H357" s="14"/>
    </row>
    <row r="358" spans="2:8" ht="15.75" customHeight="1">
      <c r="B358" s="61"/>
      <c r="F358" s="14"/>
      <c r="G358" s="14"/>
      <c r="H358" s="14"/>
    </row>
    <row r="359" spans="2:8" ht="15.75" customHeight="1">
      <c r="B359" s="61"/>
      <c r="F359" s="14"/>
      <c r="G359" s="14"/>
      <c r="H359" s="14"/>
    </row>
    <row r="360" spans="2:8" ht="15.75" customHeight="1">
      <c r="B360" s="61"/>
      <c r="F360" s="14"/>
      <c r="G360" s="14"/>
      <c r="H360" s="14"/>
    </row>
    <row r="361" spans="2:8" ht="15.75" customHeight="1">
      <c r="B361" s="61"/>
      <c r="F361" s="14"/>
      <c r="G361" s="14"/>
      <c r="H361" s="14"/>
    </row>
    <row r="362" spans="2:8" ht="15.75" customHeight="1">
      <c r="B362" s="61"/>
      <c r="F362" s="14"/>
      <c r="G362" s="14"/>
      <c r="H362" s="14"/>
    </row>
    <row r="363" spans="2:8" ht="15.75" customHeight="1">
      <c r="B363" s="61"/>
      <c r="F363" s="14"/>
      <c r="G363" s="14"/>
      <c r="H363" s="14"/>
    </row>
    <row r="364" spans="2:8" ht="15.75" customHeight="1">
      <c r="B364" s="61"/>
      <c r="F364" s="14"/>
      <c r="G364" s="14"/>
      <c r="H364" s="14"/>
    </row>
    <row r="365" spans="2:8" ht="15.75" customHeight="1">
      <c r="B365" s="61"/>
      <c r="F365" s="14"/>
      <c r="G365" s="14"/>
      <c r="H365" s="14"/>
    </row>
    <row r="366" spans="2:8" ht="15.75" customHeight="1">
      <c r="B366" s="61"/>
      <c r="F366" s="14"/>
      <c r="G366" s="14"/>
      <c r="H366" s="14"/>
    </row>
    <row r="367" spans="2:8" ht="15.75" customHeight="1">
      <c r="B367" s="61"/>
      <c r="F367" s="14"/>
      <c r="G367" s="14"/>
      <c r="H367" s="14"/>
    </row>
    <row r="368" spans="2:8" ht="15.75" customHeight="1">
      <c r="B368" s="61"/>
      <c r="F368" s="14"/>
      <c r="G368" s="14"/>
      <c r="H368" s="14"/>
    </row>
    <row r="369" spans="2:8" ht="15.75" customHeight="1">
      <c r="B369" s="61"/>
      <c r="F369" s="14"/>
      <c r="G369" s="14"/>
      <c r="H369" s="14"/>
    </row>
    <row r="370" spans="2:8" ht="15.75" customHeight="1">
      <c r="B370" s="61"/>
      <c r="F370" s="14"/>
      <c r="G370" s="14"/>
      <c r="H370" s="14"/>
    </row>
    <row r="371" spans="2:8" ht="15.75" customHeight="1">
      <c r="B371" s="61"/>
      <c r="F371" s="14"/>
      <c r="G371" s="14"/>
      <c r="H371" s="14"/>
    </row>
    <row r="372" spans="2:8" ht="15.75" customHeight="1">
      <c r="B372" s="61"/>
      <c r="F372" s="14"/>
      <c r="G372" s="14"/>
      <c r="H372" s="14"/>
    </row>
    <row r="373" spans="2:8" ht="15.75" customHeight="1">
      <c r="B373" s="61"/>
      <c r="F373" s="14"/>
      <c r="G373" s="14"/>
      <c r="H373" s="14"/>
    </row>
    <row r="374" spans="2:8" ht="15.75" customHeight="1">
      <c r="B374" s="61"/>
      <c r="F374" s="14"/>
      <c r="G374" s="14"/>
      <c r="H374" s="14"/>
    </row>
    <row r="375" spans="2:8" ht="15.75" customHeight="1">
      <c r="B375" s="61"/>
      <c r="F375" s="14"/>
      <c r="G375" s="14"/>
      <c r="H375" s="14"/>
    </row>
    <row r="376" spans="2:8" ht="15.75" customHeight="1">
      <c r="B376" s="61"/>
      <c r="F376" s="14"/>
      <c r="G376" s="14"/>
      <c r="H376" s="14"/>
    </row>
    <row r="377" spans="2:8" ht="15.75" customHeight="1">
      <c r="B377" s="61"/>
      <c r="F377" s="14"/>
      <c r="G377" s="14"/>
      <c r="H377" s="14"/>
    </row>
    <row r="378" spans="2:8" ht="15.75" customHeight="1">
      <c r="B378" s="61"/>
      <c r="F378" s="14"/>
      <c r="G378" s="14"/>
      <c r="H378" s="14"/>
    </row>
    <row r="379" spans="2:8" ht="15.75" customHeight="1">
      <c r="B379" s="61"/>
      <c r="F379" s="14"/>
      <c r="G379" s="14"/>
      <c r="H379" s="14"/>
    </row>
    <row r="380" spans="2:8" ht="15.75" customHeight="1">
      <c r="B380" s="61"/>
      <c r="F380" s="14"/>
      <c r="G380" s="14"/>
      <c r="H380" s="14"/>
    </row>
    <row r="381" spans="2:8" ht="15.75" customHeight="1">
      <c r="B381" s="61"/>
      <c r="F381" s="14"/>
      <c r="G381" s="14"/>
      <c r="H381" s="14"/>
    </row>
    <row r="382" spans="2:8" ht="15.75" customHeight="1">
      <c r="B382" s="61"/>
      <c r="F382" s="14"/>
      <c r="G382" s="14"/>
      <c r="H382" s="14"/>
    </row>
    <row r="383" spans="2:8" ht="15.75" customHeight="1">
      <c r="B383" s="61"/>
      <c r="F383" s="14"/>
      <c r="G383" s="14"/>
      <c r="H383" s="14"/>
    </row>
    <row r="384" spans="2:8" ht="15.75" customHeight="1">
      <c r="B384" s="61"/>
      <c r="F384" s="14"/>
      <c r="G384" s="14"/>
      <c r="H384" s="14"/>
    </row>
    <row r="385" spans="2:8" ht="15.75" customHeight="1">
      <c r="B385" s="61"/>
      <c r="F385" s="14"/>
      <c r="G385" s="14"/>
      <c r="H385" s="14"/>
    </row>
    <row r="386" spans="2:8" ht="15.75" customHeight="1">
      <c r="B386" s="61"/>
      <c r="F386" s="14"/>
      <c r="G386" s="14"/>
      <c r="H386" s="14"/>
    </row>
    <row r="387" spans="2:8" ht="15.75" customHeight="1">
      <c r="B387" s="61"/>
      <c r="F387" s="14"/>
      <c r="G387" s="14"/>
      <c r="H387" s="14"/>
    </row>
    <row r="388" spans="2:8" ht="15.75" customHeight="1">
      <c r="B388" s="61"/>
      <c r="F388" s="14"/>
      <c r="G388" s="14"/>
      <c r="H388" s="14"/>
    </row>
    <row r="389" spans="2:8" ht="15.75" customHeight="1">
      <c r="B389" s="61"/>
      <c r="F389" s="14"/>
      <c r="G389" s="14"/>
      <c r="H389" s="14"/>
    </row>
    <row r="390" spans="2:8" ht="15.75" customHeight="1">
      <c r="B390" s="61"/>
      <c r="F390" s="14"/>
      <c r="G390" s="14"/>
      <c r="H390" s="14"/>
    </row>
    <row r="391" spans="2:8" ht="15.75" customHeight="1">
      <c r="B391" s="61"/>
      <c r="F391" s="14"/>
      <c r="G391" s="14"/>
      <c r="H391" s="14"/>
    </row>
    <row r="392" spans="2:8" ht="15.75" customHeight="1">
      <c r="B392" s="61"/>
      <c r="F392" s="14"/>
      <c r="G392" s="14"/>
      <c r="H392" s="14"/>
    </row>
    <row r="393" spans="2:8" ht="15.75" customHeight="1">
      <c r="B393" s="61"/>
      <c r="F393" s="14"/>
      <c r="G393" s="14"/>
      <c r="H393" s="14"/>
    </row>
    <row r="394" spans="2:8" ht="15.75" customHeight="1">
      <c r="B394" s="61"/>
      <c r="F394" s="14"/>
      <c r="G394" s="14"/>
      <c r="H394" s="14"/>
    </row>
    <row r="395" spans="2:8" ht="15.75" customHeight="1">
      <c r="B395" s="61"/>
      <c r="F395" s="14"/>
      <c r="G395" s="14"/>
      <c r="H395" s="14"/>
    </row>
    <row r="396" spans="2:8" ht="15.75" customHeight="1">
      <c r="B396" s="61"/>
      <c r="F396" s="14"/>
      <c r="G396" s="14"/>
      <c r="H396" s="14"/>
    </row>
    <row r="397" spans="2:8" ht="15.75" customHeight="1">
      <c r="B397" s="61"/>
      <c r="F397" s="14"/>
      <c r="G397" s="14"/>
      <c r="H397" s="14"/>
    </row>
    <row r="398" spans="2:8" ht="15.75" customHeight="1">
      <c r="B398" s="61"/>
      <c r="F398" s="14"/>
      <c r="G398" s="14"/>
      <c r="H398" s="14"/>
    </row>
    <row r="399" spans="2:8" ht="15.75" customHeight="1">
      <c r="B399" s="61"/>
      <c r="F399" s="14"/>
      <c r="G399" s="14"/>
      <c r="H399" s="14"/>
    </row>
    <row r="400" spans="2:8" ht="15.75" customHeight="1">
      <c r="B400" s="61"/>
      <c r="F400" s="14"/>
      <c r="G400" s="14"/>
      <c r="H400" s="14"/>
    </row>
    <row r="401" spans="2:8" ht="15.75" customHeight="1">
      <c r="B401" s="61"/>
      <c r="F401" s="14"/>
      <c r="G401" s="14"/>
      <c r="H401" s="14"/>
    </row>
    <row r="402" spans="2:8" ht="15.75" customHeight="1">
      <c r="B402" s="61"/>
      <c r="F402" s="14"/>
      <c r="G402" s="14"/>
      <c r="H402" s="14"/>
    </row>
    <row r="403" spans="2:8" ht="15.75" customHeight="1">
      <c r="B403" s="61"/>
      <c r="F403" s="14"/>
      <c r="G403" s="14"/>
      <c r="H403" s="14"/>
    </row>
    <row r="404" spans="2:8" ht="15.75" customHeight="1">
      <c r="B404" s="61"/>
      <c r="F404" s="14"/>
      <c r="G404" s="14"/>
      <c r="H404" s="14"/>
    </row>
    <row r="405" spans="2:8" ht="15.75" customHeight="1">
      <c r="B405" s="61"/>
      <c r="F405" s="14"/>
      <c r="G405" s="14"/>
      <c r="H405" s="14"/>
    </row>
    <row r="406" spans="2:8" ht="15.75" customHeight="1">
      <c r="B406" s="61"/>
      <c r="F406" s="14"/>
      <c r="G406" s="14"/>
      <c r="H406" s="14"/>
    </row>
    <row r="407" spans="2:8" ht="15.75" customHeight="1">
      <c r="B407" s="61"/>
      <c r="F407" s="14"/>
      <c r="G407" s="14"/>
      <c r="H407" s="14"/>
    </row>
    <row r="408" spans="2:8" ht="15.75" customHeight="1">
      <c r="B408" s="61"/>
      <c r="F408" s="14"/>
      <c r="G408" s="14"/>
      <c r="H408" s="14"/>
    </row>
    <row r="409" spans="2:8" ht="15.75" customHeight="1">
      <c r="B409" s="61"/>
      <c r="F409" s="14"/>
      <c r="G409" s="14"/>
      <c r="H409" s="14"/>
    </row>
    <row r="410" spans="2:8" ht="15.75" customHeight="1">
      <c r="B410" s="61"/>
      <c r="F410" s="14"/>
      <c r="G410" s="14"/>
      <c r="H410" s="14"/>
    </row>
    <row r="411" spans="2:8" ht="15.75" customHeight="1">
      <c r="B411" s="61"/>
      <c r="F411" s="14"/>
      <c r="G411" s="14"/>
      <c r="H411" s="14"/>
    </row>
    <row r="412" spans="2:8" ht="15.75" customHeight="1">
      <c r="B412" s="61"/>
      <c r="F412" s="14"/>
      <c r="G412" s="14"/>
      <c r="H412" s="14"/>
    </row>
    <row r="413" spans="2:8" ht="15.75" customHeight="1">
      <c r="B413" s="61"/>
      <c r="F413" s="14"/>
      <c r="G413" s="14"/>
      <c r="H413" s="14"/>
    </row>
    <row r="414" spans="2:8" ht="15.75" customHeight="1">
      <c r="B414" s="61"/>
      <c r="F414" s="14"/>
      <c r="G414" s="14"/>
      <c r="H414" s="14"/>
    </row>
    <row r="415" spans="2:8" ht="15.75" customHeight="1">
      <c r="B415" s="61"/>
      <c r="F415" s="14"/>
      <c r="G415" s="14"/>
      <c r="H415" s="14"/>
    </row>
    <row r="416" spans="2:8" ht="15.75" customHeight="1">
      <c r="B416" s="61"/>
      <c r="F416" s="14"/>
      <c r="G416" s="14"/>
      <c r="H416" s="14"/>
    </row>
    <row r="417" spans="2:8" ht="15.75" customHeight="1">
      <c r="B417" s="61"/>
      <c r="F417" s="14"/>
      <c r="G417" s="14"/>
      <c r="H417" s="14"/>
    </row>
    <row r="418" spans="2:8" ht="15.75" customHeight="1">
      <c r="B418" s="61"/>
      <c r="F418" s="14"/>
      <c r="G418" s="14"/>
      <c r="H418" s="14"/>
    </row>
    <row r="419" spans="2:8" ht="15.75" customHeight="1">
      <c r="B419" s="61"/>
      <c r="F419" s="14"/>
      <c r="G419" s="14"/>
      <c r="H419" s="14"/>
    </row>
    <row r="420" spans="2:8" ht="15.75" customHeight="1">
      <c r="B420" s="61"/>
      <c r="F420" s="14"/>
      <c r="G420" s="14"/>
      <c r="H420" s="14"/>
    </row>
    <row r="421" spans="2:8" ht="15.75" customHeight="1">
      <c r="B421" s="61"/>
      <c r="F421" s="14"/>
      <c r="G421" s="14"/>
      <c r="H421" s="14"/>
    </row>
    <row r="422" spans="2:8" ht="15.75" customHeight="1">
      <c r="B422" s="61"/>
      <c r="F422" s="14"/>
      <c r="G422" s="14"/>
      <c r="H422" s="14"/>
    </row>
    <row r="423" spans="2:8" ht="15.75" customHeight="1">
      <c r="B423" s="61"/>
      <c r="F423" s="14"/>
      <c r="G423" s="14"/>
      <c r="H423" s="14"/>
    </row>
    <row r="424" spans="2:8" ht="15.75" customHeight="1">
      <c r="B424" s="61"/>
      <c r="F424" s="14"/>
      <c r="G424" s="14"/>
      <c r="H424" s="14"/>
    </row>
    <row r="425" spans="2:8" ht="15.75" customHeight="1">
      <c r="B425" s="61"/>
      <c r="F425" s="14"/>
      <c r="G425" s="14"/>
      <c r="H425" s="14"/>
    </row>
    <row r="426" spans="2:8" ht="15.75" customHeight="1">
      <c r="B426" s="61"/>
      <c r="F426" s="14"/>
      <c r="G426" s="14"/>
      <c r="H426" s="14"/>
    </row>
    <row r="427" spans="2:8" ht="15.75" customHeight="1">
      <c r="B427" s="61"/>
      <c r="F427" s="14"/>
      <c r="G427" s="14"/>
      <c r="H427" s="14"/>
    </row>
    <row r="428" spans="2:8" ht="15.75" customHeight="1">
      <c r="B428" s="61"/>
      <c r="F428" s="14"/>
      <c r="G428" s="14"/>
      <c r="H428" s="14"/>
    </row>
    <row r="429" spans="2:8" ht="15.75" customHeight="1">
      <c r="B429" s="61"/>
      <c r="F429" s="14"/>
      <c r="G429" s="14"/>
      <c r="H429" s="14"/>
    </row>
    <row r="430" spans="2:8" ht="15.75" customHeight="1">
      <c r="B430" s="61"/>
      <c r="F430" s="14"/>
      <c r="G430" s="14"/>
      <c r="H430" s="14"/>
    </row>
    <row r="431" spans="2:8" ht="15.75" customHeight="1">
      <c r="B431" s="61"/>
      <c r="F431" s="14"/>
      <c r="G431" s="14"/>
      <c r="H431" s="14"/>
    </row>
    <row r="432" spans="2:8" ht="15.75" customHeight="1">
      <c r="B432" s="61"/>
      <c r="F432" s="14"/>
      <c r="G432" s="14"/>
      <c r="H432" s="14"/>
    </row>
    <row r="433" spans="2:8" ht="15.75" customHeight="1">
      <c r="B433" s="61"/>
      <c r="F433" s="14"/>
      <c r="G433" s="14"/>
      <c r="H433" s="14"/>
    </row>
    <row r="434" spans="2:8" ht="15.75" customHeight="1">
      <c r="B434" s="61"/>
      <c r="F434" s="14"/>
      <c r="G434" s="14"/>
      <c r="H434" s="14"/>
    </row>
    <row r="435" spans="2:8" ht="15.75" customHeight="1">
      <c r="B435" s="61"/>
      <c r="F435" s="14"/>
      <c r="G435" s="14"/>
      <c r="H435" s="14"/>
    </row>
    <row r="436" spans="2:8" ht="15.75" customHeight="1">
      <c r="B436" s="61"/>
      <c r="F436" s="14"/>
      <c r="G436" s="14"/>
      <c r="H436" s="14"/>
    </row>
    <row r="437" spans="2:8" ht="15.75" customHeight="1">
      <c r="B437" s="61"/>
      <c r="F437" s="14"/>
      <c r="G437" s="14"/>
      <c r="H437" s="14"/>
    </row>
    <row r="438" spans="2:8" ht="15.75" customHeight="1">
      <c r="B438" s="61"/>
      <c r="F438" s="14"/>
      <c r="G438" s="14"/>
      <c r="H438" s="14"/>
    </row>
    <row r="439" spans="2:8" ht="15.75" customHeight="1">
      <c r="B439" s="61"/>
      <c r="F439" s="14"/>
      <c r="G439" s="14"/>
      <c r="H439" s="14"/>
    </row>
    <row r="440" spans="2:8" ht="15.75" customHeight="1">
      <c r="B440" s="61"/>
      <c r="F440" s="14"/>
      <c r="G440" s="14"/>
      <c r="H440" s="14"/>
    </row>
    <row r="441" spans="2:8" ht="15.75" customHeight="1">
      <c r="B441" s="61"/>
      <c r="F441" s="14"/>
      <c r="G441" s="14"/>
      <c r="H441" s="14"/>
    </row>
    <row r="442" spans="2:8" ht="15.75" customHeight="1">
      <c r="B442" s="61"/>
      <c r="F442" s="14"/>
      <c r="G442" s="14"/>
      <c r="H442" s="14"/>
    </row>
    <row r="443" spans="2:8" ht="15.75" customHeight="1">
      <c r="B443" s="61"/>
      <c r="F443" s="14"/>
      <c r="G443" s="14"/>
      <c r="H443" s="14"/>
    </row>
    <row r="444" spans="2:8" ht="15.75" customHeight="1">
      <c r="B444" s="61"/>
      <c r="F444" s="14"/>
      <c r="G444" s="14"/>
      <c r="H444" s="14"/>
    </row>
    <row r="445" spans="2:8" ht="15.75" customHeight="1">
      <c r="B445" s="61"/>
      <c r="F445" s="14"/>
      <c r="G445" s="14"/>
      <c r="H445" s="14"/>
    </row>
    <row r="446" spans="2:8" ht="15.75" customHeight="1">
      <c r="B446" s="61"/>
      <c r="F446" s="14"/>
      <c r="G446" s="14"/>
      <c r="H446" s="14"/>
    </row>
    <row r="447" spans="2:8" ht="15.75" customHeight="1">
      <c r="B447" s="61"/>
      <c r="F447" s="14"/>
      <c r="G447" s="14"/>
      <c r="H447" s="14"/>
    </row>
    <row r="448" spans="2:8" ht="15.75" customHeight="1">
      <c r="B448" s="61"/>
      <c r="F448" s="14"/>
      <c r="G448" s="14"/>
      <c r="H448" s="14"/>
    </row>
    <row r="449" spans="2:8" ht="15.75" customHeight="1">
      <c r="B449" s="61"/>
      <c r="F449" s="14"/>
      <c r="G449" s="14"/>
      <c r="H449" s="14"/>
    </row>
    <row r="450" spans="2:8" ht="15.75" customHeight="1">
      <c r="B450" s="61"/>
      <c r="F450" s="14"/>
      <c r="G450" s="14"/>
      <c r="H450" s="14"/>
    </row>
    <row r="451" spans="2:8" ht="15.75" customHeight="1">
      <c r="B451" s="61"/>
      <c r="F451" s="14"/>
      <c r="G451" s="14"/>
      <c r="H451" s="14"/>
    </row>
    <row r="452" spans="2:8" ht="15.75" customHeight="1">
      <c r="B452" s="61"/>
      <c r="F452" s="14"/>
      <c r="G452" s="14"/>
      <c r="H452" s="14"/>
    </row>
    <row r="453" spans="2:8" ht="15.75" customHeight="1">
      <c r="B453" s="61"/>
      <c r="F453" s="14"/>
      <c r="G453" s="14"/>
      <c r="H453" s="14"/>
    </row>
    <row r="454" spans="2:8" ht="15.75" customHeight="1">
      <c r="B454" s="61"/>
      <c r="F454" s="14"/>
      <c r="G454" s="14"/>
      <c r="H454" s="14"/>
    </row>
    <row r="455" spans="2:8" ht="15.75" customHeight="1">
      <c r="B455" s="61"/>
      <c r="F455" s="14"/>
      <c r="G455" s="14"/>
      <c r="H455" s="14"/>
    </row>
    <row r="456" spans="2:8" ht="15.75" customHeight="1">
      <c r="B456" s="61"/>
      <c r="F456" s="14"/>
      <c r="G456" s="14"/>
      <c r="H456" s="14"/>
    </row>
    <row r="457" spans="2:8" ht="15.75" customHeight="1">
      <c r="B457" s="61"/>
      <c r="F457" s="14"/>
      <c r="G457" s="14"/>
      <c r="H457" s="14"/>
    </row>
    <row r="458" spans="2:8" ht="15.75" customHeight="1">
      <c r="B458" s="61"/>
      <c r="F458" s="14"/>
      <c r="G458" s="14"/>
      <c r="H458" s="14"/>
    </row>
    <row r="459" spans="2:8" ht="15.75" customHeight="1">
      <c r="B459" s="61"/>
      <c r="F459" s="14"/>
      <c r="G459" s="14"/>
      <c r="H459" s="14"/>
    </row>
    <row r="460" spans="2:8" ht="15.75" customHeight="1">
      <c r="B460" s="61"/>
      <c r="F460" s="14"/>
      <c r="G460" s="14"/>
      <c r="H460" s="14"/>
    </row>
    <row r="461" spans="2:8" ht="15.75" customHeight="1">
      <c r="B461" s="61"/>
      <c r="F461" s="14"/>
      <c r="G461" s="14"/>
      <c r="H461" s="14"/>
    </row>
    <row r="462" spans="2:8" ht="15.75" customHeight="1">
      <c r="B462" s="61"/>
      <c r="F462" s="14"/>
      <c r="G462" s="14"/>
      <c r="H462" s="14"/>
    </row>
    <row r="463" spans="2:8" ht="15.75" customHeight="1">
      <c r="B463" s="61"/>
      <c r="F463" s="14"/>
      <c r="G463" s="14"/>
      <c r="H463" s="14"/>
    </row>
    <row r="464" spans="2:8" ht="15.75" customHeight="1">
      <c r="B464" s="61"/>
      <c r="F464" s="14"/>
      <c r="G464" s="14"/>
      <c r="H464" s="14"/>
    </row>
    <row r="465" spans="2:8" ht="15.75" customHeight="1">
      <c r="B465" s="61"/>
      <c r="F465" s="14"/>
      <c r="G465" s="14"/>
      <c r="H465" s="14"/>
    </row>
    <row r="466" spans="2:8" ht="15.75" customHeight="1">
      <c r="B466" s="61"/>
      <c r="F466" s="14"/>
      <c r="G466" s="14"/>
      <c r="H466" s="14"/>
    </row>
    <row r="467" spans="2:8" ht="15.75" customHeight="1">
      <c r="B467" s="61"/>
      <c r="F467" s="14"/>
      <c r="G467" s="14"/>
      <c r="H467" s="14"/>
    </row>
    <row r="468" spans="2:8" ht="15.75" customHeight="1">
      <c r="B468" s="61"/>
      <c r="F468" s="14"/>
      <c r="G468" s="14"/>
      <c r="H468" s="14"/>
    </row>
    <row r="469" spans="2:8" ht="15.75" customHeight="1">
      <c r="B469" s="61"/>
      <c r="F469" s="14"/>
      <c r="G469" s="14"/>
      <c r="H469" s="14"/>
    </row>
    <row r="470" spans="2:8" ht="15.75" customHeight="1">
      <c r="B470" s="61"/>
      <c r="F470" s="14"/>
      <c r="G470" s="14"/>
      <c r="H470" s="14"/>
    </row>
    <row r="471" spans="2:8" ht="15.75" customHeight="1">
      <c r="B471" s="61"/>
      <c r="F471" s="14"/>
      <c r="G471" s="14"/>
      <c r="H471" s="14"/>
    </row>
    <row r="472" spans="2:8" ht="15.75" customHeight="1">
      <c r="B472" s="61"/>
      <c r="F472" s="14"/>
      <c r="G472" s="14"/>
      <c r="H472" s="14"/>
    </row>
    <row r="473" spans="2:8" ht="15.75" customHeight="1">
      <c r="B473" s="61"/>
      <c r="F473" s="14"/>
      <c r="G473" s="14"/>
      <c r="H473" s="14"/>
    </row>
    <row r="474" spans="2:8" ht="15.75" customHeight="1">
      <c r="B474" s="61"/>
      <c r="F474" s="14"/>
      <c r="G474" s="14"/>
      <c r="H474" s="14"/>
    </row>
    <row r="475" spans="2:8" ht="15.75" customHeight="1">
      <c r="B475" s="61"/>
      <c r="F475" s="14"/>
      <c r="G475" s="14"/>
      <c r="H475" s="14"/>
    </row>
    <row r="476" spans="2:8" ht="15.75" customHeight="1">
      <c r="B476" s="61"/>
      <c r="F476" s="14"/>
      <c r="G476" s="14"/>
      <c r="H476" s="14"/>
    </row>
    <row r="477" spans="2:8" ht="15.75" customHeight="1">
      <c r="B477" s="61"/>
      <c r="F477" s="14"/>
      <c r="G477" s="14"/>
      <c r="H477" s="14"/>
    </row>
    <row r="478" spans="2:8" ht="15.75" customHeight="1">
      <c r="B478" s="61"/>
      <c r="F478" s="14"/>
      <c r="G478" s="14"/>
      <c r="H478" s="14"/>
    </row>
    <row r="479" spans="2:8" ht="15.75" customHeight="1">
      <c r="B479" s="61"/>
      <c r="F479" s="14"/>
      <c r="G479" s="14"/>
      <c r="H479" s="14"/>
    </row>
    <row r="480" spans="2:8" ht="15.75" customHeight="1">
      <c r="B480" s="61"/>
      <c r="F480" s="14"/>
      <c r="G480" s="14"/>
      <c r="H480" s="14"/>
    </row>
    <row r="481" spans="2:8" ht="15.75" customHeight="1">
      <c r="B481" s="61"/>
      <c r="F481" s="14"/>
      <c r="G481" s="14"/>
      <c r="H481" s="14"/>
    </row>
    <row r="482" spans="2:8" ht="15.75" customHeight="1">
      <c r="B482" s="61"/>
      <c r="F482" s="14"/>
      <c r="G482" s="14"/>
      <c r="H482" s="14"/>
    </row>
    <row r="483" spans="2:8" ht="15.75" customHeight="1">
      <c r="B483" s="61"/>
      <c r="F483" s="14"/>
      <c r="G483" s="14"/>
      <c r="H483" s="14"/>
    </row>
    <row r="484" spans="2:8" ht="15.75" customHeight="1">
      <c r="B484" s="61"/>
      <c r="F484" s="14"/>
      <c r="G484" s="14"/>
      <c r="H484" s="14"/>
    </row>
    <row r="485" spans="2:8" ht="15.75" customHeight="1">
      <c r="B485" s="61"/>
      <c r="F485" s="14"/>
      <c r="G485" s="14"/>
      <c r="H485" s="14"/>
    </row>
    <row r="486" spans="2:8" ht="15.75" customHeight="1">
      <c r="B486" s="61"/>
      <c r="F486" s="14"/>
      <c r="G486" s="14"/>
      <c r="H486" s="14"/>
    </row>
    <row r="487" spans="2:8" ht="15.75" customHeight="1">
      <c r="B487" s="61"/>
      <c r="F487" s="14"/>
      <c r="G487" s="14"/>
      <c r="H487" s="14"/>
    </row>
    <row r="488" spans="2:8" ht="15.75" customHeight="1">
      <c r="B488" s="61"/>
      <c r="F488" s="14"/>
      <c r="G488" s="14"/>
      <c r="H488" s="14"/>
    </row>
    <row r="489" spans="2:8" ht="15.75" customHeight="1">
      <c r="B489" s="61"/>
      <c r="F489" s="14"/>
      <c r="G489" s="14"/>
      <c r="H489" s="14"/>
    </row>
    <row r="490" spans="2:8" ht="15.75" customHeight="1">
      <c r="B490" s="61"/>
      <c r="F490" s="14"/>
      <c r="G490" s="14"/>
      <c r="H490" s="14"/>
    </row>
    <row r="491" spans="2:8" ht="15.75" customHeight="1">
      <c r="B491" s="61"/>
      <c r="F491" s="14"/>
      <c r="G491" s="14"/>
      <c r="H491" s="14"/>
    </row>
    <row r="492" spans="2:8" ht="15.75" customHeight="1">
      <c r="B492" s="61"/>
      <c r="F492" s="14"/>
      <c r="G492" s="14"/>
      <c r="H492" s="14"/>
    </row>
    <row r="493" spans="2:8" ht="15.75" customHeight="1">
      <c r="B493" s="61"/>
      <c r="F493" s="14"/>
      <c r="G493" s="14"/>
      <c r="H493" s="14"/>
    </row>
    <row r="494" spans="2:8" ht="15.75" customHeight="1">
      <c r="B494" s="61"/>
      <c r="F494" s="14"/>
      <c r="G494" s="14"/>
      <c r="H494" s="14"/>
    </row>
    <row r="495" spans="2:8" ht="15.75" customHeight="1">
      <c r="B495" s="61"/>
      <c r="F495" s="14"/>
      <c r="G495" s="14"/>
      <c r="H495" s="14"/>
    </row>
    <row r="496" spans="2:8" ht="15.75" customHeight="1">
      <c r="B496" s="61"/>
      <c r="F496" s="14"/>
      <c r="G496" s="14"/>
      <c r="H496" s="14"/>
    </row>
    <row r="497" spans="2:8" ht="15.75" customHeight="1">
      <c r="B497" s="61"/>
      <c r="F497" s="14"/>
      <c r="G497" s="14"/>
      <c r="H497" s="14"/>
    </row>
    <row r="498" spans="2:8" ht="15.75" customHeight="1">
      <c r="B498" s="61"/>
      <c r="F498" s="14"/>
      <c r="G498" s="14"/>
      <c r="H498" s="14"/>
    </row>
    <row r="499" spans="2:8" ht="15.75" customHeight="1">
      <c r="B499" s="61"/>
      <c r="F499" s="14"/>
      <c r="G499" s="14"/>
      <c r="H499" s="14"/>
    </row>
    <row r="500" spans="2:8" ht="15.75" customHeight="1">
      <c r="B500" s="61"/>
      <c r="F500" s="14"/>
      <c r="G500" s="14"/>
      <c r="H500" s="14"/>
    </row>
    <row r="501" spans="2:8" ht="15.75" customHeight="1">
      <c r="B501" s="61"/>
      <c r="F501" s="14"/>
      <c r="G501" s="14"/>
      <c r="H501" s="14"/>
    </row>
    <row r="502" spans="2:8" ht="15.75" customHeight="1">
      <c r="B502" s="61"/>
      <c r="F502" s="14"/>
      <c r="G502" s="14"/>
      <c r="H502" s="14"/>
    </row>
    <row r="503" spans="2:8" ht="15.75" customHeight="1">
      <c r="B503" s="61"/>
      <c r="F503" s="14"/>
      <c r="G503" s="14"/>
      <c r="H503" s="14"/>
    </row>
    <row r="504" spans="2:8" ht="15.75" customHeight="1">
      <c r="B504" s="61"/>
      <c r="F504" s="14"/>
      <c r="G504" s="14"/>
      <c r="H504" s="14"/>
    </row>
    <row r="505" spans="2:8" ht="15.75" customHeight="1">
      <c r="B505" s="61"/>
      <c r="F505" s="14"/>
      <c r="G505" s="14"/>
      <c r="H505" s="14"/>
    </row>
    <row r="506" spans="2:8" ht="15.75" customHeight="1">
      <c r="B506" s="61"/>
      <c r="F506" s="14"/>
      <c r="G506" s="14"/>
      <c r="H506" s="14"/>
    </row>
    <row r="507" spans="2:8" ht="15.75" customHeight="1">
      <c r="B507" s="61"/>
      <c r="F507" s="14"/>
      <c r="G507" s="14"/>
      <c r="H507" s="14"/>
    </row>
    <row r="508" spans="2:8" ht="15.75" customHeight="1">
      <c r="B508" s="61"/>
      <c r="F508" s="14"/>
      <c r="G508" s="14"/>
      <c r="H508" s="14"/>
    </row>
    <row r="509" spans="2:8" ht="15.75" customHeight="1">
      <c r="B509" s="61"/>
      <c r="F509" s="14"/>
      <c r="G509" s="14"/>
      <c r="H509" s="14"/>
    </row>
    <row r="510" spans="2:8" ht="15.75" customHeight="1">
      <c r="B510" s="61"/>
      <c r="F510" s="14"/>
      <c r="G510" s="14"/>
      <c r="H510" s="14"/>
    </row>
    <row r="511" spans="2:8" ht="15.75" customHeight="1">
      <c r="B511" s="61"/>
      <c r="F511" s="14"/>
      <c r="G511" s="14"/>
      <c r="H511" s="14"/>
    </row>
    <row r="512" spans="2:8" ht="15.75" customHeight="1">
      <c r="B512" s="61"/>
      <c r="F512" s="14"/>
      <c r="G512" s="14"/>
      <c r="H512" s="14"/>
    </row>
    <row r="513" spans="2:8" ht="15.75" customHeight="1">
      <c r="B513" s="61"/>
      <c r="F513" s="14"/>
      <c r="G513" s="14"/>
      <c r="H513" s="14"/>
    </row>
    <row r="514" spans="2:8" ht="15.75" customHeight="1">
      <c r="B514" s="61"/>
      <c r="F514" s="14"/>
      <c r="G514" s="14"/>
      <c r="H514" s="14"/>
    </row>
    <row r="515" spans="2:8" ht="15.75" customHeight="1">
      <c r="B515" s="61"/>
      <c r="F515" s="14"/>
      <c r="G515" s="14"/>
      <c r="H515" s="14"/>
    </row>
    <row r="516" spans="2:8" ht="15.75" customHeight="1">
      <c r="B516" s="61"/>
      <c r="F516" s="14"/>
      <c r="G516" s="14"/>
      <c r="H516" s="14"/>
    </row>
    <row r="517" spans="2:8" ht="15.75" customHeight="1">
      <c r="B517" s="61"/>
      <c r="F517" s="14"/>
      <c r="G517" s="14"/>
      <c r="H517" s="14"/>
    </row>
    <row r="518" spans="2:8" ht="15.75" customHeight="1">
      <c r="B518" s="61"/>
      <c r="F518" s="14"/>
      <c r="G518" s="14"/>
      <c r="H518" s="14"/>
    </row>
    <row r="519" spans="2:8" ht="15.75" customHeight="1">
      <c r="B519" s="61"/>
      <c r="F519" s="14"/>
      <c r="G519" s="14"/>
      <c r="H519" s="14"/>
    </row>
    <row r="520" spans="2:8" ht="15.75" customHeight="1">
      <c r="B520" s="61"/>
      <c r="F520" s="14"/>
      <c r="G520" s="14"/>
      <c r="H520" s="14"/>
    </row>
    <row r="521" spans="2:8" ht="15.75" customHeight="1">
      <c r="B521" s="61"/>
      <c r="F521" s="14"/>
      <c r="G521" s="14"/>
      <c r="H521" s="14"/>
    </row>
    <row r="522" spans="2:8" ht="15.75" customHeight="1">
      <c r="B522" s="61"/>
      <c r="F522" s="14"/>
      <c r="G522" s="14"/>
      <c r="H522" s="14"/>
    </row>
    <row r="523" spans="2:8" ht="15.75" customHeight="1">
      <c r="B523" s="61"/>
      <c r="F523" s="14"/>
      <c r="G523" s="14"/>
      <c r="H523" s="14"/>
    </row>
    <row r="524" spans="2:8" ht="15.75" customHeight="1">
      <c r="B524" s="61"/>
      <c r="F524" s="14"/>
      <c r="G524" s="14"/>
      <c r="H524" s="14"/>
    </row>
    <row r="525" spans="2:8" ht="15.75" customHeight="1">
      <c r="B525" s="61"/>
      <c r="F525" s="14"/>
      <c r="G525" s="14"/>
      <c r="H525" s="14"/>
    </row>
    <row r="526" spans="2:8" ht="15.75" customHeight="1">
      <c r="B526" s="61"/>
      <c r="F526" s="14"/>
      <c r="G526" s="14"/>
      <c r="H526" s="14"/>
    </row>
    <row r="527" spans="2:8" ht="15.75" customHeight="1">
      <c r="B527" s="61"/>
      <c r="F527" s="14"/>
      <c r="G527" s="14"/>
      <c r="H527" s="14"/>
    </row>
    <row r="528" spans="2:8" ht="15.75" customHeight="1">
      <c r="B528" s="61"/>
      <c r="F528" s="14"/>
      <c r="G528" s="14"/>
      <c r="H528" s="14"/>
    </row>
    <row r="529" spans="2:8" ht="15.75" customHeight="1">
      <c r="B529" s="61"/>
      <c r="F529" s="14"/>
      <c r="G529" s="14"/>
      <c r="H529" s="14"/>
    </row>
    <row r="530" spans="2:8" ht="15.75" customHeight="1">
      <c r="B530" s="61"/>
      <c r="F530" s="14"/>
      <c r="G530" s="14"/>
      <c r="H530" s="14"/>
    </row>
    <row r="531" spans="2:8" ht="15.75" customHeight="1">
      <c r="B531" s="61"/>
      <c r="F531" s="14"/>
      <c r="G531" s="14"/>
      <c r="H531" s="14"/>
    </row>
    <row r="532" spans="2:8" ht="15.75" customHeight="1">
      <c r="B532" s="61"/>
      <c r="F532" s="14"/>
      <c r="G532" s="14"/>
      <c r="H532" s="14"/>
    </row>
    <row r="533" spans="2:8" ht="15.75" customHeight="1">
      <c r="B533" s="61"/>
      <c r="F533" s="14"/>
      <c r="G533" s="14"/>
      <c r="H533" s="14"/>
    </row>
    <row r="534" spans="2:8" ht="15.75" customHeight="1">
      <c r="B534" s="61"/>
      <c r="F534" s="14"/>
      <c r="G534" s="14"/>
      <c r="H534" s="14"/>
    </row>
    <row r="535" spans="2:8" ht="15.75" customHeight="1">
      <c r="B535" s="61"/>
      <c r="F535" s="14"/>
      <c r="G535" s="14"/>
      <c r="H535" s="14"/>
    </row>
    <row r="536" spans="2:8" ht="15.75" customHeight="1">
      <c r="B536" s="61"/>
      <c r="F536" s="14"/>
      <c r="G536" s="14"/>
      <c r="H536" s="14"/>
    </row>
    <row r="537" spans="2:8" ht="15.75" customHeight="1">
      <c r="B537" s="61"/>
      <c r="F537" s="14"/>
      <c r="G537" s="14"/>
      <c r="H537" s="14"/>
    </row>
    <row r="538" spans="2:8" ht="15.75" customHeight="1">
      <c r="B538" s="61"/>
      <c r="F538" s="14"/>
      <c r="G538" s="14"/>
      <c r="H538" s="14"/>
    </row>
    <row r="539" spans="2:8" ht="15.75" customHeight="1">
      <c r="B539" s="61"/>
      <c r="F539" s="14"/>
      <c r="G539" s="14"/>
      <c r="H539" s="14"/>
    </row>
    <row r="540" spans="2:8" ht="15.75" customHeight="1">
      <c r="B540" s="61"/>
      <c r="F540" s="14"/>
      <c r="G540" s="14"/>
      <c r="H540" s="14"/>
    </row>
    <row r="541" spans="2:8" ht="15.75" customHeight="1">
      <c r="B541" s="61"/>
      <c r="F541" s="14"/>
      <c r="G541" s="14"/>
      <c r="H541" s="14"/>
    </row>
    <row r="542" spans="2:8" ht="15.75" customHeight="1">
      <c r="B542" s="61"/>
      <c r="F542" s="14"/>
      <c r="G542" s="14"/>
      <c r="H542" s="14"/>
    </row>
    <row r="543" spans="2:8" ht="15.75" customHeight="1">
      <c r="B543" s="61"/>
      <c r="F543" s="14"/>
      <c r="G543" s="14"/>
      <c r="H543" s="14"/>
    </row>
    <row r="544" spans="2:8" ht="15.75" customHeight="1">
      <c r="B544" s="61"/>
      <c r="F544" s="14"/>
      <c r="G544" s="14"/>
      <c r="H544" s="14"/>
    </row>
    <row r="545" spans="2:8" ht="15.75" customHeight="1">
      <c r="B545" s="61"/>
      <c r="F545" s="14"/>
      <c r="G545" s="14"/>
      <c r="H545" s="14"/>
    </row>
    <row r="546" spans="2:8" ht="15.75" customHeight="1">
      <c r="B546" s="61"/>
      <c r="F546" s="14"/>
      <c r="G546" s="14"/>
      <c r="H546" s="14"/>
    </row>
    <row r="547" spans="2:8" ht="15.75" customHeight="1">
      <c r="B547" s="61"/>
      <c r="F547" s="14"/>
      <c r="G547" s="14"/>
      <c r="H547" s="14"/>
    </row>
    <row r="548" spans="2:8" ht="15.75" customHeight="1">
      <c r="B548" s="61"/>
      <c r="F548" s="14"/>
      <c r="G548" s="14"/>
      <c r="H548" s="14"/>
    </row>
    <row r="549" spans="2:8" ht="15.75" customHeight="1">
      <c r="B549" s="61"/>
      <c r="F549" s="14"/>
      <c r="G549" s="14"/>
      <c r="H549" s="14"/>
    </row>
    <row r="550" spans="2:8" ht="15.75" customHeight="1">
      <c r="B550" s="61"/>
      <c r="F550" s="14"/>
      <c r="G550" s="14"/>
      <c r="H550" s="14"/>
    </row>
    <row r="551" spans="2:8" ht="15.75" customHeight="1">
      <c r="B551" s="61"/>
      <c r="F551" s="14"/>
      <c r="G551" s="14"/>
      <c r="H551" s="14"/>
    </row>
    <row r="552" spans="2:8" ht="15.75" customHeight="1">
      <c r="B552" s="61"/>
      <c r="F552" s="14"/>
      <c r="G552" s="14"/>
      <c r="H552" s="14"/>
    </row>
    <row r="553" spans="2:8" ht="15.75" customHeight="1">
      <c r="B553" s="61"/>
      <c r="F553" s="14"/>
      <c r="G553" s="14"/>
      <c r="H553" s="14"/>
    </row>
    <row r="554" spans="2:8" ht="15.75" customHeight="1">
      <c r="B554" s="61"/>
      <c r="F554" s="14"/>
      <c r="G554" s="14"/>
      <c r="H554" s="14"/>
    </row>
    <row r="555" spans="2:8" ht="15.75" customHeight="1">
      <c r="B555" s="61"/>
      <c r="F555" s="14"/>
      <c r="G555" s="14"/>
      <c r="H555" s="14"/>
    </row>
    <row r="556" spans="2:8" ht="15.75" customHeight="1">
      <c r="B556" s="61"/>
      <c r="F556" s="14"/>
      <c r="G556" s="14"/>
      <c r="H556" s="14"/>
    </row>
    <row r="557" spans="2:8" ht="15.75" customHeight="1">
      <c r="B557" s="61"/>
      <c r="F557" s="14"/>
      <c r="G557" s="14"/>
      <c r="H557" s="14"/>
    </row>
    <row r="558" spans="2:8" ht="15.75" customHeight="1">
      <c r="B558" s="61"/>
      <c r="F558" s="14"/>
      <c r="G558" s="14"/>
      <c r="H558" s="14"/>
    </row>
    <row r="559" spans="2:8" ht="15.75" customHeight="1">
      <c r="B559" s="61"/>
      <c r="F559" s="14"/>
      <c r="G559" s="14"/>
      <c r="H559" s="14"/>
    </row>
    <row r="560" spans="2:8" ht="15.75" customHeight="1">
      <c r="B560" s="61"/>
      <c r="F560" s="14"/>
      <c r="G560" s="14"/>
      <c r="H560" s="14"/>
    </row>
    <row r="561" spans="2:8" ht="15.75" customHeight="1">
      <c r="B561" s="61"/>
      <c r="F561" s="14"/>
      <c r="G561" s="14"/>
      <c r="H561" s="14"/>
    </row>
    <row r="562" spans="2:8" ht="15.75" customHeight="1">
      <c r="B562" s="61"/>
      <c r="F562" s="14"/>
      <c r="G562" s="14"/>
      <c r="H562" s="14"/>
    </row>
    <row r="563" spans="2:8" ht="15.75" customHeight="1">
      <c r="B563" s="61"/>
      <c r="F563" s="14"/>
      <c r="G563" s="14"/>
      <c r="H563" s="14"/>
    </row>
    <row r="564" spans="2:8" ht="15.75" customHeight="1">
      <c r="B564" s="61"/>
      <c r="F564" s="14"/>
      <c r="G564" s="14"/>
      <c r="H564" s="14"/>
    </row>
    <row r="565" spans="2:8" ht="15.75" customHeight="1">
      <c r="B565" s="61"/>
      <c r="F565" s="14"/>
      <c r="G565" s="14"/>
      <c r="H565" s="14"/>
    </row>
    <row r="566" spans="2:8" ht="15.75" customHeight="1">
      <c r="B566" s="61"/>
      <c r="F566" s="14"/>
      <c r="G566" s="14"/>
      <c r="H566" s="14"/>
    </row>
    <row r="567" spans="2:8" ht="15.75" customHeight="1">
      <c r="B567" s="61"/>
      <c r="F567" s="14"/>
      <c r="G567" s="14"/>
      <c r="H567" s="14"/>
    </row>
    <row r="568" spans="2:8" ht="15.75" customHeight="1">
      <c r="B568" s="61"/>
      <c r="F568" s="14"/>
      <c r="G568" s="14"/>
      <c r="H568" s="14"/>
    </row>
    <row r="569" spans="2:8" ht="15.75" customHeight="1">
      <c r="B569" s="61"/>
      <c r="F569" s="14"/>
      <c r="G569" s="14"/>
      <c r="H569" s="14"/>
    </row>
    <row r="570" spans="2:8" ht="15.75" customHeight="1">
      <c r="B570" s="61"/>
      <c r="F570" s="14"/>
      <c r="G570" s="14"/>
      <c r="H570" s="14"/>
    </row>
    <row r="571" spans="2:8" ht="15.75" customHeight="1">
      <c r="B571" s="61"/>
      <c r="F571" s="14"/>
      <c r="G571" s="14"/>
      <c r="H571" s="14"/>
    </row>
    <row r="572" spans="2:8" ht="15.75" customHeight="1">
      <c r="B572" s="61"/>
      <c r="F572" s="14"/>
      <c r="G572" s="14"/>
      <c r="H572" s="14"/>
    </row>
    <row r="573" spans="2:8" ht="15.75" customHeight="1">
      <c r="B573" s="61"/>
      <c r="F573" s="14"/>
      <c r="G573" s="14"/>
      <c r="H573" s="14"/>
    </row>
    <row r="574" spans="2:8" ht="15.75" customHeight="1">
      <c r="B574" s="61"/>
      <c r="F574" s="14"/>
      <c r="G574" s="14"/>
      <c r="H574" s="14"/>
    </row>
    <row r="575" spans="2:8" ht="15.75" customHeight="1">
      <c r="B575" s="61"/>
      <c r="F575" s="14"/>
      <c r="G575" s="14"/>
      <c r="H575" s="14"/>
    </row>
    <row r="576" spans="2:8" ht="15.75" customHeight="1">
      <c r="B576" s="61"/>
      <c r="F576" s="14"/>
      <c r="G576" s="14"/>
      <c r="H576" s="14"/>
    </row>
    <row r="577" spans="2:8" ht="15.75" customHeight="1">
      <c r="B577" s="61"/>
      <c r="F577" s="14"/>
      <c r="G577" s="14"/>
      <c r="H577" s="14"/>
    </row>
    <row r="578" spans="2:8" ht="15.75" customHeight="1">
      <c r="B578" s="61"/>
      <c r="F578" s="14"/>
      <c r="G578" s="14"/>
      <c r="H578" s="14"/>
    </row>
    <row r="579" spans="2:8" ht="15.75" customHeight="1">
      <c r="B579" s="61"/>
      <c r="F579" s="14"/>
      <c r="G579" s="14"/>
      <c r="H579" s="14"/>
    </row>
    <row r="580" spans="2:8" ht="15.75" customHeight="1">
      <c r="B580" s="61"/>
      <c r="F580" s="14"/>
      <c r="G580" s="14"/>
      <c r="H580" s="14"/>
    </row>
    <row r="581" spans="2:8" ht="15.75" customHeight="1">
      <c r="B581" s="61"/>
      <c r="F581" s="14"/>
      <c r="G581" s="14"/>
      <c r="H581" s="14"/>
    </row>
    <row r="582" spans="2:8" ht="15.75" customHeight="1">
      <c r="B582" s="61"/>
      <c r="F582" s="14"/>
      <c r="G582" s="14"/>
      <c r="H582" s="14"/>
    </row>
    <row r="583" spans="2:8" ht="15.75" customHeight="1">
      <c r="B583" s="61"/>
      <c r="F583" s="14"/>
      <c r="G583" s="14"/>
      <c r="H583" s="14"/>
    </row>
    <row r="584" spans="2:8" ht="15.75" customHeight="1">
      <c r="B584" s="61"/>
      <c r="F584" s="14"/>
      <c r="G584" s="14"/>
      <c r="H584" s="14"/>
    </row>
    <row r="585" spans="2:8" ht="15.75" customHeight="1">
      <c r="B585" s="61"/>
      <c r="F585" s="14"/>
      <c r="G585" s="14"/>
      <c r="H585" s="14"/>
    </row>
    <row r="586" spans="2:8" ht="15.75" customHeight="1">
      <c r="B586" s="61"/>
      <c r="F586" s="14"/>
      <c r="G586" s="14"/>
      <c r="H586" s="14"/>
    </row>
    <row r="587" spans="2:8" ht="15.75" customHeight="1">
      <c r="B587" s="61"/>
      <c r="F587" s="14"/>
      <c r="G587" s="14"/>
      <c r="H587" s="14"/>
    </row>
    <row r="588" spans="2:8" ht="15.75" customHeight="1">
      <c r="B588" s="61"/>
      <c r="F588" s="14"/>
      <c r="G588" s="14"/>
      <c r="H588" s="14"/>
    </row>
    <row r="589" spans="2:8" ht="15.75" customHeight="1">
      <c r="B589" s="61"/>
      <c r="F589" s="14"/>
      <c r="G589" s="14"/>
      <c r="H589" s="14"/>
    </row>
    <row r="590" spans="2:8" ht="15.75" customHeight="1">
      <c r="B590" s="61"/>
      <c r="F590" s="14"/>
      <c r="G590" s="14"/>
      <c r="H590" s="14"/>
    </row>
    <row r="591" spans="2:8" ht="15.75" customHeight="1">
      <c r="B591" s="61"/>
      <c r="F591" s="14"/>
      <c r="G591" s="14"/>
      <c r="H591" s="14"/>
    </row>
    <row r="592" spans="2:8" ht="15.75" customHeight="1">
      <c r="B592" s="61"/>
      <c r="F592" s="14"/>
      <c r="G592" s="14"/>
      <c r="H592" s="14"/>
    </row>
    <row r="593" spans="2:8" ht="15.75" customHeight="1">
      <c r="B593" s="61"/>
      <c r="F593" s="14"/>
      <c r="G593" s="14"/>
      <c r="H593" s="14"/>
    </row>
    <row r="594" spans="2:8" ht="15.75" customHeight="1">
      <c r="B594" s="61"/>
      <c r="F594" s="14"/>
      <c r="G594" s="14"/>
      <c r="H594" s="14"/>
    </row>
    <row r="595" spans="2:8" ht="15.75" customHeight="1">
      <c r="B595" s="61"/>
      <c r="F595" s="14"/>
      <c r="G595" s="14"/>
      <c r="H595" s="14"/>
    </row>
    <row r="596" spans="2:8" ht="15.75" customHeight="1">
      <c r="B596" s="61"/>
      <c r="F596" s="14"/>
      <c r="G596" s="14"/>
      <c r="H596" s="14"/>
    </row>
    <row r="597" spans="2:8" ht="15.75" customHeight="1">
      <c r="B597" s="61"/>
      <c r="F597" s="14"/>
      <c r="G597" s="14"/>
      <c r="H597" s="14"/>
    </row>
    <row r="598" spans="2:8" ht="15.75" customHeight="1">
      <c r="B598" s="61"/>
      <c r="F598" s="14"/>
      <c r="G598" s="14"/>
      <c r="H598" s="14"/>
    </row>
    <row r="599" spans="2:8" ht="15.75" customHeight="1">
      <c r="B599" s="61"/>
      <c r="F599" s="14"/>
      <c r="G599" s="14"/>
      <c r="H599" s="14"/>
    </row>
    <row r="600" spans="2:8" ht="15.75" customHeight="1">
      <c r="B600" s="61"/>
      <c r="F600" s="14"/>
      <c r="G600" s="14"/>
      <c r="H600" s="14"/>
    </row>
    <row r="601" spans="2:8" ht="15.75" customHeight="1">
      <c r="B601" s="61"/>
      <c r="F601" s="14"/>
      <c r="G601" s="14"/>
      <c r="H601" s="14"/>
    </row>
    <row r="602" spans="2:8" ht="15.75" customHeight="1">
      <c r="B602" s="61"/>
      <c r="F602" s="14"/>
      <c r="G602" s="14"/>
      <c r="H602" s="14"/>
    </row>
    <row r="603" spans="2:8" ht="15.75" customHeight="1">
      <c r="B603" s="61"/>
      <c r="F603" s="14"/>
      <c r="G603" s="14"/>
      <c r="H603" s="14"/>
    </row>
    <row r="604" spans="2:8" ht="15.75" customHeight="1">
      <c r="B604" s="61"/>
      <c r="F604" s="14"/>
      <c r="G604" s="14"/>
      <c r="H604" s="14"/>
    </row>
    <row r="605" spans="2:8" ht="15.75" customHeight="1">
      <c r="B605" s="61"/>
      <c r="F605" s="14"/>
      <c r="G605" s="14"/>
      <c r="H605" s="14"/>
    </row>
    <row r="606" spans="2:8" ht="15.75" customHeight="1">
      <c r="B606" s="61"/>
      <c r="F606" s="14"/>
      <c r="G606" s="14"/>
      <c r="H606" s="14"/>
    </row>
    <row r="607" spans="2:8" ht="15.75" customHeight="1">
      <c r="B607" s="61"/>
      <c r="F607" s="14"/>
      <c r="G607" s="14"/>
      <c r="H607" s="14"/>
    </row>
    <row r="608" spans="2:8" ht="15.75" customHeight="1">
      <c r="B608" s="61"/>
      <c r="F608" s="14"/>
      <c r="G608" s="14"/>
      <c r="H608" s="14"/>
    </row>
    <row r="609" spans="2:8" ht="15.75" customHeight="1">
      <c r="B609" s="61"/>
      <c r="F609" s="14"/>
      <c r="G609" s="14"/>
      <c r="H609" s="14"/>
    </row>
    <row r="610" spans="2:8" ht="15.75" customHeight="1">
      <c r="B610" s="61"/>
      <c r="F610" s="14"/>
      <c r="G610" s="14"/>
      <c r="H610" s="14"/>
    </row>
    <row r="611" spans="2:8" ht="15.75" customHeight="1">
      <c r="B611" s="61"/>
      <c r="F611" s="14"/>
      <c r="G611" s="14"/>
      <c r="H611" s="14"/>
    </row>
    <row r="612" spans="2:8" ht="15.75" customHeight="1">
      <c r="B612" s="61"/>
      <c r="F612" s="14"/>
      <c r="G612" s="14"/>
      <c r="H612" s="14"/>
    </row>
    <row r="613" spans="2:8" ht="15.75" customHeight="1">
      <c r="B613" s="61"/>
      <c r="F613" s="14"/>
      <c r="G613" s="14"/>
      <c r="H613" s="14"/>
    </row>
    <row r="614" spans="2:8" ht="15.75" customHeight="1">
      <c r="B614" s="61"/>
      <c r="F614" s="14"/>
      <c r="G614" s="14"/>
      <c r="H614" s="14"/>
    </row>
    <row r="615" spans="2:8" ht="15.75" customHeight="1">
      <c r="B615" s="61"/>
      <c r="F615" s="14"/>
      <c r="G615" s="14"/>
      <c r="H615" s="14"/>
    </row>
    <row r="616" spans="2:8" ht="15.75" customHeight="1">
      <c r="B616" s="61"/>
      <c r="F616" s="14"/>
      <c r="G616" s="14"/>
      <c r="H616" s="14"/>
    </row>
    <row r="617" spans="2:8" ht="15.75" customHeight="1">
      <c r="B617" s="61"/>
      <c r="F617" s="14"/>
      <c r="G617" s="14"/>
      <c r="H617" s="14"/>
    </row>
    <row r="618" spans="2:8" ht="15.75" customHeight="1">
      <c r="B618" s="61"/>
      <c r="F618" s="14"/>
      <c r="G618" s="14"/>
      <c r="H618" s="14"/>
    </row>
    <row r="619" spans="2:8" ht="15.75" customHeight="1">
      <c r="B619" s="61"/>
      <c r="F619" s="14"/>
      <c r="G619" s="14"/>
      <c r="H619" s="14"/>
    </row>
    <row r="620" spans="2:8" ht="15.75" customHeight="1">
      <c r="B620" s="61"/>
      <c r="F620" s="14"/>
      <c r="G620" s="14"/>
      <c r="H620" s="14"/>
    </row>
    <row r="621" spans="2:8" ht="15.75" customHeight="1">
      <c r="B621" s="61"/>
      <c r="F621" s="14"/>
      <c r="G621" s="14"/>
      <c r="H621" s="14"/>
    </row>
    <row r="622" spans="2:8" ht="15.75" customHeight="1">
      <c r="B622" s="61"/>
      <c r="F622" s="14"/>
      <c r="G622" s="14"/>
      <c r="H622" s="14"/>
    </row>
    <row r="623" spans="2:8" ht="15.75" customHeight="1">
      <c r="B623" s="61"/>
      <c r="F623" s="14"/>
      <c r="G623" s="14"/>
      <c r="H623" s="14"/>
    </row>
    <row r="624" spans="2:8" ht="15.75" customHeight="1">
      <c r="B624" s="61"/>
      <c r="F624" s="14"/>
      <c r="G624" s="14"/>
      <c r="H624" s="14"/>
    </row>
    <row r="625" spans="2:8" ht="15.75" customHeight="1">
      <c r="B625" s="61"/>
      <c r="F625" s="14"/>
      <c r="G625" s="14"/>
      <c r="H625" s="14"/>
    </row>
    <row r="626" spans="2:8" ht="15.75" customHeight="1">
      <c r="B626" s="61"/>
      <c r="F626" s="14"/>
      <c r="G626" s="14"/>
      <c r="H626" s="14"/>
    </row>
    <row r="627" spans="2:8" ht="15.75" customHeight="1">
      <c r="B627" s="61"/>
      <c r="F627" s="14"/>
      <c r="G627" s="14"/>
      <c r="H627" s="14"/>
    </row>
    <row r="628" spans="2:8" ht="15.75" customHeight="1">
      <c r="B628" s="61"/>
      <c r="F628" s="14"/>
      <c r="G628" s="14"/>
      <c r="H628" s="14"/>
    </row>
    <row r="629" spans="2:8" ht="15.75" customHeight="1">
      <c r="B629" s="61"/>
      <c r="F629" s="14"/>
      <c r="G629" s="14"/>
      <c r="H629" s="14"/>
    </row>
    <row r="630" spans="2:8" ht="15.75" customHeight="1">
      <c r="B630" s="61"/>
      <c r="F630" s="14"/>
      <c r="G630" s="14"/>
      <c r="H630" s="14"/>
    </row>
    <row r="631" spans="2:8" ht="15.75" customHeight="1">
      <c r="B631" s="61"/>
      <c r="F631" s="14"/>
      <c r="G631" s="14"/>
      <c r="H631" s="14"/>
    </row>
    <row r="632" spans="2:8" ht="15.75" customHeight="1">
      <c r="B632" s="61"/>
      <c r="F632" s="14"/>
      <c r="G632" s="14"/>
      <c r="H632" s="14"/>
    </row>
    <row r="633" spans="2:8" ht="15.75" customHeight="1">
      <c r="B633" s="61"/>
      <c r="F633" s="14"/>
      <c r="G633" s="14"/>
      <c r="H633" s="14"/>
    </row>
    <row r="634" spans="2:8" ht="15.75" customHeight="1">
      <c r="B634" s="61"/>
      <c r="F634" s="14"/>
      <c r="G634" s="14"/>
      <c r="H634" s="14"/>
    </row>
    <row r="635" spans="2:8" ht="15.75" customHeight="1">
      <c r="B635" s="61"/>
      <c r="F635" s="14"/>
      <c r="G635" s="14"/>
      <c r="H635" s="14"/>
    </row>
    <row r="636" spans="2:8" ht="15.75" customHeight="1">
      <c r="B636" s="61"/>
      <c r="F636" s="14"/>
      <c r="G636" s="14"/>
      <c r="H636" s="14"/>
    </row>
    <row r="637" spans="2:8" ht="15.75" customHeight="1">
      <c r="B637" s="61"/>
      <c r="F637" s="14"/>
      <c r="G637" s="14"/>
      <c r="H637" s="14"/>
    </row>
    <row r="638" spans="2:8" ht="15.75" customHeight="1">
      <c r="B638" s="61"/>
      <c r="F638" s="14"/>
      <c r="G638" s="14"/>
      <c r="H638" s="14"/>
    </row>
    <row r="639" spans="2:8" ht="15.75" customHeight="1">
      <c r="B639" s="61"/>
      <c r="F639" s="14"/>
      <c r="G639" s="14"/>
      <c r="H639" s="14"/>
    </row>
    <row r="640" spans="2:8" ht="15.75" customHeight="1">
      <c r="B640" s="61"/>
      <c r="F640" s="14"/>
      <c r="G640" s="14"/>
      <c r="H640" s="14"/>
    </row>
    <row r="641" spans="2:8" ht="15.75" customHeight="1">
      <c r="B641" s="61"/>
      <c r="F641" s="14"/>
      <c r="G641" s="14"/>
      <c r="H641" s="14"/>
    </row>
    <row r="642" spans="2:8" ht="15.75" customHeight="1">
      <c r="B642" s="61"/>
      <c r="F642" s="14"/>
      <c r="G642" s="14"/>
      <c r="H642" s="14"/>
    </row>
    <row r="643" spans="2:8" ht="15.75" customHeight="1">
      <c r="B643" s="61"/>
      <c r="F643" s="14"/>
      <c r="G643" s="14"/>
      <c r="H643" s="14"/>
    </row>
    <row r="644" spans="2:8" ht="15.75" customHeight="1">
      <c r="B644" s="61"/>
      <c r="F644" s="14"/>
      <c r="G644" s="14"/>
      <c r="H644" s="14"/>
    </row>
    <row r="645" spans="2:8" ht="15.75" customHeight="1">
      <c r="B645" s="61"/>
      <c r="F645" s="14"/>
      <c r="G645" s="14"/>
      <c r="H645" s="14"/>
    </row>
    <row r="646" spans="2:8" ht="15.75" customHeight="1">
      <c r="B646" s="61"/>
      <c r="F646" s="14"/>
      <c r="G646" s="14"/>
      <c r="H646" s="14"/>
    </row>
    <row r="647" spans="2:8" ht="15.75" customHeight="1">
      <c r="B647" s="61"/>
      <c r="F647" s="14"/>
      <c r="G647" s="14"/>
      <c r="H647" s="14"/>
    </row>
    <row r="648" spans="2:8" ht="15.75" customHeight="1">
      <c r="B648" s="61"/>
      <c r="F648" s="14"/>
      <c r="G648" s="14"/>
      <c r="H648" s="14"/>
    </row>
    <row r="649" spans="2:8" ht="15.75" customHeight="1">
      <c r="B649" s="61"/>
      <c r="F649" s="14"/>
      <c r="G649" s="14"/>
      <c r="H649" s="14"/>
    </row>
    <row r="650" spans="2:8" ht="15.75" customHeight="1">
      <c r="B650" s="61"/>
      <c r="F650" s="14"/>
      <c r="G650" s="14"/>
      <c r="H650" s="14"/>
    </row>
    <row r="651" spans="2:8" ht="15.75" customHeight="1">
      <c r="B651" s="61"/>
      <c r="F651" s="14"/>
      <c r="G651" s="14"/>
      <c r="H651" s="14"/>
    </row>
    <row r="652" spans="2:8" ht="15.75" customHeight="1">
      <c r="B652" s="61"/>
      <c r="F652" s="14"/>
      <c r="G652" s="14"/>
      <c r="H652" s="14"/>
    </row>
    <row r="653" spans="2:8" ht="15.75" customHeight="1">
      <c r="B653" s="61"/>
      <c r="F653" s="14"/>
      <c r="G653" s="14"/>
      <c r="H653" s="14"/>
    </row>
    <row r="654" spans="2:8" ht="15.75" customHeight="1">
      <c r="B654" s="61"/>
      <c r="F654" s="14"/>
      <c r="G654" s="14"/>
      <c r="H654" s="14"/>
    </row>
    <row r="655" spans="2:8" ht="15.75" customHeight="1">
      <c r="B655" s="61"/>
      <c r="F655" s="14"/>
      <c r="G655" s="14"/>
      <c r="H655" s="14"/>
    </row>
    <row r="656" spans="2:8" ht="15.75" customHeight="1">
      <c r="B656" s="61"/>
      <c r="F656" s="14"/>
      <c r="G656" s="14"/>
      <c r="H656" s="14"/>
    </row>
    <row r="657" spans="2:8" ht="15.75" customHeight="1">
      <c r="B657" s="61"/>
      <c r="F657" s="14"/>
      <c r="G657" s="14"/>
      <c r="H657" s="14"/>
    </row>
    <row r="658" spans="2:8" ht="15.75" customHeight="1">
      <c r="B658" s="61"/>
      <c r="F658" s="14"/>
      <c r="G658" s="14"/>
      <c r="H658" s="14"/>
    </row>
    <row r="659" spans="2:8" ht="15.75" customHeight="1">
      <c r="B659" s="61"/>
      <c r="F659" s="14"/>
      <c r="G659" s="14"/>
      <c r="H659" s="14"/>
    </row>
    <row r="660" spans="2:8" ht="15.75" customHeight="1">
      <c r="B660" s="61"/>
      <c r="F660" s="14"/>
      <c r="G660" s="14"/>
      <c r="H660" s="14"/>
    </row>
    <row r="661" spans="2:8" ht="15.75" customHeight="1">
      <c r="B661" s="61"/>
      <c r="F661" s="14"/>
      <c r="G661" s="14"/>
      <c r="H661" s="14"/>
    </row>
    <row r="662" spans="2:8" ht="15.75" customHeight="1">
      <c r="B662" s="61"/>
      <c r="F662" s="14"/>
      <c r="G662" s="14"/>
      <c r="H662" s="14"/>
    </row>
    <row r="663" spans="2:8" ht="15.75" customHeight="1">
      <c r="B663" s="61"/>
      <c r="F663" s="14"/>
      <c r="G663" s="14"/>
      <c r="H663" s="14"/>
    </row>
    <row r="664" spans="2:8" ht="15.75" customHeight="1">
      <c r="B664" s="61"/>
      <c r="F664" s="14"/>
      <c r="G664" s="14"/>
      <c r="H664" s="14"/>
    </row>
    <row r="665" spans="2:8" ht="15.75" customHeight="1">
      <c r="B665" s="61"/>
      <c r="F665" s="14"/>
      <c r="G665" s="14"/>
      <c r="H665" s="14"/>
    </row>
    <row r="666" spans="2:8" ht="15.75" customHeight="1">
      <c r="B666" s="61"/>
      <c r="F666" s="14"/>
      <c r="G666" s="14"/>
      <c r="H666" s="14"/>
    </row>
    <row r="667" spans="2:8" ht="15.75" customHeight="1">
      <c r="B667" s="61"/>
      <c r="F667" s="14"/>
      <c r="G667" s="14"/>
      <c r="H667" s="14"/>
    </row>
    <row r="668" spans="2:8" ht="15.75" customHeight="1">
      <c r="B668" s="61"/>
      <c r="F668" s="14"/>
      <c r="G668" s="14"/>
      <c r="H668" s="14"/>
    </row>
    <row r="669" spans="2:8" ht="15.75" customHeight="1">
      <c r="B669" s="61"/>
      <c r="F669" s="14"/>
      <c r="G669" s="14"/>
      <c r="H669" s="14"/>
    </row>
    <row r="670" spans="2:8" ht="15.75" customHeight="1">
      <c r="B670" s="61"/>
      <c r="F670" s="14"/>
      <c r="G670" s="14"/>
      <c r="H670" s="14"/>
    </row>
    <row r="671" spans="2:8" ht="15.75" customHeight="1">
      <c r="B671" s="61"/>
      <c r="F671" s="14"/>
      <c r="G671" s="14"/>
      <c r="H671" s="14"/>
    </row>
    <row r="672" spans="2:8" ht="15.75" customHeight="1">
      <c r="B672" s="61"/>
      <c r="F672" s="14"/>
      <c r="G672" s="14"/>
      <c r="H672" s="14"/>
    </row>
    <row r="673" spans="2:8" ht="15.75" customHeight="1">
      <c r="B673" s="61"/>
      <c r="F673" s="14"/>
      <c r="G673" s="14"/>
      <c r="H673" s="14"/>
    </row>
    <row r="674" spans="2:8" ht="15.75" customHeight="1">
      <c r="B674" s="61"/>
      <c r="F674" s="14"/>
      <c r="G674" s="14"/>
      <c r="H674" s="14"/>
    </row>
    <row r="675" spans="2:8" ht="15.75" customHeight="1">
      <c r="B675" s="61"/>
      <c r="F675" s="14"/>
      <c r="G675" s="14"/>
      <c r="H675" s="14"/>
    </row>
    <row r="676" spans="2:8" ht="15.75" customHeight="1">
      <c r="B676" s="61"/>
      <c r="F676" s="14"/>
      <c r="G676" s="14"/>
      <c r="H676" s="14"/>
    </row>
    <row r="677" spans="2:8" ht="15.75" customHeight="1">
      <c r="B677" s="61"/>
      <c r="F677" s="14"/>
      <c r="G677" s="14"/>
      <c r="H677" s="14"/>
    </row>
    <row r="678" spans="2:8" ht="15.75" customHeight="1">
      <c r="B678" s="61"/>
      <c r="F678" s="14"/>
      <c r="G678" s="14"/>
      <c r="H678" s="14"/>
    </row>
    <row r="679" spans="2:8" ht="15.75" customHeight="1">
      <c r="B679" s="61"/>
      <c r="F679" s="14"/>
      <c r="G679" s="14"/>
      <c r="H679" s="14"/>
    </row>
    <row r="680" spans="2:8" ht="15.75" customHeight="1">
      <c r="B680" s="61"/>
      <c r="F680" s="14"/>
      <c r="G680" s="14"/>
      <c r="H680" s="14"/>
    </row>
    <row r="681" spans="2:8" ht="15.75" customHeight="1">
      <c r="B681" s="61"/>
      <c r="F681" s="14"/>
      <c r="G681" s="14"/>
      <c r="H681" s="14"/>
    </row>
    <row r="682" spans="2:8" ht="15.75" customHeight="1">
      <c r="B682" s="61"/>
      <c r="F682" s="14"/>
      <c r="G682" s="14"/>
      <c r="H682" s="14"/>
    </row>
    <row r="683" spans="2:8" ht="15.75" customHeight="1">
      <c r="B683" s="61"/>
      <c r="F683" s="14"/>
      <c r="G683" s="14"/>
      <c r="H683" s="14"/>
    </row>
    <row r="684" spans="2:8" ht="15.75" customHeight="1">
      <c r="B684" s="61"/>
      <c r="F684" s="14"/>
      <c r="G684" s="14"/>
      <c r="H684" s="14"/>
    </row>
    <row r="685" spans="2:8" ht="15.75" customHeight="1">
      <c r="B685" s="61"/>
      <c r="F685" s="14"/>
      <c r="G685" s="14"/>
      <c r="H685" s="14"/>
    </row>
    <row r="686" spans="2:8" ht="15.75" customHeight="1">
      <c r="B686" s="61"/>
      <c r="F686" s="14"/>
      <c r="G686" s="14"/>
      <c r="H686" s="14"/>
    </row>
    <row r="687" spans="2:8" ht="15.75" customHeight="1">
      <c r="B687" s="61"/>
      <c r="F687" s="14"/>
      <c r="G687" s="14"/>
      <c r="H687" s="14"/>
    </row>
    <row r="688" spans="2:8" ht="15.75" customHeight="1">
      <c r="B688" s="61"/>
      <c r="F688" s="14"/>
      <c r="G688" s="14"/>
      <c r="H688" s="14"/>
    </row>
    <row r="689" spans="2:8" ht="15.75" customHeight="1">
      <c r="B689" s="61"/>
      <c r="F689" s="14"/>
      <c r="G689" s="14"/>
      <c r="H689" s="14"/>
    </row>
    <row r="690" spans="2:8" ht="15.75" customHeight="1">
      <c r="B690" s="61"/>
      <c r="F690" s="14"/>
      <c r="G690" s="14"/>
      <c r="H690" s="14"/>
    </row>
    <row r="691" spans="2:8" ht="15.75" customHeight="1">
      <c r="B691" s="61"/>
      <c r="F691" s="14"/>
      <c r="G691" s="14"/>
      <c r="H691" s="14"/>
    </row>
    <row r="692" spans="2:8" ht="15.75" customHeight="1">
      <c r="B692" s="61"/>
      <c r="F692" s="14"/>
      <c r="G692" s="14"/>
      <c r="H692" s="14"/>
    </row>
    <row r="693" spans="2:8" ht="15.75" customHeight="1">
      <c r="B693" s="61"/>
      <c r="F693" s="14"/>
      <c r="G693" s="14"/>
      <c r="H693" s="14"/>
    </row>
    <row r="694" spans="2:8" ht="15.75" customHeight="1">
      <c r="B694" s="61"/>
      <c r="F694" s="14"/>
      <c r="G694" s="14"/>
      <c r="H694" s="14"/>
    </row>
    <row r="695" spans="2:8" ht="15.75" customHeight="1">
      <c r="B695" s="61"/>
      <c r="F695" s="14"/>
      <c r="G695" s="14"/>
      <c r="H695" s="14"/>
    </row>
    <row r="696" spans="2:8" ht="15.75" customHeight="1">
      <c r="B696" s="61"/>
      <c r="F696" s="14"/>
      <c r="G696" s="14"/>
      <c r="H696" s="14"/>
    </row>
    <row r="697" spans="2:8" ht="15.75" customHeight="1">
      <c r="B697" s="61"/>
      <c r="F697" s="14"/>
      <c r="G697" s="14"/>
      <c r="H697" s="14"/>
    </row>
    <row r="698" spans="2:8" ht="15.75" customHeight="1">
      <c r="B698" s="61"/>
      <c r="F698" s="14"/>
      <c r="G698" s="14"/>
      <c r="H698" s="14"/>
    </row>
    <row r="699" spans="2:8" ht="15.75" customHeight="1">
      <c r="B699" s="61"/>
      <c r="F699" s="14"/>
      <c r="G699" s="14"/>
      <c r="H699" s="14"/>
    </row>
    <row r="700" spans="2:8" ht="15.75" customHeight="1">
      <c r="B700" s="61"/>
      <c r="F700" s="14"/>
      <c r="G700" s="14"/>
      <c r="H700" s="14"/>
    </row>
    <row r="701" spans="2:8" ht="15.75" customHeight="1">
      <c r="B701" s="61"/>
      <c r="F701" s="14"/>
      <c r="G701" s="14"/>
      <c r="H701" s="14"/>
    </row>
    <row r="702" spans="2:8" ht="15.75" customHeight="1">
      <c r="B702" s="61"/>
      <c r="F702" s="14"/>
      <c r="G702" s="14"/>
      <c r="H702" s="14"/>
    </row>
    <row r="703" spans="2:8" ht="15.75" customHeight="1">
      <c r="B703" s="61"/>
      <c r="F703" s="14"/>
      <c r="G703" s="14"/>
      <c r="H703" s="14"/>
    </row>
    <row r="704" spans="2:8" ht="15.75" customHeight="1">
      <c r="B704" s="61"/>
      <c r="F704" s="14"/>
      <c r="G704" s="14"/>
      <c r="H704" s="14"/>
    </row>
    <row r="705" spans="2:8" ht="15.75" customHeight="1">
      <c r="B705" s="61"/>
      <c r="F705" s="14"/>
      <c r="G705" s="14"/>
      <c r="H705" s="14"/>
    </row>
    <row r="706" spans="2:8" ht="15.75" customHeight="1">
      <c r="B706" s="61"/>
      <c r="F706" s="14"/>
      <c r="G706" s="14"/>
      <c r="H706" s="14"/>
    </row>
    <row r="707" spans="2:8" ht="15.75" customHeight="1">
      <c r="B707" s="61"/>
      <c r="F707" s="14"/>
      <c r="G707" s="14"/>
      <c r="H707" s="14"/>
    </row>
    <row r="708" spans="2:8" ht="15.75" customHeight="1">
      <c r="B708" s="61"/>
      <c r="F708" s="14"/>
      <c r="G708" s="14"/>
      <c r="H708" s="14"/>
    </row>
    <row r="709" spans="2:8" ht="15.75" customHeight="1">
      <c r="B709" s="61"/>
      <c r="F709" s="14"/>
      <c r="G709" s="14"/>
      <c r="H709" s="14"/>
    </row>
    <row r="710" spans="2:8" ht="15.75" customHeight="1">
      <c r="B710" s="61"/>
      <c r="F710" s="14"/>
      <c r="G710" s="14"/>
      <c r="H710" s="14"/>
    </row>
    <row r="711" spans="2:8" ht="15.75" customHeight="1">
      <c r="B711" s="61"/>
      <c r="F711" s="14"/>
      <c r="G711" s="14"/>
      <c r="H711" s="14"/>
    </row>
    <row r="712" spans="2:8" ht="15.75" customHeight="1">
      <c r="B712" s="61"/>
      <c r="F712" s="14"/>
      <c r="G712" s="14"/>
      <c r="H712" s="14"/>
    </row>
    <row r="713" spans="2:8" ht="15.75" customHeight="1">
      <c r="B713" s="61"/>
      <c r="F713" s="14"/>
      <c r="G713" s="14"/>
      <c r="H713" s="14"/>
    </row>
    <row r="714" spans="2:8" ht="15.75" customHeight="1">
      <c r="B714" s="61"/>
      <c r="F714" s="14"/>
      <c r="G714" s="14"/>
      <c r="H714" s="14"/>
    </row>
    <row r="715" spans="2:8" ht="15.75" customHeight="1">
      <c r="B715" s="61"/>
      <c r="F715" s="14"/>
      <c r="G715" s="14"/>
      <c r="H715" s="14"/>
    </row>
    <row r="716" spans="2:8" ht="15.75" customHeight="1">
      <c r="B716" s="61"/>
      <c r="F716" s="14"/>
      <c r="G716" s="14"/>
      <c r="H716" s="14"/>
    </row>
    <row r="717" spans="2:8" ht="15.75" customHeight="1">
      <c r="B717" s="61"/>
      <c r="F717" s="14"/>
      <c r="G717" s="14"/>
      <c r="H717" s="14"/>
    </row>
    <row r="718" spans="2:8" ht="15.75" customHeight="1">
      <c r="B718" s="61"/>
      <c r="F718" s="14"/>
      <c r="G718" s="14"/>
      <c r="H718" s="14"/>
    </row>
    <row r="719" spans="2:8" ht="15.75" customHeight="1">
      <c r="B719" s="61"/>
      <c r="F719" s="14"/>
      <c r="G719" s="14"/>
      <c r="H719" s="14"/>
    </row>
    <row r="720" spans="2:8" ht="15.75" customHeight="1">
      <c r="B720" s="61"/>
      <c r="F720" s="14"/>
      <c r="G720" s="14"/>
      <c r="H720" s="14"/>
    </row>
    <row r="721" spans="2:8" ht="15.75" customHeight="1">
      <c r="B721" s="61"/>
      <c r="F721" s="14"/>
      <c r="G721" s="14"/>
      <c r="H721" s="14"/>
    </row>
    <row r="722" spans="2:8" ht="15.75" customHeight="1">
      <c r="B722" s="61"/>
      <c r="F722" s="14"/>
      <c r="G722" s="14"/>
      <c r="H722" s="14"/>
    </row>
    <row r="723" spans="2:8" ht="15.75" customHeight="1">
      <c r="B723" s="61"/>
      <c r="F723" s="14"/>
      <c r="G723" s="14"/>
      <c r="H723" s="14"/>
    </row>
    <row r="724" spans="2:8" ht="15.75" customHeight="1">
      <c r="B724" s="61"/>
      <c r="F724" s="14"/>
      <c r="G724" s="14"/>
      <c r="H724" s="14"/>
    </row>
    <row r="725" spans="2:8" ht="15.75" customHeight="1">
      <c r="B725" s="61"/>
      <c r="F725" s="14"/>
      <c r="G725" s="14"/>
      <c r="H725" s="14"/>
    </row>
    <row r="726" spans="2:8" ht="15.75" customHeight="1">
      <c r="B726" s="61"/>
      <c r="F726" s="14"/>
      <c r="G726" s="14"/>
      <c r="H726" s="14"/>
    </row>
    <row r="727" spans="2:8" ht="15.75" customHeight="1">
      <c r="B727" s="61"/>
      <c r="F727" s="14"/>
      <c r="G727" s="14"/>
      <c r="H727" s="14"/>
    </row>
    <row r="728" spans="2:8" ht="15.75" customHeight="1">
      <c r="B728" s="61"/>
      <c r="F728" s="14"/>
      <c r="G728" s="14"/>
      <c r="H728" s="14"/>
    </row>
    <row r="729" spans="2:8" ht="15.75" customHeight="1">
      <c r="B729" s="61"/>
      <c r="F729" s="14"/>
      <c r="G729" s="14"/>
      <c r="H729" s="14"/>
    </row>
    <row r="730" spans="2:8" ht="15.75" customHeight="1">
      <c r="B730" s="61"/>
      <c r="F730" s="14"/>
      <c r="G730" s="14"/>
      <c r="H730" s="14"/>
    </row>
    <row r="731" spans="2:8" ht="15.75" customHeight="1">
      <c r="B731" s="61"/>
      <c r="F731" s="14"/>
      <c r="G731" s="14"/>
      <c r="H731" s="14"/>
    </row>
    <row r="732" spans="2:8" ht="15.75" customHeight="1">
      <c r="B732" s="61"/>
      <c r="F732" s="14"/>
      <c r="G732" s="14"/>
      <c r="H732" s="14"/>
    </row>
    <row r="733" spans="2:8" ht="15.75" customHeight="1">
      <c r="B733" s="61"/>
      <c r="F733" s="14"/>
      <c r="G733" s="14"/>
      <c r="H733" s="14"/>
    </row>
    <row r="734" spans="2:8" ht="15.75" customHeight="1">
      <c r="B734" s="61"/>
      <c r="F734" s="14"/>
      <c r="G734" s="14"/>
      <c r="H734" s="14"/>
    </row>
    <row r="735" spans="2:8" ht="15.75" customHeight="1">
      <c r="B735" s="61"/>
      <c r="F735" s="14"/>
      <c r="G735" s="14"/>
      <c r="H735" s="14"/>
    </row>
    <row r="736" spans="2:8" ht="15.75" customHeight="1">
      <c r="B736" s="61"/>
      <c r="F736" s="14"/>
      <c r="G736" s="14"/>
      <c r="H736" s="14"/>
    </row>
    <row r="737" spans="2:8" ht="15.75" customHeight="1">
      <c r="B737" s="61"/>
      <c r="F737" s="14"/>
      <c r="G737" s="14"/>
      <c r="H737" s="14"/>
    </row>
    <row r="738" spans="2:8" ht="15.75" customHeight="1">
      <c r="B738" s="61"/>
      <c r="F738" s="14"/>
      <c r="G738" s="14"/>
      <c r="H738" s="14"/>
    </row>
    <row r="739" spans="2:8" ht="15.75" customHeight="1">
      <c r="B739" s="61"/>
      <c r="F739" s="14"/>
      <c r="G739" s="14"/>
      <c r="H739" s="14"/>
    </row>
    <row r="740" spans="2:8" ht="15.75" customHeight="1">
      <c r="B740" s="61"/>
      <c r="F740" s="14"/>
      <c r="G740" s="14"/>
      <c r="H740" s="14"/>
    </row>
    <row r="741" spans="2:8" ht="15.75" customHeight="1">
      <c r="B741" s="61"/>
      <c r="F741" s="14"/>
      <c r="G741" s="14"/>
      <c r="H741" s="14"/>
    </row>
    <row r="742" spans="2:8" ht="15.75" customHeight="1">
      <c r="B742" s="61"/>
      <c r="F742" s="14"/>
      <c r="G742" s="14"/>
      <c r="H742" s="14"/>
    </row>
    <row r="743" spans="2:8" ht="15.75" customHeight="1">
      <c r="B743" s="61"/>
      <c r="F743" s="14"/>
      <c r="G743" s="14"/>
      <c r="H743" s="14"/>
    </row>
    <row r="744" spans="2:8" ht="15.75" customHeight="1">
      <c r="B744" s="61"/>
      <c r="F744" s="14"/>
      <c r="G744" s="14"/>
      <c r="H744" s="14"/>
    </row>
    <row r="745" spans="2:8" ht="15.75" customHeight="1">
      <c r="B745" s="61"/>
      <c r="F745" s="14"/>
      <c r="G745" s="14"/>
      <c r="H745" s="14"/>
    </row>
    <row r="746" spans="2:8" ht="15.75" customHeight="1">
      <c r="B746" s="61"/>
      <c r="F746" s="14"/>
      <c r="G746" s="14"/>
      <c r="H746" s="14"/>
    </row>
    <row r="747" spans="2:8" ht="15.75" customHeight="1">
      <c r="B747" s="61"/>
      <c r="F747" s="14"/>
      <c r="G747" s="14"/>
      <c r="H747" s="14"/>
    </row>
    <row r="748" spans="2:8" ht="15.75" customHeight="1">
      <c r="B748" s="61"/>
      <c r="F748" s="14"/>
      <c r="G748" s="14"/>
      <c r="H748" s="14"/>
    </row>
    <row r="749" spans="2:8" ht="15.75" customHeight="1">
      <c r="B749" s="61"/>
      <c r="F749" s="14"/>
      <c r="G749" s="14"/>
      <c r="H749" s="14"/>
    </row>
    <row r="750" spans="2:8" ht="15.75" customHeight="1">
      <c r="B750" s="61"/>
      <c r="F750" s="14"/>
      <c r="G750" s="14"/>
      <c r="H750" s="14"/>
    </row>
    <row r="751" spans="2:8" ht="15.75" customHeight="1">
      <c r="B751" s="61"/>
      <c r="F751" s="14"/>
      <c r="G751" s="14"/>
      <c r="H751" s="14"/>
    </row>
    <row r="752" spans="2:8" ht="15.75" customHeight="1">
      <c r="B752" s="61"/>
      <c r="F752" s="14"/>
      <c r="G752" s="14"/>
      <c r="H752" s="14"/>
    </row>
    <row r="753" spans="2:8" ht="15.75" customHeight="1">
      <c r="B753" s="61"/>
      <c r="F753" s="14"/>
      <c r="G753" s="14"/>
      <c r="H753" s="14"/>
    </row>
    <row r="754" spans="2:8" ht="15.75" customHeight="1">
      <c r="B754" s="61"/>
      <c r="F754" s="14"/>
      <c r="G754" s="14"/>
      <c r="H754" s="14"/>
    </row>
    <row r="755" spans="2:8" ht="15.75" customHeight="1">
      <c r="B755" s="61"/>
      <c r="F755" s="14"/>
      <c r="G755" s="14"/>
      <c r="H755" s="14"/>
    </row>
    <row r="756" spans="2:8" ht="15.75" customHeight="1">
      <c r="B756" s="61"/>
      <c r="F756" s="14"/>
      <c r="G756" s="14"/>
      <c r="H756" s="14"/>
    </row>
    <row r="757" spans="2:8" ht="15.75" customHeight="1">
      <c r="B757" s="61"/>
      <c r="F757" s="14"/>
      <c r="G757" s="14"/>
      <c r="H757" s="14"/>
    </row>
    <row r="758" spans="2:8" ht="15.75" customHeight="1">
      <c r="B758" s="61"/>
      <c r="F758" s="14"/>
      <c r="G758" s="14"/>
      <c r="H758" s="14"/>
    </row>
    <row r="759" spans="2:8" ht="15.75" customHeight="1">
      <c r="B759" s="61"/>
      <c r="F759" s="14"/>
      <c r="G759" s="14"/>
      <c r="H759" s="14"/>
    </row>
    <row r="760" spans="2:8" ht="15.75" customHeight="1">
      <c r="B760" s="61"/>
      <c r="F760" s="14"/>
      <c r="G760" s="14"/>
      <c r="H760" s="14"/>
    </row>
    <row r="761" spans="2:8" ht="15.75" customHeight="1">
      <c r="B761" s="61"/>
      <c r="F761" s="14"/>
      <c r="G761" s="14"/>
      <c r="H761" s="14"/>
    </row>
    <row r="762" spans="2:8" ht="15.75" customHeight="1">
      <c r="B762" s="61"/>
      <c r="F762" s="14"/>
      <c r="G762" s="14"/>
      <c r="H762" s="14"/>
    </row>
    <row r="763" spans="2:8" ht="15.75" customHeight="1">
      <c r="B763" s="61"/>
      <c r="F763" s="14"/>
      <c r="G763" s="14"/>
      <c r="H763" s="14"/>
    </row>
    <row r="764" spans="2:8" ht="15.75" customHeight="1">
      <c r="B764" s="61"/>
      <c r="F764" s="14"/>
      <c r="G764" s="14"/>
      <c r="H764" s="14"/>
    </row>
    <row r="765" spans="2:8" ht="15.75" customHeight="1">
      <c r="B765" s="61"/>
      <c r="F765" s="14"/>
      <c r="G765" s="14"/>
      <c r="H765" s="14"/>
    </row>
    <row r="766" spans="2:8" ht="15.75" customHeight="1">
      <c r="B766" s="61"/>
      <c r="F766" s="14"/>
      <c r="G766" s="14"/>
      <c r="H766" s="14"/>
    </row>
    <row r="767" spans="2:8" ht="15.75" customHeight="1">
      <c r="B767" s="61"/>
      <c r="F767" s="14"/>
      <c r="G767" s="14"/>
      <c r="H767" s="14"/>
    </row>
    <row r="768" spans="2:8" ht="15.75" customHeight="1">
      <c r="B768" s="61"/>
      <c r="F768" s="14"/>
      <c r="G768" s="14"/>
      <c r="H768" s="14"/>
    </row>
    <row r="769" spans="2:8" ht="15.75" customHeight="1">
      <c r="B769" s="61"/>
      <c r="F769" s="14"/>
      <c r="G769" s="14"/>
      <c r="H769" s="14"/>
    </row>
    <row r="770" spans="2:8" ht="15.75" customHeight="1">
      <c r="B770" s="61"/>
      <c r="F770" s="14"/>
      <c r="G770" s="14"/>
      <c r="H770" s="14"/>
    </row>
    <row r="771" spans="2:8" ht="15.75" customHeight="1">
      <c r="B771" s="61"/>
      <c r="F771" s="14"/>
      <c r="G771" s="14"/>
      <c r="H771" s="14"/>
    </row>
    <row r="772" spans="2:8" ht="15.75" customHeight="1">
      <c r="B772" s="61"/>
      <c r="F772" s="14"/>
      <c r="G772" s="14"/>
      <c r="H772" s="14"/>
    </row>
    <row r="773" spans="2:8" ht="15.75" customHeight="1">
      <c r="B773" s="61"/>
      <c r="F773" s="14"/>
      <c r="G773" s="14"/>
      <c r="H773" s="14"/>
    </row>
    <row r="774" spans="2:8" ht="15.75" customHeight="1">
      <c r="B774" s="61"/>
      <c r="F774" s="14"/>
      <c r="G774" s="14"/>
      <c r="H774" s="14"/>
    </row>
    <row r="775" spans="2:8" ht="15.75" customHeight="1">
      <c r="B775" s="61"/>
      <c r="F775" s="14"/>
      <c r="G775" s="14"/>
      <c r="H775" s="14"/>
    </row>
    <row r="776" spans="2:8" ht="15.75" customHeight="1">
      <c r="B776" s="61"/>
      <c r="F776" s="14"/>
      <c r="G776" s="14"/>
      <c r="H776" s="14"/>
    </row>
    <row r="777" spans="2:8" ht="15.75" customHeight="1">
      <c r="B777" s="61"/>
      <c r="F777" s="14"/>
      <c r="G777" s="14"/>
      <c r="H777" s="14"/>
    </row>
    <row r="778" spans="2:8" ht="15.75" customHeight="1">
      <c r="B778" s="61"/>
      <c r="F778" s="14"/>
      <c r="G778" s="14"/>
      <c r="H778" s="14"/>
    </row>
    <row r="779" spans="2:8" ht="15.75" customHeight="1">
      <c r="B779" s="61"/>
      <c r="F779" s="14"/>
      <c r="G779" s="14"/>
      <c r="H779" s="14"/>
    </row>
    <row r="780" spans="2:8" ht="15.75" customHeight="1">
      <c r="B780" s="61"/>
      <c r="F780" s="14"/>
      <c r="G780" s="14"/>
      <c r="H780" s="14"/>
    </row>
    <row r="781" spans="2:8" ht="15.75" customHeight="1">
      <c r="B781" s="61"/>
      <c r="F781" s="14"/>
      <c r="G781" s="14"/>
      <c r="H781" s="14"/>
    </row>
    <row r="782" spans="2:8" ht="15.75" customHeight="1">
      <c r="B782" s="61"/>
      <c r="F782" s="14"/>
      <c r="G782" s="14"/>
      <c r="H782" s="14"/>
    </row>
    <row r="783" spans="2:8" ht="15.75" customHeight="1">
      <c r="B783" s="61"/>
      <c r="F783" s="14"/>
      <c r="G783" s="14"/>
      <c r="H783" s="14"/>
    </row>
    <row r="784" spans="2:8" ht="15.75" customHeight="1">
      <c r="B784" s="61"/>
      <c r="F784" s="14"/>
      <c r="G784" s="14"/>
      <c r="H784" s="14"/>
    </row>
    <row r="785" spans="2:8" ht="15.75" customHeight="1">
      <c r="B785" s="61"/>
      <c r="F785" s="14"/>
      <c r="G785" s="14"/>
      <c r="H785" s="14"/>
    </row>
    <row r="786" spans="2:8" ht="15.75" customHeight="1">
      <c r="B786" s="61"/>
      <c r="F786" s="14"/>
      <c r="G786" s="14"/>
      <c r="H786" s="14"/>
    </row>
    <row r="787" spans="2:8" ht="15.75" customHeight="1">
      <c r="B787" s="61"/>
      <c r="F787" s="14"/>
      <c r="G787" s="14"/>
      <c r="H787" s="14"/>
    </row>
    <row r="788" spans="2:8" ht="15.75" customHeight="1">
      <c r="B788" s="61"/>
      <c r="F788" s="14"/>
      <c r="G788" s="14"/>
      <c r="H788" s="14"/>
    </row>
    <row r="789" spans="2:8" ht="15.75" customHeight="1">
      <c r="B789" s="61"/>
      <c r="F789" s="14"/>
      <c r="G789" s="14"/>
      <c r="H789" s="14"/>
    </row>
    <row r="790" spans="2:8" ht="15.75" customHeight="1">
      <c r="B790" s="61"/>
      <c r="F790" s="14"/>
      <c r="G790" s="14"/>
      <c r="H790" s="14"/>
    </row>
    <row r="791" spans="2:8" ht="15.75" customHeight="1">
      <c r="B791" s="61"/>
      <c r="F791" s="14"/>
      <c r="G791" s="14"/>
      <c r="H791" s="14"/>
    </row>
    <row r="792" spans="2:8" ht="15.75" customHeight="1">
      <c r="B792" s="61"/>
      <c r="F792" s="14"/>
      <c r="G792" s="14"/>
      <c r="H792" s="14"/>
    </row>
    <row r="793" spans="2:8" ht="15.75" customHeight="1">
      <c r="B793" s="61"/>
      <c r="F793" s="14"/>
      <c r="G793" s="14"/>
      <c r="H793" s="14"/>
    </row>
    <row r="794" spans="2:8" ht="15.75" customHeight="1">
      <c r="B794" s="61"/>
      <c r="F794" s="14"/>
      <c r="G794" s="14"/>
      <c r="H794" s="14"/>
    </row>
    <row r="795" spans="2:8" ht="15.75" customHeight="1">
      <c r="B795" s="61"/>
      <c r="F795" s="14"/>
      <c r="G795" s="14"/>
      <c r="H795" s="14"/>
    </row>
    <row r="796" spans="2:8" ht="15.75" customHeight="1">
      <c r="B796" s="61"/>
      <c r="F796" s="14"/>
      <c r="G796" s="14"/>
      <c r="H796" s="14"/>
    </row>
    <row r="797" spans="2:8" ht="15.75" customHeight="1">
      <c r="B797" s="61"/>
      <c r="F797" s="14"/>
      <c r="G797" s="14"/>
      <c r="H797" s="14"/>
    </row>
    <row r="798" spans="2:8" ht="15.75" customHeight="1">
      <c r="B798" s="61"/>
      <c r="F798" s="14"/>
      <c r="G798" s="14"/>
      <c r="H798" s="14"/>
    </row>
    <row r="799" spans="2:8" ht="15.75" customHeight="1">
      <c r="B799" s="61"/>
      <c r="F799" s="14"/>
      <c r="G799" s="14"/>
      <c r="H799" s="14"/>
    </row>
    <row r="800" spans="2:8" ht="15.75" customHeight="1">
      <c r="B800" s="61"/>
      <c r="F800" s="14"/>
      <c r="G800" s="14"/>
      <c r="H800" s="14"/>
    </row>
    <row r="801" spans="2:8" ht="15.75" customHeight="1">
      <c r="B801" s="61"/>
      <c r="F801" s="14"/>
      <c r="G801" s="14"/>
      <c r="H801" s="14"/>
    </row>
    <row r="802" spans="2:8" ht="15.75" customHeight="1">
      <c r="B802" s="61"/>
      <c r="F802" s="14"/>
      <c r="G802" s="14"/>
      <c r="H802" s="14"/>
    </row>
    <row r="803" spans="2:8" ht="15.75" customHeight="1">
      <c r="B803" s="61"/>
      <c r="F803" s="14"/>
      <c r="G803" s="14"/>
      <c r="H803" s="14"/>
    </row>
    <row r="804" spans="2:8" ht="15.75" customHeight="1">
      <c r="B804" s="61"/>
      <c r="F804" s="14"/>
      <c r="G804" s="14"/>
      <c r="H804" s="14"/>
    </row>
    <row r="805" spans="2:8" ht="15.75" customHeight="1">
      <c r="B805" s="61"/>
      <c r="F805" s="14"/>
      <c r="G805" s="14"/>
      <c r="H805" s="14"/>
    </row>
    <row r="806" spans="2:8" ht="15.75" customHeight="1">
      <c r="B806" s="61"/>
      <c r="F806" s="14"/>
      <c r="G806" s="14"/>
      <c r="H806" s="14"/>
    </row>
    <row r="807" spans="2:8" ht="15.75" customHeight="1">
      <c r="B807" s="61"/>
      <c r="F807" s="14"/>
      <c r="G807" s="14"/>
      <c r="H807" s="14"/>
    </row>
    <row r="808" spans="2:8" ht="15.75" customHeight="1">
      <c r="B808" s="61"/>
      <c r="F808" s="14"/>
      <c r="G808" s="14"/>
      <c r="H808" s="14"/>
    </row>
    <row r="809" spans="2:8" ht="15.75" customHeight="1">
      <c r="B809" s="61"/>
      <c r="F809" s="14"/>
      <c r="G809" s="14"/>
      <c r="H809" s="14"/>
    </row>
    <row r="810" spans="2:8" ht="15.75" customHeight="1">
      <c r="B810" s="61"/>
      <c r="F810" s="14"/>
      <c r="G810" s="14"/>
      <c r="H810" s="14"/>
    </row>
    <row r="811" spans="2:8" ht="15.75" customHeight="1">
      <c r="B811" s="61"/>
      <c r="F811" s="14"/>
      <c r="G811" s="14"/>
      <c r="H811" s="14"/>
    </row>
    <row r="812" spans="2:8" ht="15.75" customHeight="1">
      <c r="B812" s="61"/>
      <c r="F812" s="14"/>
      <c r="G812" s="14"/>
      <c r="H812" s="14"/>
    </row>
    <row r="813" spans="2:8" ht="15.75" customHeight="1">
      <c r="B813" s="61"/>
      <c r="F813" s="14"/>
      <c r="G813" s="14"/>
      <c r="H813" s="14"/>
    </row>
    <row r="814" spans="2:8" ht="15.75" customHeight="1">
      <c r="B814" s="61"/>
      <c r="F814" s="14"/>
      <c r="G814" s="14"/>
      <c r="H814" s="14"/>
    </row>
    <row r="815" spans="2:8" ht="15.75" customHeight="1">
      <c r="B815" s="61"/>
      <c r="F815" s="14"/>
      <c r="G815" s="14"/>
      <c r="H815" s="14"/>
    </row>
    <row r="816" spans="2:8" ht="15.75" customHeight="1">
      <c r="B816" s="61"/>
      <c r="F816" s="14"/>
      <c r="G816" s="14"/>
      <c r="H816" s="14"/>
    </row>
    <row r="817" spans="2:8" ht="15.75" customHeight="1">
      <c r="B817" s="61"/>
      <c r="F817" s="14"/>
      <c r="G817" s="14"/>
      <c r="H817" s="14"/>
    </row>
    <row r="818" spans="2:8" ht="15.75" customHeight="1">
      <c r="B818" s="61"/>
      <c r="F818" s="14"/>
      <c r="G818" s="14"/>
      <c r="H818" s="14"/>
    </row>
    <row r="819" spans="2:8" ht="15.75" customHeight="1">
      <c r="B819" s="61"/>
      <c r="F819" s="14"/>
      <c r="G819" s="14"/>
      <c r="H819" s="14"/>
    </row>
    <row r="820" spans="2:8" ht="15.75" customHeight="1">
      <c r="B820" s="61"/>
      <c r="F820" s="14"/>
      <c r="G820" s="14"/>
      <c r="H820" s="14"/>
    </row>
    <row r="821" spans="2:8" ht="15.75" customHeight="1">
      <c r="B821" s="61"/>
      <c r="F821" s="14"/>
      <c r="G821" s="14"/>
      <c r="H821" s="14"/>
    </row>
    <row r="822" spans="2:8" ht="15.75" customHeight="1">
      <c r="B822" s="61"/>
      <c r="F822" s="14"/>
      <c r="G822" s="14"/>
      <c r="H822" s="14"/>
    </row>
    <row r="823" spans="2:8" ht="15.75" customHeight="1">
      <c r="B823" s="61"/>
      <c r="F823" s="14"/>
      <c r="G823" s="14"/>
      <c r="H823" s="14"/>
    </row>
    <row r="824" spans="2:8" ht="15.75" customHeight="1">
      <c r="B824" s="61"/>
      <c r="F824" s="14"/>
      <c r="G824" s="14"/>
      <c r="H824" s="14"/>
    </row>
    <row r="825" spans="2:8" ht="15.75" customHeight="1">
      <c r="B825" s="61"/>
      <c r="F825" s="14"/>
      <c r="G825" s="14"/>
      <c r="H825" s="14"/>
    </row>
    <row r="826" spans="2:8" ht="15.75" customHeight="1">
      <c r="B826" s="61"/>
      <c r="F826" s="14"/>
      <c r="G826" s="14"/>
      <c r="H826" s="14"/>
    </row>
    <row r="827" spans="2:8" ht="15.75" customHeight="1">
      <c r="B827" s="61"/>
      <c r="F827" s="14"/>
      <c r="G827" s="14"/>
      <c r="H827" s="14"/>
    </row>
    <row r="828" spans="2:8" ht="15.75" customHeight="1">
      <c r="B828" s="61"/>
      <c r="F828" s="14"/>
      <c r="G828" s="14"/>
      <c r="H828" s="14"/>
    </row>
    <row r="829" spans="2:8" ht="15.75" customHeight="1">
      <c r="B829" s="61"/>
      <c r="F829" s="14"/>
      <c r="G829" s="14"/>
      <c r="H829" s="14"/>
    </row>
    <row r="830" spans="2:8" ht="15.75" customHeight="1">
      <c r="B830" s="61"/>
      <c r="F830" s="14"/>
      <c r="G830" s="14"/>
      <c r="H830" s="14"/>
    </row>
    <row r="831" spans="2:8" ht="15.75" customHeight="1">
      <c r="B831" s="61"/>
      <c r="F831" s="14"/>
      <c r="G831" s="14"/>
      <c r="H831" s="14"/>
    </row>
    <row r="832" spans="2:8" ht="15.75" customHeight="1">
      <c r="B832" s="61"/>
      <c r="F832" s="14"/>
      <c r="G832" s="14"/>
      <c r="H832" s="14"/>
    </row>
    <row r="833" spans="2:8" ht="15.75" customHeight="1">
      <c r="B833" s="61"/>
      <c r="F833" s="14"/>
      <c r="G833" s="14"/>
      <c r="H833" s="14"/>
    </row>
    <row r="834" spans="2:8" ht="15.75" customHeight="1">
      <c r="B834" s="61"/>
      <c r="F834" s="14"/>
      <c r="G834" s="14"/>
      <c r="H834" s="14"/>
    </row>
    <row r="835" spans="2:8" ht="15.75" customHeight="1">
      <c r="B835" s="61"/>
      <c r="F835" s="14"/>
      <c r="G835" s="14"/>
      <c r="H835" s="14"/>
    </row>
    <row r="836" spans="2:8" ht="15.75" customHeight="1">
      <c r="B836" s="61"/>
      <c r="F836" s="14"/>
      <c r="G836" s="14"/>
      <c r="H836" s="14"/>
    </row>
    <row r="837" spans="2:8" ht="15.75" customHeight="1">
      <c r="B837" s="61"/>
      <c r="F837" s="14"/>
      <c r="G837" s="14"/>
      <c r="H837" s="14"/>
    </row>
    <row r="838" spans="2:8" ht="15.75" customHeight="1">
      <c r="B838" s="61"/>
      <c r="F838" s="14"/>
      <c r="G838" s="14"/>
      <c r="H838" s="14"/>
    </row>
    <row r="839" spans="2:8" ht="15.75" customHeight="1">
      <c r="B839" s="61"/>
      <c r="F839" s="14"/>
      <c r="G839" s="14"/>
      <c r="H839" s="14"/>
    </row>
    <row r="840" spans="2:8" ht="15.75" customHeight="1">
      <c r="B840" s="61"/>
      <c r="F840" s="14"/>
      <c r="G840" s="14"/>
      <c r="H840" s="14"/>
    </row>
    <row r="841" spans="2:8" ht="15.75" customHeight="1">
      <c r="B841" s="61"/>
      <c r="F841" s="14"/>
      <c r="G841" s="14"/>
      <c r="H841" s="14"/>
    </row>
    <row r="842" spans="2:8" ht="15.75" customHeight="1">
      <c r="B842" s="61"/>
      <c r="F842" s="14"/>
      <c r="G842" s="14"/>
      <c r="H842" s="14"/>
    </row>
    <row r="843" spans="2:8" ht="15.75" customHeight="1">
      <c r="B843" s="61"/>
      <c r="F843" s="14"/>
      <c r="G843" s="14"/>
      <c r="H843" s="14"/>
    </row>
    <row r="844" spans="2:8" ht="15.75" customHeight="1">
      <c r="B844" s="61"/>
      <c r="F844" s="14"/>
      <c r="G844" s="14"/>
      <c r="H844" s="14"/>
    </row>
    <row r="845" spans="2:8" ht="15.75" customHeight="1">
      <c r="B845" s="61"/>
      <c r="F845" s="14"/>
      <c r="G845" s="14"/>
      <c r="H845" s="14"/>
    </row>
    <row r="846" spans="2:8" ht="15.75" customHeight="1">
      <c r="B846" s="61"/>
      <c r="F846" s="14"/>
      <c r="G846" s="14"/>
      <c r="H846" s="14"/>
    </row>
    <row r="847" spans="2:8" ht="15.75" customHeight="1">
      <c r="B847" s="61"/>
      <c r="F847" s="14"/>
      <c r="G847" s="14"/>
      <c r="H847" s="14"/>
    </row>
    <row r="848" spans="2:8" ht="15.75" customHeight="1">
      <c r="B848" s="61"/>
      <c r="F848" s="14"/>
      <c r="G848" s="14"/>
      <c r="H848" s="14"/>
    </row>
    <row r="849" spans="2:8" ht="15.75" customHeight="1">
      <c r="B849" s="61"/>
      <c r="F849" s="14"/>
      <c r="G849" s="14"/>
      <c r="H849" s="14"/>
    </row>
    <row r="850" spans="2:8" ht="15.75" customHeight="1">
      <c r="B850" s="61"/>
      <c r="F850" s="14"/>
      <c r="G850" s="14"/>
      <c r="H850" s="14"/>
    </row>
    <row r="851" spans="2:8" ht="15.75" customHeight="1">
      <c r="B851" s="61"/>
      <c r="F851" s="14"/>
      <c r="G851" s="14"/>
      <c r="H851" s="14"/>
    </row>
    <row r="852" spans="2:8" ht="15.75" customHeight="1">
      <c r="B852" s="61"/>
      <c r="F852" s="14"/>
      <c r="G852" s="14"/>
      <c r="H852" s="14"/>
    </row>
    <row r="853" spans="2:8" ht="15.75" customHeight="1">
      <c r="B853" s="61"/>
      <c r="F853" s="14"/>
      <c r="G853" s="14"/>
      <c r="H853" s="14"/>
    </row>
    <row r="854" spans="2:8" ht="15.75" customHeight="1">
      <c r="B854" s="61"/>
      <c r="F854" s="14"/>
      <c r="G854" s="14"/>
      <c r="H854" s="14"/>
    </row>
    <row r="855" spans="2:8" ht="15.75" customHeight="1">
      <c r="B855" s="61"/>
      <c r="F855" s="14"/>
      <c r="G855" s="14"/>
      <c r="H855" s="14"/>
    </row>
    <row r="856" spans="2:8" ht="15.75" customHeight="1">
      <c r="B856" s="61"/>
      <c r="F856" s="14"/>
      <c r="G856" s="14"/>
      <c r="H856" s="14"/>
    </row>
    <row r="857" spans="2:8" ht="15.75" customHeight="1">
      <c r="B857" s="61"/>
      <c r="F857" s="14"/>
      <c r="G857" s="14"/>
      <c r="H857" s="14"/>
    </row>
    <row r="858" spans="2:8" ht="15.75" customHeight="1">
      <c r="B858" s="61"/>
      <c r="F858" s="14"/>
      <c r="G858" s="14"/>
      <c r="H858" s="14"/>
    </row>
    <row r="859" spans="2:8" ht="15.75" customHeight="1">
      <c r="B859" s="61"/>
      <c r="F859" s="14"/>
      <c r="G859" s="14"/>
      <c r="H859" s="14"/>
    </row>
    <row r="860" spans="2:8" ht="15.75" customHeight="1">
      <c r="B860" s="61"/>
      <c r="F860" s="14"/>
      <c r="G860" s="14"/>
      <c r="H860" s="14"/>
    </row>
    <row r="861" spans="2:8" ht="15.75" customHeight="1">
      <c r="B861" s="61"/>
      <c r="F861" s="14"/>
      <c r="G861" s="14"/>
      <c r="H861" s="14"/>
    </row>
    <row r="862" spans="2:8" ht="15.75" customHeight="1">
      <c r="B862" s="61"/>
      <c r="F862" s="14"/>
      <c r="G862" s="14"/>
      <c r="H862" s="14"/>
    </row>
    <row r="863" spans="2:8" ht="15.75" customHeight="1">
      <c r="B863" s="61"/>
      <c r="F863" s="14"/>
      <c r="G863" s="14"/>
      <c r="H863" s="14"/>
    </row>
    <row r="864" spans="2:8" ht="15.75" customHeight="1">
      <c r="B864" s="61"/>
      <c r="F864" s="14"/>
      <c r="G864" s="14"/>
      <c r="H864" s="14"/>
    </row>
    <row r="865" spans="2:8" ht="15.75" customHeight="1">
      <c r="B865" s="61"/>
      <c r="F865" s="14"/>
      <c r="G865" s="14"/>
      <c r="H865" s="14"/>
    </row>
    <row r="866" spans="2:8" ht="15.75" customHeight="1">
      <c r="B866" s="61"/>
      <c r="F866" s="14"/>
      <c r="G866" s="14"/>
      <c r="H866" s="14"/>
    </row>
    <row r="867" spans="2:8" ht="15.75" customHeight="1">
      <c r="B867" s="61"/>
      <c r="F867" s="14"/>
      <c r="G867" s="14"/>
      <c r="H867" s="14"/>
    </row>
    <row r="868" spans="2:8" ht="15.75" customHeight="1">
      <c r="B868" s="61"/>
      <c r="F868" s="14"/>
      <c r="G868" s="14"/>
      <c r="H868" s="14"/>
    </row>
    <row r="869" spans="2:8" ht="15.75" customHeight="1">
      <c r="B869" s="61"/>
      <c r="F869" s="14"/>
      <c r="G869" s="14"/>
      <c r="H869" s="14"/>
    </row>
    <row r="870" spans="2:8" ht="15.75" customHeight="1">
      <c r="B870" s="61"/>
      <c r="F870" s="14"/>
      <c r="G870" s="14"/>
      <c r="H870" s="14"/>
    </row>
    <row r="871" spans="2:8" ht="15.75" customHeight="1">
      <c r="B871" s="61"/>
      <c r="F871" s="14"/>
      <c r="G871" s="14"/>
      <c r="H871" s="14"/>
    </row>
    <row r="872" spans="2:8" ht="15.75" customHeight="1">
      <c r="B872" s="61"/>
      <c r="F872" s="14"/>
      <c r="G872" s="14"/>
      <c r="H872" s="14"/>
    </row>
    <row r="873" spans="2:8" ht="15.75" customHeight="1">
      <c r="B873" s="61"/>
      <c r="F873" s="14"/>
      <c r="G873" s="14"/>
      <c r="H873" s="14"/>
    </row>
    <row r="874" spans="2:8" ht="15.75" customHeight="1">
      <c r="B874" s="61"/>
      <c r="F874" s="14"/>
      <c r="G874" s="14"/>
      <c r="H874" s="14"/>
    </row>
    <row r="875" spans="2:8" ht="15.75" customHeight="1">
      <c r="B875" s="61"/>
      <c r="F875" s="14"/>
      <c r="G875" s="14"/>
      <c r="H875" s="14"/>
    </row>
    <row r="876" spans="2:8" ht="15.75" customHeight="1">
      <c r="B876" s="61"/>
      <c r="F876" s="14"/>
      <c r="G876" s="14"/>
      <c r="H876" s="14"/>
    </row>
    <row r="877" spans="2:8" ht="15.75" customHeight="1">
      <c r="B877" s="61"/>
      <c r="F877" s="14"/>
      <c r="G877" s="14"/>
      <c r="H877" s="14"/>
    </row>
    <row r="878" spans="2:8" ht="15.75" customHeight="1">
      <c r="B878" s="61"/>
      <c r="F878" s="14"/>
      <c r="G878" s="14"/>
      <c r="H878" s="14"/>
    </row>
    <row r="879" spans="2:8" ht="15.75" customHeight="1">
      <c r="B879" s="61"/>
      <c r="F879" s="14"/>
      <c r="G879" s="14"/>
      <c r="H879" s="14"/>
    </row>
    <row r="880" spans="2:8" ht="15.75" customHeight="1">
      <c r="B880" s="61"/>
      <c r="F880" s="14"/>
      <c r="G880" s="14"/>
      <c r="H880" s="14"/>
    </row>
    <row r="881" spans="2:8" ht="15.75" customHeight="1">
      <c r="B881" s="61"/>
      <c r="F881" s="14"/>
      <c r="G881" s="14"/>
      <c r="H881" s="14"/>
    </row>
    <row r="882" spans="2:8" ht="15.75" customHeight="1">
      <c r="B882" s="61"/>
      <c r="F882" s="14"/>
      <c r="G882" s="14"/>
      <c r="H882" s="14"/>
    </row>
    <row r="883" spans="2:8" ht="15.75" customHeight="1">
      <c r="B883" s="61"/>
      <c r="F883" s="14"/>
      <c r="G883" s="14"/>
      <c r="H883" s="14"/>
    </row>
    <row r="884" spans="2:8" ht="15.75" customHeight="1">
      <c r="B884" s="61"/>
      <c r="F884" s="14"/>
      <c r="G884" s="14"/>
      <c r="H884" s="14"/>
    </row>
    <row r="885" spans="2:8" ht="15.75" customHeight="1">
      <c r="B885" s="61"/>
      <c r="F885" s="14"/>
      <c r="G885" s="14"/>
      <c r="H885" s="14"/>
    </row>
    <row r="886" spans="2:8" ht="15.75" customHeight="1">
      <c r="B886" s="61"/>
      <c r="F886" s="14"/>
      <c r="G886" s="14"/>
      <c r="H886" s="14"/>
    </row>
    <row r="887" spans="2:8" ht="15.75" customHeight="1">
      <c r="B887" s="61"/>
      <c r="F887" s="14"/>
      <c r="G887" s="14"/>
      <c r="H887" s="14"/>
    </row>
    <row r="888" spans="2:8" ht="15.75" customHeight="1">
      <c r="B888" s="61"/>
      <c r="F888" s="14"/>
      <c r="G888" s="14"/>
      <c r="H888" s="14"/>
    </row>
    <row r="889" spans="2:8" ht="15.75" customHeight="1">
      <c r="B889" s="61"/>
      <c r="F889" s="14"/>
      <c r="G889" s="14"/>
      <c r="H889" s="14"/>
    </row>
    <row r="890" spans="2:8" ht="15.75" customHeight="1">
      <c r="B890" s="61"/>
      <c r="F890" s="14"/>
      <c r="G890" s="14"/>
      <c r="H890" s="14"/>
    </row>
    <row r="891" spans="2:8" ht="15.75" customHeight="1">
      <c r="B891" s="61"/>
      <c r="F891" s="14"/>
      <c r="G891" s="14"/>
      <c r="H891" s="14"/>
    </row>
    <row r="892" spans="2:8" ht="15.75" customHeight="1">
      <c r="B892" s="61"/>
      <c r="F892" s="14"/>
      <c r="G892" s="14"/>
      <c r="H892" s="14"/>
    </row>
    <row r="893" spans="2:8" ht="15.75" customHeight="1">
      <c r="B893" s="61"/>
      <c r="F893" s="14"/>
      <c r="G893" s="14"/>
      <c r="H893" s="14"/>
    </row>
    <row r="894" spans="2:8" ht="15.75" customHeight="1">
      <c r="B894" s="61"/>
      <c r="F894" s="14"/>
      <c r="G894" s="14"/>
      <c r="H894" s="14"/>
    </row>
    <row r="895" spans="2:8" ht="15.75" customHeight="1">
      <c r="B895" s="61"/>
      <c r="F895" s="14"/>
      <c r="G895" s="14"/>
      <c r="H895" s="14"/>
    </row>
    <row r="896" spans="2:8" ht="15.75" customHeight="1">
      <c r="B896" s="61"/>
      <c r="F896" s="14"/>
      <c r="G896" s="14"/>
      <c r="H896" s="14"/>
    </row>
    <row r="897" spans="2:8" ht="15.75" customHeight="1">
      <c r="B897" s="61"/>
      <c r="F897" s="14"/>
      <c r="G897" s="14"/>
      <c r="H897" s="14"/>
    </row>
    <row r="898" spans="2:8" ht="15.75" customHeight="1">
      <c r="B898" s="61"/>
      <c r="F898" s="14"/>
      <c r="G898" s="14"/>
      <c r="H898" s="14"/>
    </row>
    <row r="899" spans="2:8" ht="15.75" customHeight="1">
      <c r="B899" s="61"/>
      <c r="F899" s="14"/>
      <c r="G899" s="14"/>
      <c r="H899" s="14"/>
    </row>
    <row r="900" spans="2:8" ht="15.75" customHeight="1">
      <c r="B900" s="61"/>
      <c r="F900" s="14"/>
      <c r="G900" s="14"/>
      <c r="H900" s="14"/>
    </row>
    <row r="901" spans="2:8" ht="15.75" customHeight="1">
      <c r="B901" s="61"/>
      <c r="F901" s="14"/>
      <c r="G901" s="14"/>
      <c r="H901" s="14"/>
    </row>
    <row r="902" spans="2:8" ht="15.75" customHeight="1">
      <c r="B902" s="61"/>
      <c r="F902" s="14"/>
      <c r="G902" s="14"/>
      <c r="H902" s="14"/>
    </row>
    <row r="903" spans="2:8" ht="15.75" customHeight="1">
      <c r="B903" s="61"/>
      <c r="F903" s="14"/>
      <c r="G903" s="14"/>
      <c r="H903" s="14"/>
    </row>
    <row r="904" spans="2:8" ht="15.75" customHeight="1">
      <c r="B904" s="61"/>
      <c r="F904" s="14"/>
      <c r="G904" s="14"/>
      <c r="H904" s="14"/>
    </row>
    <row r="905" spans="2:8" ht="15.75" customHeight="1">
      <c r="B905" s="61"/>
      <c r="F905" s="14"/>
      <c r="G905" s="14"/>
      <c r="H905" s="14"/>
    </row>
    <row r="906" spans="2:8" ht="15.75" customHeight="1">
      <c r="B906" s="61"/>
      <c r="F906" s="14"/>
      <c r="G906" s="14"/>
      <c r="H906" s="14"/>
    </row>
    <row r="907" spans="2:8" ht="15.75" customHeight="1">
      <c r="B907" s="61"/>
      <c r="F907" s="14"/>
      <c r="G907" s="14"/>
      <c r="H907" s="14"/>
    </row>
    <row r="908" spans="2:8" ht="15.75" customHeight="1">
      <c r="B908" s="61"/>
      <c r="F908" s="14"/>
      <c r="G908" s="14"/>
      <c r="H908" s="14"/>
    </row>
    <row r="909" spans="2:8" ht="15.75" customHeight="1">
      <c r="B909" s="61"/>
      <c r="F909" s="14"/>
      <c r="G909" s="14"/>
      <c r="H909" s="14"/>
    </row>
    <row r="910" spans="2:8" ht="15.75" customHeight="1">
      <c r="B910" s="61"/>
      <c r="F910" s="14"/>
      <c r="G910" s="14"/>
      <c r="H910" s="14"/>
    </row>
    <row r="911" spans="2:8" ht="15.75" customHeight="1">
      <c r="B911" s="61"/>
      <c r="F911" s="14"/>
      <c r="G911" s="14"/>
      <c r="H911" s="14"/>
    </row>
    <row r="912" spans="2:8" ht="15.75" customHeight="1">
      <c r="B912" s="61"/>
      <c r="F912" s="14"/>
      <c r="G912" s="14"/>
      <c r="H912" s="14"/>
    </row>
    <row r="913" spans="2:8" ht="15.75" customHeight="1">
      <c r="B913" s="61"/>
      <c r="F913" s="14"/>
      <c r="G913" s="14"/>
      <c r="H913" s="14"/>
    </row>
    <row r="914" spans="2:8" ht="15.75" customHeight="1">
      <c r="B914" s="61"/>
      <c r="F914" s="14"/>
      <c r="G914" s="14"/>
      <c r="H914" s="14"/>
    </row>
    <row r="915" spans="2:8" ht="15.75" customHeight="1">
      <c r="B915" s="61"/>
      <c r="F915" s="14"/>
      <c r="G915" s="14"/>
      <c r="H915" s="14"/>
    </row>
    <row r="916" spans="2:8" ht="15.75" customHeight="1">
      <c r="B916" s="61"/>
      <c r="F916" s="14"/>
      <c r="G916" s="14"/>
      <c r="H916" s="14"/>
    </row>
    <row r="917" spans="2:8" ht="15.75" customHeight="1">
      <c r="B917" s="61"/>
      <c r="F917" s="14"/>
      <c r="G917" s="14"/>
      <c r="H917" s="14"/>
    </row>
    <row r="918" spans="2:8" ht="15.75" customHeight="1">
      <c r="B918" s="61"/>
      <c r="F918" s="14"/>
      <c r="G918" s="14"/>
      <c r="H918" s="14"/>
    </row>
    <row r="919" spans="2:8" ht="15.75" customHeight="1">
      <c r="B919" s="61"/>
      <c r="F919" s="14"/>
      <c r="G919" s="14"/>
      <c r="H919" s="14"/>
    </row>
    <row r="920" spans="2:8" ht="15.75" customHeight="1">
      <c r="B920" s="61"/>
      <c r="F920" s="14"/>
      <c r="G920" s="14"/>
      <c r="H920" s="14"/>
    </row>
    <row r="921" spans="2:8" ht="15.75" customHeight="1">
      <c r="B921" s="61"/>
      <c r="F921" s="14"/>
      <c r="G921" s="14"/>
      <c r="H921" s="14"/>
    </row>
    <row r="922" spans="2:8" ht="15.75" customHeight="1">
      <c r="B922" s="61"/>
      <c r="F922" s="14"/>
      <c r="G922" s="14"/>
      <c r="H922" s="14"/>
    </row>
    <row r="923" spans="2:8" ht="15.75" customHeight="1">
      <c r="B923" s="61"/>
      <c r="F923" s="14"/>
      <c r="G923" s="14"/>
      <c r="H923" s="14"/>
    </row>
    <row r="924" spans="2:8" ht="15.75" customHeight="1">
      <c r="B924" s="61"/>
      <c r="F924" s="14"/>
      <c r="G924" s="14"/>
      <c r="H924" s="14"/>
    </row>
    <row r="925" spans="2:8" ht="15.75" customHeight="1">
      <c r="B925" s="61"/>
      <c r="F925" s="14"/>
      <c r="G925" s="14"/>
      <c r="H925" s="14"/>
    </row>
    <row r="926" spans="2:8" ht="15.75" customHeight="1">
      <c r="B926" s="61"/>
      <c r="F926" s="14"/>
      <c r="G926" s="14"/>
      <c r="H926" s="14"/>
    </row>
    <row r="927" spans="2:8" ht="15.75" customHeight="1">
      <c r="B927" s="61"/>
      <c r="F927" s="14"/>
      <c r="G927" s="14"/>
      <c r="H927" s="14"/>
    </row>
    <row r="928" spans="2:8" ht="15.75" customHeight="1">
      <c r="B928" s="61"/>
      <c r="F928" s="14"/>
      <c r="G928" s="14"/>
      <c r="H928" s="14"/>
    </row>
    <row r="929" spans="2:8" ht="15.75" customHeight="1">
      <c r="B929" s="61"/>
      <c r="F929" s="14"/>
      <c r="G929" s="14"/>
      <c r="H929" s="14"/>
    </row>
    <row r="930" spans="2:8" ht="15.75" customHeight="1">
      <c r="B930" s="61"/>
      <c r="F930" s="14"/>
      <c r="G930" s="14"/>
      <c r="H930" s="14"/>
    </row>
    <row r="931" spans="2:8" ht="15.75" customHeight="1">
      <c r="B931" s="61"/>
      <c r="F931" s="14"/>
      <c r="G931" s="14"/>
      <c r="H931" s="14"/>
    </row>
    <row r="932" spans="2:8" ht="15.75" customHeight="1">
      <c r="B932" s="61"/>
      <c r="F932" s="14"/>
      <c r="G932" s="14"/>
      <c r="H932" s="14"/>
    </row>
    <row r="933" spans="2:8" ht="15.75" customHeight="1">
      <c r="B933" s="61"/>
      <c r="F933" s="14"/>
      <c r="G933" s="14"/>
      <c r="H933" s="14"/>
    </row>
    <row r="934" spans="2:8" ht="15.75" customHeight="1">
      <c r="B934" s="61"/>
      <c r="F934" s="14"/>
      <c r="G934" s="14"/>
      <c r="H934" s="14"/>
    </row>
    <row r="935" spans="2:8" ht="15.75" customHeight="1">
      <c r="B935" s="61"/>
      <c r="F935" s="14"/>
      <c r="G935" s="14"/>
      <c r="H935" s="14"/>
    </row>
    <row r="936" spans="2:8" ht="15.75" customHeight="1">
      <c r="B936" s="61"/>
      <c r="F936" s="14"/>
      <c r="G936" s="14"/>
      <c r="H936" s="14"/>
    </row>
    <row r="937" spans="2:8" ht="15.75" customHeight="1">
      <c r="B937" s="61"/>
      <c r="F937" s="14"/>
      <c r="G937" s="14"/>
      <c r="H937" s="14"/>
    </row>
    <row r="938" spans="2:8" ht="15.75" customHeight="1">
      <c r="B938" s="61"/>
      <c r="F938" s="14"/>
      <c r="G938" s="14"/>
      <c r="H938" s="14"/>
    </row>
    <row r="939" spans="2:8" ht="15.75" customHeight="1">
      <c r="B939" s="61"/>
      <c r="F939" s="14"/>
      <c r="G939" s="14"/>
      <c r="H939" s="14"/>
    </row>
    <row r="940" spans="2:8" ht="15.75" customHeight="1">
      <c r="B940" s="61"/>
      <c r="F940" s="14"/>
      <c r="G940" s="14"/>
      <c r="H940" s="14"/>
    </row>
    <row r="941" spans="2:8" ht="15.75" customHeight="1">
      <c r="B941" s="61"/>
      <c r="F941" s="14"/>
      <c r="G941" s="14"/>
      <c r="H941" s="14"/>
    </row>
    <row r="942" spans="2:8" ht="15.75" customHeight="1">
      <c r="B942" s="61"/>
      <c r="F942" s="14"/>
      <c r="G942" s="14"/>
      <c r="H942" s="14"/>
    </row>
    <row r="943" spans="2:8" ht="15.75" customHeight="1">
      <c r="B943" s="61"/>
      <c r="F943" s="14"/>
      <c r="G943" s="14"/>
      <c r="H943" s="14"/>
    </row>
    <row r="944" spans="2:8" ht="15.75" customHeight="1">
      <c r="B944" s="61"/>
      <c r="F944" s="14"/>
      <c r="G944" s="14"/>
      <c r="H944" s="14"/>
    </row>
    <row r="945" spans="2:8" ht="15.75" customHeight="1">
      <c r="B945" s="61"/>
      <c r="F945" s="14"/>
      <c r="G945" s="14"/>
      <c r="H945" s="14"/>
    </row>
    <row r="946" spans="2:8" ht="15.75" customHeight="1">
      <c r="B946" s="61"/>
      <c r="F946" s="14"/>
      <c r="G946" s="14"/>
      <c r="H946" s="14"/>
    </row>
    <row r="947" spans="2:8" ht="15.75" customHeight="1">
      <c r="B947" s="61"/>
      <c r="F947" s="14"/>
      <c r="G947" s="14"/>
      <c r="H947" s="14"/>
    </row>
    <row r="948" spans="2:8" ht="15.75" customHeight="1">
      <c r="B948" s="61"/>
      <c r="F948" s="14"/>
      <c r="G948" s="14"/>
      <c r="H948" s="14"/>
    </row>
    <row r="949" spans="2:8" ht="15.75" customHeight="1">
      <c r="B949" s="61"/>
      <c r="F949" s="14"/>
      <c r="G949" s="14"/>
      <c r="H949" s="14"/>
    </row>
    <row r="950" spans="2:8" ht="15.75" customHeight="1">
      <c r="B950" s="61"/>
      <c r="F950" s="14"/>
      <c r="G950" s="14"/>
      <c r="H950" s="14"/>
    </row>
    <row r="951" spans="2:8" ht="15.75" customHeight="1">
      <c r="B951" s="61"/>
      <c r="F951" s="14"/>
      <c r="G951" s="14"/>
      <c r="H951" s="14"/>
    </row>
    <row r="952" spans="2:8" ht="15.75" customHeight="1">
      <c r="B952" s="61"/>
      <c r="F952" s="14"/>
      <c r="G952" s="14"/>
      <c r="H952" s="14"/>
    </row>
    <row r="953" spans="2:8" ht="15.75" customHeight="1">
      <c r="B953" s="61"/>
      <c r="F953" s="14"/>
      <c r="G953" s="14"/>
      <c r="H953" s="14"/>
    </row>
    <row r="954" spans="2:8" ht="15.75" customHeight="1">
      <c r="B954" s="61"/>
      <c r="F954" s="14"/>
      <c r="G954" s="14"/>
      <c r="H954" s="14"/>
    </row>
    <row r="955" spans="2:8" ht="15.75" customHeight="1">
      <c r="B955" s="61"/>
      <c r="F955" s="14"/>
      <c r="G955" s="14"/>
      <c r="H955" s="14"/>
    </row>
    <row r="956" spans="2:8" ht="15.75" customHeight="1">
      <c r="B956" s="61"/>
      <c r="F956" s="14"/>
      <c r="G956" s="14"/>
      <c r="H956" s="14"/>
    </row>
    <row r="957" spans="2:8" ht="15.75" customHeight="1">
      <c r="B957" s="61"/>
      <c r="F957" s="14"/>
      <c r="G957" s="14"/>
      <c r="H957" s="14"/>
    </row>
    <row r="958" spans="2:8" ht="15.75" customHeight="1">
      <c r="B958" s="61"/>
      <c r="F958" s="14"/>
      <c r="G958" s="14"/>
      <c r="H958" s="14"/>
    </row>
    <row r="959" spans="2:8" ht="15.75" customHeight="1">
      <c r="B959" s="61"/>
      <c r="F959" s="14"/>
      <c r="G959" s="14"/>
      <c r="H959" s="14"/>
    </row>
    <row r="960" spans="2:8" ht="15.75" customHeight="1">
      <c r="B960" s="61"/>
      <c r="F960" s="14"/>
      <c r="G960" s="14"/>
      <c r="H960" s="14"/>
    </row>
    <row r="961" spans="2:8" ht="15.75" customHeight="1">
      <c r="B961" s="61"/>
      <c r="F961" s="14"/>
      <c r="G961" s="14"/>
      <c r="H961" s="14"/>
    </row>
    <row r="962" spans="2:8" ht="15.75" customHeight="1">
      <c r="B962" s="61"/>
      <c r="F962" s="14"/>
      <c r="G962" s="14"/>
      <c r="H962" s="14"/>
    </row>
    <row r="963" spans="2:8" ht="15.75" customHeight="1">
      <c r="B963" s="61"/>
      <c r="F963" s="14"/>
      <c r="G963" s="14"/>
      <c r="H963" s="14"/>
    </row>
    <row r="964" spans="2:8" ht="15.75" customHeight="1">
      <c r="B964" s="61"/>
      <c r="F964" s="14"/>
      <c r="G964" s="14"/>
      <c r="H964" s="14"/>
    </row>
    <row r="965" spans="2:8" ht="15.75" customHeight="1">
      <c r="B965" s="61"/>
      <c r="F965" s="14"/>
      <c r="G965" s="14"/>
      <c r="H965" s="14"/>
    </row>
    <row r="966" spans="2:8" ht="15.75" customHeight="1">
      <c r="B966" s="61"/>
      <c r="F966" s="14"/>
      <c r="G966" s="14"/>
      <c r="H966" s="14"/>
    </row>
    <row r="967" spans="2:8" ht="15.75" customHeight="1">
      <c r="B967" s="61"/>
      <c r="F967" s="14"/>
      <c r="G967" s="14"/>
      <c r="H967" s="14"/>
    </row>
    <row r="968" spans="2:8" ht="15.75" customHeight="1">
      <c r="B968" s="61"/>
      <c r="F968" s="14"/>
      <c r="G968" s="14"/>
      <c r="H968" s="14"/>
    </row>
    <row r="969" spans="2:8" ht="15.75" customHeight="1">
      <c r="B969" s="61"/>
      <c r="F969" s="14"/>
      <c r="G969" s="14"/>
      <c r="H969" s="14"/>
    </row>
    <row r="970" spans="2:8" ht="15.75" customHeight="1">
      <c r="B970" s="61"/>
      <c r="F970" s="14"/>
      <c r="G970" s="14"/>
      <c r="H970" s="14"/>
    </row>
    <row r="971" spans="2:8" ht="15.75" customHeight="1">
      <c r="B971" s="61"/>
      <c r="F971" s="14"/>
      <c r="G971" s="14"/>
      <c r="H971" s="14"/>
    </row>
    <row r="972" spans="2:8" ht="15.75" customHeight="1">
      <c r="B972" s="61"/>
      <c r="F972" s="14"/>
      <c r="G972" s="14"/>
      <c r="H972" s="14"/>
    </row>
    <row r="973" spans="2:8" ht="15.75" customHeight="1">
      <c r="B973" s="61"/>
      <c r="F973" s="14"/>
      <c r="G973" s="14"/>
      <c r="H973" s="14"/>
    </row>
    <row r="974" spans="2:8" ht="15.75" customHeight="1">
      <c r="B974" s="61"/>
      <c r="F974" s="14"/>
      <c r="G974" s="14"/>
      <c r="H974" s="14"/>
    </row>
    <row r="975" spans="2:8" ht="15.75" customHeight="1">
      <c r="B975" s="61"/>
      <c r="F975" s="14"/>
      <c r="G975" s="14"/>
      <c r="H975" s="14"/>
    </row>
    <row r="976" spans="2:8" ht="15.75" customHeight="1">
      <c r="B976" s="61"/>
      <c r="F976" s="14"/>
      <c r="G976" s="14"/>
      <c r="H976" s="14"/>
    </row>
    <row r="977" spans="2:8" ht="15.75" customHeight="1">
      <c r="B977" s="61"/>
      <c r="F977" s="14"/>
      <c r="G977" s="14"/>
      <c r="H977" s="14"/>
    </row>
    <row r="978" spans="2:8" ht="15.75" customHeight="1">
      <c r="B978" s="61"/>
      <c r="F978" s="14"/>
      <c r="G978" s="14"/>
      <c r="H978" s="14"/>
    </row>
    <row r="979" spans="2:8" ht="15.75" customHeight="1">
      <c r="B979" s="61"/>
      <c r="F979" s="14"/>
      <c r="G979" s="14"/>
      <c r="H979" s="14"/>
    </row>
    <row r="980" spans="2:8" ht="15.75" customHeight="1">
      <c r="B980" s="61"/>
      <c r="F980" s="14"/>
      <c r="G980" s="14"/>
      <c r="H980" s="14"/>
    </row>
    <row r="981" spans="2:8" ht="15.75" customHeight="1">
      <c r="B981" s="61"/>
      <c r="F981" s="14"/>
      <c r="G981" s="14"/>
      <c r="H981" s="14"/>
    </row>
    <row r="982" spans="2:8" ht="15.75" customHeight="1">
      <c r="B982" s="61"/>
      <c r="F982" s="14"/>
      <c r="G982" s="14"/>
      <c r="H982" s="14"/>
    </row>
    <row r="983" spans="2:8" ht="15.75" customHeight="1">
      <c r="B983" s="61"/>
      <c r="F983" s="14"/>
      <c r="G983" s="14"/>
      <c r="H983" s="14"/>
    </row>
    <row r="984" spans="2:8" ht="15.75" customHeight="1">
      <c r="B984" s="61"/>
      <c r="F984" s="14"/>
      <c r="G984" s="14"/>
      <c r="H984" s="14"/>
    </row>
    <row r="985" spans="2:8" ht="15.75" customHeight="1">
      <c r="B985" s="61"/>
      <c r="F985" s="14"/>
      <c r="G985" s="14"/>
      <c r="H985" s="14"/>
    </row>
    <row r="986" spans="2:8" ht="15.75" customHeight="1">
      <c r="B986" s="61"/>
      <c r="F986" s="14"/>
      <c r="G986" s="14"/>
      <c r="H986" s="14"/>
    </row>
    <row r="987" spans="2:8" ht="15.75" customHeight="1">
      <c r="B987" s="61"/>
      <c r="F987" s="14"/>
      <c r="G987" s="14"/>
      <c r="H987" s="14"/>
    </row>
    <row r="988" spans="2:8" ht="15.75" customHeight="1">
      <c r="B988" s="61"/>
      <c r="F988" s="14"/>
      <c r="G988" s="14"/>
      <c r="H988" s="14"/>
    </row>
    <row r="989" spans="2:8" ht="15.75" customHeight="1">
      <c r="B989" s="61"/>
      <c r="F989" s="14"/>
      <c r="G989" s="14"/>
      <c r="H989" s="14"/>
    </row>
    <row r="990" spans="2:8" ht="15.75" customHeight="1">
      <c r="B990" s="61"/>
      <c r="F990" s="14"/>
      <c r="G990" s="14"/>
      <c r="H990" s="14"/>
    </row>
    <row r="991" spans="2:8" ht="15.75" customHeight="1">
      <c r="B991" s="61"/>
      <c r="F991" s="14"/>
      <c r="G991" s="14"/>
      <c r="H991" s="14"/>
    </row>
    <row r="992" spans="2:8" ht="15.75" customHeight="1">
      <c r="B992" s="61"/>
      <c r="F992" s="14"/>
      <c r="G992" s="14"/>
      <c r="H992" s="14"/>
    </row>
    <row r="993" spans="2:8" ht="15.75" customHeight="1">
      <c r="B993" s="61"/>
      <c r="F993" s="14"/>
      <c r="G993" s="14"/>
      <c r="H993" s="14"/>
    </row>
    <row r="994" spans="2:8" ht="15.75" customHeight="1">
      <c r="B994" s="61"/>
      <c r="F994" s="14"/>
      <c r="G994" s="14"/>
      <c r="H994" s="14"/>
    </row>
    <row r="995" spans="2:8" ht="15.75" customHeight="1">
      <c r="B995" s="61"/>
      <c r="F995" s="14"/>
      <c r="G995" s="14"/>
      <c r="H995" s="14"/>
    </row>
    <row r="996" spans="2:8" ht="15.75" customHeight="1">
      <c r="B996" s="61"/>
      <c r="F996" s="14"/>
      <c r="G996" s="14"/>
      <c r="H996" s="14"/>
    </row>
    <row r="997" spans="2:8" ht="15.75" customHeight="1">
      <c r="B997" s="61"/>
      <c r="F997" s="14"/>
      <c r="G997" s="14"/>
      <c r="H997" s="14"/>
    </row>
    <row r="998" spans="2:8" ht="15.75" customHeight="1">
      <c r="B998" s="61"/>
      <c r="F998" s="14"/>
      <c r="G998" s="14"/>
      <c r="H998" s="14"/>
    </row>
    <row r="999" spans="2:8" ht="15.75" customHeight="1">
      <c r="B999" s="61"/>
      <c r="F999" s="14"/>
      <c r="G999" s="14"/>
      <c r="H999" s="14"/>
    </row>
    <row r="1000" spans="2:8" ht="15.75" customHeight="1">
      <c r="B1000" s="61"/>
      <c r="F1000" s="14"/>
      <c r="G1000" s="14"/>
      <c r="H1000" s="14"/>
    </row>
  </sheetData>
  <autoFilter ref="A1:R45" xr:uid="{00000000-0001-0000-2800-000000000000}">
    <sortState xmlns:xlrd2="http://schemas.microsoft.com/office/spreadsheetml/2017/richdata2" ref="A2:R51">
      <sortCondition ref="B1:B45"/>
    </sortState>
  </autoFilter>
  <conditionalFormatting sqref="D3 C20:D20 C22:D47 D48 C49:D50 D51 C52:D89 B90:D1000">
    <cfRule type="notContainsBlanks" dxfId="32" priority="1">
      <formula>LEN(TRIM(B90))&gt;0</formula>
    </cfRule>
  </conditionalFormatting>
  <conditionalFormatting sqref="P2:P54">
    <cfRule type="expression" dxfId="31" priority="2" stopIfTrue="1">
      <formula>"&gt;0"</formula>
    </cfRule>
    <cfRule type="cellIs" dxfId="30" priority="3" operator="lessThan">
      <formula>0</formula>
    </cfRule>
  </conditionalFormatting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2E38-0A74-4ABC-BFD6-B44C2CD4859E}">
  <sheetPr codeName="Sheet67">
    <tabColor rgb="FF7030A0"/>
  </sheetPr>
  <dimension ref="A1:R976"/>
  <sheetViews>
    <sheetView zoomScale="85" zoomScaleNormal="85" workbookViewId="0">
      <selection activeCell="F11" sqref="F11"/>
    </sheetView>
  </sheetViews>
  <sheetFormatPr defaultColWidth="12.625" defaultRowHeight="15" customHeight="1"/>
  <cols>
    <col min="1" max="1" width="8.625" style="575" customWidth="1"/>
    <col min="2" max="2" width="21.25" style="575" customWidth="1"/>
    <col min="3" max="3" width="34.5" style="575" customWidth="1"/>
    <col min="4" max="4" width="21.25" style="575" customWidth="1"/>
    <col min="5" max="5" width="16.625" style="575" customWidth="1"/>
    <col min="6" max="9" width="8.625" style="575" customWidth="1"/>
    <col min="10" max="10" width="13.75" style="575" bestFit="1" customWidth="1"/>
    <col min="11" max="11" width="11.125" style="575" customWidth="1"/>
    <col min="12" max="12" width="11.875" style="575" bestFit="1" customWidth="1"/>
    <col min="13" max="13" width="12.375" style="575" customWidth="1"/>
    <col min="14" max="14" width="8.625" style="575" customWidth="1"/>
    <col min="15" max="15" width="16.75" style="575" customWidth="1"/>
    <col min="16" max="16" width="10.75" style="575" customWidth="1"/>
    <col min="17" max="17" width="11.5" style="575" customWidth="1"/>
    <col min="18" max="18" width="10.25" style="575" customWidth="1"/>
    <col min="19" max="16384" width="12.625" style="575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301</v>
      </c>
      <c r="B2" s="62">
        <v>46022</v>
      </c>
      <c r="C2" s="111" t="s">
        <v>28</v>
      </c>
      <c r="F2" s="14">
        <v>120</v>
      </c>
      <c r="G2" s="14"/>
      <c r="H2" s="14"/>
      <c r="I2" s="13"/>
      <c r="K2" s="581" t="s">
        <v>1017</v>
      </c>
      <c r="L2" s="581">
        <v>13378</v>
      </c>
      <c r="M2" s="14"/>
      <c r="N2" s="152" t="s">
        <v>688</v>
      </c>
      <c r="O2" s="616"/>
      <c r="P2" s="31">
        <f t="shared" ref="P2" si="0">R2-Q2</f>
        <v>-120</v>
      </c>
      <c r="Q2" s="31">
        <f>SUBTOTAL(9,$F$2:F2)</f>
        <v>120</v>
      </c>
      <c r="R2" s="31">
        <f>SUBTOTAL(9,$G$2:G2)</f>
        <v>0</v>
      </c>
    </row>
    <row r="3" spans="1:18" ht="14.25" customHeight="1">
      <c r="A3" s="13">
        <v>301</v>
      </c>
      <c r="B3" s="62">
        <v>46078</v>
      </c>
      <c r="C3" s="575" t="s">
        <v>1134</v>
      </c>
      <c r="F3" s="575">
        <v>140</v>
      </c>
      <c r="K3" s="575" t="s">
        <v>984</v>
      </c>
      <c r="L3" s="611">
        <v>10020005166</v>
      </c>
      <c r="N3" s="401" t="s">
        <v>688</v>
      </c>
      <c r="O3" s="616"/>
      <c r="P3" s="31">
        <f t="shared" ref="P3:P4" si="1">R3-Q3</f>
        <v>-260</v>
      </c>
      <c r="Q3" s="31">
        <f>SUBTOTAL(9,$F$2:F3)</f>
        <v>260</v>
      </c>
      <c r="R3" s="31">
        <f>SUBTOTAL(9,$G$2:G3)</f>
        <v>0</v>
      </c>
    </row>
    <row r="4" spans="1:18" ht="14.25" customHeight="1">
      <c r="A4" s="13">
        <v>301</v>
      </c>
      <c r="B4" s="62">
        <v>46090</v>
      </c>
      <c r="C4" s="575" t="s">
        <v>7088</v>
      </c>
      <c r="D4" s="632" t="s">
        <v>6031</v>
      </c>
      <c r="F4" s="575">
        <v>571.54999999999995</v>
      </c>
      <c r="N4" s="401" t="s">
        <v>688</v>
      </c>
      <c r="O4" s="617">
        <v>46108</v>
      </c>
      <c r="P4" s="31">
        <f t="shared" si="1"/>
        <v>-831.55</v>
      </c>
      <c r="Q4" s="31">
        <f>SUBTOTAL(9,$F$2:F4)</f>
        <v>831.55</v>
      </c>
      <c r="R4" s="31">
        <f>SUBTOTAL(9,$G$2:G4)</f>
        <v>0</v>
      </c>
    </row>
    <row r="5" spans="1:18" ht="14.25" customHeight="1">
      <c r="A5" s="13">
        <v>301</v>
      </c>
      <c r="B5" s="62">
        <v>46113</v>
      </c>
      <c r="C5" s="575" t="s">
        <v>962</v>
      </c>
      <c r="G5" s="575">
        <v>7720</v>
      </c>
      <c r="P5" s="31">
        <f t="shared" ref="P5" si="2">R5-Q5</f>
        <v>6888.45</v>
      </c>
      <c r="Q5" s="31">
        <f>SUBTOTAL(9,$F$2:F5)</f>
        <v>831.55</v>
      </c>
      <c r="R5" s="31">
        <f>SUBTOTAL(9,$G$2:G5)</f>
        <v>7720</v>
      </c>
    </row>
    <row r="6" spans="1:18" ht="14.25" customHeight="1">
      <c r="A6" s="13">
        <v>301</v>
      </c>
      <c r="B6" s="62">
        <v>46126</v>
      </c>
      <c r="C6" s="575" t="s">
        <v>705</v>
      </c>
      <c r="F6" s="575">
        <v>155.69999999999999</v>
      </c>
      <c r="K6" s="575" t="s">
        <v>7159</v>
      </c>
      <c r="L6" s="575">
        <v>1728</v>
      </c>
      <c r="P6" s="31">
        <f t="shared" ref="P6" si="3">R6-Q6</f>
        <v>6732.75</v>
      </c>
      <c r="Q6" s="31">
        <f>SUBTOTAL(9,$F$2:F6)</f>
        <v>987.25</v>
      </c>
      <c r="R6" s="31">
        <f>SUBTOTAL(9,$G$2:G6)</f>
        <v>7720</v>
      </c>
    </row>
    <row r="7" spans="1:18" ht="14.25" customHeight="1">
      <c r="A7" s="13">
        <v>301</v>
      </c>
      <c r="B7" s="62">
        <v>46152</v>
      </c>
      <c r="C7" s="632" t="s">
        <v>7372</v>
      </c>
      <c r="D7" s="575" t="s">
        <v>6031</v>
      </c>
      <c r="F7" s="575">
        <v>698.93</v>
      </c>
      <c r="P7" s="31">
        <f t="shared" ref="P7" si="4">R7-Q7</f>
        <v>6033.82</v>
      </c>
      <c r="Q7" s="31">
        <f>SUBTOTAL(9,$F$2:F7)</f>
        <v>1686.1799999999998</v>
      </c>
      <c r="R7" s="31">
        <f>SUBTOTAL(9,$G$2:G7)</f>
        <v>7720</v>
      </c>
    </row>
    <row r="8" spans="1:18" ht="14.25" customHeight="1">
      <c r="A8" s="13">
        <v>301</v>
      </c>
      <c r="B8" s="62">
        <v>46183</v>
      </c>
      <c r="C8" s="575" t="s">
        <v>7324</v>
      </c>
      <c r="F8" s="575">
        <v>699</v>
      </c>
      <c r="P8" s="31">
        <f t="shared" ref="P8" si="5">R8-Q8</f>
        <v>5334.82</v>
      </c>
      <c r="Q8" s="31">
        <f>SUBTOTAL(9,$F$2:F8)</f>
        <v>2385.1799999999998</v>
      </c>
      <c r="R8" s="31">
        <f>SUBTOTAL(9,$G$2:G8)</f>
        <v>7720</v>
      </c>
    </row>
    <row r="9" spans="1:18" ht="14.25" customHeight="1">
      <c r="A9" s="13">
        <v>301</v>
      </c>
      <c r="B9" s="62">
        <v>46189</v>
      </c>
      <c r="C9" s="575" t="s">
        <v>962</v>
      </c>
      <c r="D9" s="575" t="s">
        <v>7340</v>
      </c>
      <c r="G9" s="575">
        <v>223.86</v>
      </c>
      <c r="K9" s="575" t="s">
        <v>7291</v>
      </c>
      <c r="L9" s="575" t="s">
        <v>7341</v>
      </c>
      <c r="P9" s="31">
        <f t="shared" ref="P9" si="6">R9-Q9</f>
        <v>5558.68</v>
      </c>
      <c r="Q9" s="31">
        <f>SUBTOTAL(9,$F$2:F9)</f>
        <v>2385.1799999999998</v>
      </c>
      <c r="R9" s="31">
        <f>SUBTOTAL(9,$G$2:G9)</f>
        <v>7943.86</v>
      </c>
    </row>
    <row r="10" spans="1:18" ht="14.25" customHeight="1">
      <c r="A10" s="13">
        <v>301</v>
      </c>
      <c r="B10" s="62">
        <v>46201</v>
      </c>
      <c r="C10" s="395" t="s">
        <v>7344</v>
      </c>
      <c r="D10" s="395"/>
      <c r="F10" s="575">
        <v>1180</v>
      </c>
      <c r="K10" s="658" t="s">
        <v>7343</v>
      </c>
      <c r="L10" s="575">
        <v>93</v>
      </c>
      <c r="P10" s="31">
        <f t="shared" ref="P10" si="7">R10-Q10</f>
        <v>4378.68</v>
      </c>
      <c r="Q10" s="31">
        <f>SUBTOTAL(9,$F$2:F10)</f>
        <v>3565.18</v>
      </c>
      <c r="R10" s="31">
        <f>SUBTOTAL(9,$G$2:G10)</f>
        <v>7943.86</v>
      </c>
    </row>
    <row r="11" spans="1:18" ht="14.25" customHeight="1">
      <c r="A11" s="13">
        <v>301</v>
      </c>
      <c r="B11" s="62">
        <v>46211</v>
      </c>
      <c r="C11" s="395" t="s">
        <v>7373</v>
      </c>
      <c r="D11" s="575" t="s">
        <v>6031</v>
      </c>
      <c r="F11" s="575">
        <v>1532.4</v>
      </c>
      <c r="K11" s="575" t="s">
        <v>6112</v>
      </c>
      <c r="P11" s="31">
        <f t="shared" ref="P11" si="8">R11-Q11</f>
        <v>2846.2799999999997</v>
      </c>
      <c r="Q11" s="31">
        <f>SUBTOTAL(9,$F$2:F11)</f>
        <v>5097.58</v>
      </c>
      <c r="R11" s="31">
        <f>SUBTOTAL(9,$G$2:G11)</f>
        <v>7943.86</v>
      </c>
    </row>
    <row r="12" spans="1:18" ht="14.25" customHeight="1">
      <c r="A12" s="13"/>
      <c r="B12" s="62"/>
    </row>
    <row r="13" spans="1:18" ht="14.25" customHeight="1">
      <c r="A13" s="13"/>
      <c r="B13" s="62"/>
    </row>
    <row r="14" spans="1:18" ht="14.25" customHeight="1">
      <c r="A14" s="13"/>
      <c r="B14" s="62"/>
    </row>
    <row r="15" spans="1:18" ht="14.25" customHeight="1">
      <c r="A15" s="13"/>
    </row>
    <row r="16" spans="1:18" ht="14.25" customHeight="1">
      <c r="A16" s="13"/>
      <c r="B16" s="62"/>
    </row>
    <row r="17" spans="1:15" ht="14.25" customHeight="1">
      <c r="A17" s="13"/>
      <c r="B17" s="62"/>
    </row>
    <row r="18" spans="1:15" ht="14.25" customHeight="1">
      <c r="A18" s="13"/>
      <c r="B18" s="62"/>
      <c r="C18" s="111"/>
      <c r="D18" s="111"/>
      <c r="F18" s="14"/>
      <c r="G18" s="14"/>
      <c r="H18" s="14"/>
      <c r="I18" s="13"/>
      <c r="N18" s="13"/>
      <c r="O18" s="152"/>
    </row>
    <row r="19" spans="1:15" ht="14.25" customHeight="1">
      <c r="A19" s="13"/>
      <c r="B19" s="62"/>
      <c r="C19" s="111"/>
      <c r="D19" s="111"/>
      <c r="F19" s="14"/>
      <c r="G19" s="14"/>
      <c r="H19" s="14"/>
      <c r="I19" s="13"/>
      <c r="N19" s="13"/>
      <c r="O19" s="152"/>
    </row>
    <row r="20" spans="1:15" ht="14.25" customHeight="1">
      <c r="A20" s="13"/>
      <c r="B20" s="62"/>
      <c r="C20" s="111"/>
      <c r="D20" s="111"/>
      <c r="F20" s="14"/>
      <c r="G20" s="14"/>
      <c r="H20" s="14"/>
      <c r="I20" s="13"/>
      <c r="N20" s="13"/>
      <c r="O20" s="152"/>
    </row>
    <row r="21" spans="1:15" ht="14.25" customHeight="1">
      <c r="A21" s="13"/>
      <c r="B21" s="62"/>
      <c r="C21" s="111"/>
      <c r="D21" s="111"/>
      <c r="F21" s="14"/>
      <c r="G21" s="14"/>
      <c r="H21" s="14"/>
      <c r="I21" s="13"/>
      <c r="N21" s="13"/>
      <c r="O21" s="152"/>
    </row>
    <row r="22" spans="1:15" ht="14.25" customHeight="1">
      <c r="A22" s="13"/>
      <c r="B22" s="62"/>
      <c r="C22" s="111"/>
      <c r="D22" s="111"/>
      <c r="F22" s="14"/>
      <c r="G22" s="14"/>
      <c r="H22" s="14"/>
      <c r="I22" s="13"/>
      <c r="N22" s="13"/>
      <c r="O22" s="152"/>
    </row>
    <row r="23" spans="1:15" ht="14.25" customHeight="1">
      <c r="A23" s="13"/>
      <c r="B23" s="62"/>
      <c r="C23" s="111"/>
      <c r="D23" s="111"/>
      <c r="F23" s="14"/>
      <c r="G23" s="14"/>
      <c r="H23" s="14"/>
      <c r="I23" s="13"/>
      <c r="N23" s="13"/>
      <c r="O23" s="152"/>
    </row>
    <row r="24" spans="1:15" ht="14.25" customHeight="1">
      <c r="A24" s="13"/>
      <c r="B24" s="62"/>
      <c r="C24" s="111"/>
      <c r="D24" s="111"/>
      <c r="F24" s="14"/>
      <c r="G24" s="14"/>
      <c r="H24" s="14"/>
      <c r="I24" s="13"/>
      <c r="N24" s="13"/>
      <c r="O24" s="152"/>
    </row>
    <row r="25" spans="1:15" ht="14.25" customHeight="1">
      <c r="A25" s="13"/>
      <c r="B25" s="62"/>
      <c r="C25" s="111"/>
      <c r="D25" s="111"/>
      <c r="F25" s="14"/>
      <c r="G25" s="14"/>
      <c r="H25" s="14"/>
      <c r="I25" s="13"/>
      <c r="N25" s="13"/>
      <c r="O25" s="152"/>
    </row>
    <row r="26" spans="1:15" ht="14.25" customHeight="1">
      <c r="A26" s="13"/>
      <c r="B26" s="62"/>
      <c r="C26" s="111"/>
      <c r="D26" s="111"/>
      <c r="F26" s="14"/>
      <c r="G26" s="14"/>
      <c r="H26" s="14"/>
      <c r="I26" s="13"/>
      <c r="N26" s="13"/>
      <c r="O26" s="152"/>
    </row>
    <row r="27" spans="1:15" ht="14.25" customHeight="1">
      <c r="A27" s="13"/>
      <c r="B27" s="62"/>
      <c r="C27" s="111"/>
      <c r="D27" s="111"/>
      <c r="F27" s="14"/>
      <c r="G27" s="14"/>
      <c r="H27" s="14"/>
      <c r="I27" s="13"/>
      <c r="N27" s="13"/>
      <c r="O27" s="152"/>
    </row>
    <row r="28" spans="1:15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5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5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5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5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5.75" customHeight="1">
      <c r="B197" s="62"/>
      <c r="F197" s="14"/>
      <c r="G197" s="14"/>
      <c r="H197" s="14"/>
      <c r="I197" s="13"/>
      <c r="N197" s="13"/>
      <c r="O197" s="152"/>
    </row>
    <row r="198" spans="1:15" ht="15.75" customHeight="1">
      <c r="B198" s="62"/>
      <c r="F198" s="14"/>
      <c r="G198" s="14"/>
      <c r="H198" s="14"/>
      <c r="I198" s="13"/>
      <c r="N198" s="13"/>
      <c r="O198" s="152"/>
    </row>
    <row r="199" spans="1:15" ht="15.75" customHeight="1">
      <c r="B199" s="62"/>
      <c r="F199" s="14"/>
      <c r="G199" s="14"/>
      <c r="H199" s="14"/>
      <c r="I199" s="13"/>
      <c r="N199" s="13"/>
      <c r="O199" s="152"/>
    </row>
    <row r="200" spans="1:15" ht="15.75" customHeight="1">
      <c r="B200" s="62"/>
      <c r="F200" s="14"/>
      <c r="G200" s="14"/>
      <c r="H200" s="14"/>
      <c r="I200" s="13"/>
      <c r="N200" s="13"/>
      <c r="O200" s="152"/>
    </row>
    <row r="201" spans="1:15" ht="15.75" customHeight="1">
      <c r="B201" s="62"/>
      <c r="F201" s="14"/>
      <c r="G201" s="14"/>
      <c r="H201" s="14"/>
      <c r="I201" s="13"/>
      <c r="N201" s="13"/>
      <c r="O201" s="152"/>
    </row>
    <row r="202" spans="1:15" ht="15.75" customHeight="1">
      <c r="B202" s="62"/>
      <c r="F202" s="14"/>
      <c r="G202" s="14"/>
      <c r="H202" s="14"/>
      <c r="I202" s="13"/>
      <c r="N202" s="13"/>
      <c r="O202" s="152"/>
    </row>
    <row r="203" spans="1:15" ht="15.75" customHeight="1">
      <c r="B203" s="62"/>
      <c r="F203" s="14"/>
      <c r="G203" s="14"/>
      <c r="H203" s="14"/>
      <c r="I203" s="13"/>
      <c r="N203" s="13"/>
      <c r="O203" s="152"/>
    </row>
    <row r="204" spans="1:15" ht="15.75" customHeight="1">
      <c r="B204" s="62"/>
      <c r="F204" s="14"/>
      <c r="G204" s="14"/>
      <c r="H204" s="14"/>
      <c r="I204" s="13"/>
      <c r="N204" s="13"/>
      <c r="O204" s="152"/>
    </row>
    <row r="205" spans="1:15" ht="15.75" customHeight="1">
      <c r="B205" s="62"/>
      <c r="F205" s="14"/>
      <c r="G205" s="14"/>
      <c r="H205" s="14"/>
      <c r="I205" s="13"/>
      <c r="N205" s="13"/>
      <c r="O205" s="152"/>
    </row>
    <row r="206" spans="1:15" ht="15.75" customHeight="1">
      <c r="B206" s="62"/>
      <c r="F206" s="14"/>
      <c r="G206" s="14"/>
      <c r="H206" s="14"/>
      <c r="I206" s="13"/>
      <c r="N206" s="13"/>
      <c r="O206" s="152"/>
    </row>
    <row r="207" spans="1:15" ht="15.75" customHeight="1">
      <c r="B207" s="62"/>
      <c r="F207" s="14"/>
      <c r="G207" s="14"/>
      <c r="H207" s="14"/>
      <c r="I207" s="13"/>
      <c r="N207" s="13"/>
      <c r="O207" s="152"/>
    </row>
    <row r="208" spans="1:15" ht="15.75" customHeight="1">
      <c r="B208" s="62"/>
      <c r="F208" s="14"/>
      <c r="G208" s="14"/>
      <c r="H208" s="14"/>
      <c r="I208" s="13"/>
      <c r="N208" s="13"/>
      <c r="O208" s="152"/>
    </row>
    <row r="209" spans="2:15" ht="15.75" customHeight="1">
      <c r="B209" s="62"/>
      <c r="F209" s="14"/>
      <c r="G209" s="14"/>
      <c r="H209" s="14"/>
      <c r="I209" s="13"/>
      <c r="N209" s="13"/>
      <c r="O209" s="152"/>
    </row>
    <row r="210" spans="2:15" ht="15.75" customHeight="1">
      <c r="B210" s="62"/>
      <c r="F210" s="14"/>
      <c r="G210" s="14"/>
      <c r="H210" s="14"/>
      <c r="I210" s="13"/>
      <c r="N210" s="13"/>
      <c r="O210" s="152"/>
    </row>
    <row r="211" spans="2:15" ht="15.75" customHeight="1">
      <c r="B211" s="62"/>
      <c r="F211" s="14"/>
      <c r="G211" s="14"/>
      <c r="H211" s="14"/>
      <c r="I211" s="13"/>
      <c r="N211" s="13"/>
      <c r="O211" s="152"/>
    </row>
    <row r="212" spans="2:15" ht="15.75" customHeight="1">
      <c r="B212" s="62"/>
      <c r="F212" s="14"/>
      <c r="G212" s="14"/>
      <c r="H212" s="14"/>
      <c r="I212" s="13"/>
      <c r="N212" s="13"/>
      <c r="O212" s="152"/>
    </row>
    <row r="213" spans="2:15" ht="15.75" customHeight="1">
      <c r="B213" s="62"/>
      <c r="F213" s="14"/>
      <c r="G213" s="14"/>
      <c r="H213" s="14"/>
      <c r="I213" s="13"/>
      <c r="N213" s="13"/>
      <c r="O213" s="152"/>
    </row>
    <row r="214" spans="2:15" ht="15.75" customHeight="1">
      <c r="B214" s="62"/>
      <c r="F214" s="14"/>
      <c r="G214" s="14"/>
      <c r="H214" s="14"/>
      <c r="I214" s="13"/>
      <c r="N214" s="13"/>
      <c r="O214" s="152"/>
    </row>
    <row r="215" spans="2:15" ht="15.75" customHeight="1">
      <c r="B215" s="62"/>
      <c r="F215" s="14"/>
      <c r="G215" s="14"/>
      <c r="H215" s="14"/>
      <c r="I215" s="13"/>
      <c r="N215" s="13"/>
      <c r="O215" s="152"/>
    </row>
    <row r="216" spans="2:15" ht="15.75" customHeight="1">
      <c r="B216" s="62"/>
      <c r="F216" s="14"/>
      <c r="G216" s="14"/>
      <c r="H216" s="14"/>
      <c r="I216" s="13"/>
      <c r="N216" s="13"/>
      <c r="O216" s="152"/>
    </row>
    <row r="217" spans="2:15" ht="15.75" customHeight="1">
      <c r="B217" s="62"/>
      <c r="F217" s="14"/>
      <c r="G217" s="14"/>
      <c r="H217" s="14"/>
      <c r="I217" s="13"/>
      <c r="N217" s="13"/>
      <c r="O217" s="152"/>
    </row>
    <row r="218" spans="2:15" ht="15.75" customHeight="1">
      <c r="B218" s="62"/>
      <c r="F218" s="14"/>
      <c r="G218" s="14"/>
      <c r="H218" s="14"/>
      <c r="I218" s="13"/>
      <c r="N218" s="13"/>
      <c r="O218" s="152"/>
    </row>
    <row r="219" spans="2:15" ht="15.75" customHeight="1">
      <c r="B219" s="62"/>
      <c r="F219" s="14"/>
      <c r="G219" s="14"/>
      <c r="H219" s="14"/>
      <c r="I219" s="13"/>
      <c r="N219" s="13"/>
      <c r="O219" s="152"/>
    </row>
    <row r="220" spans="2:15" ht="15.75" customHeight="1">
      <c r="B220" s="62"/>
      <c r="F220" s="14"/>
      <c r="G220" s="14"/>
      <c r="H220" s="14"/>
      <c r="I220" s="13"/>
      <c r="N220" s="13"/>
      <c r="O220" s="152"/>
    </row>
    <row r="221" spans="2:15" ht="15.75" customHeight="1">
      <c r="B221" s="62"/>
      <c r="F221" s="14"/>
      <c r="G221" s="14"/>
      <c r="H221" s="14"/>
      <c r="I221" s="13"/>
      <c r="N221" s="13"/>
      <c r="O221" s="152"/>
    </row>
    <row r="222" spans="2:15" ht="15.75" customHeight="1">
      <c r="B222" s="62"/>
      <c r="F222" s="14"/>
      <c r="G222" s="14"/>
      <c r="H222" s="14"/>
      <c r="I222" s="13"/>
      <c r="N222" s="13"/>
      <c r="O222" s="152"/>
    </row>
    <row r="223" spans="2:15" ht="15.75" customHeight="1">
      <c r="B223" s="62"/>
      <c r="F223" s="14"/>
      <c r="G223" s="14"/>
      <c r="H223" s="14"/>
      <c r="I223" s="13"/>
      <c r="N223" s="13"/>
      <c r="O223" s="152"/>
    </row>
    <row r="224" spans="2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</sheetData>
  <autoFilter ref="A1:R2" xr:uid="{00000000-0009-0000-0000-00002F000000}">
    <sortState xmlns:xlrd2="http://schemas.microsoft.com/office/spreadsheetml/2017/richdata2" ref="A2:R7">
      <sortCondition ref="B1:B2"/>
    </sortState>
  </autoFilter>
  <conditionalFormatting sqref="P2:P11">
    <cfRule type="expression" dxfId="29" priority="1" stopIfTrue="1">
      <formula>"&gt;0"</formula>
    </cfRule>
    <cfRule type="cellIs" dxfId="28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E5604-E23E-4746-86D1-8E76754830EC}">
  <sheetPr codeName="Sheet68">
    <tabColor rgb="FF7030A0"/>
  </sheetPr>
  <dimension ref="A1:R999"/>
  <sheetViews>
    <sheetView topLeftCell="D1" workbookViewId="0">
      <selection activeCell="P23" sqref="P23:R24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9" width="8.625" customWidth="1"/>
    <col min="10" max="10" width="13.75" bestFit="1" customWidth="1"/>
    <col min="11" max="11" width="11.125" customWidth="1"/>
    <col min="12" max="12" width="10.25" bestFit="1" customWidth="1"/>
    <col min="13" max="13" width="12.375" customWidth="1"/>
    <col min="14" max="14" width="12.25" bestFit="1" customWidth="1"/>
    <col min="15" max="15" width="14.25" bestFit="1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1210</v>
      </c>
      <c r="B2" s="62">
        <v>45839</v>
      </c>
      <c r="C2" s="111" t="s">
        <v>1016</v>
      </c>
      <c r="D2" s="111"/>
      <c r="F2" s="14">
        <v>-11.55</v>
      </c>
      <c r="G2" s="14"/>
      <c r="H2" s="14"/>
      <c r="I2" s="14" t="s">
        <v>89</v>
      </c>
      <c r="J2" s="576"/>
      <c r="K2" s="14" t="s">
        <v>2651</v>
      </c>
      <c r="L2" s="114">
        <v>1575690</v>
      </c>
      <c r="M2" s="14"/>
      <c r="N2" s="13" t="s">
        <v>87</v>
      </c>
      <c r="O2" s="427"/>
      <c r="P2" s="31">
        <f t="shared" ref="P2:P19" si="0">R2-Q2</f>
        <v>11.55</v>
      </c>
      <c r="Q2" s="31">
        <f>SUBTOTAL(9,$F$2:F2)</f>
        <v>-11.55</v>
      </c>
      <c r="R2" s="31">
        <f>SUBTOTAL(9,$G$2:G2)</f>
        <v>0</v>
      </c>
    </row>
    <row r="3" spans="1:18" ht="14.25" customHeight="1">
      <c r="A3" s="13">
        <v>1210</v>
      </c>
      <c r="B3" s="62">
        <v>45839</v>
      </c>
      <c r="C3" s="111" t="s">
        <v>1016</v>
      </c>
      <c r="D3" s="111"/>
      <c r="F3" s="14">
        <v>231</v>
      </c>
      <c r="G3" s="14"/>
      <c r="H3" s="14"/>
      <c r="I3" s="14" t="s">
        <v>89</v>
      </c>
      <c r="J3" s="14"/>
      <c r="K3" s="14" t="s">
        <v>2651</v>
      </c>
      <c r="L3" s="114">
        <v>1575690</v>
      </c>
      <c r="M3" s="14"/>
      <c r="N3" s="13" t="s">
        <v>87</v>
      </c>
      <c r="O3" s="427"/>
      <c r="P3" s="31">
        <f t="shared" si="0"/>
        <v>-219.45</v>
      </c>
      <c r="Q3" s="31">
        <f>SUBTOTAL(9,$F$2:F3)</f>
        <v>219.45</v>
      </c>
      <c r="R3" s="31">
        <f>SUBTOTAL(9,$G$2:G3)</f>
        <v>0</v>
      </c>
    </row>
    <row r="4" spans="1:18" ht="14.25" customHeight="1">
      <c r="A4" s="13">
        <v>1210</v>
      </c>
      <c r="B4" s="62">
        <v>45867</v>
      </c>
      <c r="C4" s="111" t="s">
        <v>962</v>
      </c>
      <c r="D4" s="111"/>
      <c r="F4" s="14"/>
      <c r="G4" s="14">
        <v>1400</v>
      </c>
      <c r="H4" s="14"/>
      <c r="I4" s="14"/>
      <c r="J4" s="14"/>
      <c r="K4" s="14"/>
      <c r="L4" s="14"/>
      <c r="M4" s="14"/>
      <c r="N4" s="13" t="s">
        <v>87</v>
      </c>
      <c r="O4" s="427"/>
      <c r="P4" s="31">
        <f t="shared" si="0"/>
        <v>1180.55</v>
      </c>
      <c r="Q4" s="31">
        <f>SUBTOTAL(9,$F$2:F4)</f>
        <v>219.45</v>
      </c>
      <c r="R4" s="31">
        <f>SUBTOTAL(9,$G$2:G4)</f>
        <v>1400</v>
      </c>
    </row>
    <row r="5" spans="1:18" ht="14.25" customHeight="1">
      <c r="A5" s="13">
        <v>1210</v>
      </c>
      <c r="B5" s="62">
        <v>45873</v>
      </c>
      <c r="C5" s="111" t="s">
        <v>6610</v>
      </c>
      <c r="D5" s="182" t="s">
        <v>6611</v>
      </c>
      <c r="F5" s="14">
        <v>1200</v>
      </c>
      <c r="G5" s="14"/>
      <c r="H5" s="14"/>
      <c r="I5" s="13" t="s">
        <v>91</v>
      </c>
      <c r="K5" s="14" t="s">
        <v>6612</v>
      </c>
      <c r="L5">
        <v>7</v>
      </c>
      <c r="M5" s="14"/>
      <c r="N5" s="13" t="s">
        <v>87</v>
      </c>
      <c r="O5" s="427"/>
      <c r="P5" s="31">
        <f t="shared" si="0"/>
        <v>-19.450000000000045</v>
      </c>
      <c r="Q5" s="31">
        <f>SUBTOTAL(9,$F$2:F5)</f>
        <v>1419.45</v>
      </c>
      <c r="R5" s="31">
        <f>SUBTOTAL(9,$G$2:G5)</f>
        <v>1400</v>
      </c>
    </row>
    <row r="6" spans="1:18" ht="14.25" customHeight="1">
      <c r="A6" s="13">
        <v>1210</v>
      </c>
      <c r="B6" s="62">
        <v>45895</v>
      </c>
      <c r="C6" s="62" t="s">
        <v>6653</v>
      </c>
      <c r="F6" s="14"/>
      <c r="G6" s="14"/>
      <c r="H6" s="14">
        <v>84.83</v>
      </c>
      <c r="I6" s="13"/>
      <c r="K6" s="14" t="s">
        <v>2657</v>
      </c>
      <c r="L6">
        <v>411278243</v>
      </c>
      <c r="M6" s="14"/>
      <c r="N6" s="13" t="s">
        <v>87</v>
      </c>
      <c r="O6" s="427"/>
      <c r="P6" s="31">
        <f t="shared" si="0"/>
        <v>-19.450000000000045</v>
      </c>
      <c r="Q6" s="31">
        <f>SUBTOTAL(9,$F$2:F6)</f>
        <v>1419.45</v>
      </c>
      <c r="R6" s="31">
        <f>SUBTOTAL(9,$G$2:G6)</f>
        <v>1400</v>
      </c>
    </row>
    <row r="7" spans="1:18" ht="14.25" customHeight="1">
      <c r="A7" s="13">
        <v>1210</v>
      </c>
      <c r="B7" s="62">
        <v>45896</v>
      </c>
      <c r="C7" s="111" t="s">
        <v>6652</v>
      </c>
      <c r="F7" s="14">
        <v>59.3</v>
      </c>
      <c r="G7" s="14"/>
      <c r="H7" s="14"/>
      <c r="I7" s="13" t="s">
        <v>89</v>
      </c>
      <c r="K7" s="14" t="s">
        <v>451</v>
      </c>
      <c r="L7">
        <v>228285</v>
      </c>
      <c r="M7" s="14"/>
      <c r="N7" s="13" t="s">
        <v>87</v>
      </c>
      <c r="O7" s="427"/>
      <c r="P7" s="31">
        <f t="shared" si="0"/>
        <v>-78.75</v>
      </c>
      <c r="Q7" s="31">
        <f>SUBTOTAL(9,$F$2:F7)</f>
        <v>1478.75</v>
      </c>
      <c r="R7" s="31">
        <f>SUBTOTAL(9,$G$2:G7)</f>
        <v>1400</v>
      </c>
    </row>
    <row r="8" spans="1:18" ht="14.25" customHeight="1">
      <c r="A8" s="13">
        <v>1210</v>
      </c>
      <c r="B8" s="62">
        <v>45900</v>
      </c>
      <c r="C8" s="111" t="s">
        <v>6676</v>
      </c>
      <c r="F8" s="14">
        <v>350</v>
      </c>
      <c r="G8" s="14"/>
      <c r="H8" s="14"/>
      <c r="I8" s="13" t="s">
        <v>91</v>
      </c>
      <c r="K8" s="51" t="s">
        <v>6612</v>
      </c>
      <c r="L8">
        <v>14</v>
      </c>
      <c r="M8" s="14"/>
      <c r="N8" s="13" t="s">
        <v>87</v>
      </c>
      <c r="O8" s="427"/>
      <c r="P8" s="31">
        <f t="shared" si="0"/>
        <v>-428.75</v>
      </c>
      <c r="Q8" s="31">
        <f>SUBTOTAL(9,$F$2:F8)</f>
        <v>1828.75</v>
      </c>
      <c r="R8" s="31">
        <f>SUBTOTAL(9,$G$2:G8)</f>
        <v>1400</v>
      </c>
    </row>
    <row r="9" spans="1:18" ht="14.25" customHeight="1">
      <c r="A9" s="13">
        <v>1210</v>
      </c>
      <c r="B9" s="62">
        <v>45901</v>
      </c>
      <c r="C9" s="111" t="s">
        <v>1898</v>
      </c>
      <c r="D9" s="111"/>
      <c r="F9" s="14"/>
      <c r="G9" s="14"/>
      <c r="H9" s="14"/>
      <c r="I9" s="13"/>
      <c r="K9" s="51"/>
      <c r="M9" s="576">
        <v>5150</v>
      </c>
      <c r="N9" s="13"/>
      <c r="O9" s="427"/>
      <c r="P9" s="31">
        <f t="shared" si="0"/>
        <v>-428.75</v>
      </c>
      <c r="Q9" s="31">
        <f>SUBTOTAL(9,$F$2:F9)</f>
        <v>1828.75</v>
      </c>
      <c r="R9" s="31">
        <f>SUBTOTAL(9,$G$2:G9)</f>
        <v>1400</v>
      </c>
    </row>
    <row r="10" spans="1:18" ht="14.25" customHeight="1">
      <c r="A10" s="13">
        <v>1210</v>
      </c>
      <c r="B10" s="62">
        <v>45903</v>
      </c>
      <c r="C10" s="111" t="s">
        <v>6682</v>
      </c>
      <c r="D10" s="576"/>
      <c r="F10" s="14">
        <v>94.8</v>
      </c>
      <c r="G10" s="14"/>
      <c r="H10" s="14"/>
      <c r="I10" s="13" t="s">
        <v>89</v>
      </c>
      <c r="K10" s="14" t="s">
        <v>451</v>
      </c>
      <c r="L10">
        <v>589090690</v>
      </c>
      <c r="M10" s="14"/>
      <c r="N10" s="13" t="s">
        <v>87</v>
      </c>
      <c r="O10" s="427">
        <v>45926</v>
      </c>
      <c r="P10" s="31">
        <f t="shared" si="0"/>
        <v>-523.54999999999995</v>
      </c>
      <c r="Q10" s="31">
        <f>SUBTOTAL(9,$F$2:F10)</f>
        <v>1923.55</v>
      </c>
      <c r="R10" s="31">
        <f>SUBTOTAL(9,$G$2:G10)</f>
        <v>1400</v>
      </c>
    </row>
    <row r="11" spans="1:18" ht="14.25" customHeight="1">
      <c r="A11" s="13">
        <v>1210</v>
      </c>
      <c r="B11" s="62">
        <v>45909</v>
      </c>
      <c r="C11" s="111" t="s">
        <v>6657</v>
      </c>
      <c r="D11" s="111"/>
      <c r="F11" s="14">
        <v>324</v>
      </c>
      <c r="G11" s="14"/>
      <c r="H11" s="14"/>
      <c r="I11" s="13" t="s">
        <v>89</v>
      </c>
      <c r="K11" s="51" t="s">
        <v>6739</v>
      </c>
      <c r="L11">
        <v>6909</v>
      </c>
      <c r="M11" s="576"/>
      <c r="N11" s="13" t="s">
        <v>87</v>
      </c>
      <c r="O11" s="427"/>
      <c r="P11" s="31">
        <f t="shared" si="0"/>
        <v>-847.55000000000018</v>
      </c>
      <c r="Q11" s="31">
        <f>SUBTOTAL(9,$F$2:F11)</f>
        <v>2247.5500000000002</v>
      </c>
      <c r="R11" s="31">
        <f>SUBTOTAL(9,$G$2:G11)</f>
        <v>1400</v>
      </c>
    </row>
    <row r="12" spans="1:18" ht="14.25" customHeight="1">
      <c r="A12" s="13">
        <v>1210</v>
      </c>
      <c r="B12" s="62">
        <v>45933</v>
      </c>
      <c r="C12" s="111" t="s">
        <v>962</v>
      </c>
      <c r="D12" s="111"/>
      <c r="F12" s="14"/>
      <c r="G12" s="14">
        <v>3000</v>
      </c>
      <c r="H12" s="14"/>
      <c r="I12" s="13"/>
      <c r="K12" s="51"/>
      <c r="N12" s="13" t="s">
        <v>87</v>
      </c>
      <c r="O12" s="427"/>
      <c r="P12" s="31">
        <f t="shared" si="0"/>
        <v>2152.4499999999998</v>
      </c>
      <c r="Q12" s="31">
        <f>SUBTOTAL(9,$F$2:F12)</f>
        <v>2247.5500000000002</v>
      </c>
      <c r="R12" s="31">
        <f>SUBTOTAL(9,$G$2:G12)</f>
        <v>4400</v>
      </c>
    </row>
    <row r="13" spans="1:18" ht="14.25" customHeight="1">
      <c r="A13" s="13">
        <v>1210</v>
      </c>
      <c r="B13" s="62">
        <v>45935</v>
      </c>
      <c r="C13" s="111" t="s">
        <v>1898</v>
      </c>
      <c r="D13" s="111"/>
      <c r="F13" s="14"/>
      <c r="G13" s="14"/>
      <c r="H13" s="14"/>
      <c r="I13" s="13"/>
      <c r="K13" s="51"/>
      <c r="M13" s="576">
        <v>5150</v>
      </c>
      <c r="N13" s="13"/>
      <c r="O13" s="427"/>
      <c r="P13" s="31">
        <f t="shared" si="0"/>
        <v>2152.4499999999998</v>
      </c>
      <c r="Q13" s="31">
        <f>SUBTOTAL(9,$F$2:F13)</f>
        <v>2247.5500000000002</v>
      </c>
      <c r="R13" s="31">
        <f>SUBTOTAL(9,$G$2:G13)</f>
        <v>4400</v>
      </c>
    </row>
    <row r="14" spans="1:18" ht="14.25" customHeight="1">
      <c r="A14" s="13">
        <v>1210</v>
      </c>
      <c r="B14" s="62">
        <v>45939</v>
      </c>
      <c r="C14" s="111" t="s">
        <v>6726</v>
      </c>
      <c r="D14" s="576"/>
      <c r="F14" s="14">
        <v>500</v>
      </c>
      <c r="G14" s="14"/>
      <c r="H14" s="14"/>
      <c r="I14" s="13" t="s">
        <v>91</v>
      </c>
      <c r="K14" s="51" t="s">
        <v>6612</v>
      </c>
      <c r="L14" s="576">
        <v>23</v>
      </c>
      <c r="M14" s="14"/>
      <c r="N14" s="13" t="s">
        <v>87</v>
      </c>
      <c r="O14" s="427"/>
      <c r="P14" s="31">
        <f t="shared" si="0"/>
        <v>1652.4499999999998</v>
      </c>
      <c r="Q14" s="31">
        <f>SUBTOTAL(9,$F$2:F14)</f>
        <v>2747.55</v>
      </c>
      <c r="R14" s="31">
        <f>SUBTOTAL(9,$G$2:G14)</f>
        <v>4400</v>
      </c>
    </row>
    <row r="15" spans="1:18" ht="14.25" customHeight="1">
      <c r="A15" s="13">
        <v>1210</v>
      </c>
      <c r="B15" s="62">
        <v>45943</v>
      </c>
      <c r="C15" s="111" t="s">
        <v>6657</v>
      </c>
      <c r="D15" s="576"/>
      <c r="F15" s="14">
        <v>253</v>
      </c>
      <c r="G15" s="14"/>
      <c r="H15" s="14"/>
      <c r="I15" s="13" t="s">
        <v>89</v>
      </c>
      <c r="K15" s="51" t="s">
        <v>459</v>
      </c>
      <c r="L15" s="571">
        <v>115257</v>
      </c>
      <c r="M15" s="14"/>
      <c r="N15" s="13" t="s">
        <v>87</v>
      </c>
      <c r="O15" s="427"/>
      <c r="P15" s="31">
        <f t="shared" si="0"/>
        <v>1399.4499999999998</v>
      </c>
      <c r="Q15" s="31">
        <f>SUBTOTAL(9,$F$2:F15)</f>
        <v>3000.55</v>
      </c>
      <c r="R15" s="31">
        <f>SUBTOTAL(9,$G$2:G15)</f>
        <v>4400</v>
      </c>
    </row>
    <row r="16" spans="1:18" ht="14.25" customHeight="1">
      <c r="A16" s="13">
        <v>1210</v>
      </c>
      <c r="B16" s="62">
        <v>45951</v>
      </c>
      <c r="C16" s="576" t="s">
        <v>6751</v>
      </c>
      <c r="D16" s="111"/>
      <c r="F16" s="14">
        <v>500</v>
      </c>
      <c r="G16" s="14"/>
      <c r="H16" s="14"/>
      <c r="I16" s="13" t="s">
        <v>91</v>
      </c>
      <c r="K16" s="51" t="s">
        <v>6612</v>
      </c>
      <c r="L16" s="621">
        <v>27</v>
      </c>
      <c r="N16" s="13" t="s">
        <v>87</v>
      </c>
      <c r="O16" s="427">
        <v>45991</v>
      </c>
      <c r="P16" s="31">
        <f t="shared" si="0"/>
        <v>899.44999999999982</v>
      </c>
      <c r="Q16" s="31">
        <f>SUBTOTAL(9,$F$2:F16)</f>
        <v>3500.55</v>
      </c>
      <c r="R16" s="31">
        <f>SUBTOTAL(9,$G$2:G16)</f>
        <v>4400</v>
      </c>
    </row>
    <row r="17" spans="1:18" s="573" customFormat="1" ht="14.25" customHeight="1">
      <c r="A17" s="13">
        <v>1210</v>
      </c>
      <c r="B17" s="62">
        <v>45963</v>
      </c>
      <c r="C17" s="111" t="s">
        <v>1898</v>
      </c>
      <c r="D17" s="576"/>
      <c r="F17" s="14"/>
      <c r="G17" s="14"/>
      <c r="H17" s="14"/>
      <c r="I17" s="13"/>
      <c r="K17" s="576"/>
      <c r="M17" s="573">
        <v>5150</v>
      </c>
      <c r="N17" s="13"/>
      <c r="O17" s="115"/>
      <c r="P17" s="31">
        <f t="shared" si="0"/>
        <v>899.44999999999982</v>
      </c>
      <c r="Q17" s="31">
        <f>SUBTOTAL(9,$F$2:F17)</f>
        <v>3500.55</v>
      </c>
      <c r="R17" s="31">
        <f>SUBTOTAL(9,$G$2:G17)</f>
        <v>4400</v>
      </c>
    </row>
    <row r="18" spans="1:18" ht="14.25" customHeight="1">
      <c r="A18" s="13">
        <v>1210</v>
      </c>
      <c r="B18" s="62">
        <v>45992</v>
      </c>
      <c r="C18" s="111" t="s">
        <v>1898</v>
      </c>
      <c r="D18" s="111"/>
      <c r="F18" s="14"/>
      <c r="G18" s="14"/>
      <c r="H18" s="14"/>
      <c r="I18" s="13"/>
      <c r="M18">
        <v>5150</v>
      </c>
      <c r="N18" s="576"/>
      <c r="O18" s="115"/>
      <c r="P18" s="31">
        <f t="shared" si="0"/>
        <v>899.44999999999982</v>
      </c>
      <c r="Q18" s="31">
        <f>SUBTOTAL(9,$F$2:F18)</f>
        <v>3500.55</v>
      </c>
      <c r="R18" s="31">
        <f>SUBTOTAL(9,$G$2:G18)</f>
        <v>4400</v>
      </c>
    </row>
    <row r="19" spans="1:18" ht="14.25" customHeight="1">
      <c r="A19" s="13">
        <v>1210</v>
      </c>
      <c r="B19" s="62">
        <v>46029</v>
      </c>
      <c r="C19" s="111" t="s">
        <v>7004</v>
      </c>
      <c r="D19" s="111"/>
      <c r="F19" s="14">
        <f>70-3.5</f>
        <v>66.5</v>
      </c>
      <c r="G19" s="14"/>
      <c r="H19" s="14"/>
      <c r="I19" s="13" t="s">
        <v>89</v>
      </c>
      <c r="K19" t="s">
        <v>7005</v>
      </c>
      <c r="L19">
        <v>8101437</v>
      </c>
      <c r="N19" s="13"/>
      <c r="O19" s="115"/>
      <c r="P19" s="31">
        <f t="shared" si="0"/>
        <v>832.94999999999982</v>
      </c>
      <c r="Q19" s="31">
        <f>SUBTOTAL(9,$F$2:F19)</f>
        <v>3567.05</v>
      </c>
      <c r="R19" s="31">
        <f>SUBTOTAL(9,$G$2:G19)</f>
        <v>4400</v>
      </c>
    </row>
    <row r="20" spans="1:18" ht="14.25" customHeight="1">
      <c r="A20" s="13">
        <v>1210</v>
      </c>
      <c r="B20" s="62">
        <v>46027</v>
      </c>
      <c r="C20" s="111" t="s">
        <v>1898</v>
      </c>
      <c r="D20" s="111"/>
      <c r="F20" s="14"/>
      <c r="G20" s="14"/>
      <c r="H20" s="14"/>
      <c r="I20" s="13"/>
      <c r="M20">
        <v>5150</v>
      </c>
      <c r="N20" s="13"/>
      <c r="O20" s="152"/>
      <c r="P20" s="31">
        <f t="shared" ref="P20" si="1">R20-Q20</f>
        <v>832.94999999999982</v>
      </c>
      <c r="Q20" s="31">
        <f>SUBTOTAL(9,$F$2:F20)</f>
        <v>3567.05</v>
      </c>
      <c r="R20" s="31">
        <f>SUBTOTAL(9,$G$2:G20)</f>
        <v>4400</v>
      </c>
    </row>
    <row r="21" spans="1:18" ht="14.25" customHeight="1">
      <c r="A21" s="13">
        <v>1210</v>
      </c>
      <c r="B21" s="62">
        <v>46054</v>
      </c>
      <c r="C21" s="111" t="s">
        <v>1898</v>
      </c>
      <c r="D21" s="111"/>
      <c r="F21" s="14"/>
      <c r="G21" s="14"/>
      <c r="H21" s="14"/>
      <c r="I21" s="13"/>
      <c r="K21" s="51"/>
      <c r="M21">
        <v>5150</v>
      </c>
      <c r="N21" s="13"/>
      <c r="O21" s="152"/>
      <c r="P21" s="31">
        <f t="shared" ref="P21:P23" si="2">R21-Q21</f>
        <v>832.94999999999982</v>
      </c>
      <c r="Q21" s="31">
        <f>SUBTOTAL(9,$F$2:F21)</f>
        <v>3567.05</v>
      </c>
      <c r="R21" s="31">
        <f>SUBTOTAL(9,$G$2:G21)</f>
        <v>4400</v>
      </c>
    </row>
    <row r="22" spans="1:18" ht="14.25" customHeight="1">
      <c r="A22" s="13">
        <v>1210</v>
      </c>
      <c r="B22" s="62">
        <v>46121</v>
      </c>
      <c r="C22" s="111" t="s">
        <v>1898</v>
      </c>
      <c r="D22" s="111"/>
      <c r="F22" s="14"/>
      <c r="G22" s="2"/>
      <c r="H22" s="14"/>
      <c r="I22" s="13"/>
      <c r="M22">
        <v>5150</v>
      </c>
      <c r="N22" s="13"/>
      <c r="O22" s="152"/>
      <c r="P22" s="31">
        <f t="shared" si="2"/>
        <v>832.94999999999982</v>
      </c>
      <c r="Q22" s="31">
        <f>SUBTOTAL(9,$F$2:F22)</f>
        <v>3567.05</v>
      </c>
      <c r="R22" s="31">
        <f>SUBTOTAL(9,$G$2:G22)</f>
        <v>4400</v>
      </c>
    </row>
    <row r="23" spans="1:18" ht="14.25" customHeight="1">
      <c r="A23" s="13">
        <v>1210</v>
      </c>
      <c r="B23" s="62">
        <v>46149</v>
      </c>
      <c r="C23" s="111" t="s">
        <v>1898</v>
      </c>
      <c r="D23" s="111"/>
      <c r="F23" s="14"/>
      <c r="G23" s="14"/>
      <c r="H23" s="14"/>
      <c r="I23" s="13"/>
      <c r="K23" s="51"/>
      <c r="M23">
        <v>5150</v>
      </c>
      <c r="N23" s="13"/>
      <c r="O23" s="152"/>
      <c r="P23" s="31">
        <f t="shared" si="2"/>
        <v>832.94999999999982</v>
      </c>
      <c r="Q23" s="31">
        <f>SUBTOTAL(9,$F$2:F23)</f>
        <v>3567.05</v>
      </c>
      <c r="R23" s="31">
        <f>SUBTOTAL(9,$G$2:G23)</f>
        <v>4400</v>
      </c>
    </row>
    <row r="24" spans="1:18" ht="14.25" customHeight="1">
      <c r="A24" s="13">
        <v>1210</v>
      </c>
      <c r="B24" s="28">
        <v>46174</v>
      </c>
      <c r="C24" s="111" t="s">
        <v>1898</v>
      </c>
      <c r="D24" s="52"/>
      <c r="E24" s="29"/>
      <c r="F24" s="35"/>
      <c r="G24" s="35"/>
      <c r="H24" s="35"/>
      <c r="I24" s="13"/>
      <c r="J24" s="147"/>
      <c r="K24" s="147"/>
      <c r="L24" s="239"/>
      <c r="M24">
        <v>5150</v>
      </c>
      <c r="N24" s="13"/>
      <c r="O24" s="152"/>
      <c r="P24" s="31">
        <f t="shared" ref="P24" si="3">R24-Q24</f>
        <v>832.94999999999982</v>
      </c>
      <c r="Q24" s="31">
        <f>SUBTOTAL(9,$F$2:F24)</f>
        <v>3567.05</v>
      </c>
      <c r="R24" s="31">
        <f>SUBTOTAL(9,$G$2:G24)</f>
        <v>4400</v>
      </c>
    </row>
    <row r="25" spans="1:18" ht="14.25" customHeight="1">
      <c r="A25" s="13"/>
      <c r="B25" s="61"/>
      <c r="C25" s="111"/>
      <c r="D25" s="111"/>
      <c r="F25" s="14"/>
      <c r="G25" s="2"/>
      <c r="H25" s="14"/>
      <c r="I25" s="13"/>
      <c r="N25" s="13"/>
      <c r="O25" s="152"/>
    </row>
    <row r="26" spans="1:18" ht="14.25" customHeight="1">
      <c r="A26" s="13"/>
      <c r="B26" s="61"/>
      <c r="C26" s="111"/>
      <c r="D26" s="111"/>
      <c r="F26" s="14"/>
      <c r="G26" s="2"/>
      <c r="H26" s="14"/>
      <c r="I26" s="13"/>
      <c r="N26" s="13"/>
      <c r="O26" s="152"/>
    </row>
    <row r="27" spans="1:18" ht="14.25" customHeight="1">
      <c r="A27" s="13"/>
      <c r="B27" s="62"/>
      <c r="C27" s="111"/>
      <c r="D27" s="111"/>
      <c r="F27" s="14"/>
      <c r="G27" s="14"/>
      <c r="H27" s="14"/>
      <c r="I27" s="13"/>
      <c r="N27" s="13"/>
      <c r="O27" s="152"/>
    </row>
    <row r="28" spans="1:18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8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5.75" customHeight="1">
      <c r="B220" s="62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</sheetData>
  <autoFilter ref="A1:R3" xr:uid="{00000000-0009-0000-0000-00002F000000}">
    <sortState xmlns:xlrd2="http://schemas.microsoft.com/office/spreadsheetml/2017/richdata2" ref="A2:R19">
      <sortCondition ref="B1:B3"/>
    </sortState>
  </autoFilter>
  <conditionalFormatting sqref="P2:P24">
    <cfRule type="expression" dxfId="27" priority="1" stopIfTrue="1">
      <formula>"&gt;0"</formula>
    </cfRule>
    <cfRule type="cellIs" dxfId="26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F81F-ADB8-482A-87B5-7519F26ABB66}">
  <sheetPr codeName="Sheet69">
    <tabColor theme="1" tint="0.34998626667073579"/>
  </sheetPr>
  <dimension ref="A1:R1000"/>
  <sheetViews>
    <sheetView topLeftCell="C1" workbookViewId="0">
      <selection activeCell="O25" sqref="O25"/>
    </sheetView>
  </sheetViews>
  <sheetFormatPr defaultColWidth="12.625" defaultRowHeight="15" customHeight="1"/>
  <cols>
    <col min="1" max="1" width="8.625" customWidth="1"/>
    <col min="2" max="2" width="21.25" customWidth="1"/>
    <col min="3" max="3" width="36.625" bestFit="1" customWidth="1"/>
    <col min="4" max="4" width="20" customWidth="1"/>
    <col min="5" max="5" width="13.625" customWidth="1"/>
    <col min="6" max="6" width="10.75" customWidth="1"/>
    <col min="7" max="7" width="10" customWidth="1"/>
    <col min="8" max="8" width="9.5" customWidth="1"/>
    <col min="9" max="10" width="8.625" customWidth="1"/>
    <col min="11" max="11" width="11.125" customWidth="1"/>
    <col min="12" max="12" width="15.5" bestFit="1" customWidth="1"/>
    <col min="13" max="13" width="8.12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1301</v>
      </c>
      <c r="B2" s="62">
        <v>45659</v>
      </c>
      <c r="C2" s="111" t="s">
        <v>6251</v>
      </c>
      <c r="D2" s="111"/>
      <c r="F2" s="14">
        <v>25</v>
      </c>
      <c r="G2" s="14"/>
      <c r="H2" s="14"/>
      <c r="I2" s="14" t="s">
        <v>89</v>
      </c>
      <c r="J2" s="14"/>
      <c r="K2" s="14" t="s">
        <v>1017</v>
      </c>
      <c r="L2" s="14">
        <v>12959</v>
      </c>
      <c r="M2" s="14"/>
      <c r="N2" s="13" t="s">
        <v>688</v>
      </c>
      <c r="O2" s="417">
        <v>45658</v>
      </c>
      <c r="P2" s="31">
        <f t="shared" ref="P2:P14" si="0">R2-Q2</f>
        <v>-25</v>
      </c>
      <c r="Q2" s="31">
        <f>SUBTOTAL(9,$F$2:F2)</f>
        <v>25</v>
      </c>
      <c r="R2" s="31">
        <f>SUBTOTAL(9,$G$2:G2)</f>
        <v>0</v>
      </c>
    </row>
    <row r="3" spans="1:18" ht="14.25" customHeight="1">
      <c r="A3" s="13">
        <v>1301</v>
      </c>
      <c r="B3" s="62">
        <v>45691</v>
      </c>
      <c r="C3" s="111" t="s">
        <v>962</v>
      </c>
      <c r="D3" s="111"/>
      <c r="F3" s="14"/>
      <c r="G3" s="14">
        <v>1000</v>
      </c>
      <c r="H3" s="14"/>
      <c r="I3" s="14"/>
      <c r="J3" s="14"/>
      <c r="K3" s="14"/>
      <c r="L3" s="14"/>
      <c r="M3" s="14"/>
      <c r="N3" s="13" t="s">
        <v>688</v>
      </c>
      <c r="O3" s="417"/>
      <c r="P3" s="31">
        <f t="shared" si="0"/>
        <v>975</v>
      </c>
      <c r="Q3" s="31">
        <f>SUBTOTAL(9,$F$2:F3)</f>
        <v>25</v>
      </c>
      <c r="R3" s="31">
        <f>SUBTOTAL(9,$G$2:G3)</f>
        <v>1000</v>
      </c>
    </row>
    <row r="4" spans="1:18" ht="14.25" customHeight="1">
      <c r="A4" s="13">
        <v>1301</v>
      </c>
      <c r="B4" s="62">
        <v>45722</v>
      </c>
      <c r="C4" s="111" t="s">
        <v>6315</v>
      </c>
      <c r="D4" s="111" t="s">
        <v>6031</v>
      </c>
      <c r="F4" s="14">
        <v>528</v>
      </c>
      <c r="G4" s="14"/>
      <c r="H4" s="14"/>
      <c r="I4" s="13" t="s">
        <v>91</v>
      </c>
      <c r="K4" s="51"/>
      <c r="L4" s="402"/>
      <c r="N4" s="13" t="s">
        <v>688</v>
      </c>
      <c r="O4" s="417"/>
      <c r="P4" s="31">
        <f t="shared" si="0"/>
        <v>447</v>
      </c>
      <c r="Q4" s="31">
        <f>SUBTOTAL(9,$F$2:F4)</f>
        <v>553</v>
      </c>
      <c r="R4" s="31">
        <f>SUBTOTAL(9,$G$2:G4)</f>
        <v>1000</v>
      </c>
    </row>
    <row r="5" spans="1:18" ht="14.25" customHeight="1">
      <c r="A5" s="13">
        <v>1301</v>
      </c>
      <c r="B5" s="62">
        <v>45722</v>
      </c>
      <c r="C5" s="111" t="s">
        <v>6319</v>
      </c>
      <c r="D5" s="111" t="s">
        <v>6031</v>
      </c>
      <c r="E5" s="27"/>
      <c r="F5" s="14">
        <v>43</v>
      </c>
      <c r="G5" s="120"/>
      <c r="H5" s="120"/>
      <c r="I5" s="13" t="s">
        <v>91</v>
      </c>
      <c r="J5" s="43"/>
      <c r="K5" s="164"/>
      <c r="N5" s="13" t="s">
        <v>688</v>
      </c>
      <c r="O5" s="417"/>
      <c r="P5" s="31">
        <f t="shared" si="0"/>
        <v>404</v>
      </c>
      <c r="Q5" s="31">
        <f>SUBTOTAL(9,$F$2:F5)</f>
        <v>596</v>
      </c>
      <c r="R5" s="31">
        <f>SUBTOTAL(9,$G$2:G5)</f>
        <v>1000</v>
      </c>
    </row>
    <row r="6" spans="1:18" ht="14.25" customHeight="1">
      <c r="A6" s="13">
        <v>1301</v>
      </c>
      <c r="B6" s="62">
        <v>45722</v>
      </c>
      <c r="C6" s="111" t="s">
        <v>6320</v>
      </c>
      <c r="D6" s="111" t="s">
        <v>6031</v>
      </c>
      <c r="F6" s="14">
        <v>104</v>
      </c>
      <c r="G6" s="14"/>
      <c r="H6" s="14"/>
      <c r="I6" s="13" t="s">
        <v>91</v>
      </c>
      <c r="K6" s="51"/>
      <c r="N6" s="13" t="s">
        <v>688</v>
      </c>
      <c r="O6" s="417"/>
      <c r="P6" s="31">
        <f t="shared" si="0"/>
        <v>300</v>
      </c>
      <c r="Q6" s="31">
        <f>SUBTOTAL(9,$F$2:F6)</f>
        <v>700</v>
      </c>
      <c r="R6" s="31">
        <f>SUBTOTAL(9,$G$2:G6)</f>
        <v>1000</v>
      </c>
    </row>
    <row r="7" spans="1:18" ht="14.25" customHeight="1">
      <c r="A7" s="13">
        <v>1301</v>
      </c>
      <c r="B7" s="62">
        <v>45788</v>
      </c>
      <c r="C7" s="111" t="s">
        <v>6467</v>
      </c>
      <c r="D7" s="111" t="s">
        <v>6031</v>
      </c>
      <c r="F7" s="14">
        <v>594</v>
      </c>
      <c r="G7" s="14"/>
      <c r="H7" s="14"/>
      <c r="I7" s="13" t="s">
        <v>91</v>
      </c>
      <c r="K7" s="51"/>
      <c r="N7" s="13" t="s">
        <v>688</v>
      </c>
      <c r="O7" s="417">
        <v>45819</v>
      </c>
      <c r="P7" s="31">
        <f t="shared" si="0"/>
        <v>-294</v>
      </c>
      <c r="Q7" s="31">
        <f>SUBTOTAL(9,$F$2:F7)</f>
        <v>1294</v>
      </c>
      <c r="R7" s="31">
        <f>SUBTOTAL(9,$G$2:G7)</f>
        <v>1000</v>
      </c>
    </row>
    <row r="8" spans="1:18" ht="14.25" customHeight="1">
      <c r="A8" s="13">
        <v>1301</v>
      </c>
      <c r="B8" s="62">
        <v>45790</v>
      </c>
      <c r="C8" s="111" t="s">
        <v>4332</v>
      </c>
      <c r="D8" s="111"/>
      <c r="F8" s="14"/>
      <c r="G8" s="14"/>
      <c r="H8" s="14">
        <v>944</v>
      </c>
      <c r="I8" s="13"/>
      <c r="K8" s="51"/>
      <c r="N8" s="13" t="s">
        <v>688</v>
      </c>
      <c r="O8" s="417"/>
      <c r="P8" s="31">
        <f t="shared" si="0"/>
        <v>-294</v>
      </c>
      <c r="Q8" s="31">
        <f>SUBTOTAL(9,$F$2:F8)</f>
        <v>1294</v>
      </c>
      <c r="R8" s="31">
        <f>SUBTOTAL(9,$G$2:G8)</f>
        <v>1000</v>
      </c>
    </row>
    <row r="9" spans="1:18" ht="14.25" customHeight="1">
      <c r="A9" s="13">
        <v>1301</v>
      </c>
      <c r="B9" s="62">
        <v>45791</v>
      </c>
      <c r="C9" s="111" t="s">
        <v>6403</v>
      </c>
      <c r="D9" s="111"/>
      <c r="F9" s="14"/>
      <c r="G9" s="14"/>
      <c r="H9" s="14">
        <v>1949.6</v>
      </c>
      <c r="I9" s="13"/>
      <c r="K9" s="51" t="s">
        <v>29</v>
      </c>
      <c r="N9" s="13" t="s">
        <v>688</v>
      </c>
      <c r="O9" s="417"/>
      <c r="P9" s="31">
        <f t="shared" si="0"/>
        <v>-294</v>
      </c>
      <c r="Q9" s="31">
        <f>SUBTOTAL(9,$F$2:F9)</f>
        <v>1294</v>
      </c>
      <c r="R9" s="31">
        <f>SUBTOTAL(9,$G$2:G9)</f>
        <v>1000</v>
      </c>
    </row>
    <row r="10" spans="1:18" ht="14.25" customHeight="1">
      <c r="A10" s="13">
        <v>1301</v>
      </c>
      <c r="B10" s="62">
        <v>45875</v>
      </c>
      <c r="C10" s="111" t="s">
        <v>6618</v>
      </c>
      <c r="D10" s="111" t="s">
        <v>6031</v>
      </c>
      <c r="F10" s="14">
        <v>354</v>
      </c>
      <c r="G10" s="14"/>
      <c r="H10" s="14"/>
      <c r="I10" s="13" t="s">
        <v>91</v>
      </c>
      <c r="K10" s="51"/>
      <c r="N10" s="13" t="s">
        <v>688</v>
      </c>
      <c r="O10" s="417">
        <v>45897</v>
      </c>
      <c r="P10" s="31">
        <f t="shared" si="0"/>
        <v>-648</v>
      </c>
      <c r="Q10" s="31">
        <f>SUBTOTAL(9,$F$2:F10)</f>
        <v>1648</v>
      </c>
      <c r="R10" s="31">
        <f>SUBTOTAL(9,$G$2:G10)</f>
        <v>1000</v>
      </c>
    </row>
    <row r="11" spans="1:18" ht="14.25" customHeight="1">
      <c r="A11" s="13">
        <v>1301</v>
      </c>
      <c r="B11" s="62">
        <v>45939</v>
      </c>
      <c r="C11" s="111" t="s">
        <v>6735</v>
      </c>
      <c r="D11" s="111" t="s">
        <v>6031</v>
      </c>
      <c r="F11" s="14">
        <v>939</v>
      </c>
      <c r="G11" s="14"/>
      <c r="H11" s="14"/>
      <c r="I11" s="13" t="s">
        <v>91</v>
      </c>
      <c r="K11" s="51"/>
      <c r="N11" s="13" t="s">
        <v>688</v>
      </c>
      <c r="O11" s="417"/>
      <c r="P11" s="31">
        <f t="shared" si="0"/>
        <v>-1587</v>
      </c>
      <c r="Q11" s="31">
        <f>SUBTOTAL(9,$F$2:F11)</f>
        <v>2587</v>
      </c>
      <c r="R11" s="31">
        <f>SUBTOTAL(9,$G$2:G11)</f>
        <v>1000</v>
      </c>
    </row>
    <row r="12" spans="1:18" ht="14.25" customHeight="1">
      <c r="A12" s="13">
        <v>1301</v>
      </c>
      <c r="B12" s="62">
        <v>45971</v>
      </c>
      <c r="C12" s="111" t="s">
        <v>6832</v>
      </c>
      <c r="D12" s="111" t="s">
        <v>6031</v>
      </c>
      <c r="F12" s="14">
        <v>585</v>
      </c>
      <c r="G12" s="14"/>
      <c r="H12" s="14"/>
      <c r="I12" s="13"/>
      <c r="K12" s="51"/>
      <c r="N12" s="13" t="s">
        <v>688</v>
      </c>
      <c r="O12" s="417">
        <v>45986</v>
      </c>
      <c r="P12" s="31">
        <f t="shared" si="0"/>
        <v>-2172</v>
      </c>
      <c r="Q12" s="31">
        <f>SUBTOTAL(9,$F$2:F12)</f>
        <v>3172</v>
      </c>
      <c r="R12" s="31">
        <f>SUBTOTAL(9,$G$2:G12)</f>
        <v>1000</v>
      </c>
    </row>
    <row r="13" spans="1:18" ht="14.25" customHeight="1">
      <c r="A13" s="13">
        <v>1301</v>
      </c>
      <c r="B13" s="62">
        <v>46008</v>
      </c>
      <c r="C13" s="111" t="s">
        <v>6879</v>
      </c>
      <c r="D13" s="111"/>
      <c r="F13" s="14">
        <v>590</v>
      </c>
      <c r="G13" s="14"/>
      <c r="H13" s="14"/>
      <c r="I13" s="13" t="s">
        <v>91</v>
      </c>
      <c r="K13" s="51" t="s">
        <v>6881</v>
      </c>
      <c r="L13">
        <v>50037</v>
      </c>
      <c r="N13" s="13"/>
      <c r="O13" s="115"/>
      <c r="P13" s="31">
        <f t="shared" si="0"/>
        <v>-2762</v>
      </c>
      <c r="Q13" s="31">
        <f>SUBTOTAL(9,$F$2:F13)</f>
        <v>3762</v>
      </c>
      <c r="R13" s="31">
        <f>SUBTOTAL(9,$G$2:G13)</f>
        <v>1000</v>
      </c>
    </row>
    <row r="14" spans="1:18" ht="14.25" customHeight="1">
      <c r="A14" s="13">
        <v>1301</v>
      </c>
      <c r="B14" s="62">
        <v>46010</v>
      </c>
      <c r="C14" s="111" t="s">
        <v>962</v>
      </c>
      <c r="D14" s="111"/>
      <c r="F14" s="14"/>
      <c r="G14" s="14">
        <v>4762</v>
      </c>
      <c r="H14" s="14"/>
      <c r="I14" s="13"/>
      <c r="K14" s="51" t="s">
        <v>577</v>
      </c>
      <c r="L14" t="s">
        <v>6953</v>
      </c>
      <c r="N14" s="13"/>
      <c r="O14" s="115"/>
      <c r="P14" s="31">
        <f t="shared" si="0"/>
        <v>2000</v>
      </c>
      <c r="Q14" s="31">
        <f>SUBTOTAL(9,$F$2:F14)</f>
        <v>3762</v>
      </c>
      <c r="R14" s="31">
        <f>SUBTOTAL(9,$G$2:G14)</f>
        <v>5762</v>
      </c>
    </row>
    <row r="15" spans="1:18" ht="14.25" customHeight="1">
      <c r="A15" s="13">
        <v>1301</v>
      </c>
      <c r="B15" s="62">
        <v>46030</v>
      </c>
      <c r="C15" s="111" t="s">
        <v>6997</v>
      </c>
      <c r="D15" s="111" t="s">
        <v>6031</v>
      </c>
      <c r="F15" s="14">
        <v>436</v>
      </c>
      <c r="G15" s="14"/>
      <c r="H15" s="14"/>
      <c r="I15" s="13" t="s">
        <v>91</v>
      </c>
      <c r="N15" s="13"/>
      <c r="O15" s="115"/>
      <c r="P15" s="31">
        <f t="shared" ref="P15" si="1">R15-Q15</f>
        <v>1564</v>
      </c>
      <c r="Q15" s="31">
        <f>SUBTOTAL(9,$F$2:F15)</f>
        <v>4198</v>
      </c>
      <c r="R15" s="31">
        <f>SUBTOTAL(9,$G$2:G15)</f>
        <v>5762</v>
      </c>
    </row>
    <row r="16" spans="1:18" ht="14.25" customHeight="1">
      <c r="A16" s="13">
        <v>1301</v>
      </c>
      <c r="B16" s="62">
        <v>46097</v>
      </c>
      <c r="C16" s="111" t="s">
        <v>7109</v>
      </c>
      <c r="D16" s="111"/>
      <c r="F16" s="14">
        <v>1564</v>
      </c>
      <c r="G16" s="14"/>
      <c r="H16" s="14"/>
      <c r="I16" s="13" t="s">
        <v>91</v>
      </c>
      <c r="K16" s="51"/>
      <c r="N16" s="13"/>
      <c r="O16" s="115"/>
      <c r="P16" s="31">
        <f t="shared" ref="P16" si="2">R16-Q16</f>
        <v>0</v>
      </c>
      <c r="Q16" s="31">
        <f>SUBTOTAL(9,$F$2:F16)</f>
        <v>5762</v>
      </c>
      <c r="R16" s="31">
        <f>SUBTOTAL(9,$G$2:G16)</f>
        <v>5762</v>
      </c>
    </row>
    <row r="17" spans="1:18" ht="14.25" customHeight="1">
      <c r="A17" s="13"/>
      <c r="B17" s="62"/>
      <c r="C17" s="111"/>
      <c r="D17" s="111"/>
      <c r="F17" s="14"/>
      <c r="G17" s="14"/>
      <c r="H17" s="14"/>
      <c r="I17" s="13"/>
      <c r="K17" s="51"/>
      <c r="N17" s="13"/>
      <c r="O17" s="115"/>
      <c r="P17" s="31"/>
      <c r="Q17" s="31"/>
      <c r="R17" s="31"/>
    </row>
    <row r="18" spans="1:18" ht="14.25" customHeight="1">
      <c r="A18" s="13"/>
      <c r="B18" s="61"/>
      <c r="C18" s="111"/>
      <c r="D18" s="111"/>
      <c r="F18" s="14"/>
      <c r="G18" s="2"/>
      <c r="H18" s="14"/>
      <c r="I18" s="13"/>
      <c r="N18" s="13"/>
      <c r="O18" s="115"/>
      <c r="P18" s="31"/>
      <c r="Q18" s="31"/>
      <c r="R18" s="31"/>
    </row>
    <row r="19" spans="1:18" ht="14.25" customHeight="1">
      <c r="B19" s="62"/>
      <c r="C19" s="111"/>
      <c r="F19" s="14"/>
      <c r="G19" s="14"/>
      <c r="H19" s="14"/>
      <c r="I19" s="13"/>
      <c r="N19" s="13"/>
      <c r="O19" s="115"/>
      <c r="P19" s="31"/>
      <c r="Q19" s="31"/>
      <c r="R19" s="31"/>
    </row>
    <row r="20" spans="1:18" ht="14.25" customHeight="1">
      <c r="A20" s="13"/>
      <c r="B20" s="62"/>
      <c r="C20" s="111"/>
      <c r="D20" s="111"/>
      <c r="F20" s="14"/>
      <c r="G20" s="14"/>
      <c r="H20" s="14"/>
      <c r="I20" s="13"/>
      <c r="O20" s="115"/>
      <c r="P20" s="31"/>
      <c r="Q20" s="31"/>
      <c r="R20" s="31"/>
    </row>
    <row r="21" spans="1:18" ht="14.25" customHeight="1">
      <c r="A21" s="13"/>
      <c r="B21" s="62"/>
      <c r="C21" s="111"/>
      <c r="D21" s="111"/>
      <c r="F21" s="14"/>
      <c r="G21" s="14"/>
      <c r="H21" s="14"/>
      <c r="I21" s="13"/>
      <c r="N21" s="13"/>
      <c r="O21" s="152"/>
      <c r="P21" s="31"/>
      <c r="Q21" s="31"/>
      <c r="R21" s="31"/>
    </row>
    <row r="22" spans="1:18" ht="14.25" customHeight="1">
      <c r="A22" s="13"/>
      <c r="B22" s="62"/>
      <c r="C22" s="111"/>
      <c r="D22" s="111"/>
      <c r="F22" s="14"/>
      <c r="G22" s="14"/>
      <c r="H22" s="14"/>
      <c r="I22" s="13"/>
      <c r="K22" s="51"/>
      <c r="N22" s="13"/>
      <c r="O22" s="152"/>
      <c r="P22" s="31"/>
      <c r="Q22" s="31"/>
      <c r="R22" s="31"/>
    </row>
    <row r="23" spans="1:18" ht="14.25" customHeight="1">
      <c r="A23" s="13"/>
      <c r="B23" s="61"/>
      <c r="C23" s="111"/>
      <c r="D23" s="111"/>
      <c r="F23" s="14"/>
      <c r="G23" s="2"/>
      <c r="H23" s="14"/>
      <c r="I23" s="13"/>
      <c r="N23" s="13"/>
      <c r="O23" s="152"/>
    </row>
    <row r="24" spans="1:18" ht="14.25" customHeight="1">
      <c r="A24" s="13"/>
      <c r="B24" s="62"/>
      <c r="C24" s="111"/>
      <c r="D24" s="111"/>
      <c r="F24" s="14"/>
      <c r="G24" s="14"/>
      <c r="H24" s="14"/>
      <c r="I24" s="13"/>
      <c r="K24" s="51"/>
      <c r="N24" s="13"/>
      <c r="O24" s="152"/>
    </row>
    <row r="25" spans="1:18" ht="14.25" customHeight="1">
      <c r="A25" s="13"/>
      <c r="B25" s="28"/>
      <c r="C25" s="111"/>
      <c r="D25" s="52"/>
      <c r="E25" s="29"/>
      <c r="F25" s="14"/>
      <c r="G25" s="35"/>
      <c r="H25" s="35"/>
      <c r="I25" s="13"/>
      <c r="J25" s="147"/>
      <c r="K25" s="147"/>
      <c r="L25" s="239"/>
      <c r="N25" s="13"/>
      <c r="O25" s="152"/>
    </row>
    <row r="26" spans="1:18" ht="14.25" customHeight="1">
      <c r="A26" s="13"/>
      <c r="B26" s="61"/>
      <c r="C26" s="111"/>
      <c r="D26" s="111"/>
      <c r="F26" s="14"/>
      <c r="G26" s="2"/>
      <c r="H26" s="14"/>
      <c r="I26" s="13"/>
      <c r="N26" s="13"/>
      <c r="O26" s="152"/>
    </row>
    <row r="27" spans="1:18" ht="14.25" customHeight="1">
      <c r="A27" s="13"/>
      <c r="B27" s="61"/>
      <c r="C27" s="111"/>
      <c r="D27" s="111"/>
      <c r="F27" s="14"/>
      <c r="G27" s="2"/>
      <c r="H27" s="14"/>
      <c r="I27" s="13"/>
      <c r="N27" s="13"/>
      <c r="O27" s="152"/>
    </row>
    <row r="28" spans="1:18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8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  <row r="1000" spans="2:15" ht="15.75" customHeight="1">
      <c r="B1000" s="62"/>
      <c r="F1000" s="14"/>
      <c r="G1000" s="14"/>
      <c r="H1000" s="14"/>
      <c r="I1000" s="13"/>
      <c r="N1000" s="13"/>
      <c r="O1000" s="152"/>
    </row>
  </sheetData>
  <autoFilter ref="A1:R3" xr:uid="{00000000-0009-0000-0000-000039000000}">
    <sortState xmlns:xlrd2="http://schemas.microsoft.com/office/spreadsheetml/2017/richdata2" ref="A2:R14">
      <sortCondition ref="B1:B3"/>
    </sortState>
  </autoFilter>
  <phoneticPr fontId="113" type="noConversion"/>
  <conditionalFormatting sqref="P2:P22">
    <cfRule type="expression" dxfId="25" priority="1" stopIfTrue="1">
      <formula>"&gt;0"</formula>
    </cfRule>
    <cfRule type="cellIs" dxfId="24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3">
    <tabColor rgb="FFFF99FF"/>
    <outlinePr summaryBelow="0" summaryRight="0"/>
  </sheetPr>
  <dimension ref="A1:R1000"/>
  <sheetViews>
    <sheetView zoomScaleNormal="100" workbookViewId="0">
      <pane xSplit="3" ySplit="1" topLeftCell="D252" activePane="bottomRight" state="frozen"/>
      <selection pane="topRight" activeCell="D1" sqref="D1"/>
      <selection pane="bottomLeft" activeCell="A2" sqref="A2"/>
      <selection pane="bottomRight" activeCell="F265" sqref="F265"/>
    </sheetView>
  </sheetViews>
  <sheetFormatPr defaultColWidth="12.625" defaultRowHeight="15" customHeight="1"/>
  <cols>
    <col min="1" max="1" width="8.375" style="401" customWidth="1"/>
    <col min="2" max="2" width="19.5" style="406" customWidth="1"/>
    <col min="3" max="3" width="30.375" customWidth="1"/>
    <col min="4" max="4" width="19.5" customWidth="1"/>
    <col min="5" max="5" width="26.125" customWidth="1"/>
    <col min="6" max="6" width="11" customWidth="1"/>
    <col min="7" max="7" width="9.875" customWidth="1"/>
    <col min="8" max="8" width="10.75" customWidth="1"/>
    <col min="9" max="9" width="8.875" customWidth="1"/>
    <col min="10" max="10" width="9.375" customWidth="1"/>
    <col min="11" max="11" width="9.625" customWidth="1"/>
    <col min="12" max="12" width="9.25" customWidth="1"/>
    <col min="13" max="13" width="11.125" customWidth="1"/>
    <col min="14" max="14" width="16.375" customWidth="1"/>
    <col min="15" max="15" width="12.375" customWidth="1"/>
    <col min="16" max="16" width="10.125" bestFit="1" customWidth="1"/>
    <col min="17" max="17" width="13.5" customWidth="1"/>
    <col min="18" max="18" width="10.125" customWidth="1"/>
  </cols>
  <sheetData>
    <row r="1" spans="1:18" ht="14.25">
      <c r="A1" s="420" t="s">
        <v>0</v>
      </c>
      <c r="B1" s="421" t="s">
        <v>58</v>
      </c>
      <c r="C1" s="254" t="s">
        <v>680</v>
      </c>
      <c r="D1" s="25" t="s">
        <v>681</v>
      </c>
      <c r="E1" s="228" t="s">
        <v>59</v>
      </c>
      <c r="F1" s="131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183</v>
      </c>
      <c r="B2" s="408">
        <v>41977</v>
      </c>
      <c r="C2" s="29" t="s">
        <v>3485</v>
      </c>
      <c r="D2" s="163"/>
      <c r="F2" s="30">
        <v>982</v>
      </c>
      <c r="G2" s="30"/>
      <c r="H2" s="30"/>
      <c r="I2" s="43" t="s">
        <v>89</v>
      </c>
      <c r="J2" s="43" t="s">
        <v>87</v>
      </c>
      <c r="K2" s="43"/>
      <c r="L2" s="43"/>
      <c r="N2" s="13" t="s">
        <v>688</v>
      </c>
      <c r="O2" s="313"/>
      <c r="P2" s="31">
        <f t="shared" ref="P2:P65" si="0">R2-Q2</f>
        <v>-982</v>
      </c>
      <c r="Q2" s="31">
        <f>SUBTOTAL(9,$F$2:F2)</f>
        <v>982</v>
      </c>
      <c r="R2" s="31">
        <f t="shared" ref="R2:R228" si="1">SUBTOTAL(9,$G$2:G2)</f>
        <v>0</v>
      </c>
    </row>
    <row r="3" spans="1:18" ht="14.25">
      <c r="A3" s="43">
        <v>183</v>
      </c>
      <c r="B3" s="408">
        <v>42227</v>
      </c>
      <c r="C3" s="29" t="s">
        <v>687</v>
      </c>
      <c r="D3" s="163"/>
      <c r="F3" s="30"/>
      <c r="G3" s="30">
        <v>2500</v>
      </c>
      <c r="H3" s="30"/>
      <c r="I3" s="43" t="s">
        <v>91</v>
      </c>
      <c r="J3" s="43"/>
      <c r="K3" s="43"/>
      <c r="L3" s="43"/>
      <c r="N3" s="13" t="s">
        <v>688</v>
      </c>
      <c r="O3" s="313"/>
      <c r="P3" s="31">
        <f t="shared" si="0"/>
        <v>1518</v>
      </c>
      <c r="Q3" s="31">
        <f>SUBTOTAL(9,$F$2:F3)</f>
        <v>982</v>
      </c>
      <c r="R3" s="31">
        <f t="shared" si="1"/>
        <v>2500</v>
      </c>
    </row>
    <row r="4" spans="1:18" ht="14.25">
      <c r="A4" s="43">
        <v>183</v>
      </c>
      <c r="B4" s="408">
        <v>42228</v>
      </c>
      <c r="C4" s="29" t="s">
        <v>3450</v>
      </c>
      <c r="D4" s="163"/>
      <c r="F4" s="496">
        <v>590</v>
      </c>
      <c r="G4" s="30"/>
      <c r="H4" s="30"/>
      <c r="I4" s="43" t="s">
        <v>266</v>
      </c>
      <c r="J4" s="43"/>
      <c r="K4" s="43" t="s">
        <v>3451</v>
      </c>
      <c r="L4" s="43">
        <v>1475</v>
      </c>
      <c r="N4" s="13" t="s">
        <v>688</v>
      </c>
      <c r="O4" s="313"/>
      <c r="P4" s="31">
        <f t="shared" si="0"/>
        <v>928</v>
      </c>
      <c r="Q4" s="31">
        <f>SUBTOTAL(9,$F$2:F4)</f>
        <v>1572</v>
      </c>
      <c r="R4" s="31">
        <f t="shared" si="1"/>
        <v>2500</v>
      </c>
    </row>
    <row r="5" spans="1:18" ht="14.25">
      <c r="A5" s="43">
        <v>183</v>
      </c>
      <c r="B5" s="408">
        <v>42234</v>
      </c>
      <c r="C5" s="29" t="s">
        <v>3452</v>
      </c>
      <c r="D5" s="163"/>
      <c r="F5" s="314">
        <v>100</v>
      </c>
      <c r="G5" s="30"/>
      <c r="H5" s="30"/>
      <c r="I5" s="43" t="s">
        <v>169</v>
      </c>
      <c r="J5" s="43"/>
      <c r="K5" s="43" t="s">
        <v>3453</v>
      </c>
      <c r="L5" s="43" t="s">
        <v>721</v>
      </c>
      <c r="N5" s="13" t="s">
        <v>688</v>
      </c>
      <c r="O5" s="313"/>
      <c r="P5" s="31">
        <f t="shared" si="0"/>
        <v>828</v>
      </c>
      <c r="Q5" s="31">
        <f>SUBTOTAL(9,$F$2:F5)</f>
        <v>1672</v>
      </c>
      <c r="R5" s="31">
        <f t="shared" si="1"/>
        <v>2500</v>
      </c>
    </row>
    <row r="6" spans="1:18" ht="14.25">
      <c r="A6" s="43">
        <v>183</v>
      </c>
      <c r="B6" s="408">
        <v>42264</v>
      </c>
      <c r="C6" s="29" t="s">
        <v>724</v>
      </c>
      <c r="D6" s="163"/>
      <c r="F6" s="37">
        <v>240</v>
      </c>
      <c r="G6" s="30"/>
      <c r="H6" s="30"/>
      <c r="I6" s="43" t="s">
        <v>266</v>
      </c>
      <c r="J6" s="43"/>
      <c r="K6" s="315" t="s">
        <v>1239</v>
      </c>
      <c r="L6" s="43">
        <v>229</v>
      </c>
      <c r="N6" s="13" t="s">
        <v>688</v>
      </c>
      <c r="O6" s="313"/>
      <c r="P6" s="31">
        <f t="shared" si="0"/>
        <v>588</v>
      </c>
      <c r="Q6" s="31">
        <f>SUBTOTAL(9,$F$2:F6)</f>
        <v>1912</v>
      </c>
      <c r="R6" s="31">
        <f t="shared" si="1"/>
        <v>2500</v>
      </c>
    </row>
    <row r="7" spans="1:18" ht="14.25">
      <c r="A7" s="43">
        <v>183</v>
      </c>
      <c r="B7" s="408">
        <v>42264</v>
      </c>
      <c r="C7" s="29" t="s">
        <v>592</v>
      </c>
      <c r="D7" s="163"/>
      <c r="F7" s="37">
        <v>767</v>
      </c>
      <c r="G7" s="30"/>
      <c r="H7" s="30"/>
      <c r="I7" s="43" t="s">
        <v>266</v>
      </c>
      <c r="J7" s="43"/>
      <c r="K7" s="560" t="s">
        <v>3454</v>
      </c>
      <c r="L7" s="43">
        <v>145</v>
      </c>
      <c r="N7" s="13" t="s">
        <v>688</v>
      </c>
      <c r="O7" s="313"/>
      <c r="P7" s="31">
        <f t="shared" si="0"/>
        <v>-179</v>
      </c>
      <c r="Q7" s="31">
        <f>SUBTOTAL(9,$F$2:F7)</f>
        <v>2679</v>
      </c>
      <c r="R7" s="31">
        <f t="shared" si="1"/>
        <v>2500</v>
      </c>
    </row>
    <row r="8" spans="1:18" ht="14.25">
      <c r="A8" s="43">
        <v>183</v>
      </c>
      <c r="B8" s="408">
        <v>42269</v>
      </c>
      <c r="C8" s="29" t="s">
        <v>3455</v>
      </c>
      <c r="D8" s="163"/>
      <c r="F8" s="37">
        <v>22.4</v>
      </c>
      <c r="G8" s="30"/>
      <c r="H8" s="30"/>
      <c r="I8" s="43" t="s">
        <v>89</v>
      </c>
      <c r="J8" s="43"/>
      <c r="K8" s="43"/>
      <c r="L8" s="168"/>
      <c r="N8" s="13" t="s">
        <v>688</v>
      </c>
      <c r="O8" s="313"/>
      <c r="P8" s="31">
        <f t="shared" si="0"/>
        <v>-201.40000000000009</v>
      </c>
      <c r="Q8" s="31">
        <f>SUBTOTAL(9,$F$2:F8)</f>
        <v>2701.4</v>
      </c>
      <c r="R8" s="31">
        <f t="shared" si="1"/>
        <v>2500</v>
      </c>
    </row>
    <row r="9" spans="1:18" ht="14.25">
      <c r="A9" s="43">
        <v>183</v>
      </c>
      <c r="B9" s="408">
        <v>42271</v>
      </c>
      <c r="C9" s="29" t="s">
        <v>785</v>
      </c>
      <c r="D9" s="163"/>
      <c r="F9" s="314">
        <v>210</v>
      </c>
      <c r="G9" s="30"/>
      <c r="H9" s="30"/>
      <c r="I9" s="43" t="s">
        <v>169</v>
      </c>
      <c r="J9" s="43"/>
      <c r="K9" s="43"/>
      <c r="L9" s="43" t="s">
        <v>721</v>
      </c>
      <c r="N9" s="13" t="s">
        <v>688</v>
      </c>
      <c r="O9" s="313"/>
      <c r="P9" s="31">
        <f t="shared" si="0"/>
        <v>-411.40000000000009</v>
      </c>
      <c r="Q9" s="31">
        <f>SUBTOTAL(9,$F$2:F9)</f>
        <v>2911.4</v>
      </c>
      <c r="R9" s="31">
        <f t="shared" si="1"/>
        <v>2500</v>
      </c>
    </row>
    <row r="10" spans="1:18" ht="14.25">
      <c r="A10" s="43">
        <v>183</v>
      </c>
      <c r="B10" s="408">
        <v>42271</v>
      </c>
      <c r="C10" s="29" t="s">
        <v>3456</v>
      </c>
      <c r="D10" s="163"/>
      <c r="F10" s="314">
        <v>7.3</v>
      </c>
      <c r="G10" s="30"/>
      <c r="H10" s="30"/>
      <c r="I10" s="43" t="s">
        <v>169</v>
      </c>
      <c r="J10" s="43"/>
      <c r="K10" s="43" t="s">
        <v>1756</v>
      </c>
      <c r="L10" s="43">
        <v>7053</v>
      </c>
      <c r="N10" s="13" t="s">
        <v>688</v>
      </c>
      <c r="O10" s="313"/>
      <c r="P10" s="31">
        <f t="shared" si="0"/>
        <v>-418.70000000000027</v>
      </c>
      <c r="Q10" s="31">
        <f>SUBTOTAL(9,$F$2:F10)</f>
        <v>2918.7000000000003</v>
      </c>
      <c r="R10" s="31">
        <f t="shared" si="1"/>
        <v>2500</v>
      </c>
    </row>
    <row r="11" spans="1:18" ht="14.25">
      <c r="A11" s="43">
        <v>183</v>
      </c>
      <c r="B11" s="408">
        <v>42298</v>
      </c>
      <c r="C11" s="29" t="s">
        <v>3457</v>
      </c>
      <c r="D11" s="163"/>
      <c r="F11" s="558">
        <v>1414</v>
      </c>
      <c r="G11" s="30"/>
      <c r="H11" s="30"/>
      <c r="I11" s="43" t="s">
        <v>89</v>
      </c>
      <c r="J11" s="43"/>
      <c r="K11" s="43" t="s">
        <v>3458</v>
      </c>
      <c r="L11" s="43"/>
      <c r="N11" s="13" t="s">
        <v>688</v>
      </c>
      <c r="O11" s="313"/>
      <c r="P11" s="31">
        <f t="shared" si="0"/>
        <v>-1832.7000000000007</v>
      </c>
      <c r="Q11" s="31">
        <f>SUBTOTAL(9,$F$2:F11)</f>
        <v>4332.7000000000007</v>
      </c>
      <c r="R11" s="31">
        <f t="shared" si="1"/>
        <v>2500</v>
      </c>
    </row>
    <row r="12" spans="1:18" ht="14.25">
      <c r="A12" s="43">
        <v>183</v>
      </c>
      <c r="B12" s="408">
        <v>42299</v>
      </c>
      <c r="C12" s="29" t="s">
        <v>700</v>
      </c>
      <c r="D12" s="163"/>
      <c r="F12" s="496"/>
      <c r="G12" s="30">
        <v>3000</v>
      </c>
      <c r="H12" s="30"/>
      <c r="I12" s="43" t="s">
        <v>91</v>
      </c>
      <c r="J12" s="43"/>
      <c r="K12" s="43"/>
      <c r="L12" s="43"/>
      <c r="N12" s="13" t="s">
        <v>688</v>
      </c>
      <c r="O12" s="313"/>
      <c r="P12" s="31">
        <f t="shared" si="0"/>
        <v>1167.2999999999993</v>
      </c>
      <c r="Q12" s="31">
        <f>SUBTOTAL(9,$F$2:F12)</f>
        <v>4332.7000000000007</v>
      </c>
      <c r="R12" s="31">
        <f t="shared" si="1"/>
        <v>5500</v>
      </c>
    </row>
    <row r="13" spans="1:18" ht="14.25">
      <c r="A13" s="43">
        <v>183</v>
      </c>
      <c r="B13" s="408">
        <v>42357</v>
      </c>
      <c r="C13" s="29" t="s">
        <v>1086</v>
      </c>
      <c r="D13" s="163"/>
      <c r="F13" s="37">
        <v>750</v>
      </c>
      <c r="G13" s="30"/>
      <c r="H13" s="30"/>
      <c r="I13" s="43" t="s">
        <v>91</v>
      </c>
      <c r="J13" s="43"/>
      <c r="K13" s="43" t="s">
        <v>3459</v>
      </c>
      <c r="L13" s="43">
        <v>9</v>
      </c>
      <c r="N13" s="13" t="s">
        <v>688</v>
      </c>
      <c r="O13" s="313"/>
      <c r="P13" s="31">
        <f t="shared" si="0"/>
        <v>417.29999999999927</v>
      </c>
      <c r="Q13" s="31">
        <f>SUBTOTAL(9,$F$2:F13)</f>
        <v>5082.7000000000007</v>
      </c>
      <c r="R13" s="31">
        <f t="shared" si="1"/>
        <v>5500</v>
      </c>
    </row>
    <row r="14" spans="1:18" ht="14.25">
      <c r="A14" s="43">
        <v>183</v>
      </c>
      <c r="B14" s="408">
        <v>42360</v>
      </c>
      <c r="C14" s="29" t="s">
        <v>588</v>
      </c>
      <c r="D14" s="163"/>
      <c r="F14" s="557">
        <v>475</v>
      </c>
      <c r="G14" s="30"/>
      <c r="H14" s="30"/>
      <c r="I14" s="43" t="s">
        <v>169</v>
      </c>
      <c r="J14" s="43"/>
      <c r="K14" s="43" t="s">
        <v>3461</v>
      </c>
      <c r="L14" s="43"/>
      <c r="N14" s="13" t="s">
        <v>688</v>
      </c>
      <c r="O14" s="313"/>
      <c r="P14" s="31">
        <f t="shared" si="0"/>
        <v>-57.700000000000728</v>
      </c>
      <c r="Q14" s="31">
        <f>SUBTOTAL(9,$F$2:F14)</f>
        <v>5557.7000000000007</v>
      </c>
      <c r="R14" s="31">
        <f t="shared" si="1"/>
        <v>5500</v>
      </c>
    </row>
    <row r="15" spans="1:18" ht="14.25">
      <c r="A15" s="43">
        <v>183</v>
      </c>
      <c r="B15" s="408">
        <v>42362</v>
      </c>
      <c r="C15" s="29" t="s">
        <v>705</v>
      </c>
      <c r="D15" s="163"/>
      <c r="F15" s="37">
        <v>105.2</v>
      </c>
      <c r="G15" s="30"/>
      <c r="H15" s="30"/>
      <c r="I15" s="43" t="s">
        <v>89</v>
      </c>
      <c r="J15" s="43"/>
      <c r="K15" s="43" t="s">
        <v>1255</v>
      </c>
      <c r="L15" s="43">
        <v>65010036</v>
      </c>
      <c r="N15" s="13" t="s">
        <v>688</v>
      </c>
      <c r="O15" s="313"/>
      <c r="P15" s="31">
        <f t="shared" si="0"/>
        <v>-162.90000000000055</v>
      </c>
      <c r="Q15" s="31">
        <f>SUBTOTAL(9,$F$2:F15)</f>
        <v>5662.9000000000005</v>
      </c>
      <c r="R15" s="31">
        <f t="shared" si="1"/>
        <v>5500</v>
      </c>
    </row>
    <row r="16" spans="1:18" ht="14.25">
      <c r="A16" s="43">
        <v>183</v>
      </c>
      <c r="B16" s="408">
        <v>42363</v>
      </c>
      <c r="C16" s="29" t="s">
        <v>3460</v>
      </c>
      <c r="D16" s="163"/>
      <c r="F16" s="496"/>
      <c r="G16" s="30">
        <v>500</v>
      </c>
      <c r="H16" s="30"/>
      <c r="I16" s="43"/>
      <c r="J16" s="43"/>
      <c r="K16" s="43"/>
      <c r="L16" s="43"/>
      <c r="N16" s="13" t="s">
        <v>688</v>
      </c>
      <c r="O16" s="313"/>
      <c r="P16" s="31">
        <f t="shared" si="0"/>
        <v>337.09999999999945</v>
      </c>
      <c r="Q16" s="31">
        <f>SUBTOTAL(9,$F$2:F16)</f>
        <v>5662.9000000000005</v>
      </c>
      <c r="R16" s="31">
        <f t="shared" si="1"/>
        <v>6000</v>
      </c>
    </row>
    <row r="17" spans="1:18" ht="14.25">
      <c r="A17" s="43">
        <v>183</v>
      </c>
      <c r="B17" s="408">
        <v>42366</v>
      </c>
      <c r="C17" s="29" t="s">
        <v>784</v>
      </c>
      <c r="D17" s="163"/>
      <c r="F17" s="37">
        <v>64</v>
      </c>
      <c r="G17" s="30"/>
      <c r="H17" s="30"/>
      <c r="I17" s="43" t="s">
        <v>89</v>
      </c>
      <c r="J17" s="43"/>
      <c r="K17" s="43" t="s">
        <v>2397</v>
      </c>
      <c r="L17" s="43">
        <v>117810</v>
      </c>
      <c r="N17" s="13" t="s">
        <v>688</v>
      </c>
      <c r="O17" s="313"/>
      <c r="P17" s="31">
        <f t="shared" si="0"/>
        <v>273.09999999999945</v>
      </c>
      <c r="Q17" s="31">
        <f>SUBTOTAL(9,$F$2:F17)</f>
        <v>5726.9000000000005</v>
      </c>
      <c r="R17" s="31">
        <f t="shared" si="1"/>
        <v>6000</v>
      </c>
    </row>
    <row r="18" spans="1:18" ht="14.25">
      <c r="A18" s="43">
        <v>183</v>
      </c>
      <c r="B18" s="408">
        <v>42373</v>
      </c>
      <c r="C18" s="29" t="s">
        <v>2668</v>
      </c>
      <c r="D18" s="163"/>
      <c r="F18" s="37">
        <v>380</v>
      </c>
      <c r="G18" s="30"/>
      <c r="H18" s="30"/>
      <c r="I18" s="43" t="s">
        <v>266</v>
      </c>
      <c r="J18" s="43"/>
      <c r="K18" s="43" t="s">
        <v>3462</v>
      </c>
      <c r="L18" s="43">
        <v>27236</v>
      </c>
      <c r="N18" s="13" t="s">
        <v>688</v>
      </c>
      <c r="O18" s="313"/>
      <c r="P18" s="31">
        <f t="shared" si="0"/>
        <v>-106.90000000000055</v>
      </c>
      <c r="Q18" s="31">
        <f>SUBTOTAL(9,$F$2:F18)</f>
        <v>6106.9000000000005</v>
      </c>
      <c r="R18" s="31">
        <f t="shared" si="1"/>
        <v>6000</v>
      </c>
    </row>
    <row r="19" spans="1:18" ht="14.25">
      <c r="A19" s="43">
        <v>183</v>
      </c>
      <c r="B19" s="408">
        <v>42387</v>
      </c>
      <c r="C19" s="29" t="s">
        <v>588</v>
      </c>
      <c r="D19" s="163"/>
      <c r="F19" s="314">
        <v>150</v>
      </c>
      <c r="G19" s="30"/>
      <c r="H19" s="30"/>
      <c r="I19" s="43" t="s">
        <v>169</v>
      </c>
      <c r="J19" s="43"/>
      <c r="K19" s="43" t="s">
        <v>3463</v>
      </c>
      <c r="L19" s="43"/>
      <c r="N19" s="13" t="s">
        <v>688</v>
      </c>
      <c r="O19" s="313"/>
      <c r="P19" s="31">
        <f t="shared" si="0"/>
        <v>-256.90000000000055</v>
      </c>
      <c r="Q19" s="31">
        <f>SUBTOTAL(9,$F$2:F19)</f>
        <v>6256.9000000000005</v>
      </c>
      <c r="R19" s="31">
        <f t="shared" si="1"/>
        <v>6000</v>
      </c>
    </row>
    <row r="20" spans="1:18" ht="14.25">
      <c r="A20" s="43">
        <v>183</v>
      </c>
      <c r="B20" s="408">
        <v>42388</v>
      </c>
      <c r="C20" s="29" t="s">
        <v>3464</v>
      </c>
      <c r="D20" s="163"/>
      <c r="F20" s="37">
        <v>33.6</v>
      </c>
      <c r="G20" s="30"/>
      <c r="H20" s="30"/>
      <c r="I20" s="43" t="s">
        <v>89</v>
      </c>
      <c r="J20" s="43" t="s">
        <v>87</v>
      </c>
      <c r="K20" s="43" t="s">
        <v>1255</v>
      </c>
      <c r="L20" s="43">
        <v>513628123</v>
      </c>
      <c r="N20" s="13" t="s">
        <v>688</v>
      </c>
      <c r="O20" s="313"/>
      <c r="P20" s="31">
        <f t="shared" si="0"/>
        <v>-290.50000000000091</v>
      </c>
      <c r="Q20" s="31">
        <f>SUBTOTAL(9,$F$2:F20)</f>
        <v>6290.5000000000009</v>
      </c>
      <c r="R20" s="31">
        <f t="shared" si="1"/>
        <v>6000</v>
      </c>
    </row>
    <row r="21" spans="1:18" ht="15.75" customHeight="1">
      <c r="A21" s="43">
        <v>183</v>
      </c>
      <c r="B21" s="408">
        <v>42389</v>
      </c>
      <c r="C21" s="29" t="s">
        <v>731</v>
      </c>
      <c r="D21" s="163"/>
      <c r="F21" s="37">
        <v>6</v>
      </c>
      <c r="G21" s="30"/>
      <c r="H21" s="30"/>
      <c r="I21" s="43" t="s">
        <v>89</v>
      </c>
      <c r="J21" s="43" t="s">
        <v>87</v>
      </c>
      <c r="K21" s="43" t="s">
        <v>3465</v>
      </c>
      <c r="L21" s="43">
        <v>515963</v>
      </c>
      <c r="N21" s="13" t="s">
        <v>688</v>
      </c>
      <c r="O21" s="313"/>
      <c r="P21" s="31">
        <f t="shared" si="0"/>
        <v>-296.50000000000091</v>
      </c>
      <c r="Q21" s="31">
        <f>SUBTOTAL(9,$F$2:F21)</f>
        <v>6296.5000000000009</v>
      </c>
      <c r="R21" s="31">
        <f t="shared" si="1"/>
        <v>6000</v>
      </c>
    </row>
    <row r="22" spans="1:18" ht="15.75" customHeight="1">
      <c r="A22" s="43">
        <v>183</v>
      </c>
      <c r="B22" s="408">
        <v>42389</v>
      </c>
      <c r="C22" s="29" t="s">
        <v>3466</v>
      </c>
      <c r="D22" s="163"/>
      <c r="F22" s="37">
        <v>90</v>
      </c>
      <c r="G22" s="30"/>
      <c r="H22" s="30"/>
      <c r="I22" s="43" t="s">
        <v>89</v>
      </c>
      <c r="J22" s="43" t="s">
        <v>87</v>
      </c>
      <c r="K22" s="43" t="s">
        <v>3467</v>
      </c>
      <c r="L22" s="43">
        <v>4361935</v>
      </c>
      <c r="N22" s="13" t="s">
        <v>688</v>
      </c>
      <c r="O22" s="313"/>
      <c r="P22" s="31">
        <f t="shared" si="0"/>
        <v>-386.50000000000091</v>
      </c>
      <c r="Q22" s="31">
        <f>SUBTOTAL(9,$F$2:F22)</f>
        <v>6386.5000000000009</v>
      </c>
      <c r="R22" s="31">
        <f t="shared" si="1"/>
        <v>6000</v>
      </c>
    </row>
    <row r="23" spans="1:18" ht="15.75" customHeight="1">
      <c r="A23" s="43">
        <v>183</v>
      </c>
      <c r="B23" s="408">
        <v>42395</v>
      </c>
      <c r="C23" s="29" t="s">
        <v>3468</v>
      </c>
      <c r="D23" s="163"/>
      <c r="F23" s="557">
        <v>70</v>
      </c>
      <c r="G23" s="30"/>
      <c r="H23" s="30"/>
      <c r="I23" s="43" t="s">
        <v>169</v>
      </c>
      <c r="J23" s="43"/>
      <c r="K23" s="43" t="s">
        <v>2202</v>
      </c>
      <c r="L23" s="43"/>
      <c r="N23" s="13" t="s">
        <v>688</v>
      </c>
      <c r="O23" s="313"/>
      <c r="P23" s="31">
        <f t="shared" si="0"/>
        <v>-456.50000000000091</v>
      </c>
      <c r="Q23" s="31">
        <f>SUBTOTAL(9,$F$2:F23)</f>
        <v>6456.5000000000009</v>
      </c>
      <c r="R23" s="31">
        <f t="shared" si="1"/>
        <v>6000</v>
      </c>
    </row>
    <row r="24" spans="1:18" ht="15.75" customHeight="1">
      <c r="A24" s="43">
        <v>183</v>
      </c>
      <c r="B24" s="408">
        <v>42404</v>
      </c>
      <c r="C24" s="29" t="s">
        <v>687</v>
      </c>
      <c r="D24" s="163"/>
      <c r="F24" s="411"/>
      <c r="G24" s="30">
        <v>4000</v>
      </c>
      <c r="H24" s="30"/>
      <c r="I24" s="43" t="s">
        <v>91</v>
      </c>
      <c r="J24" s="43" t="s">
        <v>87</v>
      </c>
      <c r="K24" s="43"/>
      <c r="L24" s="43">
        <v>24</v>
      </c>
      <c r="N24" s="13" t="s">
        <v>688</v>
      </c>
      <c r="O24" s="313"/>
      <c r="P24" s="31">
        <f t="shared" si="0"/>
        <v>3543.4999999999991</v>
      </c>
      <c r="Q24" s="31">
        <f>SUBTOTAL(9,$F$2:F24)</f>
        <v>6456.5000000000009</v>
      </c>
      <c r="R24" s="31">
        <f t="shared" si="1"/>
        <v>10000</v>
      </c>
    </row>
    <row r="25" spans="1:18" ht="15.75" customHeight="1">
      <c r="A25" s="43">
        <v>183</v>
      </c>
      <c r="B25" s="408">
        <v>42441</v>
      </c>
      <c r="C25" s="29" t="s">
        <v>3469</v>
      </c>
      <c r="D25" s="163"/>
      <c r="F25" s="37">
        <v>439.7</v>
      </c>
      <c r="G25" s="30"/>
      <c r="H25" s="30"/>
      <c r="I25" s="43" t="s">
        <v>89</v>
      </c>
      <c r="J25" s="43" t="s">
        <v>87</v>
      </c>
      <c r="K25" s="43" t="s">
        <v>1279</v>
      </c>
      <c r="L25" s="43"/>
      <c r="N25" s="13" t="s">
        <v>688</v>
      </c>
      <c r="O25" s="313"/>
      <c r="P25" s="31">
        <f t="shared" si="0"/>
        <v>3103.7999999999993</v>
      </c>
      <c r="Q25" s="31">
        <f>SUBTOTAL(9,$F$2:F25)</f>
        <v>6896.2000000000007</v>
      </c>
      <c r="R25" s="31">
        <f t="shared" si="1"/>
        <v>10000</v>
      </c>
    </row>
    <row r="26" spans="1:18" ht="15.75" customHeight="1">
      <c r="A26" s="43">
        <v>183</v>
      </c>
      <c r="B26" s="408">
        <v>42449</v>
      </c>
      <c r="C26" s="29" t="s">
        <v>731</v>
      </c>
      <c r="D26" s="163"/>
      <c r="F26" s="557">
        <v>5.3</v>
      </c>
      <c r="G26" s="30"/>
      <c r="H26" s="30"/>
      <c r="I26" s="43" t="s">
        <v>169</v>
      </c>
      <c r="J26" s="43"/>
      <c r="K26" s="43"/>
      <c r="L26" s="43"/>
      <c r="N26" s="13" t="s">
        <v>688</v>
      </c>
      <c r="O26" s="313"/>
      <c r="P26" s="31">
        <f t="shared" si="0"/>
        <v>3098.4999999999991</v>
      </c>
      <c r="Q26" s="31">
        <f>SUBTOTAL(9,$F$2:F26)</f>
        <v>6901.5000000000009</v>
      </c>
      <c r="R26" s="31">
        <f t="shared" si="1"/>
        <v>10000</v>
      </c>
    </row>
    <row r="27" spans="1:18" ht="15.75" customHeight="1">
      <c r="A27" s="43">
        <v>183</v>
      </c>
      <c r="B27" s="408">
        <v>42625</v>
      </c>
      <c r="C27" s="29" t="s">
        <v>1229</v>
      </c>
      <c r="D27" s="163"/>
      <c r="F27" s="30">
        <v>450</v>
      </c>
      <c r="G27" s="30"/>
      <c r="H27" s="30"/>
      <c r="I27" s="43" t="s">
        <v>91</v>
      </c>
      <c r="J27" s="43" t="s">
        <v>87</v>
      </c>
      <c r="K27" s="43" t="s">
        <v>3470</v>
      </c>
      <c r="L27" s="43">
        <v>1967</v>
      </c>
      <c r="N27" s="13" t="s">
        <v>688</v>
      </c>
      <c r="O27" s="313"/>
      <c r="P27" s="31">
        <f t="shared" si="0"/>
        <v>2648.4999999999991</v>
      </c>
      <c r="Q27" s="31">
        <f>SUBTOTAL(9,$F$2:F27)</f>
        <v>7351.5000000000009</v>
      </c>
      <c r="R27" s="31">
        <f t="shared" si="1"/>
        <v>10000</v>
      </c>
    </row>
    <row r="28" spans="1:18" ht="15.75" customHeight="1">
      <c r="A28" s="43">
        <v>183</v>
      </c>
      <c r="B28" s="408">
        <v>42648</v>
      </c>
      <c r="C28" s="29" t="s">
        <v>3471</v>
      </c>
      <c r="D28" s="163"/>
      <c r="F28" s="30">
        <v>702</v>
      </c>
      <c r="G28" s="30"/>
      <c r="H28" s="30"/>
      <c r="I28" s="43" t="s">
        <v>91</v>
      </c>
      <c r="J28" s="43" t="s">
        <v>87</v>
      </c>
      <c r="K28" s="43" t="s">
        <v>611</v>
      </c>
      <c r="L28" s="43">
        <v>394</v>
      </c>
      <c r="N28" s="13" t="s">
        <v>688</v>
      </c>
      <c r="O28" s="313"/>
      <c r="P28" s="31">
        <f t="shared" si="0"/>
        <v>1946.4999999999991</v>
      </c>
      <c r="Q28" s="31">
        <f>SUBTOTAL(9,$F$2:F28)</f>
        <v>8053.5000000000009</v>
      </c>
      <c r="R28" s="31">
        <f t="shared" si="1"/>
        <v>10000</v>
      </c>
    </row>
    <row r="29" spans="1:18" ht="15.75" customHeight="1">
      <c r="A29" s="43">
        <v>183</v>
      </c>
      <c r="B29" s="408">
        <v>42669</v>
      </c>
      <c r="C29" s="29" t="s">
        <v>1086</v>
      </c>
      <c r="D29" s="163"/>
      <c r="F29" s="30">
        <v>1959</v>
      </c>
      <c r="G29" s="30"/>
      <c r="H29" s="30"/>
      <c r="I29" s="43" t="s">
        <v>91</v>
      </c>
      <c r="J29" s="43" t="s">
        <v>87</v>
      </c>
      <c r="K29" s="43"/>
      <c r="L29" s="43"/>
      <c r="N29" s="13" t="s">
        <v>688</v>
      </c>
      <c r="O29" s="313"/>
      <c r="P29" s="31">
        <f t="shared" si="0"/>
        <v>-12.5</v>
      </c>
      <c r="Q29" s="31">
        <f>SUBTOTAL(9,$F$2:F29)</f>
        <v>10012.5</v>
      </c>
      <c r="R29" s="31">
        <f t="shared" si="1"/>
        <v>10000</v>
      </c>
    </row>
    <row r="30" spans="1:18" ht="15.75" customHeight="1">
      <c r="A30" s="43">
        <v>183</v>
      </c>
      <c r="B30" s="408">
        <v>42732</v>
      </c>
      <c r="C30" s="29" t="s">
        <v>3472</v>
      </c>
      <c r="D30" s="163"/>
      <c r="F30" s="30">
        <v>292.5</v>
      </c>
      <c r="G30" s="30"/>
      <c r="H30" s="30"/>
      <c r="I30" s="43" t="s">
        <v>89</v>
      </c>
      <c r="J30" s="43" t="s">
        <v>87</v>
      </c>
      <c r="K30" s="43" t="s">
        <v>3473</v>
      </c>
      <c r="L30" s="43">
        <v>501</v>
      </c>
      <c r="N30" s="13" t="s">
        <v>688</v>
      </c>
      <c r="O30" s="313"/>
      <c r="P30" s="31">
        <f t="shared" si="0"/>
        <v>-305</v>
      </c>
      <c r="Q30" s="31">
        <f>SUBTOTAL(9,$F$2:F30)</f>
        <v>10305</v>
      </c>
      <c r="R30" s="31">
        <f t="shared" si="1"/>
        <v>10000</v>
      </c>
    </row>
    <row r="31" spans="1:18" ht="15.75" customHeight="1">
      <c r="A31" s="43">
        <v>183</v>
      </c>
      <c r="B31" s="408">
        <v>42761</v>
      </c>
      <c r="C31" s="29" t="s">
        <v>3474</v>
      </c>
      <c r="D31" s="163"/>
      <c r="F31" s="30">
        <v>511</v>
      </c>
      <c r="G31" s="30"/>
      <c r="H31" s="30"/>
      <c r="I31" s="43"/>
      <c r="J31" s="43" t="s">
        <v>87</v>
      </c>
      <c r="K31" s="43" t="s">
        <v>3475</v>
      </c>
      <c r="L31" s="43"/>
      <c r="N31" s="13" t="s">
        <v>688</v>
      </c>
      <c r="O31" s="313"/>
      <c r="P31" s="31">
        <f t="shared" si="0"/>
        <v>-816</v>
      </c>
      <c r="Q31" s="31">
        <f>SUBTOTAL(9,$F$2:F31)</f>
        <v>10816</v>
      </c>
      <c r="R31" s="31">
        <f t="shared" si="1"/>
        <v>10000</v>
      </c>
    </row>
    <row r="32" spans="1:18" ht="15.75" customHeight="1">
      <c r="A32" s="43">
        <v>183</v>
      </c>
      <c r="B32" s="408">
        <v>42808</v>
      </c>
      <c r="C32" s="29" t="s">
        <v>734</v>
      </c>
      <c r="D32" s="163"/>
      <c r="F32" s="496">
        <v>702</v>
      </c>
      <c r="G32" s="30"/>
      <c r="H32" s="30"/>
      <c r="I32" s="43" t="s">
        <v>91</v>
      </c>
      <c r="J32" s="43" t="s">
        <v>87</v>
      </c>
      <c r="K32" s="43" t="s">
        <v>611</v>
      </c>
      <c r="L32" s="43">
        <v>506</v>
      </c>
      <c r="N32" s="13" t="s">
        <v>688</v>
      </c>
      <c r="O32" s="313"/>
      <c r="P32" s="31">
        <f t="shared" si="0"/>
        <v>-1518</v>
      </c>
      <c r="Q32" s="31">
        <f>SUBTOTAL(9,$F$2:F32)</f>
        <v>11518</v>
      </c>
      <c r="R32" s="31">
        <f t="shared" si="1"/>
        <v>10000</v>
      </c>
    </row>
    <row r="33" spans="1:18" ht="15.75" customHeight="1">
      <c r="A33" s="43">
        <v>183</v>
      </c>
      <c r="B33" s="408">
        <v>42809</v>
      </c>
      <c r="C33" s="29" t="s">
        <v>1254</v>
      </c>
      <c r="D33" s="163"/>
      <c r="F33" s="556">
        <v>83.03</v>
      </c>
      <c r="G33" s="30"/>
      <c r="H33" s="30"/>
      <c r="I33" s="43" t="s">
        <v>89</v>
      </c>
      <c r="J33" s="43" t="s">
        <v>87</v>
      </c>
      <c r="K33" s="43" t="s">
        <v>732</v>
      </c>
      <c r="L33" s="43">
        <v>10205008193</v>
      </c>
      <c r="N33" s="13" t="s">
        <v>688</v>
      </c>
      <c r="O33" s="313"/>
      <c r="P33" s="31">
        <f t="shared" si="0"/>
        <v>-1601.0300000000007</v>
      </c>
      <c r="Q33" s="31">
        <f>SUBTOTAL(9,$F$2:F33)</f>
        <v>11601.03</v>
      </c>
      <c r="R33" s="31">
        <f t="shared" si="1"/>
        <v>10000</v>
      </c>
    </row>
    <row r="34" spans="1:18" ht="15.75" customHeight="1">
      <c r="A34" s="43">
        <v>183</v>
      </c>
      <c r="B34" s="408">
        <v>42809</v>
      </c>
      <c r="C34" s="29" t="s">
        <v>785</v>
      </c>
      <c r="D34" s="163"/>
      <c r="F34" s="30">
        <v>40</v>
      </c>
      <c r="G34" s="30"/>
      <c r="H34" s="30"/>
      <c r="I34" s="43" t="s">
        <v>169</v>
      </c>
      <c r="J34" s="43" t="s">
        <v>87</v>
      </c>
      <c r="K34" s="43" t="s">
        <v>720</v>
      </c>
      <c r="L34" s="43" t="s">
        <v>721</v>
      </c>
      <c r="N34" s="13" t="s">
        <v>688</v>
      </c>
      <c r="O34" s="313"/>
      <c r="P34" s="31">
        <f t="shared" si="0"/>
        <v>-1641.0300000000007</v>
      </c>
      <c r="Q34" s="31">
        <f>SUBTOTAL(9,$F$2:F34)</f>
        <v>11641.03</v>
      </c>
      <c r="R34" s="31">
        <f t="shared" si="1"/>
        <v>10000</v>
      </c>
    </row>
    <row r="35" spans="1:18" ht="15.75" customHeight="1">
      <c r="A35" s="43">
        <v>183</v>
      </c>
      <c r="B35" s="408">
        <v>42856</v>
      </c>
      <c r="C35" s="29" t="s">
        <v>3476</v>
      </c>
      <c r="D35" s="163"/>
      <c r="F35" s="30"/>
      <c r="G35" s="30"/>
      <c r="H35" s="30">
        <v>2351</v>
      </c>
      <c r="I35" s="43"/>
      <c r="J35" s="43"/>
      <c r="K35" s="43"/>
      <c r="L35" s="43"/>
      <c r="N35" s="13" t="s">
        <v>688</v>
      </c>
      <c r="O35" s="313"/>
      <c r="P35" s="31">
        <f t="shared" si="0"/>
        <v>-1641.0300000000007</v>
      </c>
      <c r="Q35" s="31">
        <f>SUBTOTAL(9,$F$2:F35)</f>
        <v>11641.03</v>
      </c>
      <c r="R35" s="31">
        <f t="shared" si="1"/>
        <v>10000</v>
      </c>
    </row>
    <row r="36" spans="1:18" ht="15.75" customHeight="1">
      <c r="A36" s="43">
        <v>183</v>
      </c>
      <c r="B36" s="408">
        <v>42984</v>
      </c>
      <c r="C36" s="29" t="s">
        <v>785</v>
      </c>
      <c r="D36" s="163"/>
      <c r="F36" s="30">
        <v>50</v>
      </c>
      <c r="G36" s="30"/>
      <c r="H36" s="30">
        <v>300</v>
      </c>
      <c r="I36" s="43" t="s">
        <v>169</v>
      </c>
      <c r="J36" s="43" t="s">
        <v>87</v>
      </c>
      <c r="K36" s="43"/>
      <c r="L36" s="43"/>
      <c r="N36" s="13" t="s">
        <v>688</v>
      </c>
      <c r="O36" s="313"/>
      <c r="P36" s="31">
        <f t="shared" si="0"/>
        <v>-1691.0300000000007</v>
      </c>
      <c r="Q36" s="31">
        <f>SUBTOTAL(9,$F$2:F36)</f>
        <v>11691.03</v>
      </c>
      <c r="R36" s="31">
        <f t="shared" si="1"/>
        <v>10000</v>
      </c>
    </row>
    <row r="37" spans="1:18" ht="15.75" customHeight="1">
      <c r="A37" s="43">
        <v>183</v>
      </c>
      <c r="B37" s="408">
        <v>42984</v>
      </c>
      <c r="C37" s="29" t="s">
        <v>3477</v>
      </c>
      <c r="D37" s="163"/>
      <c r="F37" s="30">
        <v>503</v>
      </c>
      <c r="G37" s="30"/>
      <c r="H37" s="30"/>
      <c r="I37" s="43" t="s">
        <v>91</v>
      </c>
      <c r="J37" s="43" t="s">
        <v>87</v>
      </c>
      <c r="K37" s="43" t="s">
        <v>2354</v>
      </c>
      <c r="L37" s="43">
        <v>1777</v>
      </c>
      <c r="N37" s="13" t="s">
        <v>688</v>
      </c>
      <c r="O37" s="313"/>
      <c r="P37" s="31">
        <f t="shared" si="0"/>
        <v>-2194.0300000000007</v>
      </c>
      <c r="Q37" s="31">
        <f>SUBTOTAL(9,$F$2:F37)</f>
        <v>12194.03</v>
      </c>
      <c r="R37" s="31">
        <f t="shared" si="1"/>
        <v>10000</v>
      </c>
    </row>
    <row r="38" spans="1:18" ht="15.75" customHeight="1">
      <c r="A38" s="43">
        <v>183</v>
      </c>
      <c r="B38" s="408">
        <v>43006</v>
      </c>
      <c r="C38" s="29" t="s">
        <v>3478</v>
      </c>
      <c r="D38" s="163"/>
      <c r="F38" s="30"/>
      <c r="G38" s="30">
        <v>257</v>
      </c>
      <c r="H38" s="30"/>
      <c r="I38" s="43"/>
      <c r="J38" s="43" t="s">
        <v>87</v>
      </c>
      <c r="K38" s="43" t="s">
        <v>3479</v>
      </c>
      <c r="L38" s="43">
        <v>115</v>
      </c>
      <c r="N38" s="13" t="s">
        <v>688</v>
      </c>
      <c r="O38" s="313"/>
      <c r="P38" s="31">
        <f t="shared" si="0"/>
        <v>-1937.0300000000007</v>
      </c>
      <c r="Q38" s="31">
        <f>SUBTOTAL(9,$F$2:F38)</f>
        <v>12194.03</v>
      </c>
      <c r="R38" s="31">
        <f t="shared" si="1"/>
        <v>10257</v>
      </c>
    </row>
    <row r="39" spans="1:18" ht="15.75" customHeight="1">
      <c r="A39" s="43">
        <v>183</v>
      </c>
      <c r="B39" s="408">
        <v>43040</v>
      </c>
      <c r="C39" s="29" t="s">
        <v>3480</v>
      </c>
      <c r="D39" s="163"/>
      <c r="F39" s="30">
        <v>270</v>
      </c>
      <c r="G39" s="30"/>
      <c r="H39" s="30"/>
      <c r="I39" s="43" t="s">
        <v>91</v>
      </c>
      <c r="J39" s="43" t="s">
        <v>87</v>
      </c>
      <c r="K39" s="43"/>
      <c r="L39" s="43"/>
      <c r="N39" s="13" t="s">
        <v>688</v>
      </c>
      <c r="O39" s="313"/>
      <c r="P39" s="31">
        <f t="shared" si="0"/>
        <v>-2207.0300000000007</v>
      </c>
      <c r="Q39" s="31">
        <f>SUBTOTAL(9,$F$2:F39)</f>
        <v>12464.03</v>
      </c>
      <c r="R39" s="31">
        <f t="shared" si="1"/>
        <v>10257</v>
      </c>
    </row>
    <row r="40" spans="1:18" ht="15.75" customHeight="1">
      <c r="A40" s="43">
        <v>183</v>
      </c>
      <c r="B40" s="408">
        <v>43040</v>
      </c>
      <c r="C40" s="29" t="s">
        <v>748</v>
      </c>
      <c r="D40" s="163"/>
      <c r="F40" s="30">
        <v>19</v>
      </c>
      <c r="G40" s="30"/>
      <c r="H40" s="30"/>
      <c r="I40" s="43"/>
      <c r="J40" s="43" t="s">
        <v>87</v>
      </c>
      <c r="K40" s="43"/>
      <c r="L40" s="43"/>
      <c r="N40" s="13" t="s">
        <v>688</v>
      </c>
      <c r="O40" s="313"/>
      <c r="P40" s="31">
        <f t="shared" si="0"/>
        <v>-2226.0300000000007</v>
      </c>
      <c r="Q40" s="31">
        <f>SUBTOTAL(9,$F$2:F40)</f>
        <v>12483.03</v>
      </c>
      <c r="R40" s="31">
        <f t="shared" si="1"/>
        <v>10257</v>
      </c>
    </row>
    <row r="41" spans="1:18" ht="15.75" customHeight="1">
      <c r="A41" s="43">
        <v>183</v>
      </c>
      <c r="B41" s="408">
        <v>43052</v>
      </c>
      <c r="C41" s="29" t="s">
        <v>3481</v>
      </c>
      <c r="D41" s="163"/>
      <c r="F41" s="30"/>
      <c r="G41" s="30"/>
      <c r="H41" s="30">
        <v>1431.7</v>
      </c>
      <c r="I41" s="43"/>
      <c r="J41" s="43" t="s">
        <v>87</v>
      </c>
      <c r="K41" s="43" t="s">
        <v>1279</v>
      </c>
      <c r="L41" s="43"/>
      <c r="N41" s="13" t="s">
        <v>688</v>
      </c>
      <c r="O41" s="313"/>
      <c r="P41" s="31">
        <f t="shared" si="0"/>
        <v>-2226.0300000000007</v>
      </c>
      <c r="Q41" s="31">
        <f>SUBTOTAL(9,$F$2:F41)</f>
        <v>12483.03</v>
      </c>
      <c r="R41" s="31">
        <f t="shared" si="1"/>
        <v>10257</v>
      </c>
    </row>
    <row r="42" spans="1:18" ht="15.75" customHeight="1">
      <c r="A42" s="43">
        <v>183</v>
      </c>
      <c r="B42" s="408">
        <v>43065</v>
      </c>
      <c r="C42" s="29" t="s">
        <v>3482</v>
      </c>
      <c r="D42" s="163"/>
      <c r="F42" s="30"/>
      <c r="G42" s="30">
        <v>260</v>
      </c>
      <c r="H42" s="30"/>
      <c r="I42" s="43"/>
      <c r="J42" s="43" t="s">
        <v>87</v>
      </c>
      <c r="K42" s="43"/>
      <c r="L42" s="43"/>
      <c r="N42" s="13" t="s">
        <v>688</v>
      </c>
      <c r="O42" s="313"/>
      <c r="P42" s="31">
        <f t="shared" si="0"/>
        <v>-1966.0300000000007</v>
      </c>
      <c r="Q42" s="31">
        <f>SUBTOTAL(9,$F$2:F42)</f>
        <v>12483.03</v>
      </c>
      <c r="R42" s="31">
        <f t="shared" si="1"/>
        <v>10517</v>
      </c>
    </row>
    <row r="43" spans="1:18" ht="15.75" customHeight="1">
      <c r="A43" s="43">
        <v>183</v>
      </c>
      <c r="B43" s="408">
        <v>43073</v>
      </c>
      <c r="C43" s="29" t="s">
        <v>610</v>
      </c>
      <c r="D43" s="163"/>
      <c r="F43" s="30">
        <v>270</v>
      </c>
      <c r="G43" s="30"/>
      <c r="H43" s="30"/>
      <c r="I43" s="43" t="s">
        <v>91</v>
      </c>
      <c r="J43" s="43" t="s">
        <v>87</v>
      </c>
      <c r="K43" s="43" t="s">
        <v>754</v>
      </c>
      <c r="L43" s="43"/>
      <c r="N43" s="13" t="s">
        <v>688</v>
      </c>
      <c r="O43" s="313"/>
      <c r="P43" s="31">
        <f t="shared" si="0"/>
        <v>-2236.0300000000007</v>
      </c>
      <c r="Q43" s="31">
        <f>SUBTOTAL(9,$F$2:F43)</f>
        <v>12753.03</v>
      </c>
      <c r="R43" s="31">
        <f t="shared" si="1"/>
        <v>10517</v>
      </c>
    </row>
    <row r="44" spans="1:18" ht="15.75" customHeight="1">
      <c r="A44" s="43">
        <v>183</v>
      </c>
      <c r="B44" s="408">
        <v>43074</v>
      </c>
      <c r="C44" s="29" t="s">
        <v>3483</v>
      </c>
      <c r="D44" s="163"/>
      <c r="F44" s="30">
        <v>18.899999999999999</v>
      </c>
      <c r="G44" s="30"/>
      <c r="H44" s="30"/>
      <c r="I44" s="43"/>
      <c r="J44" s="43" t="s">
        <v>87</v>
      </c>
      <c r="K44" s="43"/>
      <c r="L44" s="43"/>
      <c r="N44" s="13" t="s">
        <v>688</v>
      </c>
      <c r="O44" s="313"/>
      <c r="P44" s="31">
        <f t="shared" si="0"/>
        <v>-2254.9300000000003</v>
      </c>
      <c r="Q44" s="31">
        <f>SUBTOTAL(9,$F$2:F44)</f>
        <v>12771.93</v>
      </c>
      <c r="R44" s="31">
        <f t="shared" si="1"/>
        <v>10517</v>
      </c>
    </row>
    <row r="45" spans="1:18" ht="15.75" customHeight="1">
      <c r="A45" s="43">
        <v>183</v>
      </c>
      <c r="B45" s="408">
        <v>43074</v>
      </c>
      <c r="C45" s="29" t="s">
        <v>3484</v>
      </c>
      <c r="D45" s="163"/>
      <c r="F45" s="30">
        <v>200</v>
      </c>
      <c r="G45" s="30"/>
      <c r="H45" s="30"/>
      <c r="I45" s="43" t="s">
        <v>91</v>
      </c>
      <c r="J45" s="43" t="s">
        <v>87</v>
      </c>
      <c r="K45" s="43" t="s">
        <v>758</v>
      </c>
      <c r="L45" s="43"/>
      <c r="N45" s="13" t="s">
        <v>688</v>
      </c>
      <c r="O45" s="313"/>
      <c r="P45" s="31">
        <f t="shared" si="0"/>
        <v>-2454.9300000000003</v>
      </c>
      <c r="Q45" s="31">
        <f>SUBTOTAL(9,$F$2:F45)</f>
        <v>12971.93</v>
      </c>
      <c r="R45" s="31">
        <f t="shared" si="1"/>
        <v>10517</v>
      </c>
    </row>
    <row r="46" spans="1:18" ht="15.75" customHeight="1">
      <c r="A46" s="43">
        <v>183</v>
      </c>
      <c r="B46" s="408">
        <v>43092</v>
      </c>
      <c r="C46" s="29" t="s">
        <v>3486</v>
      </c>
      <c r="D46" s="163"/>
      <c r="F46" s="30">
        <v>702</v>
      </c>
      <c r="G46" s="30"/>
      <c r="H46" s="30"/>
      <c r="I46" s="43"/>
      <c r="J46" s="43" t="s">
        <v>87</v>
      </c>
      <c r="K46" s="43" t="s">
        <v>3487</v>
      </c>
      <c r="L46" s="43">
        <v>776</v>
      </c>
      <c r="N46" s="13" t="s">
        <v>688</v>
      </c>
      <c r="O46" s="313"/>
      <c r="P46" s="31">
        <f t="shared" si="0"/>
        <v>-3156.9300000000003</v>
      </c>
      <c r="Q46" s="31">
        <f>SUBTOTAL(9,$F$2:F46)</f>
        <v>13673.93</v>
      </c>
      <c r="R46" s="31">
        <f t="shared" si="1"/>
        <v>10517</v>
      </c>
    </row>
    <row r="47" spans="1:18" ht="15.75" customHeight="1">
      <c r="A47" s="43">
        <v>183</v>
      </c>
      <c r="B47" s="408">
        <v>43100</v>
      </c>
      <c r="C47" s="29" t="s">
        <v>610</v>
      </c>
      <c r="D47" s="163"/>
      <c r="F47" s="30">
        <v>445</v>
      </c>
      <c r="G47" s="30"/>
      <c r="H47" s="30"/>
      <c r="I47" s="43"/>
      <c r="J47" s="43" t="s">
        <v>87</v>
      </c>
      <c r="K47" s="43" t="s">
        <v>754</v>
      </c>
      <c r="L47" s="43"/>
      <c r="N47" s="13" t="s">
        <v>688</v>
      </c>
      <c r="O47" s="313"/>
      <c r="P47" s="31">
        <f t="shared" si="0"/>
        <v>-3601.9300000000003</v>
      </c>
      <c r="Q47" s="31">
        <f>SUBTOTAL(9,$F$2:F47)</f>
        <v>14118.93</v>
      </c>
      <c r="R47" s="31">
        <f t="shared" si="1"/>
        <v>10517</v>
      </c>
    </row>
    <row r="48" spans="1:18" ht="15.75" customHeight="1">
      <c r="A48" s="43">
        <v>183</v>
      </c>
      <c r="B48" s="408">
        <v>43100</v>
      </c>
      <c r="C48" s="29" t="s">
        <v>3483</v>
      </c>
      <c r="D48" s="163"/>
      <c r="F48" s="30">
        <v>31.15</v>
      </c>
      <c r="G48" s="30"/>
      <c r="H48" s="30"/>
      <c r="I48" s="43"/>
      <c r="J48" s="43" t="s">
        <v>87</v>
      </c>
      <c r="K48" s="43"/>
      <c r="L48" s="43"/>
      <c r="N48" s="13" t="s">
        <v>688</v>
      </c>
      <c r="O48" s="313"/>
      <c r="P48" s="31">
        <f t="shared" si="0"/>
        <v>-3633.08</v>
      </c>
      <c r="Q48" s="31">
        <f>SUBTOTAL(9,$F$2:F48)</f>
        <v>14150.08</v>
      </c>
      <c r="R48" s="31">
        <f t="shared" si="1"/>
        <v>10517</v>
      </c>
    </row>
    <row r="49" spans="1:18" ht="15.75" customHeight="1">
      <c r="A49" s="43">
        <v>183</v>
      </c>
      <c r="B49" s="408">
        <v>43117</v>
      </c>
      <c r="C49" s="29" t="s">
        <v>700</v>
      </c>
      <c r="D49" s="163"/>
      <c r="F49" s="30"/>
      <c r="G49" s="30">
        <v>2000</v>
      </c>
      <c r="H49" s="30"/>
      <c r="I49" s="43" t="s">
        <v>91</v>
      </c>
      <c r="J49" s="43" t="s">
        <v>87</v>
      </c>
      <c r="K49" s="43" t="s">
        <v>170</v>
      </c>
      <c r="L49" s="43">
        <v>139</v>
      </c>
      <c r="N49" s="13" t="s">
        <v>688</v>
      </c>
      <c r="O49" s="313"/>
      <c r="P49" s="31">
        <f t="shared" si="0"/>
        <v>-1633.08</v>
      </c>
      <c r="Q49" s="31">
        <f>SUBTOTAL(9,$F$2:F49)</f>
        <v>14150.08</v>
      </c>
      <c r="R49" s="31">
        <f t="shared" si="1"/>
        <v>12517</v>
      </c>
    </row>
    <row r="50" spans="1:18" ht="15.75" customHeight="1">
      <c r="A50" s="43">
        <v>183</v>
      </c>
      <c r="B50" s="408">
        <v>43123</v>
      </c>
      <c r="C50" s="29" t="s">
        <v>3488</v>
      </c>
      <c r="D50" s="163"/>
      <c r="F50" s="30"/>
      <c r="G50" s="30"/>
      <c r="H50" s="30">
        <v>1561.8</v>
      </c>
      <c r="I50" s="43"/>
      <c r="J50" s="43" t="s">
        <v>87</v>
      </c>
      <c r="K50" s="43" t="s">
        <v>3489</v>
      </c>
      <c r="L50" s="43"/>
      <c r="N50" s="13" t="s">
        <v>688</v>
      </c>
      <c r="O50" s="313"/>
      <c r="P50" s="31">
        <f t="shared" si="0"/>
        <v>-1633.08</v>
      </c>
      <c r="Q50" s="31">
        <f>SUBTOTAL(9,$F$2:F50)</f>
        <v>14150.08</v>
      </c>
      <c r="R50" s="31">
        <f t="shared" si="1"/>
        <v>12517</v>
      </c>
    </row>
    <row r="51" spans="1:18" ht="15.75" customHeight="1">
      <c r="A51" s="43">
        <v>183</v>
      </c>
      <c r="B51" s="408">
        <v>43131</v>
      </c>
      <c r="C51" s="29" t="s">
        <v>3490</v>
      </c>
      <c r="D51" s="163"/>
      <c r="F51" s="30">
        <v>2714</v>
      </c>
      <c r="G51" s="30"/>
      <c r="H51" s="30"/>
      <c r="I51" s="43" t="s">
        <v>91</v>
      </c>
      <c r="J51" s="43" t="s">
        <v>87</v>
      </c>
      <c r="K51" s="43" t="s">
        <v>729</v>
      </c>
      <c r="L51" s="43">
        <v>26</v>
      </c>
      <c r="N51" s="13" t="s">
        <v>688</v>
      </c>
      <c r="O51" s="313"/>
      <c r="P51" s="31">
        <f t="shared" si="0"/>
        <v>-4347.0800000000017</v>
      </c>
      <c r="Q51" s="31">
        <f>SUBTOTAL(9,$F$2:F51)</f>
        <v>16864.080000000002</v>
      </c>
      <c r="R51" s="31">
        <f t="shared" si="1"/>
        <v>12517</v>
      </c>
    </row>
    <row r="52" spans="1:18" ht="15.75" customHeight="1">
      <c r="A52" s="43">
        <v>183</v>
      </c>
      <c r="B52" s="408">
        <v>43131</v>
      </c>
      <c r="C52" s="29" t="s">
        <v>700</v>
      </c>
      <c r="D52" s="163"/>
      <c r="F52" s="30"/>
      <c r="G52" s="30">
        <v>4000</v>
      </c>
      <c r="H52" s="30"/>
      <c r="I52" s="43" t="s">
        <v>91</v>
      </c>
      <c r="J52" s="43" t="s">
        <v>87</v>
      </c>
      <c r="K52" s="43"/>
      <c r="L52" s="43">
        <v>145</v>
      </c>
      <c r="N52" s="13" t="s">
        <v>688</v>
      </c>
      <c r="O52" s="313"/>
      <c r="P52" s="31">
        <f t="shared" si="0"/>
        <v>-347.08000000000175</v>
      </c>
      <c r="Q52" s="31">
        <f>SUBTOTAL(9,$F$2:F52)</f>
        <v>16864.080000000002</v>
      </c>
      <c r="R52" s="31">
        <f t="shared" si="1"/>
        <v>16517</v>
      </c>
    </row>
    <row r="53" spans="1:18" ht="15.75" customHeight="1">
      <c r="A53" s="43">
        <v>183</v>
      </c>
      <c r="B53" s="408">
        <v>43136</v>
      </c>
      <c r="C53" s="29" t="s">
        <v>3491</v>
      </c>
      <c r="D53" s="163"/>
      <c r="F53" s="30">
        <v>561</v>
      </c>
      <c r="G53" s="30"/>
      <c r="H53" s="30"/>
      <c r="I53" s="43"/>
      <c r="J53" s="43" t="s">
        <v>87</v>
      </c>
      <c r="K53" s="43" t="s">
        <v>3492</v>
      </c>
      <c r="L53" s="43">
        <v>2800</v>
      </c>
      <c r="N53" s="13" t="s">
        <v>688</v>
      </c>
      <c r="O53" s="313"/>
      <c r="P53" s="31">
        <f t="shared" si="0"/>
        <v>-908.08000000000175</v>
      </c>
      <c r="Q53" s="31">
        <f>SUBTOTAL(9,$F$2:F53)</f>
        <v>17425.080000000002</v>
      </c>
      <c r="R53" s="31">
        <f t="shared" si="1"/>
        <v>16517</v>
      </c>
    </row>
    <row r="54" spans="1:18" ht="15.75" customHeight="1">
      <c r="A54" s="43">
        <v>183</v>
      </c>
      <c r="B54" s="408">
        <v>43137</v>
      </c>
      <c r="C54" s="29" t="s">
        <v>3493</v>
      </c>
      <c r="D54" s="163"/>
      <c r="F54" s="30">
        <v>320</v>
      </c>
      <c r="G54" s="30"/>
      <c r="H54" s="30"/>
      <c r="I54" s="43"/>
      <c r="J54" s="43" t="s">
        <v>87</v>
      </c>
      <c r="K54" s="43"/>
      <c r="L54" s="43"/>
      <c r="N54" s="13" t="s">
        <v>688</v>
      </c>
      <c r="O54" s="313"/>
      <c r="P54" s="31">
        <f t="shared" si="0"/>
        <v>-1228.0800000000017</v>
      </c>
      <c r="Q54" s="31">
        <f>SUBTOTAL(9,$F$2:F54)</f>
        <v>17745.080000000002</v>
      </c>
      <c r="R54" s="31">
        <f t="shared" si="1"/>
        <v>16517</v>
      </c>
    </row>
    <row r="55" spans="1:18" ht="15.75" customHeight="1">
      <c r="A55" s="43">
        <v>183</v>
      </c>
      <c r="B55" s="408">
        <v>43137</v>
      </c>
      <c r="C55" s="29" t="s">
        <v>3483</v>
      </c>
      <c r="D55" s="163"/>
      <c r="F55" s="30">
        <v>22.4</v>
      </c>
      <c r="G55" s="30"/>
      <c r="H55" s="30"/>
      <c r="I55" s="43"/>
      <c r="J55" s="43" t="s">
        <v>87</v>
      </c>
      <c r="K55" s="43"/>
      <c r="L55" s="43"/>
      <c r="N55" s="13" t="s">
        <v>688</v>
      </c>
      <c r="O55" s="313"/>
      <c r="P55" s="31">
        <f t="shared" si="0"/>
        <v>-1250.4800000000032</v>
      </c>
      <c r="Q55" s="31">
        <f>SUBTOTAL(9,$F$2:F55)</f>
        <v>17767.480000000003</v>
      </c>
      <c r="R55" s="31">
        <f t="shared" si="1"/>
        <v>16517</v>
      </c>
    </row>
    <row r="56" spans="1:18" ht="15.75" customHeight="1">
      <c r="A56" s="43">
        <v>183</v>
      </c>
      <c r="B56" s="408">
        <v>43146</v>
      </c>
      <c r="C56" s="29" t="s">
        <v>3494</v>
      </c>
      <c r="D56" s="163"/>
      <c r="F56" s="30">
        <v>150</v>
      </c>
      <c r="G56" s="30"/>
      <c r="H56" s="30"/>
      <c r="I56" s="43" t="s">
        <v>89</v>
      </c>
      <c r="J56" s="43" t="s">
        <v>87</v>
      </c>
      <c r="K56" s="43" t="s">
        <v>2830</v>
      </c>
      <c r="L56" s="43">
        <v>17173</v>
      </c>
      <c r="N56" s="13" t="s">
        <v>688</v>
      </c>
      <c r="O56" s="313"/>
      <c r="P56" s="31">
        <f t="shared" si="0"/>
        <v>-1400.4800000000032</v>
      </c>
      <c r="Q56" s="31">
        <f>SUBTOTAL(9,$F$2:F56)</f>
        <v>17917.480000000003</v>
      </c>
      <c r="R56" s="31">
        <f t="shared" si="1"/>
        <v>16517</v>
      </c>
    </row>
    <row r="57" spans="1:18" ht="15.75" customHeight="1">
      <c r="A57" s="43">
        <v>183</v>
      </c>
      <c r="B57" s="408">
        <v>43172</v>
      </c>
      <c r="C57" s="29" t="s">
        <v>780</v>
      </c>
      <c r="D57" s="163"/>
      <c r="F57" s="30">
        <v>1300</v>
      </c>
      <c r="G57" s="30"/>
      <c r="H57" s="30"/>
      <c r="I57" s="43"/>
      <c r="J57" s="43" t="s">
        <v>87</v>
      </c>
      <c r="K57" s="43"/>
      <c r="L57" s="43"/>
      <c r="N57" s="13" t="s">
        <v>688</v>
      </c>
      <c r="O57" s="313"/>
      <c r="P57" s="31">
        <f t="shared" si="0"/>
        <v>-2700.4800000000032</v>
      </c>
      <c r="Q57" s="31">
        <f>SUBTOTAL(9,$F$2:F57)</f>
        <v>19217.480000000003</v>
      </c>
      <c r="R57" s="31">
        <f t="shared" si="1"/>
        <v>16517</v>
      </c>
    </row>
    <row r="58" spans="1:18" ht="15.75" customHeight="1">
      <c r="A58" s="43">
        <v>183</v>
      </c>
      <c r="B58" s="408">
        <v>43173</v>
      </c>
      <c r="C58" s="29" t="s">
        <v>3495</v>
      </c>
      <c r="D58" s="163"/>
      <c r="F58" s="30">
        <v>200</v>
      </c>
      <c r="G58" s="30"/>
      <c r="H58" s="30"/>
      <c r="I58" s="43"/>
      <c r="J58" s="43" t="s">
        <v>87</v>
      </c>
      <c r="K58" s="43" t="s">
        <v>3496</v>
      </c>
      <c r="L58" s="43">
        <v>13336</v>
      </c>
      <c r="N58" s="13" t="s">
        <v>688</v>
      </c>
      <c r="O58" s="313"/>
      <c r="P58" s="31">
        <f t="shared" si="0"/>
        <v>-2900.4800000000032</v>
      </c>
      <c r="Q58" s="31">
        <f>SUBTOTAL(9,$F$2:F58)</f>
        <v>19417.480000000003</v>
      </c>
      <c r="R58" s="31">
        <f t="shared" si="1"/>
        <v>16517</v>
      </c>
    </row>
    <row r="59" spans="1:18" ht="15.75" customHeight="1">
      <c r="A59" s="43">
        <v>183</v>
      </c>
      <c r="B59" s="408">
        <v>43173</v>
      </c>
      <c r="C59" s="29" t="s">
        <v>700</v>
      </c>
      <c r="D59" s="163"/>
      <c r="F59" s="30"/>
      <c r="G59" s="30">
        <v>500</v>
      </c>
      <c r="H59" s="30"/>
      <c r="I59" s="43" t="s">
        <v>169</v>
      </c>
      <c r="J59" s="43" t="s">
        <v>87</v>
      </c>
      <c r="K59" s="43" t="s">
        <v>170</v>
      </c>
      <c r="L59" s="43">
        <v>162</v>
      </c>
      <c r="N59" s="13" t="s">
        <v>688</v>
      </c>
      <c r="O59" s="313"/>
      <c r="P59" s="31">
        <f t="shared" si="0"/>
        <v>-2400.4800000000032</v>
      </c>
      <c r="Q59" s="31">
        <f>SUBTOTAL(9,$F$2:F59)</f>
        <v>19417.480000000003</v>
      </c>
      <c r="R59" s="31">
        <f t="shared" si="1"/>
        <v>17017</v>
      </c>
    </row>
    <row r="60" spans="1:18" ht="15.75" customHeight="1">
      <c r="A60" s="43">
        <v>183</v>
      </c>
      <c r="B60" s="408">
        <v>43173</v>
      </c>
      <c r="C60" s="29" t="s">
        <v>168</v>
      </c>
      <c r="D60" s="163"/>
      <c r="F60" s="30"/>
      <c r="G60" s="30">
        <v>300</v>
      </c>
      <c r="H60" s="30"/>
      <c r="I60" s="43" t="s">
        <v>169</v>
      </c>
      <c r="J60" s="43" t="s">
        <v>87</v>
      </c>
      <c r="K60" s="43" t="s">
        <v>170</v>
      </c>
      <c r="L60" s="43">
        <v>161</v>
      </c>
      <c r="N60" s="13" t="s">
        <v>688</v>
      </c>
      <c r="O60" s="313"/>
      <c r="P60" s="31">
        <f t="shared" si="0"/>
        <v>-2100.4800000000032</v>
      </c>
      <c r="Q60" s="31">
        <f>SUBTOTAL(9,$F$2:F60)</f>
        <v>19417.480000000003</v>
      </c>
      <c r="R60" s="31">
        <f t="shared" si="1"/>
        <v>17317</v>
      </c>
    </row>
    <row r="61" spans="1:18" ht="15.75" customHeight="1">
      <c r="A61" s="43">
        <v>183</v>
      </c>
      <c r="B61" s="408">
        <v>43173</v>
      </c>
      <c r="C61" s="29" t="s">
        <v>168</v>
      </c>
      <c r="D61" s="163"/>
      <c r="F61" s="30"/>
      <c r="G61" s="30">
        <v>6</v>
      </c>
      <c r="H61" s="30"/>
      <c r="I61" s="43" t="s">
        <v>169</v>
      </c>
      <c r="J61" s="43" t="s">
        <v>87</v>
      </c>
      <c r="K61" s="43" t="s">
        <v>170</v>
      </c>
      <c r="L61" s="43">
        <v>161</v>
      </c>
      <c r="N61" s="13" t="s">
        <v>688</v>
      </c>
      <c r="O61" s="313"/>
      <c r="P61" s="31">
        <f t="shared" si="0"/>
        <v>-2094.4800000000032</v>
      </c>
      <c r="Q61" s="31">
        <f>SUBTOTAL(9,$F$2:F61)</f>
        <v>19417.480000000003</v>
      </c>
      <c r="R61" s="31">
        <f t="shared" si="1"/>
        <v>17323</v>
      </c>
    </row>
    <row r="62" spans="1:18" ht="15.75" customHeight="1">
      <c r="A62" s="43">
        <v>183</v>
      </c>
      <c r="B62" s="408">
        <v>43191</v>
      </c>
      <c r="C62" s="29" t="s">
        <v>3497</v>
      </c>
      <c r="D62" s="163"/>
      <c r="F62" s="30">
        <v>345</v>
      </c>
      <c r="G62" s="30"/>
      <c r="H62" s="30"/>
      <c r="I62" s="43"/>
      <c r="J62" s="43" t="s">
        <v>87</v>
      </c>
      <c r="K62" s="43"/>
      <c r="L62" s="43"/>
      <c r="N62" s="13" t="s">
        <v>688</v>
      </c>
      <c r="O62" s="313"/>
      <c r="P62" s="31">
        <f t="shared" si="0"/>
        <v>-2439.4800000000032</v>
      </c>
      <c r="Q62" s="31">
        <f>SUBTOTAL(9,$F$2:F62)</f>
        <v>19762.480000000003</v>
      </c>
      <c r="R62" s="31">
        <f t="shared" si="1"/>
        <v>17323</v>
      </c>
    </row>
    <row r="63" spans="1:18" ht="15.75" customHeight="1">
      <c r="A63" s="43">
        <v>183</v>
      </c>
      <c r="B63" s="408">
        <v>43191</v>
      </c>
      <c r="C63" s="29" t="s">
        <v>3483</v>
      </c>
      <c r="D63" s="163"/>
      <c r="F63" s="30">
        <v>24.8</v>
      </c>
      <c r="G63" s="30"/>
      <c r="H63" s="30"/>
      <c r="I63" s="43"/>
      <c r="J63" s="43" t="s">
        <v>87</v>
      </c>
      <c r="K63" s="43"/>
      <c r="L63" s="43"/>
      <c r="N63" s="13" t="s">
        <v>688</v>
      </c>
      <c r="O63" s="313"/>
      <c r="P63" s="31">
        <f t="shared" si="0"/>
        <v>-2464.2800000000025</v>
      </c>
      <c r="Q63" s="31">
        <f>SUBTOTAL(9,$F$2:F63)</f>
        <v>19787.280000000002</v>
      </c>
      <c r="R63" s="31">
        <f t="shared" si="1"/>
        <v>17323</v>
      </c>
    </row>
    <row r="64" spans="1:18" ht="15.75" customHeight="1">
      <c r="A64" s="43">
        <v>183</v>
      </c>
      <c r="B64" s="408">
        <v>43199</v>
      </c>
      <c r="C64" s="29" t="s">
        <v>1696</v>
      </c>
      <c r="D64" s="163"/>
      <c r="F64" s="30">
        <v>450</v>
      </c>
      <c r="G64" s="30"/>
      <c r="H64" s="30"/>
      <c r="I64" s="43" t="s">
        <v>91</v>
      </c>
      <c r="J64" s="43" t="s">
        <v>87</v>
      </c>
      <c r="K64" s="43" t="s">
        <v>699</v>
      </c>
      <c r="L64" s="43">
        <v>3142</v>
      </c>
      <c r="N64" s="13" t="s">
        <v>688</v>
      </c>
      <c r="O64" s="313"/>
      <c r="P64" s="31">
        <f t="shared" si="0"/>
        <v>-2914.2800000000025</v>
      </c>
      <c r="Q64" s="31">
        <f>SUBTOTAL(9,$F$2:F64)</f>
        <v>20237.280000000002</v>
      </c>
      <c r="R64" s="31">
        <f t="shared" si="1"/>
        <v>17323</v>
      </c>
    </row>
    <row r="65" spans="1:18" ht="15.75" customHeight="1">
      <c r="A65" s="43">
        <v>183</v>
      </c>
      <c r="B65" s="408">
        <v>43199</v>
      </c>
      <c r="C65" s="29" t="s">
        <v>3500</v>
      </c>
      <c r="D65" s="163"/>
      <c r="F65" s="30">
        <v>702</v>
      </c>
      <c r="G65" s="30"/>
      <c r="H65" s="30"/>
      <c r="I65" s="43" t="s">
        <v>91</v>
      </c>
      <c r="J65" s="43" t="s">
        <v>87</v>
      </c>
      <c r="K65" s="43" t="s">
        <v>611</v>
      </c>
      <c r="L65" s="43">
        <v>572</v>
      </c>
      <c r="N65" s="13" t="s">
        <v>688</v>
      </c>
      <c r="O65" s="313"/>
      <c r="P65" s="31">
        <f t="shared" si="0"/>
        <v>-3616.2800000000025</v>
      </c>
      <c r="Q65" s="31">
        <f>SUBTOTAL(9,$F$2:F65)</f>
        <v>20939.280000000002</v>
      </c>
      <c r="R65" s="31">
        <f t="shared" si="1"/>
        <v>17323</v>
      </c>
    </row>
    <row r="66" spans="1:18" ht="15.75" customHeight="1">
      <c r="A66" s="43">
        <v>183</v>
      </c>
      <c r="B66" s="408">
        <v>43202</v>
      </c>
      <c r="C66" s="29" t="s">
        <v>3498</v>
      </c>
      <c r="D66" s="163"/>
      <c r="F66" s="30">
        <v>200</v>
      </c>
      <c r="G66" s="30"/>
      <c r="H66" s="30"/>
      <c r="I66" s="43"/>
      <c r="J66" s="43" t="s">
        <v>87</v>
      </c>
      <c r="K66" s="43" t="s">
        <v>758</v>
      </c>
      <c r="L66" s="43">
        <v>13336</v>
      </c>
      <c r="N66" s="13" t="s">
        <v>688</v>
      </c>
      <c r="O66" s="313"/>
      <c r="P66" s="31">
        <f t="shared" ref="P66:P129" si="2">R66-Q66</f>
        <v>-3816.2800000000025</v>
      </c>
      <c r="Q66" s="31">
        <f>SUBTOTAL(9,$F$2:F66)</f>
        <v>21139.280000000002</v>
      </c>
      <c r="R66" s="31">
        <f t="shared" si="1"/>
        <v>17323</v>
      </c>
    </row>
    <row r="67" spans="1:18" ht="15.75" customHeight="1">
      <c r="A67" s="43">
        <v>183</v>
      </c>
      <c r="B67" s="408">
        <v>43229</v>
      </c>
      <c r="C67" s="29" t="s">
        <v>814</v>
      </c>
      <c r="D67" s="163"/>
      <c r="F67" s="30">
        <v>324.81</v>
      </c>
      <c r="G67" s="30"/>
      <c r="H67" s="30"/>
      <c r="I67" s="43" t="s">
        <v>91</v>
      </c>
      <c r="J67" s="43" t="s">
        <v>87</v>
      </c>
      <c r="K67" s="43"/>
      <c r="L67" s="43"/>
      <c r="N67" s="13" t="s">
        <v>688</v>
      </c>
      <c r="O67" s="313"/>
      <c r="P67" s="31">
        <f t="shared" si="2"/>
        <v>-4141.0900000000038</v>
      </c>
      <c r="Q67" s="31">
        <f>SUBTOTAL(9,$F$2:F67)</f>
        <v>21464.090000000004</v>
      </c>
      <c r="R67" s="31">
        <f t="shared" si="1"/>
        <v>17323</v>
      </c>
    </row>
    <row r="68" spans="1:18" ht="15.75" customHeight="1">
      <c r="A68" s="43">
        <v>183</v>
      </c>
      <c r="B68" s="408">
        <v>43243</v>
      </c>
      <c r="C68" s="29" t="s">
        <v>700</v>
      </c>
      <c r="D68" s="163"/>
      <c r="F68" s="30"/>
      <c r="G68" s="30">
        <v>1300</v>
      </c>
      <c r="H68" s="30"/>
      <c r="I68" s="43"/>
      <c r="J68" s="43" t="s">
        <v>87</v>
      </c>
      <c r="K68" s="43"/>
      <c r="L68" s="43"/>
      <c r="N68" s="13" t="s">
        <v>688</v>
      </c>
      <c r="O68" s="313"/>
      <c r="P68" s="31">
        <f t="shared" si="2"/>
        <v>-2841.0900000000038</v>
      </c>
      <c r="Q68" s="31">
        <f>SUBTOTAL(9,$F$2:F68)</f>
        <v>21464.090000000004</v>
      </c>
      <c r="R68" s="31">
        <f t="shared" si="1"/>
        <v>18623</v>
      </c>
    </row>
    <row r="69" spans="1:18" ht="15.75" customHeight="1">
      <c r="A69" s="43">
        <v>183</v>
      </c>
      <c r="B69" s="408">
        <v>43260</v>
      </c>
      <c r="C69" s="29" t="s">
        <v>822</v>
      </c>
      <c r="D69" s="163"/>
      <c r="F69" s="30"/>
      <c r="G69" s="30"/>
      <c r="H69" s="30">
        <v>1524.5</v>
      </c>
      <c r="I69" s="43"/>
      <c r="J69" s="43" t="s">
        <v>87</v>
      </c>
      <c r="K69" s="43"/>
      <c r="L69" s="43"/>
      <c r="N69" s="13" t="s">
        <v>688</v>
      </c>
      <c r="O69" s="313"/>
      <c r="P69" s="31">
        <f t="shared" si="2"/>
        <v>-2841.0900000000038</v>
      </c>
      <c r="Q69" s="31">
        <f>SUBTOTAL(9,$F$2:F69)</f>
        <v>21464.090000000004</v>
      </c>
      <c r="R69" s="31">
        <f t="shared" si="1"/>
        <v>18623</v>
      </c>
    </row>
    <row r="70" spans="1:18" ht="15.75" customHeight="1">
      <c r="A70" s="43">
        <v>183</v>
      </c>
      <c r="B70" s="408">
        <v>43260</v>
      </c>
      <c r="C70" s="29" t="s">
        <v>820</v>
      </c>
      <c r="D70" s="163"/>
      <c r="F70" s="30">
        <v>62.23</v>
      </c>
      <c r="G70" s="30"/>
      <c r="H70" s="30"/>
      <c r="I70" s="43" t="s">
        <v>91</v>
      </c>
      <c r="J70" s="43" t="s">
        <v>87</v>
      </c>
      <c r="K70" s="43"/>
      <c r="L70" s="43"/>
      <c r="N70" s="13" t="s">
        <v>688</v>
      </c>
      <c r="O70" s="313"/>
      <c r="P70" s="31">
        <f t="shared" si="2"/>
        <v>-2903.3200000000033</v>
      </c>
      <c r="Q70" s="31">
        <f>SUBTOTAL(9,$F$2:F70)</f>
        <v>21526.320000000003</v>
      </c>
      <c r="R70" s="31">
        <f t="shared" si="1"/>
        <v>18623</v>
      </c>
    </row>
    <row r="71" spans="1:18" ht="15.75" customHeight="1">
      <c r="A71" s="43">
        <v>183</v>
      </c>
      <c r="B71" s="408">
        <v>43262</v>
      </c>
      <c r="C71" s="29" t="s">
        <v>3502</v>
      </c>
      <c r="D71" s="163"/>
      <c r="F71" s="30">
        <v>301.35000000000002</v>
      </c>
      <c r="G71" s="30"/>
      <c r="H71" s="30"/>
      <c r="I71" s="43"/>
      <c r="J71" s="43" t="s">
        <v>87</v>
      </c>
      <c r="K71" s="43"/>
      <c r="L71" s="43"/>
      <c r="N71" s="13" t="s">
        <v>688</v>
      </c>
      <c r="O71" s="313"/>
      <c r="P71" s="31">
        <f t="shared" si="2"/>
        <v>-3204.6700000000019</v>
      </c>
      <c r="Q71" s="31">
        <f>SUBTOTAL(9,$F$2:F71)</f>
        <v>21827.670000000002</v>
      </c>
      <c r="R71" s="31">
        <f t="shared" si="1"/>
        <v>18623</v>
      </c>
    </row>
    <row r="72" spans="1:18" ht="15.75" customHeight="1">
      <c r="A72" s="43">
        <v>183</v>
      </c>
      <c r="B72" s="408">
        <v>43262</v>
      </c>
      <c r="C72" s="29" t="s">
        <v>795</v>
      </c>
      <c r="D72" s="163"/>
      <c r="F72" s="30">
        <v>57.57</v>
      </c>
      <c r="G72" s="30"/>
      <c r="H72" s="30"/>
      <c r="I72" s="43"/>
      <c r="J72" s="43" t="s">
        <v>87</v>
      </c>
      <c r="K72" s="43"/>
      <c r="L72" s="43"/>
      <c r="N72" s="13" t="s">
        <v>688</v>
      </c>
      <c r="O72" s="313"/>
      <c r="P72" s="31">
        <f t="shared" si="2"/>
        <v>-3262.2400000000016</v>
      </c>
      <c r="Q72" s="31">
        <f>SUBTOTAL(9,$F$2:F72)</f>
        <v>21885.24</v>
      </c>
      <c r="R72" s="31">
        <f t="shared" si="1"/>
        <v>18623</v>
      </c>
    </row>
    <row r="73" spans="1:18" ht="15.75" customHeight="1">
      <c r="A73" s="43">
        <v>183</v>
      </c>
      <c r="B73" s="408">
        <v>43312</v>
      </c>
      <c r="C73" s="29" t="s">
        <v>700</v>
      </c>
      <c r="D73" s="163"/>
      <c r="F73" s="30"/>
      <c r="G73" s="30">
        <v>3000</v>
      </c>
      <c r="H73" s="30"/>
      <c r="I73" s="43"/>
      <c r="J73" s="43" t="s">
        <v>87</v>
      </c>
      <c r="K73" s="43"/>
      <c r="L73" s="43"/>
      <c r="N73" s="13" t="s">
        <v>688</v>
      </c>
      <c r="O73" s="313"/>
      <c r="P73" s="31">
        <f t="shared" si="2"/>
        <v>-262.2400000000016</v>
      </c>
      <c r="Q73" s="31">
        <f>SUBTOTAL(9,$F$2:F73)</f>
        <v>21885.24</v>
      </c>
      <c r="R73" s="31">
        <f t="shared" si="1"/>
        <v>21623</v>
      </c>
    </row>
    <row r="74" spans="1:18" ht="15.75" customHeight="1">
      <c r="A74" s="43">
        <v>183</v>
      </c>
      <c r="B74" s="408">
        <v>43312</v>
      </c>
      <c r="C74" s="29" t="s">
        <v>3499</v>
      </c>
      <c r="D74" s="163"/>
      <c r="F74" s="30"/>
      <c r="G74" s="30">
        <v>1032.2</v>
      </c>
      <c r="H74" s="30"/>
      <c r="I74" s="43"/>
      <c r="J74" s="43" t="s">
        <v>87</v>
      </c>
      <c r="K74" s="43"/>
      <c r="L74" s="43"/>
      <c r="N74" s="13" t="s">
        <v>688</v>
      </c>
      <c r="O74" s="313"/>
      <c r="P74" s="31">
        <f t="shared" si="2"/>
        <v>769.95999999999913</v>
      </c>
      <c r="Q74" s="31">
        <f>SUBTOTAL(9,$F$2:F74)</f>
        <v>21885.24</v>
      </c>
      <c r="R74" s="31">
        <f t="shared" si="1"/>
        <v>22655.200000000001</v>
      </c>
    </row>
    <row r="75" spans="1:18" ht="15.75" customHeight="1">
      <c r="A75" s="43">
        <v>183</v>
      </c>
      <c r="B75" s="408">
        <v>43363</v>
      </c>
      <c r="C75" s="29" t="s">
        <v>3501</v>
      </c>
      <c r="D75" s="163"/>
      <c r="F75" s="30">
        <v>25.08</v>
      </c>
      <c r="G75" s="30"/>
      <c r="H75" s="30"/>
      <c r="I75" s="43" t="s">
        <v>91</v>
      </c>
      <c r="J75" s="43" t="s">
        <v>87</v>
      </c>
      <c r="K75" s="43"/>
      <c r="L75" s="43"/>
      <c r="N75" s="13" t="s">
        <v>688</v>
      </c>
      <c r="O75" s="313"/>
      <c r="P75" s="31">
        <f t="shared" si="2"/>
        <v>744.87999999999738</v>
      </c>
      <c r="Q75" s="31">
        <f>SUBTOTAL(9,$F$2:F75)</f>
        <v>21910.320000000003</v>
      </c>
      <c r="R75" s="31">
        <f t="shared" si="1"/>
        <v>22655.200000000001</v>
      </c>
    </row>
    <row r="76" spans="1:18" ht="15.75" customHeight="1">
      <c r="A76" s="43">
        <v>183</v>
      </c>
      <c r="B76" s="408">
        <v>43424</v>
      </c>
      <c r="C76" s="29" t="s">
        <v>839</v>
      </c>
      <c r="D76" s="163"/>
      <c r="F76" s="30">
        <v>23.19</v>
      </c>
      <c r="G76" s="30"/>
      <c r="H76" s="30"/>
      <c r="I76" s="43"/>
      <c r="J76" s="43" t="s">
        <v>87</v>
      </c>
      <c r="K76" s="43"/>
      <c r="L76" s="43"/>
      <c r="N76" s="13" t="s">
        <v>688</v>
      </c>
      <c r="O76" s="313"/>
      <c r="P76" s="31">
        <f t="shared" si="2"/>
        <v>721.68999999999869</v>
      </c>
      <c r="Q76" s="31">
        <f>SUBTOTAL(9,$F$2:F76)</f>
        <v>21933.510000000002</v>
      </c>
      <c r="R76" s="31">
        <f t="shared" si="1"/>
        <v>22655.200000000001</v>
      </c>
    </row>
    <row r="77" spans="1:18" ht="15.75" customHeight="1">
      <c r="A77" s="43">
        <v>183</v>
      </c>
      <c r="B77" s="408">
        <v>43429</v>
      </c>
      <c r="C77" s="29" t="s">
        <v>842</v>
      </c>
      <c r="D77" s="163"/>
      <c r="F77" s="30"/>
      <c r="G77" s="30"/>
      <c r="H77" s="30">
        <v>1525.9</v>
      </c>
      <c r="I77" s="43"/>
      <c r="J77" s="43" t="s">
        <v>87</v>
      </c>
      <c r="K77" s="43"/>
      <c r="L77" s="43"/>
      <c r="N77" s="13" t="s">
        <v>688</v>
      </c>
      <c r="O77" s="313"/>
      <c r="P77" s="31">
        <f t="shared" si="2"/>
        <v>721.68999999999869</v>
      </c>
      <c r="Q77" s="31">
        <f>SUBTOTAL(9,$F$2:F77)</f>
        <v>21933.510000000002</v>
      </c>
      <c r="R77" s="31">
        <f t="shared" si="1"/>
        <v>22655.200000000001</v>
      </c>
    </row>
    <row r="78" spans="1:18" ht="15.75" customHeight="1">
      <c r="A78" s="43">
        <v>183</v>
      </c>
      <c r="B78" s="408">
        <v>43437</v>
      </c>
      <c r="C78" s="29" t="s">
        <v>162</v>
      </c>
      <c r="D78" s="163"/>
      <c r="F78" s="30">
        <v>63.8</v>
      </c>
      <c r="G78" s="30"/>
      <c r="H78" s="30"/>
      <c r="I78" s="43" t="s">
        <v>91</v>
      </c>
      <c r="J78" s="43" t="s">
        <v>87</v>
      </c>
      <c r="K78" s="43"/>
      <c r="L78" s="43"/>
      <c r="N78" s="13" t="s">
        <v>688</v>
      </c>
      <c r="O78" s="313"/>
      <c r="P78" s="31">
        <f t="shared" si="2"/>
        <v>657.88999999999942</v>
      </c>
      <c r="Q78" s="31">
        <f>SUBTOTAL(9,$F$2:F78)</f>
        <v>21997.31</v>
      </c>
      <c r="R78" s="31">
        <f t="shared" si="1"/>
        <v>22655.200000000001</v>
      </c>
    </row>
    <row r="79" spans="1:18" ht="15.75" customHeight="1">
      <c r="A79" s="43">
        <v>183</v>
      </c>
      <c r="B79" s="408">
        <v>43438</v>
      </c>
      <c r="C79" s="29" t="s">
        <v>1320</v>
      </c>
      <c r="D79" s="163"/>
      <c r="F79" s="30">
        <v>28</v>
      </c>
      <c r="G79" s="30"/>
      <c r="H79" s="30"/>
      <c r="I79" s="43" t="s">
        <v>89</v>
      </c>
      <c r="J79" s="43" t="s">
        <v>87</v>
      </c>
      <c r="K79" s="43" t="s">
        <v>363</v>
      </c>
      <c r="L79" s="43"/>
      <c r="N79" s="13" t="s">
        <v>688</v>
      </c>
      <c r="O79" s="313"/>
      <c r="P79" s="31">
        <f t="shared" si="2"/>
        <v>629.88999999999942</v>
      </c>
      <c r="Q79" s="31">
        <f>SUBTOTAL(9,$F$2:F79)</f>
        <v>22025.31</v>
      </c>
      <c r="R79" s="31">
        <f t="shared" si="1"/>
        <v>22655.200000000001</v>
      </c>
    </row>
    <row r="80" spans="1:18" ht="15.75" customHeight="1">
      <c r="A80" s="43">
        <v>183</v>
      </c>
      <c r="B80" s="408">
        <v>43446</v>
      </c>
      <c r="C80" s="29" t="s">
        <v>3503</v>
      </c>
      <c r="D80" s="163"/>
      <c r="F80" s="30"/>
      <c r="G80" s="30">
        <v>1500</v>
      </c>
      <c r="H80" s="30"/>
      <c r="I80" s="43" t="s">
        <v>266</v>
      </c>
      <c r="J80" s="43" t="s">
        <v>87</v>
      </c>
      <c r="K80" s="43"/>
      <c r="L80" s="43"/>
      <c r="N80" s="13" t="s">
        <v>688</v>
      </c>
      <c r="O80" s="313"/>
      <c r="P80" s="31">
        <f t="shared" si="2"/>
        <v>2129.8899999999994</v>
      </c>
      <c r="Q80" s="31">
        <f>SUBTOTAL(9,$F$2:F80)</f>
        <v>22025.31</v>
      </c>
      <c r="R80" s="31">
        <f t="shared" si="1"/>
        <v>24155.200000000001</v>
      </c>
    </row>
    <row r="81" spans="1:18" ht="15.75" customHeight="1">
      <c r="A81" s="43">
        <v>183</v>
      </c>
      <c r="B81" s="408">
        <v>43451</v>
      </c>
      <c r="C81" s="29" t="s">
        <v>3374</v>
      </c>
      <c r="D81" s="163"/>
      <c r="F81" s="30">
        <v>400</v>
      </c>
      <c r="G81" s="30"/>
      <c r="H81" s="30"/>
      <c r="I81" s="43"/>
      <c r="J81" s="43" t="s">
        <v>87</v>
      </c>
      <c r="K81" s="43"/>
      <c r="L81" s="43"/>
      <c r="N81" s="13" t="s">
        <v>688</v>
      </c>
      <c r="O81" s="313"/>
      <c r="P81" s="31">
        <f t="shared" si="2"/>
        <v>1729.8899999999994</v>
      </c>
      <c r="Q81" s="31">
        <f>SUBTOTAL(9,$F$2:F81)</f>
        <v>22425.31</v>
      </c>
      <c r="R81" s="31">
        <f t="shared" si="1"/>
        <v>24155.200000000001</v>
      </c>
    </row>
    <row r="82" spans="1:18" ht="15.75" customHeight="1">
      <c r="A82" s="43">
        <v>183</v>
      </c>
      <c r="B82" s="408">
        <v>43466</v>
      </c>
      <c r="C82" s="29" t="s">
        <v>3504</v>
      </c>
      <c r="D82" s="163"/>
      <c r="F82" s="30">
        <v>200</v>
      </c>
      <c r="G82" s="30"/>
      <c r="H82" s="30"/>
      <c r="I82" s="43" t="s">
        <v>91</v>
      </c>
      <c r="J82" s="43" t="s">
        <v>87</v>
      </c>
      <c r="K82" s="43" t="s">
        <v>1336</v>
      </c>
      <c r="L82" s="43">
        <v>216</v>
      </c>
      <c r="N82" s="13" t="s">
        <v>688</v>
      </c>
      <c r="O82" s="313"/>
      <c r="P82" s="31">
        <f t="shared" si="2"/>
        <v>1529.8899999999994</v>
      </c>
      <c r="Q82" s="31">
        <f>SUBTOTAL(9,$F$2:F82)</f>
        <v>22625.31</v>
      </c>
      <c r="R82" s="31">
        <f t="shared" si="1"/>
        <v>24155.200000000001</v>
      </c>
    </row>
    <row r="83" spans="1:18" ht="15.75" customHeight="1">
      <c r="A83" s="43">
        <v>183</v>
      </c>
      <c r="B83" s="408">
        <v>43466</v>
      </c>
      <c r="C83" s="29" t="s">
        <v>3505</v>
      </c>
      <c r="D83" s="163"/>
      <c r="F83" s="30">
        <v>500</v>
      </c>
      <c r="G83" s="30"/>
      <c r="H83" s="30"/>
      <c r="I83" s="43" t="s">
        <v>91</v>
      </c>
      <c r="J83" s="43" t="s">
        <v>87</v>
      </c>
      <c r="K83" s="43" t="s">
        <v>3506</v>
      </c>
      <c r="L83" s="43">
        <v>2</v>
      </c>
      <c r="N83" s="13" t="s">
        <v>688</v>
      </c>
      <c r="O83" s="313"/>
      <c r="P83" s="31">
        <f t="shared" si="2"/>
        <v>1029.8899999999994</v>
      </c>
      <c r="Q83" s="31">
        <f>SUBTOTAL(9,$F$2:F83)</f>
        <v>23125.31</v>
      </c>
      <c r="R83" s="31">
        <f t="shared" si="1"/>
        <v>24155.200000000001</v>
      </c>
    </row>
    <row r="84" spans="1:18" ht="15.75" customHeight="1">
      <c r="A84" s="43">
        <v>183</v>
      </c>
      <c r="B84" s="408">
        <v>43468</v>
      </c>
      <c r="C84" s="29" t="s">
        <v>203</v>
      </c>
      <c r="D84" s="163"/>
      <c r="F84" s="30">
        <v>301.31</v>
      </c>
      <c r="G84" s="30"/>
      <c r="H84" s="30"/>
      <c r="I84" s="43" t="s">
        <v>91</v>
      </c>
      <c r="J84" s="43" t="s">
        <v>87</v>
      </c>
      <c r="K84" s="43"/>
      <c r="L84" s="43"/>
      <c r="N84" s="13" t="s">
        <v>688</v>
      </c>
      <c r="O84" s="313"/>
      <c r="P84" s="31">
        <f t="shared" si="2"/>
        <v>728.57999999999811</v>
      </c>
      <c r="Q84" s="31">
        <f>SUBTOTAL(9,$F$2:F84)</f>
        <v>23426.620000000003</v>
      </c>
      <c r="R84" s="31">
        <f t="shared" si="1"/>
        <v>24155.200000000001</v>
      </c>
    </row>
    <row r="85" spans="1:18" ht="15.75" customHeight="1">
      <c r="A85" s="43">
        <v>183</v>
      </c>
      <c r="B85" s="408">
        <v>43468</v>
      </c>
      <c r="C85" s="29" t="s">
        <v>202</v>
      </c>
      <c r="D85" s="163"/>
      <c r="F85" s="30">
        <v>57.58</v>
      </c>
      <c r="G85" s="30"/>
      <c r="H85" s="30"/>
      <c r="I85" s="43" t="s">
        <v>91</v>
      </c>
      <c r="J85" s="43" t="s">
        <v>87</v>
      </c>
      <c r="K85" s="43"/>
      <c r="L85" s="43"/>
      <c r="N85" s="13" t="s">
        <v>688</v>
      </c>
      <c r="O85" s="313"/>
      <c r="P85" s="31">
        <f t="shared" si="2"/>
        <v>670.99999999999636</v>
      </c>
      <c r="Q85" s="31">
        <f>SUBTOTAL(9,$F$2:F85)</f>
        <v>23484.200000000004</v>
      </c>
      <c r="R85" s="31">
        <f t="shared" si="1"/>
        <v>24155.200000000001</v>
      </c>
    </row>
    <row r="86" spans="1:18" ht="15.75" customHeight="1">
      <c r="A86" s="43">
        <v>183</v>
      </c>
      <c r="B86" s="408">
        <v>43485</v>
      </c>
      <c r="C86" s="29" t="s">
        <v>205</v>
      </c>
      <c r="D86" s="163"/>
      <c r="F86" s="30">
        <v>23.08</v>
      </c>
      <c r="G86" s="30"/>
      <c r="H86" s="30"/>
      <c r="I86" s="43" t="s">
        <v>91</v>
      </c>
      <c r="J86" s="43" t="s">
        <v>87</v>
      </c>
      <c r="K86" s="43"/>
      <c r="L86" s="43"/>
      <c r="N86" s="13" t="s">
        <v>688</v>
      </c>
      <c r="O86" s="313"/>
      <c r="P86" s="31">
        <f t="shared" si="2"/>
        <v>647.91999999999462</v>
      </c>
      <c r="Q86" s="31">
        <f>SUBTOTAL(9,$F$2:F86)</f>
        <v>23507.280000000006</v>
      </c>
      <c r="R86" s="31">
        <f t="shared" si="1"/>
        <v>24155.200000000001</v>
      </c>
    </row>
    <row r="87" spans="1:18" ht="15.75" customHeight="1">
      <c r="A87" s="43">
        <v>183</v>
      </c>
      <c r="B87" s="408">
        <v>43487</v>
      </c>
      <c r="C87" s="29" t="s">
        <v>3507</v>
      </c>
      <c r="D87" s="163"/>
      <c r="F87" s="30"/>
      <c r="G87" s="30"/>
      <c r="H87" s="30">
        <v>1519</v>
      </c>
      <c r="I87" s="43"/>
      <c r="J87" s="43" t="s">
        <v>87</v>
      </c>
      <c r="K87" s="43"/>
      <c r="L87" s="43"/>
      <c r="N87" s="13" t="s">
        <v>688</v>
      </c>
      <c r="O87" s="313"/>
      <c r="P87" s="31">
        <f t="shared" si="2"/>
        <v>647.91999999999462</v>
      </c>
      <c r="Q87" s="31">
        <f>SUBTOTAL(9,$F$2:F87)</f>
        <v>23507.280000000006</v>
      </c>
      <c r="R87" s="31">
        <f t="shared" si="1"/>
        <v>24155.200000000001</v>
      </c>
    </row>
    <row r="88" spans="1:18" ht="15.75" customHeight="1">
      <c r="A88" s="43">
        <v>183</v>
      </c>
      <c r="B88" s="408">
        <v>43487</v>
      </c>
      <c r="C88" s="29" t="s">
        <v>3021</v>
      </c>
      <c r="D88" s="163"/>
      <c r="F88" s="30">
        <v>351</v>
      </c>
      <c r="G88" s="30"/>
      <c r="H88" s="30"/>
      <c r="I88" s="43" t="s">
        <v>91</v>
      </c>
      <c r="J88" s="43" t="s">
        <v>87</v>
      </c>
      <c r="K88" s="43" t="s">
        <v>1677</v>
      </c>
      <c r="L88" s="43">
        <v>144</v>
      </c>
      <c r="N88" s="13" t="s">
        <v>688</v>
      </c>
      <c r="O88" s="313"/>
      <c r="P88" s="31">
        <f t="shared" si="2"/>
        <v>296.91999999999462</v>
      </c>
      <c r="Q88" s="31">
        <f>SUBTOTAL(9,$F$2:F88)</f>
        <v>23858.280000000006</v>
      </c>
      <c r="R88" s="31">
        <f t="shared" si="1"/>
        <v>24155.200000000001</v>
      </c>
    </row>
    <row r="89" spans="1:18" ht="15.75" customHeight="1">
      <c r="A89" s="43">
        <v>183</v>
      </c>
      <c r="B89" s="408">
        <v>43501</v>
      </c>
      <c r="C89" s="29" t="s">
        <v>3508</v>
      </c>
      <c r="D89" s="163"/>
      <c r="F89" s="30">
        <v>2308</v>
      </c>
      <c r="G89" s="30"/>
      <c r="H89" s="30"/>
      <c r="I89" s="43"/>
      <c r="J89" s="43" t="s">
        <v>87</v>
      </c>
      <c r="K89" s="43" t="s">
        <v>3509</v>
      </c>
      <c r="L89" s="43">
        <v>53</v>
      </c>
      <c r="N89" s="13" t="s">
        <v>688</v>
      </c>
      <c r="O89" s="313"/>
      <c r="P89" s="31">
        <f t="shared" si="2"/>
        <v>-2011.0800000000054</v>
      </c>
      <c r="Q89" s="31">
        <f>SUBTOTAL(9,$F$2:F89)</f>
        <v>26166.280000000006</v>
      </c>
      <c r="R89" s="31">
        <f t="shared" si="1"/>
        <v>24155.200000000001</v>
      </c>
    </row>
    <row r="90" spans="1:18" ht="15.75" customHeight="1">
      <c r="A90" s="43">
        <v>183</v>
      </c>
      <c r="B90" s="408">
        <v>43503</v>
      </c>
      <c r="C90" s="29" t="s">
        <v>3339</v>
      </c>
      <c r="D90" s="163"/>
      <c r="F90" s="30">
        <v>301.31</v>
      </c>
      <c r="G90" s="30"/>
      <c r="H90" s="30"/>
      <c r="I90" s="43"/>
      <c r="J90" s="43" t="s">
        <v>87</v>
      </c>
      <c r="K90" s="43"/>
      <c r="L90" s="43"/>
      <c r="N90" s="13" t="s">
        <v>688</v>
      </c>
      <c r="O90" s="313"/>
      <c r="P90" s="31">
        <f t="shared" si="2"/>
        <v>-2312.3900000000067</v>
      </c>
      <c r="Q90" s="31">
        <f>SUBTOTAL(9,$F$2:F90)</f>
        <v>26467.590000000007</v>
      </c>
      <c r="R90" s="31">
        <f t="shared" si="1"/>
        <v>24155.200000000001</v>
      </c>
    </row>
    <row r="91" spans="1:18" ht="15.75" customHeight="1">
      <c r="A91" s="43">
        <v>183</v>
      </c>
      <c r="B91" s="408">
        <v>43503</v>
      </c>
      <c r="C91" s="29" t="s">
        <v>3340</v>
      </c>
      <c r="D91" s="163"/>
      <c r="F91" s="30">
        <v>57.58</v>
      </c>
      <c r="G91" s="30"/>
      <c r="H91" s="30"/>
      <c r="I91" s="43"/>
      <c r="J91" s="43" t="s">
        <v>87</v>
      </c>
      <c r="K91" s="43"/>
      <c r="L91" s="43"/>
      <c r="N91" s="13" t="s">
        <v>688</v>
      </c>
      <c r="O91" s="313"/>
      <c r="P91" s="31">
        <f t="shared" si="2"/>
        <v>-2369.9700000000084</v>
      </c>
      <c r="Q91" s="31">
        <f>SUBTOTAL(9,$F$2:F91)</f>
        <v>26525.170000000009</v>
      </c>
      <c r="R91" s="31">
        <f t="shared" si="1"/>
        <v>24155.200000000001</v>
      </c>
    </row>
    <row r="92" spans="1:18" ht="15.75" customHeight="1">
      <c r="A92" s="43">
        <v>183</v>
      </c>
      <c r="B92" s="408">
        <v>43516</v>
      </c>
      <c r="C92" s="29" t="s">
        <v>3341</v>
      </c>
      <c r="D92" s="163"/>
      <c r="F92" s="30">
        <v>23.65</v>
      </c>
      <c r="G92" s="30"/>
      <c r="H92" s="30"/>
      <c r="I92" s="43"/>
      <c r="J92" s="43" t="s">
        <v>87</v>
      </c>
      <c r="K92" s="43"/>
      <c r="L92" s="43"/>
      <c r="N92" s="13" t="s">
        <v>688</v>
      </c>
      <c r="O92" s="313"/>
      <c r="P92" s="31">
        <f t="shared" si="2"/>
        <v>-2393.6200000000099</v>
      </c>
      <c r="Q92" s="31">
        <f>SUBTOTAL(9,$F$2:F92)</f>
        <v>26548.820000000011</v>
      </c>
      <c r="R92" s="31">
        <f t="shared" si="1"/>
        <v>24155.200000000001</v>
      </c>
    </row>
    <row r="93" spans="1:18" ht="15.75" customHeight="1">
      <c r="A93" s="43">
        <v>183</v>
      </c>
      <c r="B93" s="408">
        <v>43539</v>
      </c>
      <c r="C93" s="29" t="s">
        <v>700</v>
      </c>
      <c r="D93" s="163"/>
      <c r="F93" s="30"/>
      <c r="G93" s="30">
        <v>2400</v>
      </c>
      <c r="H93" s="30"/>
      <c r="I93" s="43" t="s">
        <v>91</v>
      </c>
      <c r="J93" s="43" t="s">
        <v>87</v>
      </c>
      <c r="K93" s="43"/>
      <c r="L93" s="43"/>
      <c r="N93" s="13" t="s">
        <v>688</v>
      </c>
      <c r="O93" s="313"/>
      <c r="P93" s="31">
        <f t="shared" si="2"/>
        <v>6.3799999999901047</v>
      </c>
      <c r="Q93" s="31">
        <f>SUBTOTAL(9,$F$2:F93)</f>
        <v>26548.820000000011</v>
      </c>
      <c r="R93" s="31">
        <f t="shared" si="1"/>
        <v>26555.200000000001</v>
      </c>
    </row>
    <row r="94" spans="1:18" ht="15.75" customHeight="1">
      <c r="A94" s="43">
        <v>183</v>
      </c>
      <c r="B94" s="408">
        <v>43541</v>
      </c>
      <c r="C94" s="29" t="s">
        <v>885</v>
      </c>
      <c r="D94" s="163"/>
      <c r="F94" s="30">
        <v>72</v>
      </c>
      <c r="G94" s="30"/>
      <c r="H94" s="30"/>
      <c r="I94" s="43" t="s">
        <v>89</v>
      </c>
      <c r="J94" s="43" t="s">
        <v>87</v>
      </c>
      <c r="K94" s="43" t="s">
        <v>3511</v>
      </c>
      <c r="L94" s="43">
        <v>288</v>
      </c>
      <c r="N94" s="13" t="s">
        <v>688</v>
      </c>
      <c r="O94" s="313"/>
      <c r="P94" s="31">
        <f t="shared" si="2"/>
        <v>-65.620000000009895</v>
      </c>
      <c r="Q94" s="31">
        <f>SUBTOTAL(9,$F$2:F94)</f>
        <v>26620.820000000011</v>
      </c>
      <c r="R94" s="31">
        <f t="shared" si="1"/>
        <v>26555.200000000001</v>
      </c>
    </row>
    <row r="95" spans="1:18" ht="15.75" customHeight="1">
      <c r="A95" s="43">
        <v>183</v>
      </c>
      <c r="B95" s="408">
        <v>43541</v>
      </c>
      <c r="C95" s="29" t="s">
        <v>885</v>
      </c>
      <c r="D95" s="163"/>
      <c r="F95" s="30">
        <v>98.1</v>
      </c>
      <c r="G95" s="30"/>
      <c r="H95" s="30"/>
      <c r="I95" s="43" t="s">
        <v>89</v>
      </c>
      <c r="J95" s="43" t="s">
        <v>87</v>
      </c>
      <c r="K95" s="43" t="s">
        <v>532</v>
      </c>
      <c r="L95" s="43">
        <v>6678</v>
      </c>
      <c r="N95" s="13" t="s">
        <v>688</v>
      </c>
      <c r="O95" s="313"/>
      <c r="P95" s="31">
        <f t="shared" si="2"/>
        <v>-163.72000000000844</v>
      </c>
      <c r="Q95" s="31">
        <f>SUBTOTAL(9,$F$2:F95)</f>
        <v>26718.920000000009</v>
      </c>
      <c r="R95" s="31">
        <f t="shared" si="1"/>
        <v>26555.200000000001</v>
      </c>
    </row>
    <row r="96" spans="1:18" ht="15.75" customHeight="1">
      <c r="A96" s="43">
        <v>183</v>
      </c>
      <c r="B96" s="408">
        <v>43542</v>
      </c>
      <c r="C96" s="29" t="s">
        <v>3510</v>
      </c>
      <c r="D96" s="163"/>
      <c r="F96" s="30"/>
      <c r="G96" s="30"/>
      <c r="H96" s="30">
        <v>1510</v>
      </c>
      <c r="I96" s="43"/>
      <c r="J96" s="43" t="s">
        <v>87</v>
      </c>
      <c r="K96" s="43"/>
      <c r="L96" s="43"/>
      <c r="N96" s="13" t="s">
        <v>688</v>
      </c>
      <c r="O96" s="313"/>
      <c r="P96" s="31">
        <f t="shared" si="2"/>
        <v>-163.72000000000844</v>
      </c>
      <c r="Q96" s="31">
        <f>SUBTOTAL(9,$F$2:F96)</f>
        <v>26718.920000000009</v>
      </c>
      <c r="R96" s="31">
        <f t="shared" si="1"/>
        <v>26555.200000000001</v>
      </c>
    </row>
    <row r="97" spans="1:18" ht="15.75" customHeight="1">
      <c r="A97" s="43">
        <v>183</v>
      </c>
      <c r="B97" s="408">
        <v>43558</v>
      </c>
      <c r="C97" s="29" t="s">
        <v>876</v>
      </c>
      <c r="D97" s="163"/>
      <c r="F97" s="38">
        <v>555.76</v>
      </c>
      <c r="G97" s="30"/>
      <c r="H97" s="30"/>
      <c r="I97" s="43" t="s">
        <v>91</v>
      </c>
      <c r="J97" s="43" t="s">
        <v>87</v>
      </c>
      <c r="K97" s="43"/>
      <c r="L97" s="43"/>
      <c r="N97" s="13" t="s">
        <v>688</v>
      </c>
      <c r="O97" s="313"/>
      <c r="P97" s="31">
        <f t="shared" si="2"/>
        <v>-719.48000000000684</v>
      </c>
      <c r="Q97" s="31">
        <f>SUBTOTAL(9,$F$2:F97)</f>
        <v>27274.680000000008</v>
      </c>
      <c r="R97" s="31">
        <f t="shared" si="1"/>
        <v>26555.200000000001</v>
      </c>
    </row>
    <row r="98" spans="1:18" ht="15.75" customHeight="1">
      <c r="A98" s="43">
        <v>183</v>
      </c>
      <c r="B98" s="408">
        <v>43558</v>
      </c>
      <c r="C98" s="29" t="s">
        <v>877</v>
      </c>
      <c r="D98" s="163"/>
      <c r="F98" s="38">
        <v>105.51</v>
      </c>
      <c r="G98" s="30"/>
      <c r="H98" s="30"/>
      <c r="I98" s="43" t="s">
        <v>91</v>
      </c>
      <c r="J98" s="43" t="s">
        <v>87</v>
      </c>
      <c r="K98" s="43"/>
      <c r="L98" s="43"/>
      <c r="N98" s="13" t="s">
        <v>688</v>
      </c>
      <c r="O98" s="313"/>
      <c r="P98" s="31">
        <f t="shared" si="2"/>
        <v>-824.99000000000524</v>
      </c>
      <c r="Q98" s="31">
        <f>SUBTOTAL(9,$F$2:F98)</f>
        <v>27380.190000000006</v>
      </c>
      <c r="R98" s="31">
        <f t="shared" si="1"/>
        <v>26555.200000000001</v>
      </c>
    </row>
    <row r="99" spans="1:18" ht="15.75" customHeight="1">
      <c r="A99" s="43">
        <v>183</v>
      </c>
      <c r="B99" s="408">
        <v>43571</v>
      </c>
      <c r="C99" s="29" t="s">
        <v>879</v>
      </c>
      <c r="D99" s="163"/>
      <c r="F99" s="496">
        <v>200</v>
      </c>
      <c r="G99" s="30"/>
      <c r="H99" s="30"/>
      <c r="I99" s="43" t="s">
        <v>91</v>
      </c>
      <c r="J99" s="43" t="s">
        <v>87</v>
      </c>
      <c r="K99" s="43" t="s">
        <v>880</v>
      </c>
      <c r="L99" s="43">
        <v>4288</v>
      </c>
      <c r="N99" s="13" t="s">
        <v>688</v>
      </c>
      <c r="O99" s="313"/>
      <c r="P99" s="31">
        <f t="shared" si="2"/>
        <v>-1024.9900000000052</v>
      </c>
      <c r="Q99" s="31">
        <f>SUBTOTAL(9,$F$2:F99)</f>
        <v>27580.190000000006</v>
      </c>
      <c r="R99" s="31">
        <f t="shared" si="1"/>
        <v>26555.200000000001</v>
      </c>
    </row>
    <row r="100" spans="1:18" ht="15.75" customHeight="1">
      <c r="A100" s="43">
        <v>183</v>
      </c>
      <c r="B100" s="408">
        <v>43575</v>
      </c>
      <c r="C100" s="29" t="s">
        <v>882</v>
      </c>
      <c r="D100" s="163"/>
      <c r="F100" s="559">
        <v>43.07</v>
      </c>
      <c r="G100" s="30"/>
      <c r="H100" s="30"/>
      <c r="I100" s="43" t="s">
        <v>91</v>
      </c>
      <c r="J100" s="43" t="s">
        <v>87</v>
      </c>
      <c r="K100" s="43"/>
      <c r="L100" s="43"/>
      <c r="N100" s="13" t="s">
        <v>688</v>
      </c>
      <c r="O100" s="313"/>
      <c r="P100" s="31">
        <f t="shared" si="2"/>
        <v>-1068.0600000000049</v>
      </c>
      <c r="Q100" s="31">
        <f>SUBTOTAL(9,$F$2:F100)</f>
        <v>27623.260000000006</v>
      </c>
      <c r="R100" s="31">
        <f t="shared" si="1"/>
        <v>26555.200000000001</v>
      </c>
    </row>
    <row r="101" spans="1:18" ht="15.75" customHeight="1">
      <c r="A101" s="43">
        <v>183</v>
      </c>
      <c r="B101" s="408">
        <v>43643</v>
      </c>
      <c r="C101" s="29" t="s">
        <v>700</v>
      </c>
      <c r="D101" s="163"/>
      <c r="F101" s="35"/>
      <c r="G101" s="35">
        <v>1068.06</v>
      </c>
      <c r="H101" s="35"/>
      <c r="I101" s="43" t="s">
        <v>91</v>
      </c>
      <c r="J101" s="43" t="s">
        <v>87</v>
      </c>
      <c r="K101" s="29"/>
      <c r="L101" s="29"/>
      <c r="N101" s="13" t="s">
        <v>688</v>
      </c>
      <c r="O101" s="313"/>
      <c r="P101" s="31">
        <f t="shared" si="2"/>
        <v>0</v>
      </c>
      <c r="Q101" s="31">
        <f>SUBTOTAL(9,$F$2:F101)</f>
        <v>27623.260000000006</v>
      </c>
      <c r="R101" s="31">
        <f t="shared" si="1"/>
        <v>27623.260000000002</v>
      </c>
    </row>
    <row r="102" spans="1:18" ht="15.75" customHeight="1">
      <c r="A102" s="43">
        <v>183</v>
      </c>
      <c r="B102" s="408">
        <v>43649</v>
      </c>
      <c r="C102" s="29" t="s">
        <v>899</v>
      </c>
      <c r="D102" s="163"/>
      <c r="F102" s="38">
        <v>253.87</v>
      </c>
      <c r="G102" s="30"/>
      <c r="H102" s="30"/>
      <c r="I102" s="43" t="s">
        <v>91</v>
      </c>
      <c r="J102" s="43" t="s">
        <v>87</v>
      </c>
      <c r="K102" s="43"/>
      <c r="L102" s="43"/>
      <c r="N102" s="13" t="s">
        <v>688</v>
      </c>
      <c r="O102" s="313"/>
      <c r="P102" s="31">
        <f t="shared" si="2"/>
        <v>-253.87000000000262</v>
      </c>
      <c r="Q102" s="31">
        <f>SUBTOTAL(9,$F$2:F102)</f>
        <v>27877.130000000005</v>
      </c>
      <c r="R102" s="31">
        <f t="shared" si="1"/>
        <v>27623.260000000002</v>
      </c>
    </row>
    <row r="103" spans="1:18" ht="15.75" customHeight="1">
      <c r="A103" s="43">
        <v>183</v>
      </c>
      <c r="B103" s="408">
        <v>43649</v>
      </c>
      <c r="C103" s="29" t="s">
        <v>900</v>
      </c>
      <c r="D103" s="163"/>
      <c r="F103" s="38">
        <v>49.73</v>
      </c>
      <c r="G103" s="30"/>
      <c r="H103" s="30"/>
      <c r="I103" s="43" t="s">
        <v>91</v>
      </c>
      <c r="J103" s="43" t="s">
        <v>87</v>
      </c>
      <c r="K103" s="43"/>
      <c r="L103" s="43"/>
      <c r="N103" s="13" t="s">
        <v>688</v>
      </c>
      <c r="O103" s="313"/>
      <c r="P103" s="31">
        <f t="shared" si="2"/>
        <v>-303.60000000000218</v>
      </c>
      <c r="Q103" s="31">
        <f>SUBTOTAL(9,$F$2:F103)</f>
        <v>27926.860000000004</v>
      </c>
      <c r="R103" s="31">
        <f t="shared" si="1"/>
        <v>27623.260000000002</v>
      </c>
    </row>
    <row r="104" spans="1:18" ht="15.75" customHeight="1">
      <c r="A104" s="43">
        <v>183</v>
      </c>
      <c r="B104" s="408">
        <v>43666</v>
      </c>
      <c r="C104" s="29" t="s">
        <v>901</v>
      </c>
      <c r="D104" s="163"/>
      <c r="F104" s="38">
        <v>20.399999999999999</v>
      </c>
      <c r="G104" s="30"/>
      <c r="H104" s="30"/>
      <c r="I104" s="43" t="s">
        <v>91</v>
      </c>
      <c r="J104" s="43" t="s">
        <v>87</v>
      </c>
      <c r="K104" s="43"/>
      <c r="L104" s="43"/>
      <c r="N104" s="13" t="s">
        <v>688</v>
      </c>
      <c r="O104" s="313"/>
      <c r="P104" s="31">
        <f t="shared" si="2"/>
        <v>-324.00000000000364</v>
      </c>
      <c r="Q104" s="31">
        <f>SUBTOTAL(9,$F$2:F104)</f>
        <v>27947.260000000006</v>
      </c>
      <c r="R104" s="31">
        <f t="shared" si="1"/>
        <v>27623.260000000002</v>
      </c>
    </row>
    <row r="105" spans="1:18" ht="15.75" customHeight="1">
      <c r="A105" s="43">
        <v>183</v>
      </c>
      <c r="B105" s="408">
        <v>43711</v>
      </c>
      <c r="C105" s="29" t="s">
        <v>1810</v>
      </c>
      <c r="D105" s="163"/>
      <c r="F105" s="30">
        <v>280</v>
      </c>
      <c r="G105" s="30"/>
      <c r="H105" s="30"/>
      <c r="I105" s="43" t="s">
        <v>91</v>
      </c>
      <c r="J105" s="43" t="s">
        <v>87</v>
      </c>
      <c r="K105" s="43"/>
      <c r="L105" s="168"/>
      <c r="N105" s="13" t="s">
        <v>688</v>
      </c>
      <c r="O105" s="313"/>
      <c r="P105" s="31">
        <f t="shared" si="2"/>
        <v>-604.00000000000364</v>
      </c>
      <c r="Q105" s="31">
        <f>SUBTOTAL(9,$F$2:F105)</f>
        <v>28227.260000000006</v>
      </c>
      <c r="R105" s="31">
        <f t="shared" si="1"/>
        <v>27623.260000000002</v>
      </c>
    </row>
    <row r="106" spans="1:18" ht="15.75" customHeight="1">
      <c r="A106" s="43">
        <v>183</v>
      </c>
      <c r="B106" s="408">
        <v>43713</v>
      </c>
      <c r="C106" s="29" t="s">
        <v>1320</v>
      </c>
      <c r="D106" s="163"/>
      <c r="F106" s="30">
        <v>82</v>
      </c>
      <c r="G106" s="30"/>
      <c r="H106" s="30"/>
      <c r="I106" s="43" t="s">
        <v>89</v>
      </c>
      <c r="J106" s="43" t="s">
        <v>87</v>
      </c>
      <c r="K106" s="43" t="s">
        <v>166</v>
      </c>
      <c r="L106" s="43">
        <v>9854</v>
      </c>
      <c r="N106" s="13" t="s">
        <v>688</v>
      </c>
      <c r="O106" s="313"/>
      <c r="P106" s="31">
        <f t="shared" si="2"/>
        <v>-686.00000000000364</v>
      </c>
      <c r="Q106" s="31">
        <f>SUBTOTAL(9,$F$2:F106)</f>
        <v>28309.260000000006</v>
      </c>
      <c r="R106" s="31">
        <f t="shared" si="1"/>
        <v>27623.260000000002</v>
      </c>
    </row>
    <row r="107" spans="1:18" ht="15.75" customHeight="1">
      <c r="A107" s="43">
        <v>183</v>
      </c>
      <c r="B107" s="408">
        <v>43718</v>
      </c>
      <c r="C107" s="29" t="s">
        <v>1392</v>
      </c>
      <c r="D107" s="163"/>
      <c r="F107" s="30"/>
      <c r="G107" s="30"/>
      <c r="H107" s="30">
        <v>1793.3</v>
      </c>
      <c r="I107" s="43"/>
      <c r="J107" s="43" t="s">
        <v>87</v>
      </c>
      <c r="K107" s="43"/>
      <c r="L107" s="43"/>
      <c r="N107" s="13" t="s">
        <v>688</v>
      </c>
      <c r="O107" s="313"/>
      <c r="P107" s="31">
        <f t="shared" si="2"/>
        <v>-686.00000000000364</v>
      </c>
      <c r="Q107" s="31">
        <f>SUBTOTAL(9,$F$2:F107)</f>
        <v>28309.260000000006</v>
      </c>
      <c r="R107" s="31">
        <f t="shared" si="1"/>
        <v>27623.260000000002</v>
      </c>
    </row>
    <row r="108" spans="1:18" ht="15.75" customHeight="1">
      <c r="A108" s="43">
        <v>183</v>
      </c>
      <c r="B108" s="408">
        <v>43719</v>
      </c>
      <c r="C108" s="29" t="s">
        <v>1385</v>
      </c>
      <c r="D108" s="163"/>
      <c r="F108" s="30"/>
      <c r="G108" s="30"/>
      <c r="H108" s="30"/>
      <c r="I108" s="42"/>
      <c r="J108" s="42"/>
      <c r="L108" s="43"/>
      <c r="M108" s="42">
        <v>2000</v>
      </c>
      <c r="N108" s="13" t="s">
        <v>688</v>
      </c>
      <c r="O108" s="223"/>
      <c r="P108" s="31">
        <f t="shared" si="2"/>
        <v>-686.00000000000364</v>
      </c>
      <c r="Q108" s="31">
        <f>SUBTOTAL(9,$F$2:F108)</f>
        <v>28309.260000000006</v>
      </c>
      <c r="R108" s="31">
        <f t="shared" si="1"/>
        <v>27623.260000000002</v>
      </c>
    </row>
    <row r="109" spans="1:18" ht="15.75" customHeight="1">
      <c r="A109" s="43">
        <v>183</v>
      </c>
      <c r="B109" s="408">
        <v>43726</v>
      </c>
      <c r="C109" s="29" t="s">
        <v>1696</v>
      </c>
      <c r="D109" s="163"/>
      <c r="F109" s="30">
        <v>500</v>
      </c>
      <c r="G109" s="30"/>
      <c r="H109" s="30"/>
      <c r="I109" s="43" t="s">
        <v>91</v>
      </c>
      <c r="J109" s="43" t="s">
        <v>87</v>
      </c>
      <c r="K109" s="43" t="s">
        <v>699</v>
      </c>
      <c r="L109" s="43">
        <v>3628</v>
      </c>
      <c r="N109" s="13" t="s">
        <v>688</v>
      </c>
      <c r="O109" s="313"/>
      <c r="P109" s="31">
        <f t="shared" si="2"/>
        <v>-1186.0000000000036</v>
      </c>
      <c r="Q109" s="31">
        <f>SUBTOTAL(9,$F$2:F109)</f>
        <v>28809.260000000006</v>
      </c>
      <c r="R109" s="31">
        <f t="shared" si="1"/>
        <v>27623.260000000002</v>
      </c>
    </row>
    <row r="110" spans="1:18" ht="15.75" customHeight="1">
      <c r="A110" s="43">
        <v>183</v>
      </c>
      <c r="B110" s="408">
        <v>43726</v>
      </c>
      <c r="C110" s="29" t="s">
        <v>3512</v>
      </c>
      <c r="D110" s="163"/>
      <c r="F110" s="30">
        <v>1000</v>
      </c>
      <c r="G110" s="30"/>
      <c r="H110" s="30"/>
      <c r="I110" s="43" t="s">
        <v>91</v>
      </c>
      <c r="J110" s="43" t="s">
        <v>87</v>
      </c>
      <c r="K110" s="43" t="s">
        <v>1410</v>
      </c>
      <c r="L110" s="168"/>
      <c r="N110" s="13" t="s">
        <v>688</v>
      </c>
      <c r="O110" s="313"/>
      <c r="P110" s="31">
        <f t="shared" si="2"/>
        <v>-2186.0000000000036</v>
      </c>
      <c r="Q110" s="31">
        <f>SUBTOTAL(9,$F$2:F110)</f>
        <v>29809.260000000006</v>
      </c>
      <c r="R110" s="31">
        <f t="shared" si="1"/>
        <v>27623.260000000002</v>
      </c>
    </row>
    <row r="111" spans="1:18" ht="15.75" customHeight="1">
      <c r="A111" s="43">
        <v>183</v>
      </c>
      <c r="B111" s="408">
        <v>43732</v>
      </c>
      <c r="C111" s="29" t="s">
        <v>700</v>
      </c>
      <c r="D111" s="163"/>
      <c r="F111" s="30"/>
      <c r="G111" s="30">
        <v>6000</v>
      </c>
      <c r="H111" s="30"/>
      <c r="I111" s="43" t="s">
        <v>91</v>
      </c>
      <c r="J111" s="43" t="s">
        <v>87</v>
      </c>
      <c r="K111" s="42"/>
      <c r="N111" s="13" t="s">
        <v>688</v>
      </c>
      <c r="O111" s="223"/>
      <c r="P111" s="31">
        <f t="shared" si="2"/>
        <v>3813.9999999999964</v>
      </c>
      <c r="Q111" s="31">
        <f>SUBTOTAL(9,$F$2:F111)</f>
        <v>29809.260000000006</v>
      </c>
      <c r="R111" s="31">
        <f t="shared" si="1"/>
        <v>33623.26</v>
      </c>
    </row>
    <row r="112" spans="1:18" ht="15.75" customHeight="1">
      <c r="A112" s="43">
        <v>183</v>
      </c>
      <c r="B112" s="408">
        <v>43734</v>
      </c>
      <c r="C112" s="29" t="s">
        <v>1385</v>
      </c>
      <c r="D112" s="163"/>
      <c r="F112" s="30"/>
      <c r="G112" s="30"/>
      <c r="H112" s="30"/>
      <c r="I112" s="42"/>
      <c r="J112" s="43" t="s">
        <v>87</v>
      </c>
      <c r="L112" s="43"/>
      <c r="M112" s="42">
        <v>11664</v>
      </c>
      <c r="N112" s="13" t="s">
        <v>688</v>
      </c>
      <c r="O112" s="223"/>
      <c r="P112" s="31">
        <f t="shared" si="2"/>
        <v>3813.9999999999964</v>
      </c>
      <c r="Q112" s="31">
        <f>SUBTOTAL(9,$F$2:F112)</f>
        <v>29809.260000000006</v>
      </c>
      <c r="R112" s="31">
        <f t="shared" si="1"/>
        <v>33623.26</v>
      </c>
    </row>
    <row r="113" spans="1:18" ht="15.75" customHeight="1">
      <c r="A113" s="43">
        <v>183</v>
      </c>
      <c r="B113" s="408">
        <v>43741</v>
      </c>
      <c r="C113" s="29" t="s">
        <v>910</v>
      </c>
      <c r="D113" s="163"/>
      <c r="F113" s="30">
        <v>693.07</v>
      </c>
      <c r="G113" s="30"/>
      <c r="H113" s="30"/>
      <c r="I113" s="43" t="s">
        <v>91</v>
      </c>
      <c r="J113" s="43" t="s">
        <v>87</v>
      </c>
      <c r="K113" s="43"/>
      <c r="L113" s="43"/>
      <c r="N113" s="13" t="s">
        <v>688</v>
      </c>
      <c r="O113" s="313"/>
      <c r="P113" s="31">
        <f t="shared" si="2"/>
        <v>3120.9299999999967</v>
      </c>
      <c r="Q113" s="31">
        <f>SUBTOTAL(9,$F$2:F113)</f>
        <v>30502.330000000005</v>
      </c>
      <c r="R113" s="31">
        <f t="shared" si="1"/>
        <v>33623.26</v>
      </c>
    </row>
    <row r="114" spans="1:18" ht="15.75" customHeight="1">
      <c r="A114" s="43">
        <v>183</v>
      </c>
      <c r="B114" s="408">
        <v>43744</v>
      </c>
      <c r="C114" s="29" t="s">
        <v>911</v>
      </c>
      <c r="D114" s="163"/>
      <c r="F114" s="38">
        <v>129.29</v>
      </c>
      <c r="G114" s="30"/>
      <c r="H114" s="30"/>
      <c r="I114" s="43" t="s">
        <v>91</v>
      </c>
      <c r="J114" s="43" t="s">
        <v>87</v>
      </c>
      <c r="K114" s="43"/>
      <c r="L114" s="43"/>
      <c r="N114" s="13" t="s">
        <v>688</v>
      </c>
      <c r="O114" s="313"/>
      <c r="P114" s="31">
        <f t="shared" si="2"/>
        <v>2991.6399999999958</v>
      </c>
      <c r="Q114" s="31">
        <f>SUBTOTAL(9,$F$2:F114)</f>
        <v>30631.620000000006</v>
      </c>
      <c r="R114" s="31">
        <f t="shared" si="1"/>
        <v>33623.26</v>
      </c>
    </row>
    <row r="115" spans="1:18" ht="15.75" customHeight="1">
      <c r="A115" s="43">
        <v>183</v>
      </c>
      <c r="B115" s="408">
        <v>43758</v>
      </c>
      <c r="C115" s="29" t="s">
        <v>914</v>
      </c>
      <c r="D115" s="163"/>
      <c r="F115" s="38">
        <v>52.68</v>
      </c>
      <c r="G115" s="30"/>
      <c r="H115" s="30"/>
      <c r="I115" s="43" t="s">
        <v>91</v>
      </c>
      <c r="J115" s="43" t="s">
        <v>87</v>
      </c>
      <c r="K115" s="43"/>
      <c r="L115" s="43"/>
      <c r="N115" s="13" t="s">
        <v>688</v>
      </c>
      <c r="O115" s="313"/>
      <c r="P115" s="31">
        <f t="shared" si="2"/>
        <v>2938.9599999999955</v>
      </c>
      <c r="Q115" s="31">
        <f>SUBTOTAL(9,$F$2:F115)</f>
        <v>30684.300000000007</v>
      </c>
      <c r="R115" s="31">
        <f t="shared" si="1"/>
        <v>33623.26</v>
      </c>
    </row>
    <row r="116" spans="1:18" ht="15.75" customHeight="1">
      <c r="A116" s="43">
        <v>183</v>
      </c>
      <c r="B116" s="408">
        <v>43763</v>
      </c>
      <c r="C116" s="29" t="s">
        <v>2354</v>
      </c>
      <c r="D116" s="163"/>
      <c r="F116" s="30">
        <v>527</v>
      </c>
      <c r="G116" s="30"/>
      <c r="H116" s="30"/>
      <c r="I116" s="43" t="s">
        <v>91</v>
      </c>
      <c r="J116" s="43" t="s">
        <v>87</v>
      </c>
      <c r="K116" s="43"/>
      <c r="L116" s="43"/>
      <c r="N116" s="13" t="s">
        <v>688</v>
      </c>
      <c r="O116" s="313"/>
      <c r="P116" s="31">
        <f t="shared" si="2"/>
        <v>2411.9599999999955</v>
      </c>
      <c r="Q116" s="31">
        <f>SUBTOTAL(9,$F$2:F116)</f>
        <v>31211.300000000007</v>
      </c>
      <c r="R116" s="31">
        <f t="shared" si="1"/>
        <v>33623.26</v>
      </c>
    </row>
    <row r="117" spans="1:18" ht="15.75" customHeight="1">
      <c r="A117" s="43">
        <v>183</v>
      </c>
      <c r="B117" s="408">
        <v>43772</v>
      </c>
      <c r="C117" s="29" t="s">
        <v>915</v>
      </c>
      <c r="D117" s="163"/>
      <c r="F117" s="30">
        <v>277.89999999999998</v>
      </c>
      <c r="G117" s="30"/>
      <c r="H117" s="30"/>
      <c r="I117" s="43"/>
      <c r="J117" s="43"/>
      <c r="K117" s="43" t="s">
        <v>2354</v>
      </c>
      <c r="L117" s="43">
        <v>2071</v>
      </c>
      <c r="N117" s="13" t="s">
        <v>688</v>
      </c>
      <c r="O117" s="313"/>
      <c r="P117" s="31">
        <f t="shared" si="2"/>
        <v>2134.059999999994</v>
      </c>
      <c r="Q117" s="31">
        <f>SUBTOTAL(9,$F$2:F117)</f>
        <v>31489.200000000008</v>
      </c>
      <c r="R117" s="31">
        <f t="shared" si="1"/>
        <v>33623.26</v>
      </c>
    </row>
    <row r="118" spans="1:18" ht="15.75" customHeight="1">
      <c r="A118" s="43">
        <v>183</v>
      </c>
      <c r="B118" s="408">
        <v>43772</v>
      </c>
      <c r="C118" s="29" t="s">
        <v>795</v>
      </c>
      <c r="D118" s="163"/>
      <c r="F118" s="30">
        <v>52.75</v>
      </c>
      <c r="G118" s="30"/>
      <c r="H118" s="30"/>
      <c r="I118" s="43"/>
      <c r="J118" s="43"/>
      <c r="K118" s="43"/>
      <c r="L118" s="43"/>
      <c r="N118" s="13" t="s">
        <v>688</v>
      </c>
      <c r="O118" s="313"/>
      <c r="P118" s="31">
        <f t="shared" si="2"/>
        <v>2081.309999999994</v>
      </c>
      <c r="Q118" s="31">
        <f>SUBTOTAL(9,$F$2:F118)</f>
        <v>31541.950000000008</v>
      </c>
      <c r="R118" s="31">
        <f t="shared" si="1"/>
        <v>33623.26</v>
      </c>
    </row>
    <row r="119" spans="1:18" ht="15.75" customHeight="1">
      <c r="A119" s="43">
        <v>183</v>
      </c>
      <c r="B119" s="408">
        <v>43772</v>
      </c>
      <c r="C119" s="29" t="s">
        <v>916</v>
      </c>
      <c r="D119" s="163"/>
      <c r="F119" s="30">
        <v>98.62</v>
      </c>
      <c r="G119" s="30"/>
      <c r="H119" s="30"/>
      <c r="I119" s="43"/>
      <c r="J119" s="43"/>
      <c r="K119" s="43"/>
      <c r="L119" s="43"/>
      <c r="N119" s="13" t="s">
        <v>688</v>
      </c>
      <c r="O119" s="313"/>
      <c r="P119" s="31">
        <f t="shared" si="2"/>
        <v>1982.6899999999951</v>
      </c>
      <c r="Q119" s="31">
        <f>SUBTOTAL(9,$F$2:F119)</f>
        <v>31640.570000000007</v>
      </c>
      <c r="R119" s="31">
        <f t="shared" si="1"/>
        <v>33623.26</v>
      </c>
    </row>
    <row r="120" spans="1:18" ht="15.75" customHeight="1">
      <c r="A120" s="43">
        <v>183</v>
      </c>
      <c r="B120" s="408">
        <v>43776</v>
      </c>
      <c r="C120" s="29" t="s">
        <v>3513</v>
      </c>
      <c r="D120" s="163"/>
      <c r="F120" s="559">
        <v>500</v>
      </c>
      <c r="G120" s="30"/>
      <c r="H120" s="30"/>
      <c r="I120" s="43" t="s">
        <v>89</v>
      </c>
      <c r="J120" s="43" t="s">
        <v>87</v>
      </c>
      <c r="K120" s="43"/>
      <c r="L120" s="43"/>
      <c r="N120" s="13" t="s">
        <v>688</v>
      </c>
      <c r="O120" s="313"/>
      <c r="P120" s="31">
        <f t="shared" si="2"/>
        <v>1482.6899999999951</v>
      </c>
      <c r="Q120" s="31">
        <f>SUBTOTAL(9,$F$2:F120)</f>
        <v>32140.570000000007</v>
      </c>
      <c r="R120" s="31">
        <f t="shared" si="1"/>
        <v>33623.26</v>
      </c>
    </row>
    <row r="121" spans="1:18" ht="15.75" customHeight="1">
      <c r="A121" s="43">
        <v>183</v>
      </c>
      <c r="B121" s="408">
        <v>43789</v>
      </c>
      <c r="C121" s="29" t="s">
        <v>917</v>
      </c>
      <c r="D121" s="163"/>
      <c r="F121" s="496">
        <v>31.16</v>
      </c>
      <c r="G121" s="30"/>
      <c r="H121" s="30"/>
      <c r="I121" s="43"/>
      <c r="J121" s="43"/>
      <c r="K121" s="43"/>
      <c r="L121" s="43"/>
      <c r="N121" s="13" t="s">
        <v>688</v>
      </c>
      <c r="O121" s="313"/>
      <c r="P121" s="31">
        <f t="shared" si="2"/>
        <v>1451.5299999999952</v>
      </c>
      <c r="Q121" s="31">
        <f>SUBTOTAL(9,$F$2:F121)</f>
        <v>32171.730000000007</v>
      </c>
      <c r="R121" s="31">
        <f t="shared" si="1"/>
        <v>33623.26</v>
      </c>
    </row>
    <row r="122" spans="1:18" ht="15.75" customHeight="1">
      <c r="A122" s="43">
        <v>183</v>
      </c>
      <c r="B122" s="408">
        <v>43789</v>
      </c>
      <c r="C122" s="29" t="s">
        <v>2346</v>
      </c>
      <c r="D122" s="163"/>
      <c r="F122" s="30"/>
      <c r="G122" s="30"/>
      <c r="H122" s="30">
        <v>1576.2</v>
      </c>
      <c r="I122" s="43"/>
      <c r="J122" s="43"/>
      <c r="K122" s="43"/>
      <c r="L122" s="43"/>
      <c r="N122" s="13" t="s">
        <v>688</v>
      </c>
      <c r="O122" s="313"/>
      <c r="P122" s="31">
        <f t="shared" si="2"/>
        <v>1451.5299999999952</v>
      </c>
      <c r="Q122" s="31">
        <f>SUBTOTAL(9,$F$2:F122)</f>
        <v>32171.730000000007</v>
      </c>
      <c r="R122" s="31">
        <f t="shared" si="1"/>
        <v>33623.26</v>
      </c>
    </row>
    <row r="123" spans="1:18" ht="15.75" customHeight="1">
      <c r="A123" s="43">
        <v>183</v>
      </c>
      <c r="B123" s="408">
        <v>43795</v>
      </c>
      <c r="C123" s="29" t="s">
        <v>3514</v>
      </c>
      <c r="D123" s="163"/>
      <c r="F123" s="30">
        <v>450</v>
      </c>
      <c r="G123" s="30"/>
      <c r="H123" s="30"/>
      <c r="I123" s="43" t="s">
        <v>89</v>
      </c>
      <c r="J123" s="43" t="s">
        <v>87</v>
      </c>
      <c r="K123" s="43" t="s">
        <v>3515</v>
      </c>
      <c r="L123" s="168"/>
      <c r="N123" s="13" t="s">
        <v>688</v>
      </c>
      <c r="O123" s="313"/>
      <c r="P123" s="31">
        <f t="shared" si="2"/>
        <v>1001.5299999999952</v>
      </c>
      <c r="Q123" s="31">
        <f>SUBTOTAL(9,$F$2:F123)</f>
        <v>32621.730000000007</v>
      </c>
      <c r="R123" s="31">
        <f t="shared" si="1"/>
        <v>33623.26</v>
      </c>
    </row>
    <row r="124" spans="1:18" ht="15.75" customHeight="1">
      <c r="A124" s="43">
        <v>183</v>
      </c>
      <c r="B124" s="408">
        <v>43831</v>
      </c>
      <c r="C124" s="29" t="s">
        <v>1320</v>
      </c>
      <c r="D124" s="163"/>
      <c r="F124" s="30">
        <v>9.5</v>
      </c>
      <c r="G124" s="30"/>
      <c r="H124" s="30"/>
      <c r="I124" s="43" t="s">
        <v>89</v>
      </c>
      <c r="J124" s="43" t="s">
        <v>87</v>
      </c>
      <c r="K124" s="43" t="s">
        <v>363</v>
      </c>
      <c r="L124" s="43">
        <v>723</v>
      </c>
      <c r="N124" s="13" t="s">
        <v>688</v>
      </c>
      <c r="O124" s="313"/>
      <c r="P124" s="31">
        <f t="shared" si="2"/>
        <v>992.0299999999952</v>
      </c>
      <c r="Q124" s="31">
        <f>SUBTOTAL(9,$F$2:F124)</f>
        <v>32631.230000000007</v>
      </c>
      <c r="R124" s="31">
        <f t="shared" si="1"/>
        <v>33623.26</v>
      </c>
    </row>
    <row r="125" spans="1:18" ht="15.75" customHeight="1">
      <c r="A125" s="43">
        <v>183</v>
      </c>
      <c r="B125" s="408">
        <v>43837</v>
      </c>
      <c r="C125" s="29" t="s">
        <v>929</v>
      </c>
      <c r="D125" s="163"/>
      <c r="F125" s="30">
        <v>254.46</v>
      </c>
      <c r="G125" s="30"/>
      <c r="H125" s="30"/>
      <c r="I125" s="43" t="s">
        <v>91</v>
      </c>
      <c r="J125" s="43" t="s">
        <v>87</v>
      </c>
      <c r="K125" s="43"/>
      <c r="L125" s="43"/>
      <c r="N125" s="13" t="s">
        <v>688</v>
      </c>
      <c r="O125" s="313"/>
      <c r="P125" s="31">
        <f t="shared" si="2"/>
        <v>737.56999999999243</v>
      </c>
      <c r="Q125" s="31">
        <f>SUBTOTAL(9,$F$2:F125)</f>
        <v>32885.69000000001</v>
      </c>
      <c r="R125" s="31">
        <f t="shared" si="1"/>
        <v>33623.26</v>
      </c>
    </row>
    <row r="126" spans="1:18" ht="15.75" customHeight="1">
      <c r="A126" s="43">
        <v>183</v>
      </c>
      <c r="B126" s="408">
        <v>43837</v>
      </c>
      <c r="C126" s="29" t="s">
        <v>273</v>
      </c>
      <c r="D126" s="163"/>
      <c r="F126" s="30">
        <v>47.92</v>
      </c>
      <c r="G126" s="30"/>
      <c r="H126" s="30"/>
      <c r="I126" s="43" t="s">
        <v>91</v>
      </c>
      <c r="J126" s="43" t="s">
        <v>87</v>
      </c>
      <c r="K126" s="43"/>
      <c r="L126" s="43"/>
      <c r="N126" s="13" t="s">
        <v>688</v>
      </c>
      <c r="O126" s="313"/>
      <c r="P126" s="31">
        <f t="shared" si="2"/>
        <v>689.64999999999418</v>
      </c>
      <c r="Q126" s="31">
        <f>SUBTOTAL(9,$F$2:F126)</f>
        <v>32933.610000000008</v>
      </c>
      <c r="R126" s="31">
        <f t="shared" si="1"/>
        <v>33623.26</v>
      </c>
    </row>
    <row r="127" spans="1:18" ht="15.75" customHeight="1">
      <c r="A127" s="43">
        <v>183</v>
      </c>
      <c r="B127" s="408">
        <v>43839</v>
      </c>
      <c r="C127" s="29" t="s">
        <v>909</v>
      </c>
      <c r="D127" s="163"/>
      <c r="F127" s="30">
        <v>250</v>
      </c>
      <c r="G127" s="30"/>
      <c r="H127" s="30"/>
      <c r="I127" s="43" t="s">
        <v>91</v>
      </c>
      <c r="J127" s="43" t="s">
        <v>87</v>
      </c>
      <c r="K127" s="43" t="s">
        <v>699</v>
      </c>
      <c r="L127" s="43">
        <v>3673</v>
      </c>
      <c r="N127" s="13" t="s">
        <v>688</v>
      </c>
      <c r="O127" s="313"/>
      <c r="P127" s="31">
        <f t="shared" si="2"/>
        <v>439.64999999999418</v>
      </c>
      <c r="Q127" s="31">
        <f>SUBTOTAL(9,$F$2:F127)</f>
        <v>33183.610000000008</v>
      </c>
      <c r="R127" s="31">
        <f t="shared" si="1"/>
        <v>33623.26</v>
      </c>
    </row>
    <row r="128" spans="1:18" ht="15.75" customHeight="1">
      <c r="A128" s="43">
        <v>183</v>
      </c>
      <c r="B128" s="408">
        <v>43846</v>
      </c>
      <c r="C128" s="29" t="s">
        <v>3516</v>
      </c>
      <c r="D128" s="163"/>
      <c r="F128" s="30"/>
      <c r="G128" s="30"/>
      <c r="H128" s="30">
        <v>500</v>
      </c>
      <c r="I128" s="43" t="s">
        <v>266</v>
      </c>
      <c r="J128" s="43"/>
      <c r="K128" s="43"/>
      <c r="L128" s="43"/>
      <c r="N128" s="13" t="s">
        <v>688</v>
      </c>
      <c r="O128" s="313"/>
      <c r="P128" s="31">
        <f t="shared" si="2"/>
        <v>439.64999999999418</v>
      </c>
      <c r="Q128" s="31">
        <f>SUBTOTAL(9,$F$2:F128)</f>
        <v>33183.610000000008</v>
      </c>
      <c r="R128" s="31">
        <f t="shared" si="1"/>
        <v>33623.26</v>
      </c>
    </row>
    <row r="129" spans="1:18" ht="15.75" customHeight="1">
      <c r="A129" s="43">
        <v>183</v>
      </c>
      <c r="B129" s="408">
        <v>43850</v>
      </c>
      <c r="C129" s="29" t="s">
        <v>276</v>
      </c>
      <c r="D129" s="163"/>
      <c r="F129" s="30">
        <v>18.920000000000002</v>
      </c>
      <c r="G129" s="30"/>
      <c r="H129" s="30"/>
      <c r="I129" s="43" t="s">
        <v>91</v>
      </c>
      <c r="J129" s="43" t="s">
        <v>87</v>
      </c>
      <c r="K129" s="43"/>
      <c r="L129" s="43"/>
      <c r="N129" s="13" t="s">
        <v>688</v>
      </c>
      <c r="O129" s="313"/>
      <c r="P129" s="31">
        <f t="shared" si="2"/>
        <v>420.72999999999593</v>
      </c>
      <c r="Q129" s="31">
        <f>SUBTOTAL(9,$F$2:F129)</f>
        <v>33202.530000000006</v>
      </c>
      <c r="R129" s="31">
        <f t="shared" si="1"/>
        <v>33623.26</v>
      </c>
    </row>
    <row r="130" spans="1:18" ht="15.75" customHeight="1">
      <c r="A130" s="43">
        <v>183</v>
      </c>
      <c r="B130" s="408">
        <v>43867</v>
      </c>
      <c r="C130" s="29" t="s">
        <v>933</v>
      </c>
      <c r="D130" s="163"/>
      <c r="F130" s="30">
        <v>602.61</v>
      </c>
      <c r="G130" s="30"/>
      <c r="H130" s="30"/>
      <c r="I130" s="43" t="s">
        <v>91</v>
      </c>
      <c r="J130" s="43" t="s">
        <v>87</v>
      </c>
      <c r="K130" s="43"/>
      <c r="L130" s="43"/>
      <c r="N130" s="13" t="s">
        <v>688</v>
      </c>
      <c r="O130" s="313"/>
      <c r="P130" s="31">
        <f t="shared" ref="P130:P193" si="3">R130-Q130</f>
        <v>-181.88000000000466</v>
      </c>
      <c r="Q130" s="31">
        <f>SUBTOTAL(9,$F$2:F130)</f>
        <v>33805.140000000007</v>
      </c>
      <c r="R130" s="31">
        <f t="shared" si="1"/>
        <v>33623.26</v>
      </c>
    </row>
    <row r="131" spans="1:18" ht="15.75" customHeight="1">
      <c r="A131" s="43">
        <v>183</v>
      </c>
      <c r="B131" s="408">
        <v>43867</v>
      </c>
      <c r="C131" s="29" t="s">
        <v>934</v>
      </c>
      <c r="D131" s="163"/>
      <c r="F131" s="30">
        <v>115.13</v>
      </c>
      <c r="G131" s="30"/>
      <c r="H131" s="30"/>
      <c r="I131" s="43" t="s">
        <v>91</v>
      </c>
      <c r="J131" s="43" t="s">
        <v>87</v>
      </c>
      <c r="K131" s="43"/>
      <c r="L131" s="43"/>
      <c r="N131" s="13" t="s">
        <v>688</v>
      </c>
      <c r="O131" s="313"/>
      <c r="P131" s="31">
        <f t="shared" si="3"/>
        <v>-297.01000000000204</v>
      </c>
      <c r="Q131" s="31">
        <f>SUBTOTAL(9,$F$2:F131)</f>
        <v>33920.270000000004</v>
      </c>
      <c r="R131" s="31">
        <f t="shared" si="1"/>
        <v>33623.26</v>
      </c>
    </row>
    <row r="132" spans="1:18" ht="15.75" customHeight="1">
      <c r="A132" s="43">
        <v>183</v>
      </c>
      <c r="B132" s="408">
        <v>43881</v>
      </c>
      <c r="C132" s="29" t="s">
        <v>935</v>
      </c>
      <c r="D132" s="163"/>
      <c r="F132" s="38">
        <v>47.13</v>
      </c>
      <c r="G132" s="30"/>
      <c r="H132" s="30"/>
      <c r="I132" s="43" t="s">
        <v>91</v>
      </c>
      <c r="J132" s="43" t="s">
        <v>87</v>
      </c>
      <c r="K132" s="43"/>
      <c r="L132" s="43"/>
      <c r="N132" s="13" t="s">
        <v>688</v>
      </c>
      <c r="O132" s="313"/>
      <c r="P132" s="31">
        <f t="shared" si="3"/>
        <v>-344.13999999999942</v>
      </c>
      <c r="Q132" s="31">
        <f>SUBTOTAL(9,$F$2:F132)</f>
        <v>33967.4</v>
      </c>
      <c r="R132" s="31">
        <f t="shared" si="1"/>
        <v>33623.26</v>
      </c>
    </row>
    <row r="133" spans="1:18" ht="15.75" customHeight="1">
      <c r="A133" s="43">
        <v>183</v>
      </c>
      <c r="B133" s="408">
        <v>43923</v>
      </c>
      <c r="C133" s="29" t="s">
        <v>700</v>
      </c>
      <c r="D133" s="163"/>
      <c r="F133" s="30"/>
      <c r="G133" s="30">
        <v>344.14</v>
      </c>
      <c r="H133" s="30"/>
      <c r="I133" s="43" t="s">
        <v>91</v>
      </c>
      <c r="J133" s="43" t="s">
        <v>87</v>
      </c>
      <c r="K133" s="43"/>
      <c r="L133" s="43"/>
      <c r="N133" s="13" t="s">
        <v>688</v>
      </c>
      <c r="O133" s="313"/>
      <c r="P133" s="31">
        <f t="shared" si="3"/>
        <v>0</v>
      </c>
      <c r="Q133" s="31">
        <f>SUBTOTAL(9,$F$2:F133)</f>
        <v>33967.4</v>
      </c>
      <c r="R133" s="31">
        <f t="shared" si="1"/>
        <v>33967.4</v>
      </c>
    </row>
    <row r="134" spans="1:18" ht="15.75" customHeight="1">
      <c r="A134" s="43">
        <v>183</v>
      </c>
      <c r="B134" s="408">
        <v>44319</v>
      </c>
      <c r="C134" s="29" t="s">
        <v>166</v>
      </c>
      <c r="D134" s="163"/>
      <c r="F134" s="30">
        <v>229.7</v>
      </c>
      <c r="G134" s="30"/>
      <c r="H134" s="30"/>
      <c r="I134" s="43" t="s">
        <v>89</v>
      </c>
      <c r="J134" s="43" t="s">
        <v>87</v>
      </c>
      <c r="K134" s="43"/>
      <c r="L134" s="43"/>
      <c r="N134" s="13" t="s">
        <v>688</v>
      </c>
      <c r="O134" s="313"/>
      <c r="P134" s="31">
        <f t="shared" si="3"/>
        <v>-229.69999999999709</v>
      </c>
      <c r="Q134" s="31">
        <f>SUBTOTAL(9,$F$2:F134)</f>
        <v>34197.1</v>
      </c>
      <c r="R134" s="31">
        <f t="shared" si="1"/>
        <v>33967.4</v>
      </c>
    </row>
    <row r="135" spans="1:18" ht="15.75" customHeight="1">
      <c r="A135" s="43">
        <v>183</v>
      </c>
      <c r="B135" s="408">
        <v>44319</v>
      </c>
      <c r="C135" s="29" t="s">
        <v>1066</v>
      </c>
      <c r="D135" s="163"/>
      <c r="F135" s="30">
        <v>34.799999999999997</v>
      </c>
      <c r="G135" s="30"/>
      <c r="H135" s="30"/>
      <c r="I135" s="43" t="s">
        <v>89</v>
      </c>
      <c r="J135" s="43" t="s">
        <v>87</v>
      </c>
      <c r="K135" s="43"/>
      <c r="L135" s="43"/>
      <c r="N135" s="13" t="s">
        <v>688</v>
      </c>
      <c r="O135" s="313"/>
      <c r="P135" s="31">
        <f t="shared" si="3"/>
        <v>-264.5</v>
      </c>
      <c r="Q135" s="31">
        <f>SUBTOTAL(9,$F$2:F135)</f>
        <v>34231.9</v>
      </c>
      <c r="R135" s="31">
        <f t="shared" si="1"/>
        <v>33967.4</v>
      </c>
    </row>
    <row r="136" spans="1:18" ht="15.75" customHeight="1">
      <c r="A136" s="43">
        <v>183</v>
      </c>
      <c r="B136" s="408">
        <v>44322</v>
      </c>
      <c r="C136" s="29" t="s">
        <v>1057</v>
      </c>
      <c r="D136" s="163"/>
      <c r="F136" s="30">
        <v>368.21</v>
      </c>
      <c r="G136" s="30"/>
      <c r="H136" s="30"/>
      <c r="I136" s="43" t="s">
        <v>91</v>
      </c>
      <c r="J136" s="43" t="s">
        <v>87</v>
      </c>
      <c r="K136" s="43"/>
      <c r="L136" s="43"/>
      <c r="N136" s="13" t="s">
        <v>688</v>
      </c>
      <c r="O136" s="313"/>
      <c r="P136" s="31">
        <f t="shared" si="3"/>
        <v>-632.70999999999913</v>
      </c>
      <c r="Q136" s="31">
        <f>SUBTOTAL(9,$F$2:F136)</f>
        <v>34600.11</v>
      </c>
      <c r="R136" s="31">
        <f t="shared" si="1"/>
        <v>33967.4</v>
      </c>
    </row>
    <row r="137" spans="1:18" ht="15.75" customHeight="1">
      <c r="A137" s="43">
        <v>183</v>
      </c>
      <c r="B137" s="408">
        <v>44322</v>
      </c>
      <c r="C137" s="29" t="s">
        <v>1058</v>
      </c>
      <c r="D137" s="163"/>
      <c r="F137" s="30">
        <v>67.16</v>
      </c>
      <c r="G137" s="30"/>
      <c r="H137" s="30"/>
      <c r="I137" s="43" t="s">
        <v>91</v>
      </c>
      <c r="J137" s="43" t="s">
        <v>87</v>
      </c>
      <c r="K137" s="43"/>
      <c r="L137" s="43"/>
      <c r="N137" s="13" t="s">
        <v>688</v>
      </c>
      <c r="O137" s="313"/>
      <c r="P137" s="31">
        <f t="shared" si="3"/>
        <v>-699.87000000000262</v>
      </c>
      <c r="Q137" s="31">
        <f>SUBTOTAL(9,$F$2:F137)</f>
        <v>34667.270000000004</v>
      </c>
      <c r="R137" s="31">
        <f t="shared" si="1"/>
        <v>33967.4</v>
      </c>
    </row>
    <row r="138" spans="1:18" ht="15.75" customHeight="1">
      <c r="A138" s="43">
        <v>183</v>
      </c>
      <c r="B138" s="408">
        <v>44336</v>
      </c>
      <c r="C138" s="29" t="s">
        <v>1732</v>
      </c>
      <c r="D138" s="163"/>
      <c r="F138" s="30">
        <v>27.4</v>
      </c>
      <c r="G138" s="30"/>
      <c r="H138" s="30"/>
      <c r="I138" s="43" t="s">
        <v>91</v>
      </c>
      <c r="J138" s="43" t="s">
        <v>87</v>
      </c>
      <c r="K138" s="43"/>
      <c r="L138" s="43"/>
      <c r="N138" s="13" t="s">
        <v>688</v>
      </c>
      <c r="O138" s="313"/>
      <c r="P138" s="31">
        <f t="shared" si="3"/>
        <v>-727.27000000000407</v>
      </c>
      <c r="Q138" s="31">
        <f>SUBTOTAL(9,$F$2:F138)</f>
        <v>34694.670000000006</v>
      </c>
      <c r="R138" s="31">
        <f t="shared" si="1"/>
        <v>33967.4</v>
      </c>
    </row>
    <row r="139" spans="1:18" ht="15.75" customHeight="1">
      <c r="A139" s="43">
        <v>183</v>
      </c>
      <c r="B139" s="408">
        <v>44339</v>
      </c>
      <c r="C139" s="29" t="s">
        <v>166</v>
      </c>
      <c r="D139" s="163"/>
      <c r="F139" s="30">
        <v>5.9</v>
      </c>
      <c r="G139" s="30"/>
      <c r="H139" s="30"/>
      <c r="I139" s="43" t="s">
        <v>89</v>
      </c>
      <c r="J139" s="43" t="s">
        <v>87</v>
      </c>
      <c r="K139" s="43"/>
      <c r="L139" s="43"/>
      <c r="N139" s="13" t="s">
        <v>688</v>
      </c>
      <c r="O139" s="313"/>
      <c r="P139" s="31">
        <f t="shared" si="3"/>
        <v>-733.17000000000553</v>
      </c>
      <c r="Q139" s="31">
        <f>SUBTOTAL(9,$F$2:F139)</f>
        <v>34700.570000000007</v>
      </c>
      <c r="R139" s="31">
        <f t="shared" si="1"/>
        <v>33967.4</v>
      </c>
    </row>
    <row r="140" spans="1:18" ht="15.75" customHeight="1">
      <c r="A140" s="43">
        <v>183</v>
      </c>
      <c r="B140" s="408">
        <v>44349</v>
      </c>
      <c r="C140" s="29" t="s">
        <v>3517</v>
      </c>
      <c r="D140" s="163"/>
      <c r="F140" s="30">
        <v>10</v>
      </c>
      <c r="G140" s="30"/>
      <c r="H140" s="30"/>
      <c r="I140" s="43" t="s">
        <v>89</v>
      </c>
      <c r="J140" s="43" t="s">
        <v>87</v>
      </c>
      <c r="K140" s="43" t="s">
        <v>1056</v>
      </c>
      <c r="L140" s="43">
        <v>5542</v>
      </c>
      <c r="N140" s="13" t="s">
        <v>688</v>
      </c>
      <c r="O140" s="313"/>
      <c r="P140" s="31">
        <f t="shared" si="3"/>
        <v>-743.17000000000553</v>
      </c>
      <c r="Q140" s="31">
        <f>SUBTOTAL(9,$F$2:F140)</f>
        <v>34710.570000000007</v>
      </c>
      <c r="R140" s="31">
        <f t="shared" si="1"/>
        <v>33967.4</v>
      </c>
    </row>
    <row r="141" spans="1:18" ht="15.75" customHeight="1">
      <c r="A141" s="43">
        <v>183</v>
      </c>
      <c r="B141" s="408">
        <v>44355</v>
      </c>
      <c r="C141" s="29" t="s">
        <v>896</v>
      </c>
      <c r="D141" s="163"/>
      <c r="F141" s="30">
        <v>508.86</v>
      </c>
      <c r="G141" s="30"/>
      <c r="H141" s="30"/>
      <c r="I141" s="43" t="s">
        <v>91</v>
      </c>
      <c r="J141" s="43" t="s">
        <v>87</v>
      </c>
      <c r="K141" s="43"/>
      <c r="L141" s="43"/>
      <c r="N141" s="13" t="s">
        <v>688</v>
      </c>
      <c r="O141" s="313"/>
      <c r="P141" s="31">
        <f t="shared" si="3"/>
        <v>-1252.0300000000061</v>
      </c>
      <c r="Q141" s="31">
        <f>SUBTOTAL(9,$F$2:F141)</f>
        <v>35219.430000000008</v>
      </c>
      <c r="R141" s="31">
        <f t="shared" si="1"/>
        <v>33967.4</v>
      </c>
    </row>
    <row r="142" spans="1:18" ht="15.75" customHeight="1">
      <c r="A142" s="43">
        <v>183</v>
      </c>
      <c r="B142" s="408">
        <v>44355</v>
      </c>
      <c r="C142" s="29" t="s">
        <v>897</v>
      </c>
      <c r="D142" s="163"/>
      <c r="F142" s="30">
        <v>95.95</v>
      </c>
      <c r="G142" s="30"/>
      <c r="H142" s="30"/>
      <c r="I142" s="43" t="s">
        <v>91</v>
      </c>
      <c r="J142" s="43" t="s">
        <v>87</v>
      </c>
      <c r="K142" s="43"/>
      <c r="L142" s="43"/>
      <c r="N142" s="13" t="s">
        <v>688</v>
      </c>
      <c r="O142" s="313"/>
      <c r="P142" s="31">
        <f t="shared" si="3"/>
        <v>-1347.9800000000032</v>
      </c>
      <c r="Q142" s="31">
        <f>SUBTOTAL(9,$F$2:F142)</f>
        <v>35315.380000000005</v>
      </c>
      <c r="R142" s="31">
        <f t="shared" si="1"/>
        <v>33967.4</v>
      </c>
    </row>
    <row r="143" spans="1:18" ht="15.75" customHeight="1">
      <c r="A143" s="43">
        <v>183</v>
      </c>
      <c r="B143" s="408">
        <v>44362</v>
      </c>
      <c r="C143" s="29" t="s">
        <v>2444</v>
      </c>
      <c r="D143" s="163"/>
      <c r="F143" s="30"/>
      <c r="G143" s="30"/>
      <c r="H143" s="30">
        <v>1350.2</v>
      </c>
      <c r="I143" s="43"/>
      <c r="J143" s="43" t="s">
        <v>87</v>
      </c>
      <c r="K143" s="43"/>
      <c r="L143" s="43"/>
      <c r="N143" s="13" t="s">
        <v>688</v>
      </c>
      <c r="O143" s="313"/>
      <c r="P143" s="31">
        <f t="shared" si="3"/>
        <v>-1347.9800000000032</v>
      </c>
      <c r="Q143" s="31">
        <f>SUBTOTAL(9,$F$2:F143)</f>
        <v>35315.380000000005</v>
      </c>
      <c r="R143" s="31">
        <f t="shared" si="1"/>
        <v>33967.4</v>
      </c>
    </row>
    <row r="144" spans="1:18" ht="15.75" customHeight="1">
      <c r="A144" s="43">
        <v>183</v>
      </c>
      <c r="B144" s="408">
        <v>44362</v>
      </c>
      <c r="C144" s="29" t="s">
        <v>958</v>
      </c>
      <c r="D144" s="163"/>
      <c r="F144" s="30">
        <v>130</v>
      </c>
      <c r="G144" s="30"/>
      <c r="H144" s="30"/>
      <c r="I144" s="43" t="s">
        <v>89</v>
      </c>
      <c r="J144" s="43" t="s">
        <v>87</v>
      </c>
      <c r="K144" s="43"/>
      <c r="L144" s="43">
        <v>1250</v>
      </c>
      <c r="N144" s="13" t="s">
        <v>688</v>
      </c>
      <c r="O144" s="313"/>
      <c r="P144" s="31">
        <f t="shared" si="3"/>
        <v>-1477.9800000000032</v>
      </c>
      <c r="Q144" s="31">
        <f>SUBTOTAL(9,$F$2:F144)</f>
        <v>35445.380000000005</v>
      </c>
      <c r="R144" s="31">
        <f t="shared" si="1"/>
        <v>33967.4</v>
      </c>
    </row>
    <row r="145" spans="1:18" ht="15.75" customHeight="1">
      <c r="A145" s="43">
        <v>183</v>
      </c>
      <c r="B145" s="408">
        <v>44363</v>
      </c>
      <c r="C145" s="29" t="s">
        <v>962</v>
      </c>
      <c r="D145" s="163"/>
      <c r="F145" s="30"/>
      <c r="G145" s="30">
        <v>5000</v>
      </c>
      <c r="H145" s="30"/>
      <c r="I145" s="43" t="s">
        <v>91</v>
      </c>
      <c r="J145" s="43" t="s">
        <v>87</v>
      </c>
      <c r="K145" s="43"/>
      <c r="L145" s="43"/>
      <c r="N145" s="13" t="s">
        <v>688</v>
      </c>
      <c r="O145" s="313"/>
      <c r="P145" s="31">
        <f t="shared" si="3"/>
        <v>3522.0199999999968</v>
      </c>
      <c r="Q145" s="31">
        <f>SUBTOTAL(9,$F$2:F145)</f>
        <v>35445.380000000005</v>
      </c>
      <c r="R145" s="31">
        <f t="shared" si="1"/>
        <v>38967.4</v>
      </c>
    </row>
    <row r="146" spans="1:18" ht="15.75" customHeight="1">
      <c r="A146" s="43">
        <v>183</v>
      </c>
      <c r="B146" s="408">
        <v>44367</v>
      </c>
      <c r="C146" s="29" t="s">
        <v>898</v>
      </c>
      <c r="D146" s="163"/>
      <c r="F146" s="30">
        <v>39.11</v>
      </c>
      <c r="G146" s="30"/>
      <c r="H146" s="30"/>
      <c r="I146" s="43" t="s">
        <v>91</v>
      </c>
      <c r="J146" s="43" t="s">
        <v>87</v>
      </c>
      <c r="K146" s="43"/>
      <c r="L146" s="43"/>
      <c r="N146" s="13" t="s">
        <v>688</v>
      </c>
      <c r="O146" s="313"/>
      <c r="P146" s="31">
        <f t="shared" si="3"/>
        <v>3482.9099999999962</v>
      </c>
      <c r="Q146" s="31">
        <f>SUBTOTAL(9,$F$2:F146)</f>
        <v>35484.490000000005</v>
      </c>
      <c r="R146" s="31">
        <f t="shared" si="1"/>
        <v>38967.4</v>
      </c>
    </row>
    <row r="147" spans="1:18" ht="15.75" customHeight="1">
      <c r="A147" s="43">
        <v>183</v>
      </c>
      <c r="B147" s="408">
        <v>44388</v>
      </c>
      <c r="C147" s="29" t="s">
        <v>1071</v>
      </c>
      <c r="D147" s="163"/>
      <c r="F147" s="30">
        <v>254.49</v>
      </c>
      <c r="G147" s="30"/>
      <c r="H147" s="30"/>
      <c r="I147" s="43"/>
      <c r="J147" s="43"/>
      <c r="K147" s="43"/>
      <c r="L147" s="43"/>
      <c r="N147" s="13" t="s">
        <v>688</v>
      </c>
      <c r="O147" s="313"/>
      <c r="P147" s="31">
        <f t="shared" si="3"/>
        <v>3228.4199999999983</v>
      </c>
      <c r="Q147" s="31">
        <f>SUBTOTAL(9,$F$2:F147)</f>
        <v>35738.980000000003</v>
      </c>
      <c r="R147" s="31">
        <f t="shared" si="1"/>
        <v>38967.4</v>
      </c>
    </row>
    <row r="148" spans="1:18" ht="15.75" customHeight="1">
      <c r="A148" s="43">
        <v>183</v>
      </c>
      <c r="B148" s="408">
        <v>44388</v>
      </c>
      <c r="C148" s="29" t="s">
        <v>1072</v>
      </c>
      <c r="D148" s="163"/>
      <c r="F148" s="30">
        <v>47.88</v>
      </c>
      <c r="G148" s="30"/>
      <c r="H148" s="30"/>
      <c r="I148" s="43"/>
      <c r="J148" s="43"/>
      <c r="K148" s="43"/>
      <c r="L148" s="43"/>
      <c r="N148" s="13" t="s">
        <v>688</v>
      </c>
      <c r="O148" s="313"/>
      <c r="P148" s="31">
        <f t="shared" si="3"/>
        <v>3180.5400000000009</v>
      </c>
      <c r="Q148" s="31">
        <f>SUBTOTAL(9,$F$2:F148)</f>
        <v>35786.86</v>
      </c>
      <c r="R148" s="31">
        <f t="shared" si="1"/>
        <v>38967.4</v>
      </c>
    </row>
    <row r="149" spans="1:18" ht="15.75" customHeight="1">
      <c r="A149" s="43">
        <v>183</v>
      </c>
      <c r="B149" s="408">
        <v>44390</v>
      </c>
      <c r="C149" s="29" t="s">
        <v>1351</v>
      </c>
      <c r="D149" s="163"/>
      <c r="F149" s="30">
        <v>20</v>
      </c>
      <c r="G149" s="30"/>
      <c r="H149" s="30"/>
      <c r="I149" s="43" t="s">
        <v>89</v>
      </c>
      <c r="J149" s="43" t="s">
        <v>87</v>
      </c>
      <c r="K149" s="43" t="s">
        <v>1351</v>
      </c>
      <c r="L149" s="43">
        <v>235963</v>
      </c>
      <c r="N149" s="13" t="s">
        <v>688</v>
      </c>
      <c r="O149" s="313"/>
      <c r="P149" s="31">
        <f t="shared" si="3"/>
        <v>3160.5400000000009</v>
      </c>
      <c r="Q149" s="31">
        <f>SUBTOTAL(9,$F$2:F149)</f>
        <v>35806.86</v>
      </c>
      <c r="R149" s="31">
        <f t="shared" si="1"/>
        <v>38967.4</v>
      </c>
    </row>
    <row r="150" spans="1:18" ht="15.75" customHeight="1">
      <c r="A150" s="43">
        <v>183</v>
      </c>
      <c r="B150" s="408">
        <v>44397</v>
      </c>
      <c r="C150" s="29" t="s">
        <v>3381</v>
      </c>
      <c r="D150" s="163"/>
      <c r="F150" s="30">
        <v>19.829999999999998</v>
      </c>
      <c r="G150" s="30"/>
      <c r="H150" s="30"/>
      <c r="I150" s="43"/>
      <c r="J150" s="43"/>
      <c r="K150" s="43"/>
      <c r="L150" s="43"/>
      <c r="N150" s="13" t="s">
        <v>688</v>
      </c>
      <c r="O150" s="313"/>
      <c r="P150" s="31">
        <f t="shared" si="3"/>
        <v>3140.7099999999991</v>
      </c>
      <c r="Q150" s="31">
        <f>SUBTOTAL(9,$F$2:F150)</f>
        <v>35826.69</v>
      </c>
      <c r="R150" s="31">
        <f t="shared" si="1"/>
        <v>38967.4</v>
      </c>
    </row>
    <row r="151" spans="1:18" ht="15.75" customHeight="1">
      <c r="A151" s="43">
        <v>183</v>
      </c>
      <c r="B151" s="408">
        <v>44419</v>
      </c>
      <c r="C151" s="29" t="s">
        <v>1076</v>
      </c>
      <c r="D151" s="163"/>
      <c r="F151" s="30">
        <v>947.01</v>
      </c>
      <c r="G151" s="30"/>
      <c r="H151" s="30"/>
      <c r="I151" s="43"/>
      <c r="J151" s="43"/>
      <c r="K151" s="43"/>
      <c r="L151" s="43"/>
      <c r="N151" s="13" t="s">
        <v>688</v>
      </c>
      <c r="O151" s="313"/>
      <c r="P151" s="31">
        <f t="shared" si="3"/>
        <v>2193.6999999999971</v>
      </c>
      <c r="Q151" s="31">
        <f>SUBTOTAL(9,$F$2:F151)</f>
        <v>36773.700000000004</v>
      </c>
      <c r="R151" s="31">
        <f t="shared" si="1"/>
        <v>38967.4</v>
      </c>
    </row>
    <row r="152" spans="1:18" ht="15.75" customHeight="1">
      <c r="A152" s="43">
        <v>183</v>
      </c>
      <c r="B152" s="408">
        <v>44420</v>
      </c>
      <c r="C152" s="29" t="s">
        <v>1078</v>
      </c>
      <c r="D152" s="163"/>
      <c r="F152" s="30">
        <v>178.81</v>
      </c>
      <c r="G152" s="30"/>
      <c r="H152" s="30"/>
      <c r="I152" s="43"/>
      <c r="J152" s="43"/>
      <c r="K152" s="43"/>
      <c r="L152" s="43"/>
      <c r="N152" s="13" t="s">
        <v>688</v>
      </c>
      <c r="O152" s="313"/>
      <c r="P152" s="31">
        <f t="shared" si="3"/>
        <v>2014.8899999999994</v>
      </c>
      <c r="Q152" s="31">
        <f>SUBTOTAL(9,$F$2:F152)</f>
        <v>36952.51</v>
      </c>
      <c r="R152" s="31">
        <f t="shared" si="1"/>
        <v>38967.4</v>
      </c>
    </row>
    <row r="153" spans="1:18" ht="15.75" customHeight="1">
      <c r="A153" s="43">
        <v>183</v>
      </c>
      <c r="B153" s="408">
        <v>44428</v>
      </c>
      <c r="C153" s="29" t="s">
        <v>1716</v>
      </c>
      <c r="D153" s="163"/>
      <c r="F153" s="30">
        <v>84.72</v>
      </c>
      <c r="G153" s="30"/>
      <c r="H153" s="30"/>
      <c r="I153" s="43"/>
      <c r="J153" s="43"/>
      <c r="K153" s="43"/>
      <c r="L153" s="43"/>
      <c r="N153" s="13" t="s">
        <v>688</v>
      </c>
      <c r="O153" s="313"/>
      <c r="P153" s="31">
        <f t="shared" si="3"/>
        <v>1930.1699999999983</v>
      </c>
      <c r="Q153" s="31">
        <f>SUBTOTAL(9,$F$2:F153)</f>
        <v>37037.230000000003</v>
      </c>
      <c r="R153" s="31">
        <f t="shared" si="1"/>
        <v>38967.4</v>
      </c>
    </row>
    <row r="154" spans="1:18" ht="15.75" customHeight="1">
      <c r="A154" s="43">
        <v>183</v>
      </c>
      <c r="B154" s="408">
        <v>44435</v>
      </c>
      <c r="C154" s="29" t="s">
        <v>3519</v>
      </c>
      <c r="D154" s="163"/>
      <c r="F154" s="30"/>
      <c r="G154" s="30"/>
      <c r="H154" s="30">
        <v>179</v>
      </c>
      <c r="I154" s="43"/>
      <c r="J154" s="43"/>
      <c r="K154" s="43" t="s">
        <v>3520</v>
      </c>
      <c r="L154" s="43">
        <v>1409</v>
      </c>
      <c r="N154" s="13" t="s">
        <v>688</v>
      </c>
      <c r="O154" s="217"/>
      <c r="P154" s="31">
        <f t="shared" si="3"/>
        <v>1930.1699999999983</v>
      </c>
      <c r="Q154" s="31">
        <f>SUBTOTAL(9,$F$2:F154)</f>
        <v>37037.230000000003</v>
      </c>
      <c r="R154" s="31">
        <f t="shared" si="1"/>
        <v>38967.4</v>
      </c>
    </row>
    <row r="155" spans="1:18" ht="15.75" customHeight="1">
      <c r="A155" s="43">
        <v>183</v>
      </c>
      <c r="B155" s="408">
        <v>44441</v>
      </c>
      <c r="C155" s="29" t="s">
        <v>3518</v>
      </c>
      <c r="D155" s="163"/>
      <c r="F155" s="30">
        <v>2106</v>
      </c>
      <c r="G155" s="30"/>
      <c r="H155" s="30"/>
      <c r="I155" s="43"/>
      <c r="J155" s="43"/>
      <c r="K155" s="43" t="s">
        <v>1157</v>
      </c>
      <c r="L155" s="43">
        <v>12694</v>
      </c>
      <c r="N155" s="13" t="s">
        <v>688</v>
      </c>
      <c r="O155" s="217">
        <v>44442</v>
      </c>
      <c r="P155" s="31">
        <f t="shared" si="3"/>
        <v>-175.83000000000175</v>
      </c>
      <c r="Q155" s="31">
        <f>SUBTOTAL(9,$F$2:F155)</f>
        <v>39143.230000000003</v>
      </c>
      <c r="R155" s="31">
        <f t="shared" si="1"/>
        <v>38967.4</v>
      </c>
    </row>
    <row r="156" spans="1:18" ht="15.75" customHeight="1">
      <c r="A156" s="43">
        <v>183</v>
      </c>
      <c r="B156" s="408">
        <v>44449</v>
      </c>
      <c r="C156" s="29" t="s">
        <v>2007</v>
      </c>
      <c r="D156" s="163" t="s">
        <v>1100</v>
      </c>
      <c r="F156" s="30">
        <v>66.83</v>
      </c>
      <c r="G156" s="30"/>
      <c r="H156" s="30"/>
      <c r="I156" s="43"/>
      <c r="J156" s="43"/>
      <c r="K156" s="43"/>
      <c r="L156" s="43"/>
      <c r="N156" s="13" t="s">
        <v>688</v>
      </c>
      <c r="O156" s="217"/>
      <c r="P156" s="31">
        <f t="shared" si="3"/>
        <v>-242.66000000000349</v>
      </c>
      <c r="Q156" s="31">
        <f>SUBTOTAL(9,$F$2:F156)</f>
        <v>39210.060000000005</v>
      </c>
      <c r="R156" s="31">
        <f t="shared" si="1"/>
        <v>38967.4</v>
      </c>
    </row>
    <row r="157" spans="1:18" ht="15.75" customHeight="1">
      <c r="A157" s="43">
        <v>183</v>
      </c>
      <c r="B157" s="408">
        <v>44454</v>
      </c>
      <c r="C157" s="29" t="s">
        <v>2462</v>
      </c>
      <c r="D157" s="163" t="s">
        <v>1100</v>
      </c>
      <c r="F157" s="30">
        <v>9.77</v>
      </c>
      <c r="G157" s="30"/>
      <c r="H157" s="30"/>
      <c r="I157" s="43"/>
      <c r="J157" s="43"/>
      <c r="K157" s="43"/>
      <c r="L157" s="43"/>
      <c r="N157" s="13" t="s">
        <v>688</v>
      </c>
      <c r="O157" s="217"/>
      <c r="P157" s="31">
        <f t="shared" si="3"/>
        <v>-252.43000000000029</v>
      </c>
      <c r="Q157" s="31">
        <f>SUBTOTAL(9,$F$2:F157)</f>
        <v>39219.83</v>
      </c>
      <c r="R157" s="31">
        <f t="shared" si="1"/>
        <v>38967.4</v>
      </c>
    </row>
    <row r="158" spans="1:18" ht="15.75" customHeight="1">
      <c r="A158" s="43">
        <v>183</v>
      </c>
      <c r="B158" s="408">
        <v>44459</v>
      </c>
      <c r="C158" s="29" t="s">
        <v>3521</v>
      </c>
      <c r="D158" s="163" t="s">
        <v>1100</v>
      </c>
      <c r="F158" s="30">
        <v>5.52</v>
      </c>
      <c r="G158" s="30"/>
      <c r="H158" s="30"/>
      <c r="I158" s="43"/>
      <c r="J158" s="43"/>
      <c r="K158" s="43"/>
      <c r="L158" s="43"/>
      <c r="N158" s="13" t="s">
        <v>688</v>
      </c>
      <c r="O158" s="217"/>
      <c r="P158" s="31">
        <f t="shared" si="3"/>
        <v>-257.94999999999709</v>
      </c>
      <c r="Q158" s="31">
        <f>SUBTOTAL(9,$F$2:F158)</f>
        <v>39225.35</v>
      </c>
      <c r="R158" s="31">
        <f t="shared" si="1"/>
        <v>38967.4</v>
      </c>
    </row>
    <row r="159" spans="1:18" ht="15.75" customHeight="1">
      <c r="A159" s="43">
        <v>183</v>
      </c>
      <c r="B159" s="408">
        <v>44480</v>
      </c>
      <c r="C159" s="29" t="s">
        <v>2471</v>
      </c>
      <c r="D159" s="163"/>
      <c r="F159" s="30">
        <v>505.37</v>
      </c>
      <c r="G159" s="30"/>
      <c r="H159" s="30"/>
      <c r="I159" s="43"/>
      <c r="J159" s="43"/>
      <c r="K159" s="43"/>
      <c r="L159" s="43"/>
      <c r="N159" s="13" t="s">
        <v>688</v>
      </c>
      <c r="O159" s="217"/>
      <c r="P159" s="31">
        <f t="shared" si="3"/>
        <v>-763.31999999999971</v>
      </c>
      <c r="Q159" s="31">
        <f>SUBTOTAL(9,$F$2:F159)</f>
        <v>39730.720000000001</v>
      </c>
      <c r="R159" s="31">
        <f t="shared" si="1"/>
        <v>38967.4</v>
      </c>
    </row>
    <row r="160" spans="1:18" ht="15.75" customHeight="1">
      <c r="A160" s="43">
        <v>183</v>
      </c>
      <c r="B160" s="408">
        <v>44482</v>
      </c>
      <c r="C160" s="29" t="s">
        <v>2475</v>
      </c>
      <c r="D160" s="163"/>
      <c r="F160" s="30">
        <v>91.38</v>
      </c>
      <c r="G160" s="30"/>
      <c r="H160" s="30"/>
      <c r="I160" s="43"/>
      <c r="J160" s="43"/>
      <c r="K160" s="43"/>
      <c r="L160" s="43"/>
      <c r="N160" s="13" t="s">
        <v>688</v>
      </c>
      <c r="O160" s="217"/>
      <c r="P160" s="31">
        <f t="shared" si="3"/>
        <v>-854.69999999999709</v>
      </c>
      <c r="Q160" s="31">
        <f>SUBTOTAL(9,$F$2:F160)</f>
        <v>39822.1</v>
      </c>
      <c r="R160" s="31">
        <f t="shared" si="1"/>
        <v>38967.4</v>
      </c>
    </row>
    <row r="161" spans="1:18" ht="15.75" customHeight="1">
      <c r="A161" s="43">
        <v>183</v>
      </c>
      <c r="B161" s="408">
        <v>44489</v>
      </c>
      <c r="C161" s="29" t="s">
        <v>2477</v>
      </c>
      <c r="D161" s="163"/>
      <c r="F161" s="30">
        <v>39.369999999999997</v>
      </c>
      <c r="G161" s="30"/>
      <c r="H161" s="30"/>
      <c r="I161" s="43"/>
      <c r="J161" s="43"/>
      <c r="K161" s="43"/>
      <c r="L161" s="43"/>
      <c r="N161" s="13" t="s">
        <v>688</v>
      </c>
      <c r="O161" s="217"/>
      <c r="P161" s="31">
        <f t="shared" si="3"/>
        <v>-894.06999999999971</v>
      </c>
      <c r="Q161" s="31">
        <f>SUBTOTAL(9,$F$2:F161)</f>
        <v>39861.47</v>
      </c>
      <c r="R161" s="31">
        <f t="shared" si="1"/>
        <v>38967.4</v>
      </c>
    </row>
    <row r="162" spans="1:18" ht="15.75" customHeight="1">
      <c r="A162" s="43">
        <v>183</v>
      </c>
      <c r="B162" s="408">
        <v>44501</v>
      </c>
      <c r="C162" s="29" t="s">
        <v>1022</v>
      </c>
      <c r="D162" s="163"/>
      <c r="E162" s="29"/>
      <c r="F162" s="30"/>
      <c r="G162" s="30"/>
      <c r="H162" s="30"/>
      <c r="I162" s="42"/>
      <c r="J162" s="42"/>
      <c r="K162" s="42"/>
      <c r="L162" s="43"/>
      <c r="M162" s="9">
        <v>4240</v>
      </c>
      <c r="N162" s="13" t="s">
        <v>688</v>
      </c>
      <c r="O162" s="217">
        <v>44538</v>
      </c>
      <c r="P162" s="31">
        <f t="shared" si="3"/>
        <v>-894.06999999999971</v>
      </c>
      <c r="Q162" s="31">
        <f>SUBTOTAL(9,$F$2:F162)</f>
        <v>39861.47</v>
      </c>
      <c r="R162" s="31">
        <f t="shared" si="1"/>
        <v>38967.4</v>
      </c>
    </row>
    <row r="163" spans="1:18" ht="15.75" customHeight="1">
      <c r="A163" s="43">
        <v>183</v>
      </c>
      <c r="B163" s="408">
        <v>44516</v>
      </c>
      <c r="C163" s="29" t="s">
        <v>3523</v>
      </c>
      <c r="D163" s="163"/>
      <c r="E163" s="29"/>
      <c r="F163" s="35"/>
      <c r="G163" s="35"/>
      <c r="H163" s="35">
        <v>1773.5</v>
      </c>
      <c r="I163" s="147"/>
      <c r="J163" s="147"/>
      <c r="K163" s="147" t="s">
        <v>2811</v>
      </c>
      <c r="L163" s="29">
        <v>4873269</v>
      </c>
      <c r="M163" s="29"/>
      <c r="N163" s="13" t="s">
        <v>688</v>
      </c>
      <c r="O163" s="217"/>
      <c r="P163" s="31">
        <f t="shared" si="3"/>
        <v>-894.06999999999971</v>
      </c>
      <c r="Q163" s="31">
        <f>SUBTOTAL(9,$F$2:F163)</f>
        <v>39861.47</v>
      </c>
      <c r="R163" s="31">
        <f t="shared" si="1"/>
        <v>38967.4</v>
      </c>
    </row>
    <row r="164" spans="1:18" ht="15.75" customHeight="1">
      <c r="A164" s="43">
        <v>183</v>
      </c>
      <c r="B164" s="552">
        <v>44539</v>
      </c>
      <c r="C164" s="29" t="s">
        <v>962</v>
      </c>
      <c r="D164" s="523"/>
      <c r="E164" s="29"/>
      <c r="F164" s="35"/>
      <c r="G164" s="35">
        <v>5000</v>
      </c>
      <c r="H164" s="35"/>
      <c r="I164" s="147"/>
      <c r="J164" s="147"/>
      <c r="K164" s="147"/>
      <c r="L164" s="29"/>
      <c r="M164" s="29"/>
      <c r="N164" s="13" t="s">
        <v>688</v>
      </c>
      <c r="O164" s="217"/>
      <c r="P164" s="31">
        <f t="shared" si="3"/>
        <v>4105.93</v>
      </c>
      <c r="Q164" s="31">
        <f>SUBTOTAL(9,$F$2:F164)</f>
        <v>39861.47</v>
      </c>
      <c r="R164" s="31">
        <f t="shared" si="1"/>
        <v>43967.4</v>
      </c>
    </row>
    <row r="165" spans="1:18" ht="15.75" customHeight="1">
      <c r="A165" s="43">
        <v>183</v>
      </c>
      <c r="B165" s="408">
        <v>44540</v>
      </c>
      <c r="C165" s="153" t="s">
        <v>3522</v>
      </c>
      <c r="D165" s="410"/>
      <c r="E165" s="27"/>
      <c r="F165" s="120">
        <v>819</v>
      </c>
      <c r="G165" s="120"/>
      <c r="H165" s="120"/>
      <c r="I165" s="43" t="s">
        <v>91</v>
      </c>
      <c r="J165" s="43"/>
      <c r="K165" s="27" t="s">
        <v>1064</v>
      </c>
      <c r="L165" s="27">
        <v>1024</v>
      </c>
      <c r="M165" s="27"/>
      <c r="N165" s="13" t="s">
        <v>688</v>
      </c>
      <c r="O165" s="217"/>
      <c r="P165" s="31">
        <f t="shared" si="3"/>
        <v>3286.9300000000003</v>
      </c>
      <c r="Q165" s="31">
        <f>SUBTOTAL(9,$F$2:F165)</f>
        <v>40680.47</v>
      </c>
      <c r="R165" s="31">
        <f t="shared" si="1"/>
        <v>43967.4</v>
      </c>
    </row>
    <row r="166" spans="1:18" ht="15.75" customHeight="1">
      <c r="A166" s="43">
        <v>183</v>
      </c>
      <c r="B166" s="408">
        <v>44564</v>
      </c>
      <c r="C166" s="52" t="s">
        <v>1105</v>
      </c>
      <c r="D166" s="163" t="s">
        <v>3524</v>
      </c>
      <c r="E166" s="29"/>
      <c r="F166" s="35">
        <v>690</v>
      </c>
      <c r="G166" s="35"/>
      <c r="H166" s="35"/>
      <c r="I166" s="43" t="s">
        <v>91</v>
      </c>
      <c r="J166" s="147"/>
      <c r="K166" s="147" t="s">
        <v>1753</v>
      </c>
      <c r="L166" s="29">
        <v>1700</v>
      </c>
      <c r="M166" s="29"/>
      <c r="N166" s="13" t="s">
        <v>688</v>
      </c>
      <c r="O166" s="217"/>
      <c r="P166" s="31">
        <f t="shared" si="3"/>
        <v>2596.9300000000003</v>
      </c>
      <c r="Q166" s="31">
        <f>SUBTOTAL(9,$F$2:F166)</f>
        <v>41370.47</v>
      </c>
      <c r="R166" s="31">
        <f t="shared" si="1"/>
        <v>43967.4</v>
      </c>
    </row>
    <row r="167" spans="1:18" ht="15.75" customHeight="1">
      <c r="A167" s="43">
        <v>183</v>
      </c>
      <c r="B167" s="408">
        <v>44566</v>
      </c>
      <c r="C167" s="29" t="s">
        <v>3525</v>
      </c>
      <c r="D167" s="163"/>
      <c r="E167" s="29"/>
      <c r="F167" s="35">
        <v>702</v>
      </c>
      <c r="G167" s="35"/>
      <c r="H167" s="35"/>
      <c r="I167" s="43" t="s">
        <v>91</v>
      </c>
      <c r="J167" s="147"/>
      <c r="K167" s="147" t="s">
        <v>3526</v>
      </c>
      <c r="L167" s="29">
        <v>2419</v>
      </c>
      <c r="M167" s="29"/>
      <c r="N167" s="13" t="s">
        <v>688</v>
      </c>
      <c r="O167" s="217"/>
      <c r="P167" s="31">
        <f t="shared" si="3"/>
        <v>1894.9300000000003</v>
      </c>
      <c r="Q167" s="31">
        <f>SUBTOTAL(9,$F$2:F167)</f>
        <v>42072.47</v>
      </c>
      <c r="R167" s="31">
        <f t="shared" si="1"/>
        <v>43967.4</v>
      </c>
    </row>
    <row r="168" spans="1:18" ht="15.75" customHeight="1">
      <c r="A168" s="43">
        <v>183</v>
      </c>
      <c r="B168" s="408">
        <v>44578</v>
      </c>
      <c r="C168" s="29" t="s">
        <v>3527</v>
      </c>
      <c r="D168" s="163"/>
      <c r="E168" s="29"/>
      <c r="F168" s="35">
        <v>468</v>
      </c>
      <c r="G168" s="35"/>
      <c r="H168" s="35"/>
      <c r="I168" s="43" t="s">
        <v>91</v>
      </c>
      <c r="J168" s="147"/>
      <c r="K168" s="147" t="s">
        <v>1020</v>
      </c>
      <c r="L168" s="29">
        <v>725</v>
      </c>
      <c r="M168" s="29"/>
      <c r="N168" s="13" t="s">
        <v>688</v>
      </c>
      <c r="O168" s="217"/>
      <c r="P168" s="31">
        <f t="shared" si="3"/>
        <v>1426.9300000000003</v>
      </c>
      <c r="Q168" s="31">
        <f>SUBTOTAL(9,$F$2:F168)</f>
        <v>42540.47</v>
      </c>
      <c r="R168" s="31">
        <f t="shared" si="1"/>
        <v>43967.4</v>
      </c>
    </row>
    <row r="169" spans="1:18" ht="15.75" customHeight="1">
      <c r="A169" s="43">
        <v>183</v>
      </c>
      <c r="B169" s="408">
        <v>44578</v>
      </c>
      <c r="C169" s="29" t="s">
        <v>3528</v>
      </c>
      <c r="D169" s="163"/>
      <c r="E169" s="29"/>
      <c r="F169" s="35">
        <v>5651</v>
      </c>
      <c r="G169" s="35"/>
      <c r="H169" s="35"/>
      <c r="I169" s="147"/>
      <c r="J169" s="147"/>
      <c r="K169" s="147" t="s">
        <v>791</v>
      </c>
      <c r="L169" s="29">
        <v>320</v>
      </c>
      <c r="M169" s="29"/>
      <c r="N169" s="13" t="s">
        <v>688</v>
      </c>
      <c r="O169" s="217"/>
      <c r="P169" s="31">
        <f t="shared" si="3"/>
        <v>-4224.07</v>
      </c>
      <c r="Q169" s="31">
        <f>SUBTOTAL(9,$F$2:F169)</f>
        <v>48191.47</v>
      </c>
      <c r="R169" s="31">
        <f t="shared" si="1"/>
        <v>43967.4</v>
      </c>
    </row>
    <row r="170" spans="1:18" ht="15.75" customHeight="1">
      <c r="A170" s="43">
        <v>183</v>
      </c>
      <c r="B170" s="408">
        <v>44578</v>
      </c>
      <c r="C170" s="29" t="s">
        <v>3529</v>
      </c>
      <c r="D170" s="163"/>
      <c r="E170" s="29"/>
      <c r="F170" s="35">
        <f>650*1.17</f>
        <v>760.5</v>
      </c>
      <c r="G170" s="35"/>
      <c r="H170" s="35"/>
      <c r="I170" s="147"/>
      <c r="J170" s="147"/>
      <c r="K170" s="147" t="s">
        <v>3530</v>
      </c>
      <c r="L170" s="29"/>
      <c r="M170" s="29"/>
      <c r="N170" s="13" t="s">
        <v>688</v>
      </c>
      <c r="O170" s="217">
        <v>44578</v>
      </c>
      <c r="P170" s="31">
        <f t="shared" si="3"/>
        <v>-4984.57</v>
      </c>
      <c r="Q170" s="31">
        <f>SUBTOTAL(9,$F$2:F170)</f>
        <v>48951.97</v>
      </c>
      <c r="R170" s="31">
        <f t="shared" si="1"/>
        <v>43967.4</v>
      </c>
    </row>
    <row r="171" spans="1:18" ht="15.75" customHeight="1">
      <c r="A171" s="43">
        <v>183</v>
      </c>
      <c r="B171" s="408">
        <v>44582</v>
      </c>
      <c r="C171" s="29" t="s">
        <v>962</v>
      </c>
      <c r="D171" s="163"/>
      <c r="E171" s="29"/>
      <c r="F171" s="35"/>
      <c r="G171" s="35">
        <v>10000</v>
      </c>
      <c r="H171" s="35"/>
      <c r="I171" s="147"/>
      <c r="J171" s="147"/>
      <c r="K171" s="147"/>
      <c r="L171" s="29"/>
      <c r="M171" s="29"/>
      <c r="N171" s="13" t="s">
        <v>688</v>
      </c>
      <c r="O171" s="217"/>
      <c r="P171" s="31">
        <f t="shared" si="3"/>
        <v>5015.43</v>
      </c>
      <c r="Q171" s="31">
        <f>SUBTOTAL(9,$F$2:F171)</f>
        <v>48951.97</v>
      </c>
      <c r="R171" s="31">
        <f t="shared" si="1"/>
        <v>53967.4</v>
      </c>
    </row>
    <row r="172" spans="1:18" ht="15.75" customHeight="1">
      <c r="A172" s="43">
        <v>183</v>
      </c>
      <c r="B172" s="408">
        <v>44592</v>
      </c>
      <c r="C172" s="29" t="s">
        <v>3531</v>
      </c>
      <c r="D172" s="163"/>
      <c r="E172" s="29"/>
      <c r="F172" s="35"/>
      <c r="G172" s="35"/>
      <c r="H172" s="35">
        <v>1772.4</v>
      </c>
      <c r="I172" s="147"/>
      <c r="J172" s="147"/>
      <c r="K172" s="147" t="s">
        <v>2811</v>
      </c>
      <c r="L172" s="29">
        <v>4881530</v>
      </c>
      <c r="M172" s="29"/>
      <c r="N172" s="13" t="s">
        <v>688</v>
      </c>
      <c r="O172" s="217"/>
      <c r="P172" s="31">
        <f t="shared" si="3"/>
        <v>5015.43</v>
      </c>
      <c r="Q172" s="31">
        <f>SUBTOTAL(9,$F$2:F172)</f>
        <v>48951.97</v>
      </c>
      <c r="R172" s="31">
        <f t="shared" si="1"/>
        <v>53967.4</v>
      </c>
    </row>
    <row r="173" spans="1:18" ht="15.75" customHeight="1">
      <c r="A173" s="43">
        <v>183</v>
      </c>
      <c r="B173" s="408">
        <v>44620</v>
      </c>
      <c r="C173" s="29" t="s">
        <v>1845</v>
      </c>
      <c r="D173" s="163"/>
      <c r="E173" s="29"/>
      <c r="F173" s="35">
        <v>15</v>
      </c>
      <c r="G173" s="35"/>
      <c r="H173" s="35"/>
      <c r="I173" s="147"/>
      <c r="J173" s="147"/>
      <c r="K173" s="147"/>
      <c r="L173" s="29"/>
      <c r="M173" s="29"/>
      <c r="N173" s="13" t="s">
        <v>688</v>
      </c>
      <c r="O173" s="217"/>
      <c r="P173" s="31">
        <f t="shared" si="3"/>
        <v>5000.43</v>
      </c>
      <c r="Q173" s="31">
        <f>SUBTOTAL(9,$F$2:F173)</f>
        <v>48966.97</v>
      </c>
      <c r="R173" s="31">
        <f t="shared" si="1"/>
        <v>53967.4</v>
      </c>
    </row>
    <row r="174" spans="1:18" ht="15.75" customHeight="1">
      <c r="A174" s="43">
        <v>183</v>
      </c>
      <c r="B174" s="28">
        <v>44628</v>
      </c>
      <c r="C174" s="52" t="s">
        <v>1111</v>
      </c>
      <c r="D174" s="52" t="s">
        <v>1100</v>
      </c>
      <c r="E174" s="29"/>
      <c r="F174" s="35">
        <v>291</v>
      </c>
      <c r="G174" s="35"/>
      <c r="H174" s="35"/>
      <c r="I174" s="147"/>
      <c r="J174" s="147"/>
      <c r="K174" s="147"/>
      <c r="L174" s="29"/>
      <c r="M174" s="29"/>
      <c r="N174" s="13" t="s">
        <v>688</v>
      </c>
      <c r="O174" s="217"/>
      <c r="P174" s="31">
        <f t="shared" si="3"/>
        <v>4709.43</v>
      </c>
      <c r="Q174" s="31">
        <f>SUBTOTAL(9,$F$2:F174)</f>
        <v>49257.97</v>
      </c>
      <c r="R174" s="31">
        <f t="shared" si="1"/>
        <v>53967.4</v>
      </c>
    </row>
    <row r="175" spans="1:18" ht="15.75" customHeight="1">
      <c r="A175" s="43">
        <v>183</v>
      </c>
      <c r="B175" s="28">
        <v>44628</v>
      </c>
      <c r="C175" s="51" t="s">
        <v>1114</v>
      </c>
      <c r="D175" s="52" t="s">
        <v>1100</v>
      </c>
      <c r="E175" s="29"/>
      <c r="F175" s="35">
        <v>55</v>
      </c>
      <c r="G175" s="35"/>
      <c r="H175" s="35"/>
      <c r="I175" s="147"/>
      <c r="J175" s="147"/>
      <c r="K175" s="147"/>
      <c r="L175" s="29"/>
      <c r="M175" s="29"/>
      <c r="N175" s="13" t="s">
        <v>688</v>
      </c>
      <c r="O175" s="217"/>
      <c r="P175" s="31">
        <f t="shared" si="3"/>
        <v>4654.43</v>
      </c>
      <c r="Q175" s="31">
        <f>SUBTOTAL(9,$F$2:F175)</f>
        <v>49312.97</v>
      </c>
      <c r="R175" s="31">
        <f t="shared" si="1"/>
        <v>53967.4</v>
      </c>
    </row>
    <row r="176" spans="1:18" ht="15.75" customHeight="1">
      <c r="A176" s="43">
        <v>183</v>
      </c>
      <c r="B176" s="28">
        <v>44628</v>
      </c>
      <c r="C176" s="51" t="s">
        <v>1110</v>
      </c>
      <c r="D176" s="52" t="s">
        <v>1100</v>
      </c>
      <c r="E176" s="29"/>
      <c r="F176" s="35">
        <v>23</v>
      </c>
      <c r="G176" s="35"/>
      <c r="H176" s="35"/>
      <c r="I176" s="147"/>
      <c r="J176" s="147"/>
      <c r="K176" s="147"/>
      <c r="L176" s="29"/>
      <c r="M176" s="29"/>
      <c r="N176" s="13" t="s">
        <v>688</v>
      </c>
      <c r="O176" s="217"/>
      <c r="P176" s="31">
        <f t="shared" si="3"/>
        <v>4631.43</v>
      </c>
      <c r="Q176" s="31">
        <f>SUBTOTAL(9,$F$2:F176)</f>
        <v>49335.97</v>
      </c>
      <c r="R176" s="31">
        <f t="shared" si="1"/>
        <v>53967.4</v>
      </c>
    </row>
    <row r="177" spans="1:18" ht="15.75" customHeight="1">
      <c r="A177" s="43">
        <v>183</v>
      </c>
      <c r="B177" s="408">
        <v>44647</v>
      </c>
      <c r="C177" s="29" t="s">
        <v>3532</v>
      </c>
      <c r="D177" s="163"/>
      <c r="E177" s="29"/>
      <c r="F177" s="14"/>
      <c r="G177" s="35"/>
      <c r="H177" s="35">
        <v>56.59</v>
      </c>
      <c r="I177" s="147"/>
      <c r="J177" s="147"/>
      <c r="K177" s="147"/>
      <c r="L177" s="29"/>
      <c r="M177" s="29"/>
      <c r="N177" s="13" t="s">
        <v>688</v>
      </c>
      <c r="O177" s="217"/>
      <c r="P177" s="31">
        <f t="shared" si="3"/>
        <v>4631.43</v>
      </c>
      <c r="Q177" s="31">
        <f>SUBTOTAL(9,$F$2:F177)</f>
        <v>49335.97</v>
      </c>
      <c r="R177" s="31">
        <f t="shared" si="1"/>
        <v>53967.4</v>
      </c>
    </row>
    <row r="178" spans="1:18" ht="15.75" customHeight="1">
      <c r="A178" s="43">
        <v>183</v>
      </c>
      <c r="B178" s="408">
        <v>44647</v>
      </c>
      <c r="C178" s="29" t="s">
        <v>3533</v>
      </c>
      <c r="D178" s="163"/>
      <c r="E178" s="29"/>
      <c r="F178" s="35"/>
      <c r="G178" s="35"/>
      <c r="H178" s="35">
        <v>1775.9</v>
      </c>
      <c r="I178" s="147"/>
      <c r="J178" s="147"/>
      <c r="K178" s="147"/>
      <c r="L178" s="29"/>
      <c r="M178" s="29"/>
      <c r="N178" s="13" t="s">
        <v>688</v>
      </c>
      <c r="O178" s="217"/>
      <c r="P178" s="31">
        <f t="shared" si="3"/>
        <v>4631.43</v>
      </c>
      <c r="Q178" s="31">
        <f>SUBTOTAL(9,$F$2:F178)</f>
        <v>49335.97</v>
      </c>
      <c r="R178" s="31">
        <f t="shared" si="1"/>
        <v>53967.4</v>
      </c>
    </row>
    <row r="179" spans="1:18" ht="15.75" customHeight="1">
      <c r="A179" s="43">
        <v>183</v>
      </c>
      <c r="B179" s="408">
        <v>44661</v>
      </c>
      <c r="C179" s="29" t="s">
        <v>3534</v>
      </c>
      <c r="D179" s="163"/>
      <c r="E179" s="29"/>
      <c r="F179" s="35">
        <v>218</v>
      </c>
      <c r="G179" s="35"/>
      <c r="H179" s="35"/>
      <c r="I179" s="147"/>
      <c r="J179" s="147"/>
      <c r="K179" s="147"/>
      <c r="L179" s="29"/>
      <c r="M179" s="29"/>
      <c r="N179" s="13" t="s">
        <v>688</v>
      </c>
      <c r="O179" s="217"/>
      <c r="P179" s="31">
        <f t="shared" si="3"/>
        <v>4413.43</v>
      </c>
      <c r="Q179" s="31">
        <f>SUBTOTAL(9,$F$2:F179)</f>
        <v>49553.97</v>
      </c>
      <c r="R179" s="31">
        <f t="shared" si="1"/>
        <v>53967.4</v>
      </c>
    </row>
    <row r="180" spans="1:18" ht="15.75" customHeight="1">
      <c r="A180" s="43">
        <v>183</v>
      </c>
      <c r="B180" s="408">
        <v>44694</v>
      </c>
      <c r="C180" s="29" t="s">
        <v>3535</v>
      </c>
      <c r="D180" s="163"/>
      <c r="E180" s="29"/>
      <c r="F180" s="35">
        <v>1205</v>
      </c>
      <c r="G180" s="35"/>
      <c r="H180" s="35"/>
      <c r="I180" s="147"/>
      <c r="J180" s="147"/>
      <c r="K180" s="147" t="s">
        <v>791</v>
      </c>
      <c r="L180" s="29">
        <v>334</v>
      </c>
      <c r="M180" s="29"/>
      <c r="N180" s="13" t="s">
        <v>688</v>
      </c>
      <c r="O180" s="217"/>
      <c r="P180" s="31">
        <f t="shared" si="3"/>
        <v>3208.4300000000003</v>
      </c>
      <c r="Q180" s="31">
        <f>SUBTOTAL(9,$F$2:F180)</f>
        <v>50758.97</v>
      </c>
      <c r="R180" s="31">
        <f t="shared" si="1"/>
        <v>53967.4</v>
      </c>
    </row>
    <row r="181" spans="1:18" ht="15.75" customHeight="1">
      <c r="A181" s="43">
        <v>183</v>
      </c>
      <c r="B181" s="408">
        <v>44698</v>
      </c>
      <c r="C181" s="29" t="s">
        <v>1016</v>
      </c>
      <c r="D181" s="163"/>
      <c r="E181" s="29"/>
      <c r="F181" s="35">
        <v>220</v>
      </c>
      <c r="G181" s="35"/>
      <c r="H181" s="35"/>
      <c r="I181" s="147"/>
      <c r="J181" s="147"/>
      <c r="K181" s="147" t="s">
        <v>1017</v>
      </c>
      <c r="L181" s="29" t="s">
        <v>3536</v>
      </c>
      <c r="M181" s="29"/>
      <c r="N181" s="13" t="s">
        <v>688</v>
      </c>
      <c r="O181" s="217"/>
      <c r="P181" s="31">
        <f t="shared" si="3"/>
        <v>2988.4300000000003</v>
      </c>
      <c r="Q181" s="31">
        <f>SUBTOTAL(9,$F$2:F181)</f>
        <v>50978.97</v>
      </c>
      <c r="R181" s="31">
        <f t="shared" si="1"/>
        <v>53967.4</v>
      </c>
    </row>
    <row r="182" spans="1:18" ht="15.75" customHeight="1">
      <c r="A182" s="43">
        <v>183</v>
      </c>
      <c r="B182" s="408">
        <v>44711</v>
      </c>
      <c r="C182" s="29" t="s">
        <v>3537</v>
      </c>
      <c r="D182" s="163"/>
      <c r="E182" s="29"/>
      <c r="F182" s="35"/>
      <c r="G182" s="35"/>
      <c r="H182" s="35">
        <v>1791.5</v>
      </c>
      <c r="I182" s="147"/>
      <c r="J182" s="147"/>
      <c r="K182" s="147" t="s">
        <v>29</v>
      </c>
      <c r="L182" s="29"/>
      <c r="M182" s="29"/>
      <c r="N182" s="13" t="s">
        <v>688</v>
      </c>
      <c r="O182" s="217"/>
      <c r="P182" s="31">
        <f t="shared" si="3"/>
        <v>2988.4300000000003</v>
      </c>
      <c r="Q182" s="31">
        <f>SUBTOTAL(9,$F$2:F182)</f>
        <v>50978.97</v>
      </c>
      <c r="R182" s="31">
        <f t="shared" si="1"/>
        <v>53967.4</v>
      </c>
    </row>
    <row r="183" spans="1:18" ht="15.75" customHeight="1">
      <c r="A183" s="43">
        <v>183</v>
      </c>
      <c r="B183" s="408">
        <v>44720</v>
      </c>
      <c r="C183" s="52" t="s">
        <v>1123</v>
      </c>
      <c r="D183" s="52" t="s">
        <v>1100</v>
      </c>
      <c r="E183" s="29"/>
      <c r="F183" s="35">
        <v>291</v>
      </c>
      <c r="G183" s="35"/>
      <c r="H183" s="35"/>
      <c r="I183" s="147"/>
      <c r="J183" s="147"/>
      <c r="K183" s="147"/>
      <c r="L183" s="29"/>
      <c r="M183" s="29"/>
      <c r="N183" s="13" t="s">
        <v>688</v>
      </c>
      <c r="O183" s="217"/>
      <c r="P183" s="31">
        <f t="shared" si="3"/>
        <v>2697.4300000000003</v>
      </c>
      <c r="Q183" s="31">
        <f>SUBTOTAL(9,$F$2:F183)</f>
        <v>51269.97</v>
      </c>
      <c r="R183" s="31">
        <f t="shared" si="1"/>
        <v>53967.4</v>
      </c>
    </row>
    <row r="184" spans="1:18" ht="15.75" customHeight="1">
      <c r="A184" s="43">
        <v>183</v>
      </c>
      <c r="B184" s="408">
        <v>44720</v>
      </c>
      <c r="C184" s="51" t="s">
        <v>3538</v>
      </c>
      <c r="D184" s="52" t="s">
        <v>1100</v>
      </c>
      <c r="E184" s="29"/>
      <c r="F184" s="35">
        <v>56</v>
      </c>
      <c r="G184" s="35"/>
      <c r="H184" s="35"/>
      <c r="I184" s="147"/>
      <c r="J184" s="147"/>
      <c r="K184" s="147"/>
      <c r="L184" s="29"/>
      <c r="M184" s="29"/>
      <c r="N184" s="13" t="s">
        <v>688</v>
      </c>
      <c r="O184" s="217"/>
      <c r="P184" s="31">
        <f t="shared" si="3"/>
        <v>2641.4300000000003</v>
      </c>
      <c r="Q184" s="31">
        <f>SUBTOTAL(9,$F$2:F184)</f>
        <v>51325.97</v>
      </c>
      <c r="R184" s="31">
        <f t="shared" si="1"/>
        <v>53967.4</v>
      </c>
    </row>
    <row r="185" spans="1:18" ht="15.75" customHeight="1">
      <c r="A185" s="43">
        <v>183</v>
      </c>
      <c r="B185" s="408">
        <v>44720</v>
      </c>
      <c r="C185" s="51" t="s">
        <v>3539</v>
      </c>
      <c r="D185" s="52" t="s">
        <v>1100</v>
      </c>
      <c r="E185" s="29"/>
      <c r="F185" s="35">
        <v>23</v>
      </c>
      <c r="G185" s="35"/>
      <c r="H185" s="35"/>
      <c r="I185" s="147"/>
      <c r="J185" s="147"/>
      <c r="K185" s="147"/>
      <c r="L185" s="29"/>
      <c r="M185" s="29"/>
      <c r="N185" s="13" t="s">
        <v>688</v>
      </c>
      <c r="O185" s="217"/>
      <c r="P185" s="31">
        <f t="shared" si="3"/>
        <v>2618.4300000000003</v>
      </c>
      <c r="Q185" s="31">
        <f>SUBTOTAL(9,$F$2:F185)</f>
        <v>51348.97</v>
      </c>
      <c r="R185" s="31">
        <f t="shared" si="1"/>
        <v>53967.4</v>
      </c>
    </row>
    <row r="186" spans="1:18" ht="15.75" customHeight="1">
      <c r="A186" s="43">
        <v>183</v>
      </c>
      <c r="B186" s="408">
        <v>44732</v>
      </c>
      <c r="C186" s="29" t="s">
        <v>3542</v>
      </c>
      <c r="D186" s="163"/>
      <c r="E186" s="29"/>
      <c r="F186" s="35">
        <v>95.8</v>
      </c>
      <c r="G186" s="35"/>
      <c r="H186" s="35"/>
      <c r="I186" s="147"/>
      <c r="J186" s="147"/>
      <c r="K186" s="147" t="s">
        <v>1066</v>
      </c>
      <c r="L186" s="29">
        <v>1244697</v>
      </c>
      <c r="M186" s="29"/>
      <c r="N186" s="13" t="s">
        <v>688</v>
      </c>
      <c r="O186" s="217"/>
      <c r="P186" s="31">
        <f t="shared" si="3"/>
        <v>2522.6299999999974</v>
      </c>
      <c r="Q186" s="31">
        <f>SUBTOTAL(9,$F$2:F186)</f>
        <v>51444.770000000004</v>
      </c>
      <c r="R186" s="31">
        <f t="shared" si="1"/>
        <v>53967.4</v>
      </c>
    </row>
    <row r="187" spans="1:18" ht="15.75" customHeight="1">
      <c r="A187" s="43">
        <v>183</v>
      </c>
      <c r="B187" s="408">
        <v>44733</v>
      </c>
      <c r="C187" s="29" t="s">
        <v>3540</v>
      </c>
      <c r="D187" s="163"/>
      <c r="E187" s="29"/>
      <c r="F187" s="35">
        <v>13.9</v>
      </c>
      <c r="G187" s="35"/>
      <c r="H187" s="35"/>
      <c r="I187" s="147"/>
      <c r="J187" s="147"/>
      <c r="K187" s="147" t="s">
        <v>3541</v>
      </c>
      <c r="L187" s="29">
        <v>52207</v>
      </c>
      <c r="M187" s="29"/>
      <c r="N187" s="13" t="s">
        <v>688</v>
      </c>
      <c r="O187" s="217"/>
      <c r="P187" s="31">
        <f t="shared" si="3"/>
        <v>2508.7299999999959</v>
      </c>
      <c r="Q187" s="31">
        <f>SUBTOTAL(9,$F$2:F187)</f>
        <v>51458.670000000006</v>
      </c>
      <c r="R187" s="31">
        <f t="shared" si="1"/>
        <v>53967.4</v>
      </c>
    </row>
    <row r="188" spans="1:18" ht="15.75" customHeight="1">
      <c r="A188" s="43">
        <v>183</v>
      </c>
      <c r="B188" s="408">
        <v>44733</v>
      </c>
      <c r="C188" s="29" t="s">
        <v>3543</v>
      </c>
      <c r="D188" s="163"/>
      <c r="E188" s="29"/>
      <c r="F188" s="35">
        <v>41.84</v>
      </c>
      <c r="G188" s="35"/>
      <c r="H188" s="35"/>
      <c r="I188" s="147"/>
      <c r="J188" s="147"/>
      <c r="K188" s="147" t="s">
        <v>3544</v>
      </c>
      <c r="L188" s="29">
        <v>1501956</v>
      </c>
      <c r="M188" s="29"/>
      <c r="N188" s="13" t="s">
        <v>688</v>
      </c>
      <c r="O188" s="217"/>
      <c r="P188" s="31">
        <f t="shared" si="3"/>
        <v>2466.8899999999994</v>
      </c>
      <c r="Q188" s="31">
        <f>SUBTOTAL(9,$F$2:F188)</f>
        <v>51500.51</v>
      </c>
      <c r="R188" s="31">
        <f t="shared" si="1"/>
        <v>53967.4</v>
      </c>
    </row>
    <row r="189" spans="1:18" ht="15.75" customHeight="1">
      <c r="A189" s="43">
        <v>183</v>
      </c>
      <c r="B189" s="552">
        <v>44740</v>
      </c>
      <c r="C189" s="29" t="s">
        <v>705</v>
      </c>
      <c r="D189" s="523"/>
      <c r="E189" s="29"/>
      <c r="F189" s="35">
        <v>113.9</v>
      </c>
      <c r="G189" s="35"/>
      <c r="H189" s="35"/>
      <c r="I189" s="147"/>
      <c r="J189" s="147"/>
      <c r="K189" s="147" t="s">
        <v>3544</v>
      </c>
      <c r="L189" s="29">
        <v>1504018</v>
      </c>
      <c r="M189" s="29"/>
      <c r="N189" s="13" t="s">
        <v>688</v>
      </c>
      <c r="O189" s="217"/>
      <c r="P189" s="31">
        <f t="shared" si="3"/>
        <v>2352.989999999998</v>
      </c>
      <c r="Q189" s="31">
        <f>SUBTOTAL(9,$F$2:F189)</f>
        <v>51614.41</v>
      </c>
      <c r="R189" s="31">
        <f t="shared" si="1"/>
        <v>53967.4</v>
      </c>
    </row>
    <row r="190" spans="1:18" ht="15.75" customHeight="1">
      <c r="A190" s="43">
        <v>183</v>
      </c>
      <c r="B190" s="552">
        <v>44743</v>
      </c>
      <c r="C190" s="29" t="s">
        <v>3549</v>
      </c>
      <c r="D190" s="523"/>
      <c r="E190" s="29"/>
      <c r="F190" s="35"/>
      <c r="G190" s="35"/>
      <c r="H190" s="35">
        <v>1815.7</v>
      </c>
      <c r="I190" s="147"/>
      <c r="J190" s="147"/>
      <c r="K190" s="147" t="s">
        <v>29</v>
      </c>
      <c r="L190" s="29"/>
      <c r="M190" s="29"/>
      <c r="N190" s="13" t="s">
        <v>688</v>
      </c>
      <c r="O190" s="217"/>
      <c r="P190" s="31">
        <f t="shared" si="3"/>
        <v>2352.989999999998</v>
      </c>
      <c r="Q190" s="31">
        <f>SUBTOTAL(9,$F$2:F190)</f>
        <v>51614.41</v>
      </c>
      <c r="R190" s="31">
        <f t="shared" si="1"/>
        <v>53967.4</v>
      </c>
    </row>
    <row r="191" spans="1:18" ht="15.75" customHeight="1">
      <c r="A191" s="43">
        <v>183</v>
      </c>
      <c r="B191" s="28">
        <v>44746</v>
      </c>
      <c r="C191" s="52" t="s">
        <v>1129</v>
      </c>
      <c r="D191" s="52" t="s">
        <v>1100</v>
      </c>
      <c r="E191" s="29"/>
      <c r="F191" s="35">
        <v>581</v>
      </c>
      <c r="G191" s="35"/>
      <c r="H191" s="35"/>
      <c r="I191" s="147"/>
      <c r="J191" s="147"/>
      <c r="K191" s="147"/>
      <c r="L191" s="29"/>
      <c r="M191" s="29"/>
      <c r="N191" s="13" t="s">
        <v>688</v>
      </c>
      <c r="O191" s="217"/>
      <c r="P191" s="31">
        <f t="shared" si="3"/>
        <v>1771.989999999998</v>
      </c>
      <c r="Q191" s="31">
        <f>SUBTOTAL(9,$F$2:F191)</f>
        <v>52195.41</v>
      </c>
      <c r="R191" s="31">
        <f t="shared" si="1"/>
        <v>53967.4</v>
      </c>
    </row>
    <row r="192" spans="1:18" ht="15.75" customHeight="1">
      <c r="A192" s="43">
        <v>183</v>
      </c>
      <c r="B192" s="408">
        <v>44746</v>
      </c>
      <c r="C192" s="51" t="s">
        <v>3406</v>
      </c>
      <c r="D192" s="52" t="s">
        <v>1100</v>
      </c>
      <c r="E192" s="29"/>
      <c r="F192" s="35">
        <v>111</v>
      </c>
      <c r="G192" s="35"/>
      <c r="H192" s="35"/>
      <c r="I192" s="147"/>
      <c r="J192" s="147"/>
      <c r="K192" s="147"/>
      <c r="L192" s="29"/>
      <c r="M192" s="29"/>
      <c r="N192" s="13" t="s">
        <v>688</v>
      </c>
      <c r="O192" s="217"/>
      <c r="P192" s="31">
        <f t="shared" si="3"/>
        <v>1660.989999999998</v>
      </c>
      <c r="Q192" s="31">
        <f>SUBTOTAL(9,$F$2:F192)</f>
        <v>52306.41</v>
      </c>
      <c r="R192" s="31">
        <f t="shared" si="1"/>
        <v>53967.4</v>
      </c>
    </row>
    <row r="193" spans="1:18" ht="15.75" customHeight="1">
      <c r="A193" s="43">
        <v>183</v>
      </c>
      <c r="B193" s="408">
        <v>44746</v>
      </c>
      <c r="C193" s="51" t="s">
        <v>3407</v>
      </c>
      <c r="D193" s="410" t="s">
        <v>1100</v>
      </c>
      <c r="E193" s="29"/>
      <c r="F193" s="35">
        <v>45</v>
      </c>
      <c r="G193" s="35"/>
      <c r="H193" s="35"/>
      <c r="I193" s="147"/>
      <c r="J193" s="147"/>
      <c r="K193" s="147"/>
      <c r="L193" s="29"/>
      <c r="M193" s="29"/>
      <c r="N193" s="13" t="s">
        <v>688</v>
      </c>
      <c r="O193" s="217"/>
      <c r="P193" s="31">
        <f t="shared" si="3"/>
        <v>1615.989999999998</v>
      </c>
      <c r="Q193" s="31">
        <f>SUBTOTAL(9,$F$2:F193)</f>
        <v>52351.41</v>
      </c>
      <c r="R193" s="31">
        <f t="shared" si="1"/>
        <v>53967.4</v>
      </c>
    </row>
    <row r="194" spans="1:18" ht="15.75" customHeight="1">
      <c r="A194" s="43">
        <v>183</v>
      </c>
      <c r="B194" s="408">
        <v>44747</v>
      </c>
      <c r="C194" s="51" t="s">
        <v>3545</v>
      </c>
      <c r="D194" s="410" t="s">
        <v>3546</v>
      </c>
      <c r="E194" s="43" t="s">
        <v>3547</v>
      </c>
      <c r="F194" s="35">
        <v>655</v>
      </c>
      <c r="G194" s="35"/>
      <c r="H194" s="35"/>
      <c r="I194" s="147"/>
      <c r="J194" s="147"/>
      <c r="K194" s="147"/>
      <c r="L194" s="29"/>
      <c r="M194" s="29"/>
      <c r="N194" s="13" t="s">
        <v>688</v>
      </c>
      <c r="O194" s="217"/>
      <c r="P194" s="31">
        <f t="shared" ref="P194:P254" si="4">R194-Q194</f>
        <v>960.98999999999796</v>
      </c>
      <c r="Q194" s="31">
        <f>SUBTOTAL(9,$F$2:F194)</f>
        <v>53006.41</v>
      </c>
      <c r="R194" s="31">
        <f t="shared" si="1"/>
        <v>53967.4</v>
      </c>
    </row>
    <row r="195" spans="1:18" ht="15.75" customHeight="1">
      <c r="A195" s="43">
        <v>183</v>
      </c>
      <c r="B195" s="408">
        <v>44747</v>
      </c>
      <c r="C195" s="29" t="s">
        <v>705</v>
      </c>
      <c r="D195" s="163"/>
      <c r="E195" s="29"/>
      <c r="F195" s="35">
        <v>147.4</v>
      </c>
      <c r="G195" s="35"/>
      <c r="H195" s="35"/>
      <c r="I195" s="147"/>
      <c r="J195" s="147"/>
      <c r="K195" s="147" t="s">
        <v>1162</v>
      </c>
      <c r="L195" s="29">
        <v>5321322</v>
      </c>
      <c r="M195" s="29"/>
      <c r="N195" s="13" t="s">
        <v>688</v>
      </c>
      <c r="O195" s="217"/>
      <c r="P195" s="31">
        <f t="shared" si="4"/>
        <v>813.58999999999651</v>
      </c>
      <c r="Q195" s="31">
        <f>SUBTOTAL(9,$F$2:F195)</f>
        <v>53153.810000000005</v>
      </c>
      <c r="R195" s="31">
        <f t="shared" si="1"/>
        <v>53967.4</v>
      </c>
    </row>
    <row r="196" spans="1:18" ht="15.75" customHeight="1">
      <c r="A196" s="43">
        <v>183</v>
      </c>
      <c r="B196" s="408">
        <v>44749</v>
      </c>
      <c r="C196" s="29" t="s">
        <v>3548</v>
      </c>
      <c r="D196" s="163"/>
      <c r="E196" s="29"/>
      <c r="F196" s="35">
        <v>1404</v>
      </c>
      <c r="G196" s="35"/>
      <c r="H196" s="35"/>
      <c r="I196" s="147"/>
      <c r="J196" s="147"/>
      <c r="K196" s="147" t="s">
        <v>791</v>
      </c>
      <c r="L196" s="29">
        <v>357</v>
      </c>
      <c r="M196" s="29"/>
      <c r="N196" s="13" t="s">
        <v>688</v>
      </c>
      <c r="O196" s="217"/>
      <c r="P196" s="31">
        <f t="shared" si="4"/>
        <v>-590.41000000000349</v>
      </c>
      <c r="Q196" s="31">
        <f>SUBTOTAL(9,$F$2:F196)</f>
        <v>54557.810000000005</v>
      </c>
      <c r="R196" s="31">
        <f t="shared" si="1"/>
        <v>53967.4</v>
      </c>
    </row>
    <row r="197" spans="1:18" ht="15.75" customHeight="1">
      <c r="A197" s="43">
        <v>183</v>
      </c>
      <c r="B197" s="28">
        <v>44777</v>
      </c>
      <c r="C197" s="52" t="s">
        <v>1133</v>
      </c>
      <c r="D197" s="52" t="s">
        <v>1100</v>
      </c>
      <c r="E197" s="29"/>
      <c r="F197" s="199">
        <v>99</v>
      </c>
      <c r="G197" s="35"/>
      <c r="I197" s="147"/>
      <c r="J197" s="29"/>
      <c r="K197" s="29"/>
      <c r="L197" s="29"/>
      <c r="M197" s="29"/>
      <c r="N197" s="13" t="s">
        <v>688</v>
      </c>
      <c r="O197" s="217"/>
      <c r="P197" s="31">
        <f t="shared" si="4"/>
        <v>-689.41000000000349</v>
      </c>
      <c r="Q197" s="31">
        <f>SUBTOTAL(9,$F$2:F197)</f>
        <v>54656.810000000005</v>
      </c>
      <c r="R197" s="31">
        <f t="shared" si="1"/>
        <v>53967.4</v>
      </c>
    </row>
    <row r="198" spans="1:18" ht="15.75" customHeight="1">
      <c r="A198" s="43">
        <v>183</v>
      </c>
      <c r="B198" s="28">
        <v>44777</v>
      </c>
      <c r="C198" s="51" t="s">
        <v>3550</v>
      </c>
      <c r="D198" s="52" t="s">
        <v>1100</v>
      </c>
      <c r="E198" s="29"/>
      <c r="F198" s="199">
        <v>19</v>
      </c>
      <c r="G198" s="35"/>
      <c r="I198" s="147"/>
      <c r="J198" s="29"/>
      <c r="K198" s="29"/>
      <c r="L198" s="29"/>
      <c r="M198" s="29"/>
      <c r="N198" s="13" t="s">
        <v>688</v>
      </c>
      <c r="O198" s="217"/>
      <c r="P198" s="31">
        <f t="shared" si="4"/>
        <v>-708.41000000000349</v>
      </c>
      <c r="Q198" s="31">
        <f>SUBTOTAL(9,$F$2:F198)</f>
        <v>54675.810000000005</v>
      </c>
      <c r="R198" s="31">
        <f t="shared" si="1"/>
        <v>53967.4</v>
      </c>
    </row>
    <row r="199" spans="1:18" ht="15.75" customHeight="1">
      <c r="A199" s="43">
        <v>183</v>
      </c>
      <c r="B199" s="28">
        <v>44777</v>
      </c>
      <c r="C199" s="51" t="s">
        <v>3551</v>
      </c>
      <c r="D199" s="52" t="s">
        <v>1100</v>
      </c>
      <c r="E199" s="29"/>
      <c r="F199" s="199">
        <v>10</v>
      </c>
      <c r="G199" s="35"/>
      <c r="H199" s="147"/>
      <c r="I199" s="147"/>
      <c r="J199" s="29"/>
      <c r="K199" s="29"/>
      <c r="L199" s="29"/>
      <c r="M199" s="29"/>
      <c r="N199" s="13" t="s">
        <v>688</v>
      </c>
      <c r="O199" s="217"/>
      <c r="P199" s="31">
        <f t="shared" si="4"/>
        <v>-718.41000000000349</v>
      </c>
      <c r="Q199" s="31">
        <f>SUBTOTAL(9,$F$2:F199)</f>
        <v>54685.810000000005</v>
      </c>
      <c r="R199" s="31">
        <f t="shared" si="1"/>
        <v>53967.4</v>
      </c>
    </row>
    <row r="200" spans="1:18" ht="15.75" customHeight="1">
      <c r="A200" s="43">
        <v>183</v>
      </c>
      <c r="B200" s="28">
        <v>44780</v>
      </c>
      <c r="C200" s="52" t="s">
        <v>1133</v>
      </c>
      <c r="D200" s="175"/>
      <c r="E200" s="27"/>
      <c r="F200" s="120">
        <v>749</v>
      </c>
      <c r="G200" s="120"/>
      <c r="H200" s="120"/>
      <c r="I200" s="43" t="s">
        <v>91</v>
      </c>
      <c r="J200" s="43"/>
      <c r="K200" s="27" t="s">
        <v>1074</v>
      </c>
      <c r="L200" s="27">
        <v>2630</v>
      </c>
      <c r="M200" s="29"/>
      <c r="N200" s="13" t="s">
        <v>688</v>
      </c>
      <c r="O200" s="217">
        <v>44783</v>
      </c>
      <c r="P200" s="31">
        <f t="shared" si="4"/>
        <v>-1467.4100000000035</v>
      </c>
      <c r="Q200" s="31">
        <f>SUBTOTAL(9,$F$2:F200)</f>
        <v>55434.810000000005</v>
      </c>
      <c r="R200" s="31">
        <f t="shared" si="1"/>
        <v>53967.4</v>
      </c>
    </row>
    <row r="201" spans="1:18" ht="15.75" customHeight="1">
      <c r="A201" s="43">
        <v>183</v>
      </c>
      <c r="B201" s="408">
        <v>44784</v>
      </c>
      <c r="C201" s="29" t="s">
        <v>962</v>
      </c>
      <c r="D201" s="163"/>
      <c r="E201" s="29"/>
      <c r="F201" s="35"/>
      <c r="G201" s="35">
        <v>1468</v>
      </c>
      <c r="H201" s="35"/>
      <c r="I201" s="147"/>
      <c r="J201" s="147"/>
      <c r="K201" s="147"/>
      <c r="L201" s="29"/>
      <c r="M201" s="29"/>
      <c r="N201" s="13" t="s">
        <v>688</v>
      </c>
      <c r="O201" s="217"/>
      <c r="P201" s="31">
        <f t="shared" si="4"/>
        <v>0.58999999999650754</v>
      </c>
      <c r="Q201" s="31">
        <f>SUBTOTAL(9,$F$2:F201)</f>
        <v>55434.810000000005</v>
      </c>
      <c r="R201" s="31">
        <f t="shared" si="1"/>
        <v>55435.4</v>
      </c>
    </row>
    <row r="202" spans="1:18" ht="15.75" customHeight="1">
      <c r="A202" s="43">
        <v>183</v>
      </c>
      <c r="B202" s="28">
        <v>44841</v>
      </c>
      <c r="C202" s="52" t="s">
        <v>1514</v>
      </c>
      <c r="D202" s="52"/>
      <c r="E202" s="27"/>
      <c r="G202" s="120"/>
      <c r="H202" s="120">
        <v>1053</v>
      </c>
      <c r="I202" s="43" t="s">
        <v>91</v>
      </c>
      <c r="J202" s="43"/>
      <c r="K202" s="164" t="s">
        <v>791</v>
      </c>
      <c r="L202" s="27">
        <v>389</v>
      </c>
      <c r="M202" s="128"/>
      <c r="N202" s="13" t="s">
        <v>688</v>
      </c>
      <c r="O202" s="217"/>
      <c r="P202" s="31">
        <f t="shared" si="4"/>
        <v>0.58999999999650754</v>
      </c>
      <c r="Q202" s="31">
        <f>SUBTOTAL(9,$F$2:F202)</f>
        <v>55434.810000000005</v>
      </c>
      <c r="R202" s="31">
        <f t="shared" si="1"/>
        <v>55435.4</v>
      </c>
    </row>
    <row r="203" spans="1:18" ht="15.75" customHeight="1">
      <c r="A203" s="43">
        <v>183</v>
      </c>
      <c r="B203" s="28">
        <v>44962</v>
      </c>
      <c r="C203" s="158" t="s">
        <v>1163</v>
      </c>
      <c r="D203" s="159"/>
      <c r="F203" s="14">
        <v>936</v>
      </c>
      <c r="G203" s="120"/>
      <c r="H203" s="120"/>
      <c r="I203" s="27" t="s">
        <v>91</v>
      </c>
      <c r="J203" s="43"/>
      <c r="K203" s="51" t="s">
        <v>1074</v>
      </c>
      <c r="L203" s="27">
        <v>3468</v>
      </c>
      <c r="M203" s="29"/>
      <c r="N203" s="13" t="s">
        <v>688</v>
      </c>
      <c r="O203" s="217"/>
      <c r="P203" s="31">
        <f t="shared" si="4"/>
        <v>-935.41000000000349</v>
      </c>
      <c r="Q203" s="31">
        <f>SUBTOTAL(9,$F$2:F203)</f>
        <v>56370.810000000005</v>
      </c>
      <c r="R203" s="31">
        <f t="shared" si="1"/>
        <v>55435.4</v>
      </c>
    </row>
    <row r="204" spans="1:18" ht="15.75" customHeight="1">
      <c r="A204" s="43">
        <v>183</v>
      </c>
      <c r="B204" s="408">
        <v>44962</v>
      </c>
      <c r="C204" s="29" t="s">
        <v>3552</v>
      </c>
      <c r="D204" s="163"/>
      <c r="E204" s="29"/>
      <c r="F204" s="35">
        <v>983</v>
      </c>
      <c r="G204" s="35"/>
      <c r="H204" s="35"/>
      <c r="I204" s="147" t="s">
        <v>91</v>
      </c>
      <c r="J204" s="147"/>
      <c r="K204" s="147" t="s">
        <v>3526</v>
      </c>
      <c r="L204" s="29">
        <v>2575</v>
      </c>
      <c r="M204" s="29"/>
      <c r="N204" s="13" t="s">
        <v>688</v>
      </c>
      <c r="O204" s="217">
        <v>44972</v>
      </c>
      <c r="P204" s="31">
        <f t="shared" si="4"/>
        <v>-1918.4100000000035</v>
      </c>
      <c r="Q204" s="31">
        <f>SUBTOTAL(9,$F$2:F204)</f>
        <v>57353.810000000005</v>
      </c>
      <c r="R204" s="31">
        <f t="shared" si="1"/>
        <v>55435.4</v>
      </c>
    </row>
    <row r="205" spans="1:18" ht="15.75" customHeight="1">
      <c r="A205" s="43">
        <v>183</v>
      </c>
      <c r="B205" s="408">
        <v>44974</v>
      </c>
      <c r="C205" s="29" t="s">
        <v>962</v>
      </c>
      <c r="D205" s="163"/>
      <c r="E205" s="29"/>
      <c r="F205" s="35"/>
      <c r="G205" s="35">
        <v>6000</v>
      </c>
      <c r="H205" s="35"/>
      <c r="I205" s="42"/>
      <c r="J205" s="147"/>
      <c r="K205" s="147"/>
      <c r="L205" s="29"/>
      <c r="M205" s="29"/>
      <c r="N205" s="13" t="s">
        <v>688</v>
      </c>
      <c r="O205" s="217"/>
      <c r="P205" s="31">
        <f t="shared" si="4"/>
        <v>4081.5899999999965</v>
      </c>
      <c r="Q205" s="31">
        <f>SUBTOTAL(9,$F$2:F205)</f>
        <v>57353.810000000005</v>
      </c>
      <c r="R205" s="31">
        <f t="shared" si="1"/>
        <v>61435.4</v>
      </c>
    </row>
    <row r="206" spans="1:18" ht="15.75" customHeight="1">
      <c r="A206" s="43">
        <v>183</v>
      </c>
      <c r="B206" s="408">
        <v>44977</v>
      </c>
      <c r="C206" s="29" t="s">
        <v>3554</v>
      </c>
      <c r="D206" s="163"/>
      <c r="E206" s="29"/>
      <c r="F206" s="35"/>
      <c r="G206" s="35"/>
      <c r="H206" s="35">
        <v>2165</v>
      </c>
      <c r="I206" s="42"/>
      <c r="J206" s="147"/>
      <c r="K206" s="147" t="s">
        <v>3555</v>
      </c>
      <c r="L206" s="29">
        <v>236003371</v>
      </c>
      <c r="M206" s="29"/>
      <c r="N206" s="13" t="s">
        <v>688</v>
      </c>
      <c r="O206" s="217"/>
      <c r="P206" s="31">
        <f t="shared" si="4"/>
        <v>4081.5899999999965</v>
      </c>
      <c r="Q206" s="31">
        <f>SUBTOTAL(9,$F$2:F206)</f>
        <v>57353.810000000005</v>
      </c>
      <c r="R206" s="31">
        <f t="shared" si="1"/>
        <v>61435.4</v>
      </c>
    </row>
    <row r="207" spans="1:18" ht="15.75" customHeight="1">
      <c r="A207" s="43">
        <v>183</v>
      </c>
      <c r="B207" s="408">
        <v>44986</v>
      </c>
      <c r="C207" s="29" t="s">
        <v>1016</v>
      </c>
      <c r="D207" s="163"/>
      <c r="E207" s="29"/>
      <c r="F207" s="35">
        <v>195</v>
      </c>
      <c r="G207" s="35"/>
      <c r="H207" s="35"/>
      <c r="I207" s="147" t="s">
        <v>89</v>
      </c>
      <c r="J207" s="147"/>
      <c r="K207" s="147" t="s">
        <v>1017</v>
      </c>
      <c r="L207" s="29" t="s">
        <v>3553</v>
      </c>
      <c r="M207" s="29"/>
      <c r="N207" s="13" t="s">
        <v>688</v>
      </c>
      <c r="O207" s="217"/>
      <c r="P207" s="31">
        <f t="shared" si="4"/>
        <v>3886.5899999999965</v>
      </c>
      <c r="Q207" s="31">
        <f>SUBTOTAL(9,$F$2:F207)</f>
        <v>57548.810000000005</v>
      </c>
      <c r="R207" s="31">
        <f t="shared" si="1"/>
        <v>61435.4</v>
      </c>
    </row>
    <row r="208" spans="1:18" ht="15.75" customHeight="1">
      <c r="A208" s="43">
        <v>183</v>
      </c>
      <c r="B208" s="408">
        <v>44986</v>
      </c>
      <c r="C208" s="29" t="s">
        <v>3556</v>
      </c>
      <c r="D208" s="163"/>
      <c r="E208" s="29"/>
      <c r="F208" s="35"/>
      <c r="G208" s="35"/>
      <c r="H208" s="35">
        <v>1803.5</v>
      </c>
      <c r="I208" s="42"/>
      <c r="J208" s="147"/>
      <c r="K208" s="147" t="s">
        <v>2811</v>
      </c>
      <c r="L208" s="29"/>
      <c r="M208" s="29"/>
      <c r="N208" s="13" t="s">
        <v>688</v>
      </c>
      <c r="O208" s="217"/>
      <c r="P208" s="31">
        <f t="shared" si="4"/>
        <v>3886.5899999999965</v>
      </c>
      <c r="Q208" s="31">
        <f>SUBTOTAL(9,$F$2:F208)</f>
        <v>57548.810000000005</v>
      </c>
      <c r="R208" s="31">
        <f t="shared" si="1"/>
        <v>61435.4</v>
      </c>
    </row>
    <row r="209" spans="1:18" ht="15.75" customHeight="1">
      <c r="A209" s="43">
        <v>183</v>
      </c>
      <c r="B209" s="28">
        <v>45048</v>
      </c>
      <c r="C209" s="52" t="s">
        <v>2894</v>
      </c>
      <c r="D209" s="175"/>
      <c r="E209" s="27"/>
      <c r="F209" s="120">
        <v>562</v>
      </c>
      <c r="G209" s="120"/>
      <c r="H209" s="120"/>
      <c r="I209" s="43" t="s">
        <v>91</v>
      </c>
      <c r="J209" s="43"/>
      <c r="K209" s="27" t="s">
        <v>1074</v>
      </c>
      <c r="L209" s="29">
        <v>3968</v>
      </c>
      <c r="M209" s="29"/>
      <c r="N209" s="13" t="s">
        <v>688</v>
      </c>
      <c r="O209" s="217"/>
      <c r="P209" s="31">
        <f t="shared" si="4"/>
        <v>3324.5899999999965</v>
      </c>
      <c r="Q209" s="31">
        <f>SUBTOTAL(9,$F$2:F209)</f>
        <v>58110.810000000005</v>
      </c>
      <c r="R209" s="31">
        <f t="shared" si="1"/>
        <v>61435.4</v>
      </c>
    </row>
    <row r="210" spans="1:18" ht="15.75" customHeight="1">
      <c r="A210" s="43">
        <v>183</v>
      </c>
      <c r="B210" s="28">
        <v>45107</v>
      </c>
      <c r="C210" s="52" t="s">
        <v>3557</v>
      </c>
      <c r="D210" s="52"/>
      <c r="E210" s="27"/>
      <c r="F210" s="9">
        <v>2316.6</v>
      </c>
      <c r="G210" s="120"/>
      <c r="H210" s="120"/>
      <c r="I210" s="43" t="s">
        <v>91</v>
      </c>
      <c r="J210" s="43"/>
      <c r="K210" s="164" t="s">
        <v>791</v>
      </c>
      <c r="L210" s="29">
        <v>455</v>
      </c>
      <c r="M210" s="29"/>
      <c r="N210" s="13" t="s">
        <v>688</v>
      </c>
      <c r="O210" s="217"/>
      <c r="P210" s="31">
        <f t="shared" si="4"/>
        <v>1007.989999999998</v>
      </c>
      <c r="Q210" s="31">
        <f>SUBTOTAL(9,$F$2:F210)</f>
        <v>60427.41</v>
      </c>
      <c r="R210" s="31">
        <f t="shared" si="1"/>
        <v>61435.4</v>
      </c>
    </row>
    <row r="211" spans="1:18" ht="15.75" customHeight="1">
      <c r="A211" s="43">
        <v>183</v>
      </c>
      <c r="B211" s="408">
        <v>45166</v>
      </c>
      <c r="C211" s="29" t="s">
        <v>3558</v>
      </c>
      <c r="D211" s="163"/>
      <c r="E211" s="29"/>
      <c r="F211" s="35">
        <v>18.899999999999999</v>
      </c>
      <c r="G211" s="35"/>
      <c r="H211" s="35"/>
      <c r="I211" s="147" t="s">
        <v>89</v>
      </c>
      <c r="J211" s="147"/>
      <c r="K211" s="147" t="s">
        <v>1066</v>
      </c>
      <c r="L211" s="29">
        <v>2012280</v>
      </c>
      <c r="M211" s="29"/>
      <c r="N211" s="13" t="s">
        <v>688</v>
      </c>
      <c r="O211" s="217"/>
      <c r="P211" s="31">
        <f t="shared" si="4"/>
        <v>989.08999999999651</v>
      </c>
      <c r="Q211" s="31">
        <f>SUBTOTAL(9,$F$2:F211)</f>
        <v>60446.310000000005</v>
      </c>
      <c r="R211" s="31">
        <f t="shared" si="1"/>
        <v>61435.4</v>
      </c>
    </row>
    <row r="212" spans="1:18" ht="15.75" customHeight="1">
      <c r="A212" s="43">
        <v>183</v>
      </c>
      <c r="B212" s="408">
        <v>45179</v>
      </c>
      <c r="C212" s="52" t="s">
        <v>1198</v>
      </c>
      <c r="D212" s="163"/>
      <c r="E212" s="29"/>
      <c r="F212" s="35">
        <v>562</v>
      </c>
      <c r="G212" s="35"/>
      <c r="H212" s="35"/>
      <c r="I212" s="147" t="s">
        <v>91</v>
      </c>
      <c r="J212" s="147"/>
      <c r="K212" s="147" t="s">
        <v>1074</v>
      </c>
      <c r="L212" s="29">
        <v>4529</v>
      </c>
      <c r="M212" s="29"/>
      <c r="N212" s="13" t="s">
        <v>688</v>
      </c>
      <c r="O212" s="217"/>
      <c r="P212" s="31">
        <f t="shared" si="4"/>
        <v>427.08999999999651</v>
      </c>
      <c r="Q212" s="31">
        <f>SUBTOTAL(9,$F$2:F212)</f>
        <v>61008.310000000005</v>
      </c>
      <c r="R212" s="31">
        <f t="shared" si="1"/>
        <v>61435.4</v>
      </c>
    </row>
    <row r="213" spans="1:18" ht="15.75" customHeight="1">
      <c r="A213" s="43">
        <v>183</v>
      </c>
      <c r="B213" s="408">
        <v>45200</v>
      </c>
      <c r="C213" s="52" t="s">
        <v>3559</v>
      </c>
      <c r="D213" s="163"/>
      <c r="E213" s="29"/>
      <c r="F213" s="35"/>
      <c r="G213" s="35"/>
      <c r="H213" s="35">
        <v>1842.7</v>
      </c>
      <c r="I213" s="147"/>
      <c r="J213" s="147"/>
      <c r="K213" s="147" t="s">
        <v>2811</v>
      </c>
      <c r="L213" s="29" t="s">
        <v>3560</v>
      </c>
      <c r="M213" s="29"/>
      <c r="N213" s="13" t="s">
        <v>688</v>
      </c>
      <c r="O213" s="217"/>
      <c r="P213" s="31">
        <f t="shared" si="4"/>
        <v>427.08999999999651</v>
      </c>
      <c r="Q213" s="31">
        <f>SUBTOTAL(9,$F$2:F213)</f>
        <v>61008.310000000005</v>
      </c>
      <c r="R213" s="31">
        <f t="shared" si="1"/>
        <v>61435.4</v>
      </c>
    </row>
    <row r="214" spans="1:18" ht="15.75" customHeight="1">
      <c r="A214" s="43">
        <v>183</v>
      </c>
      <c r="B214" s="408">
        <v>45231</v>
      </c>
      <c r="C214" s="52" t="s">
        <v>3561</v>
      </c>
      <c r="D214" s="163"/>
      <c r="E214" s="29"/>
      <c r="F214" s="35"/>
      <c r="G214" s="35"/>
      <c r="H214" s="35">
        <v>1856.8</v>
      </c>
      <c r="I214" s="147"/>
      <c r="J214" s="147"/>
      <c r="K214" s="147" t="s">
        <v>2811</v>
      </c>
      <c r="L214" s="29">
        <v>1856</v>
      </c>
      <c r="M214" s="29"/>
      <c r="N214" s="13" t="s">
        <v>688</v>
      </c>
      <c r="O214" s="217"/>
      <c r="P214" s="31">
        <f t="shared" si="4"/>
        <v>427.08999999999651</v>
      </c>
      <c r="Q214" s="31">
        <f>SUBTOTAL(9,$F$2:F214)</f>
        <v>61008.310000000005</v>
      </c>
      <c r="R214" s="31">
        <f t="shared" si="1"/>
        <v>61435.4</v>
      </c>
    </row>
    <row r="215" spans="1:18" ht="15.75" customHeight="1">
      <c r="A215" s="43">
        <v>183</v>
      </c>
      <c r="B215" s="408">
        <v>45231</v>
      </c>
      <c r="C215" s="52" t="s">
        <v>1581</v>
      </c>
      <c r="D215" s="163"/>
      <c r="E215" s="29"/>
      <c r="F215" s="35"/>
      <c r="G215" s="35"/>
      <c r="H215" s="35">
        <v>1844.7</v>
      </c>
      <c r="I215" s="147"/>
      <c r="J215" s="147"/>
      <c r="K215" s="147" t="s">
        <v>2811</v>
      </c>
      <c r="L215" s="29">
        <v>36010</v>
      </c>
      <c r="M215" s="29"/>
      <c r="N215" s="13" t="s">
        <v>688</v>
      </c>
      <c r="O215" s="217"/>
      <c r="P215" s="31">
        <f t="shared" si="4"/>
        <v>427.08999999999651</v>
      </c>
      <c r="Q215" s="31">
        <f>SUBTOTAL(9,$F$2:F215)</f>
        <v>61008.310000000005</v>
      </c>
      <c r="R215" s="31">
        <f t="shared" si="1"/>
        <v>61435.4</v>
      </c>
    </row>
    <row r="216" spans="1:18" ht="15.75" customHeight="1">
      <c r="A216" s="43">
        <v>183</v>
      </c>
      <c r="B216" s="408">
        <v>45267</v>
      </c>
      <c r="C216" s="52" t="s">
        <v>2668</v>
      </c>
      <c r="D216" s="163"/>
      <c r="E216" s="29"/>
      <c r="F216" s="35">
        <f>8.55*1.17</f>
        <v>10.003500000000001</v>
      </c>
      <c r="G216" s="35"/>
      <c r="H216" s="35"/>
      <c r="I216" s="147" t="s">
        <v>89</v>
      </c>
      <c r="J216" s="147"/>
      <c r="K216" s="147" t="s">
        <v>1056</v>
      </c>
      <c r="L216" s="29">
        <v>232439471</v>
      </c>
      <c r="M216" s="29"/>
      <c r="N216" s="13" t="s">
        <v>688</v>
      </c>
      <c r="O216" s="217"/>
      <c r="P216" s="31">
        <f t="shared" si="4"/>
        <v>417.08649999999761</v>
      </c>
      <c r="Q216" s="31">
        <f>SUBTOTAL(9,$F$2:F216)</f>
        <v>61018.313500000004</v>
      </c>
      <c r="R216" s="31">
        <f t="shared" si="1"/>
        <v>61435.4</v>
      </c>
    </row>
    <row r="217" spans="1:18" ht="15.75" customHeight="1">
      <c r="A217" s="43">
        <v>183</v>
      </c>
      <c r="B217" s="408">
        <v>45284</v>
      </c>
      <c r="C217" s="52" t="s">
        <v>3562</v>
      </c>
      <c r="D217" s="163"/>
      <c r="E217" s="29"/>
      <c r="F217" s="35">
        <v>21.8</v>
      </c>
      <c r="G217" s="35"/>
      <c r="H217" s="35"/>
      <c r="I217" s="147" t="s">
        <v>89</v>
      </c>
      <c r="J217" s="147"/>
      <c r="K217" s="147" t="s">
        <v>1144</v>
      </c>
      <c r="L217" s="29">
        <v>181772</v>
      </c>
      <c r="M217" s="29"/>
      <c r="N217" s="13" t="s">
        <v>688</v>
      </c>
      <c r="O217" s="217"/>
      <c r="P217" s="31">
        <f t="shared" si="4"/>
        <v>395.2864999999947</v>
      </c>
      <c r="Q217" s="31">
        <f>SUBTOTAL(9,$F$2:F217)</f>
        <v>61040.113500000007</v>
      </c>
      <c r="R217" s="31">
        <f t="shared" si="1"/>
        <v>61435.4</v>
      </c>
    </row>
    <row r="218" spans="1:18" ht="15.75" customHeight="1">
      <c r="A218" s="43">
        <v>183</v>
      </c>
      <c r="B218" s="408">
        <v>45292</v>
      </c>
      <c r="C218" s="52" t="s">
        <v>3563</v>
      </c>
      <c r="D218" s="163"/>
      <c r="E218" s="29"/>
      <c r="F218" s="35">
        <v>526</v>
      </c>
      <c r="G218" s="35"/>
      <c r="H218" s="35"/>
      <c r="I218" s="147" t="s">
        <v>91</v>
      </c>
      <c r="J218" s="147"/>
      <c r="K218" s="147" t="s">
        <v>1064</v>
      </c>
      <c r="L218" s="29">
        <v>1324</v>
      </c>
      <c r="M218" s="29"/>
      <c r="N218" s="13" t="s">
        <v>688</v>
      </c>
      <c r="O218" s="217">
        <v>45295</v>
      </c>
      <c r="P218" s="31">
        <f t="shared" si="4"/>
        <v>-130.7135000000053</v>
      </c>
      <c r="Q218" s="31">
        <f>SUBTOTAL(9,$F$2:F218)</f>
        <v>61566.113500000007</v>
      </c>
      <c r="R218" s="31">
        <f t="shared" si="1"/>
        <v>61435.4</v>
      </c>
    </row>
    <row r="219" spans="1:18" ht="15.75" customHeight="1">
      <c r="A219" s="43">
        <v>183</v>
      </c>
      <c r="B219" s="408">
        <v>45299</v>
      </c>
      <c r="C219" s="52" t="s">
        <v>962</v>
      </c>
      <c r="D219" s="163"/>
      <c r="E219" s="29"/>
      <c r="F219" s="35"/>
      <c r="G219" s="35">
        <v>6000</v>
      </c>
      <c r="H219" s="35"/>
      <c r="I219" s="147"/>
      <c r="J219" s="147"/>
      <c r="K219" s="147"/>
      <c r="L219" s="29"/>
      <c r="M219" s="29"/>
      <c r="N219" s="13" t="s">
        <v>688</v>
      </c>
      <c r="O219" s="217"/>
      <c r="P219" s="31">
        <f t="shared" si="4"/>
        <v>5869.2864999999874</v>
      </c>
      <c r="Q219" s="31">
        <f>SUBTOTAL(9,$F$2:F219)</f>
        <v>61566.113500000007</v>
      </c>
      <c r="R219" s="31">
        <f t="shared" si="1"/>
        <v>67435.399999999994</v>
      </c>
    </row>
    <row r="220" spans="1:18" ht="15.75" customHeight="1">
      <c r="A220" s="43">
        <v>183</v>
      </c>
      <c r="B220" s="408">
        <v>45314</v>
      </c>
      <c r="C220" s="52" t="s">
        <v>3564</v>
      </c>
      <c r="D220" s="163"/>
      <c r="E220" s="29"/>
      <c r="F220" s="35">
        <v>515</v>
      </c>
      <c r="G220" s="35"/>
      <c r="H220" s="35"/>
      <c r="I220" s="147" t="s">
        <v>91</v>
      </c>
      <c r="J220" s="147"/>
      <c r="K220" s="147" t="s">
        <v>3565</v>
      </c>
      <c r="L220" s="29">
        <v>5703</v>
      </c>
      <c r="M220" s="29"/>
      <c r="N220" s="13" t="s">
        <v>688</v>
      </c>
      <c r="O220" s="217"/>
      <c r="P220" s="31">
        <f t="shared" si="4"/>
        <v>5354.2864999999874</v>
      </c>
      <c r="Q220" s="31">
        <f>SUBTOTAL(9,$F$2:F220)</f>
        <v>62081.113500000007</v>
      </c>
      <c r="R220" s="31">
        <f t="shared" si="1"/>
        <v>67435.399999999994</v>
      </c>
    </row>
    <row r="221" spans="1:18" ht="15.75" customHeight="1">
      <c r="A221" s="43">
        <v>183</v>
      </c>
      <c r="B221" s="408">
        <v>45344</v>
      </c>
      <c r="C221" s="52" t="s">
        <v>3566</v>
      </c>
      <c r="D221" s="163"/>
      <c r="E221" s="29"/>
      <c r="F221" s="35">
        <v>1150</v>
      </c>
      <c r="G221" s="35"/>
      <c r="H221" s="35"/>
      <c r="I221" s="147" t="s">
        <v>91</v>
      </c>
      <c r="J221" s="147"/>
      <c r="K221" s="147" t="s">
        <v>752</v>
      </c>
      <c r="L221" s="29"/>
      <c r="M221" s="29"/>
      <c r="N221" s="13" t="s">
        <v>688</v>
      </c>
      <c r="O221" s="217"/>
      <c r="P221" s="31">
        <f t="shared" si="4"/>
        <v>4204.2864999999874</v>
      </c>
      <c r="Q221" s="31">
        <f>SUBTOTAL(9,$F$2:F221)</f>
        <v>63231.113500000007</v>
      </c>
      <c r="R221" s="31">
        <f t="shared" si="1"/>
        <v>67435.399999999994</v>
      </c>
    </row>
    <row r="222" spans="1:18" ht="15.75" customHeight="1">
      <c r="A222" s="43">
        <v>183</v>
      </c>
      <c r="B222" s="408">
        <v>45364</v>
      </c>
      <c r="C222" s="52" t="s">
        <v>3567</v>
      </c>
      <c r="D222" s="163"/>
      <c r="E222" s="29"/>
      <c r="F222" s="35">
        <v>3510</v>
      </c>
      <c r="G222" s="35"/>
      <c r="H222" s="35"/>
      <c r="I222" s="147" t="s">
        <v>91</v>
      </c>
      <c r="J222" s="147"/>
      <c r="K222" s="147" t="s">
        <v>1215</v>
      </c>
      <c r="L222" s="29">
        <v>1027</v>
      </c>
      <c r="M222" s="29"/>
      <c r="N222" s="13" t="s">
        <v>688</v>
      </c>
      <c r="O222" s="217"/>
      <c r="P222" s="31">
        <f t="shared" si="4"/>
        <v>694.28649999998743</v>
      </c>
      <c r="Q222" s="31">
        <f>SUBTOTAL(9,$F$2:F222)</f>
        <v>66741.113500000007</v>
      </c>
      <c r="R222" s="31">
        <f t="shared" si="1"/>
        <v>67435.399999999994</v>
      </c>
    </row>
    <row r="223" spans="1:18" ht="15.75" customHeight="1">
      <c r="A223" s="43">
        <v>183</v>
      </c>
      <c r="B223" s="408">
        <v>45383</v>
      </c>
      <c r="C223" s="52" t="s">
        <v>3568</v>
      </c>
      <c r="D223" s="163"/>
      <c r="E223" s="29"/>
      <c r="F223" s="35"/>
      <c r="G223" s="35">
        <v>618</v>
      </c>
      <c r="H223" s="35"/>
      <c r="I223" s="147"/>
      <c r="J223" s="147"/>
      <c r="K223" s="147"/>
      <c r="L223" s="29"/>
      <c r="M223" s="29"/>
      <c r="N223" s="13" t="s">
        <v>688</v>
      </c>
      <c r="O223" s="217"/>
      <c r="P223" s="31">
        <f t="shared" si="4"/>
        <v>1312.2864999999874</v>
      </c>
      <c r="Q223" s="31">
        <f>SUBTOTAL(9,$F$2:F223)</f>
        <v>66741.113500000007</v>
      </c>
      <c r="R223" s="31">
        <f t="shared" si="1"/>
        <v>68053.399999999994</v>
      </c>
    </row>
    <row r="224" spans="1:18" ht="15.75" customHeight="1">
      <c r="A224" s="43">
        <v>183</v>
      </c>
      <c r="B224" s="408">
        <v>45386</v>
      </c>
      <c r="C224" s="52" t="s">
        <v>1225</v>
      </c>
      <c r="D224" s="163"/>
      <c r="E224" s="29"/>
      <c r="F224" s="35">
        <v>749</v>
      </c>
      <c r="G224" s="35"/>
      <c r="H224" s="35"/>
      <c r="I224" s="147" t="s">
        <v>91</v>
      </c>
      <c r="J224" s="147"/>
      <c r="K224" s="147" t="s">
        <v>576</v>
      </c>
      <c r="L224" s="29">
        <v>958</v>
      </c>
      <c r="M224" s="29"/>
      <c r="N224" s="13" t="s">
        <v>688</v>
      </c>
      <c r="O224" s="217"/>
      <c r="P224" s="31">
        <f t="shared" si="4"/>
        <v>563.28649999998743</v>
      </c>
      <c r="Q224" s="31">
        <f>SUBTOTAL(9,$F$2:F224)</f>
        <v>67490.113500000007</v>
      </c>
      <c r="R224" s="31">
        <f t="shared" si="1"/>
        <v>68053.399999999994</v>
      </c>
    </row>
    <row r="225" spans="1:18" ht="15.75" customHeight="1">
      <c r="A225" s="43">
        <v>183</v>
      </c>
      <c r="B225" s="408">
        <v>45389</v>
      </c>
      <c r="C225" s="52" t="s">
        <v>1225</v>
      </c>
      <c r="D225" s="163" t="s">
        <v>1100</v>
      </c>
      <c r="E225" s="29"/>
      <c r="F225" s="35">
        <v>294</v>
      </c>
      <c r="G225" s="35"/>
      <c r="H225" s="35"/>
      <c r="I225" s="147" t="s">
        <v>91</v>
      </c>
      <c r="J225" s="147"/>
      <c r="K225" s="147"/>
      <c r="L225" s="29"/>
      <c r="M225" s="29"/>
      <c r="N225" s="13" t="s">
        <v>688</v>
      </c>
      <c r="O225" s="217"/>
      <c r="P225" s="31">
        <f t="shared" si="4"/>
        <v>269.28649999998743</v>
      </c>
      <c r="Q225" s="31">
        <f>SUBTOTAL(9,$F$2:F225)</f>
        <v>67784.113500000007</v>
      </c>
      <c r="R225" s="31">
        <f t="shared" si="1"/>
        <v>68053.399999999994</v>
      </c>
    </row>
    <row r="226" spans="1:18" ht="15.75" customHeight="1">
      <c r="A226" s="43">
        <v>183</v>
      </c>
      <c r="B226" s="408">
        <v>45389</v>
      </c>
      <c r="C226" s="52" t="s">
        <v>3569</v>
      </c>
      <c r="D226" s="163" t="s">
        <v>1100</v>
      </c>
      <c r="E226" s="29"/>
      <c r="F226" s="35">
        <v>56</v>
      </c>
      <c r="G226" s="35"/>
      <c r="H226" s="35"/>
      <c r="I226" s="147" t="s">
        <v>91</v>
      </c>
      <c r="J226" s="147"/>
      <c r="K226" s="147"/>
      <c r="L226" s="29"/>
      <c r="M226" s="29"/>
      <c r="N226" s="13" t="s">
        <v>688</v>
      </c>
      <c r="O226" s="217"/>
      <c r="P226" s="31">
        <f t="shared" si="4"/>
        <v>213.28649999998743</v>
      </c>
      <c r="Q226" s="31">
        <f>SUBTOTAL(9,$F$2:F226)</f>
        <v>67840.113500000007</v>
      </c>
      <c r="R226" s="31">
        <f t="shared" si="1"/>
        <v>68053.399999999994</v>
      </c>
    </row>
    <row r="227" spans="1:18" ht="15.75" customHeight="1">
      <c r="A227" s="43">
        <v>183</v>
      </c>
      <c r="B227" s="408">
        <v>45389</v>
      </c>
      <c r="C227" s="52" t="s">
        <v>3570</v>
      </c>
      <c r="D227" s="163" t="s">
        <v>1100</v>
      </c>
      <c r="E227" s="29"/>
      <c r="F227" s="35">
        <v>22</v>
      </c>
      <c r="G227" s="35"/>
      <c r="H227" s="35"/>
      <c r="I227" s="147" t="s">
        <v>91</v>
      </c>
      <c r="J227" s="147"/>
      <c r="K227" s="147"/>
      <c r="L227" s="29"/>
      <c r="M227" s="29"/>
      <c r="N227" s="13" t="s">
        <v>688</v>
      </c>
      <c r="O227" s="217"/>
      <c r="P227" s="31">
        <f t="shared" si="4"/>
        <v>191.28649999998743</v>
      </c>
      <c r="Q227" s="31">
        <f>SUBTOTAL(9,$F$2:F227)</f>
        <v>67862.113500000007</v>
      </c>
      <c r="R227" s="31">
        <f t="shared" si="1"/>
        <v>68053.399999999994</v>
      </c>
    </row>
    <row r="228" spans="1:18" ht="15.75" customHeight="1">
      <c r="A228" s="43">
        <v>183</v>
      </c>
      <c r="B228" s="408">
        <v>45393</v>
      </c>
      <c r="C228" s="52" t="s">
        <v>3571</v>
      </c>
      <c r="D228" s="163"/>
      <c r="E228" s="29"/>
      <c r="F228" s="35">
        <v>198.8</v>
      </c>
      <c r="G228" s="35"/>
      <c r="H228" s="35"/>
      <c r="I228" s="147" t="s">
        <v>91</v>
      </c>
      <c r="J228" s="147"/>
      <c r="K228" s="147"/>
      <c r="L228" s="29"/>
      <c r="M228" s="29"/>
      <c r="N228" s="13" t="s">
        <v>688</v>
      </c>
      <c r="O228" s="217"/>
      <c r="P228" s="31">
        <f t="shared" si="4"/>
        <v>-7.5135000000154832</v>
      </c>
      <c r="Q228" s="31">
        <f>SUBTOTAL(9,$F$2:F228)</f>
        <v>68060.91350000001</v>
      </c>
      <c r="R228" s="31">
        <f t="shared" si="1"/>
        <v>68053.399999999994</v>
      </c>
    </row>
    <row r="229" spans="1:18" ht="15.75" customHeight="1">
      <c r="A229" s="43">
        <v>183</v>
      </c>
      <c r="B229" s="408">
        <v>45428</v>
      </c>
      <c r="C229" s="52" t="s">
        <v>5763</v>
      </c>
      <c r="D229" s="163" t="s">
        <v>5849</v>
      </c>
      <c r="E229" s="29"/>
      <c r="F229" s="35">
        <v>1755</v>
      </c>
      <c r="G229" s="35"/>
      <c r="H229" s="35"/>
      <c r="I229" s="147" t="s">
        <v>91</v>
      </c>
      <c r="J229" s="147"/>
      <c r="K229" s="147" t="s">
        <v>791</v>
      </c>
      <c r="L229" s="29">
        <v>562</v>
      </c>
      <c r="M229" s="29"/>
      <c r="N229" s="13" t="s">
        <v>688</v>
      </c>
      <c r="O229" s="217">
        <v>45441</v>
      </c>
      <c r="P229" s="31">
        <f t="shared" si="4"/>
        <v>-1762.5135000000155</v>
      </c>
      <c r="Q229" s="31">
        <f>SUBTOTAL(9,$F$2:F229)</f>
        <v>69815.91350000001</v>
      </c>
      <c r="R229" s="31">
        <f>SUBTOTAL(9,$G$2:G229)</f>
        <v>68053.399999999994</v>
      </c>
    </row>
    <row r="230" spans="1:18" ht="15.75" customHeight="1">
      <c r="A230" s="43">
        <v>183</v>
      </c>
      <c r="B230" s="408">
        <v>45532</v>
      </c>
      <c r="C230" s="52" t="s">
        <v>698</v>
      </c>
      <c r="D230" s="163"/>
      <c r="E230" s="29"/>
      <c r="F230" s="35">
        <v>600</v>
      </c>
      <c r="G230" s="35"/>
      <c r="H230" s="35"/>
      <c r="I230" s="147" t="s">
        <v>91</v>
      </c>
      <c r="J230" s="147"/>
      <c r="K230" s="147" t="s">
        <v>2098</v>
      </c>
      <c r="L230" s="29">
        <v>606</v>
      </c>
      <c r="M230" s="29"/>
      <c r="N230" s="13" t="s">
        <v>688</v>
      </c>
      <c r="O230" s="398"/>
      <c r="P230" s="31">
        <f t="shared" si="4"/>
        <v>-2362.5135000000155</v>
      </c>
      <c r="Q230" s="31">
        <f>SUBTOTAL(9,$F$2:F230)</f>
        <v>70415.91350000001</v>
      </c>
      <c r="R230" s="31">
        <f>SUBTOTAL(9,$G$2:G230)</f>
        <v>68053.399999999994</v>
      </c>
    </row>
    <row r="231" spans="1:18" ht="15.75" customHeight="1">
      <c r="A231" s="407">
        <v>183</v>
      </c>
      <c r="B231" s="552">
        <v>45565</v>
      </c>
      <c r="C231" s="553" t="s">
        <v>5990</v>
      </c>
      <c r="D231" s="553"/>
      <c r="E231" s="554"/>
      <c r="F231" s="35"/>
      <c r="G231" s="35"/>
      <c r="H231" s="14">
        <v>1941.3</v>
      </c>
      <c r="I231" s="147"/>
      <c r="J231" s="147"/>
      <c r="K231" s="147"/>
      <c r="L231" s="29"/>
      <c r="M231" s="29"/>
      <c r="N231" s="13" t="s">
        <v>688</v>
      </c>
      <c r="O231" s="398"/>
      <c r="P231" s="31">
        <f t="shared" si="4"/>
        <v>-2362.5135000000155</v>
      </c>
      <c r="Q231" s="31">
        <f>SUBTOTAL(9,$F$2:F231)</f>
        <v>70415.91350000001</v>
      </c>
      <c r="R231" s="31">
        <f>SUBTOTAL(9,$G$2:G231)</f>
        <v>68053.399999999994</v>
      </c>
    </row>
    <row r="232" spans="1:18" ht="15.75" customHeight="1">
      <c r="A232" s="407">
        <v>183</v>
      </c>
      <c r="B232" s="144">
        <v>45573</v>
      </c>
      <c r="C232" s="158" t="s">
        <v>6066</v>
      </c>
      <c r="D232" s="138" t="s">
        <v>6072</v>
      </c>
      <c r="E232" s="155"/>
      <c r="F232" s="14">
        <v>922</v>
      </c>
      <c r="G232" s="35"/>
      <c r="H232" s="14"/>
      <c r="I232" s="147" t="s">
        <v>91</v>
      </c>
      <c r="J232" s="147"/>
      <c r="K232" s="147"/>
      <c r="L232" s="29"/>
      <c r="M232" s="29"/>
      <c r="N232" s="13" t="s">
        <v>688</v>
      </c>
      <c r="O232" s="398"/>
      <c r="P232" s="31">
        <f t="shared" si="4"/>
        <v>-3284.5135000000155</v>
      </c>
      <c r="Q232" s="31">
        <f>SUBTOTAL(9,$F$2:F232)</f>
        <v>71337.91350000001</v>
      </c>
      <c r="R232" s="31">
        <f>SUBTOTAL(9,$G$2:G232)</f>
        <v>68053.399999999994</v>
      </c>
    </row>
    <row r="233" spans="1:18" ht="15.75" customHeight="1">
      <c r="A233" s="407">
        <v>183</v>
      </c>
      <c r="B233" s="444">
        <v>45573</v>
      </c>
      <c r="C233" s="455" t="s">
        <v>6067</v>
      </c>
      <c r="D233" s="449" t="s">
        <v>6031</v>
      </c>
      <c r="E233" s="555"/>
      <c r="F233" s="14">
        <v>67</v>
      </c>
      <c r="G233" s="35"/>
      <c r="H233" s="14"/>
      <c r="I233" s="147" t="s">
        <v>91</v>
      </c>
      <c r="J233" s="147"/>
      <c r="K233" s="147"/>
      <c r="L233" s="29"/>
      <c r="M233" s="29"/>
      <c r="N233" s="13" t="s">
        <v>688</v>
      </c>
      <c r="O233" s="398"/>
      <c r="P233" s="31">
        <f t="shared" si="4"/>
        <v>-3351.5135000000155</v>
      </c>
      <c r="Q233" s="31">
        <f>SUBTOTAL(9,$F$2:F233)</f>
        <v>71404.91350000001</v>
      </c>
      <c r="R233" s="31">
        <f>SUBTOTAL(9,$G$2:G233)</f>
        <v>68053.399999999994</v>
      </c>
    </row>
    <row r="234" spans="1:18" ht="15.75" customHeight="1">
      <c r="A234" s="407">
        <v>183</v>
      </c>
      <c r="B234" s="408">
        <v>45585</v>
      </c>
      <c r="C234" s="410" t="s">
        <v>3464</v>
      </c>
      <c r="D234" s="410"/>
      <c r="E234" s="409"/>
      <c r="F234" s="14">
        <v>24.9</v>
      </c>
      <c r="G234" s="35"/>
      <c r="H234" s="14"/>
      <c r="I234" s="147" t="s">
        <v>89</v>
      </c>
      <c r="J234" s="147"/>
      <c r="K234" s="147" t="s">
        <v>532</v>
      </c>
      <c r="L234" s="29">
        <v>211166886</v>
      </c>
      <c r="M234" s="29"/>
      <c r="N234" s="13" t="s">
        <v>688</v>
      </c>
      <c r="O234" s="398"/>
      <c r="P234" s="31">
        <f t="shared" si="4"/>
        <v>-3376.4135000000097</v>
      </c>
      <c r="Q234" s="31">
        <f>SUBTOTAL(9,$F$2:F234)</f>
        <v>71429.813500000004</v>
      </c>
      <c r="R234" s="31">
        <f>SUBTOTAL(9,$G$2:G234)</f>
        <v>68053.399999999994</v>
      </c>
    </row>
    <row r="235" spans="1:18" ht="15.75" customHeight="1">
      <c r="A235" s="407">
        <v>183</v>
      </c>
      <c r="B235" s="408">
        <v>45599</v>
      </c>
      <c r="C235" s="410" t="s">
        <v>6103</v>
      </c>
      <c r="D235" s="410"/>
      <c r="E235" s="409"/>
      <c r="F235" s="14">
        <v>28</v>
      </c>
      <c r="G235" s="35"/>
      <c r="H235" s="14"/>
      <c r="I235" s="147" t="s">
        <v>89</v>
      </c>
      <c r="J235" s="147"/>
      <c r="K235" s="147" t="s">
        <v>2221</v>
      </c>
      <c r="L235" s="29">
        <v>8120387</v>
      </c>
      <c r="M235" s="29"/>
      <c r="N235" s="13" t="s">
        <v>688</v>
      </c>
      <c r="O235" s="398"/>
      <c r="P235" s="31">
        <f t="shared" si="4"/>
        <v>-3404.4135000000097</v>
      </c>
      <c r="Q235" s="31">
        <f>SUBTOTAL(9,$F$2:F235)</f>
        <v>71457.813500000004</v>
      </c>
      <c r="R235" s="31">
        <f>SUBTOTAL(9,$G$2:G235)</f>
        <v>68053.399999999994</v>
      </c>
    </row>
    <row r="236" spans="1:18" ht="15.75" customHeight="1">
      <c r="A236" s="407">
        <v>183</v>
      </c>
      <c r="B236" s="62">
        <v>45600</v>
      </c>
      <c r="C236" s="111" t="s">
        <v>6109</v>
      </c>
      <c r="D236" s="111" t="s">
        <v>6113</v>
      </c>
      <c r="E236" s="409"/>
      <c r="F236" s="14">
        <v>360</v>
      </c>
      <c r="G236" s="35"/>
      <c r="H236" s="14"/>
      <c r="I236" s="147" t="s">
        <v>91</v>
      </c>
      <c r="J236" s="147"/>
      <c r="K236" s="147"/>
      <c r="L236" s="29"/>
      <c r="M236" s="29"/>
      <c r="N236" s="13" t="s">
        <v>688</v>
      </c>
      <c r="O236" s="398"/>
      <c r="P236" s="31">
        <f t="shared" si="4"/>
        <v>-3764.4135000000097</v>
      </c>
      <c r="Q236" s="31">
        <f>SUBTOTAL(9,$F$2:F236)</f>
        <v>71817.813500000004</v>
      </c>
      <c r="R236" s="31">
        <f>SUBTOTAL(9,$G$2:G236)</f>
        <v>68053.399999999994</v>
      </c>
    </row>
    <row r="237" spans="1:18" ht="15.75" customHeight="1">
      <c r="A237" s="407">
        <v>183</v>
      </c>
      <c r="B237" s="62">
        <v>45600</v>
      </c>
      <c r="C237" s="158" t="s">
        <v>6111</v>
      </c>
      <c r="D237" s="111" t="s">
        <v>6112</v>
      </c>
      <c r="E237" s="409"/>
      <c r="F237" s="14">
        <v>26</v>
      </c>
      <c r="G237" s="35"/>
      <c r="H237" s="14"/>
      <c r="I237" s="147" t="s">
        <v>91</v>
      </c>
      <c r="J237" s="147"/>
      <c r="K237" s="147"/>
      <c r="L237" s="29"/>
      <c r="M237" s="29"/>
      <c r="N237" s="13" t="s">
        <v>688</v>
      </c>
      <c r="O237" s="399">
        <v>45601</v>
      </c>
      <c r="P237" s="31">
        <f t="shared" si="4"/>
        <v>-3790.4135000000097</v>
      </c>
      <c r="Q237" s="31">
        <f>SUBTOTAL(9,$F$2:F237)</f>
        <v>71843.813500000004</v>
      </c>
      <c r="R237" s="31">
        <f>SUBTOTAL(9,$G$2:G237)</f>
        <v>68053.399999999994</v>
      </c>
    </row>
    <row r="238" spans="1:18" ht="15.75" customHeight="1">
      <c r="A238" s="407">
        <v>183</v>
      </c>
      <c r="B238" s="408">
        <v>45602</v>
      </c>
      <c r="C238" s="410" t="s">
        <v>962</v>
      </c>
      <c r="D238" s="410"/>
      <c r="E238" s="409"/>
      <c r="F238" s="14"/>
      <c r="G238" s="35">
        <v>3000</v>
      </c>
      <c r="H238" s="14"/>
      <c r="I238" s="147"/>
      <c r="J238" s="147"/>
      <c r="K238" s="147"/>
      <c r="L238" s="29"/>
      <c r="M238" s="29"/>
      <c r="N238" s="13" t="s">
        <v>688</v>
      </c>
      <c r="O238" s="399">
        <v>45614</v>
      </c>
      <c r="P238" s="31">
        <f t="shared" si="4"/>
        <v>-790.41350000000966</v>
      </c>
      <c r="Q238" s="31">
        <f>SUBTOTAL(9,$F$2:F238)</f>
        <v>71843.813500000004</v>
      </c>
      <c r="R238" s="31">
        <f>SUBTOTAL(9,$G$2:G238)</f>
        <v>71053.399999999994</v>
      </c>
    </row>
    <row r="239" spans="1:18" ht="15.75" customHeight="1">
      <c r="A239" s="407">
        <v>183</v>
      </c>
      <c r="B239" s="408">
        <v>45621</v>
      </c>
      <c r="C239" s="410" t="s">
        <v>962</v>
      </c>
      <c r="D239" s="410"/>
      <c r="E239" s="409"/>
      <c r="F239" s="14"/>
      <c r="G239" s="35">
        <v>3000</v>
      </c>
      <c r="H239" s="14"/>
      <c r="I239" s="147"/>
      <c r="J239" s="147"/>
      <c r="K239" s="147"/>
      <c r="L239" s="29"/>
      <c r="M239" s="29"/>
      <c r="N239" s="13" t="s">
        <v>688</v>
      </c>
      <c r="O239" s="398"/>
      <c r="P239" s="31">
        <f t="shared" si="4"/>
        <v>2209.5864999999903</v>
      </c>
      <c r="Q239" s="31">
        <f>SUBTOTAL(9,$F$2:F239)</f>
        <v>71843.813500000004</v>
      </c>
      <c r="R239" s="31">
        <f>SUBTOTAL(9,$G$2:G239)</f>
        <v>74053.399999999994</v>
      </c>
    </row>
    <row r="240" spans="1:18" ht="15.75" customHeight="1">
      <c r="A240" s="407">
        <v>183</v>
      </c>
      <c r="B240" s="408">
        <v>45628</v>
      </c>
      <c r="C240" s="410" t="s">
        <v>6150</v>
      </c>
      <c r="D240" s="410" t="s">
        <v>6151</v>
      </c>
      <c r="E240" s="409"/>
      <c r="F240" s="14">
        <v>1228.5</v>
      </c>
      <c r="G240" s="35"/>
      <c r="H240" s="14"/>
      <c r="I240" s="147" t="s">
        <v>91</v>
      </c>
      <c r="J240" s="147"/>
      <c r="K240" s="147" t="s">
        <v>791</v>
      </c>
      <c r="L240" s="29">
        <v>629</v>
      </c>
      <c r="M240" s="29"/>
      <c r="N240" s="13" t="s">
        <v>688</v>
      </c>
      <c r="O240" s="398"/>
      <c r="P240" s="31">
        <f t="shared" si="4"/>
        <v>981.08649999999034</v>
      </c>
      <c r="Q240" s="31">
        <f>SUBTOTAL(9,$F$2:F240)</f>
        <v>73072.313500000004</v>
      </c>
      <c r="R240" s="31">
        <f>SUBTOTAL(9,$G$2:G240)</f>
        <v>74053.399999999994</v>
      </c>
    </row>
    <row r="241" spans="1:18" ht="15.75" customHeight="1">
      <c r="A241" s="407">
        <v>183</v>
      </c>
      <c r="B241" s="144">
        <v>45630</v>
      </c>
      <c r="C241" s="158" t="s">
        <v>6164</v>
      </c>
      <c r="D241" s="138" t="s">
        <v>6165</v>
      </c>
      <c r="E241" s="155"/>
      <c r="F241" s="14">
        <v>406</v>
      </c>
      <c r="G241" s="35"/>
      <c r="H241" s="14"/>
      <c r="I241" s="147"/>
      <c r="J241" s="147"/>
      <c r="K241" s="147"/>
      <c r="L241" s="29"/>
      <c r="M241" s="29"/>
      <c r="N241" s="13" t="s">
        <v>688</v>
      </c>
      <c r="O241" s="398"/>
      <c r="P241" s="31">
        <f t="shared" si="4"/>
        <v>575.08649999999034</v>
      </c>
      <c r="Q241" s="31">
        <f>SUBTOTAL(9,$F$2:F241)</f>
        <v>73478.313500000004</v>
      </c>
      <c r="R241" s="31">
        <f>SUBTOTAL(9,$G$2:G241)</f>
        <v>74053.399999999994</v>
      </c>
    </row>
    <row r="242" spans="1:18" ht="15.75" customHeight="1">
      <c r="A242" s="407">
        <v>183</v>
      </c>
      <c r="B242" s="144">
        <v>45630</v>
      </c>
      <c r="C242" s="158" t="s">
        <v>6158</v>
      </c>
      <c r="D242" s="138" t="s">
        <v>6031</v>
      </c>
      <c r="E242" s="155"/>
      <c r="F242" s="14">
        <v>29</v>
      </c>
      <c r="G242" s="35"/>
      <c r="H242" s="14"/>
      <c r="I242" s="147"/>
      <c r="J242" s="147"/>
      <c r="K242" s="147"/>
      <c r="L242" s="29"/>
      <c r="M242" s="29"/>
      <c r="N242" s="13" t="s">
        <v>688</v>
      </c>
      <c r="O242" s="398"/>
      <c r="P242" s="31">
        <f t="shared" si="4"/>
        <v>546.08649999999034</v>
      </c>
      <c r="Q242" s="31">
        <f>SUBTOTAL(9,$F$2:F242)</f>
        <v>73507.313500000004</v>
      </c>
      <c r="R242" s="31">
        <f>SUBTOTAL(9,$G$2:G242)</f>
        <v>74053.399999999994</v>
      </c>
    </row>
    <row r="243" spans="1:18" ht="15.75" customHeight="1">
      <c r="A243" s="407">
        <v>183</v>
      </c>
      <c r="B243" s="408">
        <v>45677</v>
      </c>
      <c r="C243" s="410" t="s">
        <v>6209</v>
      </c>
      <c r="D243" s="410"/>
      <c r="E243" s="409"/>
      <c r="F243" s="14"/>
      <c r="G243" s="35"/>
      <c r="H243" s="14">
        <v>1987.1</v>
      </c>
      <c r="I243" s="147"/>
      <c r="J243" s="147"/>
      <c r="K243" s="147"/>
      <c r="L243" s="29"/>
      <c r="M243" s="29"/>
      <c r="N243" s="13" t="s">
        <v>688</v>
      </c>
      <c r="O243" s="398"/>
      <c r="P243" s="31">
        <f t="shared" si="4"/>
        <v>546.08649999999034</v>
      </c>
      <c r="Q243" s="31">
        <f>SUBTOTAL(9,$F$2:F243)</f>
        <v>73507.313500000004</v>
      </c>
      <c r="R243" s="31">
        <f>SUBTOTAL(9,$G$2:G243)</f>
        <v>74053.399999999994</v>
      </c>
    </row>
    <row r="244" spans="1:18" ht="15.75" customHeight="1">
      <c r="A244" s="407">
        <v>183</v>
      </c>
      <c r="B244" s="408">
        <v>45736</v>
      </c>
      <c r="C244" s="410" t="s">
        <v>6302</v>
      </c>
      <c r="D244" s="410"/>
      <c r="E244" s="409"/>
      <c r="F244" s="14"/>
      <c r="G244" s="35"/>
      <c r="H244" s="14">
        <v>1974.6</v>
      </c>
      <c r="I244" s="147"/>
      <c r="J244" s="147"/>
      <c r="K244" s="147"/>
      <c r="L244" s="29"/>
      <c r="M244" s="29"/>
      <c r="N244" s="13" t="s">
        <v>688</v>
      </c>
      <c r="O244" s="398"/>
      <c r="P244" s="31">
        <f t="shared" si="4"/>
        <v>546.08649999999034</v>
      </c>
      <c r="Q244" s="31">
        <f>SUBTOTAL(9,$F$2:F244)</f>
        <v>73507.313500000004</v>
      </c>
      <c r="R244" s="31">
        <f>SUBTOTAL(9,$G$2:G244)</f>
        <v>74053.399999999994</v>
      </c>
    </row>
    <row r="245" spans="1:18" ht="15.75" customHeight="1">
      <c r="A245" s="407">
        <v>183</v>
      </c>
      <c r="B245" s="62">
        <v>45754</v>
      </c>
      <c r="C245" s="179" t="s">
        <v>6358</v>
      </c>
      <c r="D245" s="111" t="s">
        <v>6031</v>
      </c>
      <c r="F245" s="14">
        <v>606.1</v>
      </c>
      <c r="G245" s="14"/>
      <c r="H245" s="14"/>
      <c r="I245" s="13" t="s">
        <v>91</v>
      </c>
      <c r="J245" s="147"/>
      <c r="K245" s="147"/>
      <c r="L245" s="29"/>
      <c r="M245" s="29"/>
      <c r="N245" s="13" t="s">
        <v>688</v>
      </c>
      <c r="O245" s="398"/>
      <c r="P245" s="31">
        <f t="shared" si="4"/>
        <v>-60.013500000015483</v>
      </c>
      <c r="Q245" s="31">
        <f>SUBTOTAL(9,$F$2:F245)</f>
        <v>74113.41350000001</v>
      </c>
      <c r="R245" s="31">
        <f>SUBTOTAL(9,$G$2:G245)</f>
        <v>74053.399999999994</v>
      </c>
    </row>
    <row r="246" spans="1:18" ht="15.75" customHeight="1">
      <c r="A246" s="407">
        <v>183</v>
      </c>
      <c r="B246" s="62">
        <v>45755</v>
      </c>
      <c r="C246" s="179" t="s">
        <v>6365</v>
      </c>
      <c r="D246" s="111" t="s">
        <v>5799</v>
      </c>
      <c r="E246" s="524"/>
      <c r="F246" s="14">
        <v>150</v>
      </c>
      <c r="G246" s="14"/>
      <c r="H246" s="14"/>
      <c r="I246" s="147" t="s">
        <v>91</v>
      </c>
      <c r="J246" s="147"/>
      <c r="K246" s="147"/>
      <c r="L246" s="29"/>
      <c r="M246" s="29"/>
      <c r="N246" s="13" t="s">
        <v>688</v>
      </c>
      <c r="O246" s="399">
        <v>45774</v>
      </c>
      <c r="P246" s="31">
        <f t="shared" si="4"/>
        <v>-210.01350000001548</v>
      </c>
      <c r="Q246" s="31">
        <f>SUBTOTAL(9,$F$2:F246)</f>
        <v>74263.41350000001</v>
      </c>
      <c r="R246" s="31">
        <f>SUBTOTAL(9,$G$2:G246)</f>
        <v>74053.399999999994</v>
      </c>
    </row>
    <row r="247" spans="1:18" ht="15.75" customHeight="1">
      <c r="A247" s="407">
        <v>183</v>
      </c>
      <c r="B247" s="62">
        <v>45775</v>
      </c>
      <c r="C247" s="179" t="s">
        <v>962</v>
      </c>
      <c r="D247" s="111"/>
      <c r="E247" s="524"/>
      <c r="F247" s="14"/>
      <c r="G247" s="14">
        <v>3500</v>
      </c>
      <c r="H247" s="14"/>
      <c r="I247" s="147"/>
      <c r="J247" s="147"/>
      <c r="K247" s="147"/>
      <c r="L247" s="29"/>
      <c r="M247" s="29"/>
      <c r="N247" s="13" t="s">
        <v>688</v>
      </c>
      <c r="O247" s="399"/>
      <c r="P247" s="31">
        <f t="shared" si="4"/>
        <v>3289.9864999999845</v>
      </c>
      <c r="Q247" s="31">
        <f>SUBTOTAL(9,$F$2:F247)</f>
        <v>74263.41350000001</v>
      </c>
      <c r="R247" s="31">
        <f>SUBTOTAL(9,$G$2:G247)</f>
        <v>77553.399999999994</v>
      </c>
    </row>
    <row r="248" spans="1:18" ht="15.75" customHeight="1">
      <c r="A248" s="407">
        <v>183</v>
      </c>
      <c r="B248" s="62">
        <v>45931</v>
      </c>
      <c r="C248" s="565" t="s">
        <v>6651</v>
      </c>
      <c r="D248" s="111"/>
      <c r="E248" s="524"/>
      <c r="F248" s="14"/>
      <c r="G248" s="14"/>
      <c r="H248" s="14">
        <v>2016.1</v>
      </c>
      <c r="I248" s="147"/>
      <c r="J248" s="147"/>
      <c r="K248" s="147" t="s">
        <v>6943</v>
      </c>
      <c r="L248" s="29">
        <v>17010141</v>
      </c>
      <c r="M248" s="29"/>
      <c r="N248" s="13" t="s">
        <v>688</v>
      </c>
      <c r="O248" s="399"/>
      <c r="P248" s="31">
        <f t="shared" si="4"/>
        <v>3289.9864999999845</v>
      </c>
      <c r="Q248" s="31">
        <f>SUBTOTAL(9,$F$2:F248)</f>
        <v>74263.41350000001</v>
      </c>
      <c r="R248" s="31">
        <f>SUBTOTAL(9,$G$2:G248)</f>
        <v>77553.399999999994</v>
      </c>
    </row>
    <row r="249" spans="1:18" ht="15.75" customHeight="1">
      <c r="A249" s="407">
        <v>183</v>
      </c>
      <c r="B249" s="62">
        <v>45933</v>
      </c>
      <c r="C249" s="179" t="s">
        <v>962</v>
      </c>
      <c r="D249" s="111"/>
      <c r="E249" s="524"/>
      <c r="F249" s="14"/>
      <c r="G249" s="14">
        <v>1500</v>
      </c>
      <c r="H249" s="14"/>
      <c r="I249" s="147" t="s">
        <v>91</v>
      </c>
      <c r="J249" s="147"/>
      <c r="K249" s="147"/>
      <c r="L249" s="29"/>
      <c r="M249" s="29"/>
      <c r="N249" s="13" t="s">
        <v>688</v>
      </c>
      <c r="O249" s="399"/>
      <c r="P249" s="31">
        <f t="shared" si="4"/>
        <v>4789.9864999999845</v>
      </c>
      <c r="Q249" s="31">
        <f>SUBTOTAL(9,$F$2:F249)</f>
        <v>74263.41350000001</v>
      </c>
      <c r="R249" s="31">
        <f>SUBTOTAL(9,$G$2:G249)</f>
        <v>79053.399999999994</v>
      </c>
    </row>
    <row r="250" spans="1:18" ht="15.75" customHeight="1">
      <c r="A250" s="407">
        <v>183</v>
      </c>
      <c r="B250" s="62">
        <v>45939</v>
      </c>
      <c r="C250" s="52" t="s">
        <v>6735</v>
      </c>
      <c r="D250" s="111" t="s">
        <v>6112</v>
      </c>
      <c r="E250" s="524"/>
      <c r="F250" s="14">
        <v>822</v>
      </c>
      <c r="G250" s="14"/>
      <c r="H250" s="14"/>
      <c r="I250" s="147" t="s">
        <v>91</v>
      </c>
      <c r="J250" s="147"/>
      <c r="K250" s="147"/>
      <c r="L250" s="29"/>
      <c r="M250" s="29"/>
      <c r="N250" s="13" t="s">
        <v>688</v>
      </c>
      <c r="O250" s="399"/>
      <c r="P250" s="31">
        <f t="shared" si="4"/>
        <v>3967.9864999999845</v>
      </c>
      <c r="Q250" s="31">
        <f>SUBTOTAL(9,$F$2:F250)</f>
        <v>75085.41350000001</v>
      </c>
      <c r="R250" s="31">
        <f>SUBTOTAL(9,$G$2:G250)</f>
        <v>79053.399999999994</v>
      </c>
    </row>
    <row r="251" spans="1:18" ht="15.75" customHeight="1">
      <c r="A251" s="407">
        <v>183</v>
      </c>
      <c r="B251" s="62">
        <v>45956</v>
      </c>
      <c r="C251" s="179" t="s">
        <v>6773</v>
      </c>
      <c r="D251" s="111"/>
      <c r="E251" s="524"/>
      <c r="F251" s="14">
        <v>4720</v>
      </c>
      <c r="G251" s="14"/>
      <c r="H251" s="14"/>
      <c r="I251" s="147" t="s">
        <v>91</v>
      </c>
      <c r="J251" s="147"/>
      <c r="K251" s="147" t="s">
        <v>1157</v>
      </c>
      <c r="L251" s="29">
        <v>40197</v>
      </c>
      <c r="M251" s="29"/>
      <c r="N251" s="13" t="s">
        <v>688</v>
      </c>
      <c r="O251" s="399">
        <v>45973</v>
      </c>
      <c r="P251" s="31">
        <f t="shared" si="4"/>
        <v>-752.01350000001548</v>
      </c>
      <c r="Q251" s="31">
        <f>SUBTOTAL(9,$F$2:F251)</f>
        <v>79805.41350000001</v>
      </c>
      <c r="R251" s="31">
        <f>SUBTOTAL(9,$G$2:G251)</f>
        <v>79053.399999999994</v>
      </c>
    </row>
    <row r="252" spans="1:18" ht="15.75" customHeight="1">
      <c r="A252" s="407">
        <v>183</v>
      </c>
      <c r="B252" s="62">
        <v>45980</v>
      </c>
      <c r="C252" s="179" t="s">
        <v>962</v>
      </c>
      <c r="D252" s="111"/>
      <c r="E252" s="524"/>
      <c r="F252" s="14"/>
      <c r="G252" s="14">
        <v>3500</v>
      </c>
      <c r="H252" s="14"/>
      <c r="I252" s="147"/>
      <c r="J252" s="147"/>
      <c r="K252" s="147"/>
      <c r="L252" s="29"/>
      <c r="M252" s="29"/>
      <c r="N252" s="13" t="s">
        <v>688</v>
      </c>
      <c r="O252" s="399"/>
      <c r="P252" s="31">
        <f t="shared" si="4"/>
        <v>2747.9864999999845</v>
      </c>
      <c r="Q252" s="31">
        <f>SUBTOTAL(9,$F$2:F252)</f>
        <v>79805.41350000001</v>
      </c>
      <c r="R252" s="31">
        <f>SUBTOTAL(9,$G$2:G252)</f>
        <v>82553.399999999994</v>
      </c>
    </row>
    <row r="253" spans="1:18" ht="15.75" customHeight="1">
      <c r="A253" s="407">
        <v>183</v>
      </c>
      <c r="B253" s="62">
        <v>45987</v>
      </c>
      <c r="C253" s="502" t="s">
        <v>6879</v>
      </c>
      <c r="D253" s="111"/>
      <c r="E253" s="524"/>
      <c r="F253" s="14">
        <v>590</v>
      </c>
      <c r="G253" s="14"/>
      <c r="H253" s="14"/>
      <c r="I253" s="147" t="s">
        <v>91</v>
      </c>
      <c r="J253" s="147"/>
      <c r="K253" s="147" t="s">
        <v>6881</v>
      </c>
      <c r="L253" s="29">
        <v>50041</v>
      </c>
      <c r="M253" s="29"/>
      <c r="N253" s="13" t="s">
        <v>688</v>
      </c>
      <c r="O253" s="399"/>
      <c r="P253" s="31">
        <f t="shared" si="4"/>
        <v>2157.9864999999845</v>
      </c>
      <c r="Q253" s="31">
        <f>SUBTOTAL(9,$F$2:F253)</f>
        <v>80395.41350000001</v>
      </c>
      <c r="R253" s="31">
        <f>SUBTOTAL(9,$G$2:G253)</f>
        <v>82553.399999999994</v>
      </c>
    </row>
    <row r="254" spans="1:18" ht="15.75" customHeight="1">
      <c r="A254" s="407">
        <v>183</v>
      </c>
      <c r="B254" s="62">
        <v>45981</v>
      </c>
      <c r="C254" s="179" t="s">
        <v>6808</v>
      </c>
      <c r="D254" s="111"/>
      <c r="E254" s="524"/>
      <c r="F254" s="14"/>
      <c r="G254" s="14"/>
      <c r="H254" s="14">
        <v>2040</v>
      </c>
      <c r="I254" s="147"/>
      <c r="J254" s="147"/>
      <c r="K254" s="147" t="s">
        <v>6943</v>
      </c>
      <c r="L254" s="29">
        <v>4273</v>
      </c>
      <c r="M254" s="29"/>
      <c r="N254" s="13" t="s">
        <v>688</v>
      </c>
      <c r="O254" s="399"/>
      <c r="P254" s="31">
        <f t="shared" si="4"/>
        <v>2157.9864999999845</v>
      </c>
      <c r="Q254" s="31">
        <f>SUBTOTAL(9,$F$2:F254)</f>
        <v>80395.41350000001</v>
      </c>
      <c r="R254" s="31">
        <f>SUBTOTAL(9,$G$2:G254)</f>
        <v>82553.399999999994</v>
      </c>
    </row>
    <row r="255" spans="1:18" ht="15.75" customHeight="1">
      <c r="A255" s="407">
        <v>183</v>
      </c>
      <c r="B255" s="62">
        <v>46090</v>
      </c>
      <c r="C255" s="179" t="s">
        <v>7088</v>
      </c>
      <c r="D255" s="111"/>
      <c r="E255" s="524"/>
      <c r="F255" s="14">
        <v>353.43</v>
      </c>
      <c r="G255" s="14"/>
      <c r="H255" s="14"/>
      <c r="I255" s="147"/>
      <c r="J255" s="147"/>
      <c r="K255" s="147"/>
      <c r="L255" s="29"/>
      <c r="M255" s="29"/>
      <c r="N255" s="13" t="s">
        <v>688</v>
      </c>
      <c r="O255" s="399"/>
      <c r="P255" s="31">
        <f t="shared" ref="P255" si="5">R255-Q255</f>
        <v>1804.5564999999915</v>
      </c>
      <c r="Q255" s="31">
        <f>SUBTOTAL(9,$F$2:F255)</f>
        <v>80748.843500000003</v>
      </c>
      <c r="R255" s="31">
        <f>SUBTOTAL(9,$G$2:G255)</f>
        <v>82553.399999999994</v>
      </c>
    </row>
    <row r="256" spans="1:18" ht="15.75" customHeight="1">
      <c r="A256" s="407">
        <v>183</v>
      </c>
      <c r="B256" s="62">
        <v>46097</v>
      </c>
      <c r="C256" s="179" t="s">
        <v>7106</v>
      </c>
      <c r="D256" s="111"/>
      <c r="E256" s="524"/>
      <c r="F256" s="14"/>
      <c r="G256" s="14">
        <v>708</v>
      </c>
      <c r="H256" s="14"/>
      <c r="I256" s="147"/>
      <c r="J256" s="147"/>
      <c r="K256" s="147"/>
      <c r="L256" s="29"/>
      <c r="M256" s="29"/>
      <c r="N256" s="13" t="s">
        <v>688</v>
      </c>
      <c r="O256" s="399">
        <v>46160</v>
      </c>
      <c r="P256" s="31">
        <f t="shared" ref="P256" si="6">R256-Q256</f>
        <v>2512.5564999999915</v>
      </c>
      <c r="Q256" s="31">
        <f>SUBTOTAL(9,$F$2:F256)</f>
        <v>80748.843500000003</v>
      </c>
      <c r="R256" s="31">
        <f>SUBTOTAL(9,$G$2:G256)</f>
        <v>83261.399999999994</v>
      </c>
    </row>
    <row r="257" spans="1:18" ht="15.75" customHeight="1">
      <c r="A257" s="407">
        <v>183</v>
      </c>
      <c r="B257" s="62">
        <v>46042</v>
      </c>
      <c r="C257" s="179" t="s">
        <v>7267</v>
      </c>
      <c r="D257" s="111"/>
      <c r="E257" s="524"/>
      <c r="F257" s="14"/>
      <c r="G257" s="14"/>
      <c r="H257" s="14">
        <v>2021.5</v>
      </c>
      <c r="I257" s="147"/>
      <c r="J257" s="147"/>
      <c r="K257" s="147" t="s">
        <v>6943</v>
      </c>
      <c r="L257" s="29">
        <v>6024</v>
      </c>
      <c r="M257" s="29"/>
      <c r="N257" s="29"/>
      <c r="O257" s="29"/>
      <c r="P257" s="31">
        <f t="shared" ref="P257:P258" si="7">R257-Q257</f>
        <v>2512.5564999999915</v>
      </c>
      <c r="Q257" s="31">
        <f>SUBTOTAL(9,$F$2:F257)</f>
        <v>80748.843500000003</v>
      </c>
      <c r="R257" s="31">
        <f>SUBTOTAL(9,$G$2:G257)</f>
        <v>83261.399999999994</v>
      </c>
    </row>
    <row r="258" spans="1:18" ht="15.75" customHeight="1">
      <c r="A258" s="407">
        <v>183</v>
      </c>
      <c r="B258" s="62">
        <v>46103</v>
      </c>
      <c r="C258" s="179" t="s">
        <v>7268</v>
      </c>
      <c r="D258" s="111"/>
      <c r="E258" s="524"/>
      <c r="F258" s="14"/>
      <c r="G258" s="14"/>
      <c r="H258" s="14">
        <v>2015.8</v>
      </c>
      <c r="I258" s="147"/>
      <c r="J258" s="147"/>
      <c r="K258" s="147" t="s">
        <v>6943</v>
      </c>
      <c r="L258" s="29">
        <v>9901</v>
      </c>
      <c r="M258" s="29"/>
      <c r="N258" s="29"/>
      <c r="O258" s="29"/>
      <c r="P258" s="31">
        <f t="shared" si="7"/>
        <v>2512.5564999999915</v>
      </c>
      <c r="Q258" s="31">
        <f>SUBTOTAL(9,$F$2:F258)</f>
        <v>80748.843500000003</v>
      </c>
      <c r="R258" s="31">
        <f>SUBTOTAL(9,$G$2:G258)</f>
        <v>83261.399999999994</v>
      </c>
    </row>
    <row r="259" spans="1:18" ht="15.75" customHeight="1">
      <c r="A259" s="407">
        <v>183</v>
      </c>
      <c r="B259" s="62">
        <v>46162</v>
      </c>
      <c r="C259" s="179" t="s">
        <v>962</v>
      </c>
      <c r="D259" s="111"/>
      <c r="E259" s="524"/>
      <c r="F259" s="14"/>
      <c r="G259" s="14">
        <v>9000</v>
      </c>
      <c r="H259" s="14"/>
      <c r="I259" s="147"/>
      <c r="J259" s="147"/>
      <c r="K259" s="147" t="s">
        <v>6890</v>
      </c>
      <c r="L259" s="29" t="s">
        <v>7279</v>
      </c>
      <c r="M259" s="29"/>
      <c r="N259" s="29"/>
      <c r="O259" s="29"/>
      <c r="P259" s="31">
        <f t="shared" ref="P259" si="8">R259-Q259</f>
        <v>11512.556499999992</v>
      </c>
      <c r="Q259" s="31">
        <f>SUBTOTAL(9,$F$2:F259)</f>
        <v>80748.843500000003</v>
      </c>
      <c r="R259" s="31">
        <f>SUBTOTAL(9,$G$2:G259)</f>
        <v>92261.4</v>
      </c>
    </row>
    <row r="260" spans="1:18" ht="15.75" customHeight="1">
      <c r="A260" s="407">
        <v>183</v>
      </c>
      <c r="B260" s="62">
        <v>46162</v>
      </c>
      <c r="C260" s="179" t="s">
        <v>7155</v>
      </c>
      <c r="D260" s="111"/>
      <c r="E260" s="524"/>
      <c r="F260" s="14"/>
      <c r="G260" s="14"/>
      <c r="H260" s="14">
        <v>2027.3</v>
      </c>
      <c r="I260" s="147"/>
      <c r="J260" s="147"/>
      <c r="K260" s="147" t="s">
        <v>6943</v>
      </c>
      <c r="L260" s="29">
        <v>9183</v>
      </c>
      <c r="M260" s="29"/>
      <c r="N260" s="29"/>
      <c r="O260" s="29"/>
      <c r="P260" s="31">
        <f t="shared" ref="P260" si="9">R260-Q260</f>
        <v>11512.556499999992</v>
      </c>
      <c r="Q260" s="31">
        <f>SUBTOTAL(9,$F$2:F260)</f>
        <v>80748.843500000003</v>
      </c>
      <c r="R260" s="31">
        <f>SUBTOTAL(9,$G$2:G260)</f>
        <v>92261.4</v>
      </c>
    </row>
    <row r="261" spans="1:18" ht="15.75" customHeight="1">
      <c r="A261" s="407">
        <v>183</v>
      </c>
      <c r="B261" s="62">
        <v>46173</v>
      </c>
      <c r="C261" s="179" t="s">
        <v>7315</v>
      </c>
      <c r="D261" s="111"/>
      <c r="E261" s="524"/>
      <c r="F261" s="14">
        <v>7200</v>
      </c>
      <c r="G261" s="14"/>
      <c r="H261" s="35"/>
      <c r="I261" s="147"/>
      <c r="J261" s="147"/>
      <c r="K261" s="147" t="s">
        <v>7316</v>
      </c>
      <c r="L261" s="29">
        <v>3073</v>
      </c>
      <c r="M261" s="29"/>
      <c r="N261" s="29"/>
      <c r="O261" s="29"/>
      <c r="P261" s="31">
        <f t="shared" ref="P261" si="10">R261-Q261</f>
        <v>4312.5564999999915</v>
      </c>
      <c r="Q261" s="31">
        <f>SUBTOTAL(9,$F$2:F261)</f>
        <v>87948.843500000003</v>
      </c>
      <c r="R261" s="31">
        <f>SUBTOTAL(9,$G$2:G261)</f>
        <v>92261.4</v>
      </c>
    </row>
    <row r="262" spans="1:18" ht="15.75" customHeight="1">
      <c r="A262" s="407">
        <v>183</v>
      </c>
      <c r="B262" s="62">
        <v>46173</v>
      </c>
      <c r="C262" s="179" t="s">
        <v>698</v>
      </c>
      <c r="D262" s="111"/>
      <c r="E262" s="524"/>
      <c r="F262" s="14">
        <v>650</v>
      </c>
      <c r="G262" s="14"/>
      <c r="H262" s="35"/>
      <c r="I262" s="147"/>
      <c r="J262" s="147"/>
      <c r="K262" s="147" t="s">
        <v>7319</v>
      </c>
      <c r="L262" s="29">
        <v>1460</v>
      </c>
      <c r="M262" s="29"/>
      <c r="N262" s="29"/>
      <c r="O262" s="29"/>
      <c r="P262" s="31">
        <f t="shared" ref="P262" si="11">R262-Q262</f>
        <v>3662.5564999999915</v>
      </c>
      <c r="Q262" s="31">
        <f>SUBTOTAL(9,$F$2:F262)</f>
        <v>88598.843500000003</v>
      </c>
      <c r="R262" s="31">
        <f>SUBTOTAL(9,$G$2:G262)</f>
        <v>92261.4</v>
      </c>
    </row>
    <row r="263" spans="1:18" ht="15.75" customHeight="1">
      <c r="A263" s="407">
        <v>183</v>
      </c>
      <c r="B263" s="62">
        <v>46209</v>
      </c>
      <c r="C263" s="179" t="s">
        <v>7342</v>
      </c>
      <c r="D263" s="111"/>
      <c r="E263" s="524"/>
      <c r="F263" s="14"/>
      <c r="G263" s="14">
        <v>674</v>
      </c>
      <c r="H263" s="35"/>
      <c r="I263" s="147"/>
      <c r="J263" s="147"/>
      <c r="K263" s="147"/>
      <c r="L263" s="29"/>
      <c r="M263" s="29"/>
      <c r="N263" s="29"/>
      <c r="O263" s="29"/>
      <c r="P263" s="31">
        <f t="shared" ref="P263" si="12">R263-Q263</f>
        <v>4336.5564999999915</v>
      </c>
      <c r="Q263" s="31">
        <f>SUBTOTAL(9,$F$2:F263)</f>
        <v>88598.843500000003</v>
      </c>
      <c r="R263" s="31">
        <f>SUBTOTAL(9,$G$2:G263)</f>
        <v>92935.4</v>
      </c>
    </row>
    <row r="264" spans="1:18" ht="15.75" customHeight="1">
      <c r="A264" s="407">
        <v>183</v>
      </c>
      <c r="B264" s="62">
        <v>46211</v>
      </c>
      <c r="C264" s="179" t="s">
        <v>7373</v>
      </c>
      <c r="D264" s="111" t="s">
        <v>6112</v>
      </c>
      <c r="E264" s="524"/>
      <c r="F264" s="14">
        <v>519.79</v>
      </c>
      <c r="G264" s="14"/>
      <c r="H264" s="35"/>
      <c r="I264" s="147"/>
      <c r="J264" s="147"/>
      <c r="K264" s="147"/>
      <c r="L264" s="29"/>
      <c r="M264" s="29"/>
      <c r="N264" s="29"/>
      <c r="O264" s="29"/>
      <c r="P264" s="31">
        <f t="shared" ref="P264" si="13">R264-Q264</f>
        <v>3816.7664999999979</v>
      </c>
      <c r="Q264" s="31">
        <f>SUBTOTAL(9,$F$2:F264)</f>
        <v>89118.633499999996</v>
      </c>
      <c r="R264" s="31">
        <f>SUBTOTAL(9,$G$2:G264)</f>
        <v>92935.4</v>
      </c>
    </row>
    <row r="265" spans="1:18" ht="15.75" customHeight="1">
      <c r="A265" s="407"/>
      <c r="B265" s="62"/>
      <c r="C265" s="179"/>
      <c r="D265" s="111"/>
      <c r="E265" s="524"/>
      <c r="F265" s="14"/>
      <c r="G265" s="14"/>
      <c r="H265" s="35"/>
      <c r="I265" s="147"/>
      <c r="J265" s="147"/>
      <c r="K265" s="147"/>
      <c r="L265" s="29"/>
      <c r="M265" s="29"/>
      <c r="N265" s="29"/>
      <c r="O265" s="29"/>
      <c r="P265" s="29"/>
      <c r="Q265" s="29"/>
      <c r="R265" s="29"/>
    </row>
    <row r="266" spans="1:18" ht="15.75" customHeight="1">
      <c r="A266" s="407"/>
      <c r="B266" s="62"/>
      <c r="C266" s="179"/>
      <c r="D266" s="111"/>
      <c r="E266" s="524"/>
      <c r="F266" s="14"/>
      <c r="G266" s="14"/>
      <c r="H266" s="35"/>
      <c r="I266" s="147"/>
      <c r="J266" s="147"/>
      <c r="K266" s="147"/>
      <c r="L266" s="29"/>
      <c r="M266" s="29"/>
      <c r="N266" s="29"/>
      <c r="O266" s="29"/>
      <c r="P266" s="29"/>
      <c r="Q266" s="29"/>
      <c r="R266" s="29"/>
    </row>
    <row r="267" spans="1:18" ht="15.75" customHeight="1">
      <c r="A267" s="43"/>
      <c r="B267" s="408"/>
      <c r="C267" s="163"/>
      <c r="D267" s="163"/>
      <c r="E267" s="29"/>
      <c r="F267" s="35"/>
      <c r="G267" s="35"/>
      <c r="H267" s="35"/>
      <c r="I267" s="147"/>
      <c r="J267" s="147"/>
      <c r="K267" s="147"/>
      <c r="L267" s="29"/>
      <c r="M267" s="29"/>
      <c r="N267" s="29"/>
      <c r="O267" s="29"/>
      <c r="P267" s="29"/>
      <c r="Q267" s="29"/>
      <c r="R267" s="29"/>
    </row>
    <row r="268" spans="1:18" ht="15.75" customHeight="1">
      <c r="A268" s="43"/>
      <c r="B268" s="408"/>
      <c r="C268" s="163"/>
      <c r="D268" s="163"/>
      <c r="E268" s="29"/>
      <c r="F268" s="35"/>
      <c r="G268" s="35"/>
      <c r="H268" s="35"/>
      <c r="I268" s="147"/>
      <c r="J268" s="147"/>
      <c r="K268" s="147"/>
      <c r="L268" s="29"/>
      <c r="M268" s="29"/>
      <c r="N268" s="29"/>
      <c r="O268" s="29"/>
      <c r="P268" s="29"/>
      <c r="Q268" s="29"/>
      <c r="R268" s="29"/>
    </row>
    <row r="269" spans="1:18" ht="15.75" customHeight="1">
      <c r="A269" s="43"/>
      <c r="B269" s="408"/>
      <c r="C269" s="163"/>
      <c r="D269" s="163"/>
      <c r="E269" s="29"/>
      <c r="F269" s="35"/>
      <c r="G269" s="35"/>
      <c r="H269" s="35"/>
      <c r="I269" s="147"/>
      <c r="J269" s="147"/>
      <c r="K269" s="147"/>
      <c r="L269" s="29"/>
      <c r="M269" s="29"/>
      <c r="N269" s="29"/>
      <c r="O269" s="29"/>
      <c r="P269" s="29"/>
      <c r="Q269" s="29"/>
      <c r="R269" s="29"/>
    </row>
    <row r="270" spans="1:18" ht="15.75" customHeight="1">
      <c r="A270" s="43"/>
      <c r="B270" s="408"/>
      <c r="C270" s="163"/>
      <c r="D270" s="163"/>
      <c r="E270" s="29"/>
      <c r="F270" s="35"/>
      <c r="G270" s="35"/>
      <c r="H270" s="35"/>
      <c r="I270" s="147"/>
      <c r="J270" s="147"/>
      <c r="K270" s="147"/>
      <c r="L270" s="29"/>
      <c r="M270" s="29"/>
      <c r="N270" s="29"/>
      <c r="O270" s="29"/>
      <c r="P270" s="29"/>
      <c r="Q270" s="29"/>
      <c r="R270" s="29"/>
    </row>
    <row r="271" spans="1:18" ht="15.75" customHeight="1">
      <c r="A271" s="43"/>
      <c r="B271" s="408"/>
      <c r="C271" s="163"/>
      <c r="D271" s="163"/>
      <c r="E271" s="29"/>
      <c r="F271" s="35"/>
      <c r="G271" s="35"/>
      <c r="H271" s="35"/>
      <c r="I271" s="147"/>
      <c r="J271" s="147"/>
      <c r="K271" s="147"/>
      <c r="L271" s="29"/>
      <c r="M271" s="29"/>
      <c r="N271" s="29"/>
      <c r="O271" s="29"/>
      <c r="P271" s="29"/>
      <c r="Q271" s="29"/>
      <c r="R271" s="29"/>
    </row>
    <row r="272" spans="1:18" ht="15.75" customHeight="1">
      <c r="A272" s="43"/>
      <c r="B272" s="408"/>
      <c r="C272" s="163"/>
      <c r="D272" s="163"/>
      <c r="E272" s="29"/>
      <c r="F272" s="35"/>
      <c r="G272" s="35"/>
      <c r="H272" s="35"/>
      <c r="I272" s="147"/>
      <c r="J272" s="147"/>
      <c r="K272" s="147"/>
      <c r="L272" s="29"/>
      <c r="M272" s="29"/>
      <c r="N272" s="29"/>
      <c r="O272" s="29"/>
      <c r="P272" s="29"/>
      <c r="Q272" s="29"/>
      <c r="R272" s="29"/>
    </row>
    <row r="273" spans="1:18" ht="15.75" customHeight="1">
      <c r="A273" s="43"/>
      <c r="B273" s="408"/>
      <c r="C273" s="163"/>
      <c r="D273" s="163"/>
      <c r="E273" s="29"/>
      <c r="F273" s="35"/>
      <c r="G273" s="35"/>
      <c r="H273" s="35"/>
      <c r="I273" s="147"/>
      <c r="J273" s="147"/>
      <c r="K273" s="147"/>
      <c r="L273" s="29"/>
      <c r="M273" s="29"/>
      <c r="N273" s="29"/>
      <c r="O273" s="29"/>
      <c r="P273" s="29"/>
      <c r="Q273" s="29"/>
      <c r="R273" s="29"/>
    </row>
    <row r="274" spans="1:18" ht="15.75" customHeight="1">
      <c r="A274" s="43"/>
      <c r="B274" s="408"/>
      <c r="C274" s="163"/>
      <c r="D274" s="163"/>
      <c r="E274" s="29"/>
      <c r="F274" s="35"/>
      <c r="G274" s="35"/>
      <c r="H274" s="35"/>
      <c r="I274" s="147"/>
      <c r="J274" s="147"/>
      <c r="K274" s="147"/>
      <c r="L274" s="29"/>
      <c r="M274" s="29"/>
      <c r="N274" s="29"/>
      <c r="O274" s="29"/>
      <c r="P274" s="29"/>
      <c r="Q274" s="29"/>
      <c r="R274" s="29"/>
    </row>
    <row r="275" spans="1:18" ht="15.75" customHeight="1">
      <c r="A275" s="43"/>
      <c r="B275" s="408"/>
      <c r="C275" s="163"/>
      <c r="D275" s="163"/>
      <c r="E275" s="29"/>
      <c r="F275" s="35"/>
      <c r="G275" s="35"/>
      <c r="H275" s="35"/>
      <c r="I275" s="147"/>
      <c r="J275" s="147"/>
      <c r="K275" s="147"/>
      <c r="L275" s="29"/>
      <c r="M275" s="29"/>
      <c r="N275" s="29"/>
      <c r="O275" s="29"/>
      <c r="P275" s="29"/>
      <c r="Q275" s="29"/>
      <c r="R275" s="29"/>
    </row>
    <row r="276" spans="1:18" ht="15.75" customHeight="1">
      <c r="A276" s="43"/>
      <c r="B276" s="408"/>
      <c r="C276" s="163"/>
      <c r="D276" s="163"/>
      <c r="E276" s="29"/>
      <c r="F276" s="35"/>
      <c r="G276" s="35"/>
      <c r="H276" s="35"/>
      <c r="I276" s="147"/>
      <c r="J276" s="147"/>
      <c r="K276" s="147"/>
      <c r="L276" s="29"/>
      <c r="M276" s="29"/>
      <c r="N276" s="29"/>
      <c r="O276" s="29"/>
      <c r="P276" s="29"/>
      <c r="Q276" s="29"/>
      <c r="R276" s="29"/>
    </row>
    <row r="277" spans="1:18" ht="15.75" customHeight="1">
      <c r="A277" s="43"/>
      <c r="B277" s="408"/>
      <c r="C277" s="163"/>
      <c r="D277" s="163"/>
      <c r="E277" s="29"/>
      <c r="F277" s="35"/>
      <c r="G277" s="35"/>
      <c r="H277" s="35"/>
      <c r="I277" s="147"/>
      <c r="J277" s="147"/>
      <c r="K277" s="147"/>
      <c r="L277" s="29"/>
      <c r="M277" s="29"/>
      <c r="N277" s="29"/>
      <c r="O277" s="29"/>
      <c r="P277" s="29"/>
      <c r="Q277" s="29"/>
      <c r="R277" s="29"/>
    </row>
    <row r="278" spans="1:18" ht="15.75" customHeight="1">
      <c r="A278" s="43"/>
      <c r="B278" s="408"/>
      <c r="C278" s="163"/>
      <c r="D278" s="163"/>
      <c r="E278" s="29"/>
      <c r="F278" s="35"/>
      <c r="G278" s="35"/>
      <c r="H278" s="35"/>
      <c r="I278" s="147"/>
      <c r="J278" s="147"/>
      <c r="K278" s="147"/>
      <c r="L278" s="29"/>
      <c r="M278" s="29"/>
      <c r="N278" s="29"/>
      <c r="O278" s="29"/>
      <c r="P278" s="29"/>
      <c r="Q278" s="29"/>
      <c r="R278" s="29"/>
    </row>
    <row r="279" spans="1:18" ht="15.75" customHeight="1">
      <c r="A279" s="43"/>
      <c r="B279" s="408"/>
      <c r="C279" s="163"/>
      <c r="D279" s="163"/>
      <c r="E279" s="29"/>
      <c r="F279" s="35"/>
      <c r="G279" s="35"/>
      <c r="H279" s="35"/>
      <c r="I279" s="147"/>
      <c r="J279" s="147"/>
      <c r="K279" s="147"/>
      <c r="L279" s="29"/>
      <c r="M279" s="29"/>
      <c r="N279" s="29"/>
      <c r="O279" s="29"/>
      <c r="P279" s="29"/>
      <c r="Q279" s="29"/>
      <c r="R279" s="29"/>
    </row>
    <row r="280" spans="1:18" ht="15.75" customHeight="1">
      <c r="A280" s="43"/>
      <c r="B280" s="408"/>
      <c r="C280" s="163"/>
      <c r="D280" s="163"/>
      <c r="E280" s="29"/>
      <c r="F280" s="35"/>
      <c r="G280" s="35"/>
      <c r="H280" s="35"/>
      <c r="I280" s="147"/>
      <c r="J280" s="147"/>
      <c r="K280" s="147"/>
      <c r="L280" s="29"/>
      <c r="M280" s="29"/>
      <c r="N280" s="29"/>
      <c r="O280" s="29"/>
      <c r="P280" s="29"/>
      <c r="Q280" s="29"/>
      <c r="R280" s="29"/>
    </row>
    <row r="281" spans="1:18" ht="15.75" customHeight="1">
      <c r="A281" s="43"/>
      <c r="B281" s="408"/>
      <c r="C281" s="163"/>
      <c r="D281" s="163"/>
      <c r="E281" s="29"/>
      <c r="F281" s="35"/>
      <c r="G281" s="35"/>
      <c r="H281" s="35"/>
      <c r="I281" s="147"/>
      <c r="J281" s="147"/>
      <c r="K281" s="147"/>
      <c r="L281" s="29"/>
      <c r="M281" s="29"/>
      <c r="N281" s="29"/>
      <c r="O281" s="29"/>
      <c r="P281" s="29"/>
      <c r="Q281" s="29"/>
      <c r="R281" s="29"/>
    </row>
    <row r="282" spans="1:18" ht="15.75" customHeight="1">
      <c r="A282" s="43"/>
      <c r="B282" s="408"/>
      <c r="C282" s="163"/>
      <c r="D282" s="163"/>
      <c r="E282" s="29"/>
      <c r="F282" s="35"/>
      <c r="G282" s="35"/>
      <c r="H282" s="35"/>
      <c r="I282" s="147"/>
      <c r="J282" s="147"/>
      <c r="K282" s="147"/>
      <c r="L282" s="29"/>
      <c r="M282" s="29"/>
      <c r="N282" s="29"/>
      <c r="O282" s="29"/>
      <c r="P282" s="29"/>
      <c r="Q282" s="29"/>
      <c r="R282" s="29"/>
    </row>
    <row r="283" spans="1:18" ht="15.75" customHeight="1">
      <c r="A283" s="43"/>
      <c r="B283" s="408"/>
      <c r="C283" s="163"/>
      <c r="D283" s="163"/>
      <c r="E283" s="29"/>
      <c r="F283" s="35"/>
      <c r="G283" s="35"/>
      <c r="H283" s="35"/>
      <c r="I283" s="147"/>
      <c r="J283" s="147"/>
      <c r="K283" s="147"/>
      <c r="L283" s="29"/>
      <c r="M283" s="29"/>
      <c r="N283" s="29"/>
      <c r="O283" s="29"/>
      <c r="P283" s="29"/>
      <c r="Q283" s="29"/>
      <c r="R283" s="29"/>
    </row>
    <row r="284" spans="1:18" ht="15.75" customHeight="1">
      <c r="A284" s="43"/>
      <c r="B284" s="408"/>
      <c r="C284" s="163"/>
      <c r="D284" s="163"/>
      <c r="E284" s="29"/>
      <c r="F284" s="35"/>
      <c r="G284" s="35"/>
      <c r="H284" s="35"/>
      <c r="I284" s="147"/>
      <c r="J284" s="147"/>
      <c r="K284" s="147"/>
      <c r="L284" s="29"/>
      <c r="M284" s="29"/>
      <c r="N284" s="29"/>
      <c r="O284" s="29"/>
      <c r="P284" s="29"/>
      <c r="Q284" s="29"/>
      <c r="R284" s="29"/>
    </row>
    <row r="285" spans="1:18" ht="15.75" customHeight="1">
      <c r="A285" s="43"/>
      <c r="B285" s="408"/>
      <c r="C285" s="163"/>
      <c r="D285" s="163"/>
      <c r="E285" s="29"/>
      <c r="F285" s="35"/>
      <c r="G285" s="35"/>
      <c r="H285" s="35"/>
      <c r="I285" s="147"/>
      <c r="J285" s="147"/>
      <c r="K285" s="147"/>
      <c r="L285" s="29"/>
      <c r="M285" s="29"/>
      <c r="N285" s="29"/>
      <c r="O285" s="29"/>
      <c r="P285" s="29"/>
      <c r="Q285" s="29"/>
      <c r="R285" s="29"/>
    </row>
    <row r="286" spans="1:18" ht="15.75" customHeight="1">
      <c r="A286" s="43"/>
      <c r="B286" s="408"/>
      <c r="C286" s="163"/>
      <c r="D286" s="163"/>
      <c r="E286" s="29"/>
      <c r="F286" s="35"/>
      <c r="G286" s="35"/>
      <c r="H286" s="35"/>
      <c r="I286" s="147"/>
      <c r="J286" s="147"/>
      <c r="K286" s="147"/>
      <c r="L286" s="29"/>
      <c r="M286" s="29"/>
      <c r="N286" s="29"/>
      <c r="O286" s="29"/>
      <c r="P286" s="29"/>
      <c r="Q286" s="29"/>
      <c r="R286" s="29"/>
    </row>
    <row r="287" spans="1:18" ht="15.75" customHeight="1">
      <c r="A287" s="43"/>
      <c r="B287" s="408"/>
      <c r="C287" s="163"/>
      <c r="D287" s="163"/>
      <c r="E287" s="29"/>
      <c r="F287" s="35"/>
      <c r="G287" s="35"/>
      <c r="H287" s="35"/>
      <c r="I287" s="147"/>
      <c r="J287" s="147"/>
      <c r="K287" s="147"/>
      <c r="L287" s="29"/>
      <c r="M287" s="29"/>
      <c r="N287" s="29"/>
      <c r="O287" s="29"/>
      <c r="P287" s="29"/>
      <c r="Q287" s="29"/>
      <c r="R287" s="29"/>
    </row>
    <row r="288" spans="1:18" ht="15.75" customHeight="1">
      <c r="A288" s="43"/>
      <c r="B288" s="408"/>
      <c r="C288" s="163"/>
      <c r="D288" s="163"/>
      <c r="E288" s="29"/>
      <c r="F288" s="35"/>
      <c r="G288" s="35"/>
      <c r="H288" s="35"/>
      <c r="I288" s="147"/>
      <c r="J288" s="147"/>
      <c r="K288" s="147"/>
      <c r="L288" s="29"/>
      <c r="M288" s="29"/>
      <c r="N288" s="29"/>
      <c r="O288" s="29"/>
      <c r="P288" s="29"/>
      <c r="Q288" s="29"/>
      <c r="R288" s="29"/>
    </row>
    <row r="289" spans="1:18" ht="15.75" customHeight="1">
      <c r="A289" s="43"/>
      <c r="B289" s="408"/>
      <c r="C289" s="163"/>
      <c r="D289" s="163"/>
      <c r="E289" s="29"/>
      <c r="F289" s="35"/>
      <c r="G289" s="35"/>
      <c r="H289" s="35"/>
      <c r="I289" s="147"/>
      <c r="J289" s="147"/>
      <c r="K289" s="147"/>
      <c r="L289" s="29"/>
      <c r="M289" s="29"/>
      <c r="N289" s="29"/>
      <c r="O289" s="29"/>
      <c r="P289" s="29"/>
      <c r="Q289" s="29"/>
      <c r="R289" s="29"/>
    </row>
    <row r="290" spans="1:18" ht="15.75" customHeight="1">
      <c r="A290" s="43"/>
      <c r="B290" s="408"/>
      <c r="C290" s="163"/>
      <c r="D290" s="163"/>
      <c r="E290" s="29"/>
      <c r="F290" s="35"/>
      <c r="G290" s="35"/>
      <c r="H290" s="35"/>
      <c r="I290" s="147"/>
      <c r="J290" s="147"/>
      <c r="K290" s="147"/>
      <c r="L290" s="29"/>
      <c r="M290" s="29"/>
      <c r="N290" s="29"/>
      <c r="O290" s="29"/>
      <c r="P290" s="29"/>
      <c r="Q290" s="29"/>
      <c r="R290" s="29"/>
    </row>
    <row r="291" spans="1:18" ht="15.75" customHeight="1">
      <c r="A291" s="43"/>
      <c r="B291" s="408"/>
      <c r="C291" s="163"/>
      <c r="D291" s="163"/>
      <c r="E291" s="29"/>
      <c r="F291" s="35"/>
      <c r="G291" s="35"/>
      <c r="H291" s="35"/>
      <c r="I291" s="147"/>
      <c r="J291" s="147"/>
      <c r="K291" s="147"/>
      <c r="L291" s="29"/>
      <c r="M291" s="29"/>
      <c r="N291" s="29"/>
      <c r="O291" s="29"/>
      <c r="P291" s="29"/>
      <c r="Q291" s="29"/>
      <c r="R291" s="29"/>
    </row>
    <row r="292" spans="1:18" ht="15.75" customHeight="1">
      <c r="A292" s="43"/>
      <c r="B292" s="408"/>
      <c r="C292" s="163"/>
      <c r="D292" s="163"/>
      <c r="E292" s="29"/>
      <c r="F292" s="35"/>
      <c r="G292" s="35"/>
      <c r="H292" s="35"/>
      <c r="I292" s="147"/>
      <c r="J292" s="147"/>
      <c r="K292" s="147"/>
      <c r="L292" s="29"/>
      <c r="M292" s="29"/>
      <c r="N292" s="29"/>
      <c r="O292" s="29"/>
      <c r="P292" s="29"/>
      <c r="Q292" s="29"/>
      <c r="R292" s="29"/>
    </row>
    <row r="293" spans="1:18" ht="15.75" customHeight="1">
      <c r="A293" s="43"/>
      <c r="B293" s="408"/>
      <c r="C293" s="163"/>
      <c r="D293" s="163"/>
      <c r="E293" s="29"/>
      <c r="F293" s="35"/>
      <c r="G293" s="35"/>
      <c r="H293" s="35"/>
      <c r="I293" s="147"/>
      <c r="J293" s="147"/>
      <c r="K293" s="147"/>
      <c r="L293" s="29"/>
      <c r="M293" s="29"/>
      <c r="N293" s="29"/>
      <c r="O293" s="29"/>
      <c r="P293" s="29"/>
      <c r="Q293" s="29"/>
      <c r="R293" s="29"/>
    </row>
    <row r="294" spans="1:18" ht="15.75" customHeight="1">
      <c r="A294" s="43"/>
      <c r="B294" s="408"/>
      <c r="C294" s="163"/>
      <c r="D294" s="163"/>
      <c r="E294" s="29"/>
      <c r="F294" s="35"/>
      <c r="G294" s="35"/>
      <c r="H294" s="35"/>
      <c r="I294" s="147"/>
      <c r="J294" s="147"/>
      <c r="K294" s="147"/>
      <c r="L294" s="29"/>
      <c r="M294" s="29"/>
      <c r="N294" s="29"/>
      <c r="O294" s="29"/>
      <c r="P294" s="29"/>
      <c r="Q294" s="29"/>
      <c r="R294" s="29"/>
    </row>
    <row r="295" spans="1:18" ht="15.75" customHeight="1">
      <c r="A295" s="43"/>
      <c r="B295" s="408"/>
      <c r="C295" s="163"/>
      <c r="D295" s="163"/>
      <c r="E295" s="29"/>
      <c r="F295" s="35"/>
      <c r="G295" s="35"/>
      <c r="H295" s="35"/>
      <c r="I295" s="147"/>
      <c r="J295" s="147"/>
      <c r="K295" s="147"/>
      <c r="L295" s="29"/>
      <c r="M295" s="29"/>
      <c r="N295" s="29"/>
      <c r="O295" s="29"/>
      <c r="P295" s="29"/>
      <c r="Q295" s="29"/>
      <c r="R295" s="29"/>
    </row>
    <row r="296" spans="1:18" ht="15.75" customHeight="1">
      <c r="A296" s="43"/>
      <c r="B296" s="408"/>
      <c r="C296" s="163"/>
      <c r="D296" s="163"/>
      <c r="E296" s="29"/>
      <c r="F296" s="35"/>
      <c r="G296" s="35"/>
      <c r="H296" s="35"/>
      <c r="I296" s="147"/>
      <c r="J296" s="147"/>
      <c r="K296" s="147"/>
      <c r="L296" s="29"/>
      <c r="M296" s="29"/>
      <c r="N296" s="29"/>
      <c r="O296" s="29"/>
      <c r="P296" s="29"/>
      <c r="Q296" s="29"/>
      <c r="R296" s="29"/>
    </row>
    <row r="297" spans="1:18" ht="15.75" customHeight="1">
      <c r="A297" s="43"/>
      <c r="B297" s="408"/>
      <c r="C297" s="163"/>
      <c r="D297" s="163"/>
      <c r="E297" s="29"/>
      <c r="F297" s="35"/>
      <c r="G297" s="35"/>
      <c r="H297" s="35"/>
      <c r="I297" s="147"/>
      <c r="J297" s="147"/>
      <c r="K297" s="147"/>
      <c r="L297" s="29"/>
      <c r="M297" s="29"/>
      <c r="N297" s="29"/>
      <c r="O297" s="29"/>
      <c r="P297" s="29"/>
      <c r="Q297" s="29"/>
      <c r="R297" s="29"/>
    </row>
    <row r="298" spans="1:18" ht="15.75" customHeight="1">
      <c r="A298" s="43"/>
      <c r="B298" s="408"/>
      <c r="C298" s="163"/>
      <c r="D298" s="163"/>
      <c r="E298" s="29"/>
      <c r="F298" s="35"/>
      <c r="G298" s="35"/>
      <c r="H298" s="35"/>
      <c r="I298" s="147"/>
      <c r="J298" s="147"/>
      <c r="K298" s="147"/>
      <c r="L298" s="29"/>
      <c r="M298" s="29"/>
      <c r="N298" s="29"/>
      <c r="O298" s="29"/>
      <c r="P298" s="29"/>
      <c r="Q298" s="29"/>
      <c r="R298" s="29"/>
    </row>
    <row r="299" spans="1:18" ht="15.75" customHeight="1">
      <c r="A299" s="43"/>
      <c r="B299" s="408"/>
      <c r="C299" s="163"/>
      <c r="D299" s="163"/>
      <c r="E299" s="29"/>
      <c r="F299" s="35"/>
      <c r="G299" s="35"/>
      <c r="H299" s="35"/>
      <c r="I299" s="147"/>
      <c r="J299" s="147"/>
      <c r="K299" s="147"/>
      <c r="L299" s="29"/>
      <c r="M299" s="29"/>
      <c r="N299" s="29"/>
      <c r="O299" s="29"/>
      <c r="P299" s="29"/>
      <c r="Q299" s="29"/>
      <c r="R299" s="29"/>
    </row>
    <row r="300" spans="1:18" ht="15.75" customHeight="1">
      <c r="A300" s="43"/>
      <c r="B300" s="408"/>
      <c r="C300" s="163"/>
      <c r="D300" s="163"/>
      <c r="E300" s="29"/>
      <c r="F300" s="35"/>
      <c r="G300" s="35"/>
      <c r="H300" s="35"/>
      <c r="I300" s="147"/>
      <c r="J300" s="147"/>
      <c r="K300" s="147"/>
      <c r="L300" s="29"/>
      <c r="M300" s="29"/>
      <c r="N300" s="29"/>
      <c r="O300" s="29"/>
      <c r="P300" s="29"/>
      <c r="Q300" s="29"/>
      <c r="R300" s="29"/>
    </row>
    <row r="301" spans="1:18" ht="15.75" customHeight="1">
      <c r="A301" s="43"/>
      <c r="B301" s="408"/>
      <c r="C301" s="163"/>
      <c r="D301" s="163"/>
      <c r="E301" s="29"/>
      <c r="F301" s="35"/>
      <c r="G301" s="35"/>
      <c r="H301" s="35"/>
      <c r="I301" s="147"/>
      <c r="J301" s="147"/>
      <c r="K301" s="147"/>
      <c r="L301" s="29"/>
      <c r="M301" s="29"/>
      <c r="N301" s="29"/>
      <c r="O301" s="29"/>
      <c r="P301" s="29"/>
      <c r="Q301" s="29"/>
      <c r="R301" s="29"/>
    </row>
    <row r="302" spans="1:18" ht="15.75" customHeight="1">
      <c r="A302" s="43"/>
      <c r="B302" s="408"/>
      <c r="C302" s="163"/>
      <c r="D302" s="163"/>
      <c r="E302" s="29"/>
      <c r="F302" s="35"/>
      <c r="G302" s="35"/>
      <c r="H302" s="35"/>
      <c r="I302" s="147"/>
      <c r="J302" s="147"/>
      <c r="K302" s="147"/>
      <c r="L302" s="29"/>
      <c r="M302" s="29"/>
      <c r="N302" s="29"/>
      <c r="O302" s="29"/>
      <c r="P302" s="29"/>
      <c r="Q302" s="29"/>
      <c r="R302" s="29"/>
    </row>
    <row r="303" spans="1:18" ht="15.75" customHeight="1">
      <c r="A303" s="43"/>
      <c r="B303" s="408"/>
      <c r="C303" s="163"/>
      <c r="D303" s="163"/>
      <c r="E303" s="29"/>
      <c r="F303" s="35"/>
      <c r="G303" s="35"/>
      <c r="H303" s="35"/>
      <c r="I303" s="147"/>
      <c r="J303" s="147"/>
      <c r="K303" s="147"/>
      <c r="L303" s="29"/>
      <c r="M303" s="29"/>
      <c r="N303" s="29"/>
      <c r="O303" s="29"/>
      <c r="P303" s="29"/>
      <c r="Q303" s="29"/>
      <c r="R303" s="29"/>
    </row>
    <row r="304" spans="1:18" ht="15.75" customHeight="1">
      <c r="A304" s="43"/>
      <c r="B304" s="408"/>
      <c r="C304" s="163"/>
      <c r="D304" s="163"/>
      <c r="E304" s="29"/>
      <c r="F304" s="35"/>
      <c r="G304" s="35"/>
      <c r="H304" s="35"/>
      <c r="I304" s="147"/>
      <c r="J304" s="147"/>
      <c r="K304" s="147"/>
      <c r="L304" s="29"/>
      <c r="M304" s="29"/>
      <c r="N304" s="29"/>
      <c r="O304" s="29"/>
      <c r="P304" s="29"/>
      <c r="Q304" s="29"/>
      <c r="R304" s="29"/>
    </row>
    <row r="305" spans="1:18" ht="15.75" customHeight="1">
      <c r="A305" s="43"/>
      <c r="B305" s="408"/>
      <c r="C305" s="163"/>
      <c r="D305" s="163"/>
      <c r="E305" s="29"/>
      <c r="F305" s="35"/>
      <c r="G305" s="35"/>
      <c r="H305" s="35"/>
      <c r="I305" s="147"/>
      <c r="J305" s="147"/>
      <c r="K305" s="147"/>
      <c r="L305" s="29"/>
      <c r="M305" s="29"/>
      <c r="N305" s="29"/>
      <c r="O305" s="29"/>
      <c r="P305" s="29"/>
      <c r="Q305" s="29"/>
      <c r="R305" s="29"/>
    </row>
    <row r="306" spans="1:18" ht="15.75" customHeight="1">
      <c r="A306" s="43"/>
      <c r="B306" s="408"/>
      <c r="C306" s="163"/>
      <c r="D306" s="163"/>
      <c r="E306" s="29"/>
      <c r="F306" s="35"/>
      <c r="G306" s="35"/>
      <c r="H306" s="35"/>
      <c r="I306" s="147"/>
      <c r="J306" s="147"/>
      <c r="K306" s="147"/>
      <c r="L306" s="29"/>
      <c r="M306" s="29"/>
      <c r="N306" s="29"/>
      <c r="O306" s="29"/>
      <c r="P306" s="29"/>
      <c r="Q306" s="29"/>
      <c r="R306" s="29"/>
    </row>
    <row r="307" spans="1:18" ht="15.75" customHeight="1">
      <c r="A307" s="43"/>
      <c r="B307" s="408"/>
      <c r="C307" s="163"/>
      <c r="D307" s="163"/>
      <c r="E307" s="29"/>
      <c r="F307" s="35"/>
      <c r="G307" s="35"/>
      <c r="H307" s="35"/>
      <c r="I307" s="147"/>
      <c r="J307" s="147"/>
      <c r="K307" s="147"/>
      <c r="L307" s="29"/>
      <c r="M307" s="29"/>
      <c r="N307" s="29"/>
      <c r="O307" s="29"/>
      <c r="P307" s="29"/>
      <c r="Q307" s="29"/>
      <c r="R307" s="29"/>
    </row>
    <row r="308" spans="1:18" ht="15.75" customHeight="1">
      <c r="A308" s="43"/>
      <c r="B308" s="408"/>
      <c r="C308" s="163"/>
      <c r="D308" s="163"/>
      <c r="E308" s="29"/>
      <c r="F308" s="35"/>
      <c r="G308" s="35"/>
      <c r="H308" s="35"/>
      <c r="I308" s="147"/>
      <c r="J308" s="147"/>
      <c r="K308" s="147"/>
      <c r="L308" s="29"/>
      <c r="M308" s="29"/>
      <c r="N308" s="29"/>
      <c r="O308" s="29"/>
      <c r="P308" s="29"/>
      <c r="Q308" s="29"/>
      <c r="R308" s="29"/>
    </row>
    <row r="309" spans="1:18" ht="15.75" customHeight="1">
      <c r="A309" s="43"/>
      <c r="B309" s="408"/>
      <c r="C309" s="163"/>
      <c r="D309" s="163"/>
      <c r="E309" s="29"/>
      <c r="F309" s="35"/>
      <c r="G309" s="35"/>
      <c r="H309" s="35"/>
      <c r="I309" s="147"/>
      <c r="J309" s="147"/>
      <c r="K309" s="147"/>
      <c r="L309" s="29"/>
      <c r="M309" s="29"/>
      <c r="N309" s="29"/>
      <c r="O309" s="29"/>
      <c r="P309" s="29"/>
      <c r="Q309" s="29"/>
      <c r="R309" s="29"/>
    </row>
    <row r="310" spans="1:18" ht="15.75" customHeight="1">
      <c r="A310" s="43"/>
      <c r="B310" s="408"/>
      <c r="C310" s="163"/>
      <c r="D310" s="163"/>
      <c r="E310" s="29"/>
      <c r="F310" s="35"/>
      <c r="G310" s="35"/>
      <c r="H310" s="35"/>
      <c r="I310" s="147"/>
      <c r="J310" s="147"/>
      <c r="K310" s="147"/>
      <c r="L310" s="29"/>
      <c r="M310" s="29"/>
      <c r="N310" s="29"/>
      <c r="O310" s="29"/>
      <c r="P310" s="29"/>
      <c r="Q310" s="29"/>
      <c r="R310" s="29"/>
    </row>
    <row r="311" spans="1:18" ht="15.75" customHeight="1">
      <c r="A311" s="43"/>
      <c r="B311" s="408"/>
      <c r="C311" s="163"/>
      <c r="D311" s="163"/>
      <c r="E311" s="29"/>
      <c r="F311" s="35"/>
      <c r="G311" s="35"/>
      <c r="H311" s="35"/>
      <c r="I311" s="147"/>
      <c r="J311" s="147"/>
      <c r="K311" s="147"/>
      <c r="L311" s="29"/>
      <c r="M311" s="29"/>
      <c r="N311" s="29"/>
      <c r="O311" s="29"/>
      <c r="P311" s="29"/>
      <c r="Q311" s="29"/>
      <c r="R311" s="29"/>
    </row>
    <row r="312" spans="1:18" ht="15.75" customHeight="1">
      <c r="A312" s="43"/>
      <c r="B312" s="408"/>
      <c r="C312" s="163"/>
      <c r="D312" s="163"/>
      <c r="E312" s="29"/>
      <c r="F312" s="35"/>
      <c r="G312" s="35"/>
      <c r="H312" s="35"/>
      <c r="I312" s="147"/>
      <c r="J312" s="147"/>
      <c r="K312" s="147"/>
      <c r="L312" s="29"/>
      <c r="M312" s="29"/>
      <c r="N312" s="29"/>
      <c r="O312" s="29"/>
      <c r="P312" s="29"/>
      <c r="Q312" s="29"/>
      <c r="R312" s="29"/>
    </row>
    <row r="313" spans="1:18" ht="15.75" customHeight="1">
      <c r="A313" s="43"/>
      <c r="B313" s="408"/>
      <c r="C313" s="163"/>
      <c r="D313" s="163"/>
      <c r="E313" s="29"/>
      <c r="F313" s="35"/>
      <c r="G313" s="35"/>
      <c r="H313" s="35"/>
      <c r="I313" s="147"/>
      <c r="J313" s="147"/>
      <c r="K313" s="147"/>
      <c r="L313" s="29"/>
      <c r="M313" s="29"/>
      <c r="N313" s="29"/>
      <c r="O313" s="29"/>
      <c r="P313" s="29"/>
      <c r="Q313" s="29"/>
      <c r="R313" s="29"/>
    </row>
    <row r="314" spans="1:18" ht="15.75" customHeight="1">
      <c r="A314" s="43"/>
      <c r="B314" s="408"/>
      <c r="C314" s="163"/>
      <c r="D314" s="163"/>
      <c r="E314" s="29"/>
      <c r="F314" s="35"/>
      <c r="G314" s="35"/>
      <c r="H314" s="35"/>
      <c r="I314" s="147"/>
      <c r="J314" s="147"/>
      <c r="K314" s="147"/>
      <c r="L314" s="29"/>
      <c r="M314" s="29"/>
      <c r="N314" s="29"/>
      <c r="O314" s="29"/>
      <c r="P314" s="29"/>
      <c r="Q314" s="29"/>
      <c r="R314" s="29"/>
    </row>
    <row r="315" spans="1:18" ht="15.75" customHeight="1">
      <c r="A315" s="43"/>
      <c r="B315" s="408"/>
      <c r="C315" s="163"/>
      <c r="D315" s="163"/>
      <c r="E315" s="29"/>
      <c r="F315" s="35"/>
      <c r="G315" s="35"/>
      <c r="H315" s="35"/>
      <c r="I315" s="147"/>
      <c r="J315" s="147"/>
      <c r="K315" s="147"/>
      <c r="L315" s="29"/>
      <c r="M315" s="29"/>
      <c r="N315" s="29"/>
      <c r="O315" s="29"/>
      <c r="P315" s="29"/>
      <c r="Q315" s="29"/>
      <c r="R315" s="29"/>
    </row>
    <row r="316" spans="1:18" ht="15.75" customHeight="1">
      <c r="A316" s="43"/>
      <c r="B316" s="408"/>
      <c r="C316" s="163"/>
      <c r="D316" s="163"/>
      <c r="E316" s="29"/>
      <c r="F316" s="35"/>
      <c r="G316" s="35"/>
      <c r="H316" s="35"/>
      <c r="I316" s="147"/>
      <c r="J316" s="147"/>
      <c r="K316" s="147"/>
      <c r="L316" s="29"/>
      <c r="M316" s="29"/>
      <c r="N316" s="29"/>
      <c r="O316" s="29"/>
      <c r="P316" s="29"/>
      <c r="Q316" s="29"/>
      <c r="R316" s="29"/>
    </row>
    <row r="317" spans="1:18" ht="15.75" customHeight="1">
      <c r="A317" s="43"/>
      <c r="B317" s="408"/>
      <c r="C317" s="163"/>
      <c r="D317" s="163"/>
      <c r="E317" s="29"/>
      <c r="F317" s="35"/>
      <c r="G317" s="35"/>
      <c r="H317" s="35"/>
      <c r="I317" s="147"/>
      <c r="J317" s="147"/>
      <c r="K317" s="147"/>
      <c r="L317" s="29"/>
      <c r="M317" s="29"/>
      <c r="N317" s="29"/>
      <c r="O317" s="29"/>
      <c r="P317" s="29"/>
      <c r="Q317" s="29"/>
      <c r="R317" s="29"/>
    </row>
    <row r="318" spans="1:18" ht="15.75" customHeight="1">
      <c r="A318" s="43"/>
      <c r="B318" s="408"/>
      <c r="C318" s="163"/>
      <c r="D318" s="163"/>
      <c r="E318" s="29"/>
      <c r="F318" s="35"/>
      <c r="G318" s="35"/>
      <c r="H318" s="35"/>
      <c r="I318" s="147"/>
      <c r="J318" s="147"/>
      <c r="K318" s="147"/>
      <c r="L318" s="29"/>
      <c r="M318" s="29"/>
      <c r="N318" s="29"/>
      <c r="O318" s="29"/>
      <c r="P318" s="29"/>
      <c r="Q318" s="29"/>
      <c r="R318" s="29"/>
    </row>
    <row r="319" spans="1:18" ht="15.75" customHeight="1">
      <c r="A319" s="43"/>
      <c r="B319" s="408"/>
      <c r="C319" s="163"/>
      <c r="D319" s="163"/>
      <c r="E319" s="29"/>
      <c r="F319" s="35"/>
      <c r="G319" s="35"/>
      <c r="H319" s="35"/>
      <c r="I319" s="147"/>
      <c r="J319" s="147"/>
      <c r="K319" s="147"/>
      <c r="L319" s="29"/>
      <c r="M319" s="29"/>
      <c r="N319" s="29"/>
      <c r="O319" s="29"/>
      <c r="P319" s="29"/>
      <c r="Q319" s="29"/>
      <c r="R319" s="29"/>
    </row>
    <row r="320" spans="1:18" ht="15.75" customHeight="1">
      <c r="A320" s="43"/>
      <c r="B320" s="408"/>
      <c r="C320" s="163"/>
      <c r="D320" s="163"/>
      <c r="E320" s="29"/>
      <c r="F320" s="35"/>
      <c r="G320" s="35"/>
      <c r="H320" s="35"/>
      <c r="I320" s="147"/>
      <c r="J320" s="147"/>
      <c r="K320" s="147"/>
      <c r="L320" s="29"/>
      <c r="M320" s="29"/>
      <c r="N320" s="29"/>
      <c r="O320" s="29"/>
      <c r="P320" s="29"/>
      <c r="Q320" s="29"/>
      <c r="R320" s="29"/>
    </row>
    <row r="321" spans="1:18" ht="15.75" customHeight="1">
      <c r="A321" s="43"/>
      <c r="B321" s="408"/>
      <c r="C321" s="163"/>
      <c r="D321" s="163"/>
      <c r="E321" s="29"/>
      <c r="F321" s="35"/>
      <c r="G321" s="35"/>
      <c r="H321" s="35"/>
      <c r="I321" s="147"/>
      <c r="J321" s="147"/>
      <c r="K321" s="147"/>
      <c r="L321" s="29"/>
      <c r="M321" s="29"/>
      <c r="N321" s="29"/>
      <c r="O321" s="29"/>
      <c r="P321" s="29"/>
      <c r="Q321" s="29"/>
      <c r="R321" s="29"/>
    </row>
    <row r="322" spans="1:18" ht="15.75" customHeight="1">
      <c r="A322" s="43"/>
      <c r="B322" s="408"/>
      <c r="C322" s="163"/>
      <c r="D322" s="163"/>
      <c r="E322" s="29"/>
      <c r="F322" s="35"/>
      <c r="G322" s="35"/>
      <c r="H322" s="35"/>
      <c r="I322" s="147"/>
      <c r="J322" s="147"/>
      <c r="K322" s="147"/>
      <c r="L322" s="29"/>
      <c r="M322" s="29"/>
      <c r="N322" s="29"/>
      <c r="O322" s="29"/>
      <c r="P322" s="29"/>
      <c r="Q322" s="29"/>
      <c r="R322" s="29"/>
    </row>
    <row r="323" spans="1:18" ht="15.75" customHeight="1">
      <c r="A323" s="43"/>
      <c r="B323" s="408"/>
      <c r="C323" s="163"/>
      <c r="D323" s="163"/>
      <c r="E323" s="29"/>
      <c r="F323" s="35"/>
      <c r="G323" s="35"/>
      <c r="H323" s="35"/>
      <c r="I323" s="147"/>
      <c r="J323" s="147"/>
      <c r="K323" s="147"/>
      <c r="L323" s="29"/>
      <c r="M323" s="29"/>
      <c r="N323" s="29"/>
      <c r="O323" s="29"/>
      <c r="P323" s="29"/>
      <c r="Q323" s="29"/>
      <c r="R323" s="29"/>
    </row>
    <row r="324" spans="1:18" ht="15.75" customHeight="1">
      <c r="A324" s="43"/>
      <c r="B324" s="408"/>
      <c r="C324" s="163"/>
      <c r="D324" s="163"/>
      <c r="E324" s="29"/>
      <c r="F324" s="35"/>
      <c r="G324" s="35"/>
      <c r="H324" s="35"/>
      <c r="I324" s="147"/>
      <c r="J324" s="147"/>
      <c r="K324" s="147"/>
      <c r="L324" s="29"/>
      <c r="M324" s="29"/>
      <c r="N324" s="29"/>
      <c r="O324" s="29"/>
      <c r="P324" s="29"/>
      <c r="Q324" s="29"/>
      <c r="R324" s="29"/>
    </row>
    <row r="325" spans="1:18" ht="15.75" customHeight="1">
      <c r="A325" s="43"/>
      <c r="B325" s="408"/>
      <c r="C325" s="163"/>
      <c r="D325" s="163"/>
      <c r="E325" s="29"/>
      <c r="F325" s="35"/>
      <c r="G325" s="35"/>
      <c r="H325" s="35"/>
      <c r="I325" s="147"/>
      <c r="J325" s="147"/>
      <c r="K325" s="147"/>
      <c r="L325" s="29"/>
      <c r="M325" s="29"/>
      <c r="N325" s="29"/>
      <c r="O325" s="29"/>
      <c r="P325" s="29"/>
      <c r="Q325" s="29"/>
      <c r="R325" s="29"/>
    </row>
    <row r="326" spans="1:18" ht="15.75" customHeight="1">
      <c r="A326" s="43"/>
      <c r="B326" s="408"/>
      <c r="C326" s="163"/>
      <c r="D326" s="163"/>
      <c r="E326" s="29"/>
      <c r="F326" s="35"/>
      <c r="G326" s="35"/>
      <c r="H326" s="35"/>
      <c r="I326" s="147"/>
      <c r="J326" s="147"/>
      <c r="K326" s="147"/>
      <c r="L326" s="29"/>
      <c r="M326" s="29"/>
      <c r="N326" s="29"/>
      <c r="O326" s="29"/>
      <c r="P326" s="29"/>
      <c r="Q326" s="29"/>
      <c r="R326" s="29"/>
    </row>
    <row r="327" spans="1:18" ht="15.75" customHeight="1">
      <c r="A327" s="43"/>
      <c r="B327" s="408"/>
      <c r="C327" s="163"/>
      <c r="D327" s="163"/>
      <c r="E327" s="29"/>
      <c r="F327" s="35"/>
      <c r="G327" s="35"/>
      <c r="H327" s="35"/>
      <c r="I327" s="147"/>
      <c r="J327" s="147"/>
      <c r="K327" s="147"/>
      <c r="L327" s="29"/>
      <c r="M327" s="29"/>
      <c r="N327" s="29"/>
      <c r="O327" s="29"/>
      <c r="P327" s="29"/>
      <c r="Q327" s="29"/>
      <c r="R327" s="29"/>
    </row>
    <row r="328" spans="1:18" ht="15.75" customHeight="1">
      <c r="A328" s="43"/>
      <c r="B328" s="408"/>
      <c r="C328" s="163"/>
      <c r="D328" s="163"/>
      <c r="E328" s="29"/>
      <c r="F328" s="35"/>
      <c r="G328" s="35"/>
      <c r="H328" s="35"/>
      <c r="I328" s="147"/>
      <c r="J328" s="147"/>
      <c r="K328" s="147"/>
      <c r="L328" s="29"/>
      <c r="M328" s="29"/>
      <c r="N328" s="29"/>
      <c r="O328" s="29"/>
      <c r="P328" s="29"/>
      <c r="Q328" s="29"/>
      <c r="R328" s="29"/>
    </row>
    <row r="329" spans="1:18" ht="15.75" customHeight="1">
      <c r="A329" s="43"/>
      <c r="B329" s="408"/>
      <c r="C329" s="163"/>
      <c r="D329" s="163"/>
      <c r="E329" s="29"/>
      <c r="F329" s="35"/>
      <c r="G329" s="35"/>
      <c r="H329" s="35"/>
      <c r="I329" s="147"/>
      <c r="J329" s="147"/>
      <c r="K329" s="147"/>
      <c r="L329" s="29"/>
      <c r="M329" s="29"/>
      <c r="N329" s="29"/>
      <c r="O329" s="29"/>
      <c r="P329" s="29"/>
      <c r="Q329" s="29"/>
      <c r="R329" s="29"/>
    </row>
    <row r="330" spans="1:18" ht="15.75" customHeight="1">
      <c r="A330" s="43"/>
      <c r="B330" s="408"/>
      <c r="C330" s="163"/>
      <c r="D330" s="163"/>
      <c r="E330" s="29"/>
      <c r="F330" s="35"/>
      <c r="G330" s="35"/>
      <c r="H330" s="35"/>
      <c r="I330" s="147"/>
      <c r="J330" s="147"/>
      <c r="K330" s="147"/>
      <c r="L330" s="29"/>
      <c r="M330" s="29"/>
      <c r="N330" s="29"/>
      <c r="O330" s="29"/>
      <c r="P330" s="29"/>
      <c r="Q330" s="29"/>
      <c r="R330" s="29"/>
    </row>
    <row r="331" spans="1:18" ht="15.75" customHeight="1">
      <c r="A331" s="43"/>
      <c r="B331" s="408"/>
      <c r="C331" s="163"/>
      <c r="D331" s="163"/>
      <c r="E331" s="29"/>
      <c r="F331" s="35"/>
      <c r="G331" s="35"/>
      <c r="H331" s="35"/>
      <c r="I331" s="147"/>
      <c r="J331" s="147"/>
      <c r="K331" s="147"/>
      <c r="L331" s="29"/>
      <c r="M331" s="29"/>
      <c r="N331" s="29"/>
      <c r="O331" s="29"/>
      <c r="P331" s="29"/>
      <c r="Q331" s="29"/>
      <c r="R331" s="29"/>
    </row>
    <row r="332" spans="1:18" ht="15.75" customHeight="1">
      <c r="A332" s="43"/>
      <c r="B332" s="408"/>
      <c r="C332" s="163"/>
      <c r="D332" s="163"/>
      <c r="E332" s="29"/>
      <c r="F332" s="35"/>
      <c r="G332" s="35"/>
      <c r="H332" s="35"/>
      <c r="I332" s="147"/>
      <c r="J332" s="147"/>
      <c r="K332" s="147"/>
      <c r="L332" s="29"/>
      <c r="M332" s="29"/>
      <c r="N332" s="29"/>
      <c r="O332" s="29"/>
      <c r="P332" s="29"/>
      <c r="Q332" s="29"/>
      <c r="R332" s="29"/>
    </row>
    <row r="333" spans="1:18" ht="15.75" customHeight="1">
      <c r="A333" s="43"/>
      <c r="B333" s="408"/>
      <c r="C333" s="163"/>
      <c r="D333" s="163"/>
      <c r="E333" s="29"/>
      <c r="F333" s="35"/>
      <c r="G333" s="35"/>
      <c r="H333" s="35"/>
      <c r="I333" s="147"/>
      <c r="J333" s="147"/>
      <c r="K333" s="147"/>
      <c r="L333" s="29"/>
      <c r="M333" s="29"/>
      <c r="N333" s="29"/>
      <c r="O333" s="29"/>
      <c r="P333" s="29"/>
      <c r="Q333" s="29"/>
      <c r="R333" s="29"/>
    </row>
    <row r="334" spans="1:18" ht="15.75" customHeight="1">
      <c r="A334" s="43"/>
      <c r="B334" s="408"/>
      <c r="C334" s="163"/>
      <c r="D334" s="163"/>
      <c r="E334" s="29"/>
      <c r="F334" s="35"/>
      <c r="G334" s="35"/>
      <c r="H334" s="35"/>
      <c r="I334" s="147"/>
      <c r="J334" s="147"/>
      <c r="K334" s="147"/>
      <c r="L334" s="29"/>
      <c r="M334" s="29"/>
      <c r="N334" s="29"/>
      <c r="O334" s="29"/>
      <c r="P334" s="29"/>
      <c r="Q334" s="29"/>
      <c r="R334" s="29"/>
    </row>
    <row r="335" spans="1:18" ht="15.75" customHeight="1">
      <c r="A335" s="43"/>
      <c r="B335" s="408"/>
      <c r="C335" s="163"/>
      <c r="D335" s="163"/>
      <c r="E335" s="29"/>
      <c r="F335" s="35"/>
      <c r="G335" s="35"/>
      <c r="H335" s="35"/>
      <c r="I335" s="147"/>
      <c r="J335" s="147"/>
      <c r="K335" s="147"/>
      <c r="L335" s="29"/>
      <c r="M335" s="29"/>
      <c r="N335" s="29"/>
      <c r="O335" s="29"/>
      <c r="P335" s="29"/>
      <c r="Q335" s="29"/>
      <c r="R335" s="29"/>
    </row>
    <row r="336" spans="1:18" ht="15.75" customHeight="1">
      <c r="A336" s="43"/>
      <c r="B336" s="408"/>
      <c r="C336" s="163"/>
      <c r="D336" s="163"/>
      <c r="E336" s="29"/>
      <c r="F336" s="35"/>
      <c r="G336" s="35"/>
      <c r="H336" s="35"/>
      <c r="I336" s="147"/>
      <c r="J336" s="147"/>
      <c r="K336" s="147"/>
      <c r="L336" s="29"/>
      <c r="M336" s="29"/>
      <c r="N336" s="29"/>
      <c r="O336" s="29"/>
      <c r="P336" s="29"/>
      <c r="Q336" s="29"/>
      <c r="R336" s="29"/>
    </row>
    <row r="337" spans="1:18" ht="15.75" customHeight="1">
      <c r="A337" s="43"/>
      <c r="B337" s="408"/>
      <c r="C337" s="163"/>
      <c r="D337" s="163"/>
      <c r="E337" s="29"/>
      <c r="F337" s="35"/>
      <c r="G337" s="35"/>
      <c r="H337" s="35"/>
      <c r="I337" s="147"/>
      <c r="J337" s="147"/>
      <c r="K337" s="147"/>
      <c r="L337" s="29"/>
      <c r="M337" s="29"/>
      <c r="N337" s="29"/>
      <c r="O337" s="29"/>
      <c r="P337" s="29"/>
      <c r="Q337" s="29"/>
      <c r="R337" s="29"/>
    </row>
    <row r="338" spans="1:18" ht="15.75" customHeight="1">
      <c r="A338" s="43"/>
      <c r="B338" s="408"/>
      <c r="C338" s="163"/>
      <c r="D338" s="163"/>
      <c r="E338" s="29"/>
      <c r="F338" s="35"/>
      <c r="G338" s="35"/>
      <c r="H338" s="35"/>
      <c r="I338" s="147"/>
      <c r="J338" s="147"/>
      <c r="K338" s="147"/>
      <c r="L338" s="29"/>
      <c r="M338" s="29"/>
      <c r="N338" s="29"/>
      <c r="O338" s="29"/>
      <c r="P338" s="29"/>
      <c r="Q338" s="29"/>
      <c r="R338" s="29"/>
    </row>
    <row r="339" spans="1:18" ht="15.75" customHeight="1">
      <c r="A339" s="43"/>
      <c r="B339" s="408"/>
      <c r="C339" s="163"/>
      <c r="D339" s="163"/>
      <c r="E339" s="29"/>
      <c r="F339" s="35"/>
      <c r="G339" s="35"/>
      <c r="H339" s="35"/>
      <c r="I339" s="147"/>
      <c r="J339" s="147"/>
      <c r="K339" s="147"/>
      <c r="L339" s="29"/>
      <c r="M339" s="29"/>
      <c r="N339" s="29"/>
      <c r="O339" s="29"/>
      <c r="P339" s="29"/>
      <c r="Q339" s="29"/>
      <c r="R339" s="29"/>
    </row>
    <row r="340" spans="1:18" ht="15.75" customHeight="1">
      <c r="A340" s="43"/>
      <c r="B340" s="408"/>
      <c r="C340" s="163"/>
      <c r="D340" s="163"/>
      <c r="E340" s="29"/>
      <c r="F340" s="35"/>
      <c r="G340" s="35"/>
      <c r="H340" s="35"/>
      <c r="I340" s="147"/>
      <c r="J340" s="147"/>
      <c r="K340" s="147"/>
      <c r="L340" s="29"/>
      <c r="M340" s="29"/>
      <c r="N340" s="29"/>
      <c r="O340" s="29"/>
      <c r="P340" s="29"/>
      <c r="Q340" s="29"/>
      <c r="R340" s="29"/>
    </row>
    <row r="341" spans="1:18" ht="15.75" customHeight="1">
      <c r="A341" s="43"/>
      <c r="B341" s="408"/>
      <c r="C341" s="163"/>
      <c r="D341" s="163"/>
      <c r="E341" s="29"/>
      <c r="F341" s="35"/>
      <c r="G341" s="35"/>
      <c r="H341" s="35"/>
      <c r="I341" s="147"/>
      <c r="J341" s="147"/>
      <c r="K341" s="147"/>
      <c r="L341" s="29"/>
      <c r="M341" s="29"/>
      <c r="N341" s="29"/>
      <c r="O341" s="29"/>
      <c r="P341" s="29"/>
      <c r="Q341" s="29"/>
      <c r="R341" s="29"/>
    </row>
    <row r="342" spans="1:18" ht="15.75" customHeight="1">
      <c r="A342" s="43"/>
      <c r="B342" s="408"/>
      <c r="C342" s="163"/>
      <c r="D342" s="163"/>
      <c r="E342" s="29"/>
      <c r="F342" s="35"/>
      <c r="G342" s="35"/>
      <c r="H342" s="35"/>
      <c r="I342" s="147"/>
      <c r="J342" s="147"/>
      <c r="K342" s="147"/>
      <c r="L342" s="29"/>
      <c r="M342" s="29"/>
      <c r="N342" s="29"/>
      <c r="O342" s="29"/>
      <c r="P342" s="29"/>
      <c r="Q342" s="29"/>
      <c r="R342" s="29"/>
    </row>
    <row r="343" spans="1:18" ht="15.75" customHeight="1">
      <c r="A343" s="43"/>
      <c r="B343" s="408"/>
      <c r="C343" s="163"/>
      <c r="D343" s="163"/>
      <c r="E343" s="29"/>
      <c r="F343" s="35"/>
      <c r="G343" s="35"/>
      <c r="H343" s="35"/>
      <c r="I343" s="147"/>
      <c r="J343" s="147"/>
      <c r="K343" s="147"/>
      <c r="L343" s="29"/>
      <c r="M343" s="29"/>
      <c r="N343" s="29"/>
      <c r="O343" s="29"/>
      <c r="P343" s="29"/>
      <c r="Q343" s="29"/>
      <c r="R343" s="29"/>
    </row>
    <row r="344" spans="1:18" ht="15.75" customHeight="1">
      <c r="A344" s="43"/>
      <c r="B344" s="408"/>
      <c r="C344" s="163"/>
      <c r="D344" s="163"/>
      <c r="E344" s="29"/>
      <c r="F344" s="35"/>
      <c r="G344" s="35"/>
      <c r="H344" s="35"/>
      <c r="I344" s="147"/>
      <c r="J344" s="147"/>
      <c r="K344" s="147"/>
      <c r="L344" s="29"/>
      <c r="M344" s="29"/>
      <c r="N344" s="29"/>
      <c r="O344" s="29"/>
      <c r="P344" s="29"/>
      <c r="Q344" s="29"/>
      <c r="R344" s="29"/>
    </row>
    <row r="345" spans="1:18" ht="15.75" customHeight="1">
      <c r="A345" s="43"/>
      <c r="B345" s="408"/>
      <c r="C345" s="163"/>
      <c r="D345" s="163"/>
      <c r="E345" s="29"/>
      <c r="F345" s="35"/>
      <c r="G345" s="35"/>
      <c r="H345" s="35"/>
      <c r="I345" s="147"/>
      <c r="J345" s="147"/>
      <c r="K345" s="147"/>
      <c r="L345" s="29"/>
      <c r="M345" s="29"/>
      <c r="N345" s="29"/>
      <c r="O345" s="29"/>
      <c r="P345" s="29"/>
      <c r="Q345" s="29"/>
      <c r="R345" s="29"/>
    </row>
    <row r="346" spans="1:18" ht="15.75" customHeight="1">
      <c r="A346" s="43"/>
      <c r="B346" s="408"/>
      <c r="C346" s="163"/>
      <c r="D346" s="163"/>
      <c r="E346" s="29"/>
      <c r="F346" s="35"/>
      <c r="G346" s="35"/>
      <c r="H346" s="35"/>
      <c r="I346" s="147"/>
      <c r="J346" s="147"/>
      <c r="K346" s="147"/>
      <c r="L346" s="29"/>
      <c r="M346" s="29"/>
      <c r="N346" s="29"/>
      <c r="O346" s="29"/>
      <c r="P346" s="29"/>
      <c r="Q346" s="29"/>
      <c r="R346" s="29"/>
    </row>
    <row r="347" spans="1:18" ht="15.75" customHeight="1">
      <c r="A347" s="43"/>
      <c r="B347" s="408"/>
      <c r="C347" s="163"/>
      <c r="D347" s="163"/>
      <c r="E347" s="29"/>
      <c r="F347" s="35"/>
      <c r="G347" s="35"/>
      <c r="H347" s="35"/>
      <c r="I347" s="147"/>
      <c r="J347" s="147"/>
      <c r="K347" s="147"/>
      <c r="L347" s="29"/>
      <c r="M347" s="29"/>
      <c r="N347" s="29"/>
      <c r="O347" s="29"/>
      <c r="P347" s="29"/>
      <c r="Q347" s="29"/>
      <c r="R347" s="29"/>
    </row>
    <row r="348" spans="1:18" ht="15.75" customHeight="1">
      <c r="A348" s="43"/>
      <c r="B348" s="408"/>
      <c r="C348" s="163"/>
      <c r="D348" s="163"/>
      <c r="E348" s="29"/>
      <c r="F348" s="35"/>
      <c r="G348" s="35"/>
      <c r="H348" s="35"/>
      <c r="I348" s="147"/>
      <c r="J348" s="147"/>
      <c r="K348" s="147"/>
      <c r="L348" s="29"/>
      <c r="M348" s="29"/>
      <c r="N348" s="29"/>
      <c r="O348" s="29"/>
      <c r="P348" s="29"/>
      <c r="Q348" s="29"/>
      <c r="R348" s="29"/>
    </row>
    <row r="349" spans="1:18" ht="15.75" customHeight="1">
      <c r="A349" s="43"/>
      <c r="B349" s="408"/>
      <c r="C349" s="163"/>
      <c r="D349" s="163"/>
      <c r="E349" s="29"/>
      <c r="F349" s="35"/>
      <c r="G349" s="35"/>
      <c r="H349" s="35"/>
      <c r="I349" s="147"/>
      <c r="J349" s="147"/>
      <c r="K349" s="147"/>
      <c r="L349" s="29"/>
      <c r="M349" s="29"/>
      <c r="N349" s="29"/>
      <c r="O349" s="29"/>
      <c r="P349" s="29"/>
      <c r="Q349" s="29"/>
      <c r="R349" s="29"/>
    </row>
    <row r="350" spans="1:18" ht="15.75" customHeight="1">
      <c r="A350" s="43"/>
      <c r="B350" s="408"/>
      <c r="C350" s="163"/>
      <c r="D350" s="163"/>
      <c r="E350" s="29"/>
      <c r="F350" s="35"/>
      <c r="G350" s="35"/>
      <c r="H350" s="35"/>
      <c r="I350" s="147"/>
      <c r="J350" s="147"/>
      <c r="K350" s="147"/>
      <c r="L350" s="29"/>
      <c r="M350" s="29"/>
      <c r="N350" s="29"/>
      <c r="O350" s="29"/>
      <c r="P350" s="29"/>
      <c r="Q350" s="29"/>
      <c r="R350" s="29"/>
    </row>
    <row r="351" spans="1:18" ht="15.75" customHeight="1">
      <c r="A351" s="43"/>
      <c r="B351" s="408"/>
      <c r="C351" s="163"/>
      <c r="D351" s="163"/>
      <c r="E351" s="29"/>
      <c r="F351" s="35"/>
      <c r="G351" s="35"/>
      <c r="H351" s="35"/>
      <c r="I351" s="147"/>
      <c r="J351" s="147"/>
      <c r="K351" s="147"/>
      <c r="L351" s="29"/>
      <c r="M351" s="29"/>
      <c r="N351" s="29"/>
      <c r="O351" s="29"/>
      <c r="P351" s="29"/>
      <c r="Q351" s="29"/>
      <c r="R351" s="29"/>
    </row>
    <row r="352" spans="1:18" ht="15.75" customHeight="1">
      <c r="A352" s="43"/>
      <c r="B352" s="408"/>
      <c r="C352" s="163"/>
      <c r="D352" s="163"/>
      <c r="E352" s="29"/>
      <c r="F352" s="35"/>
      <c r="G352" s="35"/>
      <c r="H352" s="35"/>
      <c r="I352" s="147"/>
      <c r="J352" s="147"/>
      <c r="K352" s="147"/>
      <c r="L352" s="29"/>
      <c r="M352" s="29"/>
      <c r="N352" s="29"/>
      <c r="O352" s="29"/>
      <c r="P352" s="29"/>
      <c r="Q352" s="29"/>
      <c r="R352" s="29"/>
    </row>
    <row r="353" spans="1:18" ht="15.75" customHeight="1">
      <c r="A353" s="43"/>
      <c r="B353" s="408"/>
      <c r="C353" s="163"/>
      <c r="D353" s="163"/>
      <c r="E353" s="29"/>
      <c r="F353" s="35"/>
      <c r="G353" s="35"/>
      <c r="H353" s="35"/>
      <c r="I353" s="147"/>
      <c r="J353" s="147"/>
      <c r="K353" s="147"/>
      <c r="L353" s="29"/>
      <c r="M353" s="29"/>
      <c r="N353" s="29"/>
      <c r="O353" s="29"/>
      <c r="P353" s="29"/>
      <c r="Q353" s="29"/>
      <c r="R353" s="29"/>
    </row>
    <row r="354" spans="1:18" ht="15.75" customHeight="1">
      <c r="A354" s="43"/>
      <c r="B354" s="408"/>
      <c r="C354" s="163"/>
      <c r="D354" s="163"/>
      <c r="E354" s="29"/>
      <c r="F354" s="35"/>
      <c r="G354" s="35"/>
      <c r="H354" s="35"/>
      <c r="I354" s="147"/>
      <c r="J354" s="147"/>
      <c r="K354" s="147"/>
      <c r="L354" s="29"/>
      <c r="M354" s="29"/>
      <c r="N354" s="29"/>
      <c r="O354" s="29"/>
      <c r="P354" s="29"/>
      <c r="Q354" s="29"/>
      <c r="R354" s="29"/>
    </row>
    <row r="355" spans="1:18" ht="15.75" customHeight="1">
      <c r="A355" s="43"/>
      <c r="B355" s="408"/>
      <c r="C355" s="163"/>
      <c r="D355" s="163"/>
      <c r="E355" s="29"/>
      <c r="F355" s="35"/>
      <c r="G355" s="35"/>
      <c r="H355" s="35"/>
      <c r="I355" s="147"/>
      <c r="J355" s="147"/>
      <c r="K355" s="147"/>
      <c r="L355" s="29"/>
      <c r="M355" s="29"/>
      <c r="N355" s="29"/>
      <c r="O355" s="29"/>
      <c r="P355" s="29"/>
      <c r="Q355" s="29"/>
      <c r="R355" s="29"/>
    </row>
    <row r="356" spans="1:18" ht="15.75" customHeight="1">
      <c r="A356" s="43"/>
      <c r="B356" s="408"/>
      <c r="C356" s="163"/>
      <c r="D356" s="163"/>
      <c r="E356" s="29"/>
      <c r="F356" s="35"/>
      <c r="G356" s="35"/>
      <c r="H356" s="35"/>
      <c r="I356" s="147"/>
      <c r="J356" s="147"/>
      <c r="K356" s="147"/>
      <c r="L356" s="29"/>
      <c r="M356" s="29"/>
      <c r="N356" s="29"/>
      <c r="O356" s="29"/>
      <c r="P356" s="29"/>
      <c r="Q356" s="29"/>
      <c r="R356" s="29"/>
    </row>
    <row r="357" spans="1:18" ht="15.75" customHeight="1">
      <c r="A357" s="43"/>
      <c r="B357" s="408"/>
      <c r="C357" s="163"/>
      <c r="D357" s="163"/>
      <c r="E357" s="29"/>
      <c r="F357" s="35"/>
      <c r="G357" s="35"/>
      <c r="H357" s="35"/>
      <c r="I357" s="147"/>
      <c r="J357" s="147"/>
      <c r="K357" s="147"/>
      <c r="L357" s="29"/>
      <c r="M357" s="29"/>
      <c r="N357" s="29"/>
      <c r="O357" s="29"/>
      <c r="P357" s="29"/>
      <c r="Q357" s="29"/>
      <c r="R357" s="29"/>
    </row>
    <row r="358" spans="1:18" ht="15.75" customHeight="1">
      <c r="A358" s="43"/>
      <c r="B358" s="408"/>
      <c r="C358" s="163"/>
      <c r="D358" s="163"/>
      <c r="E358" s="29"/>
      <c r="F358" s="35"/>
      <c r="G358" s="35"/>
      <c r="H358" s="35"/>
      <c r="I358" s="147"/>
      <c r="J358" s="147"/>
      <c r="K358" s="147"/>
      <c r="L358" s="29"/>
      <c r="M358" s="29"/>
      <c r="N358" s="29"/>
      <c r="O358" s="29"/>
      <c r="P358" s="29"/>
      <c r="Q358" s="29"/>
      <c r="R358" s="29"/>
    </row>
    <row r="359" spans="1:18" ht="15.75" customHeight="1">
      <c r="A359" s="43"/>
      <c r="B359" s="408"/>
      <c r="C359" s="163"/>
      <c r="D359" s="163"/>
      <c r="E359" s="29"/>
      <c r="F359" s="35"/>
      <c r="G359" s="35"/>
      <c r="H359" s="35"/>
      <c r="I359" s="147"/>
      <c r="J359" s="147"/>
      <c r="K359" s="147"/>
      <c r="L359" s="29"/>
      <c r="M359" s="29"/>
      <c r="N359" s="29"/>
      <c r="O359" s="29"/>
      <c r="P359" s="29"/>
      <c r="Q359" s="29"/>
      <c r="R359" s="29"/>
    </row>
    <row r="360" spans="1:18" ht="15.75" customHeight="1">
      <c r="A360" s="43"/>
      <c r="B360" s="408"/>
      <c r="C360" s="163"/>
      <c r="D360" s="163"/>
      <c r="E360" s="29"/>
      <c r="F360" s="35"/>
      <c r="G360" s="35"/>
      <c r="H360" s="35"/>
      <c r="I360" s="147"/>
      <c r="J360" s="147"/>
      <c r="K360" s="147"/>
      <c r="L360" s="29"/>
      <c r="M360" s="29"/>
      <c r="N360" s="29"/>
      <c r="O360" s="29"/>
      <c r="P360" s="29"/>
      <c r="Q360" s="29"/>
      <c r="R360" s="29"/>
    </row>
    <row r="361" spans="1:18" ht="15.75" customHeight="1">
      <c r="A361" s="43"/>
      <c r="B361" s="408"/>
      <c r="C361" s="163"/>
      <c r="D361" s="163"/>
      <c r="E361" s="29"/>
      <c r="F361" s="35"/>
      <c r="G361" s="35"/>
      <c r="H361" s="35"/>
      <c r="I361" s="147"/>
      <c r="J361" s="147"/>
      <c r="K361" s="147"/>
      <c r="L361" s="29"/>
      <c r="M361" s="29"/>
      <c r="N361" s="29"/>
      <c r="O361" s="29"/>
      <c r="P361" s="29"/>
      <c r="Q361" s="29"/>
      <c r="R361" s="29"/>
    </row>
    <row r="362" spans="1:18" ht="15.75" customHeight="1">
      <c r="A362" s="43"/>
      <c r="B362" s="408"/>
      <c r="C362" s="163"/>
      <c r="D362" s="163"/>
      <c r="E362" s="29"/>
      <c r="F362" s="35"/>
      <c r="G362" s="35"/>
      <c r="H362" s="35"/>
      <c r="I362" s="147"/>
      <c r="J362" s="147"/>
      <c r="K362" s="147"/>
      <c r="L362" s="29"/>
      <c r="M362" s="29"/>
      <c r="N362" s="29"/>
      <c r="O362" s="29"/>
      <c r="P362" s="29"/>
      <c r="Q362" s="29"/>
      <c r="R362" s="29"/>
    </row>
    <row r="363" spans="1:18" ht="15.75" customHeight="1">
      <c r="A363" s="43"/>
      <c r="B363" s="408"/>
      <c r="C363" s="163"/>
      <c r="D363" s="163"/>
      <c r="E363" s="29"/>
      <c r="F363" s="35"/>
      <c r="G363" s="35"/>
      <c r="H363" s="35"/>
      <c r="I363" s="147"/>
      <c r="J363" s="147"/>
      <c r="K363" s="147"/>
      <c r="L363" s="29"/>
      <c r="M363" s="29"/>
      <c r="N363" s="29"/>
      <c r="O363" s="29"/>
      <c r="P363" s="29"/>
      <c r="Q363" s="29"/>
      <c r="R363" s="29"/>
    </row>
    <row r="364" spans="1:18" ht="15.75" customHeight="1">
      <c r="A364" s="43"/>
      <c r="B364" s="408"/>
      <c r="C364" s="163"/>
      <c r="D364" s="163"/>
      <c r="E364" s="29"/>
      <c r="F364" s="35"/>
      <c r="G364" s="35"/>
      <c r="H364" s="35"/>
      <c r="I364" s="147"/>
      <c r="J364" s="147"/>
      <c r="K364" s="147"/>
      <c r="L364" s="29"/>
      <c r="M364" s="29"/>
      <c r="N364" s="29"/>
      <c r="O364" s="29"/>
      <c r="P364" s="29"/>
      <c r="Q364" s="29"/>
      <c r="R364" s="29"/>
    </row>
    <row r="365" spans="1:18" ht="15.75" customHeight="1">
      <c r="A365" s="43"/>
      <c r="B365" s="408"/>
      <c r="C365" s="163"/>
      <c r="D365" s="163"/>
      <c r="E365" s="29"/>
      <c r="F365" s="35"/>
      <c r="G365" s="35"/>
      <c r="H365" s="35"/>
      <c r="I365" s="147"/>
      <c r="J365" s="147"/>
      <c r="K365" s="147"/>
      <c r="L365" s="29"/>
      <c r="M365" s="29"/>
      <c r="N365" s="29"/>
      <c r="O365" s="29"/>
      <c r="P365" s="29"/>
      <c r="Q365" s="29"/>
      <c r="R365" s="29"/>
    </row>
    <row r="366" spans="1:18" ht="15.75" customHeight="1">
      <c r="A366" s="43"/>
      <c r="B366" s="408"/>
      <c r="C366" s="163"/>
      <c r="D366" s="163"/>
      <c r="E366" s="29"/>
      <c r="F366" s="35"/>
      <c r="G366" s="35"/>
      <c r="H366" s="35"/>
      <c r="I366" s="147"/>
      <c r="J366" s="147"/>
      <c r="K366" s="147"/>
      <c r="L366" s="29"/>
      <c r="M366" s="29"/>
      <c r="N366" s="29"/>
      <c r="O366" s="29"/>
      <c r="P366" s="29"/>
      <c r="Q366" s="29"/>
      <c r="R366" s="29"/>
    </row>
    <row r="367" spans="1:18" ht="15.75" customHeight="1">
      <c r="A367" s="43"/>
      <c r="B367" s="408"/>
      <c r="C367" s="163"/>
      <c r="D367" s="163"/>
      <c r="E367" s="29"/>
      <c r="F367" s="35"/>
      <c r="G367" s="35"/>
      <c r="H367" s="35"/>
      <c r="I367" s="147"/>
      <c r="J367" s="147"/>
      <c r="K367" s="147"/>
      <c r="L367" s="29"/>
      <c r="M367" s="29"/>
      <c r="N367" s="29"/>
      <c r="O367" s="29"/>
      <c r="P367" s="29"/>
      <c r="Q367" s="29"/>
      <c r="R367" s="29"/>
    </row>
    <row r="368" spans="1:18" ht="15.75" customHeight="1">
      <c r="A368" s="43"/>
      <c r="B368" s="408"/>
      <c r="C368" s="163"/>
      <c r="D368" s="163"/>
      <c r="E368" s="29"/>
      <c r="F368" s="35"/>
      <c r="G368" s="35"/>
      <c r="H368" s="35"/>
      <c r="I368" s="147"/>
      <c r="J368" s="147"/>
      <c r="K368" s="147"/>
      <c r="L368" s="29"/>
      <c r="M368" s="29"/>
      <c r="N368" s="29"/>
      <c r="O368" s="29"/>
      <c r="P368" s="29"/>
      <c r="Q368" s="29"/>
      <c r="R368" s="29"/>
    </row>
    <row r="369" spans="1:18" ht="15.75" customHeight="1">
      <c r="A369" s="43"/>
      <c r="B369" s="408"/>
      <c r="C369" s="163"/>
      <c r="D369" s="163"/>
      <c r="E369" s="29"/>
      <c r="F369" s="35"/>
      <c r="G369" s="35"/>
      <c r="H369" s="35"/>
      <c r="I369" s="147"/>
      <c r="J369" s="147"/>
      <c r="K369" s="147"/>
      <c r="L369" s="29"/>
      <c r="M369" s="29"/>
      <c r="N369" s="29"/>
      <c r="O369" s="29"/>
      <c r="P369" s="29"/>
      <c r="Q369" s="29"/>
      <c r="R369" s="29"/>
    </row>
    <row r="370" spans="1:18" ht="15.75" customHeight="1">
      <c r="A370" s="43"/>
      <c r="B370" s="408"/>
      <c r="C370" s="163"/>
      <c r="D370" s="163"/>
      <c r="E370" s="29"/>
      <c r="F370" s="35"/>
      <c r="G370" s="35"/>
      <c r="H370" s="35"/>
      <c r="I370" s="147"/>
      <c r="J370" s="147"/>
      <c r="K370" s="147"/>
      <c r="L370" s="29"/>
      <c r="M370" s="29"/>
      <c r="N370" s="29"/>
      <c r="O370" s="29"/>
      <c r="P370" s="29"/>
      <c r="Q370" s="29"/>
      <c r="R370" s="29"/>
    </row>
    <row r="371" spans="1:18" ht="15.75" customHeight="1">
      <c r="A371" s="43"/>
      <c r="B371" s="408"/>
      <c r="C371" s="163"/>
      <c r="D371" s="163"/>
      <c r="E371" s="29"/>
      <c r="F371" s="35"/>
      <c r="G371" s="35"/>
      <c r="H371" s="35"/>
      <c r="I371" s="147"/>
      <c r="J371" s="147"/>
      <c r="K371" s="147"/>
      <c r="L371" s="29"/>
      <c r="M371" s="29"/>
      <c r="N371" s="29"/>
      <c r="O371" s="29"/>
      <c r="P371" s="29"/>
      <c r="Q371" s="29"/>
      <c r="R371" s="29"/>
    </row>
    <row r="372" spans="1:18" ht="15.75" customHeight="1">
      <c r="A372" s="43"/>
      <c r="B372" s="408"/>
      <c r="C372" s="163"/>
      <c r="D372" s="163"/>
      <c r="E372" s="29"/>
      <c r="F372" s="35"/>
      <c r="G372" s="35"/>
      <c r="H372" s="35"/>
      <c r="I372" s="147"/>
      <c r="J372" s="147"/>
      <c r="K372" s="147"/>
      <c r="L372" s="29"/>
      <c r="M372" s="29"/>
      <c r="N372" s="29"/>
      <c r="O372" s="29"/>
      <c r="P372" s="29"/>
      <c r="Q372" s="29"/>
      <c r="R372" s="29"/>
    </row>
    <row r="373" spans="1:18" ht="15.75" customHeight="1">
      <c r="A373" s="43"/>
      <c r="B373" s="408"/>
      <c r="C373" s="163"/>
      <c r="D373" s="163"/>
      <c r="E373" s="29"/>
      <c r="F373" s="35"/>
      <c r="G373" s="35"/>
      <c r="H373" s="35"/>
      <c r="I373" s="147"/>
      <c r="J373" s="147"/>
      <c r="K373" s="147"/>
      <c r="L373" s="29"/>
      <c r="M373" s="29"/>
      <c r="N373" s="29"/>
      <c r="O373" s="29"/>
      <c r="P373" s="29"/>
      <c r="Q373" s="29"/>
      <c r="R373" s="29"/>
    </row>
    <row r="374" spans="1:18" ht="15.75" customHeight="1">
      <c r="A374" s="43"/>
      <c r="B374" s="408"/>
      <c r="C374" s="163"/>
      <c r="D374" s="163"/>
      <c r="E374" s="29"/>
      <c r="F374" s="35"/>
      <c r="G374" s="35"/>
      <c r="H374" s="35"/>
      <c r="I374" s="147"/>
      <c r="J374" s="147"/>
      <c r="K374" s="147"/>
      <c r="L374" s="29"/>
      <c r="M374" s="29"/>
      <c r="N374" s="29"/>
      <c r="O374" s="29"/>
      <c r="P374" s="29"/>
      <c r="Q374" s="29"/>
      <c r="R374" s="29"/>
    </row>
    <row r="375" spans="1:18" ht="15.75" customHeight="1">
      <c r="A375" s="43"/>
      <c r="B375" s="408"/>
      <c r="C375" s="163"/>
      <c r="D375" s="163"/>
      <c r="E375" s="29"/>
      <c r="F375" s="35"/>
      <c r="G375" s="35"/>
      <c r="H375" s="35"/>
      <c r="I375" s="147"/>
      <c r="J375" s="147"/>
      <c r="K375" s="147"/>
      <c r="L375" s="29"/>
      <c r="M375" s="29"/>
      <c r="N375" s="29"/>
      <c r="O375" s="29"/>
      <c r="P375" s="29"/>
      <c r="Q375" s="29"/>
      <c r="R375" s="29"/>
    </row>
    <row r="376" spans="1:18" ht="15.75" customHeight="1">
      <c r="A376" s="43"/>
      <c r="B376" s="408"/>
      <c r="C376" s="163"/>
      <c r="D376" s="163"/>
      <c r="E376" s="29"/>
      <c r="F376" s="35"/>
      <c r="G376" s="35"/>
      <c r="H376" s="35"/>
      <c r="I376" s="147"/>
      <c r="J376" s="147"/>
      <c r="K376" s="147"/>
      <c r="L376" s="29"/>
      <c r="M376" s="29"/>
      <c r="N376" s="29"/>
      <c r="O376" s="29"/>
      <c r="P376" s="29"/>
      <c r="Q376" s="29"/>
      <c r="R376" s="29"/>
    </row>
    <row r="377" spans="1:18" ht="15.75" customHeight="1">
      <c r="A377" s="43"/>
      <c r="B377" s="408"/>
      <c r="C377" s="163"/>
      <c r="D377" s="163"/>
      <c r="E377" s="29"/>
      <c r="F377" s="35"/>
      <c r="G377" s="35"/>
      <c r="H377" s="35"/>
      <c r="I377" s="147"/>
      <c r="J377" s="147"/>
      <c r="K377" s="147"/>
      <c r="L377" s="29"/>
      <c r="M377" s="29"/>
      <c r="N377" s="29"/>
      <c r="O377" s="29"/>
      <c r="P377" s="29"/>
      <c r="Q377" s="29"/>
      <c r="R377" s="29"/>
    </row>
    <row r="378" spans="1:18" ht="15.75" customHeight="1">
      <c r="A378" s="43"/>
      <c r="B378" s="408"/>
      <c r="C378" s="163"/>
      <c r="D378" s="163"/>
      <c r="E378" s="29"/>
      <c r="F378" s="35"/>
      <c r="G378" s="35"/>
      <c r="H378" s="35"/>
      <c r="I378" s="147"/>
      <c r="J378" s="147"/>
      <c r="K378" s="147"/>
      <c r="L378" s="29"/>
      <c r="M378" s="29"/>
      <c r="N378" s="29"/>
      <c r="O378" s="29"/>
      <c r="P378" s="29"/>
      <c r="Q378" s="29"/>
      <c r="R378" s="29"/>
    </row>
    <row r="379" spans="1:18" ht="15.75" customHeight="1">
      <c r="A379" s="43"/>
      <c r="B379" s="408"/>
      <c r="C379" s="163"/>
      <c r="D379" s="163"/>
      <c r="E379" s="29"/>
      <c r="F379" s="35"/>
      <c r="G379" s="35"/>
      <c r="H379" s="35"/>
      <c r="I379" s="147"/>
      <c r="J379" s="147"/>
      <c r="K379" s="147"/>
      <c r="L379" s="29"/>
      <c r="M379" s="29"/>
      <c r="N379" s="29"/>
      <c r="O379" s="29"/>
      <c r="P379" s="29"/>
      <c r="Q379" s="29"/>
      <c r="R379" s="29"/>
    </row>
    <row r="380" spans="1:18" ht="15.75" customHeight="1">
      <c r="A380" s="43"/>
      <c r="B380" s="408"/>
      <c r="C380" s="163"/>
      <c r="D380" s="163"/>
      <c r="E380" s="29"/>
      <c r="F380" s="35"/>
      <c r="G380" s="35"/>
      <c r="H380" s="35"/>
      <c r="I380" s="147"/>
      <c r="J380" s="147"/>
      <c r="K380" s="147"/>
      <c r="L380" s="29"/>
      <c r="M380" s="29"/>
      <c r="N380" s="29"/>
      <c r="O380" s="29"/>
      <c r="P380" s="29"/>
      <c r="Q380" s="29"/>
      <c r="R380" s="29"/>
    </row>
    <row r="381" spans="1:18" ht="15.75" customHeight="1">
      <c r="A381" s="43"/>
      <c r="B381" s="408"/>
      <c r="C381" s="163"/>
      <c r="D381" s="163"/>
      <c r="E381" s="29"/>
      <c r="F381" s="35"/>
      <c r="G381" s="35"/>
      <c r="H381" s="35"/>
      <c r="I381" s="147"/>
      <c r="J381" s="147"/>
      <c r="K381" s="147"/>
      <c r="L381" s="29"/>
      <c r="M381" s="29"/>
      <c r="N381" s="29"/>
      <c r="O381" s="29"/>
      <c r="P381" s="29"/>
      <c r="Q381" s="29"/>
      <c r="R381" s="29"/>
    </row>
    <row r="382" spans="1:18" ht="15.75" customHeight="1">
      <c r="A382" s="43"/>
      <c r="B382" s="408"/>
      <c r="C382" s="163"/>
      <c r="D382" s="163"/>
      <c r="E382" s="29"/>
      <c r="F382" s="35"/>
      <c r="G382" s="35"/>
      <c r="H382" s="35"/>
      <c r="I382" s="147"/>
      <c r="J382" s="147"/>
      <c r="K382" s="147"/>
      <c r="L382" s="29"/>
      <c r="M382" s="29"/>
      <c r="N382" s="29"/>
      <c r="O382" s="29"/>
      <c r="P382" s="29"/>
      <c r="Q382" s="29"/>
      <c r="R382" s="29"/>
    </row>
    <row r="383" spans="1:18" ht="15.75" customHeight="1">
      <c r="A383" s="43"/>
      <c r="B383" s="408"/>
      <c r="C383" s="163"/>
      <c r="D383" s="163"/>
      <c r="E383" s="29"/>
      <c r="F383" s="35"/>
      <c r="G383" s="35"/>
      <c r="H383" s="35"/>
      <c r="I383" s="147"/>
      <c r="J383" s="147"/>
      <c r="K383" s="147"/>
      <c r="L383" s="29"/>
      <c r="M383" s="29"/>
      <c r="N383" s="29"/>
      <c r="O383" s="29"/>
      <c r="P383" s="29"/>
      <c r="Q383" s="29"/>
      <c r="R383" s="29"/>
    </row>
    <row r="384" spans="1:18" ht="15.75" customHeight="1">
      <c r="A384" s="43"/>
      <c r="B384" s="408"/>
      <c r="C384" s="163"/>
      <c r="D384" s="163"/>
      <c r="E384" s="29"/>
      <c r="F384" s="35"/>
      <c r="G384" s="35"/>
      <c r="H384" s="35"/>
      <c r="I384" s="147"/>
      <c r="J384" s="147"/>
      <c r="K384" s="147"/>
      <c r="L384" s="29"/>
      <c r="M384" s="29"/>
      <c r="N384" s="29"/>
      <c r="O384" s="29"/>
      <c r="P384" s="29"/>
      <c r="Q384" s="29"/>
      <c r="R384" s="29"/>
    </row>
    <row r="385" spans="1:18" ht="15.75" customHeight="1">
      <c r="A385" s="43"/>
      <c r="B385" s="408"/>
      <c r="C385" s="163"/>
      <c r="D385" s="163"/>
      <c r="E385" s="29"/>
      <c r="F385" s="35"/>
      <c r="G385" s="35"/>
      <c r="H385" s="35"/>
      <c r="I385" s="147"/>
      <c r="J385" s="147"/>
      <c r="K385" s="147"/>
      <c r="L385" s="29"/>
      <c r="M385" s="29"/>
      <c r="N385" s="29"/>
      <c r="O385" s="29"/>
      <c r="P385" s="29"/>
      <c r="Q385" s="29"/>
      <c r="R385" s="29"/>
    </row>
    <row r="386" spans="1:18" ht="15.75" customHeight="1">
      <c r="A386" s="43"/>
      <c r="B386" s="408"/>
      <c r="C386" s="163"/>
      <c r="D386" s="163"/>
      <c r="E386" s="29"/>
      <c r="F386" s="35"/>
      <c r="G386" s="35"/>
      <c r="H386" s="35"/>
      <c r="I386" s="147"/>
      <c r="J386" s="147"/>
      <c r="K386" s="147"/>
      <c r="L386" s="29"/>
      <c r="M386" s="29"/>
      <c r="N386" s="29"/>
      <c r="O386" s="29"/>
      <c r="P386" s="29"/>
      <c r="Q386" s="29"/>
      <c r="R386" s="29"/>
    </row>
    <row r="387" spans="1:18" ht="15.75" customHeight="1">
      <c r="A387" s="43"/>
      <c r="B387" s="408"/>
      <c r="C387" s="163"/>
      <c r="D387" s="163"/>
      <c r="E387" s="29"/>
      <c r="F387" s="35"/>
      <c r="G387" s="35"/>
      <c r="H387" s="35"/>
      <c r="I387" s="147"/>
      <c r="J387" s="147"/>
      <c r="K387" s="147"/>
      <c r="L387" s="29"/>
      <c r="M387" s="29"/>
      <c r="N387" s="29"/>
      <c r="O387" s="29"/>
      <c r="P387" s="29"/>
      <c r="Q387" s="29"/>
      <c r="R387" s="29"/>
    </row>
    <row r="388" spans="1:18" ht="15.75" customHeight="1">
      <c r="A388" s="43"/>
      <c r="B388" s="408"/>
      <c r="C388" s="163"/>
      <c r="D388" s="163"/>
      <c r="E388" s="29"/>
      <c r="F388" s="35"/>
      <c r="G388" s="35"/>
      <c r="H388" s="35"/>
      <c r="I388" s="147"/>
      <c r="J388" s="147"/>
      <c r="K388" s="147"/>
      <c r="L388" s="29"/>
      <c r="M388" s="29"/>
      <c r="N388" s="29"/>
      <c r="O388" s="29"/>
      <c r="P388" s="29"/>
      <c r="Q388" s="29"/>
      <c r="R388" s="29"/>
    </row>
    <row r="389" spans="1:18" ht="15.75" customHeight="1">
      <c r="A389" s="43"/>
      <c r="B389" s="408"/>
      <c r="C389" s="163"/>
      <c r="D389" s="163"/>
      <c r="E389" s="29"/>
      <c r="F389" s="35"/>
      <c r="G389" s="35"/>
      <c r="H389" s="35"/>
      <c r="I389" s="147"/>
      <c r="J389" s="147"/>
      <c r="K389" s="147"/>
      <c r="L389" s="29"/>
      <c r="M389" s="29"/>
      <c r="N389" s="29"/>
      <c r="O389" s="29"/>
      <c r="P389" s="29"/>
      <c r="Q389" s="29"/>
      <c r="R389" s="29"/>
    </row>
    <row r="390" spans="1:18" ht="15.75" customHeight="1">
      <c r="A390" s="43"/>
      <c r="B390" s="408"/>
      <c r="C390" s="163"/>
      <c r="D390" s="163"/>
      <c r="E390" s="29"/>
      <c r="F390" s="35"/>
      <c r="G390" s="35"/>
      <c r="H390" s="35"/>
      <c r="I390" s="147"/>
      <c r="J390" s="147"/>
      <c r="K390" s="147"/>
      <c r="L390" s="29"/>
      <c r="M390" s="29"/>
      <c r="N390" s="29"/>
      <c r="O390" s="29"/>
      <c r="P390" s="29"/>
      <c r="Q390" s="29"/>
      <c r="R390" s="29"/>
    </row>
    <row r="391" spans="1:18" ht="15.75" customHeight="1">
      <c r="A391" s="43"/>
      <c r="B391" s="408"/>
      <c r="C391" s="163"/>
      <c r="D391" s="163"/>
      <c r="E391" s="29"/>
      <c r="F391" s="35"/>
      <c r="G391" s="35"/>
      <c r="H391" s="35"/>
      <c r="I391" s="147"/>
      <c r="J391" s="147"/>
      <c r="K391" s="147"/>
      <c r="L391" s="29"/>
      <c r="M391" s="29"/>
      <c r="N391" s="29"/>
      <c r="O391" s="29"/>
      <c r="P391" s="29"/>
      <c r="Q391" s="29"/>
      <c r="R391" s="29"/>
    </row>
    <row r="392" spans="1:18" ht="15.75" customHeight="1">
      <c r="A392" s="43"/>
      <c r="B392" s="408"/>
      <c r="C392" s="163"/>
      <c r="D392" s="163"/>
      <c r="E392" s="29"/>
      <c r="F392" s="35"/>
      <c r="G392" s="35"/>
      <c r="H392" s="35"/>
      <c r="I392" s="147"/>
      <c r="J392" s="147"/>
      <c r="K392" s="147"/>
      <c r="L392" s="29"/>
      <c r="M392" s="29"/>
      <c r="N392" s="29"/>
      <c r="O392" s="29"/>
      <c r="P392" s="29"/>
      <c r="Q392" s="29"/>
      <c r="R392" s="29"/>
    </row>
    <row r="393" spans="1:18" ht="15.75" customHeight="1">
      <c r="A393" s="43"/>
      <c r="B393" s="408"/>
      <c r="C393" s="163"/>
      <c r="D393" s="163"/>
      <c r="E393" s="29"/>
      <c r="F393" s="35"/>
      <c r="G393" s="35"/>
      <c r="H393" s="35"/>
      <c r="I393" s="147"/>
      <c r="J393" s="147"/>
      <c r="K393" s="147"/>
      <c r="L393" s="29"/>
      <c r="M393" s="29"/>
      <c r="N393" s="29"/>
      <c r="O393" s="29"/>
      <c r="P393" s="29"/>
      <c r="Q393" s="29"/>
      <c r="R393" s="29"/>
    </row>
    <row r="394" spans="1:18" ht="15.75" customHeight="1">
      <c r="A394" s="43"/>
      <c r="B394" s="408"/>
      <c r="C394" s="163"/>
      <c r="D394" s="163"/>
      <c r="E394" s="29"/>
      <c r="F394" s="35"/>
      <c r="G394" s="35"/>
      <c r="H394" s="35"/>
      <c r="I394" s="147"/>
      <c r="J394" s="147"/>
      <c r="K394" s="147"/>
      <c r="L394" s="29"/>
      <c r="M394" s="29"/>
      <c r="N394" s="29"/>
      <c r="O394" s="29"/>
      <c r="P394" s="29"/>
      <c r="Q394" s="29"/>
      <c r="R394" s="29"/>
    </row>
    <row r="395" spans="1:18" ht="15.75" customHeight="1">
      <c r="A395" s="43"/>
      <c r="B395" s="408"/>
      <c r="C395" s="163"/>
      <c r="D395" s="163"/>
      <c r="E395" s="29"/>
      <c r="F395" s="35"/>
      <c r="G395" s="35"/>
      <c r="H395" s="35"/>
      <c r="I395" s="147"/>
      <c r="J395" s="147"/>
      <c r="K395" s="147"/>
      <c r="L395" s="29"/>
      <c r="M395" s="29"/>
      <c r="N395" s="29"/>
      <c r="O395" s="29"/>
      <c r="P395" s="29"/>
      <c r="Q395" s="29"/>
      <c r="R395" s="29"/>
    </row>
    <row r="396" spans="1:18" ht="15.75" customHeight="1">
      <c r="A396" s="43"/>
      <c r="B396" s="408"/>
      <c r="C396" s="163"/>
      <c r="D396" s="163"/>
      <c r="E396" s="29"/>
      <c r="F396" s="35"/>
      <c r="G396" s="35"/>
      <c r="H396" s="35"/>
      <c r="I396" s="147"/>
      <c r="J396" s="147"/>
      <c r="K396" s="147"/>
      <c r="L396" s="29"/>
      <c r="M396" s="29"/>
      <c r="N396" s="29"/>
      <c r="O396" s="29"/>
      <c r="P396" s="29"/>
      <c r="Q396" s="29"/>
      <c r="R396" s="29"/>
    </row>
    <row r="397" spans="1:18" ht="15.75" customHeight="1">
      <c r="A397" s="43"/>
      <c r="B397" s="408"/>
      <c r="C397" s="163"/>
      <c r="D397" s="163"/>
      <c r="E397" s="29"/>
      <c r="F397" s="35"/>
      <c r="G397" s="35"/>
      <c r="H397" s="35"/>
      <c r="I397" s="147"/>
      <c r="J397" s="147"/>
      <c r="K397" s="147"/>
      <c r="L397" s="29"/>
      <c r="M397" s="29"/>
      <c r="N397" s="29"/>
      <c r="O397" s="29"/>
      <c r="P397" s="29"/>
      <c r="Q397" s="29"/>
      <c r="R397" s="29"/>
    </row>
    <row r="398" spans="1:18" ht="15.75" customHeight="1">
      <c r="A398" s="43"/>
      <c r="B398" s="408"/>
      <c r="C398" s="163"/>
      <c r="D398" s="163"/>
      <c r="E398" s="29"/>
      <c r="F398" s="35"/>
      <c r="G398" s="35"/>
      <c r="H398" s="35"/>
      <c r="I398" s="147"/>
      <c r="J398" s="147"/>
      <c r="K398" s="147"/>
      <c r="L398" s="29"/>
      <c r="M398" s="29"/>
      <c r="N398" s="29"/>
      <c r="O398" s="29"/>
      <c r="P398" s="29"/>
      <c r="Q398" s="29"/>
      <c r="R398" s="29"/>
    </row>
    <row r="399" spans="1:18" ht="15.75" customHeight="1">
      <c r="A399" s="43"/>
      <c r="B399" s="408"/>
      <c r="C399" s="163"/>
      <c r="D399" s="163"/>
      <c r="E399" s="29"/>
      <c r="F399" s="35"/>
      <c r="G399" s="35"/>
      <c r="H399" s="35"/>
      <c r="I399" s="147"/>
      <c r="J399" s="147"/>
      <c r="K399" s="147"/>
      <c r="L399" s="29"/>
      <c r="M399" s="29"/>
      <c r="N399" s="29"/>
      <c r="O399" s="29"/>
      <c r="P399" s="29"/>
      <c r="Q399" s="29"/>
      <c r="R399" s="29"/>
    </row>
    <row r="400" spans="1:18" ht="15.75" customHeight="1">
      <c r="A400" s="43"/>
      <c r="B400" s="408"/>
      <c r="C400" s="163"/>
      <c r="D400" s="163"/>
      <c r="E400" s="29"/>
      <c r="F400" s="35"/>
      <c r="G400" s="35"/>
      <c r="H400" s="35"/>
      <c r="I400" s="147"/>
      <c r="J400" s="147"/>
      <c r="K400" s="147"/>
      <c r="L400" s="29"/>
      <c r="M400" s="29"/>
      <c r="N400" s="29"/>
      <c r="O400" s="29"/>
      <c r="P400" s="29"/>
      <c r="Q400" s="29"/>
      <c r="R400" s="29"/>
    </row>
    <row r="401" spans="1:18" ht="15.75" customHeight="1">
      <c r="A401" s="43"/>
      <c r="B401" s="408"/>
      <c r="C401" s="163"/>
      <c r="D401" s="163"/>
      <c r="E401" s="29"/>
      <c r="F401" s="35"/>
      <c r="G401" s="35"/>
      <c r="H401" s="35"/>
      <c r="I401" s="147"/>
      <c r="J401" s="147"/>
      <c r="K401" s="147"/>
      <c r="L401" s="29"/>
      <c r="M401" s="29"/>
      <c r="N401" s="29"/>
      <c r="O401" s="29"/>
      <c r="P401" s="29"/>
      <c r="Q401" s="29"/>
      <c r="R401" s="29"/>
    </row>
    <row r="402" spans="1:18" ht="15.75" customHeight="1">
      <c r="A402" s="43"/>
      <c r="B402" s="408"/>
      <c r="C402" s="163"/>
      <c r="D402" s="163"/>
      <c r="E402" s="29"/>
      <c r="F402" s="35"/>
      <c r="G402" s="35"/>
      <c r="H402" s="35"/>
      <c r="I402" s="147"/>
      <c r="J402" s="147"/>
      <c r="K402" s="147"/>
      <c r="L402" s="29"/>
      <c r="M402" s="29"/>
      <c r="N402" s="29"/>
      <c r="O402" s="29"/>
      <c r="P402" s="29"/>
      <c r="Q402" s="29"/>
      <c r="R402" s="29"/>
    </row>
    <row r="403" spans="1:18" ht="15.75" customHeight="1">
      <c r="A403" s="43"/>
      <c r="B403" s="408"/>
      <c r="C403" s="163"/>
      <c r="D403" s="163"/>
      <c r="E403" s="29"/>
      <c r="F403" s="35"/>
      <c r="G403" s="35"/>
      <c r="H403" s="35"/>
      <c r="I403" s="147"/>
      <c r="J403" s="147"/>
      <c r="K403" s="147"/>
      <c r="L403" s="29"/>
      <c r="M403" s="29"/>
      <c r="N403" s="29"/>
      <c r="O403" s="29"/>
      <c r="P403" s="29"/>
      <c r="Q403" s="29"/>
      <c r="R403" s="29"/>
    </row>
    <row r="404" spans="1:18" ht="15.75" customHeight="1">
      <c r="A404" s="43"/>
      <c r="B404" s="408"/>
      <c r="C404" s="163"/>
      <c r="D404" s="163"/>
      <c r="E404" s="29"/>
      <c r="F404" s="35"/>
      <c r="G404" s="35"/>
      <c r="H404" s="35"/>
      <c r="I404" s="147"/>
      <c r="J404" s="147"/>
      <c r="K404" s="147"/>
      <c r="L404" s="29"/>
      <c r="M404" s="29"/>
      <c r="N404" s="29"/>
      <c r="O404" s="29"/>
      <c r="P404" s="29"/>
      <c r="Q404" s="29"/>
      <c r="R404" s="29"/>
    </row>
    <row r="405" spans="1:18" ht="15.75" customHeight="1">
      <c r="A405" s="43"/>
      <c r="B405" s="408"/>
      <c r="C405" s="163"/>
      <c r="D405" s="163"/>
      <c r="E405" s="29"/>
      <c r="F405" s="35"/>
      <c r="G405" s="35"/>
      <c r="H405" s="35"/>
      <c r="I405" s="147"/>
      <c r="J405" s="147"/>
      <c r="K405" s="147"/>
      <c r="L405" s="29"/>
      <c r="M405" s="29"/>
      <c r="N405" s="29"/>
      <c r="O405" s="29"/>
      <c r="P405" s="29"/>
      <c r="Q405" s="29"/>
      <c r="R405" s="29"/>
    </row>
    <row r="406" spans="1:18" ht="15.75" customHeight="1">
      <c r="A406" s="43"/>
      <c r="B406" s="408"/>
      <c r="C406" s="163"/>
      <c r="D406" s="163"/>
      <c r="E406" s="29"/>
      <c r="F406" s="35"/>
      <c r="G406" s="35"/>
      <c r="H406" s="35"/>
      <c r="I406" s="147"/>
      <c r="J406" s="147"/>
      <c r="K406" s="147"/>
      <c r="L406" s="29"/>
      <c r="M406" s="29"/>
      <c r="N406" s="29"/>
      <c r="O406" s="29"/>
      <c r="P406" s="29"/>
      <c r="Q406" s="29"/>
      <c r="R406" s="29"/>
    </row>
    <row r="407" spans="1:18" ht="15.75" customHeight="1">
      <c r="A407" s="43"/>
      <c r="B407" s="408"/>
      <c r="C407" s="163"/>
      <c r="D407" s="163"/>
      <c r="E407" s="29"/>
      <c r="F407" s="35"/>
      <c r="G407" s="35"/>
      <c r="H407" s="35"/>
      <c r="I407" s="147"/>
      <c r="J407" s="147"/>
      <c r="K407" s="147"/>
      <c r="L407" s="29"/>
      <c r="M407" s="29"/>
      <c r="N407" s="29"/>
      <c r="O407" s="29"/>
      <c r="P407" s="29"/>
      <c r="Q407" s="29"/>
      <c r="R407" s="29"/>
    </row>
    <row r="408" spans="1:18" ht="15.75" customHeight="1">
      <c r="A408" s="43"/>
      <c r="B408" s="408"/>
      <c r="C408" s="163"/>
      <c r="D408" s="163"/>
      <c r="E408" s="29"/>
      <c r="F408" s="35"/>
      <c r="G408" s="35"/>
      <c r="H408" s="35"/>
      <c r="I408" s="147"/>
      <c r="J408" s="147"/>
      <c r="K408" s="147"/>
      <c r="L408" s="29"/>
      <c r="M408" s="29"/>
      <c r="N408" s="29"/>
      <c r="O408" s="29"/>
      <c r="P408" s="29"/>
      <c r="Q408" s="29"/>
      <c r="R408" s="29"/>
    </row>
    <row r="409" spans="1:18" ht="15.75" customHeight="1">
      <c r="A409" s="43"/>
      <c r="B409" s="408"/>
      <c r="C409" s="163"/>
      <c r="D409" s="163"/>
      <c r="E409" s="29"/>
      <c r="F409" s="35"/>
      <c r="G409" s="35"/>
      <c r="H409" s="35"/>
      <c r="I409" s="147"/>
      <c r="J409" s="147"/>
      <c r="K409" s="147"/>
      <c r="L409" s="29"/>
      <c r="M409" s="29"/>
      <c r="N409" s="29"/>
      <c r="O409" s="29"/>
      <c r="P409" s="29"/>
      <c r="Q409" s="29"/>
      <c r="R409" s="29"/>
    </row>
    <row r="410" spans="1:18" ht="15.75" customHeight="1">
      <c r="A410" s="43"/>
      <c r="B410" s="408"/>
      <c r="C410" s="163"/>
      <c r="D410" s="163"/>
      <c r="E410" s="29"/>
      <c r="F410" s="35"/>
      <c r="G410" s="35"/>
      <c r="H410" s="35"/>
      <c r="I410" s="147"/>
      <c r="J410" s="147"/>
      <c r="K410" s="147"/>
      <c r="L410" s="29"/>
      <c r="M410" s="29"/>
      <c r="N410" s="29"/>
      <c r="O410" s="29"/>
      <c r="P410" s="29"/>
      <c r="Q410" s="29"/>
      <c r="R410" s="29"/>
    </row>
    <row r="411" spans="1:18" ht="15.75" customHeight="1">
      <c r="A411" s="43"/>
      <c r="B411" s="408"/>
      <c r="C411" s="163"/>
      <c r="D411" s="163"/>
      <c r="E411" s="29"/>
      <c r="F411" s="35"/>
      <c r="G411" s="35"/>
      <c r="H411" s="35"/>
      <c r="I411" s="147"/>
      <c r="J411" s="147"/>
      <c r="K411" s="147"/>
      <c r="L411" s="29"/>
      <c r="M411" s="29"/>
      <c r="N411" s="29"/>
      <c r="O411" s="29"/>
      <c r="P411" s="29"/>
      <c r="Q411" s="29"/>
      <c r="R411" s="29"/>
    </row>
    <row r="412" spans="1:18" ht="15.75" customHeight="1">
      <c r="A412" s="43"/>
      <c r="B412" s="408"/>
      <c r="C412" s="163"/>
      <c r="D412" s="163"/>
      <c r="E412" s="29"/>
      <c r="F412" s="35"/>
      <c r="G412" s="35"/>
      <c r="H412" s="35"/>
      <c r="I412" s="147"/>
      <c r="J412" s="147"/>
      <c r="K412" s="147"/>
      <c r="L412" s="29"/>
      <c r="M412" s="29"/>
      <c r="N412" s="29"/>
      <c r="O412" s="29"/>
      <c r="P412" s="29"/>
      <c r="Q412" s="29"/>
      <c r="R412" s="29"/>
    </row>
    <row r="413" spans="1:18" ht="15.75" customHeight="1">
      <c r="A413" s="43"/>
      <c r="B413" s="408"/>
      <c r="C413" s="163"/>
      <c r="D413" s="163"/>
      <c r="E413" s="29"/>
      <c r="F413" s="35"/>
      <c r="G413" s="35"/>
      <c r="H413" s="35"/>
      <c r="I413" s="147"/>
      <c r="J413" s="147"/>
      <c r="K413" s="147"/>
      <c r="L413" s="29"/>
      <c r="M413" s="29"/>
      <c r="N413" s="29"/>
      <c r="O413" s="29"/>
      <c r="P413" s="29"/>
      <c r="Q413" s="29"/>
      <c r="R413" s="29"/>
    </row>
    <row r="414" spans="1:18" ht="15.75" customHeight="1">
      <c r="A414" s="43"/>
      <c r="B414" s="408"/>
      <c r="C414" s="163"/>
      <c r="D414" s="163"/>
      <c r="E414" s="29"/>
      <c r="F414" s="35"/>
      <c r="G414" s="35"/>
      <c r="H414" s="35"/>
      <c r="I414" s="147"/>
      <c r="J414" s="147"/>
      <c r="K414" s="147"/>
      <c r="L414" s="29"/>
      <c r="M414" s="29"/>
      <c r="N414" s="29"/>
      <c r="O414" s="29"/>
      <c r="P414" s="29"/>
      <c r="Q414" s="29"/>
      <c r="R414" s="29"/>
    </row>
    <row r="415" spans="1:18" ht="15.75" customHeight="1">
      <c r="A415" s="43"/>
      <c r="B415" s="408"/>
      <c r="C415" s="163"/>
      <c r="D415" s="163"/>
      <c r="E415" s="29"/>
      <c r="F415" s="35"/>
      <c r="G415" s="35"/>
      <c r="H415" s="35"/>
      <c r="I415" s="147"/>
      <c r="J415" s="147"/>
      <c r="K415" s="147"/>
      <c r="L415" s="29"/>
      <c r="M415" s="29"/>
      <c r="N415" s="29"/>
      <c r="O415" s="29"/>
      <c r="P415" s="29"/>
      <c r="Q415" s="29"/>
      <c r="R415" s="29"/>
    </row>
    <row r="416" spans="1:18" ht="15.75" customHeight="1">
      <c r="A416" s="43"/>
      <c r="B416" s="408"/>
      <c r="C416" s="163"/>
      <c r="D416" s="163"/>
      <c r="E416" s="29"/>
      <c r="F416" s="35"/>
      <c r="G416" s="35"/>
      <c r="H416" s="35"/>
      <c r="I416" s="147"/>
      <c r="J416" s="147"/>
      <c r="K416" s="147"/>
      <c r="L416" s="29"/>
      <c r="M416" s="29"/>
      <c r="N416" s="29"/>
      <c r="O416" s="29"/>
      <c r="P416" s="29"/>
      <c r="Q416" s="29"/>
      <c r="R416" s="29"/>
    </row>
    <row r="417" spans="1:18" ht="15.75" customHeight="1">
      <c r="A417" s="43"/>
      <c r="B417" s="408"/>
      <c r="C417" s="163"/>
      <c r="D417" s="163"/>
      <c r="E417" s="29"/>
      <c r="F417" s="35"/>
      <c r="G417" s="35"/>
      <c r="H417" s="35"/>
      <c r="I417" s="147"/>
      <c r="J417" s="147"/>
      <c r="K417" s="147"/>
      <c r="L417" s="29"/>
      <c r="M417" s="29"/>
      <c r="N417" s="29"/>
      <c r="O417" s="29"/>
      <c r="P417" s="29"/>
      <c r="Q417" s="29"/>
      <c r="R417" s="29"/>
    </row>
    <row r="418" spans="1:18" ht="15.75" customHeight="1">
      <c r="A418" s="43"/>
      <c r="B418" s="408"/>
      <c r="C418" s="163"/>
      <c r="D418" s="163"/>
      <c r="E418" s="29"/>
      <c r="F418" s="35"/>
      <c r="G418" s="35"/>
      <c r="H418" s="35"/>
      <c r="I418" s="147"/>
      <c r="J418" s="147"/>
      <c r="K418" s="147"/>
      <c r="L418" s="29"/>
      <c r="M418" s="29"/>
      <c r="N418" s="29"/>
      <c r="O418" s="29"/>
      <c r="P418" s="29"/>
      <c r="Q418" s="29"/>
      <c r="R418" s="29"/>
    </row>
    <row r="419" spans="1:18" ht="15.75" customHeight="1">
      <c r="A419" s="43"/>
      <c r="B419" s="408"/>
      <c r="C419" s="163"/>
      <c r="D419" s="163"/>
      <c r="E419" s="29"/>
      <c r="F419" s="35"/>
      <c r="G419" s="35"/>
      <c r="H419" s="35"/>
      <c r="I419" s="147"/>
      <c r="J419" s="147"/>
      <c r="K419" s="147"/>
      <c r="L419" s="29"/>
      <c r="M419" s="29"/>
      <c r="N419" s="29"/>
      <c r="O419" s="29"/>
      <c r="P419" s="29"/>
      <c r="Q419" s="29"/>
      <c r="R419" s="29"/>
    </row>
    <row r="420" spans="1:18" ht="15.75" customHeight="1">
      <c r="A420" s="43"/>
      <c r="B420" s="408"/>
      <c r="C420" s="163"/>
      <c r="D420" s="163"/>
      <c r="E420" s="29"/>
      <c r="F420" s="35"/>
      <c r="G420" s="35"/>
      <c r="H420" s="35"/>
      <c r="I420" s="147"/>
      <c r="J420" s="147"/>
      <c r="K420" s="147"/>
      <c r="L420" s="29"/>
      <c r="M420" s="29"/>
      <c r="N420" s="29"/>
      <c r="O420" s="29"/>
      <c r="P420" s="29"/>
      <c r="Q420" s="29"/>
      <c r="R420" s="29"/>
    </row>
    <row r="421" spans="1:18" ht="15.75" customHeight="1">
      <c r="A421" s="43"/>
      <c r="B421" s="408"/>
      <c r="C421" s="163"/>
      <c r="D421" s="163"/>
      <c r="E421" s="29"/>
      <c r="F421" s="35"/>
      <c r="G421" s="35"/>
      <c r="H421" s="35"/>
      <c r="I421" s="147"/>
      <c r="J421" s="147"/>
      <c r="K421" s="147"/>
      <c r="L421" s="29"/>
      <c r="M421" s="29"/>
      <c r="N421" s="29"/>
      <c r="O421" s="29"/>
      <c r="P421" s="29"/>
      <c r="Q421" s="29"/>
      <c r="R421" s="29"/>
    </row>
    <row r="422" spans="1:18" ht="15.75" customHeight="1">
      <c r="A422" s="43"/>
      <c r="B422" s="408"/>
      <c r="C422" s="163"/>
      <c r="D422" s="163"/>
      <c r="E422" s="29"/>
      <c r="F422" s="35"/>
      <c r="G422" s="35"/>
      <c r="H422" s="35"/>
      <c r="I422" s="147"/>
      <c r="J422" s="147"/>
      <c r="K422" s="147"/>
      <c r="L422" s="29"/>
      <c r="M422" s="29"/>
      <c r="N422" s="29"/>
      <c r="O422" s="29"/>
      <c r="P422" s="29"/>
      <c r="Q422" s="29"/>
      <c r="R422" s="29"/>
    </row>
    <row r="423" spans="1:18" ht="15.75" customHeight="1">
      <c r="A423" s="43"/>
      <c r="B423" s="408"/>
      <c r="C423" s="163"/>
      <c r="D423" s="163"/>
      <c r="E423" s="29"/>
      <c r="F423" s="35"/>
      <c r="G423" s="35"/>
      <c r="H423" s="35"/>
      <c r="I423" s="147"/>
      <c r="J423" s="147"/>
      <c r="K423" s="147"/>
      <c r="L423" s="29"/>
      <c r="M423" s="29"/>
      <c r="N423" s="29"/>
      <c r="O423" s="29"/>
      <c r="P423" s="29"/>
      <c r="Q423" s="29"/>
      <c r="R423" s="29"/>
    </row>
    <row r="424" spans="1:18" ht="15.75" customHeight="1">
      <c r="A424" s="43"/>
      <c r="B424" s="408"/>
      <c r="C424" s="163"/>
      <c r="D424" s="163"/>
      <c r="E424" s="29"/>
      <c r="F424" s="35"/>
      <c r="G424" s="35"/>
      <c r="H424" s="35"/>
      <c r="I424" s="147"/>
      <c r="J424" s="147"/>
      <c r="K424" s="147"/>
      <c r="L424" s="29"/>
      <c r="M424" s="29"/>
      <c r="N424" s="29"/>
      <c r="O424" s="29"/>
      <c r="P424" s="29"/>
      <c r="Q424" s="29"/>
      <c r="R424" s="29"/>
    </row>
    <row r="425" spans="1:18" ht="15.75" customHeight="1">
      <c r="A425" s="43"/>
      <c r="B425" s="408"/>
      <c r="C425" s="163"/>
      <c r="D425" s="163"/>
      <c r="E425" s="29"/>
      <c r="F425" s="35"/>
      <c r="G425" s="35"/>
      <c r="H425" s="35"/>
      <c r="I425" s="147"/>
      <c r="J425" s="147"/>
      <c r="K425" s="147"/>
      <c r="L425" s="29"/>
      <c r="M425" s="29"/>
      <c r="N425" s="29"/>
      <c r="O425" s="29"/>
      <c r="P425" s="29"/>
      <c r="Q425" s="29"/>
      <c r="R425" s="29"/>
    </row>
    <row r="426" spans="1:18" ht="15.75" customHeight="1">
      <c r="A426" s="43"/>
      <c r="B426" s="408"/>
      <c r="C426" s="163"/>
      <c r="D426" s="163"/>
      <c r="E426" s="29"/>
      <c r="F426" s="35"/>
      <c r="G426" s="35"/>
      <c r="H426" s="35"/>
      <c r="I426" s="147"/>
      <c r="J426" s="147"/>
      <c r="K426" s="147"/>
      <c r="L426" s="29"/>
      <c r="M426" s="29"/>
      <c r="N426" s="29"/>
      <c r="O426" s="29"/>
      <c r="P426" s="29"/>
      <c r="Q426" s="29"/>
      <c r="R426" s="29"/>
    </row>
    <row r="427" spans="1:18" ht="15.75" customHeight="1">
      <c r="A427" s="43"/>
      <c r="B427" s="408"/>
      <c r="C427" s="163"/>
      <c r="D427" s="163"/>
      <c r="E427" s="29"/>
      <c r="F427" s="35"/>
      <c r="G427" s="35"/>
      <c r="H427" s="35"/>
      <c r="I427" s="147"/>
      <c r="J427" s="147"/>
      <c r="K427" s="147"/>
      <c r="L427" s="29"/>
      <c r="M427" s="29"/>
      <c r="N427" s="29"/>
      <c r="O427" s="29"/>
      <c r="P427" s="29"/>
      <c r="Q427" s="29"/>
      <c r="R427" s="29"/>
    </row>
    <row r="428" spans="1:18" ht="15.75" customHeight="1">
      <c r="B428" s="62"/>
      <c r="F428" s="14"/>
      <c r="G428" s="14"/>
      <c r="H428" s="14"/>
    </row>
    <row r="429" spans="1:18" ht="15.75" customHeight="1">
      <c r="B429" s="62"/>
      <c r="F429" s="14"/>
      <c r="G429" s="14"/>
      <c r="H429" s="14"/>
    </row>
    <row r="430" spans="1:18" ht="15.75" customHeight="1">
      <c r="B430" s="62"/>
      <c r="F430" s="14"/>
      <c r="G430" s="14"/>
      <c r="H430" s="14"/>
    </row>
    <row r="431" spans="1:18" ht="15.75" customHeight="1">
      <c r="B431" s="62"/>
      <c r="F431" s="14"/>
      <c r="G431" s="14"/>
      <c r="H431" s="14"/>
    </row>
    <row r="432" spans="1:18" ht="15.75" customHeight="1">
      <c r="B432" s="62"/>
      <c r="F432" s="14"/>
      <c r="G432" s="14"/>
      <c r="H432" s="14"/>
    </row>
    <row r="433" spans="2:8" ht="15.75" customHeight="1">
      <c r="B433" s="62"/>
      <c r="F433" s="14"/>
      <c r="G433" s="14"/>
      <c r="H433" s="14"/>
    </row>
    <row r="434" spans="2:8" ht="15.75" customHeight="1">
      <c r="B434" s="62"/>
      <c r="F434" s="14"/>
      <c r="G434" s="14"/>
      <c r="H434" s="14"/>
    </row>
    <row r="435" spans="2:8" ht="15.75" customHeight="1">
      <c r="B435" s="62"/>
      <c r="F435" s="14"/>
      <c r="G435" s="14"/>
      <c r="H435" s="14"/>
    </row>
    <row r="436" spans="2:8" ht="15.75" customHeight="1">
      <c r="B436" s="62"/>
      <c r="F436" s="14"/>
      <c r="G436" s="14"/>
      <c r="H436" s="14"/>
    </row>
    <row r="437" spans="2:8" ht="15.75" customHeight="1">
      <c r="B437" s="62"/>
      <c r="F437" s="14"/>
      <c r="G437" s="14"/>
      <c r="H437" s="14"/>
    </row>
    <row r="438" spans="2:8" ht="15.75" customHeight="1">
      <c r="B438" s="62"/>
      <c r="F438" s="14"/>
      <c r="G438" s="14"/>
      <c r="H438" s="14"/>
    </row>
    <row r="439" spans="2:8" ht="15.75" customHeight="1">
      <c r="B439" s="62"/>
      <c r="F439" s="14"/>
      <c r="G439" s="14"/>
      <c r="H439" s="14"/>
    </row>
    <row r="440" spans="2:8" ht="15.75" customHeight="1">
      <c r="B440" s="62"/>
      <c r="F440" s="14"/>
      <c r="G440" s="14"/>
      <c r="H440" s="14"/>
    </row>
    <row r="441" spans="2:8" ht="15.75" customHeight="1">
      <c r="B441" s="62"/>
      <c r="F441" s="14"/>
      <c r="G441" s="14"/>
      <c r="H441" s="14"/>
    </row>
    <row r="442" spans="2:8" ht="15.75" customHeight="1">
      <c r="B442" s="62"/>
      <c r="F442" s="14"/>
      <c r="G442" s="14"/>
      <c r="H442" s="14"/>
    </row>
    <row r="443" spans="2:8" ht="15.75" customHeight="1">
      <c r="B443" s="62"/>
      <c r="F443" s="14"/>
      <c r="G443" s="14"/>
      <c r="H443" s="14"/>
    </row>
    <row r="444" spans="2:8" ht="15.75" customHeight="1">
      <c r="B444" s="62"/>
      <c r="F444" s="14"/>
      <c r="G444" s="14"/>
      <c r="H444" s="14"/>
    </row>
    <row r="445" spans="2:8" ht="15.75" customHeight="1">
      <c r="B445" s="62"/>
      <c r="F445" s="14"/>
      <c r="G445" s="14"/>
      <c r="H445" s="14"/>
    </row>
    <row r="446" spans="2:8" ht="15.75" customHeight="1">
      <c r="B446" s="62"/>
      <c r="F446" s="14"/>
      <c r="G446" s="14"/>
      <c r="H446" s="14"/>
    </row>
    <row r="447" spans="2:8" ht="15.75" customHeight="1">
      <c r="B447" s="62"/>
      <c r="F447" s="14"/>
      <c r="G447" s="14"/>
      <c r="H447" s="14"/>
    </row>
    <row r="448" spans="2:8" ht="15.75" customHeight="1">
      <c r="B448" s="62"/>
      <c r="F448" s="14"/>
      <c r="G448" s="14"/>
      <c r="H448" s="14"/>
    </row>
    <row r="449" spans="2:8" ht="15.75" customHeight="1">
      <c r="B449" s="62"/>
      <c r="F449" s="14"/>
      <c r="G449" s="14"/>
      <c r="H449" s="14"/>
    </row>
    <row r="450" spans="2:8" ht="15.75" customHeight="1">
      <c r="B450" s="62"/>
      <c r="F450" s="14"/>
      <c r="G450" s="14"/>
      <c r="H450" s="14"/>
    </row>
    <row r="451" spans="2:8" ht="15.75" customHeight="1">
      <c r="B451" s="62"/>
      <c r="F451" s="14"/>
      <c r="G451" s="14"/>
      <c r="H451" s="14"/>
    </row>
    <row r="452" spans="2:8" ht="15.75" customHeight="1">
      <c r="B452" s="62"/>
      <c r="F452" s="14"/>
      <c r="G452" s="14"/>
      <c r="H452" s="14"/>
    </row>
    <row r="453" spans="2:8" ht="15.75" customHeight="1">
      <c r="B453" s="62"/>
      <c r="F453" s="14"/>
      <c r="G453" s="14"/>
      <c r="H453" s="14"/>
    </row>
    <row r="454" spans="2:8" ht="15.75" customHeight="1">
      <c r="B454" s="62"/>
      <c r="F454" s="14"/>
      <c r="G454" s="14"/>
      <c r="H454" s="14"/>
    </row>
    <row r="455" spans="2:8" ht="15.75" customHeight="1">
      <c r="B455" s="62"/>
      <c r="F455" s="14"/>
      <c r="G455" s="14"/>
      <c r="H455" s="14"/>
    </row>
    <row r="456" spans="2:8" ht="15.75" customHeight="1">
      <c r="B456" s="62"/>
      <c r="F456" s="14"/>
      <c r="G456" s="14"/>
      <c r="H456" s="14"/>
    </row>
    <row r="457" spans="2:8" ht="15.75" customHeight="1">
      <c r="B457" s="62"/>
      <c r="F457" s="14"/>
      <c r="G457" s="14"/>
      <c r="H457" s="14"/>
    </row>
    <row r="458" spans="2:8" ht="15.75" customHeight="1">
      <c r="B458" s="62"/>
      <c r="F458" s="14"/>
      <c r="G458" s="14"/>
      <c r="H458" s="14"/>
    </row>
    <row r="459" spans="2:8" ht="15.75" customHeight="1">
      <c r="B459" s="62"/>
      <c r="F459" s="14"/>
      <c r="G459" s="14"/>
      <c r="H459" s="14"/>
    </row>
    <row r="460" spans="2:8" ht="15.75" customHeight="1">
      <c r="B460" s="62"/>
      <c r="F460" s="14"/>
      <c r="G460" s="14"/>
      <c r="H460" s="14"/>
    </row>
    <row r="461" spans="2:8" ht="15.75" customHeight="1">
      <c r="B461" s="62"/>
      <c r="F461" s="14"/>
      <c r="G461" s="14"/>
      <c r="H461" s="14"/>
    </row>
    <row r="462" spans="2:8" ht="15.75" customHeight="1">
      <c r="B462" s="62"/>
      <c r="F462" s="14"/>
      <c r="G462" s="14"/>
      <c r="H462" s="14"/>
    </row>
    <row r="463" spans="2:8" ht="15.75" customHeight="1">
      <c r="B463" s="62"/>
      <c r="F463" s="14"/>
      <c r="G463" s="14"/>
      <c r="H463" s="14"/>
    </row>
    <row r="464" spans="2:8" ht="15.75" customHeight="1">
      <c r="B464" s="62"/>
      <c r="F464" s="14"/>
      <c r="G464" s="14"/>
      <c r="H464" s="14"/>
    </row>
    <row r="465" spans="2:8" ht="15.75" customHeight="1">
      <c r="B465" s="62"/>
      <c r="F465" s="14"/>
      <c r="G465" s="14"/>
      <c r="H465" s="14"/>
    </row>
    <row r="466" spans="2:8" ht="15.75" customHeight="1">
      <c r="B466" s="62"/>
      <c r="F466" s="14"/>
      <c r="G466" s="14"/>
      <c r="H466" s="14"/>
    </row>
    <row r="467" spans="2:8" ht="15.75" customHeight="1">
      <c r="B467" s="62"/>
      <c r="F467" s="14"/>
      <c r="G467" s="14"/>
      <c r="H467" s="14"/>
    </row>
    <row r="468" spans="2:8" ht="15.75" customHeight="1">
      <c r="B468" s="62"/>
      <c r="F468" s="14"/>
      <c r="G468" s="14"/>
      <c r="H468" s="14"/>
    </row>
    <row r="469" spans="2:8" ht="15.75" customHeight="1">
      <c r="B469" s="62"/>
      <c r="F469" s="14"/>
      <c r="G469" s="14"/>
      <c r="H469" s="14"/>
    </row>
    <row r="470" spans="2:8" ht="15.75" customHeight="1">
      <c r="B470" s="62"/>
      <c r="F470" s="14"/>
      <c r="G470" s="14"/>
      <c r="H470" s="14"/>
    </row>
    <row r="471" spans="2:8" ht="15.75" customHeight="1">
      <c r="B471" s="62"/>
      <c r="F471" s="14"/>
      <c r="G471" s="14"/>
      <c r="H471" s="14"/>
    </row>
    <row r="472" spans="2:8" ht="15.75" customHeight="1">
      <c r="B472" s="62"/>
      <c r="F472" s="14"/>
      <c r="G472" s="14"/>
      <c r="H472" s="14"/>
    </row>
    <row r="473" spans="2:8" ht="15.75" customHeight="1">
      <c r="B473" s="62"/>
      <c r="F473" s="14"/>
      <c r="G473" s="14"/>
      <c r="H473" s="14"/>
    </row>
    <row r="474" spans="2:8" ht="15.75" customHeight="1">
      <c r="B474" s="62"/>
      <c r="F474" s="14"/>
      <c r="G474" s="14"/>
      <c r="H474" s="14"/>
    </row>
    <row r="475" spans="2:8" ht="15.75" customHeight="1">
      <c r="B475" s="62"/>
      <c r="F475" s="14"/>
      <c r="G475" s="14"/>
      <c r="H475" s="14"/>
    </row>
    <row r="476" spans="2:8" ht="15.75" customHeight="1">
      <c r="B476" s="62"/>
      <c r="F476" s="14"/>
      <c r="G476" s="14"/>
      <c r="H476" s="14"/>
    </row>
    <row r="477" spans="2:8" ht="15.75" customHeight="1">
      <c r="B477" s="62"/>
      <c r="F477" s="14"/>
      <c r="G477" s="14"/>
      <c r="H477" s="14"/>
    </row>
    <row r="478" spans="2:8" ht="15.75" customHeight="1">
      <c r="B478" s="62"/>
      <c r="F478" s="14"/>
      <c r="G478" s="14"/>
      <c r="H478" s="14"/>
    </row>
    <row r="479" spans="2:8" ht="15.75" customHeight="1">
      <c r="B479" s="62"/>
      <c r="F479" s="14"/>
      <c r="G479" s="14"/>
      <c r="H479" s="14"/>
    </row>
    <row r="480" spans="2:8" ht="15.75" customHeight="1">
      <c r="B480" s="62"/>
      <c r="F480" s="14"/>
      <c r="G480" s="14"/>
      <c r="H480" s="14"/>
    </row>
    <row r="481" spans="2:8" ht="15.75" customHeight="1">
      <c r="B481" s="62"/>
      <c r="F481" s="14"/>
      <c r="G481" s="14"/>
      <c r="H481" s="14"/>
    </row>
    <row r="482" spans="2:8" ht="15.75" customHeight="1">
      <c r="B482" s="62"/>
      <c r="F482" s="14"/>
      <c r="G482" s="14"/>
      <c r="H482" s="14"/>
    </row>
    <row r="483" spans="2:8" ht="15.75" customHeight="1">
      <c r="B483" s="62"/>
      <c r="F483" s="14"/>
      <c r="G483" s="14"/>
      <c r="H483" s="14"/>
    </row>
    <row r="484" spans="2:8" ht="15.75" customHeight="1">
      <c r="B484" s="62"/>
      <c r="F484" s="14"/>
      <c r="G484" s="14"/>
      <c r="H484" s="14"/>
    </row>
    <row r="485" spans="2:8" ht="15.75" customHeight="1">
      <c r="B485" s="62"/>
      <c r="F485" s="14"/>
      <c r="G485" s="14"/>
      <c r="H485" s="14"/>
    </row>
    <row r="486" spans="2:8" ht="15.75" customHeight="1">
      <c r="B486" s="62"/>
      <c r="F486" s="14"/>
      <c r="G486" s="14"/>
      <c r="H486" s="14"/>
    </row>
    <row r="487" spans="2:8" ht="15.75" customHeight="1">
      <c r="B487" s="62"/>
      <c r="F487" s="14"/>
      <c r="G487" s="14"/>
      <c r="H487" s="14"/>
    </row>
    <row r="488" spans="2:8" ht="15.75" customHeight="1">
      <c r="B488" s="62"/>
      <c r="F488" s="14"/>
      <c r="G488" s="14"/>
      <c r="H488" s="14"/>
    </row>
    <row r="489" spans="2:8" ht="15.75" customHeight="1">
      <c r="B489" s="62"/>
      <c r="F489" s="14"/>
      <c r="G489" s="14"/>
      <c r="H489" s="14"/>
    </row>
    <row r="490" spans="2:8" ht="15.75" customHeight="1">
      <c r="B490" s="62"/>
      <c r="F490" s="14"/>
      <c r="G490" s="14"/>
      <c r="H490" s="14"/>
    </row>
    <row r="491" spans="2:8" ht="15.75" customHeight="1">
      <c r="B491" s="62"/>
      <c r="F491" s="14"/>
      <c r="G491" s="14"/>
      <c r="H491" s="14"/>
    </row>
    <row r="492" spans="2:8" ht="15.75" customHeight="1">
      <c r="B492" s="62"/>
      <c r="F492" s="14"/>
      <c r="G492" s="14"/>
      <c r="H492" s="14"/>
    </row>
    <row r="493" spans="2:8" ht="15.75" customHeight="1">
      <c r="B493" s="62"/>
      <c r="F493" s="14"/>
      <c r="G493" s="14"/>
      <c r="H493" s="14"/>
    </row>
    <row r="494" spans="2:8" ht="15.75" customHeight="1">
      <c r="B494" s="62"/>
      <c r="F494" s="14"/>
      <c r="G494" s="14"/>
      <c r="H494" s="14"/>
    </row>
    <row r="495" spans="2:8" ht="15.75" customHeight="1">
      <c r="B495" s="62"/>
      <c r="F495" s="14"/>
      <c r="G495" s="14"/>
      <c r="H495" s="14"/>
    </row>
    <row r="496" spans="2:8" ht="15.75" customHeight="1">
      <c r="B496" s="62"/>
      <c r="F496" s="14"/>
      <c r="G496" s="14"/>
      <c r="H496" s="14"/>
    </row>
    <row r="497" spans="2:8" ht="15.75" customHeight="1">
      <c r="B497" s="62"/>
      <c r="F497" s="14"/>
      <c r="G497" s="14"/>
      <c r="H497" s="14"/>
    </row>
    <row r="498" spans="2:8" ht="15.75" customHeight="1">
      <c r="B498" s="62"/>
      <c r="F498" s="14"/>
      <c r="G498" s="14"/>
      <c r="H498" s="14"/>
    </row>
    <row r="499" spans="2:8" ht="15.75" customHeight="1">
      <c r="B499" s="62"/>
      <c r="F499" s="14"/>
      <c r="G499" s="14"/>
      <c r="H499" s="14"/>
    </row>
    <row r="500" spans="2:8" ht="15.75" customHeight="1">
      <c r="B500" s="62"/>
      <c r="F500" s="14"/>
      <c r="G500" s="14"/>
      <c r="H500" s="14"/>
    </row>
    <row r="501" spans="2:8" ht="15.75" customHeight="1">
      <c r="B501" s="62"/>
      <c r="F501" s="14"/>
      <c r="G501" s="14"/>
      <c r="H501" s="14"/>
    </row>
    <row r="502" spans="2:8" ht="15.75" customHeight="1">
      <c r="B502" s="62"/>
      <c r="F502" s="14"/>
      <c r="G502" s="14"/>
      <c r="H502" s="14"/>
    </row>
    <row r="503" spans="2:8" ht="15.75" customHeight="1">
      <c r="B503" s="62"/>
      <c r="F503" s="14"/>
      <c r="G503" s="14"/>
      <c r="H503" s="14"/>
    </row>
    <row r="504" spans="2:8" ht="15.75" customHeight="1">
      <c r="B504" s="62"/>
      <c r="F504" s="14"/>
      <c r="G504" s="14"/>
      <c r="H504" s="14"/>
    </row>
    <row r="505" spans="2:8" ht="15.75" customHeight="1">
      <c r="B505" s="62"/>
      <c r="F505" s="14"/>
      <c r="G505" s="14"/>
      <c r="H505" s="14"/>
    </row>
    <row r="506" spans="2:8" ht="15.75" customHeight="1">
      <c r="B506" s="62"/>
      <c r="F506" s="14"/>
      <c r="G506" s="14"/>
      <c r="H506" s="14"/>
    </row>
    <row r="507" spans="2:8" ht="15.75" customHeight="1">
      <c r="B507" s="62"/>
      <c r="F507" s="14"/>
      <c r="G507" s="14"/>
      <c r="H507" s="14"/>
    </row>
    <row r="508" spans="2:8" ht="15.75" customHeight="1">
      <c r="B508" s="62"/>
      <c r="F508" s="14"/>
      <c r="G508" s="14"/>
      <c r="H508" s="14"/>
    </row>
    <row r="509" spans="2:8" ht="15.75" customHeight="1">
      <c r="B509" s="62"/>
      <c r="F509" s="14"/>
      <c r="G509" s="14"/>
      <c r="H509" s="14"/>
    </row>
    <row r="510" spans="2:8" ht="15.75" customHeight="1">
      <c r="B510" s="62"/>
      <c r="F510" s="14"/>
      <c r="G510" s="14"/>
      <c r="H510" s="14"/>
    </row>
    <row r="511" spans="2:8" ht="15.75" customHeight="1">
      <c r="B511" s="62"/>
      <c r="F511" s="14"/>
      <c r="G511" s="14"/>
      <c r="H511" s="14"/>
    </row>
    <row r="512" spans="2:8" ht="15.75" customHeight="1">
      <c r="B512" s="62"/>
      <c r="F512" s="14"/>
      <c r="G512" s="14"/>
      <c r="H512" s="14"/>
    </row>
    <row r="513" spans="2:8" ht="15.75" customHeight="1">
      <c r="B513" s="62"/>
      <c r="F513" s="14"/>
      <c r="G513" s="14"/>
      <c r="H513" s="14"/>
    </row>
    <row r="514" spans="2:8" ht="15.75" customHeight="1">
      <c r="B514" s="62"/>
      <c r="F514" s="14"/>
      <c r="G514" s="14"/>
      <c r="H514" s="14"/>
    </row>
    <row r="515" spans="2:8" ht="15.75" customHeight="1">
      <c r="B515" s="62"/>
      <c r="F515" s="14"/>
      <c r="G515" s="14"/>
      <c r="H515" s="14"/>
    </row>
    <row r="516" spans="2:8" ht="15.75" customHeight="1">
      <c r="B516" s="62"/>
      <c r="F516" s="14"/>
      <c r="G516" s="14"/>
      <c r="H516" s="14"/>
    </row>
    <row r="517" spans="2:8" ht="15.75" customHeight="1">
      <c r="B517" s="62"/>
      <c r="F517" s="14"/>
      <c r="G517" s="14"/>
      <c r="H517" s="14"/>
    </row>
    <row r="518" spans="2:8" ht="15.75" customHeight="1">
      <c r="B518" s="62"/>
      <c r="F518" s="14"/>
      <c r="G518" s="14"/>
      <c r="H518" s="14"/>
    </row>
    <row r="519" spans="2:8" ht="15.75" customHeight="1">
      <c r="B519" s="62"/>
      <c r="F519" s="14"/>
      <c r="G519" s="14"/>
      <c r="H519" s="14"/>
    </row>
    <row r="520" spans="2:8" ht="15.75" customHeight="1">
      <c r="B520" s="62"/>
      <c r="F520" s="14"/>
      <c r="G520" s="14"/>
      <c r="H520" s="14"/>
    </row>
    <row r="521" spans="2:8" ht="15.75" customHeight="1">
      <c r="B521" s="62"/>
      <c r="F521" s="14"/>
      <c r="G521" s="14"/>
      <c r="H521" s="14"/>
    </row>
    <row r="522" spans="2:8" ht="15.75" customHeight="1">
      <c r="B522" s="62"/>
      <c r="F522" s="14"/>
      <c r="G522" s="14"/>
      <c r="H522" s="14"/>
    </row>
    <row r="523" spans="2:8" ht="15.75" customHeight="1">
      <c r="B523" s="62"/>
      <c r="F523" s="14"/>
      <c r="G523" s="14"/>
      <c r="H523" s="14"/>
    </row>
    <row r="524" spans="2:8" ht="15.75" customHeight="1">
      <c r="B524" s="62"/>
      <c r="F524" s="14"/>
      <c r="G524" s="14"/>
      <c r="H524" s="14"/>
    </row>
    <row r="525" spans="2:8" ht="15.75" customHeight="1">
      <c r="B525" s="62"/>
      <c r="F525" s="14"/>
      <c r="G525" s="14"/>
      <c r="H525" s="14"/>
    </row>
    <row r="526" spans="2:8" ht="15.75" customHeight="1">
      <c r="B526" s="62"/>
      <c r="F526" s="14"/>
      <c r="G526" s="14"/>
      <c r="H526" s="14"/>
    </row>
    <row r="527" spans="2:8" ht="15.75" customHeight="1">
      <c r="B527" s="62"/>
      <c r="F527" s="14"/>
      <c r="G527" s="14"/>
      <c r="H527" s="14"/>
    </row>
    <row r="528" spans="2:8" ht="15.75" customHeight="1">
      <c r="B528" s="62"/>
      <c r="F528" s="14"/>
      <c r="G528" s="14"/>
      <c r="H528" s="14"/>
    </row>
    <row r="529" spans="2:8" ht="15.75" customHeight="1">
      <c r="B529" s="62"/>
      <c r="F529" s="14"/>
      <c r="G529" s="14"/>
      <c r="H529" s="14"/>
    </row>
    <row r="530" spans="2:8" ht="15.75" customHeight="1">
      <c r="B530" s="62"/>
      <c r="F530" s="14"/>
      <c r="G530" s="14"/>
      <c r="H530" s="14"/>
    </row>
    <row r="531" spans="2:8" ht="15.75" customHeight="1">
      <c r="B531" s="62"/>
      <c r="F531" s="14"/>
      <c r="G531" s="14"/>
      <c r="H531" s="14"/>
    </row>
    <row r="532" spans="2:8" ht="15.75" customHeight="1">
      <c r="B532" s="62"/>
      <c r="F532" s="14"/>
      <c r="G532" s="14"/>
      <c r="H532" s="14"/>
    </row>
    <row r="533" spans="2:8" ht="15.75" customHeight="1">
      <c r="B533" s="62"/>
      <c r="F533" s="14"/>
      <c r="G533" s="14"/>
      <c r="H533" s="14"/>
    </row>
    <row r="534" spans="2:8" ht="15.75" customHeight="1">
      <c r="B534" s="62"/>
      <c r="F534" s="14"/>
      <c r="G534" s="14"/>
      <c r="H534" s="14"/>
    </row>
    <row r="535" spans="2:8" ht="15.75" customHeight="1">
      <c r="B535" s="62"/>
      <c r="F535" s="14"/>
      <c r="G535" s="14"/>
      <c r="H535" s="14"/>
    </row>
    <row r="536" spans="2:8" ht="15.75" customHeight="1">
      <c r="B536" s="62"/>
      <c r="F536" s="14"/>
      <c r="G536" s="14"/>
      <c r="H536" s="14"/>
    </row>
    <row r="537" spans="2:8" ht="15.75" customHeight="1">
      <c r="B537" s="62"/>
      <c r="F537" s="14"/>
      <c r="G537" s="14"/>
      <c r="H537" s="14"/>
    </row>
    <row r="538" spans="2:8" ht="15.75" customHeight="1">
      <c r="B538" s="62"/>
      <c r="F538" s="14"/>
      <c r="G538" s="14"/>
      <c r="H538" s="14"/>
    </row>
    <row r="539" spans="2:8" ht="15.75" customHeight="1">
      <c r="B539" s="62"/>
      <c r="F539" s="14"/>
      <c r="G539" s="14"/>
      <c r="H539" s="14"/>
    </row>
    <row r="540" spans="2:8" ht="15.75" customHeight="1">
      <c r="B540" s="62"/>
      <c r="F540" s="14"/>
      <c r="G540" s="14"/>
      <c r="H540" s="14"/>
    </row>
    <row r="541" spans="2:8" ht="15.75" customHeight="1">
      <c r="B541" s="62"/>
      <c r="F541" s="14"/>
      <c r="G541" s="14"/>
      <c r="H541" s="14"/>
    </row>
    <row r="542" spans="2:8" ht="15.75" customHeight="1">
      <c r="B542" s="62"/>
      <c r="F542" s="14"/>
      <c r="G542" s="14"/>
      <c r="H542" s="14"/>
    </row>
    <row r="543" spans="2:8" ht="15.75" customHeight="1">
      <c r="B543" s="62"/>
      <c r="F543" s="14"/>
      <c r="G543" s="14"/>
      <c r="H543" s="14"/>
    </row>
    <row r="544" spans="2:8" ht="15.75" customHeight="1">
      <c r="B544" s="62"/>
      <c r="F544" s="14"/>
      <c r="G544" s="14"/>
      <c r="H544" s="14"/>
    </row>
    <row r="545" spans="2:8" ht="15.75" customHeight="1">
      <c r="B545" s="62"/>
      <c r="F545" s="14"/>
      <c r="G545" s="14"/>
      <c r="H545" s="14"/>
    </row>
    <row r="546" spans="2:8" ht="15.75" customHeight="1">
      <c r="B546" s="62"/>
      <c r="F546" s="14"/>
      <c r="G546" s="14"/>
      <c r="H546" s="14"/>
    </row>
    <row r="547" spans="2:8" ht="15.75" customHeight="1">
      <c r="B547" s="62"/>
      <c r="F547" s="14"/>
      <c r="G547" s="14"/>
      <c r="H547" s="14"/>
    </row>
    <row r="548" spans="2:8" ht="15.75" customHeight="1">
      <c r="B548" s="62"/>
      <c r="F548" s="14"/>
      <c r="G548" s="14"/>
      <c r="H548" s="14"/>
    </row>
    <row r="549" spans="2:8" ht="15.75" customHeight="1">
      <c r="B549" s="62"/>
      <c r="F549" s="14"/>
      <c r="G549" s="14"/>
      <c r="H549" s="14"/>
    </row>
    <row r="550" spans="2:8" ht="15.75" customHeight="1">
      <c r="B550" s="62"/>
      <c r="F550" s="14"/>
      <c r="G550" s="14"/>
      <c r="H550" s="14"/>
    </row>
    <row r="551" spans="2:8" ht="15.75" customHeight="1">
      <c r="B551" s="62"/>
      <c r="F551" s="14"/>
      <c r="G551" s="14"/>
      <c r="H551" s="14"/>
    </row>
    <row r="552" spans="2:8" ht="15.75" customHeight="1">
      <c r="B552" s="62"/>
      <c r="F552" s="14"/>
      <c r="G552" s="14"/>
      <c r="H552" s="14"/>
    </row>
    <row r="553" spans="2:8" ht="15.75" customHeight="1">
      <c r="B553" s="62"/>
      <c r="F553" s="14"/>
      <c r="G553" s="14"/>
      <c r="H553" s="14"/>
    </row>
    <row r="554" spans="2:8" ht="15.75" customHeight="1">
      <c r="B554" s="62"/>
      <c r="F554" s="14"/>
      <c r="G554" s="14"/>
      <c r="H554" s="14"/>
    </row>
    <row r="555" spans="2:8" ht="15.75" customHeight="1">
      <c r="B555" s="62"/>
      <c r="F555" s="14"/>
      <c r="G555" s="14"/>
      <c r="H555" s="14"/>
    </row>
    <row r="556" spans="2:8" ht="15.75" customHeight="1">
      <c r="B556" s="62"/>
      <c r="F556" s="14"/>
      <c r="G556" s="14"/>
      <c r="H556" s="14"/>
    </row>
    <row r="557" spans="2:8" ht="15.75" customHeight="1">
      <c r="B557" s="62"/>
      <c r="F557" s="14"/>
      <c r="G557" s="14"/>
      <c r="H557" s="14"/>
    </row>
    <row r="558" spans="2:8" ht="15.75" customHeight="1">
      <c r="B558" s="62"/>
      <c r="F558" s="14"/>
      <c r="G558" s="14"/>
      <c r="H558" s="14"/>
    </row>
    <row r="559" spans="2:8" ht="15.75" customHeight="1">
      <c r="B559" s="62"/>
      <c r="F559" s="14"/>
      <c r="G559" s="14"/>
      <c r="H559" s="14"/>
    </row>
    <row r="560" spans="2:8" ht="15.75" customHeight="1">
      <c r="B560" s="62"/>
      <c r="F560" s="14"/>
      <c r="G560" s="14"/>
      <c r="H560" s="14"/>
    </row>
    <row r="561" spans="2:8" ht="15.75" customHeight="1">
      <c r="B561" s="62"/>
      <c r="F561" s="14"/>
      <c r="G561" s="14"/>
      <c r="H561" s="14"/>
    </row>
    <row r="562" spans="2:8" ht="15.75" customHeight="1">
      <c r="B562" s="62"/>
      <c r="F562" s="14"/>
      <c r="G562" s="14"/>
      <c r="H562" s="14"/>
    </row>
    <row r="563" spans="2:8" ht="15.75" customHeight="1">
      <c r="B563" s="62"/>
      <c r="F563" s="14"/>
      <c r="G563" s="14"/>
      <c r="H563" s="14"/>
    </row>
    <row r="564" spans="2:8" ht="15.75" customHeight="1">
      <c r="B564" s="62"/>
      <c r="F564" s="14"/>
      <c r="G564" s="14"/>
      <c r="H564" s="14"/>
    </row>
    <row r="565" spans="2:8" ht="15.75" customHeight="1">
      <c r="B565" s="62"/>
      <c r="F565" s="14"/>
      <c r="G565" s="14"/>
      <c r="H565" s="14"/>
    </row>
    <row r="566" spans="2:8" ht="15.75" customHeight="1">
      <c r="B566" s="62"/>
      <c r="F566" s="14"/>
      <c r="G566" s="14"/>
      <c r="H566" s="14"/>
    </row>
    <row r="567" spans="2:8" ht="15.75" customHeight="1">
      <c r="B567" s="62"/>
      <c r="F567" s="14"/>
      <c r="G567" s="14"/>
      <c r="H567" s="14"/>
    </row>
    <row r="568" spans="2:8" ht="15.75" customHeight="1">
      <c r="B568" s="62"/>
      <c r="F568" s="14"/>
      <c r="G568" s="14"/>
      <c r="H568" s="14"/>
    </row>
    <row r="569" spans="2:8" ht="15.75" customHeight="1">
      <c r="B569" s="62"/>
      <c r="F569" s="14"/>
      <c r="G569" s="14"/>
      <c r="H569" s="14"/>
    </row>
    <row r="570" spans="2:8" ht="15.75" customHeight="1">
      <c r="B570" s="62"/>
      <c r="F570" s="14"/>
      <c r="G570" s="14"/>
      <c r="H570" s="14"/>
    </row>
    <row r="571" spans="2:8" ht="15.75" customHeight="1">
      <c r="B571" s="62"/>
      <c r="F571" s="14"/>
      <c r="G571" s="14"/>
      <c r="H571" s="14"/>
    </row>
    <row r="572" spans="2:8" ht="15.75" customHeight="1">
      <c r="B572" s="62"/>
      <c r="F572" s="14"/>
      <c r="G572" s="14"/>
      <c r="H572" s="14"/>
    </row>
    <row r="573" spans="2:8" ht="15.75" customHeight="1">
      <c r="B573" s="62"/>
      <c r="F573" s="14"/>
      <c r="G573" s="14"/>
      <c r="H573" s="14"/>
    </row>
    <row r="574" spans="2:8" ht="15.75" customHeight="1">
      <c r="B574" s="62"/>
      <c r="F574" s="14"/>
      <c r="G574" s="14"/>
      <c r="H574" s="14"/>
    </row>
    <row r="575" spans="2:8" ht="15.75" customHeight="1">
      <c r="B575" s="62"/>
      <c r="F575" s="14"/>
      <c r="G575" s="14"/>
      <c r="H575" s="14"/>
    </row>
    <row r="576" spans="2:8" ht="15.75" customHeight="1">
      <c r="B576" s="62"/>
      <c r="F576" s="14"/>
      <c r="G576" s="14"/>
      <c r="H576" s="14"/>
    </row>
    <row r="577" spans="2:8" ht="15.75" customHeight="1">
      <c r="B577" s="62"/>
      <c r="F577" s="14"/>
      <c r="G577" s="14"/>
      <c r="H577" s="14"/>
    </row>
    <row r="578" spans="2:8" ht="15.75" customHeight="1">
      <c r="B578" s="62"/>
      <c r="F578" s="14"/>
      <c r="G578" s="14"/>
      <c r="H578" s="14"/>
    </row>
    <row r="579" spans="2:8" ht="15.75" customHeight="1">
      <c r="B579" s="62"/>
      <c r="F579" s="14"/>
      <c r="G579" s="14"/>
      <c r="H579" s="14"/>
    </row>
    <row r="580" spans="2:8" ht="15.75" customHeight="1">
      <c r="B580" s="62"/>
      <c r="F580" s="14"/>
      <c r="G580" s="14"/>
      <c r="H580" s="14"/>
    </row>
    <row r="581" spans="2:8" ht="15.75" customHeight="1">
      <c r="B581" s="62"/>
      <c r="F581" s="14"/>
      <c r="G581" s="14"/>
      <c r="H581" s="14"/>
    </row>
    <row r="582" spans="2:8" ht="15.75" customHeight="1">
      <c r="B582" s="62"/>
      <c r="F582" s="14"/>
      <c r="G582" s="14"/>
      <c r="H582" s="14"/>
    </row>
    <row r="583" spans="2:8" ht="15.75" customHeight="1">
      <c r="B583" s="62"/>
      <c r="F583" s="14"/>
      <c r="G583" s="14"/>
      <c r="H583" s="14"/>
    </row>
    <row r="584" spans="2:8" ht="15.75" customHeight="1">
      <c r="B584" s="62"/>
      <c r="F584" s="14"/>
      <c r="G584" s="14"/>
      <c r="H584" s="14"/>
    </row>
    <row r="585" spans="2:8" ht="15.75" customHeight="1">
      <c r="B585" s="62"/>
      <c r="F585" s="14"/>
      <c r="G585" s="14"/>
      <c r="H585" s="14"/>
    </row>
    <row r="586" spans="2:8" ht="15.75" customHeight="1">
      <c r="B586" s="62"/>
      <c r="F586" s="14"/>
      <c r="G586" s="14"/>
      <c r="H586" s="14"/>
    </row>
    <row r="587" spans="2:8" ht="15.75" customHeight="1">
      <c r="B587" s="62"/>
      <c r="F587" s="14"/>
      <c r="G587" s="14"/>
      <c r="H587" s="14"/>
    </row>
    <row r="588" spans="2:8" ht="15.75" customHeight="1">
      <c r="B588" s="62"/>
      <c r="F588" s="14"/>
      <c r="G588" s="14"/>
      <c r="H588" s="14"/>
    </row>
    <row r="589" spans="2:8" ht="15.75" customHeight="1">
      <c r="B589" s="62"/>
      <c r="F589" s="14"/>
      <c r="G589" s="14"/>
      <c r="H589" s="14"/>
    </row>
    <row r="590" spans="2:8" ht="15.75" customHeight="1">
      <c r="B590" s="62"/>
      <c r="F590" s="14"/>
      <c r="G590" s="14"/>
      <c r="H590" s="14"/>
    </row>
    <row r="591" spans="2:8" ht="15.75" customHeight="1">
      <c r="B591" s="62"/>
      <c r="F591" s="14"/>
      <c r="G591" s="14"/>
      <c r="H591" s="14"/>
    </row>
    <row r="592" spans="2:8" ht="15.75" customHeight="1">
      <c r="B592" s="62"/>
      <c r="F592" s="14"/>
      <c r="G592" s="14"/>
      <c r="H592" s="14"/>
    </row>
    <row r="593" spans="2:8" ht="15.75" customHeight="1">
      <c r="B593" s="62"/>
      <c r="F593" s="14"/>
      <c r="G593" s="14"/>
      <c r="H593" s="14"/>
    </row>
    <row r="594" spans="2:8" ht="15.75" customHeight="1">
      <c r="B594" s="62"/>
      <c r="F594" s="14"/>
      <c r="G594" s="14"/>
      <c r="H594" s="14"/>
    </row>
    <row r="595" spans="2:8" ht="15.75" customHeight="1">
      <c r="B595" s="62"/>
      <c r="F595" s="14"/>
      <c r="G595" s="14"/>
      <c r="H595" s="14"/>
    </row>
    <row r="596" spans="2:8" ht="15.75" customHeight="1">
      <c r="B596" s="62"/>
      <c r="F596" s="14"/>
      <c r="G596" s="14"/>
      <c r="H596" s="14"/>
    </row>
    <row r="597" spans="2:8" ht="15.75" customHeight="1">
      <c r="B597" s="62"/>
      <c r="F597" s="14"/>
      <c r="G597" s="14"/>
      <c r="H597" s="14"/>
    </row>
    <row r="598" spans="2:8" ht="15.75" customHeight="1">
      <c r="B598" s="62"/>
      <c r="F598" s="14"/>
      <c r="G598" s="14"/>
      <c r="H598" s="14"/>
    </row>
    <row r="599" spans="2:8" ht="15.75" customHeight="1">
      <c r="B599" s="62"/>
      <c r="F599" s="14"/>
      <c r="G599" s="14"/>
      <c r="H599" s="14"/>
    </row>
    <row r="600" spans="2:8" ht="15.75" customHeight="1">
      <c r="B600" s="62"/>
      <c r="F600" s="14"/>
      <c r="G600" s="14"/>
      <c r="H600" s="14"/>
    </row>
    <row r="601" spans="2:8" ht="15.75" customHeight="1">
      <c r="B601" s="62"/>
      <c r="F601" s="14"/>
      <c r="G601" s="14"/>
      <c r="H601" s="14"/>
    </row>
    <row r="602" spans="2:8" ht="15.75" customHeight="1">
      <c r="B602" s="62"/>
      <c r="F602" s="14"/>
      <c r="G602" s="14"/>
      <c r="H602" s="14"/>
    </row>
    <row r="603" spans="2:8" ht="15.75" customHeight="1">
      <c r="B603" s="62"/>
      <c r="F603" s="14"/>
      <c r="G603" s="14"/>
      <c r="H603" s="14"/>
    </row>
    <row r="604" spans="2:8" ht="15.75" customHeight="1">
      <c r="B604" s="62"/>
      <c r="F604" s="14"/>
      <c r="G604" s="14"/>
      <c r="H604" s="14"/>
    </row>
    <row r="605" spans="2:8" ht="15.75" customHeight="1">
      <c r="B605" s="62"/>
      <c r="F605" s="14"/>
      <c r="G605" s="14"/>
      <c r="H605" s="14"/>
    </row>
    <row r="606" spans="2:8" ht="15.75" customHeight="1">
      <c r="B606" s="62"/>
      <c r="F606" s="14"/>
      <c r="G606" s="14"/>
      <c r="H606" s="14"/>
    </row>
    <row r="607" spans="2:8" ht="15.75" customHeight="1">
      <c r="B607" s="62"/>
      <c r="F607" s="14"/>
      <c r="G607" s="14"/>
      <c r="H607" s="14"/>
    </row>
    <row r="608" spans="2:8" ht="15.75" customHeight="1">
      <c r="B608" s="62"/>
      <c r="F608" s="14"/>
      <c r="G608" s="14"/>
      <c r="H608" s="14"/>
    </row>
    <row r="609" spans="2:8" ht="15.75" customHeight="1">
      <c r="B609" s="62"/>
      <c r="F609" s="14"/>
      <c r="G609" s="14"/>
      <c r="H609" s="14"/>
    </row>
    <row r="610" spans="2:8" ht="15.75" customHeight="1">
      <c r="B610" s="62"/>
      <c r="F610" s="14"/>
      <c r="G610" s="14"/>
      <c r="H610" s="14"/>
    </row>
    <row r="611" spans="2:8" ht="15.75" customHeight="1">
      <c r="B611" s="62"/>
      <c r="F611" s="14"/>
      <c r="G611" s="14"/>
      <c r="H611" s="14"/>
    </row>
    <row r="612" spans="2:8" ht="15.75" customHeight="1">
      <c r="B612" s="62"/>
      <c r="F612" s="14"/>
      <c r="G612" s="14"/>
      <c r="H612" s="14"/>
    </row>
    <row r="613" spans="2:8" ht="15.75" customHeight="1">
      <c r="B613" s="62"/>
      <c r="F613" s="14"/>
      <c r="G613" s="14"/>
      <c r="H613" s="14"/>
    </row>
    <row r="614" spans="2:8" ht="15.75" customHeight="1">
      <c r="B614" s="62"/>
      <c r="F614" s="14"/>
      <c r="G614" s="14"/>
      <c r="H614" s="14"/>
    </row>
    <row r="615" spans="2:8" ht="15.75" customHeight="1">
      <c r="B615" s="62"/>
      <c r="F615" s="14"/>
      <c r="G615" s="14"/>
      <c r="H615" s="14"/>
    </row>
    <row r="616" spans="2:8" ht="15.75" customHeight="1">
      <c r="B616" s="62"/>
      <c r="F616" s="14"/>
      <c r="G616" s="14"/>
      <c r="H616" s="14"/>
    </row>
    <row r="617" spans="2:8" ht="15.75" customHeight="1">
      <c r="B617" s="62"/>
      <c r="F617" s="14"/>
      <c r="G617" s="14"/>
      <c r="H617" s="14"/>
    </row>
    <row r="618" spans="2:8" ht="15.75" customHeight="1">
      <c r="B618" s="62"/>
      <c r="F618" s="14"/>
      <c r="G618" s="14"/>
      <c r="H618" s="14"/>
    </row>
    <row r="619" spans="2:8" ht="15.75" customHeight="1">
      <c r="B619" s="62"/>
      <c r="F619" s="14"/>
      <c r="G619" s="14"/>
      <c r="H619" s="14"/>
    </row>
    <row r="620" spans="2:8" ht="15.75" customHeight="1">
      <c r="B620" s="62"/>
      <c r="F620" s="14"/>
      <c r="G620" s="14"/>
      <c r="H620" s="14"/>
    </row>
    <row r="621" spans="2:8" ht="15.75" customHeight="1">
      <c r="B621" s="62"/>
      <c r="F621" s="14"/>
      <c r="G621" s="14"/>
      <c r="H621" s="14"/>
    </row>
    <row r="622" spans="2:8" ht="15.75" customHeight="1">
      <c r="B622" s="62"/>
      <c r="F622" s="14"/>
      <c r="G622" s="14"/>
      <c r="H622" s="14"/>
    </row>
    <row r="623" spans="2:8" ht="15.75" customHeight="1">
      <c r="B623" s="62"/>
      <c r="F623" s="14"/>
      <c r="G623" s="14"/>
      <c r="H623" s="14"/>
    </row>
    <row r="624" spans="2:8" ht="15.75" customHeight="1">
      <c r="B624" s="62"/>
      <c r="F624" s="14"/>
      <c r="G624" s="14"/>
      <c r="H624" s="14"/>
    </row>
    <row r="625" spans="2:8" ht="15.75" customHeight="1">
      <c r="B625" s="62"/>
      <c r="F625" s="14"/>
      <c r="G625" s="14"/>
      <c r="H625" s="14"/>
    </row>
    <row r="626" spans="2:8" ht="15.75" customHeight="1">
      <c r="B626" s="62"/>
      <c r="F626" s="14"/>
      <c r="G626" s="14"/>
      <c r="H626" s="14"/>
    </row>
    <row r="627" spans="2:8" ht="15.75" customHeight="1">
      <c r="B627" s="62"/>
      <c r="F627" s="14"/>
      <c r="G627" s="14"/>
      <c r="H627" s="14"/>
    </row>
    <row r="628" spans="2:8" ht="15.75" customHeight="1">
      <c r="B628" s="62"/>
      <c r="F628" s="14"/>
      <c r="G628" s="14"/>
      <c r="H628" s="14"/>
    </row>
    <row r="629" spans="2:8" ht="15.75" customHeight="1">
      <c r="B629" s="62"/>
      <c r="F629" s="14"/>
      <c r="G629" s="14"/>
      <c r="H629" s="14"/>
    </row>
    <row r="630" spans="2:8" ht="15.75" customHeight="1">
      <c r="B630" s="62"/>
      <c r="F630" s="14"/>
      <c r="G630" s="14"/>
      <c r="H630" s="14"/>
    </row>
    <row r="631" spans="2:8" ht="15.75" customHeight="1">
      <c r="B631" s="62"/>
      <c r="F631" s="14"/>
      <c r="G631" s="14"/>
      <c r="H631" s="14"/>
    </row>
    <row r="632" spans="2:8" ht="15.75" customHeight="1">
      <c r="B632" s="62"/>
      <c r="F632" s="14"/>
      <c r="G632" s="14"/>
      <c r="H632" s="14"/>
    </row>
    <row r="633" spans="2:8" ht="15.75" customHeight="1">
      <c r="B633" s="62"/>
      <c r="F633" s="14"/>
      <c r="G633" s="14"/>
      <c r="H633" s="14"/>
    </row>
    <row r="634" spans="2:8" ht="15.75" customHeight="1">
      <c r="B634" s="62"/>
      <c r="F634" s="14"/>
      <c r="G634" s="14"/>
      <c r="H634" s="14"/>
    </row>
    <row r="635" spans="2:8" ht="15.75" customHeight="1">
      <c r="B635" s="62"/>
      <c r="F635" s="14"/>
      <c r="G635" s="14"/>
      <c r="H635" s="14"/>
    </row>
    <row r="636" spans="2:8" ht="15.75" customHeight="1">
      <c r="B636" s="62"/>
      <c r="F636" s="14"/>
      <c r="G636" s="14"/>
      <c r="H636" s="14"/>
    </row>
    <row r="637" spans="2:8" ht="15.75" customHeight="1">
      <c r="B637" s="62"/>
      <c r="F637" s="14"/>
      <c r="G637" s="14"/>
      <c r="H637" s="14"/>
    </row>
    <row r="638" spans="2:8" ht="15.75" customHeight="1">
      <c r="B638" s="62"/>
      <c r="F638" s="14"/>
      <c r="G638" s="14"/>
      <c r="H638" s="14"/>
    </row>
    <row r="639" spans="2:8" ht="15.75" customHeight="1">
      <c r="B639" s="62"/>
      <c r="F639" s="14"/>
      <c r="G639" s="14"/>
      <c r="H639" s="14"/>
    </row>
    <row r="640" spans="2:8" ht="15.75" customHeight="1">
      <c r="B640" s="62"/>
      <c r="F640" s="14"/>
      <c r="G640" s="14"/>
      <c r="H640" s="14"/>
    </row>
    <row r="641" spans="2:8" ht="15.75" customHeight="1">
      <c r="B641" s="62"/>
      <c r="F641" s="14"/>
      <c r="G641" s="14"/>
      <c r="H641" s="14"/>
    </row>
    <row r="642" spans="2:8" ht="15.75" customHeight="1">
      <c r="B642" s="62"/>
      <c r="F642" s="14"/>
      <c r="G642" s="14"/>
      <c r="H642" s="14"/>
    </row>
    <row r="643" spans="2:8" ht="15.75" customHeight="1">
      <c r="B643" s="62"/>
      <c r="F643" s="14"/>
      <c r="G643" s="14"/>
      <c r="H643" s="14"/>
    </row>
    <row r="644" spans="2:8" ht="15.75" customHeight="1">
      <c r="B644" s="62"/>
      <c r="F644" s="14"/>
      <c r="G644" s="14"/>
      <c r="H644" s="14"/>
    </row>
    <row r="645" spans="2:8" ht="15.75" customHeight="1">
      <c r="B645" s="62"/>
      <c r="F645" s="14"/>
      <c r="G645" s="14"/>
      <c r="H645" s="14"/>
    </row>
    <row r="646" spans="2:8" ht="15.75" customHeight="1">
      <c r="B646" s="62"/>
      <c r="F646" s="14"/>
      <c r="G646" s="14"/>
      <c r="H646" s="14"/>
    </row>
    <row r="647" spans="2:8" ht="15.75" customHeight="1">
      <c r="B647" s="62"/>
      <c r="F647" s="14"/>
      <c r="G647" s="14"/>
      <c r="H647" s="14"/>
    </row>
    <row r="648" spans="2:8" ht="15.75" customHeight="1">
      <c r="B648" s="62"/>
      <c r="F648" s="14"/>
      <c r="G648" s="14"/>
      <c r="H648" s="14"/>
    </row>
    <row r="649" spans="2:8" ht="15.75" customHeight="1">
      <c r="B649" s="62"/>
      <c r="F649" s="14"/>
      <c r="G649" s="14"/>
      <c r="H649" s="14"/>
    </row>
    <row r="650" spans="2:8" ht="15.75" customHeight="1">
      <c r="B650" s="62"/>
      <c r="F650" s="14"/>
      <c r="G650" s="14"/>
      <c r="H650" s="14"/>
    </row>
    <row r="651" spans="2:8" ht="15.75" customHeight="1">
      <c r="B651" s="62"/>
      <c r="F651" s="14"/>
      <c r="G651" s="14"/>
      <c r="H651" s="14"/>
    </row>
    <row r="652" spans="2:8" ht="15.75" customHeight="1">
      <c r="B652" s="62"/>
      <c r="F652" s="14"/>
      <c r="G652" s="14"/>
      <c r="H652" s="14"/>
    </row>
    <row r="653" spans="2:8" ht="15.75" customHeight="1">
      <c r="B653" s="62"/>
      <c r="F653" s="14"/>
      <c r="G653" s="14"/>
      <c r="H653" s="14"/>
    </row>
    <row r="654" spans="2:8" ht="15.75" customHeight="1">
      <c r="B654" s="62"/>
      <c r="F654" s="14"/>
      <c r="G654" s="14"/>
      <c r="H654" s="14"/>
    </row>
    <row r="655" spans="2:8" ht="15.75" customHeight="1">
      <c r="B655" s="62"/>
      <c r="F655" s="14"/>
      <c r="G655" s="14"/>
      <c r="H655" s="14"/>
    </row>
    <row r="656" spans="2:8" ht="15.75" customHeight="1">
      <c r="B656" s="62"/>
      <c r="F656" s="14"/>
      <c r="G656" s="14"/>
      <c r="H656" s="14"/>
    </row>
    <row r="657" spans="2:8" ht="15.75" customHeight="1">
      <c r="B657" s="62"/>
      <c r="F657" s="14"/>
      <c r="G657" s="14"/>
      <c r="H657" s="14"/>
    </row>
    <row r="658" spans="2:8" ht="15.75" customHeight="1">
      <c r="B658" s="62"/>
      <c r="F658" s="14"/>
      <c r="G658" s="14"/>
      <c r="H658" s="14"/>
    </row>
    <row r="659" spans="2:8" ht="15.75" customHeight="1">
      <c r="B659" s="62"/>
      <c r="F659" s="14"/>
      <c r="G659" s="14"/>
      <c r="H659" s="14"/>
    </row>
    <row r="660" spans="2:8" ht="15.75" customHeight="1">
      <c r="B660" s="62"/>
      <c r="F660" s="14"/>
      <c r="G660" s="14"/>
      <c r="H660" s="14"/>
    </row>
    <row r="661" spans="2:8" ht="15.75" customHeight="1">
      <c r="B661" s="62"/>
      <c r="F661" s="14"/>
      <c r="G661" s="14"/>
      <c r="H661" s="14"/>
    </row>
    <row r="662" spans="2:8" ht="15.75" customHeight="1">
      <c r="B662" s="62"/>
      <c r="F662" s="14"/>
      <c r="G662" s="14"/>
      <c r="H662" s="14"/>
    </row>
    <row r="663" spans="2:8" ht="15.75" customHeight="1">
      <c r="B663" s="62"/>
      <c r="F663" s="14"/>
      <c r="G663" s="14"/>
      <c r="H663" s="14"/>
    </row>
    <row r="664" spans="2:8" ht="15.75" customHeight="1">
      <c r="B664" s="62"/>
      <c r="F664" s="14"/>
      <c r="G664" s="14"/>
      <c r="H664" s="14"/>
    </row>
    <row r="665" spans="2:8" ht="15.75" customHeight="1">
      <c r="B665" s="62"/>
      <c r="F665" s="14"/>
      <c r="G665" s="14"/>
      <c r="H665" s="14"/>
    </row>
    <row r="666" spans="2:8" ht="15.75" customHeight="1">
      <c r="B666" s="62"/>
      <c r="F666" s="14"/>
      <c r="G666" s="14"/>
      <c r="H666" s="14"/>
    </row>
    <row r="667" spans="2:8" ht="15.75" customHeight="1">
      <c r="B667" s="62"/>
      <c r="F667" s="14"/>
      <c r="G667" s="14"/>
      <c r="H667" s="14"/>
    </row>
    <row r="668" spans="2:8" ht="15.75" customHeight="1">
      <c r="B668" s="62"/>
      <c r="F668" s="14"/>
      <c r="G668" s="14"/>
      <c r="H668" s="14"/>
    </row>
    <row r="669" spans="2:8" ht="15.75" customHeight="1">
      <c r="B669" s="62"/>
      <c r="F669" s="14"/>
      <c r="G669" s="14"/>
      <c r="H669" s="14"/>
    </row>
    <row r="670" spans="2:8" ht="15.75" customHeight="1">
      <c r="B670" s="62"/>
      <c r="F670" s="14"/>
      <c r="G670" s="14"/>
      <c r="H670" s="14"/>
    </row>
    <row r="671" spans="2:8" ht="15.75" customHeight="1">
      <c r="B671" s="62"/>
      <c r="F671" s="14"/>
      <c r="G671" s="14"/>
      <c r="H671" s="14"/>
    </row>
    <row r="672" spans="2:8" ht="15.75" customHeight="1">
      <c r="B672" s="62"/>
      <c r="F672" s="14"/>
      <c r="G672" s="14"/>
      <c r="H672" s="14"/>
    </row>
    <row r="673" spans="2:8" ht="15.75" customHeight="1">
      <c r="B673" s="62"/>
      <c r="F673" s="14"/>
      <c r="G673" s="14"/>
      <c r="H673" s="14"/>
    </row>
    <row r="674" spans="2:8" ht="15.75" customHeight="1">
      <c r="B674" s="62"/>
      <c r="F674" s="14"/>
      <c r="G674" s="14"/>
      <c r="H674" s="14"/>
    </row>
    <row r="675" spans="2:8" ht="15.75" customHeight="1">
      <c r="B675" s="62"/>
      <c r="F675" s="14"/>
      <c r="G675" s="14"/>
      <c r="H675" s="14"/>
    </row>
    <row r="676" spans="2:8" ht="15.75" customHeight="1">
      <c r="B676" s="62"/>
      <c r="F676" s="14"/>
      <c r="G676" s="14"/>
      <c r="H676" s="14"/>
    </row>
    <row r="677" spans="2:8" ht="15.75" customHeight="1">
      <c r="B677" s="62"/>
      <c r="F677" s="14"/>
      <c r="G677" s="14"/>
      <c r="H677" s="14"/>
    </row>
    <row r="678" spans="2:8" ht="15.75" customHeight="1">
      <c r="B678" s="62"/>
      <c r="F678" s="14"/>
      <c r="G678" s="14"/>
      <c r="H678" s="14"/>
    </row>
    <row r="679" spans="2:8" ht="15.75" customHeight="1">
      <c r="B679" s="62"/>
      <c r="F679" s="14"/>
      <c r="G679" s="14"/>
      <c r="H679" s="14"/>
    </row>
    <row r="680" spans="2:8" ht="15.75" customHeight="1">
      <c r="B680" s="62"/>
      <c r="F680" s="14"/>
      <c r="G680" s="14"/>
      <c r="H680" s="14"/>
    </row>
    <row r="681" spans="2:8" ht="15.75" customHeight="1">
      <c r="B681" s="62"/>
      <c r="F681" s="14"/>
      <c r="G681" s="14"/>
      <c r="H681" s="14"/>
    </row>
    <row r="682" spans="2:8" ht="15.75" customHeight="1">
      <c r="B682" s="62"/>
      <c r="F682" s="14"/>
      <c r="G682" s="14"/>
      <c r="H682" s="14"/>
    </row>
    <row r="683" spans="2:8" ht="15.75" customHeight="1">
      <c r="B683" s="62"/>
      <c r="F683" s="14"/>
      <c r="G683" s="14"/>
      <c r="H683" s="14"/>
    </row>
    <row r="684" spans="2:8" ht="15.75" customHeight="1">
      <c r="B684" s="62"/>
      <c r="F684" s="14"/>
      <c r="G684" s="14"/>
      <c r="H684" s="14"/>
    </row>
    <row r="685" spans="2:8" ht="15.75" customHeight="1">
      <c r="B685" s="62"/>
      <c r="F685" s="14"/>
      <c r="G685" s="14"/>
      <c r="H685" s="14"/>
    </row>
    <row r="686" spans="2:8" ht="15.75" customHeight="1">
      <c r="B686" s="62"/>
      <c r="F686" s="14"/>
      <c r="G686" s="14"/>
      <c r="H686" s="14"/>
    </row>
    <row r="687" spans="2:8" ht="15.75" customHeight="1">
      <c r="B687" s="62"/>
      <c r="F687" s="14"/>
      <c r="G687" s="14"/>
      <c r="H687" s="14"/>
    </row>
    <row r="688" spans="2:8" ht="15.75" customHeight="1">
      <c r="B688" s="62"/>
      <c r="F688" s="14"/>
      <c r="G688" s="14"/>
      <c r="H688" s="14"/>
    </row>
    <row r="689" spans="2:8" ht="15.75" customHeight="1">
      <c r="B689" s="62"/>
      <c r="F689" s="14"/>
      <c r="G689" s="14"/>
      <c r="H689" s="14"/>
    </row>
    <row r="690" spans="2:8" ht="15.75" customHeight="1">
      <c r="B690" s="62"/>
      <c r="F690" s="14"/>
      <c r="G690" s="14"/>
      <c r="H690" s="14"/>
    </row>
    <row r="691" spans="2:8" ht="15.75" customHeight="1">
      <c r="B691" s="62"/>
      <c r="F691" s="14"/>
      <c r="G691" s="14"/>
      <c r="H691" s="14"/>
    </row>
    <row r="692" spans="2:8" ht="15.75" customHeight="1">
      <c r="B692" s="62"/>
      <c r="F692" s="14"/>
      <c r="G692" s="14"/>
      <c r="H692" s="14"/>
    </row>
    <row r="693" spans="2:8" ht="15.75" customHeight="1">
      <c r="B693" s="62"/>
      <c r="F693" s="14"/>
      <c r="G693" s="14"/>
      <c r="H693" s="14"/>
    </row>
    <row r="694" spans="2:8" ht="15.75" customHeight="1">
      <c r="B694" s="62"/>
      <c r="F694" s="14"/>
      <c r="G694" s="14"/>
      <c r="H694" s="14"/>
    </row>
    <row r="695" spans="2:8" ht="15.75" customHeight="1">
      <c r="B695" s="62"/>
      <c r="F695" s="14"/>
      <c r="G695" s="14"/>
      <c r="H695" s="14"/>
    </row>
    <row r="696" spans="2:8" ht="15.75" customHeight="1">
      <c r="B696" s="62"/>
      <c r="F696" s="14"/>
      <c r="G696" s="14"/>
      <c r="H696" s="14"/>
    </row>
    <row r="697" spans="2:8" ht="15.75" customHeight="1">
      <c r="B697" s="62"/>
      <c r="F697" s="14"/>
      <c r="G697" s="14"/>
      <c r="H697" s="14"/>
    </row>
    <row r="698" spans="2:8" ht="15.75" customHeight="1">
      <c r="B698" s="62"/>
      <c r="F698" s="14"/>
      <c r="G698" s="14"/>
      <c r="H698" s="14"/>
    </row>
    <row r="699" spans="2:8" ht="15.75" customHeight="1">
      <c r="B699" s="62"/>
      <c r="F699" s="14"/>
      <c r="G699" s="14"/>
      <c r="H699" s="14"/>
    </row>
    <row r="700" spans="2:8" ht="15.75" customHeight="1">
      <c r="B700" s="62"/>
      <c r="F700" s="14"/>
      <c r="G700" s="14"/>
      <c r="H700" s="14"/>
    </row>
    <row r="701" spans="2:8" ht="15.75" customHeight="1">
      <c r="B701" s="62"/>
      <c r="F701" s="14"/>
      <c r="G701" s="14"/>
      <c r="H701" s="14"/>
    </row>
    <row r="702" spans="2:8" ht="15.75" customHeight="1">
      <c r="B702" s="62"/>
      <c r="F702" s="14"/>
      <c r="G702" s="14"/>
      <c r="H702" s="14"/>
    </row>
    <row r="703" spans="2:8" ht="15.75" customHeight="1">
      <c r="B703" s="62"/>
      <c r="F703" s="14"/>
      <c r="G703" s="14"/>
      <c r="H703" s="14"/>
    </row>
    <row r="704" spans="2:8" ht="15.75" customHeight="1">
      <c r="B704" s="62"/>
      <c r="F704" s="14"/>
      <c r="G704" s="14"/>
      <c r="H704" s="14"/>
    </row>
    <row r="705" spans="2:8" ht="15.75" customHeight="1">
      <c r="B705" s="62"/>
      <c r="F705" s="14"/>
      <c r="G705" s="14"/>
      <c r="H705" s="14"/>
    </row>
    <row r="706" spans="2:8" ht="15.75" customHeight="1">
      <c r="B706" s="62"/>
      <c r="F706" s="14"/>
      <c r="G706" s="14"/>
      <c r="H706" s="14"/>
    </row>
    <row r="707" spans="2:8" ht="15.75" customHeight="1">
      <c r="B707" s="62"/>
      <c r="F707" s="14"/>
      <c r="G707" s="14"/>
      <c r="H707" s="14"/>
    </row>
    <row r="708" spans="2:8" ht="15.75" customHeight="1">
      <c r="B708" s="62"/>
      <c r="F708" s="14"/>
      <c r="G708" s="14"/>
      <c r="H708" s="14"/>
    </row>
    <row r="709" spans="2:8" ht="15.75" customHeight="1">
      <c r="B709" s="62"/>
      <c r="F709" s="14"/>
      <c r="G709" s="14"/>
      <c r="H709" s="14"/>
    </row>
    <row r="710" spans="2:8" ht="15.75" customHeight="1">
      <c r="B710" s="62"/>
      <c r="F710" s="14"/>
      <c r="G710" s="14"/>
      <c r="H710" s="14"/>
    </row>
    <row r="711" spans="2:8" ht="15.75" customHeight="1">
      <c r="B711" s="62"/>
      <c r="F711" s="14"/>
      <c r="G711" s="14"/>
      <c r="H711" s="14"/>
    </row>
    <row r="712" spans="2:8" ht="15.75" customHeight="1">
      <c r="B712" s="62"/>
      <c r="F712" s="14"/>
      <c r="G712" s="14"/>
      <c r="H712" s="14"/>
    </row>
    <row r="713" spans="2:8" ht="15.75" customHeight="1">
      <c r="B713" s="62"/>
      <c r="F713" s="14"/>
      <c r="G713" s="14"/>
      <c r="H713" s="14"/>
    </row>
    <row r="714" spans="2:8" ht="15.75" customHeight="1">
      <c r="B714" s="62"/>
      <c r="F714" s="14"/>
      <c r="G714" s="14"/>
      <c r="H714" s="14"/>
    </row>
    <row r="715" spans="2:8" ht="15.75" customHeight="1">
      <c r="B715" s="62"/>
      <c r="F715" s="14"/>
      <c r="G715" s="14"/>
      <c r="H715" s="14"/>
    </row>
    <row r="716" spans="2:8" ht="15.75" customHeight="1">
      <c r="B716" s="62"/>
      <c r="F716" s="14"/>
      <c r="G716" s="14"/>
      <c r="H716" s="14"/>
    </row>
    <row r="717" spans="2:8" ht="15.75" customHeight="1">
      <c r="B717" s="62"/>
      <c r="F717" s="14"/>
      <c r="G717" s="14"/>
      <c r="H717" s="14"/>
    </row>
    <row r="718" spans="2:8" ht="15.75" customHeight="1">
      <c r="B718" s="62"/>
      <c r="F718" s="14"/>
      <c r="G718" s="14"/>
      <c r="H718" s="14"/>
    </row>
    <row r="719" spans="2:8" ht="15.75" customHeight="1">
      <c r="B719" s="62"/>
      <c r="F719" s="14"/>
      <c r="G719" s="14"/>
      <c r="H719" s="14"/>
    </row>
    <row r="720" spans="2:8" ht="15.75" customHeight="1">
      <c r="B720" s="62"/>
      <c r="F720" s="14"/>
      <c r="G720" s="14"/>
      <c r="H720" s="14"/>
    </row>
    <row r="721" spans="2:8" ht="15.75" customHeight="1">
      <c r="B721" s="62"/>
      <c r="F721" s="14"/>
      <c r="G721" s="14"/>
      <c r="H721" s="14"/>
    </row>
    <row r="722" spans="2:8" ht="15.75" customHeight="1">
      <c r="B722" s="62"/>
      <c r="F722" s="14"/>
      <c r="G722" s="14"/>
      <c r="H722" s="14"/>
    </row>
    <row r="723" spans="2:8" ht="15.75" customHeight="1">
      <c r="B723" s="62"/>
      <c r="F723" s="14"/>
      <c r="G723" s="14"/>
      <c r="H723" s="14"/>
    </row>
    <row r="724" spans="2:8" ht="15.75" customHeight="1">
      <c r="B724" s="62"/>
      <c r="F724" s="14"/>
      <c r="G724" s="14"/>
      <c r="H724" s="14"/>
    </row>
    <row r="725" spans="2:8" ht="15.75" customHeight="1">
      <c r="B725" s="62"/>
      <c r="F725" s="14"/>
      <c r="G725" s="14"/>
      <c r="H725" s="14"/>
    </row>
    <row r="726" spans="2:8" ht="15.75" customHeight="1">
      <c r="B726" s="62"/>
      <c r="F726" s="14"/>
      <c r="G726" s="14"/>
      <c r="H726" s="14"/>
    </row>
    <row r="727" spans="2:8" ht="15.75" customHeight="1">
      <c r="B727" s="62"/>
      <c r="F727" s="14"/>
      <c r="G727" s="14"/>
      <c r="H727" s="14"/>
    </row>
    <row r="728" spans="2:8" ht="15.75" customHeight="1">
      <c r="B728" s="62"/>
      <c r="F728" s="14"/>
      <c r="G728" s="14"/>
      <c r="H728" s="14"/>
    </row>
    <row r="729" spans="2:8" ht="15.75" customHeight="1">
      <c r="B729" s="62"/>
      <c r="F729" s="14"/>
      <c r="G729" s="14"/>
      <c r="H729" s="14"/>
    </row>
    <row r="730" spans="2:8" ht="15.75" customHeight="1">
      <c r="B730" s="62"/>
      <c r="F730" s="14"/>
      <c r="G730" s="14"/>
      <c r="H730" s="14"/>
    </row>
    <row r="731" spans="2:8" ht="15.75" customHeight="1">
      <c r="B731" s="62"/>
      <c r="F731" s="14"/>
      <c r="G731" s="14"/>
      <c r="H731" s="14"/>
    </row>
    <row r="732" spans="2:8" ht="15.75" customHeight="1">
      <c r="B732" s="62"/>
      <c r="F732" s="14"/>
      <c r="G732" s="14"/>
      <c r="H732" s="14"/>
    </row>
    <row r="733" spans="2:8" ht="15.75" customHeight="1">
      <c r="B733" s="62"/>
      <c r="F733" s="14"/>
      <c r="G733" s="14"/>
      <c r="H733" s="14"/>
    </row>
    <row r="734" spans="2:8" ht="15.75" customHeight="1">
      <c r="B734" s="62"/>
      <c r="F734" s="14"/>
      <c r="G734" s="14"/>
      <c r="H734" s="14"/>
    </row>
    <row r="735" spans="2:8" ht="15.75" customHeight="1">
      <c r="B735" s="62"/>
      <c r="F735" s="14"/>
      <c r="G735" s="14"/>
      <c r="H735" s="14"/>
    </row>
    <row r="736" spans="2:8" ht="15.75" customHeight="1">
      <c r="B736" s="62"/>
      <c r="F736" s="14"/>
      <c r="G736" s="14"/>
      <c r="H736" s="14"/>
    </row>
    <row r="737" spans="2:8" ht="15.75" customHeight="1">
      <c r="B737" s="62"/>
      <c r="F737" s="14"/>
      <c r="G737" s="14"/>
      <c r="H737" s="14"/>
    </row>
    <row r="738" spans="2:8" ht="15.75" customHeight="1">
      <c r="B738" s="62"/>
      <c r="F738" s="14"/>
      <c r="G738" s="14"/>
      <c r="H738" s="14"/>
    </row>
    <row r="739" spans="2:8" ht="15.75" customHeight="1">
      <c r="B739" s="62"/>
      <c r="F739" s="14"/>
      <c r="G739" s="14"/>
      <c r="H739" s="14"/>
    </row>
    <row r="740" spans="2:8" ht="15.75" customHeight="1">
      <c r="B740" s="62"/>
      <c r="F740" s="14"/>
      <c r="G740" s="14"/>
      <c r="H740" s="14"/>
    </row>
    <row r="741" spans="2:8" ht="15.75" customHeight="1">
      <c r="B741" s="62"/>
      <c r="F741" s="14"/>
      <c r="G741" s="14"/>
      <c r="H741" s="14"/>
    </row>
    <row r="742" spans="2:8" ht="15.75" customHeight="1">
      <c r="B742" s="62"/>
      <c r="F742" s="14"/>
      <c r="G742" s="14"/>
      <c r="H742" s="14"/>
    </row>
    <row r="743" spans="2:8" ht="15.75" customHeight="1">
      <c r="B743" s="62"/>
      <c r="F743" s="14"/>
      <c r="G743" s="14"/>
      <c r="H743" s="14"/>
    </row>
    <row r="744" spans="2:8" ht="15.75" customHeight="1">
      <c r="B744" s="62"/>
      <c r="F744" s="14"/>
      <c r="G744" s="14"/>
      <c r="H744" s="14"/>
    </row>
    <row r="745" spans="2:8" ht="15.75" customHeight="1">
      <c r="B745" s="62"/>
      <c r="F745" s="14"/>
      <c r="G745" s="14"/>
      <c r="H745" s="14"/>
    </row>
    <row r="746" spans="2:8" ht="15.75" customHeight="1">
      <c r="B746" s="62"/>
      <c r="F746" s="14"/>
      <c r="G746" s="14"/>
      <c r="H746" s="14"/>
    </row>
    <row r="747" spans="2:8" ht="15.75" customHeight="1">
      <c r="B747" s="62"/>
      <c r="F747" s="14"/>
      <c r="G747" s="14"/>
      <c r="H747" s="14"/>
    </row>
    <row r="748" spans="2:8" ht="15.75" customHeight="1">
      <c r="B748" s="62"/>
      <c r="F748" s="14"/>
      <c r="G748" s="14"/>
      <c r="H748" s="14"/>
    </row>
    <row r="749" spans="2:8" ht="15.75" customHeight="1">
      <c r="B749" s="62"/>
      <c r="F749" s="14"/>
      <c r="G749" s="14"/>
      <c r="H749" s="14"/>
    </row>
    <row r="750" spans="2:8" ht="15.75" customHeight="1">
      <c r="B750" s="62"/>
      <c r="F750" s="14"/>
      <c r="G750" s="14"/>
      <c r="H750" s="14"/>
    </row>
    <row r="751" spans="2:8" ht="15.75" customHeight="1">
      <c r="B751" s="62"/>
      <c r="F751" s="14"/>
      <c r="G751" s="14"/>
      <c r="H751" s="14"/>
    </row>
    <row r="752" spans="2:8" ht="15.75" customHeight="1">
      <c r="B752" s="62"/>
      <c r="F752" s="14"/>
      <c r="G752" s="14"/>
      <c r="H752" s="14"/>
    </row>
    <row r="753" spans="2:8" ht="15.75" customHeight="1">
      <c r="B753" s="62"/>
      <c r="F753" s="14"/>
      <c r="G753" s="14"/>
      <c r="H753" s="14"/>
    </row>
    <row r="754" spans="2:8" ht="15.75" customHeight="1">
      <c r="B754" s="62"/>
      <c r="F754" s="14"/>
      <c r="G754" s="14"/>
      <c r="H754" s="14"/>
    </row>
    <row r="755" spans="2:8" ht="15.75" customHeight="1">
      <c r="B755" s="62"/>
      <c r="F755" s="14"/>
      <c r="G755" s="14"/>
      <c r="H755" s="14"/>
    </row>
    <row r="756" spans="2:8" ht="15.75" customHeight="1">
      <c r="B756" s="62"/>
      <c r="F756" s="14"/>
      <c r="G756" s="14"/>
      <c r="H756" s="14"/>
    </row>
    <row r="757" spans="2:8" ht="15.75" customHeight="1">
      <c r="B757" s="62"/>
      <c r="F757" s="14"/>
      <c r="G757" s="14"/>
      <c r="H757" s="14"/>
    </row>
    <row r="758" spans="2:8" ht="15.75" customHeight="1">
      <c r="B758" s="62"/>
      <c r="F758" s="14"/>
      <c r="G758" s="14"/>
      <c r="H758" s="14"/>
    </row>
    <row r="759" spans="2:8" ht="15.75" customHeight="1">
      <c r="B759" s="62"/>
      <c r="F759" s="14"/>
      <c r="G759" s="14"/>
      <c r="H759" s="14"/>
    </row>
    <row r="760" spans="2:8" ht="15.75" customHeight="1">
      <c r="B760" s="62"/>
      <c r="F760" s="14"/>
      <c r="G760" s="14"/>
      <c r="H760" s="14"/>
    </row>
    <row r="761" spans="2:8" ht="15.75" customHeight="1">
      <c r="B761" s="62"/>
      <c r="F761" s="14"/>
      <c r="G761" s="14"/>
      <c r="H761" s="14"/>
    </row>
    <row r="762" spans="2:8" ht="15.75" customHeight="1">
      <c r="B762" s="62"/>
      <c r="F762" s="14"/>
      <c r="G762" s="14"/>
      <c r="H762" s="14"/>
    </row>
    <row r="763" spans="2:8" ht="15.75" customHeight="1">
      <c r="B763" s="62"/>
      <c r="F763" s="14"/>
      <c r="G763" s="14"/>
      <c r="H763" s="14"/>
    </row>
    <row r="764" spans="2:8" ht="15.75" customHeight="1">
      <c r="B764" s="62"/>
      <c r="F764" s="14"/>
      <c r="G764" s="14"/>
      <c r="H764" s="14"/>
    </row>
    <row r="765" spans="2:8" ht="15.75" customHeight="1">
      <c r="B765" s="62"/>
      <c r="F765" s="14"/>
      <c r="G765" s="14"/>
      <c r="H765" s="14"/>
    </row>
    <row r="766" spans="2:8" ht="15.75" customHeight="1">
      <c r="B766" s="62"/>
      <c r="F766" s="14"/>
      <c r="G766" s="14"/>
      <c r="H766" s="14"/>
    </row>
    <row r="767" spans="2:8" ht="15.75" customHeight="1">
      <c r="B767" s="62"/>
      <c r="F767" s="14"/>
      <c r="G767" s="14"/>
      <c r="H767" s="14"/>
    </row>
    <row r="768" spans="2:8" ht="15.75" customHeight="1">
      <c r="B768" s="62"/>
      <c r="F768" s="14"/>
      <c r="G768" s="14"/>
      <c r="H768" s="14"/>
    </row>
    <row r="769" spans="2:8" ht="15.75" customHeight="1">
      <c r="B769" s="62"/>
      <c r="F769" s="14"/>
      <c r="G769" s="14"/>
      <c r="H769" s="14"/>
    </row>
    <row r="770" spans="2:8" ht="15.75" customHeight="1">
      <c r="B770" s="62"/>
      <c r="F770" s="14"/>
      <c r="G770" s="14"/>
      <c r="H770" s="14"/>
    </row>
    <row r="771" spans="2:8" ht="15.75" customHeight="1">
      <c r="B771" s="62"/>
      <c r="F771" s="14"/>
      <c r="G771" s="14"/>
      <c r="H771" s="14"/>
    </row>
    <row r="772" spans="2:8" ht="15.75" customHeight="1">
      <c r="B772" s="62"/>
      <c r="F772" s="14"/>
      <c r="G772" s="14"/>
      <c r="H772" s="14"/>
    </row>
    <row r="773" spans="2:8" ht="15.75" customHeight="1">
      <c r="B773" s="62"/>
      <c r="F773" s="14"/>
      <c r="G773" s="14"/>
      <c r="H773" s="14"/>
    </row>
    <row r="774" spans="2:8" ht="15.75" customHeight="1">
      <c r="B774" s="62"/>
      <c r="F774" s="14"/>
      <c r="G774" s="14"/>
      <c r="H774" s="14"/>
    </row>
    <row r="775" spans="2:8" ht="15.75" customHeight="1">
      <c r="B775" s="62"/>
      <c r="F775" s="14"/>
      <c r="G775" s="14"/>
      <c r="H775" s="14"/>
    </row>
    <row r="776" spans="2:8" ht="15.75" customHeight="1">
      <c r="B776" s="62"/>
      <c r="F776" s="14"/>
      <c r="G776" s="14"/>
      <c r="H776" s="14"/>
    </row>
    <row r="777" spans="2:8" ht="15.75" customHeight="1">
      <c r="B777" s="62"/>
      <c r="F777" s="14"/>
      <c r="G777" s="14"/>
      <c r="H777" s="14"/>
    </row>
    <row r="778" spans="2:8" ht="15.75" customHeight="1">
      <c r="B778" s="62"/>
      <c r="F778" s="14"/>
      <c r="G778" s="14"/>
      <c r="H778" s="14"/>
    </row>
    <row r="779" spans="2:8" ht="15.75" customHeight="1">
      <c r="B779" s="62"/>
      <c r="F779" s="14"/>
      <c r="G779" s="14"/>
      <c r="H779" s="14"/>
    </row>
    <row r="780" spans="2:8" ht="15.75" customHeight="1">
      <c r="B780" s="62"/>
      <c r="F780" s="14"/>
      <c r="G780" s="14"/>
      <c r="H780" s="14"/>
    </row>
    <row r="781" spans="2:8" ht="15.75" customHeight="1">
      <c r="B781" s="62"/>
      <c r="F781" s="14"/>
      <c r="G781" s="14"/>
      <c r="H781" s="14"/>
    </row>
    <row r="782" spans="2:8" ht="15.75" customHeight="1">
      <c r="B782" s="62"/>
      <c r="F782" s="14"/>
      <c r="G782" s="14"/>
      <c r="H782" s="14"/>
    </row>
    <row r="783" spans="2:8" ht="15.75" customHeight="1">
      <c r="B783" s="62"/>
      <c r="F783" s="14"/>
      <c r="G783" s="14"/>
      <c r="H783" s="14"/>
    </row>
    <row r="784" spans="2:8" ht="15.75" customHeight="1">
      <c r="B784" s="62"/>
      <c r="F784" s="14"/>
      <c r="G784" s="14"/>
      <c r="H784" s="14"/>
    </row>
    <row r="785" spans="2:8" ht="15.75" customHeight="1">
      <c r="B785" s="62"/>
      <c r="F785" s="14"/>
      <c r="G785" s="14"/>
      <c r="H785" s="14"/>
    </row>
    <row r="786" spans="2:8" ht="15.75" customHeight="1">
      <c r="B786" s="62"/>
      <c r="F786" s="14"/>
      <c r="G786" s="14"/>
      <c r="H786" s="14"/>
    </row>
    <row r="787" spans="2:8" ht="15.75" customHeight="1">
      <c r="B787" s="62"/>
      <c r="F787" s="14"/>
      <c r="G787" s="14"/>
      <c r="H787" s="14"/>
    </row>
    <row r="788" spans="2:8" ht="15.75" customHeight="1">
      <c r="B788" s="62"/>
      <c r="F788" s="14"/>
      <c r="G788" s="14"/>
      <c r="H788" s="14"/>
    </row>
    <row r="789" spans="2:8" ht="15.75" customHeight="1">
      <c r="B789" s="62"/>
      <c r="F789" s="14"/>
      <c r="G789" s="14"/>
      <c r="H789" s="14"/>
    </row>
    <row r="790" spans="2:8" ht="15.75" customHeight="1">
      <c r="B790" s="62"/>
      <c r="F790" s="14"/>
      <c r="G790" s="14"/>
      <c r="H790" s="14"/>
    </row>
    <row r="791" spans="2:8" ht="15.75" customHeight="1">
      <c r="B791" s="62"/>
      <c r="F791" s="14"/>
      <c r="G791" s="14"/>
      <c r="H791" s="14"/>
    </row>
    <row r="792" spans="2:8" ht="15.75" customHeight="1">
      <c r="B792" s="62"/>
      <c r="F792" s="14"/>
      <c r="G792" s="14"/>
      <c r="H792" s="14"/>
    </row>
    <row r="793" spans="2:8" ht="15.75" customHeight="1">
      <c r="B793" s="62"/>
      <c r="F793" s="14"/>
      <c r="G793" s="14"/>
      <c r="H793" s="14"/>
    </row>
    <row r="794" spans="2:8" ht="15.75" customHeight="1">
      <c r="B794" s="62"/>
      <c r="F794" s="14"/>
      <c r="G794" s="14"/>
      <c r="H794" s="14"/>
    </row>
    <row r="795" spans="2:8" ht="15.75" customHeight="1">
      <c r="B795" s="62"/>
      <c r="F795" s="14"/>
      <c r="G795" s="14"/>
      <c r="H795" s="14"/>
    </row>
    <row r="796" spans="2:8" ht="15.75" customHeight="1">
      <c r="B796" s="62"/>
      <c r="F796" s="14"/>
      <c r="G796" s="14"/>
      <c r="H796" s="14"/>
    </row>
    <row r="797" spans="2:8" ht="15.75" customHeight="1">
      <c r="B797" s="62"/>
      <c r="F797" s="14"/>
      <c r="G797" s="14"/>
      <c r="H797" s="14"/>
    </row>
    <row r="798" spans="2:8" ht="15.75" customHeight="1">
      <c r="B798" s="62"/>
      <c r="F798" s="14"/>
      <c r="G798" s="14"/>
      <c r="H798" s="14"/>
    </row>
    <row r="799" spans="2:8" ht="15.75" customHeight="1">
      <c r="B799" s="62"/>
      <c r="F799" s="14"/>
      <c r="G799" s="14"/>
      <c r="H799" s="14"/>
    </row>
    <row r="800" spans="2:8" ht="15.75" customHeight="1">
      <c r="B800" s="62"/>
      <c r="F800" s="14"/>
      <c r="G800" s="14"/>
      <c r="H800" s="14"/>
    </row>
    <row r="801" spans="2:8" ht="15.75" customHeight="1">
      <c r="B801" s="62"/>
      <c r="F801" s="14"/>
      <c r="G801" s="14"/>
      <c r="H801" s="14"/>
    </row>
    <row r="802" spans="2:8" ht="15.75" customHeight="1">
      <c r="B802" s="62"/>
      <c r="F802" s="14"/>
      <c r="G802" s="14"/>
      <c r="H802" s="14"/>
    </row>
    <row r="803" spans="2:8" ht="15.75" customHeight="1">
      <c r="B803" s="62"/>
      <c r="F803" s="14"/>
      <c r="G803" s="14"/>
      <c r="H803" s="14"/>
    </row>
    <row r="804" spans="2:8" ht="15.75" customHeight="1">
      <c r="B804" s="62"/>
      <c r="F804" s="14"/>
      <c r="G804" s="14"/>
      <c r="H804" s="14"/>
    </row>
    <row r="805" spans="2:8" ht="15.75" customHeight="1">
      <c r="B805" s="62"/>
      <c r="F805" s="14"/>
      <c r="G805" s="14"/>
      <c r="H805" s="14"/>
    </row>
    <row r="806" spans="2:8" ht="15.75" customHeight="1">
      <c r="B806" s="62"/>
      <c r="F806" s="14"/>
      <c r="G806" s="14"/>
      <c r="H806" s="14"/>
    </row>
    <row r="807" spans="2:8" ht="15.75" customHeight="1">
      <c r="B807" s="62"/>
      <c r="F807" s="14"/>
      <c r="G807" s="14"/>
      <c r="H807" s="14"/>
    </row>
    <row r="808" spans="2:8" ht="15.75" customHeight="1">
      <c r="B808" s="62"/>
      <c r="F808" s="14"/>
      <c r="G808" s="14"/>
      <c r="H808" s="14"/>
    </row>
    <row r="809" spans="2:8" ht="15.75" customHeight="1">
      <c r="B809" s="62"/>
      <c r="F809" s="14"/>
      <c r="G809" s="14"/>
      <c r="H809" s="14"/>
    </row>
    <row r="810" spans="2:8" ht="15.75" customHeight="1">
      <c r="B810" s="62"/>
      <c r="F810" s="14"/>
      <c r="G810" s="14"/>
      <c r="H810" s="14"/>
    </row>
    <row r="811" spans="2:8" ht="15.75" customHeight="1">
      <c r="B811" s="62"/>
      <c r="F811" s="14"/>
      <c r="G811" s="14"/>
      <c r="H811" s="14"/>
    </row>
    <row r="812" spans="2:8" ht="15.75" customHeight="1">
      <c r="B812" s="62"/>
      <c r="F812" s="14"/>
      <c r="G812" s="14"/>
      <c r="H812" s="14"/>
    </row>
    <row r="813" spans="2:8" ht="15.75" customHeight="1">
      <c r="B813" s="62"/>
      <c r="F813" s="14"/>
      <c r="G813" s="14"/>
      <c r="H813" s="14"/>
    </row>
    <row r="814" spans="2:8" ht="15.75" customHeight="1">
      <c r="B814" s="62"/>
      <c r="F814" s="14"/>
      <c r="G814" s="14"/>
      <c r="H814" s="14"/>
    </row>
    <row r="815" spans="2:8" ht="15.75" customHeight="1">
      <c r="B815" s="62"/>
      <c r="F815" s="14"/>
      <c r="G815" s="14"/>
      <c r="H815" s="14"/>
    </row>
    <row r="816" spans="2:8" ht="15.75" customHeight="1">
      <c r="B816" s="62"/>
      <c r="F816" s="14"/>
      <c r="G816" s="14"/>
      <c r="H816" s="14"/>
    </row>
    <row r="817" spans="2:8" ht="15.75" customHeight="1">
      <c r="B817" s="62"/>
      <c r="F817" s="14"/>
      <c r="G817" s="14"/>
      <c r="H817" s="14"/>
    </row>
    <row r="818" spans="2:8" ht="15.75" customHeight="1">
      <c r="B818" s="62"/>
      <c r="F818" s="14"/>
      <c r="G818" s="14"/>
      <c r="H818" s="14"/>
    </row>
    <row r="819" spans="2:8" ht="15.75" customHeight="1">
      <c r="B819" s="62"/>
      <c r="F819" s="14"/>
      <c r="G819" s="14"/>
      <c r="H819" s="14"/>
    </row>
    <row r="820" spans="2:8" ht="15.75" customHeight="1">
      <c r="B820" s="62"/>
      <c r="F820" s="14"/>
      <c r="G820" s="14"/>
      <c r="H820" s="14"/>
    </row>
    <row r="821" spans="2:8" ht="15.75" customHeight="1">
      <c r="B821" s="62"/>
      <c r="F821" s="14"/>
      <c r="G821" s="14"/>
      <c r="H821" s="14"/>
    </row>
    <row r="822" spans="2:8" ht="15.75" customHeight="1">
      <c r="B822" s="62"/>
      <c r="F822" s="14"/>
      <c r="G822" s="14"/>
      <c r="H822" s="14"/>
    </row>
    <row r="823" spans="2:8" ht="15.75" customHeight="1">
      <c r="B823" s="62"/>
      <c r="F823" s="14"/>
      <c r="G823" s="14"/>
      <c r="H823" s="14"/>
    </row>
    <row r="824" spans="2:8" ht="15.75" customHeight="1">
      <c r="B824" s="62"/>
      <c r="F824" s="14"/>
      <c r="G824" s="14"/>
      <c r="H824" s="14"/>
    </row>
    <row r="825" spans="2:8" ht="15.75" customHeight="1">
      <c r="B825" s="62"/>
      <c r="F825" s="14"/>
      <c r="G825" s="14"/>
      <c r="H825" s="14"/>
    </row>
    <row r="826" spans="2:8" ht="15.75" customHeight="1">
      <c r="B826" s="62"/>
      <c r="F826" s="14"/>
      <c r="G826" s="14"/>
      <c r="H826" s="14"/>
    </row>
    <row r="827" spans="2:8" ht="15.75" customHeight="1">
      <c r="B827" s="62"/>
      <c r="F827" s="14"/>
      <c r="G827" s="14"/>
      <c r="H827" s="14"/>
    </row>
    <row r="828" spans="2:8" ht="15.75" customHeight="1">
      <c r="B828" s="62"/>
      <c r="F828" s="14"/>
      <c r="G828" s="14"/>
      <c r="H828" s="14"/>
    </row>
    <row r="829" spans="2:8" ht="15.75" customHeight="1">
      <c r="B829" s="62"/>
      <c r="F829" s="14"/>
      <c r="G829" s="14"/>
      <c r="H829" s="14"/>
    </row>
    <row r="830" spans="2:8" ht="15.75" customHeight="1">
      <c r="B830" s="62"/>
      <c r="F830" s="14"/>
      <c r="G830" s="14"/>
      <c r="H830" s="14"/>
    </row>
    <row r="831" spans="2:8" ht="15.75" customHeight="1">
      <c r="B831" s="62"/>
      <c r="F831" s="14"/>
      <c r="G831" s="14"/>
      <c r="H831" s="14"/>
    </row>
    <row r="832" spans="2:8" ht="15.75" customHeight="1">
      <c r="B832" s="62"/>
      <c r="F832" s="14"/>
      <c r="G832" s="14"/>
      <c r="H832" s="14"/>
    </row>
    <row r="833" spans="2:8" ht="15.75" customHeight="1">
      <c r="B833" s="62"/>
      <c r="F833" s="14"/>
      <c r="G833" s="14"/>
      <c r="H833" s="14"/>
    </row>
    <row r="834" spans="2:8" ht="15.75" customHeight="1">
      <c r="B834" s="62"/>
      <c r="F834" s="14"/>
      <c r="G834" s="14"/>
      <c r="H834" s="14"/>
    </row>
    <row r="835" spans="2:8" ht="15.75" customHeight="1">
      <c r="B835" s="62"/>
      <c r="F835" s="14"/>
      <c r="G835" s="14"/>
      <c r="H835" s="14"/>
    </row>
    <row r="836" spans="2:8" ht="15.75" customHeight="1">
      <c r="B836" s="62"/>
      <c r="F836" s="14"/>
      <c r="G836" s="14"/>
      <c r="H836" s="14"/>
    </row>
    <row r="837" spans="2:8" ht="15.75" customHeight="1">
      <c r="B837" s="62"/>
      <c r="F837" s="14"/>
      <c r="G837" s="14"/>
      <c r="H837" s="14"/>
    </row>
    <row r="838" spans="2:8" ht="15.75" customHeight="1">
      <c r="B838" s="62"/>
      <c r="F838" s="14"/>
      <c r="G838" s="14"/>
      <c r="H838" s="14"/>
    </row>
    <row r="839" spans="2:8" ht="15.75" customHeight="1">
      <c r="B839" s="62"/>
      <c r="F839" s="14"/>
      <c r="G839" s="14"/>
      <c r="H839" s="14"/>
    </row>
    <row r="840" spans="2:8" ht="15.75" customHeight="1">
      <c r="B840" s="62"/>
      <c r="F840" s="14"/>
      <c r="G840" s="14"/>
      <c r="H840" s="14"/>
    </row>
    <row r="841" spans="2:8" ht="15.75" customHeight="1">
      <c r="B841" s="62"/>
      <c r="F841" s="14"/>
      <c r="G841" s="14"/>
      <c r="H841" s="14"/>
    </row>
    <row r="842" spans="2:8" ht="15.75" customHeight="1">
      <c r="B842" s="62"/>
      <c r="F842" s="14"/>
      <c r="G842" s="14"/>
      <c r="H842" s="14"/>
    </row>
    <row r="843" spans="2:8" ht="15.75" customHeight="1">
      <c r="B843" s="62"/>
      <c r="F843" s="14"/>
      <c r="G843" s="14"/>
      <c r="H843" s="14"/>
    </row>
    <row r="844" spans="2:8" ht="15.75" customHeight="1">
      <c r="B844" s="62"/>
      <c r="F844" s="14"/>
      <c r="G844" s="14"/>
      <c r="H844" s="14"/>
    </row>
    <row r="845" spans="2:8" ht="15.75" customHeight="1">
      <c r="B845" s="62"/>
      <c r="F845" s="14"/>
      <c r="G845" s="14"/>
      <c r="H845" s="14"/>
    </row>
    <row r="846" spans="2:8" ht="15.75" customHeight="1">
      <c r="B846" s="62"/>
      <c r="F846" s="14"/>
      <c r="G846" s="14"/>
      <c r="H846" s="14"/>
    </row>
    <row r="847" spans="2:8" ht="15.75" customHeight="1">
      <c r="B847" s="62"/>
      <c r="F847" s="14"/>
      <c r="G847" s="14"/>
      <c r="H847" s="14"/>
    </row>
    <row r="848" spans="2:8" ht="15.75" customHeight="1">
      <c r="B848" s="62"/>
      <c r="F848" s="14"/>
      <c r="G848" s="14"/>
      <c r="H848" s="14"/>
    </row>
    <row r="849" spans="2:8" ht="15.75" customHeight="1">
      <c r="B849" s="62"/>
      <c r="F849" s="14"/>
      <c r="G849" s="14"/>
      <c r="H849" s="14"/>
    </row>
    <row r="850" spans="2:8" ht="15.75" customHeight="1">
      <c r="B850" s="62"/>
      <c r="F850" s="14"/>
      <c r="G850" s="14"/>
      <c r="H850" s="14"/>
    </row>
    <row r="851" spans="2:8" ht="15.75" customHeight="1">
      <c r="B851" s="62"/>
      <c r="F851" s="14"/>
      <c r="G851" s="14"/>
      <c r="H851" s="14"/>
    </row>
    <row r="852" spans="2:8" ht="15.75" customHeight="1">
      <c r="B852" s="62"/>
      <c r="F852" s="14"/>
      <c r="G852" s="14"/>
      <c r="H852" s="14"/>
    </row>
    <row r="853" spans="2:8" ht="15.75" customHeight="1">
      <c r="B853" s="62"/>
      <c r="F853" s="14"/>
      <c r="G853" s="14"/>
      <c r="H853" s="14"/>
    </row>
    <row r="854" spans="2:8" ht="15.75" customHeight="1">
      <c r="B854" s="62"/>
      <c r="F854" s="14"/>
      <c r="G854" s="14"/>
      <c r="H854" s="14"/>
    </row>
    <row r="855" spans="2:8" ht="15.75" customHeight="1">
      <c r="B855" s="62"/>
      <c r="F855" s="14"/>
      <c r="G855" s="14"/>
      <c r="H855" s="14"/>
    </row>
    <row r="856" spans="2:8" ht="15.75" customHeight="1">
      <c r="B856" s="62"/>
      <c r="F856" s="14"/>
      <c r="G856" s="14"/>
      <c r="H856" s="14"/>
    </row>
    <row r="857" spans="2:8" ht="15.75" customHeight="1">
      <c r="B857" s="62"/>
      <c r="F857" s="14"/>
      <c r="G857" s="14"/>
      <c r="H857" s="14"/>
    </row>
    <row r="858" spans="2:8" ht="15.75" customHeight="1">
      <c r="B858" s="62"/>
      <c r="F858" s="14"/>
      <c r="G858" s="14"/>
      <c r="H858" s="14"/>
    </row>
    <row r="859" spans="2:8" ht="15.75" customHeight="1">
      <c r="B859" s="62"/>
      <c r="F859" s="14"/>
      <c r="G859" s="14"/>
      <c r="H859" s="14"/>
    </row>
    <row r="860" spans="2:8" ht="15.75" customHeight="1">
      <c r="B860" s="62"/>
      <c r="F860" s="14"/>
      <c r="G860" s="14"/>
      <c r="H860" s="14"/>
    </row>
    <row r="861" spans="2:8" ht="15.75" customHeight="1">
      <c r="B861" s="62"/>
      <c r="F861" s="14"/>
      <c r="G861" s="14"/>
      <c r="H861" s="14"/>
    </row>
    <row r="862" spans="2:8" ht="15.75" customHeight="1">
      <c r="B862" s="62"/>
      <c r="F862" s="14"/>
      <c r="G862" s="14"/>
      <c r="H862" s="14"/>
    </row>
    <row r="863" spans="2:8" ht="15.75" customHeight="1">
      <c r="B863" s="62"/>
      <c r="F863" s="14"/>
      <c r="G863" s="14"/>
      <c r="H863" s="14"/>
    </row>
    <row r="864" spans="2:8" ht="15.75" customHeight="1">
      <c r="B864" s="62"/>
      <c r="F864" s="14"/>
      <c r="G864" s="14"/>
      <c r="H864" s="14"/>
    </row>
    <row r="865" spans="2:8" ht="15.75" customHeight="1">
      <c r="B865" s="62"/>
      <c r="F865" s="14"/>
      <c r="G865" s="14"/>
      <c r="H865" s="14"/>
    </row>
    <row r="866" spans="2:8" ht="15.75" customHeight="1">
      <c r="B866" s="62"/>
      <c r="F866" s="14"/>
      <c r="G866" s="14"/>
      <c r="H866" s="14"/>
    </row>
    <row r="867" spans="2:8" ht="15.75" customHeight="1">
      <c r="B867" s="62"/>
      <c r="F867" s="14"/>
      <c r="G867" s="14"/>
      <c r="H867" s="14"/>
    </row>
    <row r="868" spans="2:8" ht="15.75" customHeight="1">
      <c r="B868" s="62"/>
      <c r="F868" s="14"/>
      <c r="G868" s="14"/>
      <c r="H868" s="14"/>
    </row>
    <row r="869" spans="2:8" ht="15.75" customHeight="1">
      <c r="B869" s="62"/>
      <c r="F869" s="14"/>
      <c r="G869" s="14"/>
      <c r="H869" s="14"/>
    </row>
    <row r="870" spans="2:8" ht="15.75" customHeight="1">
      <c r="B870" s="62"/>
      <c r="F870" s="14"/>
      <c r="G870" s="14"/>
      <c r="H870" s="14"/>
    </row>
    <row r="871" spans="2:8" ht="15.75" customHeight="1">
      <c r="B871" s="62"/>
      <c r="F871" s="14"/>
      <c r="G871" s="14"/>
      <c r="H871" s="14"/>
    </row>
    <row r="872" spans="2:8" ht="15.75" customHeight="1">
      <c r="B872" s="62"/>
      <c r="F872" s="14"/>
      <c r="G872" s="14"/>
      <c r="H872" s="14"/>
    </row>
    <row r="873" spans="2:8" ht="15.75" customHeight="1">
      <c r="B873" s="62"/>
      <c r="F873" s="14"/>
      <c r="G873" s="14"/>
      <c r="H873" s="14"/>
    </row>
    <row r="874" spans="2:8" ht="15.75" customHeight="1">
      <c r="B874" s="62"/>
      <c r="F874" s="14"/>
      <c r="G874" s="14"/>
      <c r="H874" s="14"/>
    </row>
    <row r="875" spans="2:8" ht="15.75" customHeight="1">
      <c r="B875" s="62"/>
      <c r="F875" s="14"/>
      <c r="G875" s="14"/>
      <c r="H875" s="14"/>
    </row>
    <row r="876" spans="2:8" ht="15.75" customHeight="1">
      <c r="B876" s="62"/>
      <c r="F876" s="14"/>
      <c r="G876" s="14"/>
      <c r="H876" s="14"/>
    </row>
    <row r="877" spans="2:8" ht="15.75" customHeight="1">
      <c r="B877" s="62"/>
      <c r="F877" s="14"/>
      <c r="G877" s="14"/>
      <c r="H877" s="14"/>
    </row>
    <row r="878" spans="2:8" ht="15.75" customHeight="1">
      <c r="B878" s="62"/>
      <c r="F878" s="14"/>
      <c r="G878" s="14"/>
      <c r="H878" s="14"/>
    </row>
    <row r="879" spans="2:8" ht="15.75" customHeight="1">
      <c r="B879" s="62"/>
      <c r="F879" s="14"/>
      <c r="G879" s="14"/>
      <c r="H879" s="14"/>
    </row>
    <row r="880" spans="2:8" ht="15.75" customHeight="1">
      <c r="B880" s="62"/>
      <c r="F880" s="14"/>
      <c r="G880" s="14"/>
      <c r="H880" s="14"/>
    </row>
    <row r="881" spans="2:8" ht="15.75" customHeight="1">
      <c r="B881" s="62"/>
      <c r="F881" s="14"/>
      <c r="G881" s="14"/>
      <c r="H881" s="14"/>
    </row>
    <row r="882" spans="2:8" ht="15.75" customHeight="1">
      <c r="B882" s="62"/>
      <c r="F882" s="14"/>
      <c r="G882" s="14"/>
      <c r="H882" s="14"/>
    </row>
    <row r="883" spans="2:8" ht="15.75" customHeight="1">
      <c r="B883" s="62"/>
      <c r="F883" s="14"/>
      <c r="G883" s="14"/>
      <c r="H883" s="14"/>
    </row>
    <row r="884" spans="2:8" ht="15.75" customHeight="1">
      <c r="B884" s="62"/>
      <c r="F884" s="14"/>
      <c r="G884" s="14"/>
      <c r="H884" s="14"/>
    </row>
    <row r="885" spans="2:8" ht="15.75" customHeight="1">
      <c r="B885" s="62"/>
      <c r="F885" s="14"/>
      <c r="G885" s="14"/>
      <c r="H885" s="14"/>
    </row>
    <row r="886" spans="2:8" ht="15.75" customHeight="1">
      <c r="B886" s="62"/>
      <c r="F886" s="14"/>
      <c r="G886" s="14"/>
      <c r="H886" s="14"/>
    </row>
    <row r="887" spans="2:8" ht="15.75" customHeight="1">
      <c r="B887" s="62"/>
      <c r="F887" s="14"/>
      <c r="G887" s="14"/>
      <c r="H887" s="14"/>
    </row>
    <row r="888" spans="2:8" ht="15.75" customHeight="1">
      <c r="B888" s="62"/>
      <c r="F888" s="14"/>
      <c r="G888" s="14"/>
      <c r="H888" s="14"/>
    </row>
    <row r="889" spans="2:8" ht="15.75" customHeight="1">
      <c r="B889" s="62"/>
      <c r="F889" s="14"/>
      <c r="G889" s="14"/>
      <c r="H889" s="14"/>
    </row>
    <row r="890" spans="2:8" ht="15.75" customHeight="1">
      <c r="B890" s="62"/>
      <c r="F890" s="14"/>
      <c r="G890" s="14"/>
      <c r="H890" s="14"/>
    </row>
    <row r="891" spans="2:8" ht="15.75" customHeight="1">
      <c r="B891" s="62"/>
      <c r="F891" s="14"/>
      <c r="G891" s="14"/>
      <c r="H891" s="14"/>
    </row>
    <row r="892" spans="2:8" ht="15.75" customHeight="1">
      <c r="B892" s="62"/>
      <c r="F892" s="14"/>
      <c r="G892" s="14"/>
      <c r="H892" s="14"/>
    </row>
    <row r="893" spans="2:8" ht="15.75" customHeight="1">
      <c r="B893" s="62"/>
      <c r="F893" s="14"/>
      <c r="G893" s="14"/>
      <c r="H893" s="14"/>
    </row>
    <row r="894" spans="2:8" ht="15.75" customHeight="1">
      <c r="B894" s="62"/>
      <c r="F894" s="14"/>
      <c r="G894" s="14"/>
      <c r="H894" s="14"/>
    </row>
    <row r="895" spans="2:8" ht="15.75" customHeight="1">
      <c r="B895" s="62"/>
      <c r="F895" s="14"/>
      <c r="G895" s="14"/>
      <c r="H895" s="14"/>
    </row>
    <row r="896" spans="2:8" ht="15.75" customHeight="1">
      <c r="B896" s="62"/>
      <c r="F896" s="14"/>
      <c r="G896" s="14"/>
      <c r="H896" s="14"/>
    </row>
    <row r="897" spans="2:8" ht="15.75" customHeight="1">
      <c r="B897" s="62"/>
      <c r="F897" s="14"/>
      <c r="G897" s="14"/>
      <c r="H897" s="14"/>
    </row>
    <row r="898" spans="2:8" ht="15.75" customHeight="1">
      <c r="B898" s="62"/>
      <c r="F898" s="14"/>
      <c r="G898" s="14"/>
      <c r="H898" s="14"/>
    </row>
    <row r="899" spans="2:8" ht="15.75" customHeight="1">
      <c r="B899" s="62"/>
      <c r="F899" s="14"/>
      <c r="G899" s="14"/>
      <c r="H899" s="14"/>
    </row>
    <row r="900" spans="2:8" ht="15.75" customHeight="1">
      <c r="B900" s="62"/>
      <c r="F900" s="14"/>
      <c r="G900" s="14"/>
      <c r="H900" s="14"/>
    </row>
    <row r="901" spans="2:8" ht="15.75" customHeight="1">
      <c r="B901" s="62"/>
      <c r="F901" s="14"/>
      <c r="G901" s="14"/>
      <c r="H901" s="14"/>
    </row>
    <row r="902" spans="2:8" ht="15.75" customHeight="1">
      <c r="B902" s="62"/>
      <c r="F902" s="14"/>
      <c r="G902" s="14"/>
      <c r="H902" s="14"/>
    </row>
    <row r="903" spans="2:8" ht="15.75" customHeight="1">
      <c r="B903" s="62"/>
      <c r="F903" s="14"/>
      <c r="G903" s="14"/>
      <c r="H903" s="14"/>
    </row>
    <row r="904" spans="2:8" ht="15.75" customHeight="1">
      <c r="B904" s="62"/>
      <c r="F904" s="14"/>
      <c r="G904" s="14"/>
      <c r="H904" s="14"/>
    </row>
    <row r="905" spans="2:8" ht="15.75" customHeight="1">
      <c r="B905" s="62"/>
      <c r="F905" s="14"/>
      <c r="G905" s="14"/>
      <c r="H905" s="14"/>
    </row>
    <row r="906" spans="2:8" ht="15.75" customHeight="1">
      <c r="B906" s="62"/>
      <c r="F906" s="14"/>
      <c r="G906" s="14"/>
      <c r="H906" s="14"/>
    </row>
    <row r="907" spans="2:8" ht="15.75" customHeight="1">
      <c r="B907" s="62"/>
      <c r="F907" s="14"/>
      <c r="G907" s="14"/>
      <c r="H907" s="14"/>
    </row>
    <row r="908" spans="2:8" ht="15.75" customHeight="1">
      <c r="B908" s="62"/>
      <c r="F908" s="14"/>
      <c r="G908" s="14"/>
      <c r="H908" s="14"/>
    </row>
    <row r="909" spans="2:8" ht="15.75" customHeight="1">
      <c r="B909" s="62"/>
      <c r="F909" s="14"/>
      <c r="G909" s="14"/>
      <c r="H909" s="14"/>
    </row>
    <row r="910" spans="2:8" ht="15.75" customHeight="1">
      <c r="B910" s="62"/>
      <c r="F910" s="14"/>
      <c r="G910" s="14"/>
      <c r="H910" s="14"/>
    </row>
    <row r="911" spans="2:8" ht="15.75" customHeight="1">
      <c r="B911" s="62"/>
      <c r="F911" s="14"/>
      <c r="G911" s="14"/>
      <c r="H911" s="14"/>
    </row>
    <row r="912" spans="2:8" ht="15.75" customHeight="1">
      <c r="B912" s="62"/>
      <c r="F912" s="14"/>
      <c r="G912" s="14"/>
      <c r="H912" s="14"/>
    </row>
    <row r="913" spans="2:8" ht="15.75" customHeight="1">
      <c r="B913" s="62"/>
      <c r="F913" s="14"/>
      <c r="G913" s="14"/>
      <c r="H913" s="14"/>
    </row>
    <row r="914" spans="2:8" ht="15.75" customHeight="1">
      <c r="B914" s="62"/>
      <c r="F914" s="14"/>
      <c r="G914" s="14"/>
      <c r="H914" s="14"/>
    </row>
    <row r="915" spans="2:8" ht="15.75" customHeight="1">
      <c r="B915" s="62"/>
      <c r="F915" s="14"/>
      <c r="G915" s="14"/>
      <c r="H915" s="14"/>
    </row>
    <row r="916" spans="2:8" ht="15.75" customHeight="1">
      <c r="B916" s="62"/>
      <c r="F916" s="14"/>
      <c r="G916" s="14"/>
      <c r="H916" s="14"/>
    </row>
    <row r="917" spans="2:8" ht="15.75" customHeight="1">
      <c r="B917" s="62"/>
      <c r="F917" s="14"/>
      <c r="G917" s="14"/>
      <c r="H917" s="14"/>
    </row>
    <row r="918" spans="2:8" ht="15.75" customHeight="1">
      <c r="B918" s="62"/>
      <c r="F918" s="14"/>
      <c r="G918" s="14"/>
      <c r="H918" s="14"/>
    </row>
    <row r="919" spans="2:8" ht="15.75" customHeight="1">
      <c r="B919" s="62"/>
      <c r="F919" s="14"/>
      <c r="G919" s="14"/>
      <c r="H919" s="14"/>
    </row>
    <row r="920" spans="2:8" ht="15.75" customHeight="1">
      <c r="B920" s="62"/>
      <c r="F920" s="14"/>
      <c r="G920" s="14"/>
      <c r="H920" s="14"/>
    </row>
    <row r="921" spans="2:8" ht="15.75" customHeight="1">
      <c r="B921" s="62"/>
      <c r="F921" s="14"/>
      <c r="G921" s="14"/>
      <c r="H921" s="14"/>
    </row>
    <row r="922" spans="2:8" ht="15.75" customHeight="1">
      <c r="B922" s="62"/>
      <c r="F922" s="14"/>
      <c r="G922" s="14"/>
      <c r="H922" s="14"/>
    </row>
    <row r="923" spans="2:8" ht="15.75" customHeight="1">
      <c r="B923" s="62"/>
      <c r="F923" s="14"/>
      <c r="G923" s="14"/>
      <c r="H923" s="14"/>
    </row>
    <row r="924" spans="2:8" ht="15.75" customHeight="1">
      <c r="B924" s="62"/>
      <c r="F924" s="14"/>
      <c r="G924" s="14"/>
      <c r="H924" s="14"/>
    </row>
    <row r="925" spans="2:8" ht="15.75" customHeight="1">
      <c r="B925" s="62"/>
      <c r="F925" s="14"/>
      <c r="G925" s="14"/>
      <c r="H925" s="14"/>
    </row>
    <row r="926" spans="2:8" ht="15.75" customHeight="1">
      <c r="B926" s="62"/>
      <c r="F926" s="14"/>
      <c r="G926" s="14"/>
      <c r="H926" s="14"/>
    </row>
    <row r="927" spans="2:8" ht="15.75" customHeight="1">
      <c r="B927" s="62"/>
      <c r="F927" s="14"/>
      <c r="G927" s="14"/>
      <c r="H927" s="14"/>
    </row>
    <row r="928" spans="2:8" ht="15.75" customHeight="1">
      <c r="B928" s="62"/>
      <c r="F928" s="14"/>
      <c r="G928" s="14"/>
      <c r="H928" s="14"/>
    </row>
    <row r="929" spans="2:8" ht="15.75" customHeight="1">
      <c r="B929" s="62"/>
      <c r="F929" s="14"/>
      <c r="G929" s="14"/>
      <c r="H929" s="14"/>
    </row>
    <row r="930" spans="2:8" ht="15.75" customHeight="1">
      <c r="B930" s="62"/>
      <c r="F930" s="14"/>
      <c r="G930" s="14"/>
      <c r="H930" s="14"/>
    </row>
    <row r="931" spans="2:8" ht="15.75" customHeight="1">
      <c r="B931" s="62"/>
      <c r="F931" s="14"/>
      <c r="G931" s="14"/>
      <c r="H931" s="14"/>
    </row>
    <row r="932" spans="2:8" ht="15.75" customHeight="1">
      <c r="B932" s="62"/>
      <c r="F932" s="14"/>
      <c r="G932" s="14"/>
      <c r="H932" s="14"/>
    </row>
    <row r="933" spans="2:8" ht="15.75" customHeight="1">
      <c r="B933" s="62"/>
      <c r="F933" s="14"/>
      <c r="G933" s="14"/>
      <c r="H933" s="14"/>
    </row>
    <row r="934" spans="2:8" ht="15.75" customHeight="1">
      <c r="B934" s="62"/>
      <c r="F934" s="14"/>
      <c r="G934" s="14"/>
      <c r="H934" s="14"/>
    </row>
    <row r="935" spans="2:8" ht="15.75" customHeight="1">
      <c r="B935" s="62"/>
      <c r="F935" s="14"/>
      <c r="G935" s="14"/>
      <c r="H935" s="14"/>
    </row>
    <row r="936" spans="2:8" ht="15.75" customHeight="1">
      <c r="B936" s="62"/>
      <c r="F936" s="14"/>
      <c r="G936" s="14"/>
      <c r="H936" s="14"/>
    </row>
    <row r="937" spans="2:8" ht="15.75" customHeight="1">
      <c r="B937" s="62"/>
      <c r="F937" s="14"/>
      <c r="G937" s="14"/>
      <c r="H937" s="14"/>
    </row>
    <row r="938" spans="2:8" ht="15.75" customHeight="1">
      <c r="B938" s="62"/>
      <c r="F938" s="14"/>
      <c r="G938" s="14"/>
      <c r="H938" s="14"/>
    </row>
    <row r="939" spans="2:8" ht="15.75" customHeight="1">
      <c r="B939" s="62"/>
      <c r="F939" s="14"/>
      <c r="G939" s="14"/>
      <c r="H939" s="14"/>
    </row>
    <row r="940" spans="2:8" ht="15.75" customHeight="1">
      <c r="B940" s="62"/>
      <c r="F940" s="14"/>
      <c r="G940" s="14"/>
      <c r="H940" s="14"/>
    </row>
    <row r="941" spans="2:8" ht="15.75" customHeight="1">
      <c r="B941" s="62"/>
      <c r="F941" s="14"/>
      <c r="G941" s="14"/>
      <c r="H941" s="14"/>
    </row>
    <row r="942" spans="2:8" ht="15.75" customHeight="1">
      <c r="B942" s="62"/>
      <c r="F942" s="14"/>
      <c r="G942" s="14"/>
      <c r="H942" s="14"/>
    </row>
    <row r="943" spans="2:8" ht="15.75" customHeight="1">
      <c r="B943" s="62"/>
      <c r="F943" s="14"/>
      <c r="G943" s="14"/>
      <c r="H943" s="14"/>
    </row>
    <row r="944" spans="2:8" ht="15.75" customHeight="1">
      <c r="B944" s="62"/>
      <c r="F944" s="14"/>
      <c r="G944" s="14"/>
      <c r="H944" s="14"/>
    </row>
    <row r="945" spans="2:8" ht="15.75" customHeight="1">
      <c r="B945" s="62"/>
      <c r="F945" s="14"/>
      <c r="G945" s="14"/>
      <c r="H945" s="14"/>
    </row>
    <row r="946" spans="2:8" ht="15.75" customHeight="1">
      <c r="B946" s="62"/>
      <c r="F946" s="14"/>
      <c r="G946" s="14"/>
      <c r="H946" s="14"/>
    </row>
    <row r="947" spans="2:8" ht="15.75" customHeight="1">
      <c r="B947" s="62"/>
      <c r="F947" s="14"/>
      <c r="G947" s="14"/>
      <c r="H947" s="14"/>
    </row>
    <row r="948" spans="2:8" ht="15.75" customHeight="1">
      <c r="B948" s="62"/>
      <c r="F948" s="14"/>
      <c r="G948" s="14"/>
      <c r="H948" s="14"/>
    </row>
    <row r="949" spans="2:8" ht="15.75" customHeight="1">
      <c r="B949" s="62"/>
      <c r="F949" s="14"/>
      <c r="G949" s="14"/>
      <c r="H949" s="14"/>
    </row>
    <row r="950" spans="2:8" ht="15.75" customHeight="1">
      <c r="B950" s="62"/>
      <c r="F950" s="14"/>
      <c r="G950" s="14"/>
      <c r="H950" s="14"/>
    </row>
    <row r="951" spans="2:8" ht="15.75" customHeight="1">
      <c r="B951" s="62"/>
      <c r="F951" s="14"/>
      <c r="G951" s="14"/>
      <c r="H951" s="14"/>
    </row>
    <row r="952" spans="2:8" ht="15.75" customHeight="1">
      <c r="B952" s="62"/>
      <c r="F952" s="14"/>
      <c r="G952" s="14"/>
      <c r="H952" s="14"/>
    </row>
    <row r="953" spans="2:8" ht="15.75" customHeight="1">
      <c r="B953" s="62"/>
      <c r="F953" s="14"/>
      <c r="G953" s="14"/>
      <c r="H953" s="14"/>
    </row>
    <row r="954" spans="2:8" ht="15.75" customHeight="1">
      <c r="B954" s="62"/>
      <c r="F954" s="14"/>
      <c r="G954" s="14"/>
      <c r="H954" s="14"/>
    </row>
    <row r="955" spans="2:8" ht="15.75" customHeight="1">
      <c r="B955" s="62"/>
      <c r="F955" s="14"/>
      <c r="G955" s="14"/>
      <c r="H955" s="14"/>
    </row>
    <row r="956" spans="2:8" ht="15.75" customHeight="1">
      <c r="B956" s="62"/>
      <c r="F956" s="14"/>
      <c r="G956" s="14"/>
      <c r="H956" s="14"/>
    </row>
    <row r="957" spans="2:8" ht="15.75" customHeight="1">
      <c r="B957" s="62"/>
      <c r="F957" s="14"/>
      <c r="G957" s="14"/>
      <c r="H957" s="14"/>
    </row>
    <row r="958" spans="2:8" ht="15.75" customHeight="1">
      <c r="B958" s="62"/>
      <c r="F958" s="14"/>
      <c r="G958" s="14"/>
      <c r="H958" s="14"/>
    </row>
    <row r="959" spans="2:8" ht="15.75" customHeight="1">
      <c r="B959" s="62"/>
      <c r="F959" s="14"/>
      <c r="G959" s="14"/>
      <c r="H959" s="14"/>
    </row>
    <row r="960" spans="2:8" ht="15.75" customHeight="1">
      <c r="B960" s="62"/>
      <c r="F960" s="14"/>
      <c r="G960" s="14"/>
      <c r="H960" s="14"/>
    </row>
    <row r="961" spans="2:8" ht="15.75" customHeight="1">
      <c r="B961" s="62"/>
      <c r="F961" s="14"/>
      <c r="G961" s="14"/>
      <c r="H961" s="14"/>
    </row>
    <row r="962" spans="2:8" ht="15.75" customHeight="1">
      <c r="B962" s="62"/>
      <c r="F962" s="14"/>
      <c r="G962" s="14"/>
      <c r="H962" s="14"/>
    </row>
    <row r="963" spans="2:8" ht="15.75" customHeight="1">
      <c r="B963" s="62"/>
      <c r="F963" s="14"/>
      <c r="G963" s="14"/>
      <c r="H963" s="14"/>
    </row>
    <row r="964" spans="2:8" ht="15.75" customHeight="1">
      <c r="B964" s="62"/>
      <c r="F964" s="14"/>
      <c r="G964" s="14"/>
      <c r="H964" s="14"/>
    </row>
    <row r="965" spans="2:8" ht="15.75" customHeight="1">
      <c r="B965" s="62"/>
      <c r="F965" s="14"/>
      <c r="G965" s="14"/>
      <c r="H965" s="14"/>
    </row>
    <row r="966" spans="2:8" ht="15.75" customHeight="1">
      <c r="B966" s="62"/>
      <c r="F966" s="14"/>
      <c r="G966" s="14"/>
      <c r="H966" s="14"/>
    </row>
    <row r="967" spans="2:8" ht="15.75" customHeight="1">
      <c r="B967" s="62"/>
      <c r="F967" s="14"/>
      <c r="G967" s="14"/>
      <c r="H967" s="14"/>
    </row>
    <row r="968" spans="2:8" ht="15.75" customHeight="1">
      <c r="B968" s="62"/>
      <c r="F968" s="14"/>
      <c r="G968" s="14"/>
      <c r="H968" s="14"/>
    </row>
    <row r="969" spans="2:8" ht="15.75" customHeight="1">
      <c r="B969" s="62"/>
      <c r="F969" s="14"/>
      <c r="G969" s="14"/>
      <c r="H969" s="14"/>
    </row>
    <row r="970" spans="2:8" ht="15.75" customHeight="1">
      <c r="B970" s="62"/>
      <c r="F970" s="14"/>
      <c r="G970" s="14"/>
      <c r="H970" s="14"/>
    </row>
    <row r="971" spans="2:8" ht="15.75" customHeight="1">
      <c r="B971" s="62"/>
      <c r="F971" s="14"/>
      <c r="G971" s="14"/>
      <c r="H971" s="14"/>
    </row>
    <row r="972" spans="2:8" ht="15.75" customHeight="1">
      <c r="B972" s="62"/>
      <c r="F972" s="14"/>
      <c r="G972" s="14"/>
      <c r="H972" s="14"/>
    </row>
    <row r="973" spans="2:8" ht="15.75" customHeight="1">
      <c r="B973" s="62"/>
      <c r="F973" s="14"/>
      <c r="G973" s="14"/>
      <c r="H973" s="14"/>
    </row>
    <row r="974" spans="2:8" ht="15.75" customHeight="1">
      <c r="B974" s="62"/>
      <c r="F974" s="14"/>
      <c r="G974" s="14"/>
      <c r="H974" s="14"/>
    </row>
    <row r="975" spans="2:8" ht="15.75" customHeight="1">
      <c r="B975" s="62"/>
      <c r="F975" s="14"/>
      <c r="G975" s="14"/>
      <c r="H975" s="14"/>
    </row>
    <row r="976" spans="2:8" ht="15.75" customHeight="1">
      <c r="B976" s="62"/>
      <c r="F976" s="14"/>
      <c r="G976" s="14"/>
      <c r="H976" s="14"/>
    </row>
    <row r="977" spans="2:8" ht="15.75" customHeight="1">
      <c r="B977" s="62"/>
      <c r="F977" s="14"/>
      <c r="G977" s="14"/>
      <c r="H977" s="14"/>
    </row>
    <row r="978" spans="2:8" ht="15.75" customHeight="1">
      <c r="B978" s="62"/>
      <c r="F978" s="14"/>
      <c r="G978" s="14"/>
      <c r="H978" s="14"/>
    </row>
    <row r="979" spans="2:8" ht="15.75" customHeight="1">
      <c r="B979" s="62"/>
      <c r="F979" s="14"/>
      <c r="G979" s="14"/>
      <c r="H979" s="14"/>
    </row>
    <row r="980" spans="2:8" ht="15.75" customHeight="1">
      <c r="B980" s="62"/>
      <c r="F980" s="14"/>
      <c r="G980" s="14"/>
      <c r="H980" s="14"/>
    </row>
    <row r="981" spans="2:8" ht="15.75" customHeight="1">
      <c r="B981" s="62"/>
      <c r="F981" s="14"/>
      <c r="G981" s="14"/>
      <c r="H981" s="14"/>
    </row>
    <row r="982" spans="2:8" ht="15.75" customHeight="1">
      <c r="B982" s="62"/>
      <c r="F982" s="14"/>
      <c r="G982" s="14"/>
      <c r="H982" s="14"/>
    </row>
    <row r="983" spans="2:8" ht="15.75" customHeight="1">
      <c r="B983" s="62"/>
      <c r="F983" s="14"/>
      <c r="G983" s="14"/>
      <c r="H983" s="14"/>
    </row>
    <row r="984" spans="2:8" ht="15.75" customHeight="1">
      <c r="B984" s="62"/>
      <c r="F984" s="14"/>
      <c r="G984" s="14"/>
      <c r="H984" s="14"/>
    </row>
    <row r="985" spans="2:8" ht="15.75" customHeight="1">
      <c r="B985" s="62"/>
      <c r="F985" s="14"/>
      <c r="G985" s="14"/>
      <c r="H985" s="14"/>
    </row>
    <row r="986" spans="2:8" ht="15.75" customHeight="1">
      <c r="B986" s="62"/>
      <c r="F986" s="14"/>
      <c r="G986" s="14"/>
      <c r="H986" s="14"/>
    </row>
    <row r="987" spans="2:8" ht="15.75" customHeight="1">
      <c r="B987" s="62"/>
      <c r="F987" s="14"/>
      <c r="G987" s="14"/>
      <c r="H987" s="14"/>
    </row>
    <row r="988" spans="2:8" ht="15.75" customHeight="1">
      <c r="B988" s="62"/>
      <c r="F988" s="14"/>
      <c r="G988" s="14"/>
      <c r="H988" s="14"/>
    </row>
    <row r="989" spans="2:8" ht="15.75" customHeight="1">
      <c r="B989" s="62"/>
      <c r="F989" s="14"/>
      <c r="G989" s="14"/>
      <c r="H989" s="14"/>
    </row>
    <row r="990" spans="2:8" ht="15.75" customHeight="1">
      <c r="B990" s="62"/>
      <c r="F990" s="14"/>
      <c r="G990" s="14"/>
      <c r="H990" s="14"/>
    </row>
    <row r="991" spans="2:8" ht="15.75" customHeight="1">
      <c r="B991" s="62"/>
      <c r="F991" s="14"/>
      <c r="G991" s="14"/>
      <c r="H991" s="14"/>
    </row>
    <row r="992" spans="2:8" ht="15.75" customHeight="1">
      <c r="B992" s="62"/>
      <c r="F992" s="14"/>
      <c r="G992" s="14"/>
      <c r="H992" s="14"/>
    </row>
    <row r="993" spans="2:8" ht="15.75" customHeight="1">
      <c r="B993" s="62"/>
      <c r="F993" s="14"/>
      <c r="G993" s="14"/>
      <c r="H993" s="14"/>
    </row>
    <row r="994" spans="2:8" ht="15.75" customHeight="1">
      <c r="B994" s="62"/>
      <c r="F994" s="14"/>
      <c r="G994" s="14"/>
      <c r="H994" s="14"/>
    </row>
    <row r="995" spans="2:8" ht="15.75" customHeight="1">
      <c r="B995" s="62"/>
      <c r="F995" s="14"/>
      <c r="G995" s="14"/>
      <c r="H995" s="14"/>
    </row>
    <row r="996" spans="2:8" ht="15.75" customHeight="1">
      <c r="B996" s="62"/>
      <c r="F996" s="14"/>
      <c r="G996" s="14"/>
      <c r="H996" s="14"/>
    </row>
    <row r="997" spans="2:8" ht="15.75" customHeight="1">
      <c r="B997" s="62"/>
      <c r="F997" s="14"/>
      <c r="G997" s="14"/>
      <c r="H997" s="14"/>
    </row>
    <row r="998" spans="2:8" ht="15.75" customHeight="1">
      <c r="B998" s="62"/>
      <c r="F998" s="14"/>
      <c r="G998" s="14"/>
      <c r="H998" s="14"/>
    </row>
    <row r="999" spans="2:8" ht="15.75" customHeight="1">
      <c r="B999" s="62"/>
      <c r="F999" s="14"/>
      <c r="G999" s="14"/>
      <c r="H999" s="14"/>
    </row>
    <row r="1000" spans="2:8" ht="15.75" customHeight="1">
      <c r="B1000" s="62"/>
      <c r="F1000" s="14"/>
      <c r="G1000" s="14"/>
      <c r="H1000" s="14"/>
    </row>
  </sheetData>
  <autoFilter ref="A1:Q215" xr:uid="{00000000-0009-0000-0000-000029000000}">
    <sortState xmlns:xlrd2="http://schemas.microsoft.com/office/spreadsheetml/2017/richdata2" ref="A2:Q253">
      <sortCondition ref="B1:B215"/>
    </sortState>
  </autoFilter>
  <conditionalFormatting sqref="P2:P264">
    <cfRule type="expression" dxfId="23" priority="1" stopIfTrue="1">
      <formula>"&gt;0"</formula>
    </cfRule>
    <cfRule type="cellIs" dxfId="22" priority="2" operator="lessThan">
      <formula>0</formula>
    </cfRule>
  </conditionalFormatting>
  <pageMargins left="0.7" right="0.7" top="0.75" bottom="0.75" header="0" footer="0"/>
  <pageSetup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4">
    <tabColor rgb="FFFFFF00"/>
  </sheetPr>
  <dimension ref="A1:AB1000"/>
  <sheetViews>
    <sheetView workbookViewId="0"/>
  </sheetViews>
  <sheetFormatPr defaultColWidth="12.625" defaultRowHeight="15" customHeight="1"/>
  <cols>
    <col min="1" max="1" width="8.5" customWidth="1"/>
    <col min="2" max="4" width="16.875" customWidth="1"/>
    <col min="5" max="5" width="8.875" customWidth="1"/>
    <col min="6" max="6" width="8.25" customWidth="1"/>
    <col min="7" max="7" width="6.5" customWidth="1"/>
    <col min="8" max="8" width="9.125" customWidth="1"/>
    <col min="9" max="9" width="8" customWidth="1"/>
    <col min="10" max="10" width="11.25" customWidth="1"/>
    <col min="11" max="11" width="7" customWidth="1"/>
    <col min="12" max="12" width="9.75" customWidth="1"/>
    <col min="13" max="13" width="8" customWidth="1"/>
    <col min="14" max="14" width="8.75" customWidth="1"/>
    <col min="15" max="17" width="8.875" customWidth="1"/>
    <col min="18" max="18" width="9.875" customWidth="1"/>
    <col min="19" max="28" width="8.875" customWidth="1"/>
  </cols>
  <sheetData>
    <row r="1" spans="1:2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26" t="s">
        <v>60</v>
      </c>
      <c r="G1" s="26" t="s">
        <v>61</v>
      </c>
      <c r="H1" s="26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  <c r="S1" s="254"/>
      <c r="T1" s="254"/>
      <c r="U1" s="254"/>
      <c r="V1" s="254"/>
      <c r="W1" s="254"/>
      <c r="X1" s="254"/>
      <c r="Y1" s="254"/>
      <c r="Z1" s="254"/>
    </row>
    <row r="2" spans="1:28" ht="12.75" customHeight="1">
      <c r="A2" s="43">
        <v>210</v>
      </c>
      <c r="B2" s="309">
        <v>43538</v>
      </c>
      <c r="C2" s="265" t="s">
        <v>3572</v>
      </c>
      <c r="D2" s="222"/>
      <c r="E2" s="43"/>
      <c r="F2" s="42">
        <v>480.1</v>
      </c>
      <c r="G2" s="318"/>
      <c r="H2" s="43"/>
      <c r="I2" s="43"/>
      <c r="J2" s="43" t="s">
        <v>89</v>
      </c>
      <c r="K2" s="43" t="s">
        <v>87</v>
      </c>
      <c r="L2" s="43"/>
      <c r="M2" s="43"/>
      <c r="N2" s="43"/>
      <c r="O2" s="43"/>
      <c r="P2" s="31">
        <f>R2-Q2</f>
        <v>-480.1</v>
      </c>
      <c r="Q2" s="31">
        <f>SUBTOTAL(9,$F$2:F2)</f>
        <v>480.1</v>
      </c>
      <c r="R2" s="31">
        <f>SUBTOTAL(9,$G$2:G2)</f>
        <v>0</v>
      </c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28" ht="12.75" customHeight="1">
      <c r="A3" s="43">
        <v>210</v>
      </c>
      <c r="B3" s="309">
        <v>43871</v>
      </c>
      <c r="C3" s="265" t="s">
        <v>1018</v>
      </c>
      <c r="D3" s="222"/>
      <c r="E3" s="43"/>
      <c r="F3" s="42"/>
      <c r="G3" s="318">
        <v>480.1</v>
      </c>
      <c r="H3" s="43"/>
      <c r="I3" s="43"/>
      <c r="J3" s="43"/>
      <c r="K3" s="43" t="s">
        <v>87</v>
      </c>
      <c r="L3" s="43"/>
      <c r="M3" s="43"/>
      <c r="N3" s="43"/>
      <c r="O3" s="43"/>
      <c r="P3" s="31">
        <f>R3-Q3</f>
        <v>0</v>
      </c>
      <c r="Q3" s="31">
        <f>SUBTOTAL(9,$F$2:F3)</f>
        <v>480.1</v>
      </c>
      <c r="R3" s="31">
        <f>SUBTOTAL(9,$G$2:G3)</f>
        <v>480.1</v>
      </c>
      <c r="S3" s="43"/>
      <c r="T3" s="43"/>
      <c r="U3" s="43"/>
      <c r="V3" s="43"/>
      <c r="W3" s="43"/>
      <c r="X3" s="43"/>
      <c r="Y3" s="43"/>
      <c r="Z3" s="43"/>
      <c r="AA3" s="43"/>
      <c r="AB3" s="43"/>
    </row>
    <row r="4" spans="1:28" ht="12.75" customHeight="1">
      <c r="A4" s="43">
        <v>210</v>
      </c>
      <c r="B4" s="309">
        <v>43972</v>
      </c>
      <c r="C4" s="265" t="s">
        <v>3572</v>
      </c>
      <c r="D4" s="222"/>
      <c r="E4" s="43"/>
      <c r="F4" s="42"/>
      <c r="G4" s="318"/>
      <c r="H4" s="43">
        <v>16.899999999999999</v>
      </c>
      <c r="I4" s="43"/>
      <c r="J4" s="43"/>
      <c r="K4" s="43"/>
      <c r="L4" s="43"/>
      <c r="M4" s="43"/>
      <c r="N4" s="43"/>
      <c r="O4" s="43"/>
      <c r="P4" s="31">
        <f>R4-Q4</f>
        <v>0</v>
      </c>
      <c r="Q4" s="31">
        <f>SUBTOTAL(9,$F$2:F4)</f>
        <v>480.1</v>
      </c>
      <c r="R4" s="31">
        <f>SUBTOTAL(9,$G$2:G4)</f>
        <v>480.1</v>
      </c>
      <c r="S4" s="43"/>
      <c r="T4" s="43"/>
      <c r="U4" s="43"/>
      <c r="V4" s="43"/>
      <c r="W4" s="43"/>
      <c r="X4" s="43"/>
      <c r="Y4" s="43"/>
      <c r="Z4" s="43"/>
      <c r="AA4" s="43"/>
      <c r="AB4" s="43"/>
    </row>
    <row r="5" spans="1:28" ht="12.75" customHeight="1">
      <c r="A5" s="43"/>
      <c r="B5" s="309"/>
      <c r="C5" s="222"/>
      <c r="D5" s="222"/>
      <c r="E5" s="43"/>
      <c r="F5" s="42"/>
      <c r="G5" s="318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spans="1:28" ht="12.75" customHeight="1">
      <c r="A6" s="43"/>
      <c r="B6" s="309"/>
      <c r="C6" s="222"/>
      <c r="D6" s="222"/>
      <c r="E6" s="43"/>
      <c r="F6" s="42"/>
      <c r="G6" s="318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</row>
    <row r="7" spans="1:28" ht="12.75" customHeight="1">
      <c r="A7" s="43"/>
      <c r="B7" s="309"/>
      <c r="C7" s="222"/>
      <c r="D7" s="222"/>
      <c r="E7" s="43"/>
      <c r="F7" s="42"/>
      <c r="G7" s="318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28" ht="12.75" customHeight="1">
      <c r="A8" s="43"/>
      <c r="B8" s="309"/>
      <c r="C8" s="222"/>
      <c r="D8" s="222"/>
      <c r="E8" s="43"/>
      <c r="F8" s="42"/>
      <c r="G8" s="318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</row>
    <row r="9" spans="1:28" ht="12.75" customHeight="1">
      <c r="A9" s="43"/>
      <c r="B9" s="309"/>
      <c r="C9" s="222"/>
      <c r="D9" s="222"/>
      <c r="E9" s="43"/>
      <c r="F9" s="42"/>
      <c r="G9" s="318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</row>
    <row r="10" spans="1:28" ht="12.75" customHeight="1">
      <c r="A10" s="43"/>
      <c r="B10" s="309"/>
      <c r="C10" s="222"/>
      <c r="D10" s="222"/>
      <c r="E10" s="43"/>
      <c r="F10" s="42"/>
      <c r="G10" s="318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spans="1:28" ht="12.75" customHeight="1">
      <c r="A11" s="43"/>
      <c r="B11" s="309"/>
      <c r="C11" s="222"/>
      <c r="D11" s="222"/>
      <c r="E11" s="43"/>
      <c r="F11" s="42"/>
      <c r="G11" s="318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 spans="1:28" ht="12.75" customHeight="1">
      <c r="A12" s="43"/>
      <c r="B12" s="309"/>
      <c r="C12" s="222"/>
      <c r="D12" s="222"/>
      <c r="E12" s="43"/>
      <c r="F12" s="42"/>
      <c r="G12" s="318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</row>
    <row r="13" spans="1:28" ht="12.75" customHeight="1">
      <c r="A13" s="43"/>
      <c r="B13" s="309"/>
      <c r="C13" s="222"/>
      <c r="D13" s="222"/>
      <c r="E13" s="43"/>
      <c r="F13" s="42"/>
      <c r="G13" s="318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spans="1:28" ht="12.75" customHeight="1">
      <c r="A14" s="43"/>
      <c r="B14" s="309"/>
      <c r="C14" s="222"/>
      <c r="D14" s="222"/>
      <c r="E14" s="43"/>
      <c r="F14" s="42"/>
      <c r="G14" s="318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spans="1:28" ht="12.75" customHeight="1">
      <c r="A15" s="43"/>
      <c r="B15" s="309"/>
      <c r="C15" s="222"/>
      <c r="D15" s="222"/>
      <c r="E15" s="43"/>
      <c r="F15" s="42"/>
      <c r="G15" s="318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spans="1:28" ht="12.75" customHeight="1">
      <c r="A16" s="43"/>
      <c r="B16" s="309"/>
      <c r="C16" s="222"/>
      <c r="D16" s="222"/>
      <c r="E16" s="43"/>
      <c r="F16" s="42"/>
      <c r="G16" s="318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spans="1:28" ht="12.75" customHeight="1">
      <c r="A17" s="43"/>
      <c r="B17" s="309"/>
      <c r="C17" s="222"/>
      <c r="D17" s="222"/>
      <c r="E17" s="43"/>
      <c r="F17" s="42"/>
      <c r="G17" s="318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spans="1:28" ht="12.75" customHeight="1">
      <c r="A18" s="43"/>
      <c r="B18" s="309"/>
      <c r="C18" s="222"/>
      <c r="D18" s="222"/>
      <c r="E18" s="43"/>
      <c r="F18" s="42"/>
      <c r="G18" s="318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</row>
    <row r="19" spans="1:28" ht="12.75" customHeight="1">
      <c r="A19" s="43"/>
      <c r="B19" s="309"/>
      <c r="C19" s="222"/>
      <c r="D19" s="222"/>
      <c r="E19" s="43"/>
      <c r="F19" s="42"/>
      <c r="G19" s="318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</row>
    <row r="20" spans="1:28" ht="12.75" customHeight="1">
      <c r="A20" s="43"/>
      <c r="B20" s="309"/>
      <c r="C20" s="222"/>
      <c r="D20" s="222"/>
      <c r="E20" s="43"/>
      <c r="F20" s="42"/>
      <c r="G20" s="318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</row>
    <row r="21" spans="1:28" ht="15.75" customHeight="1">
      <c r="A21" s="43"/>
      <c r="B21" s="309"/>
      <c r="C21" s="222"/>
      <c r="D21" s="222"/>
      <c r="E21" s="43"/>
      <c r="F21" s="42"/>
      <c r="G21" s="319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</row>
    <row r="22" spans="1:28" ht="15.75" customHeight="1">
      <c r="A22" s="43"/>
      <c r="B22" s="309"/>
      <c r="C22" s="222"/>
      <c r="D22" s="222"/>
      <c r="E22" s="43"/>
      <c r="F22" s="42"/>
      <c r="G22" s="318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</row>
    <row r="23" spans="1:28" ht="15.75" customHeight="1">
      <c r="A23" s="43"/>
      <c r="B23" s="309"/>
      <c r="C23" s="222"/>
      <c r="D23" s="222"/>
      <c r="E23" s="43"/>
      <c r="F23" s="42"/>
      <c r="G23" s="318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</row>
    <row r="24" spans="1:28" ht="15.75" customHeight="1">
      <c r="A24" s="43"/>
      <c r="B24" s="309"/>
      <c r="C24" s="222"/>
      <c r="D24" s="222"/>
      <c r="E24" s="43"/>
      <c r="F24" s="42"/>
      <c r="G24" s="318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</row>
    <row r="25" spans="1:28" ht="15.75" customHeight="1">
      <c r="A25" s="43"/>
      <c r="B25" s="309"/>
      <c r="C25" s="222"/>
      <c r="D25" s="222"/>
      <c r="E25" s="43"/>
      <c r="F25" s="42"/>
      <c r="G25" s="318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spans="1:28" ht="15.75" customHeight="1">
      <c r="A26" s="43"/>
      <c r="B26" s="309"/>
      <c r="C26" s="222"/>
      <c r="D26" s="222"/>
      <c r="E26" s="43"/>
      <c r="F26" s="42"/>
      <c r="G26" s="318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spans="1:28" ht="15.75" customHeight="1">
      <c r="A27" s="43"/>
      <c r="B27" s="309"/>
      <c r="C27" s="222"/>
      <c r="D27" s="222"/>
      <c r="E27" s="43"/>
      <c r="F27" s="42"/>
      <c r="G27" s="318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 spans="1:28" ht="15.75" customHeight="1">
      <c r="A28" s="43"/>
      <c r="B28" s="309"/>
      <c r="C28" s="222"/>
      <c r="D28" s="222"/>
      <c r="E28" s="43"/>
      <c r="F28" s="42"/>
      <c r="G28" s="318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spans="1:28" ht="15.75" customHeight="1">
      <c r="A29" s="43"/>
      <c r="B29" s="309"/>
      <c r="C29" s="222"/>
      <c r="D29" s="222"/>
      <c r="E29" s="43"/>
      <c r="F29" s="42"/>
      <c r="G29" s="318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1:28" ht="15.75" customHeight="1">
      <c r="A30" s="43"/>
      <c r="B30" s="309"/>
      <c r="C30" s="222"/>
      <c r="D30" s="222"/>
      <c r="E30" s="43"/>
      <c r="F30" s="42"/>
      <c r="G30" s="318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 spans="1:28" ht="15.75" customHeight="1">
      <c r="A31" s="43"/>
      <c r="B31" s="309"/>
      <c r="C31" s="222"/>
      <c r="D31" s="222"/>
      <c r="E31" s="43"/>
      <c r="F31" s="42"/>
      <c r="G31" s="318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</row>
    <row r="32" spans="1:28" ht="15.75" customHeight="1">
      <c r="A32" s="43"/>
      <c r="B32" s="309"/>
      <c r="C32" s="222"/>
      <c r="D32" s="222"/>
      <c r="E32" s="43"/>
      <c r="F32" s="42"/>
      <c r="G32" s="318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spans="1:28" ht="15.75" customHeight="1">
      <c r="A33" s="43"/>
      <c r="B33" s="309"/>
      <c r="C33" s="222"/>
      <c r="D33" s="222"/>
      <c r="E33" s="43"/>
      <c r="F33" s="42"/>
      <c r="G33" s="318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</row>
    <row r="34" spans="1:28" ht="15.75" customHeight="1">
      <c r="A34" s="43"/>
      <c r="B34" s="309"/>
      <c r="C34" s="222"/>
      <c r="D34" s="222"/>
      <c r="E34" s="43"/>
      <c r="F34" s="42"/>
      <c r="G34" s="318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</row>
    <row r="35" spans="1:28" ht="15.75" customHeight="1">
      <c r="A35" s="43"/>
      <c r="B35" s="309"/>
      <c r="C35" s="222"/>
      <c r="D35" s="222"/>
      <c r="E35" s="43"/>
      <c r="F35" s="42"/>
      <c r="G35" s="318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28" ht="15.75" customHeight="1">
      <c r="A36" s="43"/>
      <c r="B36" s="309"/>
      <c r="C36" s="222"/>
      <c r="D36" s="222"/>
      <c r="E36" s="43"/>
      <c r="F36" s="42"/>
      <c r="G36" s="318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spans="1:28" ht="15.75" customHeight="1">
      <c r="A37" s="43"/>
      <c r="B37" s="309"/>
      <c r="C37" s="222"/>
      <c r="D37" s="222"/>
      <c r="E37" s="43"/>
      <c r="F37" s="42"/>
      <c r="G37" s="318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</row>
    <row r="38" spans="1:28" ht="15.75" customHeight="1">
      <c r="A38" s="43"/>
      <c r="B38" s="309"/>
      <c r="C38" s="222"/>
      <c r="D38" s="222"/>
      <c r="E38" s="43"/>
      <c r="F38" s="42"/>
      <c r="G38" s="318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15.75" customHeight="1">
      <c r="A39" s="43"/>
      <c r="B39" s="309"/>
      <c r="C39" s="222"/>
      <c r="D39" s="222"/>
      <c r="E39" s="43"/>
      <c r="F39" s="42"/>
      <c r="G39" s="318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</row>
    <row r="40" spans="1:28" ht="15.75" customHeight="1">
      <c r="A40" s="43"/>
      <c r="B40" s="309"/>
      <c r="C40" s="222"/>
      <c r="D40" s="222"/>
      <c r="E40" s="43"/>
      <c r="F40" s="42"/>
      <c r="G40" s="318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spans="1:28" ht="15.75" customHeight="1">
      <c r="A41" s="43"/>
      <c r="B41" s="309"/>
      <c r="C41" s="222"/>
      <c r="D41" s="222"/>
      <c r="E41" s="43"/>
      <c r="F41" s="42"/>
      <c r="G41" s="318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</row>
    <row r="42" spans="1:28" ht="15.75" customHeight="1">
      <c r="A42" s="43"/>
      <c r="B42" s="309"/>
      <c r="C42" s="222"/>
      <c r="D42" s="222"/>
      <c r="E42" s="43"/>
      <c r="F42" s="42"/>
      <c r="G42" s="318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</row>
    <row r="43" spans="1:28" ht="15.75" customHeight="1">
      <c r="A43" s="43"/>
      <c r="B43" s="309"/>
      <c r="C43" s="222"/>
      <c r="D43" s="222"/>
      <c r="E43" s="43"/>
      <c r="F43" s="42"/>
      <c r="G43" s="318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ht="15.75" customHeight="1">
      <c r="A44" s="43"/>
      <c r="B44" s="309"/>
      <c r="C44" s="222"/>
      <c r="D44" s="222"/>
      <c r="E44" s="43"/>
      <c r="F44" s="42"/>
      <c r="G44" s="318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</row>
    <row r="45" spans="1:28" ht="15.75" customHeight="1">
      <c r="A45" s="43"/>
      <c r="B45" s="309"/>
      <c r="C45" s="222"/>
      <c r="D45" s="222"/>
      <c r="E45" s="43"/>
      <c r="F45" s="42"/>
      <c r="G45" s="318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</row>
    <row r="46" spans="1:28" ht="15.75" customHeight="1">
      <c r="A46" s="43"/>
      <c r="B46" s="309"/>
      <c r="C46" s="222"/>
      <c r="D46" s="222"/>
      <c r="E46" s="43"/>
      <c r="F46" s="42"/>
      <c r="G46" s="318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15.75" customHeight="1">
      <c r="A47" s="43"/>
      <c r="B47" s="309"/>
      <c r="C47" s="222"/>
      <c r="D47" s="222"/>
      <c r="E47" s="43"/>
      <c r="F47" s="42"/>
      <c r="G47" s="318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</row>
    <row r="48" spans="1:28" ht="15.75" customHeight="1">
      <c r="A48" s="43"/>
      <c r="B48" s="309"/>
      <c r="C48" s="222"/>
      <c r="D48" s="222"/>
      <c r="E48" s="43"/>
      <c r="F48" s="42"/>
      <c r="G48" s="318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</row>
    <row r="49" spans="1:28" ht="15.75" customHeight="1">
      <c r="A49" s="43"/>
      <c r="B49" s="309"/>
      <c r="C49" s="222"/>
      <c r="D49" s="222"/>
      <c r="E49" s="43"/>
      <c r="F49" s="42"/>
      <c r="G49" s="318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</row>
    <row r="50" spans="1:28" ht="15.75" customHeight="1">
      <c r="A50" s="43"/>
      <c r="B50" s="309"/>
      <c r="C50" s="222"/>
      <c r="D50" s="222"/>
      <c r="E50" s="43"/>
      <c r="F50" s="42"/>
      <c r="G50" s="318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15.75" customHeight="1">
      <c r="A51" s="43"/>
      <c r="B51" s="309"/>
      <c r="C51" s="222"/>
      <c r="D51" s="222"/>
      <c r="E51" s="43"/>
      <c r="F51" s="42"/>
      <c r="G51" s="318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</row>
    <row r="52" spans="1:28" ht="15.75" customHeight="1">
      <c r="A52" s="43"/>
      <c r="B52" s="309"/>
      <c r="C52" s="222"/>
      <c r="D52" s="222"/>
      <c r="E52" s="43"/>
      <c r="F52" s="42"/>
      <c r="G52" s="318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</row>
    <row r="53" spans="1:28" ht="15.75" customHeight="1">
      <c r="A53" s="43"/>
      <c r="B53" s="309"/>
      <c r="C53" s="222"/>
      <c r="D53" s="222"/>
      <c r="E53" s="43"/>
      <c r="F53" s="42"/>
      <c r="G53" s="318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15.75" customHeight="1">
      <c r="A54" s="43"/>
      <c r="B54" s="309"/>
      <c r="C54" s="222"/>
      <c r="D54" s="222"/>
      <c r="E54" s="43"/>
      <c r="F54" s="42"/>
      <c r="G54" s="318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1:28" ht="15.75" customHeight="1">
      <c r="A55" s="43"/>
      <c r="B55" s="309"/>
      <c r="C55" s="222"/>
      <c r="D55" s="222"/>
      <c r="E55" s="43"/>
      <c r="F55" s="42"/>
      <c r="G55" s="318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</row>
    <row r="56" spans="1:28" ht="15.75" customHeight="1">
      <c r="A56" s="43"/>
      <c r="B56" s="309"/>
      <c r="C56" s="222"/>
      <c r="D56" s="222"/>
      <c r="E56" s="43"/>
      <c r="F56" s="42"/>
      <c r="G56" s="318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</row>
    <row r="57" spans="1:28" ht="15.75" customHeight="1">
      <c r="A57" s="43"/>
      <c r="B57" s="309"/>
      <c r="C57" s="222"/>
      <c r="D57" s="222"/>
      <c r="E57" s="43"/>
      <c r="F57" s="42"/>
      <c r="G57" s="318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</row>
    <row r="58" spans="1:28" ht="15.75" customHeight="1">
      <c r="A58" s="43"/>
      <c r="B58" s="309"/>
      <c r="C58" s="222"/>
      <c r="D58" s="222"/>
      <c r="E58" s="43"/>
      <c r="F58" s="42"/>
      <c r="G58" s="318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15.75" customHeight="1">
      <c r="A59" s="43"/>
      <c r="B59" s="309"/>
      <c r="C59" s="222"/>
      <c r="D59" s="222"/>
      <c r="E59" s="43"/>
      <c r="F59" s="42"/>
      <c r="G59" s="318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</row>
    <row r="60" spans="1:28" ht="15.75" customHeight="1">
      <c r="A60" s="43"/>
      <c r="B60" s="309"/>
      <c r="C60" s="222"/>
      <c r="D60" s="222"/>
      <c r="E60" s="43"/>
      <c r="F60" s="42"/>
      <c r="G60" s="318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 ht="15.75" customHeight="1">
      <c r="A61" s="43"/>
      <c r="B61" s="309"/>
      <c r="C61" s="222"/>
      <c r="D61" s="222"/>
      <c r="E61" s="43"/>
      <c r="F61" s="42"/>
      <c r="G61" s="318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</row>
    <row r="62" spans="1:28" ht="15.75" customHeight="1">
      <c r="A62" s="43"/>
      <c r="B62" s="309"/>
      <c r="C62" s="222"/>
      <c r="D62" s="222"/>
      <c r="E62" s="43"/>
      <c r="F62" s="42"/>
      <c r="G62" s="318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</row>
    <row r="63" spans="1:28" ht="15.75" customHeight="1">
      <c r="A63" s="43"/>
      <c r="B63" s="309"/>
      <c r="C63" s="222"/>
      <c r="D63" s="222"/>
      <c r="E63" s="43"/>
      <c r="F63" s="42"/>
      <c r="G63" s="318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</row>
    <row r="64" spans="1:28" ht="15.75" customHeight="1">
      <c r="A64" s="43"/>
      <c r="B64" s="309"/>
      <c r="C64" s="222"/>
      <c r="D64" s="222"/>
      <c r="E64" s="43"/>
      <c r="F64" s="42"/>
      <c r="G64" s="318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</row>
    <row r="65" spans="1:28" ht="15.75" customHeight="1">
      <c r="A65" s="43"/>
      <c r="B65" s="309"/>
      <c r="C65" s="222"/>
      <c r="D65" s="222"/>
      <c r="E65" s="43"/>
      <c r="F65" s="42"/>
      <c r="G65" s="318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15.75" customHeight="1">
      <c r="A66" s="43"/>
      <c r="B66" s="309"/>
      <c r="C66" s="222"/>
      <c r="D66" s="222"/>
      <c r="E66" s="43"/>
      <c r="F66" s="42"/>
      <c r="G66" s="318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</row>
    <row r="67" spans="1:28" ht="15.75" customHeight="1">
      <c r="A67" s="43"/>
      <c r="B67" s="309"/>
      <c r="C67" s="222"/>
      <c r="D67" s="222"/>
      <c r="E67" s="43"/>
      <c r="F67" s="42"/>
      <c r="G67" s="318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15.75" customHeight="1">
      <c r="A68" s="43"/>
      <c r="B68" s="309"/>
      <c r="C68" s="222"/>
      <c r="D68" s="222"/>
      <c r="E68" s="43"/>
      <c r="F68" s="42"/>
      <c r="G68" s="318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</row>
    <row r="69" spans="1:28" ht="15.75" customHeight="1">
      <c r="A69" s="43"/>
      <c r="B69" s="309"/>
      <c r="C69" s="222"/>
      <c r="D69" s="222"/>
      <c r="E69" s="43"/>
      <c r="F69" s="42"/>
      <c r="G69" s="318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</row>
    <row r="70" spans="1:28" ht="15.75" customHeight="1">
      <c r="A70" s="43"/>
      <c r="B70" s="309"/>
      <c r="C70" s="222"/>
      <c r="D70" s="222"/>
      <c r="E70" s="43"/>
      <c r="F70" s="42"/>
      <c r="G70" s="318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</row>
    <row r="71" spans="1:28" ht="15.75" customHeight="1">
      <c r="A71" s="43"/>
      <c r="B71" s="309"/>
      <c r="C71" s="222"/>
      <c r="D71" s="222"/>
      <c r="E71" s="43"/>
      <c r="F71" s="42"/>
      <c r="G71" s="318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</row>
    <row r="72" spans="1:28" ht="15.75" customHeight="1">
      <c r="A72" s="43"/>
      <c r="B72" s="309"/>
      <c r="C72" s="222"/>
      <c r="D72" s="222"/>
      <c r="E72" s="43"/>
      <c r="F72" s="42"/>
      <c r="G72" s="318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15.75" customHeight="1">
      <c r="A73" s="43"/>
      <c r="B73" s="309"/>
      <c r="C73" s="222"/>
      <c r="D73" s="222"/>
      <c r="E73" s="43"/>
      <c r="F73" s="42"/>
      <c r="G73" s="318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</row>
    <row r="74" spans="1:28" ht="15.75" customHeight="1">
      <c r="A74" s="43"/>
      <c r="B74" s="309"/>
      <c r="C74" s="222"/>
      <c r="D74" s="222"/>
      <c r="E74" s="43"/>
      <c r="F74" s="42"/>
      <c r="G74" s="318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</row>
    <row r="75" spans="1:28" ht="15.75" customHeight="1">
      <c r="A75" s="43"/>
      <c r="B75" s="309"/>
      <c r="C75" s="222"/>
      <c r="D75" s="222"/>
      <c r="E75" s="43"/>
      <c r="F75" s="42"/>
      <c r="G75" s="318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15.75" customHeight="1">
      <c r="A76" s="43"/>
      <c r="B76" s="309"/>
      <c r="C76" s="222"/>
      <c r="D76" s="222"/>
      <c r="E76" s="43"/>
      <c r="F76" s="42"/>
      <c r="G76" s="318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</row>
    <row r="77" spans="1:28" ht="15.75" customHeight="1">
      <c r="A77" s="43"/>
      <c r="B77" s="309"/>
      <c r="C77" s="222"/>
      <c r="D77" s="222"/>
      <c r="E77" s="43"/>
      <c r="F77" s="42"/>
      <c r="G77" s="318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</row>
    <row r="78" spans="1:28" ht="15.75" customHeight="1">
      <c r="A78" s="43"/>
      <c r="B78" s="309"/>
      <c r="C78" s="222"/>
      <c r="D78" s="222"/>
      <c r="E78" s="43"/>
      <c r="F78" s="42"/>
      <c r="G78" s="318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</row>
    <row r="79" spans="1:28" ht="15.75" customHeight="1">
      <c r="A79" s="43"/>
      <c r="B79" s="309"/>
      <c r="C79" s="222"/>
      <c r="D79" s="222"/>
      <c r="E79" s="43"/>
      <c r="F79" s="42"/>
      <c r="G79" s="318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</row>
    <row r="80" spans="1:28" ht="15.75" customHeight="1">
      <c r="A80" s="43"/>
      <c r="B80" s="309"/>
      <c r="C80" s="222"/>
      <c r="D80" s="222"/>
      <c r="E80" s="43"/>
      <c r="F80" s="42"/>
      <c r="G80" s="318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</row>
    <row r="81" spans="1:28" ht="15.75" customHeight="1">
      <c r="A81" s="43"/>
      <c r="B81" s="309"/>
      <c r="C81" s="222"/>
      <c r="D81" s="222"/>
      <c r="E81" s="43"/>
      <c r="F81" s="42"/>
      <c r="G81" s="318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</row>
    <row r="82" spans="1:28" ht="15.75" customHeight="1">
      <c r="A82" s="43"/>
      <c r="B82" s="309"/>
      <c r="C82" s="222"/>
      <c r="D82" s="222"/>
      <c r="E82" s="43"/>
      <c r="F82" s="42"/>
      <c r="G82" s="318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</row>
    <row r="83" spans="1:28" ht="15.75" customHeight="1">
      <c r="A83" s="43"/>
      <c r="B83" s="309"/>
      <c r="C83" s="222"/>
      <c r="D83" s="222"/>
      <c r="E83" s="43"/>
      <c r="F83" s="42"/>
      <c r="G83" s="318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</row>
    <row r="84" spans="1:28" ht="15.75" customHeight="1">
      <c r="A84" s="43"/>
      <c r="B84" s="309"/>
      <c r="C84" s="222"/>
      <c r="D84" s="222"/>
      <c r="E84" s="43"/>
      <c r="F84" s="42"/>
      <c r="G84" s="318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</row>
    <row r="85" spans="1:28" ht="15.75" customHeight="1">
      <c r="A85" s="43"/>
      <c r="B85" s="309"/>
      <c r="C85" s="222"/>
      <c r="D85" s="222"/>
      <c r="E85" s="43"/>
      <c r="F85" s="42"/>
      <c r="G85" s="318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</row>
    <row r="86" spans="1:28" ht="15.75" customHeight="1">
      <c r="A86" s="43"/>
      <c r="B86" s="309"/>
      <c r="C86" s="222"/>
      <c r="D86" s="222"/>
      <c r="E86" s="43"/>
      <c r="F86" s="42"/>
      <c r="G86" s="318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</row>
    <row r="87" spans="1:28" ht="15.75" customHeight="1">
      <c r="A87" s="43"/>
      <c r="B87" s="309"/>
      <c r="C87" s="222"/>
      <c r="D87" s="222"/>
      <c r="E87" s="43"/>
      <c r="F87" s="42"/>
      <c r="G87" s="318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</row>
    <row r="88" spans="1:28" ht="15.75" customHeight="1">
      <c r="A88" s="43"/>
      <c r="B88" s="309"/>
      <c r="C88" s="222"/>
      <c r="D88" s="222"/>
      <c r="E88" s="43"/>
      <c r="F88" s="42"/>
      <c r="G88" s="318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</row>
    <row r="89" spans="1:28" ht="15.75" customHeight="1">
      <c r="A89" s="43"/>
      <c r="B89" s="309"/>
      <c r="C89" s="222"/>
      <c r="D89" s="222"/>
      <c r="E89" s="43"/>
      <c r="F89" s="42"/>
      <c r="G89" s="318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</row>
    <row r="90" spans="1:28" ht="15.75" customHeight="1">
      <c r="A90" s="43"/>
      <c r="B90" s="309"/>
      <c r="C90" s="222"/>
      <c r="D90" s="222"/>
      <c r="E90" s="43"/>
      <c r="F90" s="42"/>
      <c r="G90" s="318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</row>
    <row r="91" spans="1:28" ht="15.75" customHeight="1">
      <c r="A91" s="43"/>
      <c r="B91" s="309"/>
      <c r="C91" s="222"/>
      <c r="D91" s="222"/>
      <c r="E91" s="43"/>
      <c r="F91" s="42"/>
      <c r="G91" s="318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</row>
    <row r="92" spans="1:28" ht="15.75" customHeight="1">
      <c r="A92" s="43"/>
      <c r="B92" s="309"/>
      <c r="C92" s="222"/>
      <c r="D92" s="222"/>
      <c r="E92" s="43"/>
      <c r="F92" s="42"/>
      <c r="G92" s="318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</row>
    <row r="93" spans="1:28" ht="15.75" customHeight="1">
      <c r="A93" s="43"/>
      <c r="B93" s="309"/>
      <c r="C93" s="222"/>
      <c r="D93" s="222"/>
      <c r="E93" s="43"/>
      <c r="F93" s="42"/>
      <c r="G93" s="318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</row>
    <row r="94" spans="1:28" ht="15.75" customHeight="1">
      <c r="A94" s="43"/>
      <c r="B94" s="309"/>
      <c r="C94" s="222"/>
      <c r="D94" s="222"/>
      <c r="E94" s="43"/>
      <c r="F94" s="42"/>
      <c r="G94" s="318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</row>
    <row r="95" spans="1:28" ht="15.75" customHeight="1">
      <c r="A95" s="43"/>
      <c r="B95" s="309"/>
      <c r="C95" s="222"/>
      <c r="D95" s="222"/>
      <c r="E95" s="43"/>
      <c r="F95" s="42"/>
      <c r="G95" s="318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</row>
    <row r="96" spans="1:28" ht="15.75" customHeight="1">
      <c r="A96" s="43"/>
      <c r="B96" s="309"/>
      <c r="C96" s="222"/>
      <c r="D96" s="222"/>
      <c r="E96" s="43"/>
      <c r="F96" s="42"/>
      <c r="G96" s="318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</row>
    <row r="97" spans="1:28" ht="15.75" customHeight="1">
      <c r="A97" s="43"/>
      <c r="B97" s="309"/>
      <c r="C97" s="222"/>
      <c r="D97" s="222"/>
      <c r="E97" s="43"/>
      <c r="F97" s="42"/>
      <c r="G97" s="318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</row>
    <row r="98" spans="1:28" ht="15.75" customHeight="1">
      <c r="A98" s="43"/>
      <c r="B98" s="309"/>
      <c r="C98" s="222"/>
      <c r="D98" s="222"/>
      <c r="E98" s="43"/>
      <c r="F98" s="42"/>
      <c r="G98" s="318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</row>
    <row r="99" spans="1:28" ht="15.75" customHeight="1">
      <c r="A99" s="43"/>
      <c r="B99" s="309"/>
      <c r="C99" s="222"/>
      <c r="D99" s="222"/>
      <c r="E99" s="43"/>
      <c r="F99" s="42"/>
      <c r="G99" s="318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</row>
    <row r="100" spans="1:28" ht="15.75" customHeight="1">
      <c r="A100" s="43"/>
      <c r="B100" s="309"/>
      <c r="C100" s="222"/>
      <c r="D100" s="222"/>
      <c r="E100" s="43"/>
      <c r="F100" s="42"/>
      <c r="G100" s="318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</row>
    <row r="101" spans="1:28" ht="15.75" customHeight="1">
      <c r="A101" s="43"/>
      <c r="B101" s="309"/>
      <c r="C101" s="222"/>
      <c r="D101" s="222"/>
      <c r="E101" s="43"/>
      <c r="F101" s="42"/>
      <c r="G101" s="318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</row>
    <row r="102" spans="1:28" ht="15.75" customHeight="1">
      <c r="A102" s="43"/>
      <c r="B102" s="309"/>
      <c r="C102" s="222"/>
      <c r="D102" s="222"/>
      <c r="E102" s="43"/>
      <c r="F102" s="42"/>
      <c r="G102" s="318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</row>
    <row r="103" spans="1:28" ht="15.75" customHeight="1">
      <c r="A103" s="43"/>
      <c r="B103" s="309"/>
      <c r="C103" s="222"/>
      <c r="D103" s="222"/>
      <c r="E103" s="43"/>
      <c r="F103" s="42"/>
      <c r="G103" s="318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</row>
    <row r="104" spans="1:28" ht="15.75" customHeight="1">
      <c r="A104" s="43"/>
      <c r="B104" s="309"/>
      <c r="C104" s="222"/>
      <c r="D104" s="222"/>
      <c r="E104" s="43"/>
      <c r="F104" s="42"/>
      <c r="G104" s="318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</row>
    <row r="105" spans="1:28" ht="15.75" customHeight="1">
      <c r="A105" s="43"/>
      <c r="B105" s="309"/>
      <c r="C105" s="222"/>
      <c r="D105" s="222"/>
      <c r="E105" s="43"/>
      <c r="F105" s="42"/>
      <c r="G105" s="318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</row>
    <row r="106" spans="1:28" ht="15.75" customHeight="1">
      <c r="A106" s="43"/>
      <c r="B106" s="309"/>
      <c r="C106" s="222"/>
      <c r="D106" s="222"/>
      <c r="E106" s="43"/>
      <c r="F106" s="42"/>
      <c r="G106" s="318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</row>
    <row r="107" spans="1:28" ht="15.75" customHeight="1">
      <c r="A107" s="43"/>
      <c r="B107" s="309"/>
      <c r="C107" s="222"/>
      <c r="D107" s="222"/>
      <c r="E107" s="43"/>
      <c r="F107" s="42"/>
      <c r="G107" s="318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</row>
    <row r="108" spans="1:28" ht="15.75" customHeight="1">
      <c r="A108" s="43"/>
      <c r="B108" s="309"/>
      <c r="C108" s="222"/>
      <c r="D108" s="222"/>
      <c r="E108" s="43"/>
      <c r="F108" s="42"/>
      <c r="G108" s="318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</row>
    <row r="109" spans="1:28" ht="15.75" customHeight="1">
      <c r="A109" s="43"/>
      <c r="B109" s="309"/>
      <c r="C109" s="222"/>
      <c r="D109" s="222"/>
      <c r="E109" s="43"/>
      <c r="F109" s="42"/>
      <c r="G109" s="318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</row>
    <row r="110" spans="1:28" ht="15.75" customHeight="1">
      <c r="A110" s="43"/>
      <c r="B110" s="309"/>
      <c r="C110" s="222"/>
      <c r="D110" s="222"/>
      <c r="E110" s="43"/>
      <c r="F110" s="42"/>
      <c r="G110" s="318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</row>
    <row r="111" spans="1:28" ht="15.75" customHeight="1">
      <c r="A111" s="43"/>
      <c r="B111" s="309"/>
      <c r="C111" s="222"/>
      <c r="D111" s="222"/>
      <c r="E111" s="43"/>
      <c r="F111" s="42"/>
      <c r="G111" s="318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</row>
    <row r="112" spans="1:28" ht="15.75" customHeight="1">
      <c r="A112" s="43"/>
      <c r="B112" s="309"/>
      <c r="C112" s="222"/>
      <c r="D112" s="222"/>
      <c r="E112" s="43"/>
      <c r="F112" s="42"/>
      <c r="G112" s="318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</row>
    <row r="113" spans="1:28" ht="15.75" customHeight="1">
      <c r="A113" s="43"/>
      <c r="B113" s="309"/>
      <c r="C113" s="222"/>
      <c r="D113" s="222"/>
      <c r="E113" s="43"/>
      <c r="F113" s="42"/>
      <c r="G113" s="318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</row>
    <row r="114" spans="1:28" ht="15.75" customHeight="1">
      <c r="A114" s="43"/>
      <c r="B114" s="309"/>
      <c r="C114" s="222"/>
      <c r="D114" s="222"/>
      <c r="E114" s="43"/>
      <c r="F114" s="42"/>
      <c r="G114" s="318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</row>
    <row r="115" spans="1:28" ht="15.75" customHeight="1">
      <c r="A115" s="43"/>
      <c r="B115" s="309"/>
      <c r="C115" s="222"/>
      <c r="D115" s="222"/>
      <c r="E115" s="43"/>
      <c r="F115" s="42"/>
      <c r="G115" s="318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</row>
    <row r="116" spans="1:28" ht="15.75" customHeight="1">
      <c r="A116" s="43"/>
      <c r="B116" s="309"/>
      <c r="C116" s="222"/>
      <c r="D116" s="222"/>
      <c r="E116" s="43"/>
      <c r="F116" s="42"/>
      <c r="G116" s="318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</row>
    <row r="117" spans="1:28" ht="15.75" customHeight="1">
      <c r="A117" s="43"/>
      <c r="B117" s="309"/>
      <c r="C117" s="222"/>
      <c r="D117" s="222"/>
      <c r="E117" s="43"/>
      <c r="F117" s="42"/>
      <c r="G117" s="318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</row>
    <row r="118" spans="1:28" ht="15.75" customHeight="1">
      <c r="A118" s="43"/>
      <c r="B118" s="309"/>
      <c r="C118" s="222"/>
      <c r="D118" s="222"/>
      <c r="E118" s="43"/>
      <c r="F118" s="42"/>
      <c r="G118" s="318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</row>
    <row r="119" spans="1:28" ht="15.75" customHeight="1">
      <c r="A119" s="43"/>
      <c r="B119" s="309"/>
      <c r="C119" s="222"/>
      <c r="D119" s="222"/>
      <c r="E119" s="43"/>
      <c r="F119" s="42"/>
      <c r="G119" s="318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</row>
    <row r="120" spans="1:28" ht="15.75" customHeight="1">
      <c r="A120" s="43"/>
      <c r="B120" s="309"/>
      <c r="C120" s="222"/>
      <c r="D120" s="222"/>
      <c r="E120" s="43"/>
      <c r="F120" s="42"/>
      <c r="G120" s="318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</row>
    <row r="121" spans="1:28" ht="15.75" customHeight="1">
      <c r="A121" s="43"/>
      <c r="B121" s="309"/>
      <c r="C121" s="222"/>
      <c r="D121" s="222"/>
      <c r="E121" s="43"/>
      <c r="F121" s="42"/>
      <c r="G121" s="318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</row>
    <row r="122" spans="1:28" ht="15.75" customHeight="1">
      <c r="A122" s="43"/>
      <c r="B122" s="309"/>
      <c r="C122" s="222"/>
      <c r="D122" s="222"/>
      <c r="E122" s="43"/>
      <c r="F122" s="42"/>
      <c r="G122" s="318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</row>
    <row r="123" spans="1:28" ht="15.75" customHeight="1">
      <c r="A123" s="43"/>
      <c r="B123" s="309"/>
      <c r="C123" s="222"/>
      <c r="D123" s="222"/>
      <c r="E123" s="43"/>
      <c r="F123" s="42"/>
      <c r="G123" s="318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</row>
    <row r="124" spans="1:28" ht="15.75" customHeight="1">
      <c r="A124" s="43"/>
      <c r="B124" s="309"/>
      <c r="C124" s="222"/>
      <c r="D124" s="222"/>
      <c r="E124" s="43"/>
      <c r="F124" s="42"/>
      <c r="G124" s="318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</row>
    <row r="125" spans="1:28" ht="15.75" customHeight="1">
      <c r="A125" s="43"/>
      <c r="B125" s="309"/>
      <c r="C125" s="222"/>
      <c r="D125" s="222"/>
      <c r="E125" s="43"/>
      <c r="F125" s="42"/>
      <c r="G125" s="318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</row>
    <row r="126" spans="1:28" ht="15.75" customHeight="1">
      <c r="A126" s="43"/>
      <c r="B126" s="309"/>
      <c r="C126" s="222"/>
      <c r="D126" s="222"/>
      <c r="E126" s="43"/>
      <c r="F126" s="42"/>
      <c r="G126" s="318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</row>
    <row r="127" spans="1:28" ht="15.75" customHeight="1">
      <c r="A127" s="43"/>
      <c r="B127" s="309"/>
      <c r="C127" s="222"/>
      <c r="D127" s="222"/>
      <c r="E127" s="43"/>
      <c r="F127" s="42"/>
      <c r="G127" s="318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</row>
    <row r="128" spans="1:28" ht="15.75" customHeight="1">
      <c r="A128" s="43"/>
      <c r="B128" s="309"/>
      <c r="C128" s="222"/>
      <c r="D128" s="222"/>
      <c r="E128" s="43"/>
      <c r="F128" s="42"/>
      <c r="G128" s="318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</row>
    <row r="129" spans="1:28" ht="15.75" customHeight="1">
      <c r="A129" s="43"/>
      <c r="B129" s="309"/>
      <c r="C129" s="222"/>
      <c r="D129" s="222"/>
      <c r="E129" s="43"/>
      <c r="F129" s="42"/>
      <c r="G129" s="318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</row>
    <row r="130" spans="1:28" ht="15.75" customHeight="1">
      <c r="A130" s="43"/>
      <c r="B130" s="309"/>
      <c r="C130" s="222"/>
      <c r="D130" s="222"/>
      <c r="E130" s="43"/>
      <c r="F130" s="42"/>
      <c r="G130" s="318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</row>
    <row r="131" spans="1:28" ht="15.75" customHeight="1">
      <c r="A131" s="43"/>
      <c r="B131" s="309"/>
      <c r="C131" s="222"/>
      <c r="D131" s="222"/>
      <c r="E131" s="43"/>
      <c r="F131" s="42"/>
      <c r="G131" s="318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</row>
    <row r="132" spans="1:28" ht="15.75" customHeight="1">
      <c r="A132" s="43"/>
      <c r="B132" s="309"/>
      <c r="C132" s="222"/>
      <c r="D132" s="222"/>
      <c r="E132" s="43"/>
      <c r="F132" s="42"/>
      <c r="G132" s="318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</row>
    <row r="133" spans="1:28" ht="15.75" customHeight="1">
      <c r="A133" s="43"/>
      <c r="B133" s="309"/>
      <c r="C133" s="222"/>
      <c r="D133" s="222"/>
      <c r="E133" s="43"/>
      <c r="F133" s="42"/>
      <c r="G133" s="318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</row>
    <row r="134" spans="1:28" ht="15.75" customHeight="1">
      <c r="A134" s="43"/>
      <c r="B134" s="309"/>
      <c r="C134" s="222"/>
      <c r="D134" s="222"/>
      <c r="E134" s="43"/>
      <c r="F134" s="42"/>
      <c r="G134" s="318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</row>
    <row r="135" spans="1:28" ht="15.75" customHeight="1">
      <c r="A135" s="43"/>
      <c r="B135" s="309"/>
      <c r="C135" s="222"/>
      <c r="D135" s="222"/>
      <c r="E135" s="43"/>
      <c r="F135" s="42"/>
      <c r="G135" s="318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</row>
    <row r="136" spans="1:28" ht="15.75" customHeight="1">
      <c r="A136" s="43"/>
      <c r="B136" s="309"/>
      <c r="C136" s="222"/>
      <c r="D136" s="222"/>
      <c r="E136" s="43"/>
      <c r="F136" s="42"/>
      <c r="G136" s="318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</row>
    <row r="137" spans="1:28" ht="15.75" customHeight="1">
      <c r="A137" s="43"/>
      <c r="B137" s="309"/>
      <c r="C137" s="222"/>
      <c r="D137" s="222"/>
      <c r="E137" s="43"/>
      <c r="F137" s="42"/>
      <c r="G137" s="318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</row>
    <row r="138" spans="1:28" ht="15.75" customHeight="1">
      <c r="A138" s="43"/>
      <c r="B138" s="309"/>
      <c r="C138" s="222"/>
      <c r="D138" s="222"/>
      <c r="E138" s="43"/>
      <c r="F138" s="42"/>
      <c r="G138" s="318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</row>
    <row r="139" spans="1:28" ht="15.75" customHeight="1">
      <c r="A139" s="43"/>
      <c r="B139" s="309"/>
      <c r="C139" s="222"/>
      <c r="D139" s="222"/>
      <c r="E139" s="43"/>
      <c r="F139" s="42"/>
      <c r="G139" s="318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</row>
    <row r="140" spans="1:28" ht="15.75" customHeight="1">
      <c r="A140" s="43"/>
      <c r="B140" s="309"/>
      <c r="C140" s="222"/>
      <c r="D140" s="222"/>
      <c r="E140" s="43"/>
      <c r="F140" s="42"/>
      <c r="G140" s="318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</row>
    <row r="141" spans="1:28" ht="15.75" customHeight="1">
      <c r="A141" s="43"/>
      <c r="B141" s="309"/>
      <c r="C141" s="222"/>
      <c r="D141" s="222"/>
      <c r="E141" s="43"/>
      <c r="F141" s="42"/>
      <c r="G141" s="318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</row>
    <row r="142" spans="1:28" ht="15.75" customHeight="1">
      <c r="A142" s="43"/>
      <c r="B142" s="309"/>
      <c r="C142" s="222"/>
      <c r="D142" s="222"/>
      <c r="E142" s="43"/>
      <c r="F142" s="42"/>
      <c r="G142" s="318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</row>
    <row r="143" spans="1:28" ht="15.75" customHeight="1">
      <c r="A143" s="43"/>
      <c r="B143" s="309"/>
      <c r="C143" s="222"/>
      <c r="D143" s="222"/>
      <c r="E143" s="43"/>
      <c r="F143" s="42"/>
      <c r="G143" s="318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</row>
    <row r="144" spans="1:28" ht="15.75" customHeight="1">
      <c r="A144" s="43"/>
      <c r="B144" s="309"/>
      <c r="C144" s="222"/>
      <c r="D144" s="222"/>
      <c r="E144" s="43"/>
      <c r="F144" s="42"/>
      <c r="G144" s="318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</row>
    <row r="145" spans="1:28" ht="15.75" customHeight="1">
      <c r="A145" s="43"/>
      <c r="B145" s="309"/>
      <c r="C145" s="222"/>
      <c r="D145" s="222"/>
      <c r="E145" s="43"/>
      <c r="F145" s="42"/>
      <c r="G145" s="318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</row>
    <row r="146" spans="1:28" ht="15.75" customHeight="1">
      <c r="A146" s="43"/>
      <c r="B146" s="309"/>
      <c r="C146" s="222"/>
      <c r="D146" s="222"/>
      <c r="E146" s="43"/>
      <c r="F146" s="42"/>
      <c r="G146" s="318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</row>
    <row r="147" spans="1:28" ht="15.75" customHeight="1">
      <c r="A147" s="43"/>
      <c r="B147" s="309"/>
      <c r="C147" s="222"/>
      <c r="D147" s="222"/>
      <c r="E147" s="43"/>
      <c r="F147" s="42"/>
      <c r="G147" s="318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</row>
    <row r="148" spans="1:28" ht="15.75" customHeight="1">
      <c r="A148" s="43"/>
      <c r="B148" s="309"/>
      <c r="C148" s="222"/>
      <c r="D148" s="222"/>
      <c r="E148" s="43"/>
      <c r="F148" s="42"/>
      <c r="G148" s="318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</row>
    <row r="149" spans="1:28" ht="15.75" customHeight="1">
      <c r="A149" s="43"/>
      <c r="B149" s="309"/>
      <c r="C149" s="222"/>
      <c r="D149" s="222"/>
      <c r="E149" s="43"/>
      <c r="F149" s="42"/>
      <c r="G149" s="318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1:28" ht="15.75" customHeight="1">
      <c r="A150" s="43"/>
      <c r="B150" s="309"/>
      <c r="C150" s="222"/>
      <c r="D150" s="222"/>
      <c r="E150" s="43"/>
      <c r="F150" s="42"/>
      <c r="G150" s="318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</row>
    <row r="151" spans="1:28" ht="15.75" customHeight="1">
      <c r="A151" s="43"/>
      <c r="B151" s="309"/>
      <c r="C151" s="222"/>
      <c r="D151" s="222"/>
      <c r="E151" s="43"/>
      <c r="F151" s="42"/>
      <c r="G151" s="318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</row>
    <row r="152" spans="1:28" ht="15.75" customHeight="1">
      <c r="A152" s="43"/>
      <c r="B152" s="309"/>
      <c r="C152" s="222"/>
      <c r="D152" s="222"/>
      <c r="E152" s="43"/>
      <c r="F152" s="42"/>
      <c r="G152" s="318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</row>
    <row r="153" spans="1:28" ht="15.75" customHeight="1">
      <c r="A153" s="43"/>
      <c r="B153" s="309"/>
      <c r="C153" s="222"/>
      <c r="D153" s="222"/>
      <c r="E153" s="43"/>
      <c r="F153" s="42"/>
      <c r="G153" s="318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</row>
    <row r="154" spans="1:28" ht="15.75" customHeight="1">
      <c r="A154" s="43"/>
      <c r="B154" s="309"/>
      <c r="C154" s="222"/>
      <c r="D154" s="222"/>
      <c r="E154" s="43"/>
      <c r="F154" s="42"/>
      <c r="G154" s="318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</row>
    <row r="155" spans="1:28" ht="15.75" customHeight="1">
      <c r="A155" s="43"/>
      <c r="B155" s="309"/>
      <c r="C155" s="222"/>
      <c r="D155" s="222"/>
      <c r="E155" s="43"/>
      <c r="F155" s="42"/>
      <c r="G155" s="318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</row>
    <row r="156" spans="1:28" ht="15.75" customHeight="1">
      <c r="A156" s="43"/>
      <c r="B156" s="309"/>
      <c r="C156" s="222"/>
      <c r="D156" s="222"/>
      <c r="E156" s="43"/>
      <c r="F156" s="42"/>
      <c r="G156" s="318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</row>
    <row r="157" spans="1:28" ht="15.75" customHeight="1">
      <c r="A157" s="43"/>
      <c r="B157" s="309"/>
      <c r="C157" s="222"/>
      <c r="D157" s="222"/>
      <c r="E157" s="43"/>
      <c r="F157" s="42"/>
      <c r="G157" s="318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</row>
    <row r="158" spans="1:28" ht="15.75" customHeight="1">
      <c r="A158" s="43"/>
      <c r="B158" s="309"/>
      <c r="C158" s="222"/>
      <c r="D158" s="222"/>
      <c r="E158" s="43"/>
      <c r="F158" s="42"/>
      <c r="G158" s="318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</row>
    <row r="159" spans="1:28" ht="15.75" customHeight="1">
      <c r="A159" s="43"/>
      <c r="B159" s="309"/>
      <c r="C159" s="222"/>
      <c r="D159" s="222"/>
      <c r="E159" s="43"/>
      <c r="F159" s="42"/>
      <c r="G159" s="318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</row>
    <row r="160" spans="1:28" ht="15.75" customHeight="1">
      <c r="A160" s="43"/>
      <c r="B160" s="309"/>
      <c r="C160" s="222"/>
      <c r="D160" s="222"/>
      <c r="E160" s="43"/>
      <c r="F160" s="42"/>
      <c r="G160" s="318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</row>
    <row r="161" spans="1:28" ht="15.75" customHeight="1">
      <c r="A161" s="43"/>
      <c r="B161" s="309"/>
      <c r="C161" s="222"/>
      <c r="D161" s="222"/>
      <c r="E161" s="43"/>
      <c r="F161" s="42"/>
      <c r="G161" s="318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</row>
    <row r="162" spans="1:28" ht="15.75" customHeight="1">
      <c r="A162" s="43"/>
      <c r="B162" s="309"/>
      <c r="C162" s="222"/>
      <c r="D162" s="222"/>
      <c r="E162" s="43"/>
      <c r="F162" s="42"/>
      <c r="G162" s="318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</row>
    <row r="163" spans="1:28" ht="15.75" customHeight="1">
      <c r="A163" s="43"/>
      <c r="B163" s="309"/>
      <c r="C163" s="222"/>
      <c r="D163" s="222"/>
      <c r="E163" s="43"/>
      <c r="F163" s="42"/>
      <c r="G163" s="318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</row>
    <row r="164" spans="1:28" ht="15.75" customHeight="1">
      <c r="A164" s="43"/>
      <c r="B164" s="309"/>
      <c r="C164" s="222"/>
      <c r="D164" s="222"/>
      <c r="E164" s="43"/>
      <c r="F164" s="42"/>
      <c r="G164" s="318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</row>
    <row r="165" spans="1:28" ht="15.75" customHeight="1">
      <c r="A165" s="43"/>
      <c r="B165" s="309"/>
      <c r="C165" s="222"/>
      <c r="D165" s="222"/>
      <c r="E165" s="43"/>
      <c r="F165" s="42"/>
      <c r="G165" s="318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</row>
    <row r="166" spans="1:28" ht="15.75" customHeight="1">
      <c r="A166" s="43"/>
      <c r="B166" s="309"/>
      <c r="C166" s="222"/>
      <c r="D166" s="222"/>
      <c r="E166" s="43"/>
      <c r="F166" s="42"/>
      <c r="G166" s="318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</row>
    <row r="167" spans="1:28" ht="15.75" customHeight="1">
      <c r="A167" s="43"/>
      <c r="B167" s="309"/>
      <c r="C167" s="222"/>
      <c r="D167" s="222"/>
      <c r="E167" s="43"/>
      <c r="F167" s="42"/>
      <c r="G167" s="318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</row>
    <row r="168" spans="1:28" ht="15.75" customHeight="1">
      <c r="A168" s="43"/>
      <c r="B168" s="309"/>
      <c r="C168" s="222"/>
      <c r="D168" s="222"/>
      <c r="E168" s="43"/>
      <c r="F168" s="42"/>
      <c r="G168" s="318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</row>
    <row r="169" spans="1:28" ht="15.75" customHeight="1">
      <c r="A169" s="43"/>
      <c r="B169" s="309"/>
      <c r="C169" s="222"/>
      <c r="D169" s="222"/>
      <c r="E169" s="43"/>
      <c r="F169" s="42"/>
      <c r="G169" s="318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</row>
    <row r="170" spans="1:28" ht="15.75" customHeight="1">
      <c r="A170" s="43"/>
      <c r="B170" s="309"/>
      <c r="C170" s="222"/>
      <c r="D170" s="222"/>
      <c r="E170" s="43"/>
      <c r="F170" s="42"/>
      <c r="G170" s="318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</row>
    <row r="171" spans="1:28" ht="15.75" customHeight="1">
      <c r="A171" s="43"/>
      <c r="B171" s="309"/>
      <c r="C171" s="222"/>
      <c r="D171" s="222"/>
      <c r="E171" s="43"/>
      <c r="F171" s="42"/>
      <c r="G171" s="318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</row>
    <row r="172" spans="1:28" ht="15.75" customHeight="1">
      <c r="A172" s="43"/>
      <c r="B172" s="309"/>
      <c r="C172" s="222"/>
      <c r="D172" s="222"/>
      <c r="E172" s="43"/>
      <c r="F172" s="42"/>
      <c r="G172" s="318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</row>
    <row r="173" spans="1:28" ht="15.75" customHeight="1">
      <c r="A173" s="43"/>
      <c r="B173" s="309"/>
      <c r="C173" s="222"/>
      <c r="D173" s="222"/>
      <c r="E173" s="43"/>
      <c r="F173" s="42"/>
      <c r="G173" s="318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</row>
    <row r="174" spans="1:28" ht="15.75" customHeight="1">
      <c r="A174" s="43"/>
      <c r="B174" s="309"/>
      <c r="C174" s="222"/>
      <c r="D174" s="222"/>
      <c r="E174" s="43"/>
      <c r="F174" s="42"/>
      <c r="G174" s="318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</row>
    <row r="175" spans="1:28" ht="15.75" customHeight="1">
      <c r="A175" s="43"/>
      <c r="B175" s="309"/>
      <c r="C175" s="222"/>
      <c r="D175" s="222"/>
      <c r="E175" s="43"/>
      <c r="F175" s="42"/>
      <c r="G175" s="318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</row>
    <row r="176" spans="1:28" ht="15.75" customHeight="1">
      <c r="A176" s="43"/>
      <c r="B176" s="309"/>
      <c r="C176" s="222"/>
      <c r="D176" s="222"/>
      <c r="E176" s="43"/>
      <c r="F176" s="42"/>
      <c r="G176" s="318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</row>
    <row r="177" spans="1:28" ht="15.75" customHeight="1">
      <c r="A177" s="43"/>
      <c r="B177" s="309"/>
      <c r="C177" s="222"/>
      <c r="D177" s="222"/>
      <c r="E177" s="43"/>
      <c r="F177" s="42"/>
      <c r="G177" s="318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</row>
    <row r="178" spans="1:28" ht="15.75" customHeight="1">
      <c r="A178" s="43"/>
      <c r="B178" s="309"/>
      <c r="C178" s="222"/>
      <c r="D178" s="222"/>
      <c r="E178" s="43"/>
      <c r="F178" s="42"/>
      <c r="G178" s="318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</row>
    <row r="179" spans="1:28" ht="15.75" customHeight="1">
      <c r="A179" s="43"/>
      <c r="B179" s="309"/>
      <c r="C179" s="222"/>
      <c r="D179" s="222"/>
      <c r="E179" s="43"/>
      <c r="F179" s="42"/>
      <c r="G179" s="318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</row>
    <row r="180" spans="1:28" ht="15.75" customHeight="1">
      <c r="A180" s="43"/>
      <c r="B180" s="309"/>
      <c r="C180" s="222"/>
      <c r="D180" s="222"/>
      <c r="E180" s="43"/>
      <c r="F180" s="42"/>
      <c r="G180" s="318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</row>
    <row r="181" spans="1:28" ht="15.75" customHeight="1">
      <c r="A181" s="43"/>
      <c r="B181" s="309"/>
      <c r="C181" s="222"/>
      <c r="D181" s="222"/>
      <c r="E181" s="43"/>
      <c r="F181" s="42"/>
      <c r="G181" s="318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</row>
    <row r="182" spans="1:28" ht="15.75" customHeight="1">
      <c r="A182" s="43"/>
      <c r="B182" s="309"/>
      <c r="C182" s="222"/>
      <c r="D182" s="222"/>
      <c r="E182" s="43"/>
      <c r="F182" s="42"/>
      <c r="G182" s="318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</row>
    <row r="183" spans="1:28" ht="15.75" customHeight="1">
      <c r="A183" s="43"/>
      <c r="B183" s="309"/>
      <c r="C183" s="222"/>
      <c r="D183" s="222"/>
      <c r="E183" s="43"/>
      <c r="F183" s="42"/>
      <c r="G183" s="318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</row>
    <row r="184" spans="1:28" ht="15.75" customHeight="1">
      <c r="A184" s="43"/>
      <c r="B184" s="309"/>
      <c r="C184" s="222"/>
      <c r="D184" s="222"/>
      <c r="E184" s="43"/>
      <c r="F184" s="42"/>
      <c r="G184" s="318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</row>
    <row r="185" spans="1:28" ht="15.75" customHeight="1">
      <c r="A185" s="43"/>
      <c r="B185" s="309"/>
      <c r="C185" s="222"/>
      <c r="D185" s="222"/>
      <c r="E185" s="43"/>
      <c r="F185" s="42"/>
      <c r="G185" s="318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</row>
    <row r="186" spans="1:28" ht="15.75" customHeight="1">
      <c r="A186" s="43"/>
      <c r="B186" s="309"/>
      <c r="C186" s="222"/>
      <c r="D186" s="222"/>
      <c r="E186" s="43"/>
      <c r="F186" s="42"/>
      <c r="G186" s="318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</row>
    <row r="187" spans="1:28" ht="15.75" customHeight="1">
      <c r="A187" s="43"/>
      <c r="B187" s="309"/>
      <c r="C187" s="222"/>
      <c r="D187" s="222"/>
      <c r="E187" s="43"/>
      <c r="F187" s="42"/>
      <c r="G187" s="318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</row>
    <row r="188" spans="1:28" ht="15.75" customHeight="1">
      <c r="A188" s="43"/>
      <c r="B188" s="309"/>
      <c r="C188" s="222"/>
      <c r="D188" s="222"/>
      <c r="E188" s="43"/>
      <c r="F188" s="42"/>
      <c r="G188" s="318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</row>
    <row r="189" spans="1:28" ht="15.75" customHeight="1">
      <c r="A189" s="43"/>
      <c r="B189" s="309"/>
      <c r="C189" s="222"/>
      <c r="D189" s="222"/>
      <c r="E189" s="43"/>
      <c r="F189" s="42"/>
      <c r="G189" s="318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</row>
    <row r="190" spans="1:28" ht="15.75" customHeight="1">
      <c r="A190" s="43"/>
      <c r="B190" s="309"/>
      <c r="C190" s="222"/>
      <c r="D190" s="222"/>
      <c r="E190" s="43"/>
      <c r="F190" s="42"/>
      <c r="G190" s="318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</row>
    <row r="191" spans="1:28" ht="15.75" customHeight="1">
      <c r="A191" s="43"/>
      <c r="B191" s="309"/>
      <c r="C191" s="222"/>
      <c r="D191" s="222"/>
      <c r="E191" s="43"/>
      <c r="F191" s="42"/>
      <c r="G191" s="318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</row>
    <row r="192" spans="1:28" ht="15.75" customHeight="1">
      <c r="A192" s="43"/>
      <c r="B192" s="309"/>
      <c r="C192" s="222"/>
      <c r="D192" s="222"/>
      <c r="E192" s="43"/>
      <c r="F192" s="42"/>
      <c r="G192" s="318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</row>
    <row r="193" spans="1:28" ht="15.75" customHeight="1">
      <c r="A193" s="43"/>
      <c r="B193" s="309"/>
      <c r="C193" s="222"/>
      <c r="D193" s="222"/>
      <c r="E193" s="43"/>
      <c r="F193" s="42"/>
      <c r="G193" s="318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</row>
    <row r="194" spans="1:28" ht="15.75" customHeight="1">
      <c r="A194" s="43"/>
      <c r="B194" s="309"/>
      <c r="C194" s="222"/>
      <c r="D194" s="222"/>
      <c r="E194" s="43"/>
      <c r="F194" s="42"/>
      <c r="G194" s="318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</row>
    <row r="195" spans="1:28" ht="15.75" customHeight="1">
      <c r="A195" s="43"/>
      <c r="B195" s="309"/>
      <c r="C195" s="222"/>
      <c r="D195" s="222"/>
      <c r="E195" s="43"/>
      <c r="F195" s="42"/>
      <c r="G195" s="318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</row>
    <row r="196" spans="1:28" ht="15.75" customHeight="1">
      <c r="A196" s="43"/>
      <c r="B196" s="309"/>
      <c r="C196" s="222"/>
      <c r="D196" s="222"/>
      <c r="E196" s="43"/>
      <c r="F196" s="42"/>
      <c r="G196" s="318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</row>
    <row r="197" spans="1:28" ht="15.75" customHeight="1">
      <c r="A197" s="43"/>
      <c r="B197" s="309"/>
      <c r="C197" s="222"/>
      <c r="D197" s="222"/>
      <c r="E197" s="43"/>
      <c r="F197" s="42"/>
      <c r="G197" s="318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</row>
    <row r="198" spans="1:28" ht="15.75" customHeight="1">
      <c r="A198" s="43"/>
      <c r="B198" s="309"/>
      <c r="C198" s="222"/>
      <c r="D198" s="222"/>
      <c r="E198" s="43"/>
      <c r="F198" s="42"/>
      <c r="G198" s="318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</row>
    <row r="199" spans="1:28" ht="15.75" customHeight="1">
      <c r="A199" s="43"/>
      <c r="B199" s="309"/>
      <c r="C199" s="222"/>
      <c r="D199" s="222"/>
      <c r="E199" s="43"/>
      <c r="F199" s="42"/>
      <c r="G199" s="318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</row>
    <row r="200" spans="1:28" ht="15.75" customHeight="1">
      <c r="A200" s="43"/>
      <c r="B200" s="309"/>
      <c r="C200" s="222"/>
      <c r="D200" s="222"/>
      <c r="E200" s="43"/>
      <c r="F200" s="42"/>
      <c r="G200" s="318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</row>
    <row r="201" spans="1:28" ht="15.75" customHeight="1">
      <c r="A201" s="43"/>
      <c r="B201" s="309"/>
      <c r="C201" s="222"/>
      <c r="D201" s="222"/>
      <c r="E201" s="43"/>
      <c r="F201" s="42"/>
      <c r="G201" s="318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</row>
    <row r="202" spans="1:28" ht="15.75" customHeight="1">
      <c r="A202" s="43"/>
      <c r="B202" s="309"/>
      <c r="C202" s="222"/>
      <c r="D202" s="222"/>
      <c r="E202" s="43"/>
      <c r="F202" s="42"/>
      <c r="G202" s="318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</row>
    <row r="203" spans="1:28" ht="15.75" customHeight="1">
      <c r="A203" s="43"/>
      <c r="B203" s="309"/>
      <c r="C203" s="222"/>
      <c r="D203" s="222"/>
      <c r="E203" s="43"/>
      <c r="F203" s="42"/>
      <c r="G203" s="318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</row>
    <row r="204" spans="1:28" ht="15.75" customHeight="1">
      <c r="A204" s="43"/>
      <c r="B204" s="309"/>
      <c r="C204" s="222"/>
      <c r="D204" s="222"/>
      <c r="E204" s="43"/>
      <c r="F204" s="42"/>
      <c r="G204" s="318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</row>
    <row r="205" spans="1:28" ht="15.75" customHeight="1">
      <c r="A205" s="43"/>
      <c r="B205" s="309"/>
      <c r="C205" s="222"/>
      <c r="D205" s="222"/>
      <c r="E205" s="43"/>
      <c r="F205" s="42"/>
      <c r="G205" s="318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</row>
    <row r="206" spans="1:28" ht="15.75" customHeight="1">
      <c r="A206" s="43"/>
      <c r="B206" s="309"/>
      <c r="C206" s="222"/>
      <c r="D206" s="222"/>
      <c r="E206" s="43"/>
      <c r="F206" s="42"/>
      <c r="G206" s="318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</row>
    <row r="207" spans="1:28" ht="15.75" customHeight="1">
      <c r="A207" s="43"/>
      <c r="B207" s="309"/>
      <c r="C207" s="222"/>
      <c r="D207" s="222"/>
      <c r="E207" s="43"/>
      <c r="F207" s="42"/>
      <c r="G207" s="318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</row>
    <row r="208" spans="1:28" ht="15.75" customHeight="1">
      <c r="A208" s="43"/>
      <c r="B208" s="309"/>
      <c r="C208" s="222"/>
      <c r="D208" s="222"/>
      <c r="E208" s="43"/>
      <c r="F208" s="42"/>
      <c r="G208" s="318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</row>
    <row r="209" spans="1:28" ht="15.75" customHeight="1">
      <c r="A209" s="43"/>
      <c r="B209" s="309"/>
      <c r="C209" s="222"/>
      <c r="D209" s="222"/>
      <c r="E209" s="43"/>
      <c r="F209" s="42"/>
      <c r="G209" s="318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</row>
    <row r="210" spans="1:28" ht="15.75" customHeight="1">
      <c r="A210" s="43"/>
      <c r="B210" s="309"/>
      <c r="C210" s="222"/>
      <c r="D210" s="222"/>
      <c r="E210" s="43"/>
      <c r="F210" s="42"/>
      <c r="G210" s="318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</row>
    <row r="211" spans="1:28" ht="15.75" customHeight="1">
      <c r="A211" s="43"/>
      <c r="B211" s="309"/>
      <c r="C211" s="222"/>
      <c r="D211" s="222"/>
      <c r="E211" s="43"/>
      <c r="F211" s="42"/>
      <c r="G211" s="318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</row>
    <row r="212" spans="1:28" ht="15.75" customHeight="1">
      <c r="A212" s="43"/>
      <c r="B212" s="309"/>
      <c r="C212" s="222"/>
      <c r="D212" s="222"/>
      <c r="E212" s="43"/>
      <c r="F212" s="42"/>
      <c r="G212" s="318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</row>
    <row r="213" spans="1:28" ht="15.75" customHeight="1">
      <c r="A213" s="43"/>
      <c r="B213" s="309"/>
      <c r="C213" s="222"/>
      <c r="D213" s="222"/>
      <c r="E213" s="43"/>
      <c r="F213" s="42"/>
      <c r="G213" s="318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</row>
    <row r="214" spans="1:28" ht="15.75" customHeight="1">
      <c r="A214" s="43"/>
      <c r="B214" s="309"/>
      <c r="C214" s="222"/>
      <c r="D214" s="222"/>
      <c r="E214" s="43"/>
      <c r="F214" s="42"/>
      <c r="G214" s="318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</row>
    <row r="215" spans="1:28" ht="15.75" customHeight="1">
      <c r="A215" s="43"/>
      <c r="B215" s="309"/>
      <c r="C215" s="222"/>
      <c r="D215" s="222"/>
      <c r="E215" s="43"/>
      <c r="F215" s="42"/>
      <c r="G215" s="318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</row>
    <row r="216" spans="1:28" ht="15.75" customHeight="1">
      <c r="A216" s="43"/>
      <c r="B216" s="309"/>
      <c r="C216" s="222"/>
      <c r="D216" s="222"/>
      <c r="E216" s="43"/>
      <c r="F216" s="42"/>
      <c r="G216" s="318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</row>
    <row r="217" spans="1:28" ht="15.75" customHeight="1">
      <c r="A217" s="43"/>
      <c r="B217" s="309"/>
      <c r="C217" s="222"/>
      <c r="D217" s="222"/>
      <c r="E217" s="43"/>
      <c r="F217" s="42"/>
      <c r="G217" s="318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</row>
    <row r="218" spans="1:28" ht="15.75" customHeight="1">
      <c r="A218" s="43"/>
      <c r="B218" s="309"/>
      <c r="C218" s="222"/>
      <c r="D218" s="222"/>
      <c r="E218" s="43"/>
      <c r="F218" s="42"/>
      <c r="G218" s="318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</row>
    <row r="219" spans="1:28" ht="15.75" customHeight="1">
      <c r="A219" s="43"/>
      <c r="B219" s="309"/>
      <c r="C219" s="222"/>
      <c r="D219" s="222"/>
      <c r="E219" s="43"/>
      <c r="F219" s="42"/>
      <c r="G219" s="318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</row>
    <row r="220" spans="1:28" ht="15.75" customHeight="1">
      <c r="A220" s="43"/>
      <c r="B220" s="309"/>
      <c r="C220" s="222"/>
      <c r="D220" s="222"/>
      <c r="E220" s="43"/>
      <c r="F220" s="42"/>
      <c r="G220" s="318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</row>
    <row r="221" spans="1:28" ht="15.75" customHeight="1">
      <c r="B221" s="61"/>
    </row>
    <row r="222" spans="1:28" ht="15.75" customHeight="1">
      <c r="B222" s="61"/>
    </row>
    <row r="223" spans="1:28" ht="15.75" customHeight="1">
      <c r="B223" s="61"/>
    </row>
    <row r="224" spans="1:28" ht="15.75" customHeight="1">
      <c r="B224" s="61"/>
    </row>
    <row r="225" spans="2:2" ht="15.75" customHeight="1">
      <c r="B225" s="61"/>
    </row>
    <row r="226" spans="2:2" ht="15.75" customHeight="1">
      <c r="B226" s="61"/>
    </row>
    <row r="227" spans="2:2" ht="15.75" customHeight="1">
      <c r="B227" s="61"/>
    </row>
    <row r="228" spans="2:2" ht="15.75" customHeight="1">
      <c r="B228" s="61"/>
    </row>
    <row r="229" spans="2:2" ht="15.75" customHeight="1">
      <c r="B229" s="61"/>
    </row>
    <row r="230" spans="2:2" ht="15.75" customHeight="1">
      <c r="B230" s="61"/>
    </row>
    <row r="231" spans="2:2" ht="15.75" customHeight="1">
      <c r="B231" s="61"/>
    </row>
    <row r="232" spans="2:2" ht="15.75" customHeight="1">
      <c r="B232" s="61"/>
    </row>
    <row r="233" spans="2:2" ht="15.75" customHeight="1">
      <c r="B233" s="61"/>
    </row>
    <row r="234" spans="2:2" ht="15.75" customHeight="1">
      <c r="B234" s="61"/>
    </row>
    <row r="235" spans="2:2" ht="15.75" customHeight="1">
      <c r="B235" s="61"/>
    </row>
    <row r="236" spans="2:2" ht="15.75" customHeight="1">
      <c r="B236" s="61"/>
    </row>
    <row r="237" spans="2:2" ht="15.75" customHeight="1">
      <c r="B237" s="61"/>
    </row>
    <row r="238" spans="2:2" ht="15.75" customHeight="1">
      <c r="B238" s="61"/>
    </row>
    <row r="239" spans="2:2" ht="15.75" customHeight="1">
      <c r="B239" s="61"/>
    </row>
    <row r="240" spans="2:2" ht="15.75" customHeight="1">
      <c r="B240" s="61"/>
    </row>
    <row r="241" spans="2:2" ht="15.75" customHeight="1">
      <c r="B241" s="61"/>
    </row>
    <row r="242" spans="2:2" ht="15.75" customHeight="1">
      <c r="B242" s="61"/>
    </row>
    <row r="243" spans="2:2" ht="15.75" customHeight="1">
      <c r="B243" s="61"/>
    </row>
    <row r="244" spans="2:2" ht="15.75" customHeight="1">
      <c r="B244" s="61"/>
    </row>
    <row r="245" spans="2:2" ht="15.75" customHeight="1">
      <c r="B245" s="61"/>
    </row>
    <row r="246" spans="2:2" ht="15.75" customHeight="1">
      <c r="B246" s="61"/>
    </row>
    <row r="247" spans="2:2" ht="15.75" customHeight="1">
      <c r="B247" s="61"/>
    </row>
    <row r="248" spans="2:2" ht="15.75" customHeight="1">
      <c r="B248" s="61"/>
    </row>
    <row r="249" spans="2:2" ht="15.75" customHeight="1">
      <c r="B249" s="61"/>
    </row>
    <row r="250" spans="2:2" ht="15.75" customHeight="1">
      <c r="B250" s="61"/>
    </row>
    <row r="251" spans="2:2" ht="15.75" customHeight="1">
      <c r="B251" s="61"/>
    </row>
    <row r="252" spans="2:2" ht="15.75" customHeight="1">
      <c r="B252" s="61"/>
    </row>
    <row r="253" spans="2:2" ht="15.75" customHeight="1">
      <c r="B253" s="61"/>
    </row>
    <row r="254" spans="2:2" ht="15.75" customHeight="1">
      <c r="B254" s="61"/>
    </row>
    <row r="255" spans="2:2" ht="15.75" customHeight="1">
      <c r="B255" s="61"/>
    </row>
    <row r="256" spans="2:2" ht="15.75" customHeight="1">
      <c r="B256" s="61"/>
    </row>
    <row r="257" spans="2:2" ht="15.75" customHeight="1">
      <c r="B257" s="61"/>
    </row>
    <row r="258" spans="2:2" ht="15.75" customHeight="1">
      <c r="B258" s="61"/>
    </row>
    <row r="259" spans="2:2" ht="15.75" customHeight="1">
      <c r="B259" s="61"/>
    </row>
    <row r="260" spans="2:2" ht="15.75" customHeight="1">
      <c r="B260" s="61"/>
    </row>
    <row r="261" spans="2:2" ht="15.75" customHeight="1">
      <c r="B261" s="61"/>
    </row>
    <row r="262" spans="2:2" ht="15.75" customHeight="1">
      <c r="B262" s="61"/>
    </row>
    <row r="263" spans="2:2" ht="15.75" customHeight="1">
      <c r="B263" s="61"/>
    </row>
    <row r="264" spans="2:2" ht="15.75" customHeight="1">
      <c r="B264" s="61"/>
    </row>
    <row r="265" spans="2:2" ht="15.75" customHeight="1">
      <c r="B265" s="61"/>
    </row>
    <row r="266" spans="2:2" ht="15.75" customHeight="1">
      <c r="B266" s="61"/>
    </row>
    <row r="267" spans="2:2" ht="15.75" customHeight="1">
      <c r="B267" s="61"/>
    </row>
    <row r="268" spans="2:2" ht="15.75" customHeight="1">
      <c r="B268" s="61"/>
    </row>
    <row r="269" spans="2:2" ht="15.75" customHeight="1">
      <c r="B269" s="61"/>
    </row>
    <row r="270" spans="2:2" ht="15.75" customHeight="1">
      <c r="B270" s="61"/>
    </row>
    <row r="271" spans="2:2" ht="15.75" customHeight="1">
      <c r="B271" s="61"/>
    </row>
    <row r="272" spans="2:2" ht="15.75" customHeight="1">
      <c r="B272" s="61"/>
    </row>
    <row r="273" spans="2:2" ht="15.75" customHeight="1">
      <c r="B273" s="61"/>
    </row>
    <row r="274" spans="2:2" ht="15.75" customHeight="1">
      <c r="B274" s="61"/>
    </row>
    <row r="275" spans="2:2" ht="15.75" customHeight="1">
      <c r="B275" s="61"/>
    </row>
    <row r="276" spans="2:2" ht="15.75" customHeight="1">
      <c r="B276" s="61"/>
    </row>
    <row r="277" spans="2:2" ht="15.75" customHeight="1">
      <c r="B277" s="61"/>
    </row>
    <row r="278" spans="2:2" ht="15.75" customHeight="1">
      <c r="B278" s="61"/>
    </row>
    <row r="279" spans="2:2" ht="15.75" customHeight="1">
      <c r="B279" s="61"/>
    </row>
    <row r="280" spans="2:2" ht="15.75" customHeight="1">
      <c r="B280" s="61"/>
    </row>
    <row r="281" spans="2:2" ht="15.75" customHeight="1">
      <c r="B281" s="61"/>
    </row>
    <row r="282" spans="2:2" ht="15.75" customHeight="1">
      <c r="B282" s="61"/>
    </row>
    <row r="283" spans="2:2" ht="15.75" customHeight="1">
      <c r="B283" s="61"/>
    </row>
    <row r="284" spans="2:2" ht="15.75" customHeight="1">
      <c r="B284" s="61"/>
    </row>
    <row r="285" spans="2:2" ht="15.75" customHeight="1">
      <c r="B285" s="61"/>
    </row>
    <row r="286" spans="2:2" ht="15.75" customHeight="1">
      <c r="B286" s="61"/>
    </row>
    <row r="287" spans="2:2" ht="15.75" customHeight="1">
      <c r="B287" s="61"/>
    </row>
    <row r="288" spans="2:2" ht="15.75" customHeight="1">
      <c r="B288" s="61"/>
    </row>
    <row r="289" spans="2:2" ht="15.75" customHeight="1">
      <c r="B289" s="61"/>
    </row>
    <row r="290" spans="2:2" ht="15.75" customHeight="1">
      <c r="B290" s="61"/>
    </row>
    <row r="291" spans="2:2" ht="15.75" customHeight="1">
      <c r="B291" s="61"/>
    </row>
    <row r="292" spans="2:2" ht="15.75" customHeight="1">
      <c r="B292" s="61"/>
    </row>
    <row r="293" spans="2:2" ht="15.75" customHeight="1">
      <c r="B293" s="61"/>
    </row>
    <row r="294" spans="2:2" ht="15.75" customHeight="1">
      <c r="B294" s="61"/>
    </row>
    <row r="295" spans="2:2" ht="15.75" customHeight="1">
      <c r="B295" s="61"/>
    </row>
    <row r="296" spans="2:2" ht="15.75" customHeight="1">
      <c r="B296" s="61"/>
    </row>
    <row r="297" spans="2:2" ht="15.75" customHeight="1">
      <c r="B297" s="61"/>
    </row>
    <row r="298" spans="2:2" ht="15.75" customHeight="1">
      <c r="B298" s="61"/>
    </row>
    <row r="299" spans="2:2" ht="15.75" customHeight="1">
      <c r="B299" s="61"/>
    </row>
    <row r="300" spans="2:2" ht="15.75" customHeight="1">
      <c r="B300" s="61"/>
    </row>
    <row r="301" spans="2:2" ht="15.75" customHeight="1">
      <c r="B301" s="61"/>
    </row>
    <row r="302" spans="2:2" ht="15.75" customHeight="1">
      <c r="B302" s="61"/>
    </row>
    <row r="303" spans="2:2" ht="15.75" customHeight="1">
      <c r="B303" s="61"/>
    </row>
    <row r="304" spans="2:2" ht="15.75" customHeight="1">
      <c r="B304" s="61"/>
    </row>
    <row r="305" spans="2:2" ht="15.75" customHeight="1">
      <c r="B305" s="61"/>
    </row>
    <row r="306" spans="2:2" ht="15.75" customHeight="1">
      <c r="B306" s="61"/>
    </row>
    <row r="307" spans="2:2" ht="15.75" customHeight="1">
      <c r="B307" s="61"/>
    </row>
    <row r="308" spans="2:2" ht="15.75" customHeight="1">
      <c r="B308" s="61"/>
    </row>
    <row r="309" spans="2:2" ht="15.75" customHeight="1">
      <c r="B309" s="61"/>
    </row>
    <row r="310" spans="2:2" ht="15.75" customHeight="1">
      <c r="B310" s="61"/>
    </row>
    <row r="311" spans="2:2" ht="15.75" customHeight="1">
      <c r="B311" s="61"/>
    </row>
    <row r="312" spans="2:2" ht="15.75" customHeight="1">
      <c r="B312" s="61"/>
    </row>
    <row r="313" spans="2:2" ht="15.75" customHeight="1">
      <c r="B313" s="61"/>
    </row>
    <row r="314" spans="2:2" ht="15.75" customHeight="1">
      <c r="B314" s="61"/>
    </row>
    <row r="315" spans="2:2" ht="15.75" customHeight="1">
      <c r="B315" s="61"/>
    </row>
    <row r="316" spans="2:2" ht="15.75" customHeight="1">
      <c r="B316" s="61"/>
    </row>
    <row r="317" spans="2:2" ht="15.75" customHeight="1">
      <c r="B317" s="61"/>
    </row>
    <row r="318" spans="2:2" ht="15.75" customHeight="1">
      <c r="B318" s="61"/>
    </row>
    <row r="319" spans="2:2" ht="15.75" customHeight="1">
      <c r="B319" s="61"/>
    </row>
    <row r="320" spans="2:2" ht="15.75" customHeight="1">
      <c r="B320" s="61"/>
    </row>
    <row r="321" spans="2:2" ht="15.75" customHeight="1">
      <c r="B321" s="61"/>
    </row>
    <row r="322" spans="2:2" ht="15.75" customHeight="1">
      <c r="B322" s="61"/>
    </row>
    <row r="323" spans="2:2" ht="15.75" customHeight="1">
      <c r="B323" s="61"/>
    </row>
    <row r="324" spans="2:2" ht="15.75" customHeight="1">
      <c r="B324" s="61"/>
    </row>
    <row r="325" spans="2:2" ht="15.75" customHeight="1">
      <c r="B325" s="61"/>
    </row>
    <row r="326" spans="2:2" ht="15.75" customHeight="1">
      <c r="B326" s="61"/>
    </row>
    <row r="327" spans="2:2" ht="15.75" customHeight="1">
      <c r="B327" s="61"/>
    </row>
    <row r="328" spans="2:2" ht="15.75" customHeight="1">
      <c r="B328" s="61"/>
    </row>
    <row r="329" spans="2:2" ht="15.75" customHeight="1">
      <c r="B329" s="61"/>
    </row>
    <row r="330" spans="2:2" ht="15.75" customHeight="1">
      <c r="B330" s="61"/>
    </row>
    <row r="331" spans="2:2" ht="15.75" customHeight="1">
      <c r="B331" s="61"/>
    </row>
    <row r="332" spans="2:2" ht="15.75" customHeight="1">
      <c r="B332" s="61"/>
    </row>
    <row r="333" spans="2:2" ht="15.75" customHeight="1">
      <c r="B333" s="61"/>
    </row>
    <row r="334" spans="2:2" ht="15.75" customHeight="1">
      <c r="B334" s="61"/>
    </row>
    <row r="335" spans="2:2" ht="15.75" customHeight="1">
      <c r="B335" s="61"/>
    </row>
    <row r="336" spans="2:2" ht="15.75" customHeight="1">
      <c r="B336" s="61"/>
    </row>
    <row r="337" spans="2:2" ht="15.75" customHeight="1">
      <c r="B337" s="61"/>
    </row>
    <row r="338" spans="2:2" ht="15.75" customHeight="1">
      <c r="B338" s="61"/>
    </row>
    <row r="339" spans="2:2" ht="15.75" customHeight="1">
      <c r="B339" s="61"/>
    </row>
    <row r="340" spans="2:2" ht="15.75" customHeight="1">
      <c r="B340" s="61"/>
    </row>
    <row r="341" spans="2:2" ht="15.75" customHeight="1">
      <c r="B341" s="61"/>
    </row>
    <row r="342" spans="2:2" ht="15.75" customHeight="1">
      <c r="B342" s="61"/>
    </row>
    <row r="343" spans="2:2" ht="15.75" customHeight="1">
      <c r="B343" s="61"/>
    </row>
    <row r="344" spans="2:2" ht="15.75" customHeight="1">
      <c r="B344" s="61"/>
    </row>
    <row r="345" spans="2:2" ht="15.75" customHeight="1">
      <c r="B345" s="61"/>
    </row>
    <row r="346" spans="2:2" ht="15.75" customHeight="1">
      <c r="B346" s="61"/>
    </row>
    <row r="347" spans="2:2" ht="15.75" customHeight="1">
      <c r="B347" s="61"/>
    </row>
    <row r="348" spans="2:2" ht="15.75" customHeight="1">
      <c r="B348" s="61"/>
    </row>
    <row r="349" spans="2:2" ht="15.75" customHeight="1">
      <c r="B349" s="61"/>
    </row>
    <row r="350" spans="2:2" ht="15.75" customHeight="1">
      <c r="B350" s="61"/>
    </row>
    <row r="351" spans="2:2" ht="15.75" customHeight="1">
      <c r="B351" s="61"/>
    </row>
    <row r="352" spans="2:2" ht="15.75" customHeight="1">
      <c r="B352" s="61"/>
    </row>
    <row r="353" spans="2:2" ht="15.75" customHeight="1">
      <c r="B353" s="61"/>
    </row>
    <row r="354" spans="2:2" ht="15.75" customHeight="1">
      <c r="B354" s="61"/>
    </row>
    <row r="355" spans="2:2" ht="15.75" customHeight="1">
      <c r="B355" s="61"/>
    </row>
    <row r="356" spans="2:2" ht="15.75" customHeight="1">
      <c r="B356" s="61"/>
    </row>
    <row r="357" spans="2:2" ht="15.75" customHeight="1">
      <c r="B357" s="61"/>
    </row>
    <row r="358" spans="2:2" ht="15.75" customHeight="1">
      <c r="B358" s="61"/>
    </row>
    <row r="359" spans="2:2" ht="15.75" customHeight="1">
      <c r="B359" s="61"/>
    </row>
    <row r="360" spans="2:2" ht="15.75" customHeight="1">
      <c r="B360" s="61"/>
    </row>
    <row r="361" spans="2:2" ht="15.75" customHeight="1">
      <c r="B361" s="61"/>
    </row>
    <row r="362" spans="2:2" ht="15.75" customHeight="1">
      <c r="B362" s="61"/>
    </row>
    <row r="363" spans="2:2" ht="15.75" customHeight="1">
      <c r="B363" s="61"/>
    </row>
    <row r="364" spans="2:2" ht="15.75" customHeight="1">
      <c r="B364" s="61"/>
    </row>
    <row r="365" spans="2:2" ht="15.75" customHeight="1">
      <c r="B365" s="61"/>
    </row>
    <row r="366" spans="2:2" ht="15.75" customHeight="1">
      <c r="B366" s="61"/>
    </row>
    <row r="367" spans="2:2" ht="15.75" customHeight="1">
      <c r="B367" s="61"/>
    </row>
    <row r="368" spans="2:2" ht="15.75" customHeight="1">
      <c r="B368" s="61"/>
    </row>
    <row r="369" spans="2:2" ht="15.75" customHeight="1">
      <c r="B369" s="61"/>
    </row>
    <row r="370" spans="2:2" ht="15.75" customHeight="1">
      <c r="B370" s="61"/>
    </row>
    <row r="371" spans="2:2" ht="15.75" customHeight="1">
      <c r="B371" s="61"/>
    </row>
    <row r="372" spans="2:2" ht="15.75" customHeight="1">
      <c r="B372" s="61"/>
    </row>
    <row r="373" spans="2:2" ht="15.75" customHeight="1">
      <c r="B373" s="61"/>
    </row>
    <row r="374" spans="2:2" ht="15.75" customHeight="1">
      <c r="B374" s="61"/>
    </row>
    <row r="375" spans="2:2" ht="15.75" customHeight="1">
      <c r="B375" s="61"/>
    </row>
    <row r="376" spans="2:2" ht="15.75" customHeight="1">
      <c r="B376" s="61"/>
    </row>
    <row r="377" spans="2:2" ht="15.75" customHeight="1">
      <c r="B377" s="61"/>
    </row>
    <row r="378" spans="2:2" ht="15.75" customHeight="1">
      <c r="B378" s="61"/>
    </row>
    <row r="379" spans="2:2" ht="15.75" customHeight="1">
      <c r="B379" s="61"/>
    </row>
    <row r="380" spans="2:2" ht="15.75" customHeight="1">
      <c r="B380" s="61"/>
    </row>
    <row r="381" spans="2:2" ht="15.75" customHeight="1">
      <c r="B381" s="61"/>
    </row>
    <row r="382" spans="2:2" ht="15.75" customHeight="1">
      <c r="B382" s="61"/>
    </row>
    <row r="383" spans="2:2" ht="15.75" customHeight="1">
      <c r="B383" s="61"/>
    </row>
    <row r="384" spans="2:2" ht="15.75" customHeight="1">
      <c r="B384" s="61"/>
    </row>
    <row r="385" spans="2:2" ht="15.75" customHeight="1">
      <c r="B385" s="61"/>
    </row>
    <row r="386" spans="2:2" ht="15.75" customHeight="1">
      <c r="B386" s="61"/>
    </row>
    <row r="387" spans="2:2" ht="15.75" customHeight="1">
      <c r="B387" s="61"/>
    </row>
    <row r="388" spans="2:2" ht="15.75" customHeight="1">
      <c r="B388" s="61"/>
    </row>
    <row r="389" spans="2:2" ht="15.75" customHeight="1">
      <c r="B389" s="61"/>
    </row>
    <row r="390" spans="2:2" ht="15.75" customHeight="1">
      <c r="B390" s="61"/>
    </row>
    <row r="391" spans="2:2" ht="15.75" customHeight="1">
      <c r="B391" s="61"/>
    </row>
    <row r="392" spans="2:2" ht="15.75" customHeight="1">
      <c r="B392" s="61"/>
    </row>
    <row r="393" spans="2:2" ht="15.75" customHeight="1">
      <c r="B393" s="61"/>
    </row>
    <row r="394" spans="2:2" ht="15.75" customHeight="1">
      <c r="B394" s="61"/>
    </row>
    <row r="395" spans="2:2" ht="15.75" customHeight="1">
      <c r="B395" s="61"/>
    </row>
    <row r="396" spans="2:2" ht="15.75" customHeight="1">
      <c r="B396" s="61"/>
    </row>
    <row r="397" spans="2:2" ht="15.75" customHeight="1">
      <c r="B397" s="61"/>
    </row>
    <row r="398" spans="2:2" ht="15.75" customHeight="1">
      <c r="B398" s="61"/>
    </row>
    <row r="399" spans="2:2" ht="15.75" customHeight="1">
      <c r="B399" s="61"/>
    </row>
    <row r="400" spans="2:2" ht="15.75" customHeight="1">
      <c r="B400" s="61"/>
    </row>
    <row r="401" spans="2:2" ht="15.75" customHeight="1">
      <c r="B401" s="61"/>
    </row>
    <row r="402" spans="2:2" ht="15.75" customHeight="1">
      <c r="B402" s="61"/>
    </row>
    <row r="403" spans="2:2" ht="15.75" customHeight="1">
      <c r="B403" s="61"/>
    </row>
    <row r="404" spans="2:2" ht="15.75" customHeight="1">
      <c r="B404" s="61"/>
    </row>
    <row r="405" spans="2:2" ht="15.75" customHeight="1">
      <c r="B405" s="61"/>
    </row>
    <row r="406" spans="2:2" ht="15.75" customHeight="1">
      <c r="B406" s="61"/>
    </row>
    <row r="407" spans="2:2" ht="15.75" customHeight="1">
      <c r="B407" s="61"/>
    </row>
    <row r="408" spans="2:2" ht="15.75" customHeight="1">
      <c r="B408" s="61"/>
    </row>
    <row r="409" spans="2:2" ht="15.75" customHeight="1">
      <c r="B409" s="61"/>
    </row>
    <row r="410" spans="2:2" ht="15.75" customHeight="1">
      <c r="B410" s="61"/>
    </row>
    <row r="411" spans="2:2" ht="15.75" customHeight="1">
      <c r="B411" s="61"/>
    </row>
    <row r="412" spans="2:2" ht="15.75" customHeight="1">
      <c r="B412" s="61"/>
    </row>
    <row r="413" spans="2:2" ht="15.75" customHeight="1">
      <c r="B413" s="61"/>
    </row>
    <row r="414" spans="2:2" ht="15.75" customHeight="1">
      <c r="B414" s="61"/>
    </row>
    <row r="415" spans="2:2" ht="15.75" customHeight="1">
      <c r="B415" s="61"/>
    </row>
    <row r="416" spans="2:2" ht="15.75" customHeight="1">
      <c r="B416" s="61"/>
    </row>
    <row r="417" spans="2:2" ht="15.75" customHeight="1">
      <c r="B417" s="61"/>
    </row>
    <row r="418" spans="2:2" ht="15.75" customHeight="1">
      <c r="B418" s="61"/>
    </row>
    <row r="419" spans="2:2" ht="15.75" customHeight="1">
      <c r="B419" s="61"/>
    </row>
    <row r="420" spans="2:2" ht="15.75" customHeight="1">
      <c r="B420" s="61"/>
    </row>
    <row r="421" spans="2:2" ht="15.75" customHeight="1">
      <c r="B421" s="61"/>
    </row>
    <row r="422" spans="2:2" ht="15.75" customHeight="1">
      <c r="B422" s="61"/>
    </row>
    <row r="423" spans="2:2" ht="15.75" customHeight="1">
      <c r="B423" s="61"/>
    </row>
    <row r="424" spans="2:2" ht="15.75" customHeight="1">
      <c r="B424" s="61"/>
    </row>
    <row r="425" spans="2:2" ht="15.75" customHeight="1">
      <c r="B425" s="61"/>
    </row>
    <row r="426" spans="2:2" ht="15.75" customHeight="1">
      <c r="B426" s="61"/>
    </row>
    <row r="427" spans="2:2" ht="15.75" customHeight="1">
      <c r="B427" s="61"/>
    </row>
    <row r="428" spans="2:2" ht="15.75" customHeight="1">
      <c r="B428" s="61"/>
    </row>
    <row r="429" spans="2:2" ht="15.75" customHeight="1">
      <c r="B429" s="61"/>
    </row>
    <row r="430" spans="2:2" ht="15.75" customHeight="1">
      <c r="B430" s="61"/>
    </row>
    <row r="431" spans="2:2" ht="15.75" customHeight="1">
      <c r="B431" s="61"/>
    </row>
    <row r="432" spans="2:2" ht="15.75" customHeight="1">
      <c r="B432" s="61"/>
    </row>
    <row r="433" spans="2:2" ht="15.75" customHeight="1">
      <c r="B433" s="61"/>
    </row>
    <row r="434" spans="2:2" ht="15.75" customHeight="1">
      <c r="B434" s="61"/>
    </row>
    <row r="435" spans="2:2" ht="15.75" customHeight="1">
      <c r="B435" s="61"/>
    </row>
    <row r="436" spans="2:2" ht="15.75" customHeight="1">
      <c r="B436" s="61"/>
    </row>
    <row r="437" spans="2:2" ht="15.75" customHeight="1">
      <c r="B437" s="61"/>
    </row>
    <row r="438" spans="2:2" ht="15.75" customHeight="1">
      <c r="B438" s="61"/>
    </row>
    <row r="439" spans="2:2" ht="15.75" customHeight="1">
      <c r="B439" s="61"/>
    </row>
    <row r="440" spans="2:2" ht="15.75" customHeight="1">
      <c r="B440" s="61"/>
    </row>
    <row r="441" spans="2:2" ht="15.75" customHeight="1">
      <c r="B441" s="61"/>
    </row>
    <row r="442" spans="2:2" ht="15.75" customHeight="1">
      <c r="B442" s="61"/>
    </row>
    <row r="443" spans="2:2" ht="15.75" customHeight="1">
      <c r="B443" s="61"/>
    </row>
    <row r="444" spans="2:2" ht="15.75" customHeight="1">
      <c r="B444" s="61"/>
    </row>
    <row r="445" spans="2:2" ht="15.75" customHeight="1">
      <c r="B445" s="61"/>
    </row>
    <row r="446" spans="2:2" ht="15.75" customHeight="1">
      <c r="B446" s="61"/>
    </row>
    <row r="447" spans="2:2" ht="15.75" customHeight="1">
      <c r="B447" s="61"/>
    </row>
    <row r="448" spans="2:2" ht="15.75" customHeight="1">
      <c r="B448" s="61"/>
    </row>
    <row r="449" spans="2:2" ht="15.75" customHeight="1">
      <c r="B449" s="61"/>
    </row>
    <row r="450" spans="2:2" ht="15.75" customHeight="1">
      <c r="B450" s="61"/>
    </row>
    <row r="451" spans="2:2" ht="15.75" customHeight="1">
      <c r="B451" s="61"/>
    </row>
    <row r="452" spans="2:2" ht="15.75" customHeight="1">
      <c r="B452" s="61"/>
    </row>
    <row r="453" spans="2:2" ht="15.75" customHeight="1">
      <c r="B453" s="61"/>
    </row>
    <row r="454" spans="2:2" ht="15.75" customHeight="1">
      <c r="B454" s="61"/>
    </row>
    <row r="455" spans="2:2" ht="15.75" customHeight="1">
      <c r="B455" s="61"/>
    </row>
    <row r="456" spans="2:2" ht="15.75" customHeight="1">
      <c r="B456" s="61"/>
    </row>
    <row r="457" spans="2:2" ht="15.75" customHeight="1">
      <c r="B457" s="61"/>
    </row>
    <row r="458" spans="2:2" ht="15.75" customHeight="1">
      <c r="B458" s="61"/>
    </row>
    <row r="459" spans="2:2" ht="15.75" customHeight="1">
      <c r="B459" s="61"/>
    </row>
    <row r="460" spans="2:2" ht="15.75" customHeight="1">
      <c r="B460" s="61"/>
    </row>
    <row r="461" spans="2:2" ht="15.75" customHeight="1">
      <c r="B461" s="61"/>
    </row>
    <row r="462" spans="2:2" ht="15.75" customHeight="1">
      <c r="B462" s="61"/>
    </row>
    <row r="463" spans="2:2" ht="15.75" customHeight="1">
      <c r="B463" s="61"/>
    </row>
    <row r="464" spans="2:2" ht="15.75" customHeight="1">
      <c r="B464" s="61"/>
    </row>
    <row r="465" spans="2:2" ht="15.75" customHeight="1">
      <c r="B465" s="61"/>
    </row>
    <row r="466" spans="2:2" ht="15.75" customHeight="1">
      <c r="B466" s="61"/>
    </row>
    <row r="467" spans="2:2" ht="15.75" customHeight="1">
      <c r="B467" s="61"/>
    </row>
    <row r="468" spans="2:2" ht="15.75" customHeight="1">
      <c r="B468" s="61"/>
    </row>
    <row r="469" spans="2:2" ht="15.75" customHeight="1">
      <c r="B469" s="61"/>
    </row>
    <row r="470" spans="2:2" ht="15.75" customHeight="1">
      <c r="B470" s="61"/>
    </row>
    <row r="471" spans="2:2" ht="15.75" customHeight="1">
      <c r="B471" s="61"/>
    </row>
    <row r="472" spans="2:2" ht="15.75" customHeight="1">
      <c r="B472" s="61"/>
    </row>
    <row r="473" spans="2:2" ht="15.75" customHeight="1">
      <c r="B473" s="61"/>
    </row>
    <row r="474" spans="2:2" ht="15.75" customHeight="1">
      <c r="B474" s="61"/>
    </row>
    <row r="475" spans="2:2" ht="15.75" customHeight="1">
      <c r="B475" s="61"/>
    </row>
    <row r="476" spans="2:2" ht="15.75" customHeight="1">
      <c r="B476" s="61"/>
    </row>
    <row r="477" spans="2:2" ht="15.75" customHeight="1">
      <c r="B477" s="61"/>
    </row>
    <row r="478" spans="2:2" ht="15.75" customHeight="1">
      <c r="B478" s="61"/>
    </row>
    <row r="479" spans="2:2" ht="15.75" customHeight="1">
      <c r="B479" s="61"/>
    </row>
    <row r="480" spans="2:2" ht="15.75" customHeight="1">
      <c r="B480" s="61"/>
    </row>
    <row r="481" spans="2:2" ht="15.75" customHeight="1">
      <c r="B481" s="61"/>
    </row>
    <row r="482" spans="2:2" ht="15.75" customHeight="1">
      <c r="B482" s="61"/>
    </row>
    <row r="483" spans="2:2" ht="15.75" customHeight="1">
      <c r="B483" s="61"/>
    </row>
    <row r="484" spans="2:2" ht="15.75" customHeight="1">
      <c r="B484" s="61"/>
    </row>
    <row r="485" spans="2:2" ht="15.75" customHeight="1">
      <c r="B485" s="61"/>
    </row>
    <row r="486" spans="2:2" ht="15.75" customHeight="1">
      <c r="B486" s="61"/>
    </row>
    <row r="487" spans="2:2" ht="15.75" customHeight="1">
      <c r="B487" s="61"/>
    </row>
    <row r="488" spans="2:2" ht="15.75" customHeight="1">
      <c r="B488" s="61"/>
    </row>
    <row r="489" spans="2:2" ht="15.75" customHeight="1">
      <c r="B489" s="61"/>
    </row>
    <row r="490" spans="2:2" ht="15.75" customHeight="1">
      <c r="B490" s="61"/>
    </row>
    <row r="491" spans="2:2" ht="15.75" customHeight="1">
      <c r="B491" s="61"/>
    </row>
    <row r="492" spans="2:2" ht="15.75" customHeight="1">
      <c r="B492" s="61"/>
    </row>
    <row r="493" spans="2:2" ht="15.75" customHeight="1">
      <c r="B493" s="61"/>
    </row>
    <row r="494" spans="2:2" ht="15.75" customHeight="1">
      <c r="B494" s="61"/>
    </row>
    <row r="495" spans="2:2" ht="15.75" customHeight="1">
      <c r="B495" s="61"/>
    </row>
    <row r="496" spans="2:2" ht="15.75" customHeight="1">
      <c r="B496" s="61"/>
    </row>
    <row r="497" spans="2:2" ht="15.75" customHeight="1">
      <c r="B497" s="61"/>
    </row>
    <row r="498" spans="2:2" ht="15.75" customHeight="1">
      <c r="B498" s="61"/>
    </row>
    <row r="499" spans="2:2" ht="15.75" customHeight="1">
      <c r="B499" s="61"/>
    </row>
    <row r="500" spans="2:2" ht="15.75" customHeight="1">
      <c r="B500" s="61"/>
    </row>
    <row r="501" spans="2:2" ht="15.75" customHeight="1">
      <c r="B501" s="61"/>
    </row>
    <row r="502" spans="2:2" ht="15.75" customHeight="1">
      <c r="B502" s="61"/>
    </row>
    <row r="503" spans="2:2" ht="15.75" customHeight="1">
      <c r="B503" s="61"/>
    </row>
    <row r="504" spans="2:2" ht="15.75" customHeight="1">
      <c r="B504" s="61"/>
    </row>
    <row r="505" spans="2:2" ht="15.75" customHeight="1">
      <c r="B505" s="61"/>
    </row>
    <row r="506" spans="2:2" ht="15.75" customHeight="1">
      <c r="B506" s="61"/>
    </row>
    <row r="507" spans="2:2" ht="15.75" customHeight="1">
      <c r="B507" s="61"/>
    </row>
    <row r="508" spans="2:2" ht="15.75" customHeight="1">
      <c r="B508" s="61"/>
    </row>
    <row r="509" spans="2:2" ht="15.75" customHeight="1">
      <c r="B509" s="61"/>
    </row>
    <row r="510" spans="2:2" ht="15.75" customHeight="1">
      <c r="B510" s="61"/>
    </row>
    <row r="511" spans="2:2" ht="15.75" customHeight="1">
      <c r="B511" s="61"/>
    </row>
    <row r="512" spans="2:2" ht="15.75" customHeight="1">
      <c r="B512" s="61"/>
    </row>
    <row r="513" spans="2:2" ht="15.75" customHeight="1">
      <c r="B513" s="61"/>
    </row>
    <row r="514" spans="2:2" ht="15.75" customHeight="1">
      <c r="B514" s="61"/>
    </row>
    <row r="515" spans="2:2" ht="15.75" customHeight="1">
      <c r="B515" s="61"/>
    </row>
    <row r="516" spans="2:2" ht="15.75" customHeight="1">
      <c r="B516" s="61"/>
    </row>
    <row r="517" spans="2:2" ht="15.75" customHeight="1">
      <c r="B517" s="61"/>
    </row>
    <row r="518" spans="2:2" ht="15.75" customHeight="1">
      <c r="B518" s="61"/>
    </row>
    <row r="519" spans="2:2" ht="15.75" customHeight="1">
      <c r="B519" s="61"/>
    </row>
    <row r="520" spans="2:2" ht="15.75" customHeight="1">
      <c r="B520" s="61"/>
    </row>
    <row r="521" spans="2:2" ht="15.75" customHeight="1">
      <c r="B521" s="61"/>
    </row>
    <row r="522" spans="2:2" ht="15.75" customHeight="1">
      <c r="B522" s="61"/>
    </row>
    <row r="523" spans="2:2" ht="15.75" customHeight="1">
      <c r="B523" s="61"/>
    </row>
    <row r="524" spans="2:2" ht="15.75" customHeight="1">
      <c r="B524" s="61"/>
    </row>
    <row r="525" spans="2:2" ht="15.75" customHeight="1">
      <c r="B525" s="61"/>
    </row>
    <row r="526" spans="2:2" ht="15.75" customHeight="1">
      <c r="B526" s="61"/>
    </row>
    <row r="527" spans="2:2" ht="15.75" customHeight="1">
      <c r="B527" s="61"/>
    </row>
    <row r="528" spans="2:2" ht="15.75" customHeight="1">
      <c r="B528" s="61"/>
    </row>
    <row r="529" spans="2:2" ht="15.75" customHeight="1">
      <c r="B529" s="61"/>
    </row>
    <row r="530" spans="2:2" ht="15.75" customHeight="1">
      <c r="B530" s="61"/>
    </row>
    <row r="531" spans="2:2" ht="15.75" customHeight="1">
      <c r="B531" s="61"/>
    </row>
    <row r="532" spans="2:2" ht="15.75" customHeight="1">
      <c r="B532" s="61"/>
    </row>
    <row r="533" spans="2:2" ht="15.75" customHeight="1">
      <c r="B533" s="61"/>
    </row>
    <row r="534" spans="2:2" ht="15.75" customHeight="1">
      <c r="B534" s="61"/>
    </row>
    <row r="535" spans="2:2" ht="15.75" customHeight="1">
      <c r="B535" s="61"/>
    </row>
    <row r="536" spans="2:2" ht="15.75" customHeight="1">
      <c r="B536" s="61"/>
    </row>
    <row r="537" spans="2:2" ht="15.75" customHeight="1">
      <c r="B537" s="61"/>
    </row>
    <row r="538" spans="2:2" ht="15.75" customHeight="1">
      <c r="B538" s="61"/>
    </row>
    <row r="539" spans="2:2" ht="15.75" customHeight="1">
      <c r="B539" s="61"/>
    </row>
    <row r="540" spans="2:2" ht="15.75" customHeight="1">
      <c r="B540" s="61"/>
    </row>
    <row r="541" spans="2:2" ht="15.75" customHeight="1">
      <c r="B541" s="61"/>
    </row>
    <row r="542" spans="2:2" ht="15.75" customHeight="1">
      <c r="B542" s="61"/>
    </row>
    <row r="543" spans="2:2" ht="15.75" customHeight="1">
      <c r="B543" s="61"/>
    </row>
    <row r="544" spans="2:2" ht="15.75" customHeight="1">
      <c r="B544" s="61"/>
    </row>
    <row r="545" spans="2:2" ht="15.75" customHeight="1">
      <c r="B545" s="61"/>
    </row>
    <row r="546" spans="2:2" ht="15.75" customHeight="1">
      <c r="B546" s="61"/>
    </row>
    <row r="547" spans="2:2" ht="15.75" customHeight="1">
      <c r="B547" s="61"/>
    </row>
    <row r="548" spans="2:2" ht="15.75" customHeight="1">
      <c r="B548" s="61"/>
    </row>
    <row r="549" spans="2:2" ht="15.75" customHeight="1">
      <c r="B549" s="61"/>
    </row>
    <row r="550" spans="2:2" ht="15.75" customHeight="1">
      <c r="B550" s="61"/>
    </row>
    <row r="551" spans="2:2" ht="15.75" customHeight="1">
      <c r="B551" s="61"/>
    </row>
    <row r="552" spans="2:2" ht="15.75" customHeight="1">
      <c r="B552" s="61"/>
    </row>
    <row r="553" spans="2:2" ht="15.75" customHeight="1">
      <c r="B553" s="61"/>
    </row>
    <row r="554" spans="2:2" ht="15.75" customHeight="1">
      <c r="B554" s="61"/>
    </row>
    <row r="555" spans="2:2" ht="15.75" customHeight="1">
      <c r="B555" s="61"/>
    </row>
    <row r="556" spans="2:2" ht="15.75" customHeight="1">
      <c r="B556" s="61"/>
    </row>
    <row r="557" spans="2:2" ht="15.75" customHeight="1">
      <c r="B557" s="61"/>
    </row>
    <row r="558" spans="2:2" ht="15.75" customHeight="1">
      <c r="B558" s="61"/>
    </row>
    <row r="559" spans="2:2" ht="15.75" customHeight="1">
      <c r="B559" s="61"/>
    </row>
    <row r="560" spans="2:2" ht="15.75" customHeight="1">
      <c r="B560" s="61"/>
    </row>
    <row r="561" spans="2:2" ht="15.75" customHeight="1">
      <c r="B561" s="61"/>
    </row>
    <row r="562" spans="2:2" ht="15.75" customHeight="1">
      <c r="B562" s="61"/>
    </row>
    <row r="563" spans="2:2" ht="15.75" customHeight="1">
      <c r="B563" s="61"/>
    </row>
    <row r="564" spans="2:2" ht="15.75" customHeight="1">
      <c r="B564" s="61"/>
    </row>
    <row r="565" spans="2:2" ht="15.75" customHeight="1">
      <c r="B565" s="61"/>
    </row>
    <row r="566" spans="2:2" ht="15.75" customHeight="1">
      <c r="B566" s="61"/>
    </row>
    <row r="567" spans="2:2" ht="15.75" customHeight="1">
      <c r="B567" s="61"/>
    </row>
    <row r="568" spans="2:2" ht="15.75" customHeight="1">
      <c r="B568" s="61"/>
    </row>
    <row r="569" spans="2:2" ht="15.75" customHeight="1">
      <c r="B569" s="61"/>
    </row>
    <row r="570" spans="2:2" ht="15.75" customHeight="1">
      <c r="B570" s="61"/>
    </row>
    <row r="571" spans="2:2" ht="15.75" customHeight="1">
      <c r="B571" s="61"/>
    </row>
    <row r="572" spans="2:2" ht="15.75" customHeight="1">
      <c r="B572" s="61"/>
    </row>
    <row r="573" spans="2:2" ht="15.75" customHeight="1">
      <c r="B573" s="61"/>
    </row>
    <row r="574" spans="2:2" ht="15.75" customHeight="1">
      <c r="B574" s="61"/>
    </row>
    <row r="575" spans="2:2" ht="15.75" customHeight="1">
      <c r="B575" s="61"/>
    </row>
    <row r="576" spans="2:2" ht="15.75" customHeight="1">
      <c r="B576" s="61"/>
    </row>
    <row r="577" spans="2:2" ht="15.75" customHeight="1">
      <c r="B577" s="61"/>
    </row>
    <row r="578" spans="2:2" ht="15.75" customHeight="1">
      <c r="B578" s="61"/>
    </row>
    <row r="579" spans="2:2" ht="15.75" customHeight="1">
      <c r="B579" s="61"/>
    </row>
    <row r="580" spans="2:2" ht="15.75" customHeight="1">
      <c r="B580" s="61"/>
    </row>
    <row r="581" spans="2:2" ht="15.75" customHeight="1">
      <c r="B581" s="61"/>
    </row>
    <row r="582" spans="2:2" ht="15.75" customHeight="1">
      <c r="B582" s="61"/>
    </row>
    <row r="583" spans="2:2" ht="15.75" customHeight="1">
      <c r="B583" s="61"/>
    </row>
    <row r="584" spans="2:2" ht="15.75" customHeight="1">
      <c r="B584" s="61"/>
    </row>
    <row r="585" spans="2:2" ht="15.75" customHeight="1">
      <c r="B585" s="61"/>
    </row>
    <row r="586" spans="2:2" ht="15.75" customHeight="1">
      <c r="B586" s="61"/>
    </row>
    <row r="587" spans="2:2" ht="15.75" customHeight="1">
      <c r="B587" s="61"/>
    </row>
    <row r="588" spans="2:2" ht="15.75" customHeight="1">
      <c r="B588" s="61"/>
    </row>
    <row r="589" spans="2:2" ht="15.75" customHeight="1">
      <c r="B589" s="61"/>
    </row>
    <row r="590" spans="2:2" ht="15.75" customHeight="1">
      <c r="B590" s="61"/>
    </row>
    <row r="591" spans="2:2" ht="15.75" customHeight="1">
      <c r="B591" s="61"/>
    </row>
    <row r="592" spans="2:2" ht="15.75" customHeight="1">
      <c r="B592" s="61"/>
    </row>
    <row r="593" spans="2:2" ht="15.75" customHeight="1">
      <c r="B593" s="61"/>
    </row>
    <row r="594" spans="2:2" ht="15.75" customHeight="1">
      <c r="B594" s="61"/>
    </row>
    <row r="595" spans="2:2" ht="15.75" customHeight="1">
      <c r="B595" s="61"/>
    </row>
    <row r="596" spans="2:2" ht="15.75" customHeight="1">
      <c r="B596" s="61"/>
    </row>
    <row r="597" spans="2:2" ht="15.75" customHeight="1">
      <c r="B597" s="61"/>
    </row>
    <row r="598" spans="2:2" ht="15.75" customHeight="1">
      <c r="B598" s="61"/>
    </row>
    <row r="599" spans="2:2" ht="15.75" customHeight="1">
      <c r="B599" s="61"/>
    </row>
    <row r="600" spans="2:2" ht="15.75" customHeight="1">
      <c r="B600" s="61"/>
    </row>
    <row r="601" spans="2:2" ht="15.75" customHeight="1">
      <c r="B601" s="61"/>
    </row>
    <row r="602" spans="2:2" ht="15.75" customHeight="1">
      <c r="B602" s="61"/>
    </row>
    <row r="603" spans="2:2" ht="15.75" customHeight="1">
      <c r="B603" s="61"/>
    </row>
    <row r="604" spans="2:2" ht="15.75" customHeight="1">
      <c r="B604" s="61"/>
    </row>
    <row r="605" spans="2:2" ht="15.75" customHeight="1">
      <c r="B605" s="61"/>
    </row>
    <row r="606" spans="2:2" ht="15.75" customHeight="1">
      <c r="B606" s="61"/>
    </row>
    <row r="607" spans="2:2" ht="15.75" customHeight="1">
      <c r="B607" s="61"/>
    </row>
    <row r="608" spans="2:2" ht="15.75" customHeight="1">
      <c r="B608" s="61"/>
    </row>
    <row r="609" spans="2:2" ht="15.75" customHeight="1">
      <c r="B609" s="61"/>
    </row>
    <row r="610" spans="2:2" ht="15.75" customHeight="1">
      <c r="B610" s="61"/>
    </row>
    <row r="611" spans="2:2" ht="15.75" customHeight="1">
      <c r="B611" s="61"/>
    </row>
    <row r="612" spans="2:2" ht="15.75" customHeight="1">
      <c r="B612" s="61"/>
    </row>
    <row r="613" spans="2:2" ht="15.75" customHeight="1">
      <c r="B613" s="61"/>
    </row>
    <row r="614" spans="2:2" ht="15.75" customHeight="1">
      <c r="B614" s="61"/>
    </row>
    <row r="615" spans="2:2" ht="15.75" customHeight="1">
      <c r="B615" s="61"/>
    </row>
    <row r="616" spans="2:2" ht="15.75" customHeight="1">
      <c r="B616" s="61"/>
    </row>
    <row r="617" spans="2:2" ht="15.75" customHeight="1">
      <c r="B617" s="61"/>
    </row>
    <row r="618" spans="2:2" ht="15.75" customHeight="1">
      <c r="B618" s="61"/>
    </row>
    <row r="619" spans="2:2" ht="15.75" customHeight="1">
      <c r="B619" s="61"/>
    </row>
    <row r="620" spans="2:2" ht="15.75" customHeight="1">
      <c r="B620" s="61"/>
    </row>
    <row r="621" spans="2:2" ht="15.75" customHeight="1">
      <c r="B621" s="61"/>
    </row>
    <row r="622" spans="2:2" ht="15.75" customHeight="1">
      <c r="B622" s="61"/>
    </row>
    <row r="623" spans="2:2" ht="15.75" customHeight="1">
      <c r="B623" s="61"/>
    </row>
    <row r="624" spans="2:2" ht="15.75" customHeight="1">
      <c r="B624" s="61"/>
    </row>
    <row r="625" spans="2:2" ht="15.75" customHeight="1">
      <c r="B625" s="61"/>
    </row>
    <row r="626" spans="2:2" ht="15.75" customHeight="1">
      <c r="B626" s="61"/>
    </row>
    <row r="627" spans="2:2" ht="15.75" customHeight="1">
      <c r="B627" s="61"/>
    </row>
    <row r="628" spans="2:2" ht="15.75" customHeight="1">
      <c r="B628" s="61"/>
    </row>
    <row r="629" spans="2:2" ht="15.75" customHeight="1">
      <c r="B629" s="61"/>
    </row>
    <row r="630" spans="2:2" ht="15.75" customHeight="1">
      <c r="B630" s="61"/>
    </row>
    <row r="631" spans="2:2" ht="15.75" customHeight="1">
      <c r="B631" s="61"/>
    </row>
    <row r="632" spans="2:2" ht="15.75" customHeight="1">
      <c r="B632" s="61"/>
    </row>
    <row r="633" spans="2:2" ht="15.75" customHeight="1">
      <c r="B633" s="61"/>
    </row>
    <row r="634" spans="2:2" ht="15.75" customHeight="1">
      <c r="B634" s="61"/>
    </row>
    <row r="635" spans="2:2" ht="15.75" customHeight="1">
      <c r="B635" s="61"/>
    </row>
    <row r="636" spans="2:2" ht="15.75" customHeight="1">
      <c r="B636" s="61"/>
    </row>
    <row r="637" spans="2:2" ht="15.75" customHeight="1">
      <c r="B637" s="61"/>
    </row>
    <row r="638" spans="2:2" ht="15.75" customHeight="1">
      <c r="B638" s="61"/>
    </row>
    <row r="639" spans="2:2" ht="15.75" customHeight="1">
      <c r="B639" s="61"/>
    </row>
    <row r="640" spans="2:2" ht="15.75" customHeight="1">
      <c r="B640" s="61"/>
    </row>
    <row r="641" spans="2:2" ht="15.75" customHeight="1">
      <c r="B641" s="61"/>
    </row>
    <row r="642" spans="2:2" ht="15.75" customHeight="1">
      <c r="B642" s="61"/>
    </row>
    <row r="643" spans="2:2" ht="15.75" customHeight="1">
      <c r="B643" s="61"/>
    </row>
    <row r="644" spans="2:2" ht="15.75" customHeight="1">
      <c r="B644" s="61"/>
    </row>
    <row r="645" spans="2:2" ht="15.75" customHeight="1">
      <c r="B645" s="61"/>
    </row>
    <row r="646" spans="2:2" ht="15.75" customHeight="1">
      <c r="B646" s="61"/>
    </row>
    <row r="647" spans="2:2" ht="15.75" customHeight="1">
      <c r="B647" s="61"/>
    </row>
    <row r="648" spans="2:2" ht="15.75" customHeight="1">
      <c r="B648" s="61"/>
    </row>
    <row r="649" spans="2:2" ht="15.75" customHeight="1">
      <c r="B649" s="61"/>
    </row>
    <row r="650" spans="2:2" ht="15.75" customHeight="1">
      <c r="B650" s="61"/>
    </row>
    <row r="651" spans="2:2" ht="15.75" customHeight="1">
      <c r="B651" s="61"/>
    </row>
    <row r="652" spans="2:2" ht="15.75" customHeight="1">
      <c r="B652" s="61"/>
    </row>
    <row r="653" spans="2:2" ht="15.75" customHeight="1">
      <c r="B653" s="61"/>
    </row>
    <row r="654" spans="2:2" ht="15.75" customHeight="1">
      <c r="B654" s="61"/>
    </row>
    <row r="655" spans="2:2" ht="15.75" customHeight="1">
      <c r="B655" s="61"/>
    </row>
    <row r="656" spans="2:2" ht="15.75" customHeight="1">
      <c r="B656" s="61"/>
    </row>
    <row r="657" spans="2:2" ht="15.75" customHeight="1">
      <c r="B657" s="61"/>
    </row>
    <row r="658" spans="2:2" ht="15.75" customHeight="1">
      <c r="B658" s="61"/>
    </row>
    <row r="659" spans="2:2" ht="15.75" customHeight="1">
      <c r="B659" s="61"/>
    </row>
    <row r="660" spans="2:2" ht="15.75" customHeight="1">
      <c r="B660" s="61"/>
    </row>
    <row r="661" spans="2:2" ht="15.75" customHeight="1">
      <c r="B661" s="61"/>
    </row>
    <row r="662" spans="2:2" ht="15.75" customHeight="1">
      <c r="B662" s="61"/>
    </row>
    <row r="663" spans="2:2" ht="15.75" customHeight="1">
      <c r="B663" s="61"/>
    </row>
    <row r="664" spans="2:2" ht="15.75" customHeight="1">
      <c r="B664" s="61"/>
    </row>
    <row r="665" spans="2:2" ht="15.75" customHeight="1">
      <c r="B665" s="61"/>
    </row>
    <row r="666" spans="2:2" ht="15.75" customHeight="1">
      <c r="B666" s="61"/>
    </row>
    <row r="667" spans="2:2" ht="15.75" customHeight="1">
      <c r="B667" s="61"/>
    </row>
    <row r="668" spans="2:2" ht="15.75" customHeight="1">
      <c r="B668" s="61"/>
    </row>
    <row r="669" spans="2:2" ht="15.75" customHeight="1">
      <c r="B669" s="61"/>
    </row>
    <row r="670" spans="2:2" ht="15.75" customHeight="1">
      <c r="B670" s="61"/>
    </row>
    <row r="671" spans="2:2" ht="15.75" customHeight="1">
      <c r="B671" s="61"/>
    </row>
    <row r="672" spans="2:2" ht="15.75" customHeight="1">
      <c r="B672" s="61"/>
    </row>
    <row r="673" spans="2:2" ht="15.75" customHeight="1">
      <c r="B673" s="61"/>
    </row>
    <row r="674" spans="2:2" ht="15.75" customHeight="1">
      <c r="B674" s="61"/>
    </row>
    <row r="675" spans="2:2" ht="15.75" customHeight="1">
      <c r="B675" s="61"/>
    </row>
    <row r="676" spans="2:2" ht="15.75" customHeight="1">
      <c r="B676" s="61"/>
    </row>
    <row r="677" spans="2:2" ht="15.75" customHeight="1">
      <c r="B677" s="61"/>
    </row>
    <row r="678" spans="2:2" ht="15.75" customHeight="1">
      <c r="B678" s="61"/>
    </row>
    <row r="679" spans="2:2" ht="15.75" customHeight="1">
      <c r="B679" s="61"/>
    </row>
    <row r="680" spans="2:2" ht="15.75" customHeight="1">
      <c r="B680" s="61"/>
    </row>
    <row r="681" spans="2:2" ht="15.75" customHeight="1">
      <c r="B681" s="61"/>
    </row>
    <row r="682" spans="2:2" ht="15.75" customHeight="1">
      <c r="B682" s="61"/>
    </row>
    <row r="683" spans="2:2" ht="15.75" customHeight="1">
      <c r="B683" s="61"/>
    </row>
    <row r="684" spans="2:2" ht="15.75" customHeight="1">
      <c r="B684" s="61"/>
    </row>
    <row r="685" spans="2:2" ht="15.75" customHeight="1">
      <c r="B685" s="61"/>
    </row>
    <row r="686" spans="2:2" ht="15.75" customHeight="1">
      <c r="B686" s="61"/>
    </row>
    <row r="687" spans="2:2" ht="15.75" customHeight="1">
      <c r="B687" s="61"/>
    </row>
    <row r="688" spans="2:2" ht="15.75" customHeight="1">
      <c r="B688" s="61"/>
    </row>
    <row r="689" spans="2:2" ht="15.75" customHeight="1">
      <c r="B689" s="61"/>
    </row>
    <row r="690" spans="2:2" ht="15.75" customHeight="1">
      <c r="B690" s="61"/>
    </row>
    <row r="691" spans="2:2" ht="15.75" customHeight="1">
      <c r="B691" s="61"/>
    </row>
    <row r="692" spans="2:2" ht="15.75" customHeight="1">
      <c r="B692" s="61"/>
    </row>
    <row r="693" spans="2:2" ht="15.75" customHeight="1">
      <c r="B693" s="61"/>
    </row>
    <row r="694" spans="2:2" ht="15.75" customHeight="1">
      <c r="B694" s="61"/>
    </row>
    <row r="695" spans="2:2" ht="15.75" customHeight="1">
      <c r="B695" s="61"/>
    </row>
    <row r="696" spans="2:2" ht="15.75" customHeight="1">
      <c r="B696" s="61"/>
    </row>
    <row r="697" spans="2:2" ht="15.75" customHeight="1">
      <c r="B697" s="61"/>
    </row>
    <row r="698" spans="2:2" ht="15.75" customHeight="1">
      <c r="B698" s="61"/>
    </row>
    <row r="699" spans="2:2" ht="15.75" customHeight="1">
      <c r="B699" s="61"/>
    </row>
    <row r="700" spans="2:2" ht="15.75" customHeight="1">
      <c r="B700" s="61"/>
    </row>
    <row r="701" spans="2:2" ht="15.75" customHeight="1">
      <c r="B701" s="61"/>
    </row>
    <row r="702" spans="2:2" ht="15.75" customHeight="1">
      <c r="B702" s="61"/>
    </row>
    <row r="703" spans="2:2" ht="15.75" customHeight="1">
      <c r="B703" s="61"/>
    </row>
    <row r="704" spans="2:2" ht="15.75" customHeight="1">
      <c r="B704" s="61"/>
    </row>
    <row r="705" spans="2:2" ht="15.75" customHeight="1">
      <c r="B705" s="61"/>
    </row>
    <row r="706" spans="2:2" ht="15.75" customHeight="1">
      <c r="B706" s="61"/>
    </row>
    <row r="707" spans="2:2" ht="15.75" customHeight="1">
      <c r="B707" s="61"/>
    </row>
    <row r="708" spans="2:2" ht="15.75" customHeight="1">
      <c r="B708" s="61"/>
    </row>
    <row r="709" spans="2:2" ht="15.75" customHeight="1">
      <c r="B709" s="61"/>
    </row>
    <row r="710" spans="2:2" ht="15.75" customHeight="1">
      <c r="B710" s="61"/>
    </row>
    <row r="711" spans="2:2" ht="15.75" customHeight="1">
      <c r="B711" s="61"/>
    </row>
    <row r="712" spans="2:2" ht="15.75" customHeight="1">
      <c r="B712" s="61"/>
    </row>
    <row r="713" spans="2:2" ht="15.75" customHeight="1">
      <c r="B713" s="61"/>
    </row>
    <row r="714" spans="2:2" ht="15.75" customHeight="1">
      <c r="B714" s="61"/>
    </row>
    <row r="715" spans="2:2" ht="15.75" customHeight="1">
      <c r="B715" s="61"/>
    </row>
    <row r="716" spans="2:2" ht="15.75" customHeight="1">
      <c r="B716" s="61"/>
    </row>
    <row r="717" spans="2:2" ht="15.75" customHeight="1">
      <c r="B717" s="61"/>
    </row>
    <row r="718" spans="2:2" ht="15.75" customHeight="1">
      <c r="B718" s="61"/>
    </row>
    <row r="719" spans="2:2" ht="15.75" customHeight="1">
      <c r="B719" s="61"/>
    </row>
    <row r="720" spans="2:2" ht="15.75" customHeight="1">
      <c r="B720" s="61"/>
    </row>
    <row r="721" spans="2:2" ht="15.75" customHeight="1">
      <c r="B721" s="61"/>
    </row>
    <row r="722" spans="2:2" ht="15.75" customHeight="1">
      <c r="B722" s="61"/>
    </row>
    <row r="723" spans="2:2" ht="15.75" customHeight="1">
      <c r="B723" s="61"/>
    </row>
    <row r="724" spans="2:2" ht="15.75" customHeight="1">
      <c r="B724" s="61"/>
    </row>
    <row r="725" spans="2:2" ht="15.75" customHeight="1">
      <c r="B725" s="61"/>
    </row>
    <row r="726" spans="2:2" ht="15.75" customHeight="1">
      <c r="B726" s="61"/>
    </row>
    <row r="727" spans="2:2" ht="15.75" customHeight="1">
      <c r="B727" s="61"/>
    </row>
    <row r="728" spans="2:2" ht="15.75" customHeight="1">
      <c r="B728" s="61"/>
    </row>
    <row r="729" spans="2:2" ht="15.75" customHeight="1">
      <c r="B729" s="61"/>
    </row>
    <row r="730" spans="2:2" ht="15.75" customHeight="1">
      <c r="B730" s="61"/>
    </row>
    <row r="731" spans="2:2" ht="15.75" customHeight="1">
      <c r="B731" s="61"/>
    </row>
    <row r="732" spans="2:2" ht="15.75" customHeight="1">
      <c r="B732" s="61"/>
    </row>
    <row r="733" spans="2:2" ht="15.75" customHeight="1">
      <c r="B733" s="61"/>
    </row>
    <row r="734" spans="2:2" ht="15.75" customHeight="1">
      <c r="B734" s="61"/>
    </row>
    <row r="735" spans="2:2" ht="15.75" customHeight="1">
      <c r="B735" s="61"/>
    </row>
    <row r="736" spans="2:2" ht="15.75" customHeight="1">
      <c r="B736" s="61"/>
    </row>
    <row r="737" spans="2:2" ht="15.75" customHeight="1">
      <c r="B737" s="61"/>
    </row>
    <row r="738" spans="2:2" ht="15.75" customHeight="1">
      <c r="B738" s="61"/>
    </row>
    <row r="739" spans="2:2" ht="15.75" customHeight="1">
      <c r="B739" s="61"/>
    </row>
    <row r="740" spans="2:2" ht="15.75" customHeight="1">
      <c r="B740" s="61"/>
    </row>
    <row r="741" spans="2:2" ht="15.75" customHeight="1">
      <c r="B741" s="61"/>
    </row>
    <row r="742" spans="2:2" ht="15.75" customHeight="1">
      <c r="B742" s="61"/>
    </row>
    <row r="743" spans="2:2" ht="15.75" customHeight="1">
      <c r="B743" s="61"/>
    </row>
    <row r="744" spans="2:2" ht="15.75" customHeight="1">
      <c r="B744" s="61"/>
    </row>
    <row r="745" spans="2:2" ht="15.75" customHeight="1">
      <c r="B745" s="61"/>
    </row>
    <row r="746" spans="2:2" ht="15.75" customHeight="1">
      <c r="B746" s="61"/>
    </row>
    <row r="747" spans="2:2" ht="15.75" customHeight="1">
      <c r="B747" s="61"/>
    </row>
    <row r="748" spans="2:2" ht="15.75" customHeight="1">
      <c r="B748" s="61"/>
    </row>
    <row r="749" spans="2:2" ht="15.75" customHeight="1">
      <c r="B749" s="61"/>
    </row>
    <row r="750" spans="2:2" ht="15.75" customHeight="1">
      <c r="B750" s="61"/>
    </row>
    <row r="751" spans="2:2" ht="15.75" customHeight="1">
      <c r="B751" s="61"/>
    </row>
    <row r="752" spans="2:2" ht="15.75" customHeight="1">
      <c r="B752" s="61"/>
    </row>
    <row r="753" spans="2:2" ht="15.75" customHeight="1">
      <c r="B753" s="61"/>
    </row>
    <row r="754" spans="2:2" ht="15.75" customHeight="1">
      <c r="B754" s="61"/>
    </row>
    <row r="755" spans="2:2" ht="15.75" customHeight="1">
      <c r="B755" s="61"/>
    </row>
    <row r="756" spans="2:2" ht="15.75" customHeight="1">
      <c r="B756" s="61"/>
    </row>
    <row r="757" spans="2:2" ht="15.75" customHeight="1">
      <c r="B757" s="61"/>
    </row>
    <row r="758" spans="2:2" ht="15.75" customHeight="1">
      <c r="B758" s="61"/>
    </row>
    <row r="759" spans="2:2" ht="15.75" customHeight="1">
      <c r="B759" s="61"/>
    </row>
    <row r="760" spans="2:2" ht="15.75" customHeight="1">
      <c r="B760" s="61"/>
    </row>
    <row r="761" spans="2:2" ht="15.75" customHeight="1">
      <c r="B761" s="61"/>
    </row>
    <row r="762" spans="2:2" ht="15.75" customHeight="1">
      <c r="B762" s="61"/>
    </row>
    <row r="763" spans="2:2" ht="15.75" customHeight="1">
      <c r="B763" s="61"/>
    </row>
    <row r="764" spans="2:2" ht="15.75" customHeight="1">
      <c r="B764" s="61"/>
    </row>
    <row r="765" spans="2:2" ht="15.75" customHeight="1">
      <c r="B765" s="61"/>
    </row>
    <row r="766" spans="2:2" ht="15.75" customHeight="1">
      <c r="B766" s="61"/>
    </row>
    <row r="767" spans="2:2" ht="15.75" customHeight="1">
      <c r="B767" s="61"/>
    </row>
    <row r="768" spans="2:2" ht="15.75" customHeight="1">
      <c r="B768" s="61"/>
    </row>
    <row r="769" spans="2:2" ht="15.75" customHeight="1">
      <c r="B769" s="61"/>
    </row>
    <row r="770" spans="2:2" ht="15.75" customHeight="1">
      <c r="B770" s="61"/>
    </row>
    <row r="771" spans="2:2" ht="15.75" customHeight="1">
      <c r="B771" s="61"/>
    </row>
    <row r="772" spans="2:2" ht="15.75" customHeight="1">
      <c r="B772" s="61"/>
    </row>
    <row r="773" spans="2:2" ht="15.75" customHeight="1">
      <c r="B773" s="61"/>
    </row>
    <row r="774" spans="2:2" ht="15.75" customHeight="1">
      <c r="B774" s="61"/>
    </row>
    <row r="775" spans="2:2" ht="15.75" customHeight="1">
      <c r="B775" s="61"/>
    </row>
    <row r="776" spans="2:2" ht="15.75" customHeight="1">
      <c r="B776" s="61"/>
    </row>
    <row r="777" spans="2:2" ht="15.75" customHeight="1">
      <c r="B777" s="61"/>
    </row>
    <row r="778" spans="2:2" ht="15.75" customHeight="1">
      <c r="B778" s="61"/>
    </row>
    <row r="779" spans="2:2" ht="15.75" customHeight="1">
      <c r="B779" s="61"/>
    </row>
    <row r="780" spans="2:2" ht="15.75" customHeight="1">
      <c r="B780" s="61"/>
    </row>
    <row r="781" spans="2:2" ht="15.75" customHeight="1">
      <c r="B781" s="61"/>
    </row>
    <row r="782" spans="2:2" ht="15.75" customHeight="1">
      <c r="B782" s="61"/>
    </row>
    <row r="783" spans="2:2" ht="15.75" customHeight="1">
      <c r="B783" s="61"/>
    </row>
    <row r="784" spans="2:2" ht="15.75" customHeight="1">
      <c r="B784" s="61"/>
    </row>
    <row r="785" spans="2:2" ht="15.75" customHeight="1">
      <c r="B785" s="61"/>
    </row>
    <row r="786" spans="2:2" ht="15.75" customHeight="1">
      <c r="B786" s="61"/>
    </row>
    <row r="787" spans="2:2" ht="15.75" customHeight="1">
      <c r="B787" s="61"/>
    </row>
    <row r="788" spans="2:2" ht="15.75" customHeight="1">
      <c r="B788" s="61"/>
    </row>
    <row r="789" spans="2:2" ht="15.75" customHeight="1">
      <c r="B789" s="61"/>
    </row>
    <row r="790" spans="2:2" ht="15.75" customHeight="1">
      <c r="B790" s="61"/>
    </row>
    <row r="791" spans="2:2" ht="15.75" customHeight="1">
      <c r="B791" s="61"/>
    </row>
    <row r="792" spans="2:2" ht="15.75" customHeight="1">
      <c r="B792" s="61"/>
    </row>
    <row r="793" spans="2:2" ht="15.75" customHeight="1">
      <c r="B793" s="61"/>
    </row>
    <row r="794" spans="2:2" ht="15.75" customHeight="1">
      <c r="B794" s="61"/>
    </row>
    <row r="795" spans="2:2" ht="15.75" customHeight="1">
      <c r="B795" s="61"/>
    </row>
    <row r="796" spans="2:2" ht="15.75" customHeight="1">
      <c r="B796" s="61"/>
    </row>
    <row r="797" spans="2:2" ht="15.75" customHeight="1">
      <c r="B797" s="61"/>
    </row>
    <row r="798" spans="2:2" ht="15.75" customHeight="1">
      <c r="B798" s="61"/>
    </row>
    <row r="799" spans="2:2" ht="15.75" customHeight="1">
      <c r="B799" s="61"/>
    </row>
    <row r="800" spans="2:2" ht="15.75" customHeight="1">
      <c r="B800" s="61"/>
    </row>
    <row r="801" spans="2:2" ht="15.75" customHeight="1">
      <c r="B801" s="61"/>
    </row>
    <row r="802" spans="2:2" ht="15.75" customHeight="1">
      <c r="B802" s="61"/>
    </row>
    <row r="803" spans="2:2" ht="15.75" customHeight="1">
      <c r="B803" s="61"/>
    </row>
    <row r="804" spans="2:2" ht="15.75" customHeight="1">
      <c r="B804" s="61"/>
    </row>
    <row r="805" spans="2:2" ht="15.75" customHeight="1">
      <c r="B805" s="61"/>
    </row>
    <row r="806" spans="2:2" ht="15.75" customHeight="1">
      <c r="B806" s="61"/>
    </row>
    <row r="807" spans="2:2" ht="15.75" customHeight="1">
      <c r="B807" s="61"/>
    </row>
    <row r="808" spans="2:2" ht="15.75" customHeight="1">
      <c r="B808" s="61"/>
    </row>
    <row r="809" spans="2:2" ht="15.75" customHeight="1">
      <c r="B809" s="61"/>
    </row>
    <row r="810" spans="2:2" ht="15.75" customHeight="1">
      <c r="B810" s="61"/>
    </row>
    <row r="811" spans="2:2" ht="15.75" customHeight="1">
      <c r="B811" s="61"/>
    </row>
    <row r="812" spans="2:2" ht="15.75" customHeight="1">
      <c r="B812" s="61"/>
    </row>
    <row r="813" spans="2:2" ht="15.75" customHeight="1">
      <c r="B813" s="61"/>
    </row>
    <row r="814" spans="2:2" ht="15.75" customHeight="1">
      <c r="B814" s="61"/>
    </row>
    <row r="815" spans="2:2" ht="15.75" customHeight="1">
      <c r="B815" s="61"/>
    </row>
    <row r="816" spans="2:2" ht="15.75" customHeight="1">
      <c r="B816" s="61"/>
    </row>
    <row r="817" spans="2:2" ht="15.75" customHeight="1">
      <c r="B817" s="61"/>
    </row>
    <row r="818" spans="2:2" ht="15.75" customHeight="1">
      <c r="B818" s="61"/>
    </row>
    <row r="819" spans="2:2" ht="15.75" customHeight="1">
      <c r="B819" s="61"/>
    </row>
    <row r="820" spans="2:2" ht="15.75" customHeight="1">
      <c r="B820" s="61"/>
    </row>
    <row r="821" spans="2:2" ht="15.75" customHeight="1">
      <c r="B821" s="61"/>
    </row>
    <row r="822" spans="2:2" ht="15.75" customHeight="1">
      <c r="B822" s="61"/>
    </row>
    <row r="823" spans="2:2" ht="15.75" customHeight="1">
      <c r="B823" s="61"/>
    </row>
    <row r="824" spans="2:2" ht="15.75" customHeight="1">
      <c r="B824" s="61"/>
    </row>
    <row r="825" spans="2:2" ht="15.75" customHeight="1">
      <c r="B825" s="61"/>
    </row>
    <row r="826" spans="2:2" ht="15.75" customHeight="1">
      <c r="B826" s="61"/>
    </row>
    <row r="827" spans="2:2" ht="15.75" customHeight="1">
      <c r="B827" s="61"/>
    </row>
    <row r="828" spans="2:2" ht="15.75" customHeight="1">
      <c r="B828" s="61"/>
    </row>
    <row r="829" spans="2:2" ht="15.75" customHeight="1">
      <c r="B829" s="61"/>
    </row>
    <row r="830" spans="2:2" ht="15.75" customHeight="1">
      <c r="B830" s="61"/>
    </row>
    <row r="831" spans="2:2" ht="15.75" customHeight="1">
      <c r="B831" s="61"/>
    </row>
    <row r="832" spans="2:2" ht="15.75" customHeight="1">
      <c r="B832" s="61"/>
    </row>
    <row r="833" spans="2:2" ht="15.75" customHeight="1">
      <c r="B833" s="61"/>
    </row>
    <row r="834" spans="2:2" ht="15.75" customHeight="1">
      <c r="B834" s="61"/>
    </row>
    <row r="835" spans="2:2" ht="15.75" customHeight="1">
      <c r="B835" s="61"/>
    </row>
    <row r="836" spans="2:2" ht="15.75" customHeight="1">
      <c r="B836" s="61"/>
    </row>
    <row r="837" spans="2:2" ht="15.75" customHeight="1">
      <c r="B837" s="61"/>
    </row>
    <row r="838" spans="2:2" ht="15.75" customHeight="1">
      <c r="B838" s="61"/>
    </row>
    <row r="839" spans="2:2" ht="15.75" customHeight="1">
      <c r="B839" s="61"/>
    </row>
    <row r="840" spans="2:2" ht="15.75" customHeight="1">
      <c r="B840" s="61"/>
    </row>
    <row r="841" spans="2:2" ht="15.75" customHeight="1">
      <c r="B841" s="61"/>
    </row>
    <row r="842" spans="2:2" ht="15.75" customHeight="1">
      <c r="B842" s="61"/>
    </row>
    <row r="843" spans="2:2" ht="15.75" customHeight="1">
      <c r="B843" s="61"/>
    </row>
    <row r="844" spans="2:2" ht="15.75" customHeight="1">
      <c r="B844" s="61"/>
    </row>
    <row r="845" spans="2:2" ht="15.75" customHeight="1">
      <c r="B845" s="61"/>
    </row>
    <row r="846" spans="2:2" ht="15.75" customHeight="1">
      <c r="B846" s="61"/>
    </row>
    <row r="847" spans="2:2" ht="15.75" customHeight="1">
      <c r="B847" s="61"/>
    </row>
    <row r="848" spans="2:2" ht="15.75" customHeight="1">
      <c r="B848" s="61"/>
    </row>
    <row r="849" spans="2:2" ht="15.75" customHeight="1">
      <c r="B849" s="61"/>
    </row>
    <row r="850" spans="2:2" ht="15.75" customHeight="1">
      <c r="B850" s="61"/>
    </row>
    <row r="851" spans="2:2" ht="15.75" customHeight="1">
      <c r="B851" s="61"/>
    </row>
    <row r="852" spans="2:2" ht="15.75" customHeight="1">
      <c r="B852" s="61"/>
    </row>
    <row r="853" spans="2:2" ht="15.75" customHeight="1">
      <c r="B853" s="61"/>
    </row>
    <row r="854" spans="2:2" ht="15.75" customHeight="1">
      <c r="B854" s="61"/>
    </row>
    <row r="855" spans="2:2" ht="15.75" customHeight="1">
      <c r="B855" s="61"/>
    </row>
    <row r="856" spans="2:2" ht="15.75" customHeight="1">
      <c r="B856" s="61"/>
    </row>
    <row r="857" spans="2:2" ht="15.75" customHeight="1">
      <c r="B857" s="61"/>
    </row>
    <row r="858" spans="2:2" ht="15.75" customHeight="1">
      <c r="B858" s="61"/>
    </row>
    <row r="859" spans="2:2" ht="15.75" customHeight="1">
      <c r="B859" s="61"/>
    </row>
    <row r="860" spans="2:2" ht="15.75" customHeight="1">
      <c r="B860" s="61"/>
    </row>
    <row r="861" spans="2:2" ht="15.75" customHeight="1">
      <c r="B861" s="61"/>
    </row>
    <row r="862" spans="2:2" ht="15.75" customHeight="1">
      <c r="B862" s="61"/>
    </row>
    <row r="863" spans="2:2" ht="15.75" customHeight="1">
      <c r="B863" s="61"/>
    </row>
    <row r="864" spans="2:2" ht="15.75" customHeight="1">
      <c r="B864" s="61"/>
    </row>
    <row r="865" spans="2:2" ht="15.75" customHeight="1">
      <c r="B865" s="61"/>
    </row>
    <row r="866" spans="2:2" ht="15.75" customHeight="1">
      <c r="B866" s="61"/>
    </row>
    <row r="867" spans="2:2" ht="15.75" customHeight="1">
      <c r="B867" s="61"/>
    </row>
    <row r="868" spans="2:2" ht="15.75" customHeight="1">
      <c r="B868" s="61"/>
    </row>
    <row r="869" spans="2:2" ht="15.75" customHeight="1">
      <c r="B869" s="61"/>
    </row>
    <row r="870" spans="2:2" ht="15.75" customHeight="1">
      <c r="B870" s="61"/>
    </row>
    <row r="871" spans="2:2" ht="15.75" customHeight="1">
      <c r="B871" s="61"/>
    </row>
    <row r="872" spans="2:2" ht="15.75" customHeight="1">
      <c r="B872" s="61"/>
    </row>
    <row r="873" spans="2:2" ht="15.75" customHeight="1">
      <c r="B873" s="61"/>
    </row>
    <row r="874" spans="2:2" ht="15.75" customHeight="1">
      <c r="B874" s="61"/>
    </row>
    <row r="875" spans="2:2" ht="15.75" customHeight="1">
      <c r="B875" s="61"/>
    </row>
    <row r="876" spans="2:2" ht="15.75" customHeight="1">
      <c r="B876" s="61"/>
    </row>
    <row r="877" spans="2:2" ht="15.75" customHeight="1">
      <c r="B877" s="61"/>
    </row>
    <row r="878" spans="2:2" ht="15.75" customHeight="1">
      <c r="B878" s="61"/>
    </row>
    <row r="879" spans="2:2" ht="15.75" customHeight="1">
      <c r="B879" s="61"/>
    </row>
    <row r="880" spans="2:2" ht="15.75" customHeight="1">
      <c r="B880" s="61"/>
    </row>
    <row r="881" spans="2:2" ht="15.75" customHeight="1">
      <c r="B881" s="61"/>
    </row>
    <row r="882" spans="2:2" ht="15.75" customHeight="1">
      <c r="B882" s="61"/>
    </row>
    <row r="883" spans="2:2" ht="15.75" customHeight="1">
      <c r="B883" s="61"/>
    </row>
    <row r="884" spans="2:2" ht="15.75" customHeight="1">
      <c r="B884" s="61"/>
    </row>
    <row r="885" spans="2:2" ht="15.75" customHeight="1">
      <c r="B885" s="61"/>
    </row>
    <row r="886" spans="2:2" ht="15.75" customHeight="1">
      <c r="B886" s="61"/>
    </row>
    <row r="887" spans="2:2" ht="15.75" customHeight="1">
      <c r="B887" s="61"/>
    </row>
    <row r="888" spans="2:2" ht="15.75" customHeight="1">
      <c r="B888" s="61"/>
    </row>
    <row r="889" spans="2:2" ht="15.75" customHeight="1">
      <c r="B889" s="61"/>
    </row>
    <row r="890" spans="2:2" ht="15.75" customHeight="1">
      <c r="B890" s="61"/>
    </row>
    <row r="891" spans="2:2" ht="15.75" customHeight="1">
      <c r="B891" s="61"/>
    </row>
    <row r="892" spans="2:2" ht="15.75" customHeight="1">
      <c r="B892" s="61"/>
    </row>
    <row r="893" spans="2:2" ht="15.75" customHeight="1">
      <c r="B893" s="61"/>
    </row>
    <row r="894" spans="2:2" ht="15.75" customHeight="1">
      <c r="B894" s="61"/>
    </row>
    <row r="895" spans="2:2" ht="15.75" customHeight="1">
      <c r="B895" s="61"/>
    </row>
    <row r="896" spans="2:2" ht="15.75" customHeight="1">
      <c r="B896" s="61"/>
    </row>
    <row r="897" spans="2:2" ht="15.75" customHeight="1">
      <c r="B897" s="61"/>
    </row>
    <row r="898" spans="2:2" ht="15.75" customHeight="1">
      <c r="B898" s="61"/>
    </row>
    <row r="899" spans="2:2" ht="15.75" customHeight="1">
      <c r="B899" s="61"/>
    </row>
    <row r="900" spans="2:2" ht="15.75" customHeight="1">
      <c r="B900" s="61"/>
    </row>
    <row r="901" spans="2:2" ht="15.75" customHeight="1">
      <c r="B901" s="61"/>
    </row>
    <row r="902" spans="2:2" ht="15.75" customHeight="1">
      <c r="B902" s="61"/>
    </row>
    <row r="903" spans="2:2" ht="15.75" customHeight="1">
      <c r="B903" s="61"/>
    </row>
    <row r="904" spans="2:2" ht="15.75" customHeight="1">
      <c r="B904" s="61"/>
    </row>
    <row r="905" spans="2:2" ht="15.75" customHeight="1">
      <c r="B905" s="61"/>
    </row>
    <row r="906" spans="2:2" ht="15.75" customHeight="1">
      <c r="B906" s="61"/>
    </row>
    <row r="907" spans="2:2" ht="15.75" customHeight="1">
      <c r="B907" s="61"/>
    </row>
    <row r="908" spans="2:2" ht="15.75" customHeight="1">
      <c r="B908" s="61"/>
    </row>
    <row r="909" spans="2:2" ht="15.75" customHeight="1">
      <c r="B909" s="61"/>
    </row>
    <row r="910" spans="2:2" ht="15.75" customHeight="1">
      <c r="B910" s="61"/>
    </row>
    <row r="911" spans="2:2" ht="15.75" customHeight="1">
      <c r="B911" s="61"/>
    </row>
    <row r="912" spans="2:2" ht="15.75" customHeight="1">
      <c r="B912" s="61"/>
    </row>
    <row r="913" spans="2:2" ht="15.75" customHeight="1">
      <c r="B913" s="61"/>
    </row>
    <row r="914" spans="2:2" ht="15.75" customHeight="1">
      <c r="B914" s="61"/>
    </row>
    <row r="915" spans="2:2" ht="15.75" customHeight="1">
      <c r="B915" s="61"/>
    </row>
    <row r="916" spans="2:2" ht="15.75" customHeight="1">
      <c r="B916" s="61"/>
    </row>
    <row r="917" spans="2:2" ht="15.75" customHeight="1">
      <c r="B917" s="61"/>
    </row>
    <row r="918" spans="2:2" ht="15.75" customHeight="1">
      <c r="B918" s="61"/>
    </row>
    <row r="919" spans="2:2" ht="15.75" customHeight="1">
      <c r="B919" s="61"/>
    </row>
    <row r="920" spans="2:2" ht="15.75" customHeight="1">
      <c r="B920" s="61"/>
    </row>
    <row r="921" spans="2:2" ht="15.75" customHeight="1">
      <c r="B921" s="61"/>
    </row>
    <row r="922" spans="2:2" ht="15.75" customHeight="1">
      <c r="B922" s="61"/>
    </row>
    <row r="923" spans="2:2" ht="15.75" customHeight="1">
      <c r="B923" s="61"/>
    </row>
    <row r="924" spans="2:2" ht="15.75" customHeight="1">
      <c r="B924" s="61"/>
    </row>
    <row r="925" spans="2:2" ht="15.75" customHeight="1">
      <c r="B925" s="61"/>
    </row>
    <row r="926" spans="2:2" ht="15.75" customHeight="1">
      <c r="B926" s="61"/>
    </row>
    <row r="927" spans="2:2" ht="15.75" customHeight="1">
      <c r="B927" s="61"/>
    </row>
    <row r="928" spans="2:2" ht="15.75" customHeight="1">
      <c r="B928" s="61"/>
    </row>
    <row r="929" spans="2:2" ht="15.75" customHeight="1">
      <c r="B929" s="61"/>
    </row>
    <row r="930" spans="2:2" ht="15.75" customHeight="1">
      <c r="B930" s="61"/>
    </row>
    <row r="931" spans="2:2" ht="15.75" customHeight="1">
      <c r="B931" s="61"/>
    </row>
    <row r="932" spans="2:2" ht="15.75" customHeight="1">
      <c r="B932" s="61"/>
    </row>
    <row r="933" spans="2:2" ht="15.75" customHeight="1">
      <c r="B933" s="61"/>
    </row>
    <row r="934" spans="2:2" ht="15.75" customHeight="1">
      <c r="B934" s="61"/>
    </row>
    <row r="935" spans="2:2" ht="15.75" customHeight="1">
      <c r="B935" s="61"/>
    </row>
    <row r="936" spans="2:2" ht="15.75" customHeight="1">
      <c r="B936" s="61"/>
    </row>
    <row r="937" spans="2:2" ht="15.75" customHeight="1">
      <c r="B937" s="61"/>
    </row>
    <row r="938" spans="2:2" ht="15.75" customHeight="1">
      <c r="B938" s="61"/>
    </row>
    <row r="939" spans="2:2" ht="15.75" customHeight="1">
      <c r="B939" s="61"/>
    </row>
    <row r="940" spans="2:2" ht="15.75" customHeight="1">
      <c r="B940" s="61"/>
    </row>
    <row r="941" spans="2:2" ht="15.75" customHeight="1">
      <c r="B941" s="61"/>
    </row>
    <row r="942" spans="2:2" ht="15.75" customHeight="1">
      <c r="B942" s="61"/>
    </row>
    <row r="943" spans="2:2" ht="15.75" customHeight="1">
      <c r="B943" s="61"/>
    </row>
    <row r="944" spans="2:2" ht="15.75" customHeight="1">
      <c r="B944" s="61"/>
    </row>
    <row r="945" spans="2:2" ht="15.75" customHeight="1">
      <c r="B945" s="61"/>
    </row>
    <row r="946" spans="2:2" ht="15.75" customHeight="1">
      <c r="B946" s="61"/>
    </row>
    <row r="947" spans="2:2" ht="15.75" customHeight="1">
      <c r="B947" s="61"/>
    </row>
    <row r="948" spans="2:2" ht="15.75" customHeight="1">
      <c r="B948" s="61"/>
    </row>
    <row r="949" spans="2:2" ht="15.75" customHeight="1">
      <c r="B949" s="61"/>
    </row>
    <row r="950" spans="2:2" ht="15.75" customHeight="1">
      <c r="B950" s="61"/>
    </row>
    <row r="951" spans="2:2" ht="15.75" customHeight="1">
      <c r="B951" s="61"/>
    </row>
    <row r="952" spans="2:2" ht="15.75" customHeight="1">
      <c r="B952" s="61"/>
    </row>
    <row r="953" spans="2:2" ht="15.75" customHeight="1">
      <c r="B953" s="61"/>
    </row>
    <row r="954" spans="2:2" ht="15.75" customHeight="1">
      <c r="B954" s="61"/>
    </row>
    <row r="955" spans="2:2" ht="15.75" customHeight="1">
      <c r="B955" s="61"/>
    </row>
    <row r="956" spans="2:2" ht="15.75" customHeight="1">
      <c r="B956" s="61"/>
    </row>
    <row r="957" spans="2:2" ht="15.75" customHeight="1">
      <c r="B957" s="61"/>
    </row>
    <row r="958" spans="2:2" ht="15.75" customHeight="1">
      <c r="B958" s="61"/>
    </row>
    <row r="959" spans="2:2" ht="15.75" customHeight="1">
      <c r="B959" s="61"/>
    </row>
    <row r="960" spans="2:2" ht="15.75" customHeight="1">
      <c r="B960" s="61"/>
    </row>
    <row r="961" spans="2:2" ht="15.75" customHeight="1">
      <c r="B961" s="61"/>
    </row>
    <row r="962" spans="2:2" ht="15.75" customHeight="1">
      <c r="B962" s="61"/>
    </row>
    <row r="963" spans="2:2" ht="15.75" customHeight="1">
      <c r="B963" s="61"/>
    </row>
    <row r="964" spans="2:2" ht="15.75" customHeight="1">
      <c r="B964" s="61"/>
    </row>
    <row r="965" spans="2:2" ht="15.75" customHeight="1">
      <c r="B965" s="61"/>
    </row>
    <row r="966" spans="2:2" ht="15.75" customHeight="1">
      <c r="B966" s="61"/>
    </row>
    <row r="967" spans="2:2" ht="15.75" customHeight="1">
      <c r="B967" s="61"/>
    </row>
    <row r="968" spans="2:2" ht="15.75" customHeight="1">
      <c r="B968" s="61"/>
    </row>
    <row r="969" spans="2:2" ht="15.75" customHeight="1">
      <c r="B969" s="61"/>
    </row>
    <row r="970" spans="2:2" ht="15.75" customHeight="1">
      <c r="B970" s="61"/>
    </row>
    <row r="971" spans="2:2" ht="15.75" customHeight="1">
      <c r="B971" s="61"/>
    </row>
    <row r="972" spans="2:2" ht="15.75" customHeight="1">
      <c r="B972" s="61"/>
    </row>
    <row r="973" spans="2:2" ht="15.75" customHeight="1">
      <c r="B973" s="61"/>
    </row>
    <row r="974" spans="2:2" ht="15.75" customHeight="1">
      <c r="B974" s="61"/>
    </row>
    <row r="975" spans="2:2" ht="15.75" customHeight="1">
      <c r="B975" s="61"/>
    </row>
    <row r="976" spans="2:2" ht="15.75" customHeight="1">
      <c r="B976" s="61"/>
    </row>
    <row r="977" spans="2:2" ht="15.75" customHeight="1">
      <c r="B977" s="61"/>
    </row>
    <row r="978" spans="2:2" ht="15.75" customHeight="1">
      <c r="B978" s="61"/>
    </row>
    <row r="979" spans="2:2" ht="15.75" customHeight="1">
      <c r="B979" s="61"/>
    </row>
    <row r="980" spans="2:2" ht="15.75" customHeight="1">
      <c r="B980" s="61"/>
    </row>
    <row r="981" spans="2:2" ht="15.75" customHeight="1">
      <c r="B981" s="61"/>
    </row>
    <row r="982" spans="2:2" ht="15.75" customHeight="1">
      <c r="B982" s="61"/>
    </row>
    <row r="983" spans="2:2" ht="15.75" customHeight="1">
      <c r="B983" s="61"/>
    </row>
    <row r="984" spans="2:2" ht="15.75" customHeight="1">
      <c r="B984" s="61"/>
    </row>
    <row r="985" spans="2:2" ht="15.75" customHeight="1">
      <c r="B985" s="61"/>
    </row>
    <row r="986" spans="2:2" ht="15.75" customHeight="1">
      <c r="B986" s="61"/>
    </row>
    <row r="987" spans="2:2" ht="15.75" customHeight="1">
      <c r="B987" s="61"/>
    </row>
    <row r="988" spans="2:2" ht="15.75" customHeight="1">
      <c r="B988" s="61"/>
    </row>
    <row r="989" spans="2:2" ht="15.75" customHeight="1">
      <c r="B989" s="61"/>
    </row>
    <row r="990" spans="2:2" ht="15.75" customHeight="1">
      <c r="B990" s="61"/>
    </row>
    <row r="991" spans="2:2" ht="15.75" customHeight="1">
      <c r="B991" s="61"/>
    </row>
    <row r="992" spans="2:2" ht="15.75" customHeight="1">
      <c r="B992" s="61"/>
    </row>
    <row r="993" spans="2:2" ht="15.75" customHeight="1">
      <c r="B993" s="61"/>
    </row>
    <row r="994" spans="2:2" ht="15.75" customHeight="1">
      <c r="B994" s="61"/>
    </row>
    <row r="995" spans="2:2" ht="15.75" customHeight="1">
      <c r="B995" s="61"/>
    </row>
    <row r="996" spans="2:2" ht="15.75" customHeight="1">
      <c r="B996" s="61"/>
    </row>
    <row r="997" spans="2:2" ht="15.75" customHeight="1">
      <c r="B997" s="61"/>
    </row>
    <row r="998" spans="2:2" ht="15.75" customHeight="1">
      <c r="B998" s="61"/>
    </row>
    <row r="999" spans="2:2" ht="15.75" customHeight="1">
      <c r="B999" s="61"/>
    </row>
    <row r="1000" spans="2:2" ht="15.75" customHeight="1">
      <c r="B1000" s="61"/>
    </row>
  </sheetData>
  <conditionalFormatting sqref="P2:P4">
    <cfRule type="expression" dxfId="21" priority="1" stopIfTrue="1">
      <formula>"&gt;0"</formula>
    </cfRule>
    <cfRule type="cellIs" dxfId="20" priority="2" operator="lessThan">
      <formula>0</formula>
    </cfRule>
  </conditionalFormatting>
  <pageMargins left="0.7" right="0.7" top="0.75" bottom="0.75" header="0" footer="0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5">
    <outlinePr summaryBelow="0" summaryRight="0"/>
  </sheetPr>
  <dimension ref="A1:K1000"/>
  <sheetViews>
    <sheetView workbookViewId="0"/>
  </sheetViews>
  <sheetFormatPr defaultColWidth="12.625" defaultRowHeight="15" customHeight="1"/>
  <cols>
    <col min="1" max="1" width="13.375" customWidth="1"/>
    <col min="2" max="2" width="12.375" customWidth="1"/>
    <col min="3" max="3" width="18.25" customWidth="1"/>
    <col min="4" max="5" width="15.375" customWidth="1"/>
    <col min="6" max="11" width="8.875" customWidth="1"/>
  </cols>
  <sheetData>
    <row r="1" spans="1:6" ht="14.25" customHeight="1">
      <c r="A1" s="1" t="s">
        <v>59</v>
      </c>
      <c r="B1" s="1" t="s">
        <v>3229</v>
      </c>
      <c r="C1" s="1" t="s">
        <v>1</v>
      </c>
      <c r="D1" s="1" t="s">
        <v>3573</v>
      </c>
      <c r="E1" s="1" t="s">
        <v>1857</v>
      </c>
      <c r="F1" s="1" t="s">
        <v>1858</v>
      </c>
    </row>
    <row r="2" spans="1:6" ht="14.25" customHeight="1">
      <c r="A2" s="1" t="s">
        <v>3249</v>
      </c>
      <c r="B2" s="1" t="s">
        <v>3574</v>
      </c>
      <c r="C2" s="1" t="s">
        <v>3575</v>
      </c>
      <c r="E2" s="1" t="s">
        <v>3576</v>
      </c>
      <c r="F2" s="271" t="s">
        <v>3577</v>
      </c>
    </row>
    <row r="3" spans="1:6" ht="14.25" customHeight="1">
      <c r="A3" s="1" t="s">
        <v>3249</v>
      </c>
      <c r="B3" s="1" t="s">
        <v>3263</v>
      </c>
      <c r="C3" s="1" t="s">
        <v>3578</v>
      </c>
      <c r="D3" s="9" t="s">
        <v>3579</v>
      </c>
      <c r="E3" s="1" t="s">
        <v>3580</v>
      </c>
      <c r="F3" s="271" t="s">
        <v>3581</v>
      </c>
    </row>
    <row r="4" spans="1:6" ht="14.25" customHeight="1">
      <c r="A4" s="1" t="s">
        <v>3249</v>
      </c>
      <c r="B4" s="1" t="s">
        <v>3582</v>
      </c>
      <c r="C4" s="1" t="s">
        <v>3583</v>
      </c>
      <c r="E4" s="1" t="s">
        <v>3584</v>
      </c>
    </row>
    <row r="5" spans="1:6" ht="14.25" customHeight="1">
      <c r="A5" s="1" t="s">
        <v>3249</v>
      </c>
      <c r="B5" s="1" t="s">
        <v>3585</v>
      </c>
      <c r="D5" s="1" t="s">
        <v>3586</v>
      </c>
      <c r="E5" s="1" t="s">
        <v>3587</v>
      </c>
    </row>
    <row r="6" spans="1:6" ht="14.25" customHeight="1">
      <c r="A6" s="1" t="s">
        <v>3249</v>
      </c>
      <c r="B6" s="1" t="s">
        <v>3588</v>
      </c>
      <c r="C6" s="1" t="s">
        <v>3589</v>
      </c>
      <c r="D6" s="1" t="s">
        <v>3590</v>
      </c>
      <c r="E6" s="1" t="s">
        <v>3591</v>
      </c>
      <c r="F6" s="271" t="s">
        <v>3592</v>
      </c>
    </row>
    <row r="7" spans="1:6" ht="14.25" customHeight="1">
      <c r="A7" s="1" t="s">
        <v>3249</v>
      </c>
      <c r="B7" s="1" t="s">
        <v>3588</v>
      </c>
      <c r="C7" s="1" t="s">
        <v>3593</v>
      </c>
      <c r="D7" s="1" t="s">
        <v>3590</v>
      </c>
      <c r="E7" s="1" t="s">
        <v>3594</v>
      </c>
    </row>
    <row r="8" spans="1:6" ht="14.25" customHeight="1">
      <c r="A8" s="1" t="s">
        <v>3249</v>
      </c>
      <c r="B8" s="1" t="s">
        <v>3595</v>
      </c>
      <c r="C8" s="1" t="s">
        <v>3596</v>
      </c>
      <c r="E8" s="1" t="s">
        <v>3597</v>
      </c>
    </row>
    <row r="9" spans="1:6" ht="14.25" customHeight="1">
      <c r="A9" s="1" t="s">
        <v>1866</v>
      </c>
      <c r="B9" s="1" t="s">
        <v>3598</v>
      </c>
      <c r="C9" s="1" t="s">
        <v>3599</v>
      </c>
      <c r="D9" s="1">
        <v>475090130</v>
      </c>
    </row>
    <row r="10" spans="1:6" ht="14.25" customHeight="1">
      <c r="A10" s="1" t="s">
        <v>1866</v>
      </c>
      <c r="B10" s="1" t="s">
        <v>3598</v>
      </c>
      <c r="C10" s="1" t="s">
        <v>3600</v>
      </c>
      <c r="D10" s="1">
        <v>482936501</v>
      </c>
    </row>
    <row r="11" spans="1:6" ht="14.25" customHeight="1">
      <c r="A11" s="1" t="s">
        <v>1866</v>
      </c>
      <c r="B11" s="1" t="s">
        <v>3601</v>
      </c>
      <c r="C11" s="1" t="s">
        <v>3602</v>
      </c>
    </row>
    <row r="12" spans="1:6" ht="14.25" customHeight="1">
      <c r="A12" s="1" t="s">
        <v>1866</v>
      </c>
      <c r="B12" s="1" t="s">
        <v>1857</v>
      </c>
      <c r="C12" s="1" t="s">
        <v>3603</v>
      </c>
      <c r="E12" s="1" t="s">
        <v>3604</v>
      </c>
    </row>
    <row r="13" spans="1:6" ht="14.25" customHeight="1">
      <c r="A13" s="1" t="s">
        <v>1866</v>
      </c>
      <c r="B13" s="1" t="s">
        <v>1857</v>
      </c>
      <c r="C13" s="1" t="s">
        <v>3605</v>
      </c>
      <c r="E13" s="1" t="s">
        <v>3606</v>
      </c>
    </row>
    <row r="14" spans="1:6" ht="14.25" customHeight="1">
      <c r="A14" s="1" t="s">
        <v>3607</v>
      </c>
      <c r="B14" s="1" t="s">
        <v>3608</v>
      </c>
    </row>
    <row r="15" spans="1:6" ht="14.25" customHeight="1">
      <c r="A15" s="1" t="s">
        <v>3607</v>
      </c>
      <c r="B15" s="1" t="s">
        <v>3609</v>
      </c>
      <c r="D15" s="1" t="s">
        <v>3610</v>
      </c>
      <c r="E15" s="1" t="s">
        <v>3611</v>
      </c>
    </row>
    <row r="16" spans="1:6" ht="14.25" customHeight="1">
      <c r="A16" s="1" t="s">
        <v>3249</v>
      </c>
      <c r="B16" s="1" t="s">
        <v>3612</v>
      </c>
      <c r="C16" s="1" t="s">
        <v>3613</v>
      </c>
      <c r="E16" s="1" t="s">
        <v>3614</v>
      </c>
      <c r="F16" s="271" t="s">
        <v>3615</v>
      </c>
    </row>
    <row r="17" spans="1:7" ht="14.25" customHeight="1">
      <c r="A17" s="1" t="s">
        <v>3249</v>
      </c>
      <c r="B17" s="1" t="s">
        <v>3612</v>
      </c>
      <c r="C17" s="1" t="s">
        <v>3616</v>
      </c>
    </row>
    <row r="18" spans="1:7" ht="14.25" customHeight="1">
      <c r="A18" s="1" t="s">
        <v>3617</v>
      </c>
      <c r="B18" s="1" t="s">
        <v>762</v>
      </c>
      <c r="C18" s="1">
        <v>73335408</v>
      </c>
    </row>
    <row r="19" spans="1:7" ht="14.25" customHeight="1">
      <c r="A19" s="1" t="s">
        <v>3618</v>
      </c>
      <c r="E19" s="1">
        <v>3579</v>
      </c>
    </row>
    <row r="20" spans="1:7" ht="14.25" customHeight="1">
      <c r="A20" s="1" t="s">
        <v>3249</v>
      </c>
      <c r="B20" s="1" t="s">
        <v>599</v>
      </c>
      <c r="C20" s="1" t="s">
        <v>3619</v>
      </c>
      <c r="E20" s="1" t="s">
        <v>3620</v>
      </c>
    </row>
    <row r="21" spans="1:7" ht="14.25" customHeight="1">
      <c r="A21" s="1" t="s">
        <v>3621</v>
      </c>
      <c r="B21" s="1" t="s">
        <v>2398</v>
      </c>
    </row>
    <row r="22" spans="1:7" ht="14.25" customHeight="1">
      <c r="A22" s="1" t="s">
        <v>3622</v>
      </c>
      <c r="B22" s="1" t="s">
        <v>762</v>
      </c>
      <c r="C22" s="1" t="s">
        <v>3623</v>
      </c>
      <c r="G22" s="1" t="s">
        <v>3624</v>
      </c>
    </row>
    <row r="23" spans="1:7" ht="14.25" customHeight="1">
      <c r="A23" s="1" t="s">
        <v>3625</v>
      </c>
      <c r="B23" s="1" t="s">
        <v>3626</v>
      </c>
      <c r="C23" s="1" t="s">
        <v>3627</v>
      </c>
      <c r="D23" s="1" t="s">
        <v>3628</v>
      </c>
    </row>
    <row r="24" spans="1:7" ht="14.25" customHeight="1">
      <c r="A24" s="1" t="s">
        <v>3629</v>
      </c>
      <c r="B24" s="1" t="s">
        <v>3630</v>
      </c>
      <c r="C24" s="1" t="s">
        <v>3631</v>
      </c>
    </row>
    <row r="25" spans="1:7" ht="14.25" customHeight="1">
      <c r="A25" s="1" t="s">
        <v>3629</v>
      </c>
      <c r="B25" s="1" t="s">
        <v>3632</v>
      </c>
      <c r="C25" s="1" t="s">
        <v>3633</v>
      </c>
    </row>
    <row r="26" spans="1:7" ht="14.25" customHeight="1">
      <c r="A26" s="1" t="s">
        <v>3634</v>
      </c>
      <c r="C26" s="1" t="s">
        <v>3635</v>
      </c>
      <c r="E26" s="1" t="s">
        <v>3636</v>
      </c>
    </row>
    <row r="27" spans="1:7" ht="14.25" customHeight="1">
      <c r="A27" s="1" t="s">
        <v>3629</v>
      </c>
      <c r="B27" s="1" t="s">
        <v>3632</v>
      </c>
      <c r="C27" s="1" t="s">
        <v>3633</v>
      </c>
    </row>
    <row r="28" spans="1:7" ht="14.25" customHeight="1">
      <c r="A28" s="671" t="s">
        <v>1866</v>
      </c>
      <c r="B28" s="672"/>
      <c r="C28" s="673"/>
    </row>
    <row r="29" spans="1:7" ht="14.25" customHeight="1">
      <c r="A29" s="272" t="s">
        <v>1</v>
      </c>
      <c r="B29" s="5" t="s">
        <v>3599</v>
      </c>
      <c r="C29" s="273" t="s">
        <v>3600</v>
      </c>
    </row>
    <row r="30" spans="1:7" ht="14.25" customHeight="1">
      <c r="A30" s="272" t="s">
        <v>3598</v>
      </c>
      <c r="B30" s="5">
        <v>475090130</v>
      </c>
      <c r="C30" s="273">
        <v>482936501</v>
      </c>
    </row>
    <row r="31" spans="1:7" ht="14.25" customHeight="1">
      <c r="A31" s="272" t="s">
        <v>52</v>
      </c>
      <c r="B31" s="674" t="s">
        <v>3602</v>
      </c>
      <c r="C31" s="681"/>
    </row>
    <row r="32" spans="1:7" ht="14.25" customHeight="1">
      <c r="A32" s="272" t="s">
        <v>3637</v>
      </c>
      <c r="B32" s="5" t="s">
        <v>3604</v>
      </c>
      <c r="C32" s="273"/>
    </row>
    <row r="33" spans="1:11" ht="14.25" customHeight="1">
      <c r="A33" s="276" t="s">
        <v>3638</v>
      </c>
      <c r="B33" s="279" t="s">
        <v>3606</v>
      </c>
      <c r="C33" s="278"/>
    </row>
    <row r="34" spans="1:11" ht="14.25" customHeight="1"/>
    <row r="35" spans="1:11" ht="14.25" customHeight="1">
      <c r="A35" s="671" t="s">
        <v>3249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3"/>
    </row>
    <row r="36" spans="1:11" ht="14.25" customHeight="1">
      <c r="A36" s="272"/>
      <c r="B36" s="5" t="s">
        <v>3639</v>
      </c>
      <c r="C36" s="5" t="s">
        <v>3263</v>
      </c>
      <c r="D36" s="5" t="s">
        <v>3640</v>
      </c>
      <c r="E36" s="5" t="s">
        <v>3641</v>
      </c>
      <c r="F36" s="5" t="s">
        <v>3642</v>
      </c>
      <c r="G36" s="5" t="s">
        <v>3643</v>
      </c>
      <c r="H36" s="5" t="s">
        <v>592</v>
      </c>
      <c r="I36" s="5" t="s">
        <v>3644</v>
      </c>
      <c r="J36" s="5" t="s">
        <v>3645</v>
      </c>
      <c r="K36" s="273" t="s">
        <v>3646</v>
      </c>
    </row>
    <row r="37" spans="1:11" ht="14.25" customHeight="1">
      <c r="A37" s="272" t="s">
        <v>1</v>
      </c>
      <c r="B37" s="5" t="s">
        <v>3647</v>
      </c>
      <c r="C37" s="5" t="s">
        <v>3578</v>
      </c>
      <c r="D37" s="5" t="s">
        <v>3583</v>
      </c>
      <c r="E37" s="5"/>
      <c r="F37" s="5" t="s">
        <v>3589</v>
      </c>
      <c r="G37" s="5" t="s">
        <v>3593</v>
      </c>
      <c r="H37" s="5" t="s">
        <v>3596</v>
      </c>
      <c r="I37" s="5" t="s">
        <v>3619</v>
      </c>
      <c r="J37" s="5" t="s">
        <v>3613</v>
      </c>
      <c r="K37" s="273" t="s">
        <v>3616</v>
      </c>
    </row>
    <row r="38" spans="1:11" ht="14.25" customHeight="1">
      <c r="A38" s="272" t="s">
        <v>65</v>
      </c>
      <c r="B38" s="5"/>
      <c r="C38" s="5" t="s">
        <v>3579</v>
      </c>
      <c r="D38" s="5"/>
      <c r="E38" s="5" t="s">
        <v>3586</v>
      </c>
      <c r="F38" s="674" t="s">
        <v>3590</v>
      </c>
      <c r="G38" s="668"/>
      <c r="H38" s="5"/>
      <c r="I38" s="5"/>
      <c r="J38" s="5"/>
      <c r="K38" s="273"/>
    </row>
    <row r="39" spans="1:11" ht="14.25" customHeight="1">
      <c r="A39" s="272" t="s">
        <v>3268</v>
      </c>
      <c r="B39" s="5" t="s">
        <v>3576</v>
      </c>
      <c r="C39" s="5" t="s">
        <v>3580</v>
      </c>
      <c r="D39" s="5" t="s">
        <v>3584</v>
      </c>
      <c r="E39" s="5" t="s">
        <v>3587</v>
      </c>
      <c r="F39" s="5" t="s">
        <v>3591</v>
      </c>
      <c r="G39" s="5" t="s">
        <v>3594</v>
      </c>
      <c r="H39" s="5" t="s">
        <v>3597</v>
      </c>
      <c r="I39" s="5" t="s">
        <v>3620</v>
      </c>
      <c r="J39" s="5" t="s">
        <v>3614</v>
      </c>
      <c r="K39" s="273"/>
    </row>
    <row r="40" spans="1:11" ht="14.25" customHeight="1">
      <c r="A40" s="276" t="s">
        <v>3215</v>
      </c>
      <c r="B40" s="277" t="s">
        <v>3577</v>
      </c>
      <c r="C40" s="277" t="s">
        <v>3581</v>
      </c>
      <c r="D40" s="279"/>
      <c r="E40" s="279"/>
      <c r="F40" s="277" t="s">
        <v>3592</v>
      </c>
      <c r="G40" s="279"/>
      <c r="H40" s="279"/>
      <c r="I40" s="279"/>
      <c r="J40" s="277" t="s">
        <v>3615</v>
      </c>
      <c r="K40" s="278"/>
    </row>
    <row r="41" spans="1:11" ht="14.25" customHeight="1"/>
    <row r="42" spans="1:11" ht="14.25" customHeight="1">
      <c r="A42" s="671" t="s">
        <v>3648</v>
      </c>
      <c r="B42" s="673"/>
      <c r="D42" s="671" t="s">
        <v>3270</v>
      </c>
      <c r="E42" s="673"/>
      <c r="G42" s="671" t="s">
        <v>3607</v>
      </c>
      <c r="H42" s="672"/>
      <c r="I42" s="672"/>
      <c r="J42" s="673"/>
    </row>
    <row r="43" spans="1:11" ht="14.25" customHeight="1">
      <c r="A43" s="272" t="s">
        <v>3649</v>
      </c>
      <c r="B43" s="273" t="s">
        <v>3631</v>
      </c>
      <c r="D43" s="272"/>
      <c r="E43" s="273" t="s">
        <v>3650</v>
      </c>
      <c r="G43" s="272" t="s">
        <v>65</v>
      </c>
      <c r="H43" s="5" t="s">
        <v>3651</v>
      </c>
      <c r="I43" s="5" t="s">
        <v>3652</v>
      </c>
      <c r="J43" s="273" t="s">
        <v>3608</v>
      </c>
    </row>
    <row r="44" spans="1:11" ht="14.25" customHeight="1">
      <c r="A44" s="276" t="s">
        <v>3653</v>
      </c>
      <c r="B44" s="278" t="s">
        <v>3633</v>
      </c>
      <c r="D44" s="272" t="s">
        <v>65</v>
      </c>
      <c r="E44" s="273"/>
      <c r="G44" s="272" t="s">
        <v>1</v>
      </c>
      <c r="H44" s="5" t="s">
        <v>3626</v>
      </c>
      <c r="I44" s="5" t="s">
        <v>3610</v>
      </c>
      <c r="J44" s="273"/>
    </row>
    <row r="45" spans="1:11" ht="14.25" customHeight="1">
      <c r="D45" s="272" t="s">
        <v>3294</v>
      </c>
      <c r="E45" s="273">
        <v>73335408</v>
      </c>
      <c r="G45" s="276" t="s">
        <v>3268</v>
      </c>
      <c r="H45" s="279" t="s">
        <v>3628</v>
      </c>
      <c r="I45" s="279" t="s">
        <v>3611</v>
      </c>
      <c r="J45" s="278"/>
    </row>
    <row r="46" spans="1:11" ht="14.25" customHeight="1">
      <c r="A46" s="671" t="s">
        <v>3272</v>
      </c>
      <c r="B46" s="673"/>
      <c r="D46" s="276" t="s">
        <v>3654</v>
      </c>
      <c r="E46" s="278" t="s">
        <v>3624</v>
      </c>
    </row>
    <row r="47" spans="1:11" ht="14.25" customHeight="1">
      <c r="A47" s="276" t="s">
        <v>3618</v>
      </c>
      <c r="B47" s="278">
        <v>3579</v>
      </c>
    </row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6:B46"/>
    <mergeCell ref="A28:C28"/>
    <mergeCell ref="B31:C31"/>
    <mergeCell ref="A35:K35"/>
    <mergeCell ref="F38:G38"/>
    <mergeCell ref="A42:B42"/>
    <mergeCell ref="D42:E42"/>
    <mergeCell ref="G42:J42"/>
  </mergeCells>
  <hyperlinks>
    <hyperlink ref="F2" r:id="rId1" xr:uid="{00000000-0004-0000-2B00-000000000000}"/>
    <hyperlink ref="F3" r:id="rId2" xr:uid="{00000000-0004-0000-2B00-000001000000}"/>
    <hyperlink ref="F6" r:id="rId3" xr:uid="{00000000-0004-0000-2B00-000002000000}"/>
    <hyperlink ref="F16" r:id="rId4" xr:uid="{00000000-0004-0000-2B00-000003000000}"/>
    <hyperlink ref="B40" r:id="rId5" xr:uid="{00000000-0004-0000-2B00-000004000000}"/>
    <hyperlink ref="C40" r:id="rId6" xr:uid="{00000000-0004-0000-2B00-000005000000}"/>
    <hyperlink ref="F40" r:id="rId7" xr:uid="{00000000-0004-0000-2B00-000006000000}"/>
    <hyperlink ref="J40" r:id="rId8" xr:uid="{00000000-0004-0000-2B00-000007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6">
    <outlinePr summaryBelow="0" summaryRight="0"/>
  </sheetPr>
  <dimension ref="A1:T1000"/>
  <sheetViews>
    <sheetView workbookViewId="0"/>
  </sheetViews>
  <sheetFormatPr defaultColWidth="12.625" defaultRowHeight="15" customHeight="1"/>
  <cols>
    <col min="1" max="2" width="8.875" customWidth="1"/>
    <col min="3" max="3" width="19.375" customWidth="1"/>
    <col min="4" max="4" width="8.875" customWidth="1"/>
    <col min="5" max="5" width="8.125" customWidth="1"/>
    <col min="6" max="9" width="8.875" customWidth="1"/>
    <col min="10" max="10" width="14.25" customWidth="1"/>
    <col min="11" max="11" width="12.125" customWidth="1"/>
    <col min="12" max="20" width="8.875" customWidth="1"/>
  </cols>
  <sheetData>
    <row r="1" spans="1:20" ht="14.25" customHeight="1">
      <c r="A1" s="1" t="s">
        <v>0</v>
      </c>
      <c r="B1" s="320" t="s">
        <v>58</v>
      </c>
      <c r="C1" s="110" t="s">
        <v>59</v>
      </c>
      <c r="D1" s="110" t="s">
        <v>60</v>
      </c>
      <c r="E1" s="110" t="s">
        <v>61</v>
      </c>
      <c r="F1" s="110" t="s">
        <v>3655</v>
      </c>
      <c r="G1" s="110" t="s">
        <v>2952</v>
      </c>
      <c r="H1" s="110" t="s">
        <v>63</v>
      </c>
      <c r="I1" s="110" t="s">
        <v>64</v>
      </c>
      <c r="J1" s="110" t="s">
        <v>65</v>
      </c>
      <c r="K1" s="110" t="s">
        <v>66</v>
      </c>
      <c r="L1" s="110" t="s">
        <v>581</v>
      </c>
      <c r="M1" s="110" t="s">
        <v>582</v>
      </c>
      <c r="O1" s="1" t="s">
        <v>58</v>
      </c>
      <c r="P1" s="1" t="s">
        <v>105</v>
      </c>
      <c r="Q1" s="1" t="s">
        <v>3656</v>
      </c>
      <c r="R1" s="1" t="s">
        <v>3657</v>
      </c>
      <c r="S1" s="1" t="s">
        <v>3658</v>
      </c>
      <c r="T1" s="1" t="s">
        <v>3229</v>
      </c>
    </row>
    <row r="2" spans="1:20" ht="14.25" customHeight="1">
      <c r="A2" s="114">
        <v>225</v>
      </c>
      <c r="B2" s="115">
        <v>42388</v>
      </c>
      <c r="C2" s="321" t="s">
        <v>3659</v>
      </c>
      <c r="D2" s="1">
        <v>249.2</v>
      </c>
      <c r="H2" s="1" t="s">
        <v>614</v>
      </c>
      <c r="I2" s="1" t="s">
        <v>87</v>
      </c>
      <c r="J2" s="1" t="s">
        <v>693</v>
      </c>
      <c r="K2" s="1">
        <v>1199643</v>
      </c>
      <c r="O2" s="115">
        <v>42386</v>
      </c>
      <c r="P2" s="321">
        <v>0.58333333333333337</v>
      </c>
      <c r="Q2" s="321">
        <v>0.59722222222222221</v>
      </c>
      <c r="R2" s="1">
        <v>20</v>
      </c>
      <c r="S2" s="1" t="s">
        <v>3660</v>
      </c>
    </row>
    <row r="3" spans="1:20" ht="14.25" customHeight="1">
      <c r="A3" s="114">
        <v>225</v>
      </c>
      <c r="B3" s="115">
        <v>42388</v>
      </c>
      <c r="C3" s="321" t="s">
        <v>3661</v>
      </c>
      <c r="D3" s="1">
        <v>425.9</v>
      </c>
      <c r="H3" s="1" t="s">
        <v>3662</v>
      </c>
      <c r="I3" s="1" t="s">
        <v>87</v>
      </c>
      <c r="J3" s="1" t="s">
        <v>3663</v>
      </c>
      <c r="K3" s="1">
        <v>3878</v>
      </c>
      <c r="O3" s="115">
        <v>42387</v>
      </c>
      <c r="P3" s="321">
        <v>0.66666666666666663</v>
      </c>
      <c r="Q3" s="321">
        <v>0.67013888888888884</v>
      </c>
      <c r="R3" s="1">
        <v>5</v>
      </c>
      <c r="S3" s="1" t="s">
        <v>3664</v>
      </c>
    </row>
    <row r="4" spans="1:20" ht="14.25" customHeight="1">
      <c r="A4" s="114">
        <v>225</v>
      </c>
      <c r="B4" s="115">
        <v>42389</v>
      </c>
      <c r="C4" s="321" t="s">
        <v>598</v>
      </c>
      <c r="E4" s="1">
        <v>3675.15</v>
      </c>
      <c r="H4" s="1" t="s">
        <v>594</v>
      </c>
      <c r="I4" s="1" t="s">
        <v>87</v>
      </c>
      <c r="O4" s="115">
        <v>42388</v>
      </c>
      <c r="P4" s="321">
        <v>0.38194444444444442</v>
      </c>
      <c r="Q4" s="321">
        <v>0.39583333333333331</v>
      </c>
      <c r="R4" s="1">
        <v>20</v>
      </c>
      <c r="S4" s="1" t="s">
        <v>3665</v>
      </c>
    </row>
    <row r="5" spans="1:20" ht="14.25" customHeight="1">
      <c r="A5" s="114">
        <v>225</v>
      </c>
      <c r="B5" s="115">
        <v>42416</v>
      </c>
      <c r="C5" s="321" t="s">
        <v>3666</v>
      </c>
      <c r="E5" s="1">
        <v>5460</v>
      </c>
      <c r="I5" s="1" t="s">
        <v>87</v>
      </c>
      <c r="O5" s="115">
        <v>42388</v>
      </c>
      <c r="P5" s="321">
        <v>0.11805555555555557</v>
      </c>
      <c r="Q5" s="321">
        <v>0.125</v>
      </c>
      <c r="R5" s="1">
        <v>10</v>
      </c>
      <c r="S5" s="1" t="s">
        <v>3667</v>
      </c>
    </row>
    <row r="6" spans="1:20" ht="14.25" customHeight="1">
      <c r="A6" s="114">
        <v>225</v>
      </c>
      <c r="B6" s="115">
        <v>42424</v>
      </c>
      <c r="C6" s="321" t="s">
        <v>3668</v>
      </c>
      <c r="D6" s="1">
        <v>44.3</v>
      </c>
      <c r="H6" s="1" t="s">
        <v>614</v>
      </c>
      <c r="I6" s="1" t="s">
        <v>87</v>
      </c>
      <c r="J6" s="1" t="s">
        <v>3669</v>
      </c>
      <c r="K6" s="1" t="s">
        <v>3670</v>
      </c>
      <c r="O6" s="115">
        <v>42395</v>
      </c>
      <c r="P6" s="321">
        <v>0.5625</v>
      </c>
      <c r="Q6" s="321">
        <v>0.57291666666666663</v>
      </c>
      <c r="R6" s="1">
        <v>15</v>
      </c>
      <c r="S6" s="1" t="s">
        <v>3671</v>
      </c>
    </row>
    <row r="7" spans="1:20" ht="14.25" customHeight="1">
      <c r="A7" s="114">
        <v>225</v>
      </c>
      <c r="B7" s="115">
        <v>42435</v>
      </c>
      <c r="C7" s="321" t="s">
        <v>2212</v>
      </c>
      <c r="D7" s="1">
        <v>35</v>
      </c>
      <c r="H7" s="1" t="s">
        <v>614</v>
      </c>
      <c r="I7" s="1" t="s">
        <v>87</v>
      </c>
      <c r="J7" s="1" t="s">
        <v>2397</v>
      </c>
      <c r="K7" s="1">
        <v>121847</v>
      </c>
      <c r="O7" s="115">
        <v>42396</v>
      </c>
      <c r="R7" s="1">
        <v>10</v>
      </c>
      <c r="S7" s="1" t="s">
        <v>3672</v>
      </c>
    </row>
    <row r="8" spans="1:20" ht="14.25" customHeight="1">
      <c r="A8" s="114">
        <v>225</v>
      </c>
      <c r="B8" s="115">
        <v>42440</v>
      </c>
      <c r="C8" s="321" t="s">
        <v>3673</v>
      </c>
      <c r="D8" s="1">
        <v>770</v>
      </c>
      <c r="H8" s="1" t="s">
        <v>690</v>
      </c>
      <c r="I8" s="1" t="s">
        <v>87</v>
      </c>
      <c r="J8" s="9" t="s">
        <v>3674</v>
      </c>
      <c r="K8" s="1">
        <v>3306</v>
      </c>
      <c r="O8" s="115">
        <v>42403</v>
      </c>
      <c r="P8" s="321">
        <v>0.375</v>
      </c>
      <c r="Q8" s="321">
        <v>0.38194444444444442</v>
      </c>
      <c r="R8" s="1">
        <v>10</v>
      </c>
      <c r="S8" s="1" t="s">
        <v>3675</v>
      </c>
    </row>
    <row r="9" spans="1:20" ht="14.25" customHeight="1">
      <c r="A9" s="114">
        <v>225</v>
      </c>
      <c r="B9" s="115">
        <v>42478</v>
      </c>
      <c r="C9" s="321" t="s">
        <v>2396</v>
      </c>
      <c r="D9" s="1">
        <v>19.899999999999999</v>
      </c>
      <c r="H9" s="1" t="s">
        <v>614</v>
      </c>
      <c r="I9" s="1" t="s">
        <v>87</v>
      </c>
      <c r="J9" s="1" t="s">
        <v>3676</v>
      </c>
      <c r="O9" s="115">
        <v>42424</v>
      </c>
      <c r="P9" s="321">
        <v>0.39583333333333331</v>
      </c>
      <c r="Q9" s="321">
        <v>0.41666666666666669</v>
      </c>
      <c r="R9" s="1">
        <v>30</v>
      </c>
      <c r="S9" s="1" t="s">
        <v>3677</v>
      </c>
    </row>
    <row r="10" spans="1:20" ht="14.25" customHeight="1">
      <c r="A10" s="114">
        <v>225</v>
      </c>
      <c r="B10" s="115">
        <v>42543</v>
      </c>
      <c r="C10" s="321" t="s">
        <v>3678</v>
      </c>
      <c r="D10" s="1">
        <v>220</v>
      </c>
      <c r="H10" s="1">
        <v>5000067</v>
      </c>
      <c r="I10" s="1" t="s">
        <v>87</v>
      </c>
      <c r="O10" s="115">
        <v>42430</v>
      </c>
      <c r="P10" s="321">
        <v>0.47222222222222227</v>
      </c>
      <c r="Q10" s="321">
        <v>0.50694444444444442</v>
      </c>
      <c r="R10" s="1">
        <v>50</v>
      </c>
      <c r="S10" s="1" t="s">
        <v>3679</v>
      </c>
    </row>
    <row r="11" spans="1:20" ht="14.25" customHeight="1">
      <c r="A11" s="114">
        <v>225</v>
      </c>
      <c r="B11" s="115">
        <v>42549</v>
      </c>
      <c r="C11" s="321" t="s">
        <v>3680</v>
      </c>
      <c r="D11" s="1">
        <v>52.13</v>
      </c>
      <c r="H11" s="1" t="s">
        <v>614</v>
      </c>
      <c r="I11" s="1" t="s">
        <v>87</v>
      </c>
      <c r="J11" s="1" t="s">
        <v>762</v>
      </c>
      <c r="K11" s="1">
        <v>2083113</v>
      </c>
      <c r="O11" s="115"/>
      <c r="P11" s="321"/>
      <c r="Q11" s="321"/>
    </row>
    <row r="12" spans="1:20" ht="14.25" customHeight="1">
      <c r="A12" s="114">
        <v>225</v>
      </c>
      <c r="B12" s="115">
        <v>42561</v>
      </c>
      <c r="C12" s="321" t="s">
        <v>3681</v>
      </c>
      <c r="D12" s="1">
        <v>1500</v>
      </c>
      <c r="H12" s="1" t="s">
        <v>594</v>
      </c>
      <c r="I12" s="1" t="s">
        <v>87</v>
      </c>
      <c r="J12" s="1" t="s">
        <v>170</v>
      </c>
      <c r="K12" s="1">
        <v>264</v>
      </c>
      <c r="O12" s="115">
        <v>42435</v>
      </c>
      <c r="R12" s="1">
        <v>60</v>
      </c>
      <c r="S12" s="1" t="s">
        <v>3682</v>
      </c>
    </row>
    <row r="13" spans="1:20" ht="14.25" customHeight="1">
      <c r="A13" s="114">
        <v>225</v>
      </c>
      <c r="B13" s="115">
        <v>42576</v>
      </c>
      <c r="C13" s="321" t="s">
        <v>3683</v>
      </c>
      <c r="D13" s="1">
        <v>1025.5999999999999</v>
      </c>
      <c r="H13" s="1" t="s">
        <v>614</v>
      </c>
      <c r="I13" s="1" t="s">
        <v>87</v>
      </c>
      <c r="J13" s="1" t="s">
        <v>1279</v>
      </c>
      <c r="K13" s="1">
        <v>76996</v>
      </c>
      <c r="O13" s="115">
        <v>42760</v>
      </c>
      <c r="P13" s="321">
        <v>1100</v>
      </c>
      <c r="Q13" s="321">
        <v>1300</v>
      </c>
      <c r="R13" s="1">
        <v>120</v>
      </c>
      <c r="S13" s="1" t="s">
        <v>3684</v>
      </c>
    </row>
    <row r="14" spans="1:20" ht="14.25" customHeight="1">
      <c r="A14" s="114">
        <v>225</v>
      </c>
      <c r="B14" s="115">
        <v>42689</v>
      </c>
      <c r="C14" s="321" t="s">
        <v>3685</v>
      </c>
      <c r="D14" s="1">
        <v>5465</v>
      </c>
      <c r="H14" s="1">
        <v>5000073</v>
      </c>
      <c r="I14" s="1" t="s">
        <v>87</v>
      </c>
      <c r="J14" s="9" t="s">
        <v>3686</v>
      </c>
      <c r="K14" s="1">
        <v>46581634</v>
      </c>
      <c r="O14" s="115"/>
    </row>
    <row r="15" spans="1:20" ht="14.25" customHeight="1">
      <c r="A15" s="114">
        <v>225</v>
      </c>
      <c r="B15" s="115">
        <v>42690</v>
      </c>
      <c r="C15" s="321" t="s">
        <v>700</v>
      </c>
      <c r="E15" s="1">
        <v>2500</v>
      </c>
      <c r="I15" s="1" t="s">
        <v>87</v>
      </c>
      <c r="J15" s="1" t="s">
        <v>710</v>
      </c>
      <c r="K15" s="1">
        <v>64</v>
      </c>
      <c r="O15" s="322">
        <v>42795</v>
      </c>
      <c r="R15" s="1">
        <v>150</v>
      </c>
      <c r="S15" s="1" t="s">
        <v>3687</v>
      </c>
    </row>
    <row r="16" spans="1:20" ht="14.25" customHeight="1">
      <c r="A16" s="114">
        <v>225</v>
      </c>
      <c r="B16" s="115">
        <v>42698</v>
      </c>
      <c r="C16" s="321" t="s">
        <v>1460</v>
      </c>
      <c r="D16" s="1">
        <v>1109.6199999999999</v>
      </c>
      <c r="H16" s="1" t="s">
        <v>614</v>
      </c>
      <c r="I16" s="1" t="s">
        <v>87</v>
      </c>
      <c r="J16" s="1" t="s">
        <v>693</v>
      </c>
      <c r="K16" s="1">
        <v>1238441</v>
      </c>
    </row>
    <row r="17" spans="1:11" ht="14.25" customHeight="1">
      <c r="A17" s="114">
        <v>225</v>
      </c>
      <c r="B17" s="1" t="s">
        <v>3688</v>
      </c>
      <c r="C17" s="321" t="s">
        <v>3689</v>
      </c>
      <c r="D17" s="1">
        <v>233</v>
      </c>
      <c r="H17" s="1" t="s">
        <v>614</v>
      </c>
      <c r="I17" s="1" t="s">
        <v>87</v>
      </c>
      <c r="J17" s="1" t="s">
        <v>3689</v>
      </c>
      <c r="K17" s="1">
        <v>86672</v>
      </c>
    </row>
    <row r="18" spans="1:11" ht="14.25" customHeight="1">
      <c r="A18" s="114">
        <v>225</v>
      </c>
      <c r="B18" s="115">
        <v>42767</v>
      </c>
      <c r="C18" s="321" t="s">
        <v>700</v>
      </c>
      <c r="E18" s="1">
        <v>17000</v>
      </c>
      <c r="H18" s="1" t="s">
        <v>727</v>
      </c>
      <c r="I18" s="1" t="s">
        <v>87</v>
      </c>
    </row>
    <row r="19" spans="1:11" ht="14.25" customHeight="1">
      <c r="A19" s="114">
        <v>225</v>
      </c>
      <c r="B19" s="115">
        <v>42772</v>
      </c>
      <c r="C19" s="321" t="s">
        <v>3690</v>
      </c>
      <c r="D19" s="1">
        <v>90</v>
      </c>
      <c r="H19" s="1" t="s">
        <v>594</v>
      </c>
      <c r="I19" s="1" t="s">
        <v>87</v>
      </c>
      <c r="J19" s="1" t="s">
        <v>3691</v>
      </c>
    </row>
    <row r="20" spans="1:11" ht="14.25" customHeight="1">
      <c r="A20" s="114">
        <v>225</v>
      </c>
      <c r="B20" s="115">
        <v>42773</v>
      </c>
      <c r="C20" s="321" t="s">
        <v>3692</v>
      </c>
      <c r="D20" s="1">
        <v>1170</v>
      </c>
      <c r="H20" s="1">
        <v>5000081</v>
      </c>
      <c r="I20" s="1" t="s">
        <v>87</v>
      </c>
      <c r="J20" s="1" t="s">
        <v>3693</v>
      </c>
    </row>
    <row r="21" spans="1:11" ht="14.25" customHeight="1">
      <c r="A21" s="114">
        <v>225</v>
      </c>
      <c r="B21" s="115">
        <v>42788</v>
      </c>
      <c r="C21" s="321" t="s">
        <v>3694</v>
      </c>
      <c r="D21" s="1">
        <v>1785</v>
      </c>
      <c r="I21" s="1" t="s">
        <v>87</v>
      </c>
      <c r="J21" s="1" t="s">
        <v>3689</v>
      </c>
    </row>
    <row r="22" spans="1:11" ht="14.25" customHeight="1">
      <c r="A22" s="114">
        <v>225</v>
      </c>
      <c r="B22" s="115">
        <v>42788</v>
      </c>
      <c r="C22" s="321" t="s">
        <v>3695</v>
      </c>
      <c r="D22" s="1">
        <v>50</v>
      </c>
      <c r="H22" s="1" t="s">
        <v>622</v>
      </c>
      <c r="I22" s="1" t="s">
        <v>87</v>
      </c>
    </row>
    <row r="23" spans="1:11" ht="14.25" customHeight="1">
      <c r="A23" s="114">
        <v>225</v>
      </c>
      <c r="B23" s="115">
        <v>42803</v>
      </c>
      <c r="C23" s="321" t="s">
        <v>3696</v>
      </c>
      <c r="D23" s="1">
        <v>350</v>
      </c>
      <c r="H23" s="1">
        <v>5000085</v>
      </c>
      <c r="I23" s="1" t="s">
        <v>87</v>
      </c>
      <c r="J23" s="9" t="s">
        <v>3697</v>
      </c>
      <c r="K23" s="1">
        <v>2098</v>
      </c>
    </row>
    <row r="24" spans="1:11" ht="14.25" customHeight="1">
      <c r="A24" s="114">
        <v>225</v>
      </c>
      <c r="B24" s="115">
        <v>42803</v>
      </c>
      <c r="C24" s="321" t="s">
        <v>3698</v>
      </c>
      <c r="D24" s="1">
        <v>140</v>
      </c>
      <c r="H24" s="1">
        <v>5000084</v>
      </c>
      <c r="I24" s="1" t="s">
        <v>87</v>
      </c>
      <c r="J24" s="1" t="s">
        <v>3699</v>
      </c>
      <c r="K24" s="1" t="s">
        <v>721</v>
      </c>
    </row>
    <row r="25" spans="1:11" ht="14.25" customHeight="1">
      <c r="A25" s="114">
        <v>225</v>
      </c>
      <c r="B25" s="115">
        <v>42809</v>
      </c>
      <c r="C25" s="321" t="s">
        <v>610</v>
      </c>
      <c r="D25" s="1">
        <v>1775</v>
      </c>
      <c r="H25" s="1" t="s">
        <v>594</v>
      </c>
      <c r="I25" s="1" t="s">
        <v>87</v>
      </c>
      <c r="J25" s="9" t="s">
        <v>3700</v>
      </c>
      <c r="K25" s="1">
        <v>509</v>
      </c>
    </row>
    <row r="26" spans="1:11" ht="14.25" customHeight="1">
      <c r="A26" s="114">
        <v>225</v>
      </c>
      <c r="B26" s="115">
        <v>42815</v>
      </c>
      <c r="C26" s="321" t="s">
        <v>3701</v>
      </c>
      <c r="D26" s="1">
        <v>400</v>
      </c>
      <c r="H26" s="1" t="s">
        <v>594</v>
      </c>
      <c r="I26" s="1" t="s">
        <v>87</v>
      </c>
      <c r="J26" s="1" t="s">
        <v>2192</v>
      </c>
    </row>
    <row r="27" spans="1:11" ht="14.25" customHeight="1">
      <c r="A27" s="114">
        <v>225</v>
      </c>
      <c r="B27" s="115">
        <v>42822</v>
      </c>
      <c r="C27" s="321" t="s">
        <v>3702</v>
      </c>
      <c r="D27" s="1">
        <v>6400</v>
      </c>
      <c r="H27" s="1" t="s">
        <v>89</v>
      </c>
      <c r="I27" s="1" t="s">
        <v>87</v>
      </c>
      <c r="J27" s="1" t="s">
        <v>2163</v>
      </c>
    </row>
    <row r="28" spans="1:11" ht="14.25" customHeight="1">
      <c r="A28" s="114">
        <v>225</v>
      </c>
      <c r="B28" s="115">
        <v>42809</v>
      </c>
      <c r="C28" s="321" t="s">
        <v>2212</v>
      </c>
      <c r="D28" s="1">
        <v>40</v>
      </c>
      <c r="H28" s="1" t="s">
        <v>89</v>
      </c>
      <c r="I28" s="1" t="s">
        <v>87</v>
      </c>
      <c r="J28" s="1" t="s">
        <v>3703</v>
      </c>
      <c r="K28" s="1">
        <v>6486331</v>
      </c>
    </row>
    <row r="29" spans="1:11" ht="14.25" customHeight="1">
      <c r="A29" s="114">
        <v>225</v>
      </c>
      <c r="B29" s="115">
        <v>42858</v>
      </c>
      <c r="C29" s="321" t="s">
        <v>3704</v>
      </c>
      <c r="D29" s="1">
        <v>6786</v>
      </c>
      <c r="H29" s="1" t="s">
        <v>594</v>
      </c>
      <c r="I29" s="1" t="s">
        <v>87</v>
      </c>
      <c r="J29" s="9" t="s">
        <v>2269</v>
      </c>
      <c r="K29" s="1">
        <v>1155</v>
      </c>
    </row>
    <row r="30" spans="1:11" ht="14.25" customHeight="1">
      <c r="A30" s="114">
        <v>225</v>
      </c>
      <c r="B30" s="1" t="s">
        <v>3705</v>
      </c>
      <c r="E30" s="1">
        <v>3500</v>
      </c>
      <c r="H30" s="1" t="s">
        <v>594</v>
      </c>
      <c r="I30" s="1" t="s">
        <v>87</v>
      </c>
      <c r="J30" s="1" t="s">
        <v>62</v>
      </c>
      <c r="K30" s="1">
        <v>85</v>
      </c>
    </row>
    <row r="31" spans="1:11" ht="14.25" customHeight="1">
      <c r="A31" s="114">
        <v>225</v>
      </c>
      <c r="B31" s="115">
        <v>42926</v>
      </c>
      <c r="C31" s="321" t="s">
        <v>3595</v>
      </c>
      <c r="D31" s="1">
        <v>200</v>
      </c>
      <c r="H31" s="1">
        <v>5000092</v>
      </c>
      <c r="I31" s="1" t="s">
        <v>87</v>
      </c>
      <c r="J31" s="1" t="s">
        <v>3706</v>
      </c>
      <c r="K31" s="1">
        <v>221</v>
      </c>
    </row>
    <row r="32" spans="1:11" ht="14.25" customHeight="1">
      <c r="A32" s="114">
        <v>225</v>
      </c>
      <c r="B32" s="115">
        <v>42950</v>
      </c>
      <c r="C32" s="321" t="s">
        <v>3707</v>
      </c>
      <c r="F32" s="1">
        <v>-497.3</v>
      </c>
    </row>
    <row r="33" spans="1:11" ht="14.25" customHeight="1">
      <c r="A33" s="114">
        <v>225</v>
      </c>
      <c r="B33" s="115">
        <v>43008</v>
      </c>
      <c r="C33" s="321" t="s">
        <v>1234</v>
      </c>
      <c r="D33" s="1">
        <v>740</v>
      </c>
      <c r="H33" s="1" t="s">
        <v>89</v>
      </c>
      <c r="I33" s="1" t="s">
        <v>87</v>
      </c>
      <c r="J33" s="1" t="s">
        <v>3708</v>
      </c>
    </row>
    <row r="34" spans="1:11" ht="14.25" customHeight="1">
      <c r="A34" s="114">
        <v>225</v>
      </c>
      <c r="B34" s="115">
        <v>43009</v>
      </c>
      <c r="C34" s="321" t="s">
        <v>3709</v>
      </c>
      <c r="D34" s="1">
        <v>260</v>
      </c>
      <c r="H34" s="1" t="s">
        <v>594</v>
      </c>
      <c r="I34" s="1" t="s">
        <v>87</v>
      </c>
      <c r="J34" s="1" t="s">
        <v>720</v>
      </c>
    </row>
    <row r="35" spans="1:11" ht="14.25" customHeight="1">
      <c r="A35" s="114">
        <v>225</v>
      </c>
      <c r="B35" s="115">
        <v>43046</v>
      </c>
      <c r="C35" s="321" t="s">
        <v>3710</v>
      </c>
      <c r="D35" s="1">
        <v>585</v>
      </c>
      <c r="H35" s="1" t="s">
        <v>594</v>
      </c>
      <c r="I35" s="1" t="s">
        <v>87</v>
      </c>
      <c r="J35" s="1" t="s">
        <v>62</v>
      </c>
      <c r="K35" s="1">
        <v>368</v>
      </c>
    </row>
    <row r="36" spans="1:11" ht="14.25" customHeight="1">
      <c r="A36" s="114">
        <v>225</v>
      </c>
      <c r="B36" s="115">
        <v>43055</v>
      </c>
      <c r="C36" s="323" t="s">
        <v>3711</v>
      </c>
      <c r="D36" s="1">
        <v>189</v>
      </c>
      <c r="H36" s="1" t="s">
        <v>89</v>
      </c>
      <c r="I36" s="1" t="s">
        <v>87</v>
      </c>
    </row>
    <row r="37" spans="1:11" ht="14.25" customHeight="1">
      <c r="A37" s="114">
        <v>225</v>
      </c>
      <c r="B37" s="115">
        <v>43086</v>
      </c>
      <c r="C37" s="321" t="s">
        <v>3712</v>
      </c>
      <c r="D37" s="1">
        <v>189</v>
      </c>
      <c r="H37" s="1" t="s">
        <v>89</v>
      </c>
      <c r="I37" s="1" t="s">
        <v>87</v>
      </c>
    </row>
    <row r="38" spans="1:11" ht="14.25" customHeight="1">
      <c r="A38" s="114">
        <v>225</v>
      </c>
      <c r="B38" s="115">
        <v>43111</v>
      </c>
      <c r="C38" s="321" t="s">
        <v>855</v>
      </c>
      <c r="E38" s="1">
        <v>163.5</v>
      </c>
      <c r="H38" s="1" t="s">
        <v>594</v>
      </c>
      <c r="I38" s="1" t="s">
        <v>87</v>
      </c>
      <c r="J38" s="1" t="s">
        <v>62</v>
      </c>
      <c r="K38" s="1">
        <v>136</v>
      </c>
    </row>
    <row r="39" spans="1:11" ht="14.25" customHeight="1"/>
    <row r="40" spans="1:11" ht="14.25" customHeight="1">
      <c r="D40" s="1" t="s">
        <v>3713</v>
      </c>
    </row>
    <row r="41" spans="1:11" ht="14.25" customHeight="1"/>
    <row r="42" spans="1:11" ht="14.25" customHeight="1"/>
    <row r="43" spans="1:11" ht="14.25" customHeight="1"/>
    <row r="44" spans="1:11" ht="14.25" customHeight="1"/>
    <row r="45" spans="1:11" ht="14.25" customHeight="1"/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7"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875" customWidth="1"/>
    <col min="2" max="2" width="19.5" customWidth="1"/>
    <col min="3" max="3" width="34.25" customWidth="1"/>
    <col min="4" max="5" width="9.875" customWidth="1"/>
    <col min="6" max="6" width="4.875" customWidth="1"/>
    <col min="7" max="7" width="8.875" customWidth="1"/>
    <col min="8" max="8" width="9" customWidth="1"/>
    <col min="9" max="11" width="8.875" customWidth="1"/>
    <col min="12" max="12" width="11.25" customWidth="1"/>
    <col min="13" max="26" width="8.875" customWidth="1"/>
  </cols>
  <sheetData>
    <row r="1" spans="1:26" ht="14.25">
      <c r="A1" s="218" t="s">
        <v>0</v>
      </c>
      <c r="B1" s="242" t="s">
        <v>58</v>
      </c>
      <c r="C1" s="218" t="s">
        <v>59</v>
      </c>
      <c r="D1" s="324" t="s">
        <v>60</v>
      </c>
      <c r="E1" s="324" t="s">
        <v>61</v>
      </c>
      <c r="F1" s="324" t="s">
        <v>2129</v>
      </c>
      <c r="G1" s="218" t="s">
        <v>3207</v>
      </c>
      <c r="H1" s="218" t="s">
        <v>2952</v>
      </c>
      <c r="I1" s="218" t="s">
        <v>63</v>
      </c>
      <c r="J1" s="218" t="s">
        <v>3714</v>
      </c>
      <c r="K1" s="218" t="s">
        <v>65</v>
      </c>
      <c r="L1" s="325" t="s">
        <v>66</v>
      </c>
      <c r="M1" s="218" t="s">
        <v>581</v>
      </c>
      <c r="N1" s="221" t="s">
        <v>2132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</row>
    <row r="2" spans="1:26" ht="14.25">
      <c r="A2" s="43">
        <v>265</v>
      </c>
      <c r="B2" s="52">
        <v>42170</v>
      </c>
      <c r="C2" s="43" t="s">
        <v>598</v>
      </c>
      <c r="D2" s="42"/>
      <c r="E2" s="42">
        <v>2500</v>
      </c>
      <c r="F2" s="42"/>
      <c r="G2" s="43"/>
      <c r="H2" s="43"/>
      <c r="I2" s="43" t="s">
        <v>763</v>
      </c>
      <c r="J2" s="43"/>
      <c r="K2" s="43"/>
      <c r="L2" s="43"/>
      <c r="M2" s="43"/>
      <c r="N2" s="22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>
      <c r="A3" s="43">
        <v>265</v>
      </c>
      <c r="B3" s="52">
        <v>42172</v>
      </c>
      <c r="C3" s="43" t="s">
        <v>3715</v>
      </c>
      <c r="D3" s="42">
        <v>350</v>
      </c>
      <c r="E3" s="42"/>
      <c r="F3" s="42"/>
      <c r="G3" s="43" t="s">
        <v>3716</v>
      </c>
      <c r="H3" s="43"/>
      <c r="I3" s="43" t="s">
        <v>3717</v>
      </c>
      <c r="J3" s="43"/>
      <c r="K3" s="43"/>
      <c r="L3" s="43"/>
      <c r="M3" s="43"/>
      <c r="N3" s="22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>
      <c r="A4" s="43">
        <v>265</v>
      </c>
      <c r="B4" s="52">
        <v>42172</v>
      </c>
      <c r="C4" s="43" t="s">
        <v>3718</v>
      </c>
      <c r="D4" s="42">
        <v>454</v>
      </c>
      <c r="E4" s="42"/>
      <c r="F4" s="42"/>
      <c r="G4" s="43" t="s">
        <v>3719</v>
      </c>
      <c r="H4" s="43"/>
      <c r="I4" s="43" t="s">
        <v>3717</v>
      </c>
      <c r="J4" s="43"/>
      <c r="K4" s="43"/>
      <c r="L4" s="43"/>
      <c r="M4" s="43"/>
      <c r="N4" s="22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>
      <c r="A5" s="43">
        <v>265</v>
      </c>
      <c r="B5" s="52">
        <v>42188</v>
      </c>
      <c r="C5" s="43" t="s">
        <v>3720</v>
      </c>
      <c r="D5" s="42">
        <v>179.5</v>
      </c>
      <c r="E5" s="42"/>
      <c r="F5" s="42"/>
      <c r="G5" s="43" t="s">
        <v>3719</v>
      </c>
      <c r="H5" s="43"/>
      <c r="I5" s="43" t="s">
        <v>614</v>
      </c>
      <c r="J5" s="43"/>
      <c r="K5" s="43"/>
      <c r="L5" s="43"/>
      <c r="M5" s="43"/>
      <c r="N5" s="22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>
      <c r="A6" s="43">
        <v>265</v>
      </c>
      <c r="B6" s="52">
        <v>42188</v>
      </c>
      <c r="C6" s="43" t="s">
        <v>3721</v>
      </c>
      <c r="D6" s="42">
        <v>150</v>
      </c>
      <c r="E6" s="42"/>
      <c r="F6" s="42"/>
      <c r="G6" s="43" t="s">
        <v>3719</v>
      </c>
      <c r="H6" s="43"/>
      <c r="I6" s="43" t="s">
        <v>690</v>
      </c>
      <c r="J6" s="43"/>
      <c r="K6" s="43"/>
      <c r="L6" s="43"/>
      <c r="M6" s="43"/>
      <c r="N6" s="22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>
      <c r="A7" s="43">
        <v>265</v>
      </c>
      <c r="B7" s="52">
        <v>38542</v>
      </c>
      <c r="C7" s="43" t="s">
        <v>1460</v>
      </c>
      <c r="D7" s="42">
        <v>1996.1</v>
      </c>
      <c r="E7" s="42"/>
      <c r="F7" s="42"/>
      <c r="G7" s="43" t="s">
        <v>3719</v>
      </c>
      <c r="H7" s="43"/>
      <c r="I7" s="43" t="s">
        <v>614</v>
      </c>
      <c r="J7" s="43"/>
      <c r="K7" s="43"/>
      <c r="L7" s="43"/>
      <c r="M7" s="43"/>
      <c r="N7" s="22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>
      <c r="A8" s="43">
        <v>265</v>
      </c>
      <c r="B8" s="52">
        <v>42194</v>
      </c>
      <c r="C8" s="43" t="s">
        <v>2182</v>
      </c>
      <c r="D8" s="42">
        <v>472</v>
      </c>
      <c r="E8" s="42"/>
      <c r="F8" s="42"/>
      <c r="G8" s="43" t="s">
        <v>3716</v>
      </c>
      <c r="H8" s="43"/>
      <c r="I8" s="43" t="s">
        <v>690</v>
      </c>
      <c r="J8" s="43"/>
      <c r="K8" s="43"/>
      <c r="L8" s="43"/>
      <c r="M8" s="43"/>
      <c r="N8" s="22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>
      <c r="A9" s="43">
        <v>265</v>
      </c>
      <c r="B9" s="52">
        <v>42194</v>
      </c>
      <c r="C9" s="43" t="s">
        <v>598</v>
      </c>
      <c r="D9" s="42"/>
      <c r="E9" s="42">
        <v>15000</v>
      </c>
      <c r="F9" s="42"/>
      <c r="G9" s="43"/>
      <c r="H9" s="43"/>
      <c r="I9" s="43" t="s">
        <v>3722</v>
      </c>
      <c r="J9" s="43"/>
      <c r="K9" s="43"/>
      <c r="L9" s="43"/>
      <c r="M9" s="43"/>
      <c r="N9" s="22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>
      <c r="A10" s="43">
        <v>265</v>
      </c>
      <c r="B10" s="52">
        <v>42194</v>
      </c>
      <c r="C10" s="43" t="s">
        <v>3723</v>
      </c>
      <c r="D10" s="42">
        <v>2248.34</v>
      </c>
      <c r="E10" s="42"/>
      <c r="F10" s="42"/>
      <c r="G10" s="43" t="s">
        <v>3719</v>
      </c>
      <c r="H10" s="43"/>
      <c r="I10" s="43" t="s">
        <v>3662</v>
      </c>
      <c r="J10" s="43"/>
      <c r="K10" s="43"/>
      <c r="L10" s="43"/>
      <c r="M10" s="43"/>
      <c r="N10" s="22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>
      <c r="A11" s="43">
        <v>265</v>
      </c>
      <c r="B11" s="52">
        <v>42197</v>
      </c>
      <c r="C11" s="43" t="s">
        <v>3724</v>
      </c>
      <c r="D11" s="42">
        <v>269</v>
      </c>
      <c r="E11" s="42"/>
      <c r="F11" s="42"/>
      <c r="G11" s="43" t="s">
        <v>3719</v>
      </c>
      <c r="H11" s="43"/>
      <c r="I11" s="43" t="s">
        <v>614</v>
      </c>
      <c r="J11" s="43"/>
      <c r="K11" s="43"/>
      <c r="L11" s="43"/>
      <c r="M11" s="43"/>
      <c r="N11" s="22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>
      <c r="A12" s="43">
        <v>265</v>
      </c>
      <c r="B12" s="52">
        <v>42199</v>
      </c>
      <c r="C12" s="43" t="s">
        <v>3725</v>
      </c>
      <c r="D12" s="42">
        <v>295</v>
      </c>
      <c r="E12" s="42"/>
      <c r="F12" s="42"/>
      <c r="G12" s="43" t="s">
        <v>3719</v>
      </c>
      <c r="H12" s="43"/>
      <c r="I12" s="43" t="s">
        <v>690</v>
      </c>
      <c r="J12" s="43"/>
      <c r="K12" s="43"/>
      <c r="L12" s="43"/>
      <c r="M12" s="43"/>
      <c r="N12" s="22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>
      <c r="A13" s="43">
        <v>265</v>
      </c>
      <c r="B13" s="52">
        <v>42199</v>
      </c>
      <c r="C13" s="43" t="s">
        <v>3723</v>
      </c>
      <c r="D13" s="42">
        <v>2287.65</v>
      </c>
      <c r="E13" s="42"/>
      <c r="F13" s="42"/>
      <c r="G13" s="43" t="s">
        <v>3719</v>
      </c>
      <c r="H13" s="43"/>
      <c r="I13" s="43" t="s">
        <v>3662</v>
      </c>
      <c r="J13" s="43"/>
      <c r="K13" s="43"/>
      <c r="L13" s="43"/>
      <c r="M13" s="43"/>
      <c r="N13" s="22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>
      <c r="A14" s="43">
        <v>265</v>
      </c>
      <c r="B14" s="52">
        <v>42200</v>
      </c>
      <c r="C14" s="43" t="s">
        <v>1252</v>
      </c>
      <c r="D14" s="42">
        <v>232.7</v>
      </c>
      <c r="E14" s="42"/>
      <c r="F14" s="42"/>
      <c r="G14" s="43" t="s">
        <v>3719</v>
      </c>
      <c r="H14" s="43"/>
      <c r="I14" s="43" t="s">
        <v>3662</v>
      </c>
      <c r="J14" s="43"/>
      <c r="K14" s="43"/>
      <c r="L14" s="43"/>
      <c r="M14" s="43"/>
      <c r="N14" s="22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>
      <c r="A15" s="43">
        <v>265</v>
      </c>
      <c r="B15" s="52">
        <v>42212</v>
      </c>
      <c r="C15" s="43" t="s">
        <v>610</v>
      </c>
      <c r="D15" s="326">
        <v>850</v>
      </c>
      <c r="E15" s="42"/>
      <c r="F15" s="42"/>
      <c r="G15" s="43" t="s">
        <v>3719</v>
      </c>
      <c r="H15" s="43"/>
      <c r="I15" s="43" t="s">
        <v>622</v>
      </c>
      <c r="J15" s="43"/>
      <c r="K15" s="43"/>
      <c r="L15" s="43"/>
      <c r="M15" s="43"/>
      <c r="N15" s="22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>
      <c r="A16" s="43">
        <v>265</v>
      </c>
      <c r="B16" s="52">
        <v>42209</v>
      </c>
      <c r="C16" s="43" t="s">
        <v>3726</v>
      </c>
      <c r="D16" s="42">
        <v>100</v>
      </c>
      <c r="E16" s="42"/>
      <c r="F16" s="42"/>
      <c r="G16" s="43" t="s">
        <v>3719</v>
      </c>
      <c r="H16" s="43"/>
      <c r="I16" s="43" t="s">
        <v>690</v>
      </c>
      <c r="J16" s="43"/>
      <c r="K16" s="43"/>
      <c r="L16" s="43"/>
      <c r="M16" s="43"/>
      <c r="N16" s="22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>
      <c r="A17" s="43">
        <v>265</v>
      </c>
      <c r="B17" s="52">
        <v>42222</v>
      </c>
      <c r="C17" s="43" t="s">
        <v>2182</v>
      </c>
      <c r="D17" s="42">
        <v>350</v>
      </c>
      <c r="E17" s="42"/>
      <c r="F17" s="42"/>
      <c r="G17" s="43" t="s">
        <v>3716</v>
      </c>
      <c r="H17" s="43"/>
      <c r="I17" s="43" t="s">
        <v>3717</v>
      </c>
      <c r="J17" s="43"/>
      <c r="K17" s="43"/>
      <c r="L17" s="43"/>
      <c r="M17" s="43"/>
      <c r="N17" s="22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>
      <c r="A18" s="43">
        <v>265</v>
      </c>
      <c r="B18" s="52">
        <v>42250</v>
      </c>
      <c r="C18" s="43" t="s">
        <v>2182</v>
      </c>
      <c r="D18" s="42">
        <v>450</v>
      </c>
      <c r="E18" s="42"/>
      <c r="F18" s="42"/>
      <c r="G18" s="43" t="s">
        <v>3716</v>
      </c>
      <c r="H18" s="43"/>
      <c r="I18" s="43" t="s">
        <v>3717</v>
      </c>
      <c r="J18" s="43"/>
      <c r="K18" s="43"/>
      <c r="L18" s="43"/>
      <c r="M18" s="43"/>
      <c r="N18" s="22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>
      <c r="A19" s="43">
        <v>265</v>
      </c>
      <c r="B19" s="52">
        <v>42264</v>
      </c>
      <c r="C19" s="43" t="s">
        <v>3727</v>
      </c>
      <c r="D19" s="42">
        <v>705.43</v>
      </c>
      <c r="E19" s="42"/>
      <c r="F19" s="42"/>
      <c r="G19" s="43" t="s">
        <v>3716</v>
      </c>
      <c r="H19" s="43"/>
      <c r="I19" s="43" t="s">
        <v>3728</v>
      </c>
      <c r="J19" s="43"/>
      <c r="K19" s="43"/>
      <c r="L19" s="43"/>
      <c r="M19" s="43"/>
      <c r="N19" s="22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>
      <c r="A20" s="43">
        <v>265</v>
      </c>
      <c r="B20" s="52">
        <v>42276</v>
      </c>
      <c r="C20" s="43" t="s">
        <v>1086</v>
      </c>
      <c r="D20" s="42">
        <v>450</v>
      </c>
      <c r="E20" s="42"/>
      <c r="F20" s="42"/>
      <c r="G20" s="43" t="s">
        <v>3716</v>
      </c>
      <c r="H20" s="43"/>
      <c r="I20" s="43" t="s">
        <v>690</v>
      </c>
      <c r="J20" s="43"/>
      <c r="K20" s="43"/>
      <c r="L20" s="43"/>
      <c r="M20" s="43"/>
      <c r="N20" s="22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>
        <v>265</v>
      </c>
      <c r="B21" s="52">
        <v>42310</v>
      </c>
      <c r="C21" s="43" t="s">
        <v>3729</v>
      </c>
      <c r="D21" s="42">
        <v>233.3</v>
      </c>
      <c r="E21" s="42"/>
      <c r="F21" s="42"/>
      <c r="G21" s="43" t="s">
        <v>3716</v>
      </c>
      <c r="H21" s="43"/>
      <c r="I21" s="43" t="s">
        <v>3730</v>
      </c>
      <c r="J21" s="43"/>
      <c r="K21" s="43"/>
      <c r="L21" s="43"/>
      <c r="M21" s="43"/>
      <c r="N21" s="22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>
        <v>265</v>
      </c>
      <c r="B22" s="52">
        <v>42317</v>
      </c>
      <c r="C22" s="43" t="s">
        <v>3731</v>
      </c>
      <c r="D22" s="42">
        <v>9.5</v>
      </c>
      <c r="E22" s="42"/>
      <c r="F22" s="42"/>
      <c r="G22" s="43" t="s">
        <v>3716</v>
      </c>
      <c r="H22" s="43"/>
      <c r="I22" s="43" t="s">
        <v>622</v>
      </c>
      <c r="J22" s="43"/>
      <c r="K22" s="43"/>
      <c r="L22" s="43"/>
      <c r="M22" s="43"/>
      <c r="N22" s="22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>
        <v>265</v>
      </c>
      <c r="B23" s="52">
        <v>42325</v>
      </c>
      <c r="C23" s="43" t="s">
        <v>3732</v>
      </c>
      <c r="D23" s="42">
        <v>80.099999999999994</v>
      </c>
      <c r="E23" s="42"/>
      <c r="F23" s="42"/>
      <c r="G23" s="43" t="s">
        <v>3716</v>
      </c>
      <c r="H23" s="43"/>
      <c r="I23" s="43" t="s">
        <v>614</v>
      </c>
      <c r="J23" s="43"/>
      <c r="K23" s="43"/>
      <c r="L23" s="43"/>
      <c r="M23" s="43"/>
      <c r="N23" s="22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>
        <v>265</v>
      </c>
      <c r="B24" s="52">
        <v>42352</v>
      </c>
      <c r="C24" s="43" t="s">
        <v>3733</v>
      </c>
      <c r="D24" s="326">
        <v>600</v>
      </c>
      <c r="E24" s="42"/>
      <c r="F24" s="42"/>
      <c r="G24" s="43" t="s">
        <v>3719</v>
      </c>
      <c r="H24" s="43"/>
      <c r="I24" s="43" t="s">
        <v>622</v>
      </c>
      <c r="J24" s="43"/>
      <c r="K24" s="43"/>
      <c r="L24" s="43"/>
      <c r="M24" s="43"/>
      <c r="N24" s="22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>
        <v>265</v>
      </c>
      <c r="B25" s="52">
        <v>42358</v>
      </c>
      <c r="C25" s="43" t="s">
        <v>3734</v>
      </c>
      <c r="D25" s="42">
        <v>2500</v>
      </c>
      <c r="E25" s="42"/>
      <c r="F25" s="42"/>
      <c r="G25" s="43" t="s">
        <v>3716</v>
      </c>
      <c r="H25" s="43"/>
      <c r="I25" s="43" t="s">
        <v>690</v>
      </c>
      <c r="J25" s="43"/>
      <c r="K25" s="43"/>
      <c r="L25" s="43"/>
      <c r="M25" s="43"/>
      <c r="N25" s="22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>
        <v>265</v>
      </c>
      <c r="B26" s="52">
        <v>42360</v>
      </c>
      <c r="C26" s="43" t="s">
        <v>3735</v>
      </c>
      <c r="D26" s="42">
        <v>1755</v>
      </c>
      <c r="E26" s="42"/>
      <c r="F26" s="42"/>
      <c r="G26" s="43" t="s">
        <v>3716</v>
      </c>
      <c r="H26" s="43"/>
      <c r="I26" s="43" t="s">
        <v>690</v>
      </c>
      <c r="J26" s="43"/>
      <c r="K26" s="43"/>
      <c r="L26" s="43"/>
      <c r="M26" s="43"/>
      <c r="N26" s="22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>
        <v>265</v>
      </c>
      <c r="B27" s="52">
        <v>42442</v>
      </c>
      <c r="C27" s="43" t="s">
        <v>692</v>
      </c>
      <c r="D27" s="42">
        <v>1446.6</v>
      </c>
      <c r="E27" s="42"/>
      <c r="F27" s="42"/>
      <c r="G27" s="43" t="s">
        <v>3716</v>
      </c>
      <c r="H27" s="43"/>
      <c r="I27" s="43" t="s">
        <v>614</v>
      </c>
      <c r="J27" s="43" t="s">
        <v>87</v>
      </c>
      <c r="K27" s="43"/>
      <c r="L27" s="43"/>
      <c r="M27" s="43"/>
      <c r="N27" s="22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>
        <v>265</v>
      </c>
      <c r="B28" s="52">
        <v>42463</v>
      </c>
      <c r="C28" s="43" t="s">
        <v>1086</v>
      </c>
      <c r="D28" s="42">
        <v>900</v>
      </c>
      <c r="E28" s="42"/>
      <c r="F28" s="42"/>
      <c r="G28" s="43" t="s">
        <v>3716</v>
      </c>
      <c r="H28" s="43"/>
      <c r="I28" s="43" t="s">
        <v>690</v>
      </c>
      <c r="J28" s="43" t="s">
        <v>87</v>
      </c>
      <c r="K28" s="43" t="s">
        <v>3736</v>
      </c>
      <c r="L28" s="43"/>
      <c r="M28" s="43"/>
      <c r="N28" s="22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>
        <v>265</v>
      </c>
      <c r="B29" s="52">
        <v>42472</v>
      </c>
      <c r="C29" s="43" t="s">
        <v>3737</v>
      </c>
      <c r="D29" s="42">
        <v>317.2</v>
      </c>
      <c r="E29" s="42"/>
      <c r="F29" s="42"/>
      <c r="G29" s="43" t="s">
        <v>3716</v>
      </c>
      <c r="H29" s="43"/>
      <c r="I29" s="43" t="s">
        <v>614</v>
      </c>
      <c r="J29" s="43" t="s">
        <v>87</v>
      </c>
      <c r="K29" s="43"/>
      <c r="L29" s="43">
        <v>2030005521</v>
      </c>
      <c r="M29" s="43"/>
      <c r="N29" s="22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>
        <v>265</v>
      </c>
      <c r="B30" s="52">
        <v>42500</v>
      </c>
      <c r="C30" s="43" t="s">
        <v>598</v>
      </c>
      <c r="D30" s="42"/>
      <c r="E30" s="42">
        <v>18254.84</v>
      </c>
      <c r="F30" s="42"/>
      <c r="G30" s="43" t="s">
        <v>3716</v>
      </c>
      <c r="H30" s="43"/>
      <c r="I30" s="43" t="s">
        <v>594</v>
      </c>
      <c r="J30" s="43" t="s">
        <v>87</v>
      </c>
      <c r="K30" s="43"/>
      <c r="L30" s="43"/>
      <c r="M30" s="43"/>
      <c r="N30" s="22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>
        <v>265</v>
      </c>
      <c r="B31" s="52">
        <v>42503</v>
      </c>
      <c r="C31" s="43" t="s">
        <v>3735</v>
      </c>
      <c r="D31" s="42">
        <v>1755</v>
      </c>
      <c r="E31" s="42"/>
      <c r="F31" s="42"/>
      <c r="G31" s="43" t="s">
        <v>3716</v>
      </c>
      <c r="H31" s="43"/>
      <c r="I31" s="43" t="s">
        <v>594</v>
      </c>
      <c r="J31" s="43" t="s">
        <v>87</v>
      </c>
      <c r="K31" s="43"/>
      <c r="L31" s="43">
        <v>251</v>
      </c>
      <c r="M31" s="43"/>
      <c r="N31" s="22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>
        <v>265</v>
      </c>
      <c r="B32" s="52">
        <v>42505</v>
      </c>
      <c r="C32" s="43" t="s">
        <v>1086</v>
      </c>
      <c r="D32" s="42">
        <v>900</v>
      </c>
      <c r="E32" s="42"/>
      <c r="F32" s="42"/>
      <c r="G32" s="43" t="s">
        <v>3716</v>
      </c>
      <c r="H32" s="43"/>
      <c r="I32" s="43" t="s">
        <v>3738</v>
      </c>
      <c r="J32" s="43" t="s">
        <v>87</v>
      </c>
      <c r="K32" s="43" t="s">
        <v>3739</v>
      </c>
      <c r="L32" s="43">
        <v>62</v>
      </c>
      <c r="M32" s="43"/>
      <c r="N32" s="22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>
        <v>265</v>
      </c>
      <c r="B33" s="52">
        <v>42517</v>
      </c>
      <c r="C33" s="43" t="s">
        <v>3740</v>
      </c>
      <c r="D33" s="42">
        <v>84.44</v>
      </c>
      <c r="E33" s="42"/>
      <c r="F33" s="42"/>
      <c r="G33" s="43" t="s">
        <v>3716</v>
      </c>
      <c r="H33" s="43"/>
      <c r="I33" s="43" t="s">
        <v>614</v>
      </c>
      <c r="J33" s="43" t="s">
        <v>87</v>
      </c>
      <c r="K33" s="43" t="s">
        <v>3741</v>
      </c>
      <c r="L33" s="43"/>
      <c r="M33" s="43"/>
      <c r="N33" s="22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>
        <v>265</v>
      </c>
      <c r="B34" s="52">
        <v>42517</v>
      </c>
      <c r="C34" s="43" t="s">
        <v>3742</v>
      </c>
      <c r="D34" s="42">
        <v>1457.6</v>
      </c>
      <c r="E34" s="42"/>
      <c r="F34" s="42"/>
      <c r="G34" s="43" t="s">
        <v>3716</v>
      </c>
      <c r="H34" s="43"/>
      <c r="I34" s="43" t="s">
        <v>614</v>
      </c>
      <c r="J34" s="43" t="s">
        <v>87</v>
      </c>
      <c r="K34" s="43" t="s">
        <v>1279</v>
      </c>
      <c r="L34" s="43">
        <v>4478102</v>
      </c>
      <c r="M34" s="43"/>
      <c r="N34" s="22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>
        <v>265</v>
      </c>
      <c r="B35" s="52">
        <v>42529</v>
      </c>
      <c r="C35" s="43" t="s">
        <v>3735</v>
      </c>
      <c r="D35" s="42">
        <v>1755</v>
      </c>
      <c r="E35" s="42"/>
      <c r="F35" s="42"/>
      <c r="G35" s="43" t="s">
        <v>3716</v>
      </c>
      <c r="H35" s="43"/>
      <c r="I35" s="43" t="s">
        <v>594</v>
      </c>
      <c r="J35" s="43" t="s">
        <v>87</v>
      </c>
      <c r="K35" s="43" t="s">
        <v>62</v>
      </c>
      <c r="L35" s="43"/>
      <c r="M35" s="43"/>
      <c r="N35" s="22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>
        <v>265</v>
      </c>
      <c r="B36" s="52">
        <v>42537</v>
      </c>
      <c r="C36" s="43" t="s">
        <v>3743</v>
      </c>
      <c r="D36" s="42">
        <v>1229.3699999999999</v>
      </c>
      <c r="E36" s="42"/>
      <c r="F36" s="42"/>
      <c r="G36" s="43"/>
      <c r="H36" s="43"/>
      <c r="I36" s="43"/>
      <c r="J36" s="43" t="s">
        <v>3744</v>
      </c>
      <c r="K36" s="43" t="s">
        <v>3213</v>
      </c>
      <c r="L36" s="43">
        <v>323738989</v>
      </c>
      <c r="M36" s="43"/>
      <c r="N36" s="22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>
        <v>265</v>
      </c>
      <c r="B37" s="52">
        <v>42544</v>
      </c>
      <c r="C37" s="43" t="s">
        <v>3745</v>
      </c>
      <c r="D37" s="42">
        <v>750</v>
      </c>
      <c r="E37" s="42"/>
      <c r="F37" s="42"/>
      <c r="G37" s="43" t="s">
        <v>3716</v>
      </c>
      <c r="H37" s="43"/>
      <c r="I37" s="43">
        <v>5000068</v>
      </c>
      <c r="J37" s="43" t="s">
        <v>87</v>
      </c>
      <c r="K37" s="43" t="s">
        <v>1608</v>
      </c>
      <c r="L37" s="43">
        <v>200029</v>
      </c>
      <c r="M37" s="43"/>
      <c r="N37" s="22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>
        <v>265</v>
      </c>
      <c r="B38" s="52">
        <v>42542</v>
      </c>
      <c r="C38" s="43" t="s">
        <v>700</v>
      </c>
      <c r="D38" s="42"/>
      <c r="E38" s="42">
        <v>15043</v>
      </c>
      <c r="F38" s="42"/>
      <c r="G38" s="43"/>
      <c r="H38" s="43"/>
      <c r="I38" s="43"/>
      <c r="J38" s="43" t="s">
        <v>87</v>
      </c>
      <c r="K38" s="43"/>
      <c r="L38" s="43"/>
      <c r="M38" s="43"/>
      <c r="N38" s="22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>
        <v>265</v>
      </c>
      <c r="B39" s="52">
        <v>42550</v>
      </c>
      <c r="C39" s="43" t="s">
        <v>3746</v>
      </c>
      <c r="D39" s="42">
        <v>20021</v>
      </c>
      <c r="E39" s="42"/>
      <c r="F39" s="42"/>
      <c r="G39" s="43" t="s">
        <v>3747</v>
      </c>
      <c r="H39" s="43"/>
      <c r="I39" s="43" t="s">
        <v>594</v>
      </c>
      <c r="J39" s="43" t="s">
        <v>87</v>
      </c>
      <c r="K39" s="43" t="s">
        <v>3748</v>
      </c>
      <c r="L39" s="43">
        <v>16455</v>
      </c>
      <c r="M39" s="43"/>
      <c r="N39" s="22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>
      <c r="A40" s="43">
        <v>265</v>
      </c>
      <c r="B40" s="52">
        <v>42556</v>
      </c>
      <c r="C40" s="43" t="s">
        <v>3749</v>
      </c>
      <c r="D40" s="42">
        <v>292.08</v>
      </c>
      <c r="E40" s="42"/>
      <c r="F40" s="42"/>
      <c r="G40" s="43" t="s">
        <v>3750</v>
      </c>
      <c r="H40" s="43"/>
      <c r="I40" s="43" t="s">
        <v>614</v>
      </c>
      <c r="J40" s="43" t="s">
        <v>87</v>
      </c>
      <c r="K40" s="43" t="s">
        <v>3751</v>
      </c>
      <c r="L40" s="43">
        <v>37079</v>
      </c>
      <c r="M40" s="43"/>
      <c r="N40" s="22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>
        <v>265</v>
      </c>
      <c r="B41" s="52">
        <v>42559</v>
      </c>
      <c r="C41" s="43" t="s">
        <v>3752</v>
      </c>
      <c r="D41" s="42">
        <v>620</v>
      </c>
      <c r="E41" s="42"/>
      <c r="F41" s="42"/>
      <c r="G41" s="43" t="s">
        <v>3750</v>
      </c>
      <c r="H41" s="43"/>
      <c r="I41" s="43" t="s">
        <v>614</v>
      </c>
      <c r="J41" s="43" t="s">
        <v>87</v>
      </c>
      <c r="K41" s="43" t="s">
        <v>2169</v>
      </c>
      <c r="L41" s="43"/>
      <c r="M41" s="43"/>
      <c r="N41" s="22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>
        <v>265</v>
      </c>
      <c r="B42" s="52">
        <v>42563</v>
      </c>
      <c r="C42" s="43" t="s">
        <v>3753</v>
      </c>
      <c r="D42" s="42">
        <v>3744</v>
      </c>
      <c r="E42" s="42"/>
      <c r="F42" s="42"/>
      <c r="G42" s="43" t="s">
        <v>3750</v>
      </c>
      <c r="H42" s="43"/>
      <c r="I42" s="43" t="s">
        <v>614</v>
      </c>
      <c r="J42" s="43" t="s">
        <v>87</v>
      </c>
      <c r="K42" s="43"/>
      <c r="L42" s="43"/>
      <c r="M42" s="43"/>
      <c r="N42" s="22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>
        <v>265</v>
      </c>
      <c r="B43" s="52">
        <v>42562</v>
      </c>
      <c r="C43" s="43" t="s">
        <v>1086</v>
      </c>
      <c r="D43" s="42">
        <v>450</v>
      </c>
      <c r="E43" s="42"/>
      <c r="F43" s="42"/>
      <c r="G43" s="43" t="s">
        <v>3750</v>
      </c>
      <c r="H43" s="43"/>
      <c r="I43" s="43">
        <v>5000070</v>
      </c>
      <c r="J43" s="43" t="s">
        <v>87</v>
      </c>
      <c r="K43" s="43" t="s">
        <v>3754</v>
      </c>
      <c r="L43" s="43">
        <v>67</v>
      </c>
      <c r="M43" s="43"/>
      <c r="N43" s="22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>
        <v>265</v>
      </c>
      <c r="B44" s="52">
        <v>42565</v>
      </c>
      <c r="C44" s="43" t="s">
        <v>3755</v>
      </c>
      <c r="D44" s="42">
        <v>1460.5</v>
      </c>
      <c r="E44" s="42"/>
      <c r="F44" s="42"/>
      <c r="G44" s="43" t="s">
        <v>3750</v>
      </c>
      <c r="H44" s="43"/>
      <c r="I44" s="43" t="s">
        <v>614</v>
      </c>
      <c r="J44" s="43" t="s">
        <v>87</v>
      </c>
      <c r="K44" s="43" t="s">
        <v>693</v>
      </c>
      <c r="L44" s="43"/>
      <c r="M44" s="43"/>
      <c r="N44" s="22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>
        <v>265</v>
      </c>
      <c r="B45" s="52">
        <v>42563</v>
      </c>
      <c r="C45" s="43" t="s">
        <v>3756</v>
      </c>
      <c r="D45" s="42">
        <v>66.7</v>
      </c>
      <c r="E45" s="42"/>
      <c r="F45" s="42"/>
      <c r="G45" s="43" t="s">
        <v>3750</v>
      </c>
      <c r="H45" s="43"/>
      <c r="I45" s="43" t="s">
        <v>3757</v>
      </c>
      <c r="J45" s="43" t="s">
        <v>87</v>
      </c>
      <c r="K45" s="43" t="s">
        <v>2158</v>
      </c>
      <c r="L45" s="43">
        <v>52010051</v>
      </c>
      <c r="M45" s="43"/>
      <c r="N45" s="22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43">
        <v>265</v>
      </c>
      <c r="B46" s="52">
        <v>42557</v>
      </c>
      <c r="C46" s="43" t="s">
        <v>3758</v>
      </c>
      <c r="D46" s="42">
        <v>300</v>
      </c>
      <c r="E46" s="42"/>
      <c r="F46" s="42"/>
      <c r="G46" s="43" t="s">
        <v>3750</v>
      </c>
      <c r="H46" s="43"/>
      <c r="I46" s="43">
        <v>5000069</v>
      </c>
      <c r="J46" s="43" t="s">
        <v>87</v>
      </c>
      <c r="K46" s="43" t="s">
        <v>3759</v>
      </c>
      <c r="L46" s="43">
        <v>1056</v>
      </c>
      <c r="M46" s="43"/>
      <c r="N46" s="22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>
      <c r="A47" s="43">
        <v>265</v>
      </c>
      <c r="B47" s="52">
        <v>42580</v>
      </c>
      <c r="C47" s="43" t="s">
        <v>3760</v>
      </c>
      <c r="D47" s="42">
        <v>23.8</v>
      </c>
      <c r="E47" s="42"/>
      <c r="F47" s="42"/>
      <c r="G47" s="43" t="s">
        <v>3750</v>
      </c>
      <c r="H47" s="43"/>
      <c r="I47" s="43" t="s">
        <v>614</v>
      </c>
      <c r="J47" s="43" t="s">
        <v>87</v>
      </c>
      <c r="K47" s="43"/>
      <c r="L47" s="43">
        <v>1130871</v>
      </c>
      <c r="M47" s="43"/>
      <c r="N47" s="22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>
      <c r="A48" s="43">
        <v>265</v>
      </c>
      <c r="B48" s="52">
        <v>42576</v>
      </c>
      <c r="C48" s="43" t="s">
        <v>598</v>
      </c>
      <c r="D48" s="42"/>
      <c r="E48" s="42">
        <v>14981.27</v>
      </c>
      <c r="F48" s="42"/>
      <c r="G48" s="43"/>
      <c r="H48" s="43"/>
      <c r="I48" s="43" t="s">
        <v>594</v>
      </c>
      <c r="J48" s="43" t="s">
        <v>87</v>
      </c>
      <c r="K48" s="43"/>
      <c r="L48" s="43">
        <v>46</v>
      </c>
      <c r="M48" s="43"/>
      <c r="N48" s="22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>
      <c r="A49" s="43">
        <v>265</v>
      </c>
      <c r="B49" s="52">
        <v>42625</v>
      </c>
      <c r="C49" s="43" t="s">
        <v>3761</v>
      </c>
      <c r="D49" s="42">
        <v>1911.83</v>
      </c>
      <c r="E49" s="42"/>
      <c r="F49" s="42"/>
      <c r="G49" s="43" t="s">
        <v>3750</v>
      </c>
      <c r="H49" s="43"/>
      <c r="I49" s="43" t="s">
        <v>614</v>
      </c>
      <c r="J49" s="43" t="s">
        <v>87</v>
      </c>
      <c r="K49" s="43"/>
      <c r="L49" s="43">
        <v>2070124</v>
      </c>
      <c r="M49" s="43"/>
      <c r="N49" s="22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75" customHeight="1">
      <c r="A50" s="43">
        <v>265</v>
      </c>
      <c r="B50" s="52">
        <v>42634</v>
      </c>
      <c r="C50" s="43" t="s">
        <v>3762</v>
      </c>
      <c r="D50" s="42">
        <v>1755</v>
      </c>
      <c r="E50" s="42"/>
      <c r="F50" s="42"/>
      <c r="G50" s="43" t="s">
        <v>3750</v>
      </c>
      <c r="H50" s="43"/>
      <c r="I50" s="43" t="s">
        <v>594</v>
      </c>
      <c r="J50" s="43" t="s">
        <v>87</v>
      </c>
      <c r="K50" s="43"/>
      <c r="L50" s="43">
        <v>278</v>
      </c>
      <c r="M50" s="43"/>
      <c r="N50" s="22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75" customHeight="1">
      <c r="A51" s="43">
        <v>265</v>
      </c>
      <c r="B51" s="52">
        <v>42635</v>
      </c>
      <c r="C51" s="43" t="s">
        <v>3763</v>
      </c>
      <c r="D51" s="42">
        <v>6142</v>
      </c>
      <c r="E51" s="42"/>
      <c r="F51" s="42"/>
      <c r="G51" s="43" t="s">
        <v>3750</v>
      </c>
      <c r="H51" s="43"/>
      <c r="I51" s="43" t="s">
        <v>594</v>
      </c>
      <c r="J51" s="43" t="s">
        <v>87</v>
      </c>
      <c r="K51" s="43" t="s">
        <v>729</v>
      </c>
      <c r="L51" s="43">
        <v>92</v>
      </c>
      <c r="M51" s="43"/>
      <c r="N51" s="22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75" customHeight="1">
      <c r="A52" s="43">
        <v>265</v>
      </c>
      <c r="B52" s="52">
        <v>42686</v>
      </c>
      <c r="C52" s="43" t="s">
        <v>3764</v>
      </c>
      <c r="D52" s="42">
        <v>808.19</v>
      </c>
      <c r="E52" s="42"/>
      <c r="F52" s="42"/>
      <c r="G52" s="43" t="s">
        <v>3750</v>
      </c>
      <c r="H52" s="43"/>
      <c r="I52" s="43" t="s">
        <v>614</v>
      </c>
      <c r="J52" s="43" t="s">
        <v>87</v>
      </c>
      <c r="K52" s="43" t="s">
        <v>3765</v>
      </c>
      <c r="L52" s="43">
        <v>65383</v>
      </c>
      <c r="M52" s="43"/>
      <c r="N52" s="22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75" customHeight="1">
      <c r="A53" s="43">
        <v>265</v>
      </c>
      <c r="B53" s="52">
        <v>42686</v>
      </c>
      <c r="C53" s="43" t="s">
        <v>3766</v>
      </c>
      <c r="D53" s="42">
        <v>232.3</v>
      </c>
      <c r="E53" s="42"/>
      <c r="F53" s="42"/>
      <c r="G53" s="43" t="s">
        <v>3750</v>
      </c>
      <c r="H53" s="43"/>
      <c r="I53" s="43" t="s">
        <v>614</v>
      </c>
      <c r="J53" s="43" t="s">
        <v>87</v>
      </c>
      <c r="K53" s="43" t="s">
        <v>3767</v>
      </c>
      <c r="L53" s="43">
        <v>2037221</v>
      </c>
      <c r="M53" s="43"/>
      <c r="N53" s="22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customHeight="1">
      <c r="A54" s="43">
        <v>265</v>
      </c>
      <c r="B54" s="52">
        <v>42686</v>
      </c>
      <c r="C54" s="43" t="s">
        <v>3768</v>
      </c>
      <c r="D54" s="42">
        <v>1470</v>
      </c>
      <c r="E54" s="42"/>
      <c r="F54" s="42"/>
      <c r="G54" s="43" t="s">
        <v>3750</v>
      </c>
      <c r="H54" s="43"/>
      <c r="I54" s="43" t="s">
        <v>614</v>
      </c>
      <c r="J54" s="43" t="s">
        <v>87</v>
      </c>
      <c r="K54" s="43" t="s">
        <v>3769</v>
      </c>
      <c r="L54" s="43">
        <v>4506904</v>
      </c>
      <c r="M54" s="43"/>
      <c r="N54" s="22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>
      <c r="A55" s="43">
        <v>265</v>
      </c>
      <c r="B55" s="52">
        <v>42718</v>
      </c>
      <c r="C55" s="43" t="s">
        <v>3770</v>
      </c>
      <c r="D55" s="42">
        <v>171.09</v>
      </c>
      <c r="E55" s="42"/>
      <c r="F55" s="42"/>
      <c r="G55" s="43" t="s">
        <v>3750</v>
      </c>
      <c r="H55" s="43"/>
      <c r="I55" s="43" t="s">
        <v>614</v>
      </c>
      <c r="J55" s="43" t="s">
        <v>87</v>
      </c>
      <c r="K55" s="43" t="s">
        <v>762</v>
      </c>
      <c r="L55" s="43">
        <v>2078826</v>
      </c>
      <c r="M55" s="43"/>
      <c r="N55" s="22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75" customHeight="1">
      <c r="A56" s="43">
        <v>265</v>
      </c>
      <c r="B56" s="52">
        <v>42711</v>
      </c>
      <c r="C56" s="43" t="s">
        <v>598</v>
      </c>
      <c r="D56" s="42"/>
      <c r="E56" s="42">
        <v>12982.2</v>
      </c>
      <c r="F56" s="42"/>
      <c r="G56" s="43" t="s">
        <v>3750</v>
      </c>
      <c r="H56" s="43"/>
      <c r="I56" s="43" t="s">
        <v>594</v>
      </c>
      <c r="J56" s="43" t="s">
        <v>87</v>
      </c>
      <c r="K56" s="43"/>
      <c r="L56" s="43"/>
      <c r="M56" s="43"/>
      <c r="N56" s="22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75" customHeight="1">
      <c r="A57" s="43">
        <v>265</v>
      </c>
      <c r="B57" s="52">
        <v>42712</v>
      </c>
      <c r="C57" s="43" t="s">
        <v>3762</v>
      </c>
      <c r="D57" s="42">
        <v>1755</v>
      </c>
      <c r="E57" s="42"/>
      <c r="F57" s="42"/>
      <c r="G57" s="43" t="s">
        <v>3750</v>
      </c>
      <c r="H57" s="43"/>
      <c r="I57" s="43" t="s">
        <v>594</v>
      </c>
      <c r="J57" s="43" t="s">
        <v>87</v>
      </c>
      <c r="K57" s="43"/>
      <c r="L57" s="43">
        <v>288</v>
      </c>
      <c r="M57" s="43"/>
      <c r="N57" s="22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75" customHeight="1">
      <c r="A58" s="43">
        <v>265</v>
      </c>
      <c r="B58" s="52">
        <v>42737</v>
      </c>
      <c r="C58" s="43" t="s">
        <v>3771</v>
      </c>
      <c r="D58" s="42">
        <v>1579</v>
      </c>
      <c r="E58" s="42"/>
      <c r="F58" s="42"/>
      <c r="G58" s="43" t="s">
        <v>3750</v>
      </c>
      <c r="H58" s="43"/>
      <c r="I58" s="43" t="s">
        <v>594</v>
      </c>
      <c r="J58" s="43" t="s">
        <v>87</v>
      </c>
      <c r="K58" s="43" t="s">
        <v>741</v>
      </c>
      <c r="L58" s="43">
        <v>93</v>
      </c>
      <c r="M58" s="43"/>
      <c r="N58" s="22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75" customHeight="1">
      <c r="A59" s="43">
        <v>265</v>
      </c>
      <c r="B59" s="52">
        <v>42767</v>
      </c>
      <c r="C59" s="43" t="s">
        <v>3772</v>
      </c>
      <c r="D59" s="42">
        <v>1351</v>
      </c>
      <c r="E59" s="42"/>
      <c r="F59" s="42"/>
      <c r="G59" s="43" t="s">
        <v>3750</v>
      </c>
      <c r="H59" s="43"/>
      <c r="I59" s="43" t="s">
        <v>89</v>
      </c>
      <c r="J59" s="43" t="s">
        <v>87</v>
      </c>
      <c r="K59" s="43" t="s">
        <v>2786</v>
      </c>
      <c r="L59" s="43">
        <v>14170</v>
      </c>
      <c r="M59" s="43"/>
      <c r="N59" s="22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75" customHeight="1">
      <c r="A60" s="43">
        <v>265</v>
      </c>
      <c r="B60" s="52">
        <v>42767</v>
      </c>
      <c r="C60" s="43" t="s">
        <v>3773</v>
      </c>
      <c r="D60" s="42">
        <v>2480.6</v>
      </c>
      <c r="E60" s="42"/>
      <c r="F60" s="42"/>
      <c r="G60" s="43" t="s">
        <v>3750</v>
      </c>
      <c r="H60" s="43"/>
      <c r="I60" s="43" t="s">
        <v>89</v>
      </c>
      <c r="J60" s="43" t="s">
        <v>87</v>
      </c>
      <c r="K60" s="43"/>
      <c r="L60" s="43">
        <v>4519789</v>
      </c>
      <c r="M60" s="43"/>
      <c r="N60" s="22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75" customHeight="1">
      <c r="A61" s="43">
        <v>265</v>
      </c>
      <c r="B61" s="52">
        <v>42772</v>
      </c>
      <c r="C61" s="43" t="s">
        <v>3774</v>
      </c>
      <c r="D61" s="42">
        <v>20</v>
      </c>
      <c r="E61" s="42"/>
      <c r="F61" s="42"/>
      <c r="G61" s="43" t="s">
        <v>3750</v>
      </c>
      <c r="H61" s="43"/>
      <c r="I61" s="43" t="s">
        <v>89</v>
      </c>
      <c r="J61" s="43" t="s">
        <v>87</v>
      </c>
      <c r="K61" s="43"/>
      <c r="L61" s="43"/>
      <c r="M61" s="43"/>
      <c r="N61" s="22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75" customHeight="1">
      <c r="A62" s="43">
        <v>265</v>
      </c>
      <c r="B62" s="52">
        <v>42799</v>
      </c>
      <c r="C62" s="43" t="s">
        <v>3775</v>
      </c>
      <c r="D62" s="42">
        <v>1491</v>
      </c>
      <c r="E62" s="42"/>
      <c r="F62" s="42"/>
      <c r="G62" s="43" t="s">
        <v>3750</v>
      </c>
      <c r="H62" s="43"/>
      <c r="I62" s="43" t="s">
        <v>594</v>
      </c>
      <c r="J62" s="43" t="s">
        <v>87</v>
      </c>
      <c r="K62" s="43" t="s">
        <v>729</v>
      </c>
      <c r="L62" s="43">
        <v>95</v>
      </c>
      <c r="M62" s="43"/>
      <c r="N62" s="22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75" customHeight="1">
      <c r="A63" s="43">
        <v>265</v>
      </c>
      <c r="B63" s="52">
        <v>42811</v>
      </c>
      <c r="C63" s="43" t="s">
        <v>3735</v>
      </c>
      <c r="D63" s="42">
        <v>1755</v>
      </c>
      <c r="E63" s="42"/>
      <c r="F63" s="42"/>
      <c r="G63" s="43" t="s">
        <v>3750</v>
      </c>
      <c r="H63" s="43"/>
      <c r="I63" s="43" t="s">
        <v>594</v>
      </c>
      <c r="J63" s="43" t="s">
        <v>87</v>
      </c>
      <c r="K63" s="43" t="s">
        <v>62</v>
      </c>
      <c r="L63" s="43"/>
      <c r="M63" s="43"/>
      <c r="N63" s="223" t="s">
        <v>87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75" customHeight="1">
      <c r="A64" s="43">
        <v>265</v>
      </c>
      <c r="B64" s="52">
        <v>42826</v>
      </c>
      <c r="C64" s="43" t="s">
        <v>785</v>
      </c>
      <c r="D64" s="42">
        <v>160</v>
      </c>
      <c r="E64" s="42"/>
      <c r="F64" s="42"/>
      <c r="G64" s="43" t="s">
        <v>3750</v>
      </c>
      <c r="H64" s="43"/>
      <c r="I64" s="43" t="s">
        <v>622</v>
      </c>
      <c r="J64" s="43" t="s">
        <v>87</v>
      </c>
      <c r="K64" s="43" t="s">
        <v>720</v>
      </c>
      <c r="L64" s="43" t="s">
        <v>721</v>
      </c>
      <c r="M64" s="43"/>
      <c r="N64" s="22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75" customHeight="1">
      <c r="A65" s="43">
        <v>265</v>
      </c>
      <c r="B65" s="52">
        <v>42843</v>
      </c>
      <c r="C65" s="43" t="s">
        <v>3776</v>
      </c>
      <c r="D65" s="42">
        <v>1053</v>
      </c>
      <c r="E65" s="42"/>
      <c r="F65" s="42"/>
      <c r="G65" s="43" t="s">
        <v>3750</v>
      </c>
      <c r="H65" s="43"/>
      <c r="I65" s="43" t="s">
        <v>594</v>
      </c>
      <c r="J65" s="43" t="s">
        <v>87</v>
      </c>
      <c r="K65" s="43" t="s">
        <v>729</v>
      </c>
      <c r="L65" s="43">
        <v>99</v>
      </c>
      <c r="M65" s="43"/>
      <c r="N65" s="22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75" customHeight="1">
      <c r="A66" s="43">
        <v>265</v>
      </c>
      <c r="B66" s="52">
        <v>42843</v>
      </c>
      <c r="C66" s="43" t="s">
        <v>3777</v>
      </c>
      <c r="D66" s="42">
        <v>2470.6999999999998</v>
      </c>
      <c r="E66" s="42"/>
      <c r="F66" s="42"/>
      <c r="G66" s="43" t="s">
        <v>3750</v>
      </c>
      <c r="H66" s="43"/>
      <c r="I66" s="43" t="s">
        <v>89</v>
      </c>
      <c r="J66" s="43" t="s">
        <v>87</v>
      </c>
      <c r="K66" s="43" t="s">
        <v>1279</v>
      </c>
      <c r="L66" s="43">
        <v>4530302</v>
      </c>
      <c r="M66" s="43"/>
      <c r="N66" s="22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>
      <c r="A67" s="43">
        <v>265</v>
      </c>
      <c r="B67" s="52">
        <v>42843</v>
      </c>
      <c r="C67" s="43" t="s">
        <v>3778</v>
      </c>
      <c r="D67" s="42">
        <v>1563.35</v>
      </c>
      <c r="E67" s="42"/>
      <c r="F67" s="42"/>
      <c r="G67" s="43" t="s">
        <v>3750</v>
      </c>
      <c r="H67" s="43"/>
      <c r="I67" s="43" t="s">
        <v>89</v>
      </c>
      <c r="J67" s="43" t="s">
        <v>87</v>
      </c>
      <c r="K67" s="43" t="s">
        <v>1279</v>
      </c>
      <c r="L67" s="43">
        <v>453622</v>
      </c>
      <c r="M67" s="43"/>
      <c r="N67" s="22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75" customHeight="1">
      <c r="A68" s="43">
        <v>265</v>
      </c>
      <c r="B68" s="52">
        <v>42843</v>
      </c>
      <c r="C68" s="43" t="s">
        <v>3779</v>
      </c>
      <c r="D68" s="42">
        <v>20.6</v>
      </c>
      <c r="E68" s="42"/>
      <c r="F68" s="42"/>
      <c r="G68" s="43" t="s">
        <v>3750</v>
      </c>
      <c r="H68" s="43"/>
      <c r="I68" s="43" t="s">
        <v>89</v>
      </c>
      <c r="J68" s="43" t="s">
        <v>87</v>
      </c>
      <c r="K68" s="43" t="s">
        <v>2786</v>
      </c>
      <c r="L68" s="43">
        <v>15669</v>
      </c>
      <c r="M68" s="43"/>
      <c r="N68" s="22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75" customHeight="1">
      <c r="A69" s="43">
        <v>265</v>
      </c>
      <c r="B69" s="52">
        <v>42844</v>
      </c>
      <c r="C69" s="43" t="s">
        <v>3780</v>
      </c>
      <c r="D69" s="42">
        <v>68.58</v>
      </c>
      <c r="E69" s="42"/>
      <c r="F69" s="42"/>
      <c r="G69" s="43" t="s">
        <v>3750</v>
      </c>
      <c r="H69" s="43"/>
      <c r="I69" s="43" t="s">
        <v>89</v>
      </c>
      <c r="J69" s="43" t="s">
        <v>87</v>
      </c>
      <c r="K69" s="43" t="s">
        <v>762</v>
      </c>
      <c r="L69" s="43">
        <v>2033398</v>
      </c>
      <c r="M69" s="43"/>
      <c r="N69" s="22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75" customHeight="1">
      <c r="A70" s="43">
        <v>265</v>
      </c>
      <c r="B70" s="52">
        <v>42854</v>
      </c>
      <c r="C70" s="43" t="s">
        <v>598</v>
      </c>
      <c r="D70" s="42"/>
      <c r="E70" s="42">
        <v>13745.7</v>
      </c>
      <c r="F70" s="42"/>
      <c r="G70" s="43" t="s">
        <v>3750</v>
      </c>
      <c r="H70" s="43"/>
      <c r="I70" s="43"/>
      <c r="J70" s="43" t="s">
        <v>87</v>
      </c>
      <c r="K70" s="43"/>
      <c r="L70" s="43"/>
      <c r="M70" s="43"/>
      <c r="N70" s="22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75" customHeight="1">
      <c r="A71" s="43">
        <v>265</v>
      </c>
      <c r="B71" s="52">
        <v>42859</v>
      </c>
      <c r="C71" s="43" t="s">
        <v>1229</v>
      </c>
      <c r="D71" s="42">
        <v>650</v>
      </c>
      <c r="E71" s="42"/>
      <c r="F71" s="42"/>
      <c r="G71" s="43" t="s">
        <v>3750</v>
      </c>
      <c r="H71" s="43"/>
      <c r="I71" s="43" t="s">
        <v>594</v>
      </c>
      <c r="J71" s="43" t="s">
        <v>87</v>
      </c>
      <c r="K71" s="43" t="s">
        <v>3321</v>
      </c>
      <c r="L71" s="43">
        <v>2116</v>
      </c>
      <c r="M71" s="43"/>
      <c r="N71" s="22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75" customHeight="1">
      <c r="A72" s="43">
        <v>265</v>
      </c>
      <c r="B72" s="52">
        <v>42862</v>
      </c>
      <c r="C72" s="43" t="s">
        <v>3781</v>
      </c>
      <c r="D72" s="42">
        <v>140</v>
      </c>
      <c r="E72" s="42"/>
      <c r="F72" s="42"/>
      <c r="G72" s="43" t="s">
        <v>3750</v>
      </c>
      <c r="H72" s="43"/>
      <c r="I72" s="43" t="s">
        <v>622</v>
      </c>
      <c r="J72" s="43" t="s">
        <v>87</v>
      </c>
      <c r="K72" s="43" t="s">
        <v>3319</v>
      </c>
      <c r="L72" s="43" t="s">
        <v>721</v>
      </c>
      <c r="M72" s="43"/>
      <c r="N72" s="22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75" customHeight="1">
      <c r="A73" s="43">
        <v>265</v>
      </c>
      <c r="B73" s="52">
        <v>42861</v>
      </c>
      <c r="C73" s="43" t="s">
        <v>3782</v>
      </c>
      <c r="D73" s="42">
        <v>2281</v>
      </c>
      <c r="E73" s="42"/>
      <c r="F73" s="42"/>
      <c r="G73" s="43" t="s">
        <v>3750</v>
      </c>
      <c r="H73" s="43"/>
      <c r="I73" s="43" t="s">
        <v>594</v>
      </c>
      <c r="J73" s="43" t="s">
        <v>87</v>
      </c>
      <c r="K73" s="43" t="s">
        <v>729</v>
      </c>
      <c r="L73" s="43">
        <v>99</v>
      </c>
      <c r="M73" s="43"/>
      <c r="N73" s="22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75" customHeight="1">
      <c r="A74" s="43">
        <v>265</v>
      </c>
      <c r="B74" s="52">
        <v>42872</v>
      </c>
      <c r="C74" s="43" t="s">
        <v>3742</v>
      </c>
      <c r="D74" s="42">
        <v>2465</v>
      </c>
      <c r="E74" s="42"/>
      <c r="F74" s="42"/>
      <c r="G74" s="43" t="s">
        <v>3750</v>
      </c>
      <c r="H74" s="43"/>
      <c r="I74" s="43" t="s">
        <v>89</v>
      </c>
      <c r="J74" s="43" t="s">
        <v>87</v>
      </c>
      <c r="K74" s="43" t="s">
        <v>1279</v>
      </c>
      <c r="L74" s="43"/>
      <c r="M74" s="43"/>
      <c r="N74" s="22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75" customHeight="1">
      <c r="A75" s="43">
        <v>265</v>
      </c>
      <c r="B75" s="52">
        <v>42901</v>
      </c>
      <c r="C75" s="43" t="s">
        <v>3740</v>
      </c>
      <c r="D75" s="42">
        <v>24.13</v>
      </c>
      <c r="E75" s="42"/>
      <c r="F75" s="42"/>
      <c r="G75" s="43" t="s">
        <v>3750</v>
      </c>
      <c r="H75" s="43"/>
      <c r="I75" s="43" t="s">
        <v>89</v>
      </c>
      <c r="J75" s="43" t="s">
        <v>87</v>
      </c>
      <c r="K75" s="43" t="s">
        <v>2786</v>
      </c>
      <c r="L75" s="43">
        <v>77971</v>
      </c>
      <c r="M75" s="43"/>
      <c r="N75" s="22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75" customHeight="1">
      <c r="A76" s="43">
        <v>265</v>
      </c>
      <c r="B76" s="52">
        <v>42907</v>
      </c>
      <c r="C76" s="43" t="s">
        <v>3783</v>
      </c>
      <c r="D76" s="42">
        <v>1755</v>
      </c>
      <c r="E76" s="42"/>
      <c r="F76" s="42"/>
      <c r="G76" s="43" t="s">
        <v>3750</v>
      </c>
      <c r="H76" s="43"/>
      <c r="I76" s="43" t="s">
        <v>594</v>
      </c>
      <c r="J76" s="43" t="s">
        <v>87</v>
      </c>
      <c r="K76" s="43" t="s">
        <v>62</v>
      </c>
      <c r="L76" s="43">
        <v>326</v>
      </c>
      <c r="M76" s="43"/>
      <c r="N76" s="22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customHeight="1">
      <c r="A77" s="43">
        <v>265</v>
      </c>
      <c r="B77" s="52">
        <v>42944</v>
      </c>
      <c r="C77" s="43" t="s">
        <v>3784</v>
      </c>
      <c r="D77" s="42">
        <v>2478.1</v>
      </c>
      <c r="E77" s="42"/>
      <c r="F77" s="42"/>
      <c r="G77" s="43" t="s">
        <v>3750</v>
      </c>
      <c r="H77" s="43"/>
      <c r="I77" s="43" t="s">
        <v>89</v>
      </c>
      <c r="J77" s="43" t="s">
        <v>87</v>
      </c>
      <c r="K77" s="43" t="s">
        <v>1279</v>
      </c>
      <c r="L77" s="43">
        <v>4563523</v>
      </c>
      <c r="M77" s="43"/>
      <c r="N77" s="22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>
      <c r="A78" s="43">
        <v>265</v>
      </c>
      <c r="B78" s="52">
        <v>42944</v>
      </c>
      <c r="C78" s="43" t="s">
        <v>762</v>
      </c>
      <c r="D78" s="42">
        <v>384.85</v>
      </c>
      <c r="E78" s="42"/>
      <c r="F78" s="42"/>
      <c r="G78" s="43" t="s">
        <v>3750</v>
      </c>
      <c r="H78" s="43"/>
      <c r="I78" s="43" t="s">
        <v>89</v>
      </c>
      <c r="J78" s="43" t="s">
        <v>87</v>
      </c>
      <c r="K78" s="43" t="s">
        <v>3767</v>
      </c>
      <c r="L78" s="43">
        <v>74485</v>
      </c>
      <c r="M78" s="43"/>
      <c r="N78" s="22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>
      <c r="A79" s="43">
        <v>265</v>
      </c>
      <c r="B79" s="52">
        <v>42949</v>
      </c>
      <c r="C79" s="43" t="s">
        <v>3785</v>
      </c>
      <c r="D79" s="42">
        <v>1053</v>
      </c>
      <c r="E79" s="42"/>
      <c r="F79" s="42"/>
      <c r="G79" s="43" t="s">
        <v>3750</v>
      </c>
      <c r="H79" s="43"/>
      <c r="I79" s="43" t="s">
        <v>594</v>
      </c>
      <c r="J79" s="43" t="s">
        <v>87</v>
      </c>
      <c r="K79" s="43" t="s">
        <v>729</v>
      </c>
      <c r="L79" s="43">
        <v>96</v>
      </c>
      <c r="M79" s="43"/>
      <c r="N79" s="22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>
      <c r="A80" s="43">
        <v>265</v>
      </c>
      <c r="B80" s="52">
        <v>42958</v>
      </c>
      <c r="C80" s="43" t="s">
        <v>589</v>
      </c>
      <c r="D80" s="42">
        <v>42.5</v>
      </c>
      <c r="E80" s="42"/>
      <c r="F80" s="42"/>
      <c r="G80" s="43" t="s">
        <v>3750</v>
      </c>
      <c r="H80" s="43"/>
      <c r="I80" s="43"/>
      <c r="J80" s="43" t="s">
        <v>87</v>
      </c>
      <c r="K80" s="43" t="s">
        <v>3786</v>
      </c>
      <c r="L80" s="43"/>
      <c r="M80" s="43"/>
      <c r="N80" s="22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>
      <c r="A81" s="43">
        <v>265</v>
      </c>
      <c r="B81" s="52">
        <v>42958</v>
      </c>
      <c r="C81" s="43" t="s">
        <v>1243</v>
      </c>
      <c r="D81" s="42">
        <v>80</v>
      </c>
      <c r="E81" s="42"/>
      <c r="F81" s="42"/>
      <c r="G81" s="43" t="s">
        <v>3750</v>
      </c>
      <c r="H81" s="43"/>
      <c r="I81" s="43"/>
      <c r="J81" s="43" t="s">
        <v>87</v>
      </c>
      <c r="K81" s="43" t="s">
        <v>720</v>
      </c>
      <c r="L81" s="43"/>
      <c r="M81" s="43"/>
      <c r="N81" s="22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customHeight="1">
      <c r="A82" s="43">
        <v>265</v>
      </c>
      <c r="B82" s="52">
        <v>42963</v>
      </c>
      <c r="C82" s="43" t="s">
        <v>700</v>
      </c>
      <c r="D82" s="42"/>
      <c r="E82" s="42">
        <v>13927.58</v>
      </c>
      <c r="F82" s="42"/>
      <c r="G82" s="43"/>
      <c r="H82" s="43"/>
      <c r="I82" s="43" t="s">
        <v>594</v>
      </c>
      <c r="J82" s="43" t="s">
        <v>87</v>
      </c>
      <c r="K82" s="43" t="s">
        <v>62</v>
      </c>
      <c r="L82" s="43"/>
      <c r="M82" s="43"/>
      <c r="N82" s="22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75" customHeight="1">
      <c r="A83" s="43">
        <v>265</v>
      </c>
      <c r="B83" s="52">
        <v>42985</v>
      </c>
      <c r="C83" s="43" t="s">
        <v>3787</v>
      </c>
      <c r="D83" s="42">
        <v>1755</v>
      </c>
      <c r="E83" s="42"/>
      <c r="F83" s="42"/>
      <c r="G83" s="43" t="s">
        <v>3750</v>
      </c>
      <c r="H83" s="43"/>
      <c r="I83" s="43" t="s">
        <v>594</v>
      </c>
      <c r="J83" s="43" t="s">
        <v>87</v>
      </c>
      <c r="K83" s="43" t="s">
        <v>3788</v>
      </c>
      <c r="L83" s="43">
        <v>345</v>
      </c>
      <c r="M83" s="43"/>
      <c r="N83" s="22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75" customHeight="1">
      <c r="A84" s="43">
        <v>265</v>
      </c>
      <c r="B84" s="52">
        <v>42991</v>
      </c>
      <c r="C84" s="43" t="s">
        <v>3789</v>
      </c>
      <c r="D84" s="42">
        <v>316.45</v>
      </c>
      <c r="E84" s="42"/>
      <c r="F84" s="42"/>
      <c r="G84" s="43" t="s">
        <v>3750</v>
      </c>
      <c r="H84" s="43"/>
      <c r="I84" s="43" t="s">
        <v>89</v>
      </c>
      <c r="J84" s="43" t="s">
        <v>87</v>
      </c>
      <c r="K84" s="43" t="s">
        <v>1279</v>
      </c>
      <c r="L84" s="43">
        <v>1272463</v>
      </c>
      <c r="M84" s="43"/>
      <c r="N84" s="22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customHeight="1">
      <c r="A85" s="43">
        <v>265</v>
      </c>
      <c r="B85" s="52">
        <v>42992</v>
      </c>
      <c r="C85" s="43" t="s">
        <v>3790</v>
      </c>
      <c r="D85" s="42">
        <v>2470</v>
      </c>
      <c r="E85" s="42"/>
      <c r="F85" s="42"/>
      <c r="G85" s="43" t="s">
        <v>3750</v>
      </c>
      <c r="H85" s="43"/>
      <c r="I85" s="43" t="s">
        <v>89</v>
      </c>
      <c r="J85" s="43" t="s">
        <v>87</v>
      </c>
      <c r="K85" s="43" t="s">
        <v>1279</v>
      </c>
      <c r="L85" s="43">
        <v>4581197</v>
      </c>
      <c r="M85" s="43"/>
      <c r="N85" s="22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75" customHeight="1">
      <c r="A86" s="43">
        <v>265</v>
      </c>
      <c r="B86" s="52">
        <v>43033</v>
      </c>
      <c r="C86" s="43" t="s">
        <v>3791</v>
      </c>
      <c r="D86" s="42">
        <v>1404</v>
      </c>
      <c r="E86" s="42"/>
      <c r="F86" s="42"/>
      <c r="G86" s="43" t="s">
        <v>3750</v>
      </c>
      <c r="H86" s="43"/>
      <c r="I86" s="43" t="s">
        <v>594</v>
      </c>
      <c r="J86" s="43" t="s">
        <v>87</v>
      </c>
      <c r="K86" s="43" t="s">
        <v>729</v>
      </c>
      <c r="L86" s="43">
        <v>15</v>
      </c>
      <c r="M86" s="43"/>
      <c r="N86" s="22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75" customHeight="1">
      <c r="A87" s="43">
        <v>265</v>
      </c>
      <c r="B87" s="52">
        <v>43081</v>
      </c>
      <c r="C87" s="43" t="s">
        <v>3792</v>
      </c>
      <c r="D87" s="42">
        <v>1755</v>
      </c>
      <c r="E87" s="42"/>
      <c r="F87" s="42"/>
      <c r="G87" s="43" t="s">
        <v>3750</v>
      </c>
      <c r="H87" s="43"/>
      <c r="I87" s="43" t="s">
        <v>594</v>
      </c>
      <c r="J87" s="43" t="s">
        <v>87</v>
      </c>
      <c r="K87" s="43" t="s">
        <v>3328</v>
      </c>
      <c r="L87" s="43">
        <v>372</v>
      </c>
      <c r="M87" s="43"/>
      <c r="N87" s="22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43">
        <v>265</v>
      </c>
      <c r="B88" s="52">
        <v>43164</v>
      </c>
      <c r="C88" s="43" t="s">
        <v>3793</v>
      </c>
      <c r="D88" s="42">
        <v>1755</v>
      </c>
      <c r="E88" s="42"/>
      <c r="F88" s="42"/>
      <c r="G88" s="43"/>
      <c r="H88" s="43"/>
      <c r="I88" s="43" t="s">
        <v>594</v>
      </c>
      <c r="J88" s="43" t="s">
        <v>87</v>
      </c>
      <c r="K88" s="43" t="s">
        <v>3328</v>
      </c>
      <c r="L88" s="43">
        <v>390</v>
      </c>
      <c r="M88" s="43"/>
      <c r="N88" s="22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75" customHeight="1">
      <c r="A89" s="43">
        <v>265</v>
      </c>
      <c r="B89" s="52">
        <v>43165</v>
      </c>
      <c r="C89" s="43" t="s">
        <v>3794</v>
      </c>
      <c r="D89" s="42">
        <v>1359.9</v>
      </c>
      <c r="E89" s="42"/>
      <c r="F89" s="42"/>
      <c r="G89" s="43" t="s">
        <v>3750</v>
      </c>
      <c r="H89" s="43"/>
      <c r="I89" s="43" t="s">
        <v>89</v>
      </c>
      <c r="J89" s="43" t="s">
        <v>87</v>
      </c>
      <c r="K89" s="43" t="s">
        <v>2786</v>
      </c>
      <c r="L89" s="43">
        <v>5756</v>
      </c>
      <c r="M89" s="43"/>
      <c r="N89" s="22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75" customHeight="1">
      <c r="A90" s="43">
        <v>265</v>
      </c>
      <c r="B90" s="52">
        <v>43169</v>
      </c>
      <c r="C90" s="43" t="s">
        <v>785</v>
      </c>
      <c r="D90" s="42">
        <v>320</v>
      </c>
      <c r="E90" s="42"/>
      <c r="F90" s="42"/>
      <c r="G90" s="43"/>
      <c r="H90" s="43"/>
      <c r="I90" s="43"/>
      <c r="J90" s="43" t="s">
        <v>87</v>
      </c>
      <c r="K90" s="43" t="s">
        <v>754</v>
      </c>
      <c r="L90" s="43"/>
      <c r="M90" s="43"/>
      <c r="N90" s="22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75" customHeight="1">
      <c r="A91" s="43">
        <v>265</v>
      </c>
      <c r="B91" s="52">
        <v>43169</v>
      </c>
      <c r="C91" s="43" t="s">
        <v>3795</v>
      </c>
      <c r="D91" s="42">
        <v>22.4</v>
      </c>
      <c r="E91" s="42"/>
      <c r="F91" s="42"/>
      <c r="G91" s="43"/>
      <c r="H91" s="43"/>
      <c r="I91" s="43"/>
      <c r="J91" s="43" t="s">
        <v>87</v>
      </c>
      <c r="K91" s="43" t="s">
        <v>754</v>
      </c>
      <c r="L91" s="43"/>
      <c r="M91" s="43"/>
      <c r="N91" s="22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customHeight="1">
      <c r="A92" s="43">
        <v>265</v>
      </c>
      <c r="B92" s="52">
        <v>43172</v>
      </c>
      <c r="C92" s="43" t="s">
        <v>3796</v>
      </c>
      <c r="D92" s="42">
        <v>2340</v>
      </c>
      <c r="E92" s="42"/>
      <c r="F92" s="42"/>
      <c r="G92" s="43" t="s">
        <v>3750</v>
      </c>
      <c r="H92" s="43"/>
      <c r="I92" s="43" t="s">
        <v>594</v>
      </c>
      <c r="J92" s="43" t="s">
        <v>87</v>
      </c>
      <c r="K92" s="43"/>
      <c r="L92" s="43"/>
      <c r="M92" s="43"/>
      <c r="N92" s="22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75" customHeight="1">
      <c r="A93" s="43">
        <v>265</v>
      </c>
      <c r="B93" s="52">
        <v>43173</v>
      </c>
      <c r="C93" s="43" t="s">
        <v>3797</v>
      </c>
      <c r="D93" s="42">
        <v>299.7</v>
      </c>
      <c r="E93" s="42"/>
      <c r="F93" s="42"/>
      <c r="G93" s="43" t="s">
        <v>3750</v>
      </c>
      <c r="H93" s="43"/>
      <c r="I93" s="43" t="s">
        <v>89</v>
      </c>
      <c r="J93" s="43" t="s">
        <v>87</v>
      </c>
      <c r="K93" s="43" t="s">
        <v>2786</v>
      </c>
      <c r="L93" s="43">
        <v>1581300</v>
      </c>
      <c r="M93" s="43"/>
      <c r="N93" s="22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customHeight="1">
      <c r="A94" s="43">
        <v>265</v>
      </c>
      <c r="B94" s="52">
        <v>43191</v>
      </c>
      <c r="C94" s="43" t="s">
        <v>3798</v>
      </c>
      <c r="D94" s="42">
        <v>420</v>
      </c>
      <c r="E94" s="42"/>
      <c r="F94" s="42"/>
      <c r="G94" s="43"/>
      <c r="H94" s="43"/>
      <c r="I94" s="43"/>
      <c r="J94" s="43" t="s">
        <v>87</v>
      </c>
      <c r="K94" s="43"/>
      <c r="L94" s="43"/>
      <c r="M94" s="43"/>
      <c r="N94" s="22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75" customHeight="1">
      <c r="A95" s="43">
        <v>265</v>
      </c>
      <c r="B95" s="52">
        <v>43191</v>
      </c>
      <c r="C95" s="43" t="s">
        <v>3799</v>
      </c>
      <c r="D95" s="42">
        <v>30.52</v>
      </c>
      <c r="E95" s="42"/>
      <c r="F95" s="42"/>
      <c r="G95" s="43"/>
      <c r="H95" s="43"/>
      <c r="I95" s="43"/>
      <c r="J95" s="43" t="s">
        <v>87</v>
      </c>
      <c r="K95" s="43"/>
      <c r="L95" s="43"/>
      <c r="M95" s="43"/>
      <c r="N95" s="22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75" customHeight="1">
      <c r="A96" s="43">
        <v>265</v>
      </c>
      <c r="B96" s="52">
        <v>43201</v>
      </c>
      <c r="C96" s="43" t="s">
        <v>3800</v>
      </c>
      <c r="D96" s="42">
        <v>7889.92</v>
      </c>
      <c r="E96" s="42"/>
      <c r="F96" s="42"/>
      <c r="G96" s="43"/>
      <c r="H96" s="43"/>
      <c r="I96" s="43" t="s">
        <v>89</v>
      </c>
      <c r="J96" s="43" t="s">
        <v>87</v>
      </c>
      <c r="K96" s="43" t="s">
        <v>1279</v>
      </c>
      <c r="L96" s="43">
        <v>1295998</v>
      </c>
      <c r="M96" s="43"/>
      <c r="N96" s="22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75" customHeight="1">
      <c r="A97" s="43">
        <v>265</v>
      </c>
      <c r="B97" s="52">
        <v>43209</v>
      </c>
      <c r="C97" s="43" t="s">
        <v>700</v>
      </c>
      <c r="D97" s="42"/>
      <c r="E97" s="42">
        <v>15368.82</v>
      </c>
      <c r="F97" s="42"/>
      <c r="G97" s="43"/>
      <c r="H97" s="43"/>
      <c r="I97" s="43" t="s">
        <v>594</v>
      </c>
      <c r="J97" s="43" t="s">
        <v>87</v>
      </c>
      <c r="K97" s="43"/>
      <c r="L97" s="43">
        <v>175</v>
      </c>
      <c r="M97" s="43"/>
      <c r="N97" s="22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75" customHeight="1">
      <c r="A98" s="43">
        <v>265</v>
      </c>
      <c r="B98" s="52">
        <v>43212</v>
      </c>
      <c r="C98" s="43" t="s">
        <v>3801</v>
      </c>
      <c r="D98" s="42">
        <v>1450</v>
      </c>
      <c r="E98" s="42"/>
      <c r="F98" s="42"/>
      <c r="G98" s="43"/>
      <c r="H98" s="43"/>
      <c r="I98" s="43" t="s">
        <v>594</v>
      </c>
      <c r="J98" s="43" t="s">
        <v>87</v>
      </c>
      <c r="K98" s="43" t="s">
        <v>741</v>
      </c>
      <c r="L98" s="43">
        <v>46</v>
      </c>
      <c r="M98" s="43"/>
      <c r="N98" s="22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customHeight="1">
      <c r="A99" s="43">
        <v>265</v>
      </c>
      <c r="B99" s="52">
        <v>43215</v>
      </c>
      <c r="C99" s="43" t="s">
        <v>171</v>
      </c>
      <c r="D99" s="42">
        <v>8665.9</v>
      </c>
      <c r="E99" s="42"/>
      <c r="F99" s="42"/>
      <c r="G99" s="43"/>
      <c r="H99" s="43"/>
      <c r="I99" s="43" t="s">
        <v>89</v>
      </c>
      <c r="J99" s="43" t="s">
        <v>87</v>
      </c>
      <c r="K99" s="43"/>
      <c r="L99" s="43">
        <v>6827</v>
      </c>
      <c r="M99" s="43"/>
      <c r="N99" s="22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customHeight="1">
      <c r="A100" s="43">
        <v>265</v>
      </c>
      <c r="B100" s="52">
        <v>43215</v>
      </c>
      <c r="C100" s="43" t="s">
        <v>3802</v>
      </c>
      <c r="D100" s="42">
        <v>498</v>
      </c>
      <c r="E100" s="42"/>
      <c r="F100" s="42"/>
      <c r="G100" s="43"/>
      <c r="H100" s="43"/>
      <c r="I100" s="43" t="s">
        <v>89</v>
      </c>
      <c r="J100" s="43" t="s">
        <v>87</v>
      </c>
      <c r="K100" s="43"/>
      <c r="L100" s="43">
        <v>4878</v>
      </c>
      <c r="M100" s="43"/>
      <c r="N100" s="22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>
      <c r="A101" s="43">
        <v>265</v>
      </c>
      <c r="B101" s="52">
        <v>43243</v>
      </c>
      <c r="C101" s="43" t="s">
        <v>3803</v>
      </c>
      <c r="D101" s="42">
        <v>38.42</v>
      </c>
      <c r="E101" s="42"/>
      <c r="F101" s="42"/>
      <c r="G101" s="43"/>
      <c r="H101" s="43"/>
      <c r="I101" s="43" t="s">
        <v>89</v>
      </c>
      <c r="J101" s="43" t="s">
        <v>87</v>
      </c>
      <c r="K101" s="43"/>
      <c r="L101" s="43">
        <v>3270</v>
      </c>
      <c r="M101" s="43"/>
      <c r="N101" s="22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75" customHeight="1">
      <c r="A102" s="43">
        <v>265</v>
      </c>
      <c r="B102" s="52">
        <v>43249</v>
      </c>
      <c r="C102" s="43" t="s">
        <v>3804</v>
      </c>
      <c r="D102" s="42">
        <v>250</v>
      </c>
      <c r="E102" s="42"/>
      <c r="F102" s="42"/>
      <c r="G102" s="43"/>
      <c r="H102" s="43"/>
      <c r="I102" s="43" t="s">
        <v>594</v>
      </c>
      <c r="J102" s="43" t="s">
        <v>87</v>
      </c>
      <c r="K102" s="43"/>
      <c r="L102" s="43"/>
      <c r="M102" s="43"/>
      <c r="N102" s="22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75" customHeight="1">
      <c r="A103" s="43">
        <v>265</v>
      </c>
      <c r="B103" s="52">
        <v>43269</v>
      </c>
      <c r="C103" s="43" t="s">
        <v>700</v>
      </c>
      <c r="D103" s="42"/>
      <c r="E103" s="42">
        <v>5439.53</v>
      </c>
      <c r="F103" s="42"/>
      <c r="G103" s="43"/>
      <c r="H103" s="43"/>
      <c r="I103" s="43" t="s">
        <v>594</v>
      </c>
      <c r="J103" s="43" t="s">
        <v>87</v>
      </c>
      <c r="K103" s="43"/>
      <c r="L103" s="43"/>
      <c r="M103" s="43"/>
      <c r="N103" s="22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75" customHeight="1">
      <c r="A104" s="43"/>
      <c r="B104" s="52"/>
      <c r="C104" s="43"/>
      <c r="D104" s="42"/>
      <c r="E104" s="42"/>
      <c r="F104" s="42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75" customHeight="1">
      <c r="A105" s="43"/>
      <c r="B105" s="52"/>
      <c r="C105" s="43"/>
      <c r="D105" s="42"/>
      <c r="E105" s="42"/>
      <c r="F105" s="42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75" customHeight="1">
      <c r="A106" s="43"/>
      <c r="B106" s="52"/>
      <c r="C106" s="43"/>
      <c r="D106" s="42"/>
      <c r="E106" s="42"/>
      <c r="F106" s="42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75" customHeight="1">
      <c r="A107" s="43"/>
      <c r="B107" s="52"/>
      <c r="C107" s="43"/>
      <c r="D107" s="42"/>
      <c r="E107" s="42"/>
      <c r="F107" s="42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customHeight="1">
      <c r="A108" s="43"/>
      <c r="B108" s="52"/>
      <c r="C108" s="43"/>
      <c r="D108" s="42"/>
      <c r="E108" s="42"/>
      <c r="F108" s="42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75" customHeight="1">
      <c r="A109" s="43"/>
      <c r="B109" s="52"/>
      <c r="C109" s="43"/>
      <c r="D109" s="42"/>
      <c r="E109" s="42"/>
      <c r="F109" s="42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customHeight="1">
      <c r="A110" s="43"/>
      <c r="B110" s="52"/>
      <c r="C110" s="43"/>
      <c r="D110" s="42"/>
      <c r="E110" s="42"/>
      <c r="F110" s="42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75" customHeight="1">
      <c r="A111" s="43"/>
      <c r="B111" s="52"/>
      <c r="C111" s="43"/>
      <c r="D111" s="42"/>
      <c r="E111" s="42"/>
      <c r="F111" s="42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75" customHeight="1">
      <c r="A112" s="43"/>
      <c r="B112" s="52"/>
      <c r="C112" s="43"/>
      <c r="D112" s="42"/>
      <c r="E112" s="42"/>
      <c r="F112" s="42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75" customHeight="1">
      <c r="A113" s="43"/>
      <c r="B113" s="52"/>
      <c r="C113" s="43"/>
      <c r="D113" s="42"/>
      <c r="E113" s="42"/>
      <c r="F113" s="42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75" customHeight="1">
      <c r="A114" s="43"/>
      <c r="B114" s="52"/>
      <c r="C114" s="43"/>
      <c r="D114" s="42"/>
      <c r="E114" s="42"/>
      <c r="F114" s="42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75" customHeight="1">
      <c r="A115" s="43"/>
      <c r="B115" s="52"/>
      <c r="C115" s="43"/>
      <c r="D115" s="42"/>
      <c r="E115" s="42"/>
      <c r="F115" s="42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75" customHeight="1">
      <c r="A116" s="43"/>
      <c r="B116" s="52"/>
      <c r="C116" s="43"/>
      <c r="D116" s="42"/>
      <c r="E116" s="42"/>
      <c r="F116" s="42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75" customHeight="1">
      <c r="A117" s="43"/>
      <c r="B117" s="52"/>
      <c r="C117" s="43"/>
      <c r="D117" s="42"/>
      <c r="E117" s="42"/>
      <c r="F117" s="42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75" customHeight="1">
      <c r="A118" s="43"/>
      <c r="B118" s="52"/>
      <c r="C118" s="43"/>
      <c r="D118" s="42"/>
      <c r="E118" s="42"/>
      <c r="F118" s="42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75" customHeight="1">
      <c r="A119" s="43"/>
      <c r="B119" s="52"/>
      <c r="C119" s="43"/>
      <c r="D119" s="42"/>
      <c r="E119" s="42"/>
      <c r="F119" s="42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75" customHeight="1">
      <c r="A120" s="43"/>
      <c r="B120" s="52"/>
      <c r="C120" s="43"/>
      <c r="D120" s="42"/>
      <c r="E120" s="42"/>
      <c r="F120" s="42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75" customHeight="1">
      <c r="A121" s="43"/>
      <c r="B121" s="52"/>
      <c r="C121" s="43"/>
      <c r="D121" s="42"/>
      <c r="E121" s="42"/>
      <c r="F121" s="42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75" customHeight="1">
      <c r="A122" s="43"/>
      <c r="B122" s="52"/>
      <c r="C122" s="43"/>
      <c r="D122" s="42"/>
      <c r="E122" s="42"/>
      <c r="F122" s="42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75" customHeight="1">
      <c r="A123" s="43"/>
      <c r="B123" s="52"/>
      <c r="C123" s="43"/>
      <c r="D123" s="42"/>
      <c r="E123" s="42"/>
      <c r="F123" s="42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customHeight="1">
      <c r="A124" s="43"/>
      <c r="B124" s="52"/>
      <c r="C124" s="43"/>
      <c r="D124" s="42"/>
      <c r="E124" s="42"/>
      <c r="F124" s="42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75" customHeight="1">
      <c r="A125" s="43"/>
      <c r="B125" s="52"/>
      <c r="C125" s="43"/>
      <c r="D125" s="42"/>
      <c r="E125" s="42"/>
      <c r="F125" s="42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75" customHeight="1">
      <c r="A126" s="43"/>
      <c r="B126" s="52"/>
      <c r="C126" s="43"/>
      <c r="D126" s="42"/>
      <c r="E126" s="42"/>
      <c r="F126" s="42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75" customHeight="1">
      <c r="A127" s="43"/>
      <c r="B127" s="52"/>
      <c r="C127" s="43"/>
      <c r="D127" s="42"/>
      <c r="E127" s="42"/>
      <c r="F127" s="42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75" customHeight="1">
      <c r="A128" s="43"/>
      <c r="B128" s="52"/>
      <c r="C128" s="43"/>
      <c r="D128" s="42"/>
      <c r="E128" s="42"/>
      <c r="F128" s="42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75" customHeight="1">
      <c r="A129" s="43"/>
      <c r="B129" s="52"/>
      <c r="C129" s="43"/>
      <c r="D129" s="42"/>
      <c r="E129" s="42"/>
      <c r="F129" s="42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75" customHeight="1">
      <c r="A130" s="43"/>
      <c r="B130" s="52"/>
      <c r="C130" s="43"/>
      <c r="D130" s="42"/>
      <c r="E130" s="42"/>
      <c r="F130" s="42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75" customHeight="1">
      <c r="A131" s="43"/>
      <c r="B131" s="52"/>
      <c r="C131" s="43"/>
      <c r="D131" s="42"/>
      <c r="E131" s="42"/>
      <c r="F131" s="42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75" customHeight="1">
      <c r="A132" s="43"/>
      <c r="B132" s="52"/>
      <c r="C132" s="43"/>
      <c r="D132" s="42"/>
      <c r="E132" s="42"/>
      <c r="F132" s="42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75" customHeight="1">
      <c r="A133" s="43"/>
      <c r="B133" s="52"/>
      <c r="C133" s="43"/>
      <c r="D133" s="42"/>
      <c r="E133" s="42"/>
      <c r="F133" s="42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75" customHeight="1">
      <c r="A134" s="43"/>
      <c r="B134" s="52"/>
      <c r="C134" s="43"/>
      <c r="D134" s="42"/>
      <c r="E134" s="42"/>
      <c r="F134" s="42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customHeight="1">
      <c r="A135" s="43"/>
      <c r="B135" s="52"/>
      <c r="C135" s="43"/>
      <c r="D135" s="42"/>
      <c r="E135" s="42"/>
      <c r="F135" s="42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75" customHeight="1">
      <c r="A136" s="43"/>
      <c r="B136" s="52"/>
      <c r="C136" s="43"/>
      <c r="D136" s="42"/>
      <c r="E136" s="42"/>
      <c r="F136" s="42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75" customHeight="1">
      <c r="A137" s="43"/>
      <c r="B137" s="52"/>
      <c r="C137" s="43"/>
      <c r="D137" s="42"/>
      <c r="E137" s="42"/>
      <c r="F137" s="42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75" customHeight="1">
      <c r="A138" s="43"/>
      <c r="B138" s="52"/>
      <c r="C138" s="43"/>
      <c r="D138" s="42"/>
      <c r="E138" s="42"/>
      <c r="F138" s="42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75" customHeight="1">
      <c r="A139" s="43"/>
      <c r="B139" s="52"/>
      <c r="C139" s="43"/>
      <c r="D139" s="42"/>
      <c r="E139" s="42"/>
      <c r="F139" s="42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75" customHeight="1">
      <c r="A140" s="43"/>
      <c r="B140" s="52"/>
      <c r="C140" s="43"/>
      <c r="D140" s="42"/>
      <c r="E140" s="42"/>
      <c r="F140" s="42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customHeight="1">
      <c r="A141" s="43"/>
      <c r="B141" s="52"/>
      <c r="C141" s="43"/>
      <c r="D141" s="42"/>
      <c r="E141" s="42"/>
      <c r="F141" s="42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customHeight="1">
      <c r="A142" s="43"/>
      <c r="B142" s="52"/>
      <c r="C142" s="43"/>
      <c r="D142" s="42"/>
      <c r="E142" s="42"/>
      <c r="F142" s="42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customHeight="1">
      <c r="A143" s="43"/>
      <c r="B143" s="52"/>
      <c r="C143" s="43"/>
      <c r="D143" s="42"/>
      <c r="E143" s="42"/>
      <c r="F143" s="42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75" customHeight="1">
      <c r="A144" s="43"/>
      <c r="B144" s="52"/>
      <c r="C144" s="43"/>
      <c r="D144" s="42"/>
      <c r="E144" s="42"/>
      <c r="F144" s="42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75" customHeight="1">
      <c r="A145" s="43"/>
      <c r="B145" s="52"/>
      <c r="C145" s="43"/>
      <c r="D145" s="42"/>
      <c r="E145" s="42"/>
      <c r="F145" s="42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75" customHeight="1">
      <c r="A146" s="43"/>
      <c r="B146" s="52"/>
      <c r="C146" s="43"/>
      <c r="D146" s="42"/>
      <c r="E146" s="42"/>
      <c r="F146" s="42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75" customHeight="1">
      <c r="A147" s="43"/>
      <c r="B147" s="52"/>
      <c r="C147" s="43"/>
      <c r="D147" s="42"/>
      <c r="E147" s="42"/>
      <c r="F147" s="42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75" customHeight="1">
      <c r="A148" s="43"/>
      <c r="B148" s="52"/>
      <c r="C148" s="43"/>
      <c r="D148" s="42"/>
      <c r="E148" s="42"/>
      <c r="F148" s="42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75" customHeight="1">
      <c r="A149" s="43"/>
      <c r="B149" s="52"/>
      <c r="C149" s="43"/>
      <c r="D149" s="42"/>
      <c r="E149" s="42"/>
      <c r="F149" s="42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75" customHeight="1">
      <c r="A150" s="43"/>
      <c r="B150" s="52"/>
      <c r="C150" s="43"/>
      <c r="D150" s="42"/>
      <c r="E150" s="42"/>
      <c r="F150" s="42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75" customHeight="1">
      <c r="A151" s="43"/>
      <c r="B151" s="52"/>
      <c r="C151" s="43"/>
      <c r="D151" s="42"/>
      <c r="E151" s="42"/>
      <c r="F151" s="42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75" customHeight="1">
      <c r="A152" s="43"/>
      <c r="B152" s="52"/>
      <c r="C152" s="43"/>
      <c r="D152" s="42"/>
      <c r="E152" s="42"/>
      <c r="F152" s="42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75" customHeight="1">
      <c r="A153" s="43"/>
      <c r="B153" s="52"/>
      <c r="C153" s="43"/>
      <c r="D153" s="42"/>
      <c r="E153" s="42"/>
      <c r="F153" s="42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75" customHeight="1">
      <c r="A154" s="43"/>
      <c r="B154" s="52"/>
      <c r="C154" s="43"/>
      <c r="D154" s="42"/>
      <c r="E154" s="42"/>
      <c r="F154" s="42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75" customHeight="1">
      <c r="A155" s="43"/>
      <c r="B155" s="52"/>
      <c r="C155" s="43"/>
      <c r="D155" s="42"/>
      <c r="E155" s="42"/>
      <c r="F155" s="42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75" customHeight="1">
      <c r="A156" s="43"/>
      <c r="B156" s="52"/>
      <c r="C156" s="43"/>
      <c r="D156" s="42"/>
      <c r="E156" s="42"/>
      <c r="F156" s="42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75" customHeight="1">
      <c r="A157" s="43"/>
      <c r="B157" s="52"/>
      <c r="C157" s="43"/>
      <c r="D157" s="42"/>
      <c r="E157" s="42"/>
      <c r="F157" s="42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75" customHeight="1">
      <c r="A158" s="43"/>
      <c r="B158" s="52"/>
      <c r="C158" s="43"/>
      <c r="D158" s="42"/>
      <c r="E158" s="42"/>
      <c r="F158" s="42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75" customHeight="1">
      <c r="A159" s="43"/>
      <c r="B159" s="52"/>
      <c r="C159" s="43"/>
      <c r="D159" s="42"/>
      <c r="E159" s="42"/>
      <c r="F159" s="42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75" customHeight="1">
      <c r="A160" s="43"/>
      <c r="B160" s="52"/>
      <c r="C160" s="43"/>
      <c r="D160" s="42"/>
      <c r="E160" s="42"/>
      <c r="F160" s="42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customHeight="1">
      <c r="A161" s="43"/>
      <c r="B161" s="52"/>
      <c r="C161" s="43"/>
      <c r="D161" s="42"/>
      <c r="E161" s="42"/>
      <c r="F161" s="42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75" customHeight="1">
      <c r="A162" s="43"/>
      <c r="B162" s="52"/>
      <c r="C162" s="43"/>
      <c r="D162" s="42"/>
      <c r="E162" s="42"/>
      <c r="F162" s="42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75" customHeight="1">
      <c r="A163" s="43"/>
      <c r="B163" s="52"/>
      <c r="C163" s="43"/>
      <c r="D163" s="42"/>
      <c r="E163" s="42"/>
      <c r="F163" s="42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75" customHeight="1">
      <c r="A164" s="43"/>
      <c r="B164" s="52"/>
      <c r="C164" s="43"/>
      <c r="D164" s="42"/>
      <c r="E164" s="42"/>
      <c r="F164" s="42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75" customHeight="1">
      <c r="A165" s="43"/>
      <c r="B165" s="52"/>
      <c r="C165" s="43"/>
      <c r="D165" s="42"/>
      <c r="E165" s="42"/>
      <c r="F165" s="42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75" customHeight="1">
      <c r="A166" s="43"/>
      <c r="B166" s="52"/>
      <c r="C166" s="43"/>
      <c r="D166" s="42"/>
      <c r="E166" s="42"/>
      <c r="F166" s="42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customHeight="1">
      <c r="A167" s="43"/>
      <c r="B167" s="52"/>
      <c r="C167" s="43"/>
      <c r="D167" s="42"/>
      <c r="E167" s="42"/>
      <c r="F167" s="42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75" customHeight="1">
      <c r="A168" s="43"/>
      <c r="B168" s="52"/>
      <c r="C168" s="43"/>
      <c r="D168" s="42"/>
      <c r="E168" s="42"/>
      <c r="F168" s="42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75" customHeight="1">
      <c r="A169" s="43"/>
      <c r="B169" s="52"/>
      <c r="C169" s="43"/>
      <c r="D169" s="42"/>
      <c r="E169" s="42"/>
      <c r="F169" s="42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75" customHeight="1">
      <c r="A170" s="43"/>
      <c r="B170" s="52"/>
      <c r="C170" s="43"/>
      <c r="D170" s="42"/>
      <c r="E170" s="42"/>
      <c r="F170" s="42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75" customHeight="1">
      <c r="A171" s="43"/>
      <c r="B171" s="52"/>
      <c r="C171" s="43"/>
      <c r="D171" s="42"/>
      <c r="E171" s="42"/>
      <c r="F171" s="42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75" customHeight="1">
      <c r="A172" s="43"/>
      <c r="B172" s="52"/>
      <c r="C172" s="43"/>
      <c r="D172" s="42"/>
      <c r="E172" s="42"/>
      <c r="F172" s="42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customHeight="1">
      <c r="A173" s="43"/>
      <c r="B173" s="52"/>
      <c r="C173" s="43"/>
      <c r="D173" s="42"/>
      <c r="E173" s="42"/>
      <c r="F173" s="42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75" customHeight="1">
      <c r="A174" s="43"/>
      <c r="B174" s="52"/>
      <c r="C174" s="43"/>
      <c r="D174" s="42"/>
      <c r="E174" s="42"/>
      <c r="F174" s="42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75" customHeight="1">
      <c r="A175" s="43"/>
      <c r="B175" s="52"/>
      <c r="C175" s="43"/>
      <c r="D175" s="42"/>
      <c r="E175" s="42"/>
      <c r="F175" s="42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75" customHeight="1">
      <c r="A176" s="43"/>
      <c r="B176" s="52"/>
      <c r="C176" s="43"/>
      <c r="D176" s="42"/>
      <c r="E176" s="42"/>
      <c r="F176" s="42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>
      <c r="A177" s="43"/>
      <c r="B177" s="52"/>
      <c r="C177" s="43"/>
      <c r="D177" s="42"/>
      <c r="E177" s="42"/>
      <c r="F177" s="42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75" customHeight="1">
      <c r="A178" s="43"/>
      <c r="B178" s="52"/>
      <c r="C178" s="43"/>
      <c r="D178" s="42"/>
      <c r="E178" s="42"/>
      <c r="F178" s="42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75" customHeight="1">
      <c r="A179" s="43"/>
      <c r="B179" s="52"/>
      <c r="C179" s="43"/>
      <c r="D179" s="42"/>
      <c r="E179" s="42"/>
      <c r="F179" s="42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75" customHeight="1">
      <c r="A180" s="43"/>
      <c r="B180" s="52"/>
      <c r="C180" s="43"/>
      <c r="D180" s="42"/>
      <c r="E180" s="42"/>
      <c r="F180" s="42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75" customHeight="1">
      <c r="A181" s="43"/>
      <c r="B181" s="52"/>
      <c r="C181" s="43"/>
      <c r="D181" s="42"/>
      <c r="E181" s="42"/>
      <c r="F181" s="42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75" customHeight="1">
      <c r="A182" s="43"/>
      <c r="B182" s="52"/>
      <c r="C182" s="43"/>
      <c r="D182" s="42"/>
      <c r="E182" s="42"/>
      <c r="F182" s="42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75" customHeight="1">
      <c r="A183" s="43"/>
      <c r="B183" s="52"/>
      <c r="C183" s="43"/>
      <c r="D183" s="42"/>
      <c r="E183" s="42"/>
      <c r="F183" s="42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75" customHeight="1">
      <c r="A184" s="43"/>
      <c r="B184" s="52"/>
      <c r="C184" s="43"/>
      <c r="D184" s="42"/>
      <c r="E184" s="42"/>
      <c r="F184" s="42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75" customHeight="1">
      <c r="A185" s="43"/>
      <c r="B185" s="52"/>
      <c r="C185" s="43"/>
      <c r="D185" s="42"/>
      <c r="E185" s="42"/>
      <c r="F185" s="42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75" customHeight="1">
      <c r="A186" s="43"/>
      <c r="B186" s="52"/>
      <c r="C186" s="43"/>
      <c r="D186" s="42"/>
      <c r="E186" s="42"/>
      <c r="F186" s="42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75" customHeight="1">
      <c r="A187" s="43"/>
      <c r="B187" s="52"/>
      <c r="C187" s="43"/>
      <c r="D187" s="42"/>
      <c r="E187" s="42"/>
      <c r="F187" s="42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customHeight="1">
      <c r="A188" s="43"/>
      <c r="B188" s="52"/>
      <c r="C188" s="43"/>
      <c r="D188" s="42"/>
      <c r="E188" s="42"/>
      <c r="F188" s="42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customHeight="1">
      <c r="A189" s="43"/>
      <c r="B189" s="52"/>
      <c r="C189" s="43"/>
      <c r="D189" s="42"/>
      <c r="E189" s="42"/>
      <c r="F189" s="42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75" customHeight="1">
      <c r="A190" s="43"/>
      <c r="B190" s="52"/>
      <c r="C190" s="43"/>
      <c r="D190" s="42"/>
      <c r="E190" s="42"/>
      <c r="F190" s="42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75" customHeight="1">
      <c r="A191" s="43"/>
      <c r="B191" s="52"/>
      <c r="C191" s="43"/>
      <c r="D191" s="42"/>
      <c r="E191" s="42"/>
      <c r="F191" s="42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customHeight="1">
      <c r="A192" s="43"/>
      <c r="B192" s="52"/>
      <c r="C192" s="43"/>
      <c r="D192" s="42"/>
      <c r="E192" s="42"/>
      <c r="F192" s="42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75" customHeight="1">
      <c r="A193" s="43"/>
      <c r="B193" s="52"/>
      <c r="C193" s="43"/>
      <c r="D193" s="42"/>
      <c r="E193" s="42"/>
      <c r="F193" s="42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75" customHeight="1">
      <c r="A194" s="43"/>
      <c r="B194" s="52"/>
      <c r="C194" s="43"/>
      <c r="D194" s="42"/>
      <c r="E194" s="42"/>
      <c r="F194" s="42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75" customHeight="1">
      <c r="A195" s="43"/>
      <c r="B195" s="52"/>
      <c r="C195" s="43"/>
      <c r="D195" s="42"/>
      <c r="E195" s="42"/>
      <c r="F195" s="42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75" customHeight="1">
      <c r="A196" s="43"/>
      <c r="B196" s="52"/>
      <c r="C196" s="43"/>
      <c r="D196" s="42"/>
      <c r="E196" s="42"/>
      <c r="F196" s="42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75" customHeight="1">
      <c r="A197" s="43"/>
      <c r="B197" s="52"/>
      <c r="C197" s="43"/>
      <c r="D197" s="42"/>
      <c r="E197" s="42"/>
      <c r="F197" s="42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75" customHeight="1">
      <c r="A198" s="43"/>
      <c r="B198" s="52"/>
      <c r="C198" s="43"/>
      <c r="D198" s="42"/>
      <c r="E198" s="42"/>
      <c r="F198" s="42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75" customHeight="1">
      <c r="A199" s="43"/>
      <c r="B199" s="52"/>
      <c r="C199" s="43"/>
      <c r="D199" s="42"/>
      <c r="E199" s="42"/>
      <c r="F199" s="42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75" customHeight="1">
      <c r="A200" s="43"/>
      <c r="B200" s="52"/>
      <c r="C200" s="43"/>
      <c r="D200" s="42"/>
      <c r="E200" s="42"/>
      <c r="F200" s="42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75" customHeight="1">
      <c r="A201" s="43"/>
      <c r="B201" s="52"/>
      <c r="C201" s="43"/>
      <c r="D201" s="42"/>
      <c r="E201" s="42"/>
      <c r="F201" s="42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75" customHeight="1">
      <c r="A202" s="43"/>
      <c r="B202" s="52"/>
      <c r="C202" s="43"/>
      <c r="D202" s="42"/>
      <c r="E202" s="42"/>
      <c r="F202" s="42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customHeight="1">
      <c r="A203" s="43"/>
      <c r="B203" s="52"/>
      <c r="C203" s="43"/>
      <c r="D203" s="42"/>
      <c r="E203" s="42"/>
      <c r="F203" s="42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75" customHeight="1">
      <c r="A204" s="43"/>
      <c r="B204" s="52"/>
      <c r="C204" s="43"/>
      <c r="D204" s="42"/>
      <c r="E204" s="42"/>
      <c r="F204" s="42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75" customHeight="1">
      <c r="A205" s="43"/>
      <c r="B205" s="52"/>
      <c r="C205" s="43"/>
      <c r="D205" s="42"/>
      <c r="E205" s="42"/>
      <c r="F205" s="42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75" customHeight="1">
      <c r="A206" s="43"/>
      <c r="B206" s="52"/>
      <c r="C206" s="43"/>
      <c r="D206" s="42"/>
      <c r="E206" s="42"/>
      <c r="F206" s="42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75" customHeight="1">
      <c r="A207" s="43"/>
      <c r="B207" s="52"/>
      <c r="C207" s="43"/>
      <c r="D207" s="42"/>
      <c r="E207" s="42"/>
      <c r="F207" s="42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75" customHeight="1">
      <c r="A208" s="43"/>
      <c r="B208" s="52"/>
      <c r="C208" s="43"/>
      <c r="D208" s="42"/>
      <c r="E208" s="42"/>
      <c r="F208" s="42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75" customHeight="1">
      <c r="A209" s="43"/>
      <c r="B209" s="52"/>
      <c r="C209" s="43"/>
      <c r="D209" s="42"/>
      <c r="E209" s="42"/>
      <c r="F209" s="42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75" customHeight="1">
      <c r="A210" s="43"/>
      <c r="B210" s="52"/>
      <c r="C210" s="43"/>
      <c r="D210" s="42"/>
      <c r="E210" s="42"/>
      <c r="F210" s="42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75" customHeight="1">
      <c r="A211" s="43"/>
      <c r="B211" s="52"/>
      <c r="C211" s="43"/>
      <c r="D211" s="42"/>
      <c r="E211" s="42"/>
      <c r="F211" s="42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75" customHeight="1">
      <c r="A212" s="43"/>
      <c r="B212" s="52"/>
      <c r="C212" s="43"/>
      <c r="D212" s="42"/>
      <c r="E212" s="42"/>
      <c r="F212" s="42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customHeight="1">
      <c r="A213" s="43"/>
      <c r="B213" s="52"/>
      <c r="C213" s="43"/>
      <c r="D213" s="42"/>
      <c r="E213" s="42"/>
      <c r="F213" s="42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customHeight="1">
      <c r="A214" s="43"/>
      <c r="B214" s="52"/>
      <c r="C214" s="43"/>
      <c r="D214" s="42"/>
      <c r="E214" s="42"/>
      <c r="F214" s="42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75" customHeight="1">
      <c r="A215" s="43"/>
      <c r="B215" s="52"/>
      <c r="C215" s="43"/>
      <c r="D215" s="42"/>
      <c r="E215" s="42"/>
      <c r="F215" s="42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customHeight="1">
      <c r="A216" s="43"/>
      <c r="B216" s="52"/>
      <c r="C216" s="43"/>
      <c r="D216" s="42"/>
      <c r="E216" s="42"/>
      <c r="F216" s="42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75" customHeight="1">
      <c r="A217" s="43"/>
      <c r="B217" s="52"/>
      <c r="C217" s="43"/>
      <c r="D217" s="42"/>
      <c r="E217" s="42"/>
      <c r="F217" s="42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>
      <c r="A218" s="43"/>
      <c r="B218" s="52"/>
      <c r="C218" s="43"/>
      <c r="D218" s="42"/>
      <c r="E218" s="42"/>
      <c r="F218" s="42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>
      <c r="A219" s="43"/>
      <c r="B219" s="52"/>
      <c r="C219" s="43"/>
      <c r="D219" s="42"/>
      <c r="E219" s="42"/>
      <c r="F219" s="42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>
      <c r="A220" s="43"/>
      <c r="B220" s="52"/>
      <c r="C220" s="43"/>
      <c r="D220" s="42"/>
      <c r="E220" s="42"/>
      <c r="F220" s="42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>
      <c r="A221" s="43"/>
      <c r="B221" s="52"/>
      <c r="C221" s="43"/>
      <c r="D221" s="42"/>
      <c r="E221" s="42"/>
      <c r="F221" s="42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>
      <c r="A222" s="43"/>
      <c r="B222" s="52"/>
      <c r="C222" s="43"/>
      <c r="D222" s="42"/>
      <c r="E222" s="42"/>
      <c r="F222" s="42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>
      <c r="A223" s="43"/>
      <c r="B223" s="52"/>
      <c r="C223" s="43"/>
      <c r="D223" s="42"/>
      <c r="E223" s="42"/>
      <c r="F223" s="42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>
      <c r="A224" s="43"/>
      <c r="B224" s="52"/>
      <c r="C224" s="43"/>
      <c r="D224" s="42"/>
      <c r="E224" s="42"/>
      <c r="F224" s="42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>
      <c r="A225" s="43"/>
      <c r="B225" s="52"/>
      <c r="C225" s="43"/>
      <c r="D225" s="42"/>
      <c r="E225" s="42"/>
      <c r="F225" s="42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>
      <c r="A226" s="43"/>
      <c r="B226" s="52"/>
      <c r="C226" s="43"/>
      <c r="D226" s="42"/>
      <c r="E226" s="42"/>
      <c r="F226" s="42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>
      <c r="A227" s="43"/>
      <c r="B227" s="52"/>
      <c r="C227" s="43"/>
      <c r="D227" s="42"/>
      <c r="E227" s="42"/>
      <c r="F227" s="42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>
      <c r="A228" s="43"/>
      <c r="B228" s="52"/>
      <c r="C228" s="43"/>
      <c r="D228" s="42"/>
      <c r="E228" s="42"/>
      <c r="F228" s="42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>
      <c r="A229" s="43"/>
      <c r="B229" s="52"/>
      <c r="C229" s="43"/>
      <c r="D229" s="42"/>
      <c r="E229" s="42"/>
      <c r="F229" s="42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>
      <c r="A230" s="43"/>
      <c r="B230" s="52"/>
      <c r="C230" s="43"/>
      <c r="D230" s="42"/>
      <c r="E230" s="42"/>
      <c r="F230" s="42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75" customHeight="1">
      <c r="A231" s="43"/>
      <c r="B231" s="52"/>
      <c r="C231" s="43"/>
      <c r="D231" s="42"/>
      <c r="E231" s="42"/>
      <c r="F231" s="42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customHeight="1">
      <c r="A232" s="43"/>
      <c r="B232" s="52"/>
      <c r="C232" s="43"/>
      <c r="D232" s="42"/>
      <c r="E232" s="42"/>
      <c r="F232" s="42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5.75" customHeight="1">
      <c r="A233" s="43"/>
      <c r="B233" s="52"/>
      <c r="C233" s="43"/>
      <c r="D233" s="42"/>
      <c r="E233" s="42"/>
      <c r="F233" s="42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75" customHeight="1">
      <c r="A234" s="43"/>
      <c r="B234" s="52"/>
      <c r="C234" s="43"/>
      <c r="D234" s="42"/>
      <c r="E234" s="42"/>
      <c r="F234" s="42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75" customHeight="1">
      <c r="A235" s="43"/>
      <c r="B235" s="52"/>
      <c r="C235" s="43"/>
      <c r="D235" s="42"/>
      <c r="E235" s="42"/>
      <c r="F235" s="42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5.75" customHeight="1">
      <c r="A236" s="43"/>
      <c r="B236" s="52"/>
      <c r="C236" s="43"/>
      <c r="D236" s="42"/>
      <c r="E236" s="42"/>
      <c r="F236" s="42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5.75" customHeight="1">
      <c r="A237" s="43"/>
      <c r="B237" s="52"/>
      <c r="C237" s="43"/>
      <c r="D237" s="42"/>
      <c r="E237" s="42"/>
      <c r="F237" s="42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5.75" customHeight="1">
      <c r="A238" s="43"/>
      <c r="B238" s="52"/>
      <c r="C238" s="43"/>
      <c r="D238" s="42"/>
      <c r="E238" s="42"/>
      <c r="F238" s="42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5.75" customHeight="1">
      <c r="A239" s="43"/>
      <c r="B239" s="52"/>
      <c r="C239" s="43"/>
      <c r="D239" s="42"/>
      <c r="E239" s="42"/>
      <c r="F239" s="42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5.75" customHeight="1">
      <c r="A240" s="43"/>
      <c r="B240" s="52"/>
      <c r="C240" s="43"/>
      <c r="D240" s="42"/>
      <c r="E240" s="42"/>
      <c r="F240" s="42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5.75" customHeight="1">
      <c r="A241" s="43"/>
      <c r="B241" s="52"/>
      <c r="C241" s="43"/>
      <c r="D241" s="42"/>
      <c r="E241" s="42"/>
      <c r="F241" s="42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5.75" customHeight="1">
      <c r="A242" s="43"/>
      <c r="B242" s="52"/>
      <c r="C242" s="43"/>
      <c r="D242" s="42"/>
      <c r="E242" s="42"/>
      <c r="F242" s="42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5.75" customHeight="1">
      <c r="A243" s="43"/>
      <c r="B243" s="52"/>
      <c r="C243" s="43"/>
      <c r="D243" s="42"/>
      <c r="E243" s="42"/>
      <c r="F243" s="42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5.75" customHeight="1">
      <c r="A244" s="43"/>
      <c r="B244" s="52"/>
      <c r="C244" s="43"/>
      <c r="D244" s="42"/>
      <c r="E244" s="42"/>
      <c r="F244" s="42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5.75" customHeight="1">
      <c r="A245" s="43"/>
      <c r="B245" s="52"/>
      <c r="C245" s="43"/>
      <c r="D245" s="42"/>
      <c r="E245" s="42"/>
      <c r="F245" s="42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5.75" customHeight="1">
      <c r="A246" s="43"/>
      <c r="B246" s="52"/>
      <c r="C246" s="43"/>
      <c r="D246" s="42"/>
      <c r="E246" s="42"/>
      <c r="F246" s="42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5.75" customHeight="1">
      <c r="A247" s="43"/>
      <c r="B247" s="52"/>
      <c r="C247" s="43"/>
      <c r="D247" s="42"/>
      <c r="E247" s="42"/>
      <c r="F247" s="42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5.75" customHeight="1">
      <c r="A248" s="43"/>
      <c r="B248" s="52"/>
      <c r="C248" s="43"/>
      <c r="D248" s="42"/>
      <c r="E248" s="42"/>
      <c r="F248" s="42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5.75" customHeight="1">
      <c r="A249" s="43"/>
      <c r="B249" s="52"/>
      <c r="C249" s="43"/>
      <c r="D249" s="42"/>
      <c r="E249" s="42"/>
      <c r="F249" s="42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5.75" customHeight="1">
      <c r="A250" s="43"/>
      <c r="B250" s="52"/>
      <c r="C250" s="43"/>
      <c r="D250" s="42"/>
      <c r="E250" s="42"/>
      <c r="F250" s="42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5.75" customHeight="1">
      <c r="A251" s="43"/>
      <c r="B251" s="52"/>
      <c r="C251" s="43"/>
      <c r="D251" s="42"/>
      <c r="E251" s="42"/>
      <c r="F251" s="42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5.75" customHeight="1">
      <c r="A252" s="43"/>
      <c r="B252" s="52"/>
      <c r="C252" s="43"/>
      <c r="D252" s="42"/>
      <c r="E252" s="42"/>
      <c r="F252" s="42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5.75" customHeight="1">
      <c r="A253" s="43"/>
      <c r="B253" s="52"/>
      <c r="C253" s="43"/>
      <c r="D253" s="42"/>
      <c r="E253" s="42"/>
      <c r="F253" s="42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.75" customHeight="1">
      <c r="A254" s="43"/>
      <c r="B254" s="52"/>
      <c r="C254" s="43"/>
      <c r="D254" s="42"/>
      <c r="E254" s="42"/>
      <c r="F254" s="42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5.75" customHeight="1">
      <c r="A255" s="43"/>
      <c r="B255" s="52"/>
      <c r="C255" s="43"/>
      <c r="D255" s="42"/>
      <c r="E255" s="42"/>
      <c r="F255" s="42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5.75" customHeight="1">
      <c r="A256" s="43"/>
      <c r="B256" s="52"/>
      <c r="C256" s="43"/>
      <c r="D256" s="42"/>
      <c r="E256" s="42"/>
      <c r="F256" s="42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5.75" customHeight="1">
      <c r="A257" s="43"/>
      <c r="B257" s="52"/>
      <c r="C257" s="43"/>
      <c r="D257" s="42"/>
      <c r="E257" s="42"/>
      <c r="F257" s="42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5.75" customHeight="1">
      <c r="A258" s="43"/>
      <c r="B258" s="52"/>
      <c r="C258" s="43"/>
      <c r="D258" s="42"/>
      <c r="E258" s="42"/>
      <c r="F258" s="42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5.75" customHeight="1">
      <c r="A259" s="43"/>
      <c r="B259" s="52"/>
      <c r="C259" s="43"/>
      <c r="D259" s="42"/>
      <c r="E259" s="42"/>
      <c r="F259" s="42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5.75" customHeight="1">
      <c r="A260" s="43"/>
      <c r="B260" s="52"/>
      <c r="C260" s="43"/>
      <c r="D260" s="42"/>
      <c r="E260" s="42"/>
      <c r="F260" s="42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5.75" customHeight="1">
      <c r="A261" s="43"/>
      <c r="B261" s="52"/>
      <c r="C261" s="43"/>
      <c r="D261" s="42"/>
      <c r="E261" s="42"/>
      <c r="F261" s="42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5.75" customHeight="1">
      <c r="A262" s="43"/>
      <c r="B262" s="52"/>
      <c r="C262" s="43"/>
      <c r="D262" s="42"/>
      <c r="E262" s="42"/>
      <c r="F262" s="42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5.75" customHeight="1">
      <c r="A263" s="43"/>
      <c r="B263" s="52"/>
      <c r="C263" s="43"/>
      <c r="D263" s="42"/>
      <c r="E263" s="42"/>
      <c r="F263" s="42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5.75" customHeight="1">
      <c r="A264" s="43"/>
      <c r="B264" s="52"/>
      <c r="C264" s="43"/>
      <c r="D264" s="42"/>
      <c r="E264" s="42"/>
      <c r="F264" s="42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5.75" customHeight="1">
      <c r="A265" s="43"/>
      <c r="B265" s="52"/>
      <c r="C265" s="43"/>
      <c r="D265" s="42"/>
      <c r="E265" s="42"/>
      <c r="F265" s="42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5.75" customHeight="1">
      <c r="A266" s="43"/>
      <c r="B266" s="52"/>
      <c r="C266" s="43"/>
      <c r="D266" s="42"/>
      <c r="E266" s="42"/>
      <c r="F266" s="42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5.75" customHeight="1">
      <c r="A267" s="43"/>
      <c r="B267" s="52"/>
      <c r="C267" s="43"/>
      <c r="D267" s="42"/>
      <c r="E267" s="42"/>
      <c r="F267" s="42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5.75" customHeight="1">
      <c r="A268" s="43"/>
      <c r="B268" s="52"/>
      <c r="C268" s="43"/>
      <c r="D268" s="42"/>
      <c r="E268" s="42"/>
      <c r="F268" s="42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5.75" customHeight="1">
      <c r="A269" s="43"/>
      <c r="B269" s="52"/>
      <c r="C269" s="43"/>
      <c r="D269" s="42"/>
      <c r="E269" s="42"/>
      <c r="F269" s="42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5.75" customHeight="1">
      <c r="A270" s="43"/>
      <c r="B270" s="52"/>
      <c r="C270" s="43"/>
      <c r="D270" s="42"/>
      <c r="E270" s="42"/>
      <c r="F270" s="42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5.75" customHeight="1">
      <c r="A271" s="43"/>
      <c r="B271" s="52"/>
      <c r="C271" s="43"/>
      <c r="D271" s="42"/>
      <c r="E271" s="42"/>
      <c r="F271" s="42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5.75" customHeight="1">
      <c r="A272" s="43"/>
      <c r="B272" s="52"/>
      <c r="C272" s="43"/>
      <c r="D272" s="42"/>
      <c r="E272" s="42"/>
      <c r="F272" s="42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5.75" customHeight="1">
      <c r="A273" s="43"/>
      <c r="B273" s="52"/>
      <c r="C273" s="43"/>
      <c r="D273" s="42"/>
      <c r="E273" s="42"/>
      <c r="F273" s="42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5.75" customHeight="1">
      <c r="A274" s="43"/>
      <c r="B274" s="52"/>
      <c r="C274" s="43"/>
      <c r="D274" s="42"/>
      <c r="E274" s="42"/>
      <c r="F274" s="42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5.75" customHeight="1">
      <c r="A275" s="43"/>
      <c r="B275" s="52"/>
      <c r="C275" s="43"/>
      <c r="D275" s="42"/>
      <c r="E275" s="42"/>
      <c r="F275" s="42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5.75" customHeight="1">
      <c r="A276" s="43"/>
      <c r="B276" s="52"/>
      <c r="C276" s="43"/>
      <c r="D276" s="42"/>
      <c r="E276" s="42"/>
      <c r="F276" s="42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5.75" customHeight="1">
      <c r="A277" s="43"/>
      <c r="B277" s="52"/>
      <c r="C277" s="43"/>
      <c r="D277" s="42"/>
      <c r="E277" s="42"/>
      <c r="F277" s="42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5.75" customHeight="1">
      <c r="A278" s="43"/>
      <c r="B278" s="52"/>
      <c r="C278" s="43"/>
      <c r="D278" s="42"/>
      <c r="E278" s="42"/>
      <c r="F278" s="42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5.75" customHeight="1">
      <c r="A279" s="43"/>
      <c r="B279" s="52"/>
      <c r="C279" s="43"/>
      <c r="D279" s="42"/>
      <c r="E279" s="42"/>
      <c r="F279" s="42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5.75" customHeight="1">
      <c r="A280" s="43"/>
      <c r="B280" s="52"/>
      <c r="C280" s="43"/>
      <c r="D280" s="42"/>
      <c r="E280" s="42"/>
      <c r="F280" s="42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5.75" customHeight="1">
      <c r="A281" s="43"/>
      <c r="B281" s="52"/>
      <c r="C281" s="43"/>
      <c r="D281" s="42"/>
      <c r="E281" s="42"/>
      <c r="F281" s="42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5.75" customHeight="1">
      <c r="A282" s="43"/>
      <c r="B282" s="52"/>
      <c r="C282" s="43"/>
      <c r="D282" s="42"/>
      <c r="E282" s="42"/>
      <c r="F282" s="42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5.75" customHeight="1">
      <c r="A283" s="43"/>
      <c r="B283" s="52"/>
      <c r="C283" s="43"/>
      <c r="D283" s="42"/>
      <c r="E283" s="42"/>
      <c r="F283" s="42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5.75" customHeight="1">
      <c r="A284" s="43"/>
      <c r="B284" s="52"/>
      <c r="C284" s="43"/>
      <c r="D284" s="42"/>
      <c r="E284" s="42"/>
      <c r="F284" s="42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5.75" customHeight="1">
      <c r="A285" s="43"/>
      <c r="B285" s="52"/>
      <c r="C285" s="43"/>
      <c r="D285" s="42"/>
      <c r="E285" s="42"/>
      <c r="F285" s="42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5.75" customHeight="1">
      <c r="A286" s="43"/>
      <c r="B286" s="52"/>
      <c r="C286" s="43"/>
      <c r="D286" s="42"/>
      <c r="E286" s="42"/>
      <c r="F286" s="42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5.75" customHeight="1">
      <c r="A287" s="43"/>
      <c r="B287" s="52"/>
      <c r="C287" s="43"/>
      <c r="D287" s="42"/>
      <c r="E287" s="42"/>
      <c r="F287" s="42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5.75" customHeight="1">
      <c r="A288" s="43"/>
      <c r="B288" s="52"/>
      <c r="C288" s="43"/>
      <c r="D288" s="42"/>
      <c r="E288" s="42"/>
      <c r="F288" s="42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5.75" customHeight="1">
      <c r="A289" s="43"/>
      <c r="B289" s="52"/>
      <c r="C289" s="43"/>
      <c r="D289" s="42"/>
      <c r="E289" s="42"/>
      <c r="F289" s="42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5.75" customHeight="1">
      <c r="A290" s="43"/>
      <c r="B290" s="52"/>
      <c r="C290" s="43"/>
      <c r="D290" s="42"/>
      <c r="E290" s="42"/>
      <c r="F290" s="42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5.75" customHeight="1">
      <c r="A291" s="43"/>
      <c r="B291" s="52"/>
      <c r="C291" s="43"/>
      <c r="D291" s="42"/>
      <c r="E291" s="42"/>
      <c r="F291" s="42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5.75" customHeight="1">
      <c r="A292" s="43"/>
      <c r="B292" s="52"/>
      <c r="C292" s="43"/>
      <c r="D292" s="42"/>
      <c r="E292" s="42"/>
      <c r="F292" s="42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5.75" customHeight="1">
      <c r="A293" s="43"/>
      <c r="B293" s="52"/>
      <c r="C293" s="43"/>
      <c r="D293" s="42"/>
      <c r="E293" s="42"/>
      <c r="F293" s="42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5.75" customHeight="1">
      <c r="A294" s="43"/>
      <c r="B294" s="52"/>
      <c r="C294" s="43"/>
      <c r="D294" s="42"/>
      <c r="E294" s="42"/>
      <c r="F294" s="42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5.75" customHeight="1">
      <c r="A295" s="43"/>
      <c r="B295" s="52"/>
      <c r="C295" s="43"/>
      <c r="D295" s="42"/>
      <c r="E295" s="42"/>
      <c r="F295" s="42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5.75" customHeight="1">
      <c r="A296" s="43"/>
      <c r="B296" s="52"/>
      <c r="C296" s="43"/>
      <c r="D296" s="42"/>
      <c r="E296" s="42"/>
      <c r="F296" s="42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5.75" customHeight="1">
      <c r="A297" s="43"/>
      <c r="B297" s="52"/>
      <c r="C297" s="43"/>
      <c r="D297" s="42"/>
      <c r="E297" s="42"/>
      <c r="F297" s="42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5.75" customHeight="1">
      <c r="A298" s="43"/>
      <c r="B298" s="52"/>
      <c r="C298" s="43"/>
      <c r="D298" s="42"/>
      <c r="E298" s="42"/>
      <c r="F298" s="42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5.75" customHeight="1">
      <c r="A299" s="43"/>
      <c r="B299" s="52"/>
      <c r="C299" s="43"/>
      <c r="D299" s="42"/>
      <c r="E299" s="42"/>
      <c r="F299" s="42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5.75" customHeight="1">
      <c r="A300" s="43"/>
      <c r="B300" s="52"/>
      <c r="C300" s="43"/>
      <c r="D300" s="42"/>
      <c r="E300" s="42"/>
      <c r="F300" s="42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5.75" customHeight="1">
      <c r="A301" s="43"/>
      <c r="B301" s="52"/>
      <c r="C301" s="43"/>
      <c r="D301" s="42"/>
      <c r="E301" s="42"/>
      <c r="F301" s="42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5.75" customHeight="1">
      <c r="A302" s="43"/>
      <c r="B302" s="52"/>
      <c r="C302" s="43"/>
      <c r="D302" s="42"/>
      <c r="E302" s="42"/>
      <c r="F302" s="42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5.75" customHeight="1">
      <c r="A303" s="43"/>
      <c r="B303" s="52"/>
      <c r="C303" s="43"/>
      <c r="D303" s="42"/>
      <c r="E303" s="42"/>
      <c r="F303" s="42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>
    <outlinePr summaryBelow="0" summaryRight="0"/>
  </sheetPr>
  <dimension ref="A1:I1000"/>
  <sheetViews>
    <sheetView workbookViewId="0"/>
  </sheetViews>
  <sheetFormatPr defaultColWidth="12.625" defaultRowHeight="15" customHeight="1"/>
  <cols>
    <col min="1" max="9" width="8.875" customWidth="1"/>
  </cols>
  <sheetData>
    <row r="1" spans="1:9" ht="14.25" customHeight="1">
      <c r="A1" s="1" t="s">
        <v>59</v>
      </c>
      <c r="B1" s="1" t="s">
        <v>1855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1860</v>
      </c>
      <c r="I1" s="1" t="s">
        <v>1861</v>
      </c>
    </row>
    <row r="2" spans="1:9" ht="14.25" customHeight="1"/>
    <row r="3" spans="1:9" ht="14.25" customHeight="1">
      <c r="A3" s="1" t="s">
        <v>3805</v>
      </c>
      <c r="B3" s="1">
        <v>7500</v>
      </c>
    </row>
    <row r="4" spans="1:9" ht="14.25" customHeight="1"/>
    <row r="5" spans="1:9" ht="14.25" customHeight="1"/>
    <row r="6" spans="1:9" ht="14.25" customHeight="1"/>
    <row r="7" spans="1:9" ht="14.25" customHeight="1"/>
    <row r="8" spans="1:9" ht="14.25" customHeight="1"/>
    <row r="9" spans="1:9" ht="14.25" customHeight="1"/>
    <row r="10" spans="1:9" ht="14.25" customHeight="1"/>
    <row r="11" spans="1:9" ht="14.25" customHeight="1"/>
    <row r="12" spans="1:9" ht="14.25" customHeight="1"/>
    <row r="13" spans="1:9" ht="14.25" customHeight="1"/>
    <row r="14" spans="1:9" ht="14.25" customHeight="1"/>
    <row r="15" spans="1:9" ht="14.25" customHeight="1"/>
    <row r="16" spans="1:9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9">
    <tabColor rgb="FF7030A0"/>
  </sheetPr>
  <dimension ref="A1:R1000"/>
  <sheetViews>
    <sheetView topLeftCell="C1" workbookViewId="0">
      <selection activeCell="T14" sqref="T14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10" width="8.625" customWidth="1"/>
    <col min="11" max="11" width="11.125" customWidth="1"/>
    <col min="12" max="12" width="8.625" customWidth="1"/>
    <col min="13" max="13" width="12.37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>
        <v>209</v>
      </c>
      <c r="B2" s="62">
        <v>45383</v>
      </c>
      <c r="C2" s="111" t="s">
        <v>1898</v>
      </c>
      <c r="D2" s="111"/>
      <c r="F2" s="14"/>
      <c r="G2" s="14"/>
      <c r="H2" s="14"/>
      <c r="I2" s="14"/>
      <c r="J2" s="14"/>
      <c r="K2" s="14"/>
      <c r="L2" s="14"/>
      <c r="M2" s="14">
        <v>5200</v>
      </c>
      <c r="N2" s="13" t="s">
        <v>688</v>
      </c>
      <c r="O2" s="437"/>
      <c r="P2" s="31">
        <f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13">
        <v>209</v>
      </c>
      <c r="B3" s="62">
        <v>45413</v>
      </c>
      <c r="C3" s="111" t="s">
        <v>1898</v>
      </c>
      <c r="D3" s="111"/>
      <c r="F3" s="14"/>
      <c r="G3" s="14"/>
      <c r="H3" s="14"/>
      <c r="I3" s="14"/>
      <c r="J3" s="14"/>
      <c r="K3" s="14"/>
      <c r="L3" s="14"/>
      <c r="M3" s="14">
        <v>5200</v>
      </c>
      <c r="N3" s="13" t="s">
        <v>688</v>
      </c>
      <c r="O3" s="437"/>
      <c r="P3" s="31">
        <f t="shared" ref="P3:P11" si="0">R3-Q3</f>
        <v>0</v>
      </c>
      <c r="Q3" s="31">
        <f>SUBTOTAL(9,$F$2:F3)</f>
        <v>0</v>
      </c>
      <c r="R3" s="31">
        <f>SUBTOTAL(9,$G$2:G3)</f>
        <v>0</v>
      </c>
    </row>
    <row r="4" spans="1:18" ht="14.25" customHeight="1">
      <c r="A4" s="13">
        <v>209</v>
      </c>
      <c r="B4" s="62">
        <v>45447</v>
      </c>
      <c r="C4" s="111" t="s">
        <v>1898</v>
      </c>
      <c r="D4" s="111"/>
      <c r="F4" s="14"/>
      <c r="G4" s="14"/>
      <c r="H4" s="14"/>
      <c r="I4" s="14"/>
      <c r="J4" s="14"/>
      <c r="K4" s="14"/>
      <c r="L4" s="14"/>
      <c r="M4" s="14">
        <v>5200</v>
      </c>
      <c r="N4" s="13" t="s">
        <v>688</v>
      </c>
      <c r="O4" s="437"/>
      <c r="P4" s="31">
        <f t="shared" si="0"/>
        <v>0</v>
      </c>
      <c r="Q4" s="31">
        <f>SUBTOTAL(9,$F$2:F4)</f>
        <v>0</v>
      </c>
      <c r="R4" s="31">
        <f>SUBTOTAL(9,$G$2:G4)</f>
        <v>0</v>
      </c>
    </row>
    <row r="5" spans="1:18" ht="14.25" customHeight="1">
      <c r="A5" s="13">
        <v>209</v>
      </c>
      <c r="B5" s="62">
        <v>45475</v>
      </c>
      <c r="C5" s="111" t="s">
        <v>1898</v>
      </c>
      <c r="D5" s="111"/>
      <c r="F5" s="14"/>
      <c r="G5" s="14"/>
      <c r="H5" s="14"/>
      <c r="I5" s="13"/>
      <c r="K5" s="51"/>
      <c r="M5" s="14">
        <v>5200</v>
      </c>
      <c r="N5" s="13" t="s">
        <v>688</v>
      </c>
      <c r="O5" s="437"/>
      <c r="P5" s="31">
        <f t="shared" si="0"/>
        <v>0</v>
      </c>
      <c r="Q5" s="31">
        <f>SUBTOTAL(9,$F$2:F5)</f>
        <v>0</v>
      </c>
      <c r="R5" s="31">
        <f>SUBTOTAL(9,$G$2:G5)</f>
        <v>0</v>
      </c>
    </row>
    <row r="6" spans="1:18" ht="14.25" customHeight="1">
      <c r="A6" s="13">
        <v>209</v>
      </c>
      <c r="B6" s="62">
        <v>45505</v>
      </c>
      <c r="C6" s="111" t="s">
        <v>1898</v>
      </c>
      <c r="D6" s="111"/>
      <c r="F6" s="14"/>
      <c r="G6" s="14"/>
      <c r="H6" s="14"/>
      <c r="I6" s="13"/>
      <c r="K6" s="51"/>
      <c r="M6" s="14">
        <v>5200</v>
      </c>
      <c r="N6" s="13" t="s">
        <v>688</v>
      </c>
      <c r="O6" s="437"/>
      <c r="P6" s="31">
        <f t="shared" si="0"/>
        <v>0</v>
      </c>
      <c r="Q6" s="31">
        <f>SUBTOTAL(9,$F$2:F6)</f>
        <v>0</v>
      </c>
      <c r="R6" s="31">
        <f>SUBTOTAL(9,$G$2:G6)</f>
        <v>0</v>
      </c>
    </row>
    <row r="7" spans="1:18" ht="14.25" customHeight="1">
      <c r="A7" s="13">
        <v>209</v>
      </c>
      <c r="B7" s="62">
        <v>45536</v>
      </c>
      <c r="C7" s="111" t="s">
        <v>1898</v>
      </c>
      <c r="F7" s="14"/>
      <c r="G7" s="14"/>
      <c r="H7" s="14"/>
      <c r="I7" s="13"/>
      <c r="K7" s="51"/>
      <c r="M7" s="14">
        <v>5200</v>
      </c>
      <c r="N7" s="13" t="s">
        <v>688</v>
      </c>
      <c r="O7" s="437"/>
      <c r="P7" s="31">
        <f t="shared" si="0"/>
        <v>0</v>
      </c>
      <c r="Q7" s="31">
        <f>SUBTOTAL(9,$F$2:F7)</f>
        <v>0</v>
      </c>
      <c r="R7" s="31">
        <f>SUBTOTAL(9,$G$2:G7)</f>
        <v>0</v>
      </c>
    </row>
    <row r="8" spans="1:18" ht="14.25" customHeight="1">
      <c r="A8" s="13">
        <v>209</v>
      </c>
      <c r="B8" s="62">
        <v>45572</v>
      </c>
      <c r="C8" s="111" t="s">
        <v>1898</v>
      </c>
      <c r="F8" s="14"/>
      <c r="G8" s="14"/>
      <c r="H8" s="14"/>
      <c r="I8" s="13"/>
      <c r="K8" s="51"/>
      <c r="M8" s="14">
        <v>5200</v>
      </c>
      <c r="N8" s="13" t="s">
        <v>688</v>
      </c>
      <c r="O8" s="437"/>
      <c r="P8" s="31">
        <f t="shared" si="0"/>
        <v>0</v>
      </c>
      <c r="Q8" s="31">
        <f>SUBTOTAL(9,$F$2:F8)</f>
        <v>0</v>
      </c>
      <c r="R8" s="31">
        <f>SUBTOTAL(9,$G$2:G8)</f>
        <v>0</v>
      </c>
    </row>
    <row r="9" spans="1:18" ht="14.25" customHeight="1">
      <c r="A9" s="13">
        <v>209</v>
      </c>
      <c r="B9" s="62">
        <v>45599</v>
      </c>
      <c r="C9" s="111" t="s">
        <v>1898</v>
      </c>
      <c r="F9" s="14"/>
      <c r="G9" s="14"/>
      <c r="H9" s="14"/>
      <c r="I9" s="13"/>
      <c r="K9" s="51"/>
      <c r="M9" s="14">
        <v>5200</v>
      </c>
      <c r="N9" s="13" t="s">
        <v>688</v>
      </c>
      <c r="O9" s="437"/>
      <c r="P9" s="31">
        <f t="shared" si="0"/>
        <v>0</v>
      </c>
      <c r="Q9" s="31">
        <f>SUBTOTAL(9,$F$2:F9)</f>
        <v>0</v>
      </c>
      <c r="R9" s="31">
        <f>SUBTOTAL(9,$G$2:G9)</f>
        <v>0</v>
      </c>
    </row>
    <row r="10" spans="1:18" ht="14.25" customHeight="1">
      <c r="A10" s="13">
        <v>209</v>
      </c>
      <c r="B10" s="62">
        <v>45628</v>
      </c>
      <c r="C10" s="111" t="s">
        <v>1898</v>
      </c>
      <c r="F10" s="14"/>
      <c r="G10" s="14"/>
      <c r="H10" s="14"/>
      <c r="I10" s="13"/>
      <c r="K10" s="51"/>
      <c r="M10" s="14">
        <v>5200</v>
      </c>
      <c r="N10" s="13" t="s">
        <v>688</v>
      </c>
      <c r="O10" s="437"/>
      <c r="P10" s="31">
        <f t="shared" si="0"/>
        <v>0</v>
      </c>
      <c r="Q10" s="31">
        <f>SUBTOTAL(9,$F$2:F10)</f>
        <v>0</v>
      </c>
      <c r="R10" s="31">
        <f>SUBTOTAL(9,$G$2:G10)</f>
        <v>0</v>
      </c>
    </row>
    <row r="11" spans="1:18" ht="14.25" customHeight="1">
      <c r="A11" s="13">
        <v>209</v>
      </c>
      <c r="B11" s="62">
        <v>45637</v>
      </c>
      <c r="C11" s="111" t="s">
        <v>6185</v>
      </c>
      <c r="D11" s="111"/>
      <c r="F11" s="14">
        <v>400</v>
      </c>
      <c r="G11" s="14"/>
      <c r="H11" s="14"/>
      <c r="I11" s="13" t="s">
        <v>89</v>
      </c>
      <c r="K11" s="51" t="s">
        <v>6186</v>
      </c>
      <c r="N11" s="13" t="s">
        <v>688</v>
      </c>
      <c r="O11" s="437"/>
      <c r="P11" s="31">
        <f t="shared" si="0"/>
        <v>-400</v>
      </c>
      <c r="Q11" s="31">
        <f>SUBTOTAL(9,$F$2:F11)</f>
        <v>400</v>
      </c>
      <c r="R11" s="31">
        <f>SUBTOTAL(9,$G$2:G11)</f>
        <v>0</v>
      </c>
    </row>
    <row r="12" spans="1:18" ht="14.25" customHeight="1">
      <c r="A12" s="13">
        <v>209</v>
      </c>
      <c r="B12" s="62">
        <v>45642</v>
      </c>
      <c r="C12" s="111" t="s">
        <v>1898</v>
      </c>
      <c r="F12" s="14"/>
      <c r="G12" s="14"/>
      <c r="H12" s="14"/>
      <c r="I12" s="13"/>
      <c r="K12" s="51"/>
      <c r="M12" s="14">
        <v>5200</v>
      </c>
      <c r="N12" s="13" t="s">
        <v>688</v>
      </c>
      <c r="O12" s="437">
        <v>45657</v>
      </c>
      <c r="P12" s="31">
        <f>R12-Q12</f>
        <v>-400</v>
      </c>
      <c r="Q12" s="31">
        <f>SUBTOTAL(9,$F$2:F12)</f>
        <v>400</v>
      </c>
      <c r="R12" s="31">
        <f>SUBTOTAL(9,$G$2:G12)</f>
        <v>0</v>
      </c>
    </row>
    <row r="13" spans="1:18" ht="14.25" customHeight="1">
      <c r="A13" s="13">
        <v>209</v>
      </c>
      <c r="B13" s="62">
        <v>45658</v>
      </c>
      <c r="C13" s="111" t="s">
        <v>962</v>
      </c>
      <c r="D13" s="111"/>
      <c r="F13" s="14"/>
      <c r="G13" s="14">
        <v>400</v>
      </c>
      <c r="H13" s="14"/>
      <c r="I13" s="13"/>
      <c r="K13" s="51"/>
      <c r="N13" s="13"/>
      <c r="O13" s="115"/>
      <c r="P13" s="31">
        <f>R13-Q13</f>
        <v>0</v>
      </c>
      <c r="Q13" s="31">
        <f>SUBTOTAL(9,$F$2:F13)</f>
        <v>400</v>
      </c>
      <c r="R13" s="31">
        <f>SUBTOTAL(9,$G$2:G13)</f>
        <v>400</v>
      </c>
    </row>
    <row r="14" spans="1:18" ht="14.25" customHeight="1">
      <c r="A14" s="13">
        <v>209</v>
      </c>
      <c r="B14" s="62">
        <v>45658</v>
      </c>
      <c r="C14" s="111" t="s">
        <v>1898</v>
      </c>
      <c r="F14" s="14"/>
      <c r="G14" s="14"/>
      <c r="H14" s="14"/>
      <c r="I14" s="13"/>
      <c r="K14" s="51"/>
      <c r="M14" s="14">
        <v>5200</v>
      </c>
      <c r="N14" s="13"/>
      <c r="O14" s="115"/>
      <c r="P14" s="31">
        <f>R14-Q14</f>
        <v>0</v>
      </c>
      <c r="Q14" s="31">
        <f>SUBTOTAL(9,$F$2:F14)</f>
        <v>400</v>
      </c>
      <c r="R14" s="31">
        <f>SUBTOTAL(9,$G$2:G14)</f>
        <v>400</v>
      </c>
    </row>
    <row r="15" spans="1:18" ht="14.25" customHeight="1">
      <c r="A15" s="13"/>
      <c r="B15" s="62"/>
      <c r="C15" s="111"/>
      <c r="D15" s="111"/>
      <c r="F15" s="14"/>
      <c r="G15" s="14"/>
      <c r="H15" s="14"/>
      <c r="I15" s="13"/>
      <c r="N15" s="13"/>
      <c r="O15" s="115"/>
      <c r="P15" s="31"/>
      <c r="Q15" s="31"/>
      <c r="R15" s="31"/>
    </row>
    <row r="16" spans="1:18" ht="14.25" customHeight="1">
      <c r="A16" s="13"/>
      <c r="B16" s="62"/>
      <c r="C16" s="111"/>
      <c r="D16" s="111"/>
      <c r="F16" s="14"/>
      <c r="G16" s="14"/>
      <c r="H16" s="14"/>
      <c r="I16" s="13"/>
      <c r="K16" s="51"/>
      <c r="N16" s="13"/>
      <c r="O16" s="115"/>
      <c r="P16" s="31"/>
      <c r="Q16" s="31"/>
      <c r="R16" s="31"/>
    </row>
    <row r="17" spans="1:18" ht="14.25" customHeight="1">
      <c r="A17" s="13"/>
      <c r="B17" s="62"/>
      <c r="C17" s="111"/>
      <c r="D17" s="111"/>
      <c r="F17" s="14"/>
      <c r="G17" s="14"/>
      <c r="H17" s="14"/>
      <c r="I17" s="13"/>
      <c r="K17" s="51"/>
      <c r="N17" s="13"/>
      <c r="O17" s="115"/>
      <c r="P17" s="31"/>
      <c r="Q17" s="31"/>
      <c r="R17" s="31"/>
    </row>
    <row r="18" spans="1:18" ht="14.25" customHeight="1">
      <c r="A18" s="13"/>
      <c r="B18" s="61"/>
      <c r="C18" s="111"/>
      <c r="D18" s="111"/>
      <c r="F18" s="14"/>
      <c r="G18" s="2"/>
      <c r="H18" s="14"/>
      <c r="I18" s="13"/>
      <c r="N18" s="13"/>
      <c r="O18" s="115"/>
      <c r="P18" s="31"/>
      <c r="Q18" s="31"/>
      <c r="R18" s="31"/>
    </row>
    <row r="19" spans="1:18" ht="14.25" customHeight="1">
      <c r="B19" s="62"/>
      <c r="C19" s="111"/>
      <c r="F19" s="14"/>
      <c r="G19" s="14"/>
      <c r="H19" s="14"/>
      <c r="I19" s="13"/>
      <c r="N19" s="13"/>
      <c r="O19" s="115"/>
      <c r="P19" s="31"/>
      <c r="Q19" s="31"/>
      <c r="R19" s="31"/>
    </row>
    <row r="20" spans="1:18" ht="14.25" customHeight="1">
      <c r="A20" s="13"/>
      <c r="B20" s="62"/>
      <c r="C20" s="111"/>
      <c r="D20" s="111"/>
      <c r="F20" s="14"/>
      <c r="G20" s="14"/>
      <c r="H20" s="14"/>
      <c r="I20" s="13"/>
      <c r="O20" s="115"/>
      <c r="P20" s="31"/>
      <c r="Q20" s="31"/>
      <c r="R20" s="31"/>
    </row>
    <row r="21" spans="1:18" ht="14.25" customHeight="1">
      <c r="A21" s="13"/>
      <c r="B21" s="62"/>
      <c r="C21" s="111"/>
      <c r="D21" s="111"/>
      <c r="F21" s="14"/>
      <c r="G21" s="14"/>
      <c r="H21" s="14"/>
      <c r="I21" s="13"/>
      <c r="N21" s="13"/>
      <c r="O21" s="152"/>
      <c r="P21" s="31"/>
      <c r="Q21" s="31"/>
      <c r="R21" s="31"/>
    </row>
    <row r="22" spans="1:18" ht="14.25" customHeight="1">
      <c r="A22" s="13"/>
      <c r="B22" s="62"/>
      <c r="C22" s="111"/>
      <c r="D22" s="111"/>
      <c r="F22" s="14"/>
      <c r="G22" s="14"/>
      <c r="H22" s="14"/>
      <c r="I22" s="13"/>
      <c r="K22" s="51"/>
      <c r="N22" s="13"/>
      <c r="O22" s="152"/>
      <c r="P22" s="31"/>
      <c r="Q22" s="31"/>
      <c r="R22" s="31"/>
    </row>
    <row r="23" spans="1:18" ht="14.25" customHeight="1">
      <c r="A23" s="13"/>
      <c r="B23" s="61"/>
      <c r="C23" s="111"/>
      <c r="D23" s="111"/>
      <c r="F23" s="14"/>
      <c r="G23" s="2"/>
      <c r="H23" s="14"/>
      <c r="I23" s="13"/>
      <c r="N23" s="13"/>
      <c r="O23" s="152"/>
    </row>
    <row r="24" spans="1:18" ht="14.25" customHeight="1">
      <c r="A24" s="13"/>
      <c r="B24" s="62"/>
      <c r="C24" s="111"/>
      <c r="D24" s="111"/>
      <c r="F24" s="14"/>
      <c r="G24" s="14"/>
      <c r="H24" s="14"/>
      <c r="I24" s="13"/>
      <c r="K24" s="51"/>
      <c r="N24" s="13"/>
      <c r="O24" s="152"/>
    </row>
    <row r="25" spans="1:18" ht="14.25" customHeight="1">
      <c r="A25" s="13"/>
      <c r="B25" s="28"/>
      <c r="C25" s="111"/>
      <c r="D25" s="52"/>
      <c r="E25" s="29"/>
      <c r="F25" s="35"/>
      <c r="G25" s="35"/>
      <c r="H25" s="35"/>
      <c r="I25" s="13"/>
      <c r="J25" s="147"/>
      <c r="K25" s="147"/>
      <c r="L25" s="239"/>
      <c r="N25" s="13"/>
      <c r="O25" s="152"/>
    </row>
    <row r="26" spans="1:18" ht="14.25" customHeight="1">
      <c r="A26" s="13"/>
      <c r="B26" s="61"/>
      <c r="C26" s="111"/>
      <c r="D26" s="111"/>
      <c r="F26" s="14"/>
      <c r="G26" s="2"/>
      <c r="H26" s="14"/>
      <c r="I26" s="13"/>
      <c r="N26" s="13"/>
      <c r="O26" s="152"/>
    </row>
    <row r="27" spans="1:18" ht="14.25" customHeight="1">
      <c r="A27" s="13"/>
      <c r="B27" s="61"/>
      <c r="C27" s="111"/>
      <c r="D27" s="111"/>
      <c r="F27" s="14"/>
      <c r="G27" s="2"/>
      <c r="H27" s="14"/>
      <c r="I27" s="13"/>
      <c r="N27" s="13"/>
      <c r="O27" s="152"/>
    </row>
    <row r="28" spans="1:18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8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  <row r="1000" spans="2:15" ht="15.75" customHeight="1">
      <c r="B1000" s="62"/>
      <c r="F1000" s="14"/>
      <c r="G1000" s="14"/>
      <c r="H1000" s="14"/>
      <c r="I1000" s="13"/>
      <c r="N1000" s="13"/>
      <c r="O1000" s="152"/>
    </row>
  </sheetData>
  <autoFilter ref="A1:R3" xr:uid="{00000000-0009-0000-0000-00002F000000}"/>
  <conditionalFormatting sqref="P2:P22">
    <cfRule type="expression" dxfId="19" priority="1" stopIfTrue="1">
      <formula>"&gt;0"</formula>
    </cfRule>
    <cfRule type="cellIs" dxfId="18" priority="2" operator="lessThan">
      <formula>0</formula>
    </cfRule>
  </conditionalFormatting>
  <pageMargins left="0.7" right="0.7" top="0.75" bottom="0.75" header="0" footer="0"/>
  <pageSetup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0">
    <tabColor rgb="FF00B0F0"/>
    <outlinePr summaryBelow="0" summaryRight="0"/>
  </sheetPr>
  <dimension ref="A1:Z999"/>
  <sheetViews>
    <sheetView workbookViewId="0">
      <pane ySplit="1" topLeftCell="A789" activePane="bottomLeft" state="frozen"/>
      <selection activeCell="E1" sqref="E1"/>
      <selection pane="bottomLeft" activeCell="D800" sqref="D800"/>
    </sheetView>
  </sheetViews>
  <sheetFormatPr defaultColWidth="12.625" defaultRowHeight="15" customHeight="1"/>
  <cols>
    <col min="1" max="1" width="8.75" customWidth="1"/>
    <col min="2" max="2" width="22.625" customWidth="1"/>
    <col min="3" max="3" width="40" customWidth="1"/>
    <col min="4" max="4" width="22.625" customWidth="1"/>
    <col min="5" max="5" width="5" customWidth="1"/>
    <col min="6" max="6" width="11" customWidth="1"/>
    <col min="7" max="7" width="9.875" customWidth="1"/>
    <col min="8" max="8" width="12.625" bestFit="1" customWidth="1"/>
    <col min="9" max="9" width="8.875" customWidth="1"/>
    <col min="10" max="10" width="9.375" customWidth="1"/>
    <col min="11" max="11" width="10.75" customWidth="1"/>
    <col min="12" max="12" width="12.5" customWidth="1"/>
    <col min="13" max="13" width="16.125" customWidth="1"/>
    <col min="14" max="14" width="13.75" customWidth="1"/>
    <col min="15" max="15" width="9.75" customWidth="1"/>
    <col min="16" max="16" width="11.75" customWidth="1"/>
    <col min="17" max="17" width="11.5" customWidth="1"/>
    <col min="18" max="18" width="11" customWidth="1"/>
  </cols>
  <sheetData>
    <row r="1" spans="1:1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74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28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257</v>
      </c>
      <c r="B2" s="28">
        <v>42227</v>
      </c>
      <c r="C2" s="43" t="s">
        <v>3814</v>
      </c>
      <c r="D2" s="52"/>
      <c r="F2" s="30"/>
      <c r="G2" s="30"/>
      <c r="H2" s="120" t="s">
        <v>3815</v>
      </c>
      <c r="I2" s="43" t="s">
        <v>89</v>
      </c>
      <c r="J2" s="43" t="s">
        <v>87</v>
      </c>
      <c r="K2" s="43" t="s">
        <v>1756</v>
      </c>
      <c r="L2" s="29">
        <v>3819</v>
      </c>
      <c r="N2" s="43" t="s">
        <v>688</v>
      </c>
      <c r="O2" s="223"/>
      <c r="P2" s="31">
        <f t="shared" ref="P2:P65" si="0">R2-Q2</f>
        <v>0</v>
      </c>
      <c r="Q2" s="31">
        <f t="shared" ref="Q2:Q12" si="1">SUBTOTAL(9,$F$2:F2)</f>
        <v>0</v>
      </c>
      <c r="R2" s="31">
        <f t="shared" ref="R2:R12" si="2">SUBTOTAL(9,$G$2:G2)</f>
        <v>0</v>
      </c>
    </row>
    <row r="3" spans="1:18" ht="14.25">
      <c r="A3" s="43">
        <v>257</v>
      </c>
      <c r="B3" s="28">
        <v>42271</v>
      </c>
      <c r="C3" s="43" t="s">
        <v>1230</v>
      </c>
      <c r="D3" s="52"/>
      <c r="F3" s="30"/>
      <c r="G3" s="30"/>
      <c r="H3" s="120" t="s">
        <v>3806</v>
      </c>
      <c r="I3" s="43" t="s">
        <v>89</v>
      </c>
      <c r="J3" s="43" t="s">
        <v>87</v>
      </c>
      <c r="K3" s="43" t="s">
        <v>3807</v>
      </c>
      <c r="L3" s="29">
        <v>6542</v>
      </c>
      <c r="N3" s="43" t="s">
        <v>688</v>
      </c>
      <c r="O3" s="223"/>
      <c r="P3" s="31">
        <f t="shared" si="0"/>
        <v>0</v>
      </c>
      <c r="Q3" s="31">
        <f t="shared" si="1"/>
        <v>0</v>
      </c>
      <c r="R3" s="31">
        <f t="shared" si="2"/>
        <v>0</v>
      </c>
    </row>
    <row r="4" spans="1:18" ht="14.25">
      <c r="A4" s="43">
        <v>257</v>
      </c>
      <c r="B4" s="28">
        <v>42288</v>
      </c>
      <c r="C4" s="43" t="s">
        <v>705</v>
      </c>
      <c r="D4" s="52"/>
      <c r="F4" s="30"/>
      <c r="G4" s="30"/>
      <c r="H4" s="120" t="s">
        <v>3808</v>
      </c>
      <c r="I4" s="43" t="s">
        <v>89</v>
      </c>
      <c r="J4" s="43" t="s">
        <v>87</v>
      </c>
      <c r="K4" s="43" t="s">
        <v>3809</v>
      </c>
      <c r="L4" s="29">
        <v>557575826</v>
      </c>
      <c r="N4" s="43" t="s">
        <v>688</v>
      </c>
      <c r="O4" s="223"/>
      <c r="P4" s="31">
        <f t="shared" si="0"/>
        <v>0</v>
      </c>
      <c r="Q4" s="31">
        <f t="shared" si="1"/>
        <v>0</v>
      </c>
      <c r="R4" s="31">
        <f t="shared" si="2"/>
        <v>0</v>
      </c>
    </row>
    <row r="5" spans="1:18" ht="14.25">
      <c r="A5" s="43">
        <v>257</v>
      </c>
      <c r="B5" s="28">
        <v>42288</v>
      </c>
      <c r="C5" s="43" t="s">
        <v>3810</v>
      </c>
      <c r="D5" s="52"/>
      <c r="F5" s="30"/>
      <c r="G5" s="30"/>
      <c r="H5" s="120" t="s">
        <v>3811</v>
      </c>
      <c r="I5" s="43" t="s">
        <v>169</v>
      </c>
      <c r="J5" s="43" t="s">
        <v>87</v>
      </c>
      <c r="K5" s="43"/>
      <c r="L5" s="29" t="s">
        <v>721</v>
      </c>
      <c r="N5" s="43" t="s">
        <v>688</v>
      </c>
      <c r="O5" s="223"/>
      <c r="P5" s="31">
        <f t="shared" si="0"/>
        <v>0</v>
      </c>
      <c r="Q5" s="31">
        <f t="shared" si="1"/>
        <v>0</v>
      </c>
      <c r="R5" s="31">
        <f t="shared" si="2"/>
        <v>0</v>
      </c>
    </row>
    <row r="6" spans="1:18" ht="14.25">
      <c r="A6" s="43">
        <v>257</v>
      </c>
      <c r="B6" s="28">
        <v>42291</v>
      </c>
      <c r="C6" s="43" t="s">
        <v>705</v>
      </c>
      <c r="D6" s="52"/>
      <c r="F6" s="30"/>
      <c r="G6" s="30"/>
      <c r="H6" s="120" t="s">
        <v>3812</v>
      </c>
      <c r="I6" s="43" t="s">
        <v>89</v>
      </c>
      <c r="J6" s="43" t="s">
        <v>87</v>
      </c>
      <c r="K6" s="43" t="s">
        <v>3813</v>
      </c>
      <c r="L6" s="29">
        <v>2095048017396</v>
      </c>
      <c r="N6" s="43" t="s">
        <v>688</v>
      </c>
      <c r="O6" s="223"/>
      <c r="P6" s="31">
        <f t="shared" si="0"/>
        <v>0</v>
      </c>
      <c r="Q6" s="31">
        <f t="shared" si="1"/>
        <v>0</v>
      </c>
      <c r="R6" s="31">
        <f t="shared" si="2"/>
        <v>0</v>
      </c>
    </row>
    <row r="7" spans="1:18" ht="14.25">
      <c r="A7" s="43">
        <v>257</v>
      </c>
      <c r="B7" s="28">
        <v>42321</v>
      </c>
      <c r="C7" s="43" t="s">
        <v>3816</v>
      </c>
      <c r="D7" s="52"/>
      <c r="F7" s="30"/>
      <c r="G7" s="30"/>
      <c r="H7" s="120" t="s">
        <v>3817</v>
      </c>
      <c r="I7" s="43" t="s">
        <v>169</v>
      </c>
      <c r="J7" s="43" t="s">
        <v>87</v>
      </c>
      <c r="K7" s="43"/>
      <c r="L7" s="29" t="s">
        <v>721</v>
      </c>
      <c r="N7" s="43" t="s">
        <v>688</v>
      </c>
      <c r="O7" s="223"/>
      <c r="P7" s="31">
        <f t="shared" si="0"/>
        <v>0</v>
      </c>
      <c r="Q7" s="31">
        <f t="shared" si="1"/>
        <v>0</v>
      </c>
      <c r="R7" s="31">
        <f t="shared" si="2"/>
        <v>0</v>
      </c>
    </row>
    <row r="8" spans="1:18" ht="14.25">
      <c r="A8" s="43">
        <v>257</v>
      </c>
      <c r="B8" s="28">
        <v>42327</v>
      </c>
      <c r="C8" s="43" t="s">
        <v>3818</v>
      </c>
      <c r="D8" s="52"/>
      <c r="F8" s="30"/>
      <c r="G8" s="30"/>
      <c r="H8" s="120" t="s">
        <v>3819</v>
      </c>
      <c r="I8" s="29" t="s">
        <v>3820</v>
      </c>
      <c r="J8" s="43" t="s">
        <v>87</v>
      </c>
      <c r="K8" s="43" t="s">
        <v>3821</v>
      </c>
      <c r="L8" s="29">
        <v>570</v>
      </c>
      <c r="N8" s="43" t="s">
        <v>688</v>
      </c>
      <c r="O8" s="223"/>
      <c r="P8" s="31">
        <f t="shared" si="0"/>
        <v>0</v>
      </c>
      <c r="Q8" s="31">
        <f t="shared" si="1"/>
        <v>0</v>
      </c>
      <c r="R8" s="31">
        <f t="shared" si="2"/>
        <v>0</v>
      </c>
    </row>
    <row r="9" spans="1:18" ht="14.25">
      <c r="A9" s="43">
        <v>257</v>
      </c>
      <c r="B9" s="28">
        <v>42332</v>
      </c>
      <c r="C9" s="43" t="s">
        <v>3824</v>
      </c>
      <c r="D9" s="52"/>
      <c r="F9" s="30"/>
      <c r="G9" s="30"/>
      <c r="H9" s="120" t="s">
        <v>3825</v>
      </c>
      <c r="I9" s="43" t="s">
        <v>89</v>
      </c>
      <c r="J9" s="43" t="s">
        <v>87</v>
      </c>
      <c r="K9" s="43" t="s">
        <v>3826</v>
      </c>
      <c r="L9" s="29" t="s">
        <v>3827</v>
      </c>
      <c r="N9" s="43" t="s">
        <v>688</v>
      </c>
      <c r="O9" s="223"/>
      <c r="P9" s="31">
        <f t="shared" si="0"/>
        <v>0</v>
      </c>
      <c r="Q9" s="31">
        <f t="shared" si="1"/>
        <v>0</v>
      </c>
      <c r="R9" s="31">
        <f t="shared" si="2"/>
        <v>0</v>
      </c>
    </row>
    <row r="10" spans="1:18" ht="14.25">
      <c r="A10" s="43">
        <v>257</v>
      </c>
      <c r="B10" s="28">
        <v>42333</v>
      </c>
      <c r="C10" s="43" t="s">
        <v>588</v>
      </c>
      <c r="D10" s="52"/>
      <c r="F10" s="30"/>
      <c r="G10" s="30"/>
      <c r="H10" s="120" t="s">
        <v>3822</v>
      </c>
      <c r="I10" s="43" t="s">
        <v>169</v>
      </c>
      <c r="J10" s="43" t="s">
        <v>87</v>
      </c>
      <c r="K10" s="43" t="s">
        <v>3823</v>
      </c>
      <c r="L10" s="29" t="s">
        <v>721</v>
      </c>
      <c r="N10" s="43" t="s">
        <v>688</v>
      </c>
      <c r="O10" s="223"/>
      <c r="P10" s="31">
        <f t="shared" si="0"/>
        <v>0</v>
      </c>
      <c r="Q10" s="31">
        <f t="shared" si="1"/>
        <v>0</v>
      </c>
      <c r="R10" s="31">
        <f t="shared" si="2"/>
        <v>0</v>
      </c>
    </row>
    <row r="11" spans="1:18" ht="14.25">
      <c r="A11" s="43">
        <v>257</v>
      </c>
      <c r="B11" s="28">
        <v>42344</v>
      </c>
      <c r="C11" s="43" t="s">
        <v>590</v>
      </c>
      <c r="D11" s="52"/>
      <c r="F11" s="30">
        <v>200</v>
      </c>
      <c r="G11" s="30"/>
      <c r="H11" s="120"/>
      <c r="I11" s="43" t="s">
        <v>169</v>
      </c>
      <c r="J11" s="43"/>
      <c r="K11" s="43"/>
      <c r="L11" s="29" t="s">
        <v>3828</v>
      </c>
      <c r="N11" s="43" t="s">
        <v>688</v>
      </c>
      <c r="O11" s="223"/>
      <c r="P11" s="31">
        <f t="shared" si="0"/>
        <v>-200</v>
      </c>
      <c r="Q11" s="31">
        <f t="shared" si="1"/>
        <v>200</v>
      </c>
      <c r="R11" s="31">
        <f t="shared" si="2"/>
        <v>0</v>
      </c>
    </row>
    <row r="12" spans="1:18" ht="14.25">
      <c r="A12" s="43">
        <v>257</v>
      </c>
      <c r="B12" s="28">
        <v>42363</v>
      </c>
      <c r="C12" s="43" t="s">
        <v>687</v>
      </c>
      <c r="D12" s="52"/>
      <c r="F12" s="30"/>
      <c r="G12" s="30">
        <v>1900</v>
      </c>
      <c r="H12" s="120"/>
      <c r="I12" s="43"/>
      <c r="J12" s="43"/>
      <c r="K12" s="43"/>
      <c r="L12" s="29"/>
      <c r="N12" s="43" t="s">
        <v>688</v>
      </c>
      <c r="O12" s="223"/>
      <c r="P12" s="31">
        <f t="shared" si="0"/>
        <v>1700</v>
      </c>
      <c r="Q12" s="31">
        <f t="shared" si="1"/>
        <v>200</v>
      </c>
      <c r="R12" s="31">
        <f t="shared" si="2"/>
        <v>1900</v>
      </c>
    </row>
    <row r="13" spans="1:18" ht="14.25">
      <c r="A13" s="43">
        <v>257</v>
      </c>
      <c r="B13" s="28">
        <v>42363</v>
      </c>
      <c r="C13" s="43" t="s">
        <v>3829</v>
      </c>
      <c r="D13" s="52"/>
      <c r="F13" s="30">
        <v>840</v>
      </c>
      <c r="G13" s="30"/>
      <c r="H13" s="120"/>
      <c r="I13" s="43" t="s">
        <v>89</v>
      </c>
      <c r="J13" s="43"/>
      <c r="K13" s="43" t="s">
        <v>3830</v>
      </c>
      <c r="L13" s="29" t="s">
        <v>3831</v>
      </c>
      <c r="N13" s="43" t="s">
        <v>688</v>
      </c>
      <c r="O13" s="223"/>
      <c r="P13" s="31">
        <f t="shared" si="0"/>
        <v>860</v>
      </c>
      <c r="Q13" s="31">
        <f t="shared" ref="Q13:Q76" si="3">SUBTOTAL(9,$F$2:F13)</f>
        <v>1040</v>
      </c>
      <c r="R13" s="31">
        <f t="shared" ref="R13:R76" si="4">SUBTOTAL(9,$G$2:G13)</f>
        <v>1900</v>
      </c>
    </row>
    <row r="14" spans="1:18" ht="14.25">
      <c r="A14" s="43">
        <v>257</v>
      </c>
      <c r="B14" s="28">
        <v>42374</v>
      </c>
      <c r="C14" s="43" t="s">
        <v>3814</v>
      </c>
      <c r="D14" s="52"/>
      <c r="F14" s="30">
        <v>13.86</v>
      </c>
      <c r="G14" s="30"/>
      <c r="H14" s="120"/>
      <c r="I14" s="43" t="s">
        <v>89</v>
      </c>
      <c r="J14" s="43" t="s">
        <v>87</v>
      </c>
      <c r="K14" s="43" t="s">
        <v>1756</v>
      </c>
      <c r="L14" s="29">
        <v>21162</v>
      </c>
      <c r="N14" s="43" t="s">
        <v>688</v>
      </c>
      <c r="O14" s="223"/>
      <c r="P14" s="31">
        <f t="shared" si="0"/>
        <v>846.1400000000001</v>
      </c>
      <c r="Q14" s="31">
        <f t="shared" si="3"/>
        <v>1053.8599999999999</v>
      </c>
      <c r="R14" s="31">
        <f t="shared" si="4"/>
        <v>1900</v>
      </c>
    </row>
    <row r="15" spans="1:18" ht="14.25">
      <c r="A15" s="43">
        <v>257</v>
      </c>
      <c r="B15" s="28">
        <v>42382</v>
      </c>
      <c r="C15" s="43" t="s">
        <v>3832</v>
      </c>
      <c r="D15" s="52"/>
      <c r="F15" s="30">
        <v>36.9</v>
      </c>
      <c r="G15" s="30"/>
      <c r="H15" s="120"/>
      <c r="I15" s="43" t="s">
        <v>89</v>
      </c>
      <c r="J15" s="43" t="s">
        <v>87</v>
      </c>
      <c r="K15" s="43" t="s">
        <v>1591</v>
      </c>
      <c r="L15" s="29">
        <v>61259</v>
      </c>
      <c r="N15" s="43" t="s">
        <v>688</v>
      </c>
      <c r="O15" s="223"/>
      <c r="P15" s="31">
        <f t="shared" si="0"/>
        <v>809.24</v>
      </c>
      <c r="Q15" s="31">
        <f t="shared" si="3"/>
        <v>1090.76</v>
      </c>
      <c r="R15" s="31">
        <f t="shared" si="4"/>
        <v>1900</v>
      </c>
    </row>
    <row r="16" spans="1:18" ht="14.25">
      <c r="A16" s="43">
        <v>257</v>
      </c>
      <c r="B16" s="28">
        <v>42397</v>
      </c>
      <c r="C16" s="43" t="s">
        <v>3833</v>
      </c>
      <c r="D16" s="52"/>
      <c r="F16" s="30">
        <v>24.9</v>
      </c>
      <c r="G16" s="30"/>
      <c r="H16" s="120"/>
      <c r="I16" s="43" t="s">
        <v>89</v>
      </c>
      <c r="J16" s="43"/>
      <c r="K16" s="43" t="s">
        <v>3834</v>
      </c>
      <c r="L16" s="29">
        <v>2013302626</v>
      </c>
      <c r="N16" s="43" t="s">
        <v>688</v>
      </c>
      <c r="O16" s="223"/>
      <c r="P16" s="31">
        <f t="shared" si="0"/>
        <v>784.33999999999992</v>
      </c>
      <c r="Q16" s="31">
        <f t="shared" si="3"/>
        <v>1115.6600000000001</v>
      </c>
      <c r="R16" s="31">
        <f t="shared" si="4"/>
        <v>1900</v>
      </c>
    </row>
    <row r="17" spans="1:18" ht="14.25">
      <c r="A17" s="43">
        <v>257</v>
      </c>
      <c r="B17" s="28">
        <v>42436</v>
      </c>
      <c r="C17" s="43" t="s">
        <v>3835</v>
      </c>
      <c r="D17" s="52"/>
      <c r="F17" s="30">
        <v>208</v>
      </c>
      <c r="G17" s="30"/>
      <c r="H17" s="120"/>
      <c r="I17" s="43" t="s">
        <v>89</v>
      </c>
      <c r="J17" s="43" t="s">
        <v>87</v>
      </c>
      <c r="K17" s="43"/>
      <c r="L17" s="29"/>
      <c r="N17" s="43" t="s">
        <v>688</v>
      </c>
      <c r="O17" s="223"/>
      <c r="P17" s="31">
        <f t="shared" si="0"/>
        <v>576.33999999999992</v>
      </c>
      <c r="Q17" s="31">
        <f t="shared" si="3"/>
        <v>1323.66</v>
      </c>
      <c r="R17" s="31">
        <f t="shared" si="4"/>
        <v>1900</v>
      </c>
    </row>
    <row r="18" spans="1:18" ht="14.25">
      <c r="A18" s="43">
        <v>257</v>
      </c>
      <c r="B18" s="28">
        <v>42442</v>
      </c>
      <c r="C18" s="43" t="s">
        <v>2402</v>
      </c>
      <c r="D18" s="52"/>
      <c r="F18" s="30">
        <v>250</v>
      </c>
      <c r="G18" s="30"/>
      <c r="H18" s="120"/>
      <c r="I18" s="29" t="s">
        <v>3820</v>
      </c>
      <c r="J18" s="43"/>
      <c r="K18" s="43" t="s">
        <v>3836</v>
      </c>
      <c r="L18" s="29">
        <v>7937</v>
      </c>
      <c r="N18" s="43" t="s">
        <v>688</v>
      </c>
      <c r="O18" s="223"/>
      <c r="P18" s="31">
        <f t="shared" si="0"/>
        <v>326.33999999999992</v>
      </c>
      <c r="Q18" s="31">
        <f t="shared" si="3"/>
        <v>1573.66</v>
      </c>
      <c r="R18" s="31">
        <f t="shared" si="4"/>
        <v>1900</v>
      </c>
    </row>
    <row r="19" spans="1:18" ht="14.25">
      <c r="A19" s="43">
        <v>257</v>
      </c>
      <c r="B19" s="28">
        <v>42474</v>
      </c>
      <c r="C19" s="43" t="s">
        <v>3837</v>
      </c>
      <c r="D19" s="52"/>
      <c r="F19" s="36">
        <v>9.9</v>
      </c>
      <c r="G19" s="30"/>
      <c r="H19" s="120"/>
      <c r="I19" s="43" t="s">
        <v>89</v>
      </c>
      <c r="J19" s="43" t="s">
        <v>87</v>
      </c>
      <c r="K19" s="43" t="s">
        <v>2154</v>
      </c>
      <c r="L19" s="29"/>
      <c r="N19" s="43" t="s">
        <v>688</v>
      </c>
      <c r="O19" s="223"/>
      <c r="P19" s="31">
        <f t="shared" si="0"/>
        <v>316.43999999999983</v>
      </c>
      <c r="Q19" s="31">
        <f t="shared" si="3"/>
        <v>1583.5600000000002</v>
      </c>
      <c r="R19" s="31">
        <f t="shared" si="4"/>
        <v>1900</v>
      </c>
    </row>
    <row r="20" spans="1:18" ht="14.25">
      <c r="A20" s="43">
        <v>257</v>
      </c>
      <c r="B20" s="28">
        <v>42477</v>
      </c>
      <c r="C20" s="43" t="s">
        <v>3839</v>
      </c>
      <c r="D20" s="52"/>
      <c r="F20" s="30">
        <v>129.4</v>
      </c>
      <c r="G20" s="30"/>
      <c r="H20" s="120"/>
      <c r="I20" s="43" t="s">
        <v>89</v>
      </c>
      <c r="J20" s="43" t="s">
        <v>87</v>
      </c>
      <c r="K20" s="43" t="s">
        <v>3809</v>
      </c>
      <c r="L20" s="29">
        <v>30105035554</v>
      </c>
      <c r="N20" s="43" t="s">
        <v>688</v>
      </c>
      <c r="O20" s="223"/>
      <c r="P20" s="31">
        <f t="shared" si="0"/>
        <v>187.03999999999974</v>
      </c>
      <c r="Q20" s="31">
        <f t="shared" si="3"/>
        <v>1712.9600000000003</v>
      </c>
      <c r="R20" s="31">
        <f t="shared" si="4"/>
        <v>1900</v>
      </c>
    </row>
    <row r="21" spans="1:18" ht="15.75" customHeight="1">
      <c r="A21" s="43">
        <v>257</v>
      </c>
      <c r="B21" s="28">
        <v>42477</v>
      </c>
      <c r="C21" s="43" t="s">
        <v>3839</v>
      </c>
      <c r="D21" s="52"/>
      <c r="F21" s="30">
        <v>28</v>
      </c>
      <c r="G21" s="30"/>
      <c r="H21" s="120"/>
      <c r="I21" s="43" t="s">
        <v>89</v>
      </c>
      <c r="J21" s="43" t="s">
        <v>87</v>
      </c>
      <c r="K21" s="43" t="s">
        <v>3840</v>
      </c>
      <c r="L21" s="29">
        <v>124559</v>
      </c>
      <c r="N21" s="43" t="s">
        <v>688</v>
      </c>
      <c r="O21" s="223"/>
      <c r="P21" s="31">
        <f t="shared" si="0"/>
        <v>159.03999999999974</v>
      </c>
      <c r="Q21" s="31">
        <f t="shared" si="3"/>
        <v>1740.9600000000003</v>
      </c>
      <c r="R21" s="31">
        <f t="shared" si="4"/>
        <v>1900</v>
      </c>
    </row>
    <row r="22" spans="1:18" ht="15.75" customHeight="1">
      <c r="A22" s="43">
        <v>257</v>
      </c>
      <c r="B22" s="28">
        <v>42478</v>
      </c>
      <c r="C22" s="43" t="s">
        <v>3838</v>
      </c>
      <c r="D22" s="52"/>
      <c r="F22" s="30">
        <v>59.9</v>
      </c>
      <c r="G22" s="30"/>
      <c r="H22" s="120"/>
      <c r="I22" s="43" t="s">
        <v>89</v>
      </c>
      <c r="J22" s="43" t="s">
        <v>87</v>
      </c>
      <c r="K22" s="43" t="s">
        <v>2532</v>
      </c>
      <c r="L22" s="29">
        <v>341093366</v>
      </c>
      <c r="N22" s="43" t="s">
        <v>688</v>
      </c>
      <c r="O22" s="223"/>
      <c r="P22" s="31">
        <f t="shared" si="0"/>
        <v>99.139999999999645</v>
      </c>
      <c r="Q22" s="31">
        <f t="shared" si="3"/>
        <v>1800.8600000000004</v>
      </c>
      <c r="R22" s="31">
        <f t="shared" si="4"/>
        <v>1900</v>
      </c>
    </row>
    <row r="23" spans="1:18" ht="15.75" customHeight="1">
      <c r="A23" s="43">
        <v>257</v>
      </c>
      <c r="B23" s="28">
        <v>42499</v>
      </c>
      <c r="C23" s="43" t="s">
        <v>3841</v>
      </c>
      <c r="D23" s="52"/>
      <c r="F23" s="30"/>
      <c r="G23" s="30"/>
      <c r="H23" s="120" t="s">
        <v>3842</v>
      </c>
      <c r="I23" s="43"/>
      <c r="J23" s="43"/>
      <c r="K23" s="43" t="s">
        <v>3843</v>
      </c>
      <c r="L23" s="29">
        <v>2833</v>
      </c>
      <c r="N23" s="43" t="s">
        <v>688</v>
      </c>
      <c r="O23" s="223"/>
      <c r="P23" s="31">
        <f t="shared" si="0"/>
        <v>99.139999999999645</v>
      </c>
      <c r="Q23" s="31">
        <f t="shared" si="3"/>
        <v>1800.8600000000004</v>
      </c>
      <c r="R23" s="31">
        <f t="shared" si="4"/>
        <v>1900</v>
      </c>
    </row>
    <row r="24" spans="1:18" ht="15.75" customHeight="1">
      <c r="A24" s="43">
        <v>257</v>
      </c>
      <c r="B24" s="28">
        <v>42501</v>
      </c>
      <c r="C24" s="43" t="s">
        <v>2212</v>
      </c>
      <c r="D24" s="52"/>
      <c r="F24" s="30">
        <v>199.2</v>
      </c>
      <c r="G24" s="30"/>
      <c r="H24" s="120"/>
      <c r="I24" s="43" t="s">
        <v>89</v>
      </c>
      <c r="J24" s="43" t="s">
        <v>87</v>
      </c>
      <c r="K24" s="43" t="s">
        <v>3329</v>
      </c>
      <c r="L24" s="29">
        <v>341094326</v>
      </c>
      <c r="N24" s="43" t="s">
        <v>688</v>
      </c>
      <c r="O24" s="223"/>
      <c r="P24" s="31">
        <f t="shared" si="0"/>
        <v>-100.0600000000004</v>
      </c>
      <c r="Q24" s="31">
        <f t="shared" si="3"/>
        <v>2000.0600000000004</v>
      </c>
      <c r="R24" s="31">
        <f t="shared" si="4"/>
        <v>1900</v>
      </c>
    </row>
    <row r="25" spans="1:18" ht="15.75" customHeight="1">
      <c r="A25" s="43">
        <v>257</v>
      </c>
      <c r="B25" s="28">
        <v>42536</v>
      </c>
      <c r="C25" s="43" t="s">
        <v>3844</v>
      </c>
      <c r="D25" s="52"/>
      <c r="F25" s="30">
        <v>250</v>
      </c>
      <c r="G25" s="30"/>
      <c r="H25" s="120"/>
      <c r="I25" s="43"/>
      <c r="J25" s="43" t="s">
        <v>87</v>
      </c>
      <c r="K25" s="43" t="s">
        <v>1261</v>
      </c>
      <c r="L25" s="33"/>
      <c r="N25" s="43" t="s">
        <v>688</v>
      </c>
      <c r="O25" s="223"/>
      <c r="P25" s="31">
        <f t="shared" si="0"/>
        <v>-350.0600000000004</v>
      </c>
      <c r="Q25" s="31">
        <f t="shared" si="3"/>
        <v>2250.0600000000004</v>
      </c>
      <c r="R25" s="31">
        <f t="shared" si="4"/>
        <v>1900</v>
      </c>
    </row>
    <row r="26" spans="1:18" ht="15.75" customHeight="1">
      <c r="A26" s="43">
        <v>257</v>
      </c>
      <c r="B26" s="28">
        <v>42656</v>
      </c>
      <c r="C26" s="43" t="s">
        <v>2212</v>
      </c>
      <c r="D26" s="52"/>
      <c r="F26" s="30">
        <v>124.3</v>
      </c>
      <c r="G26" s="30"/>
      <c r="H26" s="120"/>
      <c r="I26" s="43" t="s">
        <v>89</v>
      </c>
      <c r="J26" s="43" t="s">
        <v>87</v>
      </c>
      <c r="K26" s="43" t="s">
        <v>3845</v>
      </c>
      <c r="L26" s="29">
        <v>341100368</v>
      </c>
      <c r="N26" s="43" t="s">
        <v>688</v>
      </c>
      <c r="O26" s="223"/>
      <c r="P26" s="31">
        <f t="shared" si="0"/>
        <v>-474.36000000000058</v>
      </c>
      <c r="Q26" s="31">
        <f t="shared" si="3"/>
        <v>2374.3600000000006</v>
      </c>
      <c r="R26" s="31">
        <f t="shared" si="4"/>
        <v>1900</v>
      </c>
    </row>
    <row r="27" spans="1:18" ht="15.75" customHeight="1">
      <c r="A27" s="43">
        <v>257</v>
      </c>
      <c r="B27" s="28">
        <v>42664</v>
      </c>
      <c r="C27" s="43" t="s">
        <v>687</v>
      </c>
      <c r="D27" s="52"/>
      <c r="F27" s="30"/>
      <c r="G27" s="30">
        <v>2000</v>
      </c>
      <c r="H27" s="120"/>
      <c r="I27" s="43"/>
      <c r="J27" s="43" t="s">
        <v>87</v>
      </c>
      <c r="K27" s="43"/>
      <c r="L27" s="29"/>
      <c r="N27" s="43" t="s">
        <v>688</v>
      </c>
      <c r="O27" s="223"/>
      <c r="P27" s="31">
        <f t="shared" si="0"/>
        <v>1525.6399999999994</v>
      </c>
      <c r="Q27" s="31">
        <f t="shared" si="3"/>
        <v>2374.3600000000006</v>
      </c>
      <c r="R27" s="31">
        <f t="shared" si="4"/>
        <v>3900</v>
      </c>
    </row>
    <row r="28" spans="1:18" ht="15.75" customHeight="1">
      <c r="A28" s="43">
        <v>257</v>
      </c>
      <c r="B28" s="28">
        <v>42673</v>
      </c>
      <c r="C28" s="43" t="s">
        <v>3846</v>
      </c>
      <c r="D28" s="52"/>
      <c r="F28" s="30">
        <v>900</v>
      </c>
      <c r="G28" s="30"/>
      <c r="H28" s="120"/>
      <c r="I28" s="43" t="s">
        <v>89</v>
      </c>
      <c r="J28" s="43" t="s">
        <v>87</v>
      </c>
      <c r="K28" s="43" t="s">
        <v>2169</v>
      </c>
      <c r="L28" s="29"/>
      <c r="N28" s="43" t="s">
        <v>688</v>
      </c>
      <c r="O28" s="223"/>
      <c r="P28" s="31">
        <f t="shared" si="0"/>
        <v>625.63999999999942</v>
      </c>
      <c r="Q28" s="31">
        <f t="shared" si="3"/>
        <v>3274.3600000000006</v>
      </c>
      <c r="R28" s="31">
        <f t="shared" si="4"/>
        <v>3900</v>
      </c>
    </row>
    <row r="29" spans="1:18" ht="15.75" customHeight="1">
      <c r="A29" s="43">
        <v>257</v>
      </c>
      <c r="B29" s="28">
        <v>42711</v>
      </c>
      <c r="C29" s="43" t="s">
        <v>3847</v>
      </c>
      <c r="D29" s="52"/>
      <c r="F29" s="30">
        <v>120</v>
      </c>
      <c r="G29" s="30"/>
      <c r="H29" s="120"/>
      <c r="I29" s="43" t="s">
        <v>89</v>
      </c>
      <c r="J29" s="43" t="s">
        <v>87</v>
      </c>
      <c r="K29" s="43" t="s">
        <v>3848</v>
      </c>
      <c r="L29" s="29">
        <v>11517580</v>
      </c>
      <c r="N29" s="43" t="s">
        <v>688</v>
      </c>
      <c r="O29" s="223"/>
      <c r="P29" s="31">
        <f t="shared" si="0"/>
        <v>505.63999999999942</v>
      </c>
      <c r="Q29" s="31">
        <f t="shared" si="3"/>
        <v>3394.3600000000006</v>
      </c>
      <c r="R29" s="31">
        <f t="shared" si="4"/>
        <v>3900</v>
      </c>
    </row>
    <row r="30" spans="1:18" ht="15.75" customHeight="1">
      <c r="A30" s="43">
        <v>257</v>
      </c>
      <c r="B30" s="28">
        <v>42736</v>
      </c>
      <c r="C30" s="43" t="s">
        <v>3849</v>
      </c>
      <c r="D30" s="52"/>
      <c r="F30" s="30">
        <v>340.2</v>
      </c>
      <c r="G30" s="30"/>
      <c r="H30" s="120"/>
      <c r="I30" s="43" t="s">
        <v>89</v>
      </c>
      <c r="J30" s="43" t="s">
        <v>87</v>
      </c>
      <c r="K30" s="43" t="s">
        <v>3850</v>
      </c>
      <c r="L30" s="29">
        <v>527</v>
      </c>
      <c r="N30" s="43" t="s">
        <v>688</v>
      </c>
      <c r="O30" s="223"/>
      <c r="P30" s="31">
        <f t="shared" si="0"/>
        <v>165.4399999999996</v>
      </c>
      <c r="Q30" s="31">
        <f t="shared" si="3"/>
        <v>3734.5600000000004</v>
      </c>
      <c r="R30" s="31">
        <f t="shared" si="4"/>
        <v>3900</v>
      </c>
    </row>
    <row r="31" spans="1:18" ht="15.75" customHeight="1">
      <c r="A31" s="43">
        <v>257</v>
      </c>
      <c r="B31" s="28">
        <v>42738</v>
      </c>
      <c r="C31" s="43" t="s">
        <v>3878</v>
      </c>
      <c r="D31" s="52"/>
      <c r="F31" s="30">
        <v>995</v>
      </c>
      <c r="G31" s="30"/>
      <c r="H31" s="120"/>
      <c r="I31" s="43" t="s">
        <v>91</v>
      </c>
      <c r="J31" s="43" t="s">
        <v>87</v>
      </c>
      <c r="K31" s="43" t="s">
        <v>3886</v>
      </c>
      <c r="L31" s="29" t="s">
        <v>3887</v>
      </c>
      <c r="N31" s="43" t="s">
        <v>688</v>
      </c>
      <c r="O31" s="223"/>
      <c r="P31" s="31">
        <f t="shared" si="0"/>
        <v>-829.5600000000004</v>
      </c>
      <c r="Q31" s="31">
        <f t="shared" si="3"/>
        <v>4729.5600000000004</v>
      </c>
      <c r="R31" s="31">
        <f t="shared" si="4"/>
        <v>3900</v>
      </c>
    </row>
    <row r="32" spans="1:18" ht="15.75" customHeight="1">
      <c r="A32" s="43">
        <v>257</v>
      </c>
      <c r="B32" s="28">
        <v>42802</v>
      </c>
      <c r="C32" s="43" t="s">
        <v>705</v>
      </c>
      <c r="D32" s="52"/>
      <c r="F32" s="30">
        <v>11.05</v>
      </c>
      <c r="G32" s="30"/>
      <c r="H32" s="120"/>
      <c r="I32" s="43" t="s">
        <v>89</v>
      </c>
      <c r="J32" s="43" t="s">
        <v>87</v>
      </c>
      <c r="K32" s="43" t="s">
        <v>732</v>
      </c>
      <c r="L32" s="29">
        <v>7290012117084</v>
      </c>
      <c r="N32" s="43" t="s">
        <v>688</v>
      </c>
      <c r="O32" s="223"/>
      <c r="P32" s="31">
        <f t="shared" si="0"/>
        <v>-840.61000000000058</v>
      </c>
      <c r="Q32" s="31">
        <f t="shared" si="3"/>
        <v>4740.6100000000006</v>
      </c>
      <c r="R32" s="31">
        <f t="shared" si="4"/>
        <v>3900</v>
      </c>
    </row>
    <row r="33" spans="1:18" ht="15.75" customHeight="1">
      <c r="A33" s="43">
        <v>257</v>
      </c>
      <c r="B33" s="28">
        <v>42814</v>
      </c>
      <c r="C33" s="43" t="s">
        <v>705</v>
      </c>
      <c r="D33" s="52"/>
      <c r="F33" s="30">
        <v>29.9</v>
      </c>
      <c r="G33" s="30"/>
      <c r="H33" s="120"/>
      <c r="I33" s="43" t="s">
        <v>89</v>
      </c>
      <c r="J33" s="43" t="s">
        <v>87</v>
      </c>
      <c r="K33" s="43"/>
      <c r="L33" s="29">
        <v>30505095952</v>
      </c>
      <c r="N33" s="43" t="s">
        <v>688</v>
      </c>
      <c r="O33" s="223"/>
      <c r="P33" s="31">
        <f t="shared" si="0"/>
        <v>-870.51000000000022</v>
      </c>
      <c r="Q33" s="31">
        <f t="shared" si="3"/>
        <v>4770.51</v>
      </c>
      <c r="R33" s="31">
        <f t="shared" si="4"/>
        <v>3900</v>
      </c>
    </row>
    <row r="34" spans="1:18" ht="15.75" customHeight="1">
      <c r="A34" s="43">
        <v>257</v>
      </c>
      <c r="B34" s="28">
        <v>42816</v>
      </c>
      <c r="C34" s="43" t="s">
        <v>1590</v>
      </c>
      <c r="D34" s="52"/>
      <c r="F34" s="30">
        <v>64</v>
      </c>
      <c r="G34" s="30"/>
      <c r="H34" s="120"/>
      <c r="I34" s="43" t="s">
        <v>169</v>
      </c>
      <c r="J34" s="43" t="s">
        <v>87</v>
      </c>
      <c r="K34" s="43"/>
      <c r="L34" s="29" t="s">
        <v>721</v>
      </c>
      <c r="N34" s="43" t="s">
        <v>688</v>
      </c>
      <c r="O34" s="223"/>
      <c r="P34" s="31">
        <f t="shared" si="0"/>
        <v>-934.51000000000022</v>
      </c>
      <c r="Q34" s="31">
        <f t="shared" si="3"/>
        <v>4834.51</v>
      </c>
      <c r="R34" s="31">
        <f t="shared" si="4"/>
        <v>3900</v>
      </c>
    </row>
    <row r="35" spans="1:18" ht="15.75" customHeight="1">
      <c r="A35" s="43">
        <v>257</v>
      </c>
      <c r="B35" s="28">
        <v>42827</v>
      </c>
      <c r="C35" s="43" t="s">
        <v>3464</v>
      </c>
      <c r="D35" s="52"/>
      <c r="F35" s="30">
        <v>415</v>
      </c>
      <c r="G35" s="30"/>
      <c r="H35" s="120"/>
      <c r="I35" s="43" t="s">
        <v>89</v>
      </c>
      <c r="J35" s="43" t="s">
        <v>87</v>
      </c>
      <c r="K35" s="43" t="s">
        <v>3851</v>
      </c>
      <c r="L35" s="29">
        <v>596844</v>
      </c>
      <c r="N35" s="43" t="s">
        <v>688</v>
      </c>
      <c r="O35" s="223"/>
      <c r="P35" s="31">
        <f t="shared" si="0"/>
        <v>-1349.5100000000002</v>
      </c>
      <c r="Q35" s="31">
        <f t="shared" si="3"/>
        <v>5249.51</v>
      </c>
      <c r="R35" s="31">
        <f t="shared" si="4"/>
        <v>3900</v>
      </c>
    </row>
    <row r="36" spans="1:18" ht="15.75" customHeight="1">
      <c r="A36" s="43">
        <v>257</v>
      </c>
      <c r="B36" s="28">
        <v>42827</v>
      </c>
      <c r="C36" s="43" t="s">
        <v>3464</v>
      </c>
      <c r="D36" s="52"/>
      <c r="F36" s="30">
        <v>18</v>
      </c>
      <c r="G36" s="30"/>
      <c r="H36" s="120"/>
      <c r="I36" s="43" t="s">
        <v>89</v>
      </c>
      <c r="J36" s="43" t="s">
        <v>87</v>
      </c>
      <c r="K36" s="43" t="s">
        <v>3852</v>
      </c>
      <c r="L36" s="29">
        <v>32001004</v>
      </c>
      <c r="N36" s="43" t="s">
        <v>688</v>
      </c>
      <c r="O36" s="223"/>
      <c r="P36" s="31">
        <f t="shared" si="0"/>
        <v>-1367.5100000000002</v>
      </c>
      <c r="Q36" s="31">
        <f t="shared" si="3"/>
        <v>5267.51</v>
      </c>
      <c r="R36" s="31">
        <f t="shared" si="4"/>
        <v>3900</v>
      </c>
    </row>
    <row r="37" spans="1:18" ht="15.75" customHeight="1">
      <c r="A37" s="43">
        <v>257</v>
      </c>
      <c r="B37" s="28">
        <v>42827</v>
      </c>
      <c r="C37" s="43" t="s">
        <v>3839</v>
      </c>
      <c r="D37" s="52"/>
      <c r="F37" s="30">
        <v>46.6</v>
      </c>
      <c r="G37" s="30"/>
      <c r="H37" s="120"/>
      <c r="I37" s="43" t="s">
        <v>89</v>
      </c>
      <c r="J37" s="43" t="s">
        <v>87</v>
      </c>
      <c r="K37" s="43" t="s">
        <v>2158</v>
      </c>
      <c r="L37" s="29">
        <v>45001</v>
      </c>
      <c r="N37" s="43" t="s">
        <v>688</v>
      </c>
      <c r="O37" s="223"/>
      <c r="P37" s="31">
        <f t="shared" si="0"/>
        <v>-1414.1100000000006</v>
      </c>
      <c r="Q37" s="31">
        <f t="shared" si="3"/>
        <v>5314.1100000000006</v>
      </c>
      <c r="R37" s="31">
        <f t="shared" si="4"/>
        <v>3900</v>
      </c>
    </row>
    <row r="38" spans="1:18" ht="15.75" customHeight="1">
      <c r="A38" s="43">
        <v>257</v>
      </c>
      <c r="B38" s="28">
        <v>42827</v>
      </c>
      <c r="C38" s="43" t="s">
        <v>3853</v>
      </c>
      <c r="D38" s="52"/>
      <c r="F38" s="30">
        <v>100</v>
      </c>
      <c r="G38" s="30"/>
      <c r="H38" s="120"/>
      <c r="I38" s="43" t="s">
        <v>169</v>
      </c>
      <c r="J38" s="43" t="s">
        <v>87</v>
      </c>
      <c r="K38" s="43" t="s">
        <v>720</v>
      </c>
      <c r="L38" s="29" t="s">
        <v>721</v>
      </c>
      <c r="N38" s="43" t="s">
        <v>688</v>
      </c>
      <c r="O38" s="223"/>
      <c r="P38" s="31">
        <f t="shared" si="0"/>
        <v>-1514.1100000000006</v>
      </c>
      <c r="Q38" s="31">
        <f t="shared" si="3"/>
        <v>5414.1100000000006</v>
      </c>
      <c r="R38" s="31">
        <f t="shared" si="4"/>
        <v>3900</v>
      </c>
    </row>
    <row r="39" spans="1:18" ht="15.75" customHeight="1">
      <c r="A39" s="43">
        <v>257</v>
      </c>
      <c r="B39" s="28">
        <v>42860</v>
      </c>
      <c r="C39" s="43" t="s">
        <v>3854</v>
      </c>
      <c r="D39" s="52"/>
      <c r="F39" s="30">
        <v>120</v>
      </c>
      <c r="G39" s="30"/>
      <c r="H39" s="120"/>
      <c r="I39" s="43"/>
      <c r="J39" s="43" t="s">
        <v>87</v>
      </c>
      <c r="K39" s="43" t="s">
        <v>3855</v>
      </c>
      <c r="L39" s="29" t="s">
        <v>721</v>
      </c>
      <c r="N39" s="43" t="s">
        <v>688</v>
      </c>
      <c r="O39" s="223"/>
      <c r="P39" s="31">
        <f t="shared" si="0"/>
        <v>-1634.1100000000006</v>
      </c>
      <c r="Q39" s="31">
        <f t="shared" si="3"/>
        <v>5534.1100000000006</v>
      </c>
      <c r="R39" s="31">
        <f t="shared" si="4"/>
        <v>3900</v>
      </c>
    </row>
    <row r="40" spans="1:18" ht="15.75" customHeight="1">
      <c r="A40" s="43">
        <v>257</v>
      </c>
      <c r="B40" s="28">
        <v>42869</v>
      </c>
      <c r="C40" s="43" t="s">
        <v>2157</v>
      </c>
      <c r="D40" s="52"/>
      <c r="F40" s="30">
        <v>25</v>
      </c>
      <c r="G40" s="30"/>
      <c r="H40" s="120"/>
      <c r="I40" s="43" t="s">
        <v>89</v>
      </c>
      <c r="J40" s="43" t="s">
        <v>87</v>
      </c>
      <c r="K40" s="43" t="s">
        <v>732</v>
      </c>
      <c r="L40" s="29">
        <v>7290002008446</v>
      </c>
      <c r="N40" s="43" t="s">
        <v>688</v>
      </c>
      <c r="O40" s="223"/>
      <c r="P40" s="31">
        <f t="shared" si="0"/>
        <v>-1659.1100000000006</v>
      </c>
      <c r="Q40" s="31">
        <f t="shared" si="3"/>
        <v>5559.1100000000006</v>
      </c>
      <c r="R40" s="31">
        <f t="shared" si="4"/>
        <v>3900</v>
      </c>
    </row>
    <row r="41" spans="1:18" ht="15.75" customHeight="1">
      <c r="A41" s="43">
        <v>257</v>
      </c>
      <c r="B41" s="28">
        <v>42878</v>
      </c>
      <c r="C41" s="43" t="s">
        <v>3856</v>
      </c>
      <c r="D41" s="52"/>
      <c r="F41" s="30">
        <v>350</v>
      </c>
      <c r="G41" s="30"/>
      <c r="H41" s="120"/>
      <c r="I41" s="43"/>
      <c r="J41" s="43" t="s">
        <v>87</v>
      </c>
      <c r="K41" s="43" t="s">
        <v>3857</v>
      </c>
      <c r="L41" s="29"/>
      <c r="N41" s="43" t="s">
        <v>688</v>
      </c>
      <c r="O41" s="223"/>
      <c r="P41" s="31">
        <f t="shared" si="0"/>
        <v>-2009.1100000000006</v>
      </c>
      <c r="Q41" s="31">
        <f t="shared" si="3"/>
        <v>5909.1100000000006</v>
      </c>
      <c r="R41" s="31">
        <f t="shared" si="4"/>
        <v>3900</v>
      </c>
    </row>
    <row r="42" spans="1:18" ht="15.75" customHeight="1">
      <c r="A42" s="43">
        <v>257</v>
      </c>
      <c r="B42" s="28">
        <v>42895</v>
      </c>
      <c r="C42" s="43" t="s">
        <v>3858</v>
      </c>
      <c r="D42" s="52"/>
      <c r="F42" s="30">
        <v>678</v>
      </c>
      <c r="G42" s="30"/>
      <c r="H42" s="120"/>
      <c r="I42" s="43"/>
      <c r="J42" s="43" t="s">
        <v>87</v>
      </c>
      <c r="K42" s="43" t="s">
        <v>3859</v>
      </c>
      <c r="L42" s="29">
        <v>3005</v>
      </c>
      <c r="N42" s="43" t="s">
        <v>688</v>
      </c>
      <c r="O42" s="223"/>
      <c r="P42" s="31">
        <f t="shared" si="0"/>
        <v>-2687.1100000000006</v>
      </c>
      <c r="Q42" s="31">
        <f t="shared" si="3"/>
        <v>6587.1100000000006</v>
      </c>
      <c r="R42" s="31">
        <f t="shared" si="4"/>
        <v>3900</v>
      </c>
    </row>
    <row r="43" spans="1:18" ht="15.75" customHeight="1">
      <c r="A43" s="43">
        <v>257</v>
      </c>
      <c r="B43" s="28">
        <v>42898</v>
      </c>
      <c r="C43" s="43" t="s">
        <v>3860</v>
      </c>
      <c r="D43" s="52"/>
      <c r="F43" s="30">
        <v>26</v>
      </c>
      <c r="G43" s="30"/>
      <c r="H43" s="120"/>
      <c r="I43" s="43" t="s">
        <v>89</v>
      </c>
      <c r="J43" s="43" t="s">
        <v>87</v>
      </c>
      <c r="K43" s="43" t="s">
        <v>3861</v>
      </c>
      <c r="L43" s="29" t="s">
        <v>3862</v>
      </c>
      <c r="N43" s="43" t="s">
        <v>688</v>
      </c>
      <c r="O43" s="223"/>
      <c r="P43" s="31">
        <f t="shared" si="0"/>
        <v>-2713.1100000000006</v>
      </c>
      <c r="Q43" s="31">
        <f t="shared" si="3"/>
        <v>6613.1100000000006</v>
      </c>
      <c r="R43" s="31">
        <f t="shared" si="4"/>
        <v>3900</v>
      </c>
    </row>
    <row r="44" spans="1:18" ht="15.75" customHeight="1">
      <c r="A44" s="43">
        <v>257</v>
      </c>
      <c r="B44" s="28">
        <v>42936</v>
      </c>
      <c r="C44" s="43" t="s">
        <v>3864</v>
      </c>
      <c r="D44" s="52"/>
      <c r="F44" s="30">
        <v>178</v>
      </c>
      <c r="G44" s="30"/>
      <c r="H44" s="120"/>
      <c r="I44" s="43" t="s">
        <v>89</v>
      </c>
      <c r="J44" s="43" t="s">
        <v>87</v>
      </c>
      <c r="K44" s="43"/>
      <c r="L44" s="29"/>
      <c r="N44" s="43" t="s">
        <v>688</v>
      </c>
      <c r="O44" s="223"/>
      <c r="P44" s="31">
        <f t="shared" si="0"/>
        <v>-2891.1100000000006</v>
      </c>
      <c r="Q44" s="31">
        <f t="shared" si="3"/>
        <v>6791.1100000000006</v>
      </c>
      <c r="R44" s="31">
        <f t="shared" si="4"/>
        <v>3900</v>
      </c>
    </row>
    <row r="45" spans="1:18" ht="15.75" customHeight="1">
      <c r="A45" s="43">
        <v>257</v>
      </c>
      <c r="B45" s="28">
        <v>42941</v>
      </c>
      <c r="C45" s="43" t="s">
        <v>3833</v>
      </c>
      <c r="D45" s="52"/>
      <c r="F45" s="30">
        <v>89.8</v>
      </c>
      <c r="G45" s="30"/>
      <c r="H45" s="120"/>
      <c r="I45" s="43" t="s">
        <v>89</v>
      </c>
      <c r="J45" s="43" t="s">
        <v>87</v>
      </c>
      <c r="K45" s="43" t="s">
        <v>3863</v>
      </c>
      <c r="L45" s="29"/>
      <c r="N45" s="43" t="s">
        <v>688</v>
      </c>
      <c r="O45" s="223"/>
      <c r="P45" s="31">
        <f t="shared" si="0"/>
        <v>-2980.9100000000008</v>
      </c>
      <c r="Q45" s="31">
        <f t="shared" si="3"/>
        <v>6880.9100000000008</v>
      </c>
      <c r="R45" s="31">
        <f t="shared" si="4"/>
        <v>3900</v>
      </c>
    </row>
    <row r="46" spans="1:18" ht="15.75" customHeight="1">
      <c r="A46" s="43">
        <v>257</v>
      </c>
      <c r="B46" s="28">
        <v>42974</v>
      </c>
      <c r="C46" s="43" t="s">
        <v>3464</v>
      </c>
      <c r="D46" s="52"/>
      <c r="F46" s="30">
        <v>86.7</v>
      </c>
      <c r="G46" s="30"/>
      <c r="H46" s="120"/>
      <c r="I46" s="43" t="s">
        <v>89</v>
      </c>
      <c r="J46" s="43" t="s">
        <v>87</v>
      </c>
      <c r="K46" s="43"/>
      <c r="L46" s="29">
        <v>20105021137</v>
      </c>
      <c r="N46" s="43" t="s">
        <v>688</v>
      </c>
      <c r="O46" s="223"/>
      <c r="P46" s="31">
        <f t="shared" si="0"/>
        <v>-3067.6100000000006</v>
      </c>
      <c r="Q46" s="31">
        <f t="shared" si="3"/>
        <v>6967.6100000000006</v>
      </c>
      <c r="R46" s="31">
        <f t="shared" si="4"/>
        <v>3900</v>
      </c>
    </row>
    <row r="47" spans="1:18" ht="15.75" customHeight="1">
      <c r="A47" s="43">
        <v>257</v>
      </c>
      <c r="B47" s="28">
        <v>42974</v>
      </c>
      <c r="C47" s="43" t="s">
        <v>785</v>
      </c>
      <c r="D47" s="52"/>
      <c r="F47" s="30"/>
      <c r="G47" s="30"/>
      <c r="H47" s="120">
        <v>1111</v>
      </c>
      <c r="I47" s="43"/>
      <c r="J47" s="43" t="s">
        <v>87</v>
      </c>
      <c r="K47" s="43"/>
      <c r="L47" s="29"/>
      <c r="N47" s="43" t="s">
        <v>688</v>
      </c>
      <c r="O47" s="223"/>
      <c r="P47" s="31">
        <f t="shared" si="0"/>
        <v>-3067.6100000000006</v>
      </c>
      <c r="Q47" s="31">
        <f t="shared" si="3"/>
        <v>6967.6100000000006</v>
      </c>
      <c r="R47" s="31">
        <f t="shared" si="4"/>
        <v>3900</v>
      </c>
    </row>
    <row r="48" spans="1:18" ht="15.75" customHeight="1">
      <c r="A48" s="43">
        <v>257</v>
      </c>
      <c r="B48" s="28">
        <v>42986</v>
      </c>
      <c r="C48" s="43" t="s">
        <v>687</v>
      </c>
      <c r="D48" s="52"/>
      <c r="F48" s="30"/>
      <c r="G48" s="30">
        <v>1822.61</v>
      </c>
      <c r="H48" s="120"/>
      <c r="I48" s="43" t="s">
        <v>91</v>
      </c>
      <c r="J48" s="43" t="s">
        <v>87</v>
      </c>
      <c r="K48" s="43" t="s">
        <v>62</v>
      </c>
      <c r="L48" s="29">
        <v>106</v>
      </c>
      <c r="N48" s="43" t="s">
        <v>688</v>
      </c>
      <c r="O48" s="223"/>
      <c r="P48" s="31">
        <f t="shared" si="0"/>
        <v>-1245.0000000000009</v>
      </c>
      <c r="Q48" s="31">
        <f t="shared" si="3"/>
        <v>6967.6100000000006</v>
      </c>
      <c r="R48" s="31">
        <f t="shared" si="4"/>
        <v>5722.61</v>
      </c>
    </row>
    <row r="49" spans="1:18" ht="15.75" customHeight="1">
      <c r="A49" s="43">
        <v>257</v>
      </c>
      <c r="B49" s="28">
        <v>42995</v>
      </c>
      <c r="C49" s="43" t="s">
        <v>687</v>
      </c>
      <c r="D49" s="52"/>
      <c r="F49" s="30"/>
      <c r="G49" s="30">
        <v>24000</v>
      </c>
      <c r="H49" s="120"/>
      <c r="I49" s="43" t="s">
        <v>91</v>
      </c>
      <c r="J49" s="43" t="s">
        <v>87</v>
      </c>
      <c r="K49" s="43" t="s">
        <v>62</v>
      </c>
      <c r="L49" s="29">
        <v>109</v>
      </c>
      <c r="N49" s="43" t="s">
        <v>688</v>
      </c>
      <c r="O49" s="223"/>
      <c r="P49" s="31">
        <f t="shared" si="0"/>
        <v>22755</v>
      </c>
      <c r="Q49" s="31">
        <f t="shared" si="3"/>
        <v>6967.6100000000006</v>
      </c>
      <c r="R49" s="31">
        <f t="shared" si="4"/>
        <v>29722.61</v>
      </c>
    </row>
    <row r="50" spans="1:18" ht="15.75" customHeight="1">
      <c r="A50" s="43">
        <v>257</v>
      </c>
      <c r="B50" s="28">
        <v>43005</v>
      </c>
      <c r="C50" s="43" t="s">
        <v>3858</v>
      </c>
      <c r="D50" s="52"/>
      <c r="F50" s="30">
        <v>503</v>
      </c>
      <c r="G50" s="30"/>
      <c r="H50" s="120"/>
      <c r="I50" s="43" t="s">
        <v>91</v>
      </c>
      <c r="J50" s="43" t="s">
        <v>87</v>
      </c>
      <c r="K50" s="43" t="s">
        <v>3865</v>
      </c>
      <c r="L50" s="29">
        <v>3054</v>
      </c>
      <c r="N50" s="43" t="s">
        <v>688</v>
      </c>
      <c r="O50" s="223"/>
      <c r="P50" s="31">
        <f t="shared" si="0"/>
        <v>22252</v>
      </c>
      <c r="Q50" s="31">
        <f t="shared" si="3"/>
        <v>7470.6100000000006</v>
      </c>
      <c r="R50" s="31">
        <f t="shared" si="4"/>
        <v>29722.61</v>
      </c>
    </row>
    <row r="51" spans="1:18" ht="15.75" customHeight="1">
      <c r="A51" s="43">
        <v>257</v>
      </c>
      <c r="B51" s="28">
        <v>43006</v>
      </c>
      <c r="C51" s="43" t="s">
        <v>3866</v>
      </c>
      <c r="D51" s="52"/>
      <c r="F51" s="30">
        <v>2164</v>
      </c>
      <c r="G51" s="30"/>
      <c r="H51" s="120"/>
      <c r="I51" s="43" t="s">
        <v>91</v>
      </c>
      <c r="J51" s="43" t="s">
        <v>87</v>
      </c>
      <c r="K51" s="43"/>
      <c r="L51" s="29">
        <v>2026</v>
      </c>
      <c r="N51" s="43" t="s">
        <v>688</v>
      </c>
      <c r="O51" s="223"/>
      <c r="P51" s="31">
        <f t="shared" si="0"/>
        <v>20088</v>
      </c>
      <c r="Q51" s="31">
        <f t="shared" si="3"/>
        <v>9634.61</v>
      </c>
      <c r="R51" s="31">
        <f t="shared" si="4"/>
        <v>29722.61</v>
      </c>
    </row>
    <row r="52" spans="1:18" ht="15.75" customHeight="1">
      <c r="A52" s="43">
        <v>257</v>
      </c>
      <c r="B52" s="28">
        <v>43011</v>
      </c>
      <c r="C52" s="43" t="s">
        <v>3867</v>
      </c>
      <c r="D52" s="52"/>
      <c r="F52" s="30">
        <v>400</v>
      </c>
      <c r="G52" s="30"/>
      <c r="H52" s="120"/>
      <c r="I52" s="43"/>
      <c r="J52" s="43" t="s">
        <v>87</v>
      </c>
      <c r="K52" s="43" t="s">
        <v>3868</v>
      </c>
      <c r="L52" s="29">
        <v>2412</v>
      </c>
      <c r="N52" s="43" t="s">
        <v>688</v>
      </c>
      <c r="O52" s="223"/>
      <c r="P52" s="31">
        <f t="shared" si="0"/>
        <v>19688</v>
      </c>
      <c r="Q52" s="31">
        <f t="shared" si="3"/>
        <v>10034.61</v>
      </c>
      <c r="R52" s="31">
        <f t="shared" si="4"/>
        <v>29722.61</v>
      </c>
    </row>
    <row r="53" spans="1:18" ht="15.75" customHeight="1">
      <c r="A53" s="43">
        <v>257</v>
      </c>
      <c r="B53" s="28">
        <v>43017</v>
      </c>
      <c r="C53" s="43" t="s">
        <v>3869</v>
      </c>
      <c r="D53" s="52"/>
      <c r="F53" s="30">
        <v>819</v>
      </c>
      <c r="G53" s="30"/>
      <c r="H53" s="120"/>
      <c r="I53" s="43" t="s">
        <v>91</v>
      </c>
      <c r="J53" s="43" t="s">
        <v>87</v>
      </c>
      <c r="K53" s="43" t="s">
        <v>3870</v>
      </c>
      <c r="L53" s="29" t="s">
        <v>3871</v>
      </c>
      <c r="N53" s="43" t="s">
        <v>688</v>
      </c>
      <c r="O53" s="223"/>
      <c r="P53" s="31">
        <f t="shared" si="0"/>
        <v>18869</v>
      </c>
      <c r="Q53" s="31">
        <f t="shared" si="3"/>
        <v>10853.61</v>
      </c>
      <c r="R53" s="31">
        <f t="shared" si="4"/>
        <v>29722.61</v>
      </c>
    </row>
    <row r="54" spans="1:18" ht="15.75" customHeight="1">
      <c r="A54" s="43">
        <v>257</v>
      </c>
      <c r="B54" s="28">
        <v>43018</v>
      </c>
      <c r="C54" s="43" t="s">
        <v>610</v>
      </c>
      <c r="D54" s="52"/>
      <c r="F54" s="30">
        <v>1111</v>
      </c>
      <c r="G54" s="30"/>
      <c r="H54" s="120"/>
      <c r="I54" s="43" t="s">
        <v>91</v>
      </c>
      <c r="J54" s="43" t="s">
        <v>87</v>
      </c>
      <c r="K54" s="43" t="s">
        <v>2179</v>
      </c>
      <c r="L54" s="29">
        <v>642</v>
      </c>
      <c r="N54" s="43" t="s">
        <v>688</v>
      </c>
      <c r="O54" s="223"/>
      <c r="P54" s="31">
        <f t="shared" si="0"/>
        <v>17758</v>
      </c>
      <c r="Q54" s="31">
        <f t="shared" si="3"/>
        <v>11964.61</v>
      </c>
      <c r="R54" s="31">
        <f t="shared" si="4"/>
        <v>29722.61</v>
      </c>
    </row>
    <row r="55" spans="1:18" ht="15.75" customHeight="1">
      <c r="A55" s="43">
        <v>257</v>
      </c>
      <c r="B55" s="28">
        <v>43038</v>
      </c>
      <c r="C55" s="43" t="s">
        <v>3872</v>
      </c>
      <c r="D55" s="52"/>
      <c r="F55" s="30">
        <v>1755</v>
      </c>
      <c r="G55" s="30"/>
      <c r="H55" s="120"/>
      <c r="I55" s="43" t="s">
        <v>91</v>
      </c>
      <c r="J55" s="43" t="s">
        <v>87</v>
      </c>
      <c r="K55" s="43" t="s">
        <v>3873</v>
      </c>
      <c r="L55" s="29">
        <v>2059</v>
      </c>
      <c r="N55" s="43" t="s">
        <v>688</v>
      </c>
      <c r="O55" s="223"/>
      <c r="P55" s="31">
        <f t="shared" si="0"/>
        <v>16003</v>
      </c>
      <c r="Q55" s="31">
        <f t="shared" si="3"/>
        <v>13719.61</v>
      </c>
      <c r="R55" s="31">
        <f t="shared" si="4"/>
        <v>29722.61</v>
      </c>
    </row>
    <row r="56" spans="1:18" ht="15.75" customHeight="1">
      <c r="A56" s="43">
        <v>257</v>
      </c>
      <c r="B56" s="28">
        <v>43040</v>
      </c>
      <c r="C56" s="43" t="s">
        <v>694</v>
      </c>
      <c r="D56" s="52"/>
      <c r="F56" s="30">
        <v>326</v>
      </c>
      <c r="G56" s="30"/>
      <c r="H56" s="120"/>
      <c r="I56" s="43" t="s">
        <v>89</v>
      </c>
      <c r="J56" s="43" t="s">
        <v>87</v>
      </c>
      <c r="K56" s="43" t="s">
        <v>2966</v>
      </c>
      <c r="L56" s="29">
        <v>9841</v>
      </c>
      <c r="N56" s="43" t="s">
        <v>688</v>
      </c>
      <c r="O56" s="223"/>
      <c r="P56" s="31">
        <f t="shared" si="0"/>
        <v>15677</v>
      </c>
      <c r="Q56" s="31">
        <f t="shared" si="3"/>
        <v>14045.61</v>
      </c>
      <c r="R56" s="31">
        <f t="shared" si="4"/>
        <v>29722.61</v>
      </c>
    </row>
    <row r="57" spans="1:18" ht="15.75" customHeight="1">
      <c r="A57" s="43">
        <v>257</v>
      </c>
      <c r="B57" s="28">
        <v>43045</v>
      </c>
      <c r="C57" s="43" t="s">
        <v>3874</v>
      </c>
      <c r="D57" s="52"/>
      <c r="F57" s="30">
        <v>1287</v>
      </c>
      <c r="G57" s="30"/>
      <c r="H57" s="120"/>
      <c r="I57" s="43" t="s">
        <v>91</v>
      </c>
      <c r="J57" s="43" t="s">
        <v>87</v>
      </c>
      <c r="K57" s="43" t="s">
        <v>3870</v>
      </c>
      <c r="L57" s="29" t="s">
        <v>3875</v>
      </c>
      <c r="N57" s="43" t="s">
        <v>688</v>
      </c>
      <c r="O57" s="223"/>
      <c r="P57" s="31">
        <f t="shared" si="0"/>
        <v>14390</v>
      </c>
      <c r="Q57" s="31">
        <f t="shared" si="3"/>
        <v>15332.61</v>
      </c>
      <c r="R57" s="31">
        <f t="shared" si="4"/>
        <v>29722.61</v>
      </c>
    </row>
    <row r="58" spans="1:18" ht="15.75" customHeight="1">
      <c r="A58" s="43">
        <v>257</v>
      </c>
      <c r="B58" s="28">
        <v>43073</v>
      </c>
      <c r="C58" s="43" t="s">
        <v>3876</v>
      </c>
      <c r="D58" s="52"/>
      <c r="F58" s="30">
        <v>1755</v>
      </c>
      <c r="G58" s="30"/>
      <c r="H58" s="120"/>
      <c r="I58" s="43" t="s">
        <v>91</v>
      </c>
      <c r="J58" s="43" t="s">
        <v>87</v>
      </c>
      <c r="K58" s="43" t="s">
        <v>3873</v>
      </c>
      <c r="L58" s="29">
        <v>2074</v>
      </c>
      <c r="N58" s="43" t="s">
        <v>688</v>
      </c>
      <c r="O58" s="223"/>
      <c r="P58" s="31">
        <f t="shared" si="0"/>
        <v>12635</v>
      </c>
      <c r="Q58" s="31">
        <f t="shared" si="3"/>
        <v>17087.61</v>
      </c>
      <c r="R58" s="31">
        <f t="shared" si="4"/>
        <v>29722.61</v>
      </c>
    </row>
    <row r="59" spans="1:18" ht="15.75" customHeight="1">
      <c r="A59" s="43">
        <v>257</v>
      </c>
      <c r="B59" s="28">
        <v>43079</v>
      </c>
      <c r="C59" s="43" t="s">
        <v>3877</v>
      </c>
      <c r="D59" s="52"/>
      <c r="F59" s="30">
        <v>1755</v>
      </c>
      <c r="G59" s="30"/>
      <c r="H59" s="120"/>
      <c r="I59" s="43" t="s">
        <v>91</v>
      </c>
      <c r="J59" s="43" t="s">
        <v>87</v>
      </c>
      <c r="K59" s="43" t="s">
        <v>3873</v>
      </c>
      <c r="L59" s="29">
        <v>2081</v>
      </c>
      <c r="N59" s="43" t="s">
        <v>688</v>
      </c>
      <c r="O59" s="223"/>
      <c r="P59" s="31">
        <f t="shared" si="0"/>
        <v>10880</v>
      </c>
      <c r="Q59" s="31">
        <f t="shared" si="3"/>
        <v>18842.61</v>
      </c>
      <c r="R59" s="31">
        <f t="shared" si="4"/>
        <v>29722.61</v>
      </c>
    </row>
    <row r="60" spans="1:18" ht="15.75" customHeight="1">
      <c r="A60" s="43">
        <v>257</v>
      </c>
      <c r="B60" s="28">
        <v>43091</v>
      </c>
      <c r="C60" s="43" t="s">
        <v>3878</v>
      </c>
      <c r="D60" s="52"/>
      <c r="F60" s="30">
        <v>819</v>
      </c>
      <c r="G60" s="30"/>
      <c r="H60" s="120"/>
      <c r="I60" s="43" t="s">
        <v>91</v>
      </c>
      <c r="J60" s="43" t="s">
        <v>87</v>
      </c>
      <c r="K60" s="43" t="s">
        <v>3870</v>
      </c>
      <c r="L60" s="29" t="s">
        <v>3879</v>
      </c>
      <c r="N60" s="43" t="s">
        <v>688</v>
      </c>
      <c r="O60" s="223"/>
      <c r="P60" s="31">
        <f t="shared" si="0"/>
        <v>10061</v>
      </c>
      <c r="Q60" s="31">
        <f t="shared" si="3"/>
        <v>19661.61</v>
      </c>
      <c r="R60" s="31">
        <f t="shared" si="4"/>
        <v>29722.61</v>
      </c>
    </row>
    <row r="61" spans="1:18" ht="15.75" customHeight="1">
      <c r="A61" s="43">
        <v>257</v>
      </c>
      <c r="B61" s="28">
        <v>43091</v>
      </c>
      <c r="C61" s="43" t="s">
        <v>3880</v>
      </c>
      <c r="D61" s="52"/>
      <c r="F61" s="30">
        <v>8400</v>
      </c>
      <c r="G61" s="30"/>
      <c r="H61" s="120"/>
      <c r="I61" s="43"/>
      <c r="J61" s="43" t="s">
        <v>87</v>
      </c>
      <c r="K61" s="43" t="s">
        <v>3868</v>
      </c>
      <c r="L61" s="29">
        <v>2566</v>
      </c>
      <c r="N61" s="43" t="s">
        <v>688</v>
      </c>
      <c r="O61" s="223"/>
      <c r="P61" s="31">
        <f t="shared" si="0"/>
        <v>1661</v>
      </c>
      <c r="Q61" s="31">
        <f t="shared" si="3"/>
        <v>28061.61</v>
      </c>
      <c r="R61" s="31">
        <f t="shared" si="4"/>
        <v>29722.61</v>
      </c>
    </row>
    <row r="62" spans="1:18" ht="15.75" customHeight="1">
      <c r="A62" s="43">
        <v>257</v>
      </c>
      <c r="B62" s="28">
        <v>43095</v>
      </c>
      <c r="C62" s="43" t="s">
        <v>3881</v>
      </c>
      <c r="D62" s="52"/>
      <c r="F62" s="30">
        <v>2282</v>
      </c>
      <c r="G62" s="30"/>
      <c r="H62" s="120"/>
      <c r="I62" s="43" t="s">
        <v>91</v>
      </c>
      <c r="J62" s="43" t="s">
        <v>87</v>
      </c>
      <c r="K62" s="43" t="s">
        <v>3870</v>
      </c>
      <c r="L62" s="29" t="s">
        <v>3882</v>
      </c>
      <c r="N62" s="43" t="s">
        <v>688</v>
      </c>
      <c r="O62" s="223"/>
      <c r="P62" s="31">
        <f t="shared" si="0"/>
        <v>-621</v>
      </c>
      <c r="Q62" s="31">
        <f t="shared" si="3"/>
        <v>30343.61</v>
      </c>
      <c r="R62" s="31">
        <f t="shared" si="4"/>
        <v>29722.61</v>
      </c>
    </row>
    <row r="63" spans="1:18" ht="15.75" customHeight="1">
      <c r="A63" s="43">
        <v>257</v>
      </c>
      <c r="B63" s="28">
        <v>43095</v>
      </c>
      <c r="C63" s="43" t="s">
        <v>3883</v>
      </c>
      <c r="D63" s="52"/>
      <c r="F63" s="30">
        <v>650</v>
      </c>
      <c r="G63" s="30"/>
      <c r="H63" s="120"/>
      <c r="I63" s="43" t="s">
        <v>91</v>
      </c>
      <c r="J63" s="43" t="s">
        <v>87</v>
      </c>
      <c r="K63" s="43" t="s">
        <v>3868</v>
      </c>
      <c r="L63" s="29"/>
      <c r="N63" s="43" t="s">
        <v>688</v>
      </c>
      <c r="O63" s="223"/>
      <c r="P63" s="31">
        <f t="shared" si="0"/>
        <v>-1271</v>
      </c>
      <c r="Q63" s="31">
        <f t="shared" si="3"/>
        <v>30993.61</v>
      </c>
      <c r="R63" s="31">
        <f t="shared" si="4"/>
        <v>29722.61</v>
      </c>
    </row>
    <row r="64" spans="1:18" ht="15.75" customHeight="1">
      <c r="A64" s="43">
        <v>257</v>
      </c>
      <c r="B64" s="28">
        <v>43102</v>
      </c>
      <c r="C64" s="43" t="s">
        <v>3884</v>
      </c>
      <c r="D64" s="52"/>
      <c r="F64" s="30">
        <v>27.8</v>
      </c>
      <c r="G64" s="30"/>
      <c r="H64" s="120"/>
      <c r="I64" s="43" t="s">
        <v>89</v>
      </c>
      <c r="J64" s="43" t="s">
        <v>87</v>
      </c>
      <c r="K64" s="43" t="s">
        <v>3851</v>
      </c>
      <c r="L64" s="29">
        <v>634330</v>
      </c>
      <c r="N64" s="43" t="s">
        <v>688</v>
      </c>
      <c r="O64" s="223"/>
      <c r="P64" s="31">
        <f t="shared" si="0"/>
        <v>-1298.7999999999993</v>
      </c>
      <c r="Q64" s="31">
        <f t="shared" si="3"/>
        <v>31021.41</v>
      </c>
      <c r="R64" s="31">
        <f t="shared" si="4"/>
        <v>29722.61</v>
      </c>
    </row>
    <row r="65" spans="1:18" ht="15.75" customHeight="1">
      <c r="A65" s="43">
        <v>257</v>
      </c>
      <c r="B65" s="28">
        <v>43102</v>
      </c>
      <c r="C65" s="43" t="s">
        <v>705</v>
      </c>
      <c r="D65" s="52"/>
      <c r="F65" s="30">
        <v>122.2</v>
      </c>
      <c r="G65" s="30"/>
      <c r="H65" s="120"/>
      <c r="I65" s="43" t="s">
        <v>89</v>
      </c>
      <c r="J65" s="43" t="s">
        <v>87</v>
      </c>
      <c r="K65" s="43" t="s">
        <v>3885</v>
      </c>
      <c r="L65" s="29">
        <v>22304001653</v>
      </c>
      <c r="N65" s="43" t="s">
        <v>688</v>
      </c>
      <c r="O65" s="223"/>
      <c r="P65" s="31">
        <f t="shared" si="0"/>
        <v>-1421</v>
      </c>
      <c r="Q65" s="31">
        <f t="shared" si="3"/>
        <v>31143.61</v>
      </c>
      <c r="R65" s="31">
        <f t="shared" si="4"/>
        <v>29722.61</v>
      </c>
    </row>
    <row r="66" spans="1:18" ht="15.75" customHeight="1">
      <c r="A66" s="43">
        <v>257</v>
      </c>
      <c r="B66" s="28">
        <v>43117</v>
      </c>
      <c r="C66" s="43" t="s">
        <v>3888</v>
      </c>
      <c r="D66" s="52"/>
      <c r="F66" s="30">
        <v>1755</v>
      </c>
      <c r="G66" s="30"/>
      <c r="H66" s="120"/>
      <c r="I66" s="43" t="s">
        <v>91</v>
      </c>
      <c r="J66" s="43" t="s">
        <v>87</v>
      </c>
      <c r="K66" s="43" t="s">
        <v>3578</v>
      </c>
      <c r="L66" s="29">
        <v>2102</v>
      </c>
      <c r="N66" s="43" t="s">
        <v>688</v>
      </c>
      <c r="O66" s="223"/>
      <c r="P66" s="31">
        <f t="shared" ref="P66:P129" si="5">R66-Q66</f>
        <v>-3176</v>
      </c>
      <c r="Q66" s="31">
        <f t="shared" si="3"/>
        <v>32898.61</v>
      </c>
      <c r="R66" s="31">
        <f t="shared" si="4"/>
        <v>29722.61</v>
      </c>
    </row>
    <row r="67" spans="1:18" ht="15.75" customHeight="1">
      <c r="A67" s="43">
        <v>257</v>
      </c>
      <c r="B67" s="28">
        <v>43124</v>
      </c>
      <c r="C67" s="43" t="s">
        <v>3889</v>
      </c>
      <c r="D67" s="52"/>
      <c r="F67" s="30">
        <v>149.5</v>
      </c>
      <c r="G67" s="30"/>
      <c r="H67" s="120"/>
      <c r="I67" s="43" t="s">
        <v>89</v>
      </c>
      <c r="J67" s="43" t="s">
        <v>87</v>
      </c>
      <c r="K67" s="43" t="s">
        <v>3296</v>
      </c>
      <c r="L67" s="29">
        <v>636772</v>
      </c>
      <c r="N67" s="43" t="s">
        <v>688</v>
      </c>
      <c r="O67" s="223"/>
      <c r="P67" s="31">
        <f t="shared" si="5"/>
        <v>-3325.5</v>
      </c>
      <c r="Q67" s="31">
        <f t="shared" si="3"/>
        <v>33048.11</v>
      </c>
      <c r="R67" s="31">
        <f t="shared" si="4"/>
        <v>29722.61</v>
      </c>
    </row>
    <row r="68" spans="1:18" ht="15.75" customHeight="1">
      <c r="A68" s="43">
        <v>257</v>
      </c>
      <c r="B68" s="28">
        <v>43130</v>
      </c>
      <c r="C68" s="43" t="s">
        <v>3890</v>
      </c>
      <c r="D68" s="52"/>
      <c r="F68" s="30">
        <v>1120</v>
      </c>
      <c r="G68" s="30"/>
      <c r="H68" s="120"/>
      <c r="I68" s="43"/>
      <c r="J68" s="43" t="s">
        <v>87</v>
      </c>
      <c r="K68" s="43" t="s">
        <v>3891</v>
      </c>
      <c r="L68" s="29">
        <v>24453</v>
      </c>
      <c r="N68" s="43" t="s">
        <v>688</v>
      </c>
      <c r="O68" s="223"/>
      <c r="P68" s="31">
        <f t="shared" si="5"/>
        <v>-4445.5</v>
      </c>
      <c r="Q68" s="31">
        <f t="shared" si="3"/>
        <v>34168.11</v>
      </c>
      <c r="R68" s="31">
        <f t="shared" si="4"/>
        <v>29722.61</v>
      </c>
    </row>
    <row r="69" spans="1:18" ht="15.75" customHeight="1">
      <c r="A69" s="43">
        <v>257</v>
      </c>
      <c r="B69" s="28">
        <v>43130</v>
      </c>
      <c r="C69" s="43" t="s">
        <v>2402</v>
      </c>
      <c r="D69" s="52"/>
      <c r="F69" s="30">
        <v>800</v>
      </c>
      <c r="G69" s="30"/>
      <c r="H69" s="120"/>
      <c r="I69" s="43" t="s">
        <v>89</v>
      </c>
      <c r="J69" s="43" t="s">
        <v>87</v>
      </c>
      <c r="K69" s="43" t="s">
        <v>3892</v>
      </c>
      <c r="L69" s="29">
        <v>8168</v>
      </c>
      <c r="N69" s="43" t="s">
        <v>688</v>
      </c>
      <c r="O69" s="223"/>
      <c r="P69" s="31">
        <f t="shared" si="5"/>
        <v>-5245.5</v>
      </c>
      <c r="Q69" s="31">
        <f t="shared" si="3"/>
        <v>34968.11</v>
      </c>
      <c r="R69" s="31">
        <f t="shared" si="4"/>
        <v>29722.61</v>
      </c>
    </row>
    <row r="70" spans="1:18" ht="15.75" customHeight="1">
      <c r="A70" s="43">
        <v>257</v>
      </c>
      <c r="B70" s="28">
        <v>43137</v>
      </c>
      <c r="C70" s="43" t="s">
        <v>3893</v>
      </c>
      <c r="D70" s="52"/>
      <c r="F70" s="30">
        <v>640</v>
      </c>
      <c r="G70" s="30"/>
      <c r="H70" s="120"/>
      <c r="I70" s="43" t="s">
        <v>91</v>
      </c>
      <c r="J70" s="43" t="s">
        <v>87</v>
      </c>
      <c r="K70" s="43" t="s">
        <v>754</v>
      </c>
      <c r="L70" s="29"/>
      <c r="N70" s="43" t="s">
        <v>688</v>
      </c>
      <c r="O70" s="223"/>
      <c r="P70" s="31">
        <f t="shared" si="5"/>
        <v>-5885.5</v>
      </c>
      <c r="Q70" s="31">
        <f t="shared" si="3"/>
        <v>35608.11</v>
      </c>
      <c r="R70" s="31">
        <f t="shared" si="4"/>
        <v>29722.61</v>
      </c>
    </row>
    <row r="71" spans="1:18" ht="15.75" customHeight="1">
      <c r="A71" s="43">
        <v>257</v>
      </c>
      <c r="B71" s="28">
        <v>43138</v>
      </c>
      <c r="C71" s="43" t="s">
        <v>3483</v>
      </c>
      <c r="D71" s="52"/>
      <c r="F71" s="30">
        <v>44.8</v>
      </c>
      <c r="G71" s="30"/>
      <c r="H71" s="120"/>
      <c r="I71" s="43" t="s">
        <v>91</v>
      </c>
      <c r="J71" s="43" t="s">
        <v>87</v>
      </c>
      <c r="K71" s="43" t="s">
        <v>756</v>
      </c>
      <c r="L71" s="29"/>
      <c r="N71" s="43" t="s">
        <v>688</v>
      </c>
      <c r="O71" s="223"/>
      <c r="P71" s="31">
        <f t="shared" si="5"/>
        <v>-5930.3000000000029</v>
      </c>
      <c r="Q71" s="31">
        <f t="shared" si="3"/>
        <v>35652.910000000003</v>
      </c>
      <c r="R71" s="31">
        <f t="shared" si="4"/>
        <v>29722.61</v>
      </c>
    </row>
    <row r="72" spans="1:18" ht="15.75" customHeight="1">
      <c r="A72" s="43">
        <v>257</v>
      </c>
      <c r="B72" s="28">
        <v>43139</v>
      </c>
      <c r="C72" s="43" t="s">
        <v>687</v>
      </c>
      <c r="D72" s="52"/>
      <c r="F72" s="30"/>
      <c r="G72" s="30">
        <v>6000</v>
      </c>
      <c r="H72" s="120"/>
      <c r="I72" s="43" t="s">
        <v>91</v>
      </c>
      <c r="J72" s="43" t="s">
        <v>87</v>
      </c>
      <c r="K72" s="43"/>
      <c r="L72" s="29">
        <v>153</v>
      </c>
      <c r="N72" s="43" t="s">
        <v>688</v>
      </c>
      <c r="O72" s="223"/>
      <c r="P72" s="31">
        <f t="shared" si="5"/>
        <v>69.69999999999709</v>
      </c>
      <c r="Q72" s="31">
        <f t="shared" si="3"/>
        <v>35652.910000000003</v>
      </c>
      <c r="R72" s="31">
        <f t="shared" si="4"/>
        <v>35722.61</v>
      </c>
    </row>
    <row r="73" spans="1:18" ht="15.75" customHeight="1">
      <c r="A73" s="43">
        <v>257</v>
      </c>
      <c r="B73" s="28">
        <v>43143</v>
      </c>
      <c r="C73" s="43" t="s">
        <v>3894</v>
      </c>
      <c r="D73" s="52"/>
      <c r="F73" s="30">
        <v>1111</v>
      </c>
      <c r="G73" s="30"/>
      <c r="H73" s="120"/>
      <c r="I73" s="43" t="s">
        <v>91</v>
      </c>
      <c r="J73" s="43" t="s">
        <v>87</v>
      </c>
      <c r="K73" s="43" t="s">
        <v>2179</v>
      </c>
      <c r="L73" s="29">
        <v>694</v>
      </c>
      <c r="N73" s="43" t="s">
        <v>688</v>
      </c>
      <c r="O73" s="223"/>
      <c r="P73" s="31">
        <f t="shared" si="5"/>
        <v>-1041.3000000000029</v>
      </c>
      <c r="Q73" s="31">
        <f t="shared" si="3"/>
        <v>36763.910000000003</v>
      </c>
      <c r="R73" s="31">
        <f t="shared" si="4"/>
        <v>35722.61</v>
      </c>
    </row>
    <row r="74" spans="1:18" ht="15.75" customHeight="1">
      <c r="A74" s="43">
        <v>257</v>
      </c>
      <c r="B74" s="28">
        <v>43149</v>
      </c>
      <c r="C74" s="43" t="s">
        <v>687</v>
      </c>
      <c r="D74" s="52"/>
      <c r="F74" s="30"/>
      <c r="G74" s="30">
        <v>18000</v>
      </c>
      <c r="H74" s="120"/>
      <c r="I74" s="43" t="s">
        <v>91</v>
      </c>
      <c r="J74" s="43" t="s">
        <v>87</v>
      </c>
      <c r="K74" s="43" t="s">
        <v>170</v>
      </c>
      <c r="L74" s="29">
        <v>154</v>
      </c>
      <c r="N74" s="43" t="s">
        <v>688</v>
      </c>
      <c r="O74" s="223"/>
      <c r="P74" s="31">
        <f t="shared" si="5"/>
        <v>16958.699999999997</v>
      </c>
      <c r="Q74" s="31">
        <f t="shared" si="3"/>
        <v>36763.910000000003</v>
      </c>
      <c r="R74" s="31">
        <f t="shared" si="4"/>
        <v>53722.61</v>
      </c>
    </row>
    <row r="75" spans="1:18" ht="15.75" customHeight="1">
      <c r="A75" s="43">
        <v>257</v>
      </c>
      <c r="B75" s="28">
        <v>43150</v>
      </c>
      <c r="C75" s="43" t="s">
        <v>3895</v>
      </c>
      <c r="D75" s="52"/>
      <c r="F75" s="30">
        <v>1755</v>
      </c>
      <c r="G75" s="30"/>
      <c r="H75" s="120"/>
      <c r="I75" s="43" t="s">
        <v>91</v>
      </c>
      <c r="J75" s="43" t="s">
        <v>87</v>
      </c>
      <c r="K75" s="43" t="s">
        <v>3873</v>
      </c>
      <c r="L75" s="29">
        <v>2110</v>
      </c>
      <c r="N75" s="43" t="s">
        <v>688</v>
      </c>
      <c r="O75" s="223"/>
      <c r="P75" s="31">
        <f t="shared" si="5"/>
        <v>15203.699999999997</v>
      </c>
      <c r="Q75" s="31">
        <f t="shared" si="3"/>
        <v>38518.910000000003</v>
      </c>
      <c r="R75" s="31">
        <f t="shared" si="4"/>
        <v>53722.61</v>
      </c>
    </row>
    <row r="76" spans="1:18" ht="15.75" customHeight="1">
      <c r="A76" s="43">
        <v>257</v>
      </c>
      <c r="B76" s="28">
        <v>43150</v>
      </c>
      <c r="C76" s="43" t="s">
        <v>3896</v>
      </c>
      <c r="D76" s="52"/>
      <c r="F76" s="30">
        <v>819</v>
      </c>
      <c r="G76" s="30"/>
      <c r="H76" s="120"/>
      <c r="I76" s="43" t="s">
        <v>91</v>
      </c>
      <c r="J76" s="43" t="s">
        <v>87</v>
      </c>
      <c r="K76" s="43" t="s">
        <v>3870</v>
      </c>
      <c r="L76" s="29" t="s">
        <v>3897</v>
      </c>
      <c r="N76" s="43" t="s">
        <v>688</v>
      </c>
      <c r="O76" s="223"/>
      <c r="P76" s="31">
        <f t="shared" si="5"/>
        <v>14384.699999999997</v>
      </c>
      <c r="Q76" s="31">
        <f t="shared" si="3"/>
        <v>39337.910000000003</v>
      </c>
      <c r="R76" s="31">
        <f t="shared" si="4"/>
        <v>53722.61</v>
      </c>
    </row>
    <row r="77" spans="1:18" ht="15.75" customHeight="1">
      <c r="A77" s="43">
        <v>257</v>
      </c>
      <c r="B77" s="28">
        <v>43153</v>
      </c>
      <c r="C77" s="43" t="s">
        <v>3898</v>
      </c>
      <c r="D77" s="52"/>
      <c r="F77" s="30">
        <v>3276</v>
      </c>
      <c r="G77" s="30"/>
      <c r="H77" s="120"/>
      <c r="I77" s="43" t="s">
        <v>91</v>
      </c>
      <c r="J77" s="43" t="s">
        <v>87</v>
      </c>
      <c r="K77" s="43" t="s">
        <v>3870</v>
      </c>
      <c r="L77" s="29"/>
      <c r="N77" s="43" t="s">
        <v>688</v>
      </c>
      <c r="O77" s="223"/>
      <c r="P77" s="31">
        <f t="shared" si="5"/>
        <v>11108.699999999997</v>
      </c>
      <c r="Q77" s="31">
        <f t="shared" ref="Q77:Q140" si="6">SUBTOTAL(9,$F$2:F77)</f>
        <v>42613.91</v>
      </c>
      <c r="R77" s="31">
        <f t="shared" ref="R77:R140" si="7">SUBTOTAL(9,$G$2:G77)</f>
        <v>53722.61</v>
      </c>
    </row>
    <row r="78" spans="1:18" ht="15.75" customHeight="1">
      <c r="A78" s="43">
        <v>257</v>
      </c>
      <c r="B78" s="28">
        <v>43169</v>
      </c>
      <c r="C78" s="43" t="s">
        <v>785</v>
      </c>
      <c r="D78" s="52"/>
      <c r="F78" s="30">
        <v>370</v>
      </c>
      <c r="G78" s="30"/>
      <c r="H78" s="120"/>
      <c r="I78" s="43"/>
      <c r="J78" s="43" t="s">
        <v>87</v>
      </c>
      <c r="K78" s="43"/>
      <c r="L78" s="29"/>
      <c r="N78" s="43" t="s">
        <v>688</v>
      </c>
      <c r="O78" s="223"/>
      <c r="P78" s="31">
        <f t="shared" si="5"/>
        <v>10738.699999999997</v>
      </c>
      <c r="Q78" s="31">
        <f t="shared" si="6"/>
        <v>42983.91</v>
      </c>
      <c r="R78" s="31">
        <f t="shared" si="7"/>
        <v>53722.61</v>
      </c>
    </row>
    <row r="79" spans="1:18" ht="15.75" customHeight="1">
      <c r="A79" s="43">
        <v>257</v>
      </c>
      <c r="B79" s="28">
        <v>43169</v>
      </c>
      <c r="C79" s="43" t="s">
        <v>3899</v>
      </c>
      <c r="D79" s="52"/>
      <c r="F79" s="30">
        <v>25.9</v>
      </c>
      <c r="G79" s="30"/>
      <c r="H79" s="120"/>
      <c r="I79" s="43"/>
      <c r="J79" s="43" t="s">
        <v>87</v>
      </c>
      <c r="K79" s="43"/>
      <c r="L79" s="29"/>
      <c r="N79" s="43" t="s">
        <v>688</v>
      </c>
      <c r="O79" s="223"/>
      <c r="P79" s="31">
        <f t="shared" si="5"/>
        <v>10712.799999999996</v>
      </c>
      <c r="Q79" s="31">
        <f t="shared" si="6"/>
        <v>43009.810000000005</v>
      </c>
      <c r="R79" s="31">
        <f t="shared" si="7"/>
        <v>53722.61</v>
      </c>
    </row>
    <row r="80" spans="1:18" ht="15.75" customHeight="1">
      <c r="A80" s="43">
        <v>257</v>
      </c>
      <c r="B80" s="28">
        <v>43172</v>
      </c>
      <c r="C80" s="43" t="s">
        <v>3900</v>
      </c>
      <c r="D80" s="52"/>
      <c r="F80" s="30">
        <v>1053</v>
      </c>
      <c r="G80" s="30"/>
      <c r="H80" s="120"/>
      <c r="I80" s="43"/>
      <c r="J80" s="43" t="s">
        <v>87</v>
      </c>
      <c r="K80" s="43"/>
      <c r="L80" s="29"/>
      <c r="N80" s="43" t="s">
        <v>688</v>
      </c>
      <c r="O80" s="223"/>
      <c r="P80" s="31">
        <f t="shared" si="5"/>
        <v>9659.7999999999956</v>
      </c>
      <c r="Q80" s="31">
        <f t="shared" si="6"/>
        <v>44062.810000000005</v>
      </c>
      <c r="R80" s="31">
        <f t="shared" si="7"/>
        <v>53722.61</v>
      </c>
    </row>
    <row r="81" spans="1:18" ht="15.75" customHeight="1">
      <c r="A81" s="43">
        <v>257</v>
      </c>
      <c r="B81" s="28">
        <v>43172</v>
      </c>
      <c r="C81" s="43" t="s">
        <v>3901</v>
      </c>
      <c r="D81" s="52"/>
      <c r="F81" s="30">
        <v>1755</v>
      </c>
      <c r="G81" s="30"/>
      <c r="H81" s="120"/>
      <c r="I81" s="43" t="s">
        <v>91</v>
      </c>
      <c r="J81" s="43" t="s">
        <v>87</v>
      </c>
      <c r="K81" s="43" t="s">
        <v>3873</v>
      </c>
      <c r="L81" s="29">
        <v>2136</v>
      </c>
      <c r="N81" s="43" t="s">
        <v>688</v>
      </c>
      <c r="O81" s="223"/>
      <c r="P81" s="31">
        <f t="shared" si="5"/>
        <v>7904.7999999999956</v>
      </c>
      <c r="Q81" s="31">
        <f t="shared" si="6"/>
        <v>45817.810000000005</v>
      </c>
      <c r="R81" s="31">
        <f t="shared" si="7"/>
        <v>53722.61</v>
      </c>
    </row>
    <row r="82" spans="1:18" ht="15.75" customHeight="1">
      <c r="A82" s="43">
        <v>257</v>
      </c>
      <c r="B82" s="28">
        <v>43172</v>
      </c>
      <c r="C82" s="43" t="s">
        <v>705</v>
      </c>
      <c r="D82" s="52"/>
      <c r="F82" s="30">
        <v>44.8</v>
      </c>
      <c r="G82" s="30"/>
      <c r="H82" s="120"/>
      <c r="I82" s="43" t="s">
        <v>89</v>
      </c>
      <c r="J82" s="43" t="s">
        <v>87</v>
      </c>
      <c r="K82" s="43" t="s">
        <v>1630</v>
      </c>
      <c r="L82" s="29">
        <v>2094</v>
      </c>
      <c r="N82" s="43" t="s">
        <v>688</v>
      </c>
      <c r="O82" s="223"/>
      <c r="P82" s="31">
        <f t="shared" si="5"/>
        <v>7859.9999999999927</v>
      </c>
      <c r="Q82" s="31">
        <f t="shared" si="6"/>
        <v>45862.610000000008</v>
      </c>
      <c r="R82" s="31">
        <f t="shared" si="7"/>
        <v>53722.61</v>
      </c>
    </row>
    <row r="83" spans="1:18" ht="15.75" customHeight="1">
      <c r="A83" s="43">
        <v>257</v>
      </c>
      <c r="B83" s="28">
        <v>43172</v>
      </c>
      <c r="C83" s="43" t="s">
        <v>705</v>
      </c>
      <c r="D83" s="52"/>
      <c r="F83" s="30">
        <v>28</v>
      </c>
      <c r="G83" s="30"/>
      <c r="H83" s="120"/>
      <c r="I83" s="168"/>
      <c r="J83" s="43" t="s">
        <v>87</v>
      </c>
      <c r="K83" s="43" t="s">
        <v>166</v>
      </c>
      <c r="L83" s="29">
        <v>1723</v>
      </c>
      <c r="N83" s="43" t="s">
        <v>688</v>
      </c>
      <c r="O83" s="223"/>
      <c r="P83" s="31">
        <f t="shared" si="5"/>
        <v>7831.9999999999927</v>
      </c>
      <c r="Q83" s="31">
        <f t="shared" si="6"/>
        <v>45890.610000000008</v>
      </c>
      <c r="R83" s="31">
        <f t="shared" si="7"/>
        <v>53722.61</v>
      </c>
    </row>
    <row r="84" spans="1:18" ht="15.75" customHeight="1">
      <c r="A84" s="43">
        <v>257</v>
      </c>
      <c r="B84" s="28">
        <v>43181</v>
      </c>
      <c r="C84" s="43" t="s">
        <v>3902</v>
      </c>
      <c r="D84" s="52"/>
      <c r="F84" s="30">
        <v>48.7</v>
      </c>
      <c r="G84" s="30"/>
      <c r="H84" s="120"/>
      <c r="I84" s="43" t="s">
        <v>89</v>
      </c>
      <c r="J84" s="43" t="s">
        <v>87</v>
      </c>
      <c r="K84" s="43" t="s">
        <v>3903</v>
      </c>
      <c r="L84" s="29">
        <v>30205050240</v>
      </c>
      <c r="N84" s="43" t="s">
        <v>688</v>
      </c>
      <c r="O84" s="223"/>
      <c r="P84" s="31">
        <f t="shared" si="5"/>
        <v>7783.2999999999956</v>
      </c>
      <c r="Q84" s="31">
        <f t="shared" si="6"/>
        <v>45939.310000000005</v>
      </c>
      <c r="R84" s="31">
        <f t="shared" si="7"/>
        <v>53722.61</v>
      </c>
    </row>
    <row r="85" spans="1:18" ht="15.75" customHeight="1">
      <c r="A85" s="43">
        <v>257</v>
      </c>
      <c r="B85" s="28">
        <v>43189</v>
      </c>
      <c r="C85" s="43" t="s">
        <v>3904</v>
      </c>
      <c r="D85" s="52"/>
      <c r="F85" s="30">
        <v>819</v>
      </c>
      <c r="G85" s="30"/>
      <c r="H85" s="120"/>
      <c r="I85" s="43" t="s">
        <v>91</v>
      </c>
      <c r="J85" s="43" t="s">
        <v>87</v>
      </c>
      <c r="K85" s="43" t="s">
        <v>3905</v>
      </c>
      <c r="L85" s="29" t="s">
        <v>3906</v>
      </c>
      <c r="N85" s="43" t="s">
        <v>688</v>
      </c>
      <c r="O85" s="223"/>
      <c r="P85" s="31">
        <f t="shared" si="5"/>
        <v>6964.2999999999956</v>
      </c>
      <c r="Q85" s="31">
        <f t="shared" si="6"/>
        <v>46758.310000000005</v>
      </c>
      <c r="R85" s="31">
        <f t="shared" si="7"/>
        <v>53722.61</v>
      </c>
    </row>
    <row r="86" spans="1:18" ht="15.75" customHeight="1">
      <c r="A86" s="43">
        <v>257</v>
      </c>
      <c r="B86" s="28">
        <v>43191</v>
      </c>
      <c r="C86" s="43" t="s">
        <v>3907</v>
      </c>
      <c r="D86" s="52"/>
      <c r="F86" s="30">
        <v>840</v>
      </c>
      <c r="G86" s="30"/>
      <c r="H86" s="120"/>
      <c r="I86" s="43"/>
      <c r="J86" s="43" t="s">
        <v>87</v>
      </c>
      <c r="K86" s="43"/>
      <c r="L86" s="29"/>
      <c r="N86" s="43" t="s">
        <v>688</v>
      </c>
      <c r="O86" s="223"/>
      <c r="P86" s="31">
        <f t="shared" si="5"/>
        <v>6124.2999999999956</v>
      </c>
      <c r="Q86" s="31">
        <f t="shared" si="6"/>
        <v>47598.310000000005</v>
      </c>
      <c r="R86" s="31">
        <f t="shared" si="7"/>
        <v>53722.61</v>
      </c>
    </row>
    <row r="87" spans="1:18" ht="15.75" customHeight="1">
      <c r="A87" s="43">
        <v>257</v>
      </c>
      <c r="B87" s="28">
        <v>43191</v>
      </c>
      <c r="C87" s="43" t="s">
        <v>3483</v>
      </c>
      <c r="D87" s="52"/>
      <c r="F87" s="30">
        <v>61.04</v>
      </c>
      <c r="G87" s="30"/>
      <c r="H87" s="120"/>
      <c r="I87" s="43"/>
      <c r="J87" s="43" t="s">
        <v>87</v>
      </c>
      <c r="K87" s="43"/>
      <c r="L87" s="29"/>
      <c r="N87" s="43" t="s">
        <v>688</v>
      </c>
      <c r="O87" s="223"/>
      <c r="P87" s="31">
        <f t="shared" si="5"/>
        <v>6063.2599999999948</v>
      </c>
      <c r="Q87" s="31">
        <f t="shared" si="6"/>
        <v>47659.350000000006</v>
      </c>
      <c r="R87" s="31">
        <f t="shared" si="7"/>
        <v>53722.61</v>
      </c>
    </row>
    <row r="88" spans="1:18" ht="15.75" customHeight="1">
      <c r="A88" s="43">
        <v>257</v>
      </c>
      <c r="B88" s="28">
        <v>43200</v>
      </c>
      <c r="C88" s="43" t="s">
        <v>3944</v>
      </c>
      <c r="D88" s="52"/>
      <c r="F88" s="30">
        <v>602.73</v>
      </c>
      <c r="G88" s="30"/>
      <c r="H88" s="120"/>
      <c r="I88" s="43" t="s">
        <v>91</v>
      </c>
      <c r="J88" s="43" t="s">
        <v>87</v>
      </c>
      <c r="K88" s="43"/>
      <c r="L88" s="29"/>
      <c r="N88" s="43" t="s">
        <v>688</v>
      </c>
      <c r="O88" s="223"/>
      <c r="P88" s="31">
        <f t="shared" si="5"/>
        <v>5460.5299999999916</v>
      </c>
      <c r="Q88" s="31">
        <f t="shared" si="6"/>
        <v>48262.080000000009</v>
      </c>
      <c r="R88" s="31">
        <f t="shared" si="7"/>
        <v>53722.61</v>
      </c>
    </row>
    <row r="89" spans="1:18" ht="15.75" customHeight="1">
      <c r="A89" s="43">
        <v>257</v>
      </c>
      <c r="B89" s="28">
        <v>43200</v>
      </c>
      <c r="C89" s="43" t="s">
        <v>3945</v>
      </c>
      <c r="D89" s="52"/>
      <c r="F89" s="30">
        <v>114.93</v>
      </c>
      <c r="G89" s="30"/>
      <c r="H89" s="120"/>
      <c r="I89" s="43" t="s">
        <v>91</v>
      </c>
      <c r="J89" s="43" t="s">
        <v>87</v>
      </c>
      <c r="K89" s="43"/>
      <c r="L89" s="29"/>
      <c r="N89" s="43" t="s">
        <v>688</v>
      </c>
      <c r="O89" s="223"/>
      <c r="P89" s="31">
        <f t="shared" si="5"/>
        <v>5345.5999999999913</v>
      </c>
      <c r="Q89" s="31">
        <f t="shared" si="6"/>
        <v>48377.010000000009</v>
      </c>
      <c r="R89" s="31">
        <f t="shared" si="7"/>
        <v>53722.61</v>
      </c>
    </row>
    <row r="90" spans="1:18" ht="15.75" customHeight="1">
      <c r="A90" s="43">
        <v>257</v>
      </c>
      <c r="B90" s="28">
        <v>43201</v>
      </c>
      <c r="C90" s="43" t="s">
        <v>3908</v>
      </c>
      <c r="D90" s="52"/>
      <c r="F90" s="30">
        <v>2574</v>
      </c>
      <c r="G90" s="30"/>
      <c r="H90" s="120"/>
      <c r="I90" s="43" t="s">
        <v>91</v>
      </c>
      <c r="J90" s="43" t="s">
        <v>87</v>
      </c>
      <c r="K90" s="43" t="s">
        <v>3909</v>
      </c>
      <c r="L90" s="29">
        <v>2145</v>
      </c>
      <c r="N90" s="43" t="s">
        <v>688</v>
      </c>
      <c r="O90" s="223"/>
      <c r="P90" s="31">
        <f t="shared" si="5"/>
        <v>2771.5999999999913</v>
      </c>
      <c r="Q90" s="31">
        <f t="shared" si="6"/>
        <v>50951.010000000009</v>
      </c>
      <c r="R90" s="31">
        <f t="shared" si="7"/>
        <v>53722.61</v>
      </c>
    </row>
    <row r="91" spans="1:18" ht="15.75" customHeight="1">
      <c r="A91" s="43">
        <v>257</v>
      </c>
      <c r="B91" s="28">
        <v>43212</v>
      </c>
      <c r="C91" s="43" t="s">
        <v>3910</v>
      </c>
      <c r="D91" s="52"/>
      <c r="F91" s="30">
        <v>3686</v>
      </c>
      <c r="G91" s="30"/>
      <c r="H91" s="120"/>
      <c r="I91" s="43" t="s">
        <v>91</v>
      </c>
      <c r="J91" s="43" t="s">
        <v>87</v>
      </c>
      <c r="K91" s="43" t="s">
        <v>3911</v>
      </c>
      <c r="L91" s="29" t="s">
        <v>3912</v>
      </c>
      <c r="N91" s="43" t="s">
        <v>688</v>
      </c>
      <c r="O91" s="223"/>
      <c r="P91" s="31">
        <f t="shared" si="5"/>
        <v>-914.40000000000873</v>
      </c>
      <c r="Q91" s="31">
        <f t="shared" si="6"/>
        <v>54637.010000000009</v>
      </c>
      <c r="R91" s="31">
        <f t="shared" si="7"/>
        <v>53722.61</v>
      </c>
    </row>
    <row r="92" spans="1:18" ht="15.75" customHeight="1">
      <c r="A92" s="43">
        <v>257</v>
      </c>
      <c r="B92" s="28">
        <v>43213</v>
      </c>
      <c r="C92" s="43" t="s">
        <v>705</v>
      </c>
      <c r="D92" s="52"/>
      <c r="F92" s="30">
        <v>37</v>
      </c>
      <c r="G92" s="30"/>
      <c r="H92" s="120"/>
      <c r="I92" s="43" t="s">
        <v>89</v>
      </c>
      <c r="J92" s="43" t="s">
        <v>87</v>
      </c>
      <c r="K92" s="43" t="s">
        <v>1637</v>
      </c>
      <c r="L92" s="29">
        <v>2753</v>
      </c>
      <c r="N92" s="43" t="s">
        <v>688</v>
      </c>
      <c r="O92" s="223"/>
      <c r="P92" s="31">
        <f t="shared" si="5"/>
        <v>-951.40000000000873</v>
      </c>
      <c r="Q92" s="31">
        <f t="shared" si="6"/>
        <v>54674.010000000009</v>
      </c>
      <c r="R92" s="31">
        <f t="shared" si="7"/>
        <v>53722.61</v>
      </c>
    </row>
    <row r="93" spans="1:18" ht="15.75" customHeight="1">
      <c r="A93" s="43">
        <v>257</v>
      </c>
      <c r="B93" s="28">
        <v>43213</v>
      </c>
      <c r="C93" s="146" t="s">
        <v>3725</v>
      </c>
      <c r="D93" s="52"/>
      <c r="F93" s="30">
        <v>644</v>
      </c>
      <c r="G93" s="30"/>
      <c r="H93" s="120"/>
      <c r="I93" s="43" t="s">
        <v>91</v>
      </c>
      <c r="J93" s="43" t="s">
        <v>87</v>
      </c>
      <c r="K93" s="43" t="s">
        <v>3913</v>
      </c>
      <c r="L93" s="29"/>
      <c r="N93" s="43" t="s">
        <v>688</v>
      </c>
      <c r="O93" s="223"/>
      <c r="P93" s="31">
        <f t="shared" si="5"/>
        <v>-1595.4000000000087</v>
      </c>
      <c r="Q93" s="31">
        <f t="shared" si="6"/>
        <v>55318.010000000009</v>
      </c>
      <c r="R93" s="31">
        <f t="shared" si="7"/>
        <v>53722.61</v>
      </c>
    </row>
    <row r="94" spans="1:18" ht="15.75" customHeight="1">
      <c r="A94" s="43">
        <v>257</v>
      </c>
      <c r="B94" s="28">
        <v>43229</v>
      </c>
      <c r="C94" s="43" t="s">
        <v>3914</v>
      </c>
      <c r="D94" s="52"/>
      <c r="F94" s="30">
        <v>1158</v>
      </c>
      <c r="G94" s="30"/>
      <c r="H94" s="120"/>
      <c r="I94" s="43" t="s">
        <v>91</v>
      </c>
      <c r="J94" s="43" t="s">
        <v>87</v>
      </c>
      <c r="K94" s="43" t="s">
        <v>3915</v>
      </c>
      <c r="L94" s="29">
        <v>484</v>
      </c>
      <c r="N94" s="43" t="s">
        <v>688</v>
      </c>
      <c r="O94" s="223"/>
      <c r="P94" s="31">
        <f t="shared" si="5"/>
        <v>-2753.4000000000087</v>
      </c>
      <c r="Q94" s="31">
        <f t="shared" si="6"/>
        <v>56476.010000000009</v>
      </c>
      <c r="R94" s="31">
        <f t="shared" si="7"/>
        <v>53722.61</v>
      </c>
    </row>
    <row r="95" spans="1:18" ht="15.75" customHeight="1">
      <c r="A95" s="43">
        <v>257</v>
      </c>
      <c r="B95" s="28">
        <v>43229</v>
      </c>
      <c r="C95" s="43" t="s">
        <v>610</v>
      </c>
      <c r="D95" s="52"/>
      <c r="F95" s="30">
        <v>555</v>
      </c>
      <c r="G95" s="30"/>
      <c r="H95" s="120"/>
      <c r="I95" s="43" t="s">
        <v>91</v>
      </c>
      <c r="J95" s="43" t="s">
        <v>87</v>
      </c>
      <c r="K95" s="43"/>
      <c r="L95" s="29"/>
      <c r="N95" s="43" t="s">
        <v>688</v>
      </c>
      <c r="O95" s="223"/>
      <c r="P95" s="31">
        <f t="shared" si="5"/>
        <v>-3308.4000000000087</v>
      </c>
      <c r="Q95" s="31">
        <f t="shared" si="6"/>
        <v>57031.010000000009</v>
      </c>
      <c r="R95" s="31">
        <f t="shared" si="7"/>
        <v>53722.61</v>
      </c>
    </row>
    <row r="96" spans="1:18" ht="15.75" customHeight="1">
      <c r="A96" s="43">
        <v>257</v>
      </c>
      <c r="B96" s="28">
        <v>43230</v>
      </c>
      <c r="C96" s="43" t="s">
        <v>786</v>
      </c>
      <c r="D96" s="52"/>
      <c r="F96" s="30">
        <v>107</v>
      </c>
      <c r="G96" s="30"/>
      <c r="H96" s="120"/>
      <c r="I96" s="43" t="s">
        <v>91</v>
      </c>
      <c r="J96" s="43" t="s">
        <v>87</v>
      </c>
      <c r="K96" s="43"/>
      <c r="L96" s="29"/>
      <c r="N96" s="43" t="s">
        <v>688</v>
      </c>
      <c r="O96" s="223"/>
      <c r="P96" s="31">
        <f t="shared" si="5"/>
        <v>-3415.4000000000087</v>
      </c>
      <c r="Q96" s="31">
        <f t="shared" si="6"/>
        <v>57138.010000000009</v>
      </c>
      <c r="R96" s="31">
        <f t="shared" si="7"/>
        <v>53722.61</v>
      </c>
    </row>
    <row r="97" spans="1:18" ht="15.75" customHeight="1">
      <c r="A97" s="43">
        <v>257</v>
      </c>
      <c r="B97" s="28">
        <v>43230</v>
      </c>
      <c r="C97" s="43" t="s">
        <v>3916</v>
      </c>
      <c r="D97" s="52"/>
      <c r="F97" s="30">
        <v>1755</v>
      </c>
      <c r="G97" s="30"/>
      <c r="H97" s="120"/>
      <c r="I97" s="43" t="s">
        <v>91</v>
      </c>
      <c r="J97" s="43" t="s">
        <v>87</v>
      </c>
      <c r="K97" s="43" t="s">
        <v>3917</v>
      </c>
      <c r="L97" s="29">
        <v>2135</v>
      </c>
      <c r="N97" s="43" t="s">
        <v>688</v>
      </c>
      <c r="O97" s="223"/>
      <c r="P97" s="31">
        <f t="shared" si="5"/>
        <v>-5170.4000000000087</v>
      </c>
      <c r="Q97" s="31">
        <f t="shared" si="6"/>
        <v>58893.010000000009</v>
      </c>
      <c r="R97" s="31">
        <f t="shared" si="7"/>
        <v>53722.61</v>
      </c>
    </row>
    <row r="98" spans="1:18" ht="15.75" customHeight="1">
      <c r="A98" s="43">
        <v>257</v>
      </c>
      <c r="B98" s="28">
        <v>43240</v>
      </c>
      <c r="C98" s="43" t="s">
        <v>3483</v>
      </c>
      <c r="D98" s="52"/>
      <c r="F98" s="30">
        <v>43</v>
      </c>
      <c r="G98" s="30"/>
      <c r="H98" s="120"/>
      <c r="I98" s="43"/>
      <c r="J98" s="43" t="s">
        <v>87</v>
      </c>
      <c r="K98" s="43"/>
      <c r="L98" s="29"/>
      <c r="N98" s="43" t="s">
        <v>688</v>
      </c>
      <c r="O98" s="223"/>
      <c r="P98" s="31">
        <f t="shared" si="5"/>
        <v>-5213.4000000000087</v>
      </c>
      <c r="Q98" s="31">
        <f t="shared" si="6"/>
        <v>58936.010000000009</v>
      </c>
      <c r="R98" s="31">
        <f t="shared" si="7"/>
        <v>53722.61</v>
      </c>
    </row>
    <row r="99" spans="1:18" ht="15.75" customHeight="1">
      <c r="A99" s="43">
        <v>257</v>
      </c>
      <c r="B99" s="28">
        <v>43241</v>
      </c>
      <c r="C99" s="43" t="s">
        <v>3918</v>
      </c>
      <c r="D99" s="52"/>
      <c r="F99" s="30">
        <v>410</v>
      </c>
      <c r="G99" s="30"/>
      <c r="H99" s="120"/>
      <c r="I99" s="43"/>
      <c r="J99" s="43" t="s">
        <v>87</v>
      </c>
      <c r="K99" s="43" t="s">
        <v>3919</v>
      </c>
      <c r="L99" s="29">
        <v>3142</v>
      </c>
      <c r="N99" s="43" t="s">
        <v>688</v>
      </c>
      <c r="O99" s="223"/>
      <c r="P99" s="31">
        <f t="shared" si="5"/>
        <v>-5623.4000000000087</v>
      </c>
      <c r="Q99" s="31">
        <f t="shared" si="6"/>
        <v>59346.010000000009</v>
      </c>
      <c r="R99" s="31">
        <f t="shared" si="7"/>
        <v>53722.61</v>
      </c>
    </row>
    <row r="100" spans="1:18" ht="15.75" customHeight="1">
      <c r="A100" s="43">
        <v>257</v>
      </c>
      <c r="B100" s="28">
        <v>43251</v>
      </c>
      <c r="C100" s="43" t="s">
        <v>3920</v>
      </c>
      <c r="D100" s="52"/>
      <c r="F100" s="30">
        <v>400</v>
      </c>
      <c r="G100" s="30"/>
      <c r="H100" s="120"/>
      <c r="I100" s="43" t="s">
        <v>89</v>
      </c>
      <c r="J100" s="43" t="s">
        <v>87</v>
      </c>
      <c r="K100" s="43" t="s">
        <v>958</v>
      </c>
      <c r="L100" s="29" t="s">
        <v>3921</v>
      </c>
      <c r="N100" s="43" t="s">
        <v>688</v>
      </c>
      <c r="O100" s="223"/>
      <c r="P100" s="31">
        <f t="shared" si="5"/>
        <v>-6023.4000000000087</v>
      </c>
      <c r="Q100" s="31">
        <f t="shared" si="6"/>
        <v>59746.010000000009</v>
      </c>
      <c r="R100" s="31">
        <f t="shared" si="7"/>
        <v>53722.61</v>
      </c>
    </row>
    <row r="101" spans="1:18" ht="15.75" customHeight="1">
      <c r="A101" s="43">
        <v>257</v>
      </c>
      <c r="B101" s="28">
        <v>43254</v>
      </c>
      <c r="C101" s="43" t="s">
        <v>3922</v>
      </c>
      <c r="D101" s="52"/>
      <c r="F101" s="30">
        <v>749</v>
      </c>
      <c r="G101" s="30"/>
      <c r="H101" s="120"/>
      <c r="I101" s="43" t="s">
        <v>91</v>
      </c>
      <c r="J101" s="43" t="s">
        <v>87</v>
      </c>
      <c r="K101" s="29" t="s">
        <v>3923</v>
      </c>
      <c r="L101" s="29">
        <v>631</v>
      </c>
      <c r="N101" s="43" t="s">
        <v>688</v>
      </c>
      <c r="O101" s="223"/>
      <c r="P101" s="31">
        <f t="shared" si="5"/>
        <v>-6772.4000000000087</v>
      </c>
      <c r="Q101" s="31">
        <f t="shared" si="6"/>
        <v>60495.010000000009</v>
      </c>
      <c r="R101" s="31">
        <f t="shared" si="7"/>
        <v>53722.61</v>
      </c>
    </row>
    <row r="102" spans="1:18" ht="15.75" customHeight="1">
      <c r="A102" s="43">
        <v>257</v>
      </c>
      <c r="B102" s="28">
        <v>43257</v>
      </c>
      <c r="C102" s="43" t="s">
        <v>3924</v>
      </c>
      <c r="D102" s="52"/>
      <c r="F102" s="30"/>
      <c r="G102" s="30">
        <v>500</v>
      </c>
      <c r="H102" s="120"/>
      <c r="I102" s="43"/>
      <c r="J102" s="43" t="s">
        <v>87</v>
      </c>
      <c r="K102" s="43"/>
      <c r="L102" s="29"/>
      <c r="N102" s="43" t="s">
        <v>688</v>
      </c>
      <c r="O102" s="223"/>
      <c r="P102" s="31">
        <f t="shared" si="5"/>
        <v>-6272.4000000000087</v>
      </c>
      <c r="Q102" s="31">
        <f t="shared" si="6"/>
        <v>60495.010000000009</v>
      </c>
      <c r="R102" s="31">
        <f t="shared" si="7"/>
        <v>54222.61</v>
      </c>
    </row>
    <row r="103" spans="1:18" ht="15.75" customHeight="1">
      <c r="A103" s="43">
        <v>257</v>
      </c>
      <c r="B103" s="28">
        <v>43258</v>
      </c>
      <c r="C103" s="43" t="s">
        <v>1305</v>
      </c>
      <c r="D103" s="52"/>
      <c r="F103" s="30">
        <v>440</v>
      </c>
      <c r="G103" s="30"/>
      <c r="H103" s="120"/>
      <c r="I103" s="43" t="s">
        <v>91</v>
      </c>
      <c r="J103" s="43" t="s">
        <v>87</v>
      </c>
      <c r="K103" s="43"/>
      <c r="L103" s="29"/>
      <c r="N103" s="43" t="s">
        <v>688</v>
      </c>
      <c r="O103" s="223"/>
      <c r="P103" s="31">
        <f t="shared" si="5"/>
        <v>-6712.4000000000087</v>
      </c>
      <c r="Q103" s="31">
        <f t="shared" si="6"/>
        <v>60935.010000000009</v>
      </c>
      <c r="R103" s="31">
        <f t="shared" si="7"/>
        <v>54222.61</v>
      </c>
    </row>
    <row r="104" spans="1:18" ht="15.75" customHeight="1">
      <c r="A104" s="43">
        <v>257</v>
      </c>
      <c r="B104" s="28">
        <v>43261</v>
      </c>
      <c r="C104" s="43" t="s">
        <v>3925</v>
      </c>
      <c r="D104" s="52"/>
      <c r="F104" s="30">
        <v>19.899999999999999</v>
      </c>
      <c r="G104" s="30"/>
      <c r="H104" s="120"/>
      <c r="I104" s="43" t="s">
        <v>89</v>
      </c>
      <c r="J104" s="43" t="s">
        <v>87</v>
      </c>
      <c r="K104" s="43" t="s">
        <v>166</v>
      </c>
      <c r="L104" s="29">
        <v>476</v>
      </c>
      <c r="N104" s="43" t="s">
        <v>688</v>
      </c>
      <c r="O104" s="223"/>
      <c r="P104" s="31">
        <f t="shared" si="5"/>
        <v>-6732.3000000000102</v>
      </c>
      <c r="Q104" s="31">
        <f t="shared" si="6"/>
        <v>60954.910000000011</v>
      </c>
      <c r="R104" s="31">
        <f t="shared" si="7"/>
        <v>54222.61</v>
      </c>
    </row>
    <row r="105" spans="1:18" ht="15.75" customHeight="1">
      <c r="A105" s="43">
        <v>257</v>
      </c>
      <c r="B105" s="28">
        <v>43264</v>
      </c>
      <c r="C105" s="43" t="s">
        <v>797</v>
      </c>
      <c r="D105" s="52"/>
      <c r="F105" s="30">
        <v>76.78</v>
      </c>
      <c r="G105" s="30"/>
      <c r="H105" s="120"/>
      <c r="I105" s="43" t="s">
        <v>91</v>
      </c>
      <c r="J105" s="43" t="s">
        <v>87</v>
      </c>
      <c r="K105" s="43"/>
      <c r="L105" s="29"/>
      <c r="N105" s="43" t="s">
        <v>688</v>
      </c>
      <c r="O105" s="223"/>
      <c r="P105" s="31">
        <f t="shared" si="5"/>
        <v>-6809.080000000009</v>
      </c>
      <c r="Q105" s="31">
        <f t="shared" si="6"/>
        <v>61031.69000000001</v>
      </c>
      <c r="R105" s="31">
        <f t="shared" si="7"/>
        <v>54222.61</v>
      </c>
    </row>
    <row r="106" spans="1:18" ht="15.75" customHeight="1">
      <c r="A106" s="43">
        <v>257</v>
      </c>
      <c r="B106" s="28">
        <v>43264</v>
      </c>
      <c r="C106" s="43" t="s">
        <v>796</v>
      </c>
      <c r="D106" s="52"/>
      <c r="F106" s="30">
        <v>850</v>
      </c>
      <c r="G106" s="30"/>
      <c r="H106" s="120"/>
      <c r="I106" s="43" t="s">
        <v>91</v>
      </c>
      <c r="J106" s="43" t="s">
        <v>87</v>
      </c>
      <c r="K106" s="43" t="s">
        <v>699</v>
      </c>
      <c r="L106" s="29">
        <v>2812</v>
      </c>
      <c r="N106" s="43" t="s">
        <v>688</v>
      </c>
      <c r="O106" s="223"/>
      <c r="P106" s="31">
        <f t="shared" si="5"/>
        <v>-7659.080000000009</v>
      </c>
      <c r="Q106" s="31">
        <f t="shared" si="6"/>
        <v>61881.69000000001</v>
      </c>
      <c r="R106" s="31">
        <f t="shared" si="7"/>
        <v>54222.61</v>
      </c>
    </row>
    <row r="107" spans="1:18" ht="15.75" customHeight="1">
      <c r="A107" s="43">
        <v>257</v>
      </c>
      <c r="B107" s="28">
        <v>43264</v>
      </c>
      <c r="C107" s="43" t="s">
        <v>687</v>
      </c>
      <c r="D107" s="52"/>
      <c r="F107" s="30"/>
      <c r="G107" s="30">
        <v>12000</v>
      </c>
      <c r="H107" s="120"/>
      <c r="I107" s="43" t="s">
        <v>91</v>
      </c>
      <c r="J107" s="43" t="s">
        <v>87</v>
      </c>
      <c r="K107" s="43"/>
      <c r="L107" s="29"/>
      <c r="N107" s="43" t="s">
        <v>688</v>
      </c>
      <c r="O107" s="223"/>
      <c r="P107" s="31">
        <f t="shared" si="5"/>
        <v>4340.919999999991</v>
      </c>
      <c r="Q107" s="31">
        <f t="shared" si="6"/>
        <v>61881.69000000001</v>
      </c>
      <c r="R107" s="31">
        <f t="shared" si="7"/>
        <v>66222.61</v>
      </c>
    </row>
    <row r="108" spans="1:18" ht="15.75" customHeight="1">
      <c r="A108" s="43">
        <v>257</v>
      </c>
      <c r="B108" s="28">
        <v>43265</v>
      </c>
      <c r="C108" s="43" t="s">
        <v>610</v>
      </c>
      <c r="D108" s="52"/>
      <c r="F108" s="30">
        <v>575</v>
      </c>
      <c r="G108" s="30"/>
      <c r="H108" s="120"/>
      <c r="I108" s="43" t="s">
        <v>91</v>
      </c>
      <c r="J108" s="43" t="s">
        <v>87</v>
      </c>
      <c r="K108" s="43"/>
      <c r="L108" s="29"/>
      <c r="N108" s="43" t="s">
        <v>688</v>
      </c>
      <c r="O108" s="223"/>
      <c r="P108" s="31">
        <f t="shared" si="5"/>
        <v>3765.919999999991</v>
      </c>
      <c r="Q108" s="31">
        <f t="shared" si="6"/>
        <v>62456.69000000001</v>
      </c>
      <c r="R108" s="31">
        <f t="shared" si="7"/>
        <v>66222.61</v>
      </c>
    </row>
    <row r="109" spans="1:18" ht="15.75" customHeight="1">
      <c r="A109" s="43">
        <v>257</v>
      </c>
      <c r="B109" s="28">
        <v>43271</v>
      </c>
      <c r="C109" s="43" t="s">
        <v>3928</v>
      </c>
      <c r="D109" s="52"/>
      <c r="F109" s="30">
        <v>30.76</v>
      </c>
      <c r="G109" s="30"/>
      <c r="H109" s="120"/>
      <c r="I109" s="43" t="s">
        <v>91</v>
      </c>
      <c r="J109" s="43" t="s">
        <v>87</v>
      </c>
      <c r="K109" s="43"/>
      <c r="L109" s="29"/>
      <c r="N109" s="43" t="s">
        <v>688</v>
      </c>
      <c r="O109" s="223"/>
      <c r="P109" s="31">
        <f t="shared" si="5"/>
        <v>3735.1599999999889</v>
      </c>
      <c r="Q109" s="31">
        <f t="shared" si="6"/>
        <v>62487.450000000012</v>
      </c>
      <c r="R109" s="31">
        <f t="shared" si="7"/>
        <v>66222.61</v>
      </c>
    </row>
    <row r="110" spans="1:18" ht="15.75" customHeight="1">
      <c r="A110" s="43">
        <v>257</v>
      </c>
      <c r="B110" s="28">
        <v>43282</v>
      </c>
      <c r="C110" s="43" t="s">
        <v>3930</v>
      </c>
      <c r="D110" s="52"/>
      <c r="F110" s="30">
        <v>1053</v>
      </c>
      <c r="G110" s="30"/>
      <c r="H110" s="120"/>
      <c r="I110" s="43" t="s">
        <v>91</v>
      </c>
      <c r="J110" s="43" t="s">
        <v>87</v>
      </c>
      <c r="K110" s="29" t="s">
        <v>3923</v>
      </c>
      <c r="L110" s="29">
        <v>669</v>
      </c>
      <c r="N110" s="43" t="s">
        <v>688</v>
      </c>
      <c r="O110" s="223"/>
      <c r="P110" s="31">
        <f t="shared" si="5"/>
        <v>2682.1599999999889</v>
      </c>
      <c r="Q110" s="31">
        <f t="shared" si="6"/>
        <v>63540.450000000012</v>
      </c>
      <c r="R110" s="31">
        <f t="shared" si="7"/>
        <v>66222.61</v>
      </c>
    </row>
    <row r="111" spans="1:18" ht="15.75" customHeight="1">
      <c r="A111" s="43">
        <v>257</v>
      </c>
      <c r="B111" s="28">
        <v>43283</v>
      </c>
      <c r="C111" s="43" t="s">
        <v>3931</v>
      </c>
      <c r="D111" s="52"/>
      <c r="F111" s="30">
        <v>350</v>
      </c>
      <c r="G111" s="30"/>
      <c r="H111" s="120"/>
      <c r="I111" s="43" t="s">
        <v>91</v>
      </c>
      <c r="J111" s="43" t="s">
        <v>87</v>
      </c>
      <c r="K111" s="43"/>
      <c r="L111" s="29"/>
      <c r="N111" s="43" t="s">
        <v>688</v>
      </c>
      <c r="O111" s="223"/>
      <c r="P111" s="31">
        <f t="shared" si="5"/>
        <v>2332.1599999999889</v>
      </c>
      <c r="Q111" s="31">
        <f t="shared" si="6"/>
        <v>63890.450000000012</v>
      </c>
      <c r="R111" s="31">
        <f t="shared" si="7"/>
        <v>66222.61</v>
      </c>
    </row>
    <row r="112" spans="1:18" ht="15.75" customHeight="1">
      <c r="A112" s="43">
        <v>257</v>
      </c>
      <c r="B112" s="28">
        <v>43283</v>
      </c>
      <c r="C112" s="43" t="s">
        <v>799</v>
      </c>
      <c r="D112" s="52"/>
      <c r="F112" s="30">
        <v>370</v>
      </c>
      <c r="G112" s="30"/>
      <c r="H112" s="120"/>
      <c r="I112" s="43" t="s">
        <v>91</v>
      </c>
      <c r="J112" s="43" t="s">
        <v>87</v>
      </c>
      <c r="K112" s="43"/>
      <c r="L112" s="29"/>
      <c r="N112" s="43" t="s">
        <v>688</v>
      </c>
      <c r="O112" s="223"/>
      <c r="P112" s="31">
        <f t="shared" si="5"/>
        <v>1962.1599999999889</v>
      </c>
      <c r="Q112" s="31">
        <f t="shared" si="6"/>
        <v>64260.450000000012</v>
      </c>
      <c r="R112" s="31">
        <f t="shared" si="7"/>
        <v>66222.61</v>
      </c>
    </row>
    <row r="113" spans="1:18" ht="15.75" customHeight="1">
      <c r="A113" s="43">
        <v>257</v>
      </c>
      <c r="B113" s="28">
        <v>43286</v>
      </c>
      <c r="C113" s="43" t="s">
        <v>800</v>
      </c>
      <c r="D113" s="52"/>
      <c r="F113" s="30">
        <v>67.11</v>
      </c>
      <c r="G113" s="30"/>
      <c r="H113" s="120"/>
      <c r="I113" s="43" t="s">
        <v>91</v>
      </c>
      <c r="J113" s="43" t="s">
        <v>87</v>
      </c>
      <c r="K113" s="43"/>
      <c r="L113" s="29"/>
      <c r="N113" s="43" t="s">
        <v>688</v>
      </c>
      <c r="O113" s="223"/>
      <c r="P113" s="31">
        <f t="shared" si="5"/>
        <v>1895.0499999999884</v>
      </c>
      <c r="Q113" s="31">
        <f t="shared" si="6"/>
        <v>64327.560000000012</v>
      </c>
      <c r="R113" s="31">
        <f t="shared" si="7"/>
        <v>66222.61</v>
      </c>
    </row>
    <row r="114" spans="1:18" ht="15.75" customHeight="1">
      <c r="A114" s="43">
        <v>257</v>
      </c>
      <c r="B114" s="28">
        <v>43287</v>
      </c>
      <c r="C114" s="43" t="s">
        <v>1296</v>
      </c>
      <c r="D114" s="52"/>
      <c r="F114" s="30">
        <v>1755</v>
      </c>
      <c r="G114" s="30"/>
      <c r="H114" s="120"/>
      <c r="I114" s="43" t="s">
        <v>91</v>
      </c>
      <c r="J114" s="43" t="s">
        <v>87</v>
      </c>
      <c r="K114" s="43" t="s">
        <v>3929</v>
      </c>
      <c r="L114" s="29">
        <v>2198</v>
      </c>
      <c r="N114" s="43" t="s">
        <v>688</v>
      </c>
      <c r="O114" s="223"/>
      <c r="P114" s="31">
        <f t="shared" si="5"/>
        <v>140.04999999998836</v>
      </c>
      <c r="Q114" s="31">
        <f t="shared" si="6"/>
        <v>66082.560000000012</v>
      </c>
      <c r="R114" s="31">
        <f t="shared" si="7"/>
        <v>66222.61</v>
      </c>
    </row>
    <row r="115" spans="1:18" ht="15.75" customHeight="1">
      <c r="A115" s="43">
        <v>257</v>
      </c>
      <c r="B115" s="28">
        <v>43301</v>
      </c>
      <c r="C115" s="43" t="s">
        <v>801</v>
      </c>
      <c r="D115" s="52"/>
      <c r="F115" s="30">
        <v>26.93</v>
      </c>
      <c r="G115" s="30"/>
      <c r="H115" s="120"/>
      <c r="I115" s="43"/>
      <c r="J115" s="43" t="s">
        <v>87</v>
      </c>
      <c r="K115" s="43"/>
      <c r="L115" s="29"/>
      <c r="N115" s="43" t="s">
        <v>688</v>
      </c>
      <c r="O115" s="223"/>
      <c r="P115" s="31">
        <f t="shared" si="5"/>
        <v>113.11999999999534</v>
      </c>
      <c r="Q115" s="31">
        <f t="shared" si="6"/>
        <v>66109.490000000005</v>
      </c>
      <c r="R115" s="31">
        <f t="shared" si="7"/>
        <v>66222.61</v>
      </c>
    </row>
    <row r="116" spans="1:18" ht="15.75" customHeight="1">
      <c r="A116" s="43">
        <v>257</v>
      </c>
      <c r="B116" s="28">
        <v>43304</v>
      </c>
      <c r="C116" s="43" t="s">
        <v>3933</v>
      </c>
      <c r="D116" s="52"/>
      <c r="F116" s="30">
        <v>3042</v>
      </c>
      <c r="G116" s="30"/>
      <c r="H116" s="120"/>
      <c r="I116" s="43" t="s">
        <v>89</v>
      </c>
      <c r="J116" s="43" t="s">
        <v>87</v>
      </c>
      <c r="K116" s="43" t="s">
        <v>3934</v>
      </c>
      <c r="L116" s="29"/>
      <c r="N116" s="43" t="s">
        <v>688</v>
      </c>
      <c r="O116" s="223"/>
      <c r="P116" s="31">
        <f t="shared" si="5"/>
        <v>-2928.8800000000047</v>
      </c>
      <c r="Q116" s="31">
        <f t="shared" si="6"/>
        <v>69151.490000000005</v>
      </c>
      <c r="R116" s="31">
        <f t="shared" si="7"/>
        <v>66222.61</v>
      </c>
    </row>
    <row r="117" spans="1:18" ht="15.75" customHeight="1">
      <c r="A117" s="43">
        <v>257</v>
      </c>
      <c r="B117" s="28">
        <v>43304</v>
      </c>
      <c r="C117" s="43" t="s">
        <v>3935</v>
      </c>
      <c r="D117" s="52"/>
      <c r="F117" s="30"/>
      <c r="G117" s="30"/>
      <c r="H117" s="120">
        <v>4500</v>
      </c>
      <c r="I117" s="43"/>
      <c r="J117" s="43" t="s">
        <v>87</v>
      </c>
      <c r="K117" s="43"/>
      <c r="L117" s="29" t="s">
        <v>3936</v>
      </c>
      <c r="N117" s="43" t="s">
        <v>688</v>
      </c>
      <c r="O117" s="223"/>
      <c r="P117" s="31">
        <f t="shared" si="5"/>
        <v>-2928.8800000000047</v>
      </c>
      <c r="Q117" s="31">
        <f t="shared" si="6"/>
        <v>69151.490000000005</v>
      </c>
      <c r="R117" s="31">
        <f t="shared" si="7"/>
        <v>66222.61</v>
      </c>
    </row>
    <row r="118" spans="1:18" ht="15.75" customHeight="1">
      <c r="A118" s="43">
        <v>257</v>
      </c>
      <c r="B118" s="28">
        <v>43312</v>
      </c>
      <c r="C118" s="43" t="s">
        <v>3937</v>
      </c>
      <c r="D118" s="52"/>
      <c r="F118" s="30">
        <v>54.8</v>
      </c>
      <c r="G118" s="30"/>
      <c r="H118" s="120"/>
      <c r="I118" s="43" t="s">
        <v>89</v>
      </c>
      <c r="J118" s="43" t="s">
        <v>87</v>
      </c>
      <c r="K118" s="43" t="s">
        <v>166</v>
      </c>
      <c r="L118" s="29"/>
      <c r="N118" s="43" t="s">
        <v>688</v>
      </c>
      <c r="O118" s="223"/>
      <c r="P118" s="31">
        <f t="shared" si="5"/>
        <v>-2983.6800000000076</v>
      </c>
      <c r="Q118" s="31">
        <f t="shared" si="6"/>
        <v>69206.290000000008</v>
      </c>
      <c r="R118" s="31">
        <f t="shared" si="7"/>
        <v>66222.61</v>
      </c>
    </row>
    <row r="119" spans="1:18" ht="15.75" customHeight="1">
      <c r="A119" s="43">
        <v>257</v>
      </c>
      <c r="B119" s="28">
        <v>43313</v>
      </c>
      <c r="C119" s="43" t="s">
        <v>3938</v>
      </c>
      <c r="D119" s="52"/>
      <c r="F119" s="30">
        <v>819</v>
      </c>
      <c r="G119" s="30"/>
      <c r="H119" s="120"/>
      <c r="I119" s="43" t="s">
        <v>91</v>
      </c>
      <c r="J119" s="43" t="s">
        <v>87</v>
      </c>
      <c r="K119" s="29" t="s">
        <v>3923</v>
      </c>
      <c r="L119" s="29">
        <v>701</v>
      </c>
      <c r="N119" s="43" t="s">
        <v>688</v>
      </c>
      <c r="O119" s="223"/>
      <c r="P119" s="31">
        <f t="shared" si="5"/>
        <v>-3802.6800000000076</v>
      </c>
      <c r="Q119" s="31">
        <f t="shared" si="6"/>
        <v>70025.290000000008</v>
      </c>
      <c r="R119" s="31">
        <f t="shared" si="7"/>
        <v>66222.61</v>
      </c>
    </row>
    <row r="120" spans="1:18" ht="15.75" customHeight="1">
      <c r="A120" s="43">
        <v>257</v>
      </c>
      <c r="B120" s="28">
        <v>43317</v>
      </c>
      <c r="C120" s="43" t="s">
        <v>687</v>
      </c>
      <c r="D120" s="52"/>
      <c r="F120" s="30"/>
      <c r="G120" s="30">
        <v>6000</v>
      </c>
      <c r="H120" s="120"/>
      <c r="I120" s="43" t="s">
        <v>91</v>
      </c>
      <c r="J120" s="43" t="s">
        <v>87</v>
      </c>
      <c r="K120" s="43"/>
      <c r="L120" s="29">
        <v>80028</v>
      </c>
      <c r="N120" s="43" t="s">
        <v>688</v>
      </c>
      <c r="O120" s="223"/>
      <c r="P120" s="31">
        <f t="shared" si="5"/>
        <v>2197.3199999999924</v>
      </c>
      <c r="Q120" s="31">
        <f t="shared" si="6"/>
        <v>70025.290000000008</v>
      </c>
      <c r="R120" s="31">
        <f t="shared" si="7"/>
        <v>72222.61</v>
      </c>
    </row>
    <row r="121" spans="1:18" ht="15.75" customHeight="1">
      <c r="A121" s="43">
        <v>257</v>
      </c>
      <c r="B121" s="28">
        <v>43318</v>
      </c>
      <c r="C121" s="43" t="s">
        <v>3926</v>
      </c>
      <c r="D121" s="52"/>
      <c r="F121" s="30">
        <v>280</v>
      </c>
      <c r="G121" s="30"/>
      <c r="H121" s="120"/>
      <c r="I121" s="43"/>
      <c r="J121" s="43" t="s">
        <v>87</v>
      </c>
      <c r="K121" s="43" t="s">
        <v>3927</v>
      </c>
      <c r="L121" s="29">
        <v>2</v>
      </c>
      <c r="N121" s="43" t="s">
        <v>688</v>
      </c>
      <c r="O121" s="223"/>
      <c r="P121" s="31">
        <f t="shared" si="5"/>
        <v>1917.3199999999924</v>
      </c>
      <c r="Q121" s="31">
        <f t="shared" si="6"/>
        <v>70305.290000000008</v>
      </c>
      <c r="R121" s="31">
        <f t="shared" si="7"/>
        <v>72222.61</v>
      </c>
    </row>
    <row r="122" spans="1:18" ht="15.75" customHeight="1">
      <c r="A122" s="43">
        <v>257</v>
      </c>
      <c r="B122" s="28">
        <v>43333</v>
      </c>
      <c r="C122" s="43" t="s">
        <v>806</v>
      </c>
      <c r="D122" s="52"/>
      <c r="F122" s="30">
        <v>1458</v>
      </c>
      <c r="G122" s="30"/>
      <c r="H122" s="120"/>
      <c r="I122" s="43" t="s">
        <v>91</v>
      </c>
      <c r="J122" s="43" t="s">
        <v>87</v>
      </c>
      <c r="K122" s="43"/>
      <c r="L122" s="29"/>
      <c r="N122" s="43" t="s">
        <v>688</v>
      </c>
      <c r="O122" s="223"/>
      <c r="P122" s="31">
        <f t="shared" si="5"/>
        <v>459.31999999999243</v>
      </c>
      <c r="Q122" s="31">
        <f t="shared" si="6"/>
        <v>71763.290000000008</v>
      </c>
      <c r="R122" s="31">
        <f t="shared" si="7"/>
        <v>72222.61</v>
      </c>
    </row>
    <row r="123" spans="1:18" ht="15.75" customHeight="1">
      <c r="A123" s="43">
        <v>257</v>
      </c>
      <c r="B123" s="28">
        <v>43347</v>
      </c>
      <c r="C123" s="43" t="s">
        <v>3939</v>
      </c>
      <c r="D123" s="52"/>
      <c r="F123" s="30">
        <v>1228</v>
      </c>
      <c r="G123" s="30"/>
      <c r="H123" s="120"/>
      <c r="I123" s="43" t="s">
        <v>91</v>
      </c>
      <c r="J123" s="43" t="s">
        <v>87</v>
      </c>
      <c r="K123" s="43" t="s">
        <v>611</v>
      </c>
      <c r="L123" s="29">
        <v>534</v>
      </c>
      <c r="N123" s="43" t="s">
        <v>688</v>
      </c>
      <c r="O123" s="223"/>
      <c r="P123" s="31">
        <f t="shared" si="5"/>
        <v>-768.68000000000757</v>
      </c>
      <c r="Q123" s="31">
        <f t="shared" si="6"/>
        <v>72991.290000000008</v>
      </c>
      <c r="R123" s="31">
        <f t="shared" si="7"/>
        <v>72222.61</v>
      </c>
    </row>
    <row r="124" spans="1:18" ht="15.75" customHeight="1">
      <c r="A124" s="43">
        <v>257</v>
      </c>
      <c r="B124" s="28">
        <v>43347</v>
      </c>
      <c r="C124" s="43" t="s">
        <v>3940</v>
      </c>
      <c r="D124" s="52"/>
      <c r="F124" s="30">
        <v>1111</v>
      </c>
      <c r="G124" s="30"/>
      <c r="H124" s="120"/>
      <c r="I124" s="43" t="s">
        <v>91</v>
      </c>
      <c r="J124" s="43" t="s">
        <v>87</v>
      </c>
      <c r="K124" s="43" t="s">
        <v>611</v>
      </c>
      <c r="L124" s="29">
        <v>643</v>
      </c>
      <c r="N124" s="43" t="s">
        <v>688</v>
      </c>
      <c r="O124" s="223"/>
      <c r="P124" s="31">
        <f t="shared" si="5"/>
        <v>-1879.6800000000076</v>
      </c>
      <c r="Q124" s="31">
        <f t="shared" si="6"/>
        <v>74102.290000000008</v>
      </c>
      <c r="R124" s="31">
        <f t="shared" si="7"/>
        <v>72222.61</v>
      </c>
    </row>
    <row r="125" spans="1:18" ht="15.75" customHeight="1">
      <c r="A125" s="43">
        <v>257</v>
      </c>
      <c r="B125" s="28">
        <v>43347</v>
      </c>
      <c r="C125" s="43" t="s">
        <v>3941</v>
      </c>
      <c r="D125" s="52"/>
      <c r="F125" s="30">
        <v>620</v>
      </c>
      <c r="G125" s="30"/>
      <c r="H125" s="120"/>
      <c r="I125" s="43" t="s">
        <v>91</v>
      </c>
      <c r="J125" s="43" t="s">
        <v>87</v>
      </c>
      <c r="K125" s="43"/>
      <c r="L125" s="29"/>
      <c r="N125" s="43" t="s">
        <v>688</v>
      </c>
      <c r="O125" s="223"/>
      <c r="P125" s="31">
        <f t="shared" si="5"/>
        <v>-2499.6800000000076</v>
      </c>
      <c r="Q125" s="31">
        <f t="shared" si="6"/>
        <v>74722.290000000008</v>
      </c>
      <c r="R125" s="31">
        <f t="shared" si="7"/>
        <v>72222.61</v>
      </c>
    </row>
    <row r="126" spans="1:18" ht="15.75" customHeight="1">
      <c r="A126" s="43">
        <v>257</v>
      </c>
      <c r="B126" s="28">
        <v>43348</v>
      </c>
      <c r="C126" s="43" t="s">
        <v>814</v>
      </c>
      <c r="D126" s="52"/>
      <c r="F126" s="30">
        <v>66.89</v>
      </c>
      <c r="G126" s="30"/>
      <c r="H126" s="120"/>
      <c r="I126" s="43" t="s">
        <v>91</v>
      </c>
      <c r="J126" s="43" t="s">
        <v>87</v>
      </c>
      <c r="K126" s="43"/>
      <c r="L126" s="29"/>
      <c r="N126" s="43" t="s">
        <v>688</v>
      </c>
      <c r="O126" s="223"/>
      <c r="P126" s="31">
        <f t="shared" si="5"/>
        <v>-2566.570000000007</v>
      </c>
      <c r="Q126" s="31">
        <f t="shared" si="6"/>
        <v>74789.180000000008</v>
      </c>
      <c r="R126" s="31">
        <f t="shared" si="7"/>
        <v>72222.61</v>
      </c>
    </row>
    <row r="127" spans="1:18" ht="15.75" customHeight="1">
      <c r="A127" s="43">
        <v>257</v>
      </c>
      <c r="B127" s="28">
        <v>43348</v>
      </c>
      <c r="C127" s="43" t="s">
        <v>3942</v>
      </c>
      <c r="D127" s="52"/>
      <c r="F127" s="30">
        <v>749</v>
      </c>
      <c r="G127" s="30"/>
      <c r="H127" s="120"/>
      <c r="I127" s="43" t="s">
        <v>91</v>
      </c>
      <c r="J127" s="43" t="s">
        <v>87</v>
      </c>
      <c r="K127" s="29" t="s">
        <v>3923</v>
      </c>
      <c r="L127" s="29">
        <v>745</v>
      </c>
      <c r="N127" s="43" t="s">
        <v>688</v>
      </c>
      <c r="O127" s="223"/>
      <c r="P127" s="31">
        <f t="shared" si="5"/>
        <v>-3315.570000000007</v>
      </c>
      <c r="Q127" s="31">
        <f t="shared" si="6"/>
        <v>75538.180000000008</v>
      </c>
      <c r="R127" s="31">
        <f t="shared" si="7"/>
        <v>72222.61</v>
      </c>
    </row>
    <row r="128" spans="1:18" ht="15.75" customHeight="1">
      <c r="A128" s="43">
        <v>257</v>
      </c>
      <c r="B128" s="28">
        <v>43349</v>
      </c>
      <c r="C128" s="43" t="s">
        <v>820</v>
      </c>
      <c r="D128" s="52"/>
      <c r="F128" s="30">
        <v>9.57</v>
      </c>
      <c r="G128" s="30"/>
      <c r="H128" s="120"/>
      <c r="I128" s="43" t="s">
        <v>91</v>
      </c>
      <c r="J128" s="43" t="s">
        <v>87</v>
      </c>
      <c r="K128" s="43"/>
      <c r="L128" s="29"/>
      <c r="N128" s="43" t="s">
        <v>688</v>
      </c>
      <c r="O128" s="223"/>
      <c r="P128" s="31">
        <f t="shared" si="5"/>
        <v>-3325.140000000014</v>
      </c>
      <c r="Q128" s="31">
        <f t="shared" si="6"/>
        <v>75547.750000000015</v>
      </c>
      <c r="R128" s="31">
        <f t="shared" si="7"/>
        <v>72222.61</v>
      </c>
    </row>
    <row r="129" spans="1:18" ht="15.75" customHeight="1">
      <c r="A129" s="43">
        <v>257</v>
      </c>
      <c r="B129" s="28">
        <v>43363</v>
      </c>
      <c r="C129" s="43" t="s">
        <v>821</v>
      </c>
      <c r="D129" s="52"/>
      <c r="F129" s="30">
        <v>3.86</v>
      </c>
      <c r="G129" s="30"/>
      <c r="H129" s="120"/>
      <c r="I129" s="43" t="s">
        <v>91</v>
      </c>
      <c r="J129" s="43" t="s">
        <v>87</v>
      </c>
      <c r="K129" s="43"/>
      <c r="L129" s="29"/>
      <c r="N129" s="43" t="s">
        <v>688</v>
      </c>
      <c r="O129" s="223"/>
      <c r="P129" s="31">
        <f t="shared" si="5"/>
        <v>-3329.0000000000146</v>
      </c>
      <c r="Q129" s="31">
        <f t="shared" si="6"/>
        <v>75551.610000000015</v>
      </c>
      <c r="R129" s="31">
        <f t="shared" si="7"/>
        <v>72222.61</v>
      </c>
    </row>
    <row r="130" spans="1:18" ht="15.75" customHeight="1">
      <c r="A130" s="43">
        <v>257</v>
      </c>
      <c r="B130" s="28">
        <v>43363</v>
      </c>
      <c r="C130" s="43" t="s">
        <v>918</v>
      </c>
      <c r="D130" s="52"/>
      <c r="F130" s="30">
        <v>194</v>
      </c>
      <c r="G130" s="30"/>
      <c r="H130" s="120"/>
      <c r="I130" s="43" t="s">
        <v>89</v>
      </c>
      <c r="J130" s="43" t="s">
        <v>87</v>
      </c>
      <c r="K130" s="43" t="s">
        <v>3943</v>
      </c>
      <c r="L130" s="29">
        <v>3278</v>
      </c>
      <c r="N130" s="43" t="s">
        <v>688</v>
      </c>
      <c r="O130" s="223"/>
      <c r="P130" s="31">
        <f t="shared" ref="P130:P193" si="8">R130-Q130</f>
        <v>-3523.0000000000146</v>
      </c>
      <c r="Q130" s="31">
        <f t="shared" si="6"/>
        <v>75745.610000000015</v>
      </c>
      <c r="R130" s="31">
        <f t="shared" si="7"/>
        <v>72222.61</v>
      </c>
    </row>
    <row r="131" spans="1:18" ht="15.75" customHeight="1">
      <c r="A131" s="43">
        <v>257</v>
      </c>
      <c r="B131" s="28">
        <v>43374</v>
      </c>
      <c r="C131" s="43" t="s">
        <v>1296</v>
      </c>
      <c r="D131" s="52"/>
      <c r="F131" s="30">
        <v>6844</v>
      </c>
      <c r="G131" s="30"/>
      <c r="H131" s="120"/>
      <c r="I131" s="43" t="s">
        <v>91</v>
      </c>
      <c r="J131" s="43" t="s">
        <v>87</v>
      </c>
      <c r="K131" s="43" t="s">
        <v>791</v>
      </c>
      <c r="L131" s="29">
        <v>71</v>
      </c>
      <c r="N131" s="43" t="s">
        <v>688</v>
      </c>
      <c r="O131" s="223"/>
      <c r="P131" s="31">
        <f t="shared" si="8"/>
        <v>-10367.000000000015</v>
      </c>
      <c r="Q131" s="31">
        <f t="shared" si="6"/>
        <v>82589.610000000015</v>
      </c>
      <c r="R131" s="31">
        <f t="shared" si="7"/>
        <v>72222.61</v>
      </c>
    </row>
    <row r="132" spans="1:18" ht="15.75" customHeight="1">
      <c r="A132" s="43">
        <v>257</v>
      </c>
      <c r="B132" s="28">
        <v>43375</v>
      </c>
      <c r="C132" s="43" t="s">
        <v>3922</v>
      </c>
      <c r="D132" s="52"/>
      <c r="F132" s="30">
        <v>995</v>
      </c>
      <c r="G132" s="30"/>
      <c r="H132" s="120"/>
      <c r="I132" s="43" t="s">
        <v>91</v>
      </c>
      <c r="J132" s="43" t="s">
        <v>87</v>
      </c>
      <c r="K132" s="29" t="s">
        <v>3923</v>
      </c>
      <c r="L132" s="29">
        <v>769</v>
      </c>
      <c r="N132" s="43" t="s">
        <v>688</v>
      </c>
      <c r="O132" s="223"/>
      <c r="P132" s="31">
        <f t="shared" si="8"/>
        <v>-11362.000000000015</v>
      </c>
      <c r="Q132" s="31">
        <f t="shared" si="6"/>
        <v>83584.610000000015</v>
      </c>
      <c r="R132" s="31">
        <f t="shared" si="7"/>
        <v>72222.61</v>
      </c>
    </row>
    <row r="133" spans="1:18" ht="15.75" customHeight="1">
      <c r="A133" s="43">
        <v>257</v>
      </c>
      <c r="B133" s="28">
        <v>43375</v>
      </c>
      <c r="C133" s="43" t="s">
        <v>687</v>
      </c>
      <c r="D133" s="52"/>
      <c r="F133" s="30"/>
      <c r="G133" s="30">
        <v>6000</v>
      </c>
      <c r="H133" s="120"/>
      <c r="I133" s="43" t="s">
        <v>91</v>
      </c>
      <c r="J133" s="43" t="s">
        <v>87</v>
      </c>
      <c r="K133" s="43"/>
      <c r="L133" s="29"/>
      <c r="N133" s="43" t="s">
        <v>688</v>
      </c>
      <c r="O133" s="223"/>
      <c r="P133" s="31">
        <f t="shared" si="8"/>
        <v>-5362.0000000000146</v>
      </c>
      <c r="Q133" s="31">
        <f t="shared" si="6"/>
        <v>83584.610000000015</v>
      </c>
      <c r="R133" s="31">
        <f t="shared" si="7"/>
        <v>78222.61</v>
      </c>
    </row>
    <row r="134" spans="1:18" ht="15.75" customHeight="1">
      <c r="A134" s="43">
        <v>257</v>
      </c>
      <c r="B134" s="28">
        <v>43375</v>
      </c>
      <c r="C134" s="43" t="s">
        <v>687</v>
      </c>
      <c r="D134" s="52"/>
      <c r="F134" s="30"/>
      <c r="G134" s="30">
        <v>6000</v>
      </c>
      <c r="H134" s="120"/>
      <c r="I134" s="43" t="s">
        <v>91</v>
      </c>
      <c r="J134" s="43" t="s">
        <v>87</v>
      </c>
      <c r="K134" s="43"/>
      <c r="L134" s="29"/>
      <c r="N134" s="43" t="s">
        <v>688</v>
      </c>
      <c r="O134" s="223"/>
      <c r="P134" s="31">
        <f t="shared" si="8"/>
        <v>637.99999999998545</v>
      </c>
      <c r="Q134" s="31">
        <f t="shared" si="6"/>
        <v>83584.610000000015</v>
      </c>
      <c r="R134" s="31">
        <f t="shared" si="7"/>
        <v>84222.61</v>
      </c>
    </row>
    <row r="135" spans="1:18" ht="15.75" customHeight="1">
      <c r="A135" s="43">
        <v>257</v>
      </c>
      <c r="B135" s="28">
        <v>43380</v>
      </c>
      <c r="C135" s="43" t="s">
        <v>3946</v>
      </c>
      <c r="D135" s="52"/>
      <c r="F135" s="30">
        <v>320</v>
      </c>
      <c r="G135" s="30"/>
      <c r="H135" s="120"/>
      <c r="I135" s="43" t="s">
        <v>91</v>
      </c>
      <c r="J135" s="43" t="s">
        <v>87</v>
      </c>
      <c r="K135" s="43"/>
      <c r="L135" s="29"/>
      <c r="N135" s="43" t="s">
        <v>688</v>
      </c>
      <c r="O135" s="223"/>
      <c r="P135" s="31">
        <f t="shared" si="8"/>
        <v>317.99999999998545</v>
      </c>
      <c r="Q135" s="31">
        <f t="shared" si="6"/>
        <v>83904.610000000015</v>
      </c>
      <c r="R135" s="31">
        <f t="shared" si="7"/>
        <v>84222.61</v>
      </c>
    </row>
    <row r="136" spans="1:18" ht="15.75" customHeight="1">
      <c r="A136" s="43">
        <v>257</v>
      </c>
      <c r="B136" s="28">
        <v>43383</v>
      </c>
      <c r="C136" s="43" t="s">
        <v>3947</v>
      </c>
      <c r="D136" s="52"/>
      <c r="F136" s="30">
        <v>120</v>
      </c>
      <c r="G136" s="30"/>
      <c r="H136" s="120"/>
      <c r="I136" s="43" t="s">
        <v>89</v>
      </c>
      <c r="J136" s="43" t="s">
        <v>87</v>
      </c>
      <c r="K136" s="43" t="s">
        <v>3948</v>
      </c>
      <c r="L136" s="29">
        <v>270</v>
      </c>
      <c r="N136" s="43" t="s">
        <v>688</v>
      </c>
      <c r="O136" s="223"/>
      <c r="P136" s="31">
        <f t="shared" si="8"/>
        <v>197.99999999998545</v>
      </c>
      <c r="Q136" s="31">
        <f t="shared" si="6"/>
        <v>84024.610000000015</v>
      </c>
      <c r="R136" s="31">
        <f t="shared" si="7"/>
        <v>84222.61</v>
      </c>
    </row>
    <row r="137" spans="1:18" ht="15.75" customHeight="1">
      <c r="A137" s="43">
        <v>257</v>
      </c>
      <c r="B137" s="28">
        <v>43384</v>
      </c>
      <c r="C137" s="43" t="s">
        <v>3949</v>
      </c>
      <c r="D137" s="52"/>
      <c r="F137" s="30">
        <v>1755</v>
      </c>
      <c r="G137" s="30"/>
      <c r="H137" s="120"/>
      <c r="I137" s="43" t="s">
        <v>91</v>
      </c>
      <c r="J137" s="43" t="s">
        <v>87</v>
      </c>
      <c r="K137" s="43" t="s">
        <v>3950</v>
      </c>
      <c r="L137" s="29">
        <v>525</v>
      </c>
      <c r="N137" s="43" t="s">
        <v>688</v>
      </c>
      <c r="O137" s="223"/>
      <c r="P137" s="31">
        <f t="shared" si="8"/>
        <v>-1557.0000000000146</v>
      </c>
      <c r="Q137" s="31">
        <f t="shared" si="6"/>
        <v>85779.610000000015</v>
      </c>
      <c r="R137" s="31">
        <f t="shared" si="7"/>
        <v>84222.61</v>
      </c>
    </row>
    <row r="138" spans="1:18" ht="15.75" customHeight="1">
      <c r="A138" s="43">
        <v>257</v>
      </c>
      <c r="B138" s="28">
        <v>43393</v>
      </c>
      <c r="C138" s="43" t="s">
        <v>1672</v>
      </c>
      <c r="D138" s="52"/>
      <c r="F138" s="30">
        <v>46.81</v>
      </c>
      <c r="G138" s="30"/>
      <c r="H138" s="120"/>
      <c r="I138" s="43" t="s">
        <v>91</v>
      </c>
      <c r="J138" s="43" t="s">
        <v>87</v>
      </c>
      <c r="K138" s="43"/>
      <c r="L138" s="29"/>
      <c r="N138" s="43" t="s">
        <v>688</v>
      </c>
      <c r="O138" s="223"/>
      <c r="P138" s="31">
        <f t="shared" si="8"/>
        <v>-1603.8100000000122</v>
      </c>
      <c r="Q138" s="31">
        <f t="shared" si="6"/>
        <v>85826.420000000013</v>
      </c>
      <c r="R138" s="31">
        <f t="shared" si="7"/>
        <v>84222.61</v>
      </c>
    </row>
    <row r="139" spans="1:18" ht="15.75" customHeight="1">
      <c r="A139" s="43">
        <v>257</v>
      </c>
      <c r="B139" s="28">
        <v>43398</v>
      </c>
      <c r="C139" s="43" t="s">
        <v>687</v>
      </c>
      <c r="D139" s="52"/>
      <c r="F139" s="30"/>
      <c r="G139" s="30">
        <v>10000</v>
      </c>
      <c r="H139" s="120"/>
      <c r="I139" s="43" t="s">
        <v>91</v>
      </c>
      <c r="J139" s="43" t="s">
        <v>87</v>
      </c>
      <c r="K139" s="43"/>
      <c r="L139" s="29"/>
      <c r="N139" s="43" t="s">
        <v>688</v>
      </c>
      <c r="O139" s="223"/>
      <c r="P139" s="31">
        <f t="shared" si="8"/>
        <v>8396.1899999999878</v>
      </c>
      <c r="Q139" s="31">
        <f t="shared" si="6"/>
        <v>85826.420000000013</v>
      </c>
      <c r="R139" s="31">
        <f t="shared" si="7"/>
        <v>94222.61</v>
      </c>
    </row>
    <row r="140" spans="1:18" ht="15.75" customHeight="1">
      <c r="A140" s="43">
        <v>257</v>
      </c>
      <c r="B140" s="28">
        <v>43405</v>
      </c>
      <c r="C140" s="43" t="s">
        <v>3952</v>
      </c>
      <c r="D140" s="52"/>
      <c r="F140" s="30">
        <v>725</v>
      </c>
      <c r="G140" s="30"/>
      <c r="H140" s="120"/>
      <c r="I140" s="43" t="s">
        <v>89</v>
      </c>
      <c r="J140" s="43" t="s">
        <v>87</v>
      </c>
      <c r="K140" s="43" t="s">
        <v>3953</v>
      </c>
      <c r="L140" s="29">
        <v>9158</v>
      </c>
      <c r="N140" s="43" t="s">
        <v>688</v>
      </c>
      <c r="O140" s="223"/>
      <c r="P140" s="31">
        <f t="shared" si="8"/>
        <v>7671.1899999999878</v>
      </c>
      <c r="Q140" s="31">
        <f t="shared" si="6"/>
        <v>86551.420000000013</v>
      </c>
      <c r="R140" s="31">
        <f t="shared" si="7"/>
        <v>94222.61</v>
      </c>
    </row>
    <row r="141" spans="1:18" ht="15.75" customHeight="1">
      <c r="A141" s="43">
        <v>257</v>
      </c>
      <c r="B141" s="28">
        <v>43410</v>
      </c>
      <c r="C141" s="43" t="s">
        <v>3951</v>
      </c>
      <c r="D141" s="52"/>
      <c r="F141" s="30">
        <v>749</v>
      </c>
      <c r="G141" s="30"/>
      <c r="H141" s="120"/>
      <c r="I141" s="43" t="s">
        <v>91</v>
      </c>
      <c r="J141" s="43" t="s">
        <v>87</v>
      </c>
      <c r="K141" s="29" t="s">
        <v>3923</v>
      </c>
      <c r="L141" s="29">
        <v>660</v>
      </c>
      <c r="N141" s="43" t="s">
        <v>688</v>
      </c>
      <c r="O141" s="223"/>
      <c r="P141" s="31">
        <f t="shared" si="8"/>
        <v>6922.1899999999878</v>
      </c>
      <c r="Q141" s="31">
        <f t="shared" ref="Q141:Q204" si="9">SUBTOTAL(9,$F$2:F141)</f>
        <v>87300.420000000013</v>
      </c>
      <c r="R141" s="31">
        <f t="shared" ref="R141:R204" si="10">SUBTOTAL(9,$G$2:G141)</f>
        <v>94222.61</v>
      </c>
    </row>
    <row r="142" spans="1:18" ht="15.75" customHeight="1">
      <c r="A142" s="43">
        <v>257</v>
      </c>
      <c r="B142" s="28">
        <v>43424</v>
      </c>
      <c r="C142" s="43" t="s">
        <v>3954</v>
      </c>
      <c r="D142" s="52"/>
      <c r="F142" s="30">
        <v>1100</v>
      </c>
      <c r="G142" s="30"/>
      <c r="H142" s="120"/>
      <c r="I142" s="43" t="s">
        <v>91</v>
      </c>
      <c r="J142" s="43" t="s">
        <v>87</v>
      </c>
      <c r="K142" s="43" t="s">
        <v>3955</v>
      </c>
      <c r="L142" s="494"/>
      <c r="N142" s="43" t="s">
        <v>688</v>
      </c>
      <c r="O142" s="223"/>
      <c r="P142" s="31">
        <f t="shared" si="8"/>
        <v>5822.1899999999878</v>
      </c>
      <c r="Q142" s="31">
        <f t="shared" si="9"/>
        <v>88400.420000000013</v>
      </c>
      <c r="R142" s="31">
        <f t="shared" si="10"/>
        <v>94222.61</v>
      </c>
    </row>
    <row r="143" spans="1:18" ht="15.75" customHeight="1">
      <c r="A143" s="43">
        <v>257</v>
      </c>
      <c r="B143" s="28">
        <v>43436</v>
      </c>
      <c r="C143" s="43" t="s">
        <v>3956</v>
      </c>
      <c r="D143" s="52"/>
      <c r="F143" s="30">
        <v>959</v>
      </c>
      <c r="G143" s="30"/>
      <c r="H143" s="120"/>
      <c r="I143" s="43" t="s">
        <v>91</v>
      </c>
      <c r="J143" s="43" t="s">
        <v>87</v>
      </c>
      <c r="K143" s="29" t="s">
        <v>3923</v>
      </c>
      <c r="L143" s="409">
        <v>838</v>
      </c>
      <c r="N143" s="43" t="s">
        <v>688</v>
      </c>
      <c r="O143" s="223"/>
      <c r="P143" s="31">
        <f t="shared" si="8"/>
        <v>4863.1899999999878</v>
      </c>
      <c r="Q143" s="31">
        <f t="shared" si="9"/>
        <v>89359.420000000013</v>
      </c>
      <c r="R143" s="31">
        <f t="shared" si="10"/>
        <v>94222.61</v>
      </c>
    </row>
    <row r="144" spans="1:18" ht="15.75" customHeight="1">
      <c r="A144" s="43">
        <v>257</v>
      </c>
      <c r="B144" s="28">
        <v>43436</v>
      </c>
      <c r="C144" s="43" t="s">
        <v>3957</v>
      </c>
      <c r="D144" s="52"/>
      <c r="F144" s="30">
        <v>58.8</v>
      </c>
      <c r="G144" s="30"/>
      <c r="H144" s="120"/>
      <c r="I144" s="43" t="s">
        <v>89</v>
      </c>
      <c r="J144" s="43" t="s">
        <v>87</v>
      </c>
      <c r="K144" s="43" t="s">
        <v>166</v>
      </c>
      <c r="L144" s="501">
        <v>6332</v>
      </c>
      <c r="N144" s="43" t="s">
        <v>688</v>
      </c>
      <c r="O144" s="223"/>
      <c r="P144" s="31">
        <f t="shared" si="8"/>
        <v>4804.3899999999849</v>
      </c>
      <c r="Q144" s="31">
        <f t="shared" si="9"/>
        <v>89418.220000000016</v>
      </c>
      <c r="R144" s="31">
        <f t="shared" si="10"/>
        <v>94222.61</v>
      </c>
    </row>
    <row r="145" spans="1:18" ht="15.75" customHeight="1">
      <c r="A145" s="43">
        <v>257</v>
      </c>
      <c r="B145" s="28">
        <v>43437</v>
      </c>
      <c r="C145" s="43" t="s">
        <v>162</v>
      </c>
      <c r="D145" s="52"/>
      <c r="F145" s="30">
        <v>63.8</v>
      </c>
      <c r="G145" s="30"/>
      <c r="H145" s="120"/>
      <c r="I145" s="43" t="s">
        <v>91</v>
      </c>
      <c r="J145" s="43" t="s">
        <v>87</v>
      </c>
      <c r="K145" s="43"/>
      <c r="L145" s="29"/>
      <c r="N145" s="43" t="s">
        <v>688</v>
      </c>
      <c r="O145" s="223"/>
      <c r="P145" s="31">
        <f t="shared" si="8"/>
        <v>4740.589999999982</v>
      </c>
      <c r="Q145" s="31">
        <f t="shared" si="9"/>
        <v>89482.020000000019</v>
      </c>
      <c r="R145" s="31">
        <f t="shared" si="10"/>
        <v>94222.61</v>
      </c>
    </row>
    <row r="146" spans="1:18" ht="15.75" customHeight="1">
      <c r="A146" s="43">
        <v>257</v>
      </c>
      <c r="B146" s="28">
        <v>43437</v>
      </c>
      <c r="C146" s="43" t="s">
        <v>2231</v>
      </c>
      <c r="D146" s="52"/>
      <c r="F146" s="30">
        <v>2106</v>
      </c>
      <c r="G146" s="30"/>
      <c r="H146" s="120"/>
      <c r="I146" s="43"/>
      <c r="J146" s="43" t="s">
        <v>87</v>
      </c>
      <c r="K146" s="43" t="s">
        <v>3919</v>
      </c>
      <c r="L146" s="29">
        <v>3217</v>
      </c>
      <c r="N146" s="43" t="s">
        <v>688</v>
      </c>
      <c r="O146" s="223"/>
      <c r="P146" s="31">
        <f t="shared" si="8"/>
        <v>2634.589999999982</v>
      </c>
      <c r="Q146" s="31">
        <f t="shared" si="9"/>
        <v>91588.020000000019</v>
      </c>
      <c r="R146" s="31">
        <f t="shared" si="10"/>
        <v>94222.61</v>
      </c>
    </row>
    <row r="147" spans="1:18" ht="15.75" customHeight="1">
      <c r="A147" s="43">
        <v>257</v>
      </c>
      <c r="B147" s="28">
        <v>43464</v>
      </c>
      <c r="C147" s="43" t="s">
        <v>687</v>
      </c>
      <c r="D147" s="52"/>
      <c r="F147" s="30"/>
      <c r="G147" s="30">
        <v>4000</v>
      </c>
      <c r="H147" s="120"/>
      <c r="I147" s="43" t="s">
        <v>91</v>
      </c>
      <c r="J147" s="43" t="s">
        <v>87</v>
      </c>
      <c r="K147" s="43"/>
      <c r="L147" s="409"/>
      <c r="N147" s="43" t="s">
        <v>688</v>
      </c>
      <c r="O147" s="223"/>
      <c r="P147" s="31">
        <f t="shared" si="8"/>
        <v>6634.589999999982</v>
      </c>
      <c r="Q147" s="31">
        <f t="shared" si="9"/>
        <v>91588.020000000019</v>
      </c>
      <c r="R147" s="31">
        <f t="shared" si="10"/>
        <v>98222.61</v>
      </c>
    </row>
    <row r="148" spans="1:18" ht="15.75" customHeight="1">
      <c r="A148" s="43">
        <v>257</v>
      </c>
      <c r="B148" s="28">
        <v>43464</v>
      </c>
      <c r="C148" s="43" t="s">
        <v>687</v>
      </c>
      <c r="D148" s="52"/>
      <c r="F148" s="30"/>
      <c r="G148" s="30">
        <v>6000</v>
      </c>
      <c r="H148" s="120"/>
      <c r="I148" s="43" t="s">
        <v>91</v>
      </c>
      <c r="J148" s="43" t="s">
        <v>87</v>
      </c>
      <c r="K148" s="43"/>
      <c r="L148" s="29"/>
      <c r="N148" s="43" t="s">
        <v>688</v>
      </c>
      <c r="O148" s="223"/>
      <c r="P148" s="31">
        <f t="shared" si="8"/>
        <v>12634.589999999982</v>
      </c>
      <c r="Q148" s="31">
        <f t="shared" si="9"/>
        <v>91588.020000000019</v>
      </c>
      <c r="R148" s="31">
        <f t="shared" si="10"/>
        <v>104222.61</v>
      </c>
    </row>
    <row r="149" spans="1:18" ht="15.75" customHeight="1">
      <c r="A149" s="43">
        <v>257</v>
      </c>
      <c r="B149" s="28">
        <v>43466</v>
      </c>
      <c r="C149" s="43" t="s">
        <v>1031</v>
      </c>
      <c r="D149" s="52"/>
      <c r="F149" s="30">
        <v>6119</v>
      </c>
      <c r="G149" s="30"/>
      <c r="H149" s="120"/>
      <c r="I149" s="43" t="s">
        <v>91</v>
      </c>
      <c r="J149" s="43" t="s">
        <v>87</v>
      </c>
      <c r="K149" s="43" t="s">
        <v>791</v>
      </c>
      <c r="L149" s="29">
        <v>87</v>
      </c>
      <c r="N149" s="43" t="s">
        <v>688</v>
      </c>
      <c r="O149" s="223"/>
      <c r="P149" s="31">
        <f t="shared" si="8"/>
        <v>6515.589999999982</v>
      </c>
      <c r="Q149" s="31">
        <f t="shared" si="9"/>
        <v>97707.020000000019</v>
      </c>
      <c r="R149" s="31">
        <f t="shared" si="10"/>
        <v>104222.61</v>
      </c>
    </row>
    <row r="150" spans="1:18" ht="15.75" customHeight="1">
      <c r="A150" s="43">
        <v>257</v>
      </c>
      <c r="B150" s="28">
        <v>43467</v>
      </c>
      <c r="C150" s="43" t="s">
        <v>3956</v>
      </c>
      <c r="D150" s="52"/>
      <c r="F150" s="30">
        <v>995</v>
      </c>
      <c r="G150" s="30"/>
      <c r="H150" s="120"/>
      <c r="I150" s="43" t="s">
        <v>91</v>
      </c>
      <c r="J150" s="43" t="s">
        <v>87</v>
      </c>
      <c r="K150" s="29" t="s">
        <v>3923</v>
      </c>
      <c r="L150" s="29">
        <v>875</v>
      </c>
      <c r="N150" s="43" t="s">
        <v>688</v>
      </c>
      <c r="O150" s="223"/>
      <c r="P150" s="31">
        <f t="shared" si="8"/>
        <v>5520.589999999982</v>
      </c>
      <c r="Q150" s="31">
        <f t="shared" si="9"/>
        <v>98702.020000000019</v>
      </c>
      <c r="R150" s="31">
        <f t="shared" si="10"/>
        <v>104222.61</v>
      </c>
    </row>
    <row r="151" spans="1:18" ht="15.75" customHeight="1">
      <c r="A151" s="43">
        <v>257</v>
      </c>
      <c r="B151" s="28">
        <v>43467</v>
      </c>
      <c r="C151" s="43" t="s">
        <v>3958</v>
      </c>
      <c r="D151" s="52"/>
      <c r="F151" s="30">
        <v>1603</v>
      </c>
      <c r="G151" s="30"/>
      <c r="H151" s="120"/>
      <c r="I151" s="43" t="s">
        <v>91</v>
      </c>
      <c r="J151" s="43" t="s">
        <v>87</v>
      </c>
      <c r="K151" s="43" t="s">
        <v>3959</v>
      </c>
      <c r="L151" s="29">
        <v>100</v>
      </c>
      <c r="N151" s="43" t="s">
        <v>688</v>
      </c>
      <c r="O151" s="223"/>
      <c r="P151" s="31">
        <f t="shared" si="8"/>
        <v>3917.589999999982</v>
      </c>
      <c r="Q151" s="31">
        <f t="shared" si="9"/>
        <v>100305.02000000002</v>
      </c>
      <c r="R151" s="31">
        <f t="shared" si="10"/>
        <v>104222.61</v>
      </c>
    </row>
    <row r="152" spans="1:18" ht="15.75" customHeight="1">
      <c r="A152" s="43">
        <v>257</v>
      </c>
      <c r="B152" s="28">
        <v>43468</v>
      </c>
      <c r="C152" s="43" t="s">
        <v>203</v>
      </c>
      <c r="D152" s="52"/>
      <c r="F152" s="30">
        <v>1044.47</v>
      </c>
      <c r="G152" s="30"/>
      <c r="H152" s="120"/>
      <c r="I152" s="43" t="s">
        <v>91</v>
      </c>
      <c r="J152" s="43" t="s">
        <v>87</v>
      </c>
      <c r="K152" s="43"/>
      <c r="L152" s="29"/>
      <c r="N152" s="43" t="s">
        <v>688</v>
      </c>
      <c r="O152" s="223"/>
      <c r="P152" s="31">
        <f t="shared" si="8"/>
        <v>2873.1199999999808</v>
      </c>
      <c r="Q152" s="31">
        <f t="shared" si="9"/>
        <v>101349.49000000002</v>
      </c>
      <c r="R152" s="31">
        <f t="shared" si="10"/>
        <v>104222.61</v>
      </c>
    </row>
    <row r="153" spans="1:18" ht="15.75" customHeight="1">
      <c r="A153" s="43">
        <v>257</v>
      </c>
      <c r="B153" s="28">
        <v>43468</v>
      </c>
      <c r="C153" s="43" t="s">
        <v>202</v>
      </c>
      <c r="D153" s="52"/>
      <c r="F153" s="30">
        <v>201.51</v>
      </c>
      <c r="G153" s="30"/>
      <c r="H153" s="120"/>
      <c r="I153" s="43" t="s">
        <v>91</v>
      </c>
      <c r="J153" s="43" t="s">
        <v>87</v>
      </c>
      <c r="K153" s="43"/>
      <c r="L153" s="29"/>
      <c r="N153" s="43" t="s">
        <v>688</v>
      </c>
      <c r="O153" s="223"/>
      <c r="P153" s="31">
        <f t="shared" si="8"/>
        <v>2671.609999999986</v>
      </c>
      <c r="Q153" s="31">
        <f t="shared" si="9"/>
        <v>101551.00000000001</v>
      </c>
      <c r="R153" s="31">
        <f t="shared" si="10"/>
        <v>104222.61</v>
      </c>
    </row>
    <row r="154" spans="1:18" ht="15.75" customHeight="1">
      <c r="A154" s="43">
        <v>257</v>
      </c>
      <c r="B154" s="28">
        <v>43468</v>
      </c>
      <c r="C154" s="43" t="s">
        <v>3941</v>
      </c>
      <c r="D154" s="52"/>
      <c r="F154" s="30">
        <v>320</v>
      </c>
      <c r="G154" s="30"/>
      <c r="H154" s="120"/>
      <c r="I154" s="43" t="s">
        <v>91</v>
      </c>
      <c r="J154" s="43" t="s">
        <v>87</v>
      </c>
      <c r="K154" s="43"/>
      <c r="L154" s="29"/>
      <c r="N154" s="43" t="s">
        <v>688</v>
      </c>
      <c r="O154" s="223"/>
      <c r="P154" s="31">
        <f t="shared" si="8"/>
        <v>2351.609999999986</v>
      </c>
      <c r="Q154" s="31">
        <f t="shared" si="9"/>
        <v>101871.00000000001</v>
      </c>
      <c r="R154" s="31">
        <f t="shared" si="10"/>
        <v>104222.61</v>
      </c>
    </row>
    <row r="155" spans="1:18" ht="15.75" customHeight="1">
      <c r="A155" s="43">
        <v>257</v>
      </c>
      <c r="B155" s="28">
        <v>43485</v>
      </c>
      <c r="C155" s="43" t="s">
        <v>205</v>
      </c>
      <c r="D155" s="52"/>
      <c r="F155" s="30">
        <v>80.760000000000005</v>
      </c>
      <c r="G155" s="30"/>
      <c r="H155" s="120"/>
      <c r="I155" s="43" t="s">
        <v>91</v>
      </c>
      <c r="J155" s="43" t="s">
        <v>87</v>
      </c>
      <c r="K155" s="43"/>
      <c r="L155" s="29"/>
      <c r="N155" s="43" t="s">
        <v>688</v>
      </c>
      <c r="O155" s="223"/>
      <c r="P155" s="31">
        <f t="shared" si="8"/>
        <v>2270.8499999999913</v>
      </c>
      <c r="Q155" s="31">
        <f t="shared" si="9"/>
        <v>101951.76000000001</v>
      </c>
      <c r="R155" s="31">
        <f t="shared" si="10"/>
        <v>104222.61</v>
      </c>
    </row>
    <row r="156" spans="1:18" ht="15.75" customHeight="1">
      <c r="A156" s="43">
        <v>257</v>
      </c>
      <c r="B156" s="28">
        <v>43497</v>
      </c>
      <c r="C156" s="43" t="s">
        <v>3963</v>
      </c>
      <c r="D156" s="52"/>
      <c r="F156" s="30"/>
      <c r="G156" s="30"/>
      <c r="H156" s="120">
        <v>79.5</v>
      </c>
      <c r="I156" s="43"/>
      <c r="K156" s="43"/>
      <c r="L156" s="29"/>
      <c r="N156" s="43" t="s">
        <v>688</v>
      </c>
      <c r="O156" s="223"/>
      <c r="P156" s="31">
        <f t="shared" si="8"/>
        <v>2270.8499999999913</v>
      </c>
      <c r="Q156" s="31">
        <f t="shared" si="9"/>
        <v>101951.76000000001</v>
      </c>
      <c r="R156" s="31">
        <f t="shared" si="10"/>
        <v>104222.61</v>
      </c>
    </row>
    <row r="157" spans="1:18" ht="15.75" customHeight="1">
      <c r="A157" s="43">
        <v>257</v>
      </c>
      <c r="B157" s="28">
        <v>43500</v>
      </c>
      <c r="C157" s="43" t="s">
        <v>3962</v>
      </c>
      <c r="D157" s="52"/>
      <c r="F157" s="30">
        <v>400</v>
      </c>
      <c r="G157" s="30"/>
      <c r="H157" s="120"/>
      <c r="I157" s="43"/>
      <c r="J157" s="43" t="s">
        <v>87</v>
      </c>
      <c r="K157" s="43" t="s">
        <v>3927</v>
      </c>
      <c r="L157" s="29">
        <v>15</v>
      </c>
      <c r="N157" s="43" t="s">
        <v>688</v>
      </c>
      <c r="O157" s="223"/>
      <c r="P157" s="31">
        <f t="shared" si="8"/>
        <v>1870.8499999999913</v>
      </c>
      <c r="Q157" s="31">
        <f t="shared" si="9"/>
        <v>102351.76000000001</v>
      </c>
      <c r="R157" s="31">
        <f t="shared" si="10"/>
        <v>104222.61</v>
      </c>
    </row>
    <row r="158" spans="1:18" ht="15.75" customHeight="1">
      <c r="A158" s="43">
        <v>257</v>
      </c>
      <c r="B158" s="28">
        <v>43501</v>
      </c>
      <c r="C158" s="43" t="s">
        <v>3956</v>
      </c>
      <c r="D158" s="52"/>
      <c r="F158" s="30">
        <v>995</v>
      </c>
      <c r="G158" s="30"/>
      <c r="H158" s="120"/>
      <c r="I158" s="43" t="s">
        <v>91</v>
      </c>
      <c r="J158" s="43" t="s">
        <v>87</v>
      </c>
      <c r="K158" s="29" t="s">
        <v>3923</v>
      </c>
      <c r="L158" s="29">
        <v>901</v>
      </c>
      <c r="N158" s="43" t="s">
        <v>688</v>
      </c>
      <c r="O158" s="223"/>
      <c r="P158" s="31">
        <f t="shared" si="8"/>
        <v>875.84999999999127</v>
      </c>
      <c r="Q158" s="31">
        <f t="shared" si="9"/>
        <v>103346.76000000001</v>
      </c>
      <c r="R158" s="31">
        <f t="shared" si="10"/>
        <v>104222.61</v>
      </c>
    </row>
    <row r="159" spans="1:18" ht="15.75" customHeight="1">
      <c r="A159" s="43">
        <v>257</v>
      </c>
      <c r="B159" s="28">
        <v>43503</v>
      </c>
      <c r="C159" s="43" t="s">
        <v>3960</v>
      </c>
      <c r="D159" s="52"/>
      <c r="F159" s="30">
        <v>740</v>
      </c>
      <c r="G159" s="30"/>
      <c r="H159" s="120"/>
      <c r="I159" s="43" t="s">
        <v>91</v>
      </c>
      <c r="J159" s="43" t="s">
        <v>87</v>
      </c>
      <c r="K159" s="43" t="s">
        <v>3961</v>
      </c>
      <c r="L159" s="29"/>
      <c r="N159" s="43" t="s">
        <v>688</v>
      </c>
      <c r="O159" s="223"/>
      <c r="P159" s="31">
        <f t="shared" si="8"/>
        <v>135.84999999999127</v>
      </c>
      <c r="Q159" s="31">
        <f t="shared" si="9"/>
        <v>104086.76000000001</v>
      </c>
      <c r="R159" s="31">
        <f t="shared" si="10"/>
        <v>104222.61</v>
      </c>
    </row>
    <row r="160" spans="1:18" ht="15.75" customHeight="1">
      <c r="A160" s="43">
        <v>257</v>
      </c>
      <c r="B160" s="28">
        <v>43508</v>
      </c>
      <c r="C160" s="43" t="s">
        <v>881</v>
      </c>
      <c r="D160" s="52"/>
      <c r="F160" s="30">
        <v>300</v>
      </c>
      <c r="G160" s="30"/>
      <c r="H160" s="120"/>
      <c r="I160" s="43"/>
      <c r="J160" s="43"/>
      <c r="K160" s="43"/>
      <c r="L160" s="29"/>
      <c r="N160" s="43" t="s">
        <v>688</v>
      </c>
      <c r="O160" s="223"/>
      <c r="P160" s="31">
        <f t="shared" si="8"/>
        <v>-164.15000000000873</v>
      </c>
      <c r="Q160" s="31">
        <f t="shared" si="9"/>
        <v>104386.76000000001</v>
      </c>
      <c r="R160" s="31">
        <f t="shared" si="10"/>
        <v>104222.61</v>
      </c>
    </row>
    <row r="161" spans="1:18" ht="15.75" customHeight="1">
      <c r="A161" s="43">
        <v>257</v>
      </c>
      <c r="B161" s="28">
        <v>43524</v>
      </c>
      <c r="C161" s="43" t="s">
        <v>3964</v>
      </c>
      <c r="D161" s="52"/>
      <c r="F161" s="30">
        <v>410</v>
      </c>
      <c r="G161" s="30"/>
      <c r="H161" s="120"/>
      <c r="I161" s="43" t="s">
        <v>91</v>
      </c>
      <c r="J161" s="43" t="s">
        <v>87</v>
      </c>
      <c r="K161" s="43" t="s">
        <v>3965</v>
      </c>
      <c r="L161" s="29">
        <v>3248</v>
      </c>
      <c r="N161" s="43" t="s">
        <v>688</v>
      </c>
      <c r="O161" s="223"/>
      <c r="P161" s="31">
        <f t="shared" si="8"/>
        <v>-574.15000000000873</v>
      </c>
      <c r="Q161" s="31">
        <f t="shared" si="9"/>
        <v>104796.76000000001</v>
      </c>
      <c r="R161" s="31">
        <f t="shared" si="10"/>
        <v>104222.61</v>
      </c>
    </row>
    <row r="162" spans="1:18" ht="15.75" customHeight="1">
      <c r="A162" s="43">
        <v>257</v>
      </c>
      <c r="B162" s="28">
        <v>43524</v>
      </c>
      <c r="C162" s="43" t="s">
        <v>3966</v>
      </c>
      <c r="D162" s="52"/>
      <c r="F162" s="30">
        <v>995</v>
      </c>
      <c r="G162" s="30"/>
      <c r="H162" s="120"/>
      <c r="I162" s="43" t="s">
        <v>91</v>
      </c>
      <c r="J162" s="43" t="s">
        <v>87</v>
      </c>
      <c r="K162" s="29" t="s">
        <v>3923</v>
      </c>
      <c r="L162" s="29">
        <v>930</v>
      </c>
      <c r="N162" s="43" t="s">
        <v>688</v>
      </c>
      <c r="O162" s="223"/>
      <c r="P162" s="31">
        <f t="shared" si="8"/>
        <v>-1569.1500000000087</v>
      </c>
      <c r="Q162" s="31">
        <f t="shared" si="9"/>
        <v>105791.76000000001</v>
      </c>
      <c r="R162" s="31">
        <f t="shared" si="10"/>
        <v>104222.61</v>
      </c>
    </row>
    <row r="163" spans="1:18" ht="15.75" customHeight="1">
      <c r="A163" s="43">
        <v>257</v>
      </c>
      <c r="B163" s="28">
        <v>43525</v>
      </c>
      <c r="C163" s="43" t="s">
        <v>2017</v>
      </c>
      <c r="D163" s="52"/>
      <c r="F163" s="30">
        <v>400</v>
      </c>
      <c r="G163" s="30"/>
      <c r="H163" s="120"/>
      <c r="I163" s="43" t="s">
        <v>89</v>
      </c>
      <c r="J163" s="43" t="s">
        <v>87</v>
      </c>
      <c r="K163" s="43" t="s">
        <v>2017</v>
      </c>
      <c r="L163" s="29"/>
      <c r="N163" s="43" t="s">
        <v>688</v>
      </c>
      <c r="O163" s="223"/>
      <c r="P163" s="31">
        <f t="shared" si="8"/>
        <v>-1969.1500000000087</v>
      </c>
      <c r="Q163" s="31">
        <f t="shared" si="9"/>
        <v>106191.76000000001</v>
      </c>
      <c r="R163" s="31">
        <f t="shared" si="10"/>
        <v>104222.61</v>
      </c>
    </row>
    <row r="164" spans="1:18" ht="15.75" customHeight="1">
      <c r="A164" s="43">
        <v>257</v>
      </c>
      <c r="B164" s="28">
        <v>43529</v>
      </c>
      <c r="C164" s="43" t="s">
        <v>3342</v>
      </c>
      <c r="D164" s="52"/>
      <c r="F164" s="30">
        <v>348.29</v>
      </c>
      <c r="G164" s="30"/>
      <c r="H164" s="120"/>
      <c r="I164" s="43" t="s">
        <v>91</v>
      </c>
      <c r="J164" s="43" t="s">
        <v>87</v>
      </c>
      <c r="K164" s="43"/>
      <c r="L164" s="29"/>
      <c r="N164" s="43" t="s">
        <v>688</v>
      </c>
      <c r="O164" s="223"/>
      <c r="P164" s="31">
        <f t="shared" si="8"/>
        <v>-2317.4400000000023</v>
      </c>
      <c r="Q164" s="31">
        <f t="shared" si="9"/>
        <v>106540.05</v>
      </c>
      <c r="R164" s="31">
        <f t="shared" si="10"/>
        <v>104222.61</v>
      </c>
    </row>
    <row r="165" spans="1:18" ht="15.75" customHeight="1">
      <c r="A165" s="43">
        <v>257</v>
      </c>
      <c r="B165" s="28">
        <v>43529</v>
      </c>
      <c r="C165" s="43" t="s">
        <v>211</v>
      </c>
      <c r="D165" s="52"/>
      <c r="F165" s="30">
        <v>66.959999999999994</v>
      </c>
      <c r="G165" s="30"/>
      <c r="H165" s="120"/>
      <c r="I165" s="43" t="s">
        <v>91</v>
      </c>
      <c r="J165" s="43" t="s">
        <v>87</v>
      </c>
      <c r="K165" s="43"/>
      <c r="L165" s="29"/>
      <c r="N165" s="43" t="s">
        <v>688</v>
      </c>
      <c r="O165" s="223"/>
      <c r="P165" s="31">
        <f t="shared" si="8"/>
        <v>-2384.4000000000087</v>
      </c>
      <c r="Q165" s="31">
        <f t="shared" si="9"/>
        <v>106607.01000000001</v>
      </c>
      <c r="R165" s="31">
        <f t="shared" si="10"/>
        <v>104222.61</v>
      </c>
    </row>
    <row r="166" spans="1:18" ht="15.75" customHeight="1">
      <c r="A166" s="43">
        <v>257</v>
      </c>
      <c r="B166" s="28">
        <v>43536</v>
      </c>
      <c r="C166" s="43" t="s">
        <v>2674</v>
      </c>
      <c r="D166" s="52"/>
      <c r="F166" s="30">
        <v>936</v>
      </c>
      <c r="G166" s="30"/>
      <c r="H166" s="120"/>
      <c r="I166" s="43" t="s">
        <v>91</v>
      </c>
      <c r="J166" s="43" t="s">
        <v>87</v>
      </c>
      <c r="K166" s="43" t="s">
        <v>1126</v>
      </c>
      <c r="L166" s="29">
        <v>104</v>
      </c>
      <c r="N166" s="43" t="s">
        <v>688</v>
      </c>
      <c r="O166" s="223"/>
      <c r="P166" s="31">
        <f t="shared" si="8"/>
        <v>-3320.4000000000087</v>
      </c>
      <c r="Q166" s="31">
        <f t="shared" si="9"/>
        <v>107543.01000000001</v>
      </c>
      <c r="R166" s="31">
        <f t="shared" si="10"/>
        <v>104222.61</v>
      </c>
    </row>
    <row r="167" spans="1:18" ht="15.75" customHeight="1">
      <c r="A167" s="43">
        <v>257</v>
      </c>
      <c r="B167" s="28">
        <v>43542</v>
      </c>
      <c r="C167" s="43" t="s">
        <v>885</v>
      </c>
      <c r="D167" s="52"/>
      <c r="F167" s="30">
        <v>103</v>
      </c>
      <c r="G167" s="30"/>
      <c r="H167" s="120"/>
      <c r="I167" s="43" t="s">
        <v>89</v>
      </c>
      <c r="J167" s="43" t="s">
        <v>87</v>
      </c>
      <c r="K167" s="43" t="s">
        <v>1846</v>
      </c>
      <c r="L167" s="29">
        <v>364</v>
      </c>
      <c r="N167" s="43" t="s">
        <v>688</v>
      </c>
      <c r="O167" s="223"/>
      <c r="P167" s="31">
        <f t="shared" si="8"/>
        <v>-3423.4000000000087</v>
      </c>
      <c r="Q167" s="31">
        <f t="shared" si="9"/>
        <v>107646.01000000001</v>
      </c>
      <c r="R167" s="31">
        <f t="shared" si="10"/>
        <v>104222.61</v>
      </c>
    </row>
    <row r="168" spans="1:18" ht="15.75" customHeight="1">
      <c r="A168" s="43">
        <v>257</v>
      </c>
      <c r="B168" s="28">
        <v>43544</v>
      </c>
      <c r="C168" s="43" t="s">
        <v>215</v>
      </c>
      <c r="D168" s="52"/>
      <c r="F168" s="30">
        <v>27.39</v>
      </c>
      <c r="G168" s="30"/>
      <c r="H168" s="120"/>
      <c r="I168" s="43" t="s">
        <v>91</v>
      </c>
      <c r="J168" s="43" t="s">
        <v>87</v>
      </c>
      <c r="K168" s="43"/>
      <c r="L168" s="29"/>
      <c r="N168" s="43" t="s">
        <v>688</v>
      </c>
      <c r="O168" s="223"/>
      <c r="P168" s="31">
        <f t="shared" si="8"/>
        <v>-3450.7900000000081</v>
      </c>
      <c r="Q168" s="31">
        <f t="shared" si="9"/>
        <v>107673.40000000001</v>
      </c>
      <c r="R168" s="31">
        <f t="shared" si="10"/>
        <v>104222.61</v>
      </c>
    </row>
    <row r="169" spans="1:18" ht="15.75" customHeight="1">
      <c r="A169" s="43">
        <v>257</v>
      </c>
      <c r="B169" s="28">
        <v>43546</v>
      </c>
      <c r="C169" s="43" t="s">
        <v>687</v>
      </c>
      <c r="D169" s="52"/>
      <c r="F169" s="30"/>
      <c r="G169" s="30">
        <v>6000</v>
      </c>
      <c r="H169" s="120"/>
      <c r="I169" s="43" t="s">
        <v>91</v>
      </c>
      <c r="J169" s="43" t="s">
        <v>87</v>
      </c>
      <c r="K169" s="43"/>
      <c r="L169" s="29"/>
      <c r="N169" s="43" t="s">
        <v>688</v>
      </c>
      <c r="O169" s="223"/>
      <c r="P169" s="31">
        <f t="shared" si="8"/>
        <v>2549.2099999999919</v>
      </c>
      <c r="Q169" s="31">
        <f t="shared" si="9"/>
        <v>107673.40000000001</v>
      </c>
      <c r="R169" s="31">
        <f t="shared" si="10"/>
        <v>110222.61</v>
      </c>
    </row>
    <row r="170" spans="1:18" ht="15.75" customHeight="1">
      <c r="A170" s="43">
        <v>257</v>
      </c>
      <c r="B170" s="28">
        <v>43546</v>
      </c>
      <c r="C170" s="43" t="s">
        <v>700</v>
      </c>
      <c r="D170" s="52"/>
      <c r="F170" s="30"/>
      <c r="G170" s="30">
        <v>6000</v>
      </c>
      <c r="H170" s="120"/>
      <c r="I170" s="43" t="s">
        <v>91</v>
      </c>
      <c r="J170" s="43" t="s">
        <v>87</v>
      </c>
      <c r="K170" s="43"/>
      <c r="L170" s="29"/>
      <c r="N170" s="43" t="s">
        <v>688</v>
      </c>
      <c r="O170" s="223"/>
      <c r="P170" s="31">
        <f t="shared" si="8"/>
        <v>8549.2099999999919</v>
      </c>
      <c r="Q170" s="31">
        <f t="shared" si="9"/>
        <v>107673.40000000001</v>
      </c>
      <c r="R170" s="31">
        <f t="shared" si="10"/>
        <v>116222.61</v>
      </c>
    </row>
    <row r="171" spans="1:18" ht="15.75" customHeight="1">
      <c r="A171" s="43">
        <v>257</v>
      </c>
      <c r="B171" s="28">
        <v>43546</v>
      </c>
      <c r="C171" s="43" t="s">
        <v>700</v>
      </c>
      <c r="D171" s="52"/>
      <c r="F171" s="30"/>
      <c r="G171" s="30">
        <v>6000</v>
      </c>
      <c r="H171" s="120"/>
      <c r="I171" s="43" t="s">
        <v>91</v>
      </c>
      <c r="J171" s="43" t="s">
        <v>87</v>
      </c>
      <c r="K171" s="43"/>
      <c r="L171" s="29"/>
      <c r="N171" s="43" t="s">
        <v>688</v>
      </c>
      <c r="O171" s="223"/>
      <c r="P171" s="31">
        <f t="shared" si="8"/>
        <v>14549.209999999992</v>
      </c>
      <c r="Q171" s="31">
        <f t="shared" si="9"/>
        <v>107673.40000000001</v>
      </c>
      <c r="R171" s="31">
        <f t="shared" si="10"/>
        <v>122222.61</v>
      </c>
    </row>
    <row r="172" spans="1:18" ht="15.75" customHeight="1">
      <c r="A172" s="43">
        <v>257</v>
      </c>
      <c r="B172" s="28">
        <v>43546</v>
      </c>
      <c r="C172" s="43" t="s">
        <v>700</v>
      </c>
      <c r="D172" s="52"/>
      <c r="F172" s="30"/>
      <c r="G172" s="30">
        <v>6000</v>
      </c>
      <c r="H172" s="120"/>
      <c r="I172" s="43" t="s">
        <v>91</v>
      </c>
      <c r="J172" s="43" t="s">
        <v>87</v>
      </c>
      <c r="K172" s="43"/>
      <c r="L172" s="29"/>
      <c r="N172" s="43" t="s">
        <v>688</v>
      </c>
      <c r="O172" s="223"/>
      <c r="P172" s="31">
        <f t="shared" si="8"/>
        <v>20549.209999999992</v>
      </c>
      <c r="Q172" s="31">
        <f t="shared" si="9"/>
        <v>107673.40000000001</v>
      </c>
      <c r="R172" s="31">
        <f t="shared" si="10"/>
        <v>128222.61</v>
      </c>
    </row>
    <row r="173" spans="1:18" ht="15.75" customHeight="1">
      <c r="A173" s="43">
        <v>257</v>
      </c>
      <c r="B173" s="28">
        <v>43546</v>
      </c>
      <c r="C173" s="43" t="s">
        <v>700</v>
      </c>
      <c r="D173" s="52"/>
      <c r="F173" s="30"/>
      <c r="G173" s="30">
        <v>6000</v>
      </c>
      <c r="H173" s="120"/>
      <c r="I173" s="43" t="s">
        <v>91</v>
      </c>
      <c r="J173" s="43" t="s">
        <v>87</v>
      </c>
      <c r="K173" s="43"/>
      <c r="L173" s="29"/>
      <c r="N173" s="43" t="s">
        <v>688</v>
      </c>
      <c r="O173" s="223"/>
      <c r="P173" s="31">
        <f t="shared" si="8"/>
        <v>26549.209999999977</v>
      </c>
      <c r="Q173" s="31">
        <f t="shared" si="9"/>
        <v>107673.40000000001</v>
      </c>
      <c r="R173" s="31">
        <f t="shared" si="10"/>
        <v>134222.60999999999</v>
      </c>
    </row>
    <row r="174" spans="1:18" ht="15.75" customHeight="1">
      <c r="A174" s="43">
        <v>257</v>
      </c>
      <c r="B174" s="28">
        <v>43549</v>
      </c>
      <c r="C174" s="43" t="s">
        <v>3967</v>
      </c>
      <c r="D174" s="52"/>
      <c r="F174" s="30">
        <v>9753.5</v>
      </c>
      <c r="G174" s="30"/>
      <c r="H174" s="120"/>
      <c r="I174" s="43" t="s">
        <v>91</v>
      </c>
      <c r="J174" s="43" t="s">
        <v>87</v>
      </c>
      <c r="K174" s="43" t="s">
        <v>1642</v>
      </c>
      <c r="L174" s="29" t="s">
        <v>3968</v>
      </c>
      <c r="N174" s="43" t="s">
        <v>688</v>
      </c>
      <c r="O174" s="223"/>
      <c r="P174" s="31">
        <f t="shared" si="8"/>
        <v>16795.709999999977</v>
      </c>
      <c r="Q174" s="31">
        <f t="shared" si="9"/>
        <v>117426.90000000001</v>
      </c>
      <c r="R174" s="31">
        <f t="shared" si="10"/>
        <v>134222.60999999999</v>
      </c>
    </row>
    <row r="175" spans="1:18" ht="15.75" customHeight="1">
      <c r="A175" s="43">
        <v>257</v>
      </c>
      <c r="B175" s="28">
        <v>43549</v>
      </c>
      <c r="C175" s="43" t="s">
        <v>1031</v>
      </c>
      <c r="D175" s="52"/>
      <c r="F175" s="30">
        <v>17550</v>
      </c>
      <c r="G175" s="30"/>
      <c r="H175" s="120"/>
      <c r="I175" s="43" t="s">
        <v>91</v>
      </c>
      <c r="J175" s="43" t="s">
        <v>87</v>
      </c>
      <c r="K175" s="43" t="s">
        <v>791</v>
      </c>
      <c r="L175" s="29">
        <v>93</v>
      </c>
      <c r="N175" s="43" t="s">
        <v>688</v>
      </c>
      <c r="O175" s="223"/>
      <c r="P175" s="31">
        <f t="shared" si="8"/>
        <v>-754.29000000003725</v>
      </c>
      <c r="Q175" s="31">
        <f t="shared" si="9"/>
        <v>134976.90000000002</v>
      </c>
      <c r="R175" s="31">
        <f t="shared" si="10"/>
        <v>134222.60999999999</v>
      </c>
    </row>
    <row r="176" spans="1:18" ht="15.75" customHeight="1">
      <c r="A176" s="43">
        <v>257</v>
      </c>
      <c r="B176" s="28">
        <v>43549</v>
      </c>
      <c r="C176" s="43" t="s">
        <v>687</v>
      </c>
      <c r="D176" s="52"/>
      <c r="F176" s="30"/>
      <c r="G176" s="30">
        <v>4000</v>
      </c>
      <c r="H176" s="120"/>
      <c r="I176" s="43" t="s">
        <v>91</v>
      </c>
      <c r="J176" s="43" t="s">
        <v>87</v>
      </c>
      <c r="K176" s="43"/>
      <c r="L176" s="29"/>
      <c r="N176" s="43" t="s">
        <v>688</v>
      </c>
      <c r="O176" s="223"/>
      <c r="P176" s="31">
        <f t="shared" si="8"/>
        <v>3245.7099999999627</v>
      </c>
      <c r="Q176" s="31">
        <f t="shared" si="9"/>
        <v>134976.90000000002</v>
      </c>
      <c r="R176" s="31">
        <f t="shared" si="10"/>
        <v>138222.60999999999</v>
      </c>
    </row>
    <row r="177" spans="1:18" ht="15.75" customHeight="1">
      <c r="A177" s="43">
        <v>257</v>
      </c>
      <c r="B177" s="28">
        <v>43549</v>
      </c>
      <c r="C177" s="43" t="s">
        <v>687</v>
      </c>
      <c r="D177" s="52"/>
      <c r="F177" s="30"/>
      <c r="G177" s="30">
        <v>6000</v>
      </c>
      <c r="H177" s="120"/>
      <c r="I177" s="43" t="s">
        <v>91</v>
      </c>
      <c r="J177" s="43" t="s">
        <v>87</v>
      </c>
      <c r="K177" s="43"/>
      <c r="L177" s="29"/>
      <c r="N177" s="43" t="s">
        <v>688</v>
      </c>
      <c r="O177" s="223"/>
      <c r="P177" s="31">
        <f t="shared" si="8"/>
        <v>9245.7099999999627</v>
      </c>
      <c r="Q177" s="31">
        <f t="shared" si="9"/>
        <v>134976.90000000002</v>
      </c>
      <c r="R177" s="31">
        <f t="shared" si="10"/>
        <v>144222.60999999999</v>
      </c>
    </row>
    <row r="178" spans="1:18" ht="15.75" customHeight="1">
      <c r="A178" s="43">
        <v>257</v>
      </c>
      <c r="B178" s="28">
        <v>43557</v>
      </c>
      <c r="C178" s="43" t="s">
        <v>3969</v>
      </c>
      <c r="D178" s="52"/>
      <c r="F178" s="495">
        <v>120</v>
      </c>
      <c r="G178" s="30"/>
      <c r="H178" s="120"/>
      <c r="I178" s="43" t="s">
        <v>89</v>
      </c>
      <c r="J178" s="43" t="s">
        <v>87</v>
      </c>
      <c r="K178" s="43" t="s">
        <v>3970</v>
      </c>
      <c r="L178" s="29">
        <v>8139</v>
      </c>
      <c r="N178" s="43" t="s">
        <v>688</v>
      </c>
      <c r="O178" s="223"/>
      <c r="P178" s="31">
        <f t="shared" si="8"/>
        <v>9125.7099999999627</v>
      </c>
      <c r="Q178" s="31">
        <f t="shared" si="9"/>
        <v>135096.90000000002</v>
      </c>
      <c r="R178" s="31">
        <f t="shared" si="10"/>
        <v>144222.60999999999</v>
      </c>
    </row>
    <row r="179" spans="1:18" ht="15.75" customHeight="1">
      <c r="A179" s="43">
        <v>257</v>
      </c>
      <c r="B179" s="28">
        <v>43558</v>
      </c>
      <c r="C179" s="43" t="s">
        <v>3971</v>
      </c>
      <c r="D179" s="52"/>
      <c r="F179" s="496">
        <v>995</v>
      </c>
      <c r="G179" s="30"/>
      <c r="H179" s="120"/>
      <c r="I179" s="43" t="s">
        <v>91</v>
      </c>
      <c r="J179" s="43" t="s">
        <v>87</v>
      </c>
      <c r="K179" s="29" t="s">
        <v>3923</v>
      </c>
      <c r="L179" s="29">
        <v>961</v>
      </c>
      <c r="N179" s="43" t="s">
        <v>688</v>
      </c>
      <c r="O179" s="223"/>
      <c r="P179" s="31">
        <f t="shared" si="8"/>
        <v>8130.7099999999627</v>
      </c>
      <c r="Q179" s="31">
        <f t="shared" si="9"/>
        <v>136091.90000000002</v>
      </c>
      <c r="R179" s="31">
        <f t="shared" si="10"/>
        <v>144222.60999999999</v>
      </c>
    </row>
    <row r="180" spans="1:18" ht="15.75" customHeight="1">
      <c r="A180" s="43">
        <v>257</v>
      </c>
      <c r="B180" s="28">
        <v>43558</v>
      </c>
      <c r="C180" s="27" t="s">
        <v>876</v>
      </c>
      <c r="D180" s="52"/>
      <c r="F180" s="495">
        <v>716.42</v>
      </c>
      <c r="G180" s="30"/>
      <c r="H180" s="120"/>
      <c r="I180" s="43" t="s">
        <v>91</v>
      </c>
      <c r="J180" s="43" t="s">
        <v>87</v>
      </c>
      <c r="K180" s="43"/>
      <c r="L180" s="29"/>
      <c r="N180" s="43" t="s">
        <v>688</v>
      </c>
      <c r="O180" s="223"/>
      <c r="P180" s="31">
        <f t="shared" si="8"/>
        <v>7414.2899999999499</v>
      </c>
      <c r="Q180" s="31">
        <f t="shared" si="9"/>
        <v>136808.32000000004</v>
      </c>
      <c r="R180" s="31">
        <f t="shared" si="10"/>
        <v>144222.60999999999</v>
      </c>
    </row>
    <row r="181" spans="1:18" ht="15.75" customHeight="1">
      <c r="A181" s="43">
        <v>257</v>
      </c>
      <c r="B181" s="28">
        <v>43558</v>
      </c>
      <c r="C181" s="27" t="s">
        <v>877</v>
      </c>
      <c r="D181" s="52"/>
      <c r="F181" s="38">
        <v>134.28</v>
      </c>
      <c r="G181" s="30"/>
      <c r="H181" s="120"/>
      <c r="I181" s="43" t="s">
        <v>91</v>
      </c>
      <c r="J181" s="43" t="s">
        <v>87</v>
      </c>
      <c r="K181" s="43"/>
      <c r="L181" s="29"/>
      <c r="N181" s="43" t="s">
        <v>688</v>
      </c>
      <c r="O181" s="223"/>
      <c r="P181" s="31">
        <f t="shared" si="8"/>
        <v>7280.0099999999511</v>
      </c>
      <c r="Q181" s="31">
        <f t="shared" si="9"/>
        <v>136942.60000000003</v>
      </c>
      <c r="R181" s="31">
        <f t="shared" si="10"/>
        <v>144222.60999999999</v>
      </c>
    </row>
    <row r="182" spans="1:18" ht="15.75" customHeight="1">
      <c r="A182" s="43">
        <v>257</v>
      </c>
      <c r="B182" s="28">
        <v>43570</v>
      </c>
      <c r="C182" s="43" t="s">
        <v>885</v>
      </c>
      <c r="D182" s="52"/>
      <c r="F182" s="38">
        <v>84.5</v>
      </c>
      <c r="G182" s="30"/>
      <c r="H182" s="120"/>
      <c r="I182" s="43" t="s">
        <v>89</v>
      </c>
      <c r="J182" s="29" t="s">
        <v>87</v>
      </c>
      <c r="K182" s="43" t="s">
        <v>166</v>
      </c>
      <c r="L182" s="29"/>
      <c r="N182" s="43" t="s">
        <v>688</v>
      </c>
      <c r="O182" s="223"/>
      <c r="P182" s="31">
        <f t="shared" si="8"/>
        <v>7195.5099999999511</v>
      </c>
      <c r="Q182" s="31">
        <f t="shared" si="9"/>
        <v>137027.10000000003</v>
      </c>
      <c r="R182" s="31">
        <f t="shared" si="10"/>
        <v>144222.60999999999</v>
      </c>
    </row>
    <row r="183" spans="1:18" ht="15.75" customHeight="1">
      <c r="A183" s="43">
        <v>257</v>
      </c>
      <c r="B183" s="28">
        <v>43570</v>
      </c>
      <c r="C183" s="43" t="s">
        <v>885</v>
      </c>
      <c r="D183" s="52"/>
      <c r="F183" s="38">
        <v>25.4</v>
      </c>
      <c r="G183" s="30"/>
      <c r="H183" s="120"/>
      <c r="I183" s="43" t="s">
        <v>89</v>
      </c>
      <c r="J183" s="29" t="s">
        <v>87</v>
      </c>
      <c r="K183" s="43" t="s">
        <v>1066</v>
      </c>
      <c r="L183" s="29"/>
      <c r="N183" s="43" t="s">
        <v>688</v>
      </c>
      <c r="O183" s="223"/>
      <c r="P183" s="31">
        <f t="shared" si="8"/>
        <v>7170.1099999999569</v>
      </c>
      <c r="Q183" s="31">
        <f t="shared" si="9"/>
        <v>137052.50000000003</v>
      </c>
      <c r="R183" s="31">
        <f t="shared" si="10"/>
        <v>144222.60999999999</v>
      </c>
    </row>
    <row r="184" spans="1:18" ht="15.75" customHeight="1">
      <c r="A184" s="43">
        <v>257</v>
      </c>
      <c r="B184" s="28">
        <v>43570</v>
      </c>
      <c r="C184" s="43" t="s">
        <v>885</v>
      </c>
      <c r="D184" s="52"/>
      <c r="F184" s="38">
        <v>41.7</v>
      </c>
      <c r="G184" s="30"/>
      <c r="H184" s="120"/>
      <c r="I184" s="43" t="s">
        <v>89</v>
      </c>
      <c r="J184" s="29" t="s">
        <v>87</v>
      </c>
      <c r="K184" s="43" t="s">
        <v>1351</v>
      </c>
      <c r="L184" s="29"/>
      <c r="N184" s="43" t="s">
        <v>688</v>
      </c>
      <c r="O184" s="223"/>
      <c r="P184" s="31">
        <f t="shared" si="8"/>
        <v>7128.4099999999453</v>
      </c>
      <c r="Q184" s="31">
        <f t="shared" si="9"/>
        <v>137094.20000000004</v>
      </c>
      <c r="R184" s="31">
        <f t="shared" si="10"/>
        <v>144222.60999999999</v>
      </c>
    </row>
    <row r="185" spans="1:18" ht="15.75" customHeight="1">
      <c r="A185" s="43">
        <v>257</v>
      </c>
      <c r="B185" s="28">
        <v>43574</v>
      </c>
      <c r="C185" s="43" t="s">
        <v>611</v>
      </c>
      <c r="D185" s="52"/>
      <c r="F185" s="496">
        <v>1030</v>
      </c>
      <c r="G185" s="30"/>
      <c r="H185" s="120"/>
      <c r="I185" s="43" t="s">
        <v>91</v>
      </c>
      <c r="J185" s="43" t="s">
        <v>87</v>
      </c>
      <c r="K185" s="43"/>
      <c r="L185" s="29">
        <v>878</v>
      </c>
      <c r="N185" s="43" t="s">
        <v>688</v>
      </c>
      <c r="O185" s="223"/>
      <c r="P185" s="31">
        <f t="shared" si="8"/>
        <v>6098.4099999999453</v>
      </c>
      <c r="Q185" s="31">
        <f t="shared" si="9"/>
        <v>138124.20000000004</v>
      </c>
      <c r="R185" s="31">
        <f t="shared" si="10"/>
        <v>144222.60999999999</v>
      </c>
    </row>
    <row r="186" spans="1:18" ht="15.75" customHeight="1">
      <c r="A186" s="43">
        <v>257</v>
      </c>
      <c r="B186" s="28">
        <v>43574</v>
      </c>
      <c r="C186" s="43" t="s">
        <v>3972</v>
      </c>
      <c r="D186" s="52"/>
      <c r="F186" s="496">
        <v>525</v>
      </c>
      <c r="G186" s="30"/>
      <c r="H186" s="120"/>
      <c r="I186" s="43" t="s">
        <v>91</v>
      </c>
      <c r="J186" s="43" t="s">
        <v>87</v>
      </c>
      <c r="K186" s="43"/>
      <c r="L186" s="29"/>
      <c r="N186" s="43" t="s">
        <v>688</v>
      </c>
      <c r="O186" s="223"/>
      <c r="P186" s="31">
        <f t="shared" si="8"/>
        <v>5573.4099999999453</v>
      </c>
      <c r="Q186" s="31">
        <f t="shared" si="9"/>
        <v>138649.20000000004</v>
      </c>
      <c r="R186" s="31">
        <f t="shared" si="10"/>
        <v>144222.60999999999</v>
      </c>
    </row>
    <row r="187" spans="1:18" ht="15.75" customHeight="1">
      <c r="A187" s="43">
        <v>257</v>
      </c>
      <c r="B187" s="28">
        <v>43575</v>
      </c>
      <c r="C187" s="27" t="s">
        <v>882</v>
      </c>
      <c r="D187" s="52"/>
      <c r="F187" s="495">
        <v>54.82</v>
      </c>
      <c r="G187" s="30"/>
      <c r="H187" s="120"/>
      <c r="I187" s="43" t="s">
        <v>91</v>
      </c>
      <c r="J187" s="43" t="s">
        <v>87</v>
      </c>
      <c r="K187" s="43"/>
      <c r="L187" s="29"/>
      <c r="N187" s="43" t="s">
        <v>688</v>
      </c>
      <c r="O187" s="223"/>
      <c r="P187" s="31">
        <f t="shared" si="8"/>
        <v>5518.5899999999383</v>
      </c>
      <c r="Q187" s="31">
        <f t="shared" si="9"/>
        <v>138704.02000000005</v>
      </c>
      <c r="R187" s="31">
        <f t="shared" si="10"/>
        <v>144222.60999999999</v>
      </c>
    </row>
    <row r="188" spans="1:18" ht="15.75" customHeight="1">
      <c r="A188" s="43">
        <v>257</v>
      </c>
      <c r="B188" s="28">
        <v>43586</v>
      </c>
      <c r="C188" s="43" t="s">
        <v>3973</v>
      </c>
      <c r="D188" s="52"/>
      <c r="F188" s="30">
        <v>9753.5</v>
      </c>
      <c r="G188" s="30"/>
      <c r="H188" s="120"/>
      <c r="I188" s="43" t="s">
        <v>91</v>
      </c>
      <c r="J188" s="43" t="s">
        <v>87</v>
      </c>
      <c r="K188" s="43" t="s">
        <v>1642</v>
      </c>
      <c r="L188" s="29" t="s">
        <v>3968</v>
      </c>
      <c r="N188" s="43" t="s">
        <v>688</v>
      </c>
      <c r="O188" s="223"/>
      <c r="P188" s="31">
        <f t="shared" si="8"/>
        <v>-4234.9100000000617</v>
      </c>
      <c r="Q188" s="31">
        <f t="shared" si="9"/>
        <v>148457.52000000005</v>
      </c>
      <c r="R188" s="31">
        <f t="shared" si="10"/>
        <v>144222.60999999999</v>
      </c>
    </row>
    <row r="189" spans="1:18" ht="15.75" customHeight="1">
      <c r="A189" s="43">
        <v>257</v>
      </c>
      <c r="B189" s="28">
        <v>43587</v>
      </c>
      <c r="C189" s="43" t="s">
        <v>3951</v>
      </c>
      <c r="D189" s="52"/>
      <c r="F189" s="30">
        <v>1158</v>
      </c>
      <c r="G189" s="30"/>
      <c r="H189" s="120"/>
      <c r="I189" s="43" t="s">
        <v>91</v>
      </c>
      <c r="J189" s="43" t="s">
        <v>87</v>
      </c>
      <c r="K189" s="29" t="s">
        <v>3923</v>
      </c>
      <c r="L189" s="29">
        <v>985</v>
      </c>
      <c r="N189" s="43" t="s">
        <v>688</v>
      </c>
      <c r="O189" s="223"/>
      <c r="P189" s="31">
        <f t="shared" si="8"/>
        <v>-5392.9100000000617</v>
      </c>
      <c r="Q189" s="31">
        <f t="shared" si="9"/>
        <v>149615.52000000005</v>
      </c>
      <c r="R189" s="31">
        <f t="shared" si="10"/>
        <v>144222.60999999999</v>
      </c>
    </row>
    <row r="190" spans="1:18" ht="15.75" customHeight="1">
      <c r="A190" s="43">
        <v>257</v>
      </c>
      <c r="B190" s="28">
        <v>43588</v>
      </c>
      <c r="C190" s="43" t="s">
        <v>887</v>
      </c>
      <c r="D190" s="52"/>
      <c r="F190" s="30">
        <v>1252.33</v>
      </c>
      <c r="G190" s="30"/>
      <c r="H190" s="120"/>
      <c r="I190" s="43" t="s">
        <v>91</v>
      </c>
      <c r="J190" s="43" t="s">
        <v>87</v>
      </c>
      <c r="K190" s="43"/>
      <c r="L190" s="29"/>
      <c r="N190" s="43" t="s">
        <v>688</v>
      </c>
      <c r="O190" s="223"/>
      <c r="P190" s="31">
        <f t="shared" si="8"/>
        <v>-6645.2400000000489</v>
      </c>
      <c r="Q190" s="31">
        <f t="shared" si="9"/>
        <v>150867.85000000003</v>
      </c>
      <c r="R190" s="31">
        <f t="shared" si="10"/>
        <v>144222.60999999999</v>
      </c>
    </row>
    <row r="191" spans="1:18" ht="15.75" customHeight="1">
      <c r="A191" s="43">
        <v>257</v>
      </c>
      <c r="B191" s="28">
        <v>43588</v>
      </c>
      <c r="C191" s="43" t="s">
        <v>888</v>
      </c>
      <c r="D191" s="52"/>
      <c r="F191" s="30">
        <v>239.67</v>
      </c>
      <c r="G191" s="30"/>
      <c r="H191" s="120"/>
      <c r="I191" s="43" t="s">
        <v>91</v>
      </c>
      <c r="J191" s="43" t="s">
        <v>87</v>
      </c>
      <c r="K191" s="43"/>
      <c r="L191" s="29"/>
      <c r="N191" s="43" t="s">
        <v>688</v>
      </c>
      <c r="O191" s="223"/>
      <c r="P191" s="31">
        <f t="shared" si="8"/>
        <v>-6884.9100000000617</v>
      </c>
      <c r="Q191" s="31">
        <f t="shared" si="9"/>
        <v>151107.52000000005</v>
      </c>
      <c r="R191" s="31">
        <f t="shared" si="10"/>
        <v>144222.60999999999</v>
      </c>
    </row>
    <row r="192" spans="1:18" ht="15.75" customHeight="1">
      <c r="A192" s="43">
        <v>257</v>
      </c>
      <c r="B192" s="28">
        <v>43595</v>
      </c>
      <c r="C192" s="43" t="s">
        <v>687</v>
      </c>
      <c r="D192" s="52"/>
      <c r="F192" s="30"/>
      <c r="G192" s="30">
        <v>6000</v>
      </c>
      <c r="H192" s="120"/>
      <c r="I192" s="43" t="s">
        <v>91</v>
      </c>
      <c r="J192" s="43" t="s">
        <v>87</v>
      </c>
      <c r="K192" s="43"/>
      <c r="L192" s="29"/>
      <c r="N192" s="43" t="s">
        <v>688</v>
      </c>
      <c r="O192" s="223"/>
      <c r="P192" s="31">
        <f t="shared" si="8"/>
        <v>-884.9100000000617</v>
      </c>
      <c r="Q192" s="31">
        <f t="shared" si="9"/>
        <v>151107.52000000005</v>
      </c>
      <c r="R192" s="31">
        <f t="shared" si="10"/>
        <v>150222.60999999999</v>
      </c>
    </row>
    <row r="193" spans="1:18" ht="15.75" customHeight="1">
      <c r="A193" s="43">
        <v>257</v>
      </c>
      <c r="B193" s="28">
        <v>43605</v>
      </c>
      <c r="C193" s="43" t="s">
        <v>889</v>
      </c>
      <c r="D193" s="52"/>
      <c r="F193" s="38">
        <v>98</v>
      </c>
      <c r="G193" s="30"/>
      <c r="H193" s="120"/>
      <c r="I193" s="43" t="s">
        <v>91</v>
      </c>
      <c r="J193" s="43" t="s">
        <v>87</v>
      </c>
      <c r="K193" s="43"/>
      <c r="L193" s="29"/>
      <c r="N193" s="43" t="s">
        <v>688</v>
      </c>
      <c r="O193" s="223"/>
      <c r="P193" s="31">
        <f t="shared" si="8"/>
        <v>-982.9100000000617</v>
      </c>
      <c r="Q193" s="31">
        <f t="shared" si="9"/>
        <v>151205.52000000005</v>
      </c>
      <c r="R193" s="31">
        <f t="shared" si="10"/>
        <v>150222.60999999999</v>
      </c>
    </row>
    <row r="194" spans="1:18" ht="15.75" customHeight="1">
      <c r="A194" s="43">
        <v>257</v>
      </c>
      <c r="B194" s="28">
        <v>43605</v>
      </c>
      <c r="C194" s="43" t="s">
        <v>687</v>
      </c>
      <c r="D194" s="52"/>
      <c r="F194" s="30"/>
      <c r="G194" s="30">
        <v>6000</v>
      </c>
      <c r="H194" s="120"/>
      <c r="I194" s="43" t="s">
        <v>91</v>
      </c>
      <c r="J194" s="43" t="s">
        <v>87</v>
      </c>
      <c r="K194" s="43"/>
      <c r="L194" s="29"/>
      <c r="N194" s="43" t="s">
        <v>688</v>
      </c>
      <c r="O194" s="223"/>
      <c r="P194" s="31">
        <f t="shared" ref="P194:P257" si="11">R194-Q194</f>
        <v>5017.0899999999383</v>
      </c>
      <c r="Q194" s="31">
        <f t="shared" si="9"/>
        <v>151205.52000000005</v>
      </c>
      <c r="R194" s="31">
        <f t="shared" si="10"/>
        <v>156222.60999999999</v>
      </c>
    </row>
    <row r="195" spans="1:18" ht="15.75" customHeight="1">
      <c r="A195" s="43">
        <v>257</v>
      </c>
      <c r="B195" s="28">
        <v>43605</v>
      </c>
      <c r="C195" s="43" t="s">
        <v>687</v>
      </c>
      <c r="D195" s="52"/>
      <c r="F195" s="30"/>
      <c r="G195" s="30">
        <v>6000</v>
      </c>
      <c r="H195" s="120"/>
      <c r="I195" s="43" t="s">
        <v>91</v>
      </c>
      <c r="J195" s="43" t="s">
        <v>87</v>
      </c>
      <c r="K195" s="43"/>
      <c r="L195" s="29"/>
      <c r="N195" s="43" t="s">
        <v>688</v>
      </c>
      <c r="O195" s="223"/>
      <c r="P195" s="31">
        <f t="shared" si="11"/>
        <v>11017.089999999938</v>
      </c>
      <c r="Q195" s="31">
        <f t="shared" si="9"/>
        <v>151205.52000000005</v>
      </c>
      <c r="R195" s="31">
        <f t="shared" si="10"/>
        <v>162222.60999999999</v>
      </c>
    </row>
    <row r="196" spans="1:18" ht="15.75" customHeight="1">
      <c r="A196" s="43">
        <v>257</v>
      </c>
      <c r="B196" s="28">
        <v>43606</v>
      </c>
      <c r="C196" s="43" t="s">
        <v>3348</v>
      </c>
      <c r="D196" s="52"/>
      <c r="F196" s="30"/>
      <c r="G196" s="30"/>
      <c r="H196" s="120">
        <v>27623</v>
      </c>
      <c r="I196" s="43"/>
      <c r="J196" s="43" t="s">
        <v>87</v>
      </c>
      <c r="K196" s="43" t="s">
        <v>791</v>
      </c>
      <c r="L196" s="29">
        <v>102</v>
      </c>
      <c r="N196" s="43" t="s">
        <v>688</v>
      </c>
      <c r="O196" s="223"/>
      <c r="P196" s="31">
        <f t="shared" si="11"/>
        <v>11017.089999999938</v>
      </c>
      <c r="Q196" s="31">
        <f t="shared" si="9"/>
        <v>151205.52000000005</v>
      </c>
      <c r="R196" s="31">
        <f t="shared" si="10"/>
        <v>162222.60999999999</v>
      </c>
    </row>
    <row r="197" spans="1:18" ht="15.75" customHeight="1">
      <c r="A197" s="43">
        <v>257</v>
      </c>
      <c r="B197" s="28">
        <v>43606</v>
      </c>
      <c r="C197" s="43" t="s">
        <v>687</v>
      </c>
      <c r="D197" s="52"/>
      <c r="F197" s="30"/>
      <c r="G197" s="30">
        <v>2500</v>
      </c>
      <c r="H197" s="120"/>
      <c r="I197" s="43" t="s">
        <v>91</v>
      </c>
      <c r="J197" s="43" t="s">
        <v>87</v>
      </c>
      <c r="K197" s="43"/>
      <c r="L197" s="29"/>
      <c r="N197" s="43" t="s">
        <v>688</v>
      </c>
      <c r="O197" s="223"/>
      <c r="P197" s="31">
        <f t="shared" si="11"/>
        <v>13517.089999999938</v>
      </c>
      <c r="Q197" s="31">
        <f t="shared" si="9"/>
        <v>151205.52000000005</v>
      </c>
      <c r="R197" s="31">
        <f t="shared" si="10"/>
        <v>164722.60999999999</v>
      </c>
    </row>
    <row r="198" spans="1:18" ht="15.75" customHeight="1">
      <c r="A198" s="43">
        <v>257</v>
      </c>
      <c r="B198" s="28">
        <v>43615</v>
      </c>
      <c r="C198" s="43" t="s">
        <v>1027</v>
      </c>
      <c r="D198" s="52"/>
      <c r="F198" s="30">
        <v>30</v>
      </c>
      <c r="G198" s="30"/>
      <c r="H198" s="120"/>
      <c r="I198" s="43" t="s">
        <v>89</v>
      </c>
      <c r="J198" s="43" t="s">
        <v>87</v>
      </c>
      <c r="K198" s="43" t="s">
        <v>886</v>
      </c>
      <c r="L198" s="29">
        <v>345</v>
      </c>
      <c r="N198" s="43" t="s">
        <v>688</v>
      </c>
      <c r="O198" s="223"/>
      <c r="P198" s="31">
        <f t="shared" si="11"/>
        <v>13487.089999999938</v>
      </c>
      <c r="Q198" s="31">
        <f t="shared" si="9"/>
        <v>151235.52000000005</v>
      </c>
      <c r="R198" s="31">
        <f t="shared" si="10"/>
        <v>164722.60999999999</v>
      </c>
    </row>
    <row r="199" spans="1:18" ht="15.75" customHeight="1">
      <c r="A199" s="43">
        <v>257</v>
      </c>
      <c r="B199" s="28">
        <v>43618</v>
      </c>
      <c r="C199" s="43" t="s">
        <v>3951</v>
      </c>
      <c r="D199" s="52"/>
      <c r="F199" s="30">
        <v>1275</v>
      </c>
      <c r="G199" s="30"/>
      <c r="H199" s="120"/>
      <c r="I199" s="43" t="s">
        <v>91</v>
      </c>
      <c r="J199" s="43" t="s">
        <v>87</v>
      </c>
      <c r="K199" s="29" t="s">
        <v>3923</v>
      </c>
      <c r="L199" s="29">
        <v>1014</v>
      </c>
      <c r="N199" s="43" t="s">
        <v>688</v>
      </c>
      <c r="O199" s="223"/>
      <c r="P199" s="31">
        <f t="shared" si="11"/>
        <v>12212.089999999938</v>
      </c>
      <c r="Q199" s="31">
        <f t="shared" si="9"/>
        <v>152510.52000000005</v>
      </c>
      <c r="R199" s="31">
        <f t="shared" si="10"/>
        <v>164722.60999999999</v>
      </c>
    </row>
    <row r="200" spans="1:18" ht="15.75" customHeight="1">
      <c r="A200" s="43">
        <v>257</v>
      </c>
      <c r="B200" s="28">
        <v>43622</v>
      </c>
      <c r="C200" s="27" t="s">
        <v>896</v>
      </c>
      <c r="D200" s="52"/>
      <c r="F200" s="30">
        <v>301.36</v>
      </c>
      <c r="G200" s="30"/>
      <c r="H200" s="120"/>
      <c r="I200" s="43" t="s">
        <v>91</v>
      </c>
      <c r="J200" s="43" t="s">
        <v>87</v>
      </c>
      <c r="K200" s="43"/>
      <c r="L200" s="29"/>
      <c r="N200" s="43" t="s">
        <v>688</v>
      </c>
      <c r="O200" s="223"/>
      <c r="P200" s="31">
        <f t="shared" si="11"/>
        <v>11910.729999999952</v>
      </c>
      <c r="Q200" s="31">
        <f t="shared" si="9"/>
        <v>152811.88000000003</v>
      </c>
      <c r="R200" s="31">
        <f t="shared" si="10"/>
        <v>164722.60999999999</v>
      </c>
    </row>
    <row r="201" spans="1:18" ht="15.75" customHeight="1">
      <c r="A201" s="43">
        <v>257</v>
      </c>
      <c r="B201" s="28">
        <v>43622</v>
      </c>
      <c r="C201" s="27" t="s">
        <v>897</v>
      </c>
      <c r="D201" s="52"/>
      <c r="F201" s="30">
        <v>57.52</v>
      </c>
      <c r="G201" s="30"/>
      <c r="H201" s="120"/>
      <c r="I201" s="43" t="s">
        <v>91</v>
      </c>
      <c r="J201" s="43" t="s">
        <v>87</v>
      </c>
      <c r="K201" s="43"/>
      <c r="L201" s="29"/>
      <c r="N201" s="43" t="s">
        <v>688</v>
      </c>
      <c r="O201" s="223"/>
      <c r="P201" s="31">
        <f t="shared" si="11"/>
        <v>11853.209999999963</v>
      </c>
      <c r="Q201" s="31">
        <f t="shared" si="9"/>
        <v>152869.40000000002</v>
      </c>
      <c r="R201" s="31">
        <f t="shared" si="10"/>
        <v>164722.60999999999</v>
      </c>
    </row>
    <row r="202" spans="1:18" ht="15.75" customHeight="1">
      <c r="A202" s="43">
        <v>257</v>
      </c>
      <c r="B202" s="28">
        <v>43622</v>
      </c>
      <c r="C202" s="43" t="s">
        <v>1696</v>
      </c>
      <c r="D202" s="52"/>
      <c r="F202" s="496">
        <v>850</v>
      </c>
      <c r="G202" s="30"/>
      <c r="H202" s="120"/>
      <c r="I202" s="43" t="s">
        <v>91</v>
      </c>
      <c r="J202" s="43" t="s">
        <v>87</v>
      </c>
      <c r="K202" s="43" t="s">
        <v>699</v>
      </c>
      <c r="L202" s="29">
        <v>3365</v>
      </c>
      <c r="N202" s="43" t="s">
        <v>688</v>
      </c>
      <c r="O202" s="223"/>
      <c r="P202" s="31">
        <f t="shared" si="11"/>
        <v>11003.209999999963</v>
      </c>
      <c r="Q202" s="31">
        <f t="shared" si="9"/>
        <v>153719.40000000002</v>
      </c>
      <c r="R202" s="31">
        <f t="shared" si="10"/>
        <v>164722.60999999999</v>
      </c>
    </row>
    <row r="203" spans="1:18" ht="15.75" customHeight="1">
      <c r="A203" s="43">
        <v>257</v>
      </c>
      <c r="B203" s="28">
        <v>43629</v>
      </c>
      <c r="C203" s="43" t="s">
        <v>3974</v>
      </c>
      <c r="D203" s="52"/>
      <c r="F203" s="30">
        <v>2000</v>
      </c>
      <c r="G203" s="30"/>
      <c r="H203" s="120"/>
      <c r="I203" s="43" t="s">
        <v>89</v>
      </c>
      <c r="J203" s="43" t="s">
        <v>87</v>
      </c>
      <c r="K203" s="43" t="s">
        <v>3975</v>
      </c>
      <c r="L203" s="29"/>
      <c r="N203" s="43" t="s">
        <v>688</v>
      </c>
      <c r="O203" s="223"/>
      <c r="P203" s="31">
        <f t="shared" si="11"/>
        <v>9003.2099999999627</v>
      </c>
      <c r="Q203" s="31">
        <f t="shared" si="9"/>
        <v>155719.40000000002</v>
      </c>
      <c r="R203" s="31">
        <f t="shared" si="10"/>
        <v>164722.60999999999</v>
      </c>
    </row>
    <row r="204" spans="1:18" ht="15.75" customHeight="1">
      <c r="A204" s="43">
        <v>257</v>
      </c>
      <c r="B204" s="28">
        <v>43633</v>
      </c>
      <c r="C204" s="43" t="s">
        <v>3977</v>
      </c>
      <c r="D204" s="52"/>
      <c r="F204" s="30">
        <v>468</v>
      </c>
      <c r="G204" s="30"/>
      <c r="H204" s="120"/>
      <c r="I204" s="43" t="s">
        <v>91</v>
      </c>
      <c r="J204" s="43" t="s">
        <v>87</v>
      </c>
      <c r="K204" s="43" t="s">
        <v>1349</v>
      </c>
      <c r="L204" s="29">
        <v>50095</v>
      </c>
      <c r="N204" s="43" t="s">
        <v>688</v>
      </c>
      <c r="O204" s="223"/>
      <c r="P204" s="31">
        <f t="shared" si="11"/>
        <v>8535.2099999999627</v>
      </c>
      <c r="Q204" s="31">
        <f t="shared" si="9"/>
        <v>156187.40000000002</v>
      </c>
      <c r="R204" s="31">
        <f t="shared" si="10"/>
        <v>164722.60999999999</v>
      </c>
    </row>
    <row r="205" spans="1:18" ht="15.75" customHeight="1">
      <c r="A205" s="43">
        <v>257</v>
      </c>
      <c r="B205" s="28">
        <v>43636</v>
      </c>
      <c r="C205" s="27" t="s">
        <v>898</v>
      </c>
      <c r="D205" s="52"/>
      <c r="F205" s="495">
        <v>23.8</v>
      </c>
      <c r="G205" s="30"/>
      <c r="H205" s="120"/>
      <c r="I205" s="43" t="s">
        <v>91</v>
      </c>
      <c r="J205" s="43" t="s">
        <v>87</v>
      </c>
      <c r="K205" s="43"/>
      <c r="L205" s="29"/>
      <c r="N205" s="43" t="s">
        <v>688</v>
      </c>
      <c r="O205" s="223"/>
      <c r="P205" s="31">
        <f t="shared" si="11"/>
        <v>8511.4099999999744</v>
      </c>
      <c r="Q205" s="31">
        <f t="shared" ref="Q205:Q268" si="12">SUBTOTAL(9,$F$2:F205)</f>
        <v>156211.20000000001</v>
      </c>
      <c r="R205" s="31">
        <f t="shared" ref="R205:R268" si="13">SUBTOTAL(9,$G$2:G205)</f>
        <v>164722.60999999999</v>
      </c>
    </row>
    <row r="206" spans="1:18" ht="15.75" customHeight="1">
      <c r="A206" s="43">
        <v>257</v>
      </c>
      <c r="B206" s="28">
        <v>43637</v>
      </c>
      <c r="C206" s="43" t="s">
        <v>3976</v>
      </c>
      <c r="D206" s="52"/>
      <c r="F206" s="30">
        <v>960</v>
      </c>
      <c r="G206" s="30"/>
      <c r="H206" s="120"/>
      <c r="I206" s="43" t="s">
        <v>91</v>
      </c>
      <c r="J206" s="43" t="s">
        <v>87</v>
      </c>
      <c r="K206" s="43"/>
      <c r="L206" s="29"/>
      <c r="N206" s="43" t="s">
        <v>688</v>
      </c>
      <c r="O206" s="223"/>
      <c r="P206" s="31">
        <f t="shared" si="11"/>
        <v>7551.4099999999744</v>
      </c>
      <c r="Q206" s="31">
        <f t="shared" si="12"/>
        <v>157171.20000000001</v>
      </c>
      <c r="R206" s="31">
        <f t="shared" si="13"/>
        <v>164722.60999999999</v>
      </c>
    </row>
    <row r="207" spans="1:18" ht="15.75" customHeight="1">
      <c r="A207" s="43">
        <v>257</v>
      </c>
      <c r="B207" s="28">
        <v>43640</v>
      </c>
      <c r="C207" s="43" t="s">
        <v>958</v>
      </c>
      <c r="D207" s="52"/>
      <c r="F207" s="38">
        <v>400</v>
      </c>
      <c r="G207" s="30"/>
      <c r="H207" s="120"/>
      <c r="I207" s="43" t="s">
        <v>89</v>
      </c>
      <c r="J207" s="43" t="s">
        <v>87</v>
      </c>
      <c r="K207" s="43"/>
      <c r="L207" s="29"/>
      <c r="N207" s="43" t="s">
        <v>688</v>
      </c>
      <c r="O207" s="223"/>
      <c r="P207" s="31">
        <f t="shared" si="11"/>
        <v>7151.4099999999744</v>
      </c>
      <c r="Q207" s="31">
        <f t="shared" si="12"/>
        <v>157571.20000000001</v>
      </c>
      <c r="R207" s="31">
        <f t="shared" si="13"/>
        <v>164722.60999999999</v>
      </c>
    </row>
    <row r="208" spans="1:18" ht="15.75" customHeight="1">
      <c r="A208" s="43">
        <v>257</v>
      </c>
      <c r="B208" s="28">
        <v>43649</v>
      </c>
      <c r="C208" s="43" t="s">
        <v>3932</v>
      </c>
      <c r="D208" s="52"/>
      <c r="F208" s="30">
        <v>1755</v>
      </c>
      <c r="G208" s="30"/>
      <c r="H208" s="120"/>
      <c r="I208" s="43" t="s">
        <v>91</v>
      </c>
      <c r="J208" s="43" t="s">
        <v>87</v>
      </c>
      <c r="K208" s="43"/>
      <c r="L208" s="29"/>
      <c r="N208" s="43" t="s">
        <v>688</v>
      </c>
      <c r="O208" s="223"/>
      <c r="P208" s="31">
        <f t="shared" si="11"/>
        <v>5396.4099999999744</v>
      </c>
      <c r="Q208" s="31">
        <f t="shared" si="12"/>
        <v>159326.20000000001</v>
      </c>
      <c r="R208" s="31">
        <f t="shared" si="13"/>
        <v>164722.60999999999</v>
      </c>
    </row>
    <row r="209" spans="1:18" ht="15.75" customHeight="1">
      <c r="A209" s="43">
        <v>257</v>
      </c>
      <c r="B209" s="28">
        <v>43653</v>
      </c>
      <c r="C209" s="43" t="s">
        <v>3966</v>
      </c>
      <c r="D209" s="52"/>
      <c r="F209" s="30">
        <v>913</v>
      </c>
      <c r="G209" s="30"/>
      <c r="H209" s="120"/>
      <c r="I209" s="43" t="s">
        <v>91</v>
      </c>
      <c r="J209" s="43" t="s">
        <v>87</v>
      </c>
      <c r="K209" s="29" t="s">
        <v>3923</v>
      </c>
      <c r="L209" s="29">
        <v>1057</v>
      </c>
      <c r="N209" s="43" t="s">
        <v>688</v>
      </c>
      <c r="O209" s="223"/>
      <c r="P209" s="31">
        <f t="shared" si="11"/>
        <v>4483.4099999999744</v>
      </c>
      <c r="Q209" s="31">
        <f t="shared" si="12"/>
        <v>160239.20000000001</v>
      </c>
      <c r="R209" s="31">
        <f t="shared" si="13"/>
        <v>164722.60999999999</v>
      </c>
    </row>
    <row r="210" spans="1:18" ht="15.75" customHeight="1">
      <c r="A210" s="43">
        <v>257</v>
      </c>
      <c r="B210" s="28">
        <v>43654</v>
      </c>
      <c r="C210" s="43" t="s">
        <v>3958</v>
      </c>
      <c r="D210" s="52"/>
      <c r="F210" s="30">
        <v>2500</v>
      </c>
      <c r="G210" s="30"/>
      <c r="H210" s="120"/>
      <c r="I210" s="43" t="s">
        <v>91</v>
      </c>
      <c r="J210" s="43" t="s">
        <v>87</v>
      </c>
      <c r="K210" s="43" t="s">
        <v>1126</v>
      </c>
      <c r="L210" s="29">
        <v>136</v>
      </c>
      <c r="N210" s="43" t="s">
        <v>688</v>
      </c>
      <c r="O210" s="223"/>
      <c r="P210" s="31">
        <f t="shared" si="11"/>
        <v>1983.4099999999744</v>
      </c>
      <c r="Q210" s="31">
        <f t="shared" si="12"/>
        <v>162739.20000000001</v>
      </c>
      <c r="R210" s="31">
        <f t="shared" si="13"/>
        <v>164722.60999999999</v>
      </c>
    </row>
    <row r="211" spans="1:18" ht="15.75" customHeight="1">
      <c r="A211" s="43">
        <v>257</v>
      </c>
      <c r="B211" s="28">
        <v>43654</v>
      </c>
      <c r="C211" s="43" t="s">
        <v>3958</v>
      </c>
      <c r="D211" s="52"/>
      <c r="F211" s="30">
        <v>784</v>
      </c>
      <c r="G211" s="30"/>
      <c r="H211" s="120"/>
      <c r="I211" s="43" t="s">
        <v>91</v>
      </c>
      <c r="J211" s="43" t="s">
        <v>87</v>
      </c>
      <c r="K211" s="43" t="s">
        <v>1126</v>
      </c>
      <c r="L211" s="29">
        <v>135</v>
      </c>
      <c r="N211" s="43" t="s">
        <v>688</v>
      </c>
      <c r="O211" s="223"/>
      <c r="P211" s="31">
        <f t="shared" si="11"/>
        <v>1199.4099999999744</v>
      </c>
      <c r="Q211" s="31">
        <f t="shared" si="12"/>
        <v>163523.20000000001</v>
      </c>
      <c r="R211" s="31">
        <f t="shared" si="13"/>
        <v>164722.60999999999</v>
      </c>
    </row>
    <row r="212" spans="1:18" ht="15.75" customHeight="1">
      <c r="A212" s="43">
        <v>257</v>
      </c>
      <c r="B212" s="28">
        <v>43669</v>
      </c>
      <c r="C212" s="43" t="s">
        <v>3978</v>
      </c>
      <c r="D212" s="52"/>
      <c r="F212" s="38">
        <v>289.8</v>
      </c>
      <c r="G212" s="30"/>
      <c r="H212" s="120"/>
      <c r="I212" s="43" t="s">
        <v>89</v>
      </c>
      <c r="J212" s="43" t="s">
        <v>87</v>
      </c>
      <c r="K212" s="43" t="s">
        <v>3979</v>
      </c>
      <c r="L212" s="29">
        <v>11</v>
      </c>
      <c r="N212" s="43" t="s">
        <v>688</v>
      </c>
      <c r="O212" s="223"/>
      <c r="P212" s="31">
        <f t="shared" si="11"/>
        <v>909.60999999998603</v>
      </c>
      <c r="Q212" s="31">
        <f t="shared" si="12"/>
        <v>163813</v>
      </c>
      <c r="R212" s="31">
        <f t="shared" si="13"/>
        <v>164722.60999999999</v>
      </c>
    </row>
    <row r="213" spans="1:18" ht="15.75" customHeight="1">
      <c r="A213" s="43">
        <v>257</v>
      </c>
      <c r="B213" s="28">
        <v>43678</v>
      </c>
      <c r="C213" s="27" t="s">
        <v>1698</v>
      </c>
      <c r="D213" s="52"/>
      <c r="F213" s="38">
        <v>716.52</v>
      </c>
      <c r="G213" s="30"/>
      <c r="H213" s="120"/>
      <c r="I213" s="43" t="s">
        <v>91</v>
      </c>
      <c r="J213" s="43" t="s">
        <v>87</v>
      </c>
      <c r="K213" s="43"/>
      <c r="L213" s="29"/>
      <c r="N213" s="43" t="s">
        <v>688</v>
      </c>
      <c r="O213" s="223"/>
      <c r="P213" s="31">
        <f t="shared" si="11"/>
        <v>193.08999999999651</v>
      </c>
      <c r="Q213" s="31">
        <f t="shared" si="12"/>
        <v>164529.51999999999</v>
      </c>
      <c r="R213" s="31">
        <f t="shared" si="13"/>
        <v>164722.60999999999</v>
      </c>
    </row>
    <row r="214" spans="1:18" ht="15.75" customHeight="1">
      <c r="A214" s="43">
        <v>257</v>
      </c>
      <c r="B214" s="28">
        <v>43678</v>
      </c>
      <c r="C214" s="27" t="s">
        <v>1699</v>
      </c>
      <c r="D214" s="52"/>
      <c r="F214" s="38">
        <v>134.07</v>
      </c>
      <c r="G214" s="30"/>
      <c r="H214" s="120"/>
      <c r="I214" s="43" t="s">
        <v>91</v>
      </c>
      <c r="J214" s="43" t="s">
        <v>87</v>
      </c>
      <c r="K214" s="43"/>
      <c r="L214" s="29"/>
      <c r="N214" s="43" t="s">
        <v>688</v>
      </c>
      <c r="O214" s="223"/>
      <c r="P214" s="31">
        <f t="shared" si="11"/>
        <v>59.019999999989523</v>
      </c>
      <c r="Q214" s="31">
        <f t="shared" si="12"/>
        <v>164663.59</v>
      </c>
      <c r="R214" s="31">
        <f t="shared" si="13"/>
        <v>164722.60999999999</v>
      </c>
    </row>
    <row r="215" spans="1:18" ht="15.75" customHeight="1">
      <c r="A215" s="43">
        <v>257</v>
      </c>
      <c r="B215" s="28">
        <v>43678</v>
      </c>
      <c r="C215" s="43" t="s">
        <v>3980</v>
      </c>
      <c r="D215" s="52"/>
      <c r="F215" s="496">
        <v>300</v>
      </c>
      <c r="G215" s="30"/>
      <c r="H215" s="120"/>
      <c r="I215" s="43" t="s">
        <v>91</v>
      </c>
      <c r="J215" s="43" t="s">
        <v>87</v>
      </c>
      <c r="K215" s="43" t="s">
        <v>1050</v>
      </c>
      <c r="L215" s="29">
        <v>50099</v>
      </c>
      <c r="N215" s="43" t="s">
        <v>688</v>
      </c>
      <c r="O215" s="223"/>
      <c r="P215" s="31">
        <f t="shared" si="11"/>
        <v>-240.98000000001048</v>
      </c>
      <c r="Q215" s="31">
        <f t="shared" si="12"/>
        <v>164963.59</v>
      </c>
      <c r="R215" s="31">
        <f t="shared" si="13"/>
        <v>164722.60999999999</v>
      </c>
    </row>
    <row r="216" spans="1:18" ht="15.75" customHeight="1">
      <c r="A216" s="43">
        <v>257</v>
      </c>
      <c r="B216" s="28">
        <v>43684</v>
      </c>
      <c r="C216" s="43" t="s">
        <v>3951</v>
      </c>
      <c r="D216" s="52"/>
      <c r="F216" s="30">
        <v>1931</v>
      </c>
      <c r="G216" s="30"/>
      <c r="H216" s="120"/>
      <c r="I216" s="43" t="s">
        <v>91</v>
      </c>
      <c r="J216" s="43" t="s">
        <v>87</v>
      </c>
      <c r="K216" s="29" t="s">
        <v>3923</v>
      </c>
      <c r="L216" s="29">
        <v>1087</v>
      </c>
      <c r="N216" s="43" t="s">
        <v>688</v>
      </c>
      <c r="O216" s="223"/>
      <c r="P216" s="31">
        <f t="shared" si="11"/>
        <v>-2171.9800000000105</v>
      </c>
      <c r="Q216" s="31">
        <f t="shared" si="12"/>
        <v>166894.59</v>
      </c>
      <c r="R216" s="31">
        <f t="shared" si="13"/>
        <v>164722.60999999999</v>
      </c>
    </row>
    <row r="217" spans="1:18" ht="15.75" customHeight="1">
      <c r="A217" s="43">
        <v>257</v>
      </c>
      <c r="B217" s="28">
        <v>43685</v>
      </c>
      <c r="C217" s="29" t="s">
        <v>3981</v>
      </c>
      <c r="D217" s="52"/>
      <c r="F217" s="30">
        <v>468</v>
      </c>
      <c r="G217" s="30"/>
      <c r="H217" s="120"/>
      <c r="I217" s="29" t="s">
        <v>3820</v>
      </c>
      <c r="J217" s="29"/>
      <c r="K217" s="29"/>
      <c r="L217" s="29"/>
      <c r="N217" s="43" t="s">
        <v>688</v>
      </c>
      <c r="O217" s="223"/>
      <c r="P217" s="31">
        <f t="shared" si="11"/>
        <v>-2639.9800000000105</v>
      </c>
      <c r="Q217" s="31">
        <f t="shared" si="12"/>
        <v>167362.59</v>
      </c>
      <c r="R217" s="31">
        <f t="shared" si="13"/>
        <v>164722.60999999999</v>
      </c>
    </row>
    <row r="218" spans="1:18" ht="15.75" customHeight="1">
      <c r="A218" s="43">
        <v>257</v>
      </c>
      <c r="B218" s="28">
        <v>43697</v>
      </c>
      <c r="C218" s="27" t="s">
        <v>1701</v>
      </c>
      <c r="D218" s="52"/>
      <c r="F218" s="495">
        <v>55.18</v>
      </c>
      <c r="G218" s="30"/>
      <c r="H218" s="120"/>
      <c r="I218" s="43" t="s">
        <v>91</v>
      </c>
      <c r="J218" s="43" t="s">
        <v>87</v>
      </c>
      <c r="K218" s="43"/>
      <c r="L218" s="29"/>
      <c r="N218" s="43" t="s">
        <v>688</v>
      </c>
      <c r="O218" s="223"/>
      <c r="P218" s="31">
        <f t="shared" si="11"/>
        <v>-2695.1600000000035</v>
      </c>
      <c r="Q218" s="31">
        <f t="shared" si="12"/>
        <v>167417.76999999999</v>
      </c>
      <c r="R218" s="31">
        <f t="shared" si="13"/>
        <v>164722.60999999999</v>
      </c>
    </row>
    <row r="219" spans="1:18" ht="15.75" customHeight="1">
      <c r="A219" s="43">
        <v>257</v>
      </c>
      <c r="B219" s="28">
        <v>43700</v>
      </c>
      <c r="C219" s="43" t="s">
        <v>687</v>
      </c>
      <c r="D219" s="52"/>
      <c r="F219" s="30"/>
      <c r="G219" s="30">
        <v>15000</v>
      </c>
      <c r="H219" s="120"/>
      <c r="I219" s="43" t="s">
        <v>91</v>
      </c>
      <c r="J219" s="43" t="s">
        <v>87</v>
      </c>
      <c r="K219" s="43"/>
      <c r="L219" s="29"/>
      <c r="N219" s="43" t="s">
        <v>688</v>
      </c>
      <c r="O219" s="223"/>
      <c r="P219" s="31">
        <f t="shared" si="11"/>
        <v>12304.839999999997</v>
      </c>
      <c r="Q219" s="31">
        <f t="shared" si="12"/>
        <v>167417.76999999999</v>
      </c>
      <c r="R219" s="31">
        <f t="shared" si="13"/>
        <v>179722.61</v>
      </c>
    </row>
    <row r="220" spans="1:18" ht="15.75" customHeight="1">
      <c r="A220" s="43">
        <v>257</v>
      </c>
      <c r="B220" s="28">
        <v>43704</v>
      </c>
      <c r="C220" s="43" t="s">
        <v>1031</v>
      </c>
      <c r="D220" s="52"/>
      <c r="F220" s="30">
        <v>7219</v>
      </c>
      <c r="G220" s="30"/>
      <c r="H220" s="120"/>
      <c r="I220" s="43" t="s">
        <v>91</v>
      </c>
      <c r="J220" s="43" t="s">
        <v>87</v>
      </c>
      <c r="K220" s="43" t="s">
        <v>791</v>
      </c>
      <c r="L220" s="29">
        <v>123</v>
      </c>
      <c r="N220" s="43" t="s">
        <v>688</v>
      </c>
      <c r="O220" s="223"/>
      <c r="P220" s="31">
        <f t="shared" si="11"/>
        <v>5085.8399999999965</v>
      </c>
      <c r="Q220" s="31">
        <f t="shared" si="12"/>
        <v>174636.77</v>
      </c>
      <c r="R220" s="31">
        <f t="shared" si="13"/>
        <v>179722.61</v>
      </c>
    </row>
    <row r="221" spans="1:18" ht="15.75" customHeight="1">
      <c r="A221" s="43">
        <v>257</v>
      </c>
      <c r="B221" s="28">
        <v>43705</v>
      </c>
      <c r="C221" s="43" t="s">
        <v>3982</v>
      </c>
      <c r="D221" s="52"/>
      <c r="F221" s="30">
        <v>77.7</v>
      </c>
      <c r="G221" s="30"/>
      <c r="H221" s="120"/>
      <c r="I221" s="43" t="s">
        <v>89</v>
      </c>
      <c r="J221" s="43" t="s">
        <v>87</v>
      </c>
      <c r="K221" s="43" t="s">
        <v>633</v>
      </c>
      <c r="L221" s="29">
        <v>11</v>
      </c>
      <c r="N221" s="43" t="s">
        <v>688</v>
      </c>
      <c r="O221" s="223"/>
      <c r="P221" s="31">
        <f t="shared" si="11"/>
        <v>5008.1399999999849</v>
      </c>
      <c r="Q221" s="31">
        <f t="shared" si="12"/>
        <v>174714.47</v>
      </c>
      <c r="R221" s="31">
        <f t="shared" si="13"/>
        <v>179722.61</v>
      </c>
    </row>
    <row r="222" spans="1:18" ht="15.75" customHeight="1">
      <c r="A222" s="43">
        <v>257</v>
      </c>
      <c r="B222" s="28">
        <v>43711</v>
      </c>
      <c r="C222" s="43" t="s">
        <v>3951</v>
      </c>
      <c r="D222" s="52"/>
      <c r="F222" s="30">
        <v>1076</v>
      </c>
      <c r="G222" s="30"/>
      <c r="H222" s="120"/>
      <c r="I222" s="43" t="s">
        <v>91</v>
      </c>
      <c r="J222" s="43" t="s">
        <v>87</v>
      </c>
      <c r="K222" s="29" t="s">
        <v>3923</v>
      </c>
      <c r="L222" s="29">
        <v>1115</v>
      </c>
      <c r="N222" s="43" t="s">
        <v>688</v>
      </c>
      <c r="O222" s="223"/>
      <c r="P222" s="31">
        <f t="shared" si="11"/>
        <v>3932.1399999999849</v>
      </c>
      <c r="Q222" s="31">
        <f t="shared" si="12"/>
        <v>175790.47</v>
      </c>
      <c r="R222" s="31">
        <f t="shared" si="13"/>
        <v>179722.61</v>
      </c>
    </row>
    <row r="223" spans="1:18" ht="15.75" customHeight="1">
      <c r="A223" s="43">
        <v>257</v>
      </c>
      <c r="B223" s="28">
        <v>43711</v>
      </c>
      <c r="C223" s="43" t="s">
        <v>905</v>
      </c>
      <c r="D223" s="52"/>
      <c r="F223" s="38">
        <v>1090.8599999999999</v>
      </c>
      <c r="G223" s="30"/>
      <c r="H223" s="120"/>
      <c r="I223" s="43" t="s">
        <v>91</v>
      </c>
      <c r="J223" s="43" t="s">
        <v>87</v>
      </c>
      <c r="K223" s="43"/>
      <c r="L223" s="29"/>
      <c r="N223" s="43" t="s">
        <v>688</v>
      </c>
      <c r="O223" s="223"/>
      <c r="P223" s="31">
        <f t="shared" si="11"/>
        <v>2841.2799999999988</v>
      </c>
      <c r="Q223" s="31">
        <f t="shared" si="12"/>
        <v>176881.33</v>
      </c>
      <c r="R223" s="31">
        <f t="shared" si="13"/>
        <v>179722.61</v>
      </c>
    </row>
    <row r="224" spans="1:18" ht="15.75" customHeight="1">
      <c r="A224" s="43">
        <v>257</v>
      </c>
      <c r="B224" s="28">
        <v>43711</v>
      </c>
      <c r="C224" s="43" t="s">
        <v>906</v>
      </c>
      <c r="D224" s="52"/>
      <c r="F224" s="38">
        <v>213.19</v>
      </c>
      <c r="G224" s="30"/>
      <c r="H224" s="120"/>
      <c r="I224" s="43" t="s">
        <v>91</v>
      </c>
      <c r="J224" s="43" t="s">
        <v>87</v>
      </c>
      <c r="K224" s="43"/>
      <c r="L224" s="29"/>
      <c r="N224" s="43" t="s">
        <v>688</v>
      </c>
      <c r="O224" s="223"/>
      <c r="P224" s="31">
        <f t="shared" si="11"/>
        <v>2628.0899999999965</v>
      </c>
      <c r="Q224" s="31">
        <f t="shared" si="12"/>
        <v>177094.52</v>
      </c>
      <c r="R224" s="31">
        <f t="shared" si="13"/>
        <v>179722.61</v>
      </c>
    </row>
    <row r="225" spans="1:18" ht="15.75" customHeight="1">
      <c r="A225" s="43">
        <v>257</v>
      </c>
      <c r="B225" s="28">
        <v>43713</v>
      </c>
      <c r="C225" s="43" t="s">
        <v>885</v>
      </c>
      <c r="D225" s="52"/>
      <c r="F225" s="496">
        <v>197.3</v>
      </c>
      <c r="G225" s="30"/>
      <c r="H225" s="120"/>
      <c r="I225" s="43" t="s">
        <v>89</v>
      </c>
      <c r="J225" s="43" t="s">
        <v>87</v>
      </c>
      <c r="K225" s="43" t="s">
        <v>166</v>
      </c>
      <c r="L225" s="29">
        <v>9855</v>
      </c>
      <c r="N225" s="43" t="s">
        <v>688</v>
      </c>
      <c r="O225" s="223"/>
      <c r="P225" s="31">
        <f t="shared" si="11"/>
        <v>2430.7900000000081</v>
      </c>
      <c r="Q225" s="31">
        <f t="shared" si="12"/>
        <v>177291.81999999998</v>
      </c>
      <c r="R225" s="31">
        <f t="shared" si="13"/>
        <v>179722.61</v>
      </c>
    </row>
    <row r="226" spans="1:18" ht="15.75" customHeight="1">
      <c r="A226" s="43">
        <v>257</v>
      </c>
      <c r="B226" s="28">
        <v>43728</v>
      </c>
      <c r="C226" s="43" t="s">
        <v>907</v>
      </c>
      <c r="D226" s="52"/>
      <c r="F226" s="495">
        <v>106.68</v>
      </c>
      <c r="G226" s="30"/>
      <c r="H226" s="120"/>
      <c r="I226" s="43" t="s">
        <v>91</v>
      </c>
      <c r="J226" s="43" t="s">
        <v>87</v>
      </c>
      <c r="K226" s="43"/>
      <c r="L226" s="29"/>
      <c r="N226" s="43" t="s">
        <v>688</v>
      </c>
      <c r="O226" s="223"/>
      <c r="P226" s="31">
        <f t="shared" si="11"/>
        <v>2324.1100000000151</v>
      </c>
      <c r="Q226" s="31">
        <f t="shared" si="12"/>
        <v>177398.49999999997</v>
      </c>
      <c r="R226" s="31">
        <f t="shared" si="13"/>
        <v>179722.61</v>
      </c>
    </row>
    <row r="227" spans="1:18" ht="15.75" customHeight="1">
      <c r="A227" s="43">
        <v>257</v>
      </c>
      <c r="B227" s="28">
        <v>43737</v>
      </c>
      <c r="C227" s="43" t="s">
        <v>885</v>
      </c>
      <c r="D227" s="52"/>
      <c r="F227" s="30">
        <v>72.400000000000006</v>
      </c>
      <c r="G227" s="30"/>
      <c r="H227" s="120"/>
      <c r="I227" s="43" t="s">
        <v>89</v>
      </c>
      <c r="J227" s="43" t="s">
        <v>87</v>
      </c>
      <c r="K227" s="43" t="s">
        <v>363</v>
      </c>
      <c r="L227" s="29">
        <v>3365</v>
      </c>
      <c r="N227" s="43" t="s">
        <v>688</v>
      </c>
      <c r="O227" s="223"/>
      <c r="P227" s="31">
        <f t="shared" si="11"/>
        <v>2251.710000000021</v>
      </c>
      <c r="Q227" s="31">
        <f t="shared" si="12"/>
        <v>177470.89999999997</v>
      </c>
      <c r="R227" s="31">
        <f t="shared" si="13"/>
        <v>179722.61</v>
      </c>
    </row>
    <row r="228" spans="1:18" ht="15.75" customHeight="1">
      <c r="A228" s="43">
        <v>257</v>
      </c>
      <c r="B228" s="28">
        <v>43741</v>
      </c>
      <c r="C228" s="43" t="s">
        <v>2231</v>
      </c>
      <c r="D228" s="52"/>
      <c r="F228" s="30">
        <v>410</v>
      </c>
      <c r="G228" s="30"/>
      <c r="H228" s="120"/>
      <c r="I228" s="43" t="s">
        <v>91</v>
      </c>
      <c r="J228" s="43" t="s">
        <v>87</v>
      </c>
      <c r="K228" s="43" t="s">
        <v>3983</v>
      </c>
      <c r="L228" s="29">
        <v>3322</v>
      </c>
      <c r="N228" s="43" t="s">
        <v>688</v>
      </c>
      <c r="O228" s="223"/>
      <c r="P228" s="31">
        <f t="shared" si="11"/>
        <v>1841.710000000021</v>
      </c>
      <c r="Q228" s="31">
        <f t="shared" si="12"/>
        <v>177880.89999999997</v>
      </c>
      <c r="R228" s="31">
        <f t="shared" si="13"/>
        <v>179722.61</v>
      </c>
    </row>
    <row r="229" spans="1:18" ht="15.75" customHeight="1">
      <c r="A229" s="43">
        <v>257</v>
      </c>
      <c r="B229" s="28">
        <v>43741</v>
      </c>
      <c r="C229" s="43" t="s">
        <v>1691</v>
      </c>
      <c r="D229" s="52"/>
      <c r="F229" s="30">
        <v>293</v>
      </c>
      <c r="G229" s="30"/>
      <c r="H229" s="120"/>
      <c r="I229" s="43" t="s">
        <v>91</v>
      </c>
      <c r="J229" s="43" t="s">
        <v>87</v>
      </c>
      <c r="K229" s="43" t="s">
        <v>1349</v>
      </c>
      <c r="L229" s="33"/>
      <c r="N229" s="43" t="s">
        <v>688</v>
      </c>
      <c r="O229" s="223"/>
      <c r="P229" s="31">
        <f t="shared" si="11"/>
        <v>1548.710000000021</v>
      </c>
      <c r="Q229" s="31">
        <f t="shared" si="12"/>
        <v>178173.89999999997</v>
      </c>
      <c r="R229" s="31">
        <f t="shared" si="13"/>
        <v>179722.61</v>
      </c>
    </row>
    <row r="230" spans="1:18" ht="15.75" customHeight="1">
      <c r="A230" s="43">
        <v>257</v>
      </c>
      <c r="B230" s="28">
        <v>43741</v>
      </c>
      <c r="C230" s="43" t="s">
        <v>3951</v>
      </c>
      <c r="D230" s="52"/>
      <c r="F230" s="30">
        <v>1182</v>
      </c>
      <c r="G230" s="30"/>
      <c r="H230" s="120"/>
      <c r="I230" s="43" t="s">
        <v>91</v>
      </c>
      <c r="J230" s="43" t="s">
        <v>87</v>
      </c>
      <c r="K230" s="29" t="s">
        <v>3923</v>
      </c>
      <c r="L230" s="29">
        <v>1145</v>
      </c>
      <c r="N230" s="43" t="s">
        <v>688</v>
      </c>
      <c r="O230" s="223"/>
      <c r="P230" s="31">
        <f t="shared" si="11"/>
        <v>366.71000000002095</v>
      </c>
      <c r="Q230" s="31">
        <f t="shared" si="12"/>
        <v>179355.89999999997</v>
      </c>
      <c r="R230" s="31">
        <f t="shared" si="13"/>
        <v>179722.61</v>
      </c>
    </row>
    <row r="231" spans="1:18" ht="15.75" customHeight="1">
      <c r="A231" s="43">
        <v>257</v>
      </c>
      <c r="B231" s="28">
        <v>43741</v>
      </c>
      <c r="C231" s="27" t="s">
        <v>910</v>
      </c>
      <c r="D231" s="52"/>
      <c r="F231" s="30">
        <v>743.41</v>
      </c>
      <c r="G231" s="30"/>
      <c r="H231" s="120"/>
      <c r="I231" s="43" t="s">
        <v>91</v>
      </c>
      <c r="J231" s="43" t="s">
        <v>87</v>
      </c>
      <c r="K231" s="43"/>
      <c r="L231" s="29"/>
      <c r="N231" s="43" t="s">
        <v>688</v>
      </c>
      <c r="O231" s="223"/>
      <c r="P231" s="31">
        <f t="shared" si="11"/>
        <v>-376.69999999998254</v>
      </c>
      <c r="Q231" s="31">
        <f t="shared" si="12"/>
        <v>180099.30999999997</v>
      </c>
      <c r="R231" s="31">
        <f t="shared" si="13"/>
        <v>179722.61</v>
      </c>
    </row>
    <row r="232" spans="1:18" ht="15.75" customHeight="1">
      <c r="A232" s="43">
        <v>257</v>
      </c>
      <c r="B232" s="28">
        <v>43744</v>
      </c>
      <c r="C232" s="27" t="s">
        <v>911</v>
      </c>
      <c r="D232" s="52"/>
      <c r="F232" s="38">
        <v>143.66</v>
      </c>
      <c r="G232" s="30"/>
      <c r="H232" s="120"/>
      <c r="I232" s="43" t="s">
        <v>91</v>
      </c>
      <c r="J232" s="43" t="s">
        <v>87</v>
      </c>
      <c r="K232" s="43"/>
      <c r="L232" s="29"/>
      <c r="N232" s="43" t="s">
        <v>688</v>
      </c>
      <c r="O232" s="223"/>
      <c r="P232" s="31">
        <f t="shared" si="11"/>
        <v>-520.35999999998603</v>
      </c>
      <c r="Q232" s="31">
        <f t="shared" si="12"/>
        <v>180242.96999999997</v>
      </c>
      <c r="R232" s="31">
        <f t="shared" si="13"/>
        <v>179722.61</v>
      </c>
    </row>
    <row r="233" spans="1:18" ht="15.75" customHeight="1">
      <c r="A233" s="43">
        <v>257</v>
      </c>
      <c r="B233" s="28">
        <v>43756</v>
      </c>
      <c r="C233" s="43" t="s">
        <v>687</v>
      </c>
      <c r="D233" s="52"/>
      <c r="F233" s="496"/>
      <c r="G233" s="30">
        <v>10000</v>
      </c>
      <c r="H233" s="120"/>
      <c r="I233" s="43" t="s">
        <v>91</v>
      </c>
      <c r="J233" s="43" t="s">
        <v>87</v>
      </c>
      <c r="K233" s="43"/>
      <c r="L233" s="29"/>
      <c r="N233" s="43" t="s">
        <v>688</v>
      </c>
      <c r="O233" s="223"/>
      <c r="P233" s="31">
        <f t="shared" si="11"/>
        <v>9479.640000000014</v>
      </c>
      <c r="Q233" s="31">
        <f t="shared" si="12"/>
        <v>180242.96999999997</v>
      </c>
      <c r="R233" s="31">
        <f t="shared" si="13"/>
        <v>189722.61</v>
      </c>
    </row>
    <row r="234" spans="1:18" ht="15.75" customHeight="1">
      <c r="A234" s="43">
        <v>257</v>
      </c>
      <c r="B234" s="28">
        <v>43758</v>
      </c>
      <c r="C234" s="27" t="s">
        <v>914</v>
      </c>
      <c r="D234" s="52"/>
      <c r="F234" s="495">
        <v>58.54</v>
      </c>
      <c r="G234" s="30"/>
      <c r="H234" s="120"/>
      <c r="I234" s="43" t="s">
        <v>91</v>
      </c>
      <c r="J234" s="43" t="s">
        <v>87</v>
      </c>
      <c r="K234" s="43"/>
      <c r="L234" s="29"/>
      <c r="N234" s="43" t="s">
        <v>688</v>
      </c>
      <c r="O234" s="223"/>
      <c r="P234" s="31">
        <f t="shared" si="11"/>
        <v>9421.1000000000058</v>
      </c>
      <c r="Q234" s="31">
        <f t="shared" si="12"/>
        <v>180301.50999999998</v>
      </c>
      <c r="R234" s="31">
        <f t="shared" si="13"/>
        <v>189722.61</v>
      </c>
    </row>
    <row r="235" spans="1:18" ht="15.75" customHeight="1">
      <c r="A235" s="43">
        <v>257</v>
      </c>
      <c r="B235" s="28">
        <v>43763</v>
      </c>
      <c r="C235" s="43" t="s">
        <v>3348</v>
      </c>
      <c r="D235" s="52"/>
      <c r="F235" s="30">
        <v>7137</v>
      </c>
      <c r="G235" s="30"/>
      <c r="H235" s="120"/>
      <c r="I235" s="43" t="s">
        <v>91</v>
      </c>
      <c r="J235" s="43" t="s">
        <v>87</v>
      </c>
      <c r="K235" s="43" t="s">
        <v>791</v>
      </c>
      <c r="L235" s="29">
        <v>130</v>
      </c>
      <c r="N235" s="43" t="s">
        <v>688</v>
      </c>
      <c r="O235" s="223"/>
      <c r="P235" s="31">
        <f t="shared" si="11"/>
        <v>2284.1000000000058</v>
      </c>
      <c r="Q235" s="31">
        <f t="shared" si="12"/>
        <v>187438.50999999998</v>
      </c>
      <c r="R235" s="31">
        <f t="shared" si="13"/>
        <v>189722.61</v>
      </c>
    </row>
    <row r="236" spans="1:18" ht="15.75" customHeight="1">
      <c r="A236" s="43">
        <v>257</v>
      </c>
      <c r="B236" s="28">
        <v>43772</v>
      </c>
      <c r="C236" s="27" t="s">
        <v>915</v>
      </c>
      <c r="D236" s="52"/>
      <c r="F236" s="30">
        <v>743.35</v>
      </c>
      <c r="G236" s="30"/>
      <c r="H236" s="120"/>
      <c r="I236" s="43" t="s">
        <v>91</v>
      </c>
      <c r="J236" s="43" t="s">
        <v>87</v>
      </c>
      <c r="K236" s="43"/>
      <c r="L236" s="29"/>
      <c r="N236" s="43" t="s">
        <v>688</v>
      </c>
      <c r="O236" s="223"/>
      <c r="P236" s="31">
        <f t="shared" si="11"/>
        <v>1540.75</v>
      </c>
      <c r="Q236" s="31">
        <f t="shared" si="12"/>
        <v>188181.86</v>
      </c>
      <c r="R236" s="31">
        <f t="shared" si="13"/>
        <v>189722.61</v>
      </c>
    </row>
    <row r="237" spans="1:18" ht="15.75" customHeight="1">
      <c r="A237" s="43">
        <v>257</v>
      </c>
      <c r="B237" s="28">
        <v>43772</v>
      </c>
      <c r="C237" s="27" t="s">
        <v>795</v>
      </c>
      <c r="D237" s="52"/>
      <c r="F237" s="30">
        <v>143.87</v>
      </c>
      <c r="G237" s="30"/>
      <c r="H237" s="120"/>
      <c r="I237" s="43" t="s">
        <v>91</v>
      </c>
      <c r="J237" s="43" t="s">
        <v>87</v>
      </c>
      <c r="K237" s="43"/>
      <c r="L237" s="29"/>
      <c r="N237" s="43" t="s">
        <v>688</v>
      </c>
      <c r="O237" s="223"/>
      <c r="P237" s="31">
        <f t="shared" si="11"/>
        <v>1396.8800000000047</v>
      </c>
      <c r="Q237" s="31">
        <f t="shared" si="12"/>
        <v>188325.72999999998</v>
      </c>
      <c r="R237" s="31">
        <f t="shared" si="13"/>
        <v>189722.61</v>
      </c>
    </row>
    <row r="238" spans="1:18" ht="15.75" customHeight="1">
      <c r="A238" s="43">
        <v>257</v>
      </c>
      <c r="B238" s="28">
        <v>43772</v>
      </c>
      <c r="C238" s="27" t="s">
        <v>916</v>
      </c>
      <c r="D238" s="52"/>
      <c r="F238" s="30">
        <v>98.62</v>
      </c>
      <c r="G238" s="30"/>
      <c r="H238" s="120"/>
      <c r="I238" s="43" t="s">
        <v>91</v>
      </c>
      <c r="J238" s="43" t="s">
        <v>87</v>
      </c>
      <c r="K238" s="43"/>
      <c r="L238" s="29"/>
      <c r="N238" s="43" t="s">
        <v>688</v>
      </c>
      <c r="O238" s="223"/>
      <c r="P238" s="31">
        <f t="shared" si="11"/>
        <v>1298.2600000000093</v>
      </c>
      <c r="Q238" s="31">
        <f t="shared" si="12"/>
        <v>188424.34999999998</v>
      </c>
      <c r="R238" s="31">
        <f t="shared" si="13"/>
        <v>189722.61</v>
      </c>
    </row>
    <row r="239" spans="1:18" ht="15.75" customHeight="1">
      <c r="A239" s="43">
        <v>257</v>
      </c>
      <c r="B239" s="28">
        <v>43776</v>
      </c>
      <c r="C239" s="43" t="s">
        <v>3951</v>
      </c>
      <c r="D239" s="52"/>
      <c r="F239" s="30">
        <v>819</v>
      </c>
      <c r="G239" s="30"/>
      <c r="H239" s="120"/>
      <c r="I239" s="43" t="s">
        <v>91</v>
      </c>
      <c r="J239" s="43" t="s">
        <v>87</v>
      </c>
      <c r="K239" s="29" t="s">
        <v>3923</v>
      </c>
      <c r="L239" s="29">
        <v>1163</v>
      </c>
      <c r="N239" s="43" t="s">
        <v>688</v>
      </c>
      <c r="O239" s="223"/>
      <c r="P239" s="31">
        <f t="shared" si="11"/>
        <v>479.26000000000931</v>
      </c>
      <c r="Q239" s="31">
        <f t="shared" si="12"/>
        <v>189243.34999999998</v>
      </c>
      <c r="R239" s="31">
        <f t="shared" si="13"/>
        <v>189722.61</v>
      </c>
    </row>
    <row r="240" spans="1:18" ht="15.75" customHeight="1">
      <c r="A240" s="43">
        <v>257</v>
      </c>
      <c r="B240" s="28">
        <v>43776</v>
      </c>
      <c r="C240" s="43" t="s">
        <v>3984</v>
      </c>
      <c r="D240" s="52"/>
      <c r="F240" s="30"/>
      <c r="G240" s="30"/>
      <c r="H240" s="120">
        <v>307.5</v>
      </c>
      <c r="I240" s="43"/>
      <c r="J240" s="43"/>
      <c r="K240" s="43"/>
      <c r="L240" s="29"/>
      <c r="N240" s="43" t="s">
        <v>688</v>
      </c>
      <c r="O240" s="223"/>
      <c r="P240" s="31">
        <f t="shared" si="11"/>
        <v>479.26000000000931</v>
      </c>
      <c r="Q240" s="31">
        <f t="shared" si="12"/>
        <v>189243.34999999998</v>
      </c>
      <c r="R240" s="31">
        <f t="shared" si="13"/>
        <v>189722.61</v>
      </c>
    </row>
    <row r="241" spans="1:18" ht="15.75" customHeight="1">
      <c r="A241" s="43">
        <v>257</v>
      </c>
      <c r="B241" s="28">
        <v>43776</v>
      </c>
      <c r="C241" s="43" t="s">
        <v>3985</v>
      </c>
      <c r="D241" s="52"/>
      <c r="F241" s="30">
        <v>3000</v>
      </c>
      <c r="G241" s="30"/>
      <c r="H241" s="120"/>
      <c r="I241" s="43" t="s">
        <v>91</v>
      </c>
      <c r="J241" s="43" t="s">
        <v>87</v>
      </c>
      <c r="K241" s="43"/>
      <c r="L241" s="29"/>
      <c r="N241" s="43" t="s">
        <v>688</v>
      </c>
      <c r="O241" s="223"/>
      <c r="P241" s="31">
        <f t="shared" si="11"/>
        <v>-2520.7399999999907</v>
      </c>
      <c r="Q241" s="31">
        <f t="shared" si="12"/>
        <v>192243.34999999998</v>
      </c>
      <c r="R241" s="31">
        <f t="shared" si="13"/>
        <v>189722.61</v>
      </c>
    </row>
    <row r="242" spans="1:18" ht="15.75" customHeight="1">
      <c r="A242" s="43">
        <v>257</v>
      </c>
      <c r="B242" s="28">
        <v>43787</v>
      </c>
      <c r="C242" s="43" t="s">
        <v>3987</v>
      </c>
      <c r="D242" s="52"/>
      <c r="F242" s="495">
        <v>990</v>
      </c>
      <c r="G242" s="30"/>
      <c r="H242" s="120"/>
      <c r="I242" s="43" t="s">
        <v>89</v>
      </c>
      <c r="J242" s="43" t="s">
        <v>87</v>
      </c>
      <c r="K242" s="43"/>
      <c r="L242" s="29"/>
      <c r="N242" s="43" t="s">
        <v>688</v>
      </c>
      <c r="O242" s="223"/>
      <c r="P242" s="31">
        <f t="shared" si="11"/>
        <v>-3510.7399999999907</v>
      </c>
      <c r="Q242" s="31">
        <f t="shared" si="12"/>
        <v>193233.34999999998</v>
      </c>
      <c r="R242" s="31">
        <f t="shared" si="13"/>
        <v>189722.61</v>
      </c>
    </row>
    <row r="243" spans="1:18" ht="15.75" customHeight="1">
      <c r="A243" s="43">
        <v>257</v>
      </c>
      <c r="B243" s="28">
        <v>43789</v>
      </c>
      <c r="C243" s="27" t="s">
        <v>917</v>
      </c>
      <c r="D243" s="52"/>
      <c r="F243" s="30">
        <v>84.97</v>
      </c>
      <c r="G243" s="30"/>
      <c r="H243" s="120"/>
      <c r="I243" s="43" t="s">
        <v>91</v>
      </c>
      <c r="J243" s="43" t="s">
        <v>87</v>
      </c>
      <c r="K243" s="43"/>
      <c r="L243" s="29"/>
      <c r="N243" s="43" t="s">
        <v>688</v>
      </c>
      <c r="O243" s="223"/>
      <c r="P243" s="31">
        <f t="shared" si="11"/>
        <v>-3595.7099999999919</v>
      </c>
      <c r="Q243" s="31">
        <f t="shared" si="12"/>
        <v>193318.31999999998</v>
      </c>
      <c r="R243" s="31">
        <f t="shared" si="13"/>
        <v>189722.61</v>
      </c>
    </row>
    <row r="244" spans="1:18" ht="15.75" customHeight="1">
      <c r="A244" s="43">
        <v>257</v>
      </c>
      <c r="B244" s="28">
        <v>43789</v>
      </c>
      <c r="C244" s="43" t="s">
        <v>3986</v>
      </c>
      <c r="D244" s="52"/>
      <c r="F244" s="496">
        <v>219</v>
      </c>
      <c r="G244" s="30"/>
      <c r="H244" s="120"/>
      <c r="I244" s="43" t="s">
        <v>91</v>
      </c>
      <c r="J244" s="43" t="s">
        <v>87</v>
      </c>
      <c r="K244" s="43" t="s">
        <v>1050</v>
      </c>
      <c r="L244" s="29">
        <v>3509</v>
      </c>
      <c r="N244" s="43" t="s">
        <v>688</v>
      </c>
      <c r="O244" s="223"/>
      <c r="P244" s="31">
        <f t="shared" si="11"/>
        <v>-3814.7099999999919</v>
      </c>
      <c r="Q244" s="31">
        <f t="shared" si="12"/>
        <v>193537.31999999998</v>
      </c>
      <c r="R244" s="31">
        <f t="shared" si="13"/>
        <v>189722.61</v>
      </c>
    </row>
    <row r="245" spans="1:18" ht="15.75" customHeight="1">
      <c r="A245" s="43">
        <v>257</v>
      </c>
      <c r="B245" s="28">
        <v>43804</v>
      </c>
      <c r="C245" s="43" t="s">
        <v>687</v>
      </c>
      <c r="D245" s="52"/>
      <c r="F245" s="30"/>
      <c r="G245" s="30">
        <v>15000</v>
      </c>
      <c r="H245" s="120"/>
      <c r="I245" s="43" t="s">
        <v>91</v>
      </c>
      <c r="J245" s="43" t="s">
        <v>87</v>
      </c>
      <c r="K245" s="43"/>
      <c r="L245" s="29"/>
      <c r="N245" s="43" t="s">
        <v>688</v>
      </c>
      <c r="O245" s="223"/>
      <c r="P245" s="31">
        <f t="shared" si="11"/>
        <v>11185.290000000008</v>
      </c>
      <c r="Q245" s="31">
        <f t="shared" si="12"/>
        <v>193537.31999999998</v>
      </c>
      <c r="R245" s="31">
        <f t="shared" si="13"/>
        <v>204722.61</v>
      </c>
    </row>
    <row r="246" spans="1:18" ht="15.75" customHeight="1">
      <c r="A246" s="43">
        <v>257</v>
      </c>
      <c r="B246" s="28">
        <v>43810</v>
      </c>
      <c r="C246" s="43" t="s">
        <v>3348</v>
      </c>
      <c r="D246" s="52"/>
      <c r="F246" s="30">
        <v>5113</v>
      </c>
      <c r="G246" s="30"/>
      <c r="H246" s="120"/>
      <c r="I246" s="43" t="s">
        <v>91</v>
      </c>
      <c r="J246" s="43" t="s">
        <v>87</v>
      </c>
      <c r="K246" s="43" t="s">
        <v>791</v>
      </c>
      <c r="L246" s="29">
        <v>145</v>
      </c>
      <c r="N246" s="43" t="s">
        <v>688</v>
      </c>
      <c r="O246" s="223"/>
      <c r="P246" s="31">
        <f t="shared" si="11"/>
        <v>6072.2900000000081</v>
      </c>
      <c r="Q246" s="31">
        <f t="shared" si="12"/>
        <v>198650.31999999998</v>
      </c>
      <c r="R246" s="31">
        <f t="shared" si="13"/>
        <v>204722.61</v>
      </c>
    </row>
    <row r="247" spans="1:18" ht="15.75" customHeight="1">
      <c r="A247" s="43">
        <v>257</v>
      </c>
      <c r="B247" s="28">
        <v>43810</v>
      </c>
      <c r="C247" s="43" t="s">
        <v>3951</v>
      </c>
      <c r="D247" s="52"/>
      <c r="F247" s="30">
        <v>878</v>
      </c>
      <c r="G247" s="30"/>
      <c r="H247" s="120"/>
      <c r="I247" s="43" t="s">
        <v>91</v>
      </c>
      <c r="J247" s="43" t="s">
        <v>87</v>
      </c>
      <c r="K247" s="29" t="s">
        <v>3923</v>
      </c>
      <c r="L247" s="29">
        <v>1200</v>
      </c>
      <c r="N247" s="43" t="s">
        <v>688</v>
      </c>
      <c r="O247" s="223"/>
      <c r="P247" s="31">
        <f t="shared" si="11"/>
        <v>5194.2900000000081</v>
      </c>
      <c r="Q247" s="31">
        <f t="shared" si="12"/>
        <v>199528.31999999998</v>
      </c>
      <c r="R247" s="31">
        <f t="shared" si="13"/>
        <v>204722.61</v>
      </c>
    </row>
    <row r="248" spans="1:18" ht="15.75" customHeight="1">
      <c r="A248" s="43">
        <v>257</v>
      </c>
      <c r="B248" s="28">
        <v>43832</v>
      </c>
      <c r="C248" s="43" t="s">
        <v>2674</v>
      </c>
      <c r="D248" s="52"/>
      <c r="F248" s="30">
        <v>944</v>
      </c>
      <c r="G248" s="30"/>
      <c r="H248" s="120"/>
      <c r="I248" s="43" t="s">
        <v>91</v>
      </c>
      <c r="J248" s="43" t="s">
        <v>87</v>
      </c>
      <c r="K248" s="43" t="s">
        <v>1126</v>
      </c>
      <c r="L248" s="29">
        <v>172</v>
      </c>
      <c r="N248" s="43" t="s">
        <v>688</v>
      </c>
      <c r="O248" s="223"/>
      <c r="P248" s="31">
        <f t="shared" si="11"/>
        <v>4250.2900000000081</v>
      </c>
      <c r="Q248" s="31">
        <f t="shared" si="12"/>
        <v>200472.31999999998</v>
      </c>
      <c r="R248" s="31">
        <f t="shared" si="13"/>
        <v>204722.61</v>
      </c>
    </row>
    <row r="249" spans="1:18" ht="15.75" customHeight="1">
      <c r="A249" s="43">
        <v>257</v>
      </c>
      <c r="B249" s="28">
        <v>43832</v>
      </c>
      <c r="C249" s="43" t="s">
        <v>3988</v>
      </c>
      <c r="D249" s="52"/>
      <c r="F249" s="30">
        <v>293</v>
      </c>
      <c r="G249" s="30"/>
      <c r="H249" s="120"/>
      <c r="I249" s="43" t="s">
        <v>91</v>
      </c>
      <c r="J249" s="43" t="s">
        <v>87</v>
      </c>
      <c r="K249" s="43" t="s">
        <v>1349</v>
      </c>
      <c r="L249" s="29">
        <v>3568</v>
      </c>
      <c r="N249" s="43" t="s">
        <v>688</v>
      </c>
      <c r="O249" s="223"/>
      <c r="P249" s="31">
        <f t="shared" si="11"/>
        <v>3957.2900000000081</v>
      </c>
      <c r="Q249" s="31">
        <f t="shared" si="12"/>
        <v>200765.31999999998</v>
      </c>
      <c r="R249" s="31">
        <f t="shared" si="13"/>
        <v>204722.61</v>
      </c>
    </row>
    <row r="250" spans="1:18" ht="15.75" customHeight="1">
      <c r="A250" s="43">
        <v>257</v>
      </c>
      <c r="B250" s="28">
        <v>43835</v>
      </c>
      <c r="C250" s="43" t="s">
        <v>3989</v>
      </c>
      <c r="D250" s="52"/>
      <c r="F250" s="38">
        <v>350</v>
      </c>
      <c r="G250" s="30"/>
      <c r="H250" s="120"/>
      <c r="I250" s="43"/>
      <c r="J250" s="43" t="s">
        <v>87</v>
      </c>
      <c r="K250" s="43" t="s">
        <v>3990</v>
      </c>
      <c r="L250" s="29">
        <v>3372</v>
      </c>
      <c r="N250" s="43" t="s">
        <v>688</v>
      </c>
      <c r="O250" s="223"/>
      <c r="P250" s="31">
        <f t="shared" si="11"/>
        <v>3607.2900000000081</v>
      </c>
      <c r="Q250" s="31">
        <f t="shared" si="12"/>
        <v>201115.31999999998</v>
      </c>
      <c r="R250" s="31">
        <f t="shared" si="13"/>
        <v>204722.61</v>
      </c>
    </row>
    <row r="251" spans="1:18" ht="15.75" customHeight="1">
      <c r="A251" s="43">
        <v>257</v>
      </c>
      <c r="B251" s="28">
        <v>43837</v>
      </c>
      <c r="C251" s="27" t="s">
        <v>929</v>
      </c>
      <c r="D251" s="52"/>
      <c r="F251" s="30">
        <v>743.38</v>
      </c>
      <c r="G251" s="30"/>
      <c r="H251" s="120"/>
      <c r="I251" s="43" t="s">
        <v>91</v>
      </c>
      <c r="J251" s="43" t="s">
        <v>87</v>
      </c>
      <c r="K251" s="43"/>
      <c r="L251" s="29"/>
      <c r="N251" s="43" t="s">
        <v>688</v>
      </c>
      <c r="O251" s="223"/>
      <c r="P251" s="31">
        <f t="shared" si="11"/>
        <v>2863.9100000000035</v>
      </c>
      <c r="Q251" s="31">
        <f t="shared" si="12"/>
        <v>201858.69999999998</v>
      </c>
      <c r="R251" s="31">
        <f t="shared" si="13"/>
        <v>204722.61</v>
      </c>
    </row>
    <row r="252" spans="1:18" ht="15.75" customHeight="1">
      <c r="A252" s="43">
        <v>257</v>
      </c>
      <c r="B252" s="28">
        <v>43837</v>
      </c>
      <c r="C252" s="27" t="s">
        <v>273</v>
      </c>
      <c r="D252" s="52"/>
      <c r="F252" s="30">
        <v>143.77000000000001</v>
      </c>
      <c r="G252" s="30"/>
      <c r="H252" s="120"/>
      <c r="I252" s="43" t="s">
        <v>91</v>
      </c>
      <c r="J252" s="43" t="s">
        <v>87</v>
      </c>
      <c r="K252" s="43"/>
      <c r="L252" s="29"/>
      <c r="N252" s="43" t="s">
        <v>688</v>
      </c>
      <c r="O252" s="223"/>
      <c r="P252" s="31">
        <f t="shared" si="11"/>
        <v>2720.140000000014</v>
      </c>
      <c r="Q252" s="31">
        <f t="shared" si="12"/>
        <v>202002.46999999997</v>
      </c>
      <c r="R252" s="31">
        <f t="shared" si="13"/>
        <v>204722.61</v>
      </c>
    </row>
    <row r="253" spans="1:18" ht="15.75" customHeight="1">
      <c r="A253" s="43">
        <v>257</v>
      </c>
      <c r="B253" s="28">
        <v>43837</v>
      </c>
      <c r="C253" s="43" t="s">
        <v>3991</v>
      </c>
      <c r="D253" s="52"/>
      <c r="F253" s="30">
        <v>878</v>
      </c>
      <c r="G253" s="30"/>
      <c r="H253" s="120"/>
      <c r="I253" s="43" t="s">
        <v>91</v>
      </c>
      <c r="J253" s="43" t="s">
        <v>87</v>
      </c>
      <c r="K253" s="29" t="s">
        <v>3923</v>
      </c>
      <c r="L253" s="29">
        <v>1228</v>
      </c>
      <c r="N253" s="43" t="s">
        <v>688</v>
      </c>
      <c r="O253" s="223"/>
      <c r="P253" s="31">
        <f t="shared" si="11"/>
        <v>1842.140000000014</v>
      </c>
      <c r="Q253" s="31">
        <f t="shared" si="12"/>
        <v>202880.46999999997</v>
      </c>
      <c r="R253" s="31">
        <f t="shared" si="13"/>
        <v>204722.61</v>
      </c>
    </row>
    <row r="254" spans="1:18" ht="15.75" customHeight="1">
      <c r="A254" s="43">
        <v>257</v>
      </c>
      <c r="B254" s="28">
        <v>43837</v>
      </c>
      <c r="C254" s="43" t="s">
        <v>1370</v>
      </c>
      <c r="D254" s="52"/>
      <c r="F254" s="495">
        <v>320</v>
      </c>
      <c r="G254" s="30"/>
      <c r="H254" s="120"/>
      <c r="I254" s="43" t="s">
        <v>89</v>
      </c>
      <c r="J254" s="43" t="s">
        <v>87</v>
      </c>
      <c r="K254" s="43" t="s">
        <v>1370</v>
      </c>
      <c r="L254" s="29">
        <v>17</v>
      </c>
      <c r="N254" s="43" t="s">
        <v>688</v>
      </c>
      <c r="O254" s="223"/>
      <c r="P254" s="31">
        <f t="shared" si="11"/>
        <v>1522.140000000014</v>
      </c>
      <c r="Q254" s="31">
        <f t="shared" si="12"/>
        <v>203200.46999999997</v>
      </c>
      <c r="R254" s="31">
        <f t="shared" si="13"/>
        <v>204722.61</v>
      </c>
    </row>
    <row r="255" spans="1:18" ht="15.75" customHeight="1">
      <c r="A255" s="43">
        <v>257</v>
      </c>
      <c r="B255" s="28">
        <v>43839</v>
      </c>
      <c r="C255" s="43" t="s">
        <v>3992</v>
      </c>
      <c r="D255" s="52"/>
      <c r="F255" s="496">
        <v>450</v>
      </c>
      <c r="G255" s="30"/>
      <c r="H255" s="120"/>
      <c r="I255" s="43" t="s">
        <v>89</v>
      </c>
      <c r="J255" s="43" t="s">
        <v>87</v>
      </c>
      <c r="K255" s="43" t="s">
        <v>3993</v>
      </c>
      <c r="L255" s="29">
        <v>22</v>
      </c>
      <c r="N255" s="43" t="s">
        <v>688</v>
      </c>
      <c r="O255" s="223"/>
      <c r="P255" s="31">
        <f t="shared" si="11"/>
        <v>1072.140000000014</v>
      </c>
      <c r="Q255" s="31">
        <f t="shared" si="12"/>
        <v>203650.46999999997</v>
      </c>
      <c r="R255" s="31">
        <f t="shared" si="13"/>
        <v>204722.61</v>
      </c>
    </row>
    <row r="256" spans="1:18" ht="15.75" customHeight="1">
      <c r="A256" s="43">
        <v>257</v>
      </c>
      <c r="B256" s="28">
        <v>43850</v>
      </c>
      <c r="C256" s="27" t="s">
        <v>276</v>
      </c>
      <c r="D256" s="52"/>
      <c r="F256" s="30">
        <v>56.77</v>
      </c>
      <c r="G256" s="30"/>
      <c r="H256" s="120"/>
      <c r="I256" s="43" t="s">
        <v>91</v>
      </c>
      <c r="J256" s="43" t="s">
        <v>87</v>
      </c>
      <c r="K256" s="43"/>
      <c r="L256" s="29"/>
      <c r="N256" s="43" t="s">
        <v>688</v>
      </c>
      <c r="O256" s="223"/>
      <c r="P256" s="31">
        <f t="shared" si="11"/>
        <v>1015.3700000000244</v>
      </c>
      <c r="Q256" s="31">
        <f t="shared" si="12"/>
        <v>203707.23999999996</v>
      </c>
      <c r="R256" s="31">
        <f t="shared" si="13"/>
        <v>204722.61</v>
      </c>
    </row>
    <row r="257" spans="1:18" ht="15.75" customHeight="1">
      <c r="A257" s="43">
        <v>257</v>
      </c>
      <c r="B257" s="28">
        <v>43865</v>
      </c>
      <c r="C257" s="43" t="s">
        <v>3994</v>
      </c>
      <c r="D257" s="52"/>
      <c r="F257" s="30">
        <v>878</v>
      </c>
      <c r="G257" s="30"/>
      <c r="H257" s="120"/>
      <c r="I257" s="43" t="s">
        <v>91</v>
      </c>
      <c r="J257" s="43" t="s">
        <v>87</v>
      </c>
      <c r="K257" s="29" t="s">
        <v>3923</v>
      </c>
      <c r="L257" s="29">
        <v>1256</v>
      </c>
      <c r="N257" s="43" t="s">
        <v>688</v>
      </c>
      <c r="O257" s="223"/>
      <c r="P257" s="31">
        <f t="shared" si="11"/>
        <v>137.37000000002445</v>
      </c>
      <c r="Q257" s="31">
        <f t="shared" si="12"/>
        <v>204585.23999999996</v>
      </c>
      <c r="R257" s="31">
        <f t="shared" si="13"/>
        <v>204722.61</v>
      </c>
    </row>
    <row r="258" spans="1:18" ht="15.75" customHeight="1">
      <c r="A258" s="43">
        <v>257</v>
      </c>
      <c r="B258" s="28">
        <v>43879</v>
      </c>
      <c r="C258" s="43" t="s">
        <v>687</v>
      </c>
      <c r="D258" s="52"/>
      <c r="F258" s="30"/>
      <c r="G258" s="30">
        <v>3510</v>
      </c>
      <c r="H258" s="120"/>
      <c r="I258" s="43" t="s">
        <v>91</v>
      </c>
      <c r="J258" s="43" t="s">
        <v>87</v>
      </c>
      <c r="K258" s="43"/>
      <c r="L258" s="29"/>
      <c r="N258" s="43" t="s">
        <v>688</v>
      </c>
      <c r="O258" s="223"/>
      <c r="P258" s="31">
        <f t="shared" ref="P258:P321" si="14">R258-Q258</f>
        <v>3647.3700000000244</v>
      </c>
      <c r="Q258" s="31">
        <f t="shared" si="12"/>
        <v>204585.23999999996</v>
      </c>
      <c r="R258" s="31">
        <f t="shared" si="13"/>
        <v>208232.61</v>
      </c>
    </row>
    <row r="259" spans="1:18" ht="15.75" customHeight="1">
      <c r="A259" s="43">
        <v>257</v>
      </c>
      <c r="B259" s="28">
        <v>43885</v>
      </c>
      <c r="C259" s="43" t="s">
        <v>3995</v>
      </c>
      <c r="D259" s="52"/>
      <c r="F259" s="30"/>
      <c r="G259" s="30"/>
      <c r="H259" s="120">
        <v>307.5</v>
      </c>
      <c r="I259" s="43"/>
      <c r="J259" s="43"/>
      <c r="K259" s="43"/>
      <c r="L259" s="29"/>
      <c r="N259" s="43" t="s">
        <v>688</v>
      </c>
      <c r="O259" s="223"/>
      <c r="P259" s="31">
        <f t="shared" si="14"/>
        <v>3647.3700000000244</v>
      </c>
      <c r="Q259" s="31">
        <f t="shared" si="12"/>
        <v>204585.23999999996</v>
      </c>
      <c r="R259" s="31">
        <f t="shared" si="13"/>
        <v>208232.61</v>
      </c>
    </row>
    <row r="260" spans="1:18" ht="15.75" customHeight="1">
      <c r="A260" s="43">
        <v>257</v>
      </c>
      <c r="B260" s="28">
        <v>43885</v>
      </c>
      <c r="C260" s="43" t="s">
        <v>3348</v>
      </c>
      <c r="D260" s="52"/>
      <c r="F260" s="30">
        <v>3510</v>
      </c>
      <c r="G260" s="30"/>
      <c r="H260" s="120"/>
      <c r="I260" s="43" t="s">
        <v>91</v>
      </c>
      <c r="J260" s="43" t="s">
        <v>87</v>
      </c>
      <c r="K260" s="43"/>
      <c r="L260" s="29"/>
      <c r="N260" s="43" t="s">
        <v>688</v>
      </c>
      <c r="O260" s="223"/>
      <c r="P260" s="31">
        <f t="shared" si="14"/>
        <v>137.37000000002445</v>
      </c>
      <c r="Q260" s="31">
        <f t="shared" si="12"/>
        <v>208095.23999999996</v>
      </c>
      <c r="R260" s="31">
        <f t="shared" si="13"/>
        <v>208232.61</v>
      </c>
    </row>
    <row r="261" spans="1:18" ht="15.75" customHeight="1">
      <c r="A261" s="43">
        <v>257</v>
      </c>
      <c r="B261" s="28">
        <v>43895</v>
      </c>
      <c r="C261" s="43" t="s">
        <v>687</v>
      </c>
      <c r="D261" s="52"/>
      <c r="F261" s="30"/>
      <c r="G261" s="30">
        <v>10000</v>
      </c>
      <c r="H261" s="120"/>
      <c r="I261" s="43" t="s">
        <v>91</v>
      </c>
      <c r="J261" s="43" t="s">
        <v>87</v>
      </c>
      <c r="K261" s="43"/>
      <c r="L261" s="29"/>
      <c r="N261" s="43" t="s">
        <v>688</v>
      </c>
      <c r="O261" s="223"/>
      <c r="P261" s="31">
        <f t="shared" si="14"/>
        <v>10137.370000000024</v>
      </c>
      <c r="Q261" s="31">
        <f t="shared" si="12"/>
        <v>208095.23999999996</v>
      </c>
      <c r="R261" s="31">
        <f t="shared" si="13"/>
        <v>218232.61</v>
      </c>
    </row>
    <row r="262" spans="1:18" ht="15.75" customHeight="1">
      <c r="A262" s="43">
        <v>257</v>
      </c>
      <c r="B262" s="28">
        <v>43899</v>
      </c>
      <c r="C262" s="43" t="s">
        <v>611</v>
      </c>
      <c r="D262" s="52"/>
      <c r="F262" s="30">
        <v>1638</v>
      </c>
      <c r="G262" s="30"/>
      <c r="H262" s="120"/>
      <c r="I262" s="43" t="s">
        <v>91</v>
      </c>
      <c r="J262" s="43" t="s">
        <v>87</v>
      </c>
      <c r="K262" s="43"/>
      <c r="L262" s="29"/>
      <c r="N262" s="43" t="s">
        <v>688</v>
      </c>
      <c r="O262" s="223"/>
      <c r="P262" s="31">
        <f t="shared" si="14"/>
        <v>8499.3700000000244</v>
      </c>
      <c r="Q262" s="31">
        <f t="shared" si="12"/>
        <v>209733.23999999996</v>
      </c>
      <c r="R262" s="31">
        <f t="shared" si="13"/>
        <v>218232.61</v>
      </c>
    </row>
    <row r="263" spans="1:18" ht="15.75" customHeight="1">
      <c r="A263" s="43">
        <v>257</v>
      </c>
      <c r="B263" s="28">
        <v>43906</v>
      </c>
      <c r="C263" s="43" t="s">
        <v>3996</v>
      </c>
      <c r="D263" s="52"/>
      <c r="F263" s="30">
        <v>33</v>
      </c>
      <c r="G263" s="30"/>
      <c r="H263" s="120"/>
      <c r="I263" s="43" t="s">
        <v>91</v>
      </c>
      <c r="J263" s="43" t="s">
        <v>87</v>
      </c>
      <c r="K263" s="43"/>
      <c r="L263" s="29"/>
      <c r="N263" s="43" t="s">
        <v>688</v>
      </c>
      <c r="O263" s="223"/>
      <c r="P263" s="31">
        <f t="shared" si="14"/>
        <v>8466.3700000000244</v>
      </c>
      <c r="Q263" s="31">
        <f t="shared" si="12"/>
        <v>209766.23999999996</v>
      </c>
      <c r="R263" s="31">
        <f t="shared" si="13"/>
        <v>218232.61</v>
      </c>
    </row>
    <row r="264" spans="1:18" ht="15.75" customHeight="1">
      <c r="A264" s="43">
        <v>257</v>
      </c>
      <c r="B264" s="28">
        <v>43913</v>
      </c>
      <c r="C264" s="43" t="s">
        <v>3997</v>
      </c>
      <c r="D264" s="52"/>
      <c r="F264" s="30">
        <v>878</v>
      </c>
      <c r="G264" s="30"/>
      <c r="H264" s="120"/>
      <c r="I264" s="43" t="s">
        <v>91</v>
      </c>
      <c r="J264" s="43" t="s">
        <v>87</v>
      </c>
      <c r="K264" s="43"/>
      <c r="L264" s="29"/>
      <c r="N264" s="43" t="s">
        <v>688</v>
      </c>
      <c r="O264" s="223"/>
      <c r="P264" s="31">
        <f t="shared" si="14"/>
        <v>7588.3700000000244</v>
      </c>
      <c r="Q264" s="31">
        <f t="shared" si="12"/>
        <v>210644.23999999996</v>
      </c>
      <c r="R264" s="31">
        <f t="shared" si="13"/>
        <v>218232.61</v>
      </c>
    </row>
    <row r="265" spans="1:18" ht="15.75" customHeight="1">
      <c r="A265" s="43">
        <v>257</v>
      </c>
      <c r="B265" s="28">
        <v>43913</v>
      </c>
      <c r="C265" s="43" t="s">
        <v>3998</v>
      </c>
      <c r="D265" s="52"/>
      <c r="F265" s="30">
        <v>2925</v>
      </c>
      <c r="G265" s="30"/>
      <c r="H265" s="120"/>
      <c r="I265" s="43" t="s">
        <v>91</v>
      </c>
      <c r="J265" s="43" t="s">
        <v>87</v>
      </c>
      <c r="K265" s="43" t="s">
        <v>3999</v>
      </c>
      <c r="L265" s="29">
        <v>3392</v>
      </c>
      <c r="N265" s="43" t="s">
        <v>688</v>
      </c>
      <c r="O265" s="223"/>
      <c r="P265" s="31">
        <f t="shared" si="14"/>
        <v>4663.3700000000244</v>
      </c>
      <c r="Q265" s="31">
        <f t="shared" si="12"/>
        <v>213569.23999999996</v>
      </c>
      <c r="R265" s="31">
        <f t="shared" si="13"/>
        <v>218232.61</v>
      </c>
    </row>
    <row r="266" spans="1:18" ht="15.75" customHeight="1">
      <c r="A266" s="43">
        <v>257</v>
      </c>
      <c r="B266" s="28">
        <v>43916</v>
      </c>
      <c r="C266" s="43" t="s">
        <v>4001</v>
      </c>
      <c r="D266" s="52"/>
      <c r="F266" s="30">
        <v>3042</v>
      </c>
      <c r="G266" s="30"/>
      <c r="H266" s="120"/>
      <c r="I266" s="43" t="s">
        <v>91</v>
      </c>
      <c r="J266" s="43" t="s">
        <v>87</v>
      </c>
      <c r="K266" s="29" t="s">
        <v>3923</v>
      </c>
      <c r="L266" s="29">
        <v>37</v>
      </c>
      <c r="N266" s="43" t="s">
        <v>688</v>
      </c>
      <c r="O266" s="223"/>
      <c r="P266" s="31">
        <f t="shared" si="14"/>
        <v>1621.3700000000244</v>
      </c>
      <c r="Q266" s="31">
        <f t="shared" si="12"/>
        <v>216611.23999999996</v>
      </c>
      <c r="R266" s="31">
        <f t="shared" si="13"/>
        <v>218232.61</v>
      </c>
    </row>
    <row r="267" spans="1:18" ht="15.75" customHeight="1">
      <c r="A267" s="43">
        <v>257</v>
      </c>
      <c r="B267" s="28">
        <v>43920</v>
      </c>
      <c r="C267" s="43" t="s">
        <v>3344</v>
      </c>
      <c r="D267" s="52"/>
      <c r="F267" s="30">
        <v>293</v>
      </c>
      <c r="G267" s="30"/>
      <c r="H267" s="120"/>
      <c r="I267" s="43" t="s">
        <v>91</v>
      </c>
      <c r="J267" s="43" t="s">
        <v>87</v>
      </c>
      <c r="K267" s="43" t="s">
        <v>4000</v>
      </c>
      <c r="L267" s="29">
        <v>3615</v>
      </c>
      <c r="N267" s="43" t="s">
        <v>688</v>
      </c>
      <c r="O267" s="223"/>
      <c r="P267" s="31">
        <f t="shared" si="14"/>
        <v>1328.3700000000244</v>
      </c>
      <c r="Q267" s="31">
        <f t="shared" si="12"/>
        <v>216904.23999999996</v>
      </c>
      <c r="R267" s="31">
        <f t="shared" si="13"/>
        <v>218232.61</v>
      </c>
    </row>
    <row r="268" spans="1:18" ht="15.75" customHeight="1">
      <c r="A268" s="43">
        <v>257</v>
      </c>
      <c r="B268" s="28">
        <v>43927</v>
      </c>
      <c r="C268" s="43" t="s">
        <v>4002</v>
      </c>
      <c r="D268" s="52"/>
      <c r="F268" s="30">
        <v>345</v>
      </c>
      <c r="G268" s="30"/>
      <c r="H268" s="120"/>
      <c r="I268" s="43" t="s">
        <v>91</v>
      </c>
      <c r="J268" s="43" t="s">
        <v>87</v>
      </c>
      <c r="K268" s="43"/>
      <c r="L268" s="29"/>
      <c r="N268" s="43" t="s">
        <v>688</v>
      </c>
      <c r="O268" s="223"/>
      <c r="P268" s="31">
        <f t="shared" si="14"/>
        <v>983.37000000002445</v>
      </c>
      <c r="Q268" s="31">
        <f t="shared" si="12"/>
        <v>217249.23999999996</v>
      </c>
      <c r="R268" s="31">
        <f t="shared" si="13"/>
        <v>218232.61</v>
      </c>
    </row>
    <row r="269" spans="1:18" ht="15.75" customHeight="1">
      <c r="A269" s="43">
        <v>257</v>
      </c>
      <c r="B269" s="28">
        <v>43947</v>
      </c>
      <c r="C269" s="43" t="s">
        <v>1066</v>
      </c>
      <c r="D269" s="52"/>
      <c r="F269" s="30">
        <v>92.7</v>
      </c>
      <c r="G269" s="30"/>
      <c r="H269" s="120"/>
      <c r="I269" s="43" t="s">
        <v>89</v>
      </c>
      <c r="J269" s="43" t="s">
        <v>87</v>
      </c>
      <c r="K269" s="43"/>
      <c r="L269" s="29">
        <v>7464</v>
      </c>
      <c r="N269" s="43" t="s">
        <v>688</v>
      </c>
      <c r="O269" s="223"/>
      <c r="P269" s="31">
        <f t="shared" si="14"/>
        <v>890.67000000001281</v>
      </c>
      <c r="Q269" s="31">
        <f t="shared" ref="Q269:Q332" si="15">SUBTOTAL(9,$F$2:F269)</f>
        <v>217341.93999999997</v>
      </c>
      <c r="R269" s="31">
        <f t="shared" ref="R269:R332" si="16">SUBTOTAL(9,$G$2:G269)</f>
        <v>218232.61</v>
      </c>
    </row>
    <row r="270" spans="1:18" ht="15.75" customHeight="1">
      <c r="A270" s="43">
        <v>257</v>
      </c>
      <c r="B270" s="28">
        <v>43954</v>
      </c>
      <c r="C270" s="43" t="s">
        <v>4003</v>
      </c>
      <c r="D270" s="52"/>
      <c r="F270" s="30">
        <v>995</v>
      </c>
      <c r="G270" s="30"/>
      <c r="H270" s="120"/>
      <c r="I270" s="43" t="s">
        <v>91</v>
      </c>
      <c r="J270" s="43" t="s">
        <v>87</v>
      </c>
      <c r="K270" s="43"/>
      <c r="L270" s="29">
        <v>106</v>
      </c>
      <c r="N270" s="43" t="s">
        <v>688</v>
      </c>
      <c r="O270" s="223"/>
      <c r="P270" s="31">
        <f t="shared" si="14"/>
        <v>-104.32999999998719</v>
      </c>
      <c r="Q270" s="31">
        <f t="shared" si="15"/>
        <v>218336.93999999997</v>
      </c>
      <c r="R270" s="31">
        <f t="shared" si="16"/>
        <v>218232.61</v>
      </c>
    </row>
    <row r="271" spans="1:18" ht="15.75" customHeight="1">
      <c r="A271" s="43">
        <v>257</v>
      </c>
      <c r="B271" s="28">
        <v>43957</v>
      </c>
      <c r="C271" s="43" t="s">
        <v>611</v>
      </c>
      <c r="D271" s="52"/>
      <c r="F271" s="30">
        <v>5850</v>
      </c>
      <c r="G271" s="30"/>
      <c r="H271" s="120"/>
      <c r="I271" s="43" t="s">
        <v>91</v>
      </c>
      <c r="J271" s="43" t="s">
        <v>87</v>
      </c>
      <c r="K271" s="43"/>
      <c r="L271" s="29">
        <v>1085</v>
      </c>
      <c r="N271" s="43" t="s">
        <v>688</v>
      </c>
      <c r="O271" s="223"/>
      <c r="P271" s="31">
        <f t="shared" si="14"/>
        <v>-5954.3299999999872</v>
      </c>
      <c r="Q271" s="31">
        <f t="shared" si="15"/>
        <v>224186.93999999997</v>
      </c>
      <c r="R271" s="31">
        <f t="shared" si="16"/>
        <v>218232.61</v>
      </c>
    </row>
    <row r="272" spans="1:18" ht="15.75" customHeight="1">
      <c r="A272" s="43">
        <v>257</v>
      </c>
      <c r="B272" s="28">
        <v>43958</v>
      </c>
      <c r="C272" s="43" t="s">
        <v>3914</v>
      </c>
      <c r="D272" s="52"/>
      <c r="F272" s="30">
        <v>1170</v>
      </c>
      <c r="G272" s="30"/>
      <c r="H272" s="120"/>
      <c r="I272" s="43" t="s">
        <v>91</v>
      </c>
      <c r="J272" s="43" t="s">
        <v>87</v>
      </c>
      <c r="K272" s="29" t="s">
        <v>3923</v>
      </c>
      <c r="L272" s="29">
        <v>47</v>
      </c>
      <c r="N272" s="43" t="s">
        <v>688</v>
      </c>
      <c r="O272" s="223"/>
      <c r="P272" s="31">
        <f t="shared" si="14"/>
        <v>-7124.3299999999872</v>
      </c>
      <c r="Q272" s="31">
        <f t="shared" si="15"/>
        <v>225356.93999999997</v>
      </c>
      <c r="R272" s="31">
        <f t="shared" si="16"/>
        <v>218232.61</v>
      </c>
    </row>
    <row r="273" spans="1:18" ht="15.75" customHeight="1">
      <c r="A273" s="43">
        <v>257</v>
      </c>
      <c r="B273" s="28">
        <v>43966</v>
      </c>
      <c r="C273" s="43" t="s">
        <v>700</v>
      </c>
      <c r="D273" s="52"/>
      <c r="F273" s="30"/>
      <c r="G273" s="30">
        <v>20000</v>
      </c>
      <c r="H273" s="120"/>
      <c r="I273" s="43" t="s">
        <v>91</v>
      </c>
      <c r="J273" s="43" t="s">
        <v>87</v>
      </c>
      <c r="K273" s="43"/>
      <c r="L273" s="29"/>
      <c r="N273" s="43" t="s">
        <v>688</v>
      </c>
      <c r="O273" s="223"/>
      <c r="P273" s="31">
        <f t="shared" si="14"/>
        <v>12875.670000000013</v>
      </c>
      <c r="Q273" s="31">
        <f t="shared" si="15"/>
        <v>225356.93999999997</v>
      </c>
      <c r="R273" s="31">
        <f t="shared" si="16"/>
        <v>238232.61</v>
      </c>
    </row>
    <row r="274" spans="1:18" ht="15.75" customHeight="1">
      <c r="A274" s="43">
        <v>257</v>
      </c>
      <c r="B274" s="28">
        <v>43971</v>
      </c>
      <c r="C274" s="43" t="s">
        <v>4006</v>
      </c>
      <c r="D274" s="52"/>
      <c r="F274" s="30">
        <v>306</v>
      </c>
      <c r="G274" s="30"/>
      <c r="H274" s="120"/>
      <c r="I274" s="43" t="s">
        <v>89</v>
      </c>
      <c r="J274" s="43" t="s">
        <v>87</v>
      </c>
      <c r="K274" s="43" t="s">
        <v>4007</v>
      </c>
      <c r="L274" s="29"/>
      <c r="N274" s="43" t="s">
        <v>688</v>
      </c>
      <c r="O274" s="223"/>
      <c r="P274" s="31">
        <f t="shared" si="14"/>
        <v>12569.670000000013</v>
      </c>
      <c r="Q274" s="31">
        <f t="shared" si="15"/>
        <v>225662.93999999997</v>
      </c>
      <c r="R274" s="31">
        <f t="shared" si="16"/>
        <v>238232.61</v>
      </c>
    </row>
    <row r="275" spans="1:18" ht="15.75" customHeight="1">
      <c r="A275" s="43">
        <v>257</v>
      </c>
      <c r="B275" s="28">
        <v>43972</v>
      </c>
      <c r="C275" s="43" t="s">
        <v>1031</v>
      </c>
      <c r="D275" s="52"/>
      <c r="F275" s="30">
        <v>4065.75</v>
      </c>
      <c r="G275" s="30"/>
      <c r="H275" s="120"/>
      <c r="I275" s="43" t="s">
        <v>91</v>
      </c>
      <c r="J275" s="43" t="s">
        <v>87</v>
      </c>
      <c r="K275" s="43" t="s">
        <v>791</v>
      </c>
      <c r="L275" s="29">
        <v>167</v>
      </c>
      <c r="N275" s="43" t="s">
        <v>688</v>
      </c>
      <c r="O275" s="223"/>
      <c r="P275" s="31">
        <f t="shared" si="14"/>
        <v>8503.9200000000128</v>
      </c>
      <c r="Q275" s="31">
        <f t="shared" si="15"/>
        <v>229728.68999999997</v>
      </c>
      <c r="R275" s="31">
        <f t="shared" si="16"/>
        <v>238232.61</v>
      </c>
    </row>
    <row r="276" spans="1:18" ht="15.75" customHeight="1">
      <c r="A276" s="43">
        <v>257</v>
      </c>
      <c r="B276" s="28">
        <v>43972</v>
      </c>
      <c r="C276" s="43" t="s">
        <v>4004</v>
      </c>
      <c r="D276" s="52"/>
      <c r="F276" s="30">
        <v>58</v>
      </c>
      <c r="G276" s="30"/>
      <c r="H276" s="120"/>
      <c r="I276" s="43" t="s">
        <v>89</v>
      </c>
      <c r="J276" s="43" t="s">
        <v>87</v>
      </c>
      <c r="K276" s="43" t="s">
        <v>3891</v>
      </c>
      <c r="L276" s="29">
        <v>201256</v>
      </c>
      <c r="N276" s="43" t="s">
        <v>688</v>
      </c>
      <c r="O276" s="223"/>
      <c r="P276" s="31">
        <f t="shared" si="14"/>
        <v>8445.9200000000128</v>
      </c>
      <c r="Q276" s="31">
        <f t="shared" si="15"/>
        <v>229786.68999999997</v>
      </c>
      <c r="R276" s="31">
        <f t="shared" si="16"/>
        <v>238232.61</v>
      </c>
    </row>
    <row r="277" spans="1:18" ht="15.75" customHeight="1">
      <c r="A277" s="43">
        <v>257</v>
      </c>
      <c r="B277" s="28">
        <v>43972</v>
      </c>
      <c r="C277" s="43" t="s">
        <v>3957</v>
      </c>
      <c r="D277" s="52"/>
      <c r="F277" s="30">
        <v>124.4</v>
      </c>
      <c r="G277" s="30"/>
      <c r="H277" s="120"/>
      <c r="I277" s="43" t="s">
        <v>89</v>
      </c>
      <c r="J277" s="43" t="s">
        <v>87</v>
      </c>
      <c r="K277" s="43" t="s">
        <v>166</v>
      </c>
      <c r="L277" s="29">
        <v>6380</v>
      </c>
      <c r="N277" s="43" t="s">
        <v>688</v>
      </c>
      <c r="O277" s="223"/>
      <c r="P277" s="31">
        <f t="shared" si="14"/>
        <v>8321.5200000000186</v>
      </c>
      <c r="Q277" s="31">
        <f t="shared" si="15"/>
        <v>229911.08999999997</v>
      </c>
      <c r="R277" s="31">
        <f t="shared" si="16"/>
        <v>238232.61</v>
      </c>
    </row>
    <row r="278" spans="1:18" ht="15.75" customHeight="1">
      <c r="A278" s="43">
        <v>257</v>
      </c>
      <c r="B278" s="28">
        <v>43975</v>
      </c>
      <c r="C278" s="43" t="s">
        <v>4005</v>
      </c>
      <c r="D278" s="52"/>
      <c r="F278" s="30">
        <v>18</v>
      </c>
      <c r="G278" s="30"/>
      <c r="H278" s="120"/>
      <c r="I278" s="43" t="s">
        <v>89</v>
      </c>
      <c r="J278" s="43" t="s">
        <v>87</v>
      </c>
      <c r="K278" s="43" t="s">
        <v>1017</v>
      </c>
      <c r="L278" s="29">
        <v>9978</v>
      </c>
      <c r="N278" s="43" t="s">
        <v>688</v>
      </c>
      <c r="O278" s="223"/>
      <c r="P278" s="31">
        <f t="shared" si="14"/>
        <v>8303.5200000000186</v>
      </c>
      <c r="Q278" s="31">
        <f t="shared" si="15"/>
        <v>229929.08999999997</v>
      </c>
      <c r="R278" s="31">
        <f t="shared" si="16"/>
        <v>238232.61</v>
      </c>
    </row>
    <row r="279" spans="1:18" ht="15.75" customHeight="1">
      <c r="A279" s="43">
        <v>257</v>
      </c>
      <c r="B279" s="28">
        <v>43975</v>
      </c>
      <c r="C279" s="43" t="s">
        <v>4008</v>
      </c>
      <c r="D279" s="52"/>
      <c r="F279" s="30"/>
      <c r="G279" s="30"/>
      <c r="H279" s="120">
        <v>13088</v>
      </c>
      <c r="I279" s="43"/>
      <c r="J279" s="43"/>
      <c r="K279" s="43"/>
      <c r="L279" s="29"/>
      <c r="N279" s="43" t="s">
        <v>688</v>
      </c>
      <c r="O279" s="223"/>
      <c r="P279" s="31">
        <f t="shared" si="14"/>
        <v>8303.5200000000186</v>
      </c>
      <c r="Q279" s="31">
        <f t="shared" si="15"/>
        <v>229929.08999999997</v>
      </c>
      <c r="R279" s="31">
        <f t="shared" si="16"/>
        <v>238232.61</v>
      </c>
    </row>
    <row r="280" spans="1:18" ht="15.75" customHeight="1">
      <c r="A280" s="43">
        <v>257</v>
      </c>
      <c r="B280" s="28">
        <v>43977</v>
      </c>
      <c r="C280" s="43" t="s">
        <v>4009</v>
      </c>
      <c r="D280" s="52"/>
      <c r="F280" s="30">
        <v>503</v>
      </c>
      <c r="G280" s="30"/>
      <c r="H280" s="120"/>
      <c r="I280" s="43" t="s">
        <v>91</v>
      </c>
      <c r="J280" s="43" t="s">
        <v>87</v>
      </c>
      <c r="K280" s="43" t="s">
        <v>4010</v>
      </c>
      <c r="L280" s="29">
        <v>204</v>
      </c>
      <c r="N280" s="43" t="s">
        <v>688</v>
      </c>
      <c r="O280" s="223"/>
      <c r="P280" s="31">
        <f t="shared" si="14"/>
        <v>7800.5200000000186</v>
      </c>
      <c r="Q280" s="31">
        <f t="shared" si="15"/>
        <v>230432.08999999997</v>
      </c>
      <c r="R280" s="31">
        <f t="shared" si="16"/>
        <v>238232.61</v>
      </c>
    </row>
    <row r="281" spans="1:18" ht="15.75" customHeight="1">
      <c r="A281" s="43">
        <v>257</v>
      </c>
      <c r="B281" s="28">
        <v>43978</v>
      </c>
      <c r="C281" s="43" t="s">
        <v>4011</v>
      </c>
      <c r="D281" s="52"/>
      <c r="F281" s="30">
        <v>5000</v>
      </c>
      <c r="G281" s="30"/>
      <c r="H281" s="120"/>
      <c r="I281" s="43" t="s">
        <v>91</v>
      </c>
      <c r="J281" s="43" t="s">
        <v>87</v>
      </c>
      <c r="K281" s="43" t="s">
        <v>4012</v>
      </c>
      <c r="L281" s="29"/>
      <c r="N281" s="43" t="s">
        <v>688</v>
      </c>
      <c r="O281" s="223"/>
      <c r="P281" s="31">
        <f t="shared" si="14"/>
        <v>2800.5200000000186</v>
      </c>
      <c r="Q281" s="31">
        <f t="shared" si="15"/>
        <v>235432.08999999997</v>
      </c>
      <c r="R281" s="31">
        <f t="shared" si="16"/>
        <v>238232.61</v>
      </c>
    </row>
    <row r="282" spans="1:18" ht="15.75" customHeight="1">
      <c r="A282" s="43">
        <v>257</v>
      </c>
      <c r="B282" s="28">
        <v>43984</v>
      </c>
      <c r="C282" s="43" t="s">
        <v>4013</v>
      </c>
      <c r="D282" s="52"/>
      <c r="F282" s="30">
        <v>878</v>
      </c>
      <c r="G282" s="30"/>
      <c r="H282" s="120"/>
      <c r="I282" s="43" t="s">
        <v>91</v>
      </c>
      <c r="J282" s="43" t="s">
        <v>87</v>
      </c>
      <c r="K282" s="29" t="s">
        <v>3923</v>
      </c>
      <c r="L282" s="29">
        <v>151</v>
      </c>
      <c r="N282" s="43" t="s">
        <v>688</v>
      </c>
      <c r="O282" s="223"/>
      <c r="P282" s="31">
        <f t="shared" si="14"/>
        <v>1922.5200000000186</v>
      </c>
      <c r="Q282" s="31">
        <f t="shared" si="15"/>
        <v>236310.08999999997</v>
      </c>
      <c r="R282" s="31">
        <f t="shared" si="16"/>
        <v>238232.61</v>
      </c>
    </row>
    <row r="283" spans="1:18" ht="15.75" customHeight="1">
      <c r="A283" s="43">
        <v>257</v>
      </c>
      <c r="B283" s="28">
        <v>43984</v>
      </c>
      <c r="C283" s="43" t="s">
        <v>4014</v>
      </c>
      <c r="D283" s="52"/>
      <c r="F283" s="30">
        <v>410</v>
      </c>
      <c r="G283" s="30"/>
      <c r="H283" s="120"/>
      <c r="I283" s="43" t="s">
        <v>91</v>
      </c>
      <c r="J283" s="43" t="s">
        <v>87</v>
      </c>
      <c r="K283" s="29" t="s">
        <v>3923</v>
      </c>
      <c r="L283" s="29">
        <v>171</v>
      </c>
      <c r="N283" s="43" t="s">
        <v>688</v>
      </c>
      <c r="O283" s="223"/>
      <c r="P283" s="31">
        <f t="shared" si="14"/>
        <v>1512.5200000000186</v>
      </c>
      <c r="Q283" s="31">
        <f t="shared" si="15"/>
        <v>236720.08999999997</v>
      </c>
      <c r="R283" s="31">
        <f t="shared" si="16"/>
        <v>238232.61</v>
      </c>
    </row>
    <row r="284" spans="1:18" ht="15.75" customHeight="1">
      <c r="A284" s="43">
        <v>257</v>
      </c>
      <c r="B284" s="28">
        <v>43985</v>
      </c>
      <c r="C284" s="43" t="s">
        <v>3969</v>
      </c>
      <c r="D284" s="52"/>
      <c r="F284" s="30">
        <v>120</v>
      </c>
      <c r="G284" s="30"/>
      <c r="H284" s="120"/>
      <c r="I284" s="43" t="s">
        <v>89</v>
      </c>
      <c r="J284" s="43" t="s">
        <v>87</v>
      </c>
      <c r="K284" s="43" t="s">
        <v>4016</v>
      </c>
      <c r="L284" s="29">
        <v>281</v>
      </c>
      <c r="N284" s="43" t="s">
        <v>688</v>
      </c>
      <c r="O284" s="223"/>
      <c r="P284" s="31">
        <f t="shared" si="14"/>
        <v>1392.5200000000186</v>
      </c>
      <c r="Q284" s="31">
        <f t="shared" si="15"/>
        <v>236840.08999999997</v>
      </c>
      <c r="R284" s="31">
        <f t="shared" si="16"/>
        <v>238232.61</v>
      </c>
    </row>
    <row r="285" spans="1:18" ht="15.75" customHeight="1">
      <c r="A285" s="43">
        <v>257</v>
      </c>
      <c r="B285" s="28">
        <v>43986</v>
      </c>
      <c r="C285" s="27" t="s">
        <v>896</v>
      </c>
      <c r="D285" s="52"/>
      <c r="F285" s="30">
        <v>582.75</v>
      </c>
      <c r="G285" s="30"/>
      <c r="H285" s="120"/>
      <c r="I285" s="43" t="s">
        <v>91</v>
      </c>
      <c r="J285" s="43" t="s">
        <v>87</v>
      </c>
      <c r="K285" s="43"/>
      <c r="L285" s="29"/>
      <c r="N285" s="43" t="s">
        <v>688</v>
      </c>
      <c r="O285" s="223"/>
      <c r="P285" s="31">
        <f t="shared" si="14"/>
        <v>809.77000000001863</v>
      </c>
      <c r="Q285" s="31">
        <f t="shared" si="15"/>
        <v>237422.83999999997</v>
      </c>
      <c r="R285" s="31">
        <f t="shared" si="16"/>
        <v>238232.61</v>
      </c>
    </row>
    <row r="286" spans="1:18" ht="15.75" customHeight="1">
      <c r="A286" s="43">
        <v>257</v>
      </c>
      <c r="B286" s="28">
        <v>43986</v>
      </c>
      <c r="C286" s="27" t="s">
        <v>944</v>
      </c>
      <c r="D286" s="52"/>
      <c r="F286" s="30">
        <v>114.88</v>
      </c>
      <c r="G286" s="30"/>
      <c r="H286" s="120"/>
      <c r="I286" s="43" t="s">
        <v>91</v>
      </c>
      <c r="J286" s="43" t="s">
        <v>87</v>
      </c>
      <c r="K286" s="43"/>
      <c r="L286" s="29"/>
      <c r="N286" s="43" t="s">
        <v>688</v>
      </c>
      <c r="O286" s="223"/>
      <c r="P286" s="31">
        <f t="shared" si="14"/>
        <v>694.89000000001397</v>
      </c>
      <c r="Q286" s="31">
        <f t="shared" si="15"/>
        <v>237537.71999999997</v>
      </c>
      <c r="R286" s="31">
        <f t="shared" si="16"/>
        <v>238232.61</v>
      </c>
    </row>
    <row r="287" spans="1:18" ht="15.75" customHeight="1">
      <c r="A287" s="43">
        <v>257</v>
      </c>
      <c r="B287" s="28">
        <v>43987</v>
      </c>
      <c r="C287" s="43" t="s">
        <v>4015</v>
      </c>
      <c r="D287" s="52"/>
      <c r="F287" s="30">
        <v>5000</v>
      </c>
      <c r="G287" s="30"/>
      <c r="H287" s="120"/>
      <c r="I287" s="43" t="s">
        <v>91</v>
      </c>
      <c r="J287" s="43" t="s">
        <v>87</v>
      </c>
      <c r="K287" s="43" t="s">
        <v>4012</v>
      </c>
      <c r="L287" s="29"/>
      <c r="N287" s="43" t="s">
        <v>688</v>
      </c>
      <c r="O287" s="223"/>
      <c r="P287" s="31">
        <f t="shared" si="14"/>
        <v>-4305.109999999986</v>
      </c>
      <c r="Q287" s="31">
        <f t="shared" si="15"/>
        <v>242537.71999999997</v>
      </c>
      <c r="R287" s="31">
        <f t="shared" si="16"/>
        <v>238232.61</v>
      </c>
    </row>
    <row r="288" spans="1:18" ht="15.75" customHeight="1">
      <c r="A288" s="43">
        <v>257</v>
      </c>
      <c r="B288" s="28">
        <v>43992</v>
      </c>
      <c r="C288" s="43" t="s">
        <v>687</v>
      </c>
      <c r="D288" s="52"/>
      <c r="F288" s="30"/>
      <c r="G288" s="30">
        <v>20000</v>
      </c>
      <c r="H288" s="120"/>
      <c r="I288" s="43" t="s">
        <v>91</v>
      </c>
      <c r="J288" s="43" t="s">
        <v>87</v>
      </c>
      <c r="K288" s="43"/>
      <c r="L288" s="29"/>
      <c r="N288" s="43" t="s">
        <v>688</v>
      </c>
      <c r="O288" s="223"/>
      <c r="P288" s="31">
        <f t="shared" si="14"/>
        <v>15694.890000000014</v>
      </c>
      <c r="Q288" s="31">
        <f t="shared" si="15"/>
        <v>242537.71999999997</v>
      </c>
      <c r="R288" s="31">
        <f t="shared" si="16"/>
        <v>258232.61</v>
      </c>
    </row>
    <row r="289" spans="1:18" ht="15.75" customHeight="1">
      <c r="A289" s="43">
        <v>257</v>
      </c>
      <c r="B289" s="28">
        <v>43997</v>
      </c>
      <c r="C289" s="43" t="s">
        <v>4017</v>
      </c>
      <c r="D289" s="52"/>
      <c r="F289" s="30">
        <v>4976</v>
      </c>
      <c r="G289" s="30"/>
      <c r="H289" s="120"/>
      <c r="I289" s="43" t="s">
        <v>91</v>
      </c>
      <c r="J289" s="43" t="s">
        <v>87</v>
      </c>
      <c r="K289" s="43" t="s">
        <v>4012</v>
      </c>
      <c r="L289" s="29"/>
      <c r="N289" s="43" t="s">
        <v>688</v>
      </c>
      <c r="O289" s="223"/>
      <c r="P289" s="31">
        <f t="shared" si="14"/>
        <v>10718.890000000014</v>
      </c>
      <c r="Q289" s="31">
        <f t="shared" si="15"/>
        <v>247513.71999999997</v>
      </c>
      <c r="R289" s="31">
        <f t="shared" si="16"/>
        <v>258232.61</v>
      </c>
    </row>
    <row r="290" spans="1:18" ht="15.75" customHeight="1">
      <c r="A290" s="43">
        <v>257</v>
      </c>
      <c r="B290" s="28">
        <v>44000</v>
      </c>
      <c r="C290" s="43" t="s">
        <v>3348</v>
      </c>
      <c r="D290" s="52"/>
      <c r="F290" s="30">
        <v>6470</v>
      </c>
      <c r="G290" s="30"/>
      <c r="H290" s="120"/>
      <c r="I290" s="43" t="s">
        <v>91</v>
      </c>
      <c r="J290" s="43" t="s">
        <v>87</v>
      </c>
      <c r="K290" s="43" t="s">
        <v>791</v>
      </c>
      <c r="L290" s="29">
        <v>188</v>
      </c>
      <c r="N290" s="43" t="s">
        <v>688</v>
      </c>
      <c r="O290" s="223"/>
      <c r="P290" s="31">
        <f t="shared" si="14"/>
        <v>4248.890000000014</v>
      </c>
      <c r="Q290" s="31">
        <f t="shared" si="15"/>
        <v>253983.71999999997</v>
      </c>
      <c r="R290" s="31">
        <f t="shared" si="16"/>
        <v>258232.61</v>
      </c>
    </row>
    <row r="291" spans="1:18" ht="15.75" customHeight="1">
      <c r="A291" s="43">
        <v>257</v>
      </c>
      <c r="B291" s="28">
        <v>44002</v>
      </c>
      <c r="C291" s="27" t="s">
        <v>945</v>
      </c>
      <c r="D291" s="52"/>
      <c r="F291" s="30">
        <v>45.88</v>
      </c>
      <c r="G291" s="30"/>
      <c r="H291" s="120"/>
      <c r="I291" s="43" t="s">
        <v>91</v>
      </c>
      <c r="J291" s="43" t="s">
        <v>87</v>
      </c>
      <c r="K291" s="43"/>
      <c r="L291" s="29"/>
      <c r="N291" s="43" t="s">
        <v>688</v>
      </c>
      <c r="O291" s="223"/>
      <c r="P291" s="31">
        <f t="shared" si="14"/>
        <v>4203.0100000000093</v>
      </c>
      <c r="Q291" s="31">
        <f t="shared" si="15"/>
        <v>254029.59999999998</v>
      </c>
      <c r="R291" s="31">
        <f t="shared" si="16"/>
        <v>258232.61</v>
      </c>
    </row>
    <row r="292" spans="1:18" ht="15.75" customHeight="1">
      <c r="A292" s="43">
        <v>257</v>
      </c>
      <c r="B292" s="28">
        <v>44013</v>
      </c>
      <c r="C292" s="43" t="s">
        <v>3951</v>
      </c>
      <c r="D292" s="52"/>
      <c r="F292" s="30">
        <v>1837</v>
      </c>
      <c r="G292" s="30"/>
      <c r="H292" s="120"/>
      <c r="I292" s="43" t="s">
        <v>91</v>
      </c>
      <c r="J292" s="43" t="s">
        <v>87</v>
      </c>
      <c r="K292" s="29" t="s">
        <v>3923</v>
      </c>
      <c r="L292" s="29">
        <v>209</v>
      </c>
      <c r="N292" s="43" t="s">
        <v>688</v>
      </c>
      <c r="O292" s="223"/>
      <c r="P292" s="31">
        <f t="shared" si="14"/>
        <v>2366.0100000000093</v>
      </c>
      <c r="Q292" s="31">
        <f t="shared" si="15"/>
        <v>255866.59999999998</v>
      </c>
      <c r="R292" s="31">
        <f t="shared" si="16"/>
        <v>258232.61</v>
      </c>
    </row>
    <row r="293" spans="1:18" ht="15.75" customHeight="1">
      <c r="A293" s="43">
        <v>257</v>
      </c>
      <c r="B293" s="28">
        <v>44017</v>
      </c>
      <c r="C293" s="43" t="s">
        <v>4018</v>
      </c>
      <c r="D293" s="52"/>
      <c r="F293" s="30">
        <v>800</v>
      </c>
      <c r="G293" s="30"/>
      <c r="H293" s="120"/>
      <c r="I293" s="43" t="s">
        <v>89</v>
      </c>
      <c r="J293" s="43" t="s">
        <v>87</v>
      </c>
      <c r="K293" s="43"/>
      <c r="L293" s="29"/>
      <c r="N293" s="43" t="s">
        <v>688</v>
      </c>
      <c r="O293" s="223"/>
      <c r="P293" s="31">
        <f t="shared" si="14"/>
        <v>1566.0100000000093</v>
      </c>
      <c r="Q293" s="31">
        <f t="shared" si="15"/>
        <v>256666.59999999998</v>
      </c>
      <c r="R293" s="31">
        <f t="shared" si="16"/>
        <v>258232.61</v>
      </c>
    </row>
    <row r="294" spans="1:18" ht="15.75" customHeight="1">
      <c r="A294" s="43">
        <v>257</v>
      </c>
      <c r="B294" s="28">
        <v>44017</v>
      </c>
      <c r="C294" s="43" t="s">
        <v>811</v>
      </c>
      <c r="D294" s="52"/>
      <c r="F294" s="30">
        <v>1000</v>
      </c>
      <c r="G294" s="30"/>
      <c r="H294" s="120"/>
      <c r="I294" s="43" t="s">
        <v>89</v>
      </c>
      <c r="J294" s="43" t="s">
        <v>87</v>
      </c>
      <c r="K294" s="43" t="s">
        <v>4019</v>
      </c>
      <c r="L294" s="29"/>
      <c r="N294" s="43" t="s">
        <v>688</v>
      </c>
      <c r="O294" s="223"/>
      <c r="P294" s="31">
        <f t="shared" si="14"/>
        <v>566.01000000000931</v>
      </c>
      <c r="Q294" s="31">
        <f t="shared" si="15"/>
        <v>257666.59999999998</v>
      </c>
      <c r="R294" s="31">
        <f t="shared" si="16"/>
        <v>258232.61</v>
      </c>
    </row>
    <row r="295" spans="1:18" ht="15.75" customHeight="1">
      <c r="A295" s="43">
        <v>257</v>
      </c>
      <c r="B295" s="28">
        <v>44020</v>
      </c>
      <c r="C295" s="27" t="s">
        <v>933</v>
      </c>
      <c r="D295" s="52"/>
      <c r="F295" s="30">
        <v>535.75</v>
      </c>
      <c r="G295" s="30"/>
      <c r="H295" s="120"/>
      <c r="I295" s="43"/>
      <c r="J295" s="43"/>
      <c r="K295" s="43"/>
      <c r="L295" s="29"/>
      <c r="N295" s="43" t="s">
        <v>688</v>
      </c>
      <c r="O295" s="223"/>
      <c r="P295" s="31">
        <f t="shared" si="14"/>
        <v>30.260000000009313</v>
      </c>
      <c r="Q295" s="31">
        <f t="shared" si="15"/>
        <v>258202.34999999998</v>
      </c>
      <c r="R295" s="31">
        <f t="shared" si="16"/>
        <v>258232.61</v>
      </c>
    </row>
    <row r="296" spans="1:18" ht="15.75" customHeight="1">
      <c r="A296" s="43">
        <v>257</v>
      </c>
      <c r="B296" s="28">
        <v>44020</v>
      </c>
      <c r="C296" s="27" t="s">
        <v>295</v>
      </c>
      <c r="D296" s="52"/>
      <c r="F296" s="30">
        <v>105.54</v>
      </c>
      <c r="G296" s="30"/>
      <c r="H296" s="120"/>
      <c r="I296" s="43"/>
      <c r="J296" s="43"/>
      <c r="K296" s="43"/>
      <c r="L296" s="29"/>
      <c r="N296" s="43" t="s">
        <v>688</v>
      </c>
      <c r="O296" s="223"/>
      <c r="P296" s="31">
        <f t="shared" si="14"/>
        <v>-75.279999999998836</v>
      </c>
      <c r="Q296" s="31">
        <f t="shared" si="15"/>
        <v>258307.88999999998</v>
      </c>
      <c r="R296" s="31">
        <f t="shared" si="16"/>
        <v>258232.61</v>
      </c>
    </row>
    <row r="297" spans="1:18" ht="15.75" customHeight="1">
      <c r="A297" s="43">
        <v>257</v>
      </c>
      <c r="B297" s="28">
        <v>44032</v>
      </c>
      <c r="C297" s="27" t="s">
        <v>299</v>
      </c>
      <c r="D297" s="52"/>
      <c r="F297" s="30">
        <v>42.05</v>
      </c>
      <c r="G297" s="30"/>
      <c r="H297" s="120"/>
      <c r="I297" s="43" t="s">
        <v>91</v>
      </c>
      <c r="J297" s="43" t="s">
        <v>87</v>
      </c>
      <c r="K297" s="43"/>
      <c r="L297" s="29"/>
      <c r="N297" s="43" t="s">
        <v>688</v>
      </c>
      <c r="O297" s="223"/>
      <c r="P297" s="31">
        <f t="shared" si="14"/>
        <v>-117.32999999998719</v>
      </c>
      <c r="Q297" s="31">
        <f t="shared" si="15"/>
        <v>258349.93999999997</v>
      </c>
      <c r="R297" s="31">
        <f t="shared" si="16"/>
        <v>258232.61</v>
      </c>
    </row>
    <row r="298" spans="1:18" ht="15.75" customHeight="1">
      <c r="A298" s="43">
        <v>257</v>
      </c>
      <c r="B298" s="28">
        <v>44034</v>
      </c>
      <c r="C298" s="43" t="s">
        <v>4020</v>
      </c>
      <c r="D298" s="52"/>
      <c r="F298" s="30"/>
      <c r="G298" s="30"/>
      <c r="H298" s="120">
        <v>641.45000000000005</v>
      </c>
      <c r="I298" s="43"/>
      <c r="J298" s="43"/>
      <c r="K298" s="43"/>
      <c r="L298" s="29"/>
      <c r="N298" s="43" t="s">
        <v>688</v>
      </c>
      <c r="O298" s="223"/>
      <c r="P298" s="31">
        <f t="shared" si="14"/>
        <v>-117.32999999998719</v>
      </c>
      <c r="Q298" s="31">
        <f t="shared" si="15"/>
        <v>258349.93999999997</v>
      </c>
      <c r="R298" s="31">
        <f t="shared" si="16"/>
        <v>258232.61</v>
      </c>
    </row>
    <row r="299" spans="1:18" ht="15.75" customHeight="1">
      <c r="A299" s="43">
        <v>257</v>
      </c>
      <c r="B299" s="28">
        <v>44039</v>
      </c>
      <c r="C299" s="43" t="s">
        <v>1696</v>
      </c>
      <c r="D299" s="52"/>
      <c r="F299" s="30">
        <v>994.5</v>
      </c>
      <c r="G299" s="30"/>
      <c r="H299" s="120"/>
      <c r="I299" s="43" t="s">
        <v>91</v>
      </c>
      <c r="J299" s="43" t="s">
        <v>87</v>
      </c>
      <c r="K299" s="43" t="s">
        <v>699</v>
      </c>
      <c r="L299" s="29">
        <v>3890</v>
      </c>
      <c r="N299" s="43" t="s">
        <v>688</v>
      </c>
      <c r="O299" s="223"/>
      <c r="P299" s="31">
        <f t="shared" si="14"/>
        <v>-1111.8299999999872</v>
      </c>
      <c r="Q299" s="31">
        <f t="shared" si="15"/>
        <v>259344.43999999997</v>
      </c>
      <c r="R299" s="31">
        <f t="shared" si="16"/>
        <v>258232.61</v>
      </c>
    </row>
    <row r="300" spans="1:18" ht="15.75" customHeight="1">
      <c r="A300" s="43">
        <v>257</v>
      </c>
      <c r="B300" s="28">
        <v>44045</v>
      </c>
      <c r="C300" s="43" t="s">
        <v>3951</v>
      </c>
      <c r="D300" s="52"/>
      <c r="F300" s="30">
        <v>1427</v>
      </c>
      <c r="G300" s="30"/>
      <c r="H300" s="120"/>
      <c r="I300" s="43" t="s">
        <v>91</v>
      </c>
      <c r="J300" s="43" t="s">
        <v>87</v>
      </c>
      <c r="K300" s="29" t="s">
        <v>3923</v>
      </c>
      <c r="L300" s="29">
        <v>236</v>
      </c>
      <c r="N300" s="43" t="s">
        <v>688</v>
      </c>
      <c r="O300" s="223"/>
      <c r="P300" s="31">
        <f t="shared" si="14"/>
        <v>-2538.8299999999872</v>
      </c>
      <c r="Q300" s="31">
        <f t="shared" si="15"/>
        <v>260771.43999999997</v>
      </c>
      <c r="R300" s="31">
        <f t="shared" si="16"/>
        <v>258232.61</v>
      </c>
    </row>
    <row r="301" spans="1:18" ht="15.75" customHeight="1">
      <c r="A301" s="43">
        <v>257</v>
      </c>
      <c r="B301" s="28">
        <v>44045</v>
      </c>
      <c r="C301" s="43" t="s">
        <v>881</v>
      </c>
      <c r="D301" s="52"/>
      <c r="F301" s="30">
        <v>1638</v>
      </c>
      <c r="G301" s="30"/>
      <c r="H301" s="120"/>
      <c r="I301" s="43" t="s">
        <v>91</v>
      </c>
      <c r="J301" s="43" t="s">
        <v>87</v>
      </c>
      <c r="K301" s="43" t="s">
        <v>611</v>
      </c>
      <c r="L301" s="29">
        <v>1144</v>
      </c>
      <c r="N301" s="43" t="s">
        <v>688</v>
      </c>
      <c r="O301" s="223"/>
      <c r="P301" s="31">
        <f t="shared" si="14"/>
        <v>-4176.8299999999581</v>
      </c>
      <c r="Q301" s="31">
        <f t="shared" si="15"/>
        <v>262409.43999999994</v>
      </c>
      <c r="R301" s="31">
        <f t="shared" si="16"/>
        <v>258232.61</v>
      </c>
    </row>
    <row r="302" spans="1:18" ht="15.75" customHeight="1">
      <c r="A302" s="43">
        <v>257</v>
      </c>
      <c r="B302" s="28">
        <v>44045</v>
      </c>
      <c r="C302" s="43" t="s">
        <v>881</v>
      </c>
      <c r="D302" s="52"/>
      <c r="F302" s="30">
        <v>1638</v>
      </c>
      <c r="G302" s="30"/>
      <c r="H302" s="120"/>
      <c r="I302" s="43" t="s">
        <v>91</v>
      </c>
      <c r="J302" s="43" t="s">
        <v>87</v>
      </c>
      <c r="K302" s="43" t="s">
        <v>611</v>
      </c>
      <c r="L302" s="29">
        <v>1145</v>
      </c>
      <c r="N302" s="43" t="s">
        <v>688</v>
      </c>
      <c r="O302" s="223"/>
      <c r="P302" s="31">
        <f t="shared" si="14"/>
        <v>-5814.8299999999581</v>
      </c>
      <c r="Q302" s="31">
        <f t="shared" si="15"/>
        <v>264047.43999999994</v>
      </c>
      <c r="R302" s="31">
        <f t="shared" si="16"/>
        <v>258232.61</v>
      </c>
    </row>
    <row r="303" spans="1:18" ht="15.75" customHeight="1">
      <c r="A303" s="43">
        <v>257</v>
      </c>
      <c r="B303" s="28">
        <v>44052</v>
      </c>
      <c r="C303" s="43" t="s">
        <v>1076</v>
      </c>
      <c r="D303" s="52"/>
      <c r="F303" s="30">
        <v>277.85000000000002</v>
      </c>
      <c r="G303" s="30"/>
      <c r="H303" s="120"/>
      <c r="I303" s="43" t="s">
        <v>91</v>
      </c>
      <c r="J303" s="43" t="s">
        <v>87</v>
      </c>
      <c r="K303" s="43"/>
      <c r="L303" s="29"/>
      <c r="N303" s="43" t="s">
        <v>688</v>
      </c>
      <c r="O303" s="223"/>
      <c r="P303" s="31">
        <f t="shared" si="14"/>
        <v>-6092.6799999999348</v>
      </c>
      <c r="Q303" s="31">
        <f t="shared" si="15"/>
        <v>264325.28999999992</v>
      </c>
      <c r="R303" s="31">
        <f t="shared" si="16"/>
        <v>258232.61</v>
      </c>
    </row>
    <row r="304" spans="1:18" ht="15.75" customHeight="1">
      <c r="A304" s="43">
        <v>257</v>
      </c>
      <c r="B304" s="28">
        <v>44052</v>
      </c>
      <c r="C304" s="43" t="s">
        <v>1078</v>
      </c>
      <c r="D304" s="52"/>
      <c r="F304" s="30">
        <v>52.83</v>
      </c>
      <c r="G304" s="30"/>
      <c r="H304" s="120"/>
      <c r="I304" s="43" t="s">
        <v>91</v>
      </c>
      <c r="J304" s="43" t="s">
        <v>87</v>
      </c>
      <c r="K304" s="43"/>
      <c r="L304" s="29"/>
      <c r="N304" s="43" t="s">
        <v>688</v>
      </c>
      <c r="O304" s="223"/>
      <c r="P304" s="31">
        <f t="shared" si="14"/>
        <v>-6145.5099999999511</v>
      </c>
      <c r="Q304" s="31">
        <f t="shared" si="15"/>
        <v>264378.11999999994</v>
      </c>
      <c r="R304" s="31">
        <f t="shared" si="16"/>
        <v>258232.61</v>
      </c>
    </row>
    <row r="305" spans="1:18" ht="15.75" customHeight="1">
      <c r="A305" s="43">
        <v>257</v>
      </c>
      <c r="B305" s="28">
        <v>44062</v>
      </c>
      <c r="C305" s="43" t="s">
        <v>687</v>
      </c>
      <c r="D305" s="52"/>
      <c r="F305" s="30"/>
      <c r="G305" s="30">
        <v>16000</v>
      </c>
      <c r="H305" s="120"/>
      <c r="I305" s="43" t="s">
        <v>91</v>
      </c>
      <c r="J305" s="43" t="s">
        <v>87</v>
      </c>
      <c r="K305" s="43"/>
      <c r="L305" s="29"/>
      <c r="N305" s="43" t="s">
        <v>688</v>
      </c>
      <c r="O305" s="223"/>
      <c r="P305" s="31">
        <f t="shared" si="14"/>
        <v>9854.4900000000489</v>
      </c>
      <c r="Q305" s="31">
        <f t="shared" si="15"/>
        <v>264378.11999999994</v>
      </c>
      <c r="R305" s="31">
        <f t="shared" si="16"/>
        <v>274232.61</v>
      </c>
    </row>
    <row r="306" spans="1:18" ht="15.75" customHeight="1">
      <c r="A306" s="43">
        <v>257</v>
      </c>
      <c r="B306" s="28">
        <v>44063</v>
      </c>
      <c r="C306" s="43" t="s">
        <v>1716</v>
      </c>
      <c r="D306" s="52"/>
      <c r="F306" s="30">
        <v>21.56</v>
      </c>
      <c r="G306" s="30"/>
      <c r="H306" s="120"/>
      <c r="I306" s="43" t="s">
        <v>91</v>
      </c>
      <c r="J306" s="43" t="s">
        <v>87</v>
      </c>
      <c r="K306" s="43"/>
      <c r="L306" s="29"/>
      <c r="N306" s="43" t="s">
        <v>688</v>
      </c>
      <c r="O306" s="223"/>
      <c r="P306" s="31">
        <f t="shared" si="14"/>
        <v>9832.9300000000512</v>
      </c>
      <c r="Q306" s="31">
        <f t="shared" si="15"/>
        <v>264399.67999999993</v>
      </c>
      <c r="R306" s="31">
        <f t="shared" si="16"/>
        <v>274232.61</v>
      </c>
    </row>
    <row r="307" spans="1:18" ht="15.75" customHeight="1">
      <c r="A307" s="43">
        <v>257</v>
      </c>
      <c r="B307" s="28">
        <v>44064</v>
      </c>
      <c r="C307" s="43" t="s">
        <v>885</v>
      </c>
      <c r="D307" s="52"/>
      <c r="F307" s="30">
        <v>28.9</v>
      </c>
      <c r="G307" s="30"/>
      <c r="H307" s="120"/>
      <c r="I307" s="43" t="s">
        <v>89</v>
      </c>
      <c r="J307" s="43" t="s">
        <v>87</v>
      </c>
      <c r="K307" s="43" t="s">
        <v>1162</v>
      </c>
      <c r="L307" s="29">
        <v>426</v>
      </c>
      <c r="N307" s="43" t="s">
        <v>688</v>
      </c>
      <c r="O307" s="223"/>
      <c r="P307" s="31">
        <f t="shared" si="14"/>
        <v>9804.0300000000279</v>
      </c>
      <c r="Q307" s="31">
        <f t="shared" si="15"/>
        <v>264428.57999999996</v>
      </c>
      <c r="R307" s="31">
        <f t="shared" si="16"/>
        <v>274232.61</v>
      </c>
    </row>
    <row r="308" spans="1:18" ht="15.75" customHeight="1">
      <c r="A308" s="43">
        <v>257</v>
      </c>
      <c r="B308" s="28">
        <v>44069</v>
      </c>
      <c r="C308" s="43" t="s">
        <v>885</v>
      </c>
      <c r="D308" s="52"/>
      <c r="F308" s="30">
        <v>12.9</v>
      </c>
      <c r="G308" s="30"/>
      <c r="H308" s="120"/>
      <c r="I308" s="43"/>
      <c r="J308" s="43"/>
      <c r="K308" s="43"/>
      <c r="L308" s="29"/>
      <c r="N308" s="43" t="s">
        <v>688</v>
      </c>
      <c r="O308" s="223"/>
      <c r="P308" s="31">
        <f t="shared" si="14"/>
        <v>9791.1300000000047</v>
      </c>
      <c r="Q308" s="31">
        <f t="shared" si="15"/>
        <v>264441.48</v>
      </c>
      <c r="R308" s="31">
        <f t="shared" si="16"/>
        <v>274232.61</v>
      </c>
    </row>
    <row r="309" spans="1:18" ht="15.75" customHeight="1">
      <c r="A309" s="43">
        <v>257</v>
      </c>
      <c r="B309" s="28">
        <v>44070</v>
      </c>
      <c r="C309" s="43" t="s">
        <v>3348</v>
      </c>
      <c r="D309" s="52"/>
      <c r="F309" s="30">
        <v>6002</v>
      </c>
      <c r="G309" s="30"/>
      <c r="H309" s="120"/>
      <c r="I309" s="43" t="s">
        <v>91</v>
      </c>
      <c r="J309" s="43" t="s">
        <v>87</v>
      </c>
      <c r="K309" s="43" t="s">
        <v>1948</v>
      </c>
      <c r="L309" s="29">
        <v>201</v>
      </c>
      <c r="N309" s="43" t="s">
        <v>688</v>
      </c>
      <c r="O309" s="223"/>
      <c r="P309" s="31">
        <f t="shared" si="14"/>
        <v>3789.1300000000047</v>
      </c>
      <c r="Q309" s="31">
        <f t="shared" si="15"/>
        <v>270443.48</v>
      </c>
      <c r="R309" s="31">
        <f t="shared" si="16"/>
        <v>274232.61</v>
      </c>
    </row>
    <row r="310" spans="1:18" ht="15.75" customHeight="1">
      <c r="A310" s="43">
        <v>257</v>
      </c>
      <c r="B310" s="28">
        <v>44074</v>
      </c>
      <c r="C310" s="43" t="s">
        <v>4021</v>
      </c>
      <c r="D310" s="52"/>
      <c r="F310" s="30">
        <v>649</v>
      </c>
      <c r="G310" s="30"/>
      <c r="H310" s="120"/>
      <c r="I310" s="43" t="s">
        <v>91</v>
      </c>
      <c r="J310" s="43" t="s">
        <v>87</v>
      </c>
      <c r="K310" s="43" t="s">
        <v>4022</v>
      </c>
      <c r="L310" s="29"/>
      <c r="N310" s="43" t="s">
        <v>688</v>
      </c>
      <c r="O310" s="223"/>
      <c r="P310" s="31">
        <f t="shared" si="14"/>
        <v>3140.1300000000047</v>
      </c>
      <c r="Q310" s="31">
        <f t="shared" si="15"/>
        <v>271092.47999999998</v>
      </c>
      <c r="R310" s="31">
        <f t="shared" si="16"/>
        <v>274232.61</v>
      </c>
    </row>
    <row r="311" spans="1:18" ht="15.75" customHeight="1">
      <c r="A311" s="43">
        <v>257</v>
      </c>
      <c r="B311" s="28">
        <v>44077</v>
      </c>
      <c r="C311" s="43" t="s">
        <v>3951</v>
      </c>
      <c r="D311" s="52"/>
      <c r="F311" s="30">
        <v>2235</v>
      </c>
      <c r="G311" s="30"/>
      <c r="H311" s="120"/>
      <c r="I311" s="43" t="s">
        <v>91</v>
      </c>
      <c r="J311" s="43" t="s">
        <v>87</v>
      </c>
      <c r="K311" s="29" t="s">
        <v>3923</v>
      </c>
      <c r="L311" s="29">
        <v>273</v>
      </c>
      <c r="N311" s="43" t="s">
        <v>688</v>
      </c>
      <c r="O311" s="223"/>
      <c r="P311" s="31">
        <f t="shared" si="14"/>
        <v>905.13000000000466</v>
      </c>
      <c r="Q311" s="31">
        <f t="shared" si="15"/>
        <v>273327.48</v>
      </c>
      <c r="R311" s="31">
        <f t="shared" si="16"/>
        <v>274232.61</v>
      </c>
    </row>
    <row r="312" spans="1:18" ht="15.75" customHeight="1">
      <c r="A312" s="43">
        <v>257</v>
      </c>
      <c r="B312" s="28">
        <v>44080</v>
      </c>
      <c r="C312" s="43" t="s">
        <v>4025</v>
      </c>
      <c r="D312" s="52"/>
      <c r="F312" s="30">
        <v>5679</v>
      </c>
      <c r="G312" s="30"/>
      <c r="H312" s="120"/>
      <c r="I312" s="43" t="s">
        <v>89</v>
      </c>
      <c r="J312" s="43" t="s">
        <v>87</v>
      </c>
      <c r="K312" s="43" t="s">
        <v>4026</v>
      </c>
      <c r="L312" s="29"/>
      <c r="N312" s="43" t="s">
        <v>688</v>
      </c>
      <c r="O312" s="223"/>
      <c r="P312" s="31">
        <f t="shared" si="14"/>
        <v>-4773.8699999999953</v>
      </c>
      <c r="Q312" s="31">
        <f t="shared" si="15"/>
        <v>279006.48</v>
      </c>
      <c r="R312" s="31">
        <f t="shared" si="16"/>
        <v>274232.61</v>
      </c>
    </row>
    <row r="313" spans="1:18" ht="15.75" customHeight="1">
      <c r="A313" s="43">
        <v>257</v>
      </c>
      <c r="B313" s="28">
        <v>44084</v>
      </c>
      <c r="C313" s="43" t="s">
        <v>4023</v>
      </c>
      <c r="D313" s="52"/>
      <c r="F313" s="30">
        <v>1018</v>
      </c>
      <c r="G313" s="30"/>
      <c r="H313" s="120"/>
      <c r="I313" s="43" t="s">
        <v>91</v>
      </c>
      <c r="J313" s="43" t="s">
        <v>87</v>
      </c>
      <c r="K313" s="43" t="s">
        <v>4024</v>
      </c>
      <c r="L313" s="29">
        <v>216</v>
      </c>
      <c r="N313" s="43" t="s">
        <v>688</v>
      </c>
      <c r="O313" s="223"/>
      <c r="P313" s="31">
        <f t="shared" si="14"/>
        <v>-5791.8699999999953</v>
      </c>
      <c r="Q313" s="31">
        <f t="shared" si="15"/>
        <v>280024.48</v>
      </c>
      <c r="R313" s="31">
        <f t="shared" si="16"/>
        <v>274232.61</v>
      </c>
    </row>
    <row r="314" spans="1:18" ht="15.75" customHeight="1">
      <c r="A314" s="43">
        <v>257</v>
      </c>
      <c r="B314" s="28">
        <v>44091</v>
      </c>
      <c r="C314" s="43" t="s">
        <v>687</v>
      </c>
      <c r="D314" s="52"/>
      <c r="F314" s="30"/>
      <c r="G314" s="30">
        <v>5679</v>
      </c>
      <c r="H314" s="120"/>
      <c r="I314" s="43" t="s">
        <v>91</v>
      </c>
      <c r="J314" s="43" t="s">
        <v>87</v>
      </c>
      <c r="K314" s="43"/>
      <c r="L314" s="29"/>
      <c r="N314" s="43" t="s">
        <v>688</v>
      </c>
      <c r="O314" s="223"/>
      <c r="P314" s="31">
        <f t="shared" si="14"/>
        <v>-112.86999999999534</v>
      </c>
      <c r="Q314" s="31">
        <f t="shared" si="15"/>
        <v>280024.48</v>
      </c>
      <c r="R314" s="31">
        <f t="shared" si="16"/>
        <v>279911.61</v>
      </c>
    </row>
    <row r="315" spans="1:18" ht="15.75" customHeight="1">
      <c r="A315" s="43">
        <v>257</v>
      </c>
      <c r="B315" s="28">
        <v>44096</v>
      </c>
      <c r="C315" s="43" t="s">
        <v>752</v>
      </c>
      <c r="D315" s="52"/>
      <c r="F315" s="30">
        <v>980</v>
      </c>
      <c r="G315" s="30"/>
      <c r="H315" s="120"/>
      <c r="I315" s="43" t="s">
        <v>91</v>
      </c>
      <c r="J315" s="43" t="s">
        <v>87</v>
      </c>
      <c r="K315" s="43"/>
      <c r="L315" s="29"/>
      <c r="N315" s="43" t="s">
        <v>688</v>
      </c>
      <c r="O315" s="223"/>
      <c r="P315" s="31">
        <f t="shared" si="14"/>
        <v>-1092.8699999999953</v>
      </c>
      <c r="Q315" s="31">
        <f t="shared" si="15"/>
        <v>281004.48</v>
      </c>
      <c r="R315" s="31">
        <f t="shared" si="16"/>
        <v>279911.61</v>
      </c>
    </row>
    <row r="316" spans="1:18" ht="15.75" customHeight="1">
      <c r="A316" s="43">
        <v>257</v>
      </c>
      <c r="B316" s="28">
        <v>44098</v>
      </c>
      <c r="C316" s="43" t="s">
        <v>4027</v>
      </c>
      <c r="D316" s="52"/>
      <c r="F316" s="30">
        <v>1638</v>
      </c>
      <c r="G316" s="30"/>
      <c r="H316" s="120"/>
      <c r="I316" s="43" t="s">
        <v>91</v>
      </c>
      <c r="J316" s="43" t="s">
        <v>87</v>
      </c>
      <c r="K316" s="43" t="s">
        <v>3362</v>
      </c>
      <c r="L316" s="29"/>
      <c r="N316" s="43" t="s">
        <v>688</v>
      </c>
      <c r="O316" s="223"/>
      <c r="P316" s="31">
        <f t="shared" si="14"/>
        <v>-2730.8699999999953</v>
      </c>
      <c r="Q316" s="31">
        <f t="shared" si="15"/>
        <v>282642.48</v>
      </c>
      <c r="R316" s="31">
        <f t="shared" si="16"/>
        <v>279911.61</v>
      </c>
    </row>
    <row r="317" spans="1:18" ht="15.75" customHeight="1">
      <c r="A317" s="43">
        <v>257</v>
      </c>
      <c r="B317" s="28">
        <v>44099</v>
      </c>
      <c r="C317" s="43" t="s">
        <v>4031</v>
      </c>
      <c r="D317" s="52"/>
      <c r="F317" s="30">
        <v>250</v>
      </c>
      <c r="G317" s="30"/>
      <c r="H317" s="120"/>
      <c r="I317" s="43" t="s">
        <v>91</v>
      </c>
      <c r="J317" s="43" t="s">
        <v>87</v>
      </c>
      <c r="K317" s="43" t="s">
        <v>4032</v>
      </c>
      <c r="L317" s="29">
        <v>187</v>
      </c>
      <c r="N317" s="43" t="s">
        <v>688</v>
      </c>
      <c r="O317" s="223"/>
      <c r="P317" s="31">
        <f t="shared" si="14"/>
        <v>-2980.8699999999953</v>
      </c>
      <c r="Q317" s="31">
        <f t="shared" si="15"/>
        <v>282892.48</v>
      </c>
      <c r="R317" s="31">
        <f t="shared" si="16"/>
        <v>279911.61</v>
      </c>
    </row>
    <row r="318" spans="1:18" ht="15.75" customHeight="1">
      <c r="A318" s="43">
        <v>257</v>
      </c>
      <c r="B318" s="28">
        <v>44109</v>
      </c>
      <c r="C318" s="43" t="s">
        <v>4028</v>
      </c>
      <c r="D318" s="52"/>
      <c r="F318" s="30">
        <v>348.25</v>
      </c>
      <c r="G318" s="30"/>
      <c r="H318" s="120"/>
      <c r="I318" s="43" t="s">
        <v>91</v>
      </c>
      <c r="J318" s="43" t="s">
        <v>87</v>
      </c>
      <c r="K318" s="43"/>
      <c r="L318" s="29"/>
      <c r="N318" s="43" t="s">
        <v>688</v>
      </c>
      <c r="O318" s="223"/>
      <c r="P318" s="31">
        <f t="shared" si="14"/>
        <v>-3329.1199999999953</v>
      </c>
      <c r="Q318" s="31">
        <f t="shared" si="15"/>
        <v>283240.73</v>
      </c>
      <c r="R318" s="31">
        <f t="shared" si="16"/>
        <v>279911.61</v>
      </c>
    </row>
    <row r="319" spans="1:18" ht="15.75" customHeight="1">
      <c r="A319" s="43">
        <v>257</v>
      </c>
      <c r="B319" s="28">
        <v>44109</v>
      </c>
      <c r="C319" s="43" t="s">
        <v>4029</v>
      </c>
      <c r="D319" s="52"/>
      <c r="F319" s="30">
        <v>66.98</v>
      </c>
      <c r="G319" s="30"/>
      <c r="H319" s="120"/>
      <c r="I319" s="43" t="s">
        <v>91</v>
      </c>
      <c r="J319" s="43" t="s">
        <v>87</v>
      </c>
      <c r="K319" s="43"/>
      <c r="L319" s="29"/>
      <c r="N319" s="43" t="s">
        <v>688</v>
      </c>
      <c r="O319" s="223"/>
      <c r="P319" s="31">
        <f t="shared" si="14"/>
        <v>-3396.0999999999767</v>
      </c>
      <c r="Q319" s="31">
        <f t="shared" si="15"/>
        <v>283307.70999999996</v>
      </c>
      <c r="R319" s="31">
        <f t="shared" si="16"/>
        <v>279911.61</v>
      </c>
    </row>
    <row r="320" spans="1:18" ht="15.75" customHeight="1">
      <c r="A320" s="43">
        <v>257</v>
      </c>
      <c r="B320" s="28">
        <v>44118</v>
      </c>
      <c r="C320" s="43" t="s">
        <v>4033</v>
      </c>
      <c r="D320" s="52"/>
      <c r="F320" s="30">
        <v>2808</v>
      </c>
      <c r="G320" s="30"/>
      <c r="H320" s="120"/>
      <c r="I320" s="43" t="s">
        <v>91</v>
      </c>
      <c r="J320" s="43" t="s">
        <v>87</v>
      </c>
      <c r="K320" s="29" t="s">
        <v>3923</v>
      </c>
      <c r="L320" s="29">
        <v>307</v>
      </c>
      <c r="N320" s="43" t="s">
        <v>688</v>
      </c>
      <c r="O320" s="223"/>
      <c r="P320" s="31">
        <f t="shared" si="14"/>
        <v>-6204.0999999999767</v>
      </c>
      <c r="Q320" s="31">
        <f t="shared" si="15"/>
        <v>286115.70999999996</v>
      </c>
      <c r="R320" s="31">
        <f t="shared" si="16"/>
        <v>279911.61</v>
      </c>
    </row>
    <row r="321" spans="1:18" ht="15.75" customHeight="1">
      <c r="A321" s="43">
        <v>257</v>
      </c>
      <c r="B321" s="28">
        <v>44124</v>
      </c>
      <c r="C321" s="43" t="s">
        <v>4030</v>
      </c>
      <c r="D321" s="52"/>
      <c r="F321" s="30">
        <v>27.78</v>
      </c>
      <c r="G321" s="30"/>
      <c r="H321" s="120"/>
      <c r="I321" s="43" t="s">
        <v>91</v>
      </c>
      <c r="J321" s="43" t="s">
        <v>87</v>
      </c>
      <c r="K321" s="43"/>
      <c r="L321" s="29"/>
      <c r="N321" s="43" t="s">
        <v>688</v>
      </c>
      <c r="O321" s="223"/>
      <c r="P321" s="31">
        <f t="shared" si="14"/>
        <v>-6231.8800000000047</v>
      </c>
      <c r="Q321" s="31">
        <f t="shared" si="15"/>
        <v>286143.49</v>
      </c>
      <c r="R321" s="31">
        <f t="shared" si="16"/>
        <v>279911.61</v>
      </c>
    </row>
    <row r="322" spans="1:18" ht="15.75" customHeight="1">
      <c r="A322" s="43">
        <v>257</v>
      </c>
      <c r="B322" s="28">
        <v>44131</v>
      </c>
      <c r="C322" s="43" t="s">
        <v>633</v>
      </c>
      <c r="D322" s="52"/>
      <c r="F322" s="30">
        <v>32.799999999999997</v>
      </c>
      <c r="G322" s="30"/>
      <c r="H322" s="120"/>
      <c r="I322" s="43" t="s">
        <v>89</v>
      </c>
      <c r="J322" s="43" t="s">
        <v>87</v>
      </c>
      <c r="K322" s="43" t="s">
        <v>633</v>
      </c>
      <c r="L322" s="29">
        <v>972</v>
      </c>
      <c r="N322" s="43" t="s">
        <v>688</v>
      </c>
      <c r="O322" s="223"/>
      <c r="P322" s="31">
        <f t="shared" ref="P322:P385" si="17">R322-Q322</f>
        <v>-6264.679999999993</v>
      </c>
      <c r="Q322" s="31">
        <f t="shared" si="15"/>
        <v>286176.28999999998</v>
      </c>
      <c r="R322" s="31">
        <f t="shared" si="16"/>
        <v>279911.61</v>
      </c>
    </row>
    <row r="323" spans="1:18" ht="15.75" customHeight="1">
      <c r="A323" s="43">
        <v>257</v>
      </c>
      <c r="B323" s="28">
        <v>44137</v>
      </c>
      <c r="C323" s="43" t="s">
        <v>3951</v>
      </c>
      <c r="D323" s="52"/>
      <c r="F323" s="30">
        <v>2211</v>
      </c>
      <c r="G323" s="30"/>
      <c r="H323" s="120"/>
      <c r="I323" s="43" t="s">
        <v>91</v>
      </c>
      <c r="J323" s="43" t="s">
        <v>87</v>
      </c>
      <c r="K323" s="29" t="s">
        <v>3923</v>
      </c>
      <c r="L323" s="29">
        <v>347</v>
      </c>
      <c r="N323" s="43" t="s">
        <v>688</v>
      </c>
      <c r="O323" s="223"/>
      <c r="P323" s="31">
        <f t="shared" si="17"/>
        <v>-8475.679999999993</v>
      </c>
      <c r="Q323" s="31">
        <f t="shared" si="15"/>
        <v>288387.28999999998</v>
      </c>
      <c r="R323" s="31">
        <f t="shared" si="16"/>
        <v>279911.61</v>
      </c>
    </row>
    <row r="324" spans="1:18" ht="15.75" customHeight="1">
      <c r="A324" s="43">
        <v>257</v>
      </c>
      <c r="B324" s="28">
        <v>44157</v>
      </c>
      <c r="C324" s="43" t="s">
        <v>1032</v>
      </c>
      <c r="D324" s="52"/>
      <c r="F324" s="30"/>
      <c r="G324" s="30">
        <v>10000</v>
      </c>
      <c r="H324" s="120"/>
      <c r="I324" s="43" t="s">
        <v>91</v>
      </c>
      <c r="J324" s="43" t="s">
        <v>87</v>
      </c>
      <c r="K324" s="43"/>
      <c r="L324" s="29"/>
      <c r="N324" s="43" t="s">
        <v>688</v>
      </c>
      <c r="O324" s="223"/>
      <c r="P324" s="31">
        <f t="shared" si="17"/>
        <v>1524.320000000007</v>
      </c>
      <c r="Q324" s="31">
        <f t="shared" si="15"/>
        <v>288387.28999999998</v>
      </c>
      <c r="R324" s="31">
        <f t="shared" si="16"/>
        <v>289911.61</v>
      </c>
    </row>
    <row r="325" spans="1:18" ht="15.75" customHeight="1">
      <c r="A325" s="43">
        <v>257</v>
      </c>
      <c r="B325" s="28">
        <v>44159</v>
      </c>
      <c r="C325" s="43" t="s">
        <v>4034</v>
      </c>
      <c r="D325" s="52"/>
      <c r="F325" s="30">
        <v>819</v>
      </c>
      <c r="G325" s="30"/>
      <c r="H325" s="120"/>
      <c r="I325" s="43" t="s">
        <v>91</v>
      </c>
      <c r="J325" s="43" t="s">
        <v>87</v>
      </c>
      <c r="K325" s="43" t="s">
        <v>1126</v>
      </c>
      <c r="L325" s="29">
        <v>233</v>
      </c>
      <c r="N325" s="43" t="s">
        <v>688</v>
      </c>
      <c r="O325" s="223"/>
      <c r="P325" s="31">
        <f t="shared" si="17"/>
        <v>705.32000000000698</v>
      </c>
      <c r="Q325" s="31">
        <f t="shared" si="15"/>
        <v>289206.28999999998</v>
      </c>
      <c r="R325" s="31">
        <f t="shared" si="16"/>
        <v>289911.61</v>
      </c>
    </row>
    <row r="326" spans="1:18" ht="15.75" customHeight="1">
      <c r="A326" s="43">
        <v>257</v>
      </c>
      <c r="B326" s="28">
        <v>44164</v>
      </c>
      <c r="C326" s="43" t="s">
        <v>633</v>
      </c>
      <c r="D326" s="52"/>
      <c r="F326" s="30">
        <v>183.4</v>
      </c>
      <c r="G326" s="30"/>
      <c r="H326" s="120"/>
      <c r="I326" s="43" t="s">
        <v>89</v>
      </c>
      <c r="J326" s="43" t="s">
        <v>87</v>
      </c>
      <c r="K326" s="43"/>
      <c r="L326" s="29"/>
      <c r="N326" s="43" t="s">
        <v>688</v>
      </c>
      <c r="O326" s="223"/>
      <c r="P326" s="31">
        <f t="shared" si="17"/>
        <v>521.9199999999837</v>
      </c>
      <c r="Q326" s="31">
        <f t="shared" si="15"/>
        <v>289389.69</v>
      </c>
      <c r="R326" s="31">
        <f t="shared" si="16"/>
        <v>289911.61</v>
      </c>
    </row>
    <row r="327" spans="1:18" ht="15.75" customHeight="1">
      <c r="A327" s="43">
        <v>257</v>
      </c>
      <c r="B327" s="28">
        <v>44167</v>
      </c>
      <c r="C327" s="43" t="s">
        <v>4035</v>
      </c>
      <c r="D327" s="52"/>
      <c r="F327" s="30">
        <v>1053</v>
      </c>
      <c r="G327" s="30"/>
      <c r="H327" s="120"/>
      <c r="I327" s="43" t="s">
        <v>91</v>
      </c>
      <c r="J327" s="43" t="s">
        <v>87</v>
      </c>
      <c r="K327" s="43" t="s">
        <v>2234</v>
      </c>
      <c r="L327" s="29">
        <v>109</v>
      </c>
      <c r="N327" s="43" t="s">
        <v>688</v>
      </c>
      <c r="O327" s="223"/>
      <c r="P327" s="31">
        <f t="shared" si="17"/>
        <v>-531.0800000000163</v>
      </c>
      <c r="Q327" s="31">
        <f t="shared" si="15"/>
        <v>290442.69</v>
      </c>
      <c r="R327" s="31">
        <f t="shared" si="16"/>
        <v>289911.61</v>
      </c>
    </row>
    <row r="328" spans="1:18" ht="15.75" customHeight="1">
      <c r="A328" s="43">
        <v>257</v>
      </c>
      <c r="B328" s="28">
        <v>44167</v>
      </c>
      <c r="C328" s="43" t="s">
        <v>4036</v>
      </c>
      <c r="D328" s="52"/>
      <c r="F328" s="30">
        <v>1287</v>
      </c>
      <c r="G328" s="30"/>
      <c r="H328" s="120"/>
      <c r="I328" s="43" t="s">
        <v>91</v>
      </c>
      <c r="J328" s="43" t="s">
        <v>87</v>
      </c>
      <c r="K328" s="29" t="s">
        <v>3923</v>
      </c>
      <c r="L328" s="29">
        <v>384</v>
      </c>
      <c r="N328" s="43" t="s">
        <v>688</v>
      </c>
      <c r="O328" s="223"/>
      <c r="P328" s="31">
        <f t="shared" si="17"/>
        <v>-1818.0800000000163</v>
      </c>
      <c r="Q328" s="31">
        <f t="shared" si="15"/>
        <v>291729.69</v>
      </c>
      <c r="R328" s="31">
        <f t="shared" si="16"/>
        <v>289911.61</v>
      </c>
    </row>
    <row r="329" spans="1:18" ht="15.75" customHeight="1">
      <c r="A329" s="43">
        <v>257</v>
      </c>
      <c r="B329" s="28">
        <v>44173</v>
      </c>
      <c r="C329" s="43" t="s">
        <v>920</v>
      </c>
      <c r="D329" s="52"/>
      <c r="F329" s="30">
        <v>1071.56</v>
      </c>
      <c r="G329" s="30"/>
      <c r="H329" s="120"/>
      <c r="I329" s="43" t="s">
        <v>91</v>
      </c>
      <c r="J329" s="43" t="s">
        <v>87</v>
      </c>
      <c r="K329" s="43"/>
      <c r="L329" s="29"/>
      <c r="N329" s="43" t="s">
        <v>688</v>
      </c>
      <c r="O329" s="223"/>
      <c r="P329" s="31">
        <f t="shared" si="17"/>
        <v>-2889.640000000014</v>
      </c>
      <c r="Q329" s="31">
        <f t="shared" si="15"/>
        <v>292801.25</v>
      </c>
      <c r="R329" s="31">
        <f t="shared" si="16"/>
        <v>289911.61</v>
      </c>
    </row>
    <row r="330" spans="1:18" ht="15.75" customHeight="1">
      <c r="A330" s="43">
        <v>257</v>
      </c>
      <c r="B330" s="28">
        <v>44173</v>
      </c>
      <c r="C330" s="43" t="s">
        <v>921</v>
      </c>
      <c r="D330" s="52"/>
      <c r="F330" s="30">
        <v>211.04</v>
      </c>
      <c r="G330" s="30"/>
      <c r="H330" s="120"/>
      <c r="I330" s="43" t="s">
        <v>91</v>
      </c>
      <c r="J330" s="43" t="s">
        <v>87</v>
      </c>
      <c r="K330" s="43"/>
      <c r="L330" s="29"/>
      <c r="N330" s="43" t="s">
        <v>688</v>
      </c>
      <c r="O330" s="223"/>
      <c r="P330" s="31">
        <f t="shared" si="17"/>
        <v>-3100.679999999993</v>
      </c>
      <c r="Q330" s="31">
        <f t="shared" si="15"/>
        <v>293012.28999999998</v>
      </c>
      <c r="R330" s="31">
        <f t="shared" si="16"/>
        <v>289911.61</v>
      </c>
    </row>
    <row r="331" spans="1:18" ht="15.75" customHeight="1">
      <c r="A331" s="43">
        <v>257</v>
      </c>
      <c r="B331" s="28">
        <v>44174</v>
      </c>
      <c r="C331" s="43" t="s">
        <v>363</v>
      </c>
      <c r="D331" s="52"/>
      <c r="F331" s="30">
        <v>73.900000000000006</v>
      </c>
      <c r="G331" s="30"/>
      <c r="H331" s="120"/>
      <c r="I331" s="43" t="s">
        <v>89</v>
      </c>
      <c r="J331" s="43" t="s">
        <v>87</v>
      </c>
      <c r="K331" s="43"/>
      <c r="L331" s="29"/>
      <c r="N331" s="43" t="s">
        <v>688</v>
      </c>
      <c r="O331" s="223"/>
      <c r="P331" s="31">
        <f t="shared" si="17"/>
        <v>-3174.5800000000163</v>
      </c>
      <c r="Q331" s="31">
        <f t="shared" si="15"/>
        <v>293086.19</v>
      </c>
      <c r="R331" s="31">
        <f t="shared" si="16"/>
        <v>289911.61</v>
      </c>
    </row>
    <row r="332" spans="1:18" ht="15.75" customHeight="1">
      <c r="A332" s="43">
        <v>257</v>
      </c>
      <c r="B332" s="28">
        <v>44181</v>
      </c>
      <c r="C332" s="43" t="s">
        <v>687</v>
      </c>
      <c r="D332" s="52"/>
      <c r="F332" s="30"/>
      <c r="G332" s="30">
        <v>5000</v>
      </c>
      <c r="H332" s="120"/>
      <c r="I332" s="43" t="s">
        <v>91</v>
      </c>
      <c r="J332" s="43" t="s">
        <v>87</v>
      </c>
      <c r="K332" s="43"/>
      <c r="L332" s="29"/>
      <c r="N332" s="43" t="s">
        <v>688</v>
      </c>
      <c r="O332" s="223"/>
      <c r="P332" s="31">
        <f t="shared" si="17"/>
        <v>1825.4199999999837</v>
      </c>
      <c r="Q332" s="31">
        <f t="shared" si="15"/>
        <v>293086.19</v>
      </c>
      <c r="R332" s="31">
        <f t="shared" si="16"/>
        <v>294911.61</v>
      </c>
    </row>
    <row r="333" spans="1:18" ht="15.75" customHeight="1">
      <c r="A333" s="43">
        <v>257</v>
      </c>
      <c r="B333" s="28">
        <v>44185</v>
      </c>
      <c r="C333" s="43" t="s">
        <v>924</v>
      </c>
      <c r="D333" s="52"/>
      <c r="F333" s="30">
        <v>85.56</v>
      </c>
      <c r="G333" s="30"/>
      <c r="H333" s="120"/>
      <c r="I333" s="43" t="s">
        <v>91</v>
      </c>
      <c r="J333" s="43" t="s">
        <v>87</v>
      </c>
      <c r="K333" s="43"/>
      <c r="L333" s="29"/>
      <c r="N333" s="43" t="s">
        <v>688</v>
      </c>
      <c r="O333" s="223"/>
      <c r="P333" s="31">
        <f t="shared" si="17"/>
        <v>1739.859999999986</v>
      </c>
      <c r="Q333" s="31">
        <f t="shared" ref="Q333:Q396" si="18">SUBTOTAL(9,$F$2:F333)</f>
        <v>293171.75</v>
      </c>
      <c r="R333" s="31">
        <f t="shared" ref="R333:R396" si="19">SUBTOTAL(9,$G$2:G333)</f>
        <v>294911.61</v>
      </c>
    </row>
    <row r="334" spans="1:18" ht="15.75" customHeight="1">
      <c r="A334" s="43">
        <v>257</v>
      </c>
      <c r="B334" s="28">
        <v>44188</v>
      </c>
      <c r="C334" s="43" t="s">
        <v>4037</v>
      </c>
      <c r="D334" s="52"/>
      <c r="F334" s="30"/>
      <c r="G334" s="30"/>
      <c r="H334" s="120">
        <v>107.3</v>
      </c>
      <c r="I334" s="43"/>
      <c r="J334" s="43"/>
      <c r="K334" s="43"/>
      <c r="L334" s="29"/>
      <c r="N334" s="43" t="s">
        <v>688</v>
      </c>
      <c r="O334" s="223"/>
      <c r="P334" s="31">
        <f t="shared" si="17"/>
        <v>1739.859999999986</v>
      </c>
      <c r="Q334" s="31">
        <f t="shared" si="18"/>
        <v>293171.75</v>
      </c>
      <c r="R334" s="31">
        <f t="shared" si="19"/>
        <v>294911.61</v>
      </c>
    </row>
    <row r="335" spans="1:18" ht="15.75" customHeight="1">
      <c r="A335" s="43">
        <v>257</v>
      </c>
      <c r="B335" s="28">
        <v>44194</v>
      </c>
      <c r="C335" s="52" t="s">
        <v>962</v>
      </c>
      <c r="D335" s="52"/>
      <c r="F335" s="30"/>
      <c r="G335" s="30">
        <v>7000</v>
      </c>
      <c r="H335" s="120"/>
      <c r="I335" s="43" t="s">
        <v>91</v>
      </c>
      <c r="J335" s="43" t="s">
        <v>87</v>
      </c>
      <c r="K335" s="43"/>
      <c r="L335" s="29"/>
      <c r="N335" s="43" t="s">
        <v>688</v>
      </c>
      <c r="O335" s="223"/>
      <c r="P335" s="31">
        <f t="shared" si="17"/>
        <v>8739.859999999986</v>
      </c>
      <c r="Q335" s="31">
        <f t="shared" si="18"/>
        <v>293171.75</v>
      </c>
      <c r="R335" s="31">
        <f t="shared" si="19"/>
        <v>301911.61</v>
      </c>
    </row>
    <row r="336" spans="1:18" ht="15.75" customHeight="1">
      <c r="A336" s="43">
        <v>257</v>
      </c>
      <c r="B336" s="28">
        <v>44201</v>
      </c>
      <c r="C336" s="43" t="s">
        <v>3348</v>
      </c>
      <c r="D336" s="52"/>
      <c r="F336" s="30">
        <v>5610</v>
      </c>
      <c r="G336" s="30"/>
      <c r="H336" s="120"/>
      <c r="I336" s="43" t="s">
        <v>91</v>
      </c>
      <c r="J336" s="43" t="s">
        <v>87</v>
      </c>
      <c r="K336" s="43" t="s">
        <v>791</v>
      </c>
      <c r="L336" s="29">
        <v>221</v>
      </c>
      <c r="N336" s="43" t="s">
        <v>688</v>
      </c>
      <c r="O336" s="223"/>
      <c r="P336" s="31">
        <f t="shared" si="17"/>
        <v>3129.859999999986</v>
      </c>
      <c r="Q336" s="31">
        <f t="shared" si="18"/>
        <v>298781.75</v>
      </c>
      <c r="R336" s="31">
        <f t="shared" si="19"/>
        <v>301911.61</v>
      </c>
    </row>
    <row r="337" spans="1:18" ht="15.75" customHeight="1">
      <c r="A337" s="43">
        <v>257</v>
      </c>
      <c r="B337" s="28">
        <v>44201</v>
      </c>
      <c r="C337" s="43" t="s">
        <v>4038</v>
      </c>
      <c r="D337" s="52"/>
      <c r="F337" s="30">
        <v>1521</v>
      </c>
      <c r="G337" s="30"/>
      <c r="H337" s="120"/>
      <c r="I337" s="43" t="s">
        <v>91</v>
      </c>
      <c r="J337" s="43" t="s">
        <v>87</v>
      </c>
      <c r="K337" s="29" t="s">
        <v>3923</v>
      </c>
      <c r="L337" s="29">
        <v>444</v>
      </c>
      <c r="N337" s="43" t="s">
        <v>688</v>
      </c>
      <c r="O337" s="223"/>
      <c r="P337" s="31">
        <f t="shared" si="17"/>
        <v>1608.859999999986</v>
      </c>
      <c r="Q337" s="31">
        <f t="shared" si="18"/>
        <v>300302.75</v>
      </c>
      <c r="R337" s="31">
        <f t="shared" si="19"/>
        <v>301911.61</v>
      </c>
    </row>
    <row r="338" spans="1:18" ht="15.75" customHeight="1">
      <c r="A338" s="43">
        <v>257</v>
      </c>
      <c r="B338" s="28">
        <v>44203</v>
      </c>
      <c r="C338" s="43" t="s">
        <v>1035</v>
      </c>
      <c r="D338" s="52"/>
      <c r="F338" s="30">
        <v>1068.1600000000001</v>
      </c>
      <c r="G338" s="30"/>
      <c r="H338" s="120"/>
      <c r="I338" s="43" t="s">
        <v>91</v>
      </c>
      <c r="J338" s="43" t="s">
        <v>87</v>
      </c>
      <c r="K338" s="43"/>
      <c r="L338" s="29"/>
      <c r="N338" s="43" t="s">
        <v>688</v>
      </c>
      <c r="O338" s="223"/>
      <c r="P338" s="31">
        <f t="shared" si="17"/>
        <v>540.70000000001164</v>
      </c>
      <c r="Q338" s="31">
        <f t="shared" si="18"/>
        <v>301370.90999999997</v>
      </c>
      <c r="R338" s="31">
        <f t="shared" si="19"/>
        <v>301911.61</v>
      </c>
    </row>
    <row r="339" spans="1:18" ht="15.75" customHeight="1">
      <c r="A339" s="43">
        <v>257</v>
      </c>
      <c r="B339" s="28">
        <v>44203</v>
      </c>
      <c r="C339" s="43" t="s">
        <v>1036</v>
      </c>
      <c r="D339" s="52"/>
      <c r="F339" s="30">
        <v>205.96</v>
      </c>
      <c r="G339" s="30"/>
      <c r="H339" s="120"/>
      <c r="I339" s="43" t="s">
        <v>91</v>
      </c>
      <c r="J339" s="43" t="s">
        <v>87</v>
      </c>
      <c r="K339" s="43"/>
      <c r="L339" s="29"/>
      <c r="N339" s="43" t="s">
        <v>688</v>
      </c>
      <c r="O339" s="223"/>
      <c r="P339" s="31">
        <f t="shared" si="17"/>
        <v>334.73999999999069</v>
      </c>
      <c r="Q339" s="31">
        <f t="shared" si="18"/>
        <v>301576.87</v>
      </c>
      <c r="R339" s="31">
        <f t="shared" si="19"/>
        <v>301911.61</v>
      </c>
    </row>
    <row r="340" spans="1:18" ht="15.75" customHeight="1">
      <c r="A340" s="43">
        <v>257</v>
      </c>
      <c r="B340" s="28">
        <v>44207</v>
      </c>
      <c r="C340" s="43" t="s">
        <v>966</v>
      </c>
      <c r="D340" s="52"/>
      <c r="F340" s="30">
        <v>292.5</v>
      </c>
      <c r="G340" s="30"/>
      <c r="H340" s="120"/>
      <c r="I340" s="43" t="s">
        <v>91</v>
      </c>
      <c r="J340" s="43" t="s">
        <v>87</v>
      </c>
      <c r="K340" s="43" t="s">
        <v>966</v>
      </c>
      <c r="L340" s="29">
        <v>144</v>
      </c>
      <c r="N340" s="43" t="s">
        <v>688</v>
      </c>
      <c r="O340" s="223"/>
      <c r="P340" s="31">
        <f t="shared" si="17"/>
        <v>42.239999999990687</v>
      </c>
      <c r="Q340" s="31">
        <f t="shared" si="18"/>
        <v>301869.37</v>
      </c>
      <c r="R340" s="31">
        <f t="shared" si="19"/>
        <v>301911.61</v>
      </c>
    </row>
    <row r="341" spans="1:18" ht="15.75" customHeight="1">
      <c r="A341" s="43">
        <v>257</v>
      </c>
      <c r="B341" s="28">
        <v>44209</v>
      </c>
      <c r="C341" s="43" t="s">
        <v>4040</v>
      </c>
      <c r="D341" s="52"/>
      <c r="F341" s="30"/>
      <c r="G341" s="30"/>
      <c r="H341" s="120">
        <v>3978</v>
      </c>
      <c r="I341" s="43"/>
      <c r="J341" s="43"/>
      <c r="K341" s="43" t="s">
        <v>3993</v>
      </c>
      <c r="L341" s="29">
        <v>10009</v>
      </c>
      <c r="N341" s="43" t="s">
        <v>688</v>
      </c>
      <c r="O341" s="223"/>
      <c r="P341" s="31">
        <f t="shared" si="17"/>
        <v>42.239999999990687</v>
      </c>
      <c r="Q341" s="31">
        <f t="shared" si="18"/>
        <v>301869.37</v>
      </c>
      <c r="R341" s="31">
        <f t="shared" si="19"/>
        <v>301911.61</v>
      </c>
    </row>
    <row r="342" spans="1:18" ht="15.75" customHeight="1">
      <c r="A342" s="43">
        <v>257</v>
      </c>
      <c r="B342" s="28">
        <v>44209</v>
      </c>
      <c r="C342" s="52" t="s">
        <v>4074</v>
      </c>
      <c r="D342" s="52"/>
      <c r="E342" s="29"/>
      <c r="F342" s="30">
        <v>7.05</v>
      </c>
      <c r="G342" s="30"/>
      <c r="H342" s="120"/>
      <c r="I342" s="128"/>
      <c r="J342" s="128"/>
      <c r="K342" s="29"/>
      <c r="L342" s="29"/>
      <c r="M342" s="29"/>
      <c r="N342" s="43" t="s">
        <v>688</v>
      </c>
      <c r="O342" s="140">
        <v>44514</v>
      </c>
      <c r="P342" s="31">
        <f t="shared" si="17"/>
        <v>35.190000000002328</v>
      </c>
      <c r="Q342" s="31">
        <f t="shared" si="18"/>
        <v>301876.42</v>
      </c>
      <c r="R342" s="31">
        <f t="shared" si="19"/>
        <v>301911.61</v>
      </c>
    </row>
    <row r="343" spans="1:18" ht="15.75" customHeight="1">
      <c r="A343" s="43">
        <v>257</v>
      </c>
      <c r="B343" s="28">
        <v>44216</v>
      </c>
      <c r="C343" s="43" t="s">
        <v>4039</v>
      </c>
      <c r="D343" s="52"/>
      <c r="F343" s="30">
        <v>85.45</v>
      </c>
      <c r="G343" s="30"/>
      <c r="H343" s="120"/>
      <c r="I343" s="43" t="s">
        <v>91</v>
      </c>
      <c r="J343" s="43" t="s">
        <v>87</v>
      </c>
      <c r="K343" s="43"/>
      <c r="L343" s="29"/>
      <c r="N343" s="43" t="s">
        <v>688</v>
      </c>
      <c r="O343" s="223"/>
      <c r="P343" s="31">
        <f t="shared" si="17"/>
        <v>-50.260000000009313</v>
      </c>
      <c r="Q343" s="31">
        <f t="shared" si="18"/>
        <v>301961.87</v>
      </c>
      <c r="R343" s="31">
        <f t="shared" si="19"/>
        <v>301911.61</v>
      </c>
    </row>
    <row r="344" spans="1:18" ht="15.75" customHeight="1">
      <c r="A344" s="43">
        <v>257</v>
      </c>
      <c r="B344" s="28">
        <v>44234</v>
      </c>
      <c r="C344" s="43" t="s">
        <v>1041</v>
      </c>
      <c r="D344" s="52"/>
      <c r="F344" s="30">
        <v>672.95</v>
      </c>
      <c r="G344" s="30"/>
      <c r="H344" s="120"/>
      <c r="I344" s="43" t="s">
        <v>91</v>
      </c>
      <c r="J344" s="43" t="s">
        <v>87</v>
      </c>
      <c r="K344" s="43"/>
      <c r="L344" s="29"/>
      <c r="N344" s="43" t="s">
        <v>688</v>
      </c>
      <c r="O344" s="223"/>
      <c r="P344" s="31">
        <f t="shared" si="17"/>
        <v>-723.21000000002095</v>
      </c>
      <c r="Q344" s="31">
        <f t="shared" si="18"/>
        <v>302634.82</v>
      </c>
      <c r="R344" s="31">
        <f t="shared" si="19"/>
        <v>301911.61</v>
      </c>
    </row>
    <row r="345" spans="1:18" ht="15.75" customHeight="1">
      <c r="A345" s="43">
        <v>257</v>
      </c>
      <c r="B345" s="28">
        <v>44234</v>
      </c>
      <c r="C345" s="43" t="s">
        <v>1042</v>
      </c>
      <c r="D345" s="52"/>
      <c r="F345" s="30">
        <v>129.47</v>
      </c>
      <c r="G345" s="30"/>
      <c r="H345" s="120"/>
      <c r="I345" s="43" t="s">
        <v>91</v>
      </c>
      <c r="J345" s="43" t="s">
        <v>87</v>
      </c>
      <c r="K345" s="43"/>
      <c r="L345" s="29"/>
      <c r="N345" s="43" t="s">
        <v>688</v>
      </c>
      <c r="O345" s="223"/>
      <c r="P345" s="31">
        <f t="shared" si="17"/>
        <v>-852.67999999999302</v>
      </c>
      <c r="Q345" s="31">
        <f t="shared" si="18"/>
        <v>302764.28999999998</v>
      </c>
      <c r="R345" s="31">
        <f t="shared" si="19"/>
        <v>301911.61</v>
      </c>
    </row>
    <row r="346" spans="1:18" ht="15.75" customHeight="1">
      <c r="A346" s="43">
        <v>257</v>
      </c>
      <c r="B346" s="28">
        <v>44234</v>
      </c>
      <c r="C346" s="52" t="s">
        <v>962</v>
      </c>
      <c r="D346" s="52"/>
      <c r="F346" s="30"/>
      <c r="G346" s="30">
        <v>15000</v>
      </c>
      <c r="H346" s="120"/>
      <c r="I346" s="43" t="s">
        <v>91</v>
      </c>
      <c r="J346" s="43" t="s">
        <v>87</v>
      </c>
      <c r="K346" s="43"/>
      <c r="L346" s="29"/>
      <c r="N346" s="43" t="s">
        <v>688</v>
      </c>
      <c r="O346" s="223"/>
      <c r="P346" s="31">
        <f t="shared" si="17"/>
        <v>14147.320000000007</v>
      </c>
      <c r="Q346" s="31">
        <f t="shared" si="18"/>
        <v>302764.28999999998</v>
      </c>
      <c r="R346" s="31">
        <f t="shared" si="19"/>
        <v>316911.61</v>
      </c>
    </row>
    <row r="347" spans="1:18" ht="15.75" customHeight="1">
      <c r="A347" s="43">
        <v>257</v>
      </c>
      <c r="B347" s="28">
        <v>44236</v>
      </c>
      <c r="C347" s="43" t="s">
        <v>3951</v>
      </c>
      <c r="D347" s="52"/>
      <c r="F347" s="30">
        <v>1287</v>
      </c>
      <c r="G347" s="30"/>
      <c r="H347" s="120"/>
      <c r="I347" s="43" t="s">
        <v>91</v>
      </c>
      <c r="J347" s="43" t="s">
        <v>87</v>
      </c>
      <c r="K347" s="29" t="s">
        <v>3923</v>
      </c>
      <c r="L347" s="29">
        <v>485</v>
      </c>
      <c r="N347" s="43" t="s">
        <v>688</v>
      </c>
      <c r="O347" s="223"/>
      <c r="P347" s="31">
        <f t="shared" si="17"/>
        <v>12860.320000000007</v>
      </c>
      <c r="Q347" s="31">
        <f t="shared" si="18"/>
        <v>304051.28999999998</v>
      </c>
      <c r="R347" s="31">
        <f t="shared" si="19"/>
        <v>316911.61</v>
      </c>
    </row>
    <row r="348" spans="1:18" ht="15.75" customHeight="1">
      <c r="A348" s="43">
        <v>257</v>
      </c>
      <c r="B348" s="28">
        <v>44236</v>
      </c>
      <c r="C348" s="43" t="s">
        <v>4041</v>
      </c>
      <c r="D348" s="52"/>
      <c r="F348" s="30">
        <v>3510</v>
      </c>
      <c r="G348" s="30"/>
      <c r="H348" s="120"/>
      <c r="I348" s="43" t="s">
        <v>91</v>
      </c>
      <c r="J348" s="43" t="s">
        <v>87</v>
      </c>
      <c r="K348" s="43" t="s">
        <v>791</v>
      </c>
      <c r="L348" s="29">
        <v>243</v>
      </c>
      <c r="N348" s="43" t="s">
        <v>688</v>
      </c>
      <c r="O348" s="223"/>
      <c r="P348" s="31">
        <f t="shared" si="17"/>
        <v>9350.320000000007</v>
      </c>
      <c r="Q348" s="31">
        <f t="shared" si="18"/>
        <v>307561.28999999998</v>
      </c>
      <c r="R348" s="31">
        <f t="shared" si="19"/>
        <v>316911.61</v>
      </c>
    </row>
    <row r="349" spans="1:18" ht="15.75" customHeight="1">
      <c r="A349" s="43">
        <v>257</v>
      </c>
      <c r="B349" s="28">
        <v>44236</v>
      </c>
      <c r="C349" s="43" t="s">
        <v>853</v>
      </c>
      <c r="D349" s="52"/>
      <c r="F349" s="30">
        <v>1055</v>
      </c>
      <c r="G349" s="30"/>
      <c r="H349" s="120"/>
      <c r="I349" s="43" t="s">
        <v>91</v>
      </c>
      <c r="J349" s="43" t="s">
        <v>87</v>
      </c>
      <c r="K349" s="43" t="s">
        <v>4042</v>
      </c>
      <c r="L349" s="29"/>
      <c r="N349" s="43" t="s">
        <v>688</v>
      </c>
      <c r="O349" s="223"/>
      <c r="P349" s="31">
        <f t="shared" si="17"/>
        <v>8295.320000000007</v>
      </c>
      <c r="Q349" s="31">
        <f t="shared" si="18"/>
        <v>308616.28999999998</v>
      </c>
      <c r="R349" s="31">
        <f t="shared" si="19"/>
        <v>316911.61</v>
      </c>
    </row>
    <row r="350" spans="1:18" ht="15.75" customHeight="1">
      <c r="A350" s="43">
        <v>257</v>
      </c>
      <c r="B350" s="28">
        <v>44246</v>
      </c>
      <c r="C350" s="43" t="s">
        <v>4043</v>
      </c>
      <c r="D350" s="52"/>
      <c r="F350" s="30">
        <v>20</v>
      </c>
      <c r="G350" s="30"/>
      <c r="H350" s="120"/>
      <c r="I350" s="43"/>
      <c r="J350" s="43"/>
      <c r="K350" s="43" t="s">
        <v>166</v>
      </c>
      <c r="L350" s="29">
        <v>7586</v>
      </c>
      <c r="N350" s="43" t="s">
        <v>688</v>
      </c>
      <c r="O350" s="223"/>
      <c r="P350" s="31">
        <f t="shared" si="17"/>
        <v>8275.320000000007</v>
      </c>
      <c r="Q350" s="31">
        <f t="shared" si="18"/>
        <v>308636.28999999998</v>
      </c>
      <c r="R350" s="31">
        <f t="shared" si="19"/>
        <v>316911.61</v>
      </c>
    </row>
    <row r="351" spans="1:18" ht="15.75" customHeight="1">
      <c r="A351" s="43">
        <v>257</v>
      </c>
      <c r="B351" s="28">
        <v>44247</v>
      </c>
      <c r="C351" s="43" t="s">
        <v>1459</v>
      </c>
      <c r="D351" s="52"/>
      <c r="F351" s="30">
        <v>52.89</v>
      </c>
      <c r="G351" s="30"/>
      <c r="H351" s="120"/>
      <c r="I351" s="43" t="s">
        <v>91</v>
      </c>
      <c r="J351" s="43" t="s">
        <v>87</v>
      </c>
      <c r="K351" s="43"/>
      <c r="L351" s="29"/>
      <c r="N351" s="43" t="s">
        <v>688</v>
      </c>
      <c r="O351" s="223"/>
      <c r="P351" s="31">
        <f t="shared" si="17"/>
        <v>8222.429999999993</v>
      </c>
      <c r="Q351" s="31">
        <f t="shared" si="18"/>
        <v>308689.18</v>
      </c>
      <c r="R351" s="31">
        <f t="shared" si="19"/>
        <v>316911.61</v>
      </c>
    </row>
    <row r="352" spans="1:18" ht="15.75" customHeight="1">
      <c r="A352" s="43">
        <v>257</v>
      </c>
      <c r="B352" s="28">
        <v>44257</v>
      </c>
      <c r="C352" s="43" t="s">
        <v>3951</v>
      </c>
      <c r="D352" s="52"/>
      <c r="F352" s="30">
        <v>1334</v>
      </c>
      <c r="G352" s="30"/>
      <c r="H352" s="120"/>
      <c r="I352" s="43" t="s">
        <v>91</v>
      </c>
      <c r="J352" s="43" t="s">
        <v>87</v>
      </c>
      <c r="K352" s="29" t="s">
        <v>3923</v>
      </c>
      <c r="L352" s="29">
        <v>528</v>
      </c>
      <c r="N352" s="43" t="s">
        <v>688</v>
      </c>
      <c r="O352" s="223"/>
      <c r="P352" s="31">
        <f t="shared" si="17"/>
        <v>6888.429999999993</v>
      </c>
      <c r="Q352" s="31">
        <f t="shared" si="18"/>
        <v>310023.18</v>
      </c>
      <c r="R352" s="31">
        <f t="shared" si="19"/>
        <v>316911.61</v>
      </c>
    </row>
    <row r="353" spans="1:18" ht="15.75" customHeight="1">
      <c r="A353" s="43">
        <v>257</v>
      </c>
      <c r="B353" s="28">
        <v>44271</v>
      </c>
      <c r="C353" s="43" t="s">
        <v>166</v>
      </c>
      <c r="D353" s="52"/>
      <c r="F353" s="30">
        <v>26.53</v>
      </c>
      <c r="G353" s="30"/>
      <c r="H353" s="120"/>
      <c r="I353" s="43"/>
      <c r="J353" s="43"/>
      <c r="K353" s="43"/>
      <c r="L353" s="29"/>
      <c r="N353" s="43" t="s">
        <v>688</v>
      </c>
      <c r="O353" s="223"/>
      <c r="P353" s="31">
        <f t="shared" si="17"/>
        <v>6861.8999999999651</v>
      </c>
      <c r="Q353" s="31">
        <f t="shared" si="18"/>
        <v>310049.71000000002</v>
      </c>
      <c r="R353" s="31">
        <f t="shared" si="19"/>
        <v>316911.61</v>
      </c>
    </row>
    <row r="354" spans="1:18" ht="15.75" customHeight="1">
      <c r="A354" s="43">
        <v>257</v>
      </c>
      <c r="B354" s="28">
        <v>44271</v>
      </c>
      <c r="C354" s="43" t="s">
        <v>166</v>
      </c>
      <c r="D354" s="52"/>
      <c r="F354" s="30">
        <v>14.8</v>
      </c>
      <c r="G354" s="30"/>
      <c r="H354" s="120"/>
      <c r="I354" s="43"/>
      <c r="J354" s="43"/>
      <c r="K354" s="43"/>
      <c r="L354" s="29"/>
      <c r="N354" s="43" t="s">
        <v>688</v>
      </c>
      <c r="O354" s="223"/>
      <c r="P354" s="31">
        <f t="shared" si="17"/>
        <v>6847.0999999999767</v>
      </c>
      <c r="Q354" s="31">
        <f t="shared" si="18"/>
        <v>310064.51</v>
      </c>
      <c r="R354" s="31">
        <f t="shared" si="19"/>
        <v>316911.61</v>
      </c>
    </row>
    <row r="355" spans="1:18" ht="15.75" customHeight="1">
      <c r="A355" s="43">
        <v>257</v>
      </c>
      <c r="B355" s="28">
        <v>44274</v>
      </c>
      <c r="C355" s="43" t="s">
        <v>4046</v>
      </c>
      <c r="D355" s="52"/>
      <c r="F355" s="30">
        <v>112</v>
      </c>
      <c r="G355" s="30"/>
      <c r="H355" s="120"/>
      <c r="I355" s="43"/>
      <c r="J355" s="43" t="s">
        <v>87</v>
      </c>
      <c r="K355" s="43"/>
      <c r="L355" s="29">
        <v>634</v>
      </c>
      <c r="N355" s="43" t="s">
        <v>688</v>
      </c>
      <c r="O355" s="223"/>
      <c r="P355" s="31">
        <f t="shared" si="17"/>
        <v>6735.0999999999767</v>
      </c>
      <c r="Q355" s="31">
        <f t="shared" si="18"/>
        <v>310176.51</v>
      </c>
      <c r="R355" s="31">
        <f t="shared" si="19"/>
        <v>316911.61</v>
      </c>
    </row>
    <row r="356" spans="1:18" ht="15.75" customHeight="1">
      <c r="A356" s="43">
        <v>257</v>
      </c>
      <c r="B356" s="28">
        <v>44274</v>
      </c>
      <c r="C356" s="43" t="s">
        <v>1727</v>
      </c>
      <c r="D356" s="52"/>
      <c r="F356" s="30">
        <v>19.95</v>
      </c>
      <c r="G356" s="30"/>
      <c r="H356" s="120"/>
      <c r="I356" s="43"/>
      <c r="J356" s="43"/>
      <c r="K356" s="43"/>
      <c r="L356" s="29"/>
      <c r="N356" s="43" t="s">
        <v>688</v>
      </c>
      <c r="O356" s="223"/>
      <c r="P356" s="31">
        <f t="shared" si="17"/>
        <v>6715.1499999999651</v>
      </c>
      <c r="Q356" s="31">
        <f t="shared" si="18"/>
        <v>310196.46000000002</v>
      </c>
      <c r="R356" s="31">
        <f t="shared" si="19"/>
        <v>316911.61</v>
      </c>
    </row>
    <row r="357" spans="1:18" ht="15.75" customHeight="1">
      <c r="A357" s="43">
        <v>257</v>
      </c>
      <c r="B357" s="28">
        <v>44274</v>
      </c>
      <c r="C357" s="43" t="s">
        <v>4046</v>
      </c>
      <c r="D357" s="52"/>
      <c r="F357" s="30">
        <v>181</v>
      </c>
      <c r="G357" s="30"/>
      <c r="H357" s="120"/>
      <c r="I357" s="43"/>
      <c r="J357" s="43" t="s">
        <v>87</v>
      </c>
      <c r="K357" s="43"/>
      <c r="L357" s="29"/>
      <c r="N357" s="43" t="s">
        <v>688</v>
      </c>
      <c r="O357" s="223"/>
      <c r="P357" s="31">
        <f t="shared" si="17"/>
        <v>6534.1499999999651</v>
      </c>
      <c r="Q357" s="31">
        <f t="shared" si="18"/>
        <v>310377.46000000002</v>
      </c>
      <c r="R357" s="31">
        <f t="shared" si="19"/>
        <v>316911.61</v>
      </c>
    </row>
    <row r="358" spans="1:18" ht="15.75" customHeight="1">
      <c r="A358" s="43">
        <v>257</v>
      </c>
      <c r="B358" s="28">
        <v>44276</v>
      </c>
      <c r="C358" s="43" t="s">
        <v>4045</v>
      </c>
      <c r="D358" s="52"/>
      <c r="F358" s="30">
        <v>24</v>
      </c>
      <c r="G358" s="30"/>
      <c r="H358" s="120"/>
      <c r="I358" s="43"/>
      <c r="J358" s="43" t="s">
        <v>87</v>
      </c>
      <c r="K358" s="43"/>
      <c r="L358" s="29">
        <v>436</v>
      </c>
      <c r="N358" s="43" t="s">
        <v>688</v>
      </c>
      <c r="O358" s="223"/>
      <c r="P358" s="31">
        <f t="shared" si="17"/>
        <v>6510.1499999999651</v>
      </c>
      <c r="Q358" s="31">
        <f t="shared" si="18"/>
        <v>310401.46000000002</v>
      </c>
      <c r="R358" s="31">
        <f t="shared" si="19"/>
        <v>316911.61</v>
      </c>
    </row>
    <row r="359" spans="1:18" ht="15.75" customHeight="1">
      <c r="A359" s="43">
        <v>257</v>
      </c>
      <c r="B359" s="28">
        <v>44277</v>
      </c>
      <c r="C359" s="43" t="s">
        <v>4044</v>
      </c>
      <c r="D359" s="52"/>
      <c r="F359" s="30">
        <v>35</v>
      </c>
      <c r="G359" s="30"/>
      <c r="H359" s="120"/>
      <c r="I359" s="43"/>
      <c r="J359" s="43" t="s">
        <v>87</v>
      </c>
      <c r="K359" s="43" t="s">
        <v>1056</v>
      </c>
      <c r="L359" s="29">
        <v>928005</v>
      </c>
      <c r="N359" s="43" t="s">
        <v>688</v>
      </c>
      <c r="O359" s="223"/>
      <c r="P359" s="31">
        <f t="shared" si="17"/>
        <v>6475.1499999999651</v>
      </c>
      <c r="Q359" s="31">
        <f t="shared" si="18"/>
        <v>310436.46000000002</v>
      </c>
      <c r="R359" s="31">
        <f t="shared" si="19"/>
        <v>316911.61</v>
      </c>
    </row>
    <row r="360" spans="1:18" ht="15.75" customHeight="1">
      <c r="A360" s="43">
        <v>257</v>
      </c>
      <c r="B360" s="28">
        <v>44277</v>
      </c>
      <c r="C360" s="43" t="s">
        <v>1066</v>
      </c>
      <c r="D360" s="52"/>
      <c r="F360" s="30">
        <v>106.8</v>
      </c>
      <c r="G360" s="30"/>
      <c r="H360" s="120"/>
      <c r="I360" s="43"/>
      <c r="J360" s="43" t="s">
        <v>87</v>
      </c>
      <c r="K360" s="43"/>
      <c r="L360" s="29">
        <v>183</v>
      </c>
      <c r="N360" s="43" t="s">
        <v>688</v>
      </c>
      <c r="O360" s="223"/>
      <c r="P360" s="31">
        <f t="shared" si="17"/>
        <v>6368.3499999999767</v>
      </c>
      <c r="Q360" s="31">
        <f t="shared" si="18"/>
        <v>310543.26</v>
      </c>
      <c r="R360" s="31">
        <f t="shared" si="19"/>
        <v>316911.61</v>
      </c>
    </row>
    <row r="361" spans="1:18" ht="15.75" customHeight="1">
      <c r="A361" s="43">
        <v>257</v>
      </c>
      <c r="B361" s="28">
        <v>44293</v>
      </c>
      <c r="C361" s="43" t="s">
        <v>1052</v>
      </c>
      <c r="D361" s="52"/>
      <c r="F361" s="30">
        <v>1544</v>
      </c>
      <c r="G361" s="30"/>
      <c r="H361" s="120"/>
      <c r="I361" s="43" t="s">
        <v>91</v>
      </c>
      <c r="J361" s="43" t="s">
        <v>87</v>
      </c>
      <c r="K361" s="43"/>
      <c r="L361" s="29"/>
      <c r="N361" s="43" t="s">
        <v>688</v>
      </c>
      <c r="O361" s="223"/>
      <c r="P361" s="31">
        <f t="shared" si="17"/>
        <v>4824.3499999999767</v>
      </c>
      <c r="Q361" s="31">
        <f t="shared" si="18"/>
        <v>312087.26</v>
      </c>
      <c r="R361" s="31">
        <f t="shared" si="19"/>
        <v>316911.61</v>
      </c>
    </row>
    <row r="362" spans="1:18" ht="15.75" customHeight="1">
      <c r="A362" s="43">
        <v>257</v>
      </c>
      <c r="B362" s="28">
        <v>44298</v>
      </c>
      <c r="C362" s="43" t="s">
        <v>1053</v>
      </c>
      <c r="D362" s="52"/>
      <c r="F362" s="30">
        <v>326.99</v>
      </c>
      <c r="G362" s="30"/>
      <c r="H362" s="120"/>
      <c r="I362" s="43" t="s">
        <v>91</v>
      </c>
      <c r="J362" s="43" t="s">
        <v>87</v>
      </c>
      <c r="K362" s="43"/>
      <c r="L362" s="29"/>
      <c r="N362" s="43" t="s">
        <v>688</v>
      </c>
      <c r="O362" s="223"/>
      <c r="P362" s="31">
        <f t="shared" si="17"/>
        <v>4497.359999999986</v>
      </c>
      <c r="Q362" s="31">
        <f t="shared" si="18"/>
        <v>312414.25</v>
      </c>
      <c r="R362" s="31">
        <f t="shared" si="19"/>
        <v>316911.61</v>
      </c>
    </row>
    <row r="363" spans="1:18" ht="15.75" customHeight="1">
      <c r="A363" s="43">
        <v>257</v>
      </c>
      <c r="B363" s="28">
        <v>44298</v>
      </c>
      <c r="C363" s="43" t="s">
        <v>3369</v>
      </c>
      <c r="D363" s="52"/>
      <c r="F363" s="30">
        <v>559.64</v>
      </c>
      <c r="G363" s="30"/>
      <c r="H363" s="120"/>
      <c r="I363" s="43" t="s">
        <v>91</v>
      </c>
      <c r="J363" s="43" t="s">
        <v>87</v>
      </c>
      <c r="K363" s="43"/>
      <c r="L363" s="29"/>
      <c r="N363" s="43" t="s">
        <v>688</v>
      </c>
      <c r="O363" s="223"/>
      <c r="P363" s="31">
        <f t="shared" si="17"/>
        <v>3937.7199999999721</v>
      </c>
      <c r="Q363" s="31">
        <f t="shared" si="18"/>
        <v>312973.89</v>
      </c>
      <c r="R363" s="31">
        <f t="shared" si="19"/>
        <v>316911.61</v>
      </c>
    </row>
    <row r="364" spans="1:18" ht="15.75" customHeight="1">
      <c r="A364" s="43">
        <v>257</v>
      </c>
      <c r="B364" s="28">
        <v>44298</v>
      </c>
      <c r="C364" s="43" t="s">
        <v>3951</v>
      </c>
      <c r="D364" s="52"/>
      <c r="F364" s="30">
        <v>1334</v>
      </c>
      <c r="G364" s="30"/>
      <c r="H364" s="120"/>
      <c r="I364" s="43" t="s">
        <v>91</v>
      </c>
      <c r="J364" s="43" t="s">
        <v>87</v>
      </c>
      <c r="K364" s="29" t="s">
        <v>3923</v>
      </c>
      <c r="L364" s="29">
        <v>570</v>
      </c>
      <c r="N364" s="43" t="s">
        <v>688</v>
      </c>
      <c r="O364" s="223"/>
      <c r="P364" s="31">
        <f t="shared" si="17"/>
        <v>2603.7199999999721</v>
      </c>
      <c r="Q364" s="31">
        <f t="shared" si="18"/>
        <v>314307.89</v>
      </c>
      <c r="R364" s="31">
        <f t="shared" si="19"/>
        <v>316911.61</v>
      </c>
    </row>
    <row r="365" spans="1:18" ht="15.75" customHeight="1">
      <c r="A365" s="43">
        <v>257</v>
      </c>
      <c r="B365" s="28">
        <v>44306</v>
      </c>
      <c r="C365" s="43" t="s">
        <v>1728</v>
      </c>
      <c r="D365" s="52"/>
      <c r="F365" s="30">
        <v>183.43</v>
      </c>
      <c r="G365" s="30"/>
      <c r="H365" s="120"/>
      <c r="I365" s="43"/>
      <c r="J365" s="43"/>
      <c r="K365" s="43"/>
      <c r="L365" s="29"/>
      <c r="N365" s="43" t="s">
        <v>688</v>
      </c>
      <c r="O365" s="223"/>
      <c r="P365" s="31">
        <f t="shared" si="17"/>
        <v>2420.289999999979</v>
      </c>
      <c r="Q365" s="31">
        <f t="shared" si="18"/>
        <v>314491.32</v>
      </c>
      <c r="R365" s="31">
        <f t="shared" si="19"/>
        <v>316911.61</v>
      </c>
    </row>
    <row r="366" spans="1:18" ht="15.75" customHeight="1">
      <c r="A366" s="43">
        <v>257</v>
      </c>
      <c r="B366" s="28">
        <v>44306</v>
      </c>
      <c r="C366" s="43" t="s">
        <v>3370</v>
      </c>
      <c r="D366" s="52"/>
      <c r="F366" s="30">
        <v>40.74</v>
      </c>
      <c r="G366" s="30"/>
      <c r="H366" s="120"/>
      <c r="I366" s="43"/>
      <c r="J366" s="43"/>
      <c r="K366" s="43"/>
      <c r="L366" s="29"/>
      <c r="N366" s="43" t="s">
        <v>688</v>
      </c>
      <c r="O366" s="223"/>
      <c r="P366" s="31">
        <f t="shared" si="17"/>
        <v>2379.5499999999884</v>
      </c>
      <c r="Q366" s="31">
        <f t="shared" si="18"/>
        <v>314532.06</v>
      </c>
      <c r="R366" s="31">
        <f t="shared" si="19"/>
        <v>316911.61</v>
      </c>
    </row>
    <row r="367" spans="1:18" ht="15.75" customHeight="1">
      <c r="A367" s="43">
        <v>257</v>
      </c>
      <c r="B367" s="28">
        <v>44306</v>
      </c>
      <c r="C367" s="43" t="s">
        <v>4047</v>
      </c>
      <c r="D367" s="52"/>
      <c r="F367" s="30">
        <v>500</v>
      </c>
      <c r="G367" s="30"/>
      <c r="H367" s="120"/>
      <c r="I367" s="43" t="s">
        <v>91</v>
      </c>
      <c r="J367" s="43" t="s">
        <v>87</v>
      </c>
      <c r="K367" s="43" t="s">
        <v>1045</v>
      </c>
      <c r="L367" s="29">
        <v>5543</v>
      </c>
      <c r="N367" s="43" t="s">
        <v>688</v>
      </c>
      <c r="O367" s="223"/>
      <c r="P367" s="31">
        <f t="shared" si="17"/>
        <v>1879.5499999999884</v>
      </c>
      <c r="Q367" s="31">
        <f t="shared" si="18"/>
        <v>315032.06</v>
      </c>
      <c r="R367" s="31">
        <f t="shared" si="19"/>
        <v>316911.61</v>
      </c>
    </row>
    <row r="368" spans="1:18" ht="15.75" customHeight="1">
      <c r="A368" s="43">
        <v>257</v>
      </c>
      <c r="B368" s="28">
        <v>44316</v>
      </c>
      <c r="C368" s="43" t="s">
        <v>166</v>
      </c>
      <c r="D368" s="52"/>
      <c r="F368" s="30">
        <v>282.10000000000002</v>
      </c>
      <c r="G368" s="30"/>
      <c r="H368" s="120"/>
      <c r="I368" s="43" t="s">
        <v>89</v>
      </c>
      <c r="J368" s="43" t="s">
        <v>87</v>
      </c>
      <c r="K368" s="43"/>
      <c r="L368" s="29">
        <v>28000320492</v>
      </c>
      <c r="N368" s="43" t="s">
        <v>688</v>
      </c>
      <c r="O368" s="223"/>
      <c r="P368" s="31">
        <f t="shared" si="17"/>
        <v>1597.4500000000116</v>
      </c>
      <c r="Q368" s="31">
        <f t="shared" si="18"/>
        <v>315314.15999999997</v>
      </c>
      <c r="R368" s="31">
        <f t="shared" si="19"/>
        <v>316911.61</v>
      </c>
    </row>
    <row r="369" spans="1:18" ht="15.75" customHeight="1">
      <c r="A369" s="43">
        <v>257</v>
      </c>
      <c r="B369" s="28">
        <v>44318</v>
      </c>
      <c r="C369" s="52" t="s">
        <v>962</v>
      </c>
      <c r="D369" s="52"/>
      <c r="F369" s="30"/>
      <c r="G369" s="30">
        <v>10000</v>
      </c>
      <c r="H369" s="120"/>
      <c r="I369" s="43" t="s">
        <v>91</v>
      </c>
      <c r="J369" s="43" t="s">
        <v>87</v>
      </c>
      <c r="K369" s="43"/>
      <c r="L369" s="29"/>
      <c r="N369" s="43" t="s">
        <v>688</v>
      </c>
      <c r="O369" s="223"/>
      <c r="P369" s="31">
        <f t="shared" si="17"/>
        <v>11597.450000000012</v>
      </c>
      <c r="Q369" s="31">
        <f t="shared" si="18"/>
        <v>315314.15999999997</v>
      </c>
      <c r="R369" s="31">
        <f t="shared" si="19"/>
        <v>326911.61</v>
      </c>
    </row>
    <row r="370" spans="1:18" ht="15.75" customHeight="1">
      <c r="A370" s="43">
        <v>257</v>
      </c>
      <c r="B370" s="28">
        <v>44319</v>
      </c>
      <c r="C370" s="43" t="s">
        <v>1066</v>
      </c>
      <c r="D370" s="52"/>
      <c r="F370" s="30">
        <v>129.5</v>
      </c>
      <c r="G370" s="30"/>
      <c r="H370" s="120"/>
      <c r="I370" s="43"/>
      <c r="J370" s="43"/>
      <c r="K370" s="43"/>
      <c r="L370" s="29"/>
      <c r="N370" s="43" t="s">
        <v>688</v>
      </c>
      <c r="O370" s="223"/>
      <c r="P370" s="31">
        <f t="shared" si="17"/>
        <v>11467.950000000012</v>
      </c>
      <c r="Q370" s="31">
        <f t="shared" si="18"/>
        <v>315443.65999999997</v>
      </c>
      <c r="R370" s="31">
        <f t="shared" si="19"/>
        <v>326911.61</v>
      </c>
    </row>
    <row r="371" spans="1:18" ht="15.75" customHeight="1">
      <c r="A371" s="43">
        <v>257</v>
      </c>
      <c r="B371" s="28">
        <v>44320</v>
      </c>
      <c r="C371" s="29" t="s">
        <v>4048</v>
      </c>
      <c r="D371" s="52"/>
      <c r="F371" s="30">
        <v>5800</v>
      </c>
      <c r="G371" s="30"/>
      <c r="H371" s="120"/>
      <c r="I371" s="43" t="s">
        <v>89</v>
      </c>
      <c r="J371" s="29" t="s">
        <v>87</v>
      </c>
      <c r="K371" s="29"/>
      <c r="L371" s="29"/>
      <c r="N371" s="43" t="s">
        <v>688</v>
      </c>
      <c r="O371" s="223"/>
      <c r="P371" s="31">
        <f t="shared" si="17"/>
        <v>5667.9500000000116</v>
      </c>
      <c r="Q371" s="31">
        <f t="shared" si="18"/>
        <v>321243.65999999997</v>
      </c>
      <c r="R371" s="31">
        <f t="shared" si="19"/>
        <v>326911.61</v>
      </c>
    </row>
    <row r="372" spans="1:18" ht="15.75" customHeight="1">
      <c r="A372" s="43">
        <v>257</v>
      </c>
      <c r="B372" s="28">
        <v>44322</v>
      </c>
      <c r="C372" s="43" t="s">
        <v>1057</v>
      </c>
      <c r="D372" s="52"/>
      <c r="F372" s="30">
        <v>837.09</v>
      </c>
      <c r="G372" s="30"/>
      <c r="H372" s="120"/>
      <c r="I372" s="43"/>
      <c r="J372" s="43"/>
      <c r="K372" s="43"/>
      <c r="L372" s="29"/>
      <c r="N372" s="43" t="s">
        <v>688</v>
      </c>
      <c r="O372" s="223"/>
      <c r="P372" s="31">
        <f t="shared" si="17"/>
        <v>4830.859999999986</v>
      </c>
      <c r="Q372" s="31">
        <f t="shared" si="18"/>
        <v>322080.75</v>
      </c>
      <c r="R372" s="31">
        <f t="shared" si="19"/>
        <v>326911.61</v>
      </c>
    </row>
    <row r="373" spans="1:18" ht="15.75" customHeight="1">
      <c r="A373" s="43">
        <v>257</v>
      </c>
      <c r="B373" s="28">
        <v>44322</v>
      </c>
      <c r="C373" s="43" t="s">
        <v>1058</v>
      </c>
      <c r="D373" s="52"/>
      <c r="F373" s="30">
        <v>163.09</v>
      </c>
      <c r="G373" s="30"/>
      <c r="H373" s="120"/>
      <c r="I373" s="43"/>
      <c r="J373" s="43"/>
      <c r="K373" s="43"/>
      <c r="L373" s="29"/>
      <c r="N373" s="43" t="s">
        <v>688</v>
      </c>
      <c r="O373" s="223"/>
      <c r="P373" s="31">
        <f t="shared" si="17"/>
        <v>4667.7699999999604</v>
      </c>
      <c r="Q373" s="31">
        <f t="shared" si="18"/>
        <v>322243.84000000003</v>
      </c>
      <c r="R373" s="31">
        <f t="shared" si="19"/>
        <v>326911.61</v>
      </c>
    </row>
    <row r="374" spans="1:18" ht="15.75" customHeight="1">
      <c r="A374" s="43">
        <v>257</v>
      </c>
      <c r="B374" s="28">
        <v>44326</v>
      </c>
      <c r="C374" s="52" t="s">
        <v>962</v>
      </c>
      <c r="D374" s="52"/>
      <c r="F374" s="30"/>
      <c r="G374" s="30">
        <v>10000</v>
      </c>
      <c r="H374" s="120"/>
      <c r="I374" s="43" t="s">
        <v>91</v>
      </c>
      <c r="J374" s="29" t="s">
        <v>87</v>
      </c>
      <c r="K374" s="29"/>
      <c r="L374" s="29"/>
      <c r="N374" s="43" t="s">
        <v>688</v>
      </c>
      <c r="O374" s="223"/>
      <c r="P374" s="31">
        <f t="shared" si="17"/>
        <v>14667.76999999996</v>
      </c>
      <c r="Q374" s="31">
        <f t="shared" si="18"/>
        <v>322243.84000000003</v>
      </c>
      <c r="R374" s="31">
        <f t="shared" si="19"/>
        <v>336911.61</v>
      </c>
    </row>
    <row r="375" spans="1:18" ht="15.75" customHeight="1">
      <c r="A375" s="43">
        <v>257</v>
      </c>
      <c r="B375" s="28">
        <v>44327</v>
      </c>
      <c r="C375" s="29" t="s">
        <v>4003</v>
      </c>
      <c r="D375" s="52"/>
      <c r="F375" s="30">
        <v>1568</v>
      </c>
      <c r="G375" s="30"/>
      <c r="H375" s="120"/>
      <c r="I375" s="43" t="s">
        <v>91</v>
      </c>
      <c r="J375" s="29" t="s">
        <v>87</v>
      </c>
      <c r="K375" s="29"/>
      <c r="L375" s="29">
        <v>608</v>
      </c>
      <c r="N375" s="43" t="s">
        <v>688</v>
      </c>
      <c r="O375" s="223"/>
      <c r="P375" s="31">
        <f t="shared" si="17"/>
        <v>13099.76999999996</v>
      </c>
      <c r="Q375" s="31">
        <f t="shared" si="18"/>
        <v>323811.84000000003</v>
      </c>
      <c r="R375" s="31">
        <f t="shared" si="19"/>
        <v>336911.61</v>
      </c>
    </row>
    <row r="376" spans="1:18" ht="15.75" customHeight="1">
      <c r="A376" s="43">
        <v>257</v>
      </c>
      <c r="B376" s="28">
        <v>44327</v>
      </c>
      <c r="C376" s="29" t="s">
        <v>3348</v>
      </c>
      <c r="D376" s="52"/>
      <c r="F376" s="30">
        <v>7090.2</v>
      </c>
      <c r="G376" s="30"/>
      <c r="H376" s="120"/>
      <c r="I376" s="43" t="s">
        <v>91</v>
      </c>
      <c r="J376" s="29" t="s">
        <v>87</v>
      </c>
      <c r="K376" s="29" t="s">
        <v>4049</v>
      </c>
      <c r="L376" s="29">
        <v>262</v>
      </c>
      <c r="N376" s="43" t="s">
        <v>688</v>
      </c>
      <c r="O376" s="223"/>
      <c r="P376" s="31">
        <f t="shared" si="17"/>
        <v>6009.5699999999488</v>
      </c>
      <c r="Q376" s="31">
        <f t="shared" si="18"/>
        <v>330902.04000000004</v>
      </c>
      <c r="R376" s="31">
        <f t="shared" si="19"/>
        <v>336911.61</v>
      </c>
    </row>
    <row r="377" spans="1:18" ht="15.75" customHeight="1">
      <c r="A377" s="43">
        <v>257</v>
      </c>
      <c r="B377" s="28">
        <v>44336</v>
      </c>
      <c r="C377" s="43" t="s">
        <v>1732</v>
      </c>
      <c r="D377" s="52"/>
      <c r="F377" s="30">
        <v>66.55</v>
      </c>
      <c r="G377" s="30"/>
      <c r="H377" s="120"/>
      <c r="I377" s="29"/>
      <c r="J377" s="29"/>
      <c r="K377" s="29"/>
      <c r="L377" s="29"/>
      <c r="N377" s="43" t="s">
        <v>688</v>
      </c>
      <c r="O377" s="223"/>
      <c r="P377" s="31">
        <f t="shared" si="17"/>
        <v>5943.0199999999604</v>
      </c>
      <c r="Q377" s="31">
        <f t="shared" si="18"/>
        <v>330968.59000000003</v>
      </c>
      <c r="R377" s="31">
        <f t="shared" si="19"/>
        <v>336911.61</v>
      </c>
    </row>
    <row r="378" spans="1:18" ht="15.75" customHeight="1">
      <c r="A378" s="43">
        <v>257</v>
      </c>
      <c r="B378" s="28">
        <v>44336</v>
      </c>
      <c r="C378" s="29" t="s">
        <v>4050</v>
      </c>
      <c r="D378" s="52"/>
      <c r="F378" s="30">
        <v>1111</v>
      </c>
      <c r="G378" s="30"/>
      <c r="H378" s="120"/>
      <c r="I378" s="43" t="s">
        <v>91</v>
      </c>
      <c r="J378" s="29" t="s">
        <v>87</v>
      </c>
      <c r="K378" s="29" t="s">
        <v>953</v>
      </c>
      <c r="L378" s="29">
        <v>913</v>
      </c>
      <c r="N378" s="43" t="s">
        <v>688</v>
      </c>
      <c r="O378" s="223"/>
      <c r="P378" s="31">
        <f t="shared" si="17"/>
        <v>4832.0199999999604</v>
      </c>
      <c r="Q378" s="31">
        <f t="shared" si="18"/>
        <v>332079.59000000003</v>
      </c>
      <c r="R378" s="31">
        <f t="shared" si="19"/>
        <v>336911.61</v>
      </c>
    </row>
    <row r="379" spans="1:18" ht="15.75" customHeight="1">
      <c r="A379" s="43">
        <v>257</v>
      </c>
      <c r="B379" s="28">
        <v>44339</v>
      </c>
      <c r="C379" s="29" t="s">
        <v>4052</v>
      </c>
      <c r="D379" s="52"/>
      <c r="F379" s="30">
        <v>480</v>
      </c>
      <c r="G379" s="30"/>
      <c r="H379" s="120"/>
      <c r="I379" s="43" t="s">
        <v>89</v>
      </c>
      <c r="J379" s="29"/>
      <c r="K379" s="29" t="s">
        <v>4053</v>
      </c>
      <c r="L379" s="29">
        <v>799</v>
      </c>
      <c r="N379" s="43" t="s">
        <v>688</v>
      </c>
      <c r="O379" s="223"/>
      <c r="P379" s="31">
        <f t="shared" si="17"/>
        <v>4352.0199999999604</v>
      </c>
      <c r="Q379" s="31">
        <f t="shared" si="18"/>
        <v>332559.59000000003</v>
      </c>
      <c r="R379" s="31">
        <f t="shared" si="19"/>
        <v>336911.61</v>
      </c>
    </row>
    <row r="380" spans="1:18" ht="15.75" customHeight="1">
      <c r="A380" s="43">
        <v>257</v>
      </c>
      <c r="B380" s="28">
        <v>44341</v>
      </c>
      <c r="C380" s="29" t="s">
        <v>4051</v>
      </c>
      <c r="D380" s="52"/>
      <c r="F380" s="30"/>
      <c r="G380" s="30"/>
      <c r="H380" s="120">
        <v>135.77000000000001</v>
      </c>
      <c r="I380" s="29"/>
      <c r="J380" s="29"/>
      <c r="K380" s="29"/>
      <c r="L380" s="29"/>
      <c r="N380" s="43" t="s">
        <v>688</v>
      </c>
      <c r="O380" s="223"/>
      <c r="P380" s="31">
        <f t="shared" si="17"/>
        <v>4352.0199999999604</v>
      </c>
      <c r="Q380" s="31">
        <f t="shared" si="18"/>
        <v>332559.59000000003</v>
      </c>
      <c r="R380" s="31">
        <f t="shared" si="19"/>
        <v>336911.61</v>
      </c>
    </row>
    <row r="381" spans="1:18" ht="15.75" customHeight="1">
      <c r="A381" s="43">
        <v>257</v>
      </c>
      <c r="B381" s="28">
        <v>44348</v>
      </c>
      <c r="C381" s="29" t="s">
        <v>958</v>
      </c>
      <c r="D381" s="52"/>
      <c r="F381" s="30">
        <v>400</v>
      </c>
      <c r="G381" s="30"/>
      <c r="H381" s="120"/>
      <c r="I381" s="43" t="s">
        <v>89</v>
      </c>
      <c r="J381" s="29" t="s">
        <v>87</v>
      </c>
      <c r="K381" s="29" t="s">
        <v>958</v>
      </c>
      <c r="L381" s="29"/>
      <c r="N381" s="43" t="s">
        <v>688</v>
      </c>
      <c r="O381" s="223"/>
      <c r="P381" s="31">
        <f t="shared" si="17"/>
        <v>3952.0199999999604</v>
      </c>
      <c r="Q381" s="31">
        <f t="shared" si="18"/>
        <v>332959.59000000003</v>
      </c>
      <c r="R381" s="31">
        <f t="shared" si="19"/>
        <v>336911.61</v>
      </c>
    </row>
    <row r="382" spans="1:18" ht="15.75" customHeight="1">
      <c r="A382" s="43">
        <v>257</v>
      </c>
      <c r="B382" s="28">
        <v>44353</v>
      </c>
      <c r="C382" s="29" t="s">
        <v>3951</v>
      </c>
      <c r="D382" s="52"/>
      <c r="F382" s="30">
        <v>2165</v>
      </c>
      <c r="G382" s="30"/>
      <c r="H382" s="120"/>
      <c r="I382" s="43" t="s">
        <v>91</v>
      </c>
      <c r="J382" s="29" t="s">
        <v>87</v>
      </c>
      <c r="K382" s="29" t="s">
        <v>3923</v>
      </c>
      <c r="L382" s="29">
        <v>646</v>
      </c>
      <c r="N382" s="43" t="s">
        <v>688</v>
      </c>
      <c r="O382" s="223"/>
      <c r="P382" s="31">
        <f t="shared" si="17"/>
        <v>1787.0199999999604</v>
      </c>
      <c r="Q382" s="31">
        <f t="shared" si="18"/>
        <v>335124.59000000003</v>
      </c>
      <c r="R382" s="31">
        <f t="shared" si="19"/>
        <v>336911.61</v>
      </c>
    </row>
    <row r="383" spans="1:18" ht="15.75" customHeight="1">
      <c r="A383" s="43">
        <v>257</v>
      </c>
      <c r="B383" s="28">
        <v>44357</v>
      </c>
      <c r="C383" s="29" t="s">
        <v>4054</v>
      </c>
      <c r="D383" s="52"/>
      <c r="F383" s="30">
        <v>480</v>
      </c>
      <c r="G383" s="30"/>
      <c r="H383" s="120"/>
      <c r="I383" s="43" t="s">
        <v>89</v>
      </c>
      <c r="J383" s="29" t="s">
        <v>87</v>
      </c>
      <c r="K383" s="29"/>
      <c r="L383" s="29"/>
      <c r="N383" s="43" t="s">
        <v>688</v>
      </c>
      <c r="O383" s="223"/>
      <c r="P383" s="31">
        <f t="shared" si="17"/>
        <v>1307.0199999999604</v>
      </c>
      <c r="Q383" s="31">
        <f t="shared" si="18"/>
        <v>335604.59</v>
      </c>
      <c r="R383" s="31">
        <f t="shared" si="19"/>
        <v>336911.61</v>
      </c>
    </row>
    <row r="384" spans="1:18" ht="15.75" customHeight="1">
      <c r="A384" s="43">
        <v>257</v>
      </c>
      <c r="B384" s="28">
        <v>44357</v>
      </c>
      <c r="C384" s="29" t="s">
        <v>909</v>
      </c>
      <c r="D384" s="52"/>
      <c r="F384" s="30">
        <v>850</v>
      </c>
      <c r="G384" s="30"/>
      <c r="H384" s="120"/>
      <c r="I384" s="43" t="s">
        <v>91</v>
      </c>
      <c r="J384" s="29" t="s">
        <v>87</v>
      </c>
      <c r="K384" s="29" t="s">
        <v>699</v>
      </c>
      <c r="L384" s="29">
        <v>4059</v>
      </c>
      <c r="N384" s="43" t="s">
        <v>688</v>
      </c>
      <c r="O384" s="223"/>
      <c r="P384" s="31">
        <f t="shared" si="17"/>
        <v>457.01999999996042</v>
      </c>
      <c r="Q384" s="31">
        <f t="shared" si="18"/>
        <v>336454.59</v>
      </c>
      <c r="R384" s="31">
        <f t="shared" si="19"/>
        <v>336911.61</v>
      </c>
    </row>
    <row r="385" spans="1:18" ht="15.75" customHeight="1">
      <c r="A385" s="43">
        <v>257</v>
      </c>
      <c r="B385" s="28">
        <v>44362</v>
      </c>
      <c r="C385" s="29" t="s">
        <v>4055</v>
      </c>
      <c r="D385" s="52"/>
      <c r="F385" s="30">
        <v>2480.5</v>
      </c>
      <c r="G385" s="30"/>
      <c r="H385" s="120"/>
      <c r="I385" s="43" t="s">
        <v>91</v>
      </c>
      <c r="J385" s="29" t="s">
        <v>87</v>
      </c>
      <c r="K385" s="29" t="s">
        <v>1074</v>
      </c>
      <c r="L385" s="29">
        <v>879</v>
      </c>
      <c r="N385" s="43" t="s">
        <v>688</v>
      </c>
      <c r="O385" s="223"/>
      <c r="P385" s="31">
        <f t="shared" si="17"/>
        <v>-2023.4800000000396</v>
      </c>
      <c r="Q385" s="31">
        <f t="shared" si="18"/>
        <v>338935.09</v>
      </c>
      <c r="R385" s="31">
        <f t="shared" si="19"/>
        <v>336911.61</v>
      </c>
    </row>
    <row r="386" spans="1:18" ht="15.75" customHeight="1">
      <c r="A386" s="43">
        <v>257</v>
      </c>
      <c r="B386" s="28">
        <v>44377</v>
      </c>
      <c r="C386" s="29" t="s">
        <v>1060</v>
      </c>
      <c r="D386" s="52"/>
      <c r="F386" s="30">
        <v>1000</v>
      </c>
      <c r="G386" s="30"/>
      <c r="H386" s="120"/>
      <c r="I386" s="43" t="s">
        <v>89</v>
      </c>
      <c r="J386" s="29" t="s">
        <v>87</v>
      </c>
      <c r="K386" s="29" t="s">
        <v>3993</v>
      </c>
      <c r="L386" s="29">
        <v>287</v>
      </c>
      <c r="N386" s="43" t="s">
        <v>688</v>
      </c>
      <c r="O386" s="223"/>
      <c r="P386" s="31">
        <f t="shared" ref="P386:P449" si="20">R386-Q386</f>
        <v>-3023.4800000000396</v>
      </c>
      <c r="Q386" s="31">
        <f t="shared" si="18"/>
        <v>339935.09</v>
      </c>
      <c r="R386" s="31">
        <f t="shared" si="19"/>
        <v>336911.61</v>
      </c>
    </row>
    <row r="387" spans="1:18" ht="15.75" customHeight="1">
      <c r="A387" s="43">
        <v>257</v>
      </c>
      <c r="B387" s="28">
        <v>44383</v>
      </c>
      <c r="C387" s="29" t="s">
        <v>3951</v>
      </c>
      <c r="D387" s="52"/>
      <c r="F387" s="30">
        <v>2223</v>
      </c>
      <c r="G387" s="30"/>
      <c r="H387" s="120"/>
      <c r="I387" s="43" t="s">
        <v>91</v>
      </c>
      <c r="J387" s="29"/>
      <c r="K387" s="29"/>
      <c r="L387" s="29"/>
      <c r="N387" s="43" t="s">
        <v>688</v>
      </c>
      <c r="O387" s="223"/>
      <c r="P387" s="31">
        <f t="shared" si="20"/>
        <v>-5246.4800000000396</v>
      </c>
      <c r="Q387" s="31">
        <f t="shared" si="18"/>
        <v>342158.09</v>
      </c>
      <c r="R387" s="31">
        <f t="shared" si="19"/>
        <v>336911.61</v>
      </c>
    </row>
    <row r="388" spans="1:18" ht="15.75" customHeight="1">
      <c r="A388" s="43">
        <v>257</v>
      </c>
      <c r="B388" s="28">
        <v>44383</v>
      </c>
      <c r="C388" s="29" t="s">
        <v>4057</v>
      </c>
      <c r="D388" s="52"/>
      <c r="F388" s="30">
        <v>34.9</v>
      </c>
      <c r="G388" s="30"/>
      <c r="H388" s="120"/>
      <c r="I388" s="43" t="s">
        <v>89</v>
      </c>
      <c r="J388" s="29" t="s">
        <v>87</v>
      </c>
      <c r="K388" s="29" t="s">
        <v>2082</v>
      </c>
      <c r="L388" s="29">
        <v>86172</v>
      </c>
      <c r="N388" s="43" t="s">
        <v>688</v>
      </c>
      <c r="O388" s="223"/>
      <c r="P388" s="31">
        <f t="shared" si="20"/>
        <v>-5281.3800000000629</v>
      </c>
      <c r="Q388" s="31">
        <f t="shared" si="18"/>
        <v>342192.99000000005</v>
      </c>
      <c r="R388" s="31">
        <f t="shared" si="19"/>
        <v>336911.61</v>
      </c>
    </row>
    <row r="389" spans="1:18" ht="15.75" customHeight="1">
      <c r="A389" s="43">
        <v>257</v>
      </c>
      <c r="B389" s="28">
        <v>44392</v>
      </c>
      <c r="C389" s="29" t="s">
        <v>881</v>
      </c>
      <c r="D389" s="52"/>
      <c r="F389" s="30">
        <v>1130</v>
      </c>
      <c r="G389" s="30"/>
      <c r="H389" s="35"/>
      <c r="I389" s="43" t="s">
        <v>91</v>
      </c>
      <c r="J389" s="29" t="s">
        <v>87</v>
      </c>
      <c r="K389" s="29" t="s">
        <v>1074</v>
      </c>
      <c r="L389" s="29">
        <v>1029</v>
      </c>
      <c r="N389" s="43" t="s">
        <v>688</v>
      </c>
      <c r="O389" s="223"/>
      <c r="P389" s="31">
        <f t="shared" si="20"/>
        <v>-6411.3800000000629</v>
      </c>
      <c r="Q389" s="31">
        <f t="shared" si="18"/>
        <v>343322.99000000005</v>
      </c>
      <c r="R389" s="31">
        <f t="shared" si="19"/>
        <v>336911.61</v>
      </c>
    </row>
    <row r="390" spans="1:18" ht="15.75" customHeight="1">
      <c r="A390" s="43">
        <v>257</v>
      </c>
      <c r="B390" s="28">
        <v>44397</v>
      </c>
      <c r="C390" s="29" t="s">
        <v>4056</v>
      </c>
      <c r="D390" s="52"/>
      <c r="F390" s="30">
        <v>192</v>
      </c>
      <c r="G390" s="30"/>
      <c r="H390" s="35"/>
      <c r="I390" s="43" t="s">
        <v>91</v>
      </c>
      <c r="J390" s="29" t="s">
        <v>87</v>
      </c>
      <c r="K390" s="29" t="s">
        <v>1074</v>
      </c>
      <c r="L390" s="29">
        <v>1029</v>
      </c>
      <c r="N390" s="43" t="s">
        <v>688</v>
      </c>
      <c r="O390" s="223"/>
      <c r="P390" s="31">
        <f t="shared" si="20"/>
        <v>-6603.3800000000629</v>
      </c>
      <c r="Q390" s="31">
        <f t="shared" si="18"/>
        <v>343514.99000000005</v>
      </c>
      <c r="R390" s="31">
        <f t="shared" si="19"/>
        <v>336911.61</v>
      </c>
    </row>
    <row r="391" spans="1:18" ht="15.75" customHeight="1">
      <c r="A391" s="43">
        <v>257</v>
      </c>
      <c r="B391" s="28">
        <v>44398</v>
      </c>
      <c r="C391" s="52" t="s">
        <v>962</v>
      </c>
      <c r="D391" s="52"/>
      <c r="F391" s="30"/>
      <c r="G391" s="30">
        <v>10000</v>
      </c>
      <c r="H391" s="120"/>
      <c r="I391" s="43" t="s">
        <v>91</v>
      </c>
      <c r="J391" s="29" t="s">
        <v>87</v>
      </c>
      <c r="K391" s="29"/>
      <c r="L391" s="29"/>
      <c r="N391" s="43" t="s">
        <v>688</v>
      </c>
      <c r="O391" s="223"/>
      <c r="P391" s="31">
        <f t="shared" si="20"/>
        <v>3396.6199999999371</v>
      </c>
      <c r="Q391" s="31">
        <f t="shared" si="18"/>
        <v>343514.99000000005</v>
      </c>
      <c r="R391" s="31">
        <f t="shared" si="19"/>
        <v>346911.61</v>
      </c>
    </row>
    <row r="392" spans="1:18" ht="15.75" customHeight="1">
      <c r="A392" s="43">
        <v>257</v>
      </c>
      <c r="B392" s="28">
        <v>44398</v>
      </c>
      <c r="C392" s="29" t="s">
        <v>633</v>
      </c>
      <c r="D392" s="52"/>
      <c r="F392" s="30">
        <v>50.8</v>
      </c>
      <c r="G392" s="30"/>
      <c r="H392" s="120"/>
      <c r="I392" s="43" t="s">
        <v>89</v>
      </c>
      <c r="J392" s="29" t="s">
        <v>87</v>
      </c>
      <c r="K392" s="29"/>
      <c r="L392" s="29" t="s">
        <v>4058</v>
      </c>
      <c r="N392" s="43" t="s">
        <v>688</v>
      </c>
      <c r="O392" s="223"/>
      <c r="P392" s="31">
        <f t="shared" si="20"/>
        <v>3345.8199999999488</v>
      </c>
      <c r="Q392" s="31">
        <f t="shared" si="18"/>
        <v>343565.79000000004</v>
      </c>
      <c r="R392" s="31">
        <f t="shared" si="19"/>
        <v>346911.61</v>
      </c>
    </row>
    <row r="393" spans="1:18" ht="15.75" customHeight="1">
      <c r="A393" s="43">
        <v>257</v>
      </c>
      <c r="B393" s="28">
        <v>44399</v>
      </c>
      <c r="C393" s="29" t="s">
        <v>4033</v>
      </c>
      <c r="D393" s="52"/>
      <c r="F393" s="30">
        <v>8833.5</v>
      </c>
      <c r="G393" s="30"/>
      <c r="H393" s="120"/>
      <c r="I393" s="43" t="s">
        <v>91</v>
      </c>
      <c r="J393" s="29" t="s">
        <v>87</v>
      </c>
      <c r="K393" s="29"/>
      <c r="L393" s="29"/>
      <c r="N393" s="43" t="s">
        <v>688</v>
      </c>
      <c r="O393" s="223"/>
      <c r="P393" s="31">
        <f t="shared" si="20"/>
        <v>-5487.6800000000512</v>
      </c>
      <c r="Q393" s="31">
        <f t="shared" si="18"/>
        <v>352399.29000000004</v>
      </c>
      <c r="R393" s="31">
        <f t="shared" si="19"/>
        <v>346911.61</v>
      </c>
    </row>
    <row r="394" spans="1:18" ht="15.75" customHeight="1">
      <c r="A394" s="43">
        <v>257</v>
      </c>
      <c r="B394" s="28">
        <v>44399</v>
      </c>
      <c r="C394" s="29" t="s">
        <v>166</v>
      </c>
      <c r="D394" s="52"/>
      <c r="F394" s="30">
        <v>39</v>
      </c>
      <c r="G394" s="30"/>
      <c r="H394" s="120"/>
      <c r="I394" s="43" t="s">
        <v>89</v>
      </c>
      <c r="J394" s="29" t="s">
        <v>87</v>
      </c>
      <c r="K394" s="29"/>
      <c r="L394" s="29">
        <v>2199</v>
      </c>
      <c r="N394" s="43" t="s">
        <v>688</v>
      </c>
      <c r="O394" s="223"/>
      <c r="P394" s="31">
        <f t="shared" si="20"/>
        <v>-5526.6800000000512</v>
      </c>
      <c r="Q394" s="31">
        <f t="shared" si="18"/>
        <v>352438.29000000004</v>
      </c>
      <c r="R394" s="31">
        <f t="shared" si="19"/>
        <v>346911.61</v>
      </c>
    </row>
    <row r="395" spans="1:18" ht="15.75" customHeight="1">
      <c r="A395" s="43">
        <v>257</v>
      </c>
      <c r="B395" s="28">
        <v>44403</v>
      </c>
      <c r="C395" s="52" t="s">
        <v>962</v>
      </c>
      <c r="D395" s="52"/>
      <c r="F395" s="30"/>
      <c r="G395" s="30">
        <v>16000</v>
      </c>
      <c r="H395" s="120"/>
      <c r="I395" s="43" t="s">
        <v>91</v>
      </c>
      <c r="J395" s="29" t="s">
        <v>87</v>
      </c>
      <c r="K395" s="29"/>
      <c r="L395" s="29"/>
      <c r="N395" s="43" t="s">
        <v>688</v>
      </c>
      <c r="O395" s="223"/>
      <c r="P395" s="31">
        <f t="shared" si="20"/>
        <v>10473.319999999949</v>
      </c>
      <c r="Q395" s="31">
        <f t="shared" si="18"/>
        <v>352438.29000000004</v>
      </c>
      <c r="R395" s="31">
        <f t="shared" si="19"/>
        <v>362911.61</v>
      </c>
    </row>
    <row r="396" spans="1:18" ht="15.75" customHeight="1">
      <c r="A396" s="43">
        <v>257</v>
      </c>
      <c r="B396" s="28">
        <v>44405</v>
      </c>
      <c r="C396" s="29" t="s">
        <v>3348</v>
      </c>
      <c r="D396" s="52"/>
      <c r="F396" s="30">
        <v>6540</v>
      </c>
      <c r="G396" s="30"/>
      <c r="H396" s="120"/>
      <c r="I396" s="43" t="s">
        <v>91</v>
      </c>
      <c r="J396" s="29" t="s">
        <v>87</v>
      </c>
      <c r="K396" s="29" t="s">
        <v>791</v>
      </c>
      <c r="L396" s="29">
        <v>273</v>
      </c>
      <c r="N396" s="43" t="s">
        <v>688</v>
      </c>
      <c r="O396" s="223"/>
      <c r="P396" s="31">
        <f t="shared" si="20"/>
        <v>3933.3199999999488</v>
      </c>
      <c r="Q396" s="31">
        <f t="shared" si="18"/>
        <v>358978.29000000004</v>
      </c>
      <c r="R396" s="31">
        <f t="shared" si="19"/>
        <v>362911.61</v>
      </c>
    </row>
    <row r="397" spans="1:18" ht="15.75" customHeight="1">
      <c r="A397" s="43">
        <v>257</v>
      </c>
      <c r="B397" s="28">
        <v>44419</v>
      </c>
      <c r="C397" s="29" t="s">
        <v>4033</v>
      </c>
      <c r="D397" s="52"/>
      <c r="F397" s="30">
        <v>3136</v>
      </c>
      <c r="G397" s="30"/>
      <c r="H397" s="120"/>
      <c r="I397" s="43" t="s">
        <v>91</v>
      </c>
      <c r="J397" s="29" t="s">
        <v>87</v>
      </c>
      <c r="K397" s="29" t="s">
        <v>3923</v>
      </c>
      <c r="L397" s="29">
        <v>743</v>
      </c>
      <c r="N397" s="43" t="s">
        <v>688</v>
      </c>
      <c r="O397" s="223"/>
      <c r="P397" s="31">
        <f t="shared" si="20"/>
        <v>797.31999999994878</v>
      </c>
      <c r="Q397" s="31">
        <f t="shared" ref="Q397:Q460" si="21">SUBTOTAL(9,$F$2:F397)</f>
        <v>362114.29000000004</v>
      </c>
      <c r="R397" s="31">
        <f t="shared" ref="R397:R460" si="22">SUBTOTAL(9,$G$2:G397)</f>
        <v>362911.61</v>
      </c>
    </row>
    <row r="398" spans="1:18" ht="15.75" customHeight="1">
      <c r="A398" s="43">
        <v>257</v>
      </c>
      <c r="B398" s="28">
        <v>44419</v>
      </c>
      <c r="C398" s="43" t="s">
        <v>1076</v>
      </c>
      <c r="D398" s="52"/>
      <c r="F398" s="30">
        <v>301.19</v>
      </c>
      <c r="G398" s="30"/>
      <c r="H398" s="120"/>
      <c r="I398" s="29"/>
      <c r="J398" s="29"/>
      <c r="K398" s="29"/>
      <c r="L398" s="29"/>
      <c r="N398" s="43" t="s">
        <v>688</v>
      </c>
      <c r="O398" s="223"/>
      <c r="P398" s="31">
        <f t="shared" si="20"/>
        <v>496.12999999994645</v>
      </c>
      <c r="Q398" s="31">
        <f t="shared" si="21"/>
        <v>362415.48000000004</v>
      </c>
      <c r="R398" s="31">
        <f t="shared" si="22"/>
        <v>362911.61</v>
      </c>
    </row>
    <row r="399" spans="1:18" ht="15.75" customHeight="1">
      <c r="A399" s="43">
        <v>257</v>
      </c>
      <c r="B399" s="28">
        <v>44419</v>
      </c>
      <c r="C399" s="29" t="s">
        <v>162</v>
      </c>
      <c r="D399" s="52"/>
      <c r="F399" s="30">
        <v>91.71</v>
      </c>
      <c r="G399" s="30"/>
      <c r="H399" s="120"/>
      <c r="I399" s="29"/>
      <c r="J399" s="29"/>
      <c r="K399" s="29"/>
      <c r="L399" s="29"/>
      <c r="N399" s="43" t="s">
        <v>688</v>
      </c>
      <c r="O399" s="223"/>
      <c r="P399" s="31">
        <f t="shared" si="20"/>
        <v>404.41999999992549</v>
      </c>
      <c r="Q399" s="31">
        <f t="shared" si="21"/>
        <v>362507.19000000006</v>
      </c>
      <c r="R399" s="31">
        <f t="shared" si="22"/>
        <v>362911.61</v>
      </c>
    </row>
    <row r="400" spans="1:18" ht="15.75" customHeight="1">
      <c r="A400" s="43">
        <v>257</v>
      </c>
      <c r="B400" s="28">
        <v>44420</v>
      </c>
      <c r="C400" s="29" t="s">
        <v>4059</v>
      </c>
      <c r="D400" s="52"/>
      <c r="F400" s="30">
        <v>248.69</v>
      </c>
      <c r="G400" s="30"/>
      <c r="H400" s="120"/>
      <c r="I400" s="29"/>
      <c r="J400" s="29"/>
      <c r="K400" s="29"/>
      <c r="L400" s="29"/>
      <c r="N400" s="43" t="s">
        <v>688</v>
      </c>
      <c r="O400" s="223"/>
      <c r="P400" s="31">
        <f t="shared" si="20"/>
        <v>155.72999999992317</v>
      </c>
      <c r="Q400" s="31">
        <f t="shared" si="21"/>
        <v>362755.88000000006</v>
      </c>
      <c r="R400" s="31">
        <f t="shared" si="22"/>
        <v>362911.61</v>
      </c>
    </row>
    <row r="401" spans="1:18" ht="15.75" customHeight="1">
      <c r="A401" s="43">
        <v>257</v>
      </c>
      <c r="B401" s="28">
        <v>44420</v>
      </c>
      <c r="C401" s="43" t="s">
        <v>1078</v>
      </c>
      <c r="D401" s="52"/>
      <c r="F401" s="30">
        <v>57.99</v>
      </c>
      <c r="G401" s="30"/>
      <c r="H401" s="120"/>
      <c r="I401" s="29"/>
      <c r="J401" s="29"/>
      <c r="K401" s="29"/>
      <c r="L401" s="29"/>
      <c r="N401" s="43" t="s">
        <v>688</v>
      </c>
      <c r="O401" s="223"/>
      <c r="P401" s="31">
        <f t="shared" si="20"/>
        <v>97.739999999932479</v>
      </c>
      <c r="Q401" s="31">
        <f t="shared" si="21"/>
        <v>362813.87000000005</v>
      </c>
      <c r="R401" s="31">
        <f t="shared" si="22"/>
        <v>362911.61</v>
      </c>
    </row>
    <row r="402" spans="1:18" ht="15.75" customHeight="1">
      <c r="A402" s="43">
        <v>257</v>
      </c>
      <c r="B402" s="28">
        <v>44428</v>
      </c>
      <c r="C402" s="29" t="s">
        <v>376</v>
      </c>
      <c r="D402" s="52"/>
      <c r="F402" s="30">
        <v>18.5</v>
      </c>
      <c r="G402" s="30"/>
      <c r="H402" s="120"/>
      <c r="I402" s="29"/>
      <c r="J402" s="29"/>
      <c r="K402" s="29"/>
      <c r="L402" s="29"/>
      <c r="N402" s="43" t="s">
        <v>688</v>
      </c>
      <c r="O402" s="223"/>
      <c r="P402" s="31">
        <f t="shared" si="20"/>
        <v>79.239999999932479</v>
      </c>
      <c r="Q402" s="31">
        <f t="shared" si="21"/>
        <v>362832.37000000005</v>
      </c>
      <c r="R402" s="31">
        <f t="shared" si="22"/>
        <v>362911.61</v>
      </c>
    </row>
    <row r="403" spans="1:18" ht="15.75" customHeight="1">
      <c r="A403" s="43">
        <v>257</v>
      </c>
      <c r="B403" s="28">
        <v>44428</v>
      </c>
      <c r="C403" s="43" t="s">
        <v>1716</v>
      </c>
      <c r="D403" s="52"/>
      <c r="F403" s="30">
        <v>27.48</v>
      </c>
      <c r="G403" s="30"/>
      <c r="H403" s="120"/>
      <c r="I403" s="29"/>
      <c r="J403" s="29"/>
      <c r="K403" s="29"/>
      <c r="L403" s="29"/>
      <c r="N403" s="43" t="s">
        <v>688</v>
      </c>
      <c r="O403" s="223"/>
      <c r="P403" s="31">
        <f t="shared" si="20"/>
        <v>51.759999999951106</v>
      </c>
      <c r="Q403" s="31">
        <f t="shared" si="21"/>
        <v>362859.85000000003</v>
      </c>
      <c r="R403" s="31">
        <f t="shared" si="22"/>
        <v>362911.61</v>
      </c>
    </row>
    <row r="404" spans="1:18" ht="15.75" customHeight="1">
      <c r="A404" s="43">
        <v>257</v>
      </c>
      <c r="B404" s="28">
        <v>44428</v>
      </c>
      <c r="C404" s="29" t="s">
        <v>4060</v>
      </c>
      <c r="D404" s="52"/>
      <c r="F404" s="30">
        <v>20.420000000000002</v>
      </c>
      <c r="G404" s="30"/>
      <c r="H404" s="120"/>
      <c r="I404" s="29"/>
      <c r="J404" s="29"/>
      <c r="K404" s="29"/>
      <c r="L404" s="29"/>
      <c r="N404" s="43" t="s">
        <v>688</v>
      </c>
      <c r="O404" s="223"/>
      <c r="P404" s="31">
        <f t="shared" si="20"/>
        <v>31.339999999967404</v>
      </c>
      <c r="Q404" s="31">
        <f t="shared" si="21"/>
        <v>362880.27</v>
      </c>
      <c r="R404" s="31">
        <f t="shared" si="22"/>
        <v>362911.61</v>
      </c>
    </row>
    <row r="405" spans="1:18" ht="15.75" customHeight="1">
      <c r="A405" s="43">
        <v>257</v>
      </c>
      <c r="B405" s="28">
        <v>44428</v>
      </c>
      <c r="C405" s="29" t="s">
        <v>4061</v>
      </c>
      <c r="D405" s="52"/>
      <c r="F405" s="30">
        <v>2800</v>
      </c>
      <c r="G405" s="30"/>
      <c r="H405" s="120"/>
      <c r="I405" s="43" t="s">
        <v>91</v>
      </c>
      <c r="J405" s="29" t="s">
        <v>87</v>
      </c>
      <c r="K405" s="29" t="s">
        <v>966</v>
      </c>
      <c r="L405" s="29">
        <v>7983</v>
      </c>
      <c r="N405" s="43" t="s">
        <v>688</v>
      </c>
      <c r="O405" s="223"/>
      <c r="P405" s="31">
        <f t="shared" si="20"/>
        <v>-2768.6600000000326</v>
      </c>
      <c r="Q405" s="31">
        <f t="shared" si="21"/>
        <v>365680.27</v>
      </c>
      <c r="R405" s="31">
        <f t="shared" si="22"/>
        <v>362911.61</v>
      </c>
    </row>
    <row r="406" spans="1:18" ht="15.75" customHeight="1">
      <c r="A406" s="43">
        <v>257</v>
      </c>
      <c r="B406" s="28">
        <v>44434</v>
      </c>
      <c r="C406" s="52" t="s">
        <v>962</v>
      </c>
      <c r="D406" s="52"/>
      <c r="F406" s="30"/>
      <c r="G406" s="30">
        <v>10000</v>
      </c>
      <c r="H406" s="120"/>
      <c r="I406" s="29"/>
      <c r="J406" s="29"/>
      <c r="K406" s="29"/>
      <c r="L406" s="29"/>
      <c r="N406" s="43" t="s">
        <v>688</v>
      </c>
      <c r="O406" s="223"/>
      <c r="P406" s="31">
        <f t="shared" si="20"/>
        <v>7231.3399999999674</v>
      </c>
      <c r="Q406" s="31">
        <f t="shared" si="21"/>
        <v>365680.27</v>
      </c>
      <c r="R406" s="31">
        <f t="shared" si="22"/>
        <v>372911.61</v>
      </c>
    </row>
    <row r="407" spans="1:18" ht="15.75" customHeight="1">
      <c r="A407" s="43">
        <v>257</v>
      </c>
      <c r="B407" s="28">
        <v>44440</v>
      </c>
      <c r="C407" s="29" t="s">
        <v>4033</v>
      </c>
      <c r="D407" s="52"/>
      <c r="F407" s="30">
        <v>1872</v>
      </c>
      <c r="G407" s="30"/>
      <c r="H407" s="120"/>
      <c r="I407" s="29"/>
      <c r="J407" s="29"/>
      <c r="K407" s="29"/>
      <c r="L407" s="29">
        <v>763</v>
      </c>
      <c r="N407" s="43" t="s">
        <v>688</v>
      </c>
      <c r="O407" s="223"/>
      <c r="P407" s="31">
        <f t="shared" si="20"/>
        <v>5359.3399999999674</v>
      </c>
      <c r="Q407" s="31">
        <f t="shared" si="21"/>
        <v>367552.27</v>
      </c>
      <c r="R407" s="31">
        <f t="shared" si="22"/>
        <v>372911.61</v>
      </c>
    </row>
    <row r="408" spans="1:18" ht="15.75" customHeight="1">
      <c r="A408" s="43">
        <v>257</v>
      </c>
      <c r="B408" s="28">
        <v>44440</v>
      </c>
      <c r="C408" s="29" t="s">
        <v>4052</v>
      </c>
      <c r="D408" s="52"/>
      <c r="F408" s="30">
        <v>1991.61</v>
      </c>
      <c r="G408" s="30"/>
      <c r="H408" s="120"/>
      <c r="I408" s="29"/>
      <c r="J408" s="29"/>
      <c r="K408" s="29" t="s">
        <v>4053</v>
      </c>
      <c r="L408" s="29">
        <v>6049</v>
      </c>
      <c r="N408" s="43" t="s">
        <v>688</v>
      </c>
      <c r="O408" s="223"/>
      <c r="P408" s="31">
        <f t="shared" si="20"/>
        <v>3367.7299999999814</v>
      </c>
      <c r="Q408" s="31">
        <f t="shared" si="21"/>
        <v>369543.88</v>
      </c>
      <c r="R408" s="31">
        <f t="shared" si="22"/>
        <v>372911.61</v>
      </c>
    </row>
    <row r="409" spans="1:18" ht="15.75" customHeight="1">
      <c r="A409" s="43">
        <v>257</v>
      </c>
      <c r="B409" s="28">
        <v>44449</v>
      </c>
      <c r="C409" s="43" t="s">
        <v>1084</v>
      </c>
      <c r="D409" s="52"/>
      <c r="F409" s="30">
        <v>1371.29</v>
      </c>
      <c r="G409" s="30"/>
      <c r="H409" s="120"/>
      <c r="I409" s="29"/>
      <c r="J409" s="29"/>
      <c r="K409" s="29"/>
      <c r="L409" s="29"/>
      <c r="N409" s="43" t="s">
        <v>688</v>
      </c>
      <c r="O409" s="223"/>
      <c r="P409" s="31">
        <f t="shared" si="20"/>
        <v>1996.4400000000023</v>
      </c>
      <c r="Q409" s="31">
        <f t="shared" si="21"/>
        <v>370915.17</v>
      </c>
      <c r="R409" s="31">
        <f t="shared" si="22"/>
        <v>372911.61</v>
      </c>
    </row>
    <row r="410" spans="1:18" ht="15.75" customHeight="1">
      <c r="A410" s="43">
        <v>257</v>
      </c>
      <c r="B410" s="28">
        <v>44452</v>
      </c>
      <c r="C410" s="29" t="s">
        <v>1089</v>
      </c>
      <c r="D410" s="52"/>
      <c r="F410" s="30">
        <v>350</v>
      </c>
      <c r="G410" s="30"/>
      <c r="H410" s="120"/>
      <c r="I410" s="29"/>
      <c r="J410" s="29"/>
      <c r="K410" s="29"/>
      <c r="L410" s="29"/>
      <c r="N410" s="43" t="s">
        <v>688</v>
      </c>
      <c r="O410" s="223"/>
      <c r="P410" s="31">
        <f t="shared" si="20"/>
        <v>1646.4400000000023</v>
      </c>
      <c r="Q410" s="31">
        <f t="shared" si="21"/>
        <v>371265.17</v>
      </c>
      <c r="R410" s="31">
        <f t="shared" si="22"/>
        <v>372911.61</v>
      </c>
    </row>
    <row r="411" spans="1:18" ht="15.75" customHeight="1">
      <c r="A411" s="43">
        <v>257</v>
      </c>
      <c r="B411" s="28">
        <v>44453</v>
      </c>
      <c r="C411" s="29" t="s">
        <v>2212</v>
      </c>
      <c r="D411" s="52"/>
      <c r="F411" s="30">
        <v>513</v>
      </c>
      <c r="G411" s="30"/>
      <c r="H411" s="120"/>
      <c r="I411" s="43" t="s">
        <v>89</v>
      </c>
      <c r="J411" s="29" t="s">
        <v>87</v>
      </c>
      <c r="K411" s="29" t="s">
        <v>919</v>
      </c>
      <c r="L411" s="29">
        <v>59</v>
      </c>
      <c r="N411" s="43" t="s">
        <v>688</v>
      </c>
      <c r="O411" s="223"/>
      <c r="P411" s="31">
        <f t="shared" si="20"/>
        <v>1133.4400000000023</v>
      </c>
      <c r="Q411" s="31">
        <f t="shared" si="21"/>
        <v>371778.17</v>
      </c>
      <c r="R411" s="31">
        <f t="shared" si="22"/>
        <v>372911.61</v>
      </c>
    </row>
    <row r="412" spans="1:18" ht="15.75" customHeight="1">
      <c r="A412" s="43">
        <v>257</v>
      </c>
      <c r="B412" s="28">
        <v>44454</v>
      </c>
      <c r="C412" s="43" t="s">
        <v>380</v>
      </c>
      <c r="D412" s="52"/>
      <c r="F412" s="30">
        <v>273.64999999999998</v>
      </c>
      <c r="G412" s="30"/>
      <c r="H412" s="120"/>
      <c r="I412" s="29"/>
      <c r="J412" s="29"/>
      <c r="K412" s="29"/>
      <c r="L412" s="29"/>
      <c r="N412" s="43" t="s">
        <v>688</v>
      </c>
      <c r="O412" s="223"/>
      <c r="P412" s="31">
        <f t="shared" si="20"/>
        <v>859.78999999997905</v>
      </c>
      <c r="Q412" s="31">
        <f t="shared" si="21"/>
        <v>372051.82</v>
      </c>
      <c r="R412" s="31">
        <f t="shared" si="22"/>
        <v>372911.61</v>
      </c>
    </row>
    <row r="413" spans="1:18" ht="15.75" customHeight="1">
      <c r="A413" s="43">
        <v>257</v>
      </c>
      <c r="B413" s="28">
        <v>44456</v>
      </c>
      <c r="C413" s="29" t="s">
        <v>4062</v>
      </c>
      <c r="D413" s="52"/>
      <c r="F413" s="30">
        <v>982</v>
      </c>
      <c r="G413" s="30"/>
      <c r="H413" s="120"/>
      <c r="I413" s="29"/>
      <c r="J413" s="29"/>
      <c r="K413" s="29" t="s">
        <v>953</v>
      </c>
      <c r="L413" s="29">
        <v>978</v>
      </c>
      <c r="N413" s="43" t="s">
        <v>688</v>
      </c>
      <c r="O413" s="223"/>
      <c r="P413" s="31">
        <f t="shared" si="20"/>
        <v>-122.21000000002095</v>
      </c>
      <c r="Q413" s="31">
        <f t="shared" si="21"/>
        <v>373033.82</v>
      </c>
      <c r="R413" s="31">
        <f t="shared" si="22"/>
        <v>372911.61</v>
      </c>
    </row>
    <row r="414" spans="1:18" ht="15.75" customHeight="1">
      <c r="A414" s="43">
        <v>257</v>
      </c>
      <c r="B414" s="28">
        <v>44456</v>
      </c>
      <c r="C414" s="29" t="s">
        <v>4065</v>
      </c>
      <c r="D414" s="52"/>
      <c r="F414" s="30">
        <v>167.5</v>
      </c>
      <c r="G414" s="30"/>
      <c r="H414" s="120"/>
      <c r="I414" s="43" t="s">
        <v>89</v>
      </c>
      <c r="J414" s="29" t="s">
        <v>87</v>
      </c>
      <c r="K414" s="29" t="s">
        <v>1066</v>
      </c>
      <c r="L414" s="29">
        <v>372</v>
      </c>
      <c r="N414" s="43" t="s">
        <v>688</v>
      </c>
      <c r="O414" s="223"/>
      <c r="P414" s="31">
        <f t="shared" si="20"/>
        <v>-289.71000000002095</v>
      </c>
      <c r="Q414" s="31">
        <f t="shared" si="21"/>
        <v>373201.32</v>
      </c>
      <c r="R414" s="31">
        <f t="shared" si="22"/>
        <v>372911.61</v>
      </c>
    </row>
    <row r="415" spans="1:18" ht="15.75" customHeight="1">
      <c r="A415" s="43">
        <v>257</v>
      </c>
      <c r="B415" s="28">
        <v>44458</v>
      </c>
      <c r="C415" s="29" t="s">
        <v>4063</v>
      </c>
      <c r="D415" s="52"/>
      <c r="F415" s="30">
        <v>819</v>
      </c>
      <c r="G415" s="30"/>
      <c r="H415" s="120"/>
      <c r="I415" s="29" t="s">
        <v>266</v>
      </c>
      <c r="J415" s="29"/>
      <c r="K415" s="29" t="s">
        <v>4064</v>
      </c>
      <c r="L415" s="29">
        <v>3559</v>
      </c>
      <c r="N415" s="43" t="s">
        <v>688</v>
      </c>
      <c r="O415" s="223"/>
      <c r="P415" s="31">
        <f t="shared" si="20"/>
        <v>-1108.710000000021</v>
      </c>
      <c r="Q415" s="31">
        <f t="shared" si="21"/>
        <v>374020.32</v>
      </c>
      <c r="R415" s="31">
        <f t="shared" si="22"/>
        <v>372911.61</v>
      </c>
    </row>
    <row r="416" spans="1:18" ht="15.75" customHeight="1">
      <c r="A416" s="43">
        <v>257</v>
      </c>
      <c r="B416" s="28">
        <v>44459</v>
      </c>
      <c r="C416" s="43" t="s">
        <v>382</v>
      </c>
      <c r="D416" s="52"/>
      <c r="F416" s="30">
        <v>154.53</v>
      </c>
      <c r="G416" s="30"/>
      <c r="H416" s="120"/>
      <c r="I416" s="29"/>
      <c r="J416" s="29"/>
      <c r="K416" s="29"/>
      <c r="L416" s="29"/>
      <c r="N416" s="43" t="s">
        <v>688</v>
      </c>
      <c r="O416" s="223"/>
      <c r="P416" s="31">
        <f t="shared" si="20"/>
        <v>-1263.2400000000489</v>
      </c>
      <c r="Q416" s="31">
        <f t="shared" si="21"/>
        <v>374174.85000000003</v>
      </c>
      <c r="R416" s="31">
        <f t="shared" si="22"/>
        <v>372911.61</v>
      </c>
    </row>
    <row r="417" spans="1:18" ht="15.75" customHeight="1">
      <c r="A417" s="43">
        <v>257</v>
      </c>
      <c r="B417" s="28">
        <v>44461</v>
      </c>
      <c r="C417" s="29" t="s">
        <v>1087</v>
      </c>
      <c r="D417" s="52"/>
      <c r="F417" s="30">
        <v>690</v>
      </c>
      <c r="G417" s="30"/>
      <c r="H417" s="120"/>
      <c r="I417" s="43" t="s">
        <v>91</v>
      </c>
      <c r="J417" s="29" t="s">
        <v>87</v>
      </c>
      <c r="K417" s="29" t="s">
        <v>1074</v>
      </c>
      <c r="L417" s="29">
        <v>1253</v>
      </c>
      <c r="N417" s="43" t="s">
        <v>688</v>
      </c>
      <c r="O417" s="223"/>
      <c r="P417" s="31">
        <f t="shared" si="20"/>
        <v>-1953.2400000000489</v>
      </c>
      <c r="Q417" s="31">
        <f t="shared" si="21"/>
        <v>374864.85000000003</v>
      </c>
      <c r="R417" s="31">
        <f t="shared" si="22"/>
        <v>372911.61</v>
      </c>
    </row>
    <row r="418" spans="1:18" ht="15.75" customHeight="1">
      <c r="A418" s="43">
        <v>257</v>
      </c>
      <c r="B418" s="28">
        <v>44472</v>
      </c>
      <c r="C418" s="29" t="s">
        <v>4066</v>
      </c>
      <c r="D418" s="52"/>
      <c r="F418" s="30">
        <v>1603</v>
      </c>
      <c r="G418" s="30"/>
      <c r="H418" s="120"/>
      <c r="I418" s="29"/>
      <c r="J418" s="29"/>
      <c r="K418" s="29" t="s">
        <v>3923</v>
      </c>
      <c r="L418" s="29">
        <v>160</v>
      </c>
      <c r="N418" s="43" t="s">
        <v>688</v>
      </c>
      <c r="O418" s="223"/>
      <c r="P418" s="31">
        <f t="shared" si="20"/>
        <v>-3556.2400000000489</v>
      </c>
      <c r="Q418" s="31">
        <f t="shared" si="21"/>
        <v>376467.85000000003</v>
      </c>
      <c r="R418" s="31">
        <f t="shared" si="22"/>
        <v>372911.61</v>
      </c>
    </row>
    <row r="419" spans="1:18" ht="15.75" customHeight="1">
      <c r="A419" s="43">
        <v>257</v>
      </c>
      <c r="B419" s="28">
        <v>44473</v>
      </c>
      <c r="C419" s="29" t="s">
        <v>705</v>
      </c>
      <c r="D419" s="52"/>
      <c r="F419" s="30">
        <v>75.5</v>
      </c>
      <c r="G419" s="30"/>
      <c r="H419" s="120"/>
      <c r="I419" s="43" t="s">
        <v>89</v>
      </c>
      <c r="J419" s="29" t="s">
        <v>87</v>
      </c>
      <c r="K419" s="29" t="s">
        <v>2469</v>
      </c>
      <c r="L419" s="29">
        <v>9528</v>
      </c>
      <c r="N419" s="43" t="s">
        <v>688</v>
      </c>
      <c r="O419" s="223"/>
      <c r="P419" s="31">
        <f t="shared" si="20"/>
        <v>-3631.7400000000489</v>
      </c>
      <c r="Q419" s="31">
        <f t="shared" si="21"/>
        <v>376543.35000000003</v>
      </c>
      <c r="R419" s="31">
        <f t="shared" si="22"/>
        <v>372911.61</v>
      </c>
    </row>
    <row r="420" spans="1:18" ht="15.75" customHeight="1">
      <c r="A420" s="43">
        <v>257</v>
      </c>
      <c r="B420" s="28">
        <v>44475</v>
      </c>
      <c r="C420" s="29" t="s">
        <v>4067</v>
      </c>
      <c r="D420" s="52"/>
      <c r="F420" s="30">
        <v>3276</v>
      </c>
      <c r="G420" s="30"/>
      <c r="H420" s="120"/>
      <c r="I420" s="29"/>
      <c r="J420" s="29"/>
      <c r="K420" s="29"/>
      <c r="L420" s="29"/>
      <c r="N420" s="43" t="s">
        <v>688</v>
      </c>
      <c r="O420" s="223"/>
      <c r="P420" s="31">
        <f t="shared" si="20"/>
        <v>-6907.7400000000489</v>
      </c>
      <c r="Q420" s="31">
        <f t="shared" si="21"/>
        <v>379819.35000000003</v>
      </c>
      <c r="R420" s="31">
        <f t="shared" si="22"/>
        <v>372911.61</v>
      </c>
    </row>
    <row r="421" spans="1:18" ht="15.75" customHeight="1">
      <c r="A421" s="43">
        <v>257</v>
      </c>
      <c r="B421" s="28">
        <v>44480</v>
      </c>
      <c r="C421" s="27" t="s">
        <v>1088</v>
      </c>
      <c r="D421" s="52"/>
      <c r="F421" s="30">
        <v>441.93</v>
      </c>
      <c r="G421" s="30"/>
      <c r="H421" s="120"/>
      <c r="I421" s="29"/>
      <c r="J421" s="29"/>
      <c r="K421" s="29"/>
      <c r="L421" s="29"/>
      <c r="N421" s="43" t="s">
        <v>688</v>
      </c>
      <c r="O421" s="223"/>
      <c r="P421" s="31">
        <f t="shared" si="20"/>
        <v>-7349.6700000000419</v>
      </c>
      <c r="Q421" s="31">
        <f t="shared" si="21"/>
        <v>380261.28</v>
      </c>
      <c r="R421" s="31">
        <f t="shared" si="22"/>
        <v>372911.61</v>
      </c>
    </row>
    <row r="422" spans="1:18" ht="15.75" customHeight="1">
      <c r="A422" s="43">
        <v>257</v>
      </c>
      <c r="B422" s="28">
        <v>44482</v>
      </c>
      <c r="C422" s="27" t="s">
        <v>386</v>
      </c>
      <c r="D422" s="52"/>
      <c r="F422" s="30">
        <v>86.57</v>
      </c>
      <c r="G422" s="30"/>
      <c r="H422" s="120"/>
      <c r="I422" s="29"/>
      <c r="J422" s="29"/>
      <c r="K422" s="29"/>
      <c r="L422" s="29"/>
      <c r="N422" s="43" t="s">
        <v>688</v>
      </c>
      <c r="O422" s="223"/>
      <c r="P422" s="31">
        <f t="shared" si="20"/>
        <v>-7436.2400000000489</v>
      </c>
      <c r="Q422" s="31">
        <f t="shared" si="21"/>
        <v>380347.85000000003</v>
      </c>
      <c r="R422" s="31">
        <f t="shared" si="22"/>
        <v>372911.61</v>
      </c>
    </row>
    <row r="423" spans="1:18" ht="15.75" customHeight="1">
      <c r="A423" s="43">
        <v>257</v>
      </c>
      <c r="B423" s="28">
        <v>44487</v>
      </c>
      <c r="C423" s="29" t="s">
        <v>4068</v>
      </c>
      <c r="D423" s="52"/>
      <c r="F423" s="30">
        <v>300</v>
      </c>
      <c r="G423" s="30"/>
      <c r="H423" s="120"/>
      <c r="I423" s="43" t="s">
        <v>91</v>
      </c>
      <c r="J423" s="29" t="s">
        <v>87</v>
      </c>
      <c r="K423" s="29" t="s">
        <v>4069</v>
      </c>
      <c r="L423" s="29"/>
      <c r="N423" s="43" t="s">
        <v>688</v>
      </c>
      <c r="O423" s="223"/>
      <c r="P423" s="31">
        <f t="shared" si="20"/>
        <v>-7736.2400000000489</v>
      </c>
      <c r="Q423" s="31">
        <f t="shared" si="21"/>
        <v>380647.85000000003</v>
      </c>
      <c r="R423" s="31">
        <f t="shared" si="22"/>
        <v>372911.61</v>
      </c>
    </row>
    <row r="424" spans="1:18" ht="15.75" customHeight="1">
      <c r="A424" s="43">
        <v>257</v>
      </c>
      <c r="B424" s="28">
        <v>44488</v>
      </c>
      <c r="C424" s="29" t="s">
        <v>1089</v>
      </c>
      <c r="D424" s="52"/>
      <c r="F424" s="30">
        <v>690</v>
      </c>
      <c r="G424" s="30"/>
      <c r="H424" s="120"/>
      <c r="I424" s="43" t="s">
        <v>91</v>
      </c>
      <c r="J424" s="29" t="s">
        <v>87</v>
      </c>
      <c r="K424" s="29" t="s">
        <v>1074</v>
      </c>
      <c r="L424" s="29">
        <v>1310</v>
      </c>
      <c r="N424" s="43" t="s">
        <v>688</v>
      </c>
      <c r="O424" s="223"/>
      <c r="P424" s="31">
        <f t="shared" si="20"/>
        <v>-8426.2400000000489</v>
      </c>
      <c r="Q424" s="31">
        <f t="shared" si="21"/>
        <v>381337.85000000003</v>
      </c>
      <c r="R424" s="31">
        <f t="shared" si="22"/>
        <v>372911.61</v>
      </c>
    </row>
    <row r="425" spans="1:18" ht="15.75" customHeight="1">
      <c r="A425" s="43">
        <v>257</v>
      </c>
      <c r="B425" s="28">
        <v>44489</v>
      </c>
      <c r="C425" s="27" t="s">
        <v>391</v>
      </c>
      <c r="D425" s="52"/>
      <c r="F425" s="30">
        <v>37.299999999999997</v>
      </c>
      <c r="G425" s="30"/>
      <c r="H425" s="120"/>
      <c r="I425" s="29"/>
      <c r="J425" s="29"/>
      <c r="K425" s="29"/>
      <c r="L425" s="29"/>
      <c r="N425" s="43" t="s">
        <v>688</v>
      </c>
      <c r="O425" s="223"/>
      <c r="P425" s="31">
        <f t="shared" si="20"/>
        <v>-8463.5400000000373</v>
      </c>
      <c r="Q425" s="31">
        <f t="shared" si="21"/>
        <v>381375.15</v>
      </c>
      <c r="R425" s="31">
        <f t="shared" si="22"/>
        <v>372911.61</v>
      </c>
    </row>
    <row r="426" spans="1:18" ht="15.75" customHeight="1">
      <c r="A426" s="43">
        <v>257</v>
      </c>
      <c r="B426" s="28">
        <v>44495</v>
      </c>
      <c r="C426" s="52" t="s">
        <v>4070</v>
      </c>
      <c r="D426" s="52"/>
      <c r="E426" s="29"/>
      <c r="F426" s="30">
        <v>19.899999999999999</v>
      </c>
      <c r="G426" s="30"/>
      <c r="H426" s="120"/>
      <c r="I426" s="43" t="s">
        <v>89</v>
      </c>
      <c r="J426" s="29"/>
      <c r="K426" s="29" t="s">
        <v>3335</v>
      </c>
      <c r="L426" s="29">
        <v>824460</v>
      </c>
      <c r="N426" s="43" t="s">
        <v>688</v>
      </c>
      <c r="O426" s="223"/>
      <c r="P426" s="31">
        <f t="shared" si="20"/>
        <v>-8483.4400000000605</v>
      </c>
      <c r="Q426" s="31">
        <f t="shared" si="21"/>
        <v>381395.05000000005</v>
      </c>
      <c r="R426" s="31">
        <f t="shared" si="22"/>
        <v>372911.61</v>
      </c>
    </row>
    <row r="427" spans="1:18" ht="15.75" customHeight="1">
      <c r="A427" s="43">
        <v>257</v>
      </c>
      <c r="B427" s="28">
        <v>44501</v>
      </c>
      <c r="C427" s="52" t="s">
        <v>962</v>
      </c>
      <c r="D427" s="52"/>
      <c r="E427" s="29"/>
      <c r="F427" s="30"/>
      <c r="G427" s="30">
        <v>15000</v>
      </c>
      <c r="H427" s="120"/>
      <c r="I427" s="128"/>
      <c r="J427" s="128"/>
      <c r="K427" s="29"/>
      <c r="L427" s="29">
        <v>130021</v>
      </c>
      <c r="M427" s="29"/>
      <c r="N427" s="43" t="s">
        <v>688</v>
      </c>
      <c r="O427" s="223"/>
      <c r="P427" s="31">
        <f t="shared" si="20"/>
        <v>6516.5599999999395</v>
      </c>
      <c r="Q427" s="31">
        <f t="shared" si="21"/>
        <v>381395.05000000005</v>
      </c>
      <c r="R427" s="31">
        <f t="shared" si="22"/>
        <v>387911.61</v>
      </c>
    </row>
    <row r="428" spans="1:18" ht="15.75" customHeight="1">
      <c r="A428" s="43">
        <v>257</v>
      </c>
      <c r="B428" s="28">
        <v>44502</v>
      </c>
      <c r="C428" s="153" t="s">
        <v>4071</v>
      </c>
      <c r="D428" s="52"/>
      <c r="E428" s="29"/>
      <c r="F428" s="30">
        <v>1661</v>
      </c>
      <c r="G428" s="30"/>
      <c r="H428" s="120"/>
      <c r="I428" s="43" t="s">
        <v>91</v>
      </c>
      <c r="J428" s="128" t="s">
        <v>87</v>
      </c>
      <c r="K428" s="29" t="s">
        <v>3923</v>
      </c>
      <c r="L428" s="29" t="s">
        <v>4072</v>
      </c>
      <c r="M428" s="29"/>
      <c r="N428" s="43" t="s">
        <v>688</v>
      </c>
      <c r="O428" s="223"/>
      <c r="P428" s="31">
        <f t="shared" si="20"/>
        <v>4855.5599999999395</v>
      </c>
      <c r="Q428" s="31">
        <f t="shared" si="21"/>
        <v>383056.05000000005</v>
      </c>
      <c r="R428" s="31">
        <f t="shared" si="22"/>
        <v>387911.61</v>
      </c>
    </row>
    <row r="429" spans="1:18" ht="15.75" customHeight="1">
      <c r="A429" s="43">
        <v>257</v>
      </c>
      <c r="B429" s="28">
        <v>44509</v>
      </c>
      <c r="C429" s="52" t="s">
        <v>1482</v>
      </c>
      <c r="D429" s="52"/>
      <c r="E429" s="29"/>
      <c r="F429" s="30">
        <v>442.04</v>
      </c>
      <c r="G429" s="30"/>
      <c r="H429" s="120"/>
      <c r="I429" s="128"/>
      <c r="J429" s="128"/>
      <c r="K429" s="29"/>
      <c r="L429" s="29"/>
      <c r="M429" s="29"/>
      <c r="N429" s="43" t="s">
        <v>688</v>
      </c>
      <c r="O429" s="223"/>
      <c r="P429" s="31">
        <f t="shared" si="20"/>
        <v>4413.5199999999604</v>
      </c>
      <c r="Q429" s="31">
        <f t="shared" si="21"/>
        <v>383498.09</v>
      </c>
      <c r="R429" s="31">
        <f t="shared" si="22"/>
        <v>387911.61</v>
      </c>
    </row>
    <row r="430" spans="1:18" ht="15.75" customHeight="1">
      <c r="A430" s="43">
        <v>257</v>
      </c>
      <c r="B430" s="28">
        <v>44509</v>
      </c>
      <c r="C430" s="52" t="s">
        <v>4073</v>
      </c>
      <c r="D430" s="52"/>
      <c r="E430" s="29"/>
      <c r="F430" s="30">
        <v>96.46</v>
      </c>
      <c r="G430" s="30"/>
      <c r="H430" s="120"/>
      <c r="I430" s="128"/>
      <c r="J430" s="128"/>
      <c r="K430" s="29"/>
      <c r="L430" s="29"/>
      <c r="M430" s="29"/>
      <c r="N430" s="43" t="s">
        <v>688</v>
      </c>
      <c r="O430" s="223"/>
      <c r="P430" s="31">
        <f t="shared" si="20"/>
        <v>4317.0599999999395</v>
      </c>
      <c r="Q430" s="31">
        <f t="shared" si="21"/>
        <v>383594.55000000005</v>
      </c>
      <c r="R430" s="31">
        <f t="shared" si="22"/>
        <v>387911.61</v>
      </c>
    </row>
    <row r="431" spans="1:18" ht="15.75" customHeight="1">
      <c r="A431" s="43">
        <v>257</v>
      </c>
      <c r="B431" s="28">
        <v>44511</v>
      </c>
      <c r="C431" s="52" t="s">
        <v>1483</v>
      </c>
      <c r="D431" s="52"/>
      <c r="E431" s="29"/>
      <c r="F431" s="30">
        <v>86.28</v>
      </c>
      <c r="G431" s="30"/>
      <c r="H431" s="120"/>
      <c r="I431" s="128"/>
      <c r="J431" s="128"/>
      <c r="K431" s="29"/>
      <c r="L431" s="29"/>
      <c r="M431" s="29"/>
      <c r="N431" s="43" t="s">
        <v>688</v>
      </c>
      <c r="O431" s="223"/>
      <c r="P431" s="31">
        <f t="shared" si="20"/>
        <v>4230.7799999999115</v>
      </c>
      <c r="Q431" s="31">
        <f t="shared" si="21"/>
        <v>383680.83000000007</v>
      </c>
      <c r="R431" s="31">
        <f t="shared" si="22"/>
        <v>387911.61</v>
      </c>
    </row>
    <row r="432" spans="1:18" ht="15.75" customHeight="1">
      <c r="A432" s="43">
        <v>257</v>
      </c>
      <c r="B432" s="28">
        <v>44513</v>
      </c>
      <c r="C432" s="52" t="s">
        <v>1484</v>
      </c>
      <c r="D432" s="52"/>
      <c r="E432" s="29"/>
      <c r="F432" s="30">
        <v>35.28</v>
      </c>
      <c r="G432" s="30"/>
      <c r="H432" s="120"/>
      <c r="I432" s="128"/>
      <c r="J432" s="128"/>
      <c r="K432" s="29"/>
      <c r="L432" s="29"/>
      <c r="M432" s="29"/>
      <c r="N432" s="43" t="s">
        <v>688</v>
      </c>
      <c r="O432" s="223"/>
      <c r="P432" s="31">
        <f t="shared" si="20"/>
        <v>4195.4999999998836</v>
      </c>
      <c r="Q432" s="31">
        <f t="shared" si="21"/>
        <v>383716.1100000001</v>
      </c>
      <c r="R432" s="31">
        <f t="shared" si="22"/>
        <v>387911.61</v>
      </c>
    </row>
    <row r="433" spans="1:18" ht="15.75" customHeight="1">
      <c r="A433" s="43">
        <v>257</v>
      </c>
      <c r="B433" s="28">
        <v>44515</v>
      </c>
      <c r="C433" s="52" t="s">
        <v>1754</v>
      </c>
      <c r="D433" s="52"/>
      <c r="E433" s="29"/>
      <c r="F433" s="30">
        <v>25.8</v>
      </c>
      <c r="G433" s="30"/>
      <c r="H433" s="120"/>
      <c r="I433" s="128"/>
      <c r="J433" s="128"/>
      <c r="K433" s="29"/>
      <c r="L433" s="29"/>
      <c r="M433" s="29"/>
      <c r="N433" s="43" t="s">
        <v>688</v>
      </c>
      <c r="O433" s="140"/>
      <c r="P433" s="31">
        <f t="shared" si="20"/>
        <v>4169.6999999998952</v>
      </c>
      <c r="Q433" s="31">
        <f t="shared" si="21"/>
        <v>383741.91000000009</v>
      </c>
      <c r="R433" s="31">
        <f t="shared" si="22"/>
        <v>387911.61</v>
      </c>
    </row>
    <row r="434" spans="1:18" ht="15.75" customHeight="1">
      <c r="A434" s="43">
        <v>257</v>
      </c>
      <c r="B434" s="28">
        <v>44518</v>
      </c>
      <c r="C434" s="52" t="s">
        <v>1482</v>
      </c>
      <c r="D434" s="52"/>
      <c r="E434" s="29"/>
      <c r="F434" s="30">
        <v>690</v>
      </c>
      <c r="G434" s="30"/>
      <c r="H434" s="120"/>
      <c r="I434" s="128"/>
      <c r="J434" s="128"/>
      <c r="K434" s="29" t="s">
        <v>1074</v>
      </c>
      <c r="L434" s="29">
        <v>690</v>
      </c>
      <c r="M434" s="29">
        <v>1521</v>
      </c>
      <c r="N434" s="43" t="s">
        <v>688</v>
      </c>
      <c r="O434" s="140"/>
      <c r="P434" s="31">
        <f t="shared" si="20"/>
        <v>3479.6999999998952</v>
      </c>
      <c r="Q434" s="31">
        <f t="shared" si="21"/>
        <v>384431.91000000009</v>
      </c>
      <c r="R434" s="31">
        <f t="shared" si="22"/>
        <v>387911.61</v>
      </c>
    </row>
    <row r="435" spans="1:18" ht="15.75" customHeight="1">
      <c r="A435" s="43">
        <v>257</v>
      </c>
      <c r="B435" s="28">
        <v>44522</v>
      </c>
      <c r="C435" s="52" t="s">
        <v>4075</v>
      </c>
      <c r="D435" s="52"/>
      <c r="E435" s="29"/>
      <c r="F435" s="30">
        <v>700</v>
      </c>
      <c r="G435" s="30"/>
      <c r="H435" s="120"/>
      <c r="I435" s="128"/>
      <c r="J435" s="128"/>
      <c r="K435" s="29" t="s">
        <v>4076</v>
      </c>
      <c r="L435" s="29">
        <v>60195</v>
      </c>
      <c r="M435" s="29"/>
      <c r="N435" s="43" t="s">
        <v>688</v>
      </c>
      <c r="O435" s="140"/>
      <c r="P435" s="31">
        <f t="shared" si="20"/>
        <v>2779.6999999998952</v>
      </c>
      <c r="Q435" s="31">
        <f t="shared" si="21"/>
        <v>385131.91000000009</v>
      </c>
      <c r="R435" s="31">
        <f t="shared" si="22"/>
        <v>387911.61</v>
      </c>
    </row>
    <row r="436" spans="1:18" ht="15.75" customHeight="1">
      <c r="A436" s="43">
        <v>257</v>
      </c>
      <c r="B436" s="28">
        <v>44528</v>
      </c>
      <c r="C436" s="52" t="s">
        <v>4077</v>
      </c>
      <c r="D436" s="52"/>
      <c r="E436" s="29"/>
      <c r="F436" s="30">
        <v>1462</v>
      </c>
      <c r="G436" s="30"/>
      <c r="H436" s="120"/>
      <c r="I436" s="43" t="s">
        <v>89</v>
      </c>
      <c r="J436" s="128" t="s">
        <v>87</v>
      </c>
      <c r="K436" s="29" t="s">
        <v>3953</v>
      </c>
      <c r="L436" s="33">
        <v>314258</v>
      </c>
      <c r="M436" s="29"/>
      <c r="N436" s="43" t="s">
        <v>688</v>
      </c>
      <c r="O436" s="140"/>
      <c r="P436" s="31">
        <f t="shared" si="20"/>
        <v>1317.6999999998952</v>
      </c>
      <c r="Q436" s="31">
        <f t="shared" si="21"/>
        <v>386593.91000000009</v>
      </c>
      <c r="R436" s="31">
        <f t="shared" si="22"/>
        <v>387911.61</v>
      </c>
    </row>
    <row r="437" spans="1:18" ht="15" customHeight="1">
      <c r="A437" s="43">
        <v>257</v>
      </c>
      <c r="B437" s="28">
        <v>44529</v>
      </c>
      <c r="C437" s="52" t="s">
        <v>4083</v>
      </c>
      <c r="D437" s="52"/>
      <c r="E437" s="29"/>
      <c r="F437" s="30">
        <v>1006</v>
      </c>
      <c r="G437" s="30"/>
      <c r="H437" s="120"/>
      <c r="I437" s="128"/>
      <c r="J437" s="128"/>
      <c r="K437" s="29" t="s">
        <v>2674</v>
      </c>
      <c r="L437" s="29">
        <v>294</v>
      </c>
      <c r="M437" s="29"/>
      <c r="N437" s="43" t="s">
        <v>688</v>
      </c>
      <c r="O437" s="140"/>
      <c r="P437" s="31">
        <f t="shared" si="20"/>
        <v>311.69999999989523</v>
      </c>
      <c r="Q437" s="31">
        <f t="shared" si="21"/>
        <v>387599.91000000009</v>
      </c>
      <c r="R437" s="31">
        <f t="shared" si="22"/>
        <v>387911.61</v>
      </c>
    </row>
    <row r="438" spans="1:18" ht="15.75" customHeight="1">
      <c r="A438" s="43">
        <v>257</v>
      </c>
      <c r="B438" s="28">
        <v>44535</v>
      </c>
      <c r="C438" s="52" t="s">
        <v>2495</v>
      </c>
      <c r="D438" s="51" t="s">
        <v>1753</v>
      </c>
      <c r="F438" s="30">
        <v>1076</v>
      </c>
      <c r="G438" s="32"/>
      <c r="H438" s="14"/>
      <c r="I438" s="43" t="s">
        <v>91</v>
      </c>
      <c r="J438" s="51" t="s">
        <v>87</v>
      </c>
      <c r="K438" s="29" t="s">
        <v>1074</v>
      </c>
      <c r="L438" s="9">
        <v>1619</v>
      </c>
      <c r="N438" s="43" t="s">
        <v>688</v>
      </c>
      <c r="O438" s="140"/>
      <c r="P438" s="31">
        <f t="shared" si="20"/>
        <v>-764.30000000010477</v>
      </c>
      <c r="Q438" s="31">
        <f t="shared" si="21"/>
        <v>388675.91000000009</v>
      </c>
      <c r="R438" s="31">
        <f t="shared" si="22"/>
        <v>387911.61</v>
      </c>
    </row>
    <row r="439" spans="1:18" ht="15.75" customHeight="1">
      <c r="A439" s="43">
        <v>257</v>
      </c>
      <c r="B439" s="28">
        <v>44535</v>
      </c>
      <c r="C439" s="153" t="s">
        <v>4078</v>
      </c>
      <c r="D439" s="52"/>
      <c r="E439" s="29"/>
      <c r="F439" s="30">
        <v>1802</v>
      </c>
      <c r="G439" s="30"/>
      <c r="H439" s="120"/>
      <c r="I439" s="43" t="s">
        <v>91</v>
      </c>
      <c r="J439" s="128" t="s">
        <v>87</v>
      </c>
      <c r="K439" s="29" t="s">
        <v>3923</v>
      </c>
      <c r="L439" s="29"/>
      <c r="M439" s="29"/>
      <c r="N439" s="43" t="s">
        <v>688</v>
      </c>
      <c r="O439" s="140">
        <v>44538</v>
      </c>
      <c r="P439" s="31">
        <f t="shared" si="20"/>
        <v>-2566.3000000001048</v>
      </c>
      <c r="Q439" s="31">
        <f t="shared" si="21"/>
        <v>390477.91000000009</v>
      </c>
      <c r="R439" s="31">
        <f t="shared" si="22"/>
        <v>387911.61</v>
      </c>
    </row>
    <row r="440" spans="1:18" ht="15.75" customHeight="1">
      <c r="A440" s="43">
        <v>257</v>
      </c>
      <c r="B440" s="28">
        <v>44535</v>
      </c>
      <c r="C440" s="52" t="s">
        <v>4081</v>
      </c>
      <c r="D440" s="52"/>
      <c r="E440" s="29"/>
      <c r="F440" s="30"/>
      <c r="G440" s="30"/>
      <c r="H440" s="120">
        <v>45945</v>
      </c>
      <c r="I440" s="128"/>
      <c r="J440" s="128"/>
      <c r="K440" s="29" t="s">
        <v>4082</v>
      </c>
      <c r="L440" s="29">
        <v>21003861</v>
      </c>
      <c r="M440" s="29"/>
      <c r="N440" s="43" t="s">
        <v>688</v>
      </c>
      <c r="O440" s="140"/>
      <c r="P440" s="31">
        <f t="shared" si="20"/>
        <v>-2566.3000000001048</v>
      </c>
      <c r="Q440" s="31">
        <f t="shared" si="21"/>
        <v>390477.91000000009</v>
      </c>
      <c r="R440" s="31">
        <f t="shared" si="22"/>
        <v>387911.61</v>
      </c>
    </row>
    <row r="441" spans="1:18" ht="15.75" customHeight="1">
      <c r="A441" s="43">
        <v>257</v>
      </c>
      <c r="B441" s="28">
        <v>44538</v>
      </c>
      <c r="C441" s="52" t="s">
        <v>962</v>
      </c>
      <c r="D441" s="52"/>
      <c r="E441" s="29"/>
      <c r="F441" s="30"/>
      <c r="G441" s="30">
        <v>10000</v>
      </c>
      <c r="H441" s="120"/>
      <c r="I441" s="128"/>
      <c r="J441" s="128"/>
      <c r="K441" s="29"/>
      <c r="L441" s="29"/>
      <c r="M441" s="29"/>
      <c r="N441" s="43" t="s">
        <v>688</v>
      </c>
      <c r="O441" s="140"/>
      <c r="P441" s="31">
        <f t="shared" si="20"/>
        <v>7433.6999999998952</v>
      </c>
      <c r="Q441" s="31">
        <f t="shared" si="21"/>
        <v>390477.91000000009</v>
      </c>
      <c r="R441" s="31">
        <f t="shared" si="22"/>
        <v>397911.61</v>
      </c>
    </row>
    <row r="442" spans="1:18" ht="15.75" customHeight="1">
      <c r="A442" s="43">
        <v>257</v>
      </c>
      <c r="B442" s="28">
        <v>44540</v>
      </c>
      <c r="C442" s="153" t="s">
        <v>4079</v>
      </c>
      <c r="D442" s="52"/>
      <c r="E442" s="27"/>
      <c r="F442" s="30">
        <v>2632</v>
      </c>
      <c r="G442" s="30"/>
      <c r="H442" s="120"/>
      <c r="I442" s="43" t="s">
        <v>91</v>
      </c>
      <c r="J442" s="43"/>
      <c r="K442" s="27" t="s">
        <v>1064</v>
      </c>
      <c r="L442" s="29">
        <v>1021</v>
      </c>
      <c r="M442" s="27"/>
      <c r="N442" s="43" t="s">
        <v>688</v>
      </c>
      <c r="O442" s="140"/>
      <c r="P442" s="31">
        <f t="shared" si="20"/>
        <v>4801.6999999998952</v>
      </c>
      <c r="Q442" s="31">
        <f t="shared" si="21"/>
        <v>393109.91000000009</v>
      </c>
      <c r="R442" s="31">
        <f t="shared" si="22"/>
        <v>397911.61</v>
      </c>
    </row>
    <row r="443" spans="1:18" ht="15.75" customHeight="1">
      <c r="A443" s="43">
        <v>257</v>
      </c>
      <c r="B443" s="28">
        <v>44542</v>
      </c>
      <c r="C443" s="52" t="s">
        <v>4080</v>
      </c>
      <c r="D443" s="52"/>
      <c r="E443" s="29"/>
      <c r="F443" s="30">
        <v>7780.5</v>
      </c>
      <c r="G443" s="30"/>
      <c r="H443" s="120"/>
      <c r="I443" s="128"/>
      <c r="J443" s="128"/>
      <c r="K443" s="29" t="s">
        <v>1948</v>
      </c>
      <c r="L443" s="29">
        <v>305</v>
      </c>
      <c r="M443" s="29"/>
      <c r="N443" s="43" t="s">
        <v>688</v>
      </c>
      <c r="O443" s="140"/>
      <c r="P443" s="31">
        <f t="shared" si="20"/>
        <v>-2978.8000000001048</v>
      </c>
      <c r="Q443" s="31">
        <f t="shared" si="21"/>
        <v>400890.41000000009</v>
      </c>
      <c r="R443" s="31">
        <f t="shared" si="22"/>
        <v>397911.61</v>
      </c>
    </row>
    <row r="444" spans="1:18" ht="15.75" customHeight="1">
      <c r="A444" s="43">
        <v>257</v>
      </c>
      <c r="B444" s="28">
        <v>44557</v>
      </c>
      <c r="C444" s="52" t="s">
        <v>4084</v>
      </c>
      <c r="D444" s="52"/>
      <c r="E444" s="29"/>
      <c r="F444" s="30">
        <v>10</v>
      </c>
      <c r="G444" s="30"/>
      <c r="H444" s="120"/>
      <c r="I444" s="128"/>
      <c r="J444" s="128"/>
      <c r="K444" s="29" t="s">
        <v>4085</v>
      </c>
      <c r="L444" s="29">
        <v>33677</v>
      </c>
      <c r="M444" s="29"/>
      <c r="N444" s="43" t="s">
        <v>688</v>
      </c>
      <c r="O444" s="140"/>
      <c r="P444" s="31">
        <f t="shared" si="20"/>
        <v>-2988.8000000001048</v>
      </c>
      <c r="Q444" s="31">
        <f t="shared" si="21"/>
        <v>400900.41000000009</v>
      </c>
      <c r="R444" s="31">
        <f t="shared" si="22"/>
        <v>397911.61</v>
      </c>
    </row>
    <row r="445" spans="1:18" ht="15.75" customHeight="1">
      <c r="A445" s="43">
        <v>257</v>
      </c>
      <c r="B445" s="28">
        <v>44564</v>
      </c>
      <c r="C445" s="52" t="s">
        <v>1105</v>
      </c>
      <c r="D445" s="52" t="s">
        <v>4086</v>
      </c>
      <c r="E445" s="29"/>
      <c r="F445" s="30">
        <v>1334</v>
      </c>
      <c r="G445" s="30"/>
      <c r="H445" s="120"/>
      <c r="I445" s="43" t="s">
        <v>91</v>
      </c>
      <c r="J445" s="128"/>
      <c r="K445" s="29" t="s">
        <v>1074</v>
      </c>
      <c r="L445" s="29">
        <v>1692</v>
      </c>
      <c r="M445" s="29"/>
      <c r="N445" s="43" t="s">
        <v>688</v>
      </c>
      <c r="O445" s="140"/>
      <c r="P445" s="31">
        <f t="shared" si="20"/>
        <v>-4322.8000000001048</v>
      </c>
      <c r="Q445" s="31">
        <f t="shared" si="21"/>
        <v>402234.41000000009</v>
      </c>
      <c r="R445" s="31">
        <f t="shared" si="22"/>
        <v>397911.61</v>
      </c>
    </row>
    <row r="446" spans="1:18" ht="15.75" customHeight="1">
      <c r="A446" s="43">
        <v>257</v>
      </c>
      <c r="B446" s="28">
        <v>44572</v>
      </c>
      <c r="C446" s="153" t="s">
        <v>4087</v>
      </c>
      <c r="D446" s="52"/>
      <c r="E446" s="29"/>
      <c r="F446" s="30">
        <v>2106</v>
      </c>
      <c r="G446" s="30"/>
      <c r="H446" s="120"/>
      <c r="I446" s="43" t="s">
        <v>91</v>
      </c>
      <c r="J446" s="128" t="s">
        <v>87</v>
      </c>
      <c r="K446" s="29" t="s">
        <v>3923</v>
      </c>
      <c r="L446" s="29"/>
      <c r="M446" s="29"/>
      <c r="N446" s="43" t="s">
        <v>688</v>
      </c>
      <c r="O446" s="140"/>
      <c r="P446" s="31">
        <f t="shared" si="20"/>
        <v>-6428.8000000001048</v>
      </c>
      <c r="Q446" s="31">
        <f t="shared" si="21"/>
        <v>404340.41000000009</v>
      </c>
      <c r="R446" s="31">
        <f t="shared" si="22"/>
        <v>397911.61</v>
      </c>
    </row>
    <row r="447" spans="1:18" ht="15.75" customHeight="1">
      <c r="A447" s="43">
        <v>257</v>
      </c>
      <c r="B447" s="28">
        <v>44578</v>
      </c>
      <c r="C447" s="52" t="s">
        <v>4088</v>
      </c>
      <c r="D447" s="52"/>
      <c r="E447" s="29"/>
      <c r="F447" s="30">
        <f>900*1.17</f>
        <v>1053</v>
      </c>
      <c r="G447" s="30"/>
      <c r="H447" s="120"/>
      <c r="I447" s="128"/>
      <c r="J447" s="128"/>
      <c r="K447" s="29"/>
      <c r="L447" s="29"/>
      <c r="M447" s="29"/>
      <c r="N447" s="43" t="s">
        <v>688</v>
      </c>
      <c r="O447" s="140">
        <v>44580</v>
      </c>
      <c r="P447" s="31">
        <f t="shared" si="20"/>
        <v>-7481.8000000001048</v>
      </c>
      <c r="Q447" s="31">
        <f t="shared" si="21"/>
        <v>405393.41000000009</v>
      </c>
      <c r="R447" s="31">
        <f t="shared" si="22"/>
        <v>397911.61</v>
      </c>
    </row>
    <row r="448" spans="1:18" ht="15.75" customHeight="1">
      <c r="A448" s="43">
        <v>257</v>
      </c>
      <c r="B448" s="28">
        <v>44581</v>
      </c>
      <c r="C448" s="52" t="s">
        <v>962</v>
      </c>
      <c r="D448" s="52"/>
      <c r="E448" s="29"/>
      <c r="F448" s="30"/>
      <c r="G448" s="30">
        <v>20000</v>
      </c>
      <c r="H448" s="120"/>
      <c r="I448" s="128"/>
      <c r="J448" s="128"/>
      <c r="K448" s="29"/>
      <c r="L448" s="29"/>
      <c r="M448" s="29"/>
      <c r="N448" s="43" t="s">
        <v>688</v>
      </c>
      <c r="O448" s="140"/>
      <c r="P448" s="31">
        <f t="shared" si="20"/>
        <v>12518.199999999895</v>
      </c>
      <c r="Q448" s="31">
        <f t="shared" si="21"/>
        <v>405393.41000000009</v>
      </c>
      <c r="R448" s="31">
        <f t="shared" si="22"/>
        <v>417911.61</v>
      </c>
    </row>
    <row r="449" spans="1:18" ht="15.75" customHeight="1">
      <c r="A449" s="43">
        <v>257</v>
      </c>
      <c r="B449" s="28">
        <v>44584</v>
      </c>
      <c r="C449" s="52" t="s">
        <v>4089</v>
      </c>
      <c r="D449" s="52"/>
      <c r="E449" s="29"/>
      <c r="F449" s="30">
        <v>200</v>
      </c>
      <c r="G449" s="30"/>
      <c r="H449" s="120"/>
      <c r="I449" s="128"/>
      <c r="J449" s="128"/>
      <c r="K449" s="29"/>
      <c r="L449" s="29"/>
      <c r="M449" s="29"/>
      <c r="N449" s="43" t="s">
        <v>688</v>
      </c>
      <c r="O449" s="140"/>
      <c r="P449" s="31">
        <f t="shared" si="20"/>
        <v>12318.199999999895</v>
      </c>
      <c r="Q449" s="31">
        <f t="shared" si="21"/>
        <v>405593.41000000009</v>
      </c>
      <c r="R449" s="31">
        <f t="shared" si="22"/>
        <v>417911.61</v>
      </c>
    </row>
    <row r="450" spans="1:18" ht="15.75" customHeight="1">
      <c r="A450" s="43">
        <v>257</v>
      </c>
      <c r="B450" s="28">
        <v>44592</v>
      </c>
      <c r="C450" s="52" t="s">
        <v>4090</v>
      </c>
      <c r="D450" s="52"/>
      <c r="E450" s="29"/>
      <c r="F450" s="30">
        <v>1998</v>
      </c>
      <c r="G450" s="30"/>
      <c r="H450" s="120"/>
      <c r="I450" s="128"/>
      <c r="J450" s="128"/>
      <c r="K450" s="29" t="s">
        <v>3923</v>
      </c>
      <c r="L450" s="29"/>
      <c r="M450" s="29"/>
      <c r="N450" s="43" t="s">
        <v>688</v>
      </c>
      <c r="O450" s="140"/>
      <c r="P450" s="31">
        <f t="shared" ref="P450:P513" si="23">R450-Q450</f>
        <v>10320.199999999895</v>
      </c>
      <c r="Q450" s="31">
        <f t="shared" si="21"/>
        <v>407591.41000000009</v>
      </c>
      <c r="R450" s="31">
        <f t="shared" si="22"/>
        <v>417911.61</v>
      </c>
    </row>
    <row r="451" spans="1:18" ht="15.75" customHeight="1">
      <c r="A451" s="43">
        <v>257</v>
      </c>
      <c r="B451" s="28">
        <v>44616</v>
      </c>
      <c r="C451" s="52" t="s">
        <v>3829</v>
      </c>
      <c r="D451" s="52"/>
      <c r="E451" s="29"/>
      <c r="F451" s="30">
        <v>2490</v>
      </c>
      <c r="G451" s="30"/>
      <c r="H451" s="120"/>
      <c r="I451" s="128"/>
      <c r="J451" s="128"/>
      <c r="K451" s="29" t="s">
        <v>1663</v>
      </c>
      <c r="L451" s="29"/>
      <c r="M451" s="29"/>
      <c r="N451" s="43" t="s">
        <v>688</v>
      </c>
      <c r="O451" s="140"/>
      <c r="P451" s="31">
        <f t="shared" si="23"/>
        <v>7830.1999999998952</v>
      </c>
      <c r="Q451" s="31">
        <f t="shared" si="21"/>
        <v>410081.41000000009</v>
      </c>
      <c r="R451" s="31">
        <f t="shared" si="22"/>
        <v>417911.61</v>
      </c>
    </row>
    <row r="452" spans="1:18" ht="15.75" customHeight="1">
      <c r="A452" s="43">
        <v>257</v>
      </c>
      <c r="B452" s="28">
        <v>44622</v>
      </c>
      <c r="C452" s="153" t="s">
        <v>4091</v>
      </c>
      <c r="D452" s="52"/>
      <c r="E452" s="29"/>
      <c r="F452" s="30">
        <v>1676</v>
      </c>
      <c r="G452" s="30"/>
      <c r="H452" s="120"/>
      <c r="I452" s="128"/>
      <c r="J452" s="128"/>
      <c r="K452" s="29" t="s">
        <v>3923</v>
      </c>
      <c r="L452" s="29">
        <v>282</v>
      </c>
      <c r="M452" s="29"/>
      <c r="N452" s="43" t="s">
        <v>688</v>
      </c>
      <c r="O452" s="140"/>
      <c r="P452" s="31">
        <f t="shared" si="23"/>
        <v>6154.1999999998952</v>
      </c>
      <c r="Q452" s="31">
        <f t="shared" si="21"/>
        <v>411757.41000000009</v>
      </c>
      <c r="R452" s="31">
        <f t="shared" si="22"/>
        <v>417911.61</v>
      </c>
    </row>
    <row r="453" spans="1:18" ht="15.75" customHeight="1">
      <c r="A453" s="43">
        <v>257</v>
      </c>
      <c r="B453" s="28">
        <v>44622</v>
      </c>
      <c r="C453" s="52" t="s">
        <v>4092</v>
      </c>
      <c r="D453" s="52"/>
      <c r="E453" s="29"/>
      <c r="F453" s="30">
        <v>1404</v>
      </c>
      <c r="G453" s="30"/>
      <c r="H453" s="120"/>
      <c r="I453" s="128"/>
      <c r="J453" s="128"/>
      <c r="K453" s="29" t="s">
        <v>1074</v>
      </c>
      <c r="L453" s="29">
        <v>1926</v>
      </c>
      <c r="M453" s="29"/>
      <c r="N453" s="43" t="s">
        <v>688</v>
      </c>
      <c r="O453" s="140"/>
      <c r="P453" s="31">
        <f t="shared" si="23"/>
        <v>4750.1999999998952</v>
      </c>
      <c r="Q453" s="31">
        <f t="shared" si="21"/>
        <v>413161.41000000009</v>
      </c>
      <c r="R453" s="31">
        <f t="shared" si="22"/>
        <v>417911.61</v>
      </c>
    </row>
    <row r="454" spans="1:18" ht="15.75" customHeight="1">
      <c r="A454" s="43">
        <v>257</v>
      </c>
      <c r="B454" s="28">
        <v>44628</v>
      </c>
      <c r="C454" s="52" t="s">
        <v>705</v>
      </c>
      <c r="D454" s="52"/>
      <c r="E454" s="29"/>
      <c r="F454" s="30">
        <v>66.7</v>
      </c>
      <c r="G454" s="30"/>
      <c r="H454" s="120"/>
      <c r="I454" s="128"/>
      <c r="J454" s="128"/>
      <c r="K454" s="29" t="s">
        <v>4093</v>
      </c>
      <c r="L454" s="29">
        <v>22302162929</v>
      </c>
      <c r="M454" s="29"/>
      <c r="N454" s="43" t="s">
        <v>688</v>
      </c>
      <c r="O454" s="140"/>
      <c r="P454" s="31">
        <f t="shared" si="23"/>
        <v>4683.4999999998836</v>
      </c>
      <c r="Q454" s="31">
        <f t="shared" si="21"/>
        <v>413228.1100000001</v>
      </c>
      <c r="R454" s="31">
        <f t="shared" si="22"/>
        <v>417911.61</v>
      </c>
    </row>
    <row r="455" spans="1:18" ht="15.75" customHeight="1">
      <c r="A455" s="43">
        <v>257</v>
      </c>
      <c r="B455" s="28">
        <v>44629</v>
      </c>
      <c r="C455" s="52" t="s">
        <v>4094</v>
      </c>
      <c r="D455" s="52"/>
      <c r="E455" s="29"/>
      <c r="F455" s="30">
        <v>585</v>
      </c>
      <c r="G455" s="30"/>
      <c r="H455" s="120"/>
      <c r="I455" s="43" t="s">
        <v>91</v>
      </c>
      <c r="J455" s="128"/>
      <c r="K455" s="29" t="s">
        <v>873</v>
      </c>
      <c r="L455" s="29">
        <v>400221</v>
      </c>
      <c r="M455" s="29"/>
      <c r="N455" s="43" t="s">
        <v>688</v>
      </c>
      <c r="O455" s="140"/>
      <c r="P455" s="31">
        <f t="shared" si="23"/>
        <v>4098.4999999998836</v>
      </c>
      <c r="Q455" s="31">
        <f t="shared" si="21"/>
        <v>413813.1100000001</v>
      </c>
      <c r="R455" s="31">
        <f t="shared" si="22"/>
        <v>417911.61</v>
      </c>
    </row>
    <row r="456" spans="1:18" ht="15.75" customHeight="1">
      <c r="A456" s="43">
        <v>257</v>
      </c>
      <c r="B456" s="28">
        <v>44630</v>
      </c>
      <c r="C456" s="52" t="s">
        <v>4095</v>
      </c>
      <c r="D456" s="52"/>
      <c r="E456" s="29"/>
      <c r="F456" s="30">
        <v>1135</v>
      </c>
      <c r="G456" s="30"/>
      <c r="H456" s="120"/>
      <c r="I456" s="43" t="s">
        <v>91</v>
      </c>
      <c r="J456" s="128"/>
      <c r="K456" s="29" t="s">
        <v>3999</v>
      </c>
      <c r="L456" s="29">
        <v>3612</v>
      </c>
      <c r="M456" s="29"/>
      <c r="N456" s="43" t="s">
        <v>688</v>
      </c>
      <c r="O456" s="140"/>
      <c r="P456" s="31">
        <f t="shared" si="23"/>
        <v>2963.4999999998836</v>
      </c>
      <c r="Q456" s="31">
        <f t="shared" si="21"/>
        <v>414948.1100000001</v>
      </c>
      <c r="R456" s="31">
        <f t="shared" si="22"/>
        <v>417911.61</v>
      </c>
    </row>
    <row r="457" spans="1:18" ht="15.75" customHeight="1">
      <c r="A457" s="43">
        <v>257</v>
      </c>
      <c r="B457" s="28">
        <v>44644</v>
      </c>
      <c r="C457" s="52" t="s">
        <v>4096</v>
      </c>
      <c r="D457" s="52"/>
      <c r="E457" s="29"/>
      <c r="F457" s="30">
        <v>378</v>
      </c>
      <c r="G457" s="30"/>
      <c r="H457" s="120"/>
      <c r="I457" s="128"/>
      <c r="J457" s="128"/>
      <c r="K457" s="29" t="s">
        <v>4097</v>
      </c>
      <c r="L457" s="29">
        <v>3505</v>
      </c>
      <c r="M457" s="29"/>
      <c r="N457" s="43" t="s">
        <v>688</v>
      </c>
      <c r="O457" s="140"/>
      <c r="P457" s="31">
        <f t="shared" si="23"/>
        <v>2585.4999999998836</v>
      </c>
      <c r="Q457" s="31">
        <f t="shared" si="21"/>
        <v>415326.1100000001</v>
      </c>
      <c r="R457" s="31">
        <f t="shared" si="22"/>
        <v>417911.61</v>
      </c>
    </row>
    <row r="458" spans="1:18" ht="15.75" customHeight="1">
      <c r="A458" s="43">
        <v>257</v>
      </c>
      <c r="B458" s="28">
        <v>44654</v>
      </c>
      <c r="C458" s="153" t="s">
        <v>4098</v>
      </c>
      <c r="D458" s="52"/>
      <c r="E458" s="29"/>
      <c r="F458" s="30">
        <v>1980</v>
      </c>
      <c r="G458" s="30"/>
      <c r="H458" s="120"/>
      <c r="I458" s="128"/>
      <c r="J458" s="128"/>
      <c r="K458" s="29" t="s">
        <v>3923</v>
      </c>
      <c r="L458" s="29"/>
      <c r="M458" s="29"/>
      <c r="N458" s="43" t="s">
        <v>688</v>
      </c>
      <c r="O458" s="140"/>
      <c r="P458" s="31">
        <f t="shared" si="23"/>
        <v>605.49999999988358</v>
      </c>
      <c r="Q458" s="31">
        <f t="shared" si="21"/>
        <v>417306.1100000001</v>
      </c>
      <c r="R458" s="31">
        <f t="shared" si="22"/>
        <v>417911.61</v>
      </c>
    </row>
    <row r="459" spans="1:18" ht="15.75" customHeight="1">
      <c r="A459" s="43">
        <v>257</v>
      </c>
      <c r="B459" s="28">
        <v>44654</v>
      </c>
      <c r="C459" s="52" t="s">
        <v>4099</v>
      </c>
      <c r="D459" s="52"/>
      <c r="E459" s="29"/>
      <c r="F459" s="30">
        <v>400</v>
      </c>
      <c r="G459" s="30"/>
      <c r="H459" s="120"/>
      <c r="I459" s="43" t="s">
        <v>91</v>
      </c>
      <c r="J459" s="128"/>
      <c r="K459" s="29" t="s">
        <v>4100</v>
      </c>
      <c r="L459" s="29">
        <v>12587</v>
      </c>
      <c r="M459" s="29"/>
      <c r="N459" s="43" t="s">
        <v>688</v>
      </c>
      <c r="O459" s="140"/>
      <c r="P459" s="31">
        <f t="shared" si="23"/>
        <v>205.49999999988358</v>
      </c>
      <c r="Q459" s="31">
        <f t="shared" si="21"/>
        <v>417706.1100000001</v>
      </c>
      <c r="R459" s="31">
        <f t="shared" si="22"/>
        <v>417911.61</v>
      </c>
    </row>
    <row r="460" spans="1:18" ht="15.75" customHeight="1">
      <c r="A460" s="43">
        <v>257</v>
      </c>
      <c r="B460" s="28">
        <v>44654</v>
      </c>
      <c r="C460" s="52" t="s">
        <v>4101</v>
      </c>
      <c r="D460" s="52"/>
      <c r="E460" s="29"/>
      <c r="F460" s="30">
        <v>380</v>
      </c>
      <c r="G460" s="30"/>
      <c r="H460" s="120"/>
      <c r="I460" s="43" t="s">
        <v>89</v>
      </c>
      <c r="J460" s="128"/>
      <c r="K460" s="29" t="s">
        <v>4102</v>
      </c>
      <c r="L460" s="29">
        <v>8120128</v>
      </c>
      <c r="M460" s="29"/>
      <c r="N460" s="43" t="s">
        <v>688</v>
      </c>
      <c r="O460" s="140"/>
      <c r="P460" s="31">
        <f t="shared" si="23"/>
        <v>-174.50000000011642</v>
      </c>
      <c r="Q460" s="31">
        <f t="shared" si="21"/>
        <v>418086.1100000001</v>
      </c>
      <c r="R460" s="31">
        <f t="shared" si="22"/>
        <v>417911.61</v>
      </c>
    </row>
    <row r="461" spans="1:18" ht="15.75" customHeight="1">
      <c r="A461" s="43">
        <v>257</v>
      </c>
      <c r="B461" s="28">
        <v>44655</v>
      </c>
      <c r="C461" s="52" t="s">
        <v>705</v>
      </c>
      <c r="D461" s="52"/>
      <c r="E461" s="29"/>
      <c r="F461" s="30">
        <v>112.3</v>
      </c>
      <c r="G461" s="30"/>
      <c r="H461" s="120"/>
      <c r="I461" s="43" t="s">
        <v>89</v>
      </c>
      <c r="J461" s="128"/>
      <c r="K461" s="29" t="s">
        <v>1066</v>
      </c>
      <c r="L461" s="29">
        <v>222760</v>
      </c>
      <c r="M461" s="29"/>
      <c r="N461" s="43" t="s">
        <v>688</v>
      </c>
      <c r="O461" s="140"/>
      <c r="P461" s="31">
        <f t="shared" si="23"/>
        <v>-286.80000000010477</v>
      </c>
      <c r="Q461" s="31">
        <f t="shared" ref="Q461:Q524" si="24">SUBTOTAL(9,$F$2:F461)</f>
        <v>418198.41000000009</v>
      </c>
      <c r="R461" s="31">
        <f t="shared" ref="R461:R524" si="25">SUBTOTAL(9,$G$2:G461)</f>
        <v>417911.61</v>
      </c>
    </row>
    <row r="462" spans="1:18" ht="15.75" customHeight="1">
      <c r="A462" s="43">
        <v>257</v>
      </c>
      <c r="B462" s="28">
        <v>44656</v>
      </c>
      <c r="C462" s="52" t="s">
        <v>1111</v>
      </c>
      <c r="D462" s="52"/>
      <c r="E462" s="29"/>
      <c r="F462" s="30">
        <v>421</v>
      </c>
      <c r="G462" s="30"/>
      <c r="H462" s="120"/>
      <c r="I462" s="128"/>
      <c r="J462" s="128"/>
      <c r="K462" s="29" t="s">
        <v>1074</v>
      </c>
      <c r="L462" s="29">
        <v>2074</v>
      </c>
      <c r="M462" s="29"/>
      <c r="N462" s="43" t="s">
        <v>688</v>
      </c>
      <c r="O462" s="140"/>
      <c r="P462" s="31">
        <f t="shared" si="23"/>
        <v>-707.80000000010477</v>
      </c>
      <c r="Q462" s="31">
        <f t="shared" si="24"/>
        <v>418619.41000000009</v>
      </c>
      <c r="R462" s="31">
        <f t="shared" si="25"/>
        <v>417911.61</v>
      </c>
    </row>
    <row r="463" spans="1:18" ht="15.75" customHeight="1">
      <c r="A463" s="43">
        <v>257</v>
      </c>
      <c r="B463" s="28">
        <v>44661</v>
      </c>
      <c r="C463" s="52" t="s">
        <v>4103</v>
      </c>
      <c r="D463" s="52" t="s">
        <v>575</v>
      </c>
      <c r="F463" s="30">
        <v>150</v>
      </c>
      <c r="G463" s="30"/>
      <c r="H463" s="120"/>
      <c r="I463" s="128"/>
      <c r="J463" s="128"/>
      <c r="K463" s="29"/>
      <c r="L463" s="29"/>
      <c r="M463" s="29"/>
      <c r="N463" s="43" t="s">
        <v>688</v>
      </c>
      <c r="O463" s="140"/>
      <c r="P463" s="31">
        <f t="shared" si="23"/>
        <v>-857.80000000010477</v>
      </c>
      <c r="Q463" s="31">
        <f t="shared" si="24"/>
        <v>418769.41000000009</v>
      </c>
      <c r="R463" s="31">
        <f t="shared" si="25"/>
        <v>417911.61</v>
      </c>
    </row>
    <row r="464" spans="1:18" ht="15.75" customHeight="1">
      <c r="A464" s="43">
        <v>257</v>
      </c>
      <c r="B464" s="28">
        <v>44661</v>
      </c>
      <c r="C464" s="52" t="s">
        <v>1775</v>
      </c>
      <c r="D464" s="52" t="s">
        <v>575</v>
      </c>
      <c r="F464" s="30">
        <v>360</v>
      </c>
      <c r="G464" s="30"/>
      <c r="H464" s="120"/>
      <c r="I464" s="128"/>
      <c r="J464" s="128"/>
      <c r="K464" s="29"/>
      <c r="L464" s="29"/>
      <c r="M464" s="29"/>
      <c r="N464" s="43" t="s">
        <v>688</v>
      </c>
      <c r="O464" s="140"/>
      <c r="P464" s="31">
        <f t="shared" si="23"/>
        <v>-1217.8000000001048</v>
      </c>
      <c r="Q464" s="31">
        <f t="shared" si="24"/>
        <v>419129.41000000009</v>
      </c>
      <c r="R464" s="31">
        <f t="shared" si="25"/>
        <v>417911.61</v>
      </c>
    </row>
    <row r="465" spans="1:18" ht="15.75" customHeight="1">
      <c r="A465" s="43">
        <v>257</v>
      </c>
      <c r="B465" s="28">
        <v>44661</v>
      </c>
      <c r="C465" s="52" t="s">
        <v>1111</v>
      </c>
      <c r="D465" s="52" t="s">
        <v>1100</v>
      </c>
      <c r="E465" s="27"/>
      <c r="F465" s="30">
        <v>407</v>
      </c>
      <c r="G465" s="30"/>
      <c r="H465" s="120"/>
      <c r="I465" s="128"/>
      <c r="J465" s="128"/>
      <c r="K465" s="29"/>
      <c r="L465" s="29"/>
      <c r="M465" s="29"/>
      <c r="N465" s="43" t="s">
        <v>688</v>
      </c>
      <c r="O465" s="140"/>
      <c r="P465" s="31">
        <f t="shared" si="23"/>
        <v>-1624.8000000001048</v>
      </c>
      <c r="Q465" s="31">
        <f t="shared" si="24"/>
        <v>419536.41000000009</v>
      </c>
      <c r="R465" s="31">
        <f t="shared" si="25"/>
        <v>417911.61</v>
      </c>
    </row>
    <row r="466" spans="1:18" ht="15.75" customHeight="1">
      <c r="A466" s="43">
        <v>257</v>
      </c>
      <c r="B466" s="28">
        <v>44661</v>
      </c>
      <c r="C466" s="51" t="s">
        <v>1114</v>
      </c>
      <c r="D466" s="52" t="s">
        <v>1100</v>
      </c>
      <c r="E466" s="27"/>
      <c r="F466" s="30">
        <v>83</v>
      </c>
      <c r="G466" s="30"/>
      <c r="H466" s="120"/>
      <c r="I466" s="128"/>
      <c r="J466" s="128"/>
      <c r="K466" s="29"/>
      <c r="L466" s="29"/>
      <c r="M466" s="29"/>
      <c r="N466" s="43" t="s">
        <v>688</v>
      </c>
      <c r="O466" s="140"/>
      <c r="P466" s="31">
        <f t="shared" si="23"/>
        <v>-1707.8000000001048</v>
      </c>
      <c r="Q466" s="31">
        <f t="shared" si="24"/>
        <v>419619.41000000009</v>
      </c>
      <c r="R466" s="31">
        <f t="shared" si="25"/>
        <v>417911.61</v>
      </c>
    </row>
    <row r="467" spans="1:18" ht="15.75" customHeight="1">
      <c r="A467" s="43">
        <v>257</v>
      </c>
      <c r="B467" s="28">
        <v>44661</v>
      </c>
      <c r="C467" s="51" t="s">
        <v>1110</v>
      </c>
      <c r="D467" s="52" t="s">
        <v>1100</v>
      </c>
      <c r="E467" s="27"/>
      <c r="F467" s="30">
        <v>33</v>
      </c>
      <c r="G467" s="30"/>
      <c r="H467" s="120"/>
      <c r="I467" s="128"/>
      <c r="J467" s="128"/>
      <c r="K467" s="29"/>
      <c r="L467" s="29"/>
      <c r="M467" s="29"/>
      <c r="N467" s="43" t="s">
        <v>688</v>
      </c>
      <c r="O467" s="140"/>
      <c r="P467" s="31">
        <f t="shared" si="23"/>
        <v>-1740.8000000001048</v>
      </c>
      <c r="Q467" s="31">
        <f t="shared" si="24"/>
        <v>419652.41000000009</v>
      </c>
      <c r="R467" s="31">
        <f t="shared" si="25"/>
        <v>417911.61</v>
      </c>
    </row>
    <row r="468" spans="1:18" ht="15.75" customHeight="1">
      <c r="A468" s="43">
        <v>257</v>
      </c>
      <c r="B468" s="28">
        <v>44661</v>
      </c>
      <c r="C468" s="52" t="s">
        <v>4104</v>
      </c>
      <c r="D468" s="52"/>
      <c r="E468" s="29"/>
      <c r="F468" s="30">
        <v>350</v>
      </c>
      <c r="G468" s="30"/>
      <c r="H468" s="120"/>
      <c r="I468" s="43" t="s">
        <v>89</v>
      </c>
      <c r="J468" s="128"/>
      <c r="K468" s="29" t="s">
        <v>4105</v>
      </c>
      <c r="L468" s="29">
        <v>95</v>
      </c>
      <c r="M468" s="29"/>
      <c r="N468" s="43" t="s">
        <v>688</v>
      </c>
      <c r="O468" s="140"/>
      <c r="P468" s="31">
        <f t="shared" si="23"/>
        <v>-2090.8000000001048</v>
      </c>
      <c r="Q468" s="31">
        <f t="shared" si="24"/>
        <v>420002.41000000009</v>
      </c>
      <c r="R468" s="31">
        <f t="shared" si="25"/>
        <v>417911.61</v>
      </c>
    </row>
    <row r="469" spans="1:18" ht="15.75" customHeight="1">
      <c r="A469" s="43">
        <v>257</v>
      </c>
      <c r="B469" s="28">
        <v>44669</v>
      </c>
      <c r="C469" s="52" t="s">
        <v>4106</v>
      </c>
      <c r="D469" s="52"/>
      <c r="E469" s="29"/>
      <c r="F469" s="30">
        <v>7476</v>
      </c>
      <c r="G469" s="30"/>
      <c r="H469" s="120"/>
      <c r="I469" s="43" t="s">
        <v>91</v>
      </c>
      <c r="J469" s="128"/>
      <c r="K469" s="43" t="s">
        <v>791</v>
      </c>
      <c r="L469" s="29">
        <v>336</v>
      </c>
      <c r="M469" s="29"/>
      <c r="N469" s="43" t="s">
        <v>688</v>
      </c>
      <c r="O469" s="140"/>
      <c r="P469" s="31">
        <f t="shared" si="23"/>
        <v>-9566.8000000001048</v>
      </c>
      <c r="Q469" s="31">
        <f t="shared" si="24"/>
        <v>427478.41000000009</v>
      </c>
      <c r="R469" s="31">
        <f t="shared" si="25"/>
        <v>417911.61</v>
      </c>
    </row>
    <row r="470" spans="1:18" ht="15.75" customHeight="1">
      <c r="A470" s="43">
        <v>257</v>
      </c>
      <c r="B470" s="28">
        <v>44678</v>
      </c>
      <c r="C470" s="52" t="s">
        <v>705</v>
      </c>
      <c r="D470" s="52"/>
      <c r="E470" s="29"/>
      <c r="F470" s="30">
        <v>70</v>
      </c>
      <c r="G470" s="30"/>
      <c r="H470" s="120"/>
      <c r="I470" s="43" t="s">
        <v>89</v>
      </c>
      <c r="J470" s="128"/>
      <c r="K470" s="29" t="s">
        <v>1066</v>
      </c>
      <c r="L470" s="29">
        <v>1228644</v>
      </c>
      <c r="M470" s="29"/>
      <c r="N470" s="43" t="s">
        <v>688</v>
      </c>
      <c r="O470" s="140"/>
      <c r="P470" s="31">
        <f t="shared" si="23"/>
        <v>-9636.8000000001048</v>
      </c>
      <c r="Q470" s="31">
        <f t="shared" si="24"/>
        <v>427548.41000000009</v>
      </c>
      <c r="R470" s="31">
        <f t="shared" si="25"/>
        <v>417911.61</v>
      </c>
    </row>
    <row r="471" spans="1:18" ht="15.75" customHeight="1">
      <c r="A471" s="43">
        <v>257</v>
      </c>
      <c r="B471" s="28">
        <v>44683</v>
      </c>
      <c r="C471" s="52" t="s">
        <v>1117</v>
      </c>
      <c r="D471" s="52"/>
      <c r="E471" s="29"/>
      <c r="F471" s="30">
        <v>749</v>
      </c>
      <c r="G471" s="30"/>
      <c r="H471" s="120"/>
      <c r="I471" s="128"/>
      <c r="J471" s="128"/>
      <c r="K471" s="29" t="s">
        <v>1074</v>
      </c>
      <c r="L471" s="29">
        <v>2197</v>
      </c>
      <c r="M471" s="29"/>
      <c r="N471" s="43" t="s">
        <v>688</v>
      </c>
      <c r="O471" s="140"/>
      <c r="P471" s="31">
        <f t="shared" si="23"/>
        <v>-10385.800000000105</v>
      </c>
      <c r="Q471" s="31">
        <f t="shared" si="24"/>
        <v>428297.41000000009</v>
      </c>
      <c r="R471" s="31">
        <f t="shared" si="25"/>
        <v>417911.61</v>
      </c>
    </row>
    <row r="472" spans="1:18" ht="15.75" customHeight="1">
      <c r="A472" s="43">
        <v>257</v>
      </c>
      <c r="B472" s="28">
        <v>44683</v>
      </c>
      <c r="C472" s="52" t="s">
        <v>4107</v>
      </c>
      <c r="D472" s="52"/>
      <c r="E472" s="29"/>
      <c r="F472" s="30">
        <v>200</v>
      </c>
      <c r="G472" s="30"/>
      <c r="H472" s="120"/>
      <c r="I472" s="128"/>
      <c r="J472" s="128"/>
      <c r="K472" s="29" t="s">
        <v>4108</v>
      </c>
      <c r="L472" s="29"/>
      <c r="M472" s="29"/>
      <c r="N472" s="43" t="s">
        <v>688</v>
      </c>
      <c r="O472" s="140"/>
      <c r="P472" s="31">
        <f t="shared" si="23"/>
        <v>-10585.800000000105</v>
      </c>
      <c r="Q472" s="31">
        <f t="shared" si="24"/>
        <v>428497.41000000009</v>
      </c>
      <c r="R472" s="31">
        <f t="shared" si="25"/>
        <v>417911.61</v>
      </c>
    </row>
    <row r="473" spans="1:18" ht="15.75" customHeight="1">
      <c r="A473" s="43">
        <v>257</v>
      </c>
      <c r="B473" s="28">
        <v>44683</v>
      </c>
      <c r="C473" s="52" t="s">
        <v>1117</v>
      </c>
      <c r="D473" s="52" t="s">
        <v>1100</v>
      </c>
      <c r="E473" s="29"/>
      <c r="F473" s="30">
        <v>994</v>
      </c>
      <c r="G473" s="30"/>
      <c r="H473" s="120"/>
      <c r="I473" s="128"/>
      <c r="J473" s="128"/>
      <c r="K473" s="29"/>
      <c r="L473" s="29"/>
      <c r="M473" s="29"/>
      <c r="N473" s="43" t="s">
        <v>688</v>
      </c>
      <c r="O473" s="140"/>
      <c r="P473" s="31">
        <f t="shared" si="23"/>
        <v>-11579.800000000105</v>
      </c>
      <c r="Q473" s="31">
        <f t="shared" si="24"/>
        <v>429491.41000000009</v>
      </c>
      <c r="R473" s="31">
        <f t="shared" si="25"/>
        <v>417911.61</v>
      </c>
    </row>
    <row r="474" spans="1:18" ht="15.75" customHeight="1">
      <c r="A474" s="43">
        <v>257</v>
      </c>
      <c r="B474" s="28">
        <v>44683</v>
      </c>
      <c r="C474" s="51" t="s">
        <v>1773</v>
      </c>
      <c r="D474" s="52" t="s">
        <v>1100</v>
      </c>
      <c r="E474" s="29"/>
      <c r="F474" s="30">
        <v>204</v>
      </c>
      <c r="G474" s="30"/>
      <c r="H474" s="120"/>
      <c r="I474" s="128"/>
      <c r="J474" s="128"/>
      <c r="K474" s="29"/>
      <c r="L474" s="29"/>
      <c r="M474" s="29"/>
      <c r="N474" s="43" t="s">
        <v>688</v>
      </c>
      <c r="O474" s="140"/>
      <c r="P474" s="31">
        <f t="shared" si="23"/>
        <v>-11783.800000000105</v>
      </c>
      <c r="Q474" s="31">
        <f t="shared" si="24"/>
        <v>429695.41000000009</v>
      </c>
      <c r="R474" s="31">
        <f t="shared" si="25"/>
        <v>417911.61</v>
      </c>
    </row>
    <row r="475" spans="1:18" ht="15.75" customHeight="1">
      <c r="A475" s="43">
        <v>257</v>
      </c>
      <c r="B475" s="28">
        <v>44683</v>
      </c>
      <c r="C475" s="51" t="s">
        <v>1774</v>
      </c>
      <c r="D475" s="52" t="s">
        <v>1100</v>
      </c>
      <c r="E475" s="29"/>
      <c r="F475" s="30">
        <v>81</v>
      </c>
      <c r="G475" s="30"/>
      <c r="H475" s="120"/>
      <c r="I475" s="128"/>
      <c r="J475" s="128"/>
      <c r="K475" s="29"/>
      <c r="L475" s="29"/>
      <c r="M475" s="29"/>
      <c r="N475" s="43" t="s">
        <v>688</v>
      </c>
      <c r="O475" s="140"/>
      <c r="P475" s="31">
        <f t="shared" si="23"/>
        <v>-11864.800000000105</v>
      </c>
      <c r="Q475" s="31">
        <f t="shared" si="24"/>
        <v>429776.41000000009</v>
      </c>
      <c r="R475" s="31">
        <f t="shared" si="25"/>
        <v>417911.61</v>
      </c>
    </row>
    <row r="476" spans="1:18" ht="15.75" customHeight="1">
      <c r="A476" s="43">
        <v>257</v>
      </c>
      <c r="B476" s="28">
        <v>44683</v>
      </c>
      <c r="C476" s="52" t="s">
        <v>4109</v>
      </c>
      <c r="D476" s="52" t="s">
        <v>575</v>
      </c>
      <c r="E476" s="29"/>
      <c r="F476" s="30">
        <v>138</v>
      </c>
      <c r="G476" s="30"/>
      <c r="H476" s="120"/>
      <c r="I476" s="128"/>
      <c r="J476" s="128"/>
      <c r="K476" s="29"/>
      <c r="L476" s="29"/>
      <c r="M476" s="29"/>
      <c r="N476" s="43" t="s">
        <v>688</v>
      </c>
      <c r="O476" s="140"/>
      <c r="P476" s="31">
        <f t="shared" si="23"/>
        <v>-12002.800000000105</v>
      </c>
      <c r="Q476" s="31">
        <f t="shared" si="24"/>
        <v>429914.41000000009</v>
      </c>
      <c r="R476" s="31">
        <f t="shared" si="25"/>
        <v>417911.61</v>
      </c>
    </row>
    <row r="477" spans="1:18" ht="15.75" customHeight="1">
      <c r="A477" s="43">
        <v>257</v>
      </c>
      <c r="B477" s="28">
        <v>44685</v>
      </c>
      <c r="C477" s="52" t="s">
        <v>4110</v>
      </c>
      <c r="D477" s="52"/>
      <c r="E477" s="29"/>
      <c r="F477" s="30">
        <v>468</v>
      </c>
      <c r="G477" s="30"/>
      <c r="H477" s="120"/>
      <c r="I477" s="43" t="s">
        <v>91</v>
      </c>
      <c r="J477" s="128"/>
      <c r="K477" s="29" t="s">
        <v>4111</v>
      </c>
      <c r="L477" s="29">
        <v>3621</v>
      </c>
      <c r="M477" s="29"/>
      <c r="N477" s="43" t="s">
        <v>688</v>
      </c>
      <c r="O477" s="140">
        <v>44692</v>
      </c>
      <c r="P477" s="31">
        <f t="shared" si="23"/>
        <v>-12470.800000000105</v>
      </c>
      <c r="Q477" s="31">
        <f t="shared" si="24"/>
        <v>430382.41000000009</v>
      </c>
      <c r="R477" s="31">
        <f t="shared" si="25"/>
        <v>417911.61</v>
      </c>
    </row>
    <row r="478" spans="1:18" ht="15.75" customHeight="1">
      <c r="A478" s="43">
        <v>257</v>
      </c>
      <c r="B478" s="28">
        <v>44693</v>
      </c>
      <c r="C478" s="52" t="s">
        <v>962</v>
      </c>
      <c r="D478" s="52"/>
      <c r="E478" s="29"/>
      <c r="F478" s="30"/>
      <c r="G478" s="30">
        <v>20000</v>
      </c>
      <c r="H478" s="120"/>
      <c r="I478" s="128"/>
      <c r="J478" s="128"/>
      <c r="K478" s="29"/>
      <c r="L478" s="29"/>
      <c r="M478" s="29"/>
      <c r="N478" s="43" t="s">
        <v>688</v>
      </c>
      <c r="O478" s="140"/>
      <c r="P478" s="31">
        <f t="shared" si="23"/>
        <v>7529.1999999998952</v>
      </c>
      <c r="Q478" s="31">
        <f t="shared" si="24"/>
        <v>430382.41000000009</v>
      </c>
      <c r="R478" s="31">
        <f t="shared" si="25"/>
        <v>437911.61</v>
      </c>
    </row>
    <row r="479" spans="1:18" ht="15.75" customHeight="1">
      <c r="A479" s="43">
        <v>257</v>
      </c>
      <c r="B479" s="28">
        <v>44694</v>
      </c>
      <c r="C479" s="52" t="s">
        <v>4112</v>
      </c>
      <c r="D479" s="52"/>
      <c r="E479" s="27"/>
      <c r="F479" s="30">
        <v>983</v>
      </c>
      <c r="G479" s="30"/>
      <c r="H479" s="120"/>
      <c r="I479" s="27"/>
      <c r="J479" s="43"/>
      <c r="K479" s="164" t="s">
        <v>4113</v>
      </c>
      <c r="L479" s="29">
        <v>315</v>
      </c>
      <c r="M479" s="128"/>
      <c r="N479" s="43" t="s">
        <v>688</v>
      </c>
      <c r="O479" s="140"/>
      <c r="P479" s="31">
        <f t="shared" si="23"/>
        <v>6546.1999999998952</v>
      </c>
      <c r="Q479" s="31">
        <f t="shared" si="24"/>
        <v>431365.41000000009</v>
      </c>
      <c r="R479" s="31">
        <f t="shared" si="25"/>
        <v>437911.61</v>
      </c>
    </row>
    <row r="480" spans="1:18" ht="15.75" customHeight="1">
      <c r="A480" s="43">
        <v>257</v>
      </c>
      <c r="B480" s="28">
        <v>44694</v>
      </c>
      <c r="C480" s="153" t="s">
        <v>1019</v>
      </c>
      <c r="D480" s="52"/>
      <c r="E480" s="29"/>
      <c r="F480" s="30">
        <v>468</v>
      </c>
      <c r="G480" s="30"/>
      <c r="H480" s="120"/>
      <c r="I480" s="128"/>
      <c r="J480" s="128"/>
      <c r="K480" s="29" t="s">
        <v>4113</v>
      </c>
      <c r="L480" s="29">
        <v>312</v>
      </c>
      <c r="M480" s="29"/>
      <c r="N480" s="43" t="s">
        <v>688</v>
      </c>
      <c r="O480" s="140"/>
      <c r="P480" s="31">
        <f t="shared" si="23"/>
        <v>6078.1999999998952</v>
      </c>
      <c r="Q480" s="31">
        <f t="shared" si="24"/>
        <v>431833.41000000009</v>
      </c>
      <c r="R480" s="31">
        <f t="shared" si="25"/>
        <v>437911.61</v>
      </c>
    </row>
    <row r="481" spans="1:18" ht="15.75" customHeight="1">
      <c r="A481" s="43">
        <v>257</v>
      </c>
      <c r="B481" s="28">
        <v>44697</v>
      </c>
      <c r="C481" s="52" t="s">
        <v>4117</v>
      </c>
      <c r="D481" s="52"/>
      <c r="E481" s="29"/>
      <c r="F481" s="30">
        <v>1000</v>
      </c>
      <c r="G481" s="30"/>
      <c r="H481" s="120"/>
      <c r="I481" s="128"/>
      <c r="J481" s="128"/>
      <c r="K481" s="29" t="s">
        <v>4118</v>
      </c>
      <c r="L481" s="29">
        <v>1785</v>
      </c>
      <c r="M481" s="29"/>
      <c r="N481" s="43" t="s">
        <v>688</v>
      </c>
      <c r="O481" s="140"/>
      <c r="P481" s="31">
        <f t="shared" si="23"/>
        <v>5078.1999999998952</v>
      </c>
      <c r="Q481" s="31">
        <f t="shared" si="24"/>
        <v>432833.41000000009</v>
      </c>
      <c r="R481" s="31">
        <f t="shared" si="25"/>
        <v>437911.61</v>
      </c>
    </row>
    <row r="482" spans="1:18" ht="15.75" customHeight="1">
      <c r="A482" s="43">
        <v>257</v>
      </c>
      <c r="B482" s="28">
        <v>44705</v>
      </c>
      <c r="C482" s="153" t="s">
        <v>4114</v>
      </c>
      <c r="D482" s="52"/>
      <c r="E482" s="29"/>
      <c r="F482" s="30">
        <v>1643</v>
      </c>
      <c r="G482" s="30"/>
      <c r="H482" s="120"/>
      <c r="I482" s="43" t="s">
        <v>91</v>
      </c>
      <c r="J482" s="128"/>
      <c r="K482" s="29" t="s">
        <v>3923</v>
      </c>
      <c r="L482" s="29">
        <v>388</v>
      </c>
      <c r="M482" s="29"/>
      <c r="N482" s="43" t="s">
        <v>688</v>
      </c>
      <c r="O482" s="140"/>
      <c r="P482" s="31">
        <f t="shared" si="23"/>
        <v>3435.1999999998952</v>
      </c>
      <c r="Q482" s="31">
        <f t="shared" si="24"/>
        <v>434476.41000000009</v>
      </c>
      <c r="R482" s="31">
        <f t="shared" si="25"/>
        <v>437911.61</v>
      </c>
    </row>
    <row r="483" spans="1:18" ht="15.75" customHeight="1">
      <c r="A483" s="43">
        <v>257</v>
      </c>
      <c r="B483" s="28">
        <v>44705</v>
      </c>
      <c r="C483" s="52" t="s">
        <v>4115</v>
      </c>
      <c r="D483" s="52"/>
      <c r="E483" s="29"/>
      <c r="F483" s="30">
        <v>3159</v>
      </c>
      <c r="G483" s="30"/>
      <c r="H483" s="120"/>
      <c r="I483" s="43" t="s">
        <v>91</v>
      </c>
      <c r="J483" s="128"/>
      <c r="K483" s="29" t="s">
        <v>4111</v>
      </c>
      <c r="L483" s="29">
        <v>3629</v>
      </c>
      <c r="M483" s="29"/>
      <c r="N483" s="43" t="s">
        <v>688</v>
      </c>
      <c r="O483" s="140"/>
      <c r="P483" s="31">
        <f t="shared" si="23"/>
        <v>276.19999999989523</v>
      </c>
      <c r="Q483" s="31">
        <f t="shared" si="24"/>
        <v>437635.41000000009</v>
      </c>
      <c r="R483" s="31">
        <f t="shared" si="25"/>
        <v>437911.61</v>
      </c>
    </row>
    <row r="484" spans="1:18" ht="15.75" customHeight="1">
      <c r="A484" s="43">
        <v>257</v>
      </c>
      <c r="B484" s="28">
        <v>44705</v>
      </c>
      <c r="C484" s="9" t="s">
        <v>4116</v>
      </c>
      <c r="D484" s="52"/>
      <c r="E484" s="29"/>
      <c r="F484" s="30">
        <v>5</v>
      </c>
      <c r="G484" s="30"/>
      <c r="H484" s="120"/>
      <c r="I484" s="43" t="s">
        <v>89</v>
      </c>
      <c r="J484" s="128"/>
      <c r="K484" s="29" t="s">
        <v>459</v>
      </c>
      <c r="L484" s="29">
        <v>18127643</v>
      </c>
      <c r="M484" s="29"/>
      <c r="N484" s="43" t="s">
        <v>688</v>
      </c>
      <c r="O484" s="140"/>
      <c r="P484" s="31">
        <f t="shared" si="23"/>
        <v>271.19999999989523</v>
      </c>
      <c r="Q484" s="31">
        <f t="shared" si="24"/>
        <v>437640.41000000009</v>
      </c>
      <c r="R484" s="31">
        <f t="shared" si="25"/>
        <v>437911.61</v>
      </c>
    </row>
    <row r="485" spans="1:18" ht="15.75" customHeight="1">
      <c r="A485" s="43">
        <v>257</v>
      </c>
      <c r="B485" s="28">
        <v>44720</v>
      </c>
      <c r="C485" s="52" t="s">
        <v>1123</v>
      </c>
      <c r="D485" s="52" t="s">
        <v>1100</v>
      </c>
      <c r="E485" s="29"/>
      <c r="F485" s="30">
        <v>496</v>
      </c>
      <c r="G485" s="30"/>
      <c r="H485" s="120"/>
      <c r="I485" s="128"/>
      <c r="J485" s="128"/>
      <c r="K485" s="29"/>
      <c r="L485" s="29"/>
      <c r="M485" s="29"/>
      <c r="N485" s="43" t="s">
        <v>688</v>
      </c>
      <c r="O485" s="140"/>
      <c r="P485" s="31">
        <f t="shared" si="23"/>
        <v>-224.80000000010477</v>
      </c>
      <c r="Q485" s="31">
        <f t="shared" si="24"/>
        <v>438136.41000000009</v>
      </c>
      <c r="R485" s="31">
        <f t="shared" si="25"/>
        <v>437911.61</v>
      </c>
    </row>
    <row r="486" spans="1:18" ht="15.75" customHeight="1">
      <c r="A486" s="43">
        <v>257</v>
      </c>
      <c r="B486" s="28">
        <v>44720</v>
      </c>
      <c r="C486" s="51" t="s">
        <v>3538</v>
      </c>
      <c r="D486" s="52" t="s">
        <v>1100</v>
      </c>
      <c r="E486" s="29"/>
      <c r="F486" s="30">
        <v>102</v>
      </c>
      <c r="G486" s="30"/>
      <c r="H486" s="120"/>
      <c r="I486" s="128"/>
      <c r="J486" s="128"/>
      <c r="K486" s="29"/>
      <c r="L486" s="29"/>
      <c r="M486" s="29"/>
      <c r="N486" s="43" t="s">
        <v>688</v>
      </c>
      <c r="O486" s="140"/>
      <c r="P486" s="31">
        <f t="shared" si="23"/>
        <v>-326.80000000010477</v>
      </c>
      <c r="Q486" s="31">
        <f t="shared" si="24"/>
        <v>438238.41000000009</v>
      </c>
      <c r="R486" s="31">
        <f t="shared" si="25"/>
        <v>437911.61</v>
      </c>
    </row>
    <row r="487" spans="1:18" ht="15.75" customHeight="1">
      <c r="A487" s="43">
        <v>257</v>
      </c>
      <c r="B487" s="28">
        <v>44720</v>
      </c>
      <c r="C487" s="51" t="s">
        <v>3539</v>
      </c>
      <c r="D487" s="52" t="s">
        <v>1100</v>
      </c>
      <c r="E487" s="29"/>
      <c r="F487" s="30">
        <v>42</v>
      </c>
      <c r="G487" s="30"/>
      <c r="H487" s="120"/>
      <c r="I487" s="128"/>
      <c r="J487" s="128"/>
      <c r="K487" s="29"/>
      <c r="L487" s="29"/>
      <c r="M487" s="29"/>
      <c r="N487" s="43" t="s">
        <v>688</v>
      </c>
      <c r="O487" s="140"/>
      <c r="P487" s="31">
        <f t="shared" si="23"/>
        <v>-368.80000000010477</v>
      </c>
      <c r="Q487" s="31">
        <f t="shared" si="24"/>
        <v>438280.41000000009</v>
      </c>
      <c r="R487" s="31">
        <f t="shared" si="25"/>
        <v>437911.61</v>
      </c>
    </row>
    <row r="488" spans="1:18" ht="15.75" customHeight="1">
      <c r="A488" s="43">
        <v>257</v>
      </c>
      <c r="B488" s="28">
        <v>44720</v>
      </c>
      <c r="C488" s="153" t="s">
        <v>4119</v>
      </c>
      <c r="D488" s="52"/>
      <c r="E488" s="29"/>
      <c r="F488" s="30">
        <v>2037</v>
      </c>
      <c r="G488" s="30"/>
      <c r="H488" s="120"/>
      <c r="I488" s="128"/>
      <c r="J488" s="128"/>
      <c r="K488" s="29" t="s">
        <v>3923</v>
      </c>
      <c r="L488" s="29"/>
      <c r="M488" s="29"/>
      <c r="N488" s="43" t="s">
        <v>688</v>
      </c>
      <c r="O488" s="140">
        <v>44720</v>
      </c>
      <c r="P488" s="31">
        <f t="shared" si="23"/>
        <v>-2405.8000000001048</v>
      </c>
      <c r="Q488" s="31">
        <f t="shared" si="24"/>
        <v>440317.41000000009</v>
      </c>
      <c r="R488" s="31">
        <f t="shared" si="25"/>
        <v>437911.61</v>
      </c>
    </row>
    <row r="489" spans="1:18" ht="15.75" customHeight="1">
      <c r="A489" s="13">
        <v>257</v>
      </c>
      <c r="B489" s="144">
        <v>44726</v>
      </c>
      <c r="C489" s="48" t="s">
        <v>1123</v>
      </c>
      <c r="D489" s="138"/>
      <c r="E489" s="155"/>
      <c r="F489" s="30">
        <v>281</v>
      </c>
      <c r="G489" s="186"/>
      <c r="H489" s="32"/>
      <c r="I489" s="43" t="s">
        <v>91</v>
      </c>
      <c r="K489" s="51" t="s">
        <v>1074</v>
      </c>
      <c r="L489" s="9">
        <v>2330</v>
      </c>
      <c r="M489" s="29"/>
      <c r="N489" s="43" t="s">
        <v>688</v>
      </c>
      <c r="O489" s="140"/>
      <c r="P489" s="31">
        <f t="shared" si="23"/>
        <v>-2686.8000000001048</v>
      </c>
      <c r="Q489" s="31">
        <f t="shared" si="24"/>
        <v>440598.41000000009</v>
      </c>
      <c r="R489" s="31">
        <f t="shared" si="25"/>
        <v>437911.61</v>
      </c>
    </row>
    <row r="490" spans="1:18" ht="15.75" customHeight="1">
      <c r="A490" s="43">
        <v>257</v>
      </c>
      <c r="B490" s="28">
        <v>44727</v>
      </c>
      <c r="C490" s="52" t="s">
        <v>4120</v>
      </c>
      <c r="D490" s="52" t="s">
        <v>4121</v>
      </c>
      <c r="E490" s="29"/>
      <c r="F490" s="30">
        <v>146</v>
      </c>
      <c r="G490" s="30"/>
      <c r="H490" s="120"/>
      <c r="I490" s="43" t="s">
        <v>91</v>
      </c>
      <c r="K490" s="51" t="s">
        <v>1064</v>
      </c>
      <c r="L490" s="29">
        <v>1115</v>
      </c>
      <c r="M490" s="29"/>
      <c r="N490" s="43" t="s">
        <v>688</v>
      </c>
      <c r="O490" s="140"/>
      <c r="P490" s="31">
        <f t="shared" si="23"/>
        <v>-2832.8000000001048</v>
      </c>
      <c r="Q490" s="31">
        <f t="shared" si="24"/>
        <v>440744.41000000009</v>
      </c>
      <c r="R490" s="31">
        <f t="shared" si="25"/>
        <v>437911.61</v>
      </c>
    </row>
    <row r="491" spans="1:18" ht="15.75" customHeight="1">
      <c r="A491" s="43">
        <v>257</v>
      </c>
      <c r="B491" s="28">
        <v>44727</v>
      </c>
      <c r="C491" s="52" t="s">
        <v>4122</v>
      </c>
      <c r="D491" s="52" t="s">
        <v>4123</v>
      </c>
      <c r="E491" s="29"/>
      <c r="F491" s="30">
        <v>585</v>
      </c>
      <c r="G491" s="30"/>
      <c r="H491" s="120"/>
      <c r="I491" s="43" t="s">
        <v>91</v>
      </c>
      <c r="K491" s="51" t="s">
        <v>1064</v>
      </c>
      <c r="L491" s="29">
        <v>1114</v>
      </c>
      <c r="M491" s="29"/>
      <c r="N491" s="43" t="s">
        <v>688</v>
      </c>
      <c r="O491" s="140"/>
      <c r="P491" s="31">
        <f t="shared" si="23"/>
        <v>-3417.8000000001048</v>
      </c>
      <c r="Q491" s="31">
        <f t="shared" si="24"/>
        <v>441329.41000000009</v>
      </c>
      <c r="R491" s="31">
        <f t="shared" si="25"/>
        <v>437911.61</v>
      </c>
    </row>
    <row r="492" spans="1:18" ht="15.75" customHeight="1">
      <c r="A492" s="43">
        <v>257</v>
      </c>
      <c r="B492" s="28">
        <v>44741</v>
      </c>
      <c r="C492" s="52" t="s">
        <v>962</v>
      </c>
      <c r="D492" s="52"/>
      <c r="E492" s="29"/>
      <c r="F492" s="30"/>
      <c r="G492" s="30">
        <v>10000</v>
      </c>
      <c r="H492" s="120"/>
      <c r="I492" s="128"/>
      <c r="J492" s="128"/>
      <c r="K492" s="29"/>
      <c r="L492" s="29"/>
      <c r="M492" s="29"/>
      <c r="N492" s="43" t="s">
        <v>688</v>
      </c>
      <c r="O492" s="140"/>
      <c r="P492" s="31">
        <f t="shared" si="23"/>
        <v>6582.1999999998952</v>
      </c>
      <c r="Q492" s="31">
        <f t="shared" si="24"/>
        <v>441329.41000000009</v>
      </c>
      <c r="R492" s="31">
        <f t="shared" si="25"/>
        <v>447911.61</v>
      </c>
    </row>
    <row r="493" spans="1:18" ht="15.75" customHeight="1">
      <c r="A493" s="43">
        <v>257</v>
      </c>
      <c r="B493" s="28">
        <v>44741</v>
      </c>
      <c r="C493" s="52" t="s">
        <v>705</v>
      </c>
      <c r="D493" s="52"/>
      <c r="E493" s="29"/>
      <c r="F493" s="30">
        <v>129.69999999999999</v>
      </c>
      <c r="G493" s="30"/>
      <c r="H493" s="120"/>
      <c r="I493" s="43" t="s">
        <v>89</v>
      </c>
      <c r="J493" s="128"/>
      <c r="K493" s="29" t="s">
        <v>1066</v>
      </c>
      <c r="L493" s="29">
        <v>190161</v>
      </c>
      <c r="M493" s="29"/>
      <c r="N493" s="43" t="s">
        <v>688</v>
      </c>
      <c r="O493" s="140"/>
      <c r="P493" s="31">
        <f t="shared" si="23"/>
        <v>6452.4999999998836</v>
      </c>
      <c r="Q493" s="31">
        <f t="shared" si="24"/>
        <v>441459.1100000001</v>
      </c>
      <c r="R493" s="31">
        <f t="shared" si="25"/>
        <v>447911.61</v>
      </c>
    </row>
    <row r="494" spans="1:18" ht="15.75" customHeight="1">
      <c r="A494" s="43">
        <v>257</v>
      </c>
      <c r="B494" s="28">
        <v>44745</v>
      </c>
      <c r="C494" s="153" t="s">
        <v>4124</v>
      </c>
      <c r="D494" s="52"/>
      <c r="E494" s="29"/>
      <c r="F494" s="30">
        <v>2317</v>
      </c>
      <c r="G494" s="30"/>
      <c r="H494" s="120"/>
      <c r="I494" s="128"/>
      <c r="J494" s="128"/>
      <c r="K494" s="29" t="s">
        <v>3923</v>
      </c>
      <c r="L494" s="29">
        <v>437</v>
      </c>
      <c r="M494" s="29"/>
      <c r="N494" s="43" t="s">
        <v>688</v>
      </c>
      <c r="O494" s="140"/>
      <c r="P494" s="31">
        <f t="shared" si="23"/>
        <v>4135.4999999998836</v>
      </c>
      <c r="Q494" s="31">
        <f t="shared" si="24"/>
        <v>443776.1100000001</v>
      </c>
      <c r="R494" s="31">
        <f t="shared" si="25"/>
        <v>447911.61</v>
      </c>
    </row>
    <row r="495" spans="1:18" ht="15.75" customHeight="1">
      <c r="A495" s="43">
        <v>257</v>
      </c>
      <c r="B495" s="28">
        <v>44747</v>
      </c>
      <c r="C495" s="51" t="s">
        <v>4125</v>
      </c>
      <c r="D495" s="9" t="s">
        <v>4126</v>
      </c>
      <c r="E495" s="29" t="s">
        <v>1004</v>
      </c>
      <c r="F495" s="30">
        <v>262</v>
      </c>
      <c r="G495" s="30"/>
      <c r="H495" s="120"/>
      <c r="I495" s="128"/>
      <c r="J495" s="128"/>
      <c r="K495" s="29"/>
      <c r="L495" s="29"/>
      <c r="M495" s="29"/>
      <c r="N495" s="43" t="s">
        <v>688</v>
      </c>
      <c r="O495" s="140"/>
      <c r="P495" s="31">
        <f t="shared" si="23"/>
        <v>3873.4999999998836</v>
      </c>
      <c r="Q495" s="31">
        <f t="shared" si="24"/>
        <v>444038.1100000001</v>
      </c>
      <c r="R495" s="31">
        <f t="shared" si="25"/>
        <v>447911.61</v>
      </c>
    </row>
    <row r="496" spans="1:18" ht="15.75" customHeight="1">
      <c r="A496" s="13">
        <v>257</v>
      </c>
      <c r="B496" s="144">
        <v>44747</v>
      </c>
      <c r="C496" s="48" t="s">
        <v>1129</v>
      </c>
      <c r="D496" s="138"/>
      <c r="E496" s="155"/>
      <c r="F496" s="30">
        <v>2995</v>
      </c>
      <c r="G496" s="186"/>
      <c r="H496" s="32"/>
      <c r="I496" s="43" t="s">
        <v>91</v>
      </c>
      <c r="K496" s="51" t="s">
        <v>1074</v>
      </c>
      <c r="L496" s="29">
        <v>2465</v>
      </c>
      <c r="M496" s="29"/>
      <c r="N496" s="43" t="s">
        <v>688</v>
      </c>
      <c r="O496" s="140"/>
      <c r="P496" s="31">
        <f t="shared" si="23"/>
        <v>878.49999999988358</v>
      </c>
      <c r="Q496" s="31">
        <f t="shared" si="24"/>
        <v>447033.1100000001</v>
      </c>
      <c r="R496" s="31">
        <f t="shared" si="25"/>
        <v>447911.61</v>
      </c>
    </row>
    <row r="497" spans="1:18" ht="15.75" customHeight="1">
      <c r="A497" s="43">
        <v>257</v>
      </c>
      <c r="B497" s="28">
        <v>44749</v>
      </c>
      <c r="C497" s="52" t="s">
        <v>4127</v>
      </c>
      <c r="D497" s="52"/>
      <c r="E497" s="29"/>
      <c r="F497" s="30">
        <v>6365</v>
      </c>
      <c r="G497" s="30"/>
      <c r="H497" s="120"/>
      <c r="I497" s="43" t="s">
        <v>91</v>
      </c>
      <c r="J497" s="128"/>
      <c r="K497" s="43" t="s">
        <v>791</v>
      </c>
      <c r="L497" s="29">
        <v>358</v>
      </c>
      <c r="M497" s="29"/>
      <c r="N497" s="43" t="s">
        <v>688</v>
      </c>
      <c r="O497" s="140"/>
      <c r="P497" s="31">
        <f t="shared" si="23"/>
        <v>-5486.5000000001164</v>
      </c>
      <c r="Q497" s="31">
        <f t="shared" si="24"/>
        <v>453398.1100000001</v>
      </c>
      <c r="R497" s="31">
        <f t="shared" si="25"/>
        <v>447911.61</v>
      </c>
    </row>
    <row r="498" spans="1:18" ht="15.75" customHeight="1">
      <c r="A498" s="43">
        <v>257</v>
      </c>
      <c r="B498" s="28">
        <v>44753</v>
      </c>
      <c r="C498" s="52" t="s">
        <v>4133</v>
      </c>
      <c r="D498" s="379"/>
      <c r="E498" s="29"/>
      <c r="F498" s="30"/>
      <c r="G498" s="30"/>
      <c r="H498" s="120">
        <v>104.6</v>
      </c>
      <c r="I498" s="128"/>
      <c r="J498" s="128"/>
      <c r="K498" s="29" t="s">
        <v>4134</v>
      </c>
      <c r="L498" s="29"/>
      <c r="M498" s="29"/>
      <c r="N498" s="43" t="s">
        <v>688</v>
      </c>
      <c r="O498" s="140"/>
      <c r="P498" s="31">
        <f t="shared" si="23"/>
        <v>-5486.5000000001164</v>
      </c>
      <c r="Q498" s="31">
        <f t="shared" si="24"/>
        <v>453398.1100000001</v>
      </c>
      <c r="R498" s="31">
        <f t="shared" si="25"/>
        <v>447911.61</v>
      </c>
    </row>
    <row r="499" spans="1:18" ht="15.75" customHeight="1">
      <c r="A499" s="43">
        <v>257</v>
      </c>
      <c r="B499" s="28">
        <v>44778</v>
      </c>
      <c r="C499" s="54" t="s">
        <v>4128</v>
      </c>
      <c r="D499" s="154" t="s">
        <v>4129</v>
      </c>
      <c r="E499" s="29"/>
      <c r="F499" s="30">
        <v>218</v>
      </c>
      <c r="G499" s="30"/>
      <c r="H499" s="120"/>
      <c r="I499" s="128"/>
      <c r="J499" s="128"/>
      <c r="K499" s="29" t="s">
        <v>575</v>
      </c>
      <c r="L499" s="29"/>
      <c r="M499" s="29"/>
      <c r="N499" s="43" t="s">
        <v>688</v>
      </c>
      <c r="O499" s="140"/>
      <c r="P499" s="31">
        <f t="shared" si="23"/>
        <v>-5704.5000000001164</v>
      </c>
      <c r="Q499" s="31">
        <f t="shared" si="24"/>
        <v>453616.1100000001</v>
      </c>
      <c r="R499" s="31">
        <f t="shared" si="25"/>
        <v>447911.61</v>
      </c>
    </row>
    <row r="500" spans="1:18" ht="15.75" customHeight="1">
      <c r="A500" s="43">
        <v>257</v>
      </c>
      <c r="B500" s="28">
        <v>44778</v>
      </c>
      <c r="C500" s="54" t="s">
        <v>4130</v>
      </c>
      <c r="D500" s="234" t="s">
        <v>4131</v>
      </c>
      <c r="E500" s="29"/>
      <c r="F500" s="30">
        <v>218</v>
      </c>
      <c r="G500" s="30"/>
      <c r="H500" s="120"/>
      <c r="I500" s="128"/>
      <c r="J500" s="128"/>
      <c r="K500" s="29" t="s">
        <v>575</v>
      </c>
      <c r="L500" s="29"/>
      <c r="M500" s="29"/>
      <c r="N500" s="43" t="s">
        <v>688</v>
      </c>
      <c r="O500" s="140"/>
      <c r="P500" s="31">
        <f t="shared" si="23"/>
        <v>-5922.5000000001164</v>
      </c>
      <c r="Q500" s="31">
        <f t="shared" si="24"/>
        <v>453834.1100000001</v>
      </c>
      <c r="R500" s="31">
        <f t="shared" si="25"/>
        <v>447911.61</v>
      </c>
    </row>
    <row r="501" spans="1:18" ht="15.75" customHeight="1">
      <c r="A501" s="43">
        <v>257</v>
      </c>
      <c r="B501" s="28">
        <v>44783</v>
      </c>
      <c r="C501" s="153" t="s">
        <v>4132</v>
      </c>
      <c r="D501" s="52"/>
      <c r="E501" s="29"/>
      <c r="F501" s="30">
        <v>2389</v>
      </c>
      <c r="G501" s="30"/>
      <c r="H501" s="120"/>
      <c r="I501" s="128"/>
      <c r="J501" s="128"/>
      <c r="K501" s="29" t="s">
        <v>3923</v>
      </c>
      <c r="L501" s="29">
        <v>492</v>
      </c>
      <c r="M501" s="29"/>
      <c r="N501" s="43" t="s">
        <v>688</v>
      </c>
      <c r="O501" s="140">
        <v>44783</v>
      </c>
      <c r="P501" s="31">
        <f t="shared" si="23"/>
        <v>-8311.5000000001164</v>
      </c>
      <c r="Q501" s="31">
        <f t="shared" si="24"/>
        <v>456223.1100000001</v>
      </c>
      <c r="R501" s="31">
        <f t="shared" si="25"/>
        <v>447911.61</v>
      </c>
    </row>
    <row r="502" spans="1:18" ht="15.75" customHeight="1">
      <c r="A502" s="43">
        <v>257</v>
      </c>
      <c r="B502" s="28">
        <v>44792</v>
      </c>
      <c r="C502" s="52" t="s">
        <v>705</v>
      </c>
      <c r="D502" s="52"/>
      <c r="E502" s="29"/>
      <c r="F502" s="30">
        <v>39.799999999999997</v>
      </c>
      <c r="G502" s="30"/>
      <c r="H502" s="120"/>
      <c r="I502" s="128"/>
      <c r="J502" s="128"/>
      <c r="K502" s="29" t="s">
        <v>1066</v>
      </c>
      <c r="L502" s="29">
        <v>66658</v>
      </c>
      <c r="M502" s="29"/>
      <c r="N502" s="43" t="s">
        <v>688</v>
      </c>
      <c r="O502" s="140"/>
      <c r="P502" s="31">
        <f t="shared" si="23"/>
        <v>-8351.3000000001048</v>
      </c>
      <c r="Q502" s="31">
        <f t="shared" si="24"/>
        <v>456262.91000000009</v>
      </c>
      <c r="R502" s="31">
        <f t="shared" si="25"/>
        <v>447911.61</v>
      </c>
    </row>
    <row r="503" spans="1:18" ht="15.75" customHeight="1">
      <c r="A503" s="43">
        <v>257</v>
      </c>
      <c r="B503" s="28">
        <v>44795</v>
      </c>
      <c r="C503" s="52" t="s">
        <v>962</v>
      </c>
      <c r="D503" s="52"/>
      <c r="E503" s="29"/>
      <c r="F503" s="30"/>
      <c r="G503" s="30">
        <v>10000</v>
      </c>
      <c r="H503" s="120"/>
      <c r="I503" s="128"/>
      <c r="J503" s="128"/>
      <c r="K503" s="29"/>
      <c r="L503" s="29"/>
      <c r="M503" s="29"/>
      <c r="N503" s="43" t="s">
        <v>688</v>
      </c>
      <c r="O503" s="140"/>
      <c r="P503" s="31">
        <f t="shared" si="23"/>
        <v>1648.6999999998952</v>
      </c>
      <c r="Q503" s="31">
        <f t="shared" si="24"/>
        <v>456262.91000000009</v>
      </c>
      <c r="R503" s="31">
        <f t="shared" si="25"/>
        <v>457911.61</v>
      </c>
    </row>
    <row r="504" spans="1:18" ht="15.75" customHeight="1">
      <c r="A504" s="43">
        <v>257</v>
      </c>
      <c r="B504" s="28">
        <v>44804</v>
      </c>
      <c r="C504" s="52" t="s">
        <v>705</v>
      </c>
      <c r="D504" s="52"/>
      <c r="E504" s="29"/>
      <c r="F504" s="30">
        <v>142.30000000000001</v>
      </c>
      <c r="G504" s="30"/>
      <c r="H504" s="120"/>
      <c r="I504" s="128"/>
      <c r="J504" s="128"/>
      <c r="K504" s="29" t="s">
        <v>1066</v>
      </c>
      <c r="L504" s="29">
        <v>206208</v>
      </c>
      <c r="M504" s="29"/>
      <c r="N504" s="43" t="s">
        <v>688</v>
      </c>
      <c r="O504" s="140"/>
      <c r="P504" s="31">
        <f t="shared" si="23"/>
        <v>1506.3999999999069</v>
      </c>
      <c r="Q504" s="31">
        <f t="shared" si="24"/>
        <v>456405.21000000008</v>
      </c>
      <c r="R504" s="31">
        <f t="shared" si="25"/>
        <v>457911.61</v>
      </c>
    </row>
    <row r="505" spans="1:18" ht="15.75" customHeight="1">
      <c r="A505" s="13">
        <v>257</v>
      </c>
      <c r="B505" s="144">
        <v>44810</v>
      </c>
      <c r="C505" s="48" t="s">
        <v>1136</v>
      </c>
      <c r="D505" s="138"/>
      <c r="E505" s="155"/>
      <c r="F505" s="30">
        <v>2907</v>
      </c>
      <c r="G505" s="186"/>
      <c r="H505" s="32"/>
      <c r="I505" s="43" t="s">
        <v>91</v>
      </c>
      <c r="K505" s="51" t="s">
        <v>1074</v>
      </c>
      <c r="L505" s="29">
        <v>2719</v>
      </c>
      <c r="M505" s="29"/>
      <c r="N505" s="43" t="s">
        <v>688</v>
      </c>
      <c r="O505" s="140"/>
      <c r="P505" s="31">
        <f t="shared" si="23"/>
        <v>-1400.6000000000931</v>
      </c>
      <c r="Q505" s="31">
        <f t="shared" si="24"/>
        <v>459312.21000000008</v>
      </c>
      <c r="R505" s="31">
        <f t="shared" si="25"/>
        <v>457911.61</v>
      </c>
    </row>
    <row r="506" spans="1:18" ht="15.75" customHeight="1">
      <c r="A506" s="43">
        <v>257</v>
      </c>
      <c r="B506" s="28">
        <v>44816</v>
      </c>
      <c r="C506" s="52" t="s">
        <v>1000</v>
      </c>
      <c r="D506" s="52"/>
      <c r="E506" s="29"/>
      <c r="F506" s="30">
        <v>2000</v>
      </c>
      <c r="G506" s="30"/>
      <c r="H506" s="120"/>
      <c r="I506" s="128"/>
      <c r="J506" s="128"/>
      <c r="K506" s="29" t="s">
        <v>4135</v>
      </c>
      <c r="L506" s="29"/>
      <c r="M506" s="29"/>
      <c r="N506" s="43" t="s">
        <v>688</v>
      </c>
      <c r="O506" s="140"/>
      <c r="P506" s="31">
        <f t="shared" si="23"/>
        <v>-3400.6000000000931</v>
      </c>
      <c r="Q506" s="31">
        <f t="shared" si="24"/>
        <v>461312.21000000008</v>
      </c>
      <c r="R506" s="31">
        <f t="shared" si="25"/>
        <v>457911.61</v>
      </c>
    </row>
    <row r="507" spans="1:18" ht="15.75" customHeight="1">
      <c r="A507" s="43">
        <v>257</v>
      </c>
      <c r="B507" s="28">
        <v>44817</v>
      </c>
      <c r="C507" s="52" t="s">
        <v>4136</v>
      </c>
      <c r="D507" s="52"/>
      <c r="E507" s="29"/>
      <c r="F507" s="30">
        <v>290</v>
      </c>
      <c r="G507" s="30"/>
      <c r="H507" s="120"/>
      <c r="I507" s="128"/>
      <c r="J507" s="128"/>
      <c r="K507" s="29" t="s">
        <v>1814</v>
      </c>
      <c r="L507" s="29">
        <v>18149078</v>
      </c>
      <c r="M507" s="29"/>
      <c r="N507" s="43" t="s">
        <v>688</v>
      </c>
      <c r="O507" s="140"/>
      <c r="P507" s="31">
        <f t="shared" si="23"/>
        <v>-3690.6000000000931</v>
      </c>
      <c r="Q507" s="31">
        <f t="shared" si="24"/>
        <v>461602.21000000008</v>
      </c>
      <c r="R507" s="31">
        <f t="shared" si="25"/>
        <v>457911.61</v>
      </c>
    </row>
    <row r="508" spans="1:18" ht="14.25" customHeight="1">
      <c r="A508" s="43">
        <v>257</v>
      </c>
      <c r="B508" s="28">
        <v>44833</v>
      </c>
      <c r="C508" s="52" t="s">
        <v>705</v>
      </c>
      <c r="D508" s="52"/>
      <c r="E508" s="29"/>
      <c r="F508" s="30">
        <v>109.6</v>
      </c>
      <c r="G508" s="30"/>
      <c r="H508" s="120"/>
      <c r="I508" s="128"/>
      <c r="J508" s="128"/>
      <c r="K508" s="29" t="s">
        <v>1066</v>
      </c>
      <c r="L508" s="29">
        <v>275896</v>
      </c>
      <c r="M508" s="29"/>
      <c r="N508" s="43" t="s">
        <v>688</v>
      </c>
      <c r="O508" s="140"/>
      <c r="P508" s="31">
        <f t="shared" si="23"/>
        <v>-3800.2000000000698</v>
      </c>
      <c r="Q508" s="31">
        <f t="shared" si="24"/>
        <v>461711.81000000006</v>
      </c>
      <c r="R508" s="31">
        <f t="shared" si="25"/>
        <v>457911.61</v>
      </c>
    </row>
    <row r="509" spans="1:18" ht="15.75" customHeight="1">
      <c r="A509" s="43">
        <v>257</v>
      </c>
      <c r="B509" s="28">
        <v>44837</v>
      </c>
      <c r="C509" s="153" t="s">
        <v>4137</v>
      </c>
      <c r="D509" s="9" t="s">
        <v>4138</v>
      </c>
      <c r="E509" s="29"/>
      <c r="F509" s="30">
        <v>100</v>
      </c>
      <c r="G509" s="30"/>
      <c r="H509" s="120"/>
      <c r="I509" s="128"/>
      <c r="J509" s="128"/>
      <c r="K509" s="29"/>
      <c r="L509" s="29"/>
      <c r="M509" s="29"/>
      <c r="N509" s="43" t="s">
        <v>688</v>
      </c>
      <c r="O509" s="140"/>
      <c r="P509" s="31">
        <f t="shared" si="23"/>
        <v>-3900.2000000000698</v>
      </c>
      <c r="Q509" s="31">
        <f t="shared" si="24"/>
        <v>461811.81000000006</v>
      </c>
      <c r="R509" s="31">
        <f t="shared" si="25"/>
        <v>457911.61</v>
      </c>
    </row>
    <row r="510" spans="1:18" ht="15.75" customHeight="1">
      <c r="A510" s="13">
        <v>257</v>
      </c>
      <c r="B510" s="144">
        <v>44840</v>
      </c>
      <c r="C510" s="48" t="s">
        <v>1145</v>
      </c>
      <c r="D510" s="138"/>
      <c r="E510" s="155"/>
      <c r="F510" s="30">
        <v>1404</v>
      </c>
      <c r="G510" s="186"/>
      <c r="H510" s="12"/>
      <c r="I510" s="43" t="s">
        <v>91</v>
      </c>
      <c r="K510" s="51" t="s">
        <v>1074</v>
      </c>
      <c r="L510" s="9">
        <v>2878</v>
      </c>
      <c r="N510" s="43" t="s">
        <v>688</v>
      </c>
      <c r="O510" s="140"/>
      <c r="P510" s="31">
        <f t="shared" si="23"/>
        <v>-5304.2000000000698</v>
      </c>
      <c r="Q510" s="31">
        <f t="shared" si="24"/>
        <v>463215.81000000006</v>
      </c>
      <c r="R510" s="31">
        <f t="shared" si="25"/>
        <v>457911.61</v>
      </c>
    </row>
    <row r="511" spans="1:18" ht="15.75" customHeight="1">
      <c r="A511" s="43">
        <v>257</v>
      </c>
      <c r="B511" s="28">
        <v>44841</v>
      </c>
      <c r="C511" s="52" t="s">
        <v>4139</v>
      </c>
      <c r="D511" s="52"/>
      <c r="E511" s="27"/>
      <c r="F511" s="30">
        <v>5861.7</v>
      </c>
      <c r="G511" s="30"/>
      <c r="H511" s="120"/>
      <c r="I511" s="43" t="s">
        <v>91</v>
      </c>
      <c r="J511" s="43"/>
      <c r="K511" s="164" t="s">
        <v>791</v>
      </c>
      <c r="L511" s="29">
        <v>387</v>
      </c>
      <c r="M511" s="128"/>
      <c r="N511" s="43" t="s">
        <v>688</v>
      </c>
      <c r="O511" s="140"/>
      <c r="P511" s="31">
        <f t="shared" si="23"/>
        <v>-11165.900000000081</v>
      </c>
      <c r="Q511" s="31">
        <f t="shared" si="24"/>
        <v>469077.51000000007</v>
      </c>
      <c r="R511" s="31">
        <f t="shared" si="25"/>
        <v>457911.61</v>
      </c>
    </row>
    <row r="512" spans="1:18" ht="15.75" customHeight="1">
      <c r="A512" s="43">
        <v>257</v>
      </c>
      <c r="B512" s="28">
        <v>44852</v>
      </c>
      <c r="C512" s="52" t="s">
        <v>962</v>
      </c>
      <c r="D512" s="52"/>
      <c r="E512" s="29"/>
      <c r="F512" s="30"/>
      <c r="G512" s="30">
        <v>20000</v>
      </c>
      <c r="H512" s="120"/>
      <c r="I512" s="128"/>
      <c r="J512" s="128"/>
      <c r="K512" s="29"/>
      <c r="L512" s="29"/>
      <c r="M512" s="29"/>
      <c r="N512" s="43" t="s">
        <v>688</v>
      </c>
      <c r="O512" s="140"/>
      <c r="P512" s="31">
        <f t="shared" si="23"/>
        <v>8834.0999999999185</v>
      </c>
      <c r="Q512" s="31">
        <f t="shared" si="24"/>
        <v>469077.51000000007</v>
      </c>
      <c r="R512" s="31">
        <f t="shared" si="25"/>
        <v>477911.61</v>
      </c>
    </row>
    <row r="513" spans="1:18" ht="15.75" customHeight="1">
      <c r="A513" s="43">
        <v>257</v>
      </c>
      <c r="B513" s="28">
        <v>44853</v>
      </c>
      <c r="C513" s="52" t="s">
        <v>4140</v>
      </c>
      <c r="D513" s="52"/>
      <c r="E513" s="29"/>
      <c r="F513" s="30">
        <v>420</v>
      </c>
      <c r="G513" s="30"/>
      <c r="H513" s="120"/>
      <c r="I513" s="43" t="s">
        <v>89</v>
      </c>
      <c r="J513" s="128"/>
      <c r="K513" s="29" t="s">
        <v>4141</v>
      </c>
      <c r="L513" s="29">
        <v>1951</v>
      </c>
      <c r="M513" s="29"/>
      <c r="N513" s="43" t="s">
        <v>688</v>
      </c>
      <c r="O513" s="140"/>
      <c r="P513" s="31">
        <f t="shared" si="23"/>
        <v>8414.0999999999185</v>
      </c>
      <c r="Q513" s="31">
        <f t="shared" si="24"/>
        <v>469497.51000000007</v>
      </c>
      <c r="R513" s="31">
        <f t="shared" si="25"/>
        <v>477911.61</v>
      </c>
    </row>
    <row r="514" spans="1:18" ht="15.75" customHeight="1">
      <c r="A514" s="43">
        <v>257</v>
      </c>
      <c r="B514" s="28">
        <v>44855</v>
      </c>
      <c r="C514" s="52" t="s">
        <v>4142</v>
      </c>
      <c r="D514" s="52"/>
      <c r="E514" s="29"/>
      <c r="F514" s="30">
        <v>70</v>
      </c>
      <c r="G514" s="30"/>
      <c r="H514" s="120"/>
      <c r="I514" s="43" t="s">
        <v>89</v>
      </c>
      <c r="J514" s="128"/>
      <c r="K514" s="29" t="s">
        <v>459</v>
      </c>
      <c r="L514" s="29">
        <v>18155837</v>
      </c>
      <c r="M514" s="29"/>
      <c r="N514" s="43" t="s">
        <v>688</v>
      </c>
      <c r="O514" s="140"/>
      <c r="P514" s="31">
        <f t="shared" ref="P514:P577" si="26">R514-Q514</f>
        <v>8344.0999999999185</v>
      </c>
      <c r="Q514" s="31">
        <f t="shared" si="24"/>
        <v>469567.51000000007</v>
      </c>
      <c r="R514" s="31">
        <f t="shared" si="25"/>
        <v>477911.61</v>
      </c>
    </row>
    <row r="515" spans="1:18" ht="15.75" customHeight="1">
      <c r="A515" s="13">
        <v>257</v>
      </c>
      <c r="B515" s="144">
        <v>44868</v>
      </c>
      <c r="C515" s="48" t="s">
        <v>1153</v>
      </c>
      <c r="D515" s="138"/>
      <c r="E515" s="155"/>
      <c r="F515" s="30">
        <v>1498</v>
      </c>
      <c r="G515" s="186"/>
      <c r="H515" s="12"/>
      <c r="I515" s="43" t="s">
        <v>91</v>
      </c>
      <c r="K515" s="51" t="s">
        <v>1074</v>
      </c>
      <c r="L515" s="9">
        <v>3055</v>
      </c>
      <c r="M515" s="29"/>
      <c r="N515" s="43" t="s">
        <v>688</v>
      </c>
      <c r="O515" s="140"/>
      <c r="P515" s="31">
        <f t="shared" si="26"/>
        <v>6846.0999999999185</v>
      </c>
      <c r="Q515" s="31">
        <f t="shared" si="24"/>
        <v>471065.51000000007</v>
      </c>
      <c r="R515" s="31">
        <f t="shared" si="25"/>
        <v>477911.61</v>
      </c>
    </row>
    <row r="516" spans="1:18" ht="15.75" customHeight="1">
      <c r="A516" s="13">
        <v>257</v>
      </c>
      <c r="B516" s="28">
        <v>44869</v>
      </c>
      <c r="C516" s="153" t="s">
        <v>4143</v>
      </c>
      <c r="D516" s="9" t="s">
        <v>4144</v>
      </c>
      <c r="E516" s="29" t="s">
        <v>575</v>
      </c>
      <c r="F516" s="30">
        <v>200</v>
      </c>
      <c r="G516" s="30"/>
      <c r="H516" s="120"/>
      <c r="I516" s="128"/>
      <c r="J516" s="128"/>
      <c r="K516" s="29"/>
      <c r="L516" s="29"/>
      <c r="M516" s="29"/>
      <c r="N516" s="43" t="s">
        <v>688</v>
      </c>
      <c r="O516" s="140"/>
      <c r="P516" s="31">
        <f t="shared" si="26"/>
        <v>6646.0999999999185</v>
      </c>
      <c r="Q516" s="31">
        <f t="shared" si="24"/>
        <v>471265.51000000007</v>
      </c>
      <c r="R516" s="31">
        <f t="shared" si="25"/>
        <v>477911.61</v>
      </c>
    </row>
    <row r="517" spans="1:18" ht="15.75" customHeight="1">
      <c r="A517" s="13">
        <v>257</v>
      </c>
      <c r="B517" s="28">
        <v>44869</v>
      </c>
      <c r="C517" s="52" t="s">
        <v>4145</v>
      </c>
      <c r="D517" s="9" t="s">
        <v>4146</v>
      </c>
      <c r="E517" s="29" t="s">
        <v>575</v>
      </c>
      <c r="F517" s="30">
        <v>350</v>
      </c>
      <c r="G517" s="30"/>
      <c r="H517" s="120"/>
      <c r="I517" s="128"/>
      <c r="J517" s="128"/>
      <c r="K517" s="29"/>
      <c r="L517" s="29"/>
      <c r="M517" s="29"/>
      <c r="N517" s="43" t="s">
        <v>688</v>
      </c>
      <c r="O517" s="140"/>
      <c r="P517" s="31">
        <f t="shared" si="26"/>
        <v>6296.0999999999185</v>
      </c>
      <c r="Q517" s="31">
        <f t="shared" si="24"/>
        <v>471615.51000000007</v>
      </c>
      <c r="R517" s="31">
        <f t="shared" si="25"/>
        <v>477911.61</v>
      </c>
    </row>
    <row r="518" spans="1:18" ht="15.75" customHeight="1">
      <c r="A518" s="13">
        <v>257</v>
      </c>
      <c r="B518" s="28">
        <v>44869</v>
      </c>
      <c r="C518" s="153" t="s">
        <v>4147</v>
      </c>
      <c r="D518" s="9" t="s">
        <v>4148</v>
      </c>
      <c r="E518" s="29" t="s">
        <v>575</v>
      </c>
      <c r="F518" s="30">
        <v>125</v>
      </c>
      <c r="G518" s="30"/>
      <c r="H518" s="120"/>
      <c r="I518" s="128"/>
      <c r="J518" s="128"/>
      <c r="K518" s="29"/>
      <c r="L518" s="29"/>
      <c r="M518" s="29"/>
      <c r="N518" s="43" t="s">
        <v>688</v>
      </c>
      <c r="O518" s="140"/>
      <c r="P518" s="31">
        <f t="shared" si="26"/>
        <v>6171.0999999999185</v>
      </c>
      <c r="Q518" s="31">
        <f t="shared" si="24"/>
        <v>471740.51000000007</v>
      </c>
      <c r="R518" s="31">
        <f t="shared" si="25"/>
        <v>477911.61</v>
      </c>
    </row>
    <row r="519" spans="1:18" ht="15.75" customHeight="1">
      <c r="A519" s="43">
        <v>257</v>
      </c>
      <c r="B519" s="28">
        <v>44889</v>
      </c>
      <c r="C519" s="52" t="s">
        <v>705</v>
      </c>
      <c r="D519" s="52"/>
      <c r="E519" s="29"/>
      <c r="F519" s="30">
        <v>147.19999999999999</v>
      </c>
      <c r="G519" s="30"/>
      <c r="H519" s="120"/>
      <c r="I519" s="128"/>
      <c r="J519" s="128"/>
      <c r="K519" s="29" t="s">
        <v>1066</v>
      </c>
      <c r="L519" s="29">
        <v>2227574</v>
      </c>
      <c r="M519" s="29"/>
      <c r="N519" s="43" t="s">
        <v>688</v>
      </c>
      <c r="O519" s="140"/>
      <c r="P519" s="31">
        <f t="shared" si="26"/>
        <v>6023.8999999999069</v>
      </c>
      <c r="Q519" s="31">
        <f t="shared" si="24"/>
        <v>471887.71000000008</v>
      </c>
      <c r="R519" s="31">
        <f t="shared" si="25"/>
        <v>477911.61</v>
      </c>
    </row>
    <row r="520" spans="1:18" ht="15.75" customHeight="1">
      <c r="A520" s="43">
        <v>257</v>
      </c>
      <c r="B520" s="28">
        <v>44893</v>
      </c>
      <c r="C520" s="52" t="s">
        <v>4149</v>
      </c>
      <c r="D520" s="52"/>
      <c r="E520" s="29"/>
      <c r="F520" s="30">
        <v>5908.5</v>
      </c>
      <c r="G520" s="30"/>
      <c r="H520" s="120"/>
      <c r="I520" s="128"/>
      <c r="J520" s="128"/>
      <c r="K520" s="29" t="s">
        <v>791</v>
      </c>
      <c r="L520" s="29">
        <v>406</v>
      </c>
      <c r="M520" s="29"/>
      <c r="N520" s="43" t="s">
        <v>688</v>
      </c>
      <c r="O520" s="140"/>
      <c r="P520" s="31">
        <f t="shared" si="26"/>
        <v>115.39999999990687</v>
      </c>
      <c r="Q520" s="31">
        <f t="shared" si="24"/>
        <v>477796.21000000008</v>
      </c>
      <c r="R520" s="31">
        <f t="shared" si="25"/>
        <v>477911.61</v>
      </c>
    </row>
    <row r="521" spans="1:18" ht="15.75" customHeight="1">
      <c r="A521" s="43">
        <v>257</v>
      </c>
      <c r="B521" s="28">
        <v>44900</v>
      </c>
      <c r="C521" s="52" t="s">
        <v>4150</v>
      </c>
      <c r="D521" s="52" t="s">
        <v>4151</v>
      </c>
      <c r="E521" s="29" t="s">
        <v>575</v>
      </c>
      <c r="F521" s="30">
        <v>350</v>
      </c>
      <c r="G521" s="30"/>
      <c r="H521" s="120"/>
      <c r="I521" s="128"/>
      <c r="J521" s="128"/>
      <c r="K521" s="29"/>
      <c r="L521" s="29"/>
      <c r="M521" s="29"/>
      <c r="N521" s="43" t="s">
        <v>688</v>
      </c>
      <c r="O521" s="140"/>
      <c r="P521" s="31">
        <f t="shared" si="26"/>
        <v>-234.60000000009313</v>
      </c>
      <c r="Q521" s="31">
        <f t="shared" si="24"/>
        <v>478146.21000000008</v>
      </c>
      <c r="R521" s="31">
        <f t="shared" si="25"/>
        <v>477911.61</v>
      </c>
    </row>
    <row r="522" spans="1:18" ht="15.75" customHeight="1">
      <c r="A522" s="43">
        <v>257</v>
      </c>
      <c r="B522" s="144">
        <v>44900</v>
      </c>
      <c r="C522" s="158" t="s">
        <v>1528</v>
      </c>
      <c r="D522" s="138"/>
      <c r="E522" s="155"/>
      <c r="F522" s="30">
        <v>1498</v>
      </c>
      <c r="G522" s="186"/>
      <c r="H522" s="12"/>
      <c r="I522" s="43" t="s">
        <v>91</v>
      </c>
      <c r="K522" s="51" t="s">
        <v>1074</v>
      </c>
      <c r="L522" s="9">
        <v>3170</v>
      </c>
      <c r="M522" s="29"/>
      <c r="N522" s="43" t="s">
        <v>688</v>
      </c>
      <c r="O522" s="140">
        <v>44901</v>
      </c>
      <c r="P522" s="31">
        <f t="shared" si="26"/>
        <v>-1732.6000000000931</v>
      </c>
      <c r="Q522" s="31">
        <f t="shared" si="24"/>
        <v>479644.21000000008</v>
      </c>
      <c r="R522" s="31">
        <f t="shared" si="25"/>
        <v>477911.61</v>
      </c>
    </row>
    <row r="523" spans="1:18" ht="15.75" customHeight="1">
      <c r="A523" s="43">
        <v>257</v>
      </c>
      <c r="B523" s="28">
        <v>44903</v>
      </c>
      <c r="C523" s="52" t="s">
        <v>962</v>
      </c>
      <c r="D523" s="52"/>
      <c r="E523" s="29"/>
      <c r="F523" s="30"/>
      <c r="G523" s="30">
        <v>20000</v>
      </c>
      <c r="H523" s="120"/>
      <c r="I523" s="128"/>
      <c r="J523" s="128"/>
      <c r="K523" s="29"/>
      <c r="L523" s="29"/>
      <c r="M523" s="29"/>
      <c r="N523" s="43" t="s">
        <v>688</v>
      </c>
      <c r="O523" s="140"/>
      <c r="P523" s="31">
        <f t="shared" si="26"/>
        <v>18267.399999999907</v>
      </c>
      <c r="Q523" s="31">
        <f t="shared" si="24"/>
        <v>479644.21000000008</v>
      </c>
      <c r="R523" s="31">
        <f t="shared" si="25"/>
        <v>497911.61</v>
      </c>
    </row>
    <row r="524" spans="1:18" ht="15.75" customHeight="1">
      <c r="A524" s="43">
        <v>257</v>
      </c>
      <c r="B524" s="28">
        <v>44907</v>
      </c>
      <c r="C524" s="52" t="s">
        <v>4152</v>
      </c>
      <c r="D524" s="52"/>
      <c r="E524" s="29"/>
      <c r="F524" s="30">
        <v>7690.8</v>
      </c>
      <c r="G524" s="30"/>
      <c r="H524" s="120"/>
      <c r="I524" s="128"/>
      <c r="J524" s="128"/>
      <c r="K524" s="29" t="s">
        <v>4153</v>
      </c>
      <c r="L524" s="29"/>
      <c r="M524" s="29"/>
      <c r="N524" s="43" t="s">
        <v>688</v>
      </c>
      <c r="O524" s="140"/>
      <c r="P524" s="31">
        <f t="shared" si="26"/>
        <v>10576.599999999919</v>
      </c>
      <c r="Q524" s="31">
        <f t="shared" si="24"/>
        <v>487335.01000000007</v>
      </c>
      <c r="R524" s="31">
        <f t="shared" si="25"/>
        <v>497911.61</v>
      </c>
    </row>
    <row r="525" spans="1:18" ht="15.75" customHeight="1">
      <c r="A525" s="43">
        <v>257</v>
      </c>
      <c r="B525" s="28">
        <v>44908</v>
      </c>
      <c r="C525" s="52" t="s">
        <v>4154</v>
      </c>
      <c r="D525" s="52"/>
      <c r="E525" s="29"/>
      <c r="F525" s="30">
        <v>5000</v>
      </c>
      <c r="G525" s="30"/>
      <c r="H525" s="120"/>
      <c r="I525" s="128"/>
      <c r="J525" s="128"/>
      <c r="K525" s="29" t="s">
        <v>4155</v>
      </c>
      <c r="L525" s="29"/>
      <c r="M525" s="29"/>
      <c r="N525" s="43" t="s">
        <v>688</v>
      </c>
      <c r="O525" s="140"/>
      <c r="P525" s="31">
        <f t="shared" si="26"/>
        <v>5576.5999999999185</v>
      </c>
      <c r="Q525" s="31">
        <f t="shared" ref="Q525:Q588" si="27">SUBTOTAL(9,$F$2:F525)</f>
        <v>492335.01000000007</v>
      </c>
      <c r="R525" s="31">
        <f t="shared" ref="R525:R588" si="28">SUBTOTAL(9,$G$2:G525)</f>
        <v>497911.61</v>
      </c>
    </row>
    <row r="526" spans="1:18" ht="15.75" customHeight="1">
      <c r="A526" s="43">
        <v>257</v>
      </c>
      <c r="B526" s="28">
        <v>44927</v>
      </c>
      <c r="C526" s="52" t="s">
        <v>705</v>
      </c>
      <c r="D526" s="52"/>
      <c r="E526" s="29"/>
      <c r="F526" s="30">
        <v>55.8</v>
      </c>
      <c r="G526" s="30"/>
      <c r="H526" s="120"/>
      <c r="I526" s="42" t="s">
        <v>89</v>
      </c>
      <c r="J526" s="128"/>
      <c r="K526" s="29" t="s">
        <v>1066</v>
      </c>
      <c r="L526" s="29">
        <v>1303106</v>
      </c>
      <c r="M526" s="29"/>
      <c r="N526" s="43" t="s">
        <v>688</v>
      </c>
      <c r="O526" s="140"/>
      <c r="P526" s="31">
        <f t="shared" si="26"/>
        <v>5520.7999999999302</v>
      </c>
      <c r="Q526" s="31">
        <f t="shared" si="27"/>
        <v>492390.81000000006</v>
      </c>
      <c r="R526" s="31">
        <f t="shared" si="28"/>
        <v>497911.61</v>
      </c>
    </row>
    <row r="527" spans="1:18" ht="15.75" customHeight="1">
      <c r="A527" s="43">
        <v>257</v>
      </c>
      <c r="B527" s="28">
        <v>44927</v>
      </c>
      <c r="C527" s="52" t="s">
        <v>705</v>
      </c>
      <c r="D527" s="52"/>
      <c r="E527" s="29"/>
      <c r="F527" s="30">
        <v>25.8</v>
      </c>
      <c r="G527" s="30"/>
      <c r="H527" s="120"/>
      <c r="I527" s="42" t="s">
        <v>89</v>
      </c>
      <c r="J527" s="128"/>
      <c r="K527" s="29" t="s">
        <v>1162</v>
      </c>
      <c r="L527" s="29">
        <v>45027526</v>
      </c>
      <c r="M527" s="29"/>
      <c r="N527" s="43" t="s">
        <v>688</v>
      </c>
      <c r="O527" s="140"/>
      <c r="P527" s="31">
        <f t="shared" si="26"/>
        <v>5494.9999999999418</v>
      </c>
      <c r="Q527" s="31">
        <f t="shared" si="27"/>
        <v>492416.61000000004</v>
      </c>
      <c r="R527" s="31">
        <f t="shared" si="28"/>
        <v>497911.61</v>
      </c>
    </row>
    <row r="528" spans="1:18" ht="15.75" customHeight="1">
      <c r="A528" s="43">
        <v>257</v>
      </c>
      <c r="B528" s="28">
        <v>44928</v>
      </c>
      <c r="C528" s="52" t="s">
        <v>4156</v>
      </c>
      <c r="D528" s="52"/>
      <c r="E528" s="29"/>
      <c r="F528" s="30">
        <v>2000</v>
      </c>
      <c r="G528" s="30"/>
      <c r="H528" s="120"/>
      <c r="I528" s="42" t="s">
        <v>91</v>
      </c>
      <c r="J528" s="128"/>
      <c r="K528" s="29" t="s">
        <v>4155</v>
      </c>
      <c r="L528" s="29"/>
      <c r="M528" s="29"/>
      <c r="N528" s="43" t="s">
        <v>688</v>
      </c>
      <c r="O528" s="140"/>
      <c r="P528" s="31">
        <f t="shared" si="26"/>
        <v>3494.9999999999418</v>
      </c>
      <c r="Q528" s="31">
        <f t="shared" si="27"/>
        <v>494416.61000000004</v>
      </c>
      <c r="R528" s="31">
        <f t="shared" si="28"/>
        <v>497911.61</v>
      </c>
    </row>
    <row r="529" spans="1:18" ht="15.75" customHeight="1">
      <c r="A529" s="43">
        <v>257</v>
      </c>
      <c r="B529" s="28">
        <v>44938</v>
      </c>
      <c r="C529" s="52" t="s">
        <v>728</v>
      </c>
      <c r="D529" s="52"/>
      <c r="E529" s="29"/>
      <c r="F529" s="30">
        <v>2749.5</v>
      </c>
      <c r="G529" s="30"/>
      <c r="H529" s="120"/>
      <c r="I529" s="42" t="s">
        <v>91</v>
      </c>
      <c r="J529" s="128"/>
      <c r="K529" s="29" t="s">
        <v>4157</v>
      </c>
      <c r="L529" s="29">
        <v>1415</v>
      </c>
      <c r="M529" s="29"/>
      <c r="N529" s="43" t="s">
        <v>688</v>
      </c>
      <c r="O529" s="140">
        <v>44950</v>
      </c>
      <c r="P529" s="31">
        <f t="shared" si="26"/>
        <v>745.49999999994179</v>
      </c>
      <c r="Q529" s="31">
        <f t="shared" si="27"/>
        <v>497166.11000000004</v>
      </c>
      <c r="R529" s="31">
        <f t="shared" si="28"/>
        <v>497911.61</v>
      </c>
    </row>
    <row r="530" spans="1:18" ht="15.75" customHeight="1">
      <c r="A530" s="43">
        <v>257</v>
      </c>
      <c r="B530" s="28">
        <v>44951</v>
      </c>
      <c r="C530" s="52" t="s">
        <v>962</v>
      </c>
      <c r="D530" s="52"/>
      <c r="E530" s="29"/>
      <c r="F530" s="30"/>
      <c r="G530" s="30">
        <v>15000</v>
      </c>
      <c r="H530" s="120"/>
      <c r="I530" s="128"/>
      <c r="J530" s="128"/>
      <c r="K530" s="29"/>
      <c r="L530" s="29"/>
      <c r="M530" s="29"/>
      <c r="N530" s="43" t="s">
        <v>688</v>
      </c>
      <c r="O530" s="140"/>
      <c r="P530" s="31">
        <f t="shared" si="26"/>
        <v>15745.499999999942</v>
      </c>
      <c r="Q530" s="31">
        <f t="shared" si="27"/>
        <v>497166.11000000004</v>
      </c>
      <c r="R530" s="31">
        <f t="shared" si="28"/>
        <v>512911.61</v>
      </c>
    </row>
    <row r="531" spans="1:18" ht="15.75" customHeight="1">
      <c r="A531" s="43">
        <v>257</v>
      </c>
      <c r="B531" s="28">
        <v>44962</v>
      </c>
      <c r="C531" s="52" t="s">
        <v>728</v>
      </c>
      <c r="D531" s="52"/>
      <c r="E531" s="29"/>
      <c r="F531" s="30">
        <v>2340</v>
      </c>
      <c r="G531" s="30"/>
      <c r="H531" s="120"/>
      <c r="I531" s="42" t="s">
        <v>91</v>
      </c>
      <c r="J531" s="128"/>
      <c r="K531" s="29" t="s">
        <v>4157</v>
      </c>
      <c r="L531" s="29">
        <v>1424</v>
      </c>
      <c r="M531" s="29"/>
      <c r="N531" s="43" t="s">
        <v>688</v>
      </c>
      <c r="O531" s="140"/>
      <c r="P531" s="31">
        <f t="shared" si="26"/>
        <v>13405.499999999942</v>
      </c>
      <c r="Q531" s="31">
        <f t="shared" si="27"/>
        <v>499506.11000000004</v>
      </c>
      <c r="R531" s="31">
        <f t="shared" si="28"/>
        <v>512911.61</v>
      </c>
    </row>
    <row r="532" spans="1:18" ht="15.75" customHeight="1">
      <c r="A532" s="43">
        <v>257</v>
      </c>
      <c r="B532" s="28">
        <v>44962</v>
      </c>
      <c r="C532" s="158" t="s">
        <v>1163</v>
      </c>
      <c r="D532" s="159"/>
      <c r="F532" s="30">
        <v>4212</v>
      </c>
      <c r="G532" s="30"/>
      <c r="H532" s="120"/>
      <c r="I532" s="42" t="s">
        <v>91</v>
      </c>
      <c r="J532" s="43"/>
      <c r="K532" s="51" t="s">
        <v>1074</v>
      </c>
      <c r="L532" s="29">
        <v>3454</v>
      </c>
      <c r="M532" s="29"/>
      <c r="N532" s="43" t="s">
        <v>688</v>
      </c>
      <c r="O532" s="140"/>
      <c r="P532" s="31">
        <f t="shared" si="26"/>
        <v>9193.4999999999418</v>
      </c>
      <c r="Q532" s="31">
        <f t="shared" si="27"/>
        <v>503718.11000000004</v>
      </c>
      <c r="R532" s="31">
        <f t="shared" si="28"/>
        <v>512911.61</v>
      </c>
    </row>
    <row r="533" spans="1:18" ht="15.75" customHeight="1">
      <c r="A533" s="43">
        <v>257</v>
      </c>
      <c r="B533" s="28">
        <v>44977</v>
      </c>
      <c r="C533" s="52" t="s">
        <v>4159</v>
      </c>
      <c r="D533" s="52"/>
      <c r="E533" s="29"/>
      <c r="F533" s="30">
        <v>49</v>
      </c>
      <c r="G533" s="30"/>
      <c r="H533" s="120"/>
      <c r="I533" s="42" t="s">
        <v>89</v>
      </c>
      <c r="J533" s="128"/>
      <c r="K533" s="29" t="s">
        <v>459</v>
      </c>
      <c r="L533" s="29">
        <v>4435</v>
      </c>
      <c r="M533" s="29"/>
      <c r="N533" s="43" t="s">
        <v>688</v>
      </c>
      <c r="O533" s="140"/>
      <c r="P533" s="31">
        <f t="shared" si="26"/>
        <v>9144.4999999999418</v>
      </c>
      <c r="Q533" s="31">
        <f t="shared" si="27"/>
        <v>503767.11000000004</v>
      </c>
      <c r="R533" s="31">
        <f t="shared" si="28"/>
        <v>512911.61</v>
      </c>
    </row>
    <row r="534" spans="1:18" ht="15.75" customHeight="1">
      <c r="A534" s="43">
        <v>257</v>
      </c>
      <c r="B534" s="28">
        <v>44984</v>
      </c>
      <c r="C534" s="52" t="s">
        <v>2882</v>
      </c>
      <c r="D534" s="52"/>
      <c r="E534" s="29"/>
      <c r="F534" s="30">
        <v>2340</v>
      </c>
      <c r="G534" s="30"/>
      <c r="H534" s="120"/>
      <c r="I534" s="42" t="s">
        <v>91</v>
      </c>
      <c r="J534" s="128"/>
      <c r="K534" s="29" t="s">
        <v>4157</v>
      </c>
      <c r="L534" s="29">
        <v>1427</v>
      </c>
      <c r="M534" s="29"/>
      <c r="N534" s="43" t="s">
        <v>688</v>
      </c>
      <c r="O534" s="140"/>
      <c r="P534" s="31">
        <f t="shared" si="26"/>
        <v>6804.4999999999418</v>
      </c>
      <c r="Q534" s="31">
        <f t="shared" si="27"/>
        <v>506107.11000000004</v>
      </c>
      <c r="R534" s="31">
        <f t="shared" si="28"/>
        <v>512911.61</v>
      </c>
    </row>
    <row r="535" spans="1:18" ht="15.75" customHeight="1">
      <c r="A535" s="43">
        <v>257</v>
      </c>
      <c r="B535" s="28">
        <v>44986</v>
      </c>
      <c r="C535" s="327" t="s">
        <v>4158</v>
      </c>
      <c r="D535" s="52"/>
      <c r="E535" s="29"/>
      <c r="F535" s="30">
        <v>61</v>
      </c>
      <c r="G535" s="30"/>
      <c r="H535" s="120"/>
      <c r="I535" s="42" t="s">
        <v>89</v>
      </c>
      <c r="J535" s="128"/>
      <c r="K535" s="29" t="s">
        <v>1056</v>
      </c>
      <c r="L535" s="29">
        <v>232405907</v>
      </c>
      <c r="M535" s="29"/>
      <c r="N535" s="43" t="s">
        <v>688</v>
      </c>
      <c r="O535" s="140"/>
      <c r="P535" s="31">
        <f t="shared" si="26"/>
        <v>6743.4999999999418</v>
      </c>
      <c r="Q535" s="31">
        <f t="shared" si="27"/>
        <v>506168.11000000004</v>
      </c>
      <c r="R535" s="31">
        <f t="shared" si="28"/>
        <v>512911.61</v>
      </c>
    </row>
    <row r="536" spans="1:18" ht="15.75" customHeight="1">
      <c r="A536" s="13">
        <v>257</v>
      </c>
      <c r="B536" s="144">
        <v>44992</v>
      </c>
      <c r="C536" s="54" t="s">
        <v>4160</v>
      </c>
      <c r="D536" s="138" t="s">
        <v>575</v>
      </c>
      <c r="E536" s="51" t="s">
        <v>4161</v>
      </c>
      <c r="F536" s="30">
        <v>150</v>
      </c>
      <c r="G536" s="30"/>
      <c r="H536" s="120"/>
      <c r="I536" s="42" t="s">
        <v>91</v>
      </c>
      <c r="J536" s="128"/>
      <c r="K536" s="29"/>
      <c r="L536" s="29"/>
      <c r="M536" s="29"/>
      <c r="N536" s="43" t="s">
        <v>688</v>
      </c>
      <c r="O536" s="140"/>
      <c r="P536" s="31">
        <f t="shared" si="26"/>
        <v>6593.4999999999418</v>
      </c>
      <c r="Q536" s="31">
        <f t="shared" si="27"/>
        <v>506318.11000000004</v>
      </c>
      <c r="R536" s="31">
        <f t="shared" si="28"/>
        <v>512911.61</v>
      </c>
    </row>
    <row r="537" spans="1:18" ht="15.75" customHeight="1">
      <c r="A537" s="13">
        <v>257</v>
      </c>
      <c r="B537" s="144">
        <v>44992</v>
      </c>
      <c r="C537" s="54" t="s">
        <v>4162</v>
      </c>
      <c r="D537" s="138" t="s">
        <v>575</v>
      </c>
      <c r="E537" s="9" t="s">
        <v>4163</v>
      </c>
      <c r="F537" s="30">
        <v>300</v>
      </c>
      <c r="G537" s="30"/>
      <c r="H537" s="120"/>
      <c r="I537" s="42" t="s">
        <v>91</v>
      </c>
      <c r="J537" s="128"/>
      <c r="K537" s="29"/>
      <c r="L537" s="29"/>
      <c r="M537" s="29"/>
      <c r="N537" s="43" t="s">
        <v>688</v>
      </c>
      <c r="O537" s="140"/>
      <c r="P537" s="31">
        <f t="shared" si="26"/>
        <v>6293.4999999999418</v>
      </c>
      <c r="Q537" s="31">
        <f t="shared" si="27"/>
        <v>506618.11000000004</v>
      </c>
      <c r="R537" s="31">
        <f t="shared" si="28"/>
        <v>512911.61</v>
      </c>
    </row>
    <row r="538" spans="1:18" ht="15.75" customHeight="1">
      <c r="A538" s="13">
        <v>257</v>
      </c>
      <c r="B538" s="144">
        <v>44992</v>
      </c>
      <c r="C538" s="54" t="s">
        <v>4164</v>
      </c>
      <c r="F538" s="30">
        <v>20</v>
      </c>
      <c r="G538" s="30"/>
      <c r="H538" s="120"/>
      <c r="I538" s="42" t="s">
        <v>89</v>
      </c>
      <c r="J538" s="128"/>
      <c r="K538" s="29" t="s">
        <v>4165</v>
      </c>
      <c r="L538" s="29"/>
      <c r="M538" s="29"/>
      <c r="N538" s="43" t="s">
        <v>688</v>
      </c>
      <c r="O538" s="140"/>
      <c r="P538" s="31">
        <f t="shared" si="26"/>
        <v>6273.4999999999418</v>
      </c>
      <c r="Q538" s="31">
        <f t="shared" si="27"/>
        <v>506638.11000000004</v>
      </c>
      <c r="R538" s="31">
        <f t="shared" si="28"/>
        <v>512911.61</v>
      </c>
    </row>
    <row r="539" spans="1:18" ht="15.75" customHeight="1">
      <c r="A539" s="13">
        <v>257</v>
      </c>
      <c r="B539" s="28">
        <v>44992</v>
      </c>
      <c r="C539" s="9" t="s">
        <v>4181</v>
      </c>
      <c r="D539" s="51" t="s">
        <v>575</v>
      </c>
      <c r="E539" s="51" t="s">
        <v>4182</v>
      </c>
      <c r="F539" s="32">
        <v>150</v>
      </c>
      <c r="G539" s="30"/>
      <c r="H539" s="120"/>
      <c r="I539" s="42" t="s">
        <v>91</v>
      </c>
      <c r="J539" s="128"/>
      <c r="K539" s="29"/>
      <c r="L539" s="29"/>
      <c r="M539" s="29"/>
      <c r="N539" s="43" t="s">
        <v>688</v>
      </c>
      <c r="O539" s="140"/>
      <c r="P539" s="31">
        <f t="shared" si="26"/>
        <v>6123.4999999999418</v>
      </c>
      <c r="Q539" s="31">
        <f t="shared" si="27"/>
        <v>506788.11000000004</v>
      </c>
      <c r="R539" s="31">
        <f t="shared" si="28"/>
        <v>512911.61</v>
      </c>
    </row>
    <row r="540" spans="1:18" ht="15.75" customHeight="1">
      <c r="A540" s="13">
        <v>257</v>
      </c>
      <c r="B540" s="28">
        <v>44993</v>
      </c>
      <c r="C540" s="158" t="s">
        <v>1166</v>
      </c>
      <c r="D540" s="159"/>
      <c r="F540" s="30">
        <v>1123</v>
      </c>
      <c r="G540" s="30"/>
      <c r="H540" s="120"/>
      <c r="I540" s="42" t="s">
        <v>91</v>
      </c>
      <c r="J540" s="43"/>
      <c r="K540" s="51" t="s">
        <v>1074</v>
      </c>
      <c r="L540" s="29">
        <v>3612</v>
      </c>
      <c r="N540" s="43" t="s">
        <v>688</v>
      </c>
      <c r="O540" s="140"/>
      <c r="P540" s="31">
        <f t="shared" si="26"/>
        <v>5000.4999999999418</v>
      </c>
      <c r="Q540" s="31">
        <f t="shared" si="27"/>
        <v>507911.11000000004</v>
      </c>
      <c r="R540" s="31">
        <f t="shared" si="28"/>
        <v>512911.61</v>
      </c>
    </row>
    <row r="541" spans="1:18" ht="15.75" customHeight="1">
      <c r="A541" s="13">
        <v>257</v>
      </c>
      <c r="B541" s="144">
        <v>44997</v>
      </c>
      <c r="C541" s="52" t="s">
        <v>962</v>
      </c>
      <c r="F541" s="30"/>
      <c r="G541" s="30">
        <v>43000</v>
      </c>
      <c r="H541" s="120"/>
      <c r="I541" s="128"/>
      <c r="J541" s="128"/>
      <c r="K541" s="29"/>
      <c r="L541" s="29"/>
      <c r="M541" s="29"/>
      <c r="N541" s="43" t="s">
        <v>688</v>
      </c>
      <c r="O541" s="140"/>
      <c r="P541" s="31">
        <f t="shared" si="26"/>
        <v>48000.499999999942</v>
      </c>
      <c r="Q541" s="31">
        <f t="shared" si="27"/>
        <v>507911.11000000004</v>
      </c>
      <c r="R541" s="31">
        <f t="shared" si="28"/>
        <v>555911.61</v>
      </c>
    </row>
    <row r="542" spans="1:18" ht="15.75" customHeight="1">
      <c r="A542" s="13">
        <v>257</v>
      </c>
      <c r="B542" s="144">
        <v>45005</v>
      </c>
      <c r="C542" s="52" t="s">
        <v>705</v>
      </c>
      <c r="F542" s="30">
        <v>226.85</v>
      </c>
      <c r="G542" s="30"/>
      <c r="H542" s="120"/>
      <c r="I542" s="42" t="s">
        <v>89</v>
      </c>
      <c r="J542" s="128"/>
      <c r="K542" s="29" t="s">
        <v>1823</v>
      </c>
      <c r="L542" s="29">
        <v>5003988</v>
      </c>
      <c r="M542" s="29"/>
      <c r="N542" s="43" t="s">
        <v>688</v>
      </c>
      <c r="O542" s="140"/>
      <c r="P542" s="31">
        <f t="shared" si="26"/>
        <v>47773.649999999965</v>
      </c>
      <c r="Q542" s="31">
        <f t="shared" si="27"/>
        <v>508137.96</v>
      </c>
      <c r="R542" s="31">
        <f t="shared" si="28"/>
        <v>555911.61</v>
      </c>
    </row>
    <row r="543" spans="1:18" ht="15.75" customHeight="1">
      <c r="A543" s="43">
        <v>257</v>
      </c>
      <c r="B543" s="28">
        <v>45008</v>
      </c>
      <c r="C543" s="52" t="s">
        <v>4174</v>
      </c>
      <c r="D543" s="30">
        <v>30</v>
      </c>
      <c r="E543" s="35"/>
      <c r="F543" s="30">
        <v>2</v>
      </c>
      <c r="G543" s="43"/>
      <c r="H543" s="14"/>
      <c r="I543" s="42" t="s">
        <v>89</v>
      </c>
      <c r="J543" s="29"/>
      <c r="K543" s="29" t="s">
        <v>1056</v>
      </c>
      <c r="L543" s="29">
        <v>232408503</v>
      </c>
      <c r="M543" s="29"/>
      <c r="N543" s="43" t="s">
        <v>688</v>
      </c>
      <c r="O543" s="140"/>
      <c r="P543" s="31">
        <f t="shared" si="26"/>
        <v>47771.649999999965</v>
      </c>
      <c r="Q543" s="31">
        <f t="shared" si="27"/>
        <v>508139.96</v>
      </c>
      <c r="R543" s="31">
        <f t="shared" si="28"/>
        <v>555911.61</v>
      </c>
    </row>
    <row r="544" spans="1:18" ht="15.75" customHeight="1">
      <c r="A544" s="43">
        <v>257</v>
      </c>
      <c r="B544" s="28">
        <v>45011</v>
      </c>
      <c r="C544" s="52" t="s">
        <v>2882</v>
      </c>
      <c r="D544" s="52"/>
      <c r="E544" s="29"/>
      <c r="F544" s="30">
        <v>2340</v>
      </c>
      <c r="G544" s="30"/>
      <c r="H544" s="120"/>
      <c r="I544" s="42" t="s">
        <v>91</v>
      </c>
      <c r="J544" s="128"/>
      <c r="K544" s="29" t="s">
        <v>4157</v>
      </c>
      <c r="L544" s="29">
        <v>1435</v>
      </c>
      <c r="M544" s="29"/>
      <c r="N544" s="43" t="s">
        <v>688</v>
      </c>
      <c r="O544" s="140"/>
      <c r="P544" s="31">
        <f t="shared" si="26"/>
        <v>45431.649999999965</v>
      </c>
      <c r="Q544" s="31">
        <f t="shared" si="27"/>
        <v>510479.96</v>
      </c>
      <c r="R544" s="31">
        <f t="shared" si="28"/>
        <v>555911.61</v>
      </c>
    </row>
    <row r="545" spans="1:18" ht="15.75" customHeight="1">
      <c r="A545" s="13">
        <v>257</v>
      </c>
      <c r="B545" s="62">
        <v>45019</v>
      </c>
      <c r="C545" s="153" t="s">
        <v>4166</v>
      </c>
      <c r="D545" s="13" t="s">
        <v>575</v>
      </c>
      <c r="E545" s="9" t="s">
        <v>4167</v>
      </c>
      <c r="F545" s="30">
        <v>200</v>
      </c>
      <c r="G545" s="30"/>
      <c r="H545" s="120"/>
      <c r="I545" s="42" t="s">
        <v>91</v>
      </c>
      <c r="J545" s="128"/>
      <c r="K545" s="29"/>
      <c r="L545" s="29"/>
      <c r="M545" s="29"/>
      <c r="N545" s="43" t="s">
        <v>688</v>
      </c>
      <c r="O545" s="140"/>
      <c r="P545" s="31">
        <f t="shared" si="26"/>
        <v>45231.649999999965</v>
      </c>
      <c r="Q545" s="31">
        <f t="shared" si="27"/>
        <v>510679.96</v>
      </c>
      <c r="R545" s="31">
        <f t="shared" si="28"/>
        <v>555911.61</v>
      </c>
    </row>
    <row r="546" spans="1:18" ht="15.75" customHeight="1">
      <c r="A546" s="13">
        <v>257</v>
      </c>
      <c r="B546" s="62">
        <v>45019</v>
      </c>
      <c r="C546" s="153" t="s">
        <v>1169</v>
      </c>
      <c r="D546" s="13" t="s">
        <v>575</v>
      </c>
      <c r="E546" s="9" t="s">
        <v>1170</v>
      </c>
      <c r="F546" s="30">
        <v>450</v>
      </c>
      <c r="G546" s="30"/>
      <c r="H546" s="120"/>
      <c r="I546" s="42" t="s">
        <v>91</v>
      </c>
      <c r="J546" s="128"/>
      <c r="K546" s="29"/>
      <c r="L546" s="29"/>
      <c r="M546" s="29"/>
      <c r="N546" s="43" t="s">
        <v>688</v>
      </c>
      <c r="O546" s="140"/>
      <c r="P546" s="31">
        <f t="shared" si="26"/>
        <v>44781.649999999965</v>
      </c>
      <c r="Q546" s="31">
        <f t="shared" si="27"/>
        <v>511129.96</v>
      </c>
      <c r="R546" s="31">
        <f t="shared" si="28"/>
        <v>555911.61</v>
      </c>
    </row>
    <row r="547" spans="1:18" ht="15.75" customHeight="1">
      <c r="A547" s="13">
        <v>257</v>
      </c>
      <c r="B547" s="62">
        <v>45019</v>
      </c>
      <c r="C547" s="9" t="s">
        <v>4168</v>
      </c>
      <c r="F547" s="30">
        <v>10530</v>
      </c>
      <c r="G547" s="30"/>
      <c r="H547" s="120"/>
      <c r="I547" s="42" t="s">
        <v>91</v>
      </c>
      <c r="J547" s="128"/>
      <c r="K547" s="29" t="s">
        <v>4155</v>
      </c>
      <c r="L547" s="29"/>
      <c r="M547" s="29"/>
      <c r="N547" s="43" t="s">
        <v>688</v>
      </c>
      <c r="O547" s="140"/>
      <c r="P547" s="31">
        <f t="shared" si="26"/>
        <v>34251.649999999965</v>
      </c>
      <c r="Q547" s="31">
        <f t="shared" si="27"/>
        <v>521659.96</v>
      </c>
      <c r="R547" s="31">
        <f t="shared" si="28"/>
        <v>555911.61</v>
      </c>
    </row>
    <row r="548" spans="1:18" ht="15.75" customHeight="1">
      <c r="A548" s="13">
        <v>257</v>
      </c>
      <c r="B548" s="28">
        <v>45029</v>
      </c>
      <c r="C548" s="111" t="s">
        <v>1171</v>
      </c>
      <c r="D548" s="111"/>
      <c r="F548" s="30">
        <v>1825</v>
      </c>
      <c r="G548" s="32"/>
      <c r="H548" s="14"/>
      <c r="I548" s="42" t="s">
        <v>91</v>
      </c>
      <c r="K548" s="9" t="s">
        <v>1074</v>
      </c>
      <c r="L548" s="9">
        <v>3717</v>
      </c>
      <c r="M548" s="29"/>
      <c r="N548" s="43" t="s">
        <v>688</v>
      </c>
      <c r="O548" s="140"/>
      <c r="P548" s="31">
        <f t="shared" si="26"/>
        <v>32426.649999999965</v>
      </c>
      <c r="Q548" s="31">
        <f t="shared" si="27"/>
        <v>523484.96</v>
      </c>
      <c r="R548" s="31">
        <f t="shared" si="28"/>
        <v>555911.61</v>
      </c>
    </row>
    <row r="549" spans="1:18" ht="15.75" customHeight="1">
      <c r="A549" s="43">
        <v>257</v>
      </c>
      <c r="B549" s="28">
        <v>45033</v>
      </c>
      <c r="C549" s="52" t="s">
        <v>2618</v>
      </c>
      <c r="D549" s="52"/>
      <c r="E549" s="29"/>
      <c r="F549" s="30">
        <v>60</v>
      </c>
      <c r="G549" s="30"/>
      <c r="H549" s="120"/>
      <c r="I549" s="42" t="s">
        <v>89</v>
      </c>
      <c r="J549" s="128"/>
      <c r="K549" s="29" t="s">
        <v>2619</v>
      </c>
      <c r="L549" s="29">
        <v>30405022708</v>
      </c>
      <c r="M549" s="29"/>
      <c r="N549" s="43" t="s">
        <v>688</v>
      </c>
      <c r="O549" s="140"/>
      <c r="P549" s="31">
        <f t="shared" si="26"/>
        <v>32366.649999999965</v>
      </c>
      <c r="Q549" s="31">
        <f t="shared" si="27"/>
        <v>523544.96</v>
      </c>
      <c r="R549" s="31">
        <f t="shared" si="28"/>
        <v>555911.61</v>
      </c>
    </row>
    <row r="550" spans="1:18" ht="15.75" customHeight="1">
      <c r="A550" s="43">
        <v>257</v>
      </c>
      <c r="B550" s="28">
        <v>45033</v>
      </c>
      <c r="C550" s="52" t="s">
        <v>4169</v>
      </c>
      <c r="D550" s="52"/>
      <c r="E550" s="29"/>
      <c r="F550" s="30">
        <v>310</v>
      </c>
      <c r="G550" s="30"/>
      <c r="H550" s="120"/>
      <c r="I550" s="42" t="s">
        <v>89</v>
      </c>
      <c r="J550" s="128"/>
      <c r="K550" s="29" t="s">
        <v>459</v>
      </c>
      <c r="L550" s="29">
        <v>9387</v>
      </c>
      <c r="M550" s="29"/>
      <c r="N550" s="43" t="s">
        <v>688</v>
      </c>
      <c r="O550" s="140"/>
      <c r="P550" s="31">
        <f t="shared" si="26"/>
        <v>32056.649999999965</v>
      </c>
      <c r="Q550" s="31">
        <f t="shared" si="27"/>
        <v>523854.96</v>
      </c>
      <c r="R550" s="31">
        <f t="shared" si="28"/>
        <v>555911.61</v>
      </c>
    </row>
    <row r="551" spans="1:18" ht="15.75" customHeight="1">
      <c r="A551" s="43">
        <v>257</v>
      </c>
      <c r="B551" s="28">
        <v>45034</v>
      </c>
      <c r="C551" s="52" t="s">
        <v>728</v>
      </c>
      <c r="D551" s="52"/>
      <c r="E551" s="29"/>
      <c r="F551" s="30">
        <v>2340</v>
      </c>
      <c r="G551" s="30"/>
      <c r="H551" s="120"/>
      <c r="I551" s="42" t="s">
        <v>91</v>
      </c>
      <c r="J551" s="128"/>
      <c r="K551" s="29" t="s">
        <v>4157</v>
      </c>
      <c r="L551" s="29">
        <v>1441</v>
      </c>
      <c r="M551" s="29"/>
      <c r="N551" s="43" t="s">
        <v>688</v>
      </c>
      <c r="O551" s="140"/>
      <c r="P551" s="31">
        <f t="shared" si="26"/>
        <v>29716.650000000023</v>
      </c>
      <c r="Q551" s="31">
        <f t="shared" si="27"/>
        <v>526194.96</v>
      </c>
      <c r="R551" s="31">
        <f t="shared" si="28"/>
        <v>555911.61</v>
      </c>
    </row>
    <row r="552" spans="1:18" ht="14.25" customHeight="1">
      <c r="A552" s="442">
        <v>257</v>
      </c>
      <c r="B552" s="28">
        <v>45036</v>
      </c>
      <c r="C552" s="51" t="s">
        <v>705</v>
      </c>
      <c r="F552" s="32">
        <v>99.1</v>
      </c>
      <c r="G552" s="30"/>
      <c r="H552" s="120"/>
      <c r="I552" s="42" t="s">
        <v>89</v>
      </c>
      <c r="J552" s="128"/>
      <c r="K552" s="29" t="s">
        <v>1066</v>
      </c>
      <c r="L552" s="29">
        <v>325392</v>
      </c>
      <c r="M552" s="29"/>
      <c r="N552" s="43" t="s">
        <v>688</v>
      </c>
      <c r="O552" s="140"/>
      <c r="P552" s="31">
        <f t="shared" si="26"/>
        <v>29617.550000000047</v>
      </c>
      <c r="Q552" s="31">
        <f t="shared" si="27"/>
        <v>526294.05999999994</v>
      </c>
      <c r="R552" s="31">
        <f t="shared" si="28"/>
        <v>555911.61</v>
      </c>
    </row>
    <row r="553" spans="1:18" ht="14.25" customHeight="1">
      <c r="A553" s="407">
        <v>257</v>
      </c>
      <c r="B553" s="28">
        <v>45037</v>
      </c>
      <c r="C553" s="51" t="s">
        <v>4183</v>
      </c>
      <c r="D553" s="52"/>
      <c r="E553" s="29"/>
      <c r="F553" s="30">
        <v>500</v>
      </c>
      <c r="G553" s="30"/>
      <c r="H553" s="120"/>
      <c r="I553" s="42" t="s">
        <v>91</v>
      </c>
      <c r="J553" s="128"/>
      <c r="K553" s="29" t="s">
        <v>1822</v>
      </c>
      <c r="L553" s="9">
        <v>405</v>
      </c>
      <c r="M553" s="29"/>
      <c r="N553" s="43" t="s">
        <v>688</v>
      </c>
      <c r="O553" s="140">
        <v>45091</v>
      </c>
      <c r="P553" s="31">
        <f t="shared" si="26"/>
        <v>29117.550000000047</v>
      </c>
      <c r="Q553" s="31">
        <f t="shared" si="27"/>
        <v>526794.05999999994</v>
      </c>
      <c r="R553" s="31">
        <f t="shared" si="28"/>
        <v>555911.61</v>
      </c>
    </row>
    <row r="554" spans="1:18" ht="15" customHeight="1">
      <c r="A554" s="43">
        <v>257</v>
      </c>
      <c r="B554" s="28">
        <v>45048</v>
      </c>
      <c r="C554" s="52" t="s">
        <v>728</v>
      </c>
      <c r="D554" s="52"/>
      <c r="E554" s="29"/>
      <c r="F554" s="30">
        <v>1638</v>
      </c>
      <c r="G554" s="30"/>
      <c r="H554" s="120"/>
      <c r="I554" s="43" t="s">
        <v>91</v>
      </c>
      <c r="J554" s="128"/>
      <c r="K554" s="29" t="s">
        <v>4157</v>
      </c>
      <c r="L554" s="29">
        <v>1447</v>
      </c>
      <c r="M554" s="29"/>
      <c r="N554" s="43" t="s">
        <v>688</v>
      </c>
      <c r="O554" s="140"/>
      <c r="P554" s="31">
        <f t="shared" si="26"/>
        <v>27479.550000000047</v>
      </c>
      <c r="Q554" s="31">
        <f t="shared" si="27"/>
        <v>528432.05999999994</v>
      </c>
      <c r="R554" s="31">
        <f t="shared" si="28"/>
        <v>555911.61</v>
      </c>
    </row>
    <row r="555" spans="1:18" ht="15" customHeight="1">
      <c r="A555" s="13">
        <v>257</v>
      </c>
      <c r="B555" s="28">
        <v>45048</v>
      </c>
      <c r="C555" s="111" t="s">
        <v>2894</v>
      </c>
      <c r="D555" s="111"/>
      <c r="F555" s="30">
        <v>1310</v>
      </c>
      <c r="G555" s="32"/>
      <c r="H555" s="14"/>
      <c r="I555" s="42" t="s">
        <v>91</v>
      </c>
      <c r="K555" s="9" t="s">
        <v>1074</v>
      </c>
      <c r="L555" s="29">
        <v>3964</v>
      </c>
      <c r="M555" s="29"/>
      <c r="N555" s="43" t="s">
        <v>688</v>
      </c>
      <c r="O555" s="140"/>
      <c r="P555" s="31">
        <f t="shared" si="26"/>
        <v>26169.550000000047</v>
      </c>
      <c r="Q555" s="31">
        <f t="shared" si="27"/>
        <v>529742.05999999994</v>
      </c>
      <c r="R555" s="31">
        <f t="shared" si="28"/>
        <v>555911.61</v>
      </c>
    </row>
    <row r="556" spans="1:18" ht="15.75" customHeight="1">
      <c r="A556" s="443">
        <v>257</v>
      </c>
      <c r="B556" s="144">
        <v>45050</v>
      </c>
      <c r="C556" s="236" t="s">
        <v>4170</v>
      </c>
      <c r="D556" s="162" t="s">
        <v>575</v>
      </c>
      <c r="E556" s="9" t="s">
        <v>4171</v>
      </c>
      <c r="F556" s="30">
        <v>250</v>
      </c>
      <c r="G556" s="32"/>
      <c r="H556" s="14"/>
      <c r="I556" s="42" t="s">
        <v>91</v>
      </c>
      <c r="N556" s="43" t="s">
        <v>688</v>
      </c>
      <c r="O556" s="140"/>
      <c r="P556" s="31">
        <f t="shared" si="26"/>
        <v>25919.550000000047</v>
      </c>
      <c r="Q556" s="31">
        <f t="shared" si="27"/>
        <v>529992.05999999994</v>
      </c>
      <c r="R556" s="31">
        <f t="shared" si="28"/>
        <v>555911.61</v>
      </c>
    </row>
    <row r="557" spans="1:18" ht="15.75" customHeight="1">
      <c r="A557" s="443">
        <v>257</v>
      </c>
      <c r="B557" s="144">
        <v>45050</v>
      </c>
      <c r="C557" s="236" t="s">
        <v>4172</v>
      </c>
      <c r="D557" s="162" t="s">
        <v>575</v>
      </c>
      <c r="E557" s="9" t="s">
        <v>4173</v>
      </c>
      <c r="F557" s="30">
        <v>100</v>
      </c>
      <c r="G557" s="32"/>
      <c r="H557" s="14"/>
      <c r="I557" s="42" t="s">
        <v>91</v>
      </c>
      <c r="N557" s="43" t="s">
        <v>688</v>
      </c>
      <c r="O557" s="140"/>
      <c r="P557" s="31">
        <f t="shared" si="26"/>
        <v>25819.550000000047</v>
      </c>
      <c r="Q557" s="31">
        <f t="shared" si="27"/>
        <v>530092.05999999994</v>
      </c>
      <c r="R557" s="31">
        <f t="shared" si="28"/>
        <v>555911.61</v>
      </c>
    </row>
    <row r="558" spans="1:18" ht="15.75" customHeight="1">
      <c r="A558" s="13">
        <v>257</v>
      </c>
      <c r="B558" s="28">
        <v>45055</v>
      </c>
      <c r="C558" s="52" t="s">
        <v>728</v>
      </c>
      <c r="F558" s="32">
        <v>600</v>
      </c>
      <c r="G558" s="32"/>
      <c r="H558" s="14"/>
      <c r="I558" s="42" t="s">
        <v>91</v>
      </c>
      <c r="K558" s="9" t="s">
        <v>2897</v>
      </c>
      <c r="L558" s="9">
        <v>2313</v>
      </c>
      <c r="N558" s="43" t="s">
        <v>688</v>
      </c>
      <c r="O558" s="140"/>
      <c r="P558" s="31">
        <f t="shared" si="26"/>
        <v>25219.550000000047</v>
      </c>
      <c r="Q558" s="31">
        <f t="shared" si="27"/>
        <v>530692.05999999994</v>
      </c>
      <c r="R558" s="31">
        <f t="shared" si="28"/>
        <v>555911.61</v>
      </c>
    </row>
    <row r="559" spans="1:18" ht="15.75" customHeight="1">
      <c r="A559" s="43">
        <v>257</v>
      </c>
      <c r="B559" s="28">
        <v>45063</v>
      </c>
      <c r="C559" s="153" t="s">
        <v>3832</v>
      </c>
      <c r="D559" s="52"/>
      <c r="E559" s="29"/>
      <c r="F559" s="30">
        <v>32.799999999999997</v>
      </c>
      <c r="G559" s="30"/>
      <c r="H559" s="120"/>
      <c r="I559" s="42" t="s">
        <v>89</v>
      </c>
      <c r="J559" s="128"/>
      <c r="K559" s="29" t="s">
        <v>2619</v>
      </c>
      <c r="L559" s="29">
        <v>1975</v>
      </c>
      <c r="M559" s="29"/>
      <c r="N559" s="43" t="s">
        <v>688</v>
      </c>
      <c r="O559" s="140"/>
      <c r="P559" s="31">
        <f t="shared" si="26"/>
        <v>25186.75</v>
      </c>
      <c r="Q559" s="31">
        <f t="shared" si="27"/>
        <v>530724.86</v>
      </c>
      <c r="R559" s="31">
        <f t="shared" si="28"/>
        <v>555911.61</v>
      </c>
    </row>
    <row r="560" spans="1:18" ht="15.75" customHeight="1">
      <c r="A560" s="43">
        <v>257</v>
      </c>
      <c r="B560" s="28">
        <v>45071</v>
      </c>
      <c r="C560" s="52" t="s">
        <v>728</v>
      </c>
      <c r="D560" s="52"/>
      <c r="E560" s="29"/>
      <c r="F560" s="30">
        <v>1895.4</v>
      </c>
      <c r="G560" s="30"/>
      <c r="H560" s="120"/>
      <c r="I560" s="43" t="s">
        <v>91</v>
      </c>
      <c r="J560" s="128"/>
      <c r="K560" s="29" t="s">
        <v>4157</v>
      </c>
      <c r="L560" s="29">
        <v>1454</v>
      </c>
      <c r="M560" s="29"/>
      <c r="N560" s="43" t="s">
        <v>688</v>
      </c>
      <c r="O560" s="140"/>
      <c r="P560" s="31">
        <f t="shared" si="26"/>
        <v>23291.349999999977</v>
      </c>
      <c r="Q560" s="31">
        <f t="shared" si="27"/>
        <v>532620.26</v>
      </c>
      <c r="R560" s="31">
        <f t="shared" si="28"/>
        <v>555911.61</v>
      </c>
    </row>
    <row r="561" spans="1:18" ht="15.75" customHeight="1">
      <c r="A561" s="13">
        <v>257</v>
      </c>
      <c r="B561" s="28">
        <v>45071</v>
      </c>
      <c r="C561" s="51" t="s">
        <v>728</v>
      </c>
      <c r="F561" s="32">
        <v>700</v>
      </c>
      <c r="G561" s="30"/>
      <c r="H561" s="120"/>
      <c r="I561" s="42" t="s">
        <v>91</v>
      </c>
      <c r="J561" s="128"/>
      <c r="K561" s="29" t="s">
        <v>2897</v>
      </c>
      <c r="L561" s="29">
        <v>2319</v>
      </c>
      <c r="M561" s="29"/>
      <c r="N561" s="43" t="s">
        <v>688</v>
      </c>
      <c r="O561" s="140"/>
      <c r="P561" s="31">
        <f t="shared" si="26"/>
        <v>22591.349999999977</v>
      </c>
      <c r="Q561" s="31">
        <f t="shared" si="27"/>
        <v>533320.26</v>
      </c>
      <c r="R561" s="31">
        <f t="shared" si="28"/>
        <v>555911.61</v>
      </c>
    </row>
    <row r="562" spans="1:18" ht="15.75" customHeight="1">
      <c r="A562" s="43">
        <v>257</v>
      </c>
      <c r="B562" s="28">
        <v>45075</v>
      </c>
      <c r="C562" s="52" t="s">
        <v>4175</v>
      </c>
      <c r="D562" s="52"/>
      <c r="E562" s="29"/>
      <c r="F562" s="30">
        <v>585</v>
      </c>
      <c r="G562" s="30"/>
      <c r="H562" s="120"/>
      <c r="I562" s="42" t="s">
        <v>91</v>
      </c>
      <c r="J562" s="128"/>
      <c r="K562" s="29" t="s">
        <v>4176</v>
      </c>
      <c r="L562" s="29">
        <v>119492</v>
      </c>
      <c r="M562" s="29"/>
      <c r="N562" s="43" t="s">
        <v>688</v>
      </c>
      <c r="O562" s="140"/>
      <c r="P562" s="31">
        <f t="shared" si="26"/>
        <v>22006.349999999977</v>
      </c>
      <c r="Q562" s="31">
        <f t="shared" si="27"/>
        <v>533905.26</v>
      </c>
      <c r="R562" s="31">
        <f t="shared" si="28"/>
        <v>555911.61</v>
      </c>
    </row>
    <row r="563" spans="1:18" ht="15.75" customHeight="1">
      <c r="A563" s="43">
        <v>257</v>
      </c>
      <c r="B563" s="28">
        <v>45081</v>
      </c>
      <c r="C563" s="111" t="s">
        <v>1183</v>
      </c>
      <c r="D563" s="111"/>
      <c r="F563" s="30">
        <v>749</v>
      </c>
      <c r="G563" s="32"/>
      <c r="H563" s="14"/>
      <c r="I563" s="42" t="s">
        <v>91</v>
      </c>
      <c r="K563" s="9" t="s">
        <v>1074</v>
      </c>
      <c r="L563" s="29">
        <v>4039</v>
      </c>
      <c r="M563" s="29"/>
      <c r="N563" s="43" t="s">
        <v>688</v>
      </c>
      <c r="O563" s="140"/>
      <c r="P563" s="31">
        <f t="shared" si="26"/>
        <v>21257.349999999977</v>
      </c>
      <c r="Q563" s="31">
        <f t="shared" si="27"/>
        <v>534654.26</v>
      </c>
      <c r="R563" s="31">
        <f t="shared" si="28"/>
        <v>555911.61</v>
      </c>
    </row>
    <row r="564" spans="1:18" ht="15.75" customHeight="1">
      <c r="A564" s="13">
        <v>257</v>
      </c>
      <c r="B564" s="28">
        <v>45082</v>
      </c>
      <c r="C564" s="48" t="s">
        <v>971</v>
      </c>
      <c r="D564" s="48"/>
      <c r="E564" s="29"/>
      <c r="F564" s="30">
        <v>1200</v>
      </c>
      <c r="G564" s="30"/>
      <c r="H564" s="30"/>
      <c r="I564" s="42" t="s">
        <v>91</v>
      </c>
      <c r="J564" s="43"/>
      <c r="K564" s="27" t="s">
        <v>2907</v>
      </c>
      <c r="L564" s="29">
        <v>2332</v>
      </c>
      <c r="M564" s="29"/>
      <c r="N564" s="43" t="s">
        <v>688</v>
      </c>
      <c r="O564" s="140"/>
      <c r="P564" s="31">
        <f t="shared" si="26"/>
        <v>20057.349999999977</v>
      </c>
      <c r="Q564" s="31">
        <f t="shared" si="27"/>
        <v>535854.26</v>
      </c>
      <c r="R564" s="31">
        <f t="shared" si="28"/>
        <v>555911.61</v>
      </c>
    </row>
    <row r="565" spans="1:18" ht="15.75" customHeight="1">
      <c r="A565" s="13">
        <v>257</v>
      </c>
      <c r="B565" s="28">
        <v>45083</v>
      </c>
      <c r="C565" s="159" t="s">
        <v>4177</v>
      </c>
      <c r="D565" s="162" t="s">
        <v>575</v>
      </c>
      <c r="E565" s="9" t="s">
        <v>4178</v>
      </c>
      <c r="F565" s="157">
        <v>250</v>
      </c>
      <c r="G565" s="30"/>
      <c r="H565" s="120"/>
      <c r="I565" s="42" t="s">
        <v>91</v>
      </c>
      <c r="J565" s="128"/>
      <c r="K565" s="29"/>
      <c r="L565" s="29"/>
      <c r="M565" s="29"/>
      <c r="N565" s="43" t="s">
        <v>688</v>
      </c>
      <c r="O565" s="140"/>
      <c r="P565" s="31">
        <f t="shared" si="26"/>
        <v>19807.349999999977</v>
      </c>
      <c r="Q565" s="31">
        <f t="shared" si="27"/>
        <v>536104.26</v>
      </c>
      <c r="R565" s="31">
        <f t="shared" si="28"/>
        <v>555911.61</v>
      </c>
    </row>
    <row r="566" spans="1:18" ht="15.75" customHeight="1">
      <c r="A566" s="13">
        <v>257</v>
      </c>
      <c r="B566" s="28">
        <v>45083</v>
      </c>
      <c r="C566" s="159" t="s">
        <v>4179</v>
      </c>
      <c r="F566" s="32">
        <v>28655</v>
      </c>
      <c r="G566" s="30"/>
      <c r="H566" s="120"/>
      <c r="I566" s="42" t="s">
        <v>91</v>
      </c>
      <c r="J566" s="128"/>
      <c r="K566" s="29" t="s">
        <v>4180</v>
      </c>
      <c r="L566" s="29">
        <v>400320</v>
      </c>
      <c r="M566" s="29"/>
      <c r="N566" s="43" t="s">
        <v>688</v>
      </c>
      <c r="O566" s="140"/>
      <c r="P566" s="31">
        <f t="shared" si="26"/>
        <v>-8847.6500000000233</v>
      </c>
      <c r="Q566" s="31">
        <f t="shared" si="27"/>
        <v>564759.26</v>
      </c>
      <c r="R566" s="31">
        <f t="shared" si="28"/>
        <v>555911.61</v>
      </c>
    </row>
    <row r="567" spans="1:18" ht="15.75" customHeight="1">
      <c r="A567" s="13">
        <v>257</v>
      </c>
      <c r="B567" s="28">
        <v>45085</v>
      </c>
      <c r="C567" s="48" t="s">
        <v>971</v>
      </c>
      <c r="F567" s="32">
        <v>5405.4</v>
      </c>
      <c r="G567" s="30"/>
      <c r="H567" s="120"/>
      <c r="I567" s="42" t="s">
        <v>91</v>
      </c>
      <c r="J567" s="128"/>
      <c r="K567" s="29" t="s">
        <v>4157</v>
      </c>
      <c r="L567" s="29">
        <v>1461</v>
      </c>
      <c r="M567" s="29"/>
      <c r="N567" s="43" t="s">
        <v>688</v>
      </c>
      <c r="O567" s="140"/>
      <c r="P567" s="31">
        <f t="shared" si="26"/>
        <v>-14253.050000000047</v>
      </c>
      <c r="Q567" s="31">
        <f t="shared" si="27"/>
        <v>570164.66</v>
      </c>
      <c r="R567" s="31">
        <f t="shared" si="28"/>
        <v>555911.61</v>
      </c>
    </row>
    <row r="568" spans="1:18" ht="15.75" customHeight="1">
      <c r="A568" s="43">
        <v>257</v>
      </c>
      <c r="B568" s="28">
        <v>45096</v>
      </c>
      <c r="C568" s="52" t="s">
        <v>4184</v>
      </c>
      <c r="D568" s="52"/>
      <c r="E568" s="29"/>
      <c r="F568" s="30">
        <v>3089</v>
      </c>
      <c r="G568" s="30"/>
      <c r="H568" s="120"/>
      <c r="I568" s="42" t="s">
        <v>91</v>
      </c>
      <c r="J568" s="128"/>
      <c r="K568" s="29" t="s">
        <v>4185</v>
      </c>
      <c r="L568" s="29"/>
      <c r="M568" s="29"/>
      <c r="N568" s="43" t="s">
        <v>688</v>
      </c>
      <c r="O568" s="140"/>
      <c r="P568" s="31">
        <f t="shared" si="26"/>
        <v>-17342.050000000047</v>
      </c>
      <c r="Q568" s="31">
        <f t="shared" si="27"/>
        <v>573253.66</v>
      </c>
      <c r="R568" s="31">
        <f t="shared" si="28"/>
        <v>555911.61</v>
      </c>
    </row>
    <row r="569" spans="1:18" ht="15.75" customHeight="1">
      <c r="A569" s="43">
        <v>257</v>
      </c>
      <c r="B569" s="28">
        <v>45097</v>
      </c>
      <c r="C569" s="52" t="s">
        <v>4186</v>
      </c>
      <c r="D569" s="52"/>
      <c r="E569" s="29"/>
      <c r="F569" s="30">
        <v>700</v>
      </c>
      <c r="G569" s="30"/>
      <c r="H569" s="120"/>
      <c r="I569" s="42" t="s">
        <v>91</v>
      </c>
      <c r="J569" s="128"/>
      <c r="K569" s="29" t="s">
        <v>752</v>
      </c>
      <c r="L569" s="29"/>
      <c r="M569" s="29"/>
      <c r="N569" s="43" t="s">
        <v>688</v>
      </c>
      <c r="O569" s="140"/>
      <c r="P569" s="31">
        <f t="shared" si="26"/>
        <v>-18042.050000000047</v>
      </c>
      <c r="Q569" s="31">
        <f t="shared" si="27"/>
        <v>573953.66</v>
      </c>
      <c r="R569" s="31">
        <f t="shared" si="28"/>
        <v>555911.61</v>
      </c>
    </row>
    <row r="570" spans="1:18" ht="15.75" customHeight="1">
      <c r="A570" s="43">
        <v>257</v>
      </c>
      <c r="B570" s="28">
        <v>45098</v>
      </c>
      <c r="C570" s="52" t="s">
        <v>962</v>
      </c>
      <c r="D570" s="52"/>
      <c r="E570" s="29"/>
      <c r="F570" s="30"/>
      <c r="G570" s="30">
        <v>50000</v>
      </c>
      <c r="H570" s="120"/>
      <c r="I570" s="42"/>
      <c r="J570" s="128"/>
      <c r="K570" s="29"/>
      <c r="L570" s="29"/>
      <c r="M570" s="29"/>
      <c r="N570" s="43" t="s">
        <v>688</v>
      </c>
      <c r="O570" s="140"/>
      <c r="P570" s="31">
        <f t="shared" si="26"/>
        <v>31957.949999999953</v>
      </c>
      <c r="Q570" s="31">
        <f t="shared" si="27"/>
        <v>573953.66</v>
      </c>
      <c r="R570" s="31">
        <f t="shared" si="28"/>
        <v>605911.61</v>
      </c>
    </row>
    <row r="571" spans="1:18" ht="15.75" customHeight="1">
      <c r="A571" s="13">
        <v>257</v>
      </c>
      <c r="B571" s="28">
        <v>45102</v>
      </c>
      <c r="C571" s="51" t="s">
        <v>728</v>
      </c>
      <c r="F571" s="32">
        <v>1860.3</v>
      </c>
      <c r="G571" s="30"/>
      <c r="H571" s="120"/>
      <c r="I571" s="42" t="s">
        <v>91</v>
      </c>
      <c r="J571" s="128"/>
      <c r="K571" s="29" t="s">
        <v>972</v>
      </c>
      <c r="L571" s="29">
        <v>1468</v>
      </c>
      <c r="M571" s="29"/>
      <c r="N571" s="43" t="s">
        <v>688</v>
      </c>
      <c r="O571" s="140"/>
      <c r="P571" s="31">
        <f t="shared" si="26"/>
        <v>30097.649999999907</v>
      </c>
      <c r="Q571" s="31">
        <f t="shared" si="27"/>
        <v>575813.96000000008</v>
      </c>
      <c r="R571" s="31">
        <f t="shared" si="28"/>
        <v>605911.61</v>
      </c>
    </row>
    <row r="572" spans="1:18" ht="15.75" customHeight="1">
      <c r="A572" s="43">
        <v>257</v>
      </c>
      <c r="B572" s="28">
        <v>45107</v>
      </c>
      <c r="C572" s="52" t="s">
        <v>728</v>
      </c>
      <c r="D572" s="52"/>
      <c r="E572" s="29"/>
      <c r="F572" s="30">
        <v>600</v>
      </c>
      <c r="G572" s="30"/>
      <c r="H572" s="120"/>
      <c r="I572" s="42" t="s">
        <v>91</v>
      </c>
      <c r="J572" s="128"/>
      <c r="K572" s="29" t="s">
        <v>2907</v>
      </c>
      <c r="L572" s="29">
        <v>2340</v>
      </c>
      <c r="M572" s="29"/>
      <c r="N572" s="43" t="s">
        <v>688</v>
      </c>
      <c r="O572" s="140"/>
      <c r="P572" s="31">
        <f t="shared" si="26"/>
        <v>29497.649999999907</v>
      </c>
      <c r="Q572" s="31">
        <f t="shared" si="27"/>
        <v>576413.96000000008</v>
      </c>
      <c r="R572" s="31">
        <f t="shared" si="28"/>
        <v>605911.61</v>
      </c>
    </row>
    <row r="573" spans="1:18" ht="15.75" customHeight="1">
      <c r="A573" s="43">
        <v>257</v>
      </c>
      <c r="B573" s="28">
        <v>45113</v>
      </c>
      <c r="C573" s="111" t="s">
        <v>1186</v>
      </c>
      <c r="D573" s="111"/>
      <c r="F573" s="30">
        <v>1591</v>
      </c>
      <c r="G573" s="14"/>
      <c r="H573" s="14"/>
      <c r="I573" s="42" t="s">
        <v>91</v>
      </c>
      <c r="K573" s="9" t="s">
        <v>1074</v>
      </c>
      <c r="L573" s="29">
        <v>4258</v>
      </c>
      <c r="M573" s="29"/>
      <c r="N573" s="43" t="s">
        <v>688</v>
      </c>
      <c r="O573" s="140"/>
      <c r="P573" s="31">
        <f t="shared" si="26"/>
        <v>27906.649999999907</v>
      </c>
      <c r="Q573" s="31">
        <f t="shared" si="27"/>
        <v>578004.96000000008</v>
      </c>
      <c r="R573" s="31">
        <f t="shared" si="28"/>
        <v>605911.61</v>
      </c>
    </row>
    <row r="574" spans="1:18" ht="15.75" customHeight="1">
      <c r="A574" s="43">
        <v>257</v>
      </c>
      <c r="B574" s="28">
        <v>45116</v>
      </c>
      <c r="C574" s="52" t="s">
        <v>4187</v>
      </c>
      <c r="D574" s="162" t="s">
        <v>575</v>
      </c>
      <c r="E574" s="9" t="s">
        <v>4188</v>
      </c>
      <c r="F574" s="30">
        <v>200</v>
      </c>
      <c r="G574" s="30"/>
      <c r="H574" s="120"/>
      <c r="I574" s="42" t="s">
        <v>91</v>
      </c>
      <c r="J574" s="128"/>
      <c r="K574" s="29"/>
      <c r="L574" s="29"/>
      <c r="M574" s="29"/>
      <c r="N574" s="43" t="s">
        <v>688</v>
      </c>
      <c r="O574" s="140"/>
      <c r="P574" s="31">
        <f t="shared" si="26"/>
        <v>27706.649999999907</v>
      </c>
      <c r="Q574" s="31">
        <f t="shared" si="27"/>
        <v>578204.96000000008</v>
      </c>
      <c r="R574" s="31">
        <f t="shared" si="28"/>
        <v>605911.61</v>
      </c>
    </row>
    <row r="575" spans="1:18" ht="15.75" customHeight="1">
      <c r="A575" s="43">
        <v>257</v>
      </c>
      <c r="B575" s="144">
        <v>45116</v>
      </c>
      <c r="C575" s="52" t="s">
        <v>1186</v>
      </c>
      <c r="D575" s="52" t="s">
        <v>1100</v>
      </c>
      <c r="F575" s="32">
        <v>298</v>
      </c>
      <c r="G575" s="35"/>
      <c r="H575" s="147"/>
      <c r="I575" s="42" t="s">
        <v>91</v>
      </c>
      <c r="N575" s="43" t="s">
        <v>688</v>
      </c>
      <c r="O575" s="140"/>
      <c r="P575" s="31">
        <f t="shared" si="26"/>
        <v>27408.649999999907</v>
      </c>
      <c r="Q575" s="31">
        <f t="shared" si="27"/>
        <v>578502.96000000008</v>
      </c>
      <c r="R575" s="31">
        <f t="shared" si="28"/>
        <v>605911.61</v>
      </c>
    </row>
    <row r="576" spans="1:18" ht="15.75" customHeight="1">
      <c r="A576" s="43">
        <v>257</v>
      </c>
      <c r="B576" s="144">
        <v>45116</v>
      </c>
      <c r="C576" s="51" t="s">
        <v>4189</v>
      </c>
      <c r="D576" s="52" t="s">
        <v>1100</v>
      </c>
      <c r="F576" s="32">
        <v>25</v>
      </c>
      <c r="G576" s="35"/>
      <c r="H576" s="147"/>
      <c r="I576" s="42" t="s">
        <v>91</v>
      </c>
      <c r="N576" s="43" t="s">
        <v>688</v>
      </c>
      <c r="O576" s="140"/>
      <c r="P576" s="31">
        <f t="shared" si="26"/>
        <v>27383.649999999907</v>
      </c>
      <c r="Q576" s="31">
        <f t="shared" si="27"/>
        <v>578527.96000000008</v>
      </c>
      <c r="R576" s="31">
        <f t="shared" si="28"/>
        <v>605911.61</v>
      </c>
    </row>
    <row r="577" spans="1:18" ht="15.75" customHeight="1">
      <c r="A577" s="43">
        <v>257</v>
      </c>
      <c r="B577" s="144">
        <v>45116</v>
      </c>
      <c r="C577" s="51" t="s">
        <v>4190</v>
      </c>
      <c r="D577" s="52" t="s">
        <v>1100</v>
      </c>
      <c r="F577" s="32">
        <v>61</v>
      </c>
      <c r="G577" s="35"/>
      <c r="H577" s="147"/>
      <c r="I577" s="42" t="s">
        <v>91</v>
      </c>
      <c r="N577" s="43" t="s">
        <v>688</v>
      </c>
      <c r="O577" s="140"/>
      <c r="P577" s="31">
        <f t="shared" si="26"/>
        <v>27322.649999999907</v>
      </c>
      <c r="Q577" s="31">
        <f t="shared" si="27"/>
        <v>578588.96000000008</v>
      </c>
      <c r="R577" s="31">
        <f t="shared" si="28"/>
        <v>605911.61</v>
      </c>
    </row>
    <row r="578" spans="1:18" ht="15.75" customHeight="1">
      <c r="A578" s="13">
        <v>257</v>
      </c>
      <c r="B578" s="28">
        <v>45116</v>
      </c>
      <c r="C578" s="51" t="s">
        <v>705</v>
      </c>
      <c r="F578" s="32">
        <v>140.5</v>
      </c>
      <c r="G578" s="30"/>
      <c r="H578" s="120"/>
      <c r="I578" s="42" t="s">
        <v>89</v>
      </c>
      <c r="J578" s="128"/>
      <c r="K578" s="29" t="s">
        <v>1066</v>
      </c>
      <c r="L578" s="29">
        <v>342201</v>
      </c>
      <c r="N578" s="43" t="s">
        <v>688</v>
      </c>
      <c r="O578" s="140"/>
      <c r="P578" s="31">
        <f t="shared" ref="P578:P641" si="29">R578-Q578</f>
        <v>27182.149999999907</v>
      </c>
      <c r="Q578" s="31">
        <f t="shared" si="27"/>
        <v>578729.46000000008</v>
      </c>
      <c r="R578" s="31">
        <f t="shared" si="28"/>
        <v>605911.61</v>
      </c>
    </row>
    <row r="579" spans="1:18" ht="15.75" customHeight="1">
      <c r="A579" s="13">
        <v>257</v>
      </c>
      <c r="B579" s="28">
        <v>45119</v>
      </c>
      <c r="C579" s="51" t="s">
        <v>728</v>
      </c>
      <c r="F579" s="32">
        <v>600</v>
      </c>
      <c r="G579" s="30"/>
      <c r="H579" s="120"/>
      <c r="I579" s="42" t="s">
        <v>91</v>
      </c>
      <c r="J579" s="128"/>
      <c r="K579" s="29" t="s">
        <v>2907</v>
      </c>
      <c r="L579" s="29">
        <v>2346</v>
      </c>
      <c r="N579" s="43" t="s">
        <v>688</v>
      </c>
      <c r="O579" s="140"/>
      <c r="P579" s="31">
        <f t="shared" si="29"/>
        <v>26582.149999999907</v>
      </c>
      <c r="Q579" s="31">
        <f t="shared" si="27"/>
        <v>579329.46000000008</v>
      </c>
      <c r="R579" s="31">
        <f t="shared" si="28"/>
        <v>605911.61</v>
      </c>
    </row>
    <row r="580" spans="1:18" ht="15.75" customHeight="1">
      <c r="A580" s="13">
        <v>257</v>
      </c>
      <c r="B580" s="28">
        <v>45119</v>
      </c>
      <c r="C580" s="51" t="s">
        <v>4191</v>
      </c>
      <c r="F580" s="32">
        <v>2106</v>
      </c>
      <c r="G580" s="30"/>
      <c r="H580" s="120"/>
      <c r="I580" s="42" t="s">
        <v>91</v>
      </c>
      <c r="J580" s="128"/>
      <c r="K580" s="29" t="s">
        <v>972</v>
      </c>
      <c r="L580" s="29">
        <v>1473</v>
      </c>
      <c r="N580" s="43" t="s">
        <v>688</v>
      </c>
      <c r="O580" s="140"/>
      <c r="P580" s="31">
        <f t="shared" si="29"/>
        <v>24476.149999999907</v>
      </c>
      <c r="Q580" s="31">
        <f t="shared" si="27"/>
        <v>581435.46000000008</v>
      </c>
      <c r="R580" s="31">
        <f t="shared" si="28"/>
        <v>605911.61</v>
      </c>
    </row>
    <row r="581" spans="1:18" ht="15.75" customHeight="1">
      <c r="A581" s="13">
        <v>257</v>
      </c>
      <c r="B581" s="28">
        <v>45124</v>
      </c>
      <c r="C581" s="51" t="s">
        <v>705</v>
      </c>
      <c r="F581" s="32">
        <v>48</v>
      </c>
      <c r="G581" s="30"/>
      <c r="H581" s="120"/>
      <c r="I581" s="42" t="s">
        <v>89</v>
      </c>
      <c r="J581" s="128"/>
      <c r="K581" s="29" t="s">
        <v>1066</v>
      </c>
      <c r="L581" s="29">
        <v>72819</v>
      </c>
      <c r="N581" s="43" t="s">
        <v>688</v>
      </c>
      <c r="O581" s="140"/>
      <c r="P581" s="31">
        <f t="shared" si="29"/>
        <v>24428.149999999907</v>
      </c>
      <c r="Q581" s="31">
        <f t="shared" si="27"/>
        <v>581483.46000000008</v>
      </c>
      <c r="R581" s="31">
        <f t="shared" si="28"/>
        <v>605911.61</v>
      </c>
    </row>
    <row r="582" spans="1:18" ht="15.75" customHeight="1">
      <c r="A582" s="13">
        <v>257</v>
      </c>
      <c r="B582" s="61">
        <v>45140</v>
      </c>
      <c r="C582" s="9" t="s">
        <v>698</v>
      </c>
      <c r="F582" s="32">
        <v>350</v>
      </c>
      <c r="G582" s="32"/>
      <c r="H582" s="14"/>
      <c r="I582" s="13" t="s">
        <v>91</v>
      </c>
      <c r="K582" s="29" t="s">
        <v>2098</v>
      </c>
      <c r="L582" s="29">
        <v>205</v>
      </c>
      <c r="N582" s="43" t="s">
        <v>688</v>
      </c>
      <c r="O582" s="140"/>
      <c r="P582" s="31">
        <f t="shared" si="29"/>
        <v>24078.149999999907</v>
      </c>
      <c r="Q582" s="31">
        <f t="shared" si="27"/>
        <v>581833.46000000008</v>
      </c>
      <c r="R582" s="31">
        <f t="shared" si="28"/>
        <v>605911.61</v>
      </c>
    </row>
    <row r="583" spans="1:18" ht="15.75" customHeight="1">
      <c r="A583" s="13">
        <v>257</v>
      </c>
      <c r="B583" s="61">
        <v>45140</v>
      </c>
      <c r="C583" s="52" t="s">
        <v>728</v>
      </c>
      <c r="D583" s="52"/>
      <c r="E583" s="29"/>
      <c r="F583" s="30">
        <v>600</v>
      </c>
      <c r="G583" s="30"/>
      <c r="H583" s="120"/>
      <c r="I583" s="42" t="s">
        <v>91</v>
      </c>
      <c r="J583" s="128"/>
      <c r="K583" s="29" t="s">
        <v>2907</v>
      </c>
      <c r="L583" s="29">
        <v>2349</v>
      </c>
      <c r="N583" s="43" t="s">
        <v>688</v>
      </c>
      <c r="O583" s="140"/>
      <c r="P583" s="31">
        <f t="shared" si="29"/>
        <v>23478.149999999907</v>
      </c>
      <c r="Q583" s="31">
        <f t="shared" si="27"/>
        <v>582433.46000000008</v>
      </c>
      <c r="R583" s="31">
        <f t="shared" si="28"/>
        <v>605911.61</v>
      </c>
    </row>
    <row r="584" spans="1:18" ht="15.75" customHeight="1">
      <c r="A584" s="13">
        <v>257</v>
      </c>
      <c r="B584" s="61">
        <v>45140</v>
      </c>
      <c r="C584" s="51" t="s">
        <v>728</v>
      </c>
      <c r="F584" s="32">
        <v>1883.7</v>
      </c>
      <c r="G584" s="30"/>
      <c r="H584" s="120"/>
      <c r="I584" s="42" t="s">
        <v>91</v>
      </c>
      <c r="J584" s="128"/>
      <c r="K584" s="29" t="s">
        <v>972</v>
      </c>
      <c r="L584" s="29">
        <v>1478</v>
      </c>
      <c r="N584" s="43" t="s">
        <v>688</v>
      </c>
      <c r="O584" s="140"/>
      <c r="P584" s="31">
        <f t="shared" si="29"/>
        <v>21594.449999999953</v>
      </c>
      <c r="Q584" s="31">
        <f t="shared" si="27"/>
        <v>584317.16</v>
      </c>
      <c r="R584" s="31">
        <f t="shared" si="28"/>
        <v>605911.61</v>
      </c>
    </row>
    <row r="585" spans="1:18" ht="15.75" customHeight="1">
      <c r="A585" s="13">
        <v>257</v>
      </c>
      <c r="B585" s="28">
        <v>45140</v>
      </c>
      <c r="C585" s="111" t="s">
        <v>1193</v>
      </c>
      <c r="D585" s="111"/>
      <c r="F585" s="30">
        <v>1685</v>
      </c>
      <c r="G585" s="14"/>
      <c r="H585" s="14"/>
      <c r="I585" s="42" t="s">
        <v>91</v>
      </c>
      <c r="K585" s="9" t="s">
        <v>1074</v>
      </c>
      <c r="L585" s="43">
        <v>4361</v>
      </c>
      <c r="N585" s="43" t="s">
        <v>688</v>
      </c>
      <c r="O585" s="140"/>
      <c r="P585" s="31">
        <f t="shared" si="29"/>
        <v>19909.449999999953</v>
      </c>
      <c r="Q585" s="31">
        <f t="shared" si="27"/>
        <v>586002.16</v>
      </c>
      <c r="R585" s="31">
        <f t="shared" si="28"/>
        <v>605911.61</v>
      </c>
    </row>
    <row r="586" spans="1:18" ht="15.75" customHeight="1">
      <c r="A586" s="13">
        <v>257</v>
      </c>
      <c r="B586" s="61">
        <v>45140</v>
      </c>
      <c r="C586" s="51" t="s">
        <v>4192</v>
      </c>
      <c r="F586" s="32">
        <v>14908.1</v>
      </c>
      <c r="G586" s="32"/>
      <c r="H586" s="14"/>
      <c r="I586" s="13" t="s">
        <v>91</v>
      </c>
      <c r="J586" s="128"/>
      <c r="K586" s="29" t="s">
        <v>4193</v>
      </c>
      <c r="L586" s="29"/>
      <c r="M586" s="29"/>
      <c r="N586" s="43" t="s">
        <v>688</v>
      </c>
      <c r="O586" s="140"/>
      <c r="P586" s="31">
        <f t="shared" si="29"/>
        <v>5001.3499999999767</v>
      </c>
      <c r="Q586" s="31">
        <f t="shared" si="27"/>
        <v>600910.26</v>
      </c>
      <c r="R586" s="31">
        <f t="shared" si="28"/>
        <v>605911.61</v>
      </c>
    </row>
    <row r="587" spans="1:18" ht="15.75" customHeight="1">
      <c r="A587" s="13">
        <v>257</v>
      </c>
      <c r="B587" s="61">
        <v>45145</v>
      </c>
      <c r="C587" s="51" t="s">
        <v>705</v>
      </c>
      <c r="F587" s="32">
        <v>362.9</v>
      </c>
      <c r="G587" s="32"/>
      <c r="H587" s="14"/>
      <c r="I587" s="13" t="s">
        <v>89</v>
      </c>
      <c r="J587" s="128"/>
      <c r="K587" s="29" t="s">
        <v>4194</v>
      </c>
      <c r="L587" s="29">
        <v>10700</v>
      </c>
      <c r="M587" s="29"/>
      <c r="N587" s="43" t="s">
        <v>688</v>
      </c>
      <c r="O587" s="140"/>
      <c r="P587" s="31">
        <f t="shared" si="29"/>
        <v>4638.4499999999534</v>
      </c>
      <c r="Q587" s="31">
        <f t="shared" si="27"/>
        <v>601273.16</v>
      </c>
      <c r="R587" s="31">
        <f t="shared" si="28"/>
        <v>605911.61</v>
      </c>
    </row>
    <row r="588" spans="1:18" ht="15.75" customHeight="1">
      <c r="A588" s="13">
        <v>257</v>
      </c>
      <c r="B588" s="62">
        <v>45146</v>
      </c>
      <c r="C588" s="111" t="s">
        <v>4195</v>
      </c>
      <c r="D588" s="51" t="s">
        <v>575</v>
      </c>
      <c r="E588" s="9" t="s">
        <v>4196</v>
      </c>
      <c r="F588" s="32">
        <v>100</v>
      </c>
      <c r="G588" s="13"/>
      <c r="H588" s="62"/>
      <c r="I588" s="13" t="s">
        <v>91</v>
      </c>
      <c r="J588" s="128"/>
      <c r="K588" s="29"/>
      <c r="L588" s="29"/>
      <c r="M588" s="29"/>
      <c r="N588" s="43" t="s">
        <v>688</v>
      </c>
      <c r="O588" s="140"/>
      <c r="P588" s="31">
        <f t="shared" si="29"/>
        <v>4538.4499999999534</v>
      </c>
      <c r="Q588" s="31">
        <f t="shared" si="27"/>
        <v>601373.16</v>
      </c>
      <c r="R588" s="31">
        <f t="shared" si="28"/>
        <v>605911.61</v>
      </c>
    </row>
    <row r="589" spans="1:18" ht="15.75" customHeight="1">
      <c r="A589" s="13">
        <v>257</v>
      </c>
      <c r="B589" s="61">
        <v>45153</v>
      </c>
      <c r="C589" s="52" t="s">
        <v>728</v>
      </c>
      <c r="F589" s="32">
        <v>1801.8</v>
      </c>
      <c r="G589" s="32"/>
      <c r="H589" s="14"/>
      <c r="I589" s="13" t="s">
        <v>91</v>
      </c>
      <c r="J589" s="128"/>
      <c r="K589" s="29" t="s">
        <v>972</v>
      </c>
      <c r="L589" s="29">
        <v>1484</v>
      </c>
      <c r="M589" s="29"/>
      <c r="N589" s="43" t="s">
        <v>688</v>
      </c>
      <c r="O589" s="140"/>
      <c r="P589" s="31">
        <f t="shared" si="29"/>
        <v>2736.6499999999069</v>
      </c>
      <c r="Q589" s="31">
        <f t="shared" ref="Q589:Q652" si="30">SUBTOTAL(9,$F$2:F589)</f>
        <v>603174.96000000008</v>
      </c>
      <c r="R589" s="31">
        <f t="shared" ref="R589:R652" si="31">SUBTOTAL(9,$G$2:G589)</f>
        <v>605911.61</v>
      </c>
    </row>
    <row r="590" spans="1:18" ht="15.75" customHeight="1">
      <c r="A590" s="13">
        <v>257</v>
      </c>
      <c r="B590" s="61">
        <v>45153</v>
      </c>
      <c r="C590" s="51" t="s">
        <v>728</v>
      </c>
      <c r="F590" s="32">
        <v>600</v>
      </c>
      <c r="G590" s="32"/>
      <c r="H590" s="14"/>
      <c r="I590" s="13" t="s">
        <v>91</v>
      </c>
      <c r="J590" s="128"/>
      <c r="K590" s="29" t="s">
        <v>2907</v>
      </c>
      <c r="L590" s="29">
        <v>2353</v>
      </c>
      <c r="M590" s="29"/>
      <c r="N590" s="43" t="s">
        <v>688</v>
      </c>
      <c r="O590" s="140"/>
      <c r="P590" s="31">
        <f t="shared" si="29"/>
        <v>2136.6499999999069</v>
      </c>
      <c r="Q590" s="31">
        <f t="shared" si="30"/>
        <v>603774.96000000008</v>
      </c>
      <c r="R590" s="31">
        <f t="shared" si="31"/>
        <v>605911.61</v>
      </c>
    </row>
    <row r="591" spans="1:18" ht="15.75" customHeight="1">
      <c r="A591" s="43">
        <v>257</v>
      </c>
      <c r="B591" s="28">
        <v>45175</v>
      </c>
      <c r="C591" s="52" t="s">
        <v>1174</v>
      </c>
      <c r="D591" s="52"/>
      <c r="E591" s="29"/>
      <c r="F591" s="30">
        <v>649</v>
      </c>
      <c r="G591" s="30"/>
      <c r="H591" s="120"/>
      <c r="I591" s="42" t="s">
        <v>89</v>
      </c>
      <c r="J591" s="128"/>
      <c r="K591" s="29" t="s">
        <v>2629</v>
      </c>
      <c r="L591" s="29">
        <v>2505</v>
      </c>
      <c r="M591" s="29"/>
      <c r="N591" s="43" t="s">
        <v>688</v>
      </c>
      <c r="O591" s="140"/>
      <c r="P591" s="31">
        <f t="shared" si="29"/>
        <v>1487.6499999999069</v>
      </c>
      <c r="Q591" s="31">
        <f t="shared" si="30"/>
        <v>604423.96000000008</v>
      </c>
      <c r="R591" s="31">
        <f t="shared" si="31"/>
        <v>605911.61</v>
      </c>
    </row>
    <row r="592" spans="1:18" ht="15.75" customHeight="1">
      <c r="A592" s="43">
        <v>257</v>
      </c>
      <c r="B592" s="28">
        <v>45176</v>
      </c>
      <c r="C592" s="153" t="s">
        <v>4197</v>
      </c>
      <c r="D592" s="52"/>
      <c r="E592" s="29"/>
      <c r="F592" s="30">
        <v>1200</v>
      </c>
      <c r="G592" s="30"/>
      <c r="H592" s="120"/>
      <c r="I592" s="42" t="s">
        <v>91</v>
      </c>
      <c r="J592" s="128"/>
      <c r="K592" s="29" t="s">
        <v>4100</v>
      </c>
      <c r="L592" s="29">
        <v>13932</v>
      </c>
      <c r="M592" s="29"/>
      <c r="N592" s="43" t="s">
        <v>688</v>
      </c>
      <c r="O592" s="140"/>
      <c r="P592" s="31">
        <f t="shared" si="29"/>
        <v>287.64999999990687</v>
      </c>
      <c r="Q592" s="31">
        <f t="shared" si="30"/>
        <v>605623.96000000008</v>
      </c>
      <c r="R592" s="31">
        <f t="shared" si="31"/>
        <v>605911.61</v>
      </c>
    </row>
    <row r="593" spans="1:18" ht="15.75" customHeight="1">
      <c r="A593" s="43">
        <v>257</v>
      </c>
      <c r="B593" s="28">
        <v>45176</v>
      </c>
      <c r="C593" s="52" t="s">
        <v>4198</v>
      </c>
      <c r="D593" s="52"/>
      <c r="E593" s="29"/>
      <c r="F593" s="30">
        <v>87</v>
      </c>
      <c r="G593" s="30"/>
      <c r="H593" s="120"/>
      <c r="I593" s="42" t="s">
        <v>89</v>
      </c>
      <c r="J593" s="128"/>
      <c r="K593" s="29" t="s">
        <v>4199</v>
      </c>
      <c r="L593" s="29">
        <v>1040482</v>
      </c>
      <c r="M593" s="29"/>
      <c r="N593" s="43" t="s">
        <v>688</v>
      </c>
      <c r="O593" s="140"/>
      <c r="P593" s="31">
        <f t="shared" si="29"/>
        <v>200.64999999990687</v>
      </c>
      <c r="Q593" s="31">
        <f t="shared" si="30"/>
        <v>605710.96000000008</v>
      </c>
      <c r="R593" s="31">
        <f t="shared" si="31"/>
        <v>605911.61</v>
      </c>
    </row>
    <row r="594" spans="1:18" ht="15.75" customHeight="1">
      <c r="A594" s="13">
        <v>257</v>
      </c>
      <c r="B594" s="62">
        <v>45179</v>
      </c>
      <c r="C594" s="111" t="s">
        <v>1198</v>
      </c>
      <c r="D594" s="51"/>
      <c r="F594" s="14">
        <v>1778</v>
      </c>
      <c r="G594" s="13"/>
      <c r="H594" s="62"/>
      <c r="I594" s="13" t="s">
        <v>91</v>
      </c>
      <c r="K594" s="9" t="s">
        <v>1074</v>
      </c>
      <c r="L594" s="9">
        <v>4528</v>
      </c>
      <c r="M594" s="29"/>
      <c r="N594" s="43" t="s">
        <v>688</v>
      </c>
      <c r="O594" s="140">
        <v>45174</v>
      </c>
      <c r="P594" s="31">
        <f t="shared" si="29"/>
        <v>-1577.3500000000931</v>
      </c>
      <c r="Q594" s="31">
        <f t="shared" si="30"/>
        <v>607488.96000000008</v>
      </c>
      <c r="R594" s="31">
        <f t="shared" si="31"/>
        <v>605911.61</v>
      </c>
    </row>
    <row r="595" spans="1:18" ht="15.75" customHeight="1">
      <c r="A595" s="13">
        <v>257</v>
      </c>
      <c r="B595" s="61">
        <v>45179</v>
      </c>
      <c r="C595" s="51" t="s">
        <v>728</v>
      </c>
      <c r="F595" s="32">
        <v>600</v>
      </c>
      <c r="G595" s="32"/>
      <c r="H595" s="14"/>
      <c r="I595" s="13" t="s">
        <v>91</v>
      </c>
      <c r="J595" s="128"/>
      <c r="K595" s="29" t="s">
        <v>2907</v>
      </c>
      <c r="L595" s="29">
        <v>2359</v>
      </c>
      <c r="M595" s="29"/>
      <c r="N595" s="43" t="s">
        <v>688</v>
      </c>
      <c r="O595" s="140"/>
      <c r="P595" s="31">
        <f t="shared" si="29"/>
        <v>-2177.3500000000931</v>
      </c>
      <c r="Q595" s="31">
        <f t="shared" si="30"/>
        <v>608088.96000000008</v>
      </c>
      <c r="R595" s="31">
        <f t="shared" si="31"/>
        <v>605911.61</v>
      </c>
    </row>
    <row r="596" spans="1:18" ht="15.75" customHeight="1">
      <c r="A596" s="13">
        <v>257</v>
      </c>
      <c r="B596" s="61">
        <v>45179</v>
      </c>
      <c r="C596" s="51" t="s">
        <v>728</v>
      </c>
      <c r="D596" s="52"/>
      <c r="E596" s="29"/>
      <c r="F596" s="30">
        <v>1778.4</v>
      </c>
      <c r="G596" s="30"/>
      <c r="H596" s="120"/>
      <c r="I596" s="13" t="s">
        <v>91</v>
      </c>
      <c r="J596" s="128"/>
      <c r="K596" s="29" t="s">
        <v>972</v>
      </c>
      <c r="L596" s="29">
        <v>1491</v>
      </c>
      <c r="M596" s="29"/>
      <c r="N596" s="43" t="s">
        <v>688</v>
      </c>
      <c r="O596" s="140"/>
      <c r="P596" s="31">
        <f t="shared" si="29"/>
        <v>-3955.7500000001164</v>
      </c>
      <c r="Q596" s="31">
        <f t="shared" si="30"/>
        <v>609867.3600000001</v>
      </c>
      <c r="R596" s="31">
        <f t="shared" si="31"/>
        <v>605911.61</v>
      </c>
    </row>
    <row r="597" spans="1:18" ht="15.75" customHeight="1">
      <c r="A597" s="43">
        <v>257</v>
      </c>
      <c r="B597" s="28">
        <v>45180</v>
      </c>
      <c r="C597" s="52" t="s">
        <v>962</v>
      </c>
      <c r="D597" s="52"/>
      <c r="E597" s="29"/>
      <c r="F597" s="30"/>
      <c r="G597" s="30">
        <v>10000</v>
      </c>
      <c r="H597" s="120"/>
      <c r="I597" s="42"/>
      <c r="J597" s="128"/>
      <c r="K597" s="29"/>
      <c r="L597" s="29"/>
      <c r="M597" s="29"/>
      <c r="N597" s="43" t="s">
        <v>688</v>
      </c>
      <c r="O597" s="140"/>
      <c r="P597" s="31">
        <f t="shared" si="29"/>
        <v>6044.2499999998836</v>
      </c>
      <c r="Q597" s="31">
        <f t="shared" si="30"/>
        <v>609867.3600000001</v>
      </c>
      <c r="R597" s="31">
        <f t="shared" si="31"/>
        <v>615911.61</v>
      </c>
    </row>
    <row r="598" spans="1:18" ht="15.75" customHeight="1">
      <c r="A598" s="13">
        <v>257</v>
      </c>
      <c r="B598" s="61">
        <v>45197</v>
      </c>
      <c r="C598" s="9" t="s">
        <v>4206</v>
      </c>
      <c r="F598" s="32">
        <v>408</v>
      </c>
      <c r="G598" s="30"/>
      <c r="H598" s="120"/>
      <c r="I598" s="42" t="s">
        <v>89</v>
      </c>
      <c r="J598" s="128"/>
      <c r="K598" s="29" t="s">
        <v>4207</v>
      </c>
      <c r="L598" s="29">
        <v>99680</v>
      </c>
      <c r="M598" s="29"/>
      <c r="N598" s="43" t="s">
        <v>688</v>
      </c>
      <c r="O598" s="140"/>
      <c r="P598" s="31">
        <f t="shared" si="29"/>
        <v>5636.2499999998836</v>
      </c>
      <c r="Q598" s="31">
        <f t="shared" si="30"/>
        <v>610275.3600000001</v>
      </c>
      <c r="R598" s="31">
        <f t="shared" si="31"/>
        <v>615911.61</v>
      </c>
    </row>
    <row r="599" spans="1:18" ht="15.75" customHeight="1">
      <c r="A599" s="43">
        <v>257</v>
      </c>
      <c r="B599" s="62">
        <v>45202</v>
      </c>
      <c r="C599" s="52" t="s">
        <v>4200</v>
      </c>
      <c r="D599" s="13" t="s">
        <v>575</v>
      </c>
      <c r="E599" s="9" t="s">
        <v>4201</v>
      </c>
      <c r="F599" s="30">
        <v>200</v>
      </c>
      <c r="G599" s="30"/>
      <c r="H599" s="120"/>
      <c r="I599" s="13" t="s">
        <v>91</v>
      </c>
      <c r="J599" s="128"/>
      <c r="K599" s="29"/>
      <c r="L599" s="29"/>
      <c r="M599" s="29"/>
      <c r="N599" s="43" t="s">
        <v>688</v>
      </c>
      <c r="O599" s="140"/>
      <c r="P599" s="31">
        <f t="shared" si="29"/>
        <v>5436.2499999998836</v>
      </c>
      <c r="Q599" s="31">
        <f t="shared" si="30"/>
        <v>610475.3600000001</v>
      </c>
      <c r="R599" s="31">
        <f t="shared" si="31"/>
        <v>615911.61</v>
      </c>
    </row>
    <row r="600" spans="1:18" ht="15.75" customHeight="1">
      <c r="A600" s="43">
        <v>257</v>
      </c>
      <c r="B600" s="62">
        <v>45202</v>
      </c>
      <c r="C600" s="153" t="s">
        <v>4202</v>
      </c>
      <c r="D600" s="13" t="s">
        <v>575</v>
      </c>
      <c r="E600" s="9" t="s">
        <v>4203</v>
      </c>
      <c r="F600" s="30">
        <v>200</v>
      </c>
      <c r="G600" s="30"/>
      <c r="H600" s="120"/>
      <c r="I600" s="42" t="s">
        <v>91</v>
      </c>
      <c r="J600" s="128"/>
      <c r="K600" s="29"/>
      <c r="L600" s="29"/>
      <c r="M600" s="29"/>
      <c r="N600" s="43" t="s">
        <v>688</v>
      </c>
      <c r="O600" s="140"/>
      <c r="P600" s="31">
        <f t="shared" si="29"/>
        <v>5236.2499999998836</v>
      </c>
      <c r="Q600" s="31">
        <f t="shared" si="30"/>
        <v>610675.3600000001</v>
      </c>
      <c r="R600" s="31">
        <f t="shared" si="31"/>
        <v>615911.61</v>
      </c>
    </row>
    <row r="601" spans="1:18" ht="15.75" customHeight="1">
      <c r="A601" s="43">
        <v>257</v>
      </c>
      <c r="B601" s="62">
        <v>45202</v>
      </c>
      <c r="C601" s="51" t="s">
        <v>4204</v>
      </c>
      <c r="D601" s="13" t="s">
        <v>575</v>
      </c>
      <c r="E601" s="51" t="s">
        <v>4205</v>
      </c>
      <c r="F601" s="30">
        <v>75</v>
      </c>
      <c r="G601" s="30"/>
      <c r="H601" s="120"/>
      <c r="I601" s="13" t="s">
        <v>91</v>
      </c>
      <c r="J601" s="128"/>
      <c r="K601" s="29"/>
      <c r="L601" s="29"/>
      <c r="M601" s="29"/>
      <c r="N601" s="43" t="s">
        <v>688</v>
      </c>
      <c r="O601" s="140"/>
      <c r="P601" s="31">
        <f t="shared" si="29"/>
        <v>5161.2499999998836</v>
      </c>
      <c r="Q601" s="31">
        <f t="shared" si="30"/>
        <v>610750.3600000001</v>
      </c>
      <c r="R601" s="31">
        <f t="shared" si="31"/>
        <v>615911.61</v>
      </c>
    </row>
    <row r="602" spans="1:18" ht="15.75" customHeight="1">
      <c r="A602" s="43">
        <v>257</v>
      </c>
      <c r="B602" s="28">
        <v>45202</v>
      </c>
      <c r="C602" s="111" t="s">
        <v>1203</v>
      </c>
      <c r="D602" s="111"/>
      <c r="F602" s="30">
        <v>2200</v>
      </c>
      <c r="G602" s="14"/>
      <c r="H602" s="14"/>
      <c r="I602" s="42" t="s">
        <v>91</v>
      </c>
      <c r="J602" s="147"/>
      <c r="K602" s="29" t="s">
        <v>1204</v>
      </c>
      <c r="L602" s="9">
        <v>7</v>
      </c>
      <c r="M602" s="29"/>
      <c r="N602" s="43" t="s">
        <v>688</v>
      </c>
      <c r="O602" s="140"/>
      <c r="P602" s="31">
        <f t="shared" si="29"/>
        <v>2961.2499999998836</v>
      </c>
      <c r="Q602" s="31">
        <f t="shared" si="30"/>
        <v>612950.3600000001</v>
      </c>
      <c r="R602" s="31">
        <f t="shared" si="31"/>
        <v>615911.61</v>
      </c>
    </row>
    <row r="603" spans="1:18" ht="15.75" customHeight="1">
      <c r="A603" s="13">
        <v>257</v>
      </c>
      <c r="B603" s="62">
        <v>45204</v>
      </c>
      <c r="C603" s="51" t="s">
        <v>728</v>
      </c>
      <c r="F603" s="32">
        <v>600</v>
      </c>
      <c r="G603" s="32"/>
      <c r="H603" s="14"/>
      <c r="I603" s="13" t="s">
        <v>91</v>
      </c>
      <c r="J603" s="128"/>
      <c r="K603" s="29" t="s">
        <v>2907</v>
      </c>
      <c r="L603" s="29">
        <v>2363</v>
      </c>
      <c r="M603" s="29"/>
      <c r="N603" s="43" t="s">
        <v>688</v>
      </c>
      <c r="O603" s="140"/>
      <c r="P603" s="31">
        <f t="shared" si="29"/>
        <v>2361.2499999998836</v>
      </c>
      <c r="Q603" s="31">
        <f t="shared" si="30"/>
        <v>613550.3600000001</v>
      </c>
      <c r="R603" s="31">
        <f t="shared" si="31"/>
        <v>615911.61</v>
      </c>
    </row>
    <row r="604" spans="1:18" ht="15.75" customHeight="1">
      <c r="A604" s="43">
        <v>257</v>
      </c>
      <c r="B604" s="28">
        <v>45204</v>
      </c>
      <c r="C604" s="51" t="s">
        <v>728</v>
      </c>
      <c r="D604" s="52"/>
      <c r="E604" s="29"/>
      <c r="F604" s="30">
        <v>2304.9</v>
      </c>
      <c r="G604" s="30"/>
      <c r="H604" s="120"/>
      <c r="I604" s="42" t="s">
        <v>91</v>
      </c>
      <c r="J604" s="128"/>
      <c r="K604" s="29" t="s">
        <v>972</v>
      </c>
      <c r="L604" s="29">
        <v>1495</v>
      </c>
      <c r="M604" s="29"/>
      <c r="N604" s="43" t="s">
        <v>688</v>
      </c>
      <c r="O604" s="140"/>
      <c r="P604" s="31">
        <f t="shared" si="29"/>
        <v>56.349999999860302</v>
      </c>
      <c r="Q604" s="31">
        <f t="shared" si="30"/>
        <v>615855.26000000013</v>
      </c>
      <c r="R604" s="31">
        <f t="shared" si="31"/>
        <v>615911.61</v>
      </c>
    </row>
    <row r="605" spans="1:18" ht="15.75" customHeight="1">
      <c r="A605" s="13">
        <v>257</v>
      </c>
      <c r="B605" s="62">
        <v>45224</v>
      </c>
      <c r="C605" s="51" t="s">
        <v>728</v>
      </c>
      <c r="F605" s="32">
        <v>600</v>
      </c>
      <c r="G605" s="32"/>
      <c r="H605" s="14"/>
      <c r="I605" s="13" t="s">
        <v>91</v>
      </c>
      <c r="J605" s="128"/>
      <c r="K605" s="29" t="s">
        <v>2907</v>
      </c>
      <c r="L605" s="29">
        <v>2366</v>
      </c>
      <c r="M605" s="29"/>
      <c r="N605" s="43" t="s">
        <v>688</v>
      </c>
      <c r="O605" s="140"/>
      <c r="P605" s="31">
        <f t="shared" si="29"/>
        <v>-543.6500000001397</v>
      </c>
      <c r="Q605" s="31">
        <f t="shared" si="30"/>
        <v>616455.26000000013</v>
      </c>
      <c r="R605" s="31">
        <f t="shared" si="31"/>
        <v>615911.61</v>
      </c>
    </row>
    <row r="606" spans="1:18" ht="15.75" customHeight="1">
      <c r="A606" s="43">
        <v>257</v>
      </c>
      <c r="B606" s="28">
        <v>45224</v>
      </c>
      <c r="C606" s="51" t="s">
        <v>728</v>
      </c>
      <c r="D606" s="52"/>
      <c r="E606" s="29"/>
      <c r="F606" s="30">
        <v>2691</v>
      </c>
      <c r="G606" s="30"/>
      <c r="H606" s="120"/>
      <c r="I606" s="42" t="s">
        <v>91</v>
      </c>
      <c r="J606" s="128"/>
      <c r="K606" s="29" t="s">
        <v>972</v>
      </c>
      <c r="L606" s="29">
        <v>1501</v>
      </c>
      <c r="M606" s="29"/>
      <c r="N606" s="43" t="s">
        <v>688</v>
      </c>
      <c r="O606" s="140">
        <v>45224</v>
      </c>
      <c r="P606" s="31">
        <f t="shared" si="29"/>
        <v>-3234.6500000001397</v>
      </c>
      <c r="Q606" s="31">
        <f t="shared" si="30"/>
        <v>619146.26000000013</v>
      </c>
      <c r="R606" s="31">
        <f t="shared" si="31"/>
        <v>615911.61</v>
      </c>
    </row>
    <row r="607" spans="1:18" ht="15.75" customHeight="1">
      <c r="A607" s="43">
        <v>257</v>
      </c>
      <c r="B607" s="28">
        <v>45231</v>
      </c>
      <c r="C607" s="52" t="s">
        <v>962</v>
      </c>
      <c r="D607" s="52"/>
      <c r="E607" s="29"/>
      <c r="F607" s="30"/>
      <c r="G607" s="30">
        <v>20000</v>
      </c>
      <c r="H607" s="14"/>
      <c r="I607" s="13"/>
      <c r="J607" s="128"/>
      <c r="K607" s="29"/>
      <c r="L607" s="29"/>
      <c r="M607" s="29"/>
      <c r="N607" s="43" t="s">
        <v>688</v>
      </c>
      <c r="O607" s="140"/>
      <c r="P607" s="31">
        <f t="shared" si="29"/>
        <v>16765.34999999986</v>
      </c>
      <c r="Q607" s="31">
        <f t="shared" si="30"/>
        <v>619146.26000000013</v>
      </c>
      <c r="R607" s="31">
        <f t="shared" si="31"/>
        <v>635911.61</v>
      </c>
    </row>
    <row r="608" spans="1:18" ht="15.75" customHeight="1">
      <c r="A608" s="13">
        <v>257</v>
      </c>
      <c r="B608" s="28">
        <v>45237</v>
      </c>
      <c r="C608" s="111" t="s">
        <v>1205</v>
      </c>
      <c r="D608" s="111"/>
      <c r="F608" s="30">
        <v>1123</v>
      </c>
      <c r="G608" s="14"/>
      <c r="H608" s="14"/>
      <c r="I608" s="42" t="s">
        <v>91</v>
      </c>
      <c r="K608" s="9" t="s">
        <v>576</v>
      </c>
      <c r="L608" s="29">
        <v>172</v>
      </c>
      <c r="M608" s="29"/>
      <c r="N608" s="43" t="s">
        <v>688</v>
      </c>
      <c r="O608" s="140"/>
      <c r="P608" s="31">
        <f t="shared" si="29"/>
        <v>15642.34999999986</v>
      </c>
      <c r="Q608" s="31">
        <f t="shared" si="30"/>
        <v>620269.26000000013</v>
      </c>
      <c r="R608" s="31">
        <f t="shared" si="31"/>
        <v>635911.61</v>
      </c>
    </row>
    <row r="609" spans="1:18" ht="15.75" customHeight="1">
      <c r="A609" s="43">
        <v>257</v>
      </c>
      <c r="B609" s="28">
        <v>45238</v>
      </c>
      <c r="C609" s="51" t="s">
        <v>728</v>
      </c>
      <c r="D609" s="52"/>
      <c r="E609" s="29"/>
      <c r="F609" s="30">
        <v>2749.5</v>
      </c>
      <c r="G609" s="30"/>
      <c r="H609" s="120"/>
      <c r="I609" s="42" t="s">
        <v>91</v>
      </c>
      <c r="J609" s="128"/>
      <c r="K609" s="29" t="s">
        <v>972</v>
      </c>
      <c r="L609" s="29">
        <v>1511</v>
      </c>
      <c r="M609" s="29"/>
      <c r="N609" s="43" t="s">
        <v>688</v>
      </c>
      <c r="O609" s="140"/>
      <c r="P609" s="31">
        <f t="shared" si="29"/>
        <v>12892.84999999986</v>
      </c>
      <c r="Q609" s="31">
        <f t="shared" si="30"/>
        <v>623018.76000000013</v>
      </c>
      <c r="R609" s="31">
        <f t="shared" si="31"/>
        <v>635911.61</v>
      </c>
    </row>
    <row r="610" spans="1:18" ht="15.75" customHeight="1">
      <c r="A610" s="43">
        <v>257</v>
      </c>
      <c r="B610" s="28">
        <v>45251</v>
      </c>
      <c r="C610" s="175" t="s">
        <v>4208</v>
      </c>
      <c r="D610" s="52"/>
      <c r="E610" s="29"/>
      <c r="F610" s="30">
        <v>10000</v>
      </c>
      <c r="G610" s="30"/>
      <c r="H610" s="120"/>
      <c r="I610" s="42" t="s">
        <v>91</v>
      </c>
      <c r="J610" s="128"/>
      <c r="K610" s="29" t="s">
        <v>4209</v>
      </c>
      <c r="L610" s="29">
        <v>22</v>
      </c>
      <c r="M610" s="29"/>
      <c r="N610" s="43" t="s">
        <v>688</v>
      </c>
      <c r="O610" s="140"/>
      <c r="P610" s="31">
        <f t="shared" si="29"/>
        <v>2892.8499999998603</v>
      </c>
      <c r="Q610" s="31">
        <f t="shared" si="30"/>
        <v>633018.76000000013</v>
      </c>
      <c r="R610" s="31">
        <f t="shared" si="31"/>
        <v>635911.61</v>
      </c>
    </row>
    <row r="611" spans="1:18" ht="15.75" customHeight="1">
      <c r="A611" s="43">
        <v>257</v>
      </c>
      <c r="B611" s="28">
        <v>45259</v>
      </c>
      <c r="C611" s="51" t="s">
        <v>728</v>
      </c>
      <c r="D611" s="52"/>
      <c r="E611" s="29"/>
      <c r="F611" s="30">
        <v>2340</v>
      </c>
      <c r="G611" s="30"/>
      <c r="H611" s="120"/>
      <c r="I611" s="42" t="s">
        <v>91</v>
      </c>
      <c r="J611" s="128"/>
      <c r="K611" s="29" t="s">
        <v>972</v>
      </c>
      <c r="L611" s="29">
        <v>1514</v>
      </c>
      <c r="M611" s="29"/>
      <c r="N611" s="43" t="s">
        <v>688</v>
      </c>
      <c r="O611" s="140"/>
      <c r="P611" s="31">
        <f t="shared" si="29"/>
        <v>552.8499999998603</v>
      </c>
      <c r="Q611" s="31">
        <f t="shared" si="30"/>
        <v>635358.76000000013</v>
      </c>
      <c r="R611" s="31">
        <f t="shared" si="31"/>
        <v>635911.61</v>
      </c>
    </row>
    <row r="612" spans="1:18" ht="15.75" customHeight="1">
      <c r="A612" s="13">
        <v>257</v>
      </c>
      <c r="B612" s="28">
        <v>45259</v>
      </c>
      <c r="C612" s="51" t="s">
        <v>728</v>
      </c>
      <c r="F612" s="32">
        <v>600</v>
      </c>
      <c r="G612" s="32"/>
      <c r="H612" s="14"/>
      <c r="I612" s="13" t="s">
        <v>91</v>
      </c>
      <c r="J612" s="128"/>
      <c r="K612" s="29" t="s">
        <v>2907</v>
      </c>
      <c r="L612" s="29">
        <v>2371</v>
      </c>
      <c r="M612" s="29"/>
      <c r="N612" s="43" t="s">
        <v>688</v>
      </c>
      <c r="O612" s="140">
        <v>45264</v>
      </c>
      <c r="P612" s="31">
        <f t="shared" si="29"/>
        <v>-47.150000000139698</v>
      </c>
      <c r="Q612" s="31">
        <f t="shared" si="30"/>
        <v>635958.76000000013</v>
      </c>
      <c r="R612" s="31">
        <f t="shared" si="31"/>
        <v>635911.61</v>
      </c>
    </row>
    <row r="613" spans="1:18" ht="15.75" customHeight="1">
      <c r="A613" s="43">
        <v>257</v>
      </c>
      <c r="B613" s="28">
        <v>45265</v>
      </c>
      <c r="C613" s="51" t="s">
        <v>728</v>
      </c>
      <c r="D613" s="52"/>
      <c r="E613" s="29"/>
      <c r="F613" s="30">
        <v>1813</v>
      </c>
      <c r="G613" s="30"/>
      <c r="H613" s="120"/>
      <c r="I613" s="42" t="s">
        <v>91</v>
      </c>
      <c r="J613" s="128"/>
      <c r="K613" s="29" t="s">
        <v>972</v>
      </c>
      <c r="L613" s="29">
        <v>1518</v>
      </c>
      <c r="M613" s="29"/>
      <c r="N613" s="43" t="s">
        <v>688</v>
      </c>
      <c r="O613" s="140"/>
      <c r="P613" s="31">
        <f t="shared" si="29"/>
        <v>-1860.1500000001397</v>
      </c>
      <c r="Q613" s="31">
        <f t="shared" si="30"/>
        <v>637771.76000000013</v>
      </c>
      <c r="R613" s="31">
        <f t="shared" si="31"/>
        <v>635911.61</v>
      </c>
    </row>
    <row r="614" spans="1:18" ht="15.75" customHeight="1">
      <c r="A614" s="13">
        <v>257</v>
      </c>
      <c r="B614" s="28">
        <v>45265</v>
      </c>
      <c r="C614" s="51" t="s">
        <v>728</v>
      </c>
      <c r="F614" s="32">
        <v>600</v>
      </c>
      <c r="G614" s="32"/>
      <c r="H614" s="14"/>
      <c r="I614" s="13" t="s">
        <v>91</v>
      </c>
      <c r="J614" s="128"/>
      <c r="K614" s="29" t="s">
        <v>2907</v>
      </c>
      <c r="L614" s="29">
        <v>2373</v>
      </c>
      <c r="M614" s="29"/>
      <c r="N614" s="43" t="s">
        <v>688</v>
      </c>
      <c r="O614" s="140"/>
      <c r="P614" s="31">
        <f t="shared" si="29"/>
        <v>-2460.1500000001397</v>
      </c>
      <c r="Q614" s="31">
        <f t="shared" si="30"/>
        <v>638371.76000000013</v>
      </c>
      <c r="R614" s="31">
        <f t="shared" si="31"/>
        <v>635911.61</v>
      </c>
    </row>
    <row r="615" spans="1:18" ht="15.75" customHeight="1">
      <c r="A615" s="13">
        <v>257</v>
      </c>
      <c r="B615" s="61">
        <v>45273</v>
      </c>
      <c r="C615" s="9" t="s">
        <v>698</v>
      </c>
      <c r="F615" s="32">
        <v>600</v>
      </c>
      <c r="G615" s="32"/>
      <c r="H615" s="14"/>
      <c r="I615" s="13" t="s">
        <v>91</v>
      </c>
      <c r="K615" s="29" t="s">
        <v>2098</v>
      </c>
      <c r="L615" s="29">
        <v>261</v>
      </c>
      <c r="M615" s="29"/>
      <c r="N615" s="43" t="s">
        <v>688</v>
      </c>
      <c r="O615" s="140"/>
      <c r="P615" s="31">
        <f t="shared" si="29"/>
        <v>-3060.1500000001397</v>
      </c>
      <c r="Q615" s="31">
        <f t="shared" si="30"/>
        <v>638971.76000000013</v>
      </c>
      <c r="R615" s="31">
        <f t="shared" si="31"/>
        <v>635911.61</v>
      </c>
    </row>
    <row r="616" spans="1:18" ht="15.75" customHeight="1">
      <c r="A616" s="43">
        <v>257</v>
      </c>
      <c r="B616" s="28">
        <v>45289</v>
      </c>
      <c r="C616" s="52" t="s">
        <v>962</v>
      </c>
      <c r="D616" s="52"/>
      <c r="E616" s="29"/>
      <c r="F616" s="30"/>
      <c r="G616" s="30">
        <v>10000</v>
      </c>
      <c r="H616" s="120"/>
      <c r="I616" s="42"/>
      <c r="J616" s="128"/>
      <c r="K616" s="29"/>
      <c r="L616" s="29"/>
      <c r="M616" s="29"/>
      <c r="N616" s="43" t="s">
        <v>688</v>
      </c>
      <c r="O616" s="140"/>
      <c r="P616" s="31">
        <f t="shared" si="29"/>
        <v>6939.8499999998603</v>
      </c>
      <c r="Q616" s="31">
        <f t="shared" si="30"/>
        <v>638971.76000000013</v>
      </c>
      <c r="R616" s="31">
        <f t="shared" si="31"/>
        <v>645911.61</v>
      </c>
    </row>
    <row r="617" spans="1:18" ht="15.75" customHeight="1">
      <c r="A617" s="43">
        <v>257</v>
      </c>
      <c r="B617" s="28">
        <v>45294</v>
      </c>
      <c r="C617" s="51" t="s">
        <v>728</v>
      </c>
      <c r="D617" s="52"/>
      <c r="E617" s="29"/>
      <c r="F617" s="30">
        <v>1989</v>
      </c>
      <c r="G617" s="30"/>
      <c r="H617" s="120"/>
      <c r="I617" s="42" t="s">
        <v>91</v>
      </c>
      <c r="J617" s="128"/>
      <c r="K617" s="29" t="s">
        <v>972</v>
      </c>
      <c r="L617" s="29">
        <v>1524</v>
      </c>
      <c r="M617" s="29"/>
      <c r="N617" s="43" t="s">
        <v>688</v>
      </c>
      <c r="O617" s="140"/>
      <c r="P617" s="31">
        <f t="shared" si="29"/>
        <v>4950.8499999998603</v>
      </c>
      <c r="Q617" s="31">
        <f t="shared" si="30"/>
        <v>640960.76000000013</v>
      </c>
      <c r="R617" s="31">
        <f t="shared" si="31"/>
        <v>645911.61</v>
      </c>
    </row>
    <row r="618" spans="1:18" ht="15.75" customHeight="1">
      <c r="A618" s="43">
        <v>257</v>
      </c>
      <c r="B618" s="28">
        <v>45294</v>
      </c>
      <c r="C618" s="51" t="s">
        <v>728</v>
      </c>
      <c r="D618" s="52"/>
      <c r="E618" s="29"/>
      <c r="F618" s="30">
        <v>600</v>
      </c>
      <c r="G618" s="30"/>
      <c r="H618" s="120"/>
      <c r="I618" s="42" t="s">
        <v>91</v>
      </c>
      <c r="J618" s="128"/>
      <c r="K618" s="29" t="s">
        <v>2907</v>
      </c>
      <c r="L618" s="29">
        <v>2376</v>
      </c>
      <c r="M618" s="29"/>
      <c r="N618" s="43" t="s">
        <v>688</v>
      </c>
      <c r="O618" s="140"/>
      <c r="P618" s="31">
        <f t="shared" si="29"/>
        <v>4350.8499999998603</v>
      </c>
      <c r="Q618" s="31">
        <f t="shared" si="30"/>
        <v>641560.76000000013</v>
      </c>
      <c r="R618" s="31">
        <f t="shared" si="31"/>
        <v>645911.61</v>
      </c>
    </row>
    <row r="619" spans="1:18" ht="15.75" customHeight="1">
      <c r="A619" s="13">
        <v>257</v>
      </c>
      <c r="B619" s="28">
        <v>45295</v>
      </c>
      <c r="C619" s="111" t="s">
        <v>1216</v>
      </c>
      <c r="D619" s="111"/>
      <c r="F619" s="30">
        <v>936</v>
      </c>
      <c r="G619" s="14"/>
      <c r="H619" s="14"/>
      <c r="I619" s="42" t="s">
        <v>91</v>
      </c>
      <c r="K619" s="9" t="s">
        <v>576</v>
      </c>
      <c r="L619" s="9">
        <v>465</v>
      </c>
      <c r="M619" s="29"/>
      <c r="N619" s="43" t="s">
        <v>688</v>
      </c>
      <c r="O619" s="140"/>
      <c r="P619" s="31">
        <f t="shared" si="29"/>
        <v>3414.8499999998603</v>
      </c>
      <c r="Q619" s="31">
        <f t="shared" si="30"/>
        <v>642496.76000000013</v>
      </c>
      <c r="R619" s="31">
        <f t="shared" si="31"/>
        <v>645911.61</v>
      </c>
    </row>
    <row r="620" spans="1:18" ht="15.75" customHeight="1">
      <c r="A620" s="13">
        <v>257</v>
      </c>
      <c r="B620" s="61">
        <v>45295</v>
      </c>
      <c r="C620" s="51" t="s">
        <v>4210</v>
      </c>
      <c r="F620" s="32">
        <v>11136</v>
      </c>
      <c r="G620" s="32"/>
      <c r="H620" s="14"/>
      <c r="I620" s="13" t="s">
        <v>91</v>
      </c>
      <c r="J620" s="128"/>
      <c r="K620" s="29" t="s">
        <v>4193</v>
      </c>
      <c r="L620" s="29"/>
      <c r="M620" s="29"/>
      <c r="N620" s="43" t="s">
        <v>688</v>
      </c>
      <c r="O620" s="140"/>
      <c r="P620" s="31">
        <f t="shared" si="29"/>
        <v>-7721.1500000001397</v>
      </c>
      <c r="Q620" s="31">
        <f t="shared" si="30"/>
        <v>653632.76000000013</v>
      </c>
      <c r="R620" s="31">
        <f t="shared" si="31"/>
        <v>645911.61</v>
      </c>
    </row>
    <row r="621" spans="1:18" ht="15.75" customHeight="1">
      <c r="A621" s="43">
        <v>257</v>
      </c>
      <c r="B621" s="28">
        <v>45328</v>
      </c>
      <c r="C621" s="52" t="s">
        <v>4211</v>
      </c>
      <c r="D621" s="328" t="s">
        <v>45</v>
      </c>
      <c r="E621" s="328" t="s">
        <v>4212</v>
      </c>
      <c r="F621" s="329">
        <v>350</v>
      </c>
      <c r="G621" s="30"/>
      <c r="H621" s="120"/>
      <c r="I621" s="13" t="s">
        <v>91</v>
      </c>
      <c r="J621" s="128"/>
      <c r="K621" s="29"/>
      <c r="L621" s="29"/>
      <c r="M621" s="29"/>
      <c r="N621" s="43" t="s">
        <v>688</v>
      </c>
      <c r="O621" s="140"/>
      <c r="P621" s="31">
        <f t="shared" si="29"/>
        <v>-8071.1500000001397</v>
      </c>
      <c r="Q621" s="31">
        <f t="shared" si="30"/>
        <v>653982.76000000013</v>
      </c>
      <c r="R621" s="31">
        <f t="shared" si="31"/>
        <v>645911.61</v>
      </c>
    </row>
    <row r="622" spans="1:18" ht="15.75" customHeight="1">
      <c r="A622" s="43">
        <v>257</v>
      </c>
      <c r="B622" s="28">
        <v>45329</v>
      </c>
      <c r="C622" s="51" t="s">
        <v>728</v>
      </c>
      <c r="D622" s="52"/>
      <c r="E622" s="29"/>
      <c r="F622" s="30">
        <v>1638</v>
      </c>
      <c r="G622" s="30"/>
      <c r="H622" s="120"/>
      <c r="I622" s="42" t="s">
        <v>91</v>
      </c>
      <c r="J622" s="128"/>
      <c r="K622" s="29" t="s">
        <v>972</v>
      </c>
      <c r="L622" s="29">
        <v>1529</v>
      </c>
      <c r="M622" s="29"/>
      <c r="N622" s="43" t="s">
        <v>688</v>
      </c>
      <c r="O622" s="140"/>
      <c r="P622" s="31">
        <f t="shared" si="29"/>
        <v>-9709.1500000001397</v>
      </c>
      <c r="Q622" s="31">
        <f t="shared" si="30"/>
        <v>655620.76000000013</v>
      </c>
      <c r="R622" s="31">
        <f t="shared" si="31"/>
        <v>645911.61</v>
      </c>
    </row>
    <row r="623" spans="1:18" ht="15.75" customHeight="1">
      <c r="A623" s="13">
        <v>257</v>
      </c>
      <c r="B623" s="61">
        <v>45329</v>
      </c>
      <c r="C623" s="51" t="s">
        <v>4213</v>
      </c>
      <c r="F623" s="32">
        <v>399</v>
      </c>
      <c r="G623" s="30"/>
      <c r="H623" s="120"/>
      <c r="I623" s="42" t="s">
        <v>89</v>
      </c>
      <c r="J623" s="128"/>
      <c r="K623" s="29" t="s">
        <v>4214</v>
      </c>
      <c r="L623" s="29"/>
      <c r="M623" s="29"/>
      <c r="N623" s="43" t="s">
        <v>688</v>
      </c>
      <c r="O623" s="140">
        <v>45330</v>
      </c>
      <c r="P623" s="31">
        <f t="shared" si="29"/>
        <v>-10108.15000000014</v>
      </c>
      <c r="Q623" s="31">
        <f t="shared" si="30"/>
        <v>656019.76000000013</v>
      </c>
      <c r="R623" s="31">
        <f t="shared" si="31"/>
        <v>645911.61</v>
      </c>
    </row>
    <row r="624" spans="1:18" ht="15.75" customHeight="1">
      <c r="A624" s="43">
        <v>257</v>
      </c>
      <c r="B624" s="28">
        <v>45329</v>
      </c>
      <c r="C624" s="52" t="s">
        <v>728</v>
      </c>
      <c r="D624" s="52"/>
      <c r="E624" s="29"/>
      <c r="F624" s="30">
        <v>600</v>
      </c>
      <c r="G624" s="30"/>
      <c r="H624" s="120"/>
      <c r="I624" s="42" t="s">
        <v>91</v>
      </c>
      <c r="J624" s="128"/>
      <c r="K624" s="29" t="s">
        <v>2907</v>
      </c>
      <c r="L624" s="29">
        <v>2379</v>
      </c>
      <c r="M624" s="29"/>
      <c r="N624" s="43" t="s">
        <v>688</v>
      </c>
      <c r="O624" s="140"/>
      <c r="P624" s="31">
        <f t="shared" si="29"/>
        <v>-10708.15000000014</v>
      </c>
      <c r="Q624" s="31">
        <f t="shared" si="30"/>
        <v>656619.76000000013</v>
      </c>
      <c r="R624" s="31">
        <f t="shared" si="31"/>
        <v>645911.61</v>
      </c>
    </row>
    <row r="625" spans="1:18" ht="15.75" customHeight="1">
      <c r="A625" s="43">
        <v>257</v>
      </c>
      <c r="B625" s="28">
        <v>45334</v>
      </c>
      <c r="C625" s="52" t="s">
        <v>705</v>
      </c>
      <c r="D625" s="52"/>
      <c r="E625" s="29"/>
      <c r="F625" s="30">
        <v>29.9</v>
      </c>
      <c r="G625" s="30"/>
      <c r="H625" s="120"/>
      <c r="I625" s="42" t="s">
        <v>89</v>
      </c>
      <c r="J625" s="128"/>
      <c r="K625" s="29" t="s">
        <v>1066</v>
      </c>
      <c r="L625" s="29">
        <v>40356</v>
      </c>
      <c r="M625" s="29"/>
      <c r="N625" s="43" t="s">
        <v>688</v>
      </c>
      <c r="O625" s="140"/>
      <c r="P625" s="31">
        <f t="shared" si="29"/>
        <v>-10738.050000000163</v>
      </c>
      <c r="Q625" s="31">
        <f t="shared" si="30"/>
        <v>656649.66000000015</v>
      </c>
      <c r="R625" s="31">
        <f t="shared" si="31"/>
        <v>645911.61</v>
      </c>
    </row>
    <row r="626" spans="1:18" ht="15.75" customHeight="1">
      <c r="A626" s="43">
        <v>257</v>
      </c>
      <c r="B626" s="28">
        <v>45335</v>
      </c>
      <c r="C626" s="48" t="s">
        <v>4215</v>
      </c>
      <c r="D626" s="52"/>
      <c r="E626" s="29"/>
      <c r="F626" s="30">
        <v>1755</v>
      </c>
      <c r="G626" s="35"/>
      <c r="H626" s="35"/>
      <c r="I626" s="42" t="s">
        <v>91</v>
      </c>
      <c r="J626" s="147"/>
      <c r="K626" s="147" t="s">
        <v>1064</v>
      </c>
      <c r="L626" s="29">
        <v>1345</v>
      </c>
      <c r="M626" s="29"/>
      <c r="N626" s="43" t="s">
        <v>688</v>
      </c>
      <c r="O626" s="140"/>
      <c r="P626" s="31">
        <f t="shared" si="29"/>
        <v>-12493.050000000163</v>
      </c>
      <c r="Q626" s="31">
        <f t="shared" si="30"/>
        <v>658404.66000000015</v>
      </c>
      <c r="R626" s="31">
        <f t="shared" si="31"/>
        <v>645911.61</v>
      </c>
    </row>
    <row r="627" spans="1:18" ht="15.75" customHeight="1">
      <c r="A627" s="43">
        <v>257</v>
      </c>
      <c r="B627" s="28">
        <v>45337</v>
      </c>
      <c r="C627" s="52" t="s">
        <v>962</v>
      </c>
      <c r="D627" s="52"/>
      <c r="E627" s="29"/>
      <c r="F627" s="30"/>
      <c r="G627" s="30">
        <v>15000</v>
      </c>
      <c r="H627" s="120"/>
      <c r="I627" s="42"/>
      <c r="J627" s="128"/>
      <c r="K627" s="29"/>
      <c r="L627" s="29"/>
      <c r="M627" s="29"/>
      <c r="N627" s="43" t="s">
        <v>688</v>
      </c>
      <c r="O627" s="140"/>
      <c r="P627" s="31">
        <f t="shared" si="29"/>
        <v>2506.949999999837</v>
      </c>
      <c r="Q627" s="31">
        <f t="shared" si="30"/>
        <v>658404.66000000015</v>
      </c>
      <c r="R627" s="31">
        <f t="shared" si="31"/>
        <v>660911.61</v>
      </c>
    </row>
    <row r="628" spans="1:18" ht="15.75" customHeight="1">
      <c r="A628" s="43">
        <v>257</v>
      </c>
      <c r="B628" s="28">
        <v>45347</v>
      </c>
      <c r="C628" s="52" t="s">
        <v>1548</v>
      </c>
      <c r="D628" s="52"/>
      <c r="E628" s="29"/>
      <c r="F628" s="30">
        <v>6360</v>
      </c>
      <c r="G628" s="30"/>
      <c r="H628" s="120"/>
      <c r="I628" s="42" t="s">
        <v>169</v>
      </c>
      <c r="J628" s="128"/>
      <c r="K628" s="29"/>
      <c r="L628" s="29"/>
      <c r="M628" s="29"/>
      <c r="N628" s="43" t="s">
        <v>688</v>
      </c>
      <c r="O628" s="140"/>
      <c r="P628" s="31">
        <f t="shared" si="29"/>
        <v>-3853.050000000163</v>
      </c>
      <c r="Q628" s="31">
        <f t="shared" si="30"/>
        <v>664764.66000000015</v>
      </c>
      <c r="R628" s="31">
        <f t="shared" si="31"/>
        <v>660911.61</v>
      </c>
    </row>
    <row r="629" spans="1:18" ht="15.75" customHeight="1">
      <c r="A629" s="43">
        <v>257</v>
      </c>
      <c r="B629" s="28">
        <v>45348</v>
      </c>
      <c r="C629" s="51" t="s">
        <v>728</v>
      </c>
      <c r="D629" s="52"/>
      <c r="E629" s="29"/>
      <c r="F629" s="30">
        <v>1755</v>
      </c>
      <c r="G629" s="30"/>
      <c r="H629" s="120"/>
      <c r="I629" s="42" t="s">
        <v>91</v>
      </c>
      <c r="J629" s="128"/>
      <c r="K629" s="29" t="s">
        <v>972</v>
      </c>
      <c r="L629" s="29">
        <v>1534</v>
      </c>
      <c r="M629" s="29"/>
      <c r="N629" s="43" t="s">
        <v>688</v>
      </c>
      <c r="O629" s="140"/>
      <c r="P629" s="31">
        <f t="shared" si="29"/>
        <v>-5608.050000000163</v>
      </c>
      <c r="Q629" s="31">
        <f t="shared" si="30"/>
        <v>666519.66000000015</v>
      </c>
      <c r="R629" s="31">
        <f t="shared" si="31"/>
        <v>660911.61</v>
      </c>
    </row>
    <row r="630" spans="1:18" ht="15.75" customHeight="1">
      <c r="A630" s="43">
        <v>257</v>
      </c>
      <c r="B630" s="28">
        <v>45348</v>
      </c>
      <c r="C630" s="52" t="s">
        <v>728</v>
      </c>
      <c r="D630" s="52"/>
      <c r="E630" s="29"/>
      <c r="F630" s="30">
        <v>600</v>
      </c>
      <c r="G630" s="30"/>
      <c r="H630" s="120"/>
      <c r="I630" s="42" t="s">
        <v>91</v>
      </c>
      <c r="J630" s="128"/>
      <c r="K630" s="29" t="s">
        <v>2907</v>
      </c>
      <c r="L630" s="29">
        <v>2380</v>
      </c>
      <c r="M630" s="29"/>
      <c r="N630" s="43" t="s">
        <v>688</v>
      </c>
      <c r="O630" s="140"/>
      <c r="P630" s="31">
        <f t="shared" si="29"/>
        <v>-6208.050000000163</v>
      </c>
      <c r="Q630" s="31">
        <f t="shared" si="30"/>
        <v>667119.66000000015</v>
      </c>
      <c r="R630" s="31">
        <f t="shared" si="31"/>
        <v>660911.61</v>
      </c>
    </row>
    <row r="631" spans="1:18" ht="15.75" customHeight="1">
      <c r="A631" s="43">
        <v>257</v>
      </c>
      <c r="B631" s="28">
        <v>45357</v>
      </c>
      <c r="C631" s="52" t="s">
        <v>962</v>
      </c>
      <c r="D631" s="52"/>
      <c r="E631" s="29"/>
      <c r="F631" s="30"/>
      <c r="G631" s="30">
        <v>8000</v>
      </c>
      <c r="H631" s="120"/>
      <c r="I631" s="42"/>
      <c r="J631" s="128"/>
      <c r="K631" s="29"/>
      <c r="L631" s="29"/>
      <c r="M631" s="29"/>
      <c r="N631" s="43" t="s">
        <v>688</v>
      </c>
      <c r="O631" s="140"/>
      <c r="P631" s="31">
        <f t="shared" si="29"/>
        <v>1791.949999999837</v>
      </c>
      <c r="Q631" s="31">
        <f t="shared" si="30"/>
        <v>667119.66000000015</v>
      </c>
      <c r="R631" s="31">
        <f t="shared" si="31"/>
        <v>668911.61</v>
      </c>
    </row>
    <row r="632" spans="1:18" ht="15.75" customHeight="1">
      <c r="A632" s="43">
        <v>257</v>
      </c>
      <c r="B632" s="142">
        <v>45361</v>
      </c>
      <c r="C632" s="153" t="s">
        <v>4166</v>
      </c>
      <c r="D632" s="163" t="s">
        <v>575</v>
      </c>
      <c r="E632" s="29" t="s">
        <v>4216</v>
      </c>
      <c r="F632" s="35">
        <v>350</v>
      </c>
      <c r="G632" s="120"/>
      <c r="H632" s="120"/>
      <c r="I632" s="43" t="s">
        <v>91</v>
      </c>
      <c r="J632" s="128"/>
      <c r="K632" s="29"/>
      <c r="L632" s="29"/>
      <c r="M632" s="29"/>
      <c r="N632" s="43" t="s">
        <v>688</v>
      </c>
      <c r="O632" s="140"/>
      <c r="P632" s="31">
        <f t="shared" si="29"/>
        <v>1441.949999999837</v>
      </c>
      <c r="Q632" s="31">
        <f t="shared" si="30"/>
        <v>667469.66000000015</v>
      </c>
      <c r="R632" s="31">
        <f t="shared" si="31"/>
        <v>668911.61</v>
      </c>
    </row>
    <row r="633" spans="1:18" ht="15.75" customHeight="1">
      <c r="A633" s="43">
        <v>257</v>
      </c>
      <c r="B633" s="142">
        <v>45361</v>
      </c>
      <c r="C633" s="153" t="s">
        <v>4217</v>
      </c>
      <c r="D633" s="163" t="s">
        <v>575</v>
      </c>
      <c r="E633" s="29" t="s">
        <v>4218</v>
      </c>
      <c r="F633" s="35">
        <v>100</v>
      </c>
      <c r="G633" s="120"/>
      <c r="H633" s="120"/>
      <c r="I633" s="43" t="s">
        <v>91</v>
      </c>
      <c r="J633" s="128"/>
      <c r="K633" s="29"/>
      <c r="L633" s="29"/>
      <c r="M633" s="29"/>
      <c r="N633" s="43" t="s">
        <v>688</v>
      </c>
      <c r="O633" s="140"/>
      <c r="P633" s="31">
        <f t="shared" si="29"/>
        <v>1341.949999999837</v>
      </c>
      <c r="Q633" s="31">
        <f t="shared" si="30"/>
        <v>667569.66000000015</v>
      </c>
      <c r="R633" s="31">
        <f t="shared" si="31"/>
        <v>668911.61</v>
      </c>
    </row>
    <row r="634" spans="1:18" ht="15.75" customHeight="1">
      <c r="A634" s="13">
        <v>257</v>
      </c>
      <c r="B634" s="28">
        <v>45368</v>
      </c>
      <c r="C634" s="111" t="s">
        <v>1220</v>
      </c>
      <c r="D634" s="111"/>
      <c r="F634" s="30">
        <v>1404</v>
      </c>
      <c r="G634" s="14"/>
      <c r="H634" s="14"/>
      <c r="I634" s="42" t="s">
        <v>91</v>
      </c>
      <c r="K634" s="9" t="s">
        <v>576</v>
      </c>
      <c r="L634" s="9">
        <v>884</v>
      </c>
      <c r="M634" s="29"/>
      <c r="N634" s="43" t="s">
        <v>688</v>
      </c>
      <c r="O634" s="140"/>
      <c r="P634" s="31">
        <f t="shared" si="29"/>
        <v>-62.050000000162981</v>
      </c>
      <c r="Q634" s="31">
        <f t="shared" si="30"/>
        <v>668973.66000000015</v>
      </c>
      <c r="R634" s="31">
        <f t="shared" si="31"/>
        <v>668911.61</v>
      </c>
    </row>
    <row r="635" spans="1:18" ht="15.75" customHeight="1">
      <c r="A635" s="43">
        <v>257</v>
      </c>
      <c r="B635" s="28">
        <v>45379</v>
      </c>
      <c r="C635" s="52" t="s">
        <v>962</v>
      </c>
      <c r="D635" s="52"/>
      <c r="E635" s="29"/>
      <c r="F635" s="30"/>
      <c r="G635" s="30">
        <v>16410</v>
      </c>
      <c r="H635" s="120"/>
      <c r="I635" s="42"/>
      <c r="J635" s="128"/>
      <c r="K635" s="29"/>
      <c r="L635" s="29"/>
      <c r="M635" s="29"/>
      <c r="N635" s="43" t="s">
        <v>688</v>
      </c>
      <c r="O635" s="140"/>
      <c r="P635" s="31">
        <f t="shared" si="29"/>
        <v>16347.949999999837</v>
      </c>
      <c r="Q635" s="31">
        <f t="shared" si="30"/>
        <v>668973.66000000015</v>
      </c>
      <c r="R635" s="31">
        <f t="shared" si="31"/>
        <v>685321.61</v>
      </c>
    </row>
    <row r="636" spans="1:18" ht="15.75" customHeight="1">
      <c r="A636" s="43">
        <v>257</v>
      </c>
      <c r="B636" s="28">
        <v>45384</v>
      </c>
      <c r="C636" s="52" t="s">
        <v>705</v>
      </c>
      <c r="D636" s="52"/>
      <c r="E636" s="29"/>
      <c r="F636" s="30">
        <v>22.5</v>
      </c>
      <c r="G636" s="30"/>
      <c r="H636" s="120"/>
      <c r="I636" s="42" t="s">
        <v>89</v>
      </c>
      <c r="J636" s="128"/>
      <c r="K636" s="29" t="s">
        <v>1066</v>
      </c>
      <c r="L636" s="29">
        <v>31718</v>
      </c>
      <c r="M636" s="29"/>
      <c r="N636" s="43" t="s">
        <v>688</v>
      </c>
      <c r="O636" s="140"/>
      <c r="P636" s="31">
        <f t="shared" si="29"/>
        <v>16325.449999999837</v>
      </c>
      <c r="Q636" s="31">
        <f t="shared" si="30"/>
        <v>668996.16000000015</v>
      </c>
      <c r="R636" s="31">
        <f t="shared" si="31"/>
        <v>685321.61</v>
      </c>
    </row>
    <row r="637" spans="1:18" ht="15.75" customHeight="1">
      <c r="A637" s="43">
        <v>257</v>
      </c>
      <c r="B637" s="28">
        <v>45384</v>
      </c>
      <c r="C637" s="52" t="s">
        <v>4219</v>
      </c>
      <c r="D637" s="52"/>
      <c r="E637" s="29"/>
      <c r="F637" s="30">
        <v>30</v>
      </c>
      <c r="G637" s="30"/>
      <c r="H637" s="120"/>
      <c r="I637" s="42" t="s">
        <v>89</v>
      </c>
      <c r="J637" s="128"/>
      <c r="K637" s="29" t="s">
        <v>2370</v>
      </c>
      <c r="L637" s="29">
        <v>1017</v>
      </c>
      <c r="M637" s="29"/>
      <c r="N637" s="43" t="s">
        <v>688</v>
      </c>
      <c r="O637" s="140"/>
      <c r="P637" s="31">
        <f t="shared" si="29"/>
        <v>16295.449999999837</v>
      </c>
      <c r="Q637" s="31">
        <f t="shared" si="30"/>
        <v>669026.16000000015</v>
      </c>
      <c r="R637" s="31">
        <f t="shared" si="31"/>
        <v>685321.61</v>
      </c>
    </row>
    <row r="638" spans="1:18" ht="15.75" customHeight="1">
      <c r="A638" s="43">
        <v>257</v>
      </c>
      <c r="B638" s="28">
        <v>45385</v>
      </c>
      <c r="C638" s="52" t="s">
        <v>4221</v>
      </c>
      <c r="D638" s="52"/>
      <c r="E638" s="29"/>
      <c r="F638" s="30">
        <v>17</v>
      </c>
      <c r="G638" s="30"/>
      <c r="H638" s="120"/>
      <c r="I638" s="42" t="s">
        <v>89</v>
      </c>
      <c r="J638" s="128"/>
      <c r="K638" s="29" t="s">
        <v>1835</v>
      </c>
      <c r="L638" s="29">
        <v>40737</v>
      </c>
      <c r="M638" s="29"/>
      <c r="N638" s="43" t="s">
        <v>688</v>
      </c>
      <c r="O638" s="140"/>
      <c r="P638" s="31">
        <f t="shared" si="29"/>
        <v>16278.449999999837</v>
      </c>
      <c r="Q638" s="31">
        <f t="shared" si="30"/>
        <v>669043.16000000015</v>
      </c>
      <c r="R638" s="31">
        <f t="shared" si="31"/>
        <v>685321.61</v>
      </c>
    </row>
    <row r="639" spans="1:18" ht="15.75" customHeight="1">
      <c r="A639" s="43">
        <v>257</v>
      </c>
      <c r="B639" s="28">
        <v>45388</v>
      </c>
      <c r="C639" s="52" t="s">
        <v>4220</v>
      </c>
      <c r="D639" s="52"/>
      <c r="E639" s="29"/>
      <c r="F639" s="30">
        <v>468</v>
      </c>
      <c r="G639" s="30"/>
      <c r="H639" s="120"/>
      <c r="I639" s="42" t="s">
        <v>91</v>
      </c>
      <c r="J639" s="128"/>
      <c r="K639" s="29" t="s">
        <v>966</v>
      </c>
      <c r="L639" s="29">
        <v>813</v>
      </c>
      <c r="M639" s="29"/>
      <c r="N639" s="43" t="s">
        <v>688</v>
      </c>
      <c r="O639" s="140"/>
      <c r="P639" s="31">
        <f t="shared" si="29"/>
        <v>15810.449999999837</v>
      </c>
      <c r="Q639" s="31">
        <f t="shared" si="30"/>
        <v>669511.16000000015</v>
      </c>
      <c r="R639" s="31">
        <f t="shared" si="31"/>
        <v>685321.61</v>
      </c>
    </row>
    <row r="640" spans="1:18" ht="15.75" customHeight="1">
      <c r="A640" s="43">
        <v>257</v>
      </c>
      <c r="B640" s="28">
        <v>45388</v>
      </c>
      <c r="C640" s="52" t="s">
        <v>728</v>
      </c>
      <c r="D640" s="52"/>
      <c r="E640" s="29"/>
      <c r="F640" s="30">
        <v>2024.5</v>
      </c>
      <c r="G640" s="30"/>
      <c r="H640" s="120"/>
      <c r="I640" s="42" t="s">
        <v>91</v>
      </c>
      <c r="J640" s="128"/>
      <c r="K640" s="29" t="s">
        <v>972</v>
      </c>
      <c r="L640" s="29">
        <v>1540</v>
      </c>
      <c r="M640" s="29"/>
      <c r="N640" s="43" t="s">
        <v>688</v>
      </c>
      <c r="O640" s="140"/>
      <c r="P640" s="31">
        <f t="shared" si="29"/>
        <v>13785.949999999837</v>
      </c>
      <c r="Q640" s="31">
        <f t="shared" si="30"/>
        <v>671535.66000000015</v>
      </c>
      <c r="R640" s="31">
        <f t="shared" si="31"/>
        <v>685321.61</v>
      </c>
    </row>
    <row r="641" spans="1:26" ht="15.75" customHeight="1">
      <c r="A641" s="43">
        <v>257</v>
      </c>
      <c r="B641" s="28">
        <v>45389</v>
      </c>
      <c r="C641" s="51" t="s">
        <v>3569</v>
      </c>
      <c r="D641" s="52" t="s">
        <v>1100</v>
      </c>
      <c r="E641" s="29"/>
      <c r="F641" s="35">
        <v>83</v>
      </c>
      <c r="G641" s="35"/>
      <c r="H641" s="35"/>
      <c r="I641" s="13" t="s">
        <v>91</v>
      </c>
      <c r="J641" s="128"/>
      <c r="K641" s="29"/>
      <c r="L641" s="29"/>
      <c r="M641" s="29"/>
      <c r="N641" s="43" t="s">
        <v>688</v>
      </c>
      <c r="O641" s="140"/>
      <c r="P641" s="31">
        <f t="shared" si="29"/>
        <v>13702.949999999837</v>
      </c>
      <c r="Q641" s="31">
        <f t="shared" si="30"/>
        <v>671618.66000000015</v>
      </c>
      <c r="R641" s="31">
        <f t="shared" si="31"/>
        <v>685321.61</v>
      </c>
    </row>
    <row r="642" spans="1:26" ht="15.75" customHeight="1">
      <c r="A642" s="43">
        <v>257</v>
      </c>
      <c r="B642" s="28">
        <v>45389</v>
      </c>
      <c r="C642" s="51" t="s">
        <v>3570</v>
      </c>
      <c r="D642" s="52" t="s">
        <v>1100</v>
      </c>
      <c r="E642" s="29"/>
      <c r="F642" s="35">
        <v>33</v>
      </c>
      <c r="G642" s="35"/>
      <c r="H642" s="35"/>
      <c r="I642" s="13" t="s">
        <v>91</v>
      </c>
      <c r="J642" s="128"/>
      <c r="K642" s="29"/>
      <c r="L642" s="29"/>
      <c r="M642" s="29"/>
      <c r="N642" s="43" t="s">
        <v>688</v>
      </c>
      <c r="O642" s="140"/>
      <c r="P642" s="31">
        <f t="shared" ref="P642:P705" si="32">R642-Q642</f>
        <v>13669.949999999837</v>
      </c>
      <c r="Q642" s="31">
        <f t="shared" si="30"/>
        <v>671651.66000000015</v>
      </c>
      <c r="R642" s="31">
        <f t="shared" si="31"/>
        <v>685321.61</v>
      </c>
    </row>
    <row r="643" spans="1:26" ht="15.75" customHeight="1">
      <c r="A643" s="43">
        <v>257</v>
      </c>
      <c r="B643" s="28">
        <v>45390</v>
      </c>
      <c r="C643" s="52" t="s">
        <v>1225</v>
      </c>
      <c r="D643" s="52" t="s">
        <v>1100</v>
      </c>
      <c r="E643" s="29"/>
      <c r="F643" s="35">
        <v>406</v>
      </c>
      <c r="G643" s="35"/>
      <c r="H643" s="35"/>
      <c r="I643" s="13" t="s">
        <v>91</v>
      </c>
      <c r="J643" s="128"/>
      <c r="K643" s="29"/>
      <c r="L643" s="29"/>
      <c r="M643" s="29"/>
      <c r="N643" s="43" t="s">
        <v>688</v>
      </c>
      <c r="O643" s="140"/>
      <c r="P643" s="31">
        <f t="shared" si="32"/>
        <v>13263.949999999837</v>
      </c>
      <c r="Q643" s="31">
        <f t="shared" si="30"/>
        <v>672057.66000000015</v>
      </c>
      <c r="R643" s="31">
        <f t="shared" si="31"/>
        <v>685321.61</v>
      </c>
    </row>
    <row r="644" spans="1:26" ht="15.75" customHeight="1">
      <c r="A644" s="43">
        <v>257</v>
      </c>
      <c r="B644" s="408">
        <v>45393</v>
      </c>
      <c r="C644" s="410" t="s">
        <v>5769</v>
      </c>
      <c r="D644" s="410"/>
      <c r="E644" s="409"/>
      <c r="F644" s="496">
        <v>92.6</v>
      </c>
      <c r="G644" s="496"/>
      <c r="H644" s="419"/>
      <c r="I644" s="412" t="s">
        <v>89</v>
      </c>
      <c r="J644" s="499"/>
      <c r="K644" s="409" t="s">
        <v>1066</v>
      </c>
      <c r="L644" s="409">
        <v>22334048098</v>
      </c>
      <c r="M644" s="409"/>
      <c r="N644" s="43" t="s">
        <v>688</v>
      </c>
      <c r="O644" s="140"/>
      <c r="P644" s="31">
        <f t="shared" si="32"/>
        <v>13171.34999999986</v>
      </c>
      <c r="Q644" s="31">
        <f t="shared" si="30"/>
        <v>672150.26000000013</v>
      </c>
      <c r="R644" s="31">
        <f t="shared" si="31"/>
        <v>685321.61</v>
      </c>
      <c r="S644" s="113"/>
      <c r="T644" s="113"/>
      <c r="U644" s="113"/>
      <c r="V644" s="113"/>
      <c r="W644" s="113"/>
      <c r="X644" s="113"/>
      <c r="Y644" s="113"/>
      <c r="Z644" s="113"/>
    </row>
    <row r="645" spans="1:26" ht="15.75" customHeight="1">
      <c r="A645" s="43">
        <v>257</v>
      </c>
      <c r="B645" s="166">
        <v>45396</v>
      </c>
      <c r="C645" s="172" t="s">
        <v>4222</v>
      </c>
      <c r="D645" s="172" t="s">
        <v>4223</v>
      </c>
      <c r="E645" s="33"/>
      <c r="F645" s="317">
        <v>600</v>
      </c>
      <c r="G645" s="317"/>
      <c r="H645" s="317"/>
      <c r="I645" s="312" t="s">
        <v>89</v>
      </c>
      <c r="J645" s="169"/>
      <c r="K645" s="33" t="s">
        <v>4224</v>
      </c>
      <c r="L645" s="33">
        <v>311081</v>
      </c>
      <c r="M645" s="33"/>
      <c r="N645" s="43" t="s">
        <v>688</v>
      </c>
      <c r="O645" s="140"/>
      <c r="P645" s="31">
        <f t="shared" si="32"/>
        <v>12571.34999999986</v>
      </c>
      <c r="Q645" s="31">
        <f t="shared" si="30"/>
        <v>672750.26000000013</v>
      </c>
      <c r="R645" s="31">
        <f t="shared" si="31"/>
        <v>685321.61</v>
      </c>
      <c r="S645" s="171"/>
      <c r="T645" s="171"/>
      <c r="U645" s="171"/>
      <c r="V645" s="171"/>
      <c r="W645" s="171"/>
      <c r="X645" s="171"/>
      <c r="Y645" s="171"/>
      <c r="Z645" s="171"/>
    </row>
    <row r="646" spans="1:26" ht="13.5" customHeight="1">
      <c r="A646" s="43">
        <v>257</v>
      </c>
      <c r="B646" s="28">
        <v>45397</v>
      </c>
      <c r="C646" s="52" t="s">
        <v>4140</v>
      </c>
      <c r="D646" s="52"/>
      <c r="E646" s="29"/>
      <c r="F646" s="30">
        <v>560</v>
      </c>
      <c r="G646" s="30"/>
      <c r="H646" s="120"/>
      <c r="I646" s="43" t="s">
        <v>89</v>
      </c>
      <c r="J646" s="128"/>
      <c r="K646" s="29" t="s">
        <v>4141</v>
      </c>
      <c r="L646" s="29"/>
      <c r="M646" s="29"/>
      <c r="N646" s="43" t="s">
        <v>688</v>
      </c>
      <c r="O646" s="140"/>
      <c r="P646" s="31">
        <f t="shared" si="32"/>
        <v>12011.34999999986</v>
      </c>
      <c r="Q646" s="31">
        <f t="shared" si="30"/>
        <v>673310.26000000013</v>
      </c>
      <c r="R646" s="31">
        <f t="shared" si="31"/>
        <v>685321.61</v>
      </c>
    </row>
    <row r="647" spans="1:26" ht="15.75" customHeight="1">
      <c r="A647" s="43">
        <v>257</v>
      </c>
      <c r="B647" s="28">
        <v>45398</v>
      </c>
      <c r="C647" s="51" t="s">
        <v>5753</v>
      </c>
      <c r="D647" s="52"/>
      <c r="E647" s="29"/>
      <c r="F647" s="35">
        <v>30</v>
      </c>
      <c r="G647" s="35"/>
      <c r="H647" s="35"/>
      <c r="I647" s="43" t="s">
        <v>89</v>
      </c>
      <c r="J647" s="128"/>
      <c r="K647" s="29" t="s">
        <v>4102</v>
      </c>
      <c r="L647" s="29">
        <v>3117384</v>
      </c>
      <c r="M647" s="29"/>
      <c r="N647" s="43" t="s">
        <v>688</v>
      </c>
      <c r="O647" s="140"/>
      <c r="P647" s="31">
        <f t="shared" si="32"/>
        <v>11981.34999999986</v>
      </c>
      <c r="Q647" s="31">
        <f t="shared" si="30"/>
        <v>673340.26000000013</v>
      </c>
      <c r="R647" s="31">
        <f t="shared" si="31"/>
        <v>685321.61</v>
      </c>
    </row>
    <row r="648" spans="1:26" ht="15.75" customHeight="1">
      <c r="A648" s="43">
        <v>257</v>
      </c>
      <c r="B648" s="28">
        <v>45398</v>
      </c>
      <c r="C648" s="51" t="s">
        <v>5753</v>
      </c>
      <c r="D648" s="52"/>
      <c r="E648" s="29"/>
      <c r="F648" s="35">
        <v>-1.05</v>
      </c>
      <c r="G648" s="35"/>
      <c r="H648" s="35"/>
      <c r="I648" s="43" t="s">
        <v>89</v>
      </c>
      <c r="J648" s="128"/>
      <c r="K648" s="29" t="s">
        <v>4102</v>
      </c>
      <c r="L648" s="29">
        <v>3117384</v>
      </c>
      <c r="M648" s="29"/>
      <c r="N648" s="43" t="s">
        <v>688</v>
      </c>
      <c r="O648" s="140"/>
      <c r="P648" s="31">
        <f t="shared" si="32"/>
        <v>11982.399999999907</v>
      </c>
      <c r="Q648" s="31">
        <f t="shared" si="30"/>
        <v>673339.21000000008</v>
      </c>
      <c r="R648" s="31">
        <f t="shared" si="31"/>
        <v>685321.61</v>
      </c>
    </row>
    <row r="649" spans="1:26" ht="15.75" customHeight="1">
      <c r="A649" s="44">
        <v>257</v>
      </c>
      <c r="B649" s="28">
        <v>45399</v>
      </c>
      <c r="C649" s="52" t="s">
        <v>705</v>
      </c>
      <c r="D649" s="52"/>
      <c r="E649" s="29"/>
      <c r="F649" s="35">
        <v>12</v>
      </c>
      <c r="G649" s="35"/>
      <c r="H649" s="30"/>
      <c r="I649" s="42" t="s">
        <v>89</v>
      </c>
      <c r="J649" s="147"/>
      <c r="K649" s="147" t="s">
        <v>1301</v>
      </c>
      <c r="L649" s="29">
        <v>5064000</v>
      </c>
      <c r="M649" s="27"/>
      <c r="N649" s="43" t="s">
        <v>688</v>
      </c>
      <c r="O649" s="140"/>
      <c r="P649" s="31">
        <f t="shared" si="32"/>
        <v>11970.399999999907</v>
      </c>
      <c r="Q649" s="31">
        <f t="shared" si="30"/>
        <v>673351.21000000008</v>
      </c>
      <c r="R649" s="31">
        <f t="shared" si="31"/>
        <v>685321.61</v>
      </c>
    </row>
    <row r="650" spans="1:26" ht="15.75" customHeight="1">
      <c r="A650" s="43">
        <v>257</v>
      </c>
      <c r="B650" s="491">
        <v>45403</v>
      </c>
      <c r="C650" s="492" t="s">
        <v>1019</v>
      </c>
      <c r="D650" s="493" t="s">
        <v>4225</v>
      </c>
      <c r="E650" s="494"/>
      <c r="F650" s="497">
        <v>9711</v>
      </c>
      <c r="G650" s="497"/>
      <c r="H650" s="497"/>
      <c r="I650" s="498" t="s">
        <v>91</v>
      </c>
      <c r="J650" s="500"/>
      <c r="K650" s="494" t="s">
        <v>2674</v>
      </c>
      <c r="L650" s="494"/>
      <c r="M650" s="494"/>
      <c r="N650" s="43" t="s">
        <v>688</v>
      </c>
      <c r="O650" s="140"/>
      <c r="P650" s="31">
        <f t="shared" si="32"/>
        <v>2259.3999999999069</v>
      </c>
      <c r="Q650" s="31">
        <f t="shared" si="30"/>
        <v>683062.21000000008</v>
      </c>
      <c r="R650" s="31">
        <f t="shared" si="31"/>
        <v>685321.61</v>
      </c>
    </row>
    <row r="651" spans="1:26" ht="15.75" customHeight="1">
      <c r="A651" s="43">
        <v>257</v>
      </c>
      <c r="B651" s="28">
        <v>45412</v>
      </c>
      <c r="C651" s="52" t="s">
        <v>5796</v>
      </c>
      <c r="E651" s="395" t="s">
        <v>5797</v>
      </c>
      <c r="F651" s="30">
        <v>600</v>
      </c>
      <c r="I651" s="42" t="s">
        <v>91</v>
      </c>
      <c r="M651" s="29"/>
      <c r="N651" s="43" t="s">
        <v>688</v>
      </c>
      <c r="O651" s="140"/>
      <c r="P651" s="31">
        <f t="shared" si="32"/>
        <v>1659.3999999999069</v>
      </c>
      <c r="Q651" s="31">
        <f t="shared" si="30"/>
        <v>683662.21000000008</v>
      </c>
      <c r="R651" s="31">
        <f t="shared" si="31"/>
        <v>685321.61</v>
      </c>
    </row>
    <row r="652" spans="1:26" ht="15.75" customHeight="1">
      <c r="A652" s="43">
        <v>257</v>
      </c>
      <c r="B652" s="28">
        <v>45413</v>
      </c>
      <c r="C652" s="52" t="s">
        <v>728</v>
      </c>
      <c r="D652" s="52"/>
      <c r="E652" s="29"/>
      <c r="F652" s="30">
        <v>1638</v>
      </c>
      <c r="G652" s="30"/>
      <c r="H652" s="120"/>
      <c r="I652" s="42" t="s">
        <v>91</v>
      </c>
      <c r="J652" s="128"/>
      <c r="K652" s="29" t="s">
        <v>972</v>
      </c>
      <c r="L652" s="29">
        <v>1548</v>
      </c>
      <c r="M652" s="29"/>
      <c r="N652" s="43" t="s">
        <v>688</v>
      </c>
      <c r="O652" s="140"/>
      <c r="P652" s="31">
        <f t="shared" si="32"/>
        <v>21.399999999906868</v>
      </c>
      <c r="Q652" s="31">
        <f t="shared" si="30"/>
        <v>685300.21000000008</v>
      </c>
      <c r="R652" s="31">
        <f t="shared" si="31"/>
        <v>685321.61</v>
      </c>
    </row>
    <row r="653" spans="1:26" ht="15.75" customHeight="1">
      <c r="A653" s="43">
        <v>257</v>
      </c>
      <c r="B653" s="28">
        <v>45424</v>
      </c>
      <c r="C653" s="52" t="s">
        <v>3833</v>
      </c>
      <c r="D653" s="52"/>
      <c r="E653" s="29"/>
      <c r="F653" s="30">
        <v>55.8</v>
      </c>
      <c r="G653" s="30"/>
      <c r="H653" s="120"/>
      <c r="I653" s="42" t="s">
        <v>5778</v>
      </c>
      <c r="J653" s="128"/>
      <c r="K653" s="29" t="s">
        <v>1066</v>
      </c>
      <c r="L653" s="29">
        <v>37654</v>
      </c>
      <c r="M653" s="29"/>
      <c r="N653" s="43" t="s">
        <v>688</v>
      </c>
      <c r="O653" s="140"/>
      <c r="P653" s="31">
        <f t="shared" si="32"/>
        <v>-34.400000000139698</v>
      </c>
      <c r="Q653" s="31">
        <f t="shared" ref="Q653:Q716" si="33">SUBTOTAL(9,$F$2:F653)</f>
        <v>685356.01000000013</v>
      </c>
      <c r="R653" s="31">
        <f t="shared" ref="R653:R716" si="34">SUBTOTAL(9,$G$2:G653)</f>
        <v>685321.61</v>
      </c>
    </row>
    <row r="654" spans="1:26" ht="15.75" customHeight="1">
      <c r="A654" s="43">
        <v>257</v>
      </c>
      <c r="B654" s="28">
        <v>45427</v>
      </c>
      <c r="C654" s="52" t="s">
        <v>5761</v>
      </c>
      <c r="D654" s="175"/>
      <c r="E654" s="27"/>
      <c r="F654" s="30">
        <v>72</v>
      </c>
      <c r="G654" s="120"/>
      <c r="H654" s="120"/>
      <c r="I654" s="43" t="s">
        <v>5778</v>
      </c>
      <c r="J654" s="43"/>
      <c r="K654" s="43" t="s">
        <v>1017</v>
      </c>
      <c r="L654" s="43">
        <v>125326</v>
      </c>
      <c r="M654" s="29"/>
      <c r="N654" s="43" t="s">
        <v>688</v>
      </c>
      <c r="O654" s="140"/>
      <c r="P654" s="31">
        <f t="shared" si="32"/>
        <v>-106.4000000001397</v>
      </c>
      <c r="Q654" s="31">
        <f t="shared" si="33"/>
        <v>685428.01000000013</v>
      </c>
      <c r="R654" s="31">
        <f t="shared" si="34"/>
        <v>685321.61</v>
      </c>
    </row>
    <row r="655" spans="1:26" s="389" customFormat="1" ht="15.75" customHeight="1">
      <c r="A655" s="43">
        <v>257</v>
      </c>
      <c r="B655" s="62">
        <v>45428</v>
      </c>
      <c r="C655" s="111" t="s">
        <v>5750</v>
      </c>
      <c r="D655" s="51"/>
      <c r="E655"/>
      <c r="F655" s="14">
        <v>1334</v>
      </c>
      <c r="G655" s="13"/>
      <c r="H655" s="62"/>
      <c r="I655" s="13" t="s">
        <v>91</v>
      </c>
      <c r="J655"/>
      <c r="K655" s="9" t="s">
        <v>576</v>
      </c>
      <c r="L655">
        <v>1168</v>
      </c>
      <c r="M655" s="29"/>
      <c r="N655" s="43" t="s">
        <v>688</v>
      </c>
      <c r="O655" s="140"/>
      <c r="P655" s="31">
        <f t="shared" si="32"/>
        <v>-1440.4000000001397</v>
      </c>
      <c r="Q655" s="31">
        <f t="shared" si="33"/>
        <v>686762.01000000013</v>
      </c>
      <c r="R655" s="31">
        <f t="shared" si="34"/>
        <v>685321.61</v>
      </c>
    </row>
    <row r="656" spans="1:26" s="389" customFormat="1" ht="15.75" customHeight="1">
      <c r="A656" s="43">
        <v>257</v>
      </c>
      <c r="B656" s="28">
        <v>45435</v>
      </c>
      <c r="C656" s="52" t="s">
        <v>728</v>
      </c>
      <c r="D656" s="52"/>
      <c r="E656" s="29"/>
      <c r="F656" s="30">
        <v>1813.5</v>
      </c>
      <c r="G656" s="30"/>
      <c r="H656" s="120"/>
      <c r="I656" s="42" t="s">
        <v>91</v>
      </c>
      <c r="J656" s="128"/>
      <c r="K656" s="29" t="s">
        <v>972</v>
      </c>
      <c r="L656" s="29">
        <v>1553</v>
      </c>
      <c r="M656" s="29"/>
      <c r="N656" s="43" t="s">
        <v>688</v>
      </c>
      <c r="O656" s="140">
        <v>45448</v>
      </c>
      <c r="P656" s="31">
        <f t="shared" si="32"/>
        <v>-3253.9000000001397</v>
      </c>
      <c r="Q656" s="31">
        <f t="shared" si="33"/>
        <v>688575.51000000013</v>
      </c>
      <c r="R656" s="31">
        <f t="shared" si="34"/>
        <v>685321.61</v>
      </c>
    </row>
    <row r="657" spans="1:18" ht="15.75" customHeight="1">
      <c r="A657" s="43">
        <v>257</v>
      </c>
      <c r="B657" s="28">
        <v>45440</v>
      </c>
      <c r="C657" s="52" t="s">
        <v>5780</v>
      </c>
      <c r="D657" s="52"/>
      <c r="E657" s="29"/>
      <c r="F657" s="30">
        <v>1053</v>
      </c>
      <c r="G657" s="30"/>
      <c r="H657" s="120"/>
      <c r="I657" s="42" t="s">
        <v>91</v>
      </c>
      <c r="J657" s="128"/>
      <c r="K657" s="29" t="s">
        <v>2674</v>
      </c>
      <c r="L657" s="29">
        <v>443</v>
      </c>
      <c r="M657" s="29"/>
      <c r="N657" s="43" t="s">
        <v>688</v>
      </c>
      <c r="O657" s="140"/>
      <c r="P657" s="31">
        <f t="shared" si="32"/>
        <v>-4306.9000000001397</v>
      </c>
      <c r="Q657" s="31">
        <f t="shared" si="33"/>
        <v>689628.51000000013</v>
      </c>
      <c r="R657" s="31">
        <f t="shared" si="34"/>
        <v>685321.61</v>
      </c>
    </row>
    <row r="658" spans="1:18" ht="15.75" customHeight="1">
      <c r="A658" s="43">
        <v>257</v>
      </c>
      <c r="B658" s="28">
        <v>45447</v>
      </c>
      <c r="C658" t="s">
        <v>705</v>
      </c>
      <c r="F658">
        <v>25.9</v>
      </c>
      <c r="I658" t="s">
        <v>89</v>
      </c>
      <c r="K658" t="s">
        <v>1066</v>
      </c>
      <c r="L658">
        <v>22332034115</v>
      </c>
      <c r="M658" s="29"/>
      <c r="N658" s="43" t="s">
        <v>688</v>
      </c>
      <c r="O658" s="140"/>
      <c r="P658" s="31">
        <f t="shared" si="32"/>
        <v>-4332.800000000163</v>
      </c>
      <c r="Q658" s="31">
        <f t="shared" si="33"/>
        <v>689654.41000000015</v>
      </c>
      <c r="R658" s="31">
        <f t="shared" si="34"/>
        <v>685321.61</v>
      </c>
    </row>
    <row r="659" spans="1:18" ht="15.75" customHeight="1">
      <c r="A659" s="43">
        <v>257</v>
      </c>
      <c r="B659" s="28">
        <v>45460</v>
      </c>
      <c r="C659" s="52" t="s">
        <v>962</v>
      </c>
      <c r="D659" s="52"/>
      <c r="E659" s="29"/>
      <c r="F659" s="30"/>
      <c r="G659" s="30">
        <v>10000</v>
      </c>
      <c r="H659" s="120"/>
      <c r="I659" s="42"/>
      <c r="J659" s="128"/>
      <c r="K659" s="29"/>
      <c r="L659" s="29"/>
      <c r="M659" s="29"/>
      <c r="N659" s="43" t="s">
        <v>688</v>
      </c>
      <c r="O659" s="140"/>
      <c r="P659" s="31">
        <f t="shared" si="32"/>
        <v>5667.199999999837</v>
      </c>
      <c r="Q659" s="31">
        <f t="shared" si="33"/>
        <v>689654.41000000015</v>
      </c>
      <c r="R659" s="31">
        <f t="shared" si="34"/>
        <v>695321.61</v>
      </c>
    </row>
    <row r="660" spans="1:18" ht="15.75" customHeight="1">
      <c r="A660" s="43">
        <v>257</v>
      </c>
      <c r="B660" s="28">
        <v>45461</v>
      </c>
      <c r="C660" s="52" t="s">
        <v>5834</v>
      </c>
      <c r="D660" s="52"/>
      <c r="E660" s="29"/>
      <c r="F660" s="30">
        <v>1638</v>
      </c>
      <c r="G660" s="30"/>
      <c r="H660" s="120"/>
      <c r="I660" s="42" t="s">
        <v>91</v>
      </c>
      <c r="J660" s="128"/>
      <c r="K660" s="29" t="s">
        <v>972</v>
      </c>
      <c r="L660" s="29">
        <v>1557</v>
      </c>
      <c r="M660" s="29"/>
      <c r="N660" s="43" t="s">
        <v>688</v>
      </c>
      <c r="O660" s="140"/>
      <c r="P660" s="31">
        <f t="shared" si="32"/>
        <v>4029.199999999837</v>
      </c>
      <c r="Q660" s="31">
        <f t="shared" si="33"/>
        <v>691292.41000000015</v>
      </c>
      <c r="R660" s="31">
        <f t="shared" si="34"/>
        <v>695321.61</v>
      </c>
    </row>
    <row r="661" spans="1:18" ht="15.75" customHeight="1">
      <c r="A661" s="43">
        <v>257</v>
      </c>
      <c r="B661" s="28">
        <v>45461</v>
      </c>
      <c r="C661" s="52" t="s">
        <v>5808</v>
      </c>
      <c r="D661" s="52"/>
      <c r="E661" s="29"/>
      <c r="F661" s="30">
        <v>1053</v>
      </c>
      <c r="G661" s="30"/>
      <c r="H661" s="120"/>
      <c r="I661" s="42" t="s">
        <v>91</v>
      </c>
      <c r="J661" s="128"/>
      <c r="K661" s="29" t="s">
        <v>576</v>
      </c>
      <c r="L661" s="29">
        <v>1343</v>
      </c>
      <c r="M661" s="29"/>
      <c r="N661" s="43" t="s">
        <v>688</v>
      </c>
      <c r="O661" s="140"/>
      <c r="P661" s="31">
        <f t="shared" si="32"/>
        <v>2976.199999999837</v>
      </c>
      <c r="Q661" s="31">
        <f t="shared" si="33"/>
        <v>692345.41000000015</v>
      </c>
      <c r="R661" s="31">
        <f t="shared" si="34"/>
        <v>695321.61</v>
      </c>
    </row>
    <row r="662" spans="1:18" ht="15.75" customHeight="1">
      <c r="A662" s="43">
        <v>257</v>
      </c>
      <c r="B662" s="28">
        <v>45464</v>
      </c>
      <c r="C662" s="52" t="s">
        <v>962</v>
      </c>
      <c r="D662" s="52"/>
      <c r="E662" s="29"/>
      <c r="F662" s="30"/>
      <c r="G662" s="30">
        <v>10000</v>
      </c>
      <c r="H662" s="120"/>
      <c r="I662" s="42"/>
      <c r="J662" s="128"/>
      <c r="K662" s="29"/>
      <c r="L662" s="29"/>
      <c r="M662" s="29"/>
      <c r="N662" s="43" t="s">
        <v>688</v>
      </c>
      <c r="O662" s="140"/>
      <c r="P662" s="31">
        <f t="shared" si="32"/>
        <v>12976.199999999837</v>
      </c>
      <c r="Q662" s="31">
        <f t="shared" si="33"/>
        <v>692345.41000000015</v>
      </c>
      <c r="R662" s="31">
        <f t="shared" si="34"/>
        <v>705321.61</v>
      </c>
    </row>
    <row r="663" spans="1:18" ht="15.75" customHeight="1">
      <c r="A663" s="43">
        <v>257</v>
      </c>
      <c r="B663" s="28">
        <v>45468</v>
      </c>
      <c r="C663" s="52" t="s">
        <v>728</v>
      </c>
      <c r="D663" s="52"/>
      <c r="E663" s="29"/>
      <c r="F663" s="30">
        <v>2106</v>
      </c>
      <c r="G663" s="30"/>
      <c r="H663" s="120"/>
      <c r="I663" s="42" t="s">
        <v>91</v>
      </c>
      <c r="J663" s="128"/>
      <c r="K663" s="29" t="s">
        <v>972</v>
      </c>
      <c r="L663" s="29">
        <v>1561</v>
      </c>
      <c r="M663" s="29"/>
      <c r="N663" s="43" t="s">
        <v>688</v>
      </c>
      <c r="O663" s="140"/>
      <c r="P663" s="31">
        <f t="shared" si="32"/>
        <v>10870.199999999837</v>
      </c>
      <c r="Q663" s="31">
        <f t="shared" si="33"/>
        <v>694451.41000000015</v>
      </c>
      <c r="R663" s="31">
        <f t="shared" si="34"/>
        <v>705321.61</v>
      </c>
    </row>
    <row r="664" spans="1:18" ht="15.75" customHeight="1">
      <c r="A664" s="43">
        <v>257</v>
      </c>
      <c r="B664" s="28">
        <v>45482</v>
      </c>
      <c r="C664" s="52" t="s">
        <v>5894</v>
      </c>
      <c r="D664" s="52"/>
      <c r="E664" s="29"/>
      <c r="F664" s="30">
        <v>150</v>
      </c>
      <c r="G664" s="30"/>
      <c r="H664" s="120"/>
      <c r="I664" s="42" t="s">
        <v>89</v>
      </c>
      <c r="J664" s="128"/>
      <c r="K664" s="29" t="s">
        <v>5895</v>
      </c>
      <c r="L664" s="29"/>
      <c r="M664" s="29"/>
      <c r="N664" s="43" t="s">
        <v>688</v>
      </c>
      <c r="O664" s="140"/>
      <c r="P664" s="31">
        <f t="shared" si="32"/>
        <v>10720.199999999837</v>
      </c>
      <c r="Q664" s="31">
        <f t="shared" si="33"/>
        <v>694601.41000000015</v>
      </c>
      <c r="R664" s="31">
        <f t="shared" si="34"/>
        <v>705321.61</v>
      </c>
    </row>
    <row r="665" spans="1:18" ht="15.75" customHeight="1">
      <c r="A665" s="43">
        <v>257</v>
      </c>
      <c r="B665" s="28">
        <v>45483</v>
      </c>
      <c r="C665" s="52" t="s">
        <v>5890</v>
      </c>
      <c r="D665" s="52"/>
      <c r="E665" s="29"/>
      <c r="F665" s="30">
        <v>420</v>
      </c>
      <c r="G665" s="30"/>
      <c r="H665" s="120"/>
      <c r="I665" s="42" t="s">
        <v>91</v>
      </c>
      <c r="J665" s="128"/>
      <c r="K665" s="29" t="s">
        <v>1810</v>
      </c>
      <c r="L665" s="29">
        <v>6608</v>
      </c>
      <c r="M665" s="29"/>
      <c r="N665" s="43" t="s">
        <v>688</v>
      </c>
      <c r="O665" s="140"/>
      <c r="P665" s="31">
        <f t="shared" si="32"/>
        <v>10300.199999999837</v>
      </c>
      <c r="Q665" s="31">
        <f t="shared" si="33"/>
        <v>695021.41000000015</v>
      </c>
      <c r="R665" s="31">
        <f t="shared" si="34"/>
        <v>705321.61</v>
      </c>
    </row>
    <row r="666" spans="1:18" ht="15.75" customHeight="1">
      <c r="A666" s="43">
        <v>257</v>
      </c>
      <c r="B666" s="144">
        <v>45487</v>
      </c>
      <c r="C666" s="158" t="s">
        <v>5883</v>
      </c>
      <c r="D666" s="138"/>
      <c r="E666" s="155"/>
      <c r="F666" s="157">
        <v>1158</v>
      </c>
      <c r="G666" s="157"/>
      <c r="H666" s="12"/>
      <c r="I666" s="13" t="s">
        <v>91</v>
      </c>
      <c r="K666" t="s">
        <v>576</v>
      </c>
      <c r="L666" s="29"/>
      <c r="M666" s="29"/>
      <c r="N666" s="43" t="s">
        <v>688</v>
      </c>
      <c r="O666" s="140"/>
      <c r="P666" s="31">
        <f t="shared" si="32"/>
        <v>9142.199999999837</v>
      </c>
      <c r="Q666" s="31">
        <f t="shared" si="33"/>
        <v>696179.41000000015</v>
      </c>
      <c r="R666" s="31">
        <f t="shared" si="34"/>
        <v>705321.61</v>
      </c>
    </row>
    <row r="667" spans="1:18" ht="15.75" customHeight="1">
      <c r="A667" s="43">
        <v>257</v>
      </c>
      <c r="B667" s="28">
        <v>45488</v>
      </c>
      <c r="C667" s="52" t="s">
        <v>962</v>
      </c>
      <c r="D667" s="52"/>
      <c r="E667" s="29"/>
      <c r="F667" s="30"/>
      <c r="G667" s="30">
        <v>20000</v>
      </c>
      <c r="H667" s="120"/>
      <c r="I667" s="42"/>
      <c r="J667" s="128"/>
      <c r="K667" s="29"/>
      <c r="L667" s="29"/>
      <c r="M667" s="29"/>
      <c r="N667" s="43" t="s">
        <v>688</v>
      </c>
      <c r="O667" s="140"/>
      <c r="P667" s="31">
        <f t="shared" si="32"/>
        <v>29142.199999999837</v>
      </c>
      <c r="Q667" s="31">
        <f t="shared" si="33"/>
        <v>696179.41000000015</v>
      </c>
      <c r="R667" s="31">
        <f t="shared" si="34"/>
        <v>725321.61</v>
      </c>
    </row>
    <row r="668" spans="1:18" ht="15.75" customHeight="1">
      <c r="A668" s="43">
        <v>257</v>
      </c>
      <c r="B668" s="28">
        <v>45489</v>
      </c>
      <c r="C668" s="52" t="s">
        <v>5889</v>
      </c>
      <c r="D668" s="52"/>
      <c r="E668" s="29"/>
      <c r="F668" s="30">
        <v>21264</v>
      </c>
      <c r="G668" s="30"/>
      <c r="H668" s="120"/>
      <c r="I668" s="42" t="s">
        <v>91</v>
      </c>
      <c r="J668" s="128"/>
      <c r="K668" s="29" t="s">
        <v>4193</v>
      </c>
      <c r="L668" s="29"/>
      <c r="M668" s="29"/>
      <c r="N668" s="43" t="s">
        <v>688</v>
      </c>
      <c r="O668" s="140"/>
      <c r="P668" s="31">
        <f t="shared" si="32"/>
        <v>7878.199999999837</v>
      </c>
      <c r="Q668" s="31">
        <f t="shared" si="33"/>
        <v>717443.41000000015</v>
      </c>
      <c r="R668" s="31">
        <f t="shared" si="34"/>
        <v>725321.61</v>
      </c>
    </row>
    <row r="669" spans="1:18" ht="15.75" customHeight="1">
      <c r="A669" s="43">
        <v>257</v>
      </c>
      <c r="B669" s="28">
        <v>45491</v>
      </c>
      <c r="C669" s="52" t="s">
        <v>728</v>
      </c>
      <c r="D669" s="52"/>
      <c r="E669" s="29"/>
      <c r="F669" s="30">
        <v>2340</v>
      </c>
      <c r="G669" s="30"/>
      <c r="H669" s="120"/>
      <c r="I669" s="42" t="s">
        <v>91</v>
      </c>
      <c r="J669" s="128"/>
      <c r="K669" s="29" t="s">
        <v>972</v>
      </c>
      <c r="L669" s="29">
        <v>1565</v>
      </c>
      <c r="M669" s="29"/>
      <c r="N669" s="43" t="s">
        <v>688</v>
      </c>
      <c r="O669" s="140"/>
      <c r="P669" s="31">
        <f t="shared" si="32"/>
        <v>5538.199999999837</v>
      </c>
      <c r="Q669" s="31">
        <f t="shared" si="33"/>
        <v>719783.41000000015</v>
      </c>
      <c r="R669" s="31">
        <f t="shared" si="34"/>
        <v>725321.61</v>
      </c>
    </row>
    <row r="670" spans="1:18" ht="15.75" customHeight="1">
      <c r="A670" s="43">
        <v>257</v>
      </c>
      <c r="B670" s="28">
        <v>45497</v>
      </c>
      <c r="C670" s="52" t="s">
        <v>5916</v>
      </c>
      <c r="D670" s="52"/>
      <c r="E670" s="29"/>
      <c r="F670" s="30">
        <v>84</v>
      </c>
      <c r="G670" s="30"/>
      <c r="H670" s="120"/>
      <c r="I670" s="42" t="s">
        <v>89</v>
      </c>
      <c r="J670" s="128"/>
      <c r="K670" s="29" t="s">
        <v>5917</v>
      </c>
      <c r="L670" s="29">
        <v>46102079</v>
      </c>
      <c r="M670" s="29"/>
      <c r="N670" s="43" t="s">
        <v>688</v>
      </c>
      <c r="O670" s="140"/>
      <c r="P670" s="31">
        <f t="shared" si="32"/>
        <v>5454.199999999837</v>
      </c>
      <c r="Q670" s="31">
        <f t="shared" si="33"/>
        <v>719867.41000000015</v>
      </c>
      <c r="R670" s="31">
        <f t="shared" si="34"/>
        <v>725321.61</v>
      </c>
    </row>
    <row r="671" spans="1:18" ht="15.75" customHeight="1">
      <c r="A671" s="43">
        <v>257</v>
      </c>
      <c r="B671" s="144">
        <v>45502</v>
      </c>
      <c r="C671" s="158" t="s">
        <v>698</v>
      </c>
      <c r="D671" s="138"/>
      <c r="E671" s="155"/>
      <c r="F671" s="157">
        <v>600</v>
      </c>
      <c r="G671" s="157"/>
      <c r="H671" s="12"/>
      <c r="I671" s="13" t="s">
        <v>91</v>
      </c>
      <c r="K671" s="395" t="s">
        <v>2098</v>
      </c>
      <c r="L671" s="29">
        <v>555</v>
      </c>
      <c r="M671" s="29"/>
      <c r="N671" s="43" t="s">
        <v>688</v>
      </c>
      <c r="O671" s="140"/>
      <c r="P671" s="31">
        <f t="shared" si="32"/>
        <v>4854.199999999837</v>
      </c>
      <c r="Q671" s="31">
        <f t="shared" si="33"/>
        <v>720467.41000000015</v>
      </c>
      <c r="R671" s="31">
        <f t="shared" si="34"/>
        <v>725321.61</v>
      </c>
    </row>
    <row r="672" spans="1:18" ht="15.75" customHeight="1">
      <c r="A672" s="43">
        <v>257</v>
      </c>
      <c r="B672" s="144">
        <v>45515</v>
      </c>
      <c r="C672" s="111" t="s">
        <v>5960</v>
      </c>
      <c r="D672" s="111"/>
      <c r="F672" s="14">
        <v>2474.4</v>
      </c>
      <c r="G672" s="14"/>
      <c r="H672" s="14"/>
      <c r="I672" s="13" t="s">
        <v>91</v>
      </c>
      <c r="J672" s="13"/>
      <c r="K672" t="s">
        <v>576</v>
      </c>
      <c r="L672" s="29">
        <v>1726</v>
      </c>
      <c r="M672" s="29"/>
      <c r="N672" s="43" t="s">
        <v>688</v>
      </c>
      <c r="O672" s="140"/>
      <c r="P672" s="31">
        <f t="shared" si="32"/>
        <v>2379.7999999998137</v>
      </c>
      <c r="Q672" s="31">
        <f t="shared" si="33"/>
        <v>722941.81000000017</v>
      </c>
      <c r="R672" s="31">
        <f t="shared" si="34"/>
        <v>725321.61</v>
      </c>
    </row>
    <row r="673" spans="1:18" ht="15.75" customHeight="1">
      <c r="A673" s="43">
        <v>257</v>
      </c>
      <c r="B673" s="144">
        <v>45529</v>
      </c>
      <c r="C673" s="52" t="s">
        <v>728</v>
      </c>
      <c r="F673" s="30">
        <v>2340</v>
      </c>
      <c r="I673" s="42" t="s">
        <v>91</v>
      </c>
      <c r="K673" s="29" t="s">
        <v>972</v>
      </c>
      <c r="L673" s="29">
        <v>1569</v>
      </c>
      <c r="M673" s="29"/>
      <c r="N673" s="43" t="s">
        <v>688</v>
      </c>
      <c r="O673" s="140"/>
      <c r="P673" s="31">
        <f t="shared" si="32"/>
        <v>39.799999999813735</v>
      </c>
      <c r="Q673" s="31">
        <f t="shared" si="33"/>
        <v>725281.81000000017</v>
      </c>
      <c r="R673" s="31">
        <f t="shared" si="34"/>
        <v>725321.61</v>
      </c>
    </row>
    <row r="674" spans="1:18" ht="15.75" customHeight="1">
      <c r="A674" s="43">
        <v>257</v>
      </c>
      <c r="B674" s="144">
        <v>45539</v>
      </c>
      <c r="C674" s="158" t="s">
        <v>6013</v>
      </c>
      <c r="D674" s="138"/>
      <c r="E674" s="155"/>
      <c r="F674" s="157">
        <v>2422</v>
      </c>
      <c r="G674" s="157"/>
      <c r="H674" s="12"/>
      <c r="I674" s="13" t="s">
        <v>91</v>
      </c>
      <c r="K674" s="395" t="s">
        <v>576</v>
      </c>
      <c r="L674">
        <v>1925</v>
      </c>
      <c r="M674" s="29"/>
      <c r="N674" s="43" t="s">
        <v>688</v>
      </c>
      <c r="O674" s="140">
        <v>45544</v>
      </c>
      <c r="P674" s="31">
        <f t="shared" si="32"/>
        <v>-2382.2000000001863</v>
      </c>
      <c r="Q674" s="31">
        <f t="shared" si="33"/>
        <v>727703.81000000017</v>
      </c>
      <c r="R674" s="31">
        <f t="shared" si="34"/>
        <v>725321.61</v>
      </c>
    </row>
    <row r="675" spans="1:18" ht="15.75" customHeight="1">
      <c r="A675" s="43">
        <v>257</v>
      </c>
      <c r="B675" s="28">
        <v>45564</v>
      </c>
      <c r="C675" s="52" t="s">
        <v>962</v>
      </c>
      <c r="D675" s="52"/>
      <c r="E675" s="29"/>
      <c r="F675" s="30"/>
      <c r="G675" s="30">
        <v>12000</v>
      </c>
      <c r="H675" s="120"/>
      <c r="I675" s="42"/>
      <c r="J675" s="128"/>
      <c r="K675" s="29"/>
      <c r="L675" s="29"/>
      <c r="M675" s="29"/>
      <c r="N675" s="43" t="s">
        <v>688</v>
      </c>
      <c r="O675" s="140"/>
      <c r="P675" s="31">
        <f t="shared" si="32"/>
        <v>9617.7999999998137</v>
      </c>
      <c r="Q675" s="31">
        <f t="shared" si="33"/>
        <v>727703.81000000017</v>
      </c>
      <c r="R675" s="31">
        <f t="shared" si="34"/>
        <v>737321.61</v>
      </c>
    </row>
    <row r="676" spans="1:18" ht="15.75" customHeight="1">
      <c r="A676" s="43">
        <v>257</v>
      </c>
      <c r="B676" s="28">
        <v>45571</v>
      </c>
      <c r="C676" s="52" t="s">
        <v>6061</v>
      </c>
      <c r="D676" s="52"/>
      <c r="E676" s="29"/>
      <c r="F676" s="30">
        <v>1813.5</v>
      </c>
      <c r="G676" s="30"/>
      <c r="H676" s="120"/>
      <c r="I676" s="42" t="s">
        <v>91</v>
      </c>
      <c r="J676" s="128"/>
      <c r="K676" s="29" t="s">
        <v>972</v>
      </c>
      <c r="L676" s="29">
        <v>1574</v>
      </c>
      <c r="M676" s="29"/>
      <c r="N676" s="43" t="s">
        <v>688</v>
      </c>
      <c r="O676" s="140"/>
      <c r="P676" s="31">
        <f t="shared" si="32"/>
        <v>7804.2999999998137</v>
      </c>
      <c r="Q676" s="31">
        <f t="shared" si="33"/>
        <v>729517.31000000017</v>
      </c>
      <c r="R676" s="31">
        <f t="shared" si="34"/>
        <v>737321.61</v>
      </c>
    </row>
    <row r="677" spans="1:18" ht="15.75" customHeight="1">
      <c r="A677" s="43">
        <v>257</v>
      </c>
      <c r="B677" s="28">
        <v>45571</v>
      </c>
      <c r="C677" s="52" t="s">
        <v>6091</v>
      </c>
      <c r="D677" s="52"/>
      <c r="E677" s="29"/>
      <c r="F677" s="30">
        <v>3393</v>
      </c>
      <c r="G677" s="30"/>
      <c r="H677" s="120"/>
      <c r="I677" s="42" t="s">
        <v>91</v>
      </c>
      <c r="J677" s="128"/>
      <c r="K677" s="29" t="s">
        <v>972</v>
      </c>
      <c r="L677" s="29">
        <v>1581</v>
      </c>
      <c r="M677" s="29"/>
      <c r="N677" s="43" t="s">
        <v>688</v>
      </c>
      <c r="O677" s="140"/>
      <c r="P677" s="31">
        <f t="shared" si="32"/>
        <v>4411.2999999998137</v>
      </c>
      <c r="Q677" s="31">
        <f t="shared" si="33"/>
        <v>732910.31000000017</v>
      </c>
      <c r="R677" s="31">
        <f t="shared" si="34"/>
        <v>737321.61</v>
      </c>
    </row>
    <row r="678" spans="1:18" ht="15.75" customHeight="1">
      <c r="A678" s="43">
        <v>257</v>
      </c>
      <c r="B678" s="144">
        <v>45573</v>
      </c>
      <c r="C678" s="158" t="s">
        <v>6066</v>
      </c>
      <c r="D678" s="138" t="s">
        <v>6073</v>
      </c>
      <c r="E678" s="155"/>
      <c r="F678" s="157">
        <v>978</v>
      </c>
      <c r="G678" s="30"/>
      <c r="H678" s="120"/>
      <c r="I678" s="42"/>
      <c r="J678" s="128"/>
      <c r="K678" s="29"/>
      <c r="L678" s="29"/>
      <c r="M678" s="29"/>
      <c r="N678" s="43" t="s">
        <v>688</v>
      </c>
      <c r="O678" s="140"/>
      <c r="P678" s="31">
        <f t="shared" si="32"/>
        <v>3433.2999999998137</v>
      </c>
      <c r="Q678" s="31">
        <f t="shared" si="33"/>
        <v>733888.31000000017</v>
      </c>
      <c r="R678" s="31">
        <f t="shared" si="34"/>
        <v>737321.61</v>
      </c>
    </row>
    <row r="679" spans="1:18" ht="15.75" customHeight="1">
      <c r="A679" s="43">
        <v>257</v>
      </c>
      <c r="B679" s="144">
        <v>45573</v>
      </c>
      <c r="C679" s="158" t="s">
        <v>6067</v>
      </c>
      <c r="D679" s="138" t="s">
        <v>6031</v>
      </c>
      <c r="E679" s="155"/>
      <c r="F679" s="157">
        <v>72</v>
      </c>
      <c r="G679" s="30"/>
      <c r="H679" s="120"/>
      <c r="I679" s="42"/>
      <c r="J679" s="128"/>
      <c r="K679" s="29"/>
      <c r="L679" s="29"/>
      <c r="M679" s="29"/>
      <c r="N679" s="43" t="s">
        <v>688</v>
      </c>
      <c r="O679" s="140"/>
      <c r="P679" s="31">
        <f t="shared" si="32"/>
        <v>3361.2999999998137</v>
      </c>
      <c r="Q679" s="31">
        <f t="shared" si="33"/>
        <v>733960.31000000017</v>
      </c>
      <c r="R679" s="31">
        <f t="shared" si="34"/>
        <v>737321.61</v>
      </c>
    </row>
    <row r="680" spans="1:18" ht="15.75" customHeight="1">
      <c r="A680" s="43">
        <v>257</v>
      </c>
      <c r="B680" s="28">
        <v>45578</v>
      </c>
      <c r="C680" s="52" t="s">
        <v>705</v>
      </c>
      <c r="D680" s="52"/>
      <c r="E680" s="29"/>
      <c r="F680" s="30">
        <v>192.4</v>
      </c>
      <c r="G680" s="30"/>
      <c r="H680" s="120"/>
      <c r="I680" s="42" t="s">
        <v>89</v>
      </c>
      <c r="J680" s="128"/>
      <c r="K680" t="s">
        <v>1066</v>
      </c>
      <c r="L680" s="29">
        <v>22331052561</v>
      </c>
      <c r="M680" s="29"/>
      <c r="N680" s="43" t="s">
        <v>688</v>
      </c>
      <c r="O680" s="140"/>
      <c r="P680" s="31">
        <f t="shared" si="32"/>
        <v>3168.8999999997905</v>
      </c>
      <c r="Q680" s="31">
        <f t="shared" si="33"/>
        <v>734152.7100000002</v>
      </c>
      <c r="R680" s="31">
        <f t="shared" si="34"/>
        <v>737321.61</v>
      </c>
    </row>
    <row r="681" spans="1:18" ht="15.75" customHeight="1">
      <c r="A681" s="43">
        <v>257</v>
      </c>
      <c r="B681" s="28">
        <v>45578</v>
      </c>
      <c r="C681" s="52" t="s">
        <v>705</v>
      </c>
      <c r="D681" s="52"/>
      <c r="E681" s="29"/>
      <c r="F681" s="30">
        <v>79.8</v>
      </c>
      <c r="G681" s="30"/>
      <c r="H681" s="120"/>
      <c r="I681" s="42" t="s">
        <v>89</v>
      </c>
      <c r="J681" s="128"/>
      <c r="K681" t="s">
        <v>1066</v>
      </c>
      <c r="L681" s="29">
        <v>22332046662</v>
      </c>
      <c r="M681" s="29"/>
      <c r="N681" s="43" t="s">
        <v>688</v>
      </c>
      <c r="O681" s="140"/>
      <c r="P681" s="31">
        <f t="shared" si="32"/>
        <v>3089.0999999997439</v>
      </c>
      <c r="Q681" s="31">
        <f t="shared" si="33"/>
        <v>734232.51000000024</v>
      </c>
      <c r="R681" s="31">
        <f t="shared" si="34"/>
        <v>737321.61</v>
      </c>
    </row>
    <row r="682" spans="1:18" ht="15.75" customHeight="1">
      <c r="A682" s="43">
        <v>257</v>
      </c>
      <c r="B682" s="28">
        <v>45593</v>
      </c>
      <c r="C682" s="52" t="s">
        <v>6097</v>
      </c>
      <c r="D682" s="52"/>
      <c r="E682" s="29"/>
      <c r="F682" s="30">
        <v>1638</v>
      </c>
      <c r="G682" s="30"/>
      <c r="H682" s="120"/>
      <c r="I682" s="42" t="s">
        <v>91</v>
      </c>
      <c r="J682" s="128"/>
      <c r="K682" s="29" t="s">
        <v>972</v>
      </c>
      <c r="L682" s="29">
        <v>1586</v>
      </c>
      <c r="M682" s="29"/>
      <c r="N682" s="43" t="s">
        <v>688</v>
      </c>
      <c r="O682" s="140"/>
      <c r="P682" s="31">
        <f t="shared" si="32"/>
        <v>1451.0999999997439</v>
      </c>
      <c r="Q682" s="31">
        <f t="shared" si="33"/>
        <v>735870.51000000024</v>
      </c>
      <c r="R682" s="31">
        <f t="shared" si="34"/>
        <v>737321.61</v>
      </c>
    </row>
    <row r="683" spans="1:18" ht="15.75" customHeight="1">
      <c r="A683" s="43">
        <v>257</v>
      </c>
      <c r="B683" s="28">
        <v>45594</v>
      </c>
      <c r="C683" s="52" t="s">
        <v>705</v>
      </c>
      <c r="D683" s="52"/>
      <c r="E683" s="29"/>
      <c r="F683" s="30">
        <v>80.8</v>
      </c>
      <c r="G683" s="30"/>
      <c r="H683" s="120"/>
      <c r="I683" s="42" t="s">
        <v>89</v>
      </c>
      <c r="J683" s="128"/>
      <c r="K683" t="s">
        <v>1066</v>
      </c>
      <c r="L683" s="29">
        <v>22334073411</v>
      </c>
      <c r="M683" s="29"/>
      <c r="N683" s="43" t="s">
        <v>688</v>
      </c>
      <c r="O683" s="140"/>
      <c r="P683" s="31">
        <f t="shared" si="32"/>
        <v>1370.2999999996973</v>
      </c>
      <c r="Q683" s="31">
        <f t="shared" si="33"/>
        <v>735951.31000000029</v>
      </c>
      <c r="R683" s="31">
        <f t="shared" si="34"/>
        <v>737321.61</v>
      </c>
    </row>
    <row r="684" spans="1:18" ht="15.75" customHeight="1">
      <c r="A684" s="43">
        <v>257</v>
      </c>
      <c r="B684" s="28">
        <v>45602</v>
      </c>
      <c r="C684" s="52" t="s">
        <v>6121</v>
      </c>
      <c r="E684" s="29"/>
      <c r="F684" s="30">
        <v>1638</v>
      </c>
      <c r="G684" s="30"/>
      <c r="H684" s="120"/>
      <c r="I684" s="42" t="s">
        <v>91</v>
      </c>
      <c r="J684" s="128"/>
      <c r="K684" s="29" t="s">
        <v>972</v>
      </c>
      <c r="L684" s="29">
        <v>1589</v>
      </c>
      <c r="M684" s="29"/>
      <c r="N684" s="43" t="s">
        <v>688</v>
      </c>
      <c r="O684" s="140"/>
      <c r="P684" s="31">
        <f t="shared" si="32"/>
        <v>-267.70000000030268</v>
      </c>
      <c r="Q684" s="31">
        <f t="shared" si="33"/>
        <v>737589.31000000029</v>
      </c>
      <c r="R684" s="31">
        <f t="shared" si="34"/>
        <v>737321.61</v>
      </c>
    </row>
    <row r="685" spans="1:18" ht="15.75" customHeight="1">
      <c r="A685" s="43">
        <v>257</v>
      </c>
      <c r="B685" s="28">
        <v>45602</v>
      </c>
      <c r="C685" s="158" t="s">
        <v>6122</v>
      </c>
      <c r="E685" s="29"/>
      <c r="F685" s="30">
        <v>2580</v>
      </c>
      <c r="G685" s="30"/>
      <c r="H685" s="120"/>
      <c r="I685" s="42" t="s">
        <v>91</v>
      </c>
      <c r="J685" s="128"/>
      <c r="K685" s="29" t="s">
        <v>576</v>
      </c>
      <c r="L685" s="29">
        <v>2322</v>
      </c>
      <c r="M685" s="29"/>
      <c r="N685" s="43" t="s">
        <v>688</v>
      </c>
      <c r="O685" s="140">
        <v>45614</v>
      </c>
      <c r="P685" s="31">
        <f t="shared" si="32"/>
        <v>-2847.7000000003027</v>
      </c>
      <c r="Q685" s="31">
        <f t="shared" si="33"/>
        <v>740169.31000000029</v>
      </c>
      <c r="R685" s="31">
        <f t="shared" si="34"/>
        <v>737321.61</v>
      </c>
    </row>
    <row r="686" spans="1:18" ht="15.75" customHeight="1">
      <c r="A686" s="43">
        <v>257</v>
      </c>
      <c r="B686" s="28">
        <v>45614</v>
      </c>
      <c r="C686" s="52" t="s">
        <v>962</v>
      </c>
      <c r="D686" s="52"/>
      <c r="E686" s="29"/>
      <c r="F686" s="30"/>
      <c r="G686" s="30">
        <v>20000</v>
      </c>
      <c r="H686" s="120"/>
      <c r="I686" s="42"/>
      <c r="J686" s="128"/>
      <c r="K686" s="29"/>
      <c r="L686" s="29"/>
      <c r="M686" s="29"/>
      <c r="N686" s="43" t="s">
        <v>688</v>
      </c>
      <c r="O686" s="140"/>
      <c r="P686" s="31">
        <f t="shared" si="32"/>
        <v>17152.299999999697</v>
      </c>
      <c r="Q686" s="31">
        <f t="shared" si="33"/>
        <v>740169.31000000029</v>
      </c>
      <c r="R686" s="31">
        <f t="shared" si="34"/>
        <v>757321.61</v>
      </c>
    </row>
    <row r="687" spans="1:18" ht="15.75" customHeight="1">
      <c r="A687" s="43">
        <v>257</v>
      </c>
      <c r="B687" s="28">
        <v>45628</v>
      </c>
      <c r="C687" s="52" t="s">
        <v>6145</v>
      </c>
      <c r="D687" s="52"/>
      <c r="E687" s="29"/>
      <c r="F687" s="30">
        <v>1930</v>
      </c>
      <c r="G687" s="30"/>
      <c r="H687" s="120"/>
      <c r="I687" s="42" t="s">
        <v>91</v>
      </c>
      <c r="J687" s="128"/>
      <c r="K687" s="29" t="s">
        <v>6146</v>
      </c>
      <c r="L687" s="29">
        <v>1474</v>
      </c>
      <c r="M687" s="29"/>
      <c r="N687" s="43" t="s">
        <v>688</v>
      </c>
      <c r="O687" s="140"/>
      <c r="P687" s="31">
        <f t="shared" si="32"/>
        <v>15222.299999999697</v>
      </c>
      <c r="Q687" s="31">
        <f t="shared" si="33"/>
        <v>742099.31000000029</v>
      </c>
      <c r="R687" s="31">
        <f t="shared" si="34"/>
        <v>757321.61</v>
      </c>
    </row>
    <row r="688" spans="1:18" ht="15.75" customHeight="1">
      <c r="A688" s="43">
        <v>257</v>
      </c>
      <c r="B688" s="28">
        <v>45634</v>
      </c>
      <c r="C688" s="52" t="s">
        <v>705</v>
      </c>
      <c r="D688" s="52"/>
      <c r="E688" s="29"/>
      <c r="F688" s="30">
        <v>84.5</v>
      </c>
      <c r="G688" s="30"/>
      <c r="H688" s="120"/>
      <c r="I688" s="42" t="s">
        <v>89</v>
      </c>
      <c r="J688" s="128"/>
      <c r="K688" s="29" t="s">
        <v>363</v>
      </c>
      <c r="L688" s="29">
        <v>10205094625</v>
      </c>
      <c r="M688" s="29"/>
      <c r="N688" s="43" t="s">
        <v>688</v>
      </c>
      <c r="O688" s="140"/>
      <c r="P688" s="31">
        <f t="shared" si="32"/>
        <v>15137.799999999697</v>
      </c>
      <c r="Q688" s="31">
        <f t="shared" si="33"/>
        <v>742183.81000000029</v>
      </c>
      <c r="R688" s="31">
        <f t="shared" si="34"/>
        <v>757321.61</v>
      </c>
    </row>
    <row r="689" spans="1:18" ht="15.75" customHeight="1">
      <c r="A689" s="43">
        <v>257</v>
      </c>
      <c r="B689" s="28">
        <v>45638</v>
      </c>
      <c r="C689" s="52" t="s">
        <v>6187</v>
      </c>
      <c r="D689" s="52"/>
      <c r="E689" s="29"/>
      <c r="F689" s="30">
        <v>2082.6</v>
      </c>
      <c r="G689" s="30"/>
      <c r="H689" s="120"/>
      <c r="I689" s="42" t="s">
        <v>91</v>
      </c>
      <c r="J689" s="128"/>
      <c r="K689" s="29" t="s">
        <v>972</v>
      </c>
      <c r="L689" s="29">
        <v>1595</v>
      </c>
      <c r="M689" s="29"/>
      <c r="N689" s="43" t="s">
        <v>688</v>
      </c>
      <c r="O689" s="140"/>
      <c r="P689" s="31">
        <f t="shared" si="32"/>
        <v>13055.199999999721</v>
      </c>
      <c r="Q689" s="31">
        <f t="shared" si="33"/>
        <v>744266.41000000027</v>
      </c>
      <c r="R689" s="31">
        <f t="shared" si="34"/>
        <v>757321.61</v>
      </c>
    </row>
    <row r="690" spans="1:18" ht="15.75" customHeight="1">
      <c r="A690" s="43">
        <v>257</v>
      </c>
      <c r="B690" s="28">
        <v>45656</v>
      </c>
      <c r="C690" s="52" t="s">
        <v>6208</v>
      </c>
      <c r="D690" s="52"/>
      <c r="E690" s="29"/>
      <c r="F690" s="30">
        <v>7997.4</v>
      </c>
      <c r="G690" s="30"/>
      <c r="H690" s="120"/>
      <c r="I690" s="42" t="s">
        <v>91</v>
      </c>
      <c r="J690" s="128"/>
      <c r="K690" s="29" t="s">
        <v>4153</v>
      </c>
      <c r="L690" s="29"/>
      <c r="M690" s="29"/>
      <c r="N690" s="43" t="s">
        <v>688</v>
      </c>
      <c r="O690" s="140"/>
      <c r="P690" s="31">
        <f t="shared" si="32"/>
        <v>5057.7999999996973</v>
      </c>
      <c r="Q690" s="31">
        <f t="shared" si="33"/>
        <v>752263.81000000029</v>
      </c>
      <c r="R690" s="31">
        <f t="shared" si="34"/>
        <v>757321.61</v>
      </c>
    </row>
    <row r="691" spans="1:18" ht="15.75" customHeight="1">
      <c r="A691" s="43">
        <v>257</v>
      </c>
      <c r="B691" s="28">
        <v>45661</v>
      </c>
      <c r="C691" s="52" t="s">
        <v>6224</v>
      </c>
      <c r="D691" s="52" t="s">
        <v>6225</v>
      </c>
      <c r="E691" s="29"/>
      <c r="F691" s="30">
        <v>500</v>
      </c>
      <c r="G691" s="30"/>
      <c r="H691" s="120"/>
      <c r="I691" s="42" t="s">
        <v>91</v>
      </c>
      <c r="J691" s="128"/>
      <c r="K691" s="29"/>
      <c r="L691" s="29"/>
      <c r="M691" s="29"/>
      <c r="N691" s="43" t="s">
        <v>688</v>
      </c>
      <c r="O691" s="140"/>
      <c r="P691" s="31">
        <f t="shared" si="32"/>
        <v>4557.7999999996973</v>
      </c>
      <c r="Q691" s="31">
        <f t="shared" si="33"/>
        <v>752763.81000000029</v>
      </c>
      <c r="R691" s="31">
        <f t="shared" si="34"/>
        <v>757321.61</v>
      </c>
    </row>
    <row r="692" spans="1:18" ht="15.75" customHeight="1">
      <c r="A692" s="43">
        <v>257</v>
      </c>
      <c r="B692" s="62">
        <v>45662</v>
      </c>
      <c r="C692" s="111" t="s">
        <v>6210</v>
      </c>
      <c r="D692" s="111" t="s">
        <v>6216</v>
      </c>
      <c r="F692" s="14">
        <v>821</v>
      </c>
      <c r="G692" s="14"/>
      <c r="H692" s="14"/>
      <c r="I692" s="13" t="s">
        <v>91</v>
      </c>
      <c r="J692" s="128"/>
      <c r="K692" s="29"/>
      <c r="L692" s="29"/>
      <c r="M692" s="29"/>
      <c r="N692" s="43" t="s">
        <v>688</v>
      </c>
      <c r="O692" s="140"/>
      <c r="P692" s="31">
        <f t="shared" si="32"/>
        <v>3736.7999999996973</v>
      </c>
      <c r="Q692" s="31">
        <f t="shared" si="33"/>
        <v>753584.81000000029</v>
      </c>
      <c r="R692" s="31">
        <f t="shared" si="34"/>
        <v>757321.61</v>
      </c>
    </row>
    <row r="693" spans="1:18" ht="15.75" customHeight="1">
      <c r="A693" s="43">
        <v>257</v>
      </c>
      <c r="B693" s="62">
        <v>45662</v>
      </c>
      <c r="C693" s="111" t="s">
        <v>6212</v>
      </c>
      <c r="D693" s="111" t="s">
        <v>6031</v>
      </c>
      <c r="F693" s="14">
        <v>59</v>
      </c>
      <c r="G693" s="14"/>
      <c r="H693" s="14"/>
      <c r="I693" s="13" t="s">
        <v>91</v>
      </c>
      <c r="J693" s="128"/>
      <c r="K693" s="29"/>
      <c r="L693" s="29"/>
      <c r="M693" s="29"/>
      <c r="N693" s="43" t="s">
        <v>688</v>
      </c>
      <c r="O693" s="140"/>
      <c r="P693" s="31">
        <f t="shared" si="32"/>
        <v>3677.7999999996973</v>
      </c>
      <c r="Q693" s="31">
        <f t="shared" si="33"/>
        <v>753643.81000000029</v>
      </c>
      <c r="R693" s="31">
        <f t="shared" si="34"/>
        <v>757321.61</v>
      </c>
    </row>
    <row r="694" spans="1:18" ht="15.75" customHeight="1">
      <c r="A694" s="43">
        <v>257</v>
      </c>
      <c r="B694" s="28">
        <v>45665</v>
      </c>
      <c r="C694" s="52" t="s">
        <v>705</v>
      </c>
      <c r="D694" s="52"/>
      <c r="E694" s="29"/>
      <c r="F694" s="30">
        <v>95.2</v>
      </c>
      <c r="G694" s="30"/>
      <c r="H694" s="120"/>
      <c r="I694" s="42" t="s">
        <v>89</v>
      </c>
      <c r="J694" s="128"/>
      <c r="K694" s="29" t="s">
        <v>1066</v>
      </c>
      <c r="L694" s="29"/>
      <c r="M694" s="29"/>
      <c r="N694" s="43" t="s">
        <v>688</v>
      </c>
      <c r="O694" s="140"/>
      <c r="P694" s="31">
        <f t="shared" si="32"/>
        <v>3582.5999999997439</v>
      </c>
      <c r="Q694" s="31">
        <f t="shared" si="33"/>
        <v>753739.01000000024</v>
      </c>
      <c r="R694" s="31">
        <f t="shared" si="34"/>
        <v>757321.61</v>
      </c>
    </row>
    <row r="695" spans="1:18" ht="15.75" customHeight="1">
      <c r="A695" s="43">
        <v>257</v>
      </c>
      <c r="B695" s="28">
        <v>45677</v>
      </c>
      <c r="C695" s="52" t="s">
        <v>6259</v>
      </c>
      <c r="D695" s="52"/>
      <c r="E695" s="29"/>
      <c r="F695" s="30">
        <v>2832</v>
      </c>
      <c r="G695" s="30"/>
      <c r="H695" s="120"/>
      <c r="I695" s="42" t="s">
        <v>91</v>
      </c>
      <c r="J695" s="128"/>
      <c r="K695" s="29" t="s">
        <v>972</v>
      </c>
      <c r="L695" s="29">
        <v>1604</v>
      </c>
      <c r="M695" s="29"/>
      <c r="N695" s="43" t="s">
        <v>688</v>
      </c>
      <c r="O695" s="140"/>
      <c r="P695" s="31">
        <f t="shared" si="32"/>
        <v>750.59999999974389</v>
      </c>
      <c r="Q695" s="31">
        <f t="shared" si="33"/>
        <v>756571.01000000024</v>
      </c>
      <c r="R695" s="31">
        <f t="shared" si="34"/>
        <v>757321.61</v>
      </c>
    </row>
    <row r="696" spans="1:18" ht="15.75" customHeight="1">
      <c r="A696" s="43">
        <v>257</v>
      </c>
      <c r="B696" s="28">
        <v>45693</v>
      </c>
      <c r="C696" s="52" t="s">
        <v>6281</v>
      </c>
      <c r="D696" s="52" t="s">
        <v>5799</v>
      </c>
      <c r="E696" s="29"/>
      <c r="F696" s="30">
        <v>650</v>
      </c>
      <c r="G696" s="30"/>
      <c r="H696" s="120"/>
      <c r="I696" s="42" t="s">
        <v>91</v>
      </c>
      <c r="J696" s="128"/>
      <c r="K696" s="29"/>
      <c r="L696" s="29"/>
      <c r="M696" s="29"/>
      <c r="N696" s="43" t="s">
        <v>688</v>
      </c>
      <c r="O696" s="140"/>
      <c r="P696" s="31">
        <f t="shared" si="32"/>
        <v>100.59999999974389</v>
      </c>
      <c r="Q696" s="31">
        <f t="shared" si="33"/>
        <v>757221.01000000024</v>
      </c>
      <c r="R696" s="31">
        <f t="shared" si="34"/>
        <v>757321.61</v>
      </c>
    </row>
    <row r="697" spans="1:18" ht="15.75" customHeight="1">
      <c r="A697" s="43">
        <v>257</v>
      </c>
      <c r="B697" s="62">
        <v>45694</v>
      </c>
      <c r="C697" s="111" t="s">
        <v>6268</v>
      </c>
      <c r="D697" s="111" t="s">
        <v>6273</v>
      </c>
      <c r="E697" s="29"/>
      <c r="F697" s="35">
        <v>562</v>
      </c>
      <c r="G697" s="35"/>
      <c r="H697" s="35"/>
      <c r="I697" s="42" t="s">
        <v>91</v>
      </c>
      <c r="J697" s="128"/>
      <c r="K697" s="29"/>
      <c r="L697" s="29"/>
      <c r="M697" s="29"/>
      <c r="N697" s="43" t="s">
        <v>688</v>
      </c>
      <c r="O697" s="140"/>
      <c r="P697" s="31">
        <f t="shared" si="32"/>
        <v>-461.40000000025611</v>
      </c>
      <c r="Q697" s="31">
        <f t="shared" si="33"/>
        <v>757783.01000000024</v>
      </c>
      <c r="R697" s="31">
        <f t="shared" si="34"/>
        <v>757321.61</v>
      </c>
    </row>
    <row r="698" spans="1:18" ht="15.75" customHeight="1">
      <c r="A698" s="43">
        <v>257</v>
      </c>
      <c r="B698" s="62">
        <v>45694</v>
      </c>
      <c r="C698" s="111" t="s">
        <v>6270</v>
      </c>
      <c r="D698" s="111" t="s">
        <v>6031</v>
      </c>
      <c r="E698" s="29"/>
      <c r="F698" s="35">
        <v>41</v>
      </c>
      <c r="G698" s="35"/>
      <c r="H698" s="35"/>
      <c r="I698" s="42" t="s">
        <v>91</v>
      </c>
      <c r="J698" s="128"/>
      <c r="K698" s="29"/>
      <c r="L698" s="29"/>
      <c r="M698" s="29"/>
      <c r="N698" s="43" t="s">
        <v>688</v>
      </c>
      <c r="O698" s="140"/>
      <c r="P698" s="31">
        <f t="shared" si="32"/>
        <v>-502.40000000025611</v>
      </c>
      <c r="Q698" s="31">
        <f t="shared" si="33"/>
        <v>757824.01000000024</v>
      </c>
      <c r="R698" s="31">
        <f t="shared" si="34"/>
        <v>757321.61</v>
      </c>
    </row>
    <row r="699" spans="1:18" ht="15.75" customHeight="1">
      <c r="A699" s="43">
        <v>257</v>
      </c>
      <c r="B699" s="62">
        <v>45697</v>
      </c>
      <c r="C699" s="52" t="s">
        <v>728</v>
      </c>
      <c r="D699" s="52"/>
      <c r="E699" s="29"/>
      <c r="F699" s="30">
        <v>4484</v>
      </c>
      <c r="G699" s="30"/>
      <c r="H699" s="120"/>
      <c r="I699" s="42" t="s">
        <v>91</v>
      </c>
      <c r="J699" s="128"/>
      <c r="K699" s="29" t="s">
        <v>972</v>
      </c>
      <c r="L699" s="29">
        <v>1609</v>
      </c>
      <c r="M699" s="29"/>
      <c r="N699" s="43" t="s">
        <v>688</v>
      </c>
      <c r="O699" s="140"/>
      <c r="P699" s="31">
        <f t="shared" si="32"/>
        <v>-4986.4000000002561</v>
      </c>
      <c r="Q699" s="31">
        <f t="shared" si="33"/>
        <v>762308.01000000024</v>
      </c>
      <c r="R699" s="31">
        <f t="shared" si="34"/>
        <v>757321.61</v>
      </c>
    </row>
    <row r="700" spans="1:18" ht="15.75" customHeight="1">
      <c r="A700" s="43">
        <v>257</v>
      </c>
      <c r="B700" s="62">
        <v>45707</v>
      </c>
      <c r="C700" s="52" t="s">
        <v>768</v>
      </c>
      <c r="D700" s="52" t="s">
        <v>6328</v>
      </c>
      <c r="E700" s="29"/>
      <c r="F700" s="30">
        <v>4130</v>
      </c>
      <c r="G700" s="30"/>
      <c r="H700" s="120"/>
      <c r="I700" s="42" t="s">
        <v>91</v>
      </c>
      <c r="J700" s="128"/>
      <c r="K700" s="29"/>
      <c r="L700" s="29"/>
      <c r="M700" s="29"/>
      <c r="N700" s="43" t="s">
        <v>688</v>
      </c>
      <c r="O700" s="140">
        <v>45708</v>
      </c>
      <c r="P700" s="31">
        <f t="shared" si="32"/>
        <v>-9116.4000000002561</v>
      </c>
      <c r="Q700" s="31">
        <f t="shared" si="33"/>
        <v>766438.01000000024</v>
      </c>
      <c r="R700" s="31">
        <f t="shared" si="34"/>
        <v>757321.61</v>
      </c>
    </row>
    <row r="701" spans="1:18" ht="15.75" customHeight="1">
      <c r="A701" s="43">
        <v>257</v>
      </c>
      <c r="B701" s="62">
        <v>45708</v>
      </c>
      <c r="C701" s="52" t="s">
        <v>728</v>
      </c>
      <c r="D701" s="52" t="s">
        <v>6328</v>
      </c>
      <c r="E701" s="29"/>
      <c r="F701" s="30">
        <v>1888</v>
      </c>
      <c r="G701" s="30"/>
      <c r="H701" s="120"/>
      <c r="I701" s="42" t="s">
        <v>91</v>
      </c>
      <c r="J701" s="128"/>
      <c r="K701" s="29"/>
      <c r="L701" s="29"/>
      <c r="M701" s="29"/>
      <c r="N701" s="43" t="s">
        <v>688</v>
      </c>
      <c r="O701" s="140"/>
      <c r="P701" s="31">
        <f t="shared" si="32"/>
        <v>-11004.400000000256</v>
      </c>
      <c r="Q701" s="31">
        <f t="shared" si="33"/>
        <v>768326.01000000024</v>
      </c>
      <c r="R701" s="31">
        <f t="shared" si="34"/>
        <v>757321.61</v>
      </c>
    </row>
    <row r="702" spans="1:18" ht="15.75" customHeight="1">
      <c r="A702" s="43">
        <v>257</v>
      </c>
      <c r="B702" s="62">
        <v>45721</v>
      </c>
      <c r="C702" s="52" t="s">
        <v>6327</v>
      </c>
      <c r="D702" s="52" t="s">
        <v>5812</v>
      </c>
      <c r="E702" s="29"/>
      <c r="F702" s="30">
        <v>600</v>
      </c>
      <c r="G702" s="30"/>
      <c r="H702" s="120"/>
      <c r="I702" s="42" t="s">
        <v>91</v>
      </c>
      <c r="J702" s="128"/>
      <c r="K702" s="29"/>
      <c r="L702" s="29"/>
      <c r="M702" s="29"/>
      <c r="N702" s="43" t="s">
        <v>688</v>
      </c>
      <c r="O702" s="140"/>
      <c r="P702" s="31">
        <f t="shared" si="32"/>
        <v>-11604.400000000256</v>
      </c>
      <c r="Q702" s="31">
        <f t="shared" si="33"/>
        <v>768926.01000000024</v>
      </c>
      <c r="R702" s="31">
        <f t="shared" si="34"/>
        <v>757321.61</v>
      </c>
    </row>
    <row r="703" spans="1:18" ht="15.75" customHeight="1">
      <c r="A703" s="43">
        <v>257</v>
      </c>
      <c r="B703" s="62">
        <v>45722</v>
      </c>
      <c r="C703" s="52" t="s">
        <v>962</v>
      </c>
      <c r="D703" s="52"/>
      <c r="E703" s="29"/>
      <c r="F703" s="30"/>
      <c r="G703" s="30">
        <v>20000</v>
      </c>
      <c r="H703" s="120"/>
      <c r="I703" s="42"/>
      <c r="J703" s="128"/>
      <c r="K703" s="29"/>
      <c r="L703" s="29"/>
      <c r="M703" s="29"/>
      <c r="N703" s="43" t="s">
        <v>688</v>
      </c>
      <c r="O703" s="140"/>
      <c r="P703" s="31">
        <f t="shared" si="32"/>
        <v>8395.5999999997439</v>
      </c>
      <c r="Q703" s="31">
        <f t="shared" si="33"/>
        <v>768926.01000000024</v>
      </c>
      <c r="R703" s="31">
        <f t="shared" si="34"/>
        <v>777321.61</v>
      </c>
    </row>
    <row r="704" spans="1:18" ht="15.75" customHeight="1">
      <c r="A704" s="43">
        <v>257</v>
      </c>
      <c r="B704" s="62">
        <v>45734</v>
      </c>
      <c r="C704" s="52" t="s">
        <v>5830</v>
      </c>
      <c r="D704" s="52"/>
      <c r="E704" s="29"/>
      <c r="F704" s="30">
        <v>256.5</v>
      </c>
      <c r="G704" s="30"/>
      <c r="H704" s="120"/>
      <c r="I704" s="42" t="s">
        <v>89</v>
      </c>
      <c r="J704" s="128"/>
      <c r="K704" s="29" t="s">
        <v>6336</v>
      </c>
      <c r="L704" s="29">
        <v>78931</v>
      </c>
      <c r="M704" s="29"/>
      <c r="N704" s="43" t="s">
        <v>688</v>
      </c>
      <c r="O704" s="140"/>
      <c r="P704" s="31">
        <f t="shared" si="32"/>
        <v>8139.0999999997439</v>
      </c>
      <c r="Q704" s="31">
        <f t="shared" si="33"/>
        <v>769182.51000000024</v>
      </c>
      <c r="R704" s="31">
        <f t="shared" si="34"/>
        <v>777321.61</v>
      </c>
    </row>
    <row r="705" spans="1:18" ht="15.75" customHeight="1">
      <c r="A705" s="43">
        <v>257</v>
      </c>
      <c r="B705" s="62">
        <v>45750</v>
      </c>
      <c r="C705" s="410" t="s">
        <v>6354</v>
      </c>
      <c r="D705" s="410"/>
      <c r="E705" s="29"/>
      <c r="F705" s="35">
        <v>413</v>
      </c>
      <c r="G705" s="35"/>
      <c r="H705" s="35"/>
      <c r="I705" s="42" t="s">
        <v>91</v>
      </c>
      <c r="J705" s="147"/>
      <c r="K705" s="147" t="s">
        <v>6353</v>
      </c>
      <c r="L705" s="29">
        <v>14845</v>
      </c>
      <c r="M705" s="29"/>
      <c r="N705" s="43" t="s">
        <v>688</v>
      </c>
      <c r="O705" s="140"/>
      <c r="P705" s="31">
        <f t="shared" si="32"/>
        <v>7726.0999999997439</v>
      </c>
      <c r="Q705" s="31">
        <f t="shared" si="33"/>
        <v>769595.51000000024</v>
      </c>
      <c r="R705" s="31">
        <f t="shared" si="34"/>
        <v>777321.61</v>
      </c>
    </row>
    <row r="706" spans="1:18" ht="15.75" customHeight="1">
      <c r="A706" s="43">
        <v>257</v>
      </c>
      <c r="B706" s="62">
        <v>45750</v>
      </c>
      <c r="C706" s="52" t="s">
        <v>728</v>
      </c>
      <c r="D706" s="52"/>
      <c r="E706" s="29"/>
      <c r="F706" s="30">
        <v>1770</v>
      </c>
      <c r="G706" s="30"/>
      <c r="H706" s="120"/>
      <c r="I706" s="42" t="s">
        <v>91</v>
      </c>
      <c r="J706" s="128"/>
      <c r="K706" s="29" t="s">
        <v>6355</v>
      </c>
      <c r="L706" s="29">
        <v>1619</v>
      </c>
      <c r="M706" s="29"/>
      <c r="N706" s="43" t="s">
        <v>688</v>
      </c>
      <c r="O706" s="140"/>
      <c r="P706" s="31">
        <f t="shared" ref="P706:P758" si="35">R706-Q706</f>
        <v>5956.0999999997439</v>
      </c>
      <c r="Q706" s="31">
        <f t="shared" si="33"/>
        <v>771365.51000000024</v>
      </c>
      <c r="R706" s="31">
        <f t="shared" si="34"/>
        <v>777321.61</v>
      </c>
    </row>
    <row r="707" spans="1:18" ht="15.75" customHeight="1">
      <c r="A707" s="43">
        <v>257</v>
      </c>
      <c r="B707" s="62">
        <v>45754</v>
      </c>
      <c r="C707" s="179" t="s">
        <v>6358</v>
      </c>
      <c r="D707" s="111" t="s">
        <v>6031</v>
      </c>
      <c r="F707" s="14">
        <v>1451.5</v>
      </c>
      <c r="G707" s="14"/>
      <c r="H707" s="14"/>
      <c r="I707" s="13" t="s">
        <v>91</v>
      </c>
      <c r="J707" s="128"/>
      <c r="K707" s="29"/>
      <c r="L707" s="29"/>
      <c r="M707" s="29"/>
      <c r="N707" s="43" t="s">
        <v>688</v>
      </c>
      <c r="O707" s="140"/>
      <c r="P707" s="31">
        <f t="shared" si="35"/>
        <v>4504.5999999997439</v>
      </c>
      <c r="Q707" s="31">
        <f t="shared" si="33"/>
        <v>772817.01000000024</v>
      </c>
      <c r="R707" s="31">
        <f t="shared" si="34"/>
        <v>777321.61</v>
      </c>
    </row>
    <row r="708" spans="1:18" ht="15.75" customHeight="1">
      <c r="A708" s="43">
        <v>257</v>
      </c>
      <c r="B708" s="62">
        <v>45755</v>
      </c>
      <c r="C708" s="52" t="s">
        <v>6366</v>
      </c>
      <c r="D708" s="52" t="s">
        <v>5799</v>
      </c>
      <c r="E708" s="29"/>
      <c r="F708" s="30">
        <v>800</v>
      </c>
      <c r="G708" s="30"/>
      <c r="H708" s="120"/>
      <c r="I708" s="42" t="s">
        <v>91</v>
      </c>
      <c r="J708" s="128"/>
      <c r="K708" s="29"/>
      <c r="L708" s="29"/>
      <c r="M708" s="29"/>
      <c r="N708" s="43" t="s">
        <v>688</v>
      </c>
      <c r="O708" s="140"/>
      <c r="P708" s="31">
        <f t="shared" si="35"/>
        <v>3704.5999999997439</v>
      </c>
      <c r="Q708" s="31">
        <f t="shared" si="33"/>
        <v>773617.01000000024</v>
      </c>
      <c r="R708" s="31">
        <f t="shared" si="34"/>
        <v>777321.61</v>
      </c>
    </row>
    <row r="709" spans="1:18" ht="15.75" customHeight="1">
      <c r="A709" s="43">
        <v>257</v>
      </c>
      <c r="B709" s="62">
        <v>45769</v>
      </c>
      <c r="C709" s="111" t="s">
        <v>2934</v>
      </c>
      <c r="D709" s="111" t="s">
        <v>6374</v>
      </c>
      <c r="F709" s="14">
        <v>65.3</v>
      </c>
      <c r="G709" s="14"/>
      <c r="H709" s="14"/>
      <c r="I709" s="13" t="s">
        <v>91</v>
      </c>
      <c r="K709" s="51" t="s">
        <v>6375</v>
      </c>
      <c r="L709" s="29">
        <v>4783</v>
      </c>
      <c r="M709" s="29"/>
      <c r="N709" s="43" t="s">
        <v>688</v>
      </c>
      <c r="O709" s="140"/>
      <c r="P709" s="31">
        <f t="shared" si="35"/>
        <v>3639.2999999996973</v>
      </c>
      <c r="Q709" s="31">
        <f t="shared" si="33"/>
        <v>773682.31000000029</v>
      </c>
      <c r="R709" s="31">
        <f t="shared" si="34"/>
        <v>777321.61</v>
      </c>
    </row>
    <row r="710" spans="1:18" ht="15.75" customHeight="1">
      <c r="A710" s="43">
        <v>257</v>
      </c>
      <c r="B710" s="62">
        <v>45769</v>
      </c>
      <c r="C710" s="52" t="s">
        <v>6376</v>
      </c>
      <c r="D710" s="52"/>
      <c r="E710" s="29"/>
      <c r="F710" s="30">
        <v>1770</v>
      </c>
      <c r="G710" s="30"/>
      <c r="H710" s="120"/>
      <c r="I710" s="42" t="s">
        <v>91</v>
      </c>
      <c r="J710" s="128"/>
      <c r="K710" s="29" t="s">
        <v>972</v>
      </c>
      <c r="L710" s="29">
        <v>1622</v>
      </c>
      <c r="M710" s="29"/>
      <c r="N710" s="43" t="s">
        <v>688</v>
      </c>
      <c r="O710" s="140"/>
      <c r="P710" s="31">
        <f t="shared" si="35"/>
        <v>1869.2999999996973</v>
      </c>
      <c r="Q710" s="31">
        <f t="shared" si="33"/>
        <v>775452.31000000029</v>
      </c>
      <c r="R710" s="31">
        <f t="shared" si="34"/>
        <v>777321.61</v>
      </c>
    </row>
    <row r="711" spans="1:18" ht="15.75" customHeight="1">
      <c r="A711" s="43">
        <v>257</v>
      </c>
      <c r="B711" s="62">
        <v>45783</v>
      </c>
      <c r="C711" s="52" t="s">
        <v>5830</v>
      </c>
      <c r="D711" s="52"/>
      <c r="E711" s="29"/>
      <c r="F711" s="30">
        <v>182</v>
      </c>
      <c r="G711" s="30"/>
      <c r="H711" s="120"/>
      <c r="I711" s="42" t="s">
        <v>89</v>
      </c>
      <c r="J711" s="128"/>
      <c r="K711" s="29" t="s">
        <v>6336</v>
      </c>
      <c r="L711" s="29">
        <v>95671</v>
      </c>
      <c r="M711" s="29"/>
      <c r="N711" s="43" t="s">
        <v>688</v>
      </c>
      <c r="O711" s="140"/>
      <c r="P711" s="31">
        <f t="shared" si="35"/>
        <v>1687.2999999996973</v>
      </c>
      <c r="Q711" s="31">
        <f t="shared" si="33"/>
        <v>775634.31000000029</v>
      </c>
      <c r="R711" s="31">
        <f t="shared" si="34"/>
        <v>777321.61</v>
      </c>
    </row>
    <row r="712" spans="1:18" ht="15.75" customHeight="1">
      <c r="A712" s="43">
        <v>257</v>
      </c>
      <c r="B712" s="62">
        <v>45788</v>
      </c>
      <c r="C712" s="52" t="s">
        <v>6397</v>
      </c>
      <c r="D712" s="52" t="s">
        <v>5812</v>
      </c>
      <c r="E712" s="29"/>
      <c r="F712" s="30">
        <v>400</v>
      </c>
      <c r="G712" s="30"/>
      <c r="H712" s="120"/>
      <c r="I712" s="42" t="s">
        <v>91</v>
      </c>
      <c r="J712" s="128"/>
      <c r="K712" s="29"/>
      <c r="L712" s="29"/>
      <c r="M712" s="29"/>
      <c r="N712" s="43" t="s">
        <v>688</v>
      </c>
      <c r="O712" s="140"/>
      <c r="P712" s="31">
        <f t="shared" si="35"/>
        <v>1287.2999999996973</v>
      </c>
      <c r="Q712" s="31">
        <f t="shared" si="33"/>
        <v>776034.31000000029</v>
      </c>
      <c r="R712" s="31">
        <f t="shared" si="34"/>
        <v>777321.61</v>
      </c>
    </row>
    <row r="713" spans="1:18" ht="15.75" customHeight="1">
      <c r="A713" s="43">
        <v>257</v>
      </c>
      <c r="B713" s="62">
        <v>45788</v>
      </c>
      <c r="C713" s="179" t="s">
        <v>6389</v>
      </c>
      <c r="D713" s="52" t="s">
        <v>6031</v>
      </c>
      <c r="E713" s="29"/>
      <c r="F713" s="30">
        <v>1521</v>
      </c>
      <c r="G713" s="30"/>
      <c r="H713" s="120"/>
      <c r="I713" s="42" t="s">
        <v>91</v>
      </c>
      <c r="J713" s="128"/>
      <c r="K713" s="29"/>
      <c r="L713" s="29"/>
      <c r="M713" s="29"/>
      <c r="N713" s="43" t="s">
        <v>688</v>
      </c>
      <c r="O713" s="140"/>
      <c r="P713" s="31">
        <f t="shared" si="35"/>
        <v>-233.70000000030268</v>
      </c>
      <c r="Q713" s="31">
        <f t="shared" si="33"/>
        <v>777555.31000000029</v>
      </c>
      <c r="R713" s="31">
        <f t="shared" si="34"/>
        <v>777321.61</v>
      </c>
    </row>
    <row r="714" spans="1:18" ht="15.75" customHeight="1">
      <c r="A714" s="43">
        <v>257</v>
      </c>
      <c r="B714" s="62">
        <v>45804</v>
      </c>
      <c r="C714" s="52" t="s">
        <v>6430</v>
      </c>
      <c r="D714" s="52"/>
      <c r="E714" s="29"/>
      <c r="F714" s="30">
        <v>2596</v>
      </c>
      <c r="G714" s="30"/>
      <c r="H714" s="120"/>
      <c r="I714" s="42" t="s">
        <v>91</v>
      </c>
      <c r="J714" s="128"/>
      <c r="K714" s="29" t="s">
        <v>6431</v>
      </c>
      <c r="L714" s="29">
        <v>1627</v>
      </c>
      <c r="M714" s="29"/>
      <c r="N714" s="43" t="s">
        <v>688</v>
      </c>
      <c r="O714" s="140"/>
      <c r="P714" s="31">
        <f t="shared" si="35"/>
        <v>-2829.7000000003027</v>
      </c>
      <c r="Q714" s="31">
        <f t="shared" si="33"/>
        <v>780151.31000000029</v>
      </c>
      <c r="R714" s="31">
        <f t="shared" si="34"/>
        <v>777321.61</v>
      </c>
    </row>
    <row r="715" spans="1:18" ht="15.75" customHeight="1">
      <c r="A715" s="43">
        <v>257</v>
      </c>
      <c r="B715" s="62">
        <v>45818</v>
      </c>
      <c r="C715" s="111" t="s">
        <v>6466</v>
      </c>
      <c r="D715" s="52" t="s">
        <v>5799</v>
      </c>
      <c r="E715" s="29"/>
      <c r="F715" s="30">
        <v>150</v>
      </c>
      <c r="G715" s="30"/>
      <c r="H715" s="120"/>
      <c r="I715" s="42"/>
      <c r="J715" s="128"/>
      <c r="K715" s="29"/>
      <c r="L715" s="29"/>
      <c r="M715" s="29"/>
      <c r="N715" s="43" t="s">
        <v>688</v>
      </c>
      <c r="O715" s="140"/>
      <c r="P715" s="31">
        <f t="shared" si="35"/>
        <v>-2979.7000000003027</v>
      </c>
      <c r="Q715" s="31">
        <f t="shared" si="33"/>
        <v>780301.31000000029</v>
      </c>
      <c r="R715" s="31">
        <f t="shared" si="34"/>
        <v>777321.61</v>
      </c>
    </row>
    <row r="716" spans="1:18" ht="15.75" customHeight="1">
      <c r="A716" s="43">
        <v>257</v>
      </c>
      <c r="B716" s="62">
        <v>45818</v>
      </c>
      <c r="C716" s="179" t="s">
        <v>6475</v>
      </c>
      <c r="D716" s="52" t="s">
        <v>6031</v>
      </c>
      <c r="E716" s="29"/>
      <c r="F716" s="30">
        <v>617</v>
      </c>
      <c r="G716" s="30"/>
      <c r="H716" s="120"/>
      <c r="I716" s="42" t="s">
        <v>91</v>
      </c>
      <c r="J716" s="128"/>
      <c r="K716" s="29"/>
      <c r="L716" s="29"/>
      <c r="M716" s="29"/>
      <c r="N716" s="43" t="s">
        <v>688</v>
      </c>
      <c r="O716" s="140">
        <v>45809</v>
      </c>
      <c r="P716" s="31">
        <f t="shared" si="35"/>
        <v>-3596.7000000003027</v>
      </c>
      <c r="Q716" s="31">
        <f t="shared" si="33"/>
        <v>780918.31000000029</v>
      </c>
      <c r="R716" s="31">
        <f t="shared" si="34"/>
        <v>777321.61</v>
      </c>
    </row>
    <row r="717" spans="1:18" ht="15.75" customHeight="1">
      <c r="A717" s="43">
        <v>257</v>
      </c>
      <c r="B717" s="62">
        <v>45825</v>
      </c>
      <c r="C717" s="52" t="s">
        <v>962</v>
      </c>
      <c r="D717" s="52"/>
      <c r="E717" s="29"/>
      <c r="F717" s="30"/>
      <c r="G717" s="30">
        <v>12000</v>
      </c>
      <c r="H717" s="120"/>
      <c r="I717" s="42"/>
      <c r="J717" s="128"/>
      <c r="K717" s="29"/>
      <c r="L717" s="29"/>
      <c r="M717" s="29"/>
      <c r="N717" s="43" t="s">
        <v>688</v>
      </c>
      <c r="O717" s="140"/>
      <c r="P717" s="31">
        <f t="shared" si="35"/>
        <v>8403.2999999996973</v>
      </c>
      <c r="Q717" s="31">
        <f>SUBTOTAL(9,$F$2:F717)</f>
        <v>780918.31000000029</v>
      </c>
      <c r="R717" s="31">
        <f>SUBTOTAL(9,$G$2:G717)</f>
        <v>789321.61</v>
      </c>
    </row>
    <row r="718" spans="1:18" ht="15.75" customHeight="1">
      <c r="A718" s="43">
        <v>257</v>
      </c>
      <c r="B718" s="62">
        <v>45827</v>
      </c>
      <c r="C718" s="52" t="s">
        <v>962</v>
      </c>
      <c r="D718" s="52"/>
      <c r="E718" s="29"/>
      <c r="F718" s="30"/>
      <c r="G718" s="30">
        <v>10000</v>
      </c>
      <c r="H718" s="120"/>
      <c r="I718" s="42"/>
      <c r="J718" s="128"/>
      <c r="K718" s="29"/>
      <c r="L718" s="29"/>
      <c r="M718" s="29"/>
      <c r="N718" s="43" t="s">
        <v>688</v>
      </c>
      <c r="O718" s="140"/>
      <c r="P718" s="31">
        <f t="shared" si="35"/>
        <v>18403.299999999697</v>
      </c>
      <c r="Q718" s="31">
        <f>SUBTOTAL(9,$F$2:F718)</f>
        <v>780918.31000000029</v>
      </c>
      <c r="R718" s="31">
        <f>SUBTOTAL(9,$G$2:G718)</f>
        <v>799321.61</v>
      </c>
    </row>
    <row r="719" spans="1:18" ht="15.75" customHeight="1">
      <c r="A719" s="43">
        <v>257</v>
      </c>
      <c r="B719" s="62">
        <v>45831</v>
      </c>
      <c r="C719" s="52" t="s">
        <v>698</v>
      </c>
      <c r="D719" s="52"/>
      <c r="E719" s="29"/>
      <c r="F719" s="30">
        <v>600</v>
      </c>
      <c r="G719" s="30"/>
      <c r="H719" s="120"/>
      <c r="I719" s="42" t="s">
        <v>91</v>
      </c>
      <c r="J719" s="128"/>
      <c r="K719" s="29" t="s">
        <v>2098</v>
      </c>
      <c r="L719" s="29">
        <v>896</v>
      </c>
      <c r="M719" s="29"/>
      <c r="N719" s="43" t="s">
        <v>688</v>
      </c>
      <c r="O719" s="140"/>
      <c r="P719" s="31">
        <f t="shared" si="35"/>
        <v>17803.299999999697</v>
      </c>
      <c r="Q719" s="31">
        <f>SUBTOTAL(9,$F$2:F719)</f>
        <v>781518.31000000029</v>
      </c>
      <c r="R719" s="31">
        <f>SUBTOTAL(9,$G$2:G719)</f>
        <v>799321.61</v>
      </c>
    </row>
    <row r="720" spans="1:18" ht="15.75" customHeight="1">
      <c r="A720" s="43">
        <v>257</v>
      </c>
      <c r="B720" s="62">
        <v>45831</v>
      </c>
      <c r="C720" s="52" t="s">
        <v>6484</v>
      </c>
      <c r="D720" s="52"/>
      <c r="E720" s="29"/>
      <c r="F720" s="30">
        <v>2596</v>
      </c>
      <c r="G720" s="30"/>
      <c r="H720" s="120"/>
      <c r="I720" s="42" t="s">
        <v>91</v>
      </c>
      <c r="J720" s="128"/>
      <c r="K720" s="29" t="s">
        <v>972</v>
      </c>
      <c r="L720" s="29">
        <v>1628</v>
      </c>
      <c r="M720" s="29"/>
      <c r="N720" s="43" t="s">
        <v>688</v>
      </c>
      <c r="O720" s="140"/>
      <c r="P720" s="31">
        <f t="shared" si="35"/>
        <v>15207.299999999697</v>
      </c>
      <c r="Q720" s="31">
        <f>SUBTOTAL(9,$F$2:F720)</f>
        <v>784114.31000000029</v>
      </c>
      <c r="R720" s="31">
        <f>SUBTOTAL(9,$G$2:G720)</f>
        <v>799321.61</v>
      </c>
    </row>
    <row r="721" spans="1:18" ht="15.75" customHeight="1">
      <c r="A721" s="43">
        <v>257</v>
      </c>
      <c r="B721" s="62">
        <v>45832</v>
      </c>
      <c r="C721" s="52" t="s">
        <v>5830</v>
      </c>
      <c r="D721" s="52"/>
      <c r="E721" s="29"/>
      <c r="F721" s="30">
        <v>265</v>
      </c>
      <c r="G721" s="30"/>
      <c r="H721" s="120"/>
      <c r="I721" s="42" t="s">
        <v>89</v>
      </c>
      <c r="J721" s="128"/>
      <c r="K721" s="29" t="s">
        <v>6497</v>
      </c>
      <c r="L721" s="29">
        <v>150079</v>
      </c>
      <c r="M721" s="29"/>
      <c r="N721" s="43" t="s">
        <v>688</v>
      </c>
      <c r="O721" s="140"/>
      <c r="P721" s="31">
        <f t="shared" si="35"/>
        <v>14942.299999999697</v>
      </c>
      <c r="Q721" s="31">
        <f>SUBTOTAL(9,$F$2:F721)</f>
        <v>784379.31000000029</v>
      </c>
      <c r="R721" s="31">
        <f>SUBTOTAL(9,$G$2:G721)</f>
        <v>799321.61</v>
      </c>
    </row>
    <row r="722" spans="1:18" ht="15.75" customHeight="1">
      <c r="A722" s="43">
        <v>257</v>
      </c>
      <c r="B722" s="62">
        <v>45834</v>
      </c>
      <c r="C722" s="52" t="s">
        <v>6515</v>
      </c>
      <c r="D722" s="52"/>
      <c r="E722" s="29"/>
      <c r="F722" s="30">
        <v>2596</v>
      </c>
      <c r="G722" s="30"/>
      <c r="H722" s="120"/>
      <c r="I722" s="42" t="s">
        <v>91</v>
      </c>
      <c r="J722" s="128"/>
      <c r="K722" s="29" t="s">
        <v>6431</v>
      </c>
      <c r="L722" s="29">
        <v>1630</v>
      </c>
      <c r="M722" s="29"/>
      <c r="N722" s="43" t="s">
        <v>688</v>
      </c>
      <c r="O722" s="140"/>
      <c r="P722" s="31">
        <f t="shared" si="35"/>
        <v>12346.299999999697</v>
      </c>
      <c r="Q722" s="31">
        <f>SUBTOTAL(9,$F$2:F722)</f>
        <v>786975.31000000029</v>
      </c>
      <c r="R722" s="31">
        <f>SUBTOTAL(9,$G$2:G722)</f>
        <v>799321.61</v>
      </c>
    </row>
    <row r="723" spans="1:18" ht="15.75" customHeight="1">
      <c r="A723" s="43">
        <v>257</v>
      </c>
      <c r="B723" s="62">
        <v>45838</v>
      </c>
      <c r="C723" s="52" t="s">
        <v>6522</v>
      </c>
      <c r="D723" s="52"/>
      <c r="E723" s="29"/>
      <c r="F723" s="30">
        <v>439</v>
      </c>
      <c r="G723" s="30"/>
      <c r="H723" s="120"/>
      <c r="I723" s="42" t="s">
        <v>89</v>
      </c>
      <c r="J723" s="128"/>
      <c r="K723" s="29" t="s">
        <v>4214</v>
      </c>
      <c r="L723" s="29">
        <v>31487</v>
      </c>
      <c r="M723" s="29"/>
      <c r="N723" s="43" t="s">
        <v>688</v>
      </c>
      <c r="O723" s="140"/>
      <c r="P723" s="31">
        <f t="shared" si="35"/>
        <v>11907.299999999697</v>
      </c>
      <c r="Q723" s="31">
        <f>SUBTOTAL(9,$F$2:F723)</f>
        <v>787414.31000000029</v>
      </c>
      <c r="R723" s="31">
        <f>SUBTOTAL(9,$G$2:G723)</f>
        <v>799321.61</v>
      </c>
    </row>
    <row r="724" spans="1:18" ht="15.75" customHeight="1">
      <c r="A724" s="43">
        <v>257</v>
      </c>
      <c r="B724" s="62">
        <v>45839</v>
      </c>
      <c r="C724" s="52" t="s">
        <v>6522</v>
      </c>
      <c r="D724" s="52"/>
      <c r="E724" s="29"/>
      <c r="F724" s="30">
        <v>380</v>
      </c>
      <c r="G724" s="30"/>
      <c r="H724" s="120"/>
      <c r="I724" s="42" t="s">
        <v>89</v>
      </c>
      <c r="J724" s="128"/>
      <c r="K724" s="29" t="s">
        <v>4214</v>
      </c>
      <c r="L724" s="29">
        <v>8102210</v>
      </c>
      <c r="M724" s="29"/>
      <c r="N724" s="43" t="s">
        <v>688</v>
      </c>
      <c r="O724" s="140"/>
      <c r="P724" s="31">
        <f t="shared" si="35"/>
        <v>11527.299999999697</v>
      </c>
      <c r="Q724" s="31">
        <f>SUBTOTAL(9,$F$2:F724)</f>
        <v>787794.31000000029</v>
      </c>
      <c r="R724" s="31">
        <f>SUBTOTAL(9,$G$2:G724)</f>
        <v>799321.61</v>
      </c>
    </row>
    <row r="725" spans="1:18" ht="15.75" customHeight="1">
      <c r="A725" s="43">
        <v>257</v>
      </c>
      <c r="B725" s="62">
        <v>45846</v>
      </c>
      <c r="C725" s="52" t="s">
        <v>6529</v>
      </c>
      <c r="D725" s="52"/>
      <c r="E725" s="29"/>
      <c r="F725" s="30">
        <v>900</v>
      </c>
      <c r="G725" s="30"/>
      <c r="H725" s="120"/>
      <c r="I725" s="42" t="s">
        <v>91</v>
      </c>
      <c r="J725" s="128"/>
      <c r="K725" s="29" t="s">
        <v>6530</v>
      </c>
      <c r="L725" s="29">
        <v>2</v>
      </c>
      <c r="M725" s="29"/>
      <c r="N725" s="43" t="s">
        <v>688</v>
      </c>
      <c r="O725" s="140"/>
      <c r="P725" s="31">
        <f t="shared" si="35"/>
        <v>10627.299999999697</v>
      </c>
      <c r="Q725" s="31">
        <f>SUBTOTAL(9,$F$2:F725)</f>
        <v>788694.31000000029</v>
      </c>
      <c r="R725" s="31">
        <f>SUBTOTAL(9,$G$2:G725)</f>
        <v>799321.61</v>
      </c>
    </row>
    <row r="726" spans="1:18" ht="15.75" customHeight="1">
      <c r="A726" s="43">
        <v>257</v>
      </c>
      <c r="B726" s="62">
        <v>45848</v>
      </c>
      <c r="C726" s="52" t="s">
        <v>6539</v>
      </c>
      <c r="D726" s="52" t="s">
        <v>5812</v>
      </c>
      <c r="E726" s="29"/>
      <c r="F726" s="30">
        <v>450</v>
      </c>
      <c r="G726" s="30"/>
      <c r="H726" s="120"/>
      <c r="I726" s="42"/>
      <c r="J726" s="128"/>
      <c r="K726" s="29"/>
      <c r="L726" s="29"/>
      <c r="M726" s="29"/>
      <c r="N726" s="43" t="s">
        <v>688</v>
      </c>
      <c r="O726" s="140"/>
      <c r="P726" s="31">
        <f t="shared" si="35"/>
        <v>10177.299999999697</v>
      </c>
      <c r="Q726" s="31">
        <f>SUBTOTAL(9,$F$2:F726)</f>
        <v>789144.31000000029</v>
      </c>
      <c r="R726" s="31">
        <f>SUBTOTAL(9,$G$2:G726)</f>
        <v>799321.61</v>
      </c>
    </row>
    <row r="727" spans="1:18" ht="15.75" customHeight="1">
      <c r="A727" s="43">
        <v>257</v>
      </c>
      <c r="B727" s="62">
        <v>45859</v>
      </c>
      <c r="C727" s="52" t="s">
        <v>705</v>
      </c>
      <c r="D727" s="52"/>
      <c r="E727" s="29"/>
      <c r="F727" s="30">
        <v>145.30000000000001</v>
      </c>
      <c r="G727" s="30"/>
      <c r="H727" s="120"/>
      <c r="I727" s="42" t="s">
        <v>89</v>
      </c>
      <c r="J727" s="128"/>
      <c r="K727" s="29" t="s">
        <v>1823</v>
      </c>
      <c r="L727" s="29">
        <v>16947</v>
      </c>
      <c r="M727" s="29"/>
      <c r="N727" s="43" t="s">
        <v>688</v>
      </c>
      <c r="O727" s="140"/>
      <c r="P727" s="31">
        <f t="shared" si="35"/>
        <v>10031.999999999651</v>
      </c>
      <c r="Q727" s="31">
        <f>SUBTOTAL(9,$F$2:F727)</f>
        <v>789289.61000000034</v>
      </c>
      <c r="R727" s="31">
        <f>SUBTOTAL(9,$G$2:G727)</f>
        <v>799321.61</v>
      </c>
    </row>
    <row r="728" spans="1:18" ht="15.75" customHeight="1">
      <c r="A728" s="43">
        <v>257</v>
      </c>
      <c r="B728" s="62">
        <v>45861</v>
      </c>
      <c r="C728" s="52" t="s">
        <v>962</v>
      </c>
      <c r="D728" s="52"/>
      <c r="E728" s="29"/>
      <c r="F728" s="30"/>
      <c r="G728" s="30">
        <v>20000</v>
      </c>
      <c r="H728" s="120"/>
      <c r="I728" s="42"/>
      <c r="J728" s="128"/>
      <c r="K728" s="29"/>
      <c r="L728" s="29"/>
      <c r="M728" s="29"/>
      <c r="N728" s="43" t="s">
        <v>688</v>
      </c>
      <c r="O728" s="140"/>
      <c r="P728" s="31">
        <f t="shared" si="35"/>
        <v>30031.999999999651</v>
      </c>
      <c r="Q728" s="31">
        <f>SUBTOTAL(9,$F$2:F728)</f>
        <v>789289.61000000034</v>
      </c>
      <c r="R728" s="31">
        <f>SUBTOTAL(9,$G$2:G728)</f>
        <v>819321.61</v>
      </c>
    </row>
    <row r="729" spans="1:18" ht="15.75" customHeight="1">
      <c r="A729" s="43">
        <v>257</v>
      </c>
      <c r="B729" s="62">
        <v>45861</v>
      </c>
      <c r="C729" s="52" t="s">
        <v>962</v>
      </c>
      <c r="D729" s="52"/>
      <c r="E729" s="29"/>
      <c r="F729" s="30"/>
      <c r="G729" s="30">
        <v>10000</v>
      </c>
      <c r="H729" s="120"/>
      <c r="I729" s="42"/>
      <c r="J729" s="128"/>
      <c r="K729" s="29"/>
      <c r="L729" s="29"/>
      <c r="M729" s="29"/>
      <c r="N729" s="43" t="s">
        <v>688</v>
      </c>
      <c r="O729" s="140"/>
      <c r="P729" s="31">
        <f t="shared" si="35"/>
        <v>40031.999999999651</v>
      </c>
      <c r="Q729" s="31">
        <f>SUBTOTAL(9,$F$2:F729)</f>
        <v>789289.61000000034</v>
      </c>
      <c r="R729" s="31">
        <f>SUBTOTAL(9,$G$2:G729)</f>
        <v>829321.61</v>
      </c>
    </row>
    <row r="730" spans="1:18" ht="15.75" customHeight="1">
      <c r="A730" s="43">
        <v>257</v>
      </c>
      <c r="B730" s="62">
        <v>45862</v>
      </c>
      <c r="C730" s="52" t="s">
        <v>6619</v>
      </c>
      <c r="D730" s="52"/>
      <c r="E730" s="29"/>
      <c r="F730" s="30">
        <v>84</v>
      </c>
      <c r="G730" s="30"/>
      <c r="H730" s="120"/>
      <c r="I730" s="42"/>
      <c r="J730" s="128"/>
      <c r="K730" s="29" t="s">
        <v>6620</v>
      </c>
      <c r="L730" s="29"/>
      <c r="M730" s="29"/>
      <c r="N730" s="43" t="s">
        <v>688</v>
      </c>
      <c r="O730" s="140"/>
      <c r="P730" s="31">
        <f t="shared" si="35"/>
        <v>39947.999999999651</v>
      </c>
      <c r="Q730" s="31">
        <f>SUBTOTAL(9,$F$2:F730)</f>
        <v>789373.61000000034</v>
      </c>
      <c r="R730" s="31">
        <f>SUBTOTAL(9,$G$2:G730)</f>
        <v>829321.61</v>
      </c>
    </row>
    <row r="731" spans="1:18" ht="15.75" customHeight="1">
      <c r="A731" s="43">
        <v>257</v>
      </c>
      <c r="B731" s="62">
        <v>45865</v>
      </c>
      <c r="C731" s="52" t="s">
        <v>6590</v>
      </c>
      <c r="D731" s="52"/>
      <c r="E731" s="29"/>
      <c r="F731" s="30">
        <v>12059</v>
      </c>
      <c r="G731" s="30"/>
      <c r="H731" s="120"/>
      <c r="I731" s="42" t="s">
        <v>91</v>
      </c>
      <c r="J731" s="128"/>
      <c r="K731" s="29" t="s">
        <v>4153</v>
      </c>
      <c r="L731" s="29" t="s">
        <v>6591</v>
      </c>
      <c r="M731" s="29"/>
      <c r="N731" s="43" t="s">
        <v>688</v>
      </c>
      <c r="O731" s="140"/>
      <c r="P731" s="31">
        <f t="shared" si="35"/>
        <v>27888.999999999651</v>
      </c>
      <c r="Q731" s="31">
        <f>SUBTOTAL(9,$F$2:F731)</f>
        <v>801432.61000000034</v>
      </c>
      <c r="R731" s="31">
        <f>SUBTOTAL(9,$G$2:G731)</f>
        <v>829321.61</v>
      </c>
    </row>
    <row r="732" spans="1:18" ht="15.75" customHeight="1">
      <c r="A732" s="43">
        <v>257</v>
      </c>
      <c r="B732" s="62">
        <v>45865</v>
      </c>
      <c r="C732" s="52" t="s">
        <v>6592</v>
      </c>
      <c r="D732" s="52"/>
      <c r="E732" s="29"/>
      <c r="F732" s="30">
        <v>4012</v>
      </c>
      <c r="G732" s="30"/>
      <c r="H732" s="120"/>
      <c r="I732" s="42" t="s">
        <v>91</v>
      </c>
      <c r="J732" s="128"/>
      <c r="K732" s="29" t="s">
        <v>972</v>
      </c>
      <c r="L732" s="29">
        <v>1633</v>
      </c>
      <c r="M732" s="29"/>
      <c r="N732" s="43" t="s">
        <v>688</v>
      </c>
      <c r="O732" s="140"/>
      <c r="P732" s="31">
        <f t="shared" si="35"/>
        <v>27888.999999999651</v>
      </c>
      <c r="Q732" s="31">
        <f>SUBTOTAL(9,$F$2:F731)</f>
        <v>801432.61000000034</v>
      </c>
      <c r="R732" s="31">
        <f>SUBTOTAL(9,$G$2:G731)</f>
        <v>829321.61</v>
      </c>
    </row>
    <row r="733" spans="1:18" ht="15.75" customHeight="1">
      <c r="A733" s="43">
        <v>257</v>
      </c>
      <c r="B733" s="62">
        <v>45866</v>
      </c>
      <c r="C733" s="395" t="s">
        <v>6621</v>
      </c>
      <c r="D733" s="52"/>
      <c r="E733" s="29"/>
      <c r="F733" s="30">
        <v>2630</v>
      </c>
      <c r="G733" s="30"/>
      <c r="H733" s="120"/>
      <c r="I733" s="42" t="s">
        <v>89</v>
      </c>
      <c r="J733" s="128"/>
      <c r="K733" s="29" t="s">
        <v>6622</v>
      </c>
      <c r="L733" s="29">
        <v>3457</v>
      </c>
      <c r="M733" s="29"/>
      <c r="N733" s="43" t="s">
        <v>688</v>
      </c>
      <c r="O733" s="140"/>
      <c r="P733" s="31">
        <f t="shared" si="35"/>
        <v>21246.999999999651</v>
      </c>
      <c r="Q733" s="31">
        <f>SUBTOTAL(9,$F$2:F733)</f>
        <v>808074.61000000034</v>
      </c>
      <c r="R733" s="31">
        <f>SUBTOTAL(9,$G$2:G733)</f>
        <v>829321.61</v>
      </c>
    </row>
    <row r="734" spans="1:18" ht="15.75" customHeight="1">
      <c r="A734" s="43">
        <v>257</v>
      </c>
      <c r="B734" s="62">
        <v>45874</v>
      </c>
      <c r="C734" s="52" t="s">
        <v>705</v>
      </c>
      <c r="D734" s="52"/>
      <c r="E734" s="29"/>
      <c r="F734" s="30">
        <v>10</v>
      </c>
      <c r="G734" s="30"/>
      <c r="H734" s="120"/>
      <c r="I734" s="42" t="s">
        <v>89</v>
      </c>
      <c r="J734" s="128"/>
      <c r="K734" s="29" t="s">
        <v>4194</v>
      </c>
      <c r="L734" s="29">
        <v>23166</v>
      </c>
      <c r="M734" s="29"/>
      <c r="N734" s="43" t="s">
        <v>688</v>
      </c>
      <c r="O734" s="140"/>
      <c r="P734" s="31">
        <f t="shared" si="35"/>
        <v>21236.999999999651</v>
      </c>
      <c r="Q734" s="31">
        <f>SUBTOTAL(9,$F$2:F734)</f>
        <v>808084.61000000034</v>
      </c>
      <c r="R734" s="31">
        <f>SUBTOTAL(9,$G$2:G734)</f>
        <v>829321.61</v>
      </c>
    </row>
    <row r="735" spans="1:18" ht="15.75" customHeight="1">
      <c r="A735" s="43">
        <v>257</v>
      </c>
      <c r="B735" s="62">
        <v>45875</v>
      </c>
      <c r="C735" s="52" t="s">
        <v>6618</v>
      </c>
      <c r="D735" s="52" t="s">
        <v>6112</v>
      </c>
      <c r="E735" s="29"/>
      <c r="F735" s="30">
        <v>1200</v>
      </c>
      <c r="G735" s="30"/>
      <c r="H735" s="120"/>
      <c r="I735" s="42"/>
      <c r="J735" s="128"/>
      <c r="K735" s="29"/>
      <c r="L735" s="29"/>
      <c r="M735" s="29"/>
      <c r="N735" s="43" t="s">
        <v>688</v>
      </c>
      <c r="O735" s="140"/>
      <c r="P735" s="31">
        <f t="shared" si="35"/>
        <v>20036.999999999651</v>
      </c>
      <c r="Q735" s="31">
        <f>SUBTOTAL(9,$F$2:F735)</f>
        <v>809284.61000000034</v>
      </c>
      <c r="R735" s="31">
        <f>SUBTOTAL(9,$G$2:G735)</f>
        <v>829321.61</v>
      </c>
    </row>
    <row r="736" spans="1:18" ht="15.75" customHeight="1">
      <c r="A736" s="43">
        <v>257</v>
      </c>
      <c r="B736" s="62">
        <v>45882</v>
      </c>
      <c r="C736" s="52" t="s">
        <v>6631</v>
      </c>
      <c r="D736" s="52"/>
      <c r="E736" s="29"/>
      <c r="F736" s="30">
        <v>1416</v>
      </c>
      <c r="G736" s="30"/>
      <c r="H736" s="120"/>
      <c r="I736" s="42" t="s">
        <v>89</v>
      </c>
      <c r="J736" s="128"/>
      <c r="K736" s="29" t="s">
        <v>6630</v>
      </c>
      <c r="L736" s="29">
        <v>86021947</v>
      </c>
      <c r="M736" s="29"/>
      <c r="N736" s="43" t="s">
        <v>688</v>
      </c>
      <c r="O736" s="140"/>
      <c r="P736" s="31">
        <f t="shared" si="35"/>
        <v>18620.999999999651</v>
      </c>
      <c r="Q736" s="31">
        <f>SUBTOTAL(9,$F$2:F736)</f>
        <v>810700.61000000034</v>
      </c>
      <c r="R736" s="31">
        <f>SUBTOTAL(9,$G$2:G736)</f>
        <v>829321.61</v>
      </c>
    </row>
    <row r="737" spans="1:18" ht="15.75" customHeight="1">
      <c r="A737" s="43">
        <v>257</v>
      </c>
      <c r="B737" s="62">
        <v>45883</v>
      </c>
      <c r="C737" s="52" t="s">
        <v>6662</v>
      </c>
      <c r="D737" s="52"/>
      <c r="E737" s="29"/>
      <c r="F737" s="30">
        <v>1770</v>
      </c>
      <c r="G737" s="30"/>
      <c r="H737" s="120"/>
      <c r="I737" s="42" t="s">
        <v>91</v>
      </c>
      <c r="J737" s="128"/>
      <c r="K737" s="29" t="s">
        <v>972</v>
      </c>
      <c r="L737" s="29">
        <v>1635</v>
      </c>
      <c r="M737" s="29"/>
      <c r="N737" s="43" t="s">
        <v>688</v>
      </c>
      <c r="O737" s="140"/>
      <c r="P737" s="31">
        <f t="shared" si="35"/>
        <v>16850.999999999651</v>
      </c>
      <c r="Q737" s="31">
        <f>SUBTOTAL(9,$F$2:F737)</f>
        <v>812470.61000000034</v>
      </c>
      <c r="R737" s="31">
        <f>SUBTOTAL(9,$G$2:G737)</f>
        <v>829321.61</v>
      </c>
    </row>
    <row r="738" spans="1:18" ht="15.75" customHeight="1">
      <c r="A738" s="43">
        <v>257</v>
      </c>
      <c r="B738" s="62">
        <v>45889</v>
      </c>
      <c r="C738" s="52" t="s">
        <v>705</v>
      </c>
      <c r="D738" s="52"/>
      <c r="E738" s="29"/>
      <c r="F738" s="30">
        <v>95.6</v>
      </c>
      <c r="G738" s="30"/>
      <c r="H738" s="120"/>
      <c r="I738" s="42" t="s">
        <v>89</v>
      </c>
      <c r="J738" s="521"/>
      <c r="K738" s="128" t="s">
        <v>6438</v>
      </c>
      <c r="L738" s="29">
        <v>77521</v>
      </c>
      <c r="M738" s="29"/>
      <c r="N738" s="43" t="s">
        <v>688</v>
      </c>
      <c r="O738" s="140"/>
      <c r="P738" s="31">
        <f t="shared" si="35"/>
        <v>16755.399999999674</v>
      </c>
      <c r="Q738" s="31">
        <f>SUBTOTAL(9,$F$2:F738)</f>
        <v>812566.21000000031</v>
      </c>
      <c r="R738" s="31">
        <f>SUBTOTAL(9,$G$2:G738)</f>
        <v>829321.61</v>
      </c>
    </row>
    <row r="739" spans="1:18" ht="15.75" customHeight="1">
      <c r="A739" s="43">
        <v>257</v>
      </c>
      <c r="B739" s="62">
        <v>45896</v>
      </c>
      <c r="C739" s="52" t="s">
        <v>6661</v>
      </c>
      <c r="D739" s="52"/>
      <c r="E739" s="29"/>
      <c r="F739" s="30">
        <v>2596</v>
      </c>
      <c r="G739" s="30"/>
      <c r="H739" s="120"/>
      <c r="I739" s="42" t="s">
        <v>91</v>
      </c>
      <c r="J739" s="128"/>
      <c r="K739" s="29" t="s">
        <v>972</v>
      </c>
      <c r="L739" s="29">
        <v>1638</v>
      </c>
      <c r="M739" s="29"/>
      <c r="N739" s="43" t="s">
        <v>688</v>
      </c>
      <c r="O739" s="140"/>
      <c r="P739" s="31">
        <f t="shared" si="35"/>
        <v>14159.399999999674</v>
      </c>
      <c r="Q739" s="31">
        <f>SUBTOTAL(9,$F$2:F739)</f>
        <v>815162.21000000031</v>
      </c>
      <c r="R739" s="31">
        <f>SUBTOTAL(9,$G$2:G739)</f>
        <v>829321.61</v>
      </c>
    </row>
    <row r="740" spans="1:18" ht="15.75" customHeight="1">
      <c r="A740" s="43">
        <v>257</v>
      </c>
      <c r="B740" s="62">
        <v>45896</v>
      </c>
      <c r="C740" s="52" t="s">
        <v>6680</v>
      </c>
      <c r="D740" s="52"/>
      <c r="E740" s="29"/>
      <c r="F740" s="30">
        <v>120</v>
      </c>
      <c r="G740" s="30"/>
      <c r="H740" s="120"/>
      <c r="I740" s="42" t="s">
        <v>89</v>
      </c>
      <c r="J740" s="128"/>
      <c r="K740" s="29" t="s">
        <v>2841</v>
      </c>
      <c r="L740" s="29" t="s">
        <v>6681</v>
      </c>
      <c r="M740" s="29"/>
      <c r="N740" s="43" t="s">
        <v>688</v>
      </c>
      <c r="O740" s="140"/>
      <c r="P740" s="31">
        <f t="shared" si="35"/>
        <v>14039.399999999674</v>
      </c>
      <c r="Q740" s="31">
        <f>SUBTOTAL(9,$F$2:F740)</f>
        <v>815282.21000000031</v>
      </c>
      <c r="R740" s="31">
        <f>SUBTOTAL(9,$G$2:G740)</f>
        <v>829321.61</v>
      </c>
    </row>
    <row r="741" spans="1:18" ht="15.75" customHeight="1">
      <c r="A741" s="43">
        <v>257</v>
      </c>
      <c r="B741" s="62">
        <v>45900</v>
      </c>
      <c r="C741" s="52" t="s">
        <v>6673</v>
      </c>
      <c r="D741" s="52"/>
      <c r="E741" s="29"/>
      <c r="F741" s="30">
        <v>650</v>
      </c>
      <c r="G741" s="30"/>
      <c r="H741" s="120"/>
      <c r="I741" s="42" t="s">
        <v>5711</v>
      </c>
      <c r="J741" s="128"/>
      <c r="K741" s="29" t="s">
        <v>6612</v>
      </c>
      <c r="L741" s="29">
        <v>15</v>
      </c>
      <c r="M741" s="29"/>
      <c r="N741" s="43" t="s">
        <v>688</v>
      </c>
      <c r="O741" s="140"/>
      <c r="P741" s="31">
        <f t="shared" si="35"/>
        <v>13389.399999999674</v>
      </c>
      <c r="Q741" s="31">
        <f>SUBTOTAL(9,$F$2:F741)</f>
        <v>815932.21000000031</v>
      </c>
      <c r="R741" s="31">
        <f>SUBTOTAL(9,$G$2:G741)</f>
        <v>829321.61</v>
      </c>
    </row>
    <row r="742" spans="1:18" ht="15.75" customHeight="1">
      <c r="A742" s="43">
        <v>257</v>
      </c>
      <c r="B742" s="62">
        <v>45907</v>
      </c>
      <c r="C742" s="52" t="s">
        <v>6690</v>
      </c>
      <c r="D742" s="52"/>
      <c r="E742" s="29"/>
      <c r="F742" s="30">
        <v>380</v>
      </c>
      <c r="G742" s="30"/>
      <c r="H742" s="120"/>
      <c r="I742" s="42" t="s">
        <v>91</v>
      </c>
      <c r="J742" s="128"/>
      <c r="K742" s="29" t="s">
        <v>6689</v>
      </c>
      <c r="L742" s="29">
        <v>7002</v>
      </c>
      <c r="M742" s="29"/>
      <c r="N742" s="43" t="s">
        <v>688</v>
      </c>
      <c r="O742" s="140"/>
      <c r="P742" s="31">
        <f t="shared" si="35"/>
        <v>13009.399999999674</v>
      </c>
      <c r="Q742" s="31">
        <f>SUBTOTAL(9,$F$2:F742)</f>
        <v>816312.21000000031</v>
      </c>
      <c r="R742" s="31">
        <f>SUBTOTAL(9,$G$2:G742)</f>
        <v>829321.61</v>
      </c>
    </row>
    <row r="743" spans="1:18" ht="15.75" customHeight="1">
      <c r="A743" s="43">
        <v>257</v>
      </c>
      <c r="B743" s="62">
        <v>45909</v>
      </c>
      <c r="C743" s="52" t="s">
        <v>6697</v>
      </c>
      <c r="D743" s="52" t="s">
        <v>6031</v>
      </c>
      <c r="E743" s="29"/>
      <c r="F743" s="30">
        <v>1486</v>
      </c>
      <c r="G743" s="30"/>
      <c r="H743" s="120"/>
      <c r="I743" s="42" t="s">
        <v>91</v>
      </c>
      <c r="J743" s="128"/>
      <c r="K743" s="29"/>
      <c r="L743" s="29"/>
      <c r="M743" s="29"/>
      <c r="N743" s="43" t="s">
        <v>688</v>
      </c>
      <c r="O743" s="140"/>
      <c r="P743" s="31">
        <f t="shared" si="35"/>
        <v>11523.399999999674</v>
      </c>
      <c r="Q743" s="31">
        <f>SUBTOTAL(9,$F$2:F743)</f>
        <v>817798.21000000031</v>
      </c>
      <c r="R743" s="31">
        <f>SUBTOTAL(9,$G$2:G743)</f>
        <v>829321.61</v>
      </c>
    </row>
    <row r="744" spans="1:18" ht="15.75" customHeight="1">
      <c r="A744" s="43">
        <v>257</v>
      </c>
      <c r="B744" s="62">
        <v>45921</v>
      </c>
      <c r="C744" s="52" t="s">
        <v>6715</v>
      </c>
      <c r="D744" s="521"/>
      <c r="E744" s="521"/>
      <c r="F744" s="30">
        <v>2832</v>
      </c>
      <c r="G744" s="521"/>
      <c r="H744" s="521"/>
      <c r="I744" s="42" t="s">
        <v>91</v>
      </c>
      <c r="J744" s="521"/>
      <c r="K744" s="29" t="s">
        <v>972</v>
      </c>
      <c r="L744" s="29">
        <v>1639</v>
      </c>
      <c r="M744" s="29"/>
      <c r="N744" s="43" t="s">
        <v>688</v>
      </c>
      <c r="O744" s="140"/>
      <c r="P744" s="31">
        <f t="shared" si="35"/>
        <v>8691.399999999674</v>
      </c>
      <c r="Q744" s="31">
        <f>SUBTOTAL(9,$F$2:F744)</f>
        <v>820630.21000000031</v>
      </c>
      <c r="R744" s="31">
        <f>SUBTOTAL(9,$G$2:G744)</f>
        <v>829321.61</v>
      </c>
    </row>
    <row r="745" spans="1:18" ht="15.75" customHeight="1">
      <c r="A745" s="43">
        <v>257</v>
      </c>
      <c r="B745" s="62">
        <v>45929</v>
      </c>
      <c r="C745" s="52" t="s">
        <v>705</v>
      </c>
      <c r="D745" s="52"/>
      <c r="E745" s="29"/>
      <c r="F745" s="30">
        <v>25.8</v>
      </c>
      <c r="G745" s="30"/>
      <c r="H745" s="120"/>
      <c r="I745" s="42" t="s">
        <v>89</v>
      </c>
      <c r="J745" s="128"/>
      <c r="K745" s="29" t="s">
        <v>1066</v>
      </c>
      <c r="L745" s="29">
        <v>539867</v>
      </c>
      <c r="M745" s="29"/>
      <c r="N745" s="43" t="s">
        <v>688</v>
      </c>
      <c r="O745" s="140"/>
      <c r="P745" s="31">
        <f t="shared" si="35"/>
        <v>8665.5999999996275</v>
      </c>
      <c r="Q745" s="31">
        <f>SUBTOTAL(9,$F$2:F745)</f>
        <v>820656.01000000036</v>
      </c>
      <c r="R745" s="31">
        <f>SUBTOTAL(9,$G$2:G745)</f>
        <v>829321.61</v>
      </c>
    </row>
    <row r="746" spans="1:18" ht="15.75" customHeight="1">
      <c r="A746" s="43">
        <v>257</v>
      </c>
      <c r="B746" s="62">
        <v>45939</v>
      </c>
      <c r="C746" s="52" t="s">
        <v>6735</v>
      </c>
      <c r="D746" s="52"/>
      <c r="E746" s="29"/>
      <c r="F746" s="30">
        <v>2405</v>
      </c>
      <c r="G746" s="30"/>
      <c r="H746" s="120"/>
      <c r="I746" s="42" t="s">
        <v>91</v>
      </c>
      <c r="J746" s="128"/>
      <c r="K746" s="29"/>
      <c r="L746" s="29"/>
      <c r="M746" s="29"/>
      <c r="N746" s="43" t="s">
        <v>688</v>
      </c>
      <c r="O746" s="140"/>
      <c r="P746" s="31">
        <f t="shared" si="35"/>
        <v>6260.5999999996275</v>
      </c>
      <c r="Q746" s="31">
        <f>SUBTOTAL(9,$F$2:F746)</f>
        <v>823061.01000000036</v>
      </c>
      <c r="R746" s="31">
        <f>SUBTOTAL(9,$G$2:G746)</f>
        <v>829321.61</v>
      </c>
    </row>
    <row r="747" spans="1:18" ht="15.75" customHeight="1">
      <c r="A747" s="43">
        <v>257</v>
      </c>
      <c r="B747" s="62">
        <v>45953</v>
      </c>
      <c r="C747" s="52" t="s">
        <v>6760</v>
      </c>
      <c r="D747" s="52"/>
      <c r="E747" s="29"/>
      <c r="F747" s="30">
        <v>1770</v>
      </c>
      <c r="G747" s="30"/>
      <c r="H747" s="120"/>
      <c r="I747" s="42" t="s">
        <v>91</v>
      </c>
      <c r="J747" s="128"/>
      <c r="K747" s="29" t="s">
        <v>972</v>
      </c>
      <c r="L747" s="29">
        <v>1642</v>
      </c>
      <c r="M747" s="29"/>
      <c r="N747" s="43" t="s">
        <v>688</v>
      </c>
      <c r="O747" s="140"/>
      <c r="P747" s="31">
        <f t="shared" si="35"/>
        <v>4490.5999999996275</v>
      </c>
      <c r="Q747" s="31">
        <f>SUBTOTAL(9,$F$2:F747)</f>
        <v>824831.01000000036</v>
      </c>
      <c r="R747" s="31">
        <f>SUBTOTAL(9,$G$2:G747)</f>
        <v>829321.61</v>
      </c>
    </row>
    <row r="748" spans="1:18" ht="15.75" customHeight="1">
      <c r="A748" s="43">
        <v>257</v>
      </c>
      <c r="B748" s="62">
        <v>45953</v>
      </c>
      <c r="C748" s="52" t="s">
        <v>6761</v>
      </c>
      <c r="D748" s="52"/>
      <c r="E748" s="29"/>
      <c r="F748" s="30">
        <v>2891</v>
      </c>
      <c r="G748" s="30"/>
      <c r="H748" s="120"/>
      <c r="I748" s="42" t="s">
        <v>91</v>
      </c>
      <c r="J748" s="128"/>
      <c r="K748" s="29" t="s">
        <v>972</v>
      </c>
      <c r="L748" s="29">
        <v>1643</v>
      </c>
      <c r="M748" s="29"/>
      <c r="N748" s="43" t="s">
        <v>688</v>
      </c>
      <c r="O748" s="140"/>
      <c r="P748" s="31">
        <f t="shared" si="35"/>
        <v>1599.5999999996275</v>
      </c>
      <c r="Q748" s="31">
        <f>SUBTOTAL(9,$F$2:F748)</f>
        <v>827722.01000000036</v>
      </c>
      <c r="R748" s="31">
        <f>SUBTOTAL(9,$G$2:G748)</f>
        <v>829321.61</v>
      </c>
    </row>
    <row r="749" spans="1:18" ht="15.75" customHeight="1">
      <c r="A749" s="43">
        <v>257</v>
      </c>
      <c r="B749" s="62">
        <v>45959</v>
      </c>
      <c r="C749" s="52" t="s">
        <v>6779</v>
      </c>
      <c r="D749" s="52"/>
      <c r="E749" s="29"/>
      <c r="F749" s="30">
        <v>105</v>
      </c>
      <c r="G749" s="30"/>
      <c r="H749" s="120"/>
      <c r="I749" s="42" t="s">
        <v>89</v>
      </c>
      <c r="J749" s="128"/>
      <c r="K749" s="29" t="s">
        <v>6780</v>
      </c>
      <c r="L749" s="29">
        <v>71769</v>
      </c>
      <c r="M749" s="29"/>
      <c r="N749" s="43" t="s">
        <v>688</v>
      </c>
      <c r="O749" s="140"/>
      <c r="P749" s="31">
        <f t="shared" si="35"/>
        <v>1494.5999999996275</v>
      </c>
      <c r="Q749" s="31">
        <f>SUBTOTAL(9,$F$2:F749)</f>
        <v>827827.01000000036</v>
      </c>
      <c r="R749" s="31">
        <f>SUBTOTAL(9,$G$2:G749)</f>
        <v>829321.61</v>
      </c>
    </row>
    <row r="750" spans="1:18" ht="15.75" customHeight="1">
      <c r="A750" s="43">
        <v>257</v>
      </c>
      <c r="B750" s="62">
        <v>45971</v>
      </c>
      <c r="C750" s="52" t="s">
        <v>6832</v>
      </c>
      <c r="D750" s="52" t="s">
        <v>6112</v>
      </c>
      <c r="E750" s="29"/>
      <c r="F750" s="30">
        <v>770</v>
      </c>
      <c r="G750" s="30"/>
      <c r="H750" s="120"/>
      <c r="I750" s="42" t="s">
        <v>91</v>
      </c>
      <c r="J750" s="128"/>
      <c r="K750" s="29"/>
      <c r="L750" s="29"/>
      <c r="M750" s="29"/>
      <c r="N750" s="43" t="s">
        <v>688</v>
      </c>
      <c r="O750" s="140"/>
      <c r="P750" s="31">
        <f t="shared" si="35"/>
        <v>724.59999999962747</v>
      </c>
      <c r="Q750" s="31">
        <f>SUBTOTAL(9,$F$2:F750)</f>
        <v>828597.01000000036</v>
      </c>
      <c r="R750" s="31">
        <f>SUBTOTAL(9,$G$2:G750)</f>
        <v>829321.61</v>
      </c>
    </row>
    <row r="751" spans="1:18" ht="15.75" customHeight="1">
      <c r="A751" s="43">
        <v>257</v>
      </c>
      <c r="B751" s="62">
        <v>45987</v>
      </c>
      <c r="C751" s="52" t="s">
        <v>6882</v>
      </c>
      <c r="D751" s="52"/>
      <c r="E751" s="29"/>
      <c r="F751" s="30">
        <v>500</v>
      </c>
      <c r="G751" s="30"/>
      <c r="H751" s="120"/>
      <c r="I751" s="42" t="s">
        <v>91</v>
      </c>
      <c r="J751" s="128"/>
      <c r="K751" s="29" t="s">
        <v>6612</v>
      </c>
      <c r="L751" s="29">
        <v>38</v>
      </c>
      <c r="M751" s="29"/>
      <c r="N751" s="43" t="s">
        <v>688</v>
      </c>
      <c r="O751" s="140">
        <v>45991</v>
      </c>
      <c r="P751" s="31">
        <f t="shared" si="35"/>
        <v>224.59999999962747</v>
      </c>
      <c r="Q751" s="31">
        <f>SUBTOTAL(9,$F$2:F751)</f>
        <v>829097.01000000036</v>
      </c>
      <c r="R751" s="31">
        <f>SUBTOTAL(9,$G$2:G751)</f>
        <v>829321.61</v>
      </c>
    </row>
    <row r="752" spans="1:18" ht="15.75" customHeight="1">
      <c r="A752" s="43">
        <v>257</v>
      </c>
      <c r="B752" s="62">
        <v>45999</v>
      </c>
      <c r="C752" s="52" t="s">
        <v>6898</v>
      </c>
      <c r="D752" s="52" t="s">
        <v>6112</v>
      </c>
      <c r="E752" s="29"/>
      <c r="F752" s="30">
        <v>600</v>
      </c>
      <c r="G752" s="30"/>
      <c r="H752" s="120"/>
      <c r="I752" s="42" t="s">
        <v>91</v>
      </c>
      <c r="J752" s="128"/>
      <c r="K752" s="29"/>
      <c r="L752" s="29"/>
      <c r="M752" s="29"/>
      <c r="N752" s="43" t="s">
        <v>688</v>
      </c>
      <c r="O752" s="140"/>
      <c r="P752" s="31">
        <f t="shared" si="35"/>
        <v>-375.40000000037253</v>
      </c>
      <c r="Q752" s="31">
        <f>SUBTOTAL(9,$F$2:F752)</f>
        <v>829697.01000000036</v>
      </c>
      <c r="R752" s="31">
        <f>SUBTOTAL(9,$G$2:G752)</f>
        <v>829321.61</v>
      </c>
    </row>
    <row r="753" spans="1:18" ht="15.75" customHeight="1">
      <c r="A753" s="43">
        <v>257</v>
      </c>
      <c r="B753" s="62">
        <v>46007</v>
      </c>
      <c r="C753" s="52" t="s">
        <v>962</v>
      </c>
      <c r="D753" s="52"/>
      <c r="E753" s="29"/>
      <c r="F753" s="30"/>
      <c r="G753" s="30">
        <v>10000</v>
      </c>
      <c r="H753" s="120"/>
      <c r="I753" s="42" t="s">
        <v>91</v>
      </c>
      <c r="J753" s="128"/>
      <c r="K753" s="29" t="s">
        <v>577</v>
      </c>
      <c r="L753" s="29">
        <v>130326</v>
      </c>
      <c r="M753" s="29"/>
      <c r="N753" s="43" t="s">
        <v>688</v>
      </c>
      <c r="O753" s="140"/>
      <c r="P753" s="31">
        <f t="shared" si="35"/>
        <v>9624.5999999996275</v>
      </c>
      <c r="Q753" s="31">
        <f>SUBTOTAL(9,$F$2:F753)</f>
        <v>829697.01000000036</v>
      </c>
      <c r="R753" s="31">
        <f>SUBTOTAL(9,$G$2:G753)</f>
        <v>839321.61</v>
      </c>
    </row>
    <row r="754" spans="1:18" ht="15.75" customHeight="1">
      <c r="A754" s="43">
        <v>257</v>
      </c>
      <c r="B754" s="62">
        <v>46008</v>
      </c>
      <c r="C754" s="52" t="s">
        <v>6844</v>
      </c>
      <c r="D754" s="52"/>
      <c r="E754" s="29"/>
      <c r="F754" s="30">
        <v>2891</v>
      </c>
      <c r="G754" s="30"/>
      <c r="H754" s="120"/>
      <c r="I754" s="42" t="s">
        <v>91</v>
      </c>
      <c r="J754" s="128"/>
      <c r="K754" s="29" t="s">
        <v>972</v>
      </c>
      <c r="L754" s="29">
        <v>1648</v>
      </c>
      <c r="M754" s="29"/>
      <c r="N754" s="43" t="s">
        <v>688</v>
      </c>
      <c r="O754" s="140"/>
      <c r="P754" s="31">
        <f t="shared" si="35"/>
        <v>6733.5999999996275</v>
      </c>
      <c r="Q754" s="31">
        <f>SUBTOTAL(9,$F$2:F754)</f>
        <v>832588.01000000036</v>
      </c>
      <c r="R754" s="31">
        <f>SUBTOTAL(9,$G$2:G754)</f>
        <v>839321.61</v>
      </c>
    </row>
    <row r="755" spans="1:18" ht="15.75" customHeight="1">
      <c r="A755" s="43">
        <v>257</v>
      </c>
      <c r="B755" s="62">
        <v>46008</v>
      </c>
      <c r="C755" s="52" t="s">
        <v>6916</v>
      </c>
      <c r="D755" s="52"/>
      <c r="E755" s="29"/>
      <c r="F755" s="30">
        <v>2360</v>
      </c>
      <c r="G755" s="30"/>
      <c r="H755" s="120"/>
      <c r="I755" s="42" t="s">
        <v>91</v>
      </c>
      <c r="J755" s="128"/>
      <c r="K755" s="29" t="s">
        <v>972</v>
      </c>
      <c r="L755" s="29">
        <v>1652</v>
      </c>
      <c r="M755" s="29"/>
      <c r="N755" s="43" t="s">
        <v>688</v>
      </c>
      <c r="O755" s="140"/>
      <c r="P755" s="31">
        <f t="shared" si="35"/>
        <v>4373.5999999996275</v>
      </c>
      <c r="Q755" s="31">
        <f>SUBTOTAL(9,$F$2:F755)</f>
        <v>834948.01000000036</v>
      </c>
      <c r="R755" s="31">
        <f>SUBTOTAL(9,$G$2:G755)</f>
        <v>839321.61</v>
      </c>
    </row>
    <row r="756" spans="1:18" ht="15.75" customHeight="1">
      <c r="A756" s="43">
        <v>257</v>
      </c>
      <c r="B756" s="62">
        <v>46008</v>
      </c>
      <c r="C756" s="52" t="s">
        <v>6939</v>
      </c>
      <c r="D756" s="52"/>
      <c r="E756" s="29"/>
      <c r="F756" s="30">
        <v>420</v>
      </c>
      <c r="G756" s="30"/>
      <c r="H756" s="120"/>
      <c r="I756" s="42" t="s">
        <v>91</v>
      </c>
      <c r="J756" s="128"/>
      <c r="K756" s="29" t="s">
        <v>6940</v>
      </c>
      <c r="L756" s="29">
        <v>40021</v>
      </c>
      <c r="M756" s="29"/>
      <c r="N756" s="43" t="s">
        <v>688</v>
      </c>
      <c r="O756" s="140"/>
      <c r="P756" s="31">
        <f t="shared" si="35"/>
        <v>3953.5999999996275</v>
      </c>
      <c r="Q756" s="31">
        <f>SUBTOTAL(9,$F$2:F756)</f>
        <v>835368.01000000036</v>
      </c>
      <c r="R756" s="31">
        <f>SUBTOTAL(9,$G$2:G756)</f>
        <v>839321.61</v>
      </c>
    </row>
    <row r="757" spans="1:18" ht="15.75" customHeight="1">
      <c r="A757" s="43">
        <v>257</v>
      </c>
      <c r="B757" s="62">
        <v>46008</v>
      </c>
      <c r="C757" s="52" t="s">
        <v>6942</v>
      </c>
      <c r="D757" s="52"/>
      <c r="E757" s="29"/>
      <c r="F757" s="30">
        <v>767</v>
      </c>
      <c r="G757" s="30"/>
      <c r="H757" s="120"/>
      <c r="I757" s="42" t="s">
        <v>91</v>
      </c>
      <c r="J757" s="128"/>
      <c r="K757" s="29" t="s">
        <v>1157</v>
      </c>
      <c r="L757" s="29">
        <v>40237</v>
      </c>
      <c r="M757" s="29"/>
      <c r="N757" s="43" t="s">
        <v>688</v>
      </c>
      <c r="O757" s="140"/>
      <c r="P757" s="31">
        <f t="shared" si="35"/>
        <v>3186.5999999996275</v>
      </c>
      <c r="Q757" s="31">
        <f>SUBTOTAL(9,$F$2:F757)</f>
        <v>836135.01000000036</v>
      </c>
      <c r="R757" s="31">
        <f>SUBTOTAL(9,$G$2:G757)</f>
        <v>839321.61</v>
      </c>
    </row>
    <row r="758" spans="1:18" ht="15.75" customHeight="1">
      <c r="A758" s="43">
        <v>257</v>
      </c>
      <c r="B758" s="62">
        <v>46015</v>
      </c>
      <c r="C758" s="52" t="s">
        <v>6959</v>
      </c>
      <c r="D758" s="52" t="s">
        <v>6958</v>
      </c>
      <c r="E758" s="29"/>
      <c r="F758" s="30">
        <v>1500</v>
      </c>
      <c r="G758" s="30"/>
      <c r="H758" s="120"/>
      <c r="I758" s="42" t="s">
        <v>91</v>
      </c>
      <c r="J758" s="128"/>
      <c r="K758" s="29" t="s">
        <v>6530</v>
      </c>
      <c r="L758" s="29">
        <v>46</v>
      </c>
      <c r="M758" s="29"/>
      <c r="N758" s="43" t="s">
        <v>688</v>
      </c>
      <c r="O758" s="140"/>
      <c r="P758" s="31">
        <f t="shared" si="35"/>
        <v>1686.5999999996275</v>
      </c>
      <c r="Q758" s="31">
        <f>SUBTOTAL(9,$F$2:F758)</f>
        <v>837635.01000000036</v>
      </c>
      <c r="R758" s="31">
        <f>SUBTOTAL(9,$G$2:G758)</f>
        <v>839321.61</v>
      </c>
    </row>
    <row r="759" spans="1:18" ht="15.75" customHeight="1">
      <c r="A759" s="43">
        <v>257</v>
      </c>
      <c r="B759" s="28">
        <v>46015</v>
      </c>
      <c r="C759" s="52" t="s">
        <v>4621</v>
      </c>
      <c r="D759" s="52"/>
      <c r="E759" s="29"/>
      <c r="F759" s="30">
        <v>550</v>
      </c>
      <c r="G759" s="30"/>
      <c r="H759" s="120"/>
      <c r="I759" s="42" t="s">
        <v>91</v>
      </c>
      <c r="J759" s="128"/>
      <c r="K759" s="29" t="s">
        <v>6960</v>
      </c>
      <c r="L759" s="29">
        <v>9548</v>
      </c>
      <c r="M759" s="29"/>
      <c r="N759" s="43" t="s">
        <v>688</v>
      </c>
      <c r="O759" s="140"/>
      <c r="P759" s="31">
        <f t="shared" ref="P759:P772" si="36">R759-Q759</f>
        <v>1136.5999999996275</v>
      </c>
      <c r="Q759" s="31">
        <f>SUBTOTAL(9,$F$2:F759)</f>
        <v>838185.01000000036</v>
      </c>
      <c r="R759" s="31">
        <f>SUBTOTAL(9,$G$2:G759)</f>
        <v>839321.61</v>
      </c>
    </row>
    <row r="760" spans="1:18" ht="15.75" customHeight="1">
      <c r="A760" s="43">
        <v>257</v>
      </c>
      <c r="B760" s="28">
        <v>46019</v>
      </c>
      <c r="C760" s="52" t="s">
        <v>6975</v>
      </c>
      <c r="D760" s="52"/>
      <c r="E760" s="29"/>
      <c r="F760" s="30">
        <v>1770</v>
      </c>
      <c r="G760" s="30"/>
      <c r="H760" s="120"/>
      <c r="I760" s="42" t="s">
        <v>91</v>
      </c>
      <c r="J760" s="128"/>
      <c r="K760" s="29" t="s">
        <v>972</v>
      </c>
      <c r="L760" s="29">
        <v>1654</v>
      </c>
      <c r="M760" s="29"/>
      <c r="N760" s="43" t="s">
        <v>688</v>
      </c>
      <c r="O760" s="140"/>
      <c r="P760" s="31">
        <f t="shared" si="36"/>
        <v>-633.40000000037253</v>
      </c>
      <c r="Q760" s="31">
        <f>SUBTOTAL(9,$F$2:F760)</f>
        <v>839955.01000000036</v>
      </c>
      <c r="R760" s="31">
        <f>SUBTOTAL(9,$G$2:G760)</f>
        <v>839321.61</v>
      </c>
    </row>
    <row r="761" spans="1:18" ht="15.75" customHeight="1">
      <c r="A761" s="43">
        <v>257</v>
      </c>
      <c r="B761" s="28">
        <v>46019</v>
      </c>
      <c r="C761" s="52" t="s">
        <v>6984</v>
      </c>
      <c r="D761" s="52" t="s">
        <v>7002</v>
      </c>
      <c r="E761" s="29"/>
      <c r="F761" s="30">
        <v>470</v>
      </c>
      <c r="G761" s="30"/>
      <c r="H761" s="120"/>
      <c r="I761" s="42" t="s">
        <v>89</v>
      </c>
      <c r="J761" s="128"/>
      <c r="K761" s="29" t="s">
        <v>6985</v>
      </c>
      <c r="L761" s="572" t="s">
        <v>7003</v>
      </c>
      <c r="M761" s="29"/>
      <c r="N761" s="43" t="s">
        <v>688</v>
      </c>
      <c r="O761" s="140"/>
      <c r="P761" s="31">
        <f t="shared" si="36"/>
        <v>-1103.4000000003725</v>
      </c>
      <c r="Q761" s="31">
        <f>SUBTOTAL(9,$F$2:F761)</f>
        <v>840425.01000000036</v>
      </c>
      <c r="R761" s="31">
        <f>SUBTOTAL(9,$G$2:G761)</f>
        <v>839321.61</v>
      </c>
    </row>
    <row r="762" spans="1:18" ht="15.75" customHeight="1">
      <c r="A762" s="43">
        <v>257</v>
      </c>
      <c r="B762" s="28">
        <v>46023</v>
      </c>
      <c r="C762" s="52" t="s">
        <v>962</v>
      </c>
      <c r="D762" s="52"/>
      <c r="E762" s="29"/>
      <c r="F762" s="30"/>
      <c r="G762" s="30">
        <v>10000</v>
      </c>
      <c r="H762" s="120"/>
      <c r="I762" s="42"/>
      <c r="J762" s="128"/>
      <c r="K762" s="29" t="s">
        <v>6976</v>
      </c>
      <c r="L762" s="29">
        <v>130329</v>
      </c>
      <c r="M762" s="29"/>
      <c r="N762" s="43" t="s">
        <v>688</v>
      </c>
      <c r="O762" s="140"/>
      <c r="P762" s="31">
        <f t="shared" si="36"/>
        <v>8896.5999999996275</v>
      </c>
      <c r="Q762" s="31">
        <f>SUBTOTAL(9,$F$2:F762)</f>
        <v>840425.01000000036</v>
      </c>
      <c r="R762" s="31">
        <f>SUBTOTAL(9,$G$2:G762)</f>
        <v>849321.61</v>
      </c>
    </row>
    <row r="763" spans="1:18" ht="15.75" customHeight="1">
      <c r="A763" s="43">
        <v>257</v>
      </c>
      <c r="B763" s="28">
        <v>46027</v>
      </c>
      <c r="C763" s="52" t="s">
        <v>6986</v>
      </c>
      <c r="D763" s="52" t="s">
        <v>6987</v>
      </c>
      <c r="E763" s="29"/>
      <c r="F763" s="30">
        <v>350</v>
      </c>
      <c r="G763" s="30"/>
      <c r="H763" s="120"/>
      <c r="I763" s="42" t="s">
        <v>91</v>
      </c>
      <c r="J763" s="128"/>
      <c r="K763" s="29" t="s">
        <v>6530</v>
      </c>
      <c r="L763" s="29">
        <v>48</v>
      </c>
      <c r="M763" s="29"/>
      <c r="N763" s="43" t="s">
        <v>688</v>
      </c>
      <c r="O763" s="140"/>
      <c r="P763" s="31">
        <f t="shared" si="36"/>
        <v>8546.5999999996275</v>
      </c>
      <c r="Q763" s="31">
        <f>SUBTOTAL(9,$F$2:F763)</f>
        <v>840775.01000000036</v>
      </c>
      <c r="R763" s="31">
        <f>SUBTOTAL(9,$G$2:G763)</f>
        <v>849321.61</v>
      </c>
    </row>
    <row r="764" spans="1:18" ht="15.75" customHeight="1">
      <c r="A764" s="43">
        <v>257</v>
      </c>
      <c r="B764" s="28">
        <v>46030</v>
      </c>
      <c r="C764" s="52" t="s">
        <v>6997</v>
      </c>
      <c r="D764" s="52" t="s">
        <v>6031</v>
      </c>
      <c r="E764" s="29"/>
      <c r="F764" s="30">
        <v>873</v>
      </c>
      <c r="G764" s="30"/>
      <c r="H764" s="120"/>
      <c r="I764" s="42" t="s">
        <v>91</v>
      </c>
      <c r="J764" s="128"/>
      <c r="K764" s="29"/>
      <c r="L764" s="29"/>
      <c r="M764" s="29"/>
      <c r="N764" s="43" t="s">
        <v>688</v>
      </c>
      <c r="O764" s="140"/>
      <c r="P764" s="31">
        <f t="shared" si="36"/>
        <v>7673.5999999996275</v>
      </c>
      <c r="Q764" s="31">
        <f>SUBTOTAL(9,$F$2:F764)</f>
        <v>841648.01000000036</v>
      </c>
      <c r="R764" s="31">
        <f>SUBTOTAL(9,$G$2:G764)</f>
        <v>849321.61</v>
      </c>
    </row>
    <row r="765" spans="1:18" ht="15.75" customHeight="1">
      <c r="A765" s="43">
        <v>257</v>
      </c>
      <c r="B765" s="28">
        <v>46030</v>
      </c>
      <c r="C765" s="52" t="s">
        <v>7001</v>
      </c>
      <c r="D765" s="52" t="s">
        <v>7002</v>
      </c>
      <c r="E765" s="29"/>
      <c r="F765" s="30">
        <v>5622</v>
      </c>
      <c r="G765" s="30"/>
      <c r="H765" s="120"/>
      <c r="I765" s="42" t="s">
        <v>89</v>
      </c>
      <c r="J765" s="128"/>
      <c r="K765" s="29" t="s">
        <v>6985</v>
      </c>
      <c r="L765" s="572" t="s">
        <v>7003</v>
      </c>
      <c r="M765" s="29"/>
      <c r="N765" s="43" t="s">
        <v>688</v>
      </c>
      <c r="O765" s="140"/>
      <c r="P765" s="31">
        <f t="shared" si="36"/>
        <v>2051.5999999996275</v>
      </c>
      <c r="Q765" s="31">
        <f>SUBTOTAL(9,$F$2:F765)</f>
        <v>847270.01000000036</v>
      </c>
      <c r="R765" s="31">
        <f>SUBTOTAL(9,$G$2:G765)</f>
        <v>849321.61</v>
      </c>
    </row>
    <row r="766" spans="1:18" ht="15.75" customHeight="1">
      <c r="A766" s="43">
        <v>257</v>
      </c>
      <c r="B766" s="28">
        <v>46049</v>
      </c>
      <c r="C766" s="52" t="s">
        <v>7015</v>
      </c>
      <c r="D766" s="52"/>
      <c r="E766" s="29"/>
      <c r="F766" s="30">
        <v>1652</v>
      </c>
      <c r="G766" s="30"/>
      <c r="H766" s="120"/>
      <c r="I766" s="42" t="s">
        <v>91</v>
      </c>
      <c r="J766" s="128"/>
      <c r="K766" s="29" t="s">
        <v>972</v>
      </c>
      <c r="L766" s="29">
        <v>1659</v>
      </c>
      <c r="M766" s="29"/>
      <c r="N766" s="43" t="s">
        <v>688</v>
      </c>
      <c r="O766" s="140"/>
      <c r="P766" s="31">
        <f t="shared" si="36"/>
        <v>399.59999999962747</v>
      </c>
      <c r="Q766" s="31">
        <f>SUBTOTAL(9,$F$2:F766)</f>
        <v>848922.01000000036</v>
      </c>
      <c r="R766" s="31">
        <f>SUBTOTAL(9,$G$2:G766)</f>
        <v>849321.61</v>
      </c>
    </row>
    <row r="767" spans="1:18" ht="15.75" customHeight="1">
      <c r="A767" s="43">
        <v>257</v>
      </c>
      <c r="B767" s="28">
        <v>46055</v>
      </c>
      <c r="C767" s="52" t="s">
        <v>7032</v>
      </c>
      <c r="D767" s="52"/>
      <c r="E767" s="29"/>
      <c r="F767" s="30">
        <v>1038.4000000000001</v>
      </c>
      <c r="G767" s="30"/>
      <c r="H767" s="120"/>
      <c r="I767" s="42" t="s">
        <v>91</v>
      </c>
      <c r="J767" s="128"/>
      <c r="K767" s="29" t="s">
        <v>7044</v>
      </c>
      <c r="L767" s="488"/>
      <c r="M767" s="29"/>
      <c r="N767" s="43" t="s">
        <v>688</v>
      </c>
      <c r="O767" s="140"/>
      <c r="P767" s="31">
        <f t="shared" si="36"/>
        <v>-638.80000000039581</v>
      </c>
      <c r="Q767" s="31">
        <f>SUBTOTAL(9,$F$2:F767)</f>
        <v>849960.41000000038</v>
      </c>
      <c r="R767" s="31">
        <f>SUBTOTAL(9,$G$2:G767)</f>
        <v>849321.61</v>
      </c>
    </row>
    <row r="768" spans="1:18" ht="15.75" customHeight="1">
      <c r="A768" s="43">
        <v>257</v>
      </c>
      <c r="B768" s="28">
        <v>46062</v>
      </c>
      <c r="C768" s="52" t="s">
        <v>7037</v>
      </c>
      <c r="D768" s="52" t="s">
        <v>6031</v>
      </c>
      <c r="E768" s="29"/>
      <c r="F768" s="30">
        <v>599</v>
      </c>
      <c r="G768" s="30"/>
      <c r="H768" s="120"/>
      <c r="I768" s="42" t="s">
        <v>91</v>
      </c>
      <c r="J768" s="128"/>
      <c r="K768" s="29"/>
      <c r="L768" s="29"/>
      <c r="M768" s="29"/>
      <c r="N768" s="43" t="s">
        <v>688</v>
      </c>
      <c r="O768" s="140">
        <v>46062</v>
      </c>
      <c r="P768" s="31">
        <f t="shared" si="36"/>
        <v>-1237.8000000003958</v>
      </c>
      <c r="Q768" s="31">
        <f>SUBTOTAL(9,$F$2:F768)</f>
        <v>850559.41000000038</v>
      </c>
      <c r="R768" s="31">
        <f>SUBTOTAL(9,$G$2:G768)</f>
        <v>849321.61</v>
      </c>
    </row>
    <row r="769" spans="1:18" ht="15.75" customHeight="1">
      <c r="A769" s="43">
        <v>257</v>
      </c>
      <c r="B769" s="28">
        <v>46064</v>
      </c>
      <c r="C769" s="52" t="s">
        <v>962</v>
      </c>
      <c r="D769" s="52"/>
      <c r="E769" s="29"/>
      <c r="F769" s="30"/>
      <c r="G769" s="30">
        <v>15000</v>
      </c>
      <c r="H769" s="120"/>
      <c r="I769" s="42"/>
      <c r="J769" s="128"/>
      <c r="K769" s="29" t="s">
        <v>6976</v>
      </c>
      <c r="L769" s="29">
        <v>130334</v>
      </c>
      <c r="M769" s="29"/>
      <c r="N769" s="43" t="s">
        <v>688</v>
      </c>
      <c r="O769" s="140"/>
      <c r="P769" s="31">
        <f t="shared" si="36"/>
        <v>13762.199999999604</v>
      </c>
      <c r="Q769" s="31">
        <f>SUBTOTAL(9,$F$2:F769)</f>
        <v>850559.41000000038</v>
      </c>
      <c r="R769" s="31">
        <f>SUBTOTAL(9,$G$2:G769)</f>
        <v>864321.61</v>
      </c>
    </row>
    <row r="770" spans="1:18" ht="15.75" customHeight="1">
      <c r="A770" s="43">
        <v>257</v>
      </c>
      <c r="B770" s="28">
        <v>46078</v>
      </c>
      <c r="C770" s="52" t="s">
        <v>7079</v>
      </c>
      <c r="D770" s="52"/>
      <c r="E770" s="29"/>
      <c r="F770" s="30">
        <v>12572.4</v>
      </c>
      <c r="G770" s="30"/>
      <c r="H770" s="120"/>
      <c r="I770" s="42" t="s">
        <v>91</v>
      </c>
      <c r="J770" s="128"/>
      <c r="K770" s="29" t="s">
        <v>7080</v>
      </c>
      <c r="L770" s="488"/>
      <c r="M770" s="29"/>
      <c r="N770" s="43" t="s">
        <v>688</v>
      </c>
      <c r="O770" s="140"/>
      <c r="P770" s="31">
        <f t="shared" si="36"/>
        <v>1189.7999999995809</v>
      </c>
      <c r="Q770" s="31">
        <f>SUBTOTAL(9,$F$2:F770)</f>
        <v>863131.81000000041</v>
      </c>
      <c r="R770" s="31">
        <f>SUBTOTAL(9,$G$2:G770)</f>
        <v>864321.61</v>
      </c>
    </row>
    <row r="771" spans="1:18" ht="15.75" customHeight="1">
      <c r="A771" s="43">
        <v>257</v>
      </c>
      <c r="B771" s="28">
        <v>46090</v>
      </c>
      <c r="C771" s="52" t="s">
        <v>7088</v>
      </c>
      <c r="D771" s="52" t="s">
        <v>6112</v>
      </c>
      <c r="E771" s="29"/>
      <c r="F771" s="30">
        <v>598.35</v>
      </c>
      <c r="G771" s="30"/>
      <c r="H771" s="120"/>
      <c r="I771" s="42"/>
      <c r="J771" s="128"/>
      <c r="K771" s="29"/>
      <c r="L771" s="29"/>
      <c r="M771" s="29"/>
      <c r="N771" s="43" t="s">
        <v>688</v>
      </c>
      <c r="O771" s="140"/>
      <c r="P771" s="31">
        <f t="shared" si="36"/>
        <v>591.44999999960419</v>
      </c>
      <c r="Q771" s="31">
        <f>SUBTOTAL(9,$F$2:F771)</f>
        <v>863730.16000000038</v>
      </c>
      <c r="R771" s="31">
        <f>SUBTOTAL(9,$G$2:G771)</f>
        <v>864321.61</v>
      </c>
    </row>
    <row r="772" spans="1:18" ht="15.75" customHeight="1">
      <c r="A772" s="43">
        <v>257</v>
      </c>
      <c r="B772" s="28">
        <v>46089</v>
      </c>
      <c r="C772" s="52" t="s">
        <v>7094</v>
      </c>
      <c r="D772" s="52"/>
      <c r="E772" s="29"/>
      <c r="F772" s="30">
        <v>639</v>
      </c>
      <c r="G772" s="30"/>
      <c r="H772" s="120"/>
      <c r="I772" s="42" t="s">
        <v>89</v>
      </c>
      <c r="J772" s="128"/>
      <c r="K772" s="29" t="s">
        <v>4214</v>
      </c>
      <c r="L772" s="29">
        <v>32717</v>
      </c>
      <c r="M772" s="29"/>
      <c r="N772" s="43" t="s">
        <v>688</v>
      </c>
      <c r="O772" s="140">
        <v>46104</v>
      </c>
      <c r="P772" s="31">
        <f t="shared" si="36"/>
        <v>-47.550000000395812</v>
      </c>
      <c r="Q772" s="31">
        <f>SUBTOTAL(9,$F$2:F772)</f>
        <v>864369.16000000038</v>
      </c>
      <c r="R772" s="31">
        <f>SUBTOTAL(9,$G$2:G772)</f>
        <v>864321.61</v>
      </c>
    </row>
    <row r="773" spans="1:18" ht="15.75" customHeight="1">
      <c r="A773" s="43">
        <v>257</v>
      </c>
      <c r="B773" s="28">
        <v>46112</v>
      </c>
      <c r="C773" s="52" t="s">
        <v>7134</v>
      </c>
      <c r="D773" s="52"/>
      <c r="E773" s="29"/>
      <c r="F773" s="30">
        <v>4130</v>
      </c>
      <c r="G773" s="30"/>
      <c r="H773" s="120"/>
      <c r="I773" s="42" t="s">
        <v>5711</v>
      </c>
      <c r="J773" s="128"/>
      <c r="K773" s="29" t="s">
        <v>972</v>
      </c>
      <c r="L773" s="29">
        <v>1663</v>
      </c>
      <c r="M773" s="29"/>
      <c r="N773" s="43" t="s">
        <v>688</v>
      </c>
      <c r="O773" s="140"/>
      <c r="P773" s="31">
        <f t="shared" ref="P773" si="37">R773-Q773</f>
        <v>-4177.5500000003958</v>
      </c>
      <c r="Q773" s="31">
        <f>SUBTOTAL(9,$F$2:F773)</f>
        <v>868499.16000000038</v>
      </c>
      <c r="R773" s="31">
        <f>SUBTOTAL(9,$G$2:G773)</f>
        <v>864321.61</v>
      </c>
    </row>
    <row r="774" spans="1:18" ht="15.75" customHeight="1">
      <c r="A774" s="43">
        <v>257</v>
      </c>
      <c r="B774" s="28">
        <v>46112</v>
      </c>
      <c r="C774" s="52" t="s">
        <v>5780</v>
      </c>
      <c r="D774" s="52"/>
      <c r="E774" s="29"/>
      <c r="F774" s="30">
        <v>826</v>
      </c>
      <c r="G774" s="30"/>
      <c r="H774" s="120"/>
      <c r="I774" s="42" t="s">
        <v>91</v>
      </c>
      <c r="J774" s="128"/>
      <c r="K774" s="29" t="s">
        <v>6604</v>
      </c>
      <c r="L774" s="29">
        <v>172</v>
      </c>
      <c r="M774" s="29"/>
      <c r="N774" s="43" t="s">
        <v>688</v>
      </c>
      <c r="O774" s="140"/>
      <c r="P774" s="31">
        <f t="shared" ref="P774" si="38">R774-Q774</f>
        <v>-5003.5500000003958</v>
      </c>
      <c r="Q774" s="31">
        <f>SUBTOTAL(9,$F$2:F774)</f>
        <v>869325.16000000038</v>
      </c>
      <c r="R774" s="31">
        <f>SUBTOTAL(9,$G$2:G774)</f>
        <v>864321.61</v>
      </c>
    </row>
    <row r="775" spans="1:18" ht="15.75" customHeight="1">
      <c r="A775" s="43">
        <v>257</v>
      </c>
      <c r="B775" s="28">
        <v>46112</v>
      </c>
      <c r="C775" s="52" t="s">
        <v>7135</v>
      </c>
      <c r="D775" s="52" t="s">
        <v>7136</v>
      </c>
      <c r="E775" s="29"/>
      <c r="F775" s="30">
        <v>600</v>
      </c>
      <c r="G775" s="30"/>
      <c r="H775" s="120"/>
      <c r="I775" s="42" t="s">
        <v>91</v>
      </c>
      <c r="J775" s="128"/>
      <c r="K775" s="29" t="s">
        <v>6530</v>
      </c>
      <c r="L775" s="488"/>
      <c r="M775" s="29"/>
      <c r="N775" s="43" t="s">
        <v>688</v>
      </c>
      <c r="O775" s="140">
        <v>46125</v>
      </c>
      <c r="P775" s="31">
        <f t="shared" ref="P775" si="39">R775-Q775</f>
        <v>-5603.5500000003958</v>
      </c>
      <c r="Q775" s="31">
        <f>SUBTOTAL(9,$F$2:F775)</f>
        <v>869925.16000000038</v>
      </c>
      <c r="R775" s="31">
        <f>SUBTOTAL(9,$G$2:G775)</f>
        <v>864321.61</v>
      </c>
    </row>
    <row r="776" spans="1:18" s="622" customFormat="1" ht="15.75" customHeight="1">
      <c r="A776" s="43">
        <v>257</v>
      </c>
      <c r="B776" s="28">
        <v>46125</v>
      </c>
      <c r="C776" s="52" t="s">
        <v>962</v>
      </c>
      <c r="D776" s="52"/>
      <c r="E776" s="29"/>
      <c r="F776" s="30"/>
      <c r="G776" s="30">
        <v>15000</v>
      </c>
      <c r="H776" s="120"/>
      <c r="I776" s="42"/>
      <c r="J776" s="128"/>
      <c r="K776" s="29" t="s">
        <v>6976</v>
      </c>
      <c r="L776" s="29">
        <v>130351</v>
      </c>
      <c r="M776" s="29"/>
      <c r="N776" s="43" t="s">
        <v>688</v>
      </c>
      <c r="O776" s="140"/>
      <c r="P776" s="31">
        <f t="shared" ref="P776" si="40">R776-Q776</f>
        <v>9396.4499999996042</v>
      </c>
      <c r="Q776" s="31">
        <f>SUBTOTAL(9,$F$2:F776)</f>
        <v>869925.16000000038</v>
      </c>
      <c r="R776" s="31">
        <f>SUBTOTAL(9,$G$2:G776)</f>
        <v>879321.61</v>
      </c>
    </row>
    <row r="777" spans="1:18" ht="15.75" customHeight="1">
      <c r="A777" s="43">
        <v>257</v>
      </c>
      <c r="B777" s="62">
        <v>46122</v>
      </c>
      <c r="C777" s="179" t="s">
        <v>7153</v>
      </c>
      <c r="D777" s="52"/>
      <c r="E777" s="29"/>
      <c r="F777" s="30">
        <v>1553.73</v>
      </c>
      <c r="G777" s="30"/>
      <c r="H777" s="120"/>
      <c r="I777" s="42"/>
      <c r="J777" s="128"/>
      <c r="K777" s="29"/>
      <c r="L777" s="29"/>
      <c r="M777" s="29"/>
      <c r="N777" s="43" t="s">
        <v>688</v>
      </c>
      <c r="O777" s="140"/>
      <c r="P777" s="31">
        <f t="shared" ref="P777:P785" si="41">R777-Q777</f>
        <v>7842.7199999996228</v>
      </c>
      <c r="Q777" s="31">
        <f>SUBTOTAL(9,$F$2:F777)</f>
        <v>871478.89000000036</v>
      </c>
      <c r="R777" s="31">
        <f>SUBTOTAL(9,$G$2:G777)</f>
        <v>879321.61</v>
      </c>
    </row>
    <row r="778" spans="1:18" ht="15.75" customHeight="1">
      <c r="A778" s="43">
        <v>257</v>
      </c>
      <c r="B778" s="28">
        <v>46126</v>
      </c>
      <c r="C778" s="52" t="s">
        <v>705</v>
      </c>
      <c r="D778" s="52"/>
      <c r="E778" s="29"/>
      <c r="F778" s="30">
        <v>89.3</v>
      </c>
      <c r="G778" s="30"/>
      <c r="H778" s="120"/>
      <c r="I778" s="42" t="s">
        <v>5711</v>
      </c>
      <c r="J778" s="128"/>
      <c r="K778" s="29" t="s">
        <v>7157</v>
      </c>
      <c r="L778" s="29">
        <v>43723</v>
      </c>
      <c r="M778" s="29"/>
      <c r="N778" s="43" t="s">
        <v>688</v>
      </c>
      <c r="O778" s="140"/>
      <c r="P778" s="31">
        <f t="shared" si="41"/>
        <v>7753.4199999995762</v>
      </c>
      <c r="Q778" s="31">
        <f>SUBTOTAL(9,$F$2:F778)</f>
        <v>871568.19000000041</v>
      </c>
      <c r="R778" s="31">
        <f>SUBTOTAL(9,$G$2:G778)</f>
        <v>879321.61</v>
      </c>
    </row>
    <row r="779" spans="1:18" ht="15.75" customHeight="1">
      <c r="A779" s="43">
        <v>257</v>
      </c>
      <c r="B779" s="28">
        <v>46126</v>
      </c>
      <c r="C779" s="52" t="s">
        <v>7160</v>
      </c>
      <c r="D779" s="52"/>
      <c r="E779" s="29"/>
      <c r="F779" s="30">
        <v>2596</v>
      </c>
      <c r="G779" s="30"/>
      <c r="H779" s="120"/>
      <c r="I779" s="42" t="s">
        <v>91</v>
      </c>
      <c r="J779" s="128"/>
      <c r="K779" s="29" t="s">
        <v>6431</v>
      </c>
      <c r="L779" s="29">
        <v>1666</v>
      </c>
      <c r="M779" s="29"/>
      <c r="N779" s="43" t="s">
        <v>688</v>
      </c>
      <c r="O779" s="140"/>
      <c r="P779" s="31">
        <f t="shared" si="41"/>
        <v>5157.4199999995762</v>
      </c>
      <c r="Q779" s="31">
        <f>SUBTOTAL(9,$F$2:F779)</f>
        <v>874164.19000000041</v>
      </c>
      <c r="R779" s="31">
        <f>SUBTOTAL(9,$G$2:G779)</f>
        <v>879321.61</v>
      </c>
    </row>
    <row r="780" spans="1:18" ht="15.75" customHeight="1">
      <c r="A780" s="43">
        <v>257</v>
      </c>
      <c r="B780" s="28">
        <v>46126</v>
      </c>
      <c r="C780" s="52" t="s">
        <v>7166</v>
      </c>
      <c r="D780" s="52" t="s">
        <v>7165</v>
      </c>
      <c r="E780" s="29"/>
      <c r="F780" s="30">
        <v>350</v>
      </c>
      <c r="G780" s="30"/>
      <c r="H780" s="120"/>
      <c r="I780" s="42" t="s">
        <v>91</v>
      </c>
      <c r="J780" s="128"/>
      <c r="K780" s="29" t="s">
        <v>7167</v>
      </c>
      <c r="L780" s="488"/>
      <c r="M780" s="29"/>
      <c r="N780" s="43" t="s">
        <v>688</v>
      </c>
      <c r="O780" s="140"/>
      <c r="P780" s="31">
        <f t="shared" si="41"/>
        <v>4807.4199999995762</v>
      </c>
      <c r="Q780" s="31">
        <f>SUBTOTAL(9,$F$2:F780)</f>
        <v>874514.19000000041</v>
      </c>
      <c r="R780" s="31">
        <f>SUBTOTAL(9,$G$2:G780)</f>
        <v>879321.61</v>
      </c>
    </row>
    <row r="781" spans="1:18" ht="15.75" customHeight="1">
      <c r="A781" s="43">
        <v>257</v>
      </c>
      <c r="B781" s="28">
        <v>46124</v>
      </c>
      <c r="C781" s="52" t="s">
        <v>6680</v>
      </c>
      <c r="D781" s="52"/>
      <c r="E781" s="29"/>
      <c r="F781" s="30">
        <v>479</v>
      </c>
      <c r="G781" s="30"/>
      <c r="H781" s="120"/>
      <c r="I781" s="42" t="s">
        <v>89</v>
      </c>
      <c r="J781" s="128"/>
      <c r="K781" s="29" t="s">
        <v>4214</v>
      </c>
      <c r="L781" s="29">
        <v>32866</v>
      </c>
      <c r="M781" s="29"/>
      <c r="N781" s="43" t="s">
        <v>688</v>
      </c>
      <c r="O781" s="140"/>
      <c r="P781" s="31">
        <f t="shared" si="41"/>
        <v>4328.4199999995762</v>
      </c>
      <c r="Q781" s="31">
        <f>SUBTOTAL(9,$F$2:F781)</f>
        <v>874993.19000000041</v>
      </c>
      <c r="R781" s="31">
        <f>SUBTOTAL(9,$G$2:G781)</f>
        <v>879321.61</v>
      </c>
    </row>
    <row r="782" spans="1:18" ht="15.75" customHeight="1">
      <c r="A782" s="43">
        <v>257</v>
      </c>
      <c r="B782" s="28">
        <v>46099</v>
      </c>
      <c r="C782" s="52" t="s">
        <v>7180</v>
      </c>
      <c r="D782" s="52"/>
      <c r="E782" s="29"/>
      <c r="F782" s="30">
        <v>171.3</v>
      </c>
      <c r="G782" s="30"/>
      <c r="H782" s="120"/>
      <c r="I782" s="42" t="s">
        <v>89</v>
      </c>
      <c r="J782" s="128"/>
      <c r="K782" s="29" t="s">
        <v>2112</v>
      </c>
      <c r="L782" s="29">
        <v>1548971</v>
      </c>
      <c r="M782" s="29"/>
      <c r="N782" s="43" t="s">
        <v>688</v>
      </c>
      <c r="O782" s="140"/>
      <c r="P782" s="31">
        <f t="shared" si="41"/>
        <v>4157.1199999995297</v>
      </c>
      <c r="Q782" s="31">
        <f>SUBTOTAL(9,$F$2:F782)</f>
        <v>875164.49000000046</v>
      </c>
      <c r="R782" s="31">
        <f>SUBTOTAL(9,$G$2:G782)</f>
        <v>879321.61</v>
      </c>
    </row>
    <row r="783" spans="1:18" ht="15.75" customHeight="1">
      <c r="A783" s="43">
        <v>257</v>
      </c>
      <c r="B783" s="28">
        <v>46099</v>
      </c>
      <c r="C783" s="52" t="s">
        <v>6680</v>
      </c>
      <c r="D783" s="52"/>
      <c r="E783" s="29"/>
      <c r="F783" s="30">
        <v>50</v>
      </c>
      <c r="G783" s="30"/>
      <c r="H783" s="120"/>
      <c r="I783" s="42" t="s">
        <v>89</v>
      </c>
      <c r="J783" s="128"/>
      <c r="K783" s="29" t="s">
        <v>7181</v>
      </c>
      <c r="L783" s="29">
        <v>9100647</v>
      </c>
      <c r="M783" s="29"/>
      <c r="N783" s="43" t="s">
        <v>688</v>
      </c>
      <c r="O783" s="140"/>
      <c r="P783" s="31">
        <f t="shared" si="41"/>
        <v>4107.1199999995297</v>
      </c>
      <c r="Q783" s="31">
        <f>SUBTOTAL(9,$F$2:F783)</f>
        <v>875214.49000000046</v>
      </c>
      <c r="R783" s="31">
        <f>SUBTOTAL(9,$G$2:G783)</f>
        <v>879321.61</v>
      </c>
    </row>
    <row r="784" spans="1:18" ht="15.75" customHeight="1">
      <c r="A784" s="43">
        <v>257</v>
      </c>
      <c r="B784" s="28">
        <v>46099</v>
      </c>
      <c r="C784" s="52" t="s">
        <v>7180</v>
      </c>
      <c r="D784" s="52"/>
      <c r="E784" s="29"/>
      <c r="F784" s="30">
        <v>224.4</v>
      </c>
      <c r="G784" s="30"/>
      <c r="H784" s="120"/>
      <c r="I784" s="42" t="s">
        <v>89</v>
      </c>
      <c r="J784" s="128"/>
      <c r="K784" s="29" t="s">
        <v>7182</v>
      </c>
      <c r="L784" s="29">
        <v>98236</v>
      </c>
      <c r="M784" s="29"/>
      <c r="N784" s="43" t="s">
        <v>688</v>
      </c>
      <c r="O784" s="140"/>
      <c r="P784" s="31">
        <f t="shared" si="41"/>
        <v>3882.7199999995064</v>
      </c>
      <c r="Q784" s="31">
        <f>SUBTOTAL(9,$F$2:F784)</f>
        <v>875438.89000000048</v>
      </c>
      <c r="R784" s="31">
        <f>SUBTOTAL(9,$G$2:G784)</f>
        <v>879321.61</v>
      </c>
    </row>
    <row r="785" spans="1:18" ht="15.75" customHeight="1">
      <c r="A785" s="43">
        <v>257</v>
      </c>
      <c r="B785" s="28">
        <v>46104</v>
      </c>
      <c r="C785" s="52" t="s">
        <v>705</v>
      </c>
      <c r="D785" s="52"/>
      <c r="E785" s="29"/>
      <c r="F785" s="30">
        <v>61.6</v>
      </c>
      <c r="G785" s="30"/>
      <c r="H785" s="120"/>
      <c r="I785" s="42" t="s">
        <v>89</v>
      </c>
      <c r="J785" s="128"/>
      <c r="K785" s="29" t="s">
        <v>1066</v>
      </c>
      <c r="L785" s="29">
        <v>104660</v>
      </c>
      <c r="M785" s="29"/>
      <c r="N785" s="43" t="s">
        <v>688</v>
      </c>
      <c r="O785" s="140"/>
      <c r="P785" s="31">
        <f t="shared" si="41"/>
        <v>3821.1199999995297</v>
      </c>
      <c r="Q785" s="31">
        <f>SUBTOTAL(9,$F$2:F785)</f>
        <v>875500.49000000046</v>
      </c>
      <c r="R785" s="31">
        <f>SUBTOTAL(9,$G$2:G785)</f>
        <v>879321.61</v>
      </c>
    </row>
    <row r="786" spans="1:18" ht="15.75" customHeight="1">
      <c r="A786" s="43">
        <v>257</v>
      </c>
      <c r="B786" s="28">
        <v>46098</v>
      </c>
      <c r="C786" s="52" t="s">
        <v>705</v>
      </c>
      <c r="D786" s="52"/>
      <c r="E786" s="29"/>
      <c r="F786" s="30">
        <v>76.8</v>
      </c>
      <c r="G786" s="30"/>
      <c r="H786" s="120"/>
      <c r="I786" s="42" t="s">
        <v>89</v>
      </c>
      <c r="J786" s="128"/>
      <c r="K786" s="29" t="s">
        <v>1066</v>
      </c>
      <c r="L786" s="29">
        <v>43634</v>
      </c>
      <c r="M786" s="29"/>
      <c r="N786" s="43" t="s">
        <v>688</v>
      </c>
      <c r="O786" s="140"/>
      <c r="P786" s="31">
        <f t="shared" ref="P786" si="42">R786-Q786</f>
        <v>3744.3199999994831</v>
      </c>
      <c r="Q786" s="31">
        <f>SUBTOTAL(9,$F$2:F786)</f>
        <v>875577.2900000005</v>
      </c>
      <c r="R786" s="31">
        <f>SUBTOTAL(9,$G$2:G786)</f>
        <v>879321.61</v>
      </c>
    </row>
    <row r="787" spans="1:18" ht="15.75" customHeight="1">
      <c r="A787" s="43">
        <v>257</v>
      </c>
      <c r="B787" s="28">
        <v>46148</v>
      </c>
      <c r="C787" s="52" t="s">
        <v>7213</v>
      </c>
      <c r="D787" s="52" t="s">
        <v>7216</v>
      </c>
      <c r="E787" s="29"/>
      <c r="F787" s="30">
        <v>500</v>
      </c>
      <c r="G787" s="30"/>
      <c r="H787" s="120"/>
      <c r="I787" s="42" t="s">
        <v>91</v>
      </c>
      <c r="J787" s="128"/>
      <c r="K787" s="29" t="s">
        <v>7217</v>
      </c>
      <c r="L787" s="488"/>
      <c r="M787" s="29"/>
      <c r="N787" s="43" t="s">
        <v>688</v>
      </c>
      <c r="O787" s="140"/>
      <c r="P787" s="31">
        <f t="shared" ref="P787:P788" si="43">R787-Q787</f>
        <v>3244.3199999994831</v>
      </c>
      <c r="Q787" s="31">
        <f>SUBTOTAL(9,$F$2:F787)</f>
        <v>876077.2900000005</v>
      </c>
      <c r="R787" s="31">
        <f>SUBTOTAL(9,$G$2:G787)</f>
        <v>879321.61</v>
      </c>
    </row>
    <row r="788" spans="1:18" ht="15.75" customHeight="1">
      <c r="A788" s="43">
        <v>257</v>
      </c>
      <c r="B788" s="28">
        <v>46148</v>
      </c>
      <c r="C788" s="52" t="s">
        <v>7223</v>
      </c>
      <c r="D788" s="52"/>
      <c r="E788" s="29"/>
      <c r="F788" s="30">
        <v>1947</v>
      </c>
      <c r="G788" s="30"/>
      <c r="H788" s="120"/>
      <c r="I788" s="42" t="s">
        <v>91</v>
      </c>
      <c r="J788" s="128"/>
      <c r="K788" s="29" t="s">
        <v>6431</v>
      </c>
      <c r="L788" s="29">
        <v>1670</v>
      </c>
      <c r="M788" s="29"/>
      <c r="N788" s="43" t="s">
        <v>688</v>
      </c>
      <c r="O788" s="140"/>
      <c r="P788" s="31">
        <f t="shared" si="43"/>
        <v>1297.3199999994831</v>
      </c>
      <c r="Q788" s="31">
        <f>SUBTOTAL(9,$F$2:F788)</f>
        <v>878024.2900000005</v>
      </c>
      <c r="R788" s="31">
        <f>SUBTOTAL(9,$G$2:G788)</f>
        <v>879321.61</v>
      </c>
    </row>
    <row r="789" spans="1:18" ht="15.75" customHeight="1">
      <c r="A789" s="43">
        <v>257</v>
      </c>
      <c r="B789" s="28">
        <v>46152</v>
      </c>
      <c r="C789" s="179" t="s">
        <v>7228</v>
      </c>
      <c r="D789" s="52" t="s">
        <v>6112</v>
      </c>
      <c r="E789" s="29"/>
      <c r="F789" s="30">
        <v>1308.5</v>
      </c>
      <c r="G789" s="30"/>
      <c r="H789" s="120"/>
      <c r="I789" s="42" t="s">
        <v>91</v>
      </c>
      <c r="J789" s="128"/>
      <c r="K789" s="29"/>
      <c r="L789" s="29"/>
      <c r="M789" s="29"/>
      <c r="N789" s="43" t="s">
        <v>688</v>
      </c>
      <c r="O789" s="140">
        <v>46162</v>
      </c>
      <c r="P789" s="31">
        <f t="shared" ref="P789" si="44">R789-Q789</f>
        <v>-11.180000000516884</v>
      </c>
      <c r="Q789" s="31">
        <f>SUBTOTAL(9,$F$2:F789)</f>
        <v>879332.7900000005</v>
      </c>
      <c r="R789" s="31">
        <f>SUBTOTAL(9,$G$2:G789)</f>
        <v>879321.61</v>
      </c>
    </row>
    <row r="790" spans="1:18" ht="15.75" customHeight="1">
      <c r="A790" s="43">
        <v>257</v>
      </c>
      <c r="B790" s="28">
        <v>45981</v>
      </c>
      <c r="C790" s="52" t="s">
        <v>6808</v>
      </c>
      <c r="D790" s="52"/>
      <c r="E790" s="29"/>
      <c r="F790" s="30"/>
      <c r="G790" s="30"/>
      <c r="H790" s="120">
        <v>1808.4</v>
      </c>
      <c r="I790" s="42"/>
      <c r="J790" s="128"/>
      <c r="K790" s="29" t="s">
        <v>29</v>
      </c>
      <c r="L790" s="29">
        <v>1037700</v>
      </c>
      <c r="M790" s="29"/>
      <c r="N790" s="29"/>
      <c r="O790" s="29"/>
      <c r="P790" s="31">
        <f t="shared" ref="P790:P791" si="45">R790-Q790</f>
        <v>-11.180000000516884</v>
      </c>
      <c r="Q790" s="31">
        <f>SUBTOTAL(9,$F$2:F790)</f>
        <v>879332.7900000005</v>
      </c>
      <c r="R790" s="31">
        <f>SUBTOTAL(9,$G$2:G790)</f>
        <v>879321.61</v>
      </c>
    </row>
    <row r="791" spans="1:18" ht="15.75" customHeight="1">
      <c r="A791" s="43">
        <v>257</v>
      </c>
      <c r="B791" s="28">
        <v>46166</v>
      </c>
      <c r="C791" s="52" t="s">
        <v>962</v>
      </c>
      <c r="D791" s="52"/>
      <c r="E791" s="29"/>
      <c r="F791" s="30"/>
      <c r="G791" s="30">
        <v>15000</v>
      </c>
      <c r="H791" s="120"/>
      <c r="I791" s="42"/>
      <c r="J791" s="128"/>
      <c r="K791" s="29" t="s">
        <v>7295</v>
      </c>
      <c r="L791" s="29" t="s">
        <v>7296</v>
      </c>
      <c r="M791" s="29"/>
      <c r="N791" s="29"/>
      <c r="O791" s="29"/>
      <c r="P791" s="31">
        <f t="shared" si="45"/>
        <v>14988.819999999483</v>
      </c>
      <c r="Q791" s="31">
        <f>SUBTOTAL(9,$F$2:F791)</f>
        <v>879332.7900000005</v>
      </c>
      <c r="R791" s="31">
        <f>SUBTOTAL(9,$G$2:G791)</f>
        <v>894321.61</v>
      </c>
    </row>
    <row r="792" spans="1:18" ht="15.75" customHeight="1">
      <c r="A792" s="43">
        <v>257</v>
      </c>
      <c r="B792" s="28">
        <v>46199</v>
      </c>
      <c r="C792" s="52" t="s">
        <v>6680</v>
      </c>
      <c r="D792" s="52"/>
      <c r="E792" s="29"/>
      <c r="F792" s="30">
        <v>409</v>
      </c>
      <c r="G792" s="30"/>
      <c r="H792" s="120"/>
      <c r="I792" s="42"/>
      <c r="J792" s="128"/>
      <c r="K792" s="29" t="s">
        <v>4214</v>
      </c>
      <c r="L792" s="29">
        <v>330987</v>
      </c>
      <c r="M792" s="29"/>
      <c r="N792" s="29"/>
      <c r="O792" s="29"/>
      <c r="P792" s="31">
        <f t="shared" ref="P792" si="46">R792-Q792</f>
        <v>14579.819999999483</v>
      </c>
      <c r="Q792" s="31">
        <f>SUBTOTAL(9,$F$2:F792)</f>
        <v>879741.7900000005</v>
      </c>
      <c r="R792" s="31">
        <f>SUBTOTAL(9,$G$2:G792)</f>
        <v>894321.61</v>
      </c>
    </row>
    <row r="793" spans="1:18" ht="15.75" customHeight="1">
      <c r="A793" s="43">
        <v>257</v>
      </c>
      <c r="B793" s="28">
        <v>46173</v>
      </c>
      <c r="C793" s="52" t="s">
        <v>7317</v>
      </c>
      <c r="D793" s="52"/>
      <c r="E793" s="29"/>
      <c r="F793" s="30">
        <v>2100.4</v>
      </c>
      <c r="G793" s="30"/>
      <c r="H793" s="120"/>
      <c r="I793" s="42"/>
      <c r="J793" s="128"/>
      <c r="K793" s="29" t="s">
        <v>6431</v>
      </c>
      <c r="L793" s="29">
        <v>1674</v>
      </c>
      <c r="M793" s="29"/>
      <c r="N793" s="29"/>
      <c r="O793" s="29"/>
      <c r="P793" s="31">
        <f t="shared" ref="P793" si="47">R793-Q793</f>
        <v>12479.41999999946</v>
      </c>
      <c r="Q793" s="31">
        <f>SUBTOTAL(9,$F$2:F793)</f>
        <v>881842.19000000053</v>
      </c>
      <c r="R793" s="31">
        <f>SUBTOTAL(9,$G$2:G793)</f>
        <v>894321.61</v>
      </c>
    </row>
    <row r="794" spans="1:18" ht="15.75" customHeight="1">
      <c r="A794" s="43">
        <v>257</v>
      </c>
      <c r="B794" s="28">
        <v>46173</v>
      </c>
      <c r="C794" s="52" t="s">
        <v>1229</v>
      </c>
      <c r="D794" s="52"/>
      <c r="E794" s="29"/>
      <c r="F794" s="30">
        <v>650</v>
      </c>
      <c r="G794" s="30"/>
      <c r="H794" s="120"/>
      <c r="I794" s="42"/>
      <c r="J794" s="128"/>
      <c r="K794" s="29" t="s">
        <v>2098</v>
      </c>
      <c r="L794" s="29">
        <v>1467</v>
      </c>
      <c r="M794" s="29"/>
      <c r="N794" s="29"/>
      <c r="O794" s="29"/>
      <c r="P794" s="31">
        <f t="shared" ref="P794" si="48">R794-Q794</f>
        <v>11829.41999999946</v>
      </c>
      <c r="Q794" s="31">
        <f>SUBTOTAL(9,$F$2:F794)</f>
        <v>882492.19000000053</v>
      </c>
      <c r="R794" s="31">
        <f>SUBTOTAL(9,$G$2:G794)</f>
        <v>894321.61</v>
      </c>
    </row>
    <row r="795" spans="1:18" ht="15.75" customHeight="1">
      <c r="A795" s="43">
        <v>257</v>
      </c>
      <c r="B795" s="28">
        <v>46183</v>
      </c>
      <c r="C795" s="52" t="s">
        <v>7324</v>
      </c>
      <c r="D795" s="52"/>
      <c r="E795" s="29"/>
      <c r="F795" s="30">
        <v>1313</v>
      </c>
      <c r="G795" s="30"/>
      <c r="H795" s="120"/>
      <c r="I795" s="42"/>
      <c r="J795" s="128"/>
      <c r="K795" s="29" t="s">
        <v>1453</v>
      </c>
      <c r="L795" s="29"/>
      <c r="M795" s="29"/>
      <c r="N795" s="29"/>
      <c r="O795" s="29"/>
      <c r="P795" s="31">
        <f t="shared" ref="P795" si="49">R795-Q795</f>
        <v>10516.41999999946</v>
      </c>
      <c r="Q795" s="31">
        <f>SUBTOTAL(9,$F$2:F795)</f>
        <v>883805.19000000053</v>
      </c>
      <c r="R795" s="31">
        <f>SUBTOTAL(9,$G$2:G795)</f>
        <v>894321.61</v>
      </c>
    </row>
    <row r="796" spans="1:18" ht="15.75" customHeight="1">
      <c r="A796" s="43">
        <v>257</v>
      </c>
      <c r="B796" s="28">
        <v>46184</v>
      </c>
      <c r="C796" s="654" t="s">
        <v>7328</v>
      </c>
      <c r="D796" s="52" t="s">
        <v>7329</v>
      </c>
      <c r="E796" s="29"/>
      <c r="F796" s="30">
        <v>550</v>
      </c>
      <c r="G796" s="30"/>
      <c r="H796" s="120"/>
      <c r="I796" s="42"/>
      <c r="J796" s="128"/>
      <c r="K796" s="29" t="s">
        <v>575</v>
      </c>
      <c r="L796" s="488"/>
      <c r="M796" s="29"/>
      <c r="N796" s="29"/>
      <c r="O796" s="29"/>
      <c r="P796" s="31">
        <f t="shared" ref="P796" si="50">R796-Q796</f>
        <v>9966.4199999994598</v>
      </c>
      <c r="Q796" s="31">
        <f>SUBTOTAL(9,$F$2:F796)</f>
        <v>884355.19000000053</v>
      </c>
      <c r="R796" s="31">
        <f>SUBTOTAL(9,$G$2:G796)</f>
        <v>894321.61</v>
      </c>
    </row>
    <row r="797" spans="1:18" ht="15.75" customHeight="1">
      <c r="A797" s="43">
        <v>257</v>
      </c>
      <c r="B797" s="28">
        <v>46184</v>
      </c>
      <c r="C797" s="52" t="s">
        <v>7338</v>
      </c>
      <c r="D797" s="52"/>
      <c r="E797" s="29"/>
      <c r="F797" s="30">
        <v>2596</v>
      </c>
      <c r="G797" s="30"/>
      <c r="H797" s="120"/>
      <c r="I797" s="42"/>
      <c r="J797" s="128"/>
      <c r="K797" s="29" t="s">
        <v>6431</v>
      </c>
      <c r="L797" s="29">
        <v>1677</v>
      </c>
      <c r="M797" s="29"/>
      <c r="N797" s="29"/>
      <c r="O797" s="29"/>
      <c r="P797" s="31">
        <f t="shared" ref="P797" si="51">R797-Q797</f>
        <v>7370.4199999994598</v>
      </c>
      <c r="Q797" s="31">
        <f>SUBTOTAL(9,$F$2:F797)</f>
        <v>886951.19000000053</v>
      </c>
      <c r="R797" s="31">
        <f>SUBTOTAL(9,$G$2:G797)</f>
        <v>894321.61</v>
      </c>
    </row>
    <row r="798" spans="1:18" ht="15.75" customHeight="1">
      <c r="A798" s="43">
        <v>257</v>
      </c>
      <c r="B798" s="28">
        <v>46201</v>
      </c>
      <c r="C798" s="52" t="s">
        <v>7348</v>
      </c>
      <c r="D798" s="52" t="s">
        <v>7349</v>
      </c>
      <c r="E798" s="29"/>
      <c r="F798" s="30">
        <v>1150</v>
      </c>
      <c r="G798" s="30"/>
      <c r="H798" s="120"/>
      <c r="I798" s="42"/>
      <c r="J798" s="128"/>
      <c r="K798" s="29" t="s">
        <v>575</v>
      </c>
      <c r="L798" s="488"/>
      <c r="M798" s="29"/>
      <c r="N798" s="29"/>
      <c r="O798" s="29"/>
      <c r="P798" s="31">
        <f t="shared" ref="P798" si="52">R798-Q798</f>
        <v>6220.4199999994598</v>
      </c>
      <c r="Q798" s="31">
        <f>SUBTOTAL(9,$F$2:F798)</f>
        <v>888101.19000000053</v>
      </c>
      <c r="R798" s="31">
        <f>SUBTOTAL(9,$G$2:G798)</f>
        <v>894321.61</v>
      </c>
    </row>
    <row r="799" spans="1:18" ht="15.75" customHeight="1">
      <c r="A799" s="43">
        <v>257</v>
      </c>
      <c r="B799" s="28">
        <v>46211</v>
      </c>
      <c r="C799" s="52" t="s">
        <v>7373</v>
      </c>
      <c r="D799" s="52"/>
      <c r="E799" s="29"/>
      <c r="F799" s="30">
        <v>1094.74</v>
      </c>
      <c r="G799" s="30"/>
      <c r="H799" s="120"/>
      <c r="I799" s="42"/>
      <c r="J799" s="128"/>
      <c r="K799" s="29" t="s">
        <v>6112</v>
      </c>
      <c r="L799" s="29"/>
      <c r="M799" s="29"/>
      <c r="N799" s="29"/>
      <c r="O799" s="29"/>
      <c r="P799" s="31">
        <f t="shared" ref="P799" si="53">R799-Q799</f>
        <v>5125.6799999994691</v>
      </c>
      <c r="Q799" s="31">
        <f>SUBTOTAL(9,$F$2:F799)</f>
        <v>889195.93000000052</v>
      </c>
      <c r="R799" s="31">
        <f>SUBTOTAL(9,$G$2:G799)</f>
        <v>894321.61</v>
      </c>
    </row>
    <row r="800" spans="1:18" ht="15.75" customHeight="1">
      <c r="A800" s="43">
        <v>257</v>
      </c>
      <c r="B800" s="28">
        <v>46211</v>
      </c>
      <c r="C800" s="52" t="s">
        <v>7376</v>
      </c>
      <c r="D800" s="52" t="s">
        <v>7377</v>
      </c>
      <c r="E800" s="29"/>
      <c r="F800" s="30">
        <v>650</v>
      </c>
      <c r="G800" s="30"/>
      <c r="H800" s="120"/>
      <c r="I800" s="42"/>
      <c r="J800" s="128"/>
      <c r="K800" s="29" t="s">
        <v>575</v>
      </c>
      <c r="L800" s="488"/>
      <c r="M800" s="29"/>
      <c r="N800" s="29"/>
      <c r="O800" s="29"/>
      <c r="P800" s="29"/>
      <c r="Q800" s="29"/>
      <c r="R800" s="29"/>
    </row>
    <row r="801" spans="1:18" ht="15.75" customHeight="1">
      <c r="A801" s="43"/>
      <c r="B801" s="28"/>
      <c r="C801" s="52"/>
      <c r="D801" s="52"/>
      <c r="E801" s="29"/>
      <c r="F801" s="30"/>
      <c r="G801" s="30"/>
      <c r="H801" s="120"/>
      <c r="I801" s="42"/>
      <c r="J801" s="128"/>
      <c r="K801" s="29"/>
      <c r="L801" s="29"/>
      <c r="M801" s="29"/>
      <c r="N801" s="29"/>
      <c r="O801" s="29"/>
      <c r="P801" s="29"/>
      <c r="Q801" s="29"/>
      <c r="R801" s="29"/>
    </row>
    <row r="802" spans="1:18" ht="15.75" customHeight="1">
      <c r="A802" s="43"/>
      <c r="B802" s="28"/>
      <c r="C802" s="52"/>
      <c r="D802" s="52"/>
      <c r="E802" s="29"/>
      <c r="F802" s="30"/>
      <c r="G802" s="30"/>
      <c r="H802" s="120"/>
      <c r="I802" s="42"/>
      <c r="J802" s="128"/>
      <c r="K802" s="29"/>
      <c r="L802" s="29"/>
      <c r="M802" s="29"/>
      <c r="N802" s="29"/>
      <c r="O802" s="29"/>
      <c r="P802" s="29"/>
      <c r="Q802" s="29"/>
      <c r="R802" s="29"/>
    </row>
    <row r="803" spans="1:18" ht="15.75" customHeight="1">
      <c r="A803" s="43"/>
      <c r="B803" s="28"/>
      <c r="C803" s="52"/>
      <c r="D803" s="52"/>
      <c r="E803" s="29"/>
      <c r="F803" s="30"/>
      <c r="G803" s="30"/>
      <c r="H803" s="120"/>
      <c r="I803" s="42"/>
      <c r="J803" s="128"/>
      <c r="K803" s="29"/>
      <c r="L803" s="29"/>
      <c r="M803" s="29"/>
      <c r="N803" s="29"/>
      <c r="O803" s="29"/>
      <c r="P803" s="29"/>
      <c r="Q803" s="29"/>
      <c r="R803" s="29"/>
    </row>
    <row r="804" spans="1:18" ht="15.75" customHeight="1">
      <c r="A804" s="43"/>
      <c r="B804" s="28"/>
      <c r="C804" s="52"/>
      <c r="D804" s="52"/>
      <c r="E804" s="29"/>
      <c r="F804" s="30"/>
      <c r="G804" s="30"/>
      <c r="H804" s="120"/>
      <c r="I804" s="42"/>
      <c r="J804" s="128"/>
      <c r="K804" s="29"/>
      <c r="L804" s="29"/>
      <c r="M804" s="29"/>
      <c r="N804" s="29"/>
      <c r="O804" s="29"/>
      <c r="P804" s="29"/>
      <c r="Q804" s="29"/>
      <c r="R804" s="29"/>
    </row>
    <row r="805" spans="1:18" ht="15.75" customHeight="1">
      <c r="A805" s="43"/>
      <c r="B805" s="28"/>
      <c r="C805" s="52"/>
      <c r="D805" s="52"/>
      <c r="E805" s="29"/>
      <c r="F805" s="30"/>
      <c r="G805" s="30"/>
      <c r="H805" s="120"/>
      <c r="I805" s="42"/>
      <c r="J805" s="128"/>
      <c r="K805" s="29"/>
      <c r="L805" s="29"/>
      <c r="M805" s="29"/>
      <c r="N805" s="29"/>
      <c r="O805" s="29"/>
      <c r="P805" s="29"/>
      <c r="Q805" s="29"/>
      <c r="R805" s="29"/>
    </row>
    <row r="806" spans="1:18" ht="15.75" customHeight="1">
      <c r="A806" s="43"/>
      <c r="B806" s="28"/>
      <c r="C806" s="52"/>
      <c r="D806" s="52"/>
      <c r="E806" s="29"/>
      <c r="F806" s="30"/>
      <c r="G806" s="30"/>
      <c r="H806" s="120"/>
      <c r="I806" s="42"/>
      <c r="J806" s="128"/>
      <c r="K806" s="29"/>
      <c r="L806" s="29"/>
      <c r="M806" s="29"/>
      <c r="N806" s="29"/>
      <c r="O806" s="29"/>
      <c r="P806" s="29"/>
      <c r="Q806" s="29"/>
      <c r="R806" s="29"/>
    </row>
    <row r="807" spans="1:18" ht="15.75" customHeight="1">
      <c r="A807" s="43"/>
      <c r="B807" s="28"/>
      <c r="C807" s="52"/>
      <c r="D807" s="52"/>
      <c r="E807" s="29"/>
      <c r="F807" s="30"/>
      <c r="G807" s="30"/>
      <c r="H807" s="120"/>
      <c r="I807" s="42"/>
      <c r="J807" s="128"/>
      <c r="K807" s="29"/>
      <c r="L807" s="29"/>
      <c r="M807" s="29"/>
      <c r="N807" s="29"/>
      <c r="O807" s="29"/>
      <c r="P807" s="29"/>
      <c r="Q807" s="29"/>
      <c r="R807" s="29"/>
    </row>
    <row r="808" spans="1:18" ht="15.75" customHeight="1">
      <c r="A808" s="43"/>
      <c r="B808" s="28"/>
      <c r="C808" s="52"/>
      <c r="D808" s="52"/>
      <c r="E808" s="29"/>
      <c r="F808" s="30"/>
      <c r="G808" s="30"/>
      <c r="H808" s="120"/>
      <c r="I808" s="42"/>
      <c r="J808" s="128"/>
      <c r="K808" s="29"/>
      <c r="L808" s="29"/>
      <c r="M808" s="29"/>
      <c r="N808" s="29"/>
      <c r="O808" s="29"/>
      <c r="P808" s="29"/>
      <c r="Q808" s="29"/>
      <c r="R808" s="29"/>
    </row>
    <row r="809" spans="1:18" ht="15.75" customHeight="1">
      <c r="A809" s="43"/>
      <c r="B809" s="28"/>
      <c r="C809" s="52"/>
      <c r="D809" s="52"/>
      <c r="E809" s="29"/>
      <c r="F809" s="30"/>
      <c r="G809" s="30"/>
      <c r="H809" s="120"/>
      <c r="I809" s="42"/>
      <c r="J809" s="128"/>
      <c r="K809" s="29"/>
      <c r="L809" s="29"/>
      <c r="M809" s="29"/>
      <c r="N809" s="29"/>
      <c r="O809" s="29"/>
      <c r="P809" s="29"/>
      <c r="Q809" s="29"/>
      <c r="R809" s="29"/>
    </row>
    <row r="810" spans="1:18" ht="15.75" customHeight="1">
      <c r="A810" s="43"/>
      <c r="B810" s="28"/>
      <c r="C810" s="52"/>
      <c r="D810" s="52"/>
      <c r="E810" s="29"/>
      <c r="F810" s="30"/>
      <c r="G810" s="30"/>
      <c r="H810" s="120"/>
      <c r="I810" s="42"/>
      <c r="J810" s="128"/>
      <c r="K810" s="29"/>
      <c r="L810" s="29"/>
      <c r="M810" s="29"/>
      <c r="N810" s="29"/>
      <c r="O810" s="29"/>
      <c r="P810" s="29"/>
      <c r="Q810" s="29"/>
      <c r="R810" s="29"/>
    </row>
    <row r="811" spans="1:18" ht="15.75" customHeight="1">
      <c r="A811" s="43"/>
      <c r="B811" s="28"/>
      <c r="C811" s="52"/>
      <c r="D811" s="52"/>
      <c r="E811" s="29"/>
      <c r="F811" s="30"/>
      <c r="G811" s="30"/>
      <c r="H811" s="120"/>
      <c r="I811" s="42"/>
      <c r="J811" s="128"/>
      <c r="K811" s="29"/>
      <c r="L811" s="29"/>
      <c r="M811" s="29"/>
      <c r="N811" s="29"/>
      <c r="O811" s="29"/>
      <c r="P811" s="29"/>
      <c r="Q811" s="29"/>
      <c r="R811" s="29"/>
    </row>
    <row r="812" spans="1:18" ht="15.75" customHeight="1">
      <c r="A812" s="43"/>
      <c r="B812" s="28"/>
      <c r="C812" s="52"/>
      <c r="D812" s="52"/>
      <c r="E812" s="29"/>
      <c r="F812" s="30"/>
      <c r="G812" s="30"/>
      <c r="H812" s="120"/>
      <c r="I812" s="42"/>
      <c r="J812" s="128"/>
      <c r="K812" s="29"/>
      <c r="L812" s="29"/>
      <c r="M812" s="29"/>
      <c r="N812" s="29"/>
      <c r="O812" s="29"/>
      <c r="P812" s="29"/>
      <c r="Q812" s="29"/>
      <c r="R812" s="29"/>
    </row>
    <row r="813" spans="1:18" ht="15.75" customHeight="1">
      <c r="A813" s="43"/>
      <c r="B813" s="28"/>
      <c r="C813" s="52"/>
      <c r="D813" s="52"/>
      <c r="E813" s="29"/>
      <c r="F813" s="30"/>
      <c r="G813" s="30"/>
      <c r="H813" s="120"/>
      <c r="I813" s="42"/>
      <c r="J813" s="128"/>
      <c r="K813" s="29"/>
      <c r="L813" s="29"/>
      <c r="M813" s="29"/>
      <c r="N813" s="29"/>
      <c r="O813" s="29"/>
      <c r="P813" s="29"/>
      <c r="Q813" s="29"/>
      <c r="R813" s="29"/>
    </row>
    <row r="814" spans="1:18" ht="15.75" customHeight="1">
      <c r="A814" s="43"/>
      <c r="B814" s="28"/>
      <c r="C814" s="52"/>
      <c r="D814" s="52"/>
      <c r="E814" s="29"/>
      <c r="F814" s="30"/>
      <c r="G814" s="30"/>
      <c r="H814" s="120"/>
      <c r="I814" s="42"/>
      <c r="J814" s="128"/>
      <c r="K814" s="29"/>
      <c r="L814" s="29"/>
      <c r="M814" s="29"/>
      <c r="N814" s="29"/>
      <c r="O814" s="29"/>
      <c r="P814" s="29"/>
      <c r="Q814" s="29"/>
      <c r="R814" s="29"/>
    </row>
    <row r="815" spans="1:18" ht="15.75" customHeight="1">
      <c r="A815" s="43"/>
      <c r="B815" s="28"/>
      <c r="C815" s="52"/>
      <c r="D815" s="52"/>
      <c r="E815" s="29"/>
      <c r="F815" s="30"/>
      <c r="G815" s="30"/>
      <c r="H815" s="120"/>
      <c r="I815" s="42"/>
      <c r="J815" s="128"/>
      <c r="K815" s="29"/>
      <c r="L815" s="29"/>
      <c r="M815" s="29"/>
      <c r="N815" s="29"/>
      <c r="O815" s="29"/>
      <c r="P815" s="29"/>
      <c r="Q815" s="29"/>
      <c r="R815" s="29"/>
    </row>
    <row r="816" spans="1:18" ht="15.75" customHeight="1">
      <c r="A816" s="43"/>
      <c r="B816" s="28"/>
      <c r="C816" s="52"/>
      <c r="D816" s="52"/>
      <c r="E816" s="29"/>
      <c r="F816" s="30"/>
      <c r="G816" s="30"/>
      <c r="H816" s="120"/>
      <c r="I816" s="42"/>
      <c r="J816" s="128"/>
      <c r="K816" s="29"/>
      <c r="L816" s="29"/>
      <c r="M816" s="29"/>
      <c r="N816" s="29"/>
      <c r="O816" s="29"/>
      <c r="P816" s="29"/>
      <c r="Q816" s="29"/>
      <c r="R816" s="29"/>
    </row>
    <row r="817" spans="1:18" ht="15.75" customHeight="1">
      <c r="A817" s="43"/>
      <c r="B817" s="28"/>
      <c r="C817" s="52"/>
      <c r="D817" s="52"/>
      <c r="E817" s="29"/>
      <c r="F817" s="30"/>
      <c r="G817" s="30"/>
      <c r="H817" s="120"/>
      <c r="I817" s="42"/>
      <c r="J817" s="128"/>
      <c r="K817" s="29"/>
      <c r="L817" s="29"/>
      <c r="M817" s="29"/>
      <c r="N817" s="29"/>
      <c r="O817" s="29"/>
      <c r="P817" s="29"/>
      <c r="Q817" s="29"/>
      <c r="R817" s="29"/>
    </row>
    <row r="818" spans="1:18" ht="15.75" customHeight="1">
      <c r="A818" s="43"/>
      <c r="B818" s="28"/>
      <c r="C818" s="52"/>
      <c r="D818" s="52"/>
      <c r="E818" s="29"/>
      <c r="F818" s="30"/>
      <c r="G818" s="30"/>
      <c r="H818" s="120"/>
      <c r="I818" s="42"/>
      <c r="J818" s="128"/>
      <c r="K818" s="29"/>
      <c r="L818" s="29"/>
      <c r="M818" s="29"/>
      <c r="N818" s="29"/>
      <c r="O818" s="29"/>
      <c r="P818" s="29"/>
      <c r="Q818" s="29"/>
      <c r="R818" s="29"/>
    </row>
    <row r="819" spans="1:18" ht="15.75" customHeight="1">
      <c r="A819" s="43"/>
      <c r="B819" s="28"/>
      <c r="C819" s="52"/>
      <c r="D819" s="52"/>
      <c r="E819" s="29"/>
      <c r="F819" s="30"/>
      <c r="G819" s="30"/>
      <c r="H819" s="120"/>
      <c r="I819" s="42"/>
      <c r="J819" s="128"/>
      <c r="K819" s="29"/>
      <c r="L819" s="29"/>
      <c r="M819" s="29"/>
      <c r="N819" s="29"/>
      <c r="O819" s="29"/>
      <c r="P819" s="29"/>
      <c r="Q819" s="29"/>
      <c r="R819" s="29"/>
    </row>
    <row r="820" spans="1:18" ht="15.75" customHeight="1">
      <c r="A820" s="43"/>
      <c r="B820" s="28"/>
      <c r="C820" s="52"/>
      <c r="D820" s="52"/>
      <c r="E820" s="29"/>
      <c r="F820" s="30"/>
      <c r="G820" s="30"/>
      <c r="H820" s="120"/>
      <c r="I820" s="42"/>
      <c r="J820" s="128"/>
      <c r="K820" s="29"/>
      <c r="L820" s="29"/>
      <c r="M820" s="29"/>
      <c r="N820" s="29"/>
      <c r="O820" s="29"/>
      <c r="P820" s="29"/>
      <c r="Q820" s="29"/>
      <c r="R820" s="29"/>
    </row>
    <row r="821" spans="1:18" ht="15.75" customHeight="1">
      <c r="A821" s="43"/>
      <c r="B821" s="28"/>
      <c r="C821" s="52"/>
      <c r="D821" s="52"/>
      <c r="E821" s="29"/>
      <c r="F821" s="30"/>
      <c r="G821" s="30"/>
      <c r="H821" s="120"/>
      <c r="I821" s="42"/>
      <c r="J821" s="128"/>
      <c r="K821" s="29"/>
      <c r="L821" s="29"/>
      <c r="M821" s="29"/>
      <c r="N821" s="29"/>
      <c r="O821" s="29"/>
      <c r="P821" s="29"/>
      <c r="Q821" s="29"/>
      <c r="R821" s="29"/>
    </row>
    <row r="822" spans="1:18" ht="15.75" customHeight="1">
      <c r="A822" s="43"/>
      <c r="B822" s="28"/>
      <c r="C822" s="52"/>
      <c r="D822" s="52"/>
      <c r="E822" s="29"/>
      <c r="F822" s="30"/>
      <c r="G822" s="30"/>
      <c r="H822" s="120"/>
      <c r="I822" s="42"/>
      <c r="J822" s="128"/>
      <c r="K822" s="29"/>
      <c r="L822" s="29"/>
      <c r="M822" s="29"/>
      <c r="N822" s="29"/>
      <c r="O822" s="29"/>
      <c r="P822" s="29"/>
      <c r="Q822" s="29"/>
      <c r="R822" s="29"/>
    </row>
    <row r="823" spans="1:18" ht="15.75" customHeight="1">
      <c r="A823" s="43"/>
      <c r="B823" s="28"/>
      <c r="C823" s="52"/>
      <c r="D823" s="52"/>
      <c r="E823" s="29"/>
      <c r="F823" s="30"/>
      <c r="G823" s="30"/>
      <c r="H823" s="120"/>
      <c r="I823" s="42"/>
      <c r="J823" s="128"/>
      <c r="K823" s="29"/>
      <c r="L823" s="29"/>
      <c r="M823" s="29"/>
      <c r="N823" s="29"/>
      <c r="O823" s="29"/>
      <c r="P823" s="29"/>
      <c r="Q823" s="29"/>
      <c r="R823" s="29"/>
    </row>
    <row r="824" spans="1:18" ht="15.75" customHeight="1">
      <c r="A824" s="43"/>
      <c r="B824" s="28"/>
      <c r="C824" s="52"/>
      <c r="D824" s="52"/>
      <c r="E824" s="29"/>
      <c r="F824" s="30"/>
      <c r="G824" s="30"/>
      <c r="H824" s="120"/>
      <c r="I824" s="42"/>
      <c r="J824" s="128"/>
      <c r="K824" s="29"/>
      <c r="L824" s="29"/>
      <c r="M824" s="29"/>
      <c r="N824" s="29"/>
      <c r="O824" s="29"/>
      <c r="P824" s="29"/>
      <c r="Q824" s="29"/>
      <c r="R824" s="29"/>
    </row>
    <row r="825" spans="1:18" ht="15.75" customHeight="1">
      <c r="A825" s="43"/>
      <c r="B825" s="28"/>
      <c r="C825" s="52"/>
      <c r="D825" s="52"/>
      <c r="E825" s="29"/>
      <c r="F825" s="30"/>
      <c r="G825" s="30"/>
      <c r="H825" s="120"/>
      <c r="I825" s="42"/>
      <c r="J825" s="128"/>
      <c r="K825" s="29"/>
      <c r="L825" s="29"/>
      <c r="M825" s="29"/>
      <c r="N825" s="29"/>
      <c r="O825" s="29"/>
      <c r="P825" s="29"/>
      <c r="Q825" s="29"/>
      <c r="R825" s="29"/>
    </row>
    <row r="826" spans="1:18" ht="15.75" customHeight="1">
      <c r="A826" s="43"/>
      <c r="B826" s="28"/>
      <c r="C826" s="52"/>
      <c r="D826" s="52"/>
      <c r="E826" s="29"/>
      <c r="F826" s="30"/>
      <c r="G826" s="30"/>
      <c r="H826" s="120"/>
      <c r="I826" s="42"/>
      <c r="J826" s="128"/>
      <c r="K826" s="29"/>
      <c r="L826" s="29"/>
      <c r="M826" s="29"/>
      <c r="N826" s="29"/>
      <c r="O826" s="29"/>
      <c r="P826" s="29"/>
      <c r="Q826" s="29"/>
      <c r="R826" s="29"/>
    </row>
    <row r="827" spans="1:18" ht="15.75" customHeight="1">
      <c r="A827" s="43"/>
      <c r="B827" s="28"/>
      <c r="C827" s="52"/>
      <c r="D827" s="52"/>
      <c r="E827" s="29"/>
      <c r="F827" s="30"/>
      <c r="G827" s="30"/>
      <c r="H827" s="120"/>
      <c r="I827" s="42"/>
      <c r="J827" s="128"/>
      <c r="K827" s="29"/>
      <c r="L827" s="29"/>
      <c r="M827" s="29"/>
      <c r="N827" s="29"/>
      <c r="O827" s="29"/>
      <c r="P827" s="29"/>
      <c r="Q827" s="29"/>
      <c r="R827" s="29"/>
    </row>
    <row r="828" spans="1:18" ht="15.75" customHeight="1">
      <c r="A828" s="43"/>
      <c r="B828" s="28"/>
      <c r="C828" s="52"/>
      <c r="D828" s="52"/>
      <c r="E828" s="29"/>
      <c r="F828" s="30"/>
      <c r="G828" s="30"/>
      <c r="H828" s="120"/>
      <c r="I828" s="42"/>
      <c r="J828" s="128"/>
      <c r="K828" s="29"/>
      <c r="L828" s="29"/>
      <c r="M828" s="29"/>
      <c r="N828" s="29"/>
      <c r="O828" s="29"/>
      <c r="P828" s="29"/>
      <c r="Q828" s="29"/>
      <c r="R828" s="29"/>
    </row>
    <row r="829" spans="1:18" ht="15.75" customHeight="1">
      <c r="A829" s="43"/>
      <c r="B829" s="28"/>
      <c r="C829" s="52"/>
      <c r="D829" s="52"/>
      <c r="E829" s="29"/>
      <c r="F829" s="30"/>
      <c r="G829" s="30"/>
      <c r="H829" s="120"/>
      <c r="I829" s="42"/>
      <c r="J829" s="128"/>
      <c r="K829" s="29"/>
      <c r="L829" s="29"/>
      <c r="M829" s="29"/>
      <c r="N829" s="29"/>
      <c r="O829" s="29"/>
      <c r="P829" s="29"/>
      <c r="Q829" s="29"/>
      <c r="R829" s="29"/>
    </row>
    <row r="830" spans="1:18" ht="15.75" customHeight="1">
      <c r="A830" s="43"/>
      <c r="B830" s="28"/>
      <c r="C830" s="52"/>
      <c r="D830" s="52"/>
      <c r="E830" s="29"/>
      <c r="F830" s="30"/>
      <c r="G830" s="30"/>
      <c r="H830" s="120"/>
      <c r="I830" s="42"/>
      <c r="J830" s="128"/>
      <c r="K830" s="29"/>
      <c r="L830" s="29"/>
      <c r="M830" s="29"/>
      <c r="N830" s="29"/>
      <c r="O830" s="29"/>
      <c r="P830" s="29"/>
      <c r="Q830" s="29"/>
      <c r="R830" s="29"/>
    </row>
    <row r="831" spans="1:18" ht="15.75" customHeight="1">
      <c r="A831" s="43"/>
      <c r="B831" s="28"/>
      <c r="C831" s="52"/>
      <c r="D831" s="52"/>
      <c r="E831" s="29"/>
      <c r="F831" s="30"/>
      <c r="G831" s="30"/>
      <c r="H831" s="120"/>
      <c r="I831" s="42"/>
      <c r="J831" s="128"/>
      <c r="K831" s="29"/>
      <c r="L831" s="29"/>
      <c r="M831" s="29"/>
      <c r="N831" s="29"/>
      <c r="O831" s="29"/>
      <c r="P831" s="29"/>
      <c r="Q831" s="29"/>
      <c r="R831" s="29"/>
    </row>
    <row r="832" spans="1:18" ht="15.75" customHeight="1">
      <c r="A832" s="43"/>
      <c r="B832" s="28"/>
      <c r="C832" s="52"/>
      <c r="D832" s="52"/>
      <c r="E832" s="29"/>
      <c r="F832" s="30"/>
      <c r="G832" s="30"/>
      <c r="H832" s="120"/>
      <c r="I832" s="42"/>
      <c r="J832" s="128"/>
      <c r="K832" s="29"/>
      <c r="L832" s="29"/>
      <c r="M832" s="29"/>
      <c r="N832" s="29"/>
      <c r="O832" s="29"/>
      <c r="P832" s="29"/>
      <c r="Q832" s="29"/>
      <c r="R832" s="29"/>
    </row>
    <row r="833" spans="1:18" ht="15.75" customHeight="1">
      <c r="A833" s="43"/>
      <c r="B833" s="28"/>
      <c r="C833" s="52"/>
      <c r="D833" s="52"/>
      <c r="E833" s="29"/>
      <c r="F833" s="30"/>
      <c r="G833" s="30"/>
      <c r="H833" s="120"/>
      <c r="I833" s="42"/>
      <c r="J833" s="128"/>
      <c r="K833" s="29"/>
      <c r="L833" s="29"/>
      <c r="M833" s="29"/>
      <c r="N833" s="29"/>
      <c r="O833" s="29"/>
      <c r="P833" s="29"/>
      <c r="Q833" s="29"/>
      <c r="R833" s="29"/>
    </row>
    <row r="834" spans="1:18" ht="15.75" customHeight="1">
      <c r="A834" s="43"/>
      <c r="B834" s="28"/>
      <c r="C834" s="52"/>
      <c r="D834" s="52"/>
      <c r="E834" s="29"/>
      <c r="F834" s="30"/>
      <c r="G834" s="30"/>
      <c r="H834" s="120"/>
      <c r="I834" s="42"/>
      <c r="J834" s="128"/>
      <c r="K834" s="29"/>
      <c r="L834" s="29"/>
      <c r="M834" s="29"/>
      <c r="N834" s="29"/>
      <c r="O834" s="29"/>
      <c r="P834" s="29"/>
      <c r="Q834" s="29"/>
      <c r="R834" s="29"/>
    </row>
    <row r="835" spans="1:18" ht="15.75" customHeight="1">
      <c r="A835" s="43"/>
      <c r="B835" s="28"/>
      <c r="C835" s="52"/>
      <c r="D835" s="52"/>
      <c r="E835" s="29"/>
      <c r="F835" s="30"/>
      <c r="G835" s="30"/>
      <c r="H835" s="120"/>
      <c r="I835" s="42"/>
      <c r="J835" s="128"/>
      <c r="K835" s="29"/>
      <c r="L835" s="29"/>
      <c r="M835" s="29"/>
      <c r="N835" s="29"/>
      <c r="O835" s="29"/>
      <c r="P835" s="29"/>
      <c r="Q835" s="29"/>
      <c r="R835" s="29"/>
    </row>
    <row r="836" spans="1:18" ht="15.75" customHeight="1">
      <c r="A836" s="43"/>
      <c r="B836" s="28"/>
      <c r="C836" s="52"/>
      <c r="D836" s="52"/>
      <c r="E836" s="29"/>
      <c r="F836" s="30"/>
      <c r="G836" s="30"/>
      <c r="H836" s="120"/>
      <c r="I836" s="42"/>
      <c r="J836" s="128"/>
      <c r="K836" s="29"/>
      <c r="L836" s="29"/>
      <c r="M836" s="29"/>
      <c r="N836" s="29"/>
      <c r="O836" s="29"/>
      <c r="P836" s="29"/>
      <c r="Q836" s="29"/>
      <c r="R836" s="29"/>
    </row>
    <row r="837" spans="1:18" ht="15.75" customHeight="1">
      <c r="A837" s="43"/>
      <c r="B837" s="28"/>
      <c r="C837" s="52"/>
      <c r="D837" s="52"/>
      <c r="E837" s="29"/>
      <c r="F837" s="30"/>
      <c r="G837" s="30"/>
      <c r="H837" s="120"/>
      <c r="I837" s="42"/>
      <c r="J837" s="128"/>
      <c r="K837" s="29"/>
      <c r="L837" s="29"/>
      <c r="M837" s="29"/>
      <c r="N837" s="29"/>
      <c r="O837" s="29"/>
      <c r="P837" s="29"/>
      <c r="Q837" s="29"/>
      <c r="R837" s="29"/>
    </row>
    <row r="838" spans="1:18" ht="15.75" customHeight="1">
      <c r="A838" s="43"/>
      <c r="B838" s="28"/>
      <c r="C838" s="52"/>
      <c r="D838" s="52"/>
      <c r="E838" s="29"/>
      <c r="F838" s="30"/>
      <c r="G838" s="30"/>
      <c r="H838" s="120"/>
      <c r="I838" s="42"/>
      <c r="J838" s="128"/>
      <c r="K838" s="29"/>
      <c r="L838" s="29"/>
      <c r="M838" s="29"/>
      <c r="N838" s="29"/>
      <c r="O838" s="29"/>
      <c r="P838" s="29"/>
      <c r="Q838" s="29"/>
      <c r="R838" s="29"/>
    </row>
    <row r="839" spans="1:18" ht="15.75" customHeight="1">
      <c r="A839" s="43"/>
      <c r="B839" s="28"/>
      <c r="C839" s="52"/>
      <c r="D839" s="52"/>
      <c r="E839" s="29"/>
      <c r="F839" s="30"/>
      <c r="G839" s="30"/>
      <c r="H839" s="120"/>
      <c r="I839" s="42"/>
      <c r="J839" s="128"/>
      <c r="K839" s="29"/>
      <c r="L839" s="29"/>
      <c r="M839" s="29"/>
      <c r="N839" s="29"/>
      <c r="O839" s="29"/>
      <c r="P839" s="29"/>
      <c r="Q839" s="29"/>
      <c r="R839" s="29"/>
    </row>
    <row r="840" spans="1:18" ht="15.75" customHeight="1">
      <c r="A840" s="43"/>
      <c r="B840" s="28"/>
      <c r="C840" s="52"/>
      <c r="D840" s="52"/>
      <c r="E840" s="29"/>
      <c r="F840" s="30"/>
      <c r="G840" s="30"/>
      <c r="H840" s="120"/>
      <c r="I840" s="42"/>
      <c r="J840" s="128"/>
      <c r="K840" s="29"/>
      <c r="L840" s="29"/>
      <c r="M840" s="29"/>
      <c r="N840" s="29"/>
      <c r="O840" s="29"/>
      <c r="P840" s="29"/>
      <c r="Q840" s="29"/>
      <c r="R840" s="29"/>
    </row>
    <row r="841" spans="1:18" ht="15.75" customHeight="1">
      <c r="A841" s="43"/>
      <c r="B841" s="28"/>
      <c r="C841" s="52"/>
      <c r="D841" s="52"/>
      <c r="E841" s="29"/>
      <c r="F841" s="30"/>
      <c r="G841" s="30"/>
      <c r="H841" s="120"/>
      <c r="I841" s="42"/>
      <c r="J841" s="128"/>
      <c r="K841" s="29"/>
      <c r="L841" s="29"/>
      <c r="M841" s="29"/>
      <c r="N841" s="29"/>
      <c r="O841" s="29"/>
      <c r="P841" s="29"/>
      <c r="Q841" s="29"/>
      <c r="R841" s="29"/>
    </row>
    <row r="842" spans="1:18" ht="15.75" customHeight="1">
      <c r="A842" s="43"/>
      <c r="B842" s="28"/>
      <c r="C842" s="52"/>
      <c r="D842" s="52"/>
      <c r="E842" s="29"/>
      <c r="F842" s="30"/>
      <c r="G842" s="30"/>
      <c r="H842" s="120"/>
      <c r="I842" s="42"/>
      <c r="J842" s="128"/>
      <c r="K842" s="29"/>
      <c r="L842" s="29"/>
      <c r="M842" s="29"/>
      <c r="N842" s="29"/>
      <c r="O842" s="29"/>
      <c r="P842" s="29"/>
      <c r="Q842" s="29"/>
      <c r="R842" s="29"/>
    </row>
    <row r="843" spans="1:18" ht="15.75" customHeight="1">
      <c r="A843" s="13"/>
      <c r="B843" s="61"/>
      <c r="F843" s="32"/>
      <c r="G843" s="32"/>
      <c r="H843" s="14"/>
      <c r="I843" s="13"/>
    </row>
    <row r="844" spans="1:18" ht="15.75" customHeight="1">
      <c r="A844" s="13"/>
      <c r="B844" s="61"/>
      <c r="F844" s="32"/>
      <c r="G844" s="32"/>
      <c r="H844" s="14"/>
      <c r="I844" s="13"/>
    </row>
    <row r="845" spans="1:18" ht="15.75" customHeight="1">
      <c r="A845" s="13"/>
      <c r="B845" s="61"/>
      <c r="F845" s="32"/>
      <c r="G845" s="32"/>
      <c r="H845" s="14"/>
      <c r="I845" s="13"/>
    </row>
    <row r="846" spans="1:18" ht="15.75" customHeight="1">
      <c r="A846" s="13"/>
      <c r="B846" s="61"/>
      <c r="F846" s="32"/>
      <c r="G846" s="32"/>
      <c r="H846" s="14"/>
      <c r="I846" s="13"/>
    </row>
    <row r="847" spans="1:18" ht="15.75" customHeight="1">
      <c r="A847" s="13"/>
      <c r="B847" s="61"/>
      <c r="F847" s="32"/>
      <c r="G847" s="32"/>
      <c r="H847" s="14"/>
      <c r="I847" s="13"/>
    </row>
    <row r="848" spans="1:18" ht="15.75" customHeight="1">
      <c r="A848" s="13"/>
      <c r="B848" s="61"/>
      <c r="F848" s="32"/>
      <c r="G848" s="32"/>
      <c r="H848" s="14"/>
      <c r="I848" s="13"/>
    </row>
    <row r="849" spans="1:9" ht="15.75" customHeight="1">
      <c r="A849" s="13"/>
      <c r="B849" s="61"/>
      <c r="F849" s="32"/>
      <c r="G849" s="32"/>
      <c r="H849" s="14"/>
      <c r="I849" s="13"/>
    </row>
    <row r="850" spans="1:9" ht="15.75" customHeight="1">
      <c r="A850" s="13"/>
      <c r="B850" s="61"/>
      <c r="F850" s="32"/>
      <c r="G850" s="32"/>
      <c r="H850" s="14"/>
      <c r="I850" s="13"/>
    </row>
    <row r="851" spans="1:9" ht="15.75" customHeight="1">
      <c r="A851" s="13"/>
      <c r="B851" s="61"/>
      <c r="F851" s="32"/>
      <c r="G851" s="32"/>
      <c r="H851" s="14"/>
      <c r="I851" s="13"/>
    </row>
    <row r="852" spans="1:9" ht="15.75" customHeight="1">
      <c r="A852" s="13"/>
      <c r="B852" s="61"/>
      <c r="F852" s="32"/>
      <c r="G852" s="32"/>
      <c r="H852" s="14"/>
      <c r="I852" s="13"/>
    </row>
    <row r="853" spans="1:9" ht="15.75" customHeight="1">
      <c r="A853" s="13"/>
      <c r="B853" s="61"/>
      <c r="F853" s="32"/>
      <c r="G853" s="32"/>
      <c r="H853" s="14"/>
      <c r="I853" s="13"/>
    </row>
    <row r="854" spans="1:9" ht="15.75" customHeight="1">
      <c r="A854" s="13"/>
      <c r="B854" s="61"/>
      <c r="F854" s="32"/>
      <c r="G854" s="32"/>
      <c r="H854" s="14"/>
      <c r="I854" s="13"/>
    </row>
    <row r="855" spans="1:9" ht="15.75" customHeight="1">
      <c r="A855" s="13"/>
      <c r="B855" s="61"/>
      <c r="F855" s="32"/>
      <c r="G855" s="32"/>
      <c r="H855" s="14"/>
      <c r="I855" s="13"/>
    </row>
    <row r="856" spans="1:9" ht="15.75" customHeight="1">
      <c r="A856" s="13"/>
      <c r="B856" s="61"/>
      <c r="F856" s="32"/>
      <c r="G856" s="32"/>
      <c r="H856" s="14"/>
      <c r="I856" s="13"/>
    </row>
    <row r="857" spans="1:9" ht="15.75" customHeight="1">
      <c r="A857" s="13"/>
      <c r="B857" s="61"/>
      <c r="F857" s="32"/>
      <c r="G857" s="32"/>
      <c r="H857" s="14"/>
      <c r="I857" s="13"/>
    </row>
    <row r="858" spans="1:9" ht="15.75" customHeight="1">
      <c r="A858" s="13"/>
      <c r="B858" s="61"/>
      <c r="F858" s="32"/>
      <c r="G858" s="32"/>
      <c r="H858" s="14"/>
      <c r="I858" s="13"/>
    </row>
    <row r="859" spans="1:9" ht="15.75" customHeight="1">
      <c r="A859" s="13"/>
      <c r="B859" s="61"/>
      <c r="F859" s="32"/>
      <c r="G859" s="32"/>
      <c r="H859" s="14"/>
      <c r="I859" s="13"/>
    </row>
    <row r="860" spans="1:9" ht="15.75" customHeight="1">
      <c r="A860" s="13"/>
      <c r="B860" s="61"/>
      <c r="F860" s="32"/>
      <c r="G860" s="32"/>
      <c r="H860" s="14"/>
      <c r="I860" s="13"/>
    </row>
    <row r="861" spans="1:9" ht="15.75" customHeight="1">
      <c r="A861" s="13"/>
      <c r="B861" s="61"/>
      <c r="F861" s="32"/>
      <c r="G861" s="32"/>
      <c r="H861" s="14"/>
      <c r="I861" s="13"/>
    </row>
    <row r="862" spans="1:9" ht="15.75" customHeight="1">
      <c r="A862" s="13"/>
      <c r="B862" s="61"/>
      <c r="F862" s="32"/>
      <c r="G862" s="32"/>
      <c r="H862" s="14"/>
      <c r="I862" s="13"/>
    </row>
    <row r="863" spans="1:9" ht="15.75" customHeight="1">
      <c r="A863" s="13"/>
      <c r="B863" s="61"/>
      <c r="F863" s="32"/>
      <c r="G863" s="32"/>
      <c r="H863" s="14"/>
      <c r="I863" s="13"/>
    </row>
    <row r="864" spans="1:9" ht="15.75" customHeight="1">
      <c r="A864" s="13"/>
      <c r="B864" s="61"/>
      <c r="F864" s="32"/>
      <c r="G864" s="32"/>
      <c r="H864" s="14"/>
      <c r="I864" s="13"/>
    </row>
    <row r="865" spans="1:9" ht="15.75" customHeight="1">
      <c r="A865" s="13"/>
      <c r="B865" s="61"/>
      <c r="F865" s="32"/>
      <c r="G865" s="32"/>
      <c r="H865" s="14"/>
      <c r="I865" s="13"/>
    </row>
    <row r="866" spans="1:9" ht="15.75" customHeight="1">
      <c r="A866" s="13"/>
      <c r="B866" s="61"/>
      <c r="F866" s="32"/>
      <c r="G866" s="32"/>
      <c r="H866" s="14"/>
      <c r="I866" s="13"/>
    </row>
    <row r="867" spans="1:9" ht="15.75" customHeight="1">
      <c r="A867" s="13"/>
      <c r="B867" s="61"/>
      <c r="F867" s="32"/>
      <c r="G867" s="32"/>
      <c r="H867" s="14"/>
      <c r="I867" s="13"/>
    </row>
    <row r="868" spans="1:9" ht="15.75" customHeight="1">
      <c r="A868" s="13"/>
      <c r="B868" s="61"/>
      <c r="F868" s="32"/>
      <c r="G868" s="32"/>
      <c r="H868" s="14"/>
      <c r="I868" s="13"/>
    </row>
    <row r="869" spans="1:9" ht="15.75" customHeight="1">
      <c r="A869" s="13"/>
      <c r="B869" s="61"/>
      <c r="F869" s="32"/>
      <c r="G869" s="32"/>
      <c r="H869" s="14"/>
      <c r="I869" s="13"/>
    </row>
    <row r="870" spans="1:9" ht="15.75" customHeight="1">
      <c r="A870" s="13"/>
      <c r="B870" s="61"/>
      <c r="F870" s="32"/>
      <c r="G870" s="32"/>
      <c r="H870" s="14"/>
      <c r="I870" s="13"/>
    </row>
    <row r="871" spans="1:9" ht="15.75" customHeight="1">
      <c r="A871" s="13"/>
      <c r="B871" s="61"/>
      <c r="F871" s="32"/>
      <c r="G871" s="32"/>
      <c r="H871" s="14"/>
      <c r="I871" s="13"/>
    </row>
    <row r="872" spans="1:9" ht="15.75" customHeight="1">
      <c r="A872" s="13"/>
      <c r="B872" s="61"/>
      <c r="F872" s="32"/>
      <c r="G872" s="32"/>
      <c r="H872" s="14"/>
      <c r="I872" s="13"/>
    </row>
    <row r="873" spans="1:9" ht="15.75" customHeight="1">
      <c r="A873" s="13"/>
      <c r="B873" s="61"/>
      <c r="F873" s="32"/>
      <c r="G873" s="32"/>
      <c r="H873" s="14"/>
      <c r="I873" s="13"/>
    </row>
    <row r="874" spans="1:9" ht="15.75" customHeight="1">
      <c r="A874" s="13"/>
      <c r="B874" s="61"/>
      <c r="F874" s="32"/>
      <c r="G874" s="32"/>
      <c r="H874" s="14"/>
      <c r="I874" s="13"/>
    </row>
    <row r="875" spans="1:9" ht="15.75" customHeight="1">
      <c r="A875" s="13"/>
      <c r="B875" s="61"/>
      <c r="F875" s="32"/>
      <c r="G875" s="32"/>
      <c r="H875" s="14"/>
      <c r="I875" s="13"/>
    </row>
    <row r="876" spans="1:9" ht="15.75" customHeight="1">
      <c r="A876" s="13"/>
      <c r="B876" s="61"/>
      <c r="F876" s="32"/>
      <c r="G876" s="32"/>
      <c r="H876" s="14"/>
      <c r="I876" s="13"/>
    </row>
    <row r="877" spans="1:9" ht="15.75" customHeight="1">
      <c r="A877" s="13"/>
      <c r="B877" s="61"/>
      <c r="F877" s="32"/>
      <c r="G877" s="32"/>
      <c r="H877" s="14"/>
      <c r="I877" s="13"/>
    </row>
    <row r="878" spans="1:9" ht="15.75" customHeight="1">
      <c r="A878" s="13"/>
      <c r="B878" s="61"/>
      <c r="F878" s="32"/>
      <c r="G878" s="32"/>
      <c r="H878" s="14"/>
      <c r="I878" s="13"/>
    </row>
    <row r="879" spans="1:9" ht="15.75" customHeight="1">
      <c r="A879" s="13"/>
      <c r="B879" s="61"/>
      <c r="F879" s="32"/>
      <c r="G879" s="32"/>
      <c r="H879" s="14"/>
      <c r="I879" s="13"/>
    </row>
    <row r="880" spans="1:9" ht="15.75" customHeight="1">
      <c r="A880" s="13"/>
      <c r="B880" s="61"/>
      <c r="F880" s="32"/>
      <c r="G880" s="32"/>
      <c r="H880" s="14"/>
      <c r="I880" s="13"/>
    </row>
    <row r="881" spans="1:9" ht="15.75" customHeight="1">
      <c r="A881" s="13"/>
      <c r="B881" s="61"/>
      <c r="F881" s="32"/>
      <c r="G881" s="32"/>
      <c r="H881" s="14"/>
      <c r="I881" s="13"/>
    </row>
    <row r="882" spans="1:9" ht="15.75" customHeight="1">
      <c r="A882" s="13"/>
      <c r="B882" s="61"/>
      <c r="F882" s="32"/>
      <c r="G882" s="32"/>
      <c r="H882" s="14"/>
      <c r="I882" s="13"/>
    </row>
    <row r="883" spans="1:9" ht="15.75" customHeight="1">
      <c r="A883" s="13"/>
      <c r="B883" s="61"/>
      <c r="F883" s="32"/>
      <c r="G883" s="32"/>
      <c r="H883" s="14"/>
      <c r="I883" s="13"/>
    </row>
    <row r="884" spans="1:9" ht="15.75" customHeight="1">
      <c r="A884" s="13"/>
      <c r="B884" s="61"/>
      <c r="F884" s="32"/>
      <c r="G884" s="32"/>
      <c r="H884" s="14"/>
      <c r="I884" s="13"/>
    </row>
    <row r="885" spans="1:9" ht="15.75" customHeight="1">
      <c r="A885" s="13"/>
      <c r="B885" s="61"/>
      <c r="F885" s="32"/>
      <c r="G885" s="32"/>
      <c r="H885" s="14"/>
      <c r="I885" s="13"/>
    </row>
    <row r="886" spans="1:9" ht="15.75" customHeight="1">
      <c r="A886" s="13"/>
      <c r="B886" s="61"/>
      <c r="F886" s="32"/>
      <c r="G886" s="32"/>
      <c r="H886" s="14"/>
      <c r="I886" s="13"/>
    </row>
    <row r="887" spans="1:9" ht="15.75" customHeight="1">
      <c r="A887" s="13"/>
      <c r="B887" s="61"/>
      <c r="F887" s="32"/>
      <c r="G887" s="32"/>
      <c r="H887" s="14"/>
      <c r="I887" s="13"/>
    </row>
    <row r="888" spans="1:9" ht="15.75" customHeight="1">
      <c r="A888" s="13"/>
      <c r="B888" s="61"/>
      <c r="F888" s="32"/>
      <c r="G888" s="32"/>
      <c r="H888" s="14"/>
      <c r="I888" s="13"/>
    </row>
    <row r="889" spans="1:9" ht="15.75" customHeight="1">
      <c r="A889" s="13"/>
      <c r="B889" s="61"/>
      <c r="F889" s="32"/>
      <c r="G889" s="32"/>
      <c r="H889" s="14"/>
      <c r="I889" s="13"/>
    </row>
    <row r="890" spans="1:9" ht="15.75" customHeight="1">
      <c r="A890" s="13"/>
      <c r="B890" s="61"/>
      <c r="F890" s="32"/>
      <c r="G890" s="32"/>
      <c r="H890" s="14"/>
      <c r="I890" s="13"/>
    </row>
    <row r="891" spans="1:9" ht="15.75" customHeight="1">
      <c r="A891" s="13"/>
      <c r="B891" s="61"/>
      <c r="F891" s="32"/>
      <c r="G891" s="32"/>
      <c r="H891" s="14"/>
      <c r="I891" s="13"/>
    </row>
    <row r="892" spans="1:9" ht="15.75" customHeight="1">
      <c r="A892" s="13"/>
      <c r="B892" s="61"/>
      <c r="F892" s="32"/>
      <c r="G892" s="32"/>
      <c r="H892" s="14"/>
      <c r="I892" s="13"/>
    </row>
    <row r="893" spans="1:9" ht="15.75" customHeight="1">
      <c r="A893" s="13"/>
      <c r="B893" s="61"/>
      <c r="F893" s="32"/>
      <c r="G893" s="32"/>
      <c r="H893" s="14"/>
      <c r="I893" s="13"/>
    </row>
    <row r="894" spans="1:9" ht="15.75" customHeight="1">
      <c r="A894" s="13"/>
      <c r="B894" s="61"/>
      <c r="F894" s="32"/>
      <c r="G894" s="32"/>
      <c r="H894" s="14"/>
      <c r="I894" s="13"/>
    </row>
    <row r="895" spans="1:9" ht="15.75" customHeight="1">
      <c r="A895" s="13"/>
      <c r="B895" s="61"/>
      <c r="F895" s="32"/>
      <c r="G895" s="32"/>
      <c r="H895" s="14"/>
      <c r="I895" s="13"/>
    </row>
    <row r="896" spans="1:9" ht="15.75" customHeight="1">
      <c r="A896" s="13"/>
      <c r="B896" s="61"/>
      <c r="F896" s="32"/>
      <c r="G896" s="32"/>
      <c r="H896" s="14"/>
      <c r="I896" s="13"/>
    </row>
    <row r="897" spans="1:9" ht="15.75" customHeight="1">
      <c r="A897" s="13"/>
      <c r="B897" s="61"/>
      <c r="F897" s="32"/>
      <c r="G897" s="32"/>
      <c r="H897" s="14"/>
      <c r="I897" s="13"/>
    </row>
    <row r="898" spans="1:9" ht="15.75" customHeight="1">
      <c r="A898" s="13"/>
      <c r="B898" s="61"/>
      <c r="F898" s="32"/>
      <c r="G898" s="32"/>
      <c r="H898" s="14"/>
      <c r="I898" s="13"/>
    </row>
    <row r="899" spans="1:9" ht="15.75" customHeight="1">
      <c r="A899" s="13"/>
      <c r="B899" s="61"/>
      <c r="F899" s="32"/>
      <c r="G899" s="32"/>
      <c r="H899" s="14"/>
      <c r="I899" s="13"/>
    </row>
    <row r="900" spans="1:9" ht="15.75" customHeight="1">
      <c r="A900" s="13"/>
      <c r="B900" s="61"/>
      <c r="F900" s="32"/>
      <c r="G900" s="32"/>
      <c r="H900" s="14"/>
      <c r="I900" s="13"/>
    </row>
    <row r="901" spans="1:9" ht="15.75" customHeight="1">
      <c r="A901" s="13"/>
      <c r="B901" s="61"/>
      <c r="F901" s="32"/>
      <c r="G901" s="32"/>
      <c r="H901" s="14"/>
      <c r="I901" s="13"/>
    </row>
    <row r="902" spans="1:9" ht="15.75" customHeight="1">
      <c r="A902" s="13"/>
      <c r="B902" s="61"/>
      <c r="F902" s="32"/>
      <c r="G902" s="32"/>
      <c r="H902" s="14"/>
      <c r="I902" s="13"/>
    </row>
    <row r="903" spans="1:9" ht="15.75" customHeight="1">
      <c r="A903" s="13"/>
      <c r="B903" s="61"/>
      <c r="F903" s="32"/>
      <c r="G903" s="32"/>
      <c r="H903" s="14"/>
      <c r="I903" s="13"/>
    </row>
    <row r="904" spans="1:9" ht="15.75" customHeight="1">
      <c r="A904" s="13"/>
      <c r="B904" s="61"/>
      <c r="F904" s="32"/>
      <c r="G904" s="32"/>
      <c r="H904" s="14"/>
      <c r="I904" s="13"/>
    </row>
    <row r="905" spans="1:9" ht="15.75" customHeight="1">
      <c r="A905" s="13"/>
      <c r="B905" s="61"/>
      <c r="F905" s="32"/>
      <c r="G905" s="32"/>
      <c r="H905" s="14"/>
      <c r="I905" s="13"/>
    </row>
    <row r="906" spans="1:9" ht="15.75" customHeight="1">
      <c r="A906" s="13"/>
      <c r="B906" s="61"/>
      <c r="F906" s="32"/>
      <c r="G906" s="32"/>
      <c r="H906" s="14"/>
      <c r="I906" s="13"/>
    </row>
    <row r="907" spans="1:9" ht="15.75" customHeight="1">
      <c r="A907" s="13"/>
      <c r="B907" s="61"/>
      <c r="F907" s="32"/>
      <c r="G907" s="32"/>
      <c r="H907" s="14"/>
      <c r="I907" s="13"/>
    </row>
    <row r="908" spans="1:9" ht="15.75" customHeight="1">
      <c r="A908" s="13"/>
      <c r="B908" s="61"/>
      <c r="F908" s="32"/>
      <c r="G908" s="32"/>
      <c r="H908" s="14"/>
      <c r="I908" s="13"/>
    </row>
    <row r="909" spans="1:9" ht="15.75" customHeight="1">
      <c r="A909" s="13"/>
      <c r="B909" s="61"/>
      <c r="F909" s="32"/>
      <c r="G909" s="32"/>
      <c r="H909" s="14"/>
      <c r="I909" s="13"/>
    </row>
    <row r="910" spans="1:9" ht="15.75" customHeight="1">
      <c r="A910" s="13"/>
      <c r="B910" s="61"/>
      <c r="F910" s="32"/>
      <c r="G910" s="32"/>
      <c r="H910" s="14"/>
      <c r="I910" s="13"/>
    </row>
    <row r="911" spans="1:9" ht="15.75" customHeight="1">
      <c r="A911" s="13"/>
      <c r="B911" s="61"/>
      <c r="F911" s="32"/>
      <c r="G911" s="32"/>
      <c r="H911" s="14"/>
      <c r="I911" s="13"/>
    </row>
    <row r="912" spans="1:9" ht="15.75" customHeight="1">
      <c r="A912" s="13"/>
      <c r="B912" s="61"/>
      <c r="F912" s="32"/>
      <c r="G912" s="32"/>
      <c r="H912" s="14"/>
      <c r="I912" s="13"/>
    </row>
    <row r="913" spans="1:9" ht="15.75" customHeight="1">
      <c r="A913" s="13"/>
      <c r="B913" s="61"/>
      <c r="F913" s="32"/>
      <c r="G913" s="32"/>
      <c r="H913" s="14"/>
      <c r="I913" s="13"/>
    </row>
    <row r="914" spans="1:9" ht="15.75" customHeight="1">
      <c r="A914" s="13"/>
      <c r="B914" s="61"/>
      <c r="F914" s="32"/>
      <c r="G914" s="32"/>
      <c r="H914" s="14"/>
      <c r="I914" s="13"/>
    </row>
    <row r="915" spans="1:9" ht="15.75" customHeight="1">
      <c r="A915" s="13"/>
      <c r="B915" s="61"/>
      <c r="F915" s="32"/>
      <c r="G915" s="32"/>
      <c r="H915" s="14"/>
      <c r="I915" s="13"/>
    </row>
    <row r="916" spans="1:9" ht="15.75" customHeight="1">
      <c r="A916" s="13"/>
      <c r="B916" s="61"/>
      <c r="F916" s="32"/>
      <c r="G916" s="32"/>
      <c r="H916" s="14"/>
      <c r="I916" s="13"/>
    </row>
    <row r="917" spans="1:9" ht="15.75" customHeight="1">
      <c r="A917" s="13"/>
      <c r="B917" s="61"/>
      <c r="F917" s="32"/>
      <c r="G917" s="32"/>
      <c r="H917" s="14"/>
      <c r="I917" s="13"/>
    </row>
    <row r="918" spans="1:9" ht="15.75" customHeight="1">
      <c r="A918" s="13"/>
      <c r="B918" s="61"/>
      <c r="F918" s="32"/>
      <c r="G918" s="32"/>
      <c r="H918" s="14"/>
      <c r="I918" s="13"/>
    </row>
    <row r="919" spans="1:9" ht="15.75" customHeight="1">
      <c r="A919" s="13"/>
      <c r="B919" s="61"/>
      <c r="F919" s="32"/>
      <c r="G919" s="32"/>
      <c r="H919" s="14"/>
      <c r="I919" s="13"/>
    </row>
    <row r="920" spans="1:9" ht="15.75" customHeight="1">
      <c r="A920" s="13"/>
      <c r="B920" s="61"/>
      <c r="F920" s="32"/>
      <c r="G920" s="32"/>
      <c r="H920" s="14"/>
      <c r="I920" s="13"/>
    </row>
    <row r="921" spans="1:9" ht="15.75" customHeight="1">
      <c r="A921" s="13"/>
      <c r="B921" s="61"/>
      <c r="F921" s="32"/>
      <c r="G921" s="32"/>
      <c r="H921" s="14"/>
      <c r="I921" s="13"/>
    </row>
    <row r="922" spans="1:9" ht="15.75" customHeight="1">
      <c r="A922" s="13"/>
      <c r="B922" s="61"/>
      <c r="F922" s="32"/>
      <c r="G922" s="32"/>
      <c r="H922" s="14"/>
      <c r="I922" s="13"/>
    </row>
    <row r="923" spans="1:9" ht="15.75" customHeight="1">
      <c r="A923" s="13"/>
      <c r="B923" s="61"/>
      <c r="F923" s="32"/>
      <c r="G923" s="32"/>
      <c r="H923" s="14"/>
      <c r="I923" s="13"/>
    </row>
    <row r="924" spans="1:9" ht="15.75" customHeight="1">
      <c r="A924" s="13"/>
      <c r="B924" s="61"/>
      <c r="F924" s="32"/>
      <c r="G924" s="32"/>
      <c r="H924" s="14"/>
      <c r="I924" s="13"/>
    </row>
    <row r="925" spans="1:9" ht="15.75" customHeight="1">
      <c r="A925" s="13"/>
      <c r="B925" s="61"/>
      <c r="F925" s="32"/>
      <c r="G925" s="32"/>
      <c r="H925" s="14"/>
      <c r="I925" s="13"/>
    </row>
    <row r="926" spans="1:9" ht="15.75" customHeight="1">
      <c r="A926" s="13"/>
      <c r="B926" s="61"/>
      <c r="F926" s="32"/>
      <c r="G926" s="32"/>
      <c r="H926" s="14"/>
      <c r="I926" s="13"/>
    </row>
    <row r="927" spans="1:9" ht="15.75" customHeight="1">
      <c r="A927" s="13"/>
      <c r="B927" s="61"/>
      <c r="F927" s="32"/>
      <c r="G927" s="32"/>
      <c r="H927" s="14"/>
      <c r="I927" s="13"/>
    </row>
    <row r="928" spans="1:9" ht="15.75" customHeight="1">
      <c r="A928" s="13"/>
      <c r="B928" s="61"/>
      <c r="F928" s="32"/>
      <c r="G928" s="32"/>
      <c r="H928" s="14"/>
      <c r="I928" s="13"/>
    </row>
    <row r="929" spans="1:9" ht="15.75" customHeight="1">
      <c r="A929" s="13"/>
      <c r="B929" s="61"/>
      <c r="F929" s="32"/>
      <c r="G929" s="32"/>
      <c r="H929" s="14"/>
      <c r="I929" s="13"/>
    </row>
    <row r="930" spans="1:9" ht="15.75" customHeight="1">
      <c r="A930" s="13"/>
      <c r="B930" s="61"/>
      <c r="F930" s="32"/>
      <c r="G930" s="32"/>
      <c r="H930" s="14"/>
      <c r="I930" s="13"/>
    </row>
    <row r="931" spans="1:9" ht="15.75" customHeight="1">
      <c r="A931" s="13"/>
      <c r="B931" s="61"/>
      <c r="F931" s="32"/>
      <c r="G931" s="32"/>
      <c r="H931" s="14"/>
      <c r="I931" s="13"/>
    </row>
    <row r="932" spans="1:9" ht="15.75" customHeight="1">
      <c r="A932" s="13"/>
      <c r="B932" s="61"/>
      <c r="F932" s="32"/>
      <c r="G932" s="32"/>
      <c r="H932" s="14"/>
      <c r="I932" s="13"/>
    </row>
    <row r="933" spans="1:9" ht="15.75" customHeight="1">
      <c r="A933" s="13"/>
      <c r="B933" s="61"/>
      <c r="F933" s="32"/>
      <c r="G933" s="32"/>
      <c r="H933" s="14"/>
      <c r="I933" s="13"/>
    </row>
    <row r="934" spans="1:9" ht="15.75" customHeight="1">
      <c r="A934" s="13"/>
      <c r="B934" s="61"/>
      <c r="F934" s="32"/>
      <c r="G934" s="32"/>
      <c r="H934" s="14"/>
      <c r="I934" s="13"/>
    </row>
    <row r="935" spans="1:9" ht="15.75" customHeight="1">
      <c r="A935" s="13"/>
      <c r="B935" s="61"/>
      <c r="F935" s="32"/>
      <c r="G935" s="32"/>
      <c r="H935" s="14"/>
      <c r="I935" s="13"/>
    </row>
    <row r="936" spans="1:9" ht="15.75" customHeight="1">
      <c r="A936" s="13"/>
      <c r="B936" s="61"/>
      <c r="F936" s="32"/>
      <c r="G936" s="32"/>
      <c r="H936" s="14"/>
      <c r="I936" s="13"/>
    </row>
    <row r="937" spans="1:9" ht="15.75" customHeight="1">
      <c r="A937" s="13"/>
      <c r="B937" s="61"/>
      <c r="F937" s="32"/>
      <c r="G937" s="32"/>
      <c r="H937" s="14"/>
      <c r="I937" s="13"/>
    </row>
    <row r="938" spans="1:9" ht="15.75" customHeight="1">
      <c r="A938" s="13"/>
      <c r="B938" s="61"/>
      <c r="F938" s="32"/>
      <c r="G938" s="32"/>
      <c r="H938" s="14"/>
      <c r="I938" s="13"/>
    </row>
    <row r="939" spans="1:9" ht="15.75" customHeight="1">
      <c r="A939" s="13"/>
      <c r="B939" s="61"/>
      <c r="F939" s="32"/>
      <c r="G939" s="32"/>
      <c r="H939" s="14"/>
      <c r="I939" s="13"/>
    </row>
    <row r="940" spans="1:9" ht="15.75" customHeight="1">
      <c r="A940" s="13"/>
      <c r="B940" s="61"/>
      <c r="F940" s="32"/>
      <c r="G940" s="32"/>
      <c r="H940" s="14"/>
      <c r="I940" s="13"/>
    </row>
    <row r="941" spans="1:9" ht="15.75" customHeight="1">
      <c r="A941" s="13"/>
      <c r="B941" s="61"/>
      <c r="F941" s="32"/>
      <c r="G941" s="32"/>
      <c r="H941" s="14"/>
      <c r="I941" s="13"/>
    </row>
    <row r="942" spans="1:9" ht="15.75" customHeight="1">
      <c r="A942" s="13"/>
      <c r="B942" s="61"/>
      <c r="F942" s="32"/>
      <c r="G942" s="32"/>
      <c r="H942" s="14"/>
      <c r="I942" s="13"/>
    </row>
    <row r="943" spans="1:9" ht="15.75" customHeight="1">
      <c r="A943" s="13"/>
      <c r="B943" s="61"/>
      <c r="F943" s="32"/>
      <c r="G943" s="32"/>
      <c r="H943" s="14"/>
      <c r="I943" s="13"/>
    </row>
    <row r="944" spans="1:9" ht="15.75" customHeight="1">
      <c r="A944" s="13"/>
      <c r="B944" s="61"/>
      <c r="F944" s="32"/>
      <c r="G944" s="32"/>
      <c r="H944" s="14"/>
      <c r="I944" s="13"/>
    </row>
    <row r="945" spans="1:9" ht="15.75" customHeight="1">
      <c r="A945" s="13"/>
      <c r="B945" s="61"/>
      <c r="F945" s="32"/>
      <c r="G945" s="32"/>
      <c r="H945" s="14"/>
      <c r="I945" s="13"/>
    </row>
    <row r="946" spans="1:9" ht="15.75" customHeight="1">
      <c r="A946" s="13"/>
      <c r="B946" s="61"/>
      <c r="F946" s="32"/>
      <c r="G946" s="32"/>
      <c r="H946" s="14"/>
      <c r="I946" s="13"/>
    </row>
    <row r="947" spans="1:9" ht="15.75" customHeight="1">
      <c r="A947" s="13"/>
      <c r="B947" s="61"/>
      <c r="F947" s="32"/>
      <c r="G947" s="32"/>
      <c r="H947" s="14"/>
      <c r="I947" s="13"/>
    </row>
    <row r="948" spans="1:9" ht="15.75" customHeight="1">
      <c r="A948" s="13"/>
      <c r="B948" s="61"/>
      <c r="F948" s="32"/>
      <c r="G948" s="32"/>
      <c r="H948" s="14"/>
      <c r="I948" s="13"/>
    </row>
    <row r="949" spans="1:9" ht="15.75" customHeight="1">
      <c r="A949" s="13"/>
      <c r="B949" s="61"/>
      <c r="F949" s="32"/>
      <c r="G949" s="32"/>
      <c r="H949" s="14"/>
      <c r="I949" s="13"/>
    </row>
    <row r="950" spans="1:9" ht="15.75" customHeight="1">
      <c r="A950" s="13"/>
      <c r="B950" s="61"/>
      <c r="F950" s="32"/>
      <c r="G950" s="32"/>
      <c r="H950" s="14"/>
      <c r="I950" s="13"/>
    </row>
    <row r="951" spans="1:9" ht="15.75" customHeight="1">
      <c r="A951" s="13"/>
      <c r="B951" s="61"/>
      <c r="F951" s="32"/>
      <c r="G951" s="32"/>
      <c r="H951" s="14"/>
      <c r="I951" s="13"/>
    </row>
    <row r="952" spans="1:9" ht="15.75" customHeight="1">
      <c r="A952" s="13"/>
      <c r="B952" s="61"/>
      <c r="F952" s="32"/>
      <c r="G952" s="32"/>
      <c r="H952" s="14"/>
      <c r="I952" s="13"/>
    </row>
    <row r="953" spans="1:9" ht="15.75" customHeight="1">
      <c r="A953" s="13"/>
      <c r="B953" s="61"/>
      <c r="F953" s="32"/>
      <c r="G953" s="32"/>
      <c r="H953" s="14"/>
      <c r="I953" s="13"/>
    </row>
    <row r="954" spans="1:9" ht="15.75" customHeight="1">
      <c r="A954" s="13"/>
      <c r="B954" s="61"/>
      <c r="F954" s="32"/>
      <c r="G954" s="32"/>
      <c r="H954" s="14"/>
      <c r="I954" s="13"/>
    </row>
    <row r="955" spans="1:9" ht="15.75" customHeight="1">
      <c r="A955" s="13"/>
      <c r="B955" s="61"/>
      <c r="F955" s="32"/>
      <c r="G955" s="32"/>
      <c r="H955" s="14"/>
      <c r="I955" s="13"/>
    </row>
    <row r="956" spans="1:9" ht="15.75" customHeight="1">
      <c r="A956" s="13"/>
      <c r="B956" s="61"/>
      <c r="F956" s="32"/>
      <c r="G956" s="32"/>
      <c r="H956" s="14"/>
      <c r="I956" s="13"/>
    </row>
    <row r="957" spans="1:9" ht="15.75" customHeight="1">
      <c r="A957" s="13"/>
      <c r="B957" s="61"/>
      <c r="F957" s="32"/>
      <c r="G957" s="32"/>
      <c r="H957" s="14"/>
      <c r="I957" s="13"/>
    </row>
    <row r="958" spans="1:9" ht="15.75" customHeight="1">
      <c r="A958" s="13"/>
      <c r="B958" s="61"/>
      <c r="F958" s="32"/>
      <c r="G958" s="32"/>
      <c r="H958" s="14"/>
      <c r="I958" s="13"/>
    </row>
    <row r="959" spans="1:9" ht="15.75" customHeight="1">
      <c r="A959" s="13"/>
      <c r="B959" s="61"/>
      <c r="F959" s="32"/>
      <c r="G959" s="32"/>
      <c r="H959" s="14"/>
      <c r="I959" s="13"/>
    </row>
    <row r="960" spans="1:9" ht="15.75" customHeight="1">
      <c r="A960" s="13"/>
      <c r="B960" s="61"/>
      <c r="F960" s="32"/>
      <c r="G960" s="32"/>
      <c r="H960" s="14"/>
      <c r="I960" s="13"/>
    </row>
    <row r="961" spans="1:9" ht="15.75" customHeight="1">
      <c r="A961" s="13"/>
      <c r="B961" s="61"/>
      <c r="F961" s="32"/>
      <c r="G961" s="32"/>
      <c r="H961" s="14"/>
      <c r="I961" s="13"/>
    </row>
    <row r="962" spans="1:9" ht="15.75" customHeight="1">
      <c r="A962" s="13"/>
      <c r="B962" s="61"/>
      <c r="F962" s="32"/>
      <c r="G962" s="32"/>
      <c r="H962" s="14"/>
      <c r="I962" s="13"/>
    </row>
    <row r="963" spans="1:9" ht="15.75" customHeight="1">
      <c r="A963" s="13"/>
      <c r="B963" s="61"/>
      <c r="F963" s="32"/>
      <c r="G963" s="32"/>
      <c r="H963" s="14"/>
      <c r="I963" s="13"/>
    </row>
    <row r="964" spans="1:9" ht="15.75" customHeight="1">
      <c r="A964" s="13"/>
      <c r="B964" s="61"/>
      <c r="F964" s="32"/>
      <c r="G964" s="32"/>
      <c r="H964" s="14"/>
      <c r="I964" s="13"/>
    </row>
    <row r="965" spans="1:9" ht="15.75" customHeight="1">
      <c r="A965" s="13"/>
      <c r="B965" s="61"/>
      <c r="F965" s="32"/>
      <c r="G965" s="32"/>
      <c r="H965" s="14"/>
      <c r="I965" s="13"/>
    </row>
    <row r="966" spans="1:9" ht="15.75" customHeight="1">
      <c r="A966" s="13"/>
      <c r="B966" s="61"/>
      <c r="F966" s="32"/>
      <c r="G966" s="32"/>
      <c r="H966" s="14"/>
      <c r="I966" s="13"/>
    </row>
    <row r="967" spans="1:9" ht="15.75" customHeight="1">
      <c r="A967" s="13"/>
      <c r="B967" s="61"/>
      <c r="F967" s="32"/>
      <c r="G967" s="32"/>
      <c r="H967" s="14"/>
      <c r="I967" s="13"/>
    </row>
    <row r="968" spans="1:9" ht="15.75" customHeight="1">
      <c r="A968" s="13"/>
      <c r="B968" s="61"/>
      <c r="F968" s="32"/>
      <c r="G968" s="32"/>
      <c r="H968" s="14"/>
      <c r="I968" s="13"/>
    </row>
    <row r="969" spans="1:9" ht="15.75" customHeight="1">
      <c r="A969" s="13"/>
      <c r="B969" s="61"/>
      <c r="F969" s="32"/>
      <c r="G969" s="32"/>
      <c r="H969" s="14"/>
      <c r="I969" s="13"/>
    </row>
    <row r="970" spans="1:9" ht="15.75" customHeight="1">
      <c r="A970" s="13"/>
      <c r="B970" s="61"/>
      <c r="F970" s="32"/>
      <c r="G970" s="32"/>
      <c r="H970" s="14"/>
      <c r="I970" s="13"/>
    </row>
    <row r="971" spans="1:9" ht="15.75" customHeight="1">
      <c r="A971" s="13"/>
      <c r="B971" s="61"/>
      <c r="F971" s="32"/>
      <c r="G971" s="32"/>
      <c r="H971" s="14"/>
      <c r="I971" s="13"/>
    </row>
    <row r="972" spans="1:9" ht="15.75" customHeight="1">
      <c r="A972" s="13"/>
      <c r="B972" s="61"/>
      <c r="F972" s="32"/>
      <c r="G972" s="32"/>
      <c r="H972" s="14"/>
      <c r="I972" s="13"/>
    </row>
    <row r="973" spans="1:9" ht="15.75" customHeight="1">
      <c r="A973" s="13"/>
      <c r="B973" s="61"/>
      <c r="F973" s="32"/>
      <c r="G973" s="32"/>
      <c r="H973" s="14"/>
      <c r="I973" s="13"/>
    </row>
    <row r="974" spans="1:9" ht="15.75" customHeight="1">
      <c r="A974" s="13"/>
      <c r="B974" s="61"/>
      <c r="F974" s="32"/>
      <c r="G974" s="32"/>
      <c r="H974" s="14"/>
      <c r="I974" s="13"/>
    </row>
    <row r="975" spans="1:9" ht="15.75" customHeight="1">
      <c r="A975" s="13"/>
      <c r="B975" s="61"/>
      <c r="F975" s="32"/>
      <c r="G975" s="32"/>
      <c r="H975" s="14"/>
      <c r="I975" s="13"/>
    </row>
    <row r="976" spans="1:9" ht="15.75" customHeight="1">
      <c r="A976" s="13"/>
      <c r="B976" s="61"/>
      <c r="F976" s="32"/>
      <c r="G976" s="32"/>
      <c r="H976" s="14"/>
      <c r="I976" s="13"/>
    </row>
    <row r="977" spans="1:9" ht="15.75" customHeight="1">
      <c r="A977" s="13"/>
      <c r="B977" s="61"/>
      <c r="F977" s="32"/>
      <c r="G977" s="32"/>
      <c r="H977" s="14"/>
      <c r="I977" s="13"/>
    </row>
    <row r="978" spans="1:9" ht="15.75" customHeight="1">
      <c r="A978" s="13"/>
      <c r="B978" s="61"/>
      <c r="F978" s="32"/>
      <c r="G978" s="32"/>
      <c r="H978" s="14"/>
      <c r="I978" s="13"/>
    </row>
    <row r="979" spans="1:9" ht="15.75" customHeight="1">
      <c r="A979" s="13"/>
      <c r="B979" s="61"/>
      <c r="F979" s="32"/>
      <c r="G979" s="32"/>
      <c r="H979" s="14"/>
      <c r="I979" s="13"/>
    </row>
    <row r="980" spans="1:9" ht="15.75" customHeight="1">
      <c r="A980" s="13"/>
      <c r="B980" s="61"/>
      <c r="F980" s="32"/>
      <c r="G980" s="32"/>
      <c r="H980" s="14"/>
      <c r="I980" s="13"/>
    </row>
    <row r="981" spans="1:9" ht="15.75" customHeight="1">
      <c r="A981" s="13"/>
      <c r="B981" s="61"/>
      <c r="F981" s="32"/>
      <c r="G981" s="32"/>
      <c r="H981" s="14"/>
      <c r="I981" s="13"/>
    </row>
    <row r="982" spans="1:9" ht="15.75" customHeight="1">
      <c r="A982" s="13"/>
      <c r="B982" s="61"/>
      <c r="F982" s="32"/>
      <c r="G982" s="32"/>
      <c r="H982" s="14"/>
      <c r="I982" s="13"/>
    </row>
    <row r="983" spans="1:9" ht="15.75" customHeight="1">
      <c r="A983" s="13"/>
      <c r="B983" s="61"/>
      <c r="F983" s="32"/>
      <c r="G983" s="32"/>
      <c r="H983" s="14"/>
      <c r="I983" s="13"/>
    </row>
    <row r="984" spans="1:9" ht="15.75" customHeight="1">
      <c r="A984" s="13"/>
      <c r="B984" s="61"/>
      <c r="F984" s="32"/>
      <c r="G984" s="32"/>
      <c r="H984" s="14"/>
      <c r="I984" s="13"/>
    </row>
    <row r="985" spans="1:9" ht="15.75" customHeight="1">
      <c r="A985" s="13"/>
      <c r="B985" s="61"/>
      <c r="F985" s="32"/>
      <c r="G985" s="32"/>
      <c r="H985" s="14"/>
      <c r="I985" s="13"/>
    </row>
    <row r="986" spans="1:9" ht="15.75" customHeight="1">
      <c r="A986" s="13"/>
      <c r="B986" s="61"/>
      <c r="F986" s="32"/>
      <c r="G986" s="32"/>
      <c r="H986" s="14"/>
      <c r="I986" s="13"/>
    </row>
    <row r="987" spans="1:9" ht="15.75" customHeight="1">
      <c r="A987" s="13"/>
      <c r="B987" s="61"/>
      <c r="F987" s="32"/>
      <c r="G987" s="32"/>
      <c r="H987" s="14"/>
      <c r="I987" s="13"/>
    </row>
    <row r="988" spans="1:9" ht="15.75" customHeight="1">
      <c r="A988" s="13"/>
      <c r="B988" s="61"/>
      <c r="F988" s="32"/>
      <c r="G988" s="32"/>
      <c r="H988" s="14"/>
      <c r="I988" s="13"/>
    </row>
    <row r="989" spans="1:9" ht="15.75" customHeight="1">
      <c r="A989" s="13"/>
      <c r="B989" s="61"/>
      <c r="F989" s="32"/>
      <c r="G989" s="32"/>
      <c r="H989" s="14"/>
      <c r="I989" s="13"/>
    </row>
    <row r="990" spans="1:9" ht="15.75" customHeight="1">
      <c r="A990" s="13"/>
      <c r="B990" s="61"/>
      <c r="F990" s="32"/>
      <c r="G990" s="32"/>
      <c r="H990" s="14"/>
      <c r="I990" s="13"/>
    </row>
    <row r="991" spans="1:9" ht="15.75" customHeight="1">
      <c r="A991" s="13"/>
      <c r="B991" s="61"/>
      <c r="F991" s="32"/>
      <c r="G991" s="32"/>
      <c r="H991" s="14"/>
      <c r="I991" s="13"/>
    </row>
    <row r="992" spans="1:9" ht="15.75" customHeight="1">
      <c r="A992" s="13"/>
      <c r="B992" s="61"/>
      <c r="F992" s="32"/>
      <c r="G992" s="32"/>
      <c r="H992" s="14"/>
      <c r="I992" s="13"/>
    </row>
    <row r="993" spans="1:9" ht="15.75" customHeight="1">
      <c r="A993" s="13"/>
      <c r="B993" s="61"/>
      <c r="F993" s="32"/>
      <c r="G993" s="32"/>
      <c r="H993" s="14"/>
      <c r="I993" s="13"/>
    </row>
    <row r="994" spans="1:9" ht="15.75" customHeight="1">
      <c r="A994" s="13"/>
      <c r="B994" s="61"/>
      <c r="F994" s="32"/>
      <c r="G994" s="32"/>
      <c r="H994" s="14"/>
      <c r="I994" s="13"/>
    </row>
    <row r="995" spans="1:9" ht="15.75" customHeight="1">
      <c r="A995" s="13"/>
      <c r="B995" s="61"/>
      <c r="F995" s="32"/>
      <c r="G995" s="32"/>
      <c r="H995" s="14"/>
      <c r="I995" s="13"/>
    </row>
    <row r="996" spans="1:9" ht="15.75" customHeight="1">
      <c r="A996" s="13"/>
      <c r="B996" s="61"/>
      <c r="F996" s="32"/>
      <c r="G996" s="32"/>
      <c r="H996" s="14"/>
      <c r="I996" s="13"/>
    </row>
    <row r="997" spans="1:9" ht="15.75" customHeight="1">
      <c r="A997" s="13"/>
      <c r="B997" s="61"/>
      <c r="F997" s="32"/>
      <c r="G997" s="32"/>
      <c r="H997" s="14"/>
      <c r="I997" s="13"/>
    </row>
    <row r="998" spans="1:9" ht="15.75" customHeight="1">
      <c r="A998" s="13"/>
      <c r="B998" s="61"/>
      <c r="F998" s="32"/>
      <c r="G998" s="32"/>
      <c r="H998" s="14"/>
      <c r="I998" s="13"/>
    </row>
    <row r="999" spans="1:9" ht="15.75" customHeight="1">
      <c r="A999" s="13"/>
      <c r="B999" s="61"/>
      <c r="F999" s="32"/>
      <c r="G999" s="32"/>
      <c r="H999" s="14"/>
      <c r="I999" s="13"/>
    </row>
  </sheetData>
  <autoFilter ref="A1:P770" xr:uid="{00000000-0009-0000-0000-000030000000}">
    <sortState xmlns:xlrd2="http://schemas.microsoft.com/office/spreadsheetml/2017/richdata2" ref="A2:P769">
      <sortCondition ref="B1:B647"/>
    </sortState>
  </autoFilter>
  <conditionalFormatting sqref="P2:P799">
    <cfRule type="expression" dxfId="17" priority="1" stopIfTrue="1">
      <formula>"&gt;0"</formula>
    </cfRule>
    <cfRule type="cellIs" dxfId="16" priority="2" operator="lessThan">
      <formula>0</formula>
    </cfRule>
  </conditionalFormatting>
  <pageMargins left="0.7" right="0.7" top="0.75" bottom="0.75" header="0" footer="0"/>
  <pageSetup orientation="portrait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1">
    <tabColor rgb="FFFF99FF"/>
    <outlinePr summaryBelow="0" summaryRight="0"/>
  </sheetPr>
  <dimension ref="A1:Z1000"/>
  <sheetViews>
    <sheetView workbookViewId="0">
      <pane xSplit="3" ySplit="1" topLeftCell="D829" activePane="bottomRight" state="frozen"/>
      <selection pane="topRight" activeCell="D1" sqref="D1"/>
      <selection pane="bottomLeft" activeCell="A2" sqref="A2"/>
      <selection pane="bottomRight" activeCell="D849" sqref="D849"/>
    </sheetView>
  </sheetViews>
  <sheetFormatPr defaultColWidth="12.625" defaultRowHeight="15" customHeight="1"/>
  <cols>
    <col min="1" max="1" width="11.25" customWidth="1"/>
    <col min="2" max="2" width="19.5" customWidth="1"/>
    <col min="3" max="3" width="41" customWidth="1"/>
    <col min="4" max="4" width="22.875" customWidth="1"/>
    <col min="5" max="5" width="20.75" customWidth="1"/>
    <col min="6" max="6" width="11" customWidth="1"/>
    <col min="7" max="7" width="9.875" customWidth="1"/>
    <col min="8" max="8" width="10.75" customWidth="1"/>
    <col min="9" max="11" width="9.625" customWidth="1"/>
    <col min="12" max="12" width="15.875" customWidth="1"/>
    <col min="13" max="13" width="10.75" customWidth="1"/>
    <col min="14" max="14" width="10.25" bestFit="1" customWidth="1"/>
    <col min="15" max="15" width="16.25" customWidth="1"/>
    <col min="16" max="16" width="13.25" customWidth="1"/>
    <col min="17" max="17" width="13.5" customWidth="1"/>
    <col min="18" max="18" width="11.875" customWidth="1"/>
  </cols>
  <sheetData>
    <row r="1" spans="1:18" ht="14.25">
      <c r="A1" s="129" t="s">
        <v>0</v>
      </c>
      <c r="B1" s="306" t="s">
        <v>58</v>
      </c>
      <c r="C1" s="228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330" t="s">
        <v>682</v>
      </c>
      <c r="I1" s="132" t="s">
        <v>63</v>
      </c>
      <c r="J1" s="132" t="s">
        <v>64</v>
      </c>
      <c r="K1" s="25" t="s">
        <v>65</v>
      </c>
      <c r="L1" s="331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273</v>
      </c>
      <c r="B2" s="28">
        <v>42288</v>
      </c>
      <c r="C2" s="29" t="s">
        <v>700</v>
      </c>
      <c r="D2" s="52"/>
      <c r="F2" s="30"/>
      <c r="G2" s="30">
        <v>3000</v>
      </c>
      <c r="H2" s="35"/>
      <c r="I2" s="43"/>
      <c r="J2" s="43"/>
      <c r="K2" s="43"/>
      <c r="L2" s="263"/>
      <c r="N2" s="13" t="s">
        <v>688</v>
      </c>
      <c r="O2" s="223"/>
      <c r="P2" s="31">
        <f t="shared" ref="P2:P65" si="0">R2-Q2</f>
        <v>3000</v>
      </c>
      <c r="Q2" s="31">
        <f>SUBTOTAL(9,$F$2:F2)</f>
        <v>0</v>
      </c>
      <c r="R2" s="31">
        <f>SUBTOTAL(9,$G$2:G2)</f>
        <v>3000</v>
      </c>
    </row>
    <row r="3" spans="1:18" ht="14.25">
      <c r="A3" s="43">
        <v>273</v>
      </c>
      <c r="B3" s="28">
        <v>42325</v>
      </c>
      <c r="C3" s="29" t="s">
        <v>694</v>
      </c>
      <c r="D3" s="52"/>
      <c r="F3" s="30">
        <v>63</v>
      </c>
      <c r="G3" s="30"/>
      <c r="H3" s="35"/>
      <c r="I3" s="43" t="s">
        <v>89</v>
      </c>
      <c r="J3" s="43"/>
      <c r="K3" s="43" t="s">
        <v>4226</v>
      </c>
      <c r="L3" s="263">
        <v>7946</v>
      </c>
      <c r="N3" s="13" t="s">
        <v>688</v>
      </c>
      <c r="O3" s="223"/>
      <c r="P3" s="31">
        <f t="shared" si="0"/>
        <v>2937</v>
      </c>
      <c r="Q3" s="31">
        <f>SUBTOTAL(9,$F$2:F3)</f>
        <v>63</v>
      </c>
      <c r="R3" s="31">
        <f>SUBTOTAL(9,$G$2:G3)</f>
        <v>3000</v>
      </c>
    </row>
    <row r="4" spans="1:18" ht="14.25">
      <c r="A4" s="43">
        <v>273</v>
      </c>
      <c r="B4" s="28">
        <v>42327</v>
      </c>
      <c r="C4" s="29" t="s">
        <v>1121</v>
      </c>
      <c r="D4" s="52"/>
      <c r="F4" s="30">
        <v>395</v>
      </c>
      <c r="G4" s="30"/>
      <c r="H4" s="35"/>
      <c r="I4" s="43" t="s">
        <v>91</v>
      </c>
      <c r="J4" s="43"/>
      <c r="K4" s="43" t="s">
        <v>4227</v>
      </c>
      <c r="L4" s="263">
        <v>2319</v>
      </c>
      <c r="N4" s="13" t="s">
        <v>688</v>
      </c>
      <c r="O4" s="223"/>
      <c r="P4" s="31">
        <f t="shared" si="0"/>
        <v>2542</v>
      </c>
      <c r="Q4" s="31">
        <f>SUBTOTAL(9,$F$2:F4)</f>
        <v>458</v>
      </c>
      <c r="R4" s="31">
        <f>SUBTOTAL(9,$G$2:G4)</f>
        <v>3000</v>
      </c>
    </row>
    <row r="5" spans="1:18" ht="14.25">
      <c r="A5" s="43">
        <v>273</v>
      </c>
      <c r="B5" s="28">
        <v>42327</v>
      </c>
      <c r="C5" s="29" t="s">
        <v>4228</v>
      </c>
      <c r="D5" s="52"/>
      <c r="F5" s="30">
        <v>40</v>
      </c>
      <c r="G5" s="30"/>
      <c r="H5" s="35"/>
      <c r="I5" s="43" t="s">
        <v>89</v>
      </c>
      <c r="J5" s="43"/>
      <c r="K5" s="43" t="s">
        <v>4229</v>
      </c>
      <c r="L5" s="263">
        <v>115478</v>
      </c>
      <c r="N5" s="13" t="s">
        <v>688</v>
      </c>
      <c r="O5" s="223"/>
      <c r="P5" s="31">
        <f t="shared" si="0"/>
        <v>2502</v>
      </c>
      <c r="Q5" s="31">
        <f>SUBTOTAL(9,$F$2:F5)</f>
        <v>498</v>
      </c>
      <c r="R5" s="31">
        <f>SUBTOTAL(9,$G$2:G5)</f>
        <v>3000</v>
      </c>
    </row>
    <row r="6" spans="1:18" ht="14.25">
      <c r="A6" s="43">
        <v>273</v>
      </c>
      <c r="B6" s="28">
        <v>42328</v>
      </c>
      <c r="C6" s="29" t="s">
        <v>4230</v>
      </c>
      <c r="D6" s="52"/>
      <c r="F6" s="30">
        <v>1521</v>
      </c>
      <c r="G6" s="30"/>
      <c r="H6" s="35"/>
      <c r="I6" s="43" t="s">
        <v>266</v>
      </c>
      <c r="J6" s="43"/>
      <c r="K6" s="43" t="s">
        <v>4231</v>
      </c>
      <c r="L6" s="332">
        <v>1602</v>
      </c>
      <c r="N6" s="13" t="s">
        <v>688</v>
      </c>
      <c r="O6" s="223"/>
      <c r="P6" s="31">
        <f t="shared" si="0"/>
        <v>981</v>
      </c>
      <c r="Q6" s="31">
        <f>SUBTOTAL(9,$F$2:F6)</f>
        <v>2019</v>
      </c>
      <c r="R6" s="31">
        <f>SUBTOTAL(9,$G$2:G6)</f>
        <v>3000</v>
      </c>
    </row>
    <row r="7" spans="1:18" ht="14.25">
      <c r="A7" s="43">
        <v>273</v>
      </c>
      <c r="B7" s="28">
        <v>42340</v>
      </c>
      <c r="C7" s="29" t="s">
        <v>3585</v>
      </c>
      <c r="D7" s="52"/>
      <c r="F7" s="30">
        <v>300</v>
      </c>
      <c r="G7" s="30"/>
      <c r="H7" s="35"/>
      <c r="I7" s="43" t="s">
        <v>266</v>
      </c>
      <c r="J7" s="43"/>
      <c r="K7" s="43" t="s">
        <v>4232</v>
      </c>
      <c r="L7" s="263">
        <v>980</v>
      </c>
      <c r="N7" s="13" t="s">
        <v>688</v>
      </c>
      <c r="O7" s="223"/>
      <c r="P7" s="31">
        <f t="shared" si="0"/>
        <v>681</v>
      </c>
      <c r="Q7" s="31">
        <f>SUBTOTAL(9,$F$2:F7)</f>
        <v>2319</v>
      </c>
      <c r="R7" s="31">
        <f>SUBTOTAL(9,$G$2:G7)</f>
        <v>3000</v>
      </c>
    </row>
    <row r="8" spans="1:18" ht="14.25">
      <c r="A8" s="43">
        <v>273</v>
      </c>
      <c r="B8" s="28">
        <v>42383</v>
      </c>
      <c r="C8" s="29" t="s">
        <v>4233</v>
      </c>
      <c r="D8" s="52"/>
      <c r="F8" s="30">
        <v>26.04</v>
      </c>
      <c r="G8" s="30"/>
      <c r="H8" s="317">
        <v>-63</v>
      </c>
      <c r="I8" s="43" t="s">
        <v>89</v>
      </c>
      <c r="J8" s="43" t="s">
        <v>87</v>
      </c>
      <c r="K8" s="43" t="s">
        <v>4234</v>
      </c>
      <c r="L8" s="263"/>
      <c r="N8" s="13" t="s">
        <v>688</v>
      </c>
      <c r="O8" s="223"/>
      <c r="P8" s="31">
        <f t="shared" si="0"/>
        <v>654.96</v>
      </c>
      <c r="Q8" s="31">
        <f>SUBTOTAL(9,$F$2:F8)</f>
        <v>2345.04</v>
      </c>
      <c r="R8" s="31">
        <f>SUBTOTAL(9,$G$2:G8)</f>
        <v>3000</v>
      </c>
    </row>
    <row r="9" spans="1:18" ht="14.25">
      <c r="A9" s="43">
        <v>273</v>
      </c>
      <c r="B9" s="28">
        <v>42418</v>
      </c>
      <c r="C9" s="29" t="s">
        <v>1015</v>
      </c>
      <c r="D9" s="52"/>
      <c r="F9" s="30">
        <v>66.900000000000006</v>
      </c>
      <c r="G9" s="30"/>
      <c r="H9" s="35"/>
      <c r="I9" s="43" t="s">
        <v>89</v>
      </c>
      <c r="J9" s="43" t="s">
        <v>87</v>
      </c>
      <c r="K9" s="43" t="s">
        <v>693</v>
      </c>
      <c r="L9" s="263">
        <v>1205178</v>
      </c>
      <c r="N9" s="13" t="s">
        <v>688</v>
      </c>
      <c r="O9" s="223"/>
      <c r="P9" s="31">
        <f t="shared" si="0"/>
        <v>588.05999999999995</v>
      </c>
      <c r="Q9" s="31">
        <f>SUBTOTAL(9,$F$2:F9)</f>
        <v>2411.94</v>
      </c>
      <c r="R9" s="31">
        <f>SUBTOTAL(9,$G$2:G9)</f>
        <v>3000</v>
      </c>
    </row>
    <row r="10" spans="1:18" ht="14.25">
      <c r="A10" s="43">
        <v>273</v>
      </c>
      <c r="B10" s="28">
        <v>42419</v>
      </c>
      <c r="C10" s="29" t="s">
        <v>4235</v>
      </c>
      <c r="D10" s="52"/>
      <c r="F10" s="30">
        <v>1287</v>
      </c>
      <c r="G10" s="30"/>
      <c r="H10" s="35"/>
      <c r="I10" s="43" t="s">
        <v>266</v>
      </c>
      <c r="J10" s="43" t="s">
        <v>87</v>
      </c>
      <c r="K10" s="43" t="s">
        <v>4236</v>
      </c>
      <c r="L10" s="263">
        <v>813</v>
      </c>
      <c r="N10" s="13" t="s">
        <v>688</v>
      </c>
      <c r="O10" s="223"/>
      <c r="P10" s="31">
        <f t="shared" si="0"/>
        <v>-698.94</v>
      </c>
      <c r="Q10" s="31">
        <f>SUBTOTAL(9,$F$2:F10)</f>
        <v>3698.94</v>
      </c>
      <c r="R10" s="31">
        <f>SUBTOTAL(9,$G$2:G10)</f>
        <v>3000</v>
      </c>
    </row>
    <row r="11" spans="1:18" ht="14.25">
      <c r="A11" s="43">
        <v>273</v>
      </c>
      <c r="B11" s="28">
        <v>42446</v>
      </c>
      <c r="C11" s="29" t="s">
        <v>724</v>
      </c>
      <c r="D11" s="52"/>
      <c r="F11" s="30">
        <v>234</v>
      </c>
      <c r="G11" s="30"/>
      <c r="H11" s="35"/>
      <c r="I11" s="43" t="s">
        <v>266</v>
      </c>
      <c r="J11" s="43" t="s">
        <v>87</v>
      </c>
      <c r="K11" s="43" t="s">
        <v>4237</v>
      </c>
      <c r="L11" s="263">
        <v>1303</v>
      </c>
      <c r="N11" s="13" t="s">
        <v>688</v>
      </c>
      <c r="O11" s="223"/>
      <c r="P11" s="31">
        <f t="shared" si="0"/>
        <v>-932.94</v>
      </c>
      <c r="Q11" s="31">
        <f>SUBTOTAL(9,$F$2:F11)</f>
        <v>3932.94</v>
      </c>
      <c r="R11" s="31">
        <f>SUBTOTAL(9,$G$2:G11)</f>
        <v>3000</v>
      </c>
    </row>
    <row r="12" spans="1:18" ht="14.25">
      <c r="A12" s="43">
        <v>273</v>
      </c>
      <c r="B12" s="28">
        <v>42456</v>
      </c>
      <c r="C12" s="29" t="s">
        <v>700</v>
      </c>
      <c r="D12" s="52"/>
      <c r="F12" s="30"/>
      <c r="G12" s="30">
        <v>7000</v>
      </c>
      <c r="H12" s="35"/>
      <c r="I12" s="43" t="s">
        <v>91</v>
      </c>
      <c r="J12" s="43" t="s">
        <v>87</v>
      </c>
      <c r="K12" s="43"/>
      <c r="L12" s="263">
        <v>25</v>
      </c>
      <c r="N12" s="13" t="s">
        <v>688</v>
      </c>
      <c r="O12" s="223"/>
      <c r="P12" s="31">
        <f t="shared" si="0"/>
        <v>6067.0599999999995</v>
      </c>
      <c r="Q12" s="31">
        <f>SUBTOTAL(9,$F$2:F12)</f>
        <v>3932.94</v>
      </c>
      <c r="R12" s="31">
        <f>SUBTOTAL(9,$G$2:G12)</f>
        <v>10000</v>
      </c>
    </row>
    <row r="13" spans="1:18" ht="14.25">
      <c r="A13" s="43">
        <v>273</v>
      </c>
      <c r="B13" s="28">
        <v>42459</v>
      </c>
      <c r="C13" s="29" t="s">
        <v>4238</v>
      </c>
      <c r="D13" s="52"/>
      <c r="F13" s="30">
        <v>3890</v>
      </c>
      <c r="G13" s="30"/>
      <c r="H13" s="35"/>
      <c r="I13" s="43" t="s">
        <v>89</v>
      </c>
      <c r="J13" s="43" t="s">
        <v>87</v>
      </c>
      <c r="K13" s="43" t="s">
        <v>4239</v>
      </c>
      <c r="L13" s="332" t="s">
        <v>4240</v>
      </c>
      <c r="N13" s="13" t="s">
        <v>688</v>
      </c>
      <c r="O13" s="223"/>
      <c r="P13" s="31">
        <f t="shared" si="0"/>
        <v>2177.0599999999995</v>
      </c>
      <c r="Q13" s="31">
        <f>SUBTOTAL(9,$F$2:F13)</f>
        <v>7822.9400000000005</v>
      </c>
      <c r="R13" s="31">
        <f>SUBTOTAL(9,$G$2:G13)</f>
        <v>10000</v>
      </c>
    </row>
    <row r="14" spans="1:18" ht="14.25">
      <c r="A14" s="43">
        <v>273</v>
      </c>
      <c r="B14" s="28">
        <v>42459</v>
      </c>
      <c r="C14" s="29" t="s">
        <v>610</v>
      </c>
      <c r="D14" s="52"/>
      <c r="F14" s="30">
        <v>585</v>
      </c>
      <c r="G14" s="30"/>
      <c r="H14" s="35"/>
      <c r="I14" s="43" t="s">
        <v>91</v>
      </c>
      <c r="J14" s="43" t="s">
        <v>87</v>
      </c>
      <c r="K14" s="43" t="s">
        <v>734</v>
      </c>
      <c r="L14" s="263">
        <v>238</v>
      </c>
      <c r="N14" s="13" t="s">
        <v>688</v>
      </c>
      <c r="O14" s="223"/>
      <c r="P14" s="31">
        <f t="shared" si="0"/>
        <v>1592.0599999999995</v>
      </c>
      <c r="Q14" s="31">
        <f>SUBTOTAL(9,$F$2:F14)</f>
        <v>8407.94</v>
      </c>
      <c r="R14" s="31">
        <f>SUBTOTAL(9,$G$2:G14)</f>
        <v>10000</v>
      </c>
    </row>
    <row r="15" spans="1:18" ht="14.25">
      <c r="A15" s="43">
        <v>273</v>
      </c>
      <c r="B15" s="28">
        <v>42459</v>
      </c>
      <c r="C15" s="29" t="s">
        <v>4241</v>
      </c>
      <c r="D15" s="52"/>
      <c r="F15" s="30">
        <v>150</v>
      </c>
      <c r="G15" s="30"/>
      <c r="H15" s="35"/>
      <c r="I15" s="43" t="s">
        <v>266</v>
      </c>
      <c r="J15" s="43" t="s">
        <v>87</v>
      </c>
      <c r="K15" s="43"/>
      <c r="L15" s="332"/>
      <c r="N15" s="13" t="s">
        <v>688</v>
      </c>
      <c r="O15" s="223"/>
      <c r="P15" s="31">
        <f t="shared" si="0"/>
        <v>1442.0599999999995</v>
      </c>
      <c r="Q15" s="31">
        <f>SUBTOTAL(9,$F$2:F15)</f>
        <v>8557.94</v>
      </c>
      <c r="R15" s="31">
        <f>SUBTOTAL(9,$G$2:G15)</f>
        <v>10000</v>
      </c>
    </row>
    <row r="16" spans="1:18" ht="14.25">
      <c r="A16" s="43">
        <v>273</v>
      </c>
      <c r="B16" s="28">
        <v>42459</v>
      </c>
      <c r="C16" s="29" t="s">
        <v>2776</v>
      </c>
      <c r="D16" s="52"/>
      <c r="F16" s="30">
        <v>99</v>
      </c>
      <c r="G16" s="30"/>
      <c r="H16" s="35"/>
      <c r="I16" s="43" t="s">
        <v>89</v>
      </c>
      <c r="J16" s="43"/>
      <c r="K16" s="43" t="s">
        <v>2776</v>
      </c>
      <c r="L16" s="263"/>
      <c r="N16" s="13" t="s">
        <v>688</v>
      </c>
      <c r="O16" s="223"/>
      <c r="P16" s="31">
        <f t="shared" si="0"/>
        <v>1343.0599999999995</v>
      </c>
      <c r="Q16" s="31">
        <f>SUBTOTAL(9,$F$2:F16)</f>
        <v>8656.94</v>
      </c>
      <c r="R16" s="31">
        <f>SUBTOTAL(9,$G$2:G16)</f>
        <v>10000</v>
      </c>
    </row>
    <row r="17" spans="1:18" ht="14.25">
      <c r="A17" s="43">
        <v>273</v>
      </c>
      <c r="B17" s="28">
        <v>42460</v>
      </c>
      <c r="C17" s="29" t="s">
        <v>4242</v>
      </c>
      <c r="D17" s="52"/>
      <c r="F17" s="30">
        <v>42.9</v>
      </c>
      <c r="G17" s="30"/>
      <c r="H17" s="35"/>
      <c r="I17" s="43"/>
      <c r="J17" s="43"/>
      <c r="K17" s="43"/>
      <c r="L17" s="263"/>
      <c r="N17" s="13" t="s">
        <v>688</v>
      </c>
      <c r="O17" s="223"/>
      <c r="P17" s="31">
        <f t="shared" si="0"/>
        <v>1300.1599999999999</v>
      </c>
      <c r="Q17" s="31">
        <f>SUBTOTAL(9,$F$2:F17)</f>
        <v>8699.84</v>
      </c>
      <c r="R17" s="31">
        <f>SUBTOTAL(9,$G$2:G17)</f>
        <v>10000</v>
      </c>
    </row>
    <row r="18" spans="1:18" ht="14.25">
      <c r="A18" s="43">
        <v>273</v>
      </c>
      <c r="B18" s="28">
        <v>42464</v>
      </c>
      <c r="C18" s="29" t="s">
        <v>1121</v>
      </c>
      <c r="D18" s="52"/>
      <c r="F18" s="30">
        <v>475</v>
      </c>
      <c r="G18" s="30"/>
      <c r="H18" s="35"/>
      <c r="I18" s="43" t="s">
        <v>266</v>
      </c>
      <c r="J18" s="43" t="s">
        <v>87</v>
      </c>
      <c r="K18" s="43" t="s">
        <v>1606</v>
      </c>
      <c r="L18" s="263">
        <v>2407</v>
      </c>
      <c r="N18" s="13" t="s">
        <v>688</v>
      </c>
      <c r="O18" s="223"/>
      <c r="P18" s="31">
        <f t="shared" si="0"/>
        <v>825.15999999999985</v>
      </c>
      <c r="Q18" s="31">
        <f>SUBTOTAL(9,$F$2:F18)</f>
        <v>9174.84</v>
      </c>
      <c r="R18" s="31">
        <f>SUBTOTAL(9,$G$2:G18)</f>
        <v>10000</v>
      </c>
    </row>
    <row r="19" spans="1:18" ht="14.25">
      <c r="A19" s="43">
        <v>273</v>
      </c>
      <c r="B19" s="28">
        <v>42464</v>
      </c>
      <c r="C19" s="29" t="s">
        <v>4245</v>
      </c>
      <c r="D19" s="52"/>
      <c r="F19" s="30">
        <v>330</v>
      </c>
      <c r="G19" s="30"/>
      <c r="H19" s="35"/>
      <c r="I19" s="43" t="s">
        <v>266</v>
      </c>
      <c r="J19" s="43" t="s">
        <v>87</v>
      </c>
      <c r="K19" s="43" t="s">
        <v>4246</v>
      </c>
      <c r="L19" s="263">
        <v>2656</v>
      </c>
      <c r="N19" s="13" t="s">
        <v>688</v>
      </c>
      <c r="O19" s="223"/>
      <c r="P19" s="31">
        <f t="shared" si="0"/>
        <v>495.15999999999985</v>
      </c>
      <c r="Q19" s="31">
        <f>SUBTOTAL(9,$F$2:F19)</f>
        <v>9504.84</v>
      </c>
      <c r="R19" s="31">
        <f>SUBTOTAL(9,$G$2:G19)</f>
        <v>10000</v>
      </c>
    </row>
    <row r="20" spans="1:18" ht="14.25">
      <c r="A20" s="43">
        <v>273</v>
      </c>
      <c r="B20" s="28">
        <v>42464</v>
      </c>
      <c r="C20" s="29" t="s">
        <v>1884</v>
      </c>
      <c r="D20" s="52"/>
      <c r="F20" s="30">
        <v>200</v>
      </c>
      <c r="G20" s="30"/>
      <c r="H20" s="35"/>
      <c r="I20" s="43" t="s">
        <v>266</v>
      </c>
      <c r="J20" s="43" t="s">
        <v>87</v>
      </c>
      <c r="K20" s="43" t="s">
        <v>4247</v>
      </c>
      <c r="L20" s="263">
        <v>59578</v>
      </c>
      <c r="N20" s="13" t="s">
        <v>688</v>
      </c>
      <c r="O20" s="223"/>
      <c r="P20" s="31">
        <f t="shared" si="0"/>
        <v>295.15999999999985</v>
      </c>
      <c r="Q20" s="31">
        <f>SUBTOTAL(9,$F$2:F20)</f>
        <v>9704.84</v>
      </c>
      <c r="R20" s="31">
        <f>SUBTOTAL(9,$G$2:G20)</f>
        <v>10000</v>
      </c>
    </row>
    <row r="21" spans="1:18" ht="15.75" customHeight="1">
      <c r="A21" s="43">
        <v>273</v>
      </c>
      <c r="B21" s="28">
        <v>42465</v>
      </c>
      <c r="C21" s="29" t="s">
        <v>4248</v>
      </c>
      <c r="D21" s="52"/>
      <c r="F21" s="30">
        <v>687</v>
      </c>
      <c r="G21" s="30"/>
      <c r="H21" s="35"/>
      <c r="I21" s="43" t="s">
        <v>89</v>
      </c>
      <c r="J21" s="43" t="s">
        <v>87</v>
      </c>
      <c r="K21" s="43" t="s">
        <v>2397</v>
      </c>
      <c r="L21" s="263">
        <v>1223731</v>
      </c>
      <c r="N21" s="13" t="s">
        <v>688</v>
      </c>
      <c r="O21" s="223"/>
      <c r="P21" s="31">
        <f t="shared" si="0"/>
        <v>-391.84000000000015</v>
      </c>
      <c r="Q21" s="31">
        <f>SUBTOTAL(9,$F$2:F21)</f>
        <v>10391.84</v>
      </c>
      <c r="R21" s="31">
        <f>SUBTOTAL(9,$G$2:G21)</f>
        <v>10000</v>
      </c>
    </row>
    <row r="22" spans="1:18" ht="15.75" customHeight="1">
      <c r="A22" s="43">
        <v>273</v>
      </c>
      <c r="B22" s="28">
        <v>42466</v>
      </c>
      <c r="C22" s="29" t="s">
        <v>4249</v>
      </c>
      <c r="D22" s="52"/>
      <c r="F22" s="30">
        <v>2000</v>
      </c>
      <c r="G22" s="30"/>
      <c r="H22" s="35"/>
      <c r="I22" s="43" t="s">
        <v>266</v>
      </c>
      <c r="J22" s="43" t="s">
        <v>87</v>
      </c>
      <c r="K22" s="43"/>
      <c r="L22" s="594"/>
      <c r="N22" s="13" t="s">
        <v>688</v>
      </c>
      <c r="O22" s="223"/>
      <c r="P22" s="31">
        <f t="shared" si="0"/>
        <v>-2391.84</v>
      </c>
      <c r="Q22" s="31">
        <f>SUBTOTAL(9,$F$2:F22)</f>
        <v>12391.84</v>
      </c>
      <c r="R22" s="31">
        <f>SUBTOTAL(9,$G$2:G22)</f>
        <v>10000</v>
      </c>
    </row>
    <row r="23" spans="1:18" ht="15.75" customHeight="1">
      <c r="A23" s="43">
        <v>273</v>
      </c>
      <c r="B23" s="28">
        <v>42466</v>
      </c>
      <c r="C23" s="29" t="s">
        <v>694</v>
      </c>
      <c r="D23" s="52"/>
      <c r="F23" s="30">
        <v>189</v>
      </c>
      <c r="G23" s="30"/>
      <c r="H23" s="35"/>
      <c r="I23" s="43" t="s">
        <v>89</v>
      </c>
      <c r="J23" s="43" t="s">
        <v>87</v>
      </c>
      <c r="K23" s="43" t="s">
        <v>4250</v>
      </c>
      <c r="L23" s="595">
        <v>9287</v>
      </c>
      <c r="N23" s="13" t="s">
        <v>688</v>
      </c>
      <c r="O23" s="223"/>
      <c r="P23" s="31">
        <f t="shared" si="0"/>
        <v>-2580.84</v>
      </c>
      <c r="Q23" s="31">
        <f>SUBTOTAL(9,$F$2:F23)</f>
        <v>12580.84</v>
      </c>
      <c r="R23" s="31">
        <f>SUBTOTAL(9,$G$2:G23)</f>
        <v>10000</v>
      </c>
    </row>
    <row r="24" spans="1:18" ht="15.75" customHeight="1">
      <c r="A24" s="43">
        <v>273</v>
      </c>
      <c r="B24" s="28">
        <v>42466</v>
      </c>
      <c r="C24" s="29" t="s">
        <v>4251</v>
      </c>
      <c r="D24" s="52"/>
      <c r="F24" s="30">
        <v>129.9</v>
      </c>
      <c r="G24" s="30"/>
      <c r="H24" s="35"/>
      <c r="I24" s="43" t="s">
        <v>89</v>
      </c>
      <c r="J24" s="43" t="s">
        <v>87</v>
      </c>
      <c r="K24" s="43" t="s">
        <v>4252</v>
      </c>
      <c r="L24" s="263">
        <v>9444</v>
      </c>
      <c r="N24" s="13" t="s">
        <v>688</v>
      </c>
      <c r="O24" s="223"/>
      <c r="P24" s="31">
        <f t="shared" si="0"/>
        <v>-2710.74</v>
      </c>
      <c r="Q24" s="31">
        <f>SUBTOTAL(9,$F$2:F24)</f>
        <v>12710.74</v>
      </c>
      <c r="R24" s="31">
        <f>SUBTOTAL(9,$G$2:G24)</f>
        <v>10000</v>
      </c>
    </row>
    <row r="25" spans="1:18" ht="15.75" customHeight="1">
      <c r="A25" s="43">
        <v>273</v>
      </c>
      <c r="B25" s="28">
        <v>42466</v>
      </c>
      <c r="C25" s="29" t="s">
        <v>4253</v>
      </c>
      <c r="D25" s="52"/>
      <c r="F25" s="30">
        <v>29.9</v>
      </c>
      <c r="G25" s="30"/>
      <c r="H25" s="35"/>
      <c r="I25" s="43" t="s">
        <v>89</v>
      </c>
      <c r="J25" s="43" t="s">
        <v>87</v>
      </c>
      <c r="K25" s="43" t="s">
        <v>4252</v>
      </c>
      <c r="L25" s="263">
        <v>9457</v>
      </c>
      <c r="N25" s="13" t="s">
        <v>688</v>
      </c>
      <c r="O25" s="223"/>
      <c r="P25" s="31">
        <f t="shared" si="0"/>
        <v>-2740.6399999999994</v>
      </c>
      <c r="Q25" s="31">
        <f>SUBTOTAL(9,$F$2:F25)</f>
        <v>12740.64</v>
      </c>
      <c r="R25" s="31">
        <f>SUBTOTAL(9,$G$2:G25)</f>
        <v>10000</v>
      </c>
    </row>
    <row r="26" spans="1:18" ht="15.75" customHeight="1">
      <c r="A26" s="43">
        <v>273</v>
      </c>
      <c r="B26" s="28">
        <v>42466</v>
      </c>
      <c r="C26" s="587" t="s">
        <v>728</v>
      </c>
      <c r="D26" s="52"/>
      <c r="F26" s="30">
        <v>50</v>
      </c>
      <c r="G26" s="30"/>
      <c r="H26" s="35"/>
      <c r="I26" s="43" t="s">
        <v>169</v>
      </c>
      <c r="J26" s="43"/>
      <c r="K26" s="43"/>
      <c r="L26" s="263" t="s">
        <v>721</v>
      </c>
      <c r="N26" s="13" t="s">
        <v>688</v>
      </c>
      <c r="O26" s="223"/>
      <c r="P26" s="31">
        <f t="shared" si="0"/>
        <v>-2790.6399999999994</v>
      </c>
      <c r="Q26" s="31">
        <f>SUBTOTAL(9,$F$2:F26)</f>
        <v>12790.64</v>
      </c>
      <c r="R26" s="31">
        <f>SUBTOTAL(9,$G$2:G26)</f>
        <v>10000</v>
      </c>
    </row>
    <row r="27" spans="1:18" ht="15.75" customHeight="1">
      <c r="A27" s="43">
        <v>273</v>
      </c>
      <c r="B27" s="28">
        <v>42470</v>
      </c>
      <c r="C27" s="409" t="s">
        <v>4254</v>
      </c>
      <c r="D27" s="52"/>
      <c r="F27" s="30">
        <v>739.7</v>
      </c>
      <c r="G27" s="30"/>
      <c r="H27" s="35"/>
      <c r="I27" s="43" t="s">
        <v>89</v>
      </c>
      <c r="J27" s="43" t="s">
        <v>87</v>
      </c>
      <c r="K27" s="43" t="s">
        <v>2154</v>
      </c>
      <c r="L27" s="263"/>
      <c r="N27" s="13" t="s">
        <v>688</v>
      </c>
      <c r="O27" s="223"/>
      <c r="P27" s="31">
        <f t="shared" si="0"/>
        <v>-3530.34</v>
      </c>
      <c r="Q27" s="31">
        <f>SUBTOTAL(9,$F$2:F27)</f>
        <v>13530.34</v>
      </c>
      <c r="R27" s="31">
        <f>SUBTOTAL(9,$G$2:G27)</f>
        <v>10000</v>
      </c>
    </row>
    <row r="28" spans="1:18" ht="15.75" customHeight="1">
      <c r="A28" s="43">
        <v>273</v>
      </c>
      <c r="B28" s="28">
        <v>42470</v>
      </c>
      <c r="C28" s="29" t="s">
        <v>4255</v>
      </c>
      <c r="D28" s="52"/>
      <c r="F28" s="30">
        <v>150</v>
      </c>
      <c r="G28" s="30"/>
      <c r="H28" s="35"/>
      <c r="I28" s="43" t="s">
        <v>169</v>
      </c>
      <c r="J28" s="43"/>
      <c r="K28" s="43" t="s">
        <v>4256</v>
      </c>
      <c r="L28" s="263" t="s">
        <v>721</v>
      </c>
      <c r="N28" s="13" t="s">
        <v>688</v>
      </c>
      <c r="O28" s="223"/>
      <c r="P28" s="31">
        <f t="shared" si="0"/>
        <v>-3680.34</v>
      </c>
      <c r="Q28" s="31">
        <f>SUBTOTAL(9,$F$2:F28)</f>
        <v>13680.34</v>
      </c>
      <c r="R28" s="31">
        <f>SUBTOTAL(9,$G$2:G28)</f>
        <v>10000</v>
      </c>
    </row>
    <row r="29" spans="1:18" ht="15.75" customHeight="1">
      <c r="A29" s="43">
        <v>273</v>
      </c>
      <c r="B29" s="28">
        <v>42470</v>
      </c>
      <c r="C29" s="29" t="s">
        <v>4257</v>
      </c>
      <c r="D29" s="52"/>
      <c r="F29" s="30"/>
      <c r="G29" s="30"/>
      <c r="H29" s="14"/>
      <c r="I29" s="43" t="s">
        <v>91</v>
      </c>
      <c r="J29" s="42"/>
      <c r="K29" s="583"/>
      <c r="L29" s="263"/>
      <c r="M29" s="42">
        <v>8200</v>
      </c>
      <c r="N29" s="13" t="s">
        <v>688</v>
      </c>
      <c r="O29" s="223"/>
      <c r="P29" s="31">
        <f t="shared" si="0"/>
        <v>-3680.34</v>
      </c>
      <c r="Q29" s="31">
        <f>SUBTOTAL(9,$F$2:F29)</f>
        <v>13680.34</v>
      </c>
      <c r="R29" s="31">
        <f>SUBTOTAL(9,$G$2:G29)</f>
        <v>10000</v>
      </c>
    </row>
    <row r="30" spans="1:18" ht="15.75" customHeight="1">
      <c r="A30" s="43">
        <v>273</v>
      </c>
      <c r="B30" s="28">
        <v>42473</v>
      </c>
      <c r="C30" s="29" t="s">
        <v>689</v>
      </c>
      <c r="D30" s="52"/>
      <c r="F30" s="30">
        <v>50</v>
      </c>
      <c r="G30" s="30"/>
      <c r="H30" s="35"/>
      <c r="I30" s="43" t="s">
        <v>89</v>
      </c>
      <c r="J30" s="43" t="s">
        <v>87</v>
      </c>
      <c r="K30" s="43" t="s">
        <v>4258</v>
      </c>
      <c r="L30" s="263">
        <v>6966</v>
      </c>
      <c r="M30" s="583"/>
      <c r="N30" s="13" t="s">
        <v>688</v>
      </c>
      <c r="O30" s="223"/>
      <c r="P30" s="31">
        <f t="shared" si="0"/>
        <v>-3730.34</v>
      </c>
      <c r="Q30" s="31">
        <f>SUBTOTAL(9,$F$2:F30)</f>
        <v>13730.34</v>
      </c>
      <c r="R30" s="31">
        <f>SUBTOTAL(9,$G$2:G30)</f>
        <v>10000</v>
      </c>
    </row>
    <row r="31" spans="1:18" ht="15.75" customHeight="1">
      <c r="A31" s="43">
        <v>273</v>
      </c>
      <c r="B31" s="28">
        <v>42474</v>
      </c>
      <c r="C31" s="29" t="s">
        <v>4259</v>
      </c>
      <c r="D31" s="52"/>
      <c r="F31" s="30">
        <v>421.4</v>
      </c>
      <c r="G31" s="30"/>
      <c r="H31" s="35"/>
      <c r="I31" s="43" t="s">
        <v>89</v>
      </c>
      <c r="J31" s="43" t="s">
        <v>87</v>
      </c>
      <c r="K31" s="43" t="s">
        <v>4260</v>
      </c>
      <c r="L31" s="263">
        <v>341093182</v>
      </c>
      <c r="N31" s="13" t="s">
        <v>688</v>
      </c>
      <c r="O31" s="223"/>
      <c r="P31" s="31">
        <f t="shared" si="0"/>
        <v>-4151.74</v>
      </c>
      <c r="Q31" s="31">
        <f>SUBTOTAL(9,$F$2:F31)</f>
        <v>14151.74</v>
      </c>
      <c r="R31" s="31">
        <f>SUBTOTAL(9,$G$2:G31)</f>
        <v>10000</v>
      </c>
    </row>
    <row r="32" spans="1:18" ht="15.75" customHeight="1">
      <c r="A32" s="43">
        <v>273</v>
      </c>
      <c r="B32" s="28">
        <v>42488</v>
      </c>
      <c r="C32" s="29" t="s">
        <v>4261</v>
      </c>
      <c r="D32" s="52"/>
      <c r="F32" s="30">
        <v>92.86</v>
      </c>
      <c r="G32" s="30"/>
      <c r="H32" s="35"/>
      <c r="I32" s="43" t="s">
        <v>89</v>
      </c>
      <c r="J32" s="43" t="s">
        <v>87</v>
      </c>
      <c r="K32" s="43" t="s">
        <v>4261</v>
      </c>
      <c r="L32" s="263"/>
      <c r="N32" s="13" t="s">
        <v>688</v>
      </c>
      <c r="O32" s="223"/>
      <c r="P32" s="31">
        <f t="shared" si="0"/>
        <v>-4244.6000000000004</v>
      </c>
      <c r="Q32" s="31">
        <f>SUBTOTAL(9,$F$2:F32)</f>
        <v>14244.6</v>
      </c>
      <c r="R32" s="31">
        <f>SUBTOTAL(9,$G$2:G32)</f>
        <v>10000</v>
      </c>
    </row>
    <row r="33" spans="1:18" ht="15.75" customHeight="1">
      <c r="A33" s="43">
        <v>273</v>
      </c>
      <c r="B33" s="28">
        <v>42490</v>
      </c>
      <c r="C33" s="29" t="s">
        <v>610</v>
      </c>
      <c r="D33" s="52"/>
      <c r="F33" s="30">
        <v>585</v>
      </c>
      <c r="G33" s="30"/>
      <c r="H33" s="35"/>
      <c r="I33" s="43" t="s">
        <v>91</v>
      </c>
      <c r="J33" s="43" t="s">
        <v>87</v>
      </c>
      <c r="K33" s="43" t="s">
        <v>734</v>
      </c>
      <c r="L33" s="263">
        <v>269</v>
      </c>
      <c r="N33" s="13" t="s">
        <v>688</v>
      </c>
      <c r="O33" s="223"/>
      <c r="P33" s="31">
        <f t="shared" si="0"/>
        <v>-4829.6000000000004</v>
      </c>
      <c r="Q33" s="31">
        <f>SUBTOTAL(9,$F$2:F33)</f>
        <v>14829.6</v>
      </c>
      <c r="R33" s="31">
        <f>SUBTOTAL(9,$G$2:G33)</f>
        <v>10000</v>
      </c>
    </row>
    <row r="34" spans="1:18" ht="15.75" customHeight="1">
      <c r="A34" s="43">
        <v>273</v>
      </c>
      <c r="B34" s="28">
        <v>42491</v>
      </c>
      <c r="C34" s="29" t="s">
        <v>598</v>
      </c>
      <c r="D34" s="52"/>
      <c r="F34" s="30"/>
      <c r="G34" s="30">
        <v>3000</v>
      </c>
      <c r="H34" s="35"/>
      <c r="I34" s="43" t="s">
        <v>91</v>
      </c>
      <c r="J34" s="43" t="s">
        <v>87</v>
      </c>
      <c r="K34" s="43"/>
      <c r="L34" s="263"/>
      <c r="N34" s="13" t="s">
        <v>688</v>
      </c>
      <c r="O34" s="223"/>
      <c r="P34" s="31">
        <f t="shared" si="0"/>
        <v>-1829.6000000000004</v>
      </c>
      <c r="Q34" s="31">
        <f>SUBTOTAL(9,$F$2:F34)</f>
        <v>14829.6</v>
      </c>
      <c r="R34" s="31">
        <f>SUBTOTAL(9,$G$2:G34)</f>
        <v>13000</v>
      </c>
    </row>
    <row r="35" spans="1:18" ht="15.75" customHeight="1">
      <c r="A35" s="43">
        <v>273</v>
      </c>
      <c r="B35" s="28">
        <v>42495</v>
      </c>
      <c r="C35" s="29" t="s">
        <v>4262</v>
      </c>
      <c r="D35" s="52"/>
      <c r="F35" s="30">
        <v>180</v>
      </c>
      <c r="G35" s="30"/>
      <c r="H35" s="35"/>
      <c r="I35" s="43" t="s">
        <v>89</v>
      </c>
      <c r="J35" s="43" t="s">
        <v>87</v>
      </c>
      <c r="K35" s="43" t="s">
        <v>4239</v>
      </c>
      <c r="L35" s="263"/>
      <c r="N35" s="13" t="s">
        <v>688</v>
      </c>
      <c r="O35" s="223"/>
      <c r="P35" s="31">
        <f t="shared" si="0"/>
        <v>-2009.6000000000004</v>
      </c>
      <c r="Q35" s="31">
        <f>SUBTOTAL(9,$F$2:F35)</f>
        <v>15009.6</v>
      </c>
      <c r="R35" s="31">
        <f>SUBTOTAL(9,$G$2:G35)</f>
        <v>13000</v>
      </c>
    </row>
    <row r="36" spans="1:18" ht="15.75" customHeight="1">
      <c r="A36" s="43">
        <v>273</v>
      </c>
      <c r="B36" s="28">
        <v>42506</v>
      </c>
      <c r="C36" s="29" t="s">
        <v>700</v>
      </c>
      <c r="D36" s="52"/>
      <c r="F36" s="30"/>
      <c r="G36" s="30">
        <v>5299.66</v>
      </c>
      <c r="H36" s="35"/>
      <c r="I36" s="43" t="s">
        <v>91</v>
      </c>
      <c r="J36" s="43" t="s">
        <v>87</v>
      </c>
      <c r="K36" s="43" t="s">
        <v>62</v>
      </c>
      <c r="L36" s="263">
        <v>34</v>
      </c>
      <c r="N36" s="13" t="s">
        <v>688</v>
      </c>
      <c r="O36" s="223"/>
      <c r="P36" s="31">
        <f t="shared" si="0"/>
        <v>3290.0599999999995</v>
      </c>
      <c r="Q36" s="31">
        <f>SUBTOTAL(9,$F$2:F36)</f>
        <v>15009.6</v>
      </c>
      <c r="R36" s="31">
        <f>SUBTOTAL(9,$G$2:G36)</f>
        <v>18299.66</v>
      </c>
    </row>
    <row r="37" spans="1:18" ht="15.75" customHeight="1">
      <c r="A37" s="43">
        <v>273</v>
      </c>
      <c r="B37" s="28">
        <v>42514</v>
      </c>
      <c r="C37" s="29" t="s">
        <v>3213</v>
      </c>
      <c r="D37" s="52"/>
      <c r="F37" s="30">
        <v>82.5</v>
      </c>
      <c r="G37" s="30"/>
      <c r="H37" s="35"/>
      <c r="I37" s="43" t="s">
        <v>89</v>
      </c>
      <c r="J37" s="43" t="s">
        <v>87</v>
      </c>
      <c r="K37" s="43" t="s">
        <v>3213</v>
      </c>
      <c r="L37" s="263">
        <v>380156167</v>
      </c>
      <c r="N37" s="13" t="s">
        <v>688</v>
      </c>
      <c r="O37" s="223"/>
      <c r="P37" s="31">
        <f t="shared" si="0"/>
        <v>3207.5599999999995</v>
      </c>
      <c r="Q37" s="31">
        <f>SUBTOTAL(9,$F$2:F37)</f>
        <v>15092.1</v>
      </c>
      <c r="R37" s="31">
        <f>SUBTOTAL(9,$G$2:G37)</f>
        <v>18299.66</v>
      </c>
    </row>
    <row r="38" spans="1:18" ht="15.75" customHeight="1">
      <c r="A38" s="43">
        <v>273</v>
      </c>
      <c r="B38" s="28">
        <v>42520</v>
      </c>
      <c r="C38" s="29" t="s">
        <v>4261</v>
      </c>
      <c r="D38" s="52"/>
      <c r="F38" s="30">
        <v>198.99</v>
      </c>
      <c r="G38" s="30"/>
      <c r="H38" s="35"/>
      <c r="I38" s="43" t="s">
        <v>89</v>
      </c>
      <c r="J38" s="43" t="s">
        <v>87</v>
      </c>
      <c r="K38" s="43" t="s">
        <v>4261</v>
      </c>
      <c r="L38" s="263"/>
      <c r="N38" s="13" t="s">
        <v>688</v>
      </c>
      <c r="O38" s="223"/>
      <c r="P38" s="31">
        <f t="shared" si="0"/>
        <v>3008.5699999999997</v>
      </c>
      <c r="Q38" s="31">
        <f>SUBTOTAL(9,$F$2:F38)</f>
        <v>15291.09</v>
      </c>
      <c r="R38" s="31">
        <f>SUBTOTAL(9,$G$2:G38)</f>
        <v>18299.66</v>
      </c>
    </row>
    <row r="39" spans="1:18" ht="15.75" customHeight="1">
      <c r="A39" s="43">
        <v>273</v>
      </c>
      <c r="B39" s="28">
        <v>42521</v>
      </c>
      <c r="C39" s="29" t="s">
        <v>4243</v>
      </c>
      <c r="D39" s="52"/>
      <c r="F39" s="30">
        <v>32.4</v>
      </c>
      <c r="G39" s="30"/>
      <c r="H39" s="35"/>
      <c r="I39" s="43" t="s">
        <v>89</v>
      </c>
      <c r="J39" s="43"/>
      <c r="K39" s="43" t="s">
        <v>4244</v>
      </c>
      <c r="L39" s="263"/>
      <c r="N39" s="13" t="s">
        <v>688</v>
      </c>
      <c r="O39" s="223"/>
      <c r="P39" s="31">
        <f t="shared" si="0"/>
        <v>2976.17</v>
      </c>
      <c r="Q39" s="31">
        <f>SUBTOTAL(9,$F$2:F39)</f>
        <v>15323.49</v>
      </c>
      <c r="R39" s="31">
        <f>SUBTOTAL(9,$G$2:G39)</f>
        <v>18299.66</v>
      </c>
    </row>
    <row r="40" spans="1:18" ht="15.75" customHeight="1">
      <c r="A40" s="43">
        <v>273</v>
      </c>
      <c r="B40" s="28">
        <v>42531</v>
      </c>
      <c r="C40" s="29" t="s">
        <v>4257</v>
      </c>
      <c r="D40" s="52"/>
      <c r="F40" s="30"/>
      <c r="G40" s="30"/>
      <c r="H40" s="334" t="s">
        <v>4265</v>
      </c>
      <c r="I40" s="43" t="s">
        <v>169</v>
      </c>
      <c r="J40" s="43"/>
      <c r="K40" s="43"/>
      <c r="L40" s="263"/>
      <c r="N40" s="13" t="s">
        <v>688</v>
      </c>
      <c r="O40" s="223"/>
      <c r="P40" s="31">
        <f t="shared" si="0"/>
        <v>2976.17</v>
      </c>
      <c r="Q40" s="31">
        <f>SUBTOTAL(9,$F$2:F40)</f>
        <v>15323.49</v>
      </c>
      <c r="R40" s="31">
        <f>SUBTOTAL(9,$G$2:G40)</f>
        <v>18299.66</v>
      </c>
    </row>
    <row r="41" spans="1:18" ht="15.75" customHeight="1">
      <c r="A41" s="43">
        <v>273</v>
      </c>
      <c r="B41" s="28">
        <v>42544</v>
      </c>
      <c r="C41" s="29" t="s">
        <v>4266</v>
      </c>
      <c r="D41" s="52"/>
      <c r="F41" s="30">
        <v>98.99</v>
      </c>
      <c r="G41" s="30"/>
      <c r="H41" s="35"/>
      <c r="I41" s="43" t="s">
        <v>89</v>
      </c>
      <c r="J41" s="43" t="s">
        <v>87</v>
      </c>
      <c r="K41" s="43" t="s">
        <v>2776</v>
      </c>
      <c r="L41" s="263"/>
      <c r="N41" s="13" t="s">
        <v>688</v>
      </c>
      <c r="O41" s="223"/>
      <c r="P41" s="31">
        <f t="shared" si="0"/>
        <v>2877.1800000000003</v>
      </c>
      <c r="Q41" s="31">
        <f>SUBTOTAL(9,$F$2:F41)</f>
        <v>15422.48</v>
      </c>
      <c r="R41" s="31">
        <f>SUBTOTAL(9,$G$2:G41)</f>
        <v>18299.66</v>
      </c>
    </row>
    <row r="42" spans="1:18" ht="15.75" customHeight="1">
      <c r="A42" s="43">
        <v>273</v>
      </c>
      <c r="B42" s="28">
        <v>42545</v>
      </c>
      <c r="C42" s="29" t="s">
        <v>4261</v>
      </c>
      <c r="D42" s="52"/>
      <c r="F42" s="30">
        <v>198.99</v>
      </c>
      <c r="G42" s="30"/>
      <c r="H42" s="35"/>
      <c r="I42" s="43" t="s">
        <v>89</v>
      </c>
      <c r="J42" s="43" t="s">
        <v>87</v>
      </c>
      <c r="K42" s="43" t="s">
        <v>4261</v>
      </c>
      <c r="L42" s="263"/>
      <c r="N42" s="13" t="s">
        <v>688</v>
      </c>
      <c r="O42" s="223"/>
      <c r="P42" s="31">
        <f t="shared" si="0"/>
        <v>2678.1900000000005</v>
      </c>
      <c r="Q42" s="31">
        <f>SUBTOTAL(9,$F$2:F42)</f>
        <v>15621.47</v>
      </c>
      <c r="R42" s="31">
        <f>SUBTOTAL(9,$G$2:G42)</f>
        <v>18299.66</v>
      </c>
    </row>
    <row r="43" spans="1:18" ht="15.75" customHeight="1">
      <c r="A43" s="43">
        <v>273</v>
      </c>
      <c r="B43" s="28">
        <v>42551</v>
      </c>
      <c r="C43" s="29" t="s">
        <v>4263</v>
      </c>
      <c r="D43" s="52"/>
      <c r="F43" s="30">
        <v>38.9</v>
      </c>
      <c r="G43" s="30"/>
      <c r="H43" s="35"/>
      <c r="I43" s="43"/>
      <c r="J43" s="43"/>
      <c r="K43" s="43" t="s">
        <v>4244</v>
      </c>
      <c r="L43" s="263"/>
      <c r="N43" s="13" t="s">
        <v>688</v>
      </c>
      <c r="O43" s="223"/>
      <c r="P43" s="31">
        <f t="shared" si="0"/>
        <v>2639.2900000000009</v>
      </c>
      <c r="Q43" s="31">
        <f>SUBTOTAL(9,$F$2:F43)</f>
        <v>15660.369999999999</v>
      </c>
      <c r="R43" s="31">
        <f>SUBTOTAL(9,$G$2:G43)</f>
        <v>18299.66</v>
      </c>
    </row>
    <row r="44" spans="1:18" ht="15.75" customHeight="1">
      <c r="A44" s="43">
        <v>273</v>
      </c>
      <c r="B44" s="28">
        <v>42552</v>
      </c>
      <c r="C44" s="29" t="s">
        <v>4267</v>
      </c>
      <c r="D44" s="52"/>
      <c r="F44" s="30">
        <v>198.99</v>
      </c>
      <c r="G44" s="30"/>
      <c r="H44" s="35"/>
      <c r="I44" s="43" t="s">
        <v>89</v>
      </c>
      <c r="J44" s="43" t="s">
        <v>87</v>
      </c>
      <c r="K44" s="43" t="s">
        <v>4261</v>
      </c>
      <c r="L44" s="263"/>
      <c r="N44" s="13" t="s">
        <v>688</v>
      </c>
      <c r="O44" s="223"/>
      <c r="P44" s="31">
        <f t="shared" si="0"/>
        <v>2440.3000000000011</v>
      </c>
      <c r="Q44" s="31">
        <f>SUBTOTAL(9,$F$2:F44)</f>
        <v>15859.359999999999</v>
      </c>
      <c r="R44" s="31">
        <f>SUBTOTAL(9,$G$2:G44)</f>
        <v>18299.66</v>
      </c>
    </row>
    <row r="45" spans="1:18" ht="15.75" customHeight="1">
      <c r="A45" s="43">
        <v>273</v>
      </c>
      <c r="B45" s="28">
        <v>42573</v>
      </c>
      <c r="C45" s="29" t="s">
        <v>4261</v>
      </c>
      <c r="D45" s="52"/>
      <c r="F45" s="30">
        <v>198.99</v>
      </c>
      <c r="G45" s="30"/>
      <c r="H45" s="35"/>
      <c r="I45" s="43" t="s">
        <v>89</v>
      </c>
      <c r="J45" s="43" t="s">
        <v>87</v>
      </c>
      <c r="K45" s="43" t="s">
        <v>4261</v>
      </c>
      <c r="L45" s="263"/>
      <c r="N45" s="13" t="s">
        <v>688</v>
      </c>
      <c r="O45" s="223"/>
      <c r="P45" s="31">
        <f t="shared" si="0"/>
        <v>2241.3100000000013</v>
      </c>
      <c r="Q45" s="31">
        <f>SUBTOTAL(9,$F$2:F45)</f>
        <v>16058.349999999999</v>
      </c>
      <c r="R45" s="31">
        <f>SUBTOTAL(9,$G$2:G45)</f>
        <v>18299.66</v>
      </c>
    </row>
    <row r="46" spans="1:18" ht="15.75" customHeight="1">
      <c r="A46" s="43">
        <v>273</v>
      </c>
      <c r="B46" s="28">
        <v>42574</v>
      </c>
      <c r="C46" s="29" t="s">
        <v>4268</v>
      </c>
      <c r="D46" s="52"/>
      <c r="F46" s="30">
        <v>98.99</v>
      </c>
      <c r="G46" s="30"/>
      <c r="H46" s="35"/>
      <c r="I46" s="43" t="s">
        <v>89</v>
      </c>
      <c r="J46" s="43" t="s">
        <v>87</v>
      </c>
      <c r="K46" s="43" t="s">
        <v>2776</v>
      </c>
      <c r="L46" s="263">
        <v>381653627</v>
      </c>
      <c r="N46" s="13" t="s">
        <v>688</v>
      </c>
      <c r="O46" s="223"/>
      <c r="P46" s="31">
        <f t="shared" si="0"/>
        <v>2142.3200000000015</v>
      </c>
      <c r="Q46" s="31">
        <f>SUBTOTAL(9,$F$2:F46)</f>
        <v>16157.339999999998</v>
      </c>
      <c r="R46" s="31">
        <f>SUBTOTAL(9,$G$2:G46)</f>
        <v>18299.66</v>
      </c>
    </row>
    <row r="47" spans="1:18" ht="15.75" customHeight="1">
      <c r="A47" s="43">
        <v>273</v>
      </c>
      <c r="B47" s="28">
        <v>42582</v>
      </c>
      <c r="C47" s="29" t="s">
        <v>4264</v>
      </c>
      <c r="D47" s="52"/>
      <c r="F47" s="30">
        <v>38.9</v>
      </c>
      <c r="G47" s="30"/>
      <c r="H47" s="35"/>
      <c r="I47" s="43" t="s">
        <v>89</v>
      </c>
      <c r="J47" s="43" t="s">
        <v>87</v>
      </c>
      <c r="K47" s="43" t="s">
        <v>4244</v>
      </c>
      <c r="L47" s="263"/>
      <c r="N47" s="13" t="s">
        <v>688</v>
      </c>
      <c r="O47" s="223"/>
      <c r="P47" s="31">
        <f t="shared" si="0"/>
        <v>2103.4200000000019</v>
      </c>
      <c r="Q47" s="31">
        <f>SUBTOTAL(9,$F$2:F47)</f>
        <v>16196.239999999998</v>
      </c>
      <c r="R47" s="31">
        <f>SUBTOTAL(9,$G$2:G47)</f>
        <v>18299.66</v>
      </c>
    </row>
    <row r="48" spans="1:18" ht="15.75" customHeight="1">
      <c r="A48" s="43">
        <v>273</v>
      </c>
      <c r="B48" s="28">
        <v>42592</v>
      </c>
      <c r="C48" s="333" t="s">
        <v>4270</v>
      </c>
      <c r="D48" s="52"/>
      <c r="F48" s="30">
        <v>100</v>
      </c>
      <c r="G48" s="30"/>
      <c r="H48" s="35"/>
      <c r="I48" s="43" t="s">
        <v>169</v>
      </c>
      <c r="J48" s="43"/>
      <c r="K48" s="43"/>
      <c r="L48" s="263" t="s">
        <v>721</v>
      </c>
      <c r="N48" s="13" t="s">
        <v>688</v>
      </c>
      <c r="O48" s="223"/>
      <c r="P48" s="31">
        <f t="shared" si="0"/>
        <v>2003.4200000000019</v>
      </c>
      <c r="Q48" s="31">
        <f>SUBTOTAL(9,$F$2:F48)</f>
        <v>16296.239999999998</v>
      </c>
      <c r="R48" s="31">
        <f>SUBTOTAL(9,$G$2:G48)</f>
        <v>18299.66</v>
      </c>
    </row>
    <row r="49" spans="1:18" ht="15.75" customHeight="1">
      <c r="A49" s="43">
        <v>273</v>
      </c>
      <c r="B49" s="28">
        <v>42608</v>
      </c>
      <c r="C49" s="29" t="s">
        <v>4269</v>
      </c>
      <c r="D49" s="52"/>
      <c r="F49" s="30">
        <v>98.99</v>
      </c>
      <c r="G49" s="30"/>
      <c r="H49" s="35"/>
      <c r="I49" s="43" t="s">
        <v>89</v>
      </c>
      <c r="J49" s="43" t="s">
        <v>87</v>
      </c>
      <c r="K49" s="43" t="s">
        <v>3213</v>
      </c>
      <c r="L49" s="263">
        <v>383168527</v>
      </c>
      <c r="N49" s="13" t="s">
        <v>688</v>
      </c>
      <c r="O49" s="223"/>
      <c r="P49" s="31">
        <f t="shared" si="0"/>
        <v>1904.4300000000003</v>
      </c>
      <c r="Q49" s="31">
        <f>SUBTOTAL(9,$F$2:F49)</f>
        <v>16395.23</v>
      </c>
      <c r="R49" s="31">
        <f>SUBTOTAL(9,$G$2:G49)</f>
        <v>18299.66</v>
      </c>
    </row>
    <row r="50" spans="1:18" ht="15.75" customHeight="1">
      <c r="A50" s="43">
        <v>273</v>
      </c>
      <c r="B50" s="28">
        <v>42610</v>
      </c>
      <c r="C50" s="29" t="s">
        <v>968</v>
      </c>
      <c r="D50" s="52"/>
      <c r="F50" s="30">
        <v>198.99</v>
      </c>
      <c r="G50" s="30"/>
      <c r="H50" s="35"/>
      <c r="I50" s="43" t="s">
        <v>89</v>
      </c>
      <c r="J50" s="43" t="s">
        <v>87</v>
      </c>
      <c r="K50" s="43" t="s">
        <v>968</v>
      </c>
      <c r="L50" s="263"/>
      <c r="N50" s="13" t="s">
        <v>688</v>
      </c>
      <c r="O50" s="223"/>
      <c r="P50" s="31">
        <f t="shared" si="0"/>
        <v>1705.4399999999987</v>
      </c>
      <c r="Q50" s="31">
        <f>SUBTOTAL(9,$F$2:F50)</f>
        <v>16594.22</v>
      </c>
      <c r="R50" s="31">
        <f>SUBTOTAL(9,$G$2:G50)</f>
        <v>18299.66</v>
      </c>
    </row>
    <row r="51" spans="1:18" ht="15.75" customHeight="1">
      <c r="A51" s="43">
        <v>273</v>
      </c>
      <c r="B51" s="28">
        <v>42612</v>
      </c>
      <c r="C51" s="29" t="s">
        <v>4271</v>
      </c>
      <c r="D51" s="52"/>
      <c r="F51" s="30">
        <v>15</v>
      </c>
      <c r="G51" s="30"/>
      <c r="H51" s="35"/>
      <c r="I51" s="43" t="s">
        <v>89</v>
      </c>
      <c r="J51" s="43" t="s">
        <v>87</v>
      </c>
      <c r="K51" s="43" t="s">
        <v>4272</v>
      </c>
      <c r="L51" s="263">
        <v>63233972</v>
      </c>
      <c r="N51" s="13" t="s">
        <v>688</v>
      </c>
      <c r="O51" s="223"/>
      <c r="P51" s="31">
        <f t="shared" si="0"/>
        <v>1690.4399999999987</v>
      </c>
      <c r="Q51" s="31">
        <f>SUBTOTAL(9,$F$2:F51)</f>
        <v>16609.22</v>
      </c>
      <c r="R51" s="31">
        <f>SUBTOTAL(9,$G$2:G51)</f>
        <v>18299.66</v>
      </c>
    </row>
    <row r="52" spans="1:18" ht="15.75" customHeight="1">
      <c r="A52" s="43">
        <v>273</v>
      </c>
      <c r="B52" s="28">
        <v>42613</v>
      </c>
      <c r="C52" s="29" t="s">
        <v>4273</v>
      </c>
      <c r="D52" s="52"/>
      <c r="F52" s="30">
        <v>38.9</v>
      </c>
      <c r="G52" s="30"/>
      <c r="H52" s="35"/>
      <c r="I52" s="43" t="s">
        <v>89</v>
      </c>
      <c r="J52" s="43" t="s">
        <v>87</v>
      </c>
      <c r="K52" s="43" t="s">
        <v>4244</v>
      </c>
      <c r="L52" s="263"/>
      <c r="N52" s="13" t="s">
        <v>688</v>
      </c>
      <c r="O52" s="223"/>
      <c r="P52" s="31">
        <f t="shared" si="0"/>
        <v>1651.5399999999972</v>
      </c>
      <c r="Q52" s="31">
        <f>SUBTOTAL(9,$F$2:F52)</f>
        <v>16648.120000000003</v>
      </c>
      <c r="R52" s="31">
        <f>SUBTOTAL(9,$G$2:G52)</f>
        <v>18299.66</v>
      </c>
    </row>
    <row r="53" spans="1:18" ht="15.75" customHeight="1">
      <c r="A53" s="43">
        <v>273</v>
      </c>
      <c r="B53" s="28">
        <v>42626</v>
      </c>
      <c r="C53" s="29" t="s">
        <v>4275</v>
      </c>
      <c r="D53" s="52"/>
      <c r="F53" s="30">
        <v>819</v>
      </c>
      <c r="G53" s="30"/>
      <c r="H53" s="35"/>
      <c r="I53" s="43" t="s">
        <v>91</v>
      </c>
      <c r="J53" s="43" t="s">
        <v>87</v>
      </c>
      <c r="K53" s="43" t="s">
        <v>4276</v>
      </c>
      <c r="L53" s="263"/>
      <c r="N53" s="13" t="s">
        <v>688</v>
      </c>
      <c r="O53" s="223"/>
      <c r="P53" s="31">
        <f t="shared" si="0"/>
        <v>832.53999999999724</v>
      </c>
      <c r="Q53" s="31">
        <f>SUBTOTAL(9,$F$2:F53)</f>
        <v>17467.120000000003</v>
      </c>
      <c r="R53" s="31">
        <f>SUBTOTAL(9,$G$2:G53)</f>
        <v>18299.66</v>
      </c>
    </row>
    <row r="54" spans="1:18" ht="15.75" customHeight="1">
      <c r="A54" s="43">
        <v>273</v>
      </c>
      <c r="B54" s="28">
        <v>42636</v>
      </c>
      <c r="C54" s="29" t="s">
        <v>4277</v>
      </c>
      <c r="D54" s="52"/>
      <c r="F54" s="30">
        <v>98.99</v>
      </c>
      <c r="G54" s="30"/>
      <c r="H54" s="35"/>
      <c r="I54" s="43" t="s">
        <v>89</v>
      </c>
      <c r="J54" s="43"/>
      <c r="K54" s="43" t="s">
        <v>3213</v>
      </c>
      <c r="L54" s="263">
        <v>384671758</v>
      </c>
      <c r="N54" s="13" t="s">
        <v>688</v>
      </c>
      <c r="O54" s="223"/>
      <c r="P54" s="31">
        <f t="shared" si="0"/>
        <v>733.54999999999563</v>
      </c>
      <c r="Q54" s="31">
        <f>SUBTOTAL(9,$F$2:F54)</f>
        <v>17566.110000000004</v>
      </c>
      <c r="R54" s="31">
        <f>SUBTOTAL(9,$G$2:G54)</f>
        <v>18299.66</v>
      </c>
    </row>
    <row r="55" spans="1:18" ht="15.75" customHeight="1">
      <c r="A55" s="43">
        <v>273</v>
      </c>
      <c r="B55" s="28">
        <v>42637</v>
      </c>
      <c r="C55" s="29" t="s">
        <v>4261</v>
      </c>
      <c r="D55" s="52"/>
      <c r="F55" s="30">
        <v>198.99</v>
      </c>
      <c r="G55" s="30"/>
      <c r="H55" s="35"/>
      <c r="I55" s="43" t="s">
        <v>89</v>
      </c>
      <c r="J55" s="43" t="s">
        <v>87</v>
      </c>
      <c r="K55" s="43" t="s">
        <v>4261</v>
      </c>
      <c r="L55" s="263"/>
      <c r="N55" s="13" t="s">
        <v>688</v>
      </c>
      <c r="O55" s="223"/>
      <c r="P55" s="31">
        <f t="shared" si="0"/>
        <v>534.55999999999403</v>
      </c>
      <c r="Q55" s="31">
        <f>SUBTOTAL(9,$F$2:F55)</f>
        <v>17765.100000000006</v>
      </c>
      <c r="R55" s="31">
        <f>SUBTOTAL(9,$G$2:G55)</f>
        <v>18299.66</v>
      </c>
    </row>
    <row r="56" spans="1:18" ht="15.75" customHeight="1">
      <c r="A56" s="43">
        <v>273</v>
      </c>
      <c r="B56" s="28">
        <v>42643</v>
      </c>
      <c r="C56" s="29" t="s">
        <v>4278</v>
      </c>
      <c r="D56" s="52"/>
      <c r="F56" s="30">
        <v>38.9</v>
      </c>
      <c r="G56" s="30"/>
      <c r="H56" s="35"/>
      <c r="I56" s="43" t="s">
        <v>89</v>
      </c>
      <c r="J56" s="43" t="s">
        <v>87</v>
      </c>
      <c r="K56" s="43" t="s">
        <v>4244</v>
      </c>
      <c r="L56" s="263"/>
      <c r="N56" s="13" t="s">
        <v>688</v>
      </c>
      <c r="O56" s="223"/>
      <c r="P56" s="31">
        <f t="shared" si="0"/>
        <v>495.65999999999258</v>
      </c>
      <c r="Q56" s="31">
        <f>SUBTOTAL(9,$F$2:F56)</f>
        <v>17804.000000000007</v>
      </c>
      <c r="R56" s="31">
        <f>SUBTOTAL(9,$G$2:G56)</f>
        <v>18299.66</v>
      </c>
    </row>
    <row r="57" spans="1:18" ht="15.75" customHeight="1">
      <c r="A57" s="43">
        <v>273</v>
      </c>
      <c r="B57" s="28">
        <v>42656</v>
      </c>
      <c r="C57" s="29" t="s">
        <v>689</v>
      </c>
      <c r="D57" s="52"/>
      <c r="F57" s="30">
        <v>62</v>
      </c>
      <c r="G57" s="30"/>
      <c r="H57" s="35"/>
      <c r="I57" s="43" t="s">
        <v>89</v>
      </c>
      <c r="J57" s="43" t="s">
        <v>87</v>
      </c>
      <c r="K57" s="43" t="s">
        <v>4258</v>
      </c>
      <c r="L57" s="263">
        <v>7365</v>
      </c>
      <c r="N57" s="13" t="s">
        <v>688</v>
      </c>
      <c r="O57" s="223"/>
      <c r="P57" s="31">
        <f t="shared" si="0"/>
        <v>433.65999999999258</v>
      </c>
      <c r="Q57" s="31">
        <f>SUBTOTAL(9,$F$2:F57)</f>
        <v>17866.000000000007</v>
      </c>
      <c r="R57" s="31">
        <f>SUBTOTAL(9,$G$2:G57)</f>
        <v>18299.66</v>
      </c>
    </row>
    <row r="58" spans="1:18" ht="15.75" customHeight="1">
      <c r="A58" s="43">
        <v>273</v>
      </c>
      <c r="B58" s="28">
        <v>42666</v>
      </c>
      <c r="C58" s="29" t="s">
        <v>4279</v>
      </c>
      <c r="D58" s="52"/>
      <c r="F58" s="30">
        <v>98.99</v>
      </c>
      <c r="G58" s="30"/>
      <c r="H58" s="35"/>
      <c r="I58" s="43" t="s">
        <v>89</v>
      </c>
      <c r="J58" s="43" t="s">
        <v>87</v>
      </c>
      <c r="K58" s="43" t="s">
        <v>4244</v>
      </c>
      <c r="L58" s="263">
        <v>81266229</v>
      </c>
      <c r="N58" s="13" t="s">
        <v>688</v>
      </c>
      <c r="O58" s="223"/>
      <c r="P58" s="31">
        <f t="shared" si="0"/>
        <v>334.66999999999098</v>
      </c>
      <c r="Q58" s="31">
        <f>SUBTOTAL(9,$F$2:F58)</f>
        <v>17964.990000000009</v>
      </c>
      <c r="R58" s="31">
        <f>SUBTOTAL(9,$G$2:G58)</f>
        <v>18299.66</v>
      </c>
    </row>
    <row r="59" spans="1:18" ht="15.75" customHeight="1">
      <c r="A59" s="43">
        <v>273</v>
      </c>
      <c r="B59" s="28">
        <v>42673</v>
      </c>
      <c r="C59" s="29" t="s">
        <v>4274</v>
      </c>
      <c r="D59" s="52"/>
      <c r="F59" s="30">
        <v>198.99</v>
      </c>
      <c r="G59" s="30"/>
      <c r="H59" s="35"/>
      <c r="I59" s="43" t="s">
        <v>89</v>
      </c>
      <c r="J59" s="43" t="s">
        <v>87</v>
      </c>
      <c r="K59" s="43" t="s">
        <v>4261</v>
      </c>
      <c r="L59" s="263"/>
      <c r="N59" s="13" t="s">
        <v>688</v>
      </c>
      <c r="O59" s="223"/>
      <c r="P59" s="31">
        <f t="shared" si="0"/>
        <v>135.67999999998938</v>
      </c>
      <c r="Q59" s="31">
        <f>SUBTOTAL(9,$F$2:F59)</f>
        <v>18163.98000000001</v>
      </c>
      <c r="R59" s="31">
        <f>SUBTOTAL(9,$G$2:G59)</f>
        <v>18299.66</v>
      </c>
    </row>
    <row r="60" spans="1:18" ht="15.75" customHeight="1">
      <c r="A60" s="43">
        <v>273</v>
      </c>
      <c r="B60" s="28">
        <v>42673</v>
      </c>
      <c r="C60" s="29" t="s">
        <v>700</v>
      </c>
      <c r="D60" s="52"/>
      <c r="F60" s="30"/>
      <c r="G60" s="30">
        <v>1100</v>
      </c>
      <c r="H60" s="35"/>
      <c r="I60" s="43" t="s">
        <v>169</v>
      </c>
      <c r="J60" s="43"/>
      <c r="K60" s="43"/>
      <c r="L60" s="263">
        <v>61</v>
      </c>
      <c r="N60" s="13" t="s">
        <v>688</v>
      </c>
      <c r="O60" s="223"/>
      <c r="P60" s="31">
        <f t="shared" si="0"/>
        <v>1235.6799999999894</v>
      </c>
      <c r="Q60" s="31">
        <f>SUBTOTAL(9,$F$2:F60)</f>
        <v>18163.98000000001</v>
      </c>
      <c r="R60" s="31">
        <f>SUBTOTAL(9,$G$2:G60)</f>
        <v>19399.66</v>
      </c>
    </row>
    <row r="61" spans="1:18" ht="15.75" customHeight="1">
      <c r="A61" s="43">
        <v>273</v>
      </c>
      <c r="B61" s="28">
        <v>42673</v>
      </c>
      <c r="C61" s="29" t="s">
        <v>4281</v>
      </c>
      <c r="D61" s="52"/>
      <c r="F61" s="30">
        <v>38.9</v>
      </c>
      <c r="G61" s="30"/>
      <c r="H61" s="35"/>
      <c r="I61" s="43" t="s">
        <v>89</v>
      </c>
      <c r="J61" s="43">
        <v>316</v>
      </c>
      <c r="K61" s="43" t="s">
        <v>4244</v>
      </c>
      <c r="L61" s="263"/>
      <c r="N61" s="13" t="s">
        <v>688</v>
      </c>
      <c r="O61" s="223"/>
      <c r="P61" s="31">
        <f t="shared" si="0"/>
        <v>1196.7799999999879</v>
      </c>
      <c r="Q61" s="31">
        <f>SUBTOTAL(9,$F$2:F61)</f>
        <v>18202.880000000012</v>
      </c>
      <c r="R61" s="31">
        <f>SUBTOTAL(9,$G$2:G61)</f>
        <v>19399.66</v>
      </c>
    </row>
    <row r="62" spans="1:18" ht="15.75" customHeight="1">
      <c r="A62" s="43">
        <v>273</v>
      </c>
      <c r="B62" s="28">
        <v>42673</v>
      </c>
      <c r="C62" s="29" t="s">
        <v>4284</v>
      </c>
      <c r="D62" s="52"/>
      <c r="F62" s="30">
        <v>41.23</v>
      </c>
      <c r="G62" s="30"/>
      <c r="H62" s="35"/>
      <c r="I62" s="43" t="s">
        <v>89</v>
      </c>
      <c r="J62" s="43" t="s">
        <v>87</v>
      </c>
      <c r="K62" s="43" t="s">
        <v>4244</v>
      </c>
      <c r="L62" s="263"/>
      <c r="N62" s="13" t="s">
        <v>688</v>
      </c>
      <c r="O62" s="223"/>
      <c r="P62" s="31">
        <f t="shared" si="0"/>
        <v>1155.5499999999884</v>
      </c>
      <c r="Q62" s="31">
        <f>SUBTOTAL(9,$F$2:F62)</f>
        <v>18244.110000000011</v>
      </c>
      <c r="R62" s="31">
        <f>SUBTOTAL(9,$G$2:G62)</f>
        <v>19399.66</v>
      </c>
    </row>
    <row r="63" spans="1:18" ht="15.75" customHeight="1">
      <c r="A63" s="43">
        <v>273</v>
      </c>
      <c r="B63" s="28">
        <v>42687</v>
      </c>
      <c r="C63" s="29" t="s">
        <v>4280</v>
      </c>
      <c r="D63" s="52"/>
      <c r="F63" s="30">
        <v>702</v>
      </c>
      <c r="G63" s="30"/>
      <c r="H63" s="35"/>
      <c r="I63" s="43" t="s">
        <v>91</v>
      </c>
      <c r="J63" s="43" t="s">
        <v>87</v>
      </c>
      <c r="K63" s="43" t="s">
        <v>611</v>
      </c>
      <c r="L63" s="263">
        <v>412</v>
      </c>
      <c r="N63" s="13" t="s">
        <v>688</v>
      </c>
      <c r="O63" s="223"/>
      <c r="P63" s="31">
        <f t="shared" si="0"/>
        <v>453.54999999998836</v>
      </c>
      <c r="Q63" s="31">
        <f>SUBTOTAL(9,$F$2:F63)</f>
        <v>18946.110000000011</v>
      </c>
      <c r="R63" s="31">
        <f>SUBTOTAL(9,$G$2:G63)</f>
        <v>19399.66</v>
      </c>
    </row>
    <row r="64" spans="1:18" ht="15.75" customHeight="1">
      <c r="A64" s="43">
        <v>273</v>
      </c>
      <c r="B64" s="28">
        <v>42697</v>
      </c>
      <c r="C64" s="29" t="s">
        <v>4282</v>
      </c>
      <c r="D64" s="52"/>
      <c r="F64" s="30">
        <v>98.99</v>
      </c>
      <c r="G64" s="30"/>
      <c r="H64" s="35"/>
      <c r="I64" s="43" t="s">
        <v>89</v>
      </c>
      <c r="J64" s="43" t="s">
        <v>87</v>
      </c>
      <c r="K64" s="43" t="s">
        <v>2776</v>
      </c>
      <c r="L64" s="263">
        <v>387611594</v>
      </c>
      <c r="N64" s="13" t="s">
        <v>688</v>
      </c>
      <c r="O64" s="223"/>
      <c r="P64" s="31">
        <f t="shared" si="0"/>
        <v>354.55999999998676</v>
      </c>
      <c r="Q64" s="31">
        <f>SUBTOTAL(9,$F$2:F64)</f>
        <v>19045.100000000013</v>
      </c>
      <c r="R64" s="31">
        <f>SUBTOTAL(9,$G$2:G64)</f>
        <v>19399.66</v>
      </c>
    </row>
    <row r="65" spans="1:18" ht="15.75" customHeight="1">
      <c r="A65" s="43">
        <v>273</v>
      </c>
      <c r="B65" s="28">
        <v>42702</v>
      </c>
      <c r="C65" s="29" t="s">
        <v>4261</v>
      </c>
      <c r="D65" s="52"/>
      <c r="F65" s="30">
        <v>198.99</v>
      </c>
      <c r="G65" s="30"/>
      <c r="H65" s="35"/>
      <c r="I65" s="43" t="s">
        <v>89</v>
      </c>
      <c r="J65" s="43" t="s">
        <v>87</v>
      </c>
      <c r="K65" s="43" t="s">
        <v>4261</v>
      </c>
      <c r="L65" s="263"/>
      <c r="N65" s="13" t="s">
        <v>688</v>
      </c>
      <c r="O65" s="223"/>
      <c r="P65" s="31">
        <f t="shared" si="0"/>
        <v>155.56999999998516</v>
      </c>
      <c r="Q65" s="31">
        <f>SUBTOTAL(9,$F$2:F65)</f>
        <v>19244.090000000015</v>
      </c>
      <c r="R65" s="31">
        <f>SUBTOTAL(9,$G$2:G65)</f>
        <v>19399.66</v>
      </c>
    </row>
    <row r="66" spans="1:18" ht="15.75" customHeight="1">
      <c r="A66" s="43">
        <v>273</v>
      </c>
      <c r="B66" s="28">
        <v>42710</v>
      </c>
      <c r="C66" s="29" t="s">
        <v>4283</v>
      </c>
      <c r="D66" s="52"/>
      <c r="F66" s="30">
        <v>1170</v>
      </c>
      <c r="G66" s="30"/>
      <c r="H66" s="35"/>
      <c r="I66" s="43" t="s">
        <v>91</v>
      </c>
      <c r="J66" s="43" t="s">
        <v>87</v>
      </c>
      <c r="K66" s="43" t="s">
        <v>3313</v>
      </c>
      <c r="L66" s="263">
        <v>101312</v>
      </c>
      <c r="N66" s="13" t="s">
        <v>688</v>
      </c>
      <c r="O66" s="223"/>
      <c r="P66" s="31">
        <f t="shared" ref="P66:P129" si="1">R66-Q66</f>
        <v>-1014.4300000000148</v>
      </c>
      <c r="Q66" s="31">
        <f>SUBTOTAL(9,$F$2:F66)</f>
        <v>20414.090000000015</v>
      </c>
      <c r="R66" s="31">
        <f>SUBTOTAL(9,$G$2:G66)</f>
        <v>19399.66</v>
      </c>
    </row>
    <row r="67" spans="1:18" ht="15.75" customHeight="1">
      <c r="A67" s="43">
        <v>273</v>
      </c>
      <c r="B67" s="28">
        <v>42728</v>
      </c>
      <c r="C67" s="29" t="s">
        <v>4285</v>
      </c>
      <c r="D67" s="52"/>
      <c r="F67" s="30">
        <v>98.99</v>
      </c>
      <c r="G67" s="30"/>
      <c r="H67" s="35"/>
      <c r="I67" s="43" t="s">
        <v>89</v>
      </c>
      <c r="J67" s="43" t="s">
        <v>87</v>
      </c>
      <c r="K67" s="43"/>
      <c r="L67" s="263"/>
      <c r="N67" s="13" t="s">
        <v>688</v>
      </c>
      <c r="O67" s="223"/>
      <c r="P67" s="31">
        <f t="shared" si="1"/>
        <v>-1113.4200000000164</v>
      </c>
      <c r="Q67" s="31">
        <f>SUBTOTAL(9,$F$2:F67)</f>
        <v>20513.080000000016</v>
      </c>
      <c r="R67" s="31">
        <f>SUBTOTAL(9,$G$2:G67)</f>
        <v>19399.66</v>
      </c>
    </row>
    <row r="68" spans="1:18" ht="15.75" customHeight="1">
      <c r="A68" s="43">
        <v>273</v>
      </c>
      <c r="B68" s="28">
        <v>42730</v>
      </c>
      <c r="C68" s="29" t="s">
        <v>4261</v>
      </c>
      <c r="D68" s="52"/>
      <c r="F68" s="30">
        <v>198.99</v>
      </c>
      <c r="G68" s="30"/>
      <c r="H68" s="35"/>
      <c r="I68" s="43" t="s">
        <v>89</v>
      </c>
      <c r="J68" s="43" t="s">
        <v>87</v>
      </c>
      <c r="K68" s="43" t="s">
        <v>4261</v>
      </c>
      <c r="L68" s="263"/>
      <c r="N68" s="13" t="s">
        <v>688</v>
      </c>
      <c r="O68" s="223"/>
      <c r="P68" s="31">
        <f t="shared" si="1"/>
        <v>-1312.410000000018</v>
      </c>
      <c r="Q68" s="31">
        <f>SUBTOTAL(9,$F$2:F68)</f>
        <v>20712.070000000018</v>
      </c>
      <c r="R68" s="31">
        <f>SUBTOTAL(9,$G$2:G68)</f>
        <v>19399.66</v>
      </c>
    </row>
    <row r="69" spans="1:18" ht="15.75" customHeight="1">
      <c r="A69" s="43">
        <v>273</v>
      </c>
      <c r="B69" s="28">
        <v>42737</v>
      </c>
      <c r="C69" s="29" t="s">
        <v>4287</v>
      </c>
      <c r="D69" s="52"/>
      <c r="F69" s="30">
        <v>503</v>
      </c>
      <c r="G69" s="30"/>
      <c r="H69" s="35"/>
      <c r="I69" s="43" t="s">
        <v>91</v>
      </c>
      <c r="J69" s="43" t="s">
        <v>87</v>
      </c>
      <c r="K69" s="43" t="s">
        <v>791</v>
      </c>
      <c r="L69" s="263">
        <v>93</v>
      </c>
      <c r="N69" s="13" t="s">
        <v>688</v>
      </c>
      <c r="O69" s="223"/>
      <c r="P69" s="31">
        <f t="shared" si="1"/>
        <v>-1815.410000000018</v>
      </c>
      <c r="Q69" s="31">
        <f>SUBTOTAL(9,$F$2:F69)</f>
        <v>21215.070000000018</v>
      </c>
      <c r="R69" s="31">
        <f>SUBTOTAL(9,$G$2:G69)</f>
        <v>19399.66</v>
      </c>
    </row>
    <row r="70" spans="1:18" ht="15.75" customHeight="1">
      <c r="A70" s="43">
        <v>273</v>
      </c>
      <c r="B70" s="28">
        <v>42738</v>
      </c>
      <c r="C70" s="29" t="s">
        <v>4288</v>
      </c>
      <c r="D70" s="52"/>
      <c r="F70" s="30">
        <v>585</v>
      </c>
      <c r="G70" s="30"/>
      <c r="H70" s="35"/>
      <c r="I70" s="43" t="s">
        <v>91</v>
      </c>
      <c r="J70" s="43" t="s">
        <v>87</v>
      </c>
      <c r="K70" s="43" t="s">
        <v>714</v>
      </c>
      <c r="L70" s="263"/>
      <c r="N70" s="13" t="s">
        <v>688</v>
      </c>
      <c r="O70" s="223"/>
      <c r="P70" s="31">
        <f t="shared" si="1"/>
        <v>-2400.410000000018</v>
      </c>
      <c r="Q70" s="31">
        <f>SUBTOTAL(9,$F$2:F70)</f>
        <v>21800.070000000018</v>
      </c>
      <c r="R70" s="31">
        <f>SUBTOTAL(9,$G$2:G70)</f>
        <v>19399.66</v>
      </c>
    </row>
    <row r="71" spans="1:18" ht="15.75" customHeight="1">
      <c r="A71" s="43">
        <v>273</v>
      </c>
      <c r="B71" s="28">
        <v>42751</v>
      </c>
      <c r="C71" s="29" t="s">
        <v>4289</v>
      </c>
      <c r="D71" s="52"/>
      <c r="F71" s="30">
        <v>208.5</v>
      </c>
      <c r="G71" s="30"/>
      <c r="H71" s="35"/>
      <c r="I71" s="43" t="s">
        <v>89</v>
      </c>
      <c r="J71" s="43" t="s">
        <v>87</v>
      </c>
      <c r="K71" s="43" t="s">
        <v>4290</v>
      </c>
      <c r="L71" s="263"/>
      <c r="N71" s="13" t="s">
        <v>688</v>
      </c>
      <c r="O71" s="223"/>
      <c r="P71" s="31">
        <f t="shared" si="1"/>
        <v>-2608.910000000018</v>
      </c>
      <c r="Q71" s="31">
        <f>SUBTOTAL(9,$F$2:F71)</f>
        <v>22008.570000000018</v>
      </c>
      <c r="R71" s="31">
        <f>SUBTOTAL(9,$G$2:G71)</f>
        <v>19399.66</v>
      </c>
    </row>
    <row r="72" spans="1:18" ht="15.75" customHeight="1">
      <c r="A72" s="43">
        <v>273</v>
      </c>
      <c r="B72" s="28">
        <v>42758</v>
      </c>
      <c r="C72" s="29" t="s">
        <v>4291</v>
      </c>
      <c r="D72" s="52"/>
      <c r="F72" s="30">
        <v>98.99</v>
      </c>
      <c r="G72" s="30"/>
      <c r="H72" s="35"/>
      <c r="I72" s="43" t="s">
        <v>89</v>
      </c>
      <c r="J72" s="43" t="s">
        <v>87</v>
      </c>
      <c r="K72" s="43" t="s">
        <v>3213</v>
      </c>
      <c r="L72" s="263" t="s">
        <v>4292</v>
      </c>
      <c r="N72" s="13" t="s">
        <v>688</v>
      </c>
      <c r="O72" s="223"/>
      <c r="P72" s="31">
        <f t="shared" si="1"/>
        <v>-2707.9000000000196</v>
      </c>
      <c r="Q72" s="31">
        <f>SUBTOTAL(9,$F$2:F72)</f>
        <v>22107.560000000019</v>
      </c>
      <c r="R72" s="31">
        <f>SUBTOTAL(9,$G$2:G72)</f>
        <v>19399.66</v>
      </c>
    </row>
    <row r="73" spans="1:18" ht="15.75" customHeight="1">
      <c r="A73" s="43">
        <v>273</v>
      </c>
      <c r="B73" s="28">
        <v>42758</v>
      </c>
      <c r="C73" s="29" t="s">
        <v>1598</v>
      </c>
      <c r="D73" s="52"/>
      <c r="F73" s="30">
        <v>550</v>
      </c>
      <c r="G73" s="30"/>
      <c r="H73" s="35"/>
      <c r="I73" s="43" t="s">
        <v>91</v>
      </c>
      <c r="J73" s="43" t="s">
        <v>87</v>
      </c>
      <c r="K73" s="43" t="s">
        <v>1263</v>
      </c>
      <c r="L73" s="263"/>
      <c r="N73" s="13" t="s">
        <v>688</v>
      </c>
      <c r="O73" s="223"/>
      <c r="P73" s="31">
        <f t="shared" si="1"/>
        <v>-3257.9000000000196</v>
      </c>
      <c r="Q73" s="31">
        <f>SUBTOTAL(9,$F$2:F73)</f>
        <v>22657.560000000019</v>
      </c>
      <c r="R73" s="31">
        <f>SUBTOTAL(9,$G$2:G73)</f>
        <v>19399.66</v>
      </c>
    </row>
    <row r="74" spans="1:18" ht="15.75" customHeight="1">
      <c r="A74" s="43">
        <v>273</v>
      </c>
      <c r="B74" s="28">
        <v>42760</v>
      </c>
      <c r="C74" s="29" t="s">
        <v>4293</v>
      </c>
      <c r="D74" s="52"/>
      <c r="F74" s="30">
        <v>1404</v>
      </c>
      <c r="G74" s="30"/>
      <c r="H74" s="35"/>
      <c r="I74" s="43"/>
      <c r="J74" s="43" t="s">
        <v>87</v>
      </c>
      <c r="K74" s="43"/>
      <c r="L74" s="263"/>
      <c r="N74" s="13" t="s">
        <v>688</v>
      </c>
      <c r="O74" s="223"/>
      <c r="P74" s="31">
        <f t="shared" si="1"/>
        <v>-4661.9000000000196</v>
      </c>
      <c r="Q74" s="31">
        <f>SUBTOTAL(9,$F$2:F74)</f>
        <v>24061.560000000019</v>
      </c>
      <c r="R74" s="31">
        <f>SUBTOTAL(9,$G$2:G74)</f>
        <v>19399.66</v>
      </c>
    </row>
    <row r="75" spans="1:18" ht="15.75" customHeight="1">
      <c r="A75" s="43">
        <v>273</v>
      </c>
      <c r="B75" s="28">
        <v>42761</v>
      </c>
      <c r="C75" s="29" t="s">
        <v>4296</v>
      </c>
      <c r="D75" s="52"/>
      <c r="F75" s="30">
        <v>11700</v>
      </c>
      <c r="G75" s="30"/>
      <c r="H75" s="35"/>
      <c r="I75" s="43" t="s">
        <v>91</v>
      </c>
      <c r="J75" s="43"/>
      <c r="K75" s="43" t="s">
        <v>4297</v>
      </c>
      <c r="L75" s="263">
        <v>226</v>
      </c>
      <c r="N75" s="13" t="s">
        <v>688</v>
      </c>
      <c r="O75" s="223"/>
      <c r="P75" s="31">
        <f t="shared" si="1"/>
        <v>-16361.90000000002</v>
      </c>
      <c r="Q75" s="31">
        <f>SUBTOTAL(9,$F$2:F75)</f>
        <v>35761.560000000019</v>
      </c>
      <c r="R75" s="31">
        <f>SUBTOTAL(9,$G$2:G75)</f>
        <v>19399.66</v>
      </c>
    </row>
    <row r="76" spans="1:18" ht="15.75" customHeight="1">
      <c r="A76" s="43">
        <v>273</v>
      </c>
      <c r="B76" s="28">
        <v>42765</v>
      </c>
      <c r="C76" s="409" t="s">
        <v>4294</v>
      </c>
      <c r="D76" s="52"/>
      <c r="F76" s="30">
        <v>334.9</v>
      </c>
      <c r="G76" s="30"/>
      <c r="H76" s="35"/>
      <c r="I76" s="43" t="s">
        <v>89</v>
      </c>
      <c r="J76" s="43" t="s">
        <v>87</v>
      </c>
      <c r="K76" s="43" t="s">
        <v>4295</v>
      </c>
      <c r="L76" s="263">
        <v>34145938</v>
      </c>
      <c r="N76" s="13" t="s">
        <v>688</v>
      </c>
      <c r="O76" s="223"/>
      <c r="P76" s="31">
        <f t="shared" si="1"/>
        <v>-16696.800000000021</v>
      </c>
      <c r="Q76" s="31">
        <f>SUBTOTAL(9,$F$2:F76)</f>
        <v>36096.460000000021</v>
      </c>
      <c r="R76" s="31">
        <f>SUBTOTAL(9,$G$2:G76)</f>
        <v>19399.66</v>
      </c>
    </row>
    <row r="77" spans="1:18" ht="15.75" customHeight="1">
      <c r="A77" s="43">
        <v>273</v>
      </c>
      <c r="B77" s="28">
        <v>42766</v>
      </c>
      <c r="C77" s="29" t="s">
        <v>4299</v>
      </c>
      <c r="D77" s="52"/>
      <c r="F77" s="30">
        <v>42.9</v>
      </c>
      <c r="G77" s="30"/>
      <c r="H77" s="35"/>
      <c r="I77" s="43" t="s">
        <v>89</v>
      </c>
      <c r="J77" s="43" t="s">
        <v>87</v>
      </c>
      <c r="K77" s="43" t="s">
        <v>4244</v>
      </c>
      <c r="L77" s="263"/>
      <c r="N77" s="13" t="s">
        <v>688</v>
      </c>
      <c r="O77" s="223"/>
      <c r="P77" s="31">
        <f t="shared" si="1"/>
        <v>-16739.700000000023</v>
      </c>
      <c r="Q77" s="31">
        <f>SUBTOTAL(9,$F$2:F77)</f>
        <v>36139.360000000022</v>
      </c>
      <c r="R77" s="31">
        <f>SUBTOTAL(9,$G$2:G77)</f>
        <v>19399.66</v>
      </c>
    </row>
    <row r="78" spans="1:18" ht="15.75" customHeight="1">
      <c r="A78" s="43">
        <v>273</v>
      </c>
      <c r="B78" s="28">
        <v>42767</v>
      </c>
      <c r="C78" s="588" t="s">
        <v>588</v>
      </c>
      <c r="D78" s="52"/>
      <c r="F78" s="30">
        <v>250</v>
      </c>
      <c r="G78" s="30"/>
      <c r="H78" s="35"/>
      <c r="I78" s="43" t="s">
        <v>169</v>
      </c>
      <c r="J78" s="43"/>
      <c r="K78" s="43"/>
      <c r="L78" s="263"/>
      <c r="N78" s="13" t="s">
        <v>688</v>
      </c>
      <c r="O78" s="223"/>
      <c r="P78" s="31">
        <f t="shared" si="1"/>
        <v>-16989.700000000023</v>
      </c>
      <c r="Q78" s="31">
        <f>SUBTOTAL(9,$F$2:F78)</f>
        <v>36389.360000000022</v>
      </c>
      <c r="R78" s="31">
        <f>SUBTOTAL(9,$G$2:G78)</f>
        <v>19399.66</v>
      </c>
    </row>
    <row r="79" spans="1:18" ht="15.75" customHeight="1">
      <c r="A79" s="43">
        <v>273</v>
      </c>
      <c r="B79" s="28">
        <v>42767</v>
      </c>
      <c r="C79" s="29" t="s">
        <v>4261</v>
      </c>
      <c r="D79" s="52"/>
      <c r="F79" s="30">
        <v>198.99</v>
      </c>
      <c r="G79" s="30"/>
      <c r="H79" s="35"/>
      <c r="I79" s="43" t="s">
        <v>89</v>
      </c>
      <c r="J79" s="43" t="s">
        <v>87</v>
      </c>
      <c r="K79" s="43" t="s">
        <v>4261</v>
      </c>
      <c r="L79" s="263">
        <v>61462893</v>
      </c>
      <c r="N79" s="13" t="s">
        <v>688</v>
      </c>
      <c r="O79" s="223"/>
      <c r="P79" s="31">
        <f t="shared" si="1"/>
        <v>-17188.690000000021</v>
      </c>
      <c r="Q79" s="31">
        <f>SUBTOTAL(9,$F$2:F79)</f>
        <v>36588.35000000002</v>
      </c>
      <c r="R79" s="31">
        <f>SUBTOTAL(9,$G$2:G79)</f>
        <v>19399.66</v>
      </c>
    </row>
    <row r="80" spans="1:18" ht="15.75" customHeight="1">
      <c r="A80" s="43">
        <v>273</v>
      </c>
      <c r="B80" s="28">
        <v>42768</v>
      </c>
      <c r="C80" s="29" t="s">
        <v>700</v>
      </c>
      <c r="D80" s="52"/>
      <c r="F80" s="30"/>
      <c r="G80" s="30">
        <v>37000</v>
      </c>
      <c r="H80" s="35"/>
      <c r="I80" s="43"/>
      <c r="J80" s="43" t="s">
        <v>87</v>
      </c>
      <c r="K80" s="43"/>
      <c r="L80" s="263"/>
      <c r="N80" s="13" t="s">
        <v>688</v>
      </c>
      <c r="O80" s="223"/>
      <c r="P80" s="31">
        <f t="shared" si="1"/>
        <v>19811.309999999983</v>
      </c>
      <c r="Q80" s="31">
        <f>SUBTOTAL(9,$F$2:F80)</f>
        <v>36588.35000000002</v>
      </c>
      <c r="R80" s="31">
        <f>SUBTOTAL(9,$G$2:G80)</f>
        <v>56399.66</v>
      </c>
    </row>
    <row r="81" spans="1:18" ht="15.75" customHeight="1">
      <c r="A81" s="43">
        <v>273</v>
      </c>
      <c r="B81" s="28">
        <v>42768</v>
      </c>
      <c r="C81" s="29" t="s">
        <v>4296</v>
      </c>
      <c r="D81" s="52"/>
      <c r="F81" s="30">
        <v>10530</v>
      </c>
      <c r="G81" s="30"/>
      <c r="H81" s="35"/>
      <c r="I81" s="43"/>
      <c r="J81" s="43" t="s">
        <v>87</v>
      </c>
      <c r="K81" s="43" t="s">
        <v>4297</v>
      </c>
      <c r="L81" s="263">
        <v>226</v>
      </c>
      <c r="N81" s="13" t="s">
        <v>688</v>
      </c>
      <c r="O81" s="223"/>
      <c r="P81" s="31">
        <f t="shared" si="1"/>
        <v>9281.3099999999831</v>
      </c>
      <c r="Q81" s="31">
        <f>SUBTOTAL(9,$F$2:F81)</f>
        <v>47118.35000000002</v>
      </c>
      <c r="R81" s="31">
        <f>SUBTOTAL(9,$G$2:G81)</f>
        <v>56399.66</v>
      </c>
    </row>
    <row r="82" spans="1:18" ht="15.75" customHeight="1">
      <c r="A82" s="43">
        <v>273</v>
      </c>
      <c r="B82" s="28">
        <v>42768</v>
      </c>
      <c r="C82" s="29" t="s">
        <v>4305</v>
      </c>
      <c r="D82" s="52"/>
      <c r="F82" s="30">
        <v>184.95</v>
      </c>
      <c r="G82" s="30"/>
      <c r="H82" s="35"/>
      <c r="I82" s="43" t="s">
        <v>89</v>
      </c>
      <c r="J82" s="43" t="s">
        <v>87</v>
      </c>
      <c r="K82" s="43" t="s">
        <v>2152</v>
      </c>
      <c r="L82" s="263" t="s">
        <v>4306</v>
      </c>
      <c r="N82" s="13" t="s">
        <v>688</v>
      </c>
      <c r="O82" s="223"/>
      <c r="P82" s="31">
        <f t="shared" si="1"/>
        <v>9096.359999999986</v>
      </c>
      <c r="Q82" s="31">
        <f>SUBTOTAL(9,$F$2:F82)</f>
        <v>47303.300000000017</v>
      </c>
      <c r="R82" s="31">
        <f>SUBTOTAL(9,$G$2:G82)</f>
        <v>56399.66</v>
      </c>
    </row>
    <row r="83" spans="1:18" ht="15.75" customHeight="1">
      <c r="A83" s="43">
        <v>273</v>
      </c>
      <c r="B83" s="28">
        <v>42773</v>
      </c>
      <c r="C83" s="29" t="s">
        <v>4296</v>
      </c>
      <c r="D83" s="52"/>
      <c r="F83" s="30">
        <v>9360</v>
      </c>
      <c r="G83" s="30"/>
      <c r="H83" s="35"/>
      <c r="I83" s="43" t="s">
        <v>91</v>
      </c>
      <c r="J83" s="43" t="s">
        <v>87</v>
      </c>
      <c r="K83" s="43" t="s">
        <v>4297</v>
      </c>
      <c r="L83" s="263"/>
      <c r="N83" s="13" t="s">
        <v>688</v>
      </c>
      <c r="O83" s="223"/>
      <c r="P83" s="31">
        <f t="shared" si="1"/>
        <v>-263.64000000001397</v>
      </c>
      <c r="Q83" s="31">
        <f>SUBTOTAL(9,$F$2:F83)</f>
        <v>56663.300000000017</v>
      </c>
      <c r="R83" s="31">
        <f>SUBTOTAL(9,$G$2:G83)</f>
        <v>56399.66</v>
      </c>
    </row>
    <row r="84" spans="1:18" ht="15.75" customHeight="1">
      <c r="A84" s="43">
        <v>273</v>
      </c>
      <c r="B84" s="28">
        <v>42777</v>
      </c>
      <c r="C84" s="29" t="s">
        <v>4244</v>
      </c>
      <c r="D84" s="52"/>
      <c r="F84" s="30">
        <v>42.9</v>
      </c>
      <c r="G84" s="30"/>
      <c r="H84" s="35"/>
      <c r="I84" s="43" t="s">
        <v>89</v>
      </c>
      <c r="J84" s="43" t="s">
        <v>87</v>
      </c>
      <c r="K84" s="43" t="s">
        <v>4244</v>
      </c>
      <c r="L84" s="263"/>
      <c r="N84" s="13" t="s">
        <v>688</v>
      </c>
      <c r="O84" s="223"/>
      <c r="P84" s="31">
        <f t="shared" si="1"/>
        <v>-306.54000000001543</v>
      </c>
      <c r="Q84" s="31">
        <f>SUBTOTAL(9,$F$2:F84)</f>
        <v>56706.200000000019</v>
      </c>
      <c r="R84" s="31">
        <f>SUBTOTAL(9,$G$2:G84)</f>
        <v>56399.66</v>
      </c>
    </row>
    <row r="85" spans="1:18" ht="15.75" customHeight="1">
      <c r="A85" s="43">
        <v>273</v>
      </c>
      <c r="B85" s="28">
        <v>42789</v>
      </c>
      <c r="C85" s="29" t="s">
        <v>4298</v>
      </c>
      <c r="D85" s="52"/>
      <c r="F85" s="30">
        <v>98.99</v>
      </c>
      <c r="G85" s="30"/>
      <c r="H85" s="35"/>
      <c r="I85" s="43" t="s">
        <v>89</v>
      </c>
      <c r="J85" s="43" t="s">
        <v>87</v>
      </c>
      <c r="K85" s="43" t="s">
        <v>2776</v>
      </c>
      <c r="L85" s="263"/>
      <c r="N85" s="13" t="s">
        <v>688</v>
      </c>
      <c r="O85" s="223"/>
      <c r="P85" s="31">
        <f t="shared" si="1"/>
        <v>-405.53000000001339</v>
      </c>
      <c r="Q85" s="31">
        <f>SUBTOTAL(9,$F$2:F85)</f>
        <v>56805.190000000017</v>
      </c>
      <c r="R85" s="31">
        <f>SUBTOTAL(9,$G$2:G85)</f>
        <v>56399.66</v>
      </c>
    </row>
    <row r="86" spans="1:18" ht="15.75" customHeight="1">
      <c r="A86" s="43">
        <v>273</v>
      </c>
      <c r="B86" s="28">
        <v>42793</v>
      </c>
      <c r="C86" s="29" t="s">
        <v>968</v>
      </c>
      <c r="D86" s="52"/>
      <c r="F86" s="30">
        <v>198.99</v>
      </c>
      <c r="G86" s="30"/>
      <c r="H86" s="35"/>
      <c r="I86" s="43" t="s">
        <v>89</v>
      </c>
      <c r="J86" s="43" t="s">
        <v>87</v>
      </c>
      <c r="K86" s="43" t="s">
        <v>4261</v>
      </c>
      <c r="L86" s="263"/>
      <c r="N86" s="13" t="s">
        <v>688</v>
      </c>
      <c r="O86" s="223"/>
      <c r="P86" s="31">
        <f t="shared" si="1"/>
        <v>-604.52000000001135</v>
      </c>
      <c r="Q86" s="31">
        <f>SUBTOTAL(9,$F$2:F86)</f>
        <v>57004.180000000015</v>
      </c>
      <c r="R86" s="31">
        <f>SUBTOTAL(9,$G$2:G86)</f>
        <v>56399.66</v>
      </c>
    </row>
    <row r="87" spans="1:18" ht="15.75" customHeight="1">
      <c r="A87" s="43">
        <v>273</v>
      </c>
      <c r="B87" s="28">
        <v>42803</v>
      </c>
      <c r="C87" s="29" t="s">
        <v>2157</v>
      </c>
      <c r="D87" s="52"/>
      <c r="F87" s="30">
        <v>25</v>
      </c>
      <c r="G87" s="30"/>
      <c r="H87" s="35"/>
      <c r="I87" s="43" t="s">
        <v>89</v>
      </c>
      <c r="J87" s="43" t="s">
        <v>87</v>
      </c>
      <c r="K87" s="43" t="s">
        <v>4307</v>
      </c>
      <c r="L87" s="263">
        <v>6866</v>
      </c>
      <c r="N87" s="13" t="s">
        <v>688</v>
      </c>
      <c r="O87" s="223"/>
      <c r="P87" s="31">
        <f t="shared" si="1"/>
        <v>-629.52000000001135</v>
      </c>
      <c r="Q87" s="31">
        <f>SUBTOTAL(9,$F$2:F87)</f>
        <v>57029.180000000015</v>
      </c>
      <c r="R87" s="31">
        <f>SUBTOTAL(9,$G$2:G87)</f>
        <v>56399.66</v>
      </c>
    </row>
    <row r="88" spans="1:18" ht="15.75" customHeight="1">
      <c r="A88" s="43">
        <v>273</v>
      </c>
      <c r="B88" s="28">
        <v>42805</v>
      </c>
      <c r="C88" s="29" t="s">
        <v>4308</v>
      </c>
      <c r="D88" s="52"/>
      <c r="F88" s="30">
        <v>42.9</v>
      </c>
      <c r="G88" s="30"/>
      <c r="H88" s="35"/>
      <c r="I88" s="43" t="s">
        <v>89</v>
      </c>
      <c r="J88" s="43" t="s">
        <v>87</v>
      </c>
      <c r="K88" s="43" t="s">
        <v>4244</v>
      </c>
      <c r="L88" s="263"/>
      <c r="N88" s="13" t="s">
        <v>688</v>
      </c>
      <c r="O88" s="223"/>
      <c r="P88" s="31">
        <f t="shared" si="1"/>
        <v>-672.42000000001281</v>
      </c>
      <c r="Q88" s="31">
        <f>SUBTOTAL(9,$F$2:F88)</f>
        <v>57072.080000000016</v>
      </c>
      <c r="R88" s="31">
        <f>SUBTOTAL(9,$G$2:G88)</f>
        <v>56399.66</v>
      </c>
    </row>
    <row r="89" spans="1:18" ht="15.75" customHeight="1">
      <c r="A89" s="43">
        <v>273</v>
      </c>
      <c r="B89" s="28">
        <v>42807</v>
      </c>
      <c r="C89" s="29" t="s">
        <v>1230</v>
      </c>
      <c r="D89" s="52"/>
      <c r="F89" s="30">
        <v>50</v>
      </c>
      <c r="G89" s="30"/>
      <c r="H89" s="35"/>
      <c r="I89" s="43" t="s">
        <v>89</v>
      </c>
      <c r="J89" s="43" t="s">
        <v>87</v>
      </c>
      <c r="K89" s="43" t="s">
        <v>1257</v>
      </c>
      <c r="L89" s="263">
        <v>7683</v>
      </c>
      <c r="N89" s="13" t="s">
        <v>688</v>
      </c>
      <c r="O89" s="223"/>
      <c r="P89" s="31">
        <f t="shared" si="1"/>
        <v>-722.42000000001281</v>
      </c>
      <c r="Q89" s="31">
        <f>SUBTOTAL(9,$F$2:F89)</f>
        <v>57122.080000000016</v>
      </c>
      <c r="R89" s="31">
        <f>SUBTOTAL(9,$G$2:G89)</f>
        <v>56399.66</v>
      </c>
    </row>
    <row r="90" spans="1:18" ht="15.75" customHeight="1">
      <c r="A90" s="43">
        <v>273</v>
      </c>
      <c r="B90" s="28">
        <v>42809</v>
      </c>
      <c r="C90" s="29" t="s">
        <v>724</v>
      </c>
      <c r="D90" s="52"/>
      <c r="F90" s="30">
        <v>234</v>
      </c>
      <c r="G90" s="30"/>
      <c r="H90" s="35"/>
      <c r="I90" s="43"/>
      <c r="J90" s="43" t="s">
        <v>87</v>
      </c>
      <c r="K90" s="43"/>
      <c r="L90" s="263">
        <v>27</v>
      </c>
      <c r="M90" s="583"/>
      <c r="N90" s="13" t="s">
        <v>688</v>
      </c>
      <c r="O90" s="223"/>
      <c r="P90" s="31">
        <f t="shared" si="1"/>
        <v>-956.42000000001281</v>
      </c>
      <c r="Q90" s="31">
        <f>SUBTOTAL(9,$F$2:F90)</f>
        <v>57356.080000000016</v>
      </c>
      <c r="R90" s="31">
        <f>SUBTOTAL(9,$G$2:G90)</f>
        <v>56399.66</v>
      </c>
    </row>
    <row r="91" spans="1:18" ht="15.75" customHeight="1">
      <c r="A91" s="43">
        <v>273</v>
      </c>
      <c r="B91" s="28">
        <v>42813</v>
      </c>
      <c r="C91" s="29" t="s">
        <v>610</v>
      </c>
      <c r="D91" s="52"/>
      <c r="F91" s="30">
        <v>702</v>
      </c>
      <c r="G91" s="30"/>
      <c r="H91" s="35"/>
      <c r="I91" s="43" t="s">
        <v>91</v>
      </c>
      <c r="J91" s="43" t="s">
        <v>87</v>
      </c>
      <c r="K91" s="43" t="s">
        <v>611</v>
      </c>
      <c r="L91" s="263">
        <v>504</v>
      </c>
      <c r="N91" s="13" t="s">
        <v>688</v>
      </c>
      <c r="O91" s="223"/>
      <c r="P91" s="31">
        <f t="shared" si="1"/>
        <v>-1658.4200000000128</v>
      </c>
      <c r="Q91" s="31">
        <f>SUBTOTAL(9,$F$2:F91)</f>
        <v>58058.080000000016</v>
      </c>
      <c r="R91" s="31">
        <f>SUBTOTAL(9,$G$2:G91)</f>
        <v>56399.66</v>
      </c>
    </row>
    <row r="92" spans="1:18" ht="15.75" customHeight="1">
      <c r="A92" s="43">
        <v>273</v>
      </c>
      <c r="B92" s="28">
        <v>42815</v>
      </c>
      <c r="C92" s="29" t="s">
        <v>4300</v>
      </c>
      <c r="D92" s="52"/>
      <c r="F92" s="30">
        <v>1100</v>
      </c>
      <c r="G92" s="30"/>
      <c r="H92" s="35"/>
      <c r="I92" s="43" t="s">
        <v>91</v>
      </c>
      <c r="J92" s="43" t="s">
        <v>87</v>
      </c>
      <c r="K92" s="43" t="s">
        <v>4301</v>
      </c>
      <c r="L92" s="263"/>
      <c r="N92" s="13" t="s">
        <v>688</v>
      </c>
      <c r="O92" s="223"/>
      <c r="P92" s="31">
        <f t="shared" si="1"/>
        <v>-2758.4200000000128</v>
      </c>
      <c r="Q92" s="31">
        <f>SUBTOTAL(9,$F$2:F92)</f>
        <v>59158.080000000016</v>
      </c>
      <c r="R92" s="31">
        <f>SUBTOTAL(9,$G$2:G92)</f>
        <v>56399.66</v>
      </c>
    </row>
    <row r="93" spans="1:18" ht="15.75" customHeight="1">
      <c r="A93" s="43">
        <v>273</v>
      </c>
      <c r="B93" s="28">
        <v>42817</v>
      </c>
      <c r="C93" s="29" t="s">
        <v>4311</v>
      </c>
      <c r="D93" s="52"/>
      <c r="F93" s="30">
        <v>98.99</v>
      </c>
      <c r="G93" s="30"/>
      <c r="H93" s="35"/>
      <c r="I93" s="43" t="s">
        <v>89</v>
      </c>
      <c r="J93" s="43" t="s">
        <v>87</v>
      </c>
      <c r="K93" s="43" t="s">
        <v>3213</v>
      </c>
      <c r="L93" s="263"/>
      <c r="N93" s="13" t="s">
        <v>688</v>
      </c>
      <c r="O93" s="223"/>
      <c r="P93" s="31">
        <f t="shared" si="1"/>
        <v>-2857.4100000000108</v>
      </c>
      <c r="Q93" s="31">
        <f>SUBTOTAL(9,$F$2:F93)</f>
        <v>59257.070000000014</v>
      </c>
      <c r="R93" s="31">
        <f>SUBTOTAL(9,$G$2:G93)</f>
        <v>56399.66</v>
      </c>
    </row>
    <row r="94" spans="1:18" ht="15.75" customHeight="1">
      <c r="A94" s="43">
        <v>273</v>
      </c>
      <c r="B94" s="28">
        <v>42820</v>
      </c>
      <c r="C94" s="29" t="s">
        <v>4302</v>
      </c>
      <c r="D94" s="52"/>
      <c r="F94" s="30">
        <v>198.99</v>
      </c>
      <c r="G94" s="30"/>
      <c r="H94" s="35"/>
      <c r="I94" s="43" t="s">
        <v>89</v>
      </c>
      <c r="J94" s="43" t="s">
        <v>87</v>
      </c>
      <c r="K94" s="43" t="s">
        <v>4303</v>
      </c>
      <c r="L94" s="263"/>
      <c r="N94" s="13" t="s">
        <v>688</v>
      </c>
      <c r="O94" s="223"/>
      <c r="P94" s="31">
        <f t="shared" si="1"/>
        <v>-3056.4000000000087</v>
      </c>
      <c r="Q94" s="31">
        <f>SUBTOTAL(9,$F$2:F94)</f>
        <v>59456.060000000012</v>
      </c>
      <c r="R94" s="31">
        <f>SUBTOTAL(9,$G$2:G94)</f>
        <v>56399.66</v>
      </c>
    </row>
    <row r="95" spans="1:18" ht="15.75" customHeight="1">
      <c r="A95" s="43">
        <v>273</v>
      </c>
      <c r="B95" s="28">
        <v>42822</v>
      </c>
      <c r="C95" s="29" t="s">
        <v>4304</v>
      </c>
      <c r="D95" s="52"/>
      <c r="F95" s="30"/>
      <c r="G95" s="30"/>
      <c r="H95" s="14"/>
      <c r="I95" s="42"/>
      <c r="J95" s="43" t="s">
        <v>87</v>
      </c>
      <c r="K95" s="583"/>
      <c r="L95" s="263"/>
      <c r="M95" s="42">
        <v>9000</v>
      </c>
      <c r="N95" s="13" t="s">
        <v>688</v>
      </c>
      <c r="O95" s="223"/>
      <c r="P95" s="31">
        <f t="shared" si="1"/>
        <v>-3056.4000000000087</v>
      </c>
      <c r="Q95" s="31">
        <f>SUBTOTAL(9,$F$2:F95)</f>
        <v>59456.060000000012</v>
      </c>
      <c r="R95" s="31">
        <f>SUBTOTAL(9,$G$2:G95)</f>
        <v>56399.66</v>
      </c>
    </row>
    <row r="96" spans="1:18" ht="15.75" customHeight="1">
      <c r="A96" s="43">
        <v>273</v>
      </c>
      <c r="B96" s="28">
        <v>42829</v>
      </c>
      <c r="C96" s="29" t="s">
        <v>4309</v>
      </c>
      <c r="D96" s="52"/>
      <c r="F96" s="30">
        <v>139</v>
      </c>
      <c r="G96" s="30"/>
      <c r="H96" s="35"/>
      <c r="I96" s="43" t="s">
        <v>89</v>
      </c>
      <c r="J96" s="43" t="s">
        <v>87</v>
      </c>
      <c r="K96" s="43" t="s">
        <v>4310</v>
      </c>
      <c r="L96" s="263">
        <v>3830</v>
      </c>
      <c r="N96" s="13" t="s">
        <v>688</v>
      </c>
      <c r="O96" s="223"/>
      <c r="P96" s="31">
        <f t="shared" si="1"/>
        <v>-3195.4000000000087</v>
      </c>
      <c r="Q96" s="31">
        <f>SUBTOTAL(9,$F$2:F96)</f>
        <v>59595.060000000012</v>
      </c>
      <c r="R96" s="31">
        <f>SUBTOTAL(9,$G$2:G96)</f>
        <v>56399.66</v>
      </c>
    </row>
    <row r="97" spans="1:18" ht="15.75" customHeight="1">
      <c r="A97" s="43">
        <v>273</v>
      </c>
      <c r="B97" s="28">
        <v>42836</v>
      </c>
      <c r="C97" s="29" t="s">
        <v>4244</v>
      </c>
      <c r="D97" s="52"/>
      <c r="F97" s="30">
        <v>42.9</v>
      </c>
      <c r="G97" s="30"/>
      <c r="H97" s="35"/>
      <c r="I97" s="43" t="s">
        <v>89</v>
      </c>
      <c r="J97" s="43" t="s">
        <v>87</v>
      </c>
      <c r="K97" s="43" t="s">
        <v>4244</v>
      </c>
      <c r="L97" s="263"/>
      <c r="N97" s="13" t="s">
        <v>688</v>
      </c>
      <c r="O97" s="223"/>
      <c r="P97" s="31">
        <f t="shared" si="1"/>
        <v>-3238.3000000000102</v>
      </c>
      <c r="Q97" s="31">
        <f>SUBTOTAL(9,$F$2:F97)</f>
        <v>59637.960000000014</v>
      </c>
      <c r="R97" s="31">
        <f>SUBTOTAL(9,$G$2:G97)</f>
        <v>56399.66</v>
      </c>
    </row>
    <row r="98" spans="1:18" ht="15.75" customHeight="1">
      <c r="A98" s="43">
        <v>273</v>
      </c>
      <c r="B98" s="28">
        <v>42848</v>
      </c>
      <c r="C98" s="29" t="s">
        <v>4312</v>
      </c>
      <c r="D98" s="52"/>
      <c r="F98" s="30">
        <v>98.99</v>
      </c>
      <c r="G98" s="30"/>
      <c r="H98" s="35"/>
      <c r="I98" s="43" t="s">
        <v>89</v>
      </c>
      <c r="J98" s="43" t="s">
        <v>87</v>
      </c>
      <c r="K98" s="43"/>
      <c r="L98" s="263"/>
      <c r="N98" s="13" t="s">
        <v>688</v>
      </c>
      <c r="O98" s="223"/>
      <c r="P98" s="31">
        <f t="shared" si="1"/>
        <v>-3337.2900000000081</v>
      </c>
      <c r="Q98" s="31">
        <f>SUBTOTAL(9,$F$2:F98)</f>
        <v>59736.950000000012</v>
      </c>
      <c r="R98" s="31">
        <f>SUBTOTAL(9,$G$2:G98)</f>
        <v>56399.66</v>
      </c>
    </row>
    <row r="99" spans="1:18" ht="15.75" customHeight="1">
      <c r="A99" s="43">
        <v>273</v>
      </c>
      <c r="B99" s="28">
        <v>42851</v>
      </c>
      <c r="C99" s="29" t="s">
        <v>4313</v>
      </c>
      <c r="D99" s="52"/>
      <c r="F99" s="30">
        <v>195.47</v>
      </c>
      <c r="G99" s="30"/>
      <c r="H99" s="35"/>
      <c r="I99" s="43" t="s">
        <v>89</v>
      </c>
      <c r="J99" s="43" t="s">
        <v>87</v>
      </c>
      <c r="K99" s="43" t="s">
        <v>4261</v>
      </c>
      <c r="L99" s="263"/>
      <c r="N99" s="13" t="s">
        <v>688</v>
      </c>
      <c r="O99" s="223"/>
      <c r="P99" s="31">
        <f t="shared" si="1"/>
        <v>-3532.7600000000093</v>
      </c>
      <c r="Q99" s="31">
        <f>SUBTOTAL(9,$F$2:F99)</f>
        <v>59932.420000000013</v>
      </c>
      <c r="R99" s="31">
        <f>SUBTOTAL(9,$G$2:G99)</f>
        <v>56399.66</v>
      </c>
    </row>
    <row r="100" spans="1:18" ht="15.75" customHeight="1">
      <c r="A100" s="43">
        <v>273</v>
      </c>
      <c r="B100" s="28">
        <v>42858</v>
      </c>
      <c r="C100" s="29" t="s">
        <v>4314</v>
      </c>
      <c r="D100" s="52"/>
      <c r="F100" s="30">
        <v>351</v>
      </c>
      <c r="G100" s="30"/>
      <c r="H100" s="35"/>
      <c r="I100" s="43" t="s">
        <v>91</v>
      </c>
      <c r="J100" s="43" t="s">
        <v>87</v>
      </c>
      <c r="K100" s="43" t="s">
        <v>4315</v>
      </c>
      <c r="L100" s="263">
        <v>2015</v>
      </c>
      <c r="N100" s="13" t="s">
        <v>688</v>
      </c>
      <c r="O100" s="223"/>
      <c r="P100" s="31">
        <f t="shared" si="1"/>
        <v>-3883.7600000000093</v>
      </c>
      <c r="Q100" s="31">
        <f>SUBTOTAL(9,$F$2:F100)</f>
        <v>60283.420000000013</v>
      </c>
      <c r="R100" s="31">
        <f>SUBTOTAL(9,$G$2:G100)</f>
        <v>56399.66</v>
      </c>
    </row>
    <row r="101" spans="1:18" ht="15.75" customHeight="1">
      <c r="A101" s="43">
        <v>273</v>
      </c>
      <c r="B101" s="28">
        <v>42866</v>
      </c>
      <c r="C101" s="29" t="s">
        <v>4316</v>
      </c>
      <c r="D101" s="52"/>
      <c r="F101" s="30">
        <v>42.9</v>
      </c>
      <c r="G101" s="30"/>
      <c r="H101" s="35"/>
      <c r="I101" s="43" t="s">
        <v>89</v>
      </c>
      <c r="J101" s="43" t="s">
        <v>87</v>
      </c>
      <c r="K101" s="43"/>
      <c r="L101" s="263"/>
      <c r="N101" s="13" t="s">
        <v>688</v>
      </c>
      <c r="O101" s="223"/>
      <c r="P101" s="31">
        <f t="shared" si="1"/>
        <v>-3926.6600000000108</v>
      </c>
      <c r="Q101" s="31">
        <f>SUBTOTAL(9,$F$2:F101)</f>
        <v>60326.320000000014</v>
      </c>
      <c r="R101" s="31">
        <f>SUBTOTAL(9,$G$2:G101)</f>
        <v>56399.66</v>
      </c>
    </row>
    <row r="102" spans="1:18" ht="15.75" customHeight="1">
      <c r="A102" s="43">
        <v>273</v>
      </c>
      <c r="B102" s="28">
        <v>42872</v>
      </c>
      <c r="C102" s="29" t="s">
        <v>4317</v>
      </c>
      <c r="D102" s="52"/>
      <c r="F102" s="30"/>
      <c r="G102" s="30">
        <v>8500</v>
      </c>
      <c r="H102" s="35"/>
      <c r="I102" s="43" t="s">
        <v>266</v>
      </c>
      <c r="J102" s="43" t="s">
        <v>87</v>
      </c>
      <c r="K102" s="43" t="s">
        <v>4318</v>
      </c>
      <c r="L102" s="263">
        <v>86</v>
      </c>
      <c r="N102" s="13" t="s">
        <v>688</v>
      </c>
      <c r="O102" s="223"/>
      <c r="P102" s="31">
        <f t="shared" si="1"/>
        <v>4573.3399999999892</v>
      </c>
      <c r="Q102" s="31">
        <f>SUBTOTAL(9,$F$2:F102)</f>
        <v>60326.320000000014</v>
      </c>
      <c r="R102" s="31">
        <f>SUBTOTAL(9,$G$2:G102)</f>
        <v>64899.66</v>
      </c>
    </row>
    <row r="103" spans="1:18" ht="15.75" customHeight="1">
      <c r="A103" s="43">
        <v>273</v>
      </c>
      <c r="B103" s="28">
        <v>42878</v>
      </c>
      <c r="C103" s="29" t="s">
        <v>4319</v>
      </c>
      <c r="D103" s="52"/>
      <c r="F103" s="30">
        <v>107.32</v>
      </c>
      <c r="G103" s="30"/>
      <c r="H103" s="35"/>
      <c r="I103" s="43" t="s">
        <v>89</v>
      </c>
      <c r="J103" s="43" t="s">
        <v>87</v>
      </c>
      <c r="K103" s="43" t="s">
        <v>2776</v>
      </c>
      <c r="L103" s="263">
        <v>396685865</v>
      </c>
      <c r="N103" s="13" t="s">
        <v>688</v>
      </c>
      <c r="O103" s="223"/>
      <c r="P103" s="31">
        <f t="shared" si="1"/>
        <v>4466.0199999999895</v>
      </c>
      <c r="Q103" s="31">
        <f>SUBTOTAL(9,$F$2:F103)</f>
        <v>60433.640000000014</v>
      </c>
      <c r="R103" s="31">
        <f>SUBTOTAL(9,$G$2:G103)</f>
        <v>64899.66</v>
      </c>
    </row>
    <row r="104" spans="1:18" ht="15.75" customHeight="1">
      <c r="A104" s="43">
        <v>273</v>
      </c>
      <c r="B104" s="28">
        <v>42883</v>
      </c>
      <c r="C104" s="29" t="s">
        <v>4321</v>
      </c>
      <c r="D104" s="52"/>
      <c r="F104" s="30">
        <v>109</v>
      </c>
      <c r="G104" s="30"/>
      <c r="H104" s="35"/>
      <c r="I104" s="43" t="s">
        <v>89</v>
      </c>
      <c r="J104" s="43" t="s">
        <v>87</v>
      </c>
      <c r="K104" s="43" t="s">
        <v>3213</v>
      </c>
      <c r="L104" s="263">
        <v>398140940</v>
      </c>
      <c r="M104" s="583"/>
      <c r="N104" s="13" t="s">
        <v>688</v>
      </c>
      <c r="O104" s="223"/>
      <c r="P104" s="31">
        <f t="shared" si="1"/>
        <v>4357.0199999999895</v>
      </c>
      <c r="Q104" s="31">
        <f>SUBTOTAL(9,$F$2:F104)</f>
        <v>60542.640000000014</v>
      </c>
      <c r="R104" s="31">
        <f>SUBTOTAL(9,$G$2:G104)</f>
        <v>64899.66</v>
      </c>
    </row>
    <row r="105" spans="1:18" ht="15.75" customHeight="1">
      <c r="A105" s="43">
        <v>273</v>
      </c>
      <c r="B105" s="28">
        <v>42897</v>
      </c>
      <c r="C105" s="29" t="s">
        <v>4308</v>
      </c>
      <c r="D105" s="52"/>
      <c r="F105" s="30">
        <v>42.9</v>
      </c>
      <c r="G105" s="30"/>
      <c r="H105" s="35"/>
      <c r="I105" s="43" t="s">
        <v>89</v>
      </c>
      <c r="J105" s="43" t="s">
        <v>87</v>
      </c>
      <c r="K105" s="43" t="s">
        <v>4308</v>
      </c>
      <c r="L105" s="263"/>
      <c r="N105" s="13" t="s">
        <v>688</v>
      </c>
      <c r="O105" s="223"/>
      <c r="P105" s="31">
        <f t="shared" si="1"/>
        <v>4314.1199999999881</v>
      </c>
      <c r="Q105" s="31">
        <f>SUBTOTAL(9,$F$2:F105)</f>
        <v>60585.540000000015</v>
      </c>
      <c r="R105" s="31">
        <f>SUBTOTAL(9,$G$2:G105)</f>
        <v>64899.66</v>
      </c>
    </row>
    <row r="106" spans="1:18" ht="15.75" customHeight="1">
      <c r="A106" s="43">
        <v>273</v>
      </c>
      <c r="B106" s="28">
        <v>42909</v>
      </c>
      <c r="C106" s="29" t="s">
        <v>4320</v>
      </c>
      <c r="D106" s="52"/>
      <c r="F106" s="30"/>
      <c r="G106" s="30"/>
      <c r="H106" s="35">
        <v>1398.9</v>
      </c>
      <c r="I106" s="42"/>
      <c r="J106" s="42"/>
      <c r="K106" s="42"/>
      <c r="L106" s="114"/>
      <c r="M106" s="43"/>
      <c r="N106" s="13" t="s">
        <v>688</v>
      </c>
      <c r="O106" s="223"/>
      <c r="P106" s="31">
        <f t="shared" si="1"/>
        <v>4314.1199999999881</v>
      </c>
      <c r="Q106" s="31">
        <f>SUBTOTAL(9,$F$2:F106)</f>
        <v>60585.540000000015</v>
      </c>
      <c r="R106" s="31">
        <f>SUBTOTAL(9,$G$2:G106)</f>
        <v>64899.66</v>
      </c>
    </row>
    <row r="107" spans="1:18" ht="15.75" customHeight="1">
      <c r="A107" s="43">
        <v>273</v>
      </c>
      <c r="B107" s="28">
        <v>42909</v>
      </c>
      <c r="C107" s="33" t="s">
        <v>4268</v>
      </c>
      <c r="D107" s="52"/>
      <c r="F107" s="30">
        <v>109</v>
      </c>
      <c r="G107" s="30"/>
      <c r="H107" s="35"/>
      <c r="I107" s="43" t="s">
        <v>89</v>
      </c>
      <c r="J107" s="43" t="s">
        <v>87</v>
      </c>
      <c r="K107" s="43" t="s">
        <v>2776</v>
      </c>
      <c r="L107" s="263"/>
      <c r="N107" s="13" t="s">
        <v>688</v>
      </c>
      <c r="O107" s="223"/>
      <c r="P107" s="31">
        <f t="shared" si="1"/>
        <v>4205.1199999999881</v>
      </c>
      <c r="Q107" s="31">
        <f>SUBTOTAL(9,$F$2:F107)</f>
        <v>60694.540000000015</v>
      </c>
      <c r="R107" s="31">
        <f>SUBTOTAL(9,$G$2:G107)</f>
        <v>64899.66</v>
      </c>
    </row>
    <row r="108" spans="1:18" ht="15.75" customHeight="1">
      <c r="A108" s="43">
        <v>273</v>
      </c>
      <c r="B108" s="28">
        <v>42911</v>
      </c>
      <c r="C108" s="29" t="s">
        <v>4322</v>
      </c>
      <c r="D108" s="52"/>
      <c r="F108" s="30">
        <v>219</v>
      </c>
      <c r="G108" s="30"/>
      <c r="H108" s="35"/>
      <c r="I108" s="43" t="s">
        <v>89</v>
      </c>
      <c r="J108" s="43" t="s">
        <v>87</v>
      </c>
      <c r="K108" s="43" t="s">
        <v>4261</v>
      </c>
      <c r="L108" s="263"/>
      <c r="N108" s="13" t="s">
        <v>688</v>
      </c>
      <c r="O108" s="223"/>
      <c r="P108" s="31">
        <f t="shared" si="1"/>
        <v>3986.1199999999881</v>
      </c>
      <c r="Q108" s="31">
        <f>SUBTOTAL(9,$F$2:F108)</f>
        <v>60913.540000000015</v>
      </c>
      <c r="R108" s="31">
        <f>SUBTOTAL(9,$G$2:G108)</f>
        <v>64899.66</v>
      </c>
    </row>
    <row r="109" spans="1:18" ht="15.75" customHeight="1">
      <c r="A109" s="43">
        <v>273</v>
      </c>
      <c r="B109" s="28">
        <v>42927</v>
      </c>
      <c r="C109" s="29" t="s">
        <v>4244</v>
      </c>
      <c r="D109" s="52"/>
      <c r="F109" s="30">
        <v>42.9</v>
      </c>
      <c r="G109" s="30"/>
      <c r="H109" s="35"/>
      <c r="I109" s="43" t="s">
        <v>89</v>
      </c>
      <c r="J109" s="43" t="s">
        <v>87</v>
      </c>
      <c r="K109" s="43"/>
      <c r="L109" s="263"/>
      <c r="N109" s="13" t="s">
        <v>688</v>
      </c>
      <c r="O109" s="223"/>
      <c r="P109" s="31">
        <f t="shared" si="1"/>
        <v>3943.2199999999866</v>
      </c>
      <c r="Q109" s="31">
        <f>SUBTOTAL(9,$F$2:F109)</f>
        <v>60956.440000000017</v>
      </c>
      <c r="R109" s="31">
        <f>SUBTOTAL(9,$G$2:G109)</f>
        <v>64899.66</v>
      </c>
    </row>
    <row r="110" spans="1:18" ht="15.75" customHeight="1">
      <c r="A110" s="43">
        <v>273</v>
      </c>
      <c r="B110" s="28">
        <v>42929</v>
      </c>
      <c r="C110" s="29" t="s">
        <v>3833</v>
      </c>
      <c r="D110" s="52"/>
      <c r="F110" s="30">
        <v>38</v>
      </c>
      <c r="G110" s="30"/>
      <c r="H110" s="35"/>
      <c r="I110" s="43" t="s">
        <v>89</v>
      </c>
      <c r="J110" s="43"/>
      <c r="K110" s="43"/>
      <c r="L110" s="263"/>
      <c r="N110" s="13" t="s">
        <v>688</v>
      </c>
      <c r="O110" s="223"/>
      <c r="P110" s="31">
        <f t="shared" si="1"/>
        <v>3905.2199999999866</v>
      </c>
      <c r="Q110" s="31">
        <f>SUBTOTAL(9,$F$2:F110)</f>
        <v>60994.440000000017</v>
      </c>
      <c r="R110" s="31">
        <f>SUBTOTAL(9,$G$2:G110)</f>
        <v>64899.66</v>
      </c>
    </row>
    <row r="111" spans="1:18" ht="15.75" customHeight="1">
      <c r="A111" s="43">
        <v>273</v>
      </c>
      <c r="B111" s="28">
        <v>42939</v>
      </c>
      <c r="C111" s="29" t="s">
        <v>4323</v>
      </c>
      <c r="D111" s="52"/>
      <c r="F111" s="30"/>
      <c r="G111" s="30"/>
      <c r="H111" s="35">
        <v>1405</v>
      </c>
      <c r="I111" s="43"/>
      <c r="J111" s="43"/>
      <c r="K111" s="43" t="s">
        <v>1279</v>
      </c>
      <c r="L111" s="263"/>
      <c r="N111" s="13" t="s">
        <v>688</v>
      </c>
      <c r="O111" s="223"/>
      <c r="P111" s="31">
        <f t="shared" si="1"/>
        <v>3905.2199999999866</v>
      </c>
      <c r="Q111" s="31">
        <f>SUBTOTAL(9,$F$2:F111)</f>
        <v>60994.440000000017</v>
      </c>
      <c r="R111" s="31">
        <f>SUBTOTAL(9,$G$2:G111)</f>
        <v>64899.66</v>
      </c>
    </row>
    <row r="112" spans="1:18" ht="15.75" customHeight="1">
      <c r="A112" s="43">
        <v>273</v>
      </c>
      <c r="B112" s="28">
        <v>42946</v>
      </c>
      <c r="C112" s="29" t="s">
        <v>4269</v>
      </c>
      <c r="D112" s="52"/>
      <c r="F112" s="30">
        <v>109</v>
      </c>
      <c r="G112" s="30"/>
      <c r="H112" s="35"/>
      <c r="I112" s="43" t="s">
        <v>89</v>
      </c>
      <c r="J112" s="43" t="s">
        <v>87</v>
      </c>
      <c r="K112" s="43" t="s">
        <v>4324</v>
      </c>
      <c r="L112" s="263">
        <v>399542551</v>
      </c>
      <c r="N112" s="13" t="s">
        <v>688</v>
      </c>
      <c r="O112" s="223"/>
      <c r="P112" s="31">
        <f t="shared" si="1"/>
        <v>3796.2199999999866</v>
      </c>
      <c r="Q112" s="31">
        <f>SUBTOTAL(9,$F$2:F112)</f>
        <v>61103.440000000017</v>
      </c>
      <c r="R112" s="31">
        <f>SUBTOTAL(9,$G$2:G112)</f>
        <v>64899.66</v>
      </c>
    </row>
    <row r="113" spans="1:18" ht="15.75" customHeight="1">
      <c r="A113" s="43">
        <v>273</v>
      </c>
      <c r="B113" s="28">
        <v>42946</v>
      </c>
      <c r="C113" s="29" t="s">
        <v>4325</v>
      </c>
      <c r="D113" s="52"/>
      <c r="F113" s="30"/>
      <c r="G113" s="30"/>
      <c r="H113" s="35">
        <v>67.099999999999994</v>
      </c>
      <c r="I113" s="43"/>
      <c r="J113" s="43"/>
      <c r="K113" s="43" t="s">
        <v>2786</v>
      </c>
      <c r="L113" s="263">
        <v>1409720</v>
      </c>
      <c r="N113" s="13" t="s">
        <v>688</v>
      </c>
      <c r="O113" s="223"/>
      <c r="P113" s="31">
        <f t="shared" si="1"/>
        <v>3796.2199999999866</v>
      </c>
      <c r="Q113" s="31">
        <f>SUBTOTAL(9,$F$2:F113)</f>
        <v>61103.440000000017</v>
      </c>
      <c r="R113" s="31">
        <f>SUBTOTAL(9,$G$2:G113)</f>
        <v>64899.66</v>
      </c>
    </row>
    <row r="114" spans="1:18" ht="15.75" customHeight="1">
      <c r="A114" s="43">
        <v>273</v>
      </c>
      <c r="B114" s="28">
        <v>42947</v>
      </c>
      <c r="C114" s="29" t="s">
        <v>4326</v>
      </c>
      <c r="D114" s="52"/>
      <c r="F114" s="30">
        <v>219</v>
      </c>
      <c r="G114" s="30"/>
      <c r="H114" s="35"/>
      <c r="I114" s="43" t="s">
        <v>89</v>
      </c>
      <c r="J114" s="43" t="s">
        <v>87</v>
      </c>
      <c r="K114" s="43" t="s">
        <v>4261</v>
      </c>
      <c r="L114" s="263"/>
      <c r="N114" s="13" t="s">
        <v>688</v>
      </c>
      <c r="O114" s="223"/>
      <c r="P114" s="31">
        <f t="shared" si="1"/>
        <v>3577.2199999999866</v>
      </c>
      <c r="Q114" s="31">
        <f>SUBTOTAL(9,$F$2:F114)</f>
        <v>61322.440000000017</v>
      </c>
      <c r="R114" s="31">
        <f>SUBTOTAL(9,$G$2:G114)</f>
        <v>64899.66</v>
      </c>
    </row>
    <row r="115" spans="1:18" ht="15.75" customHeight="1">
      <c r="A115" s="43">
        <v>273</v>
      </c>
      <c r="B115" s="28">
        <v>42947</v>
      </c>
      <c r="C115" s="29" t="s">
        <v>4327</v>
      </c>
      <c r="D115" s="52"/>
      <c r="F115" s="30"/>
      <c r="G115" s="30"/>
      <c r="H115" s="35">
        <v>200.39</v>
      </c>
      <c r="I115" s="43"/>
      <c r="J115" s="43"/>
      <c r="K115" s="43" t="s">
        <v>762</v>
      </c>
      <c r="L115" s="263" t="s">
        <v>4328</v>
      </c>
      <c r="N115" s="13" t="s">
        <v>688</v>
      </c>
      <c r="O115" s="223"/>
      <c r="P115" s="31">
        <f t="shared" si="1"/>
        <v>3577.2199999999866</v>
      </c>
      <c r="Q115" s="31">
        <f>SUBTOTAL(9,$F$2:F115)</f>
        <v>61322.440000000017</v>
      </c>
      <c r="R115" s="31">
        <f>SUBTOTAL(9,$G$2:G115)</f>
        <v>64899.66</v>
      </c>
    </row>
    <row r="116" spans="1:18" ht="15.75" customHeight="1">
      <c r="A116" s="43">
        <v>273</v>
      </c>
      <c r="B116" s="28">
        <v>42953</v>
      </c>
      <c r="C116" s="588" t="s">
        <v>4331</v>
      </c>
      <c r="D116" s="52"/>
      <c r="F116" s="30">
        <v>109</v>
      </c>
      <c r="G116" s="30"/>
      <c r="H116" s="35"/>
      <c r="I116" s="43"/>
      <c r="J116" s="43" t="s">
        <v>87</v>
      </c>
      <c r="K116" s="43"/>
      <c r="L116" s="263">
        <v>401040712</v>
      </c>
      <c r="N116" s="13" t="s">
        <v>688</v>
      </c>
      <c r="O116" s="223"/>
      <c r="P116" s="31">
        <f t="shared" si="1"/>
        <v>3468.2199999999866</v>
      </c>
      <c r="Q116" s="31">
        <f>SUBTOTAL(9,$F$2:F116)</f>
        <v>61431.440000000017</v>
      </c>
      <c r="R116" s="31">
        <f>SUBTOTAL(9,$G$2:G116)</f>
        <v>64899.66</v>
      </c>
    </row>
    <row r="117" spans="1:18" ht="15.75" customHeight="1">
      <c r="A117" s="43">
        <v>273</v>
      </c>
      <c r="B117" s="28">
        <v>42957</v>
      </c>
      <c r="C117" s="29" t="s">
        <v>4329</v>
      </c>
      <c r="D117" s="52"/>
      <c r="F117" s="30">
        <v>50</v>
      </c>
      <c r="G117" s="30"/>
      <c r="H117" s="35"/>
      <c r="I117" s="43"/>
      <c r="J117" s="43" t="s">
        <v>87</v>
      </c>
      <c r="K117" s="43"/>
      <c r="L117" s="263"/>
      <c r="N117" s="13" t="s">
        <v>688</v>
      </c>
      <c r="O117" s="223"/>
      <c r="P117" s="31">
        <f t="shared" si="1"/>
        <v>3418.2199999999866</v>
      </c>
      <c r="Q117" s="31">
        <f>SUBTOTAL(9,$F$2:F117)</f>
        <v>61481.440000000017</v>
      </c>
      <c r="R117" s="31">
        <f>SUBTOTAL(9,$G$2:G117)</f>
        <v>64899.66</v>
      </c>
    </row>
    <row r="118" spans="1:18" ht="15.75" customHeight="1">
      <c r="A118" s="43">
        <v>273</v>
      </c>
      <c r="B118" s="28">
        <v>42957</v>
      </c>
      <c r="C118" s="29" t="s">
        <v>4332</v>
      </c>
      <c r="D118" s="52"/>
      <c r="F118" s="30">
        <v>400</v>
      </c>
      <c r="G118" s="30"/>
      <c r="H118" s="35"/>
      <c r="I118" s="43"/>
      <c r="J118" s="43" t="s">
        <v>87</v>
      </c>
      <c r="K118" s="43"/>
      <c r="L118" s="263">
        <v>2532</v>
      </c>
      <c r="N118" s="13" t="s">
        <v>688</v>
      </c>
      <c r="O118" s="223"/>
      <c r="P118" s="31">
        <f t="shared" si="1"/>
        <v>3018.2199999999866</v>
      </c>
      <c r="Q118" s="31">
        <f>SUBTOTAL(9,$F$2:F118)</f>
        <v>61881.440000000017</v>
      </c>
      <c r="R118" s="31">
        <f>SUBTOTAL(9,$G$2:G118)</f>
        <v>64899.66</v>
      </c>
    </row>
    <row r="119" spans="1:18" ht="15.75" customHeight="1">
      <c r="A119" s="43">
        <v>273</v>
      </c>
      <c r="B119" s="28">
        <v>42958</v>
      </c>
      <c r="C119" s="29" t="s">
        <v>4244</v>
      </c>
      <c r="D119" s="52"/>
      <c r="F119" s="30">
        <v>42.9</v>
      </c>
      <c r="G119" s="30"/>
      <c r="H119" s="35"/>
      <c r="I119" s="43"/>
      <c r="J119" s="43" t="s">
        <v>87</v>
      </c>
      <c r="K119" s="43" t="s">
        <v>4244</v>
      </c>
      <c r="L119" s="263"/>
      <c r="N119" s="13" t="s">
        <v>688</v>
      </c>
      <c r="O119" s="223"/>
      <c r="P119" s="31">
        <f t="shared" si="1"/>
        <v>2975.3199999999852</v>
      </c>
      <c r="Q119" s="31">
        <f>SUBTOTAL(9,$F$2:F119)</f>
        <v>61924.340000000018</v>
      </c>
      <c r="R119" s="31">
        <f>SUBTOTAL(9,$G$2:G119)</f>
        <v>64899.66</v>
      </c>
    </row>
    <row r="120" spans="1:18" ht="15.75" customHeight="1">
      <c r="A120" s="43">
        <v>273</v>
      </c>
      <c r="B120" s="28">
        <v>42960</v>
      </c>
      <c r="C120" s="29" t="s">
        <v>4330</v>
      </c>
      <c r="D120" s="52"/>
      <c r="F120" s="30">
        <v>20.16</v>
      </c>
      <c r="G120" s="30"/>
      <c r="H120" s="35"/>
      <c r="I120" s="43"/>
      <c r="J120" s="43" t="s">
        <v>87</v>
      </c>
      <c r="K120" s="43"/>
      <c r="L120" s="263">
        <v>200405021743</v>
      </c>
      <c r="N120" s="13" t="s">
        <v>688</v>
      </c>
      <c r="O120" s="223"/>
      <c r="P120" s="31">
        <f t="shared" si="1"/>
        <v>2955.1599999999817</v>
      </c>
      <c r="Q120" s="31">
        <f>SUBTOTAL(9,$F$2:F120)</f>
        <v>61944.500000000022</v>
      </c>
      <c r="R120" s="31">
        <f>SUBTOTAL(9,$G$2:G120)</f>
        <v>64899.66</v>
      </c>
    </row>
    <row r="121" spans="1:18" ht="15.75" customHeight="1">
      <c r="A121" s="43">
        <v>273</v>
      </c>
      <c r="B121" s="28">
        <v>42960</v>
      </c>
      <c r="C121" s="29" t="s">
        <v>223</v>
      </c>
      <c r="D121" s="52"/>
      <c r="F121" s="30">
        <v>7.9</v>
      </c>
      <c r="G121" s="30"/>
      <c r="H121" s="35"/>
      <c r="I121" s="43"/>
      <c r="J121" s="43" t="s">
        <v>87</v>
      </c>
      <c r="K121" s="43"/>
      <c r="L121" s="263">
        <v>56649</v>
      </c>
      <c r="N121" s="13" t="s">
        <v>688</v>
      </c>
      <c r="O121" s="223"/>
      <c r="P121" s="31">
        <f t="shared" si="1"/>
        <v>2947.2599999999802</v>
      </c>
      <c r="Q121" s="31">
        <f>SUBTOTAL(9,$F$2:F121)</f>
        <v>61952.400000000023</v>
      </c>
      <c r="R121" s="31">
        <f>SUBTOTAL(9,$G$2:G121)</f>
        <v>64899.66</v>
      </c>
    </row>
    <row r="122" spans="1:18" ht="15.75" customHeight="1">
      <c r="A122" s="43">
        <v>273</v>
      </c>
      <c r="B122" s="28">
        <v>42960</v>
      </c>
      <c r="C122" s="409" t="s">
        <v>4330</v>
      </c>
      <c r="D122" s="52"/>
      <c r="F122" s="30">
        <v>124.7</v>
      </c>
      <c r="G122" s="30"/>
      <c r="H122" s="35"/>
      <c r="I122" s="43"/>
      <c r="J122" s="43" t="s">
        <v>87</v>
      </c>
      <c r="K122" s="43"/>
      <c r="L122" s="263">
        <v>29600205042919</v>
      </c>
      <c r="N122" s="13" t="s">
        <v>688</v>
      </c>
      <c r="O122" s="223"/>
      <c r="P122" s="31">
        <f t="shared" si="1"/>
        <v>2822.5599999999831</v>
      </c>
      <c r="Q122" s="31">
        <f>SUBTOTAL(9,$F$2:F122)</f>
        <v>62077.10000000002</v>
      </c>
      <c r="R122" s="31">
        <f>SUBTOTAL(9,$G$2:G122)</f>
        <v>64899.66</v>
      </c>
    </row>
    <row r="123" spans="1:18" ht="15.75" customHeight="1">
      <c r="A123" s="43">
        <v>273</v>
      </c>
      <c r="B123" s="28">
        <v>42961</v>
      </c>
      <c r="C123" s="29" t="s">
        <v>689</v>
      </c>
      <c r="D123" s="52"/>
      <c r="F123" s="30">
        <v>40</v>
      </c>
      <c r="G123" s="30"/>
      <c r="H123" s="35"/>
      <c r="I123" s="43"/>
      <c r="J123" s="43" t="s">
        <v>87</v>
      </c>
      <c r="K123" s="43"/>
      <c r="L123" s="263">
        <v>8001</v>
      </c>
      <c r="N123" s="13" t="s">
        <v>688</v>
      </c>
      <c r="O123" s="223"/>
      <c r="P123" s="31">
        <f t="shared" si="1"/>
        <v>2782.5599999999831</v>
      </c>
      <c r="Q123" s="31">
        <f>SUBTOTAL(9,$F$2:F123)</f>
        <v>62117.10000000002</v>
      </c>
      <c r="R123" s="31">
        <f>SUBTOTAL(9,$G$2:G123)</f>
        <v>64899.66</v>
      </c>
    </row>
    <row r="124" spans="1:18" ht="15.75" customHeight="1">
      <c r="A124" s="43">
        <v>273</v>
      </c>
      <c r="B124" s="28">
        <v>42969</v>
      </c>
      <c r="C124" s="29" t="s">
        <v>1243</v>
      </c>
      <c r="D124" s="52"/>
      <c r="F124" s="30">
        <v>253</v>
      </c>
      <c r="G124" s="30"/>
      <c r="H124" s="35"/>
      <c r="I124" s="43"/>
      <c r="J124" s="43" t="s">
        <v>87</v>
      </c>
      <c r="K124" s="43"/>
      <c r="L124" s="263"/>
      <c r="N124" s="13" t="s">
        <v>688</v>
      </c>
      <c r="O124" s="223"/>
      <c r="P124" s="31">
        <f t="shared" si="1"/>
        <v>2529.5599999999831</v>
      </c>
      <c r="Q124" s="31">
        <f>SUBTOTAL(9,$F$2:F124)</f>
        <v>62370.10000000002</v>
      </c>
      <c r="R124" s="31">
        <f>SUBTOTAL(9,$G$2:G124)</f>
        <v>64899.66</v>
      </c>
    </row>
    <row r="125" spans="1:18" ht="15.75" customHeight="1">
      <c r="A125" s="43">
        <v>273</v>
      </c>
      <c r="B125" s="28">
        <v>42975</v>
      </c>
      <c r="C125" s="588" t="s">
        <v>4333</v>
      </c>
      <c r="D125" s="52"/>
      <c r="F125" s="30">
        <v>219</v>
      </c>
      <c r="G125" s="30"/>
      <c r="H125" s="35"/>
      <c r="I125" s="43"/>
      <c r="J125" s="43" t="s">
        <v>87</v>
      </c>
      <c r="K125" s="43" t="s">
        <v>4261</v>
      </c>
      <c r="L125" s="263"/>
      <c r="N125" s="13" t="s">
        <v>688</v>
      </c>
      <c r="O125" s="223"/>
      <c r="P125" s="31">
        <f t="shared" si="1"/>
        <v>2310.5599999999831</v>
      </c>
      <c r="Q125" s="31">
        <f>SUBTOTAL(9,$F$2:F125)</f>
        <v>62589.10000000002</v>
      </c>
      <c r="R125" s="31">
        <f>SUBTOTAL(9,$G$2:G125)</f>
        <v>64899.66</v>
      </c>
    </row>
    <row r="126" spans="1:18" ht="15.75" customHeight="1">
      <c r="A126" s="43">
        <v>273</v>
      </c>
      <c r="B126" s="28">
        <v>42983</v>
      </c>
      <c r="C126" s="409" t="s">
        <v>700</v>
      </c>
      <c r="D126" s="52"/>
      <c r="F126" s="30"/>
      <c r="G126" s="30">
        <v>500</v>
      </c>
      <c r="H126" s="35"/>
      <c r="I126" s="43"/>
      <c r="J126" s="43" t="s">
        <v>87</v>
      </c>
      <c r="K126" s="43" t="s">
        <v>62</v>
      </c>
      <c r="L126" s="263">
        <v>101</v>
      </c>
      <c r="N126" s="13" t="s">
        <v>688</v>
      </c>
      <c r="O126" s="223"/>
      <c r="P126" s="31">
        <f t="shared" si="1"/>
        <v>2810.5599999999831</v>
      </c>
      <c r="Q126" s="31">
        <f>SUBTOTAL(9,$F$2:F126)</f>
        <v>62589.10000000002</v>
      </c>
      <c r="R126" s="31">
        <f>SUBTOTAL(9,$G$2:G126)</f>
        <v>65399.66</v>
      </c>
    </row>
    <row r="127" spans="1:18" ht="15.75" customHeight="1">
      <c r="A127" s="43">
        <v>273</v>
      </c>
      <c r="B127" s="28">
        <v>42984</v>
      </c>
      <c r="C127" s="29" t="s">
        <v>4334</v>
      </c>
      <c r="D127" s="52"/>
      <c r="F127" s="30">
        <v>109</v>
      </c>
      <c r="G127" s="30"/>
      <c r="H127" s="35"/>
      <c r="I127" s="43"/>
      <c r="J127" s="43"/>
      <c r="K127" s="43"/>
      <c r="L127" s="263"/>
      <c r="N127" s="13" t="s">
        <v>688</v>
      </c>
      <c r="O127" s="223"/>
      <c r="P127" s="31">
        <f t="shared" si="1"/>
        <v>2701.5599999999831</v>
      </c>
      <c r="Q127" s="31">
        <f>SUBTOTAL(9,$F$2:F127)</f>
        <v>62698.10000000002</v>
      </c>
      <c r="R127" s="31">
        <f>SUBTOTAL(9,$G$2:G127)</f>
        <v>65399.66</v>
      </c>
    </row>
    <row r="128" spans="1:18" ht="15.75" customHeight="1">
      <c r="A128" s="43">
        <v>273</v>
      </c>
      <c r="B128" s="28">
        <v>42989</v>
      </c>
      <c r="C128" s="29" t="s">
        <v>4244</v>
      </c>
      <c r="D128" s="52"/>
      <c r="F128" s="30">
        <v>42.09</v>
      </c>
      <c r="G128" s="30"/>
      <c r="H128" s="35"/>
      <c r="I128" s="43"/>
      <c r="J128" s="43" t="s">
        <v>87</v>
      </c>
      <c r="K128" s="43"/>
      <c r="L128" s="263"/>
      <c r="N128" s="13" t="s">
        <v>688</v>
      </c>
      <c r="O128" s="223"/>
      <c r="P128" s="31">
        <f t="shared" si="1"/>
        <v>2659.4699999999866</v>
      </c>
      <c r="Q128" s="31">
        <f>SUBTOTAL(9,$F$2:F128)</f>
        <v>62740.190000000017</v>
      </c>
      <c r="R128" s="31">
        <f>SUBTOTAL(9,$G$2:G128)</f>
        <v>65399.66</v>
      </c>
    </row>
    <row r="129" spans="1:18" ht="15.75" customHeight="1">
      <c r="A129" s="43">
        <v>273</v>
      </c>
      <c r="B129" s="28">
        <v>42989</v>
      </c>
      <c r="C129" s="29" t="s">
        <v>4335</v>
      </c>
      <c r="D129" s="52"/>
      <c r="F129" s="30"/>
      <c r="G129" s="30"/>
      <c r="H129" s="35">
        <v>1401.6</v>
      </c>
      <c r="I129" s="43"/>
      <c r="J129" s="43"/>
      <c r="K129" s="43"/>
      <c r="L129" s="263"/>
      <c r="N129" s="13" t="s">
        <v>688</v>
      </c>
      <c r="O129" s="223"/>
      <c r="P129" s="31">
        <f t="shared" si="1"/>
        <v>2659.4699999999866</v>
      </c>
      <c r="Q129" s="31">
        <f>SUBTOTAL(9,$F$2:F129)</f>
        <v>62740.190000000017</v>
      </c>
      <c r="R129" s="31">
        <f>SUBTOTAL(9,$G$2:G129)</f>
        <v>65399.66</v>
      </c>
    </row>
    <row r="130" spans="1:18" ht="15.75" customHeight="1">
      <c r="A130" s="43">
        <v>273</v>
      </c>
      <c r="B130" s="28">
        <v>42990</v>
      </c>
      <c r="C130" s="29" t="s">
        <v>4336</v>
      </c>
      <c r="D130" s="52"/>
      <c r="F130" s="30">
        <v>1500</v>
      </c>
      <c r="G130" s="30"/>
      <c r="H130" s="35"/>
      <c r="I130" s="43"/>
      <c r="J130" s="43" t="s">
        <v>87</v>
      </c>
      <c r="K130" s="43" t="s">
        <v>4337</v>
      </c>
      <c r="L130" s="263">
        <v>225</v>
      </c>
      <c r="N130" s="13" t="s">
        <v>688</v>
      </c>
      <c r="O130" s="223"/>
      <c r="P130" s="31">
        <f t="shared" ref="P130:P193" si="2">R130-Q130</f>
        <v>1159.4699999999866</v>
      </c>
      <c r="Q130" s="31">
        <f>SUBTOTAL(9,$F$2:F130)</f>
        <v>64240.190000000017</v>
      </c>
      <c r="R130" s="31">
        <f>SUBTOTAL(9,$G$2:G130)</f>
        <v>65399.66</v>
      </c>
    </row>
    <row r="131" spans="1:18" ht="15.75" customHeight="1">
      <c r="A131" s="43">
        <v>273</v>
      </c>
      <c r="B131" s="28">
        <v>42997</v>
      </c>
      <c r="C131" s="29" t="s">
        <v>700</v>
      </c>
      <c r="D131" s="52"/>
      <c r="F131" s="30"/>
      <c r="G131" s="30">
        <v>10000</v>
      </c>
      <c r="H131" s="35"/>
      <c r="I131" s="43"/>
      <c r="J131" s="43" t="s">
        <v>87</v>
      </c>
      <c r="K131" s="43" t="s">
        <v>170</v>
      </c>
      <c r="L131" s="263">
        <v>111</v>
      </c>
      <c r="N131" s="13" t="s">
        <v>688</v>
      </c>
      <c r="O131" s="223"/>
      <c r="P131" s="31">
        <f t="shared" si="2"/>
        <v>11159.469999999987</v>
      </c>
      <c r="Q131" s="31">
        <f>SUBTOTAL(9,$F$2:F131)</f>
        <v>64240.190000000017</v>
      </c>
      <c r="R131" s="31">
        <f>SUBTOTAL(9,$G$2:G131)</f>
        <v>75399.66</v>
      </c>
    </row>
    <row r="132" spans="1:18" ht="15.75" customHeight="1">
      <c r="A132" s="43">
        <v>273</v>
      </c>
      <c r="B132" s="28">
        <v>43002</v>
      </c>
      <c r="C132" s="29" t="s">
        <v>700</v>
      </c>
      <c r="D132" s="52"/>
      <c r="F132" s="30"/>
      <c r="G132" s="30">
        <v>6454.8</v>
      </c>
      <c r="H132" s="35"/>
      <c r="I132" s="43"/>
      <c r="J132" s="43" t="s">
        <v>87</v>
      </c>
      <c r="K132" s="43" t="s">
        <v>4338</v>
      </c>
      <c r="L132" s="263">
        <v>114</v>
      </c>
      <c r="N132" s="13" t="s">
        <v>688</v>
      </c>
      <c r="O132" s="223"/>
      <c r="P132" s="31">
        <f t="shared" si="2"/>
        <v>17614.26999999999</v>
      </c>
      <c r="Q132" s="31">
        <f>SUBTOTAL(9,$F$2:F132)</f>
        <v>64240.190000000017</v>
      </c>
      <c r="R132" s="31">
        <f>SUBTOTAL(9,$G$2:G132)</f>
        <v>81854.460000000006</v>
      </c>
    </row>
    <row r="133" spans="1:18" ht="15.75" customHeight="1">
      <c r="A133" s="43">
        <v>273</v>
      </c>
      <c r="B133" s="28">
        <v>43002</v>
      </c>
      <c r="C133" s="29" t="s">
        <v>700</v>
      </c>
      <c r="D133" s="52"/>
      <c r="F133" s="30"/>
      <c r="G133" s="30">
        <v>840</v>
      </c>
      <c r="H133" s="35"/>
      <c r="I133" s="43"/>
      <c r="J133" s="43" t="s">
        <v>87</v>
      </c>
      <c r="K133" s="43" t="s">
        <v>62</v>
      </c>
      <c r="L133" s="263">
        <v>117</v>
      </c>
      <c r="N133" s="13" t="s">
        <v>688</v>
      </c>
      <c r="O133" s="223"/>
      <c r="P133" s="31">
        <f t="shared" si="2"/>
        <v>18454.26999999999</v>
      </c>
      <c r="Q133" s="31">
        <f>SUBTOTAL(9,$F$2:F133)</f>
        <v>64240.190000000017</v>
      </c>
      <c r="R133" s="31">
        <f>SUBTOTAL(9,$G$2:G133)</f>
        <v>82694.460000000006</v>
      </c>
    </row>
    <row r="134" spans="1:18" ht="15.75" customHeight="1">
      <c r="A134" s="43">
        <v>273</v>
      </c>
      <c r="B134" s="28">
        <v>43002</v>
      </c>
      <c r="C134" s="29" t="s">
        <v>1625</v>
      </c>
      <c r="D134" s="52"/>
      <c r="F134" s="30">
        <v>10454</v>
      </c>
      <c r="G134" s="30"/>
      <c r="H134" s="35"/>
      <c r="I134" s="43"/>
      <c r="J134" s="43" t="s">
        <v>87</v>
      </c>
      <c r="K134" s="43" t="s">
        <v>753</v>
      </c>
      <c r="L134" s="263">
        <v>350</v>
      </c>
      <c r="N134" s="13" t="s">
        <v>688</v>
      </c>
      <c r="O134" s="223"/>
      <c r="P134" s="31">
        <f t="shared" si="2"/>
        <v>8000.2699999999895</v>
      </c>
      <c r="Q134" s="31">
        <f>SUBTOTAL(9,$F$2:F134)</f>
        <v>74694.190000000017</v>
      </c>
      <c r="R134" s="31">
        <f>SUBTOTAL(9,$G$2:G134)</f>
        <v>82694.460000000006</v>
      </c>
    </row>
    <row r="135" spans="1:18" ht="15.75" customHeight="1">
      <c r="A135" s="43">
        <v>273</v>
      </c>
      <c r="B135" s="28">
        <v>43003</v>
      </c>
      <c r="C135" s="29" t="s">
        <v>4339</v>
      </c>
      <c r="D135" s="52"/>
      <c r="F135" s="30">
        <v>219</v>
      </c>
      <c r="G135" s="30"/>
      <c r="H135" s="35"/>
      <c r="I135" s="43"/>
      <c r="J135" s="43" t="s">
        <v>87</v>
      </c>
      <c r="K135" s="43"/>
      <c r="L135" s="263"/>
      <c r="N135" s="13" t="s">
        <v>688</v>
      </c>
      <c r="O135" s="223"/>
      <c r="P135" s="31">
        <f t="shared" si="2"/>
        <v>7781.2699999999895</v>
      </c>
      <c r="Q135" s="31">
        <f>SUBTOTAL(9,$F$2:F135)</f>
        <v>74913.190000000017</v>
      </c>
      <c r="R135" s="31">
        <f>SUBTOTAL(9,$G$2:G135)</f>
        <v>82694.460000000006</v>
      </c>
    </row>
    <row r="136" spans="1:18" ht="15.75" customHeight="1">
      <c r="A136" s="43">
        <v>273</v>
      </c>
      <c r="B136" s="28">
        <v>43003</v>
      </c>
      <c r="C136" s="29" t="s">
        <v>694</v>
      </c>
      <c r="D136" s="52"/>
      <c r="F136" s="30">
        <v>137</v>
      </c>
      <c r="G136" s="30"/>
      <c r="H136" s="35"/>
      <c r="I136" s="43"/>
      <c r="J136" s="43" t="s">
        <v>87</v>
      </c>
      <c r="K136" s="43" t="s">
        <v>4340</v>
      </c>
      <c r="L136" s="263">
        <v>16429</v>
      </c>
      <c r="N136" s="13" t="s">
        <v>688</v>
      </c>
      <c r="O136" s="223"/>
      <c r="P136" s="31">
        <f t="shared" si="2"/>
        <v>7644.2699999999895</v>
      </c>
      <c r="Q136" s="31">
        <f>SUBTOTAL(9,$F$2:F136)</f>
        <v>75050.190000000017</v>
      </c>
      <c r="R136" s="31">
        <f>SUBTOTAL(9,$G$2:G136)</f>
        <v>82694.460000000006</v>
      </c>
    </row>
    <row r="137" spans="1:18" ht="15.75" customHeight="1">
      <c r="A137" s="43">
        <v>273</v>
      </c>
      <c r="B137" s="28">
        <v>43004</v>
      </c>
      <c r="C137" s="29" t="s">
        <v>785</v>
      </c>
      <c r="D137" s="52"/>
      <c r="F137" s="30">
        <v>250</v>
      </c>
      <c r="G137" s="30"/>
      <c r="H137" s="35"/>
      <c r="I137" s="43" t="s">
        <v>169</v>
      </c>
      <c r="J137" s="43" t="s">
        <v>87</v>
      </c>
      <c r="K137" s="43" t="s">
        <v>4341</v>
      </c>
      <c r="L137" s="263"/>
      <c r="N137" s="13" t="s">
        <v>688</v>
      </c>
      <c r="O137" s="223"/>
      <c r="P137" s="31">
        <f t="shared" si="2"/>
        <v>7394.2699999999895</v>
      </c>
      <c r="Q137" s="31">
        <f>SUBTOTAL(9,$F$2:F137)</f>
        <v>75300.190000000017</v>
      </c>
      <c r="R137" s="31">
        <f>SUBTOTAL(9,$G$2:G137)</f>
        <v>82694.460000000006</v>
      </c>
    </row>
    <row r="138" spans="1:18" ht="15.75" customHeight="1">
      <c r="A138" s="43">
        <v>273</v>
      </c>
      <c r="B138" s="28">
        <v>43004</v>
      </c>
      <c r="C138" s="29" t="s">
        <v>705</v>
      </c>
      <c r="D138" s="52"/>
      <c r="F138" s="30">
        <v>131</v>
      </c>
      <c r="G138" s="30"/>
      <c r="H138" s="35"/>
      <c r="I138" s="43"/>
      <c r="J138" s="43" t="s">
        <v>87</v>
      </c>
      <c r="K138" s="43" t="s">
        <v>4342</v>
      </c>
      <c r="L138" s="263">
        <v>20105025241</v>
      </c>
      <c r="N138" s="13" t="s">
        <v>688</v>
      </c>
      <c r="O138" s="223"/>
      <c r="P138" s="31">
        <f t="shared" si="2"/>
        <v>7263.2699999999895</v>
      </c>
      <c r="Q138" s="31">
        <f>SUBTOTAL(9,$F$2:F138)</f>
        <v>75431.190000000017</v>
      </c>
      <c r="R138" s="31">
        <f>SUBTOTAL(9,$G$2:G138)</f>
        <v>82694.460000000006</v>
      </c>
    </row>
    <row r="139" spans="1:18" ht="15.75" customHeight="1">
      <c r="A139" s="43">
        <v>273</v>
      </c>
      <c r="B139" s="28">
        <v>43007</v>
      </c>
      <c r="C139" s="29" t="s">
        <v>762</v>
      </c>
      <c r="D139" s="52"/>
      <c r="F139" s="30"/>
      <c r="G139" s="30"/>
      <c r="H139" s="35">
        <v>529.01</v>
      </c>
      <c r="I139" s="43"/>
      <c r="J139" s="43"/>
      <c r="K139" s="43"/>
      <c r="L139" s="263"/>
      <c r="N139" s="13" t="s">
        <v>688</v>
      </c>
      <c r="O139" s="223"/>
      <c r="P139" s="31">
        <f t="shared" si="2"/>
        <v>7263.2699999999895</v>
      </c>
      <c r="Q139" s="31">
        <f>SUBTOTAL(9,$F$2:F139)</f>
        <v>75431.190000000017</v>
      </c>
      <c r="R139" s="31">
        <f>SUBTOTAL(9,$G$2:G139)</f>
        <v>82694.460000000006</v>
      </c>
    </row>
    <row r="140" spans="1:18" ht="15.75" customHeight="1">
      <c r="A140" s="43">
        <v>273</v>
      </c>
      <c r="B140" s="28">
        <v>43007</v>
      </c>
      <c r="C140" s="29" t="s">
        <v>4343</v>
      </c>
      <c r="D140" s="52"/>
      <c r="F140" s="30"/>
      <c r="G140" s="30"/>
      <c r="H140" s="35">
        <v>19.64</v>
      </c>
      <c r="I140" s="43"/>
      <c r="J140" s="43"/>
      <c r="K140" s="43"/>
      <c r="L140" s="263"/>
      <c r="N140" s="13" t="s">
        <v>688</v>
      </c>
      <c r="O140" s="223"/>
      <c r="P140" s="31">
        <f t="shared" si="2"/>
        <v>7263.2699999999895</v>
      </c>
      <c r="Q140" s="31">
        <f>SUBTOTAL(9,$F$2:F140)</f>
        <v>75431.190000000017</v>
      </c>
      <c r="R140" s="31">
        <f>SUBTOTAL(9,$G$2:G140)</f>
        <v>82694.460000000006</v>
      </c>
    </row>
    <row r="141" spans="1:18" ht="15.75" customHeight="1">
      <c r="A141" s="43">
        <v>273</v>
      </c>
      <c r="B141" s="28">
        <v>43010</v>
      </c>
      <c r="C141" s="29" t="s">
        <v>4344</v>
      </c>
      <c r="D141" s="52"/>
      <c r="F141" s="30">
        <v>150</v>
      </c>
      <c r="G141" s="30"/>
      <c r="H141" s="35"/>
      <c r="I141" s="43"/>
      <c r="J141" s="43" t="s">
        <v>87</v>
      </c>
      <c r="K141" s="43" t="s">
        <v>2190</v>
      </c>
      <c r="L141" s="263">
        <v>151872</v>
      </c>
      <c r="N141" s="13" t="s">
        <v>688</v>
      </c>
      <c r="O141" s="223"/>
      <c r="P141" s="31">
        <f t="shared" si="2"/>
        <v>7113.2699999999895</v>
      </c>
      <c r="Q141" s="31">
        <f>SUBTOTAL(9,$F$2:F141)</f>
        <v>75581.190000000017</v>
      </c>
      <c r="R141" s="31">
        <f>SUBTOTAL(9,$G$2:G141)</f>
        <v>82694.460000000006</v>
      </c>
    </row>
    <row r="142" spans="1:18" ht="15.75" customHeight="1">
      <c r="A142" s="43">
        <v>273</v>
      </c>
      <c r="B142" s="28">
        <v>43010</v>
      </c>
      <c r="C142" s="29" t="s">
        <v>3709</v>
      </c>
      <c r="D142" s="52"/>
      <c r="F142" s="30">
        <v>280</v>
      </c>
      <c r="G142" s="30"/>
      <c r="H142" s="35"/>
      <c r="I142" s="43" t="s">
        <v>91</v>
      </c>
      <c r="J142" s="43" t="s">
        <v>87</v>
      </c>
      <c r="K142" s="43" t="s">
        <v>720</v>
      </c>
      <c r="L142" s="263"/>
      <c r="N142" s="13" t="s">
        <v>688</v>
      </c>
      <c r="O142" s="223"/>
      <c r="P142" s="31">
        <f t="shared" si="2"/>
        <v>6833.2699999999895</v>
      </c>
      <c r="Q142" s="31">
        <f>SUBTOTAL(9,$F$2:F142)</f>
        <v>75861.190000000017</v>
      </c>
      <c r="R142" s="31">
        <f>SUBTOTAL(9,$G$2:G142)</f>
        <v>82694.460000000006</v>
      </c>
    </row>
    <row r="143" spans="1:18" ht="15.75" customHeight="1">
      <c r="A143" s="43">
        <v>273</v>
      </c>
      <c r="B143" s="28">
        <v>43019</v>
      </c>
      <c r="C143" s="29" t="s">
        <v>4244</v>
      </c>
      <c r="D143" s="52"/>
      <c r="F143" s="30">
        <v>42.9</v>
      </c>
      <c r="G143" s="30"/>
      <c r="H143" s="35"/>
      <c r="I143" s="43"/>
      <c r="J143" s="43" t="s">
        <v>87</v>
      </c>
      <c r="K143" s="43"/>
      <c r="L143" s="263"/>
      <c r="N143" s="13" t="s">
        <v>688</v>
      </c>
      <c r="O143" s="223"/>
      <c r="P143" s="31">
        <f t="shared" si="2"/>
        <v>6790.3699999999953</v>
      </c>
      <c r="Q143" s="31">
        <f>SUBTOTAL(9,$F$2:F143)</f>
        <v>75904.090000000011</v>
      </c>
      <c r="R143" s="31">
        <f>SUBTOTAL(9,$G$2:G143)</f>
        <v>82694.460000000006</v>
      </c>
    </row>
    <row r="144" spans="1:18" ht="15.75" customHeight="1">
      <c r="A144" s="43">
        <v>273</v>
      </c>
      <c r="B144" s="28">
        <v>43025</v>
      </c>
      <c r="C144" s="29" t="s">
        <v>4348</v>
      </c>
      <c r="D144" s="52"/>
      <c r="F144" s="30"/>
      <c r="G144" s="30"/>
      <c r="H144" s="35">
        <v>200</v>
      </c>
      <c r="I144" s="43"/>
      <c r="J144" s="43"/>
      <c r="K144" s="43"/>
      <c r="L144" s="263"/>
      <c r="N144" s="13" t="s">
        <v>688</v>
      </c>
      <c r="O144" s="223"/>
      <c r="P144" s="31">
        <f t="shared" si="2"/>
        <v>6790.3699999999953</v>
      </c>
      <c r="Q144" s="31">
        <f>SUBTOTAL(9,$F$2:F144)</f>
        <v>75904.090000000011</v>
      </c>
      <c r="R144" s="31">
        <f>SUBTOTAL(9,$G$2:G144)</f>
        <v>82694.460000000006</v>
      </c>
    </row>
    <row r="145" spans="1:18" ht="15.75" customHeight="1">
      <c r="A145" s="43">
        <v>273</v>
      </c>
      <c r="B145" s="28">
        <v>43030</v>
      </c>
      <c r="C145" s="29" t="s">
        <v>4347</v>
      </c>
      <c r="D145" s="52"/>
      <c r="F145" s="30">
        <v>219</v>
      </c>
      <c r="G145" s="30"/>
      <c r="H145" s="35"/>
      <c r="I145" s="43"/>
      <c r="J145" s="43" t="s">
        <v>87</v>
      </c>
      <c r="K145" s="43" t="s">
        <v>4261</v>
      </c>
      <c r="L145" s="263"/>
      <c r="N145" s="13" t="s">
        <v>688</v>
      </c>
      <c r="O145" s="223"/>
      <c r="P145" s="31">
        <f t="shared" si="2"/>
        <v>6571.3699999999953</v>
      </c>
      <c r="Q145" s="31">
        <f>SUBTOTAL(9,$F$2:F145)</f>
        <v>76123.090000000011</v>
      </c>
      <c r="R145" s="31">
        <f>SUBTOTAL(9,$G$2:G145)</f>
        <v>82694.460000000006</v>
      </c>
    </row>
    <row r="146" spans="1:18" ht="15.75" customHeight="1">
      <c r="A146" s="43">
        <v>273</v>
      </c>
      <c r="B146" s="28">
        <v>43031</v>
      </c>
      <c r="C146" s="29" t="s">
        <v>4346</v>
      </c>
      <c r="D146" s="52"/>
      <c r="F146" s="30">
        <v>109</v>
      </c>
      <c r="G146" s="30"/>
      <c r="H146" s="35"/>
      <c r="I146" s="43"/>
      <c r="J146" s="43" t="s">
        <v>87</v>
      </c>
      <c r="K146" s="43" t="s">
        <v>2776</v>
      </c>
      <c r="L146" s="263">
        <v>43973842</v>
      </c>
      <c r="N146" s="13" t="s">
        <v>688</v>
      </c>
      <c r="O146" s="223"/>
      <c r="P146" s="31">
        <f t="shared" si="2"/>
        <v>6462.3699999999953</v>
      </c>
      <c r="Q146" s="31">
        <f>SUBTOTAL(9,$F$2:F146)</f>
        <v>76232.090000000011</v>
      </c>
      <c r="R146" s="31">
        <f>SUBTOTAL(9,$G$2:G146)</f>
        <v>82694.460000000006</v>
      </c>
    </row>
    <row r="147" spans="1:18" ht="15.75" customHeight="1">
      <c r="A147" s="43">
        <v>273</v>
      </c>
      <c r="B147" s="28">
        <v>43033</v>
      </c>
      <c r="C147" s="29" t="s">
        <v>4345</v>
      </c>
      <c r="D147" s="52"/>
      <c r="F147" s="30">
        <v>150</v>
      </c>
      <c r="G147" s="30"/>
      <c r="H147" s="35"/>
      <c r="I147" s="43"/>
      <c r="J147" s="43" t="s">
        <v>87</v>
      </c>
      <c r="K147" s="43" t="s">
        <v>1628</v>
      </c>
      <c r="L147" s="263">
        <v>253</v>
      </c>
      <c r="N147" s="13" t="s">
        <v>688</v>
      </c>
      <c r="O147" s="223"/>
      <c r="P147" s="31">
        <f t="shared" si="2"/>
        <v>6312.3699999999953</v>
      </c>
      <c r="Q147" s="31">
        <f>SUBTOTAL(9,$F$2:F147)</f>
        <v>76382.090000000011</v>
      </c>
      <c r="R147" s="31">
        <f>SUBTOTAL(9,$G$2:G147)</f>
        <v>82694.460000000006</v>
      </c>
    </row>
    <row r="148" spans="1:18" ht="15.75" customHeight="1">
      <c r="A148" s="43">
        <v>273</v>
      </c>
      <c r="B148" s="28">
        <v>43037</v>
      </c>
      <c r="C148" s="29" t="s">
        <v>700</v>
      </c>
      <c r="D148" s="52"/>
      <c r="F148" s="30"/>
      <c r="G148" s="30">
        <v>7956</v>
      </c>
      <c r="H148" s="35"/>
      <c r="I148" s="43"/>
      <c r="J148" s="43" t="s">
        <v>87</v>
      </c>
      <c r="K148" s="43"/>
      <c r="L148" s="263">
        <v>121</v>
      </c>
      <c r="N148" s="13" t="s">
        <v>688</v>
      </c>
      <c r="O148" s="223"/>
      <c r="P148" s="31">
        <f t="shared" si="2"/>
        <v>14268.369999999995</v>
      </c>
      <c r="Q148" s="31">
        <f>SUBTOTAL(9,$F$2:F148)</f>
        <v>76382.090000000011</v>
      </c>
      <c r="R148" s="31">
        <f>SUBTOTAL(9,$G$2:G148)</f>
        <v>90650.46</v>
      </c>
    </row>
    <row r="149" spans="1:18" ht="15.75" customHeight="1">
      <c r="A149" s="43">
        <v>273</v>
      </c>
      <c r="B149" s="28">
        <v>43040</v>
      </c>
      <c r="C149" s="29" t="s">
        <v>4349</v>
      </c>
      <c r="D149" s="52"/>
      <c r="F149" s="30">
        <v>270</v>
      </c>
      <c r="G149" s="30"/>
      <c r="H149" s="35"/>
      <c r="I149" s="43"/>
      <c r="J149" s="43" t="s">
        <v>87</v>
      </c>
      <c r="K149" s="43" t="s">
        <v>4350</v>
      </c>
      <c r="L149" s="263"/>
      <c r="N149" s="13" t="s">
        <v>688</v>
      </c>
      <c r="O149" s="223"/>
      <c r="P149" s="31">
        <f t="shared" si="2"/>
        <v>13998.369999999995</v>
      </c>
      <c r="Q149" s="31">
        <f>SUBTOTAL(9,$F$2:F149)</f>
        <v>76652.090000000011</v>
      </c>
      <c r="R149" s="31">
        <f>SUBTOTAL(9,$G$2:G149)</f>
        <v>90650.46</v>
      </c>
    </row>
    <row r="150" spans="1:18" ht="15.75" customHeight="1">
      <c r="A150" s="43">
        <v>273</v>
      </c>
      <c r="B150" s="28">
        <v>43040</v>
      </c>
      <c r="C150" s="29" t="s">
        <v>748</v>
      </c>
      <c r="D150" s="52"/>
      <c r="F150" s="30">
        <v>19</v>
      </c>
      <c r="G150" s="30"/>
      <c r="H150" s="35"/>
      <c r="I150" s="43"/>
      <c r="J150" s="43"/>
      <c r="K150" s="43"/>
      <c r="L150" s="263"/>
      <c r="N150" s="13" t="s">
        <v>688</v>
      </c>
      <c r="O150" s="223"/>
      <c r="P150" s="31">
        <f t="shared" si="2"/>
        <v>13979.369999999995</v>
      </c>
      <c r="Q150" s="31">
        <f>SUBTOTAL(9,$F$2:F150)</f>
        <v>76671.090000000011</v>
      </c>
      <c r="R150" s="31">
        <f>SUBTOTAL(9,$G$2:G150)</f>
        <v>90650.46</v>
      </c>
    </row>
    <row r="151" spans="1:18" ht="15.75" customHeight="1">
      <c r="A151" s="43">
        <v>273</v>
      </c>
      <c r="B151" s="28">
        <v>43040</v>
      </c>
      <c r="C151" s="29" t="s">
        <v>4351</v>
      </c>
      <c r="D151" s="52"/>
      <c r="F151" s="30">
        <v>7956</v>
      </c>
      <c r="G151" s="30"/>
      <c r="H151" s="35"/>
      <c r="I151" s="43" t="s">
        <v>91</v>
      </c>
      <c r="J151" s="43" t="s">
        <v>87</v>
      </c>
      <c r="K151" s="43" t="s">
        <v>2269</v>
      </c>
      <c r="L151" s="263"/>
      <c r="N151" s="13" t="s">
        <v>688</v>
      </c>
      <c r="O151" s="223"/>
      <c r="P151" s="31">
        <f t="shared" si="2"/>
        <v>6023.3699999999953</v>
      </c>
      <c r="Q151" s="31">
        <f>SUBTOTAL(9,$F$2:F151)</f>
        <v>84627.090000000011</v>
      </c>
      <c r="R151" s="31">
        <f>SUBTOTAL(9,$G$2:G151)</f>
        <v>90650.46</v>
      </c>
    </row>
    <row r="152" spans="1:18" ht="15.75" customHeight="1">
      <c r="A152" s="43">
        <v>273</v>
      </c>
      <c r="B152" s="28">
        <v>43041</v>
      </c>
      <c r="C152" s="29" t="s">
        <v>4356</v>
      </c>
      <c r="D152" s="52"/>
      <c r="F152" s="30">
        <v>109</v>
      </c>
      <c r="G152" s="30"/>
      <c r="H152" s="35"/>
      <c r="I152" s="43" t="s">
        <v>89</v>
      </c>
      <c r="J152" s="43"/>
      <c r="K152" s="43" t="s">
        <v>2776</v>
      </c>
      <c r="L152" s="263">
        <v>406764936</v>
      </c>
      <c r="N152" s="13" t="s">
        <v>688</v>
      </c>
      <c r="O152" s="223"/>
      <c r="P152" s="31">
        <f t="shared" si="2"/>
        <v>5914.3699999999953</v>
      </c>
      <c r="Q152" s="31">
        <f>SUBTOTAL(9,$F$2:F152)</f>
        <v>84736.090000000011</v>
      </c>
      <c r="R152" s="31">
        <f>SUBTOTAL(9,$G$2:G152)</f>
        <v>90650.46</v>
      </c>
    </row>
    <row r="153" spans="1:18" ht="15.75" customHeight="1">
      <c r="A153" s="43">
        <v>273</v>
      </c>
      <c r="B153" s="28">
        <v>43050</v>
      </c>
      <c r="C153" s="29" t="s">
        <v>4352</v>
      </c>
      <c r="D153" s="52"/>
      <c r="F153" s="30">
        <v>42.9</v>
      </c>
      <c r="G153" s="30"/>
      <c r="H153" s="35"/>
      <c r="I153" s="43" t="s">
        <v>91</v>
      </c>
      <c r="J153" s="43" t="s">
        <v>87</v>
      </c>
      <c r="K153" s="43"/>
      <c r="L153" s="263"/>
      <c r="N153" s="13" t="s">
        <v>688</v>
      </c>
      <c r="O153" s="223"/>
      <c r="P153" s="31">
        <f t="shared" si="2"/>
        <v>5871.4700000000012</v>
      </c>
      <c r="Q153" s="31">
        <f>SUBTOTAL(9,$F$2:F153)</f>
        <v>84778.99</v>
      </c>
      <c r="R153" s="31">
        <f>SUBTOTAL(9,$G$2:G153)</f>
        <v>90650.46</v>
      </c>
    </row>
    <row r="154" spans="1:18" ht="15.75" customHeight="1">
      <c r="A154" s="43">
        <v>273</v>
      </c>
      <c r="B154" s="28">
        <v>43052</v>
      </c>
      <c r="C154" s="29" t="s">
        <v>4353</v>
      </c>
      <c r="D154" s="52"/>
      <c r="F154" s="30"/>
      <c r="G154" s="30"/>
      <c r="H154" s="35">
        <v>1404</v>
      </c>
      <c r="I154" s="43"/>
      <c r="J154" s="43"/>
      <c r="K154" s="43" t="s">
        <v>1279</v>
      </c>
      <c r="L154" s="263"/>
      <c r="N154" s="13" t="s">
        <v>688</v>
      </c>
      <c r="O154" s="223"/>
      <c r="P154" s="31">
        <f t="shared" si="2"/>
        <v>5871.4700000000012</v>
      </c>
      <c r="Q154" s="31">
        <f>SUBTOTAL(9,$F$2:F154)</f>
        <v>84778.99</v>
      </c>
      <c r="R154" s="31">
        <f>SUBTOTAL(9,$G$2:G154)</f>
        <v>90650.46</v>
      </c>
    </row>
    <row r="155" spans="1:18" ht="15.75" customHeight="1">
      <c r="A155" s="43">
        <v>273</v>
      </c>
      <c r="B155" s="28">
        <v>43060</v>
      </c>
      <c r="C155" s="29" t="s">
        <v>694</v>
      </c>
      <c r="D155" s="52"/>
      <c r="F155" s="30">
        <v>127</v>
      </c>
      <c r="G155" s="30"/>
      <c r="H155" s="35"/>
      <c r="I155" s="43" t="s">
        <v>89</v>
      </c>
      <c r="J155" s="43" t="s">
        <v>87</v>
      </c>
      <c r="K155" s="43" t="s">
        <v>4355</v>
      </c>
      <c r="L155" s="263">
        <v>9951</v>
      </c>
      <c r="N155" s="13" t="s">
        <v>688</v>
      </c>
      <c r="O155" s="223"/>
      <c r="P155" s="31">
        <f t="shared" si="2"/>
        <v>5744.4700000000012</v>
      </c>
      <c r="Q155" s="31">
        <f>SUBTOTAL(9,$F$2:F155)</f>
        <v>84905.99</v>
      </c>
      <c r="R155" s="31">
        <f>SUBTOTAL(9,$G$2:G155)</f>
        <v>90650.46</v>
      </c>
    </row>
    <row r="156" spans="1:18" ht="15.75" customHeight="1">
      <c r="A156" s="43">
        <v>273</v>
      </c>
      <c r="B156" s="28">
        <v>43062</v>
      </c>
      <c r="C156" s="29" t="s">
        <v>4354</v>
      </c>
      <c r="D156" s="52"/>
      <c r="F156" s="30">
        <v>109</v>
      </c>
      <c r="G156" s="30"/>
      <c r="H156" s="35"/>
      <c r="I156" s="43" t="s">
        <v>89</v>
      </c>
      <c r="J156" s="43" t="s">
        <v>87</v>
      </c>
      <c r="K156" s="43" t="s">
        <v>2776</v>
      </c>
      <c r="L156" s="263">
        <v>405358686</v>
      </c>
      <c r="N156" s="13" t="s">
        <v>688</v>
      </c>
      <c r="O156" s="223"/>
      <c r="P156" s="31">
        <f t="shared" si="2"/>
        <v>5635.4700000000012</v>
      </c>
      <c r="Q156" s="31">
        <f>SUBTOTAL(9,$F$2:F156)</f>
        <v>85014.99</v>
      </c>
      <c r="R156" s="31">
        <f>SUBTOTAL(9,$G$2:G156)</f>
        <v>90650.46</v>
      </c>
    </row>
    <row r="157" spans="1:18" ht="15.75" customHeight="1">
      <c r="A157" s="43">
        <v>273</v>
      </c>
      <c r="B157" s="28">
        <v>43066</v>
      </c>
      <c r="C157" s="29" t="s">
        <v>4357</v>
      </c>
      <c r="D157" s="52"/>
      <c r="F157" s="30">
        <v>219</v>
      </c>
      <c r="G157" s="30"/>
      <c r="H157" s="35"/>
      <c r="I157" s="43" t="s">
        <v>89</v>
      </c>
      <c r="J157" s="43" t="s">
        <v>87</v>
      </c>
      <c r="K157" s="43"/>
      <c r="L157" s="263"/>
      <c r="N157" s="13" t="s">
        <v>688</v>
      </c>
      <c r="O157" s="223"/>
      <c r="P157" s="31">
        <f t="shared" si="2"/>
        <v>5416.4700000000012</v>
      </c>
      <c r="Q157" s="31">
        <f>SUBTOTAL(9,$F$2:F157)</f>
        <v>85233.99</v>
      </c>
      <c r="R157" s="31">
        <f>SUBTOTAL(9,$G$2:G157)</f>
        <v>90650.46</v>
      </c>
    </row>
    <row r="158" spans="1:18" ht="15.75" customHeight="1">
      <c r="A158" s="43">
        <v>273</v>
      </c>
      <c r="B158" s="28">
        <v>43069</v>
      </c>
      <c r="C158" s="29" t="s">
        <v>4358</v>
      </c>
      <c r="D158" s="52"/>
      <c r="F158" s="30"/>
      <c r="G158" s="30"/>
      <c r="H158" s="35">
        <v>102.64</v>
      </c>
      <c r="I158" s="43"/>
      <c r="J158" s="43"/>
      <c r="K158" s="43" t="s">
        <v>1248</v>
      </c>
      <c r="L158" s="263">
        <v>1496553</v>
      </c>
      <c r="N158" s="13" t="s">
        <v>688</v>
      </c>
      <c r="O158" s="223"/>
      <c r="P158" s="31">
        <f t="shared" si="2"/>
        <v>5416.4700000000012</v>
      </c>
      <c r="Q158" s="31">
        <f>SUBTOTAL(9,$F$2:F158)</f>
        <v>85233.99</v>
      </c>
      <c r="R158" s="31">
        <f>SUBTOTAL(9,$G$2:G158)</f>
        <v>90650.46</v>
      </c>
    </row>
    <row r="159" spans="1:18" ht="15.75" customHeight="1">
      <c r="A159" s="43">
        <v>273</v>
      </c>
      <c r="B159" s="28">
        <v>43074</v>
      </c>
      <c r="C159" s="29" t="s">
        <v>4359</v>
      </c>
      <c r="D159" s="52"/>
      <c r="F159" s="30"/>
      <c r="G159" s="30">
        <v>265</v>
      </c>
      <c r="H159" s="35"/>
      <c r="I159" s="43"/>
      <c r="J159" s="43" t="s">
        <v>87</v>
      </c>
      <c r="K159" s="43" t="s">
        <v>170</v>
      </c>
      <c r="L159" s="263">
        <v>128</v>
      </c>
      <c r="N159" s="13" t="s">
        <v>688</v>
      </c>
      <c r="O159" s="223"/>
      <c r="P159" s="31">
        <f t="shared" si="2"/>
        <v>5681.4700000000012</v>
      </c>
      <c r="Q159" s="31">
        <f>SUBTOTAL(9,$F$2:F159)</f>
        <v>85233.99</v>
      </c>
      <c r="R159" s="31">
        <f>SUBTOTAL(9,$G$2:G159)</f>
        <v>90915.46</v>
      </c>
    </row>
    <row r="160" spans="1:18" ht="15.75" customHeight="1">
      <c r="A160" s="43">
        <v>273</v>
      </c>
      <c r="B160" s="28">
        <v>43080</v>
      </c>
      <c r="C160" s="29" t="s">
        <v>4360</v>
      </c>
      <c r="D160" s="52"/>
      <c r="F160" s="30">
        <v>42.9</v>
      </c>
      <c r="G160" s="30"/>
      <c r="H160" s="35"/>
      <c r="I160" s="43" t="s">
        <v>89</v>
      </c>
      <c r="J160" s="43" t="s">
        <v>87</v>
      </c>
      <c r="K160" s="43"/>
      <c r="L160" s="263"/>
      <c r="N160" s="13" t="s">
        <v>688</v>
      </c>
      <c r="O160" s="223"/>
      <c r="P160" s="31">
        <f t="shared" si="2"/>
        <v>5638.570000000007</v>
      </c>
      <c r="Q160" s="31">
        <f>SUBTOTAL(9,$F$2:F160)</f>
        <v>85276.89</v>
      </c>
      <c r="R160" s="31">
        <f>SUBTOTAL(9,$G$2:G160)</f>
        <v>90915.46</v>
      </c>
    </row>
    <row r="161" spans="1:18" ht="15.75" customHeight="1">
      <c r="A161" s="43">
        <v>273</v>
      </c>
      <c r="B161" s="28">
        <v>43081</v>
      </c>
      <c r="C161" s="29" t="s">
        <v>4363</v>
      </c>
      <c r="D161" s="52"/>
      <c r="F161" s="30">
        <v>20</v>
      </c>
      <c r="G161" s="30"/>
      <c r="H161" s="35"/>
      <c r="I161" s="43" t="s">
        <v>89</v>
      </c>
      <c r="J161" s="43" t="s">
        <v>87</v>
      </c>
      <c r="K161" s="43" t="s">
        <v>4365</v>
      </c>
      <c r="L161" s="263">
        <v>304661</v>
      </c>
      <c r="N161" s="13" t="s">
        <v>688</v>
      </c>
      <c r="O161" s="223"/>
      <c r="P161" s="31">
        <f t="shared" si="2"/>
        <v>5618.570000000007</v>
      </c>
      <c r="Q161" s="31">
        <f>SUBTOTAL(9,$F$2:F161)</f>
        <v>85296.89</v>
      </c>
      <c r="R161" s="31">
        <f>SUBTOTAL(9,$G$2:G161)</f>
        <v>90915.46</v>
      </c>
    </row>
    <row r="162" spans="1:18" ht="15.75" customHeight="1">
      <c r="A162" s="43">
        <v>273</v>
      </c>
      <c r="B162" s="28">
        <v>43081</v>
      </c>
      <c r="C162" s="29" t="s">
        <v>610</v>
      </c>
      <c r="D162" s="52"/>
      <c r="F162" s="30">
        <v>270</v>
      </c>
      <c r="G162" s="30"/>
      <c r="H162" s="35"/>
      <c r="I162" s="43"/>
      <c r="J162" s="43" t="s">
        <v>87</v>
      </c>
      <c r="K162" s="43" t="s">
        <v>4366</v>
      </c>
      <c r="L162" s="263"/>
      <c r="N162" s="13" t="s">
        <v>688</v>
      </c>
      <c r="O162" s="223"/>
      <c r="P162" s="31">
        <f t="shared" si="2"/>
        <v>5348.570000000007</v>
      </c>
      <c r="Q162" s="31">
        <f>SUBTOTAL(9,$F$2:F162)</f>
        <v>85566.89</v>
      </c>
      <c r="R162" s="31">
        <f>SUBTOTAL(9,$G$2:G162)</f>
        <v>90915.46</v>
      </c>
    </row>
    <row r="163" spans="1:18" ht="15.75" customHeight="1">
      <c r="A163" s="43">
        <v>273</v>
      </c>
      <c r="B163" s="28">
        <v>43092</v>
      </c>
      <c r="C163" s="29" t="s">
        <v>4367</v>
      </c>
      <c r="D163" s="52"/>
      <c r="F163" s="30">
        <v>109</v>
      </c>
      <c r="G163" s="30"/>
      <c r="H163" s="35"/>
      <c r="I163" s="43" t="s">
        <v>89</v>
      </c>
      <c r="J163" s="43" t="s">
        <v>87</v>
      </c>
      <c r="K163" s="43" t="s">
        <v>3213</v>
      </c>
      <c r="L163" s="263"/>
      <c r="N163" s="13" t="s">
        <v>688</v>
      </c>
      <c r="O163" s="223"/>
      <c r="P163" s="31">
        <f t="shared" si="2"/>
        <v>5239.570000000007</v>
      </c>
      <c r="Q163" s="31">
        <f>SUBTOTAL(9,$F$2:F163)</f>
        <v>85675.89</v>
      </c>
      <c r="R163" s="31">
        <f>SUBTOTAL(9,$G$2:G163)</f>
        <v>90915.46</v>
      </c>
    </row>
    <row r="164" spans="1:18" ht="15.75" customHeight="1">
      <c r="A164" s="43">
        <v>273</v>
      </c>
      <c r="B164" s="28">
        <v>43093</v>
      </c>
      <c r="C164" s="29" t="s">
        <v>4363</v>
      </c>
      <c r="D164" s="52"/>
      <c r="F164" s="30">
        <v>45</v>
      </c>
      <c r="G164" s="30"/>
      <c r="H164" s="35"/>
      <c r="I164" s="43" t="s">
        <v>89</v>
      </c>
      <c r="J164" s="43" t="s">
        <v>87</v>
      </c>
      <c r="K164" s="43" t="s">
        <v>4364</v>
      </c>
      <c r="L164" s="263">
        <v>90709</v>
      </c>
      <c r="N164" s="13" t="s">
        <v>688</v>
      </c>
      <c r="O164" s="223"/>
      <c r="P164" s="31">
        <f t="shared" si="2"/>
        <v>5194.570000000007</v>
      </c>
      <c r="Q164" s="31">
        <f>SUBTOTAL(9,$F$2:F164)</f>
        <v>85720.89</v>
      </c>
      <c r="R164" s="31">
        <f>SUBTOTAL(9,$G$2:G164)</f>
        <v>90915.46</v>
      </c>
    </row>
    <row r="165" spans="1:18" ht="15.75" customHeight="1">
      <c r="A165" s="43">
        <v>273</v>
      </c>
      <c r="B165" s="28">
        <v>43094</v>
      </c>
      <c r="C165" s="29" t="s">
        <v>4361</v>
      </c>
      <c r="D165" s="52"/>
      <c r="F165" s="30">
        <v>83</v>
      </c>
      <c r="G165" s="30"/>
      <c r="H165" s="35"/>
      <c r="I165" s="43" t="s">
        <v>89</v>
      </c>
      <c r="J165" s="43" t="s">
        <v>87</v>
      </c>
      <c r="K165" s="43" t="s">
        <v>4362</v>
      </c>
      <c r="L165" s="263">
        <v>10135</v>
      </c>
      <c r="N165" s="13" t="s">
        <v>688</v>
      </c>
      <c r="O165" s="223"/>
      <c r="P165" s="31">
        <f t="shared" si="2"/>
        <v>5111.570000000007</v>
      </c>
      <c r="Q165" s="31">
        <f>SUBTOTAL(9,$F$2:F165)</f>
        <v>85803.89</v>
      </c>
      <c r="R165" s="31">
        <f>SUBTOTAL(9,$G$2:G165)</f>
        <v>90915.46</v>
      </c>
    </row>
    <row r="166" spans="1:18" ht="15.75" customHeight="1">
      <c r="A166" s="43">
        <v>273</v>
      </c>
      <c r="B166" s="28">
        <v>43094</v>
      </c>
      <c r="C166" s="29" t="s">
        <v>4368</v>
      </c>
      <c r="D166" s="52"/>
      <c r="F166" s="30">
        <v>219</v>
      </c>
      <c r="G166" s="30"/>
      <c r="H166" s="35"/>
      <c r="I166" s="43" t="s">
        <v>89</v>
      </c>
      <c r="J166" s="43" t="s">
        <v>87</v>
      </c>
      <c r="K166" s="43" t="s">
        <v>4261</v>
      </c>
      <c r="L166" s="263"/>
      <c r="N166" s="13" t="s">
        <v>688</v>
      </c>
      <c r="O166" s="223"/>
      <c r="P166" s="31">
        <f t="shared" si="2"/>
        <v>4892.570000000007</v>
      </c>
      <c r="Q166" s="31">
        <f>SUBTOTAL(9,$F$2:F166)</f>
        <v>86022.89</v>
      </c>
      <c r="R166" s="31">
        <f>SUBTOTAL(9,$G$2:G166)</f>
        <v>90915.46</v>
      </c>
    </row>
    <row r="167" spans="1:18" ht="15.75" customHeight="1">
      <c r="A167" s="43">
        <v>273</v>
      </c>
      <c r="B167" s="28">
        <v>43097</v>
      </c>
      <c r="C167" s="29" t="s">
        <v>4363</v>
      </c>
      <c r="D167" s="52"/>
      <c r="F167" s="30">
        <v>45</v>
      </c>
      <c r="G167" s="30"/>
      <c r="H167" s="35"/>
      <c r="I167" s="43" t="s">
        <v>89</v>
      </c>
      <c r="J167" s="43" t="s">
        <v>87</v>
      </c>
      <c r="K167" s="43" t="s">
        <v>4364</v>
      </c>
      <c r="L167" s="263">
        <v>92548</v>
      </c>
      <c r="N167" s="13" t="s">
        <v>688</v>
      </c>
      <c r="O167" s="223"/>
      <c r="P167" s="31">
        <f t="shared" si="2"/>
        <v>4847.570000000007</v>
      </c>
      <c r="Q167" s="31">
        <f>SUBTOTAL(9,$F$2:F167)</f>
        <v>86067.89</v>
      </c>
      <c r="R167" s="31">
        <f>SUBTOTAL(9,$G$2:G167)</f>
        <v>90915.46</v>
      </c>
    </row>
    <row r="168" spans="1:18" ht="15.75" customHeight="1">
      <c r="A168" s="43">
        <v>273</v>
      </c>
      <c r="B168" s="28">
        <v>43097</v>
      </c>
      <c r="C168" s="29" t="s">
        <v>610</v>
      </c>
      <c r="D168" s="52"/>
      <c r="F168" s="30">
        <v>270</v>
      </c>
      <c r="G168" s="30"/>
      <c r="H168" s="35"/>
      <c r="I168" s="43"/>
      <c r="J168" s="43" t="s">
        <v>87</v>
      </c>
      <c r="K168" s="43"/>
      <c r="L168" s="263"/>
      <c r="N168" s="13" t="s">
        <v>688</v>
      </c>
      <c r="O168" s="223"/>
      <c r="P168" s="31">
        <f t="shared" si="2"/>
        <v>4577.570000000007</v>
      </c>
      <c r="Q168" s="31">
        <f>SUBTOTAL(9,$F$2:F168)</f>
        <v>86337.89</v>
      </c>
      <c r="R168" s="31">
        <f>SUBTOTAL(9,$G$2:G168)</f>
        <v>90915.46</v>
      </c>
    </row>
    <row r="169" spans="1:18" ht="15.75" customHeight="1">
      <c r="A169" s="43">
        <v>273</v>
      </c>
      <c r="B169" s="28">
        <v>43099</v>
      </c>
      <c r="C169" s="29" t="s">
        <v>4286</v>
      </c>
      <c r="D169" s="52"/>
      <c r="F169" s="30">
        <v>42.9</v>
      </c>
      <c r="G169" s="30"/>
      <c r="H169" s="35"/>
      <c r="I169" s="43" t="s">
        <v>89</v>
      </c>
      <c r="J169" s="43" t="s">
        <v>87</v>
      </c>
      <c r="K169" s="43" t="s">
        <v>4244</v>
      </c>
      <c r="L169" s="263"/>
      <c r="N169" s="13" t="s">
        <v>688</v>
      </c>
      <c r="O169" s="223"/>
      <c r="P169" s="31">
        <f t="shared" si="2"/>
        <v>4534.6700000000128</v>
      </c>
      <c r="Q169" s="31">
        <f>SUBTOTAL(9,$F$2:F169)</f>
        <v>86380.79</v>
      </c>
      <c r="R169" s="31">
        <f>SUBTOTAL(9,$G$2:G169)</f>
        <v>90915.46</v>
      </c>
    </row>
    <row r="170" spans="1:18" ht="15.75" customHeight="1">
      <c r="A170" s="43">
        <v>273</v>
      </c>
      <c r="B170" s="28">
        <v>43101</v>
      </c>
      <c r="C170" s="29" t="s">
        <v>158</v>
      </c>
      <c r="D170" s="52"/>
      <c r="F170" s="30">
        <v>37.799999999999997</v>
      </c>
      <c r="G170" s="30"/>
      <c r="H170" s="35"/>
      <c r="I170" s="43"/>
      <c r="J170" s="43" t="s">
        <v>87</v>
      </c>
      <c r="K170" s="43"/>
      <c r="L170" s="263"/>
      <c r="N170" s="13" t="s">
        <v>688</v>
      </c>
      <c r="O170" s="223"/>
      <c r="P170" s="31">
        <f t="shared" si="2"/>
        <v>4496.8700000000099</v>
      </c>
      <c r="Q170" s="31">
        <f>SUBTOTAL(9,$F$2:F170)</f>
        <v>86418.59</v>
      </c>
      <c r="R170" s="31">
        <f>SUBTOTAL(9,$G$2:G170)</f>
        <v>90915.46</v>
      </c>
    </row>
    <row r="171" spans="1:18" ht="15.75" customHeight="1">
      <c r="A171" s="43">
        <v>273</v>
      </c>
      <c r="B171" s="28">
        <v>43111</v>
      </c>
      <c r="C171" s="29" t="s">
        <v>4369</v>
      </c>
      <c r="D171" s="52"/>
      <c r="F171" s="30">
        <v>42.9</v>
      </c>
      <c r="G171" s="30"/>
      <c r="H171" s="35"/>
      <c r="I171" s="43" t="s">
        <v>89</v>
      </c>
      <c r="J171" s="43" t="s">
        <v>87</v>
      </c>
      <c r="K171" s="43" t="s">
        <v>4370</v>
      </c>
      <c r="L171" s="263"/>
      <c r="N171" s="13" t="s">
        <v>688</v>
      </c>
      <c r="O171" s="223"/>
      <c r="P171" s="31">
        <f t="shared" si="2"/>
        <v>4453.9700000000157</v>
      </c>
      <c r="Q171" s="31">
        <f>SUBTOTAL(9,$F$2:F171)</f>
        <v>86461.489999999991</v>
      </c>
      <c r="R171" s="31">
        <f>SUBTOTAL(9,$G$2:G171)</f>
        <v>90915.46</v>
      </c>
    </row>
    <row r="172" spans="1:18" ht="15.75" customHeight="1">
      <c r="A172" s="43">
        <v>273</v>
      </c>
      <c r="B172" s="28">
        <v>43114</v>
      </c>
      <c r="C172" s="29" t="s">
        <v>4371</v>
      </c>
      <c r="D172" s="52"/>
      <c r="F172" s="30">
        <v>109</v>
      </c>
      <c r="G172" s="30"/>
      <c r="H172" s="35"/>
      <c r="I172" s="43" t="s">
        <v>89</v>
      </c>
      <c r="J172" s="43" t="s">
        <v>87</v>
      </c>
      <c r="K172" s="43"/>
      <c r="L172" s="263"/>
      <c r="N172" s="13" t="s">
        <v>688</v>
      </c>
      <c r="O172" s="223"/>
      <c r="P172" s="31">
        <f t="shared" si="2"/>
        <v>4344.9700000000157</v>
      </c>
      <c r="Q172" s="31">
        <f>SUBTOTAL(9,$F$2:F172)</f>
        <v>86570.489999999991</v>
      </c>
      <c r="R172" s="31">
        <f>SUBTOTAL(9,$G$2:G172)</f>
        <v>90915.46</v>
      </c>
    </row>
    <row r="173" spans="1:18" ht="15.75" customHeight="1">
      <c r="A173" s="43">
        <v>273</v>
      </c>
      <c r="B173" s="28">
        <v>43128</v>
      </c>
      <c r="C173" s="29" t="s">
        <v>4372</v>
      </c>
      <c r="D173" s="52"/>
      <c r="F173" s="30">
        <v>219</v>
      </c>
      <c r="G173" s="30"/>
      <c r="H173" s="35"/>
      <c r="I173" s="43" t="s">
        <v>89</v>
      </c>
      <c r="J173" s="43" t="s">
        <v>87</v>
      </c>
      <c r="K173" s="43"/>
      <c r="L173" s="263"/>
      <c r="N173" s="13" t="s">
        <v>688</v>
      </c>
      <c r="O173" s="223"/>
      <c r="P173" s="31">
        <f t="shared" si="2"/>
        <v>4125.9700000000157</v>
      </c>
      <c r="Q173" s="31">
        <f>SUBTOTAL(9,$F$2:F173)</f>
        <v>86789.489999999991</v>
      </c>
      <c r="R173" s="31">
        <f>SUBTOTAL(9,$G$2:G173)</f>
        <v>90915.46</v>
      </c>
    </row>
    <row r="174" spans="1:18" ht="15.75" customHeight="1">
      <c r="A174" s="43">
        <v>273</v>
      </c>
      <c r="B174" s="28">
        <v>43132</v>
      </c>
      <c r="C174" s="29" t="s">
        <v>4373</v>
      </c>
      <c r="D174" s="52"/>
      <c r="F174" s="30">
        <v>7020</v>
      </c>
      <c r="G174" s="30"/>
      <c r="H174" s="35"/>
      <c r="I174" s="43" t="s">
        <v>91</v>
      </c>
      <c r="J174" s="43" t="s">
        <v>87</v>
      </c>
      <c r="K174" s="43" t="s">
        <v>4374</v>
      </c>
      <c r="L174" s="263">
        <v>241</v>
      </c>
      <c r="N174" s="13" t="s">
        <v>688</v>
      </c>
      <c r="O174" s="223"/>
      <c r="P174" s="31">
        <f t="shared" si="2"/>
        <v>-2894.0299999999843</v>
      </c>
      <c r="Q174" s="31">
        <f>SUBTOTAL(9,$F$2:F174)</f>
        <v>93809.489999999991</v>
      </c>
      <c r="R174" s="31">
        <f>SUBTOTAL(9,$G$2:G174)</f>
        <v>90915.46</v>
      </c>
    </row>
    <row r="175" spans="1:18" ht="15.75" customHeight="1">
      <c r="A175" s="43">
        <v>273</v>
      </c>
      <c r="B175" s="28">
        <v>43134</v>
      </c>
      <c r="C175" s="29" t="s">
        <v>4379</v>
      </c>
      <c r="D175" s="52"/>
      <c r="F175" s="30">
        <v>219</v>
      </c>
      <c r="G175" s="30"/>
      <c r="H175" s="35"/>
      <c r="I175" s="43" t="s">
        <v>89</v>
      </c>
      <c r="J175" s="43" t="s">
        <v>87</v>
      </c>
      <c r="K175" s="43" t="s">
        <v>4261</v>
      </c>
      <c r="L175" s="263"/>
      <c r="N175" s="13" t="s">
        <v>688</v>
      </c>
      <c r="O175" s="223"/>
      <c r="P175" s="31">
        <f t="shared" si="2"/>
        <v>-3113.0299999999843</v>
      </c>
      <c r="Q175" s="31">
        <f>SUBTOTAL(9,$F$2:F175)</f>
        <v>94028.489999999991</v>
      </c>
      <c r="R175" s="31">
        <f>SUBTOTAL(9,$G$2:G175)</f>
        <v>90915.46</v>
      </c>
    </row>
    <row r="176" spans="1:18" ht="15.75" customHeight="1">
      <c r="A176" s="43">
        <v>273</v>
      </c>
      <c r="B176" s="28">
        <v>43142</v>
      </c>
      <c r="C176" s="29" t="s">
        <v>4369</v>
      </c>
      <c r="D176" s="52"/>
      <c r="F176" s="30">
        <v>42.9</v>
      </c>
      <c r="G176" s="30"/>
      <c r="H176" s="35"/>
      <c r="I176" s="43" t="s">
        <v>89</v>
      </c>
      <c r="J176" s="43" t="s">
        <v>87</v>
      </c>
      <c r="K176" s="43" t="s">
        <v>4370</v>
      </c>
      <c r="L176" s="263"/>
      <c r="N176" s="13" t="s">
        <v>688</v>
      </c>
      <c r="O176" s="223"/>
      <c r="P176" s="31">
        <f t="shared" si="2"/>
        <v>-3155.9299999999785</v>
      </c>
      <c r="Q176" s="31">
        <f>SUBTOTAL(9,$F$2:F176)</f>
        <v>94071.389999999985</v>
      </c>
      <c r="R176" s="31">
        <f>SUBTOTAL(9,$G$2:G176)</f>
        <v>90915.46</v>
      </c>
    </row>
    <row r="177" spans="1:18" ht="15.75" customHeight="1">
      <c r="A177" s="43">
        <v>273</v>
      </c>
      <c r="B177" s="28">
        <v>43145</v>
      </c>
      <c r="C177" s="29" t="s">
        <v>700</v>
      </c>
      <c r="D177" s="52"/>
      <c r="F177" s="30"/>
      <c r="G177" s="30">
        <v>10040</v>
      </c>
      <c r="H177" s="35"/>
      <c r="I177" s="43" t="s">
        <v>91</v>
      </c>
      <c r="J177" s="43" t="s">
        <v>87</v>
      </c>
      <c r="K177" s="43" t="s">
        <v>170</v>
      </c>
      <c r="L177" s="263">
        <v>152</v>
      </c>
      <c r="N177" s="13" t="s">
        <v>688</v>
      </c>
      <c r="O177" s="223"/>
      <c r="P177" s="31">
        <f t="shared" si="2"/>
        <v>6884.0700000000215</v>
      </c>
      <c r="Q177" s="31">
        <f>SUBTOTAL(9,$F$2:F177)</f>
        <v>94071.389999999985</v>
      </c>
      <c r="R177" s="31">
        <f>SUBTOTAL(9,$G$2:G177)</f>
        <v>100955.46</v>
      </c>
    </row>
    <row r="178" spans="1:18" ht="15.75" customHeight="1">
      <c r="A178" s="43">
        <v>273</v>
      </c>
      <c r="B178" s="28">
        <v>43145</v>
      </c>
      <c r="C178" s="29" t="s">
        <v>4375</v>
      </c>
      <c r="D178" s="52"/>
      <c r="F178" s="30">
        <v>650</v>
      </c>
      <c r="G178" s="30"/>
      <c r="H178" s="35"/>
      <c r="I178" s="43" t="s">
        <v>91</v>
      </c>
      <c r="J178" s="43" t="s">
        <v>87</v>
      </c>
      <c r="K178" s="43" t="s">
        <v>1628</v>
      </c>
      <c r="L178" s="263"/>
      <c r="N178" s="13" t="s">
        <v>688</v>
      </c>
      <c r="O178" s="223"/>
      <c r="P178" s="31">
        <f t="shared" si="2"/>
        <v>6234.0700000000215</v>
      </c>
      <c r="Q178" s="31">
        <f>SUBTOTAL(9,$F$2:F178)</f>
        <v>94721.389999999985</v>
      </c>
      <c r="R178" s="31">
        <f>SUBTOTAL(9,$G$2:G178)</f>
        <v>100955.46</v>
      </c>
    </row>
    <row r="179" spans="1:18" ht="15.75" customHeight="1">
      <c r="A179" s="43">
        <v>273</v>
      </c>
      <c r="B179" s="28">
        <v>43151</v>
      </c>
      <c r="C179" s="29" t="s">
        <v>694</v>
      </c>
      <c r="D179" s="52"/>
      <c r="F179" s="30">
        <v>115</v>
      </c>
      <c r="G179" s="30"/>
      <c r="H179" s="35"/>
      <c r="I179" s="43" t="s">
        <v>89</v>
      </c>
      <c r="J179" s="43" t="s">
        <v>87</v>
      </c>
      <c r="K179" s="43" t="s">
        <v>4355</v>
      </c>
      <c r="L179" s="263">
        <v>10405</v>
      </c>
      <c r="N179" s="13" t="s">
        <v>688</v>
      </c>
      <c r="O179" s="223"/>
      <c r="P179" s="31">
        <f t="shared" si="2"/>
        <v>6119.0700000000215</v>
      </c>
      <c r="Q179" s="31">
        <f>SUBTOTAL(9,$F$2:F179)</f>
        <v>94836.389999999985</v>
      </c>
      <c r="R179" s="31">
        <f>SUBTOTAL(9,$G$2:G179)</f>
        <v>100955.46</v>
      </c>
    </row>
    <row r="180" spans="1:18" ht="15.75" customHeight="1">
      <c r="A180" s="43">
        <v>273</v>
      </c>
      <c r="B180" s="28">
        <v>43156</v>
      </c>
      <c r="C180" s="29" t="s">
        <v>4376</v>
      </c>
      <c r="D180" s="52"/>
      <c r="F180" s="30">
        <v>109</v>
      </c>
      <c r="G180" s="30"/>
      <c r="H180" s="35"/>
      <c r="I180" s="43"/>
      <c r="J180" s="43" t="s">
        <v>87</v>
      </c>
      <c r="K180" s="43"/>
      <c r="L180" s="263"/>
      <c r="N180" s="13" t="s">
        <v>688</v>
      </c>
      <c r="O180" s="223"/>
      <c r="P180" s="31">
        <f t="shared" si="2"/>
        <v>6010.0700000000215</v>
      </c>
      <c r="Q180" s="31">
        <f>SUBTOTAL(9,$F$2:F180)</f>
        <v>94945.389999999985</v>
      </c>
      <c r="R180" s="31">
        <f>SUBTOTAL(9,$G$2:G180)</f>
        <v>100955.46</v>
      </c>
    </row>
    <row r="181" spans="1:18" ht="15.75" customHeight="1">
      <c r="A181" s="43">
        <v>273</v>
      </c>
      <c r="B181" s="28">
        <v>43157</v>
      </c>
      <c r="C181" s="29" t="s">
        <v>4377</v>
      </c>
      <c r="D181" s="52"/>
      <c r="F181" s="30">
        <v>219</v>
      </c>
      <c r="G181" s="30"/>
      <c r="H181" s="35"/>
      <c r="I181" s="43"/>
      <c r="J181" s="43" t="s">
        <v>87</v>
      </c>
      <c r="K181" s="43"/>
      <c r="L181" s="263"/>
      <c r="N181" s="13" t="s">
        <v>688</v>
      </c>
      <c r="O181" s="223"/>
      <c r="P181" s="31">
        <f t="shared" si="2"/>
        <v>5791.0700000000215</v>
      </c>
      <c r="Q181" s="31">
        <f>SUBTOTAL(9,$F$2:F181)</f>
        <v>95164.389999999985</v>
      </c>
      <c r="R181" s="31">
        <f>SUBTOTAL(9,$G$2:G181)</f>
        <v>100955.46</v>
      </c>
    </row>
    <row r="182" spans="1:18" ht="15.75" customHeight="1">
      <c r="A182" s="43">
        <v>273</v>
      </c>
      <c r="B182" s="28">
        <v>43165</v>
      </c>
      <c r="C182" s="29" t="s">
        <v>728</v>
      </c>
      <c r="D182" s="52"/>
      <c r="F182" s="30">
        <v>456</v>
      </c>
      <c r="G182" s="30"/>
      <c r="H182" s="35"/>
      <c r="I182" s="43" t="s">
        <v>91</v>
      </c>
      <c r="J182" s="43" t="s">
        <v>87</v>
      </c>
      <c r="K182" s="42"/>
      <c r="L182" s="263"/>
      <c r="N182" s="13" t="s">
        <v>688</v>
      </c>
      <c r="O182" s="223"/>
      <c r="P182" s="31">
        <f t="shared" si="2"/>
        <v>5335.0700000000215</v>
      </c>
      <c r="Q182" s="31">
        <f>SUBTOTAL(9,$F$2:F182)</f>
        <v>95620.389999999985</v>
      </c>
      <c r="R182" s="31">
        <f>SUBTOTAL(9,$G$2:G182)</f>
        <v>100955.46</v>
      </c>
    </row>
    <row r="183" spans="1:18" ht="15.75" customHeight="1">
      <c r="A183" s="43">
        <v>273</v>
      </c>
      <c r="B183" s="28">
        <v>43169</v>
      </c>
      <c r="C183" s="29" t="s">
        <v>610</v>
      </c>
      <c r="D183" s="52"/>
      <c r="F183" s="30">
        <v>540</v>
      </c>
      <c r="G183" s="30"/>
      <c r="H183" s="35"/>
      <c r="I183" s="43"/>
      <c r="J183" s="43" t="s">
        <v>87</v>
      </c>
      <c r="K183" s="43" t="s">
        <v>4366</v>
      </c>
      <c r="L183" s="263"/>
      <c r="N183" s="13" t="s">
        <v>688</v>
      </c>
      <c r="O183" s="223"/>
      <c r="P183" s="31">
        <f t="shared" si="2"/>
        <v>4795.0700000000215</v>
      </c>
      <c r="Q183" s="31">
        <f>SUBTOTAL(9,$F$2:F183)</f>
        <v>96160.389999999985</v>
      </c>
      <c r="R183" s="31">
        <f>SUBTOTAL(9,$G$2:G183)</f>
        <v>100955.46</v>
      </c>
    </row>
    <row r="184" spans="1:18" ht="15.75" customHeight="1">
      <c r="A184" s="43">
        <v>273</v>
      </c>
      <c r="B184" s="28">
        <v>43169</v>
      </c>
      <c r="C184" s="29" t="s">
        <v>777</v>
      </c>
      <c r="D184" s="52"/>
      <c r="F184" s="30">
        <v>22.4</v>
      </c>
      <c r="G184" s="30"/>
      <c r="H184" s="35"/>
      <c r="I184" s="43"/>
      <c r="J184" s="43" t="s">
        <v>87</v>
      </c>
      <c r="K184" s="43" t="s">
        <v>4366</v>
      </c>
      <c r="L184" s="263"/>
      <c r="M184" s="583"/>
      <c r="N184" s="13" t="s">
        <v>688</v>
      </c>
      <c r="O184" s="223"/>
      <c r="P184" s="31">
        <f t="shared" si="2"/>
        <v>4772.6700000000274</v>
      </c>
      <c r="Q184" s="31">
        <f>SUBTOTAL(9,$F$2:F184)</f>
        <v>96182.789999999979</v>
      </c>
      <c r="R184" s="31">
        <f>SUBTOTAL(9,$G$2:G184)</f>
        <v>100955.46</v>
      </c>
    </row>
    <row r="185" spans="1:18" ht="15.75" customHeight="1">
      <c r="A185" s="43">
        <v>273</v>
      </c>
      <c r="B185" s="28">
        <v>43170</v>
      </c>
      <c r="C185" s="29" t="s">
        <v>4378</v>
      </c>
      <c r="D185" s="52"/>
      <c r="F185" s="30">
        <v>42.9</v>
      </c>
      <c r="G185" s="30"/>
      <c r="H185" s="35"/>
      <c r="I185" s="43" t="s">
        <v>89</v>
      </c>
      <c r="J185" s="43" t="s">
        <v>87</v>
      </c>
      <c r="K185" s="43" t="s">
        <v>170</v>
      </c>
      <c r="L185" s="263">
        <v>164</v>
      </c>
      <c r="M185" s="583"/>
      <c r="N185" s="13" t="s">
        <v>688</v>
      </c>
      <c r="O185" s="223"/>
      <c r="P185" s="31">
        <f t="shared" si="2"/>
        <v>4729.7700000000332</v>
      </c>
      <c r="Q185" s="31">
        <f>SUBTOTAL(9,$F$2:F185)</f>
        <v>96225.689999999973</v>
      </c>
      <c r="R185" s="31">
        <f>SUBTOTAL(9,$G$2:G185)</f>
        <v>100955.46</v>
      </c>
    </row>
    <row r="186" spans="1:18" ht="15.75" customHeight="1">
      <c r="A186" s="43">
        <v>273</v>
      </c>
      <c r="B186" s="28">
        <v>43172</v>
      </c>
      <c r="C186" s="29" t="s">
        <v>700</v>
      </c>
      <c r="D186" s="52"/>
      <c r="F186" s="30"/>
      <c r="G186" s="30">
        <v>9209.9</v>
      </c>
      <c r="H186" s="35"/>
      <c r="I186" s="43" t="s">
        <v>91</v>
      </c>
      <c r="J186" s="43" t="s">
        <v>87</v>
      </c>
      <c r="K186" s="43"/>
      <c r="L186" s="263"/>
      <c r="M186" s="43"/>
      <c r="N186" s="13" t="s">
        <v>688</v>
      </c>
      <c r="O186" s="223"/>
      <c r="P186" s="31">
        <f t="shared" si="2"/>
        <v>13939.670000000027</v>
      </c>
      <c r="Q186" s="31">
        <f>SUBTOTAL(9,$F$2:F186)</f>
        <v>96225.689999999973</v>
      </c>
      <c r="R186" s="31">
        <f>SUBTOTAL(9,$G$2:G186)</f>
        <v>110165.36</v>
      </c>
    </row>
    <row r="187" spans="1:18" ht="15.75" customHeight="1">
      <c r="A187" s="43">
        <v>273</v>
      </c>
      <c r="B187" s="28">
        <v>43172</v>
      </c>
      <c r="C187" s="29" t="s">
        <v>780</v>
      </c>
      <c r="D187" s="52"/>
      <c r="F187" s="30">
        <v>1300</v>
      </c>
      <c r="G187" s="30"/>
      <c r="H187" s="35"/>
      <c r="I187" s="42"/>
      <c r="J187" s="43" t="s">
        <v>87</v>
      </c>
      <c r="K187" s="43" t="s">
        <v>741</v>
      </c>
      <c r="L187" s="263">
        <v>32</v>
      </c>
      <c r="M187" s="43"/>
      <c r="N187" s="13" t="s">
        <v>688</v>
      </c>
      <c r="O187" s="223"/>
      <c r="P187" s="31">
        <f t="shared" si="2"/>
        <v>12639.670000000027</v>
      </c>
      <c r="Q187" s="31">
        <f>SUBTOTAL(9,$F$2:F187)</f>
        <v>97525.689999999973</v>
      </c>
      <c r="R187" s="31">
        <f>SUBTOTAL(9,$G$2:G187)</f>
        <v>110165.36</v>
      </c>
    </row>
    <row r="188" spans="1:18" ht="15.75" customHeight="1">
      <c r="A188" s="43">
        <v>273</v>
      </c>
      <c r="B188" s="28">
        <v>43178</v>
      </c>
      <c r="C188" s="29" t="s">
        <v>1625</v>
      </c>
      <c r="D188" s="52"/>
      <c r="F188" s="30">
        <v>9209.9</v>
      </c>
      <c r="G188" s="30"/>
      <c r="H188" s="35"/>
      <c r="I188" s="43" t="s">
        <v>91</v>
      </c>
      <c r="J188" s="43" t="s">
        <v>87</v>
      </c>
      <c r="K188" s="43" t="s">
        <v>170</v>
      </c>
      <c r="L188" s="263">
        <v>397</v>
      </c>
      <c r="N188" s="13" t="s">
        <v>688</v>
      </c>
      <c r="O188" s="223"/>
      <c r="P188" s="31">
        <f t="shared" si="2"/>
        <v>3429.7700000000332</v>
      </c>
      <c r="Q188" s="31">
        <f>SUBTOTAL(9,$F$2:F188)</f>
        <v>106735.58999999997</v>
      </c>
      <c r="R188" s="31">
        <f>SUBTOTAL(9,$G$2:G188)</f>
        <v>110165.36</v>
      </c>
    </row>
    <row r="189" spans="1:18" ht="15.75" customHeight="1">
      <c r="A189" s="43">
        <v>273</v>
      </c>
      <c r="B189" s="28">
        <v>43182</v>
      </c>
      <c r="C189" s="29" t="s">
        <v>694</v>
      </c>
      <c r="D189" s="52"/>
      <c r="F189" s="30">
        <v>127</v>
      </c>
      <c r="G189" s="30"/>
      <c r="H189" s="35"/>
      <c r="I189" s="43" t="s">
        <v>89</v>
      </c>
      <c r="J189" s="43" t="s">
        <v>87</v>
      </c>
      <c r="K189" s="43" t="s">
        <v>4380</v>
      </c>
      <c r="L189" s="263">
        <v>10586</v>
      </c>
      <c r="N189" s="13" t="s">
        <v>688</v>
      </c>
      <c r="O189" s="223"/>
      <c r="P189" s="31">
        <f t="shared" si="2"/>
        <v>3302.7700000000332</v>
      </c>
      <c r="Q189" s="31">
        <f>SUBTOTAL(9,$F$2:F189)</f>
        <v>106862.58999999997</v>
      </c>
      <c r="R189" s="31">
        <f>SUBTOTAL(9,$G$2:G189)</f>
        <v>110165.36</v>
      </c>
    </row>
    <row r="190" spans="1:18" ht="15.75" customHeight="1">
      <c r="A190" s="43">
        <v>273</v>
      </c>
      <c r="B190" s="28">
        <v>43182</v>
      </c>
      <c r="C190" s="29" t="s">
        <v>4311</v>
      </c>
      <c r="D190" s="52"/>
      <c r="F190" s="30">
        <v>109</v>
      </c>
      <c r="G190" s="30"/>
      <c r="H190" s="35"/>
      <c r="I190" s="43" t="s">
        <v>89</v>
      </c>
      <c r="J190" s="43" t="s">
        <v>87</v>
      </c>
      <c r="K190" s="43" t="s">
        <v>2776</v>
      </c>
      <c r="L190" s="263">
        <v>41098658</v>
      </c>
      <c r="N190" s="13" t="s">
        <v>688</v>
      </c>
      <c r="O190" s="223"/>
      <c r="P190" s="31">
        <f t="shared" si="2"/>
        <v>3193.7700000000332</v>
      </c>
      <c r="Q190" s="31">
        <f>SUBTOTAL(9,$F$2:F190)</f>
        <v>106971.58999999997</v>
      </c>
      <c r="R190" s="31">
        <f>SUBTOTAL(9,$G$2:G190)</f>
        <v>110165.36</v>
      </c>
    </row>
    <row r="191" spans="1:18" ht="15.75" customHeight="1">
      <c r="A191" s="43">
        <v>273</v>
      </c>
      <c r="B191" s="28">
        <v>43187</v>
      </c>
      <c r="C191" s="29" t="s">
        <v>4381</v>
      </c>
      <c r="D191" s="52"/>
      <c r="F191" s="30">
        <v>219</v>
      </c>
      <c r="G191" s="30"/>
      <c r="H191" s="35"/>
      <c r="I191" s="43" t="s">
        <v>89</v>
      </c>
      <c r="J191" s="43" t="s">
        <v>87</v>
      </c>
      <c r="K191" s="43"/>
      <c r="L191" s="263"/>
      <c r="N191" s="13" t="s">
        <v>688</v>
      </c>
      <c r="O191" s="223"/>
      <c r="P191" s="31">
        <f t="shared" si="2"/>
        <v>2974.7700000000332</v>
      </c>
      <c r="Q191" s="31">
        <f>SUBTOTAL(9,$F$2:F191)</f>
        <v>107190.58999999997</v>
      </c>
      <c r="R191" s="31">
        <f>SUBTOTAL(9,$G$2:G191)</f>
        <v>110165.36</v>
      </c>
    </row>
    <row r="192" spans="1:18" ht="15.75" customHeight="1">
      <c r="A192" s="43">
        <v>273</v>
      </c>
      <c r="B192" s="28">
        <v>43191</v>
      </c>
      <c r="C192" s="29" t="s">
        <v>4382</v>
      </c>
      <c r="D192" s="52"/>
      <c r="F192" s="30">
        <v>690</v>
      </c>
      <c r="G192" s="30"/>
      <c r="H192" s="35"/>
      <c r="I192" s="43"/>
      <c r="J192" s="43" t="s">
        <v>87</v>
      </c>
      <c r="K192" s="43"/>
      <c r="L192" s="263"/>
      <c r="N192" s="13" t="s">
        <v>688</v>
      </c>
      <c r="O192" s="223"/>
      <c r="P192" s="31">
        <f t="shared" si="2"/>
        <v>2284.7700000000332</v>
      </c>
      <c r="Q192" s="31">
        <f>SUBTOTAL(9,$F$2:F192)</f>
        <v>107880.58999999997</v>
      </c>
      <c r="R192" s="31">
        <f>SUBTOTAL(9,$G$2:G192)</f>
        <v>110165.36</v>
      </c>
    </row>
    <row r="193" spans="1:18" ht="15.75" customHeight="1">
      <c r="A193" s="43">
        <v>273</v>
      </c>
      <c r="B193" s="28">
        <v>43191</v>
      </c>
      <c r="C193" s="29" t="s">
        <v>158</v>
      </c>
      <c r="D193" s="52"/>
      <c r="F193" s="30">
        <v>19.079999999999998</v>
      </c>
      <c r="G193" s="30"/>
      <c r="H193" s="35"/>
      <c r="I193" s="43"/>
      <c r="J193" s="43" t="s">
        <v>87</v>
      </c>
      <c r="K193" s="43"/>
      <c r="L193" s="263"/>
      <c r="N193" s="13" t="s">
        <v>688</v>
      </c>
      <c r="O193" s="223"/>
      <c r="P193" s="31">
        <f t="shared" si="2"/>
        <v>2265.6900000000314</v>
      </c>
      <c r="Q193" s="31">
        <f>SUBTOTAL(9,$F$2:F193)</f>
        <v>107899.66999999997</v>
      </c>
      <c r="R193" s="31">
        <f>SUBTOTAL(9,$G$2:G193)</f>
        <v>110165.36</v>
      </c>
    </row>
    <row r="194" spans="1:18" ht="15.75" customHeight="1">
      <c r="A194" s="43">
        <v>273</v>
      </c>
      <c r="B194" s="28">
        <v>43196</v>
      </c>
      <c r="C194" s="29" t="s">
        <v>2776</v>
      </c>
      <c r="D194" s="52"/>
      <c r="F194" s="37">
        <v>109</v>
      </c>
      <c r="G194" s="30"/>
      <c r="H194" s="35"/>
      <c r="I194" s="43" t="s">
        <v>89</v>
      </c>
      <c r="J194" s="43" t="s">
        <v>87</v>
      </c>
      <c r="K194" s="43" t="s">
        <v>2776</v>
      </c>
      <c r="L194" s="263"/>
      <c r="N194" s="13" t="s">
        <v>688</v>
      </c>
      <c r="O194" s="223"/>
      <c r="P194" s="31">
        <f t="shared" ref="P194:P257" si="3">R194-Q194</f>
        <v>2156.6900000000314</v>
      </c>
      <c r="Q194" s="31">
        <f>SUBTOTAL(9,$F$2:F194)</f>
        <v>108008.66999999997</v>
      </c>
      <c r="R194" s="31">
        <f>SUBTOTAL(9,$G$2:G194)</f>
        <v>110165.36</v>
      </c>
    </row>
    <row r="195" spans="1:18" ht="15.75" customHeight="1">
      <c r="A195" s="43">
        <v>273</v>
      </c>
      <c r="B195" s="28">
        <v>43198</v>
      </c>
      <c r="C195" s="29" t="s">
        <v>694</v>
      </c>
      <c r="D195" s="52"/>
      <c r="F195" s="30">
        <v>181</v>
      </c>
      <c r="G195" s="30"/>
      <c r="H195" s="35"/>
      <c r="I195" s="43" t="s">
        <v>89</v>
      </c>
      <c r="J195" s="43" t="s">
        <v>87</v>
      </c>
      <c r="K195" s="43" t="s">
        <v>4380</v>
      </c>
      <c r="L195" s="263">
        <v>10656</v>
      </c>
      <c r="N195" s="13" t="s">
        <v>688</v>
      </c>
      <c r="O195" s="223"/>
      <c r="P195" s="31">
        <f t="shared" si="3"/>
        <v>1975.6900000000314</v>
      </c>
      <c r="Q195" s="31">
        <f>SUBTOTAL(9,$F$2:F195)</f>
        <v>108189.66999999997</v>
      </c>
      <c r="R195" s="31">
        <f>SUBTOTAL(9,$G$2:G195)</f>
        <v>110165.36</v>
      </c>
    </row>
    <row r="196" spans="1:18" ht="15.75" customHeight="1">
      <c r="A196" s="43">
        <v>273</v>
      </c>
      <c r="B196" s="28">
        <v>43201</v>
      </c>
      <c r="C196" s="29" t="s">
        <v>4383</v>
      </c>
      <c r="D196" s="52"/>
      <c r="F196" s="30"/>
      <c r="G196" s="30"/>
      <c r="H196" s="35">
        <v>361.17</v>
      </c>
      <c r="I196" s="43"/>
      <c r="J196" s="43" t="s">
        <v>87</v>
      </c>
      <c r="K196" s="43"/>
      <c r="L196" s="263">
        <v>450480033</v>
      </c>
      <c r="N196" s="13" t="s">
        <v>688</v>
      </c>
      <c r="O196" s="223"/>
      <c r="P196" s="31">
        <f t="shared" si="3"/>
        <v>1975.6900000000314</v>
      </c>
      <c r="Q196" s="31">
        <f>SUBTOTAL(9,$F$2:F196)</f>
        <v>108189.66999999997</v>
      </c>
      <c r="R196" s="31">
        <f>SUBTOTAL(9,$G$2:G196)</f>
        <v>110165.36</v>
      </c>
    </row>
    <row r="197" spans="1:18" ht="15.75" customHeight="1">
      <c r="A197" s="43">
        <v>273</v>
      </c>
      <c r="B197" s="28">
        <v>43201</v>
      </c>
      <c r="C197" s="29" t="s">
        <v>4384</v>
      </c>
      <c r="D197" s="52"/>
      <c r="F197" s="30">
        <v>42.9</v>
      </c>
      <c r="G197" s="30"/>
      <c r="H197" s="35"/>
      <c r="I197" s="43" t="s">
        <v>89</v>
      </c>
      <c r="J197" s="43" t="s">
        <v>87</v>
      </c>
      <c r="K197" s="43"/>
      <c r="L197" s="263"/>
      <c r="N197" s="13" t="s">
        <v>688</v>
      </c>
      <c r="O197" s="223"/>
      <c r="P197" s="31">
        <f t="shared" si="3"/>
        <v>1932.7900000000373</v>
      </c>
      <c r="Q197" s="31">
        <f>SUBTOTAL(9,$F$2:F197)</f>
        <v>108232.56999999996</v>
      </c>
      <c r="R197" s="31">
        <f>SUBTOTAL(9,$G$2:G197)</f>
        <v>110165.36</v>
      </c>
    </row>
    <row r="198" spans="1:18" ht="15.75" customHeight="1">
      <c r="A198" s="43">
        <v>273</v>
      </c>
      <c r="B198" s="28">
        <v>43216</v>
      </c>
      <c r="C198" s="29" t="s">
        <v>4385</v>
      </c>
      <c r="D198" s="52"/>
      <c r="F198" s="30">
        <v>219</v>
      </c>
      <c r="G198" s="30"/>
      <c r="H198" s="35"/>
      <c r="I198" s="43" t="s">
        <v>89</v>
      </c>
      <c r="J198" s="43" t="s">
        <v>87</v>
      </c>
      <c r="K198" s="43"/>
      <c r="L198" s="263"/>
      <c r="N198" s="13" t="s">
        <v>688</v>
      </c>
      <c r="O198" s="223"/>
      <c r="P198" s="31">
        <f t="shared" si="3"/>
        <v>1713.7900000000373</v>
      </c>
      <c r="Q198" s="31">
        <f>SUBTOTAL(9,$F$2:F198)</f>
        <v>108451.56999999996</v>
      </c>
      <c r="R198" s="31">
        <f>SUBTOTAL(9,$G$2:G198)</f>
        <v>110165.36</v>
      </c>
    </row>
    <row r="199" spans="1:18" ht="15.75" customHeight="1">
      <c r="A199" s="43">
        <v>273</v>
      </c>
      <c r="B199" s="28">
        <v>43220</v>
      </c>
      <c r="C199" s="29" t="s">
        <v>694</v>
      </c>
      <c r="D199" s="52"/>
      <c r="F199" s="30">
        <v>235</v>
      </c>
      <c r="G199" s="30"/>
      <c r="H199" s="35"/>
      <c r="I199" s="43" t="s">
        <v>89</v>
      </c>
      <c r="J199" s="43" t="s">
        <v>87</v>
      </c>
      <c r="K199" s="43"/>
      <c r="L199" s="263"/>
      <c r="N199" s="13" t="s">
        <v>688</v>
      </c>
      <c r="O199" s="223"/>
      <c r="P199" s="31">
        <f t="shared" si="3"/>
        <v>1478.7900000000373</v>
      </c>
      <c r="Q199" s="31">
        <f>SUBTOTAL(9,$F$2:F199)</f>
        <v>108686.56999999996</v>
      </c>
      <c r="R199" s="31">
        <f>SUBTOTAL(9,$G$2:G199)</f>
        <v>110165.36</v>
      </c>
    </row>
    <row r="200" spans="1:18" ht="15.75" customHeight="1">
      <c r="A200" s="43">
        <v>273</v>
      </c>
      <c r="B200" s="28">
        <v>43226</v>
      </c>
      <c r="C200" s="29" t="s">
        <v>4386</v>
      </c>
      <c r="D200" s="52"/>
      <c r="F200" s="30">
        <v>250</v>
      </c>
      <c r="G200" s="30"/>
      <c r="H200" s="35"/>
      <c r="I200" s="43" t="s">
        <v>169</v>
      </c>
      <c r="J200" s="43" t="s">
        <v>87</v>
      </c>
      <c r="K200" s="43"/>
      <c r="L200" s="263"/>
      <c r="N200" s="13" t="s">
        <v>688</v>
      </c>
      <c r="O200" s="223"/>
      <c r="P200" s="31">
        <f t="shared" si="3"/>
        <v>1228.7900000000373</v>
      </c>
      <c r="Q200" s="31">
        <f>SUBTOTAL(9,$F$2:F200)</f>
        <v>108936.56999999996</v>
      </c>
      <c r="R200" s="31">
        <f>SUBTOTAL(9,$G$2:G200)</f>
        <v>110165.36</v>
      </c>
    </row>
    <row r="201" spans="1:18" ht="15.75" customHeight="1">
      <c r="A201" s="43">
        <v>273</v>
      </c>
      <c r="B201" s="28">
        <v>43226</v>
      </c>
      <c r="C201" s="29" t="s">
        <v>4387</v>
      </c>
      <c r="D201" s="52"/>
      <c r="F201" s="30">
        <v>1744</v>
      </c>
      <c r="G201" s="30"/>
      <c r="H201" s="35"/>
      <c r="I201" s="43"/>
      <c r="J201" s="43" t="s">
        <v>87</v>
      </c>
      <c r="K201" s="43" t="s">
        <v>4388</v>
      </c>
      <c r="L201" s="263"/>
      <c r="N201" s="13" t="s">
        <v>688</v>
      </c>
      <c r="O201" s="223"/>
      <c r="P201" s="31">
        <f t="shared" si="3"/>
        <v>-515.20999999996275</v>
      </c>
      <c r="Q201" s="31">
        <f>SUBTOTAL(9,$F$2:F201)</f>
        <v>110680.56999999996</v>
      </c>
      <c r="R201" s="31">
        <f>SUBTOTAL(9,$G$2:G201)</f>
        <v>110165.36</v>
      </c>
    </row>
    <row r="202" spans="1:18" ht="15.75" customHeight="1">
      <c r="A202" s="43">
        <v>273</v>
      </c>
      <c r="B202" s="28">
        <v>43229</v>
      </c>
      <c r="C202" s="29" t="s">
        <v>4389</v>
      </c>
      <c r="D202" s="52"/>
      <c r="F202" s="30">
        <v>2000</v>
      </c>
      <c r="G202" s="30"/>
      <c r="H202" s="35"/>
      <c r="I202" s="43"/>
      <c r="J202" s="43" t="s">
        <v>87</v>
      </c>
      <c r="K202" s="43"/>
      <c r="L202" s="263"/>
      <c r="N202" s="13" t="s">
        <v>688</v>
      </c>
      <c r="O202" s="223"/>
      <c r="P202" s="31">
        <f t="shared" si="3"/>
        <v>-2515.2099999999627</v>
      </c>
      <c r="Q202" s="31">
        <f>SUBTOTAL(9,$F$2:F202)</f>
        <v>112680.56999999996</v>
      </c>
      <c r="R202" s="31">
        <f>SUBTOTAL(9,$G$2:G202)</f>
        <v>110165.36</v>
      </c>
    </row>
    <row r="203" spans="1:18" ht="15.75" customHeight="1">
      <c r="A203" s="43">
        <v>273</v>
      </c>
      <c r="B203" s="28">
        <v>43229</v>
      </c>
      <c r="C203" s="29" t="s">
        <v>785</v>
      </c>
      <c r="D203" s="52"/>
      <c r="F203" s="30">
        <v>340</v>
      </c>
      <c r="G203" s="30"/>
      <c r="H203" s="35"/>
      <c r="I203" s="43" t="s">
        <v>91</v>
      </c>
      <c r="J203" s="43" t="s">
        <v>87</v>
      </c>
      <c r="K203" s="43"/>
      <c r="L203" s="263"/>
      <c r="N203" s="13" t="s">
        <v>688</v>
      </c>
      <c r="O203" s="223"/>
      <c r="P203" s="31">
        <f t="shared" si="3"/>
        <v>-2855.2099999999627</v>
      </c>
      <c r="Q203" s="31">
        <f>SUBTOTAL(9,$F$2:F203)</f>
        <v>113020.56999999996</v>
      </c>
      <c r="R203" s="31">
        <f>SUBTOTAL(9,$G$2:G203)</f>
        <v>110165.36</v>
      </c>
    </row>
    <row r="204" spans="1:18" ht="15.75" customHeight="1">
      <c r="A204" s="43">
        <v>273</v>
      </c>
      <c r="B204" s="28">
        <v>43230</v>
      </c>
      <c r="C204" s="29" t="s">
        <v>786</v>
      </c>
      <c r="D204" s="52"/>
      <c r="F204" s="30">
        <v>61</v>
      </c>
      <c r="G204" s="30"/>
      <c r="H204" s="35"/>
      <c r="I204" s="43" t="s">
        <v>91</v>
      </c>
      <c r="J204" s="43" t="s">
        <v>87</v>
      </c>
      <c r="K204" s="43"/>
      <c r="L204" s="263"/>
      <c r="N204" s="13" t="s">
        <v>688</v>
      </c>
      <c r="O204" s="223"/>
      <c r="P204" s="31">
        <f t="shared" si="3"/>
        <v>-2916.2099999999627</v>
      </c>
      <c r="Q204" s="31">
        <f>SUBTOTAL(9,$F$2:F204)</f>
        <v>113081.56999999996</v>
      </c>
      <c r="R204" s="31">
        <f>SUBTOTAL(9,$G$2:G204)</f>
        <v>110165.36</v>
      </c>
    </row>
    <row r="205" spans="1:18" ht="15.75" customHeight="1">
      <c r="A205" s="43">
        <v>273</v>
      </c>
      <c r="B205" s="28">
        <v>43231</v>
      </c>
      <c r="C205" s="29" t="s">
        <v>4390</v>
      </c>
      <c r="D205" s="52"/>
      <c r="F205" s="30">
        <v>42.9</v>
      </c>
      <c r="G205" s="30"/>
      <c r="H205" s="35"/>
      <c r="I205" s="43" t="s">
        <v>89</v>
      </c>
      <c r="J205" s="43" t="s">
        <v>87</v>
      </c>
      <c r="K205" s="43"/>
      <c r="L205" s="263"/>
      <c r="N205" s="13" t="s">
        <v>688</v>
      </c>
      <c r="O205" s="223"/>
      <c r="P205" s="31">
        <f t="shared" si="3"/>
        <v>-2959.1099999999569</v>
      </c>
      <c r="Q205" s="31">
        <f>SUBTOTAL(9,$F$2:F205)</f>
        <v>113124.46999999996</v>
      </c>
      <c r="R205" s="31">
        <f>SUBTOTAL(9,$G$2:G205)</f>
        <v>110165.36</v>
      </c>
    </row>
    <row r="206" spans="1:18" ht="15.75" customHeight="1">
      <c r="A206" s="43">
        <v>273</v>
      </c>
      <c r="B206" s="28">
        <v>43235</v>
      </c>
      <c r="C206" s="29" t="s">
        <v>4393</v>
      </c>
      <c r="D206" s="52"/>
      <c r="F206" s="30"/>
      <c r="G206" s="30"/>
      <c r="H206" s="35">
        <v>1482.5</v>
      </c>
      <c r="I206" s="43"/>
      <c r="J206" s="43" t="s">
        <v>87</v>
      </c>
      <c r="K206" s="43"/>
      <c r="L206" s="263">
        <v>4627656</v>
      </c>
      <c r="N206" s="13" t="s">
        <v>688</v>
      </c>
      <c r="O206" s="223"/>
      <c r="P206" s="31">
        <f t="shared" si="3"/>
        <v>-2959.1099999999569</v>
      </c>
      <c r="Q206" s="31">
        <f>SUBTOTAL(9,$F$2:F206)</f>
        <v>113124.46999999996</v>
      </c>
      <c r="R206" s="31">
        <f>SUBTOTAL(9,$G$2:G206)</f>
        <v>110165.36</v>
      </c>
    </row>
    <row r="207" spans="1:18" ht="15.75" customHeight="1">
      <c r="A207" s="43">
        <v>273</v>
      </c>
      <c r="B207" s="28">
        <v>43236</v>
      </c>
      <c r="C207" s="29" t="s">
        <v>4391</v>
      </c>
      <c r="D207" s="52"/>
      <c r="F207" s="30">
        <v>877</v>
      </c>
      <c r="G207" s="30"/>
      <c r="H207" s="35"/>
      <c r="I207" s="43" t="s">
        <v>89</v>
      </c>
      <c r="J207" s="43" t="s">
        <v>87</v>
      </c>
      <c r="K207" s="43"/>
      <c r="L207" s="263"/>
      <c r="N207" s="13" t="s">
        <v>688</v>
      </c>
      <c r="O207" s="223"/>
      <c r="P207" s="31">
        <f t="shared" si="3"/>
        <v>-3836.1099999999569</v>
      </c>
      <c r="Q207" s="31">
        <f>SUBTOTAL(9,$F$2:F207)</f>
        <v>114001.46999999996</v>
      </c>
      <c r="R207" s="31">
        <f>SUBTOTAL(9,$G$2:G207)</f>
        <v>110165.36</v>
      </c>
    </row>
    <row r="208" spans="1:18" ht="15.75" customHeight="1">
      <c r="A208" s="43">
        <v>273</v>
      </c>
      <c r="B208" s="28">
        <v>43236</v>
      </c>
      <c r="C208" s="29" t="s">
        <v>4392</v>
      </c>
      <c r="D208" s="52"/>
      <c r="F208" s="30">
        <v>600</v>
      </c>
      <c r="G208" s="30"/>
      <c r="H208" s="35"/>
      <c r="I208" s="43"/>
      <c r="J208" s="43" t="s">
        <v>87</v>
      </c>
      <c r="K208" s="43" t="s">
        <v>830</v>
      </c>
      <c r="L208" s="263">
        <v>285</v>
      </c>
      <c r="N208" s="13" t="s">
        <v>688</v>
      </c>
      <c r="O208" s="223"/>
      <c r="P208" s="31">
        <f t="shared" si="3"/>
        <v>-4436.1099999999569</v>
      </c>
      <c r="Q208" s="31">
        <f>SUBTOTAL(9,$F$2:F208)</f>
        <v>114601.46999999996</v>
      </c>
      <c r="R208" s="31">
        <f>SUBTOTAL(9,$G$2:G208)</f>
        <v>110165.36</v>
      </c>
    </row>
    <row r="209" spans="1:18" ht="15.75" customHeight="1">
      <c r="A209" s="43">
        <v>273</v>
      </c>
      <c r="B209" s="28">
        <v>43240</v>
      </c>
      <c r="C209" s="29" t="s">
        <v>158</v>
      </c>
      <c r="D209" s="52"/>
      <c r="F209" s="30">
        <v>24</v>
      </c>
      <c r="G209" s="30"/>
      <c r="H209" s="35"/>
      <c r="I209" s="43"/>
      <c r="J209" s="43" t="s">
        <v>87</v>
      </c>
      <c r="K209" s="43"/>
      <c r="L209" s="263"/>
      <c r="N209" s="13" t="s">
        <v>688</v>
      </c>
      <c r="O209" s="223"/>
      <c r="P209" s="31">
        <f t="shared" si="3"/>
        <v>-4460.1099999999569</v>
      </c>
      <c r="Q209" s="31">
        <f>SUBTOTAL(9,$F$2:F209)</f>
        <v>114625.46999999996</v>
      </c>
      <c r="R209" s="31">
        <f>SUBTOTAL(9,$G$2:G209)</f>
        <v>110165.36</v>
      </c>
    </row>
    <row r="210" spans="1:18" ht="15.75" customHeight="1">
      <c r="A210" s="43">
        <v>273</v>
      </c>
      <c r="B210" s="28">
        <v>43241</v>
      </c>
      <c r="C210" s="29" t="s">
        <v>1651</v>
      </c>
      <c r="D210" s="52"/>
      <c r="F210" s="30"/>
      <c r="G210" s="30">
        <v>5000</v>
      </c>
      <c r="H210" s="35"/>
      <c r="I210" s="43"/>
      <c r="J210" s="43" t="s">
        <v>87</v>
      </c>
      <c r="K210" s="43"/>
      <c r="L210" s="263"/>
      <c r="N210" s="13" t="s">
        <v>688</v>
      </c>
      <c r="O210" s="223"/>
      <c r="P210" s="31">
        <f t="shared" si="3"/>
        <v>539.89000000004307</v>
      </c>
      <c r="Q210" s="31">
        <f>SUBTOTAL(9,$F$2:F210)</f>
        <v>114625.46999999996</v>
      </c>
      <c r="R210" s="31">
        <f>SUBTOTAL(9,$G$2:G210)</f>
        <v>115165.36</v>
      </c>
    </row>
    <row r="211" spans="1:18" ht="15.75" customHeight="1">
      <c r="A211" s="43">
        <v>273</v>
      </c>
      <c r="B211" s="28">
        <v>43242</v>
      </c>
      <c r="C211" s="29" t="s">
        <v>4395</v>
      </c>
      <c r="D211" s="52"/>
      <c r="F211" s="30">
        <v>219</v>
      </c>
      <c r="G211" s="30"/>
      <c r="H211" s="35"/>
      <c r="I211" s="43" t="s">
        <v>89</v>
      </c>
      <c r="J211" s="43" t="s">
        <v>87</v>
      </c>
      <c r="K211" s="43"/>
      <c r="L211" s="263"/>
      <c r="N211" s="13" t="s">
        <v>688</v>
      </c>
      <c r="O211" s="223"/>
      <c r="P211" s="31">
        <f t="shared" si="3"/>
        <v>320.89000000004307</v>
      </c>
      <c r="Q211" s="31">
        <f>SUBTOTAL(9,$F$2:F211)</f>
        <v>114844.46999999996</v>
      </c>
      <c r="R211" s="31">
        <f>SUBTOTAL(9,$G$2:G211)</f>
        <v>115165.36</v>
      </c>
    </row>
    <row r="212" spans="1:18" ht="15.75" customHeight="1">
      <c r="A212" s="43">
        <v>273</v>
      </c>
      <c r="B212" s="28">
        <v>43243</v>
      </c>
      <c r="C212" s="29" t="s">
        <v>4394</v>
      </c>
      <c r="D212" s="52"/>
      <c r="F212" s="30">
        <v>117.33</v>
      </c>
      <c r="G212" s="30"/>
      <c r="H212" s="35"/>
      <c r="I212" s="43" t="s">
        <v>89</v>
      </c>
      <c r="J212" s="43" t="s">
        <v>87</v>
      </c>
      <c r="K212" s="43"/>
      <c r="L212" s="263">
        <v>413685808</v>
      </c>
      <c r="N212" s="13" t="s">
        <v>688</v>
      </c>
      <c r="O212" s="223"/>
      <c r="P212" s="31">
        <f t="shared" si="3"/>
        <v>203.56000000004133</v>
      </c>
      <c r="Q212" s="31">
        <f>SUBTOTAL(9,$F$2:F212)</f>
        <v>114961.79999999996</v>
      </c>
      <c r="R212" s="31">
        <f>SUBTOTAL(9,$G$2:G212)</f>
        <v>115165.36</v>
      </c>
    </row>
    <row r="213" spans="1:18" ht="15.75" customHeight="1">
      <c r="A213" s="43">
        <v>273</v>
      </c>
      <c r="B213" s="28">
        <v>43248</v>
      </c>
      <c r="C213" s="29" t="s">
        <v>790</v>
      </c>
      <c r="D213" s="52"/>
      <c r="F213" s="30"/>
      <c r="G213" s="30"/>
      <c r="H213" s="35">
        <v>72.010000000000005</v>
      </c>
      <c r="I213" s="43"/>
      <c r="J213" s="43" t="s">
        <v>87</v>
      </c>
      <c r="K213" s="43"/>
      <c r="L213" s="263">
        <v>1646676</v>
      </c>
      <c r="N213" s="13" t="s">
        <v>688</v>
      </c>
      <c r="O213" s="223"/>
      <c r="P213" s="31">
        <f t="shared" si="3"/>
        <v>203.56000000004133</v>
      </c>
      <c r="Q213" s="31">
        <f>SUBTOTAL(9,$F$2:F213)</f>
        <v>114961.79999999996</v>
      </c>
      <c r="R213" s="31">
        <f>SUBTOTAL(9,$G$2:G213)</f>
        <v>115165.36</v>
      </c>
    </row>
    <row r="214" spans="1:18" ht="15.75" customHeight="1">
      <c r="A214" s="43">
        <v>273</v>
      </c>
      <c r="B214" s="28">
        <v>43256</v>
      </c>
      <c r="C214" s="29" t="s">
        <v>4397</v>
      </c>
      <c r="D214" s="52"/>
      <c r="F214" s="30"/>
      <c r="G214" s="30">
        <v>13500</v>
      </c>
      <c r="H214" s="35"/>
      <c r="I214" s="43"/>
      <c r="J214" s="43" t="s">
        <v>87</v>
      </c>
      <c r="K214" s="43"/>
      <c r="L214" s="263">
        <v>80013</v>
      </c>
      <c r="N214" s="13" t="s">
        <v>688</v>
      </c>
      <c r="O214" s="223"/>
      <c r="P214" s="31">
        <f t="shared" si="3"/>
        <v>13703.560000000041</v>
      </c>
      <c r="Q214" s="31">
        <f>SUBTOTAL(9,$F$2:F214)</f>
        <v>114961.79999999996</v>
      </c>
      <c r="R214" s="31">
        <f>SUBTOTAL(9,$G$2:G214)</f>
        <v>128665.36</v>
      </c>
    </row>
    <row r="215" spans="1:18" ht="15.75" customHeight="1">
      <c r="A215" s="43">
        <v>273</v>
      </c>
      <c r="B215" s="28">
        <v>43256</v>
      </c>
      <c r="C215" s="29" t="s">
        <v>4399</v>
      </c>
      <c r="D215" s="52"/>
      <c r="F215" s="30"/>
      <c r="G215" s="30"/>
      <c r="H215" s="35">
        <v>191.25</v>
      </c>
      <c r="I215" s="43"/>
      <c r="J215" s="43" t="s">
        <v>87</v>
      </c>
      <c r="K215" s="43" t="s">
        <v>793</v>
      </c>
      <c r="L215" s="263">
        <v>3986</v>
      </c>
      <c r="N215" s="13" t="s">
        <v>688</v>
      </c>
      <c r="O215" s="223"/>
      <c r="P215" s="31">
        <f t="shared" si="3"/>
        <v>13703.560000000041</v>
      </c>
      <c r="Q215" s="31">
        <f>SUBTOTAL(9,$F$2:F215)</f>
        <v>114961.79999999996</v>
      </c>
      <c r="R215" s="31">
        <f>SUBTOTAL(9,$G$2:G215)</f>
        <v>128665.36</v>
      </c>
    </row>
    <row r="216" spans="1:18" ht="15.75" customHeight="1">
      <c r="A216" s="43">
        <v>273</v>
      </c>
      <c r="B216" s="28">
        <v>43257</v>
      </c>
      <c r="C216" s="29" t="s">
        <v>4396</v>
      </c>
      <c r="D216" s="52"/>
      <c r="F216" s="30">
        <v>296</v>
      </c>
      <c r="G216" s="30"/>
      <c r="H216" s="35"/>
      <c r="I216" s="43" t="s">
        <v>89</v>
      </c>
      <c r="J216" s="43" t="s">
        <v>87</v>
      </c>
      <c r="K216" s="43"/>
      <c r="L216" s="263">
        <v>17300</v>
      </c>
      <c r="N216" s="13" t="s">
        <v>688</v>
      </c>
      <c r="O216" s="223"/>
      <c r="P216" s="31">
        <f t="shared" si="3"/>
        <v>13407.560000000041</v>
      </c>
      <c r="Q216" s="31">
        <f>SUBTOTAL(9,$F$2:F216)</f>
        <v>115257.79999999996</v>
      </c>
      <c r="R216" s="31">
        <f>SUBTOTAL(9,$G$2:G216)</f>
        <v>128665.36</v>
      </c>
    </row>
    <row r="217" spans="1:18" ht="15.75" customHeight="1">
      <c r="A217" s="43">
        <v>273</v>
      </c>
      <c r="B217" s="28">
        <v>43258</v>
      </c>
      <c r="C217" s="29" t="s">
        <v>4398</v>
      </c>
      <c r="D217" s="52"/>
      <c r="F217" s="30">
        <v>9000</v>
      </c>
      <c r="G217" s="30"/>
      <c r="H217" s="35"/>
      <c r="I217" s="43"/>
      <c r="J217" s="43" t="s">
        <v>87</v>
      </c>
      <c r="K217" s="43"/>
      <c r="L217" s="263"/>
      <c r="N217" s="13" t="s">
        <v>688</v>
      </c>
      <c r="O217" s="223"/>
      <c r="P217" s="31">
        <f t="shared" si="3"/>
        <v>4407.5600000000413</v>
      </c>
      <c r="Q217" s="31">
        <f>SUBTOTAL(9,$F$2:F217)</f>
        <v>124257.79999999996</v>
      </c>
      <c r="R217" s="31">
        <f>SUBTOTAL(9,$G$2:G217)</f>
        <v>128665.36</v>
      </c>
    </row>
    <row r="218" spans="1:18" ht="15.75" customHeight="1">
      <c r="A218" s="43">
        <v>273</v>
      </c>
      <c r="B218" s="28">
        <v>43258</v>
      </c>
      <c r="C218" s="29" t="s">
        <v>1648</v>
      </c>
      <c r="D218" s="52"/>
      <c r="F218" s="30">
        <v>290</v>
      </c>
      <c r="G218" s="30"/>
      <c r="H218" s="35"/>
      <c r="I218" s="43" t="s">
        <v>91</v>
      </c>
      <c r="J218" s="43" t="s">
        <v>87</v>
      </c>
      <c r="K218" s="43"/>
      <c r="L218" s="263"/>
      <c r="N218" s="13" t="s">
        <v>688</v>
      </c>
      <c r="O218" s="223"/>
      <c r="P218" s="31">
        <f t="shared" si="3"/>
        <v>4117.5600000000413</v>
      </c>
      <c r="Q218" s="31">
        <f>SUBTOTAL(9,$F$2:F218)</f>
        <v>124547.79999999996</v>
      </c>
      <c r="R218" s="31">
        <f>SUBTOTAL(9,$G$2:G218)</f>
        <v>128665.36</v>
      </c>
    </row>
    <row r="219" spans="1:18" ht="15.75" customHeight="1">
      <c r="A219" s="43">
        <v>273</v>
      </c>
      <c r="B219" s="28">
        <v>43264</v>
      </c>
      <c r="C219" s="29" t="s">
        <v>797</v>
      </c>
      <c r="D219" s="52"/>
      <c r="F219" s="30">
        <v>47.98</v>
      </c>
      <c r="G219" s="30"/>
      <c r="H219" s="35"/>
      <c r="I219" s="43" t="s">
        <v>91</v>
      </c>
      <c r="J219" s="43" t="s">
        <v>87</v>
      </c>
      <c r="K219" s="43"/>
      <c r="L219" s="263"/>
      <c r="N219" s="13" t="s">
        <v>688</v>
      </c>
      <c r="O219" s="223"/>
      <c r="P219" s="31">
        <f t="shared" si="3"/>
        <v>4069.5800000000454</v>
      </c>
      <c r="Q219" s="31">
        <f>SUBTOTAL(9,$F$2:F219)</f>
        <v>124595.77999999996</v>
      </c>
      <c r="R219" s="31">
        <f>SUBTOTAL(9,$G$2:G219)</f>
        <v>128665.36</v>
      </c>
    </row>
    <row r="220" spans="1:18" ht="15.75" customHeight="1">
      <c r="A220" s="43">
        <v>273</v>
      </c>
      <c r="B220" s="28">
        <v>43265</v>
      </c>
      <c r="C220" s="29" t="s">
        <v>4400</v>
      </c>
      <c r="D220" s="52"/>
      <c r="F220" s="30">
        <v>645</v>
      </c>
      <c r="G220" s="30"/>
      <c r="H220" s="35"/>
      <c r="I220" s="43" t="s">
        <v>91</v>
      </c>
      <c r="J220" s="43" t="s">
        <v>87</v>
      </c>
      <c r="K220" s="592" t="s">
        <v>1152</v>
      </c>
      <c r="L220" s="596"/>
      <c r="N220" s="13" t="s">
        <v>688</v>
      </c>
      <c r="O220" s="223"/>
      <c r="P220" s="31">
        <f t="shared" si="3"/>
        <v>3424.5800000000454</v>
      </c>
      <c r="Q220" s="31">
        <f>SUBTOTAL(9,$F$2:F220)</f>
        <v>125240.77999999996</v>
      </c>
      <c r="R220" s="31">
        <f>SUBTOTAL(9,$G$2:G220)</f>
        <v>128665.36</v>
      </c>
    </row>
    <row r="221" spans="1:18" ht="15.75" customHeight="1">
      <c r="A221" s="43">
        <v>273</v>
      </c>
      <c r="B221" s="28">
        <v>43265</v>
      </c>
      <c r="C221" s="29" t="s">
        <v>4401</v>
      </c>
      <c r="D221" s="52"/>
      <c r="F221" s="30">
        <v>42.9</v>
      </c>
      <c r="G221" s="30"/>
      <c r="H221" s="35"/>
      <c r="I221" s="43" t="s">
        <v>89</v>
      </c>
      <c r="J221" s="43" t="s">
        <v>87</v>
      </c>
      <c r="K221" s="407"/>
      <c r="L221" s="595"/>
      <c r="N221" s="13" t="s">
        <v>688</v>
      </c>
      <c r="O221" s="223"/>
      <c r="P221" s="31">
        <f t="shared" si="3"/>
        <v>3381.6800000000512</v>
      </c>
      <c r="Q221" s="31">
        <f>SUBTOTAL(9,$F$2:F221)</f>
        <v>125283.67999999995</v>
      </c>
      <c r="R221" s="31">
        <f>SUBTOTAL(9,$G$2:G221)</f>
        <v>128665.36</v>
      </c>
    </row>
    <row r="222" spans="1:18" ht="15.75" customHeight="1">
      <c r="A222" s="43">
        <v>273</v>
      </c>
      <c r="B222" s="28">
        <v>43271</v>
      </c>
      <c r="C222" s="29" t="s">
        <v>3928</v>
      </c>
      <c r="D222" s="52"/>
      <c r="F222" s="30">
        <v>19.22</v>
      </c>
      <c r="G222" s="30"/>
      <c r="H222" s="35"/>
      <c r="I222" s="43" t="s">
        <v>91</v>
      </c>
      <c r="J222" s="43" t="s">
        <v>87</v>
      </c>
      <c r="K222" s="43"/>
      <c r="L222" s="263"/>
      <c r="N222" s="13" t="s">
        <v>688</v>
      </c>
      <c r="O222" s="223"/>
      <c r="P222" s="31">
        <f t="shared" si="3"/>
        <v>3362.4600000000501</v>
      </c>
      <c r="Q222" s="31">
        <f>SUBTOTAL(9,$F$2:F222)</f>
        <v>125302.89999999995</v>
      </c>
      <c r="R222" s="31">
        <f>SUBTOTAL(9,$G$2:G222)</f>
        <v>128665.36</v>
      </c>
    </row>
    <row r="223" spans="1:18" ht="15.75" customHeight="1">
      <c r="A223" s="43">
        <v>273</v>
      </c>
      <c r="B223" s="28">
        <v>43273</v>
      </c>
      <c r="C223" s="29" t="s">
        <v>4261</v>
      </c>
      <c r="D223" s="52"/>
      <c r="F223" s="30">
        <v>291.39</v>
      </c>
      <c r="G223" s="30"/>
      <c r="H223" s="35"/>
      <c r="I223" s="43" t="s">
        <v>89</v>
      </c>
      <c r="J223" s="43" t="s">
        <v>87</v>
      </c>
      <c r="K223" s="43"/>
      <c r="L223" s="263"/>
      <c r="N223" s="13" t="s">
        <v>688</v>
      </c>
      <c r="O223" s="223"/>
      <c r="P223" s="31">
        <f t="shared" si="3"/>
        <v>3071.0700000000506</v>
      </c>
      <c r="Q223" s="31">
        <f>SUBTOTAL(9,$F$2:F223)</f>
        <v>125594.28999999995</v>
      </c>
      <c r="R223" s="31">
        <f>SUBTOTAL(9,$G$2:G223)</f>
        <v>128665.36</v>
      </c>
    </row>
    <row r="224" spans="1:18" ht="15.75" customHeight="1">
      <c r="A224" s="43">
        <v>273</v>
      </c>
      <c r="B224" s="28">
        <v>43274</v>
      </c>
      <c r="C224" s="29" t="s">
        <v>4402</v>
      </c>
      <c r="D224" s="52"/>
      <c r="F224" s="30">
        <v>118.99</v>
      </c>
      <c r="G224" s="30"/>
      <c r="H224" s="35"/>
      <c r="I224" s="43" t="s">
        <v>89</v>
      </c>
      <c r="J224" s="43" t="s">
        <v>87</v>
      </c>
      <c r="K224" s="43"/>
      <c r="L224" s="263"/>
      <c r="N224" s="13" t="s">
        <v>688</v>
      </c>
      <c r="O224" s="223"/>
      <c r="P224" s="31">
        <f t="shared" si="3"/>
        <v>2952.0800000000454</v>
      </c>
      <c r="Q224" s="31">
        <f>SUBTOTAL(9,$F$2:F224)</f>
        <v>125713.27999999996</v>
      </c>
      <c r="R224" s="31">
        <f>SUBTOTAL(9,$G$2:G224)</f>
        <v>128665.36</v>
      </c>
    </row>
    <row r="225" spans="1:18" ht="15.75" customHeight="1">
      <c r="A225" s="43">
        <v>273</v>
      </c>
      <c r="B225" s="28">
        <v>43275</v>
      </c>
      <c r="C225" s="29" t="s">
        <v>4404</v>
      </c>
      <c r="D225" s="52"/>
      <c r="F225" s="30">
        <v>55</v>
      </c>
      <c r="G225" s="30"/>
      <c r="H225" s="35"/>
      <c r="I225" s="43" t="s">
        <v>91</v>
      </c>
      <c r="J225" s="43" t="s">
        <v>87</v>
      </c>
      <c r="K225" s="43"/>
      <c r="L225" s="263"/>
      <c r="N225" s="13" t="s">
        <v>688</v>
      </c>
      <c r="O225" s="223"/>
      <c r="P225" s="31">
        <f t="shared" si="3"/>
        <v>2897.0800000000454</v>
      </c>
      <c r="Q225" s="31">
        <f>SUBTOTAL(9,$F$2:F225)</f>
        <v>125768.27999999996</v>
      </c>
      <c r="R225" s="31">
        <f>SUBTOTAL(9,$G$2:G225)</f>
        <v>128665.36</v>
      </c>
    </row>
    <row r="226" spans="1:18" ht="15.75" customHeight="1">
      <c r="A226" s="43">
        <v>273</v>
      </c>
      <c r="B226" s="28">
        <v>43275</v>
      </c>
      <c r="C226" s="29" t="s">
        <v>4405</v>
      </c>
      <c r="D226" s="52"/>
      <c r="F226" s="30">
        <v>51.8</v>
      </c>
      <c r="G226" s="30"/>
      <c r="H226" s="35"/>
      <c r="I226" s="43" t="s">
        <v>91</v>
      </c>
      <c r="J226" s="43" t="s">
        <v>87</v>
      </c>
      <c r="K226" s="43"/>
      <c r="L226" s="263"/>
      <c r="N226" s="13" t="s">
        <v>688</v>
      </c>
      <c r="O226" s="223"/>
      <c r="P226" s="31">
        <f t="shared" si="3"/>
        <v>2845.2800000000425</v>
      </c>
      <c r="Q226" s="31">
        <f>SUBTOTAL(9,$F$2:F226)</f>
        <v>125820.07999999996</v>
      </c>
      <c r="R226" s="31">
        <f>SUBTOTAL(9,$G$2:G226)</f>
        <v>128665.36</v>
      </c>
    </row>
    <row r="227" spans="1:18" ht="15.75" customHeight="1">
      <c r="A227" s="43">
        <v>273</v>
      </c>
      <c r="B227" s="28">
        <v>43275</v>
      </c>
      <c r="C227" s="29" t="s">
        <v>4406</v>
      </c>
      <c r="D227" s="52"/>
      <c r="F227" s="30">
        <v>149.9</v>
      </c>
      <c r="G227" s="30"/>
      <c r="H227" s="35"/>
      <c r="I227" s="43" t="s">
        <v>91</v>
      </c>
      <c r="J227" s="43" t="s">
        <v>87</v>
      </c>
      <c r="K227" s="43"/>
      <c r="L227" s="263"/>
      <c r="N227" s="13" t="s">
        <v>688</v>
      </c>
      <c r="O227" s="223"/>
      <c r="P227" s="31">
        <f t="shared" si="3"/>
        <v>2695.3800000000483</v>
      </c>
      <c r="Q227" s="31">
        <f>SUBTOTAL(9,$F$2:F227)</f>
        <v>125969.97999999995</v>
      </c>
      <c r="R227" s="31">
        <f>SUBTOTAL(9,$G$2:G227)</f>
        <v>128665.36</v>
      </c>
    </row>
    <row r="228" spans="1:18" ht="15.75" customHeight="1">
      <c r="A228" s="43">
        <v>273</v>
      </c>
      <c r="B228" s="28">
        <v>43277</v>
      </c>
      <c r="C228" s="29" t="s">
        <v>4403</v>
      </c>
      <c r="D228" s="52"/>
      <c r="F228" s="30">
        <v>51</v>
      </c>
      <c r="G228" s="30"/>
      <c r="H228" s="35"/>
      <c r="I228" s="43" t="s">
        <v>89</v>
      </c>
      <c r="J228" s="43" t="s">
        <v>87</v>
      </c>
      <c r="K228" s="43" t="s">
        <v>1846</v>
      </c>
      <c r="L228" s="263"/>
      <c r="N228" s="13" t="s">
        <v>688</v>
      </c>
      <c r="O228" s="223"/>
      <c r="P228" s="31">
        <f t="shared" si="3"/>
        <v>2644.3800000000483</v>
      </c>
      <c r="Q228" s="31">
        <f>SUBTOTAL(9,$F$2:F228)</f>
        <v>126020.97999999995</v>
      </c>
      <c r="R228" s="31">
        <f>SUBTOTAL(9,$G$2:G228)</f>
        <v>128665.36</v>
      </c>
    </row>
    <row r="229" spans="1:18" ht="15.75" customHeight="1">
      <c r="A229" s="43">
        <v>273</v>
      </c>
      <c r="B229" s="28">
        <v>43282</v>
      </c>
      <c r="C229" s="29" t="s">
        <v>1651</v>
      </c>
      <c r="D229" s="52"/>
      <c r="F229" s="30"/>
      <c r="G229" s="30">
        <v>7043.4</v>
      </c>
      <c r="H229" s="35"/>
      <c r="I229" s="43" t="s">
        <v>91</v>
      </c>
      <c r="J229" s="43" t="s">
        <v>87</v>
      </c>
      <c r="K229" s="43"/>
      <c r="L229" s="263"/>
      <c r="N229" s="13" t="s">
        <v>688</v>
      </c>
      <c r="O229" s="223"/>
      <c r="P229" s="31">
        <f t="shared" si="3"/>
        <v>9687.780000000057</v>
      </c>
      <c r="Q229" s="31">
        <f>SUBTOTAL(9,$F$2:F229)</f>
        <v>126020.97999999995</v>
      </c>
      <c r="R229" s="31">
        <f>SUBTOTAL(9,$G$2:G229)</f>
        <v>135708.76</v>
      </c>
    </row>
    <row r="230" spans="1:18" ht="15.75" customHeight="1">
      <c r="A230" s="43">
        <v>273</v>
      </c>
      <c r="B230" s="28">
        <v>43283</v>
      </c>
      <c r="C230" s="29" t="s">
        <v>4407</v>
      </c>
      <c r="D230" s="52"/>
      <c r="F230" s="30">
        <v>7043.4</v>
      </c>
      <c r="G230" s="30"/>
      <c r="H230" s="35"/>
      <c r="I230" s="43" t="s">
        <v>91</v>
      </c>
      <c r="J230" s="43" t="s">
        <v>87</v>
      </c>
      <c r="K230" s="43"/>
      <c r="L230" s="263"/>
      <c r="N230" s="13" t="s">
        <v>688</v>
      </c>
      <c r="O230" s="223"/>
      <c r="P230" s="31">
        <f t="shared" si="3"/>
        <v>2644.3800000000629</v>
      </c>
      <c r="Q230" s="31">
        <f>SUBTOTAL(9,$F$2:F230)</f>
        <v>133064.37999999995</v>
      </c>
      <c r="R230" s="31">
        <f>SUBTOTAL(9,$G$2:G230)</f>
        <v>135708.76</v>
      </c>
    </row>
    <row r="231" spans="1:18" ht="15.75" customHeight="1">
      <c r="A231" s="43">
        <v>273</v>
      </c>
      <c r="B231" s="28">
        <v>43283</v>
      </c>
      <c r="C231" s="29" t="s">
        <v>799</v>
      </c>
      <c r="D231" s="52"/>
      <c r="F231" s="30">
        <v>760</v>
      </c>
      <c r="G231" s="30"/>
      <c r="H231" s="35"/>
      <c r="I231" s="43" t="s">
        <v>91</v>
      </c>
      <c r="J231" s="43" t="s">
        <v>87</v>
      </c>
      <c r="K231" s="43"/>
      <c r="L231" s="263"/>
      <c r="N231" s="13" t="s">
        <v>688</v>
      </c>
      <c r="O231" s="223"/>
      <c r="P231" s="31">
        <f t="shared" si="3"/>
        <v>1884.3800000000629</v>
      </c>
      <c r="Q231" s="31">
        <f>SUBTOTAL(9,$F$2:F231)</f>
        <v>133824.37999999995</v>
      </c>
      <c r="R231" s="31">
        <f>SUBTOTAL(9,$G$2:G231)</f>
        <v>135708.76</v>
      </c>
    </row>
    <row r="232" spans="1:18" ht="15.75" customHeight="1">
      <c r="A232" s="43">
        <v>273</v>
      </c>
      <c r="B232" s="28">
        <v>43283</v>
      </c>
      <c r="C232" s="29" t="s">
        <v>4408</v>
      </c>
      <c r="D232" s="52"/>
      <c r="F232" s="30">
        <v>21.9</v>
      </c>
      <c r="G232" s="30"/>
      <c r="H232" s="35"/>
      <c r="I232" s="43" t="s">
        <v>91</v>
      </c>
      <c r="J232" s="43" t="s">
        <v>87</v>
      </c>
      <c r="K232" s="43"/>
      <c r="L232" s="263"/>
      <c r="N232" s="13" t="s">
        <v>688</v>
      </c>
      <c r="O232" s="223"/>
      <c r="P232" s="31">
        <f t="shared" si="3"/>
        <v>1862.4800000000687</v>
      </c>
      <c r="Q232" s="31">
        <f>SUBTOTAL(9,$F$2:F232)</f>
        <v>133846.27999999994</v>
      </c>
      <c r="R232" s="31">
        <f>SUBTOTAL(9,$G$2:G232)</f>
        <v>135708.76</v>
      </c>
    </row>
    <row r="233" spans="1:18" ht="15.75" customHeight="1">
      <c r="A233" s="43">
        <v>273</v>
      </c>
      <c r="B233" s="28">
        <v>43286</v>
      </c>
      <c r="C233" s="29" t="s">
        <v>800</v>
      </c>
      <c r="D233" s="52"/>
      <c r="F233" s="30">
        <v>134.22</v>
      </c>
      <c r="G233" s="30"/>
      <c r="H233" s="35"/>
      <c r="I233" s="43" t="s">
        <v>91</v>
      </c>
      <c r="J233" s="43" t="s">
        <v>87</v>
      </c>
      <c r="K233" s="43"/>
      <c r="L233" s="263"/>
      <c r="N233" s="13" t="s">
        <v>688</v>
      </c>
      <c r="O233" s="223"/>
      <c r="P233" s="31">
        <f t="shared" si="3"/>
        <v>1728.2600000000675</v>
      </c>
      <c r="Q233" s="31">
        <f>SUBTOTAL(9,$F$2:F233)</f>
        <v>133980.49999999994</v>
      </c>
      <c r="R233" s="31">
        <f>SUBTOTAL(9,$G$2:G233)</f>
        <v>135708.76</v>
      </c>
    </row>
    <row r="234" spans="1:18" ht="15.75" customHeight="1">
      <c r="A234" s="43">
        <v>273</v>
      </c>
      <c r="B234" s="28">
        <v>43290</v>
      </c>
      <c r="C234" s="29" t="s">
        <v>815</v>
      </c>
      <c r="D234" s="52"/>
      <c r="F234" s="30"/>
      <c r="G234" s="30"/>
      <c r="H234" s="35">
        <v>1493</v>
      </c>
      <c r="I234" s="43"/>
      <c r="J234" s="43" t="s">
        <v>87</v>
      </c>
      <c r="K234" s="43"/>
      <c r="L234" s="263"/>
      <c r="N234" s="13" t="s">
        <v>688</v>
      </c>
      <c r="O234" s="223"/>
      <c r="P234" s="31">
        <f t="shared" si="3"/>
        <v>1728.2600000000675</v>
      </c>
      <c r="Q234" s="31">
        <f>SUBTOTAL(9,$F$2:F234)</f>
        <v>133980.49999999994</v>
      </c>
      <c r="R234" s="31">
        <f>SUBTOTAL(9,$G$2:G234)</f>
        <v>135708.76</v>
      </c>
    </row>
    <row r="235" spans="1:18" ht="15.75" customHeight="1">
      <c r="A235" s="43">
        <v>273</v>
      </c>
      <c r="B235" s="28">
        <v>43291</v>
      </c>
      <c r="C235" s="29" t="s">
        <v>4410</v>
      </c>
      <c r="D235" s="52"/>
      <c r="F235" s="30"/>
      <c r="G235" s="30">
        <v>100</v>
      </c>
      <c r="H235" s="35"/>
      <c r="I235" s="43" t="s">
        <v>91</v>
      </c>
      <c r="J235" s="43" t="s">
        <v>87</v>
      </c>
      <c r="K235" s="43" t="s">
        <v>4411</v>
      </c>
      <c r="L235" s="263"/>
      <c r="N235" s="13" t="s">
        <v>688</v>
      </c>
      <c r="O235" s="223"/>
      <c r="P235" s="31">
        <f t="shared" si="3"/>
        <v>1828.2600000000675</v>
      </c>
      <c r="Q235" s="31">
        <f>SUBTOTAL(9,$F$2:F235)</f>
        <v>133980.49999999994</v>
      </c>
      <c r="R235" s="31">
        <f>SUBTOTAL(9,$G$2:G235)</f>
        <v>135808.76</v>
      </c>
    </row>
    <row r="236" spans="1:18" ht="15.75" customHeight="1">
      <c r="A236" s="43">
        <v>273</v>
      </c>
      <c r="B236" s="28">
        <v>43292</v>
      </c>
      <c r="C236" s="29" t="s">
        <v>4412</v>
      </c>
      <c r="D236" s="52"/>
      <c r="F236" s="30"/>
      <c r="G236" s="30"/>
      <c r="H236" s="35"/>
      <c r="I236" s="43" t="s">
        <v>89</v>
      </c>
      <c r="J236" s="43" t="s">
        <v>87</v>
      </c>
      <c r="K236" s="43"/>
      <c r="L236" s="263"/>
      <c r="N236" s="13" t="s">
        <v>688</v>
      </c>
      <c r="O236" s="223"/>
      <c r="P236" s="31">
        <f t="shared" si="3"/>
        <v>1828.2600000000675</v>
      </c>
      <c r="Q236" s="31">
        <f>SUBTOTAL(9,$F$2:F236)</f>
        <v>133980.49999999994</v>
      </c>
      <c r="R236" s="31">
        <f>SUBTOTAL(9,$G$2:G236)</f>
        <v>135808.76</v>
      </c>
    </row>
    <row r="237" spans="1:18" ht="15.75" customHeight="1">
      <c r="A237" s="43">
        <v>273</v>
      </c>
      <c r="B237" s="28">
        <v>43300</v>
      </c>
      <c r="C237" s="29" t="s">
        <v>4413</v>
      </c>
      <c r="D237" s="52"/>
      <c r="F237" s="30">
        <v>1100</v>
      </c>
      <c r="G237" s="30"/>
      <c r="H237" s="35"/>
      <c r="I237" s="43" t="s">
        <v>91</v>
      </c>
      <c r="J237" s="43" t="s">
        <v>87</v>
      </c>
      <c r="K237" s="43"/>
      <c r="L237" s="263"/>
      <c r="N237" s="13" t="s">
        <v>688</v>
      </c>
      <c r="O237" s="223"/>
      <c r="P237" s="31">
        <f t="shared" si="3"/>
        <v>728.26000000006752</v>
      </c>
      <c r="Q237" s="31">
        <f>SUBTOTAL(9,$F$2:F237)</f>
        <v>135080.49999999994</v>
      </c>
      <c r="R237" s="31">
        <f>SUBTOTAL(9,$G$2:G237)</f>
        <v>135808.76</v>
      </c>
    </row>
    <row r="238" spans="1:18" ht="15.75" customHeight="1">
      <c r="A238" s="43">
        <v>273</v>
      </c>
      <c r="B238" s="28">
        <v>43301</v>
      </c>
      <c r="C238" s="29" t="s">
        <v>801</v>
      </c>
      <c r="D238" s="52"/>
      <c r="F238" s="30">
        <v>53.87</v>
      </c>
      <c r="G238" s="30"/>
      <c r="H238" s="35"/>
      <c r="I238" s="43"/>
      <c r="J238" s="43" t="s">
        <v>87</v>
      </c>
      <c r="K238" s="43"/>
      <c r="L238" s="263"/>
      <c r="N238" s="13" t="s">
        <v>688</v>
      </c>
      <c r="O238" s="223"/>
      <c r="P238" s="31">
        <f t="shared" si="3"/>
        <v>674.39000000007218</v>
      </c>
      <c r="Q238" s="31">
        <f>SUBTOTAL(9,$F$2:F238)</f>
        <v>135134.36999999994</v>
      </c>
      <c r="R238" s="31">
        <f>SUBTOTAL(9,$G$2:G238)</f>
        <v>135808.76</v>
      </c>
    </row>
    <row r="239" spans="1:18" ht="15.75" customHeight="1">
      <c r="A239" s="43">
        <v>273</v>
      </c>
      <c r="B239" s="28">
        <v>43301</v>
      </c>
      <c r="C239" s="29" t="s">
        <v>4415</v>
      </c>
      <c r="D239" s="52"/>
      <c r="F239" s="30">
        <v>400</v>
      </c>
      <c r="G239" s="30"/>
      <c r="H239" s="35"/>
      <c r="I239" s="43" t="s">
        <v>91</v>
      </c>
      <c r="J239" s="43" t="s">
        <v>87</v>
      </c>
      <c r="K239" s="43" t="s">
        <v>699</v>
      </c>
      <c r="L239" s="263">
        <v>3034</v>
      </c>
      <c r="N239" s="13" t="s">
        <v>688</v>
      </c>
      <c r="O239" s="223"/>
      <c r="P239" s="31">
        <f t="shared" si="3"/>
        <v>274.39000000007218</v>
      </c>
      <c r="Q239" s="31">
        <f>SUBTOTAL(9,$F$2:F239)</f>
        <v>135534.36999999994</v>
      </c>
      <c r="R239" s="31">
        <f>SUBTOTAL(9,$G$2:G239)</f>
        <v>135808.76</v>
      </c>
    </row>
    <row r="240" spans="1:18" ht="15.75" customHeight="1">
      <c r="A240" s="43">
        <v>273</v>
      </c>
      <c r="B240" s="28">
        <v>43304</v>
      </c>
      <c r="C240" s="29" t="s">
        <v>4414</v>
      </c>
      <c r="D240" s="52"/>
      <c r="F240" s="30">
        <v>118.99</v>
      </c>
      <c r="G240" s="30"/>
      <c r="H240" s="35"/>
      <c r="I240" s="43" t="s">
        <v>89</v>
      </c>
      <c r="J240" s="43" t="s">
        <v>87</v>
      </c>
      <c r="K240" s="43"/>
      <c r="L240" s="263"/>
      <c r="N240" s="13" t="s">
        <v>688</v>
      </c>
      <c r="O240" s="223"/>
      <c r="P240" s="31">
        <f t="shared" si="3"/>
        <v>155.40000000008149</v>
      </c>
      <c r="Q240" s="31">
        <f>SUBTOTAL(9,$F$2:F240)</f>
        <v>135653.35999999993</v>
      </c>
      <c r="R240" s="31">
        <f>SUBTOTAL(9,$G$2:G240)</f>
        <v>135808.76</v>
      </c>
    </row>
    <row r="241" spans="1:18" ht="15.75" customHeight="1">
      <c r="A241" s="43">
        <v>273</v>
      </c>
      <c r="B241" s="28">
        <v>43304</v>
      </c>
      <c r="C241" s="29" t="s">
        <v>694</v>
      </c>
      <c r="D241" s="52"/>
      <c r="F241" s="30">
        <v>170</v>
      </c>
      <c r="G241" s="30"/>
      <c r="H241" s="35"/>
      <c r="I241" s="43" t="s">
        <v>89</v>
      </c>
      <c r="J241" s="43" t="s">
        <v>87</v>
      </c>
      <c r="K241" s="43"/>
      <c r="L241" s="263"/>
      <c r="N241" s="13" t="s">
        <v>688</v>
      </c>
      <c r="O241" s="223"/>
      <c r="P241" s="31">
        <f t="shared" si="3"/>
        <v>-14.599999999918509</v>
      </c>
      <c r="Q241" s="31">
        <f>SUBTOTAL(9,$F$2:F241)</f>
        <v>135823.35999999993</v>
      </c>
      <c r="R241" s="31">
        <f>SUBTOTAL(9,$G$2:G241)</f>
        <v>135808.76</v>
      </c>
    </row>
    <row r="242" spans="1:18" ht="15.75" customHeight="1">
      <c r="A242" s="43">
        <v>273</v>
      </c>
      <c r="B242" s="28">
        <v>43306</v>
      </c>
      <c r="C242" s="29" t="s">
        <v>4416</v>
      </c>
      <c r="D242" s="52"/>
      <c r="F242" s="30"/>
      <c r="G242" s="30">
        <v>200</v>
      </c>
      <c r="H242" s="35"/>
      <c r="I242" s="43"/>
      <c r="J242" s="43" t="s">
        <v>87</v>
      </c>
      <c r="K242" s="43"/>
      <c r="L242" s="263"/>
      <c r="N242" s="13" t="s">
        <v>688</v>
      </c>
      <c r="O242" s="223"/>
      <c r="P242" s="31">
        <f t="shared" si="3"/>
        <v>185.40000000008149</v>
      </c>
      <c r="Q242" s="31">
        <f>SUBTOTAL(9,$F$2:F242)</f>
        <v>135823.35999999993</v>
      </c>
      <c r="R242" s="31">
        <f>SUBTOTAL(9,$G$2:G242)</f>
        <v>136008.76</v>
      </c>
    </row>
    <row r="243" spans="1:18" ht="15.75" customHeight="1">
      <c r="A243" s="43">
        <v>273</v>
      </c>
      <c r="B243" s="28">
        <v>43306</v>
      </c>
      <c r="C243" s="29" t="s">
        <v>1307</v>
      </c>
      <c r="D243" s="52"/>
      <c r="F243" s="30">
        <v>50</v>
      </c>
      <c r="G243" s="30"/>
      <c r="H243" s="35"/>
      <c r="I243" s="43" t="s">
        <v>89</v>
      </c>
      <c r="J243" s="43" t="s">
        <v>87</v>
      </c>
      <c r="K243" s="43" t="s">
        <v>1017</v>
      </c>
      <c r="L243" s="263">
        <v>8721</v>
      </c>
      <c r="N243" s="13" t="s">
        <v>688</v>
      </c>
      <c r="O243" s="223"/>
      <c r="P243" s="31">
        <f t="shared" si="3"/>
        <v>135.40000000008149</v>
      </c>
      <c r="Q243" s="31">
        <f>SUBTOTAL(9,$F$2:F243)</f>
        <v>135873.35999999993</v>
      </c>
      <c r="R243" s="31">
        <f>SUBTOTAL(9,$G$2:G243)</f>
        <v>136008.76</v>
      </c>
    </row>
    <row r="244" spans="1:18" ht="15.75" customHeight="1">
      <c r="A244" s="43">
        <v>273</v>
      </c>
      <c r="B244" s="28">
        <v>43306</v>
      </c>
      <c r="C244" s="29" t="s">
        <v>4417</v>
      </c>
      <c r="D244" s="52"/>
      <c r="F244" s="30">
        <v>64.900000000000006</v>
      </c>
      <c r="G244" s="30"/>
      <c r="H244" s="35"/>
      <c r="I244" s="43" t="s">
        <v>89</v>
      </c>
      <c r="J244" s="43" t="s">
        <v>87</v>
      </c>
      <c r="K244" s="43" t="s">
        <v>4418</v>
      </c>
      <c r="L244" s="263">
        <v>616</v>
      </c>
      <c r="N244" s="13" t="s">
        <v>688</v>
      </c>
      <c r="O244" s="223"/>
      <c r="P244" s="31">
        <f t="shared" si="3"/>
        <v>70.500000000087311</v>
      </c>
      <c r="Q244" s="31">
        <f>SUBTOTAL(9,$F$2:F244)</f>
        <v>135938.25999999992</v>
      </c>
      <c r="R244" s="31">
        <f>SUBTOTAL(9,$G$2:G244)</f>
        <v>136008.76</v>
      </c>
    </row>
    <row r="245" spans="1:18" ht="15.75" customHeight="1">
      <c r="A245" s="43">
        <v>273</v>
      </c>
      <c r="B245" s="28">
        <v>43306</v>
      </c>
      <c r="C245" s="29" t="s">
        <v>4419</v>
      </c>
      <c r="D245" s="52"/>
      <c r="F245" s="30">
        <v>689.4</v>
      </c>
      <c r="G245" s="30"/>
      <c r="H245" s="35"/>
      <c r="I245" s="43" t="s">
        <v>89</v>
      </c>
      <c r="J245" s="43" t="s">
        <v>87</v>
      </c>
      <c r="K245" s="43" t="s">
        <v>2108</v>
      </c>
      <c r="L245" s="263">
        <v>456</v>
      </c>
      <c r="N245" s="13" t="s">
        <v>688</v>
      </c>
      <c r="O245" s="223"/>
      <c r="P245" s="31">
        <f t="shared" si="3"/>
        <v>-618.89999999990687</v>
      </c>
      <c r="Q245" s="31">
        <f>SUBTOTAL(9,$F$2:F245)</f>
        <v>136627.65999999992</v>
      </c>
      <c r="R245" s="31">
        <f>SUBTOTAL(9,$G$2:G245)</f>
        <v>136008.76</v>
      </c>
    </row>
    <row r="246" spans="1:18" ht="15.75" customHeight="1">
      <c r="A246" s="43">
        <v>273</v>
      </c>
      <c r="B246" s="28">
        <v>43307</v>
      </c>
      <c r="C246" s="29" t="s">
        <v>4261</v>
      </c>
      <c r="D246" s="52"/>
      <c r="F246" s="30">
        <v>285</v>
      </c>
      <c r="G246" s="30"/>
      <c r="H246" s="35"/>
      <c r="I246" s="43" t="s">
        <v>89</v>
      </c>
      <c r="J246" s="43" t="s">
        <v>87</v>
      </c>
      <c r="K246" s="43"/>
      <c r="L246" s="263"/>
      <c r="N246" s="13" t="s">
        <v>688</v>
      </c>
      <c r="O246" s="223"/>
      <c r="P246" s="31">
        <f t="shared" si="3"/>
        <v>-903.89999999990687</v>
      </c>
      <c r="Q246" s="31">
        <f>SUBTOTAL(9,$F$2:F246)</f>
        <v>136912.65999999992</v>
      </c>
      <c r="R246" s="31">
        <f>SUBTOTAL(9,$G$2:G246)</f>
        <v>136008.76</v>
      </c>
    </row>
    <row r="247" spans="1:18" ht="15.75" customHeight="1">
      <c r="A247" s="43">
        <v>273</v>
      </c>
      <c r="B247" s="28">
        <v>43311</v>
      </c>
      <c r="C247" s="29" t="s">
        <v>816</v>
      </c>
      <c r="D247" s="52"/>
      <c r="F247" s="30"/>
      <c r="G247" s="30"/>
      <c r="H247" s="35">
        <v>65.459999999999994</v>
      </c>
      <c r="I247" s="43"/>
      <c r="J247" s="43" t="s">
        <v>87</v>
      </c>
      <c r="K247" s="43"/>
      <c r="L247" s="263"/>
      <c r="N247" s="13" t="s">
        <v>688</v>
      </c>
      <c r="O247" s="223"/>
      <c r="P247" s="31">
        <f t="shared" si="3"/>
        <v>-903.89999999990687</v>
      </c>
      <c r="Q247" s="31">
        <f>SUBTOTAL(9,$F$2:F247)</f>
        <v>136912.65999999992</v>
      </c>
      <c r="R247" s="31">
        <f>SUBTOTAL(9,$G$2:G247)</f>
        <v>136008.76</v>
      </c>
    </row>
    <row r="248" spans="1:18" ht="15.75" customHeight="1">
      <c r="A248" s="43">
        <v>273</v>
      </c>
      <c r="B248" s="28">
        <v>43311</v>
      </c>
      <c r="C248" s="29" t="s">
        <v>728</v>
      </c>
      <c r="D248" s="52"/>
      <c r="F248" s="30">
        <v>526</v>
      </c>
      <c r="G248" s="30"/>
      <c r="H248" s="35"/>
      <c r="I248" s="43" t="s">
        <v>91</v>
      </c>
      <c r="J248" s="43" t="s">
        <v>87</v>
      </c>
      <c r="K248" s="43" t="s">
        <v>791</v>
      </c>
      <c r="L248" s="263">
        <v>62</v>
      </c>
      <c r="N248" s="13" t="s">
        <v>688</v>
      </c>
      <c r="O248" s="223"/>
      <c r="P248" s="31">
        <f t="shared" si="3"/>
        <v>-1429.8999999999069</v>
      </c>
      <c r="Q248" s="31">
        <f>SUBTOTAL(9,$F$2:F248)</f>
        <v>137438.65999999992</v>
      </c>
      <c r="R248" s="31">
        <f>SUBTOTAL(9,$G$2:G248)</f>
        <v>136008.76</v>
      </c>
    </row>
    <row r="249" spans="1:18" ht="15.75" customHeight="1">
      <c r="A249" s="43">
        <v>273</v>
      </c>
      <c r="B249" s="28">
        <v>43313</v>
      </c>
      <c r="C249" s="29" t="s">
        <v>4430</v>
      </c>
      <c r="D249" s="52"/>
      <c r="F249" s="30">
        <v>600</v>
      </c>
      <c r="G249" s="30"/>
      <c r="H249" s="35"/>
      <c r="I249" s="43"/>
      <c r="J249" s="43"/>
      <c r="K249" s="43" t="s">
        <v>1391</v>
      </c>
      <c r="L249" s="263">
        <v>5</v>
      </c>
      <c r="N249" s="13" t="s">
        <v>688</v>
      </c>
      <c r="O249" s="223"/>
      <c r="P249" s="31">
        <f t="shared" si="3"/>
        <v>-2029.8999999999069</v>
      </c>
      <c r="Q249" s="31">
        <f>SUBTOTAL(9,$F$2:F249)</f>
        <v>138038.65999999992</v>
      </c>
      <c r="R249" s="31">
        <f>SUBTOTAL(9,$G$2:G249)</f>
        <v>136008.76</v>
      </c>
    </row>
    <row r="250" spans="1:18" ht="15.75" customHeight="1">
      <c r="A250" s="43">
        <v>273</v>
      </c>
      <c r="B250" s="28">
        <v>43324</v>
      </c>
      <c r="C250" s="29" t="s">
        <v>2776</v>
      </c>
      <c r="D250" s="52"/>
      <c r="F250" s="30">
        <v>42.9</v>
      </c>
      <c r="G250" s="30"/>
      <c r="H250" s="35"/>
      <c r="I250" s="43" t="s">
        <v>89</v>
      </c>
      <c r="J250" s="43" t="s">
        <v>87</v>
      </c>
      <c r="K250" s="43" t="s">
        <v>2460</v>
      </c>
      <c r="L250" s="263"/>
      <c r="N250" s="13" t="s">
        <v>688</v>
      </c>
      <c r="O250" s="223"/>
      <c r="P250" s="31">
        <f t="shared" si="3"/>
        <v>-2072.799999999901</v>
      </c>
      <c r="Q250" s="31">
        <f>SUBTOTAL(9,$F$2:F250)</f>
        <v>138081.55999999991</v>
      </c>
      <c r="R250" s="31">
        <f>SUBTOTAL(9,$G$2:G250)</f>
        <v>136008.76</v>
      </c>
    </row>
    <row r="251" spans="1:18" ht="15.75" customHeight="1">
      <c r="A251" s="43">
        <v>273</v>
      </c>
      <c r="B251" s="28">
        <v>43326</v>
      </c>
      <c r="C251" s="29" t="s">
        <v>2966</v>
      </c>
      <c r="D251" s="52"/>
      <c r="F251" s="30">
        <v>131</v>
      </c>
      <c r="G251" s="30"/>
      <c r="H251" s="35"/>
      <c r="I251" s="43" t="s">
        <v>89</v>
      </c>
      <c r="J251" s="43" t="s">
        <v>87</v>
      </c>
      <c r="K251" s="43" t="s">
        <v>2966</v>
      </c>
      <c r="L251" s="263">
        <v>349</v>
      </c>
      <c r="N251" s="13" t="s">
        <v>688</v>
      </c>
      <c r="O251" s="223"/>
      <c r="P251" s="31">
        <f t="shared" si="3"/>
        <v>-2203.799999999901</v>
      </c>
      <c r="Q251" s="31">
        <f>SUBTOTAL(9,$F$2:F251)</f>
        <v>138212.55999999991</v>
      </c>
      <c r="R251" s="31">
        <f>SUBTOTAL(9,$G$2:G251)</f>
        <v>136008.76</v>
      </c>
    </row>
    <row r="252" spans="1:18" ht="15.75" customHeight="1">
      <c r="A252" s="43">
        <v>273</v>
      </c>
      <c r="B252" s="28">
        <v>43333</v>
      </c>
      <c r="C252" s="29" t="s">
        <v>806</v>
      </c>
      <c r="D252" s="52"/>
      <c r="F252" s="30">
        <v>330</v>
      </c>
      <c r="G252" s="30"/>
      <c r="H252" s="35"/>
      <c r="I252" s="43" t="s">
        <v>91</v>
      </c>
      <c r="J252" s="43" t="s">
        <v>87</v>
      </c>
      <c r="K252" s="43"/>
      <c r="L252" s="263"/>
      <c r="N252" s="13" t="s">
        <v>688</v>
      </c>
      <c r="O252" s="223"/>
      <c r="P252" s="31">
        <f t="shared" si="3"/>
        <v>-2533.799999999901</v>
      </c>
      <c r="Q252" s="31">
        <f>SUBTOTAL(9,$F$2:F252)</f>
        <v>138542.55999999991</v>
      </c>
      <c r="R252" s="31">
        <f>SUBTOTAL(9,$G$2:G252)</f>
        <v>136008.76</v>
      </c>
    </row>
    <row r="253" spans="1:18" ht="15.75" customHeight="1">
      <c r="A253" s="43">
        <v>273</v>
      </c>
      <c r="B253" s="28">
        <v>43335</v>
      </c>
      <c r="C253" s="29" t="s">
        <v>4422</v>
      </c>
      <c r="D253" s="52"/>
      <c r="F253" s="30">
        <v>118.99</v>
      </c>
      <c r="G253" s="30"/>
      <c r="H253" s="35"/>
      <c r="I253" s="43" t="s">
        <v>89</v>
      </c>
      <c r="J253" s="43" t="s">
        <v>87</v>
      </c>
      <c r="K253" s="43"/>
      <c r="L253" s="263"/>
      <c r="N253" s="13" t="s">
        <v>688</v>
      </c>
      <c r="O253" s="223"/>
      <c r="P253" s="31">
        <f t="shared" si="3"/>
        <v>-2652.7899999998917</v>
      </c>
      <c r="Q253" s="31">
        <f>SUBTOTAL(9,$F$2:F253)</f>
        <v>138661.5499999999</v>
      </c>
      <c r="R253" s="31">
        <f>SUBTOTAL(9,$G$2:G253)</f>
        <v>136008.76</v>
      </c>
    </row>
    <row r="254" spans="1:18" ht="15.75" customHeight="1">
      <c r="A254" s="43">
        <v>273</v>
      </c>
      <c r="B254" s="28">
        <v>43339</v>
      </c>
      <c r="C254" s="29" t="s">
        <v>694</v>
      </c>
      <c r="D254" s="52"/>
      <c r="F254" s="30">
        <v>143</v>
      </c>
      <c r="G254" s="30"/>
      <c r="H254" s="35"/>
      <c r="I254" s="43" t="s">
        <v>89</v>
      </c>
      <c r="J254" s="43" t="s">
        <v>87</v>
      </c>
      <c r="K254" s="43" t="s">
        <v>4421</v>
      </c>
      <c r="L254" s="263">
        <v>393</v>
      </c>
      <c r="N254" s="13" t="s">
        <v>688</v>
      </c>
      <c r="O254" s="223"/>
      <c r="P254" s="31">
        <f t="shared" si="3"/>
        <v>-2795.7899999998917</v>
      </c>
      <c r="Q254" s="31">
        <f>SUBTOTAL(9,$F$2:F254)</f>
        <v>138804.5499999999</v>
      </c>
      <c r="R254" s="31">
        <f>SUBTOTAL(9,$G$2:G254)</f>
        <v>136008.76</v>
      </c>
    </row>
    <row r="255" spans="1:18" ht="15.75" customHeight="1">
      <c r="A255" s="43">
        <v>273</v>
      </c>
      <c r="B255" s="28">
        <v>43340</v>
      </c>
      <c r="C255" s="29" t="s">
        <v>4420</v>
      </c>
      <c r="D255" s="52"/>
      <c r="F255" s="30"/>
      <c r="G255" s="30">
        <v>50</v>
      </c>
      <c r="H255" s="35"/>
      <c r="I255" s="43"/>
      <c r="J255" s="43" t="s">
        <v>87</v>
      </c>
      <c r="K255" s="43"/>
      <c r="L255" s="263"/>
      <c r="N255" s="13" t="s">
        <v>688</v>
      </c>
      <c r="O255" s="223"/>
      <c r="P255" s="31">
        <f t="shared" si="3"/>
        <v>-2745.7899999998917</v>
      </c>
      <c r="Q255" s="31">
        <f>SUBTOTAL(9,$F$2:F255)</f>
        <v>138804.5499999999</v>
      </c>
      <c r="R255" s="31">
        <f>SUBTOTAL(9,$G$2:G255)</f>
        <v>136058.76</v>
      </c>
    </row>
    <row r="256" spans="1:18" ht="15.75" customHeight="1">
      <c r="A256" s="43">
        <v>273</v>
      </c>
      <c r="B256" s="28">
        <v>43340</v>
      </c>
      <c r="C256" s="29" t="s">
        <v>4261</v>
      </c>
      <c r="D256" s="52"/>
      <c r="F256" s="30">
        <v>325.92</v>
      </c>
      <c r="G256" s="30"/>
      <c r="H256" s="35"/>
      <c r="I256" s="43" t="s">
        <v>89</v>
      </c>
      <c r="J256" s="43" t="s">
        <v>87</v>
      </c>
      <c r="K256" s="43"/>
      <c r="L256" s="263"/>
      <c r="N256" s="13" t="s">
        <v>688</v>
      </c>
      <c r="O256" s="223"/>
      <c r="P256" s="31">
        <f t="shared" si="3"/>
        <v>-3071.7099999999045</v>
      </c>
      <c r="Q256" s="31">
        <f>SUBTOTAL(9,$F$2:F256)</f>
        <v>139130.46999999991</v>
      </c>
      <c r="R256" s="31">
        <f>SUBTOTAL(9,$G$2:G256)</f>
        <v>136058.76</v>
      </c>
    </row>
    <row r="257" spans="1:18" ht="15.75" customHeight="1">
      <c r="A257" s="43">
        <v>273</v>
      </c>
      <c r="B257" s="28">
        <v>43342</v>
      </c>
      <c r="C257" s="29" t="s">
        <v>3000</v>
      </c>
      <c r="D257" s="52"/>
      <c r="F257" s="30">
        <v>55</v>
      </c>
      <c r="G257" s="30"/>
      <c r="H257" s="35"/>
      <c r="I257" s="43" t="s">
        <v>89</v>
      </c>
      <c r="J257" s="43" t="s">
        <v>87</v>
      </c>
      <c r="K257" s="43" t="s">
        <v>4423</v>
      </c>
      <c r="L257" s="263">
        <v>649</v>
      </c>
      <c r="N257" s="13" t="s">
        <v>688</v>
      </c>
      <c r="O257" s="223"/>
      <c r="P257" s="31">
        <f t="shared" si="3"/>
        <v>-3126.7099999999045</v>
      </c>
      <c r="Q257" s="31">
        <f>SUBTOTAL(9,$F$2:F257)</f>
        <v>139185.46999999991</v>
      </c>
      <c r="R257" s="31">
        <f>SUBTOTAL(9,$G$2:G257)</f>
        <v>136058.76</v>
      </c>
    </row>
    <row r="258" spans="1:18" ht="15.75" customHeight="1">
      <c r="A258" s="43">
        <v>273</v>
      </c>
      <c r="B258" s="28">
        <v>43347</v>
      </c>
      <c r="C258" s="29" t="s">
        <v>4424</v>
      </c>
      <c r="D258" s="52"/>
      <c r="F258" s="30">
        <v>702</v>
      </c>
      <c r="G258" s="30"/>
      <c r="H258" s="35"/>
      <c r="I258" s="43" t="s">
        <v>91</v>
      </c>
      <c r="J258" s="43" t="s">
        <v>87</v>
      </c>
      <c r="K258" s="43" t="s">
        <v>611</v>
      </c>
      <c r="L258" s="263">
        <v>174</v>
      </c>
      <c r="N258" s="13" t="s">
        <v>688</v>
      </c>
      <c r="O258" s="223"/>
      <c r="P258" s="31">
        <f t="shared" ref="P258:P321" si="4">R258-Q258</f>
        <v>-3828.7099999999045</v>
      </c>
      <c r="Q258" s="31">
        <f>SUBTOTAL(9,$F$2:F258)</f>
        <v>139887.46999999991</v>
      </c>
      <c r="R258" s="31">
        <f>SUBTOTAL(9,$G$2:G258)</f>
        <v>136058.76</v>
      </c>
    </row>
    <row r="259" spans="1:18" ht="15.75" customHeight="1">
      <c r="A259" s="43">
        <v>273</v>
      </c>
      <c r="B259" s="28">
        <v>43348</v>
      </c>
      <c r="C259" s="29" t="s">
        <v>814</v>
      </c>
      <c r="D259" s="52"/>
      <c r="F259" s="30">
        <v>579.27</v>
      </c>
      <c r="G259" s="30"/>
      <c r="H259" s="35"/>
      <c r="I259" s="43" t="s">
        <v>91</v>
      </c>
      <c r="J259" s="43" t="s">
        <v>87</v>
      </c>
      <c r="K259" s="43"/>
      <c r="L259" s="263"/>
      <c r="N259" s="13" t="s">
        <v>688</v>
      </c>
      <c r="O259" s="223"/>
      <c r="P259" s="31">
        <f t="shared" si="4"/>
        <v>-4407.9799999998941</v>
      </c>
      <c r="Q259" s="31">
        <f>SUBTOTAL(9,$F$2:F259)</f>
        <v>140466.7399999999</v>
      </c>
      <c r="R259" s="31">
        <f>SUBTOTAL(9,$G$2:G259)</f>
        <v>136058.76</v>
      </c>
    </row>
    <row r="260" spans="1:18" ht="15.75" customHeight="1">
      <c r="A260" s="43">
        <v>273</v>
      </c>
      <c r="B260" s="28">
        <v>43349</v>
      </c>
      <c r="C260" s="29" t="s">
        <v>820</v>
      </c>
      <c r="D260" s="52"/>
      <c r="F260" s="30">
        <v>110.1</v>
      </c>
      <c r="G260" s="30"/>
      <c r="H260" s="35"/>
      <c r="I260" s="43" t="s">
        <v>91</v>
      </c>
      <c r="J260" s="43" t="s">
        <v>87</v>
      </c>
      <c r="K260" s="43"/>
      <c r="L260" s="263"/>
      <c r="N260" s="13" t="s">
        <v>688</v>
      </c>
      <c r="O260" s="223"/>
      <c r="P260" s="31">
        <f t="shared" si="4"/>
        <v>-4518.0799999998999</v>
      </c>
      <c r="Q260" s="31">
        <f>SUBTOTAL(9,$F$2:F260)</f>
        <v>140576.83999999991</v>
      </c>
      <c r="R260" s="31">
        <f>SUBTOTAL(9,$G$2:G260)</f>
        <v>136058.76</v>
      </c>
    </row>
    <row r="261" spans="1:18" ht="15.75" customHeight="1">
      <c r="A261" s="43">
        <v>273</v>
      </c>
      <c r="B261" s="28">
        <v>43353</v>
      </c>
      <c r="C261" s="29" t="s">
        <v>4425</v>
      </c>
      <c r="D261" s="52"/>
      <c r="F261" s="30">
        <v>44.37</v>
      </c>
      <c r="G261" s="30"/>
      <c r="H261" s="35"/>
      <c r="I261" s="43" t="s">
        <v>91</v>
      </c>
      <c r="J261" s="43" t="s">
        <v>87</v>
      </c>
      <c r="K261" s="43"/>
      <c r="L261" s="263"/>
      <c r="N261" s="13" t="s">
        <v>688</v>
      </c>
      <c r="O261" s="223"/>
      <c r="P261" s="31">
        <f t="shared" si="4"/>
        <v>-4562.4499999998952</v>
      </c>
      <c r="Q261" s="31">
        <f>SUBTOTAL(9,$F$2:F261)</f>
        <v>140621.2099999999</v>
      </c>
      <c r="R261" s="31">
        <f>SUBTOTAL(9,$G$2:G261)</f>
        <v>136058.76</v>
      </c>
    </row>
    <row r="262" spans="1:18" ht="15.75" customHeight="1">
      <c r="A262" s="43">
        <v>273</v>
      </c>
      <c r="B262" s="28">
        <v>43355</v>
      </c>
      <c r="C262" s="29" t="s">
        <v>4370</v>
      </c>
      <c r="D262" s="52"/>
      <c r="F262" s="30">
        <v>42.9</v>
      </c>
      <c r="G262" s="30"/>
      <c r="H262" s="35"/>
      <c r="I262" s="43" t="s">
        <v>89</v>
      </c>
      <c r="J262" s="43" t="s">
        <v>87</v>
      </c>
      <c r="K262" s="43"/>
      <c r="L262" s="263"/>
      <c r="N262" s="13" t="s">
        <v>688</v>
      </c>
      <c r="O262" s="223"/>
      <c r="P262" s="31">
        <f t="shared" si="4"/>
        <v>-4605.3499999998894</v>
      </c>
      <c r="Q262" s="31">
        <f>SUBTOTAL(9,$F$2:F262)</f>
        <v>140664.1099999999</v>
      </c>
      <c r="R262" s="31">
        <f>SUBTOTAL(9,$G$2:G262)</f>
        <v>136058.76</v>
      </c>
    </row>
    <row r="263" spans="1:18" ht="15.75" customHeight="1">
      <c r="A263" s="43">
        <v>273</v>
      </c>
      <c r="B263" s="28">
        <v>43366</v>
      </c>
      <c r="C263" s="29" t="s">
        <v>4427</v>
      </c>
      <c r="D263" s="52"/>
      <c r="F263" s="30">
        <v>118.99</v>
      </c>
      <c r="G263" s="30"/>
      <c r="H263" s="35"/>
      <c r="I263" s="43" t="s">
        <v>89</v>
      </c>
      <c r="J263" s="43" t="s">
        <v>87</v>
      </c>
      <c r="K263" s="43"/>
      <c r="L263" s="263"/>
      <c r="N263" s="13" t="s">
        <v>688</v>
      </c>
      <c r="O263" s="223"/>
      <c r="P263" s="31">
        <f t="shared" si="4"/>
        <v>-4724.3399999998801</v>
      </c>
      <c r="Q263" s="31">
        <f>SUBTOTAL(9,$F$2:F263)</f>
        <v>140783.09999999989</v>
      </c>
      <c r="R263" s="31">
        <f>SUBTOTAL(9,$G$2:G263)</f>
        <v>136058.76</v>
      </c>
    </row>
    <row r="264" spans="1:18" ht="15.75" customHeight="1">
      <c r="A264" s="43">
        <v>273</v>
      </c>
      <c r="B264" s="28">
        <v>43373</v>
      </c>
      <c r="C264" s="29" t="s">
        <v>1322</v>
      </c>
      <c r="D264" s="52"/>
      <c r="F264" s="30"/>
      <c r="G264" s="30"/>
      <c r="H264" s="35">
        <v>312.24</v>
      </c>
      <c r="I264" s="43"/>
      <c r="J264" s="43" t="s">
        <v>87</v>
      </c>
      <c r="K264" s="43"/>
      <c r="L264" s="263"/>
      <c r="N264" s="13" t="s">
        <v>688</v>
      </c>
      <c r="O264" s="223"/>
      <c r="P264" s="31">
        <f t="shared" si="4"/>
        <v>-4724.3399999998801</v>
      </c>
      <c r="Q264" s="31">
        <f>SUBTOTAL(9,$F$2:F264)</f>
        <v>140783.09999999989</v>
      </c>
      <c r="R264" s="31">
        <f>SUBTOTAL(9,$G$2:G264)</f>
        <v>136058.76</v>
      </c>
    </row>
    <row r="265" spans="1:18" ht="15.75" customHeight="1">
      <c r="A265" s="43">
        <v>273</v>
      </c>
      <c r="B265" s="28">
        <v>43373</v>
      </c>
      <c r="C265" s="29" t="s">
        <v>822</v>
      </c>
      <c r="D265" s="52"/>
      <c r="F265" s="30"/>
      <c r="G265" s="30"/>
      <c r="H265" s="35">
        <v>1501.9</v>
      </c>
      <c r="I265" s="43"/>
      <c r="J265" s="43" t="s">
        <v>87</v>
      </c>
      <c r="K265" s="43"/>
      <c r="L265" s="263"/>
      <c r="N265" s="13" t="s">
        <v>688</v>
      </c>
      <c r="O265" s="223"/>
      <c r="P265" s="31">
        <f t="shared" si="4"/>
        <v>-4724.3399999998801</v>
      </c>
      <c r="Q265" s="31">
        <f>SUBTOTAL(9,$F$2:F265)</f>
        <v>140783.09999999989</v>
      </c>
      <c r="R265" s="31">
        <f>SUBTOTAL(9,$G$2:G265)</f>
        <v>136058.76</v>
      </c>
    </row>
    <row r="266" spans="1:18" ht="15.75" customHeight="1">
      <c r="A266" s="43">
        <v>273</v>
      </c>
      <c r="B266" s="28">
        <v>43373</v>
      </c>
      <c r="C266" s="29" t="s">
        <v>4426</v>
      </c>
      <c r="D266" s="52"/>
      <c r="F266" s="30">
        <v>319.89999999999998</v>
      </c>
      <c r="G266" s="30"/>
      <c r="H266" s="35"/>
      <c r="I266" s="43" t="s">
        <v>89</v>
      </c>
      <c r="J266" s="43" t="s">
        <v>87</v>
      </c>
      <c r="K266" s="43"/>
      <c r="L266" s="263"/>
      <c r="N266" s="13" t="s">
        <v>688</v>
      </c>
      <c r="O266" s="223"/>
      <c r="P266" s="31">
        <f t="shared" si="4"/>
        <v>-5044.2399999998743</v>
      </c>
      <c r="Q266" s="31">
        <f>SUBTOTAL(9,$F$2:F266)</f>
        <v>141102.99999999988</v>
      </c>
      <c r="R266" s="31">
        <f>SUBTOTAL(9,$G$2:G266)</f>
        <v>136058.76</v>
      </c>
    </row>
    <row r="267" spans="1:18" ht="15.75" customHeight="1">
      <c r="A267" s="43">
        <v>273</v>
      </c>
      <c r="B267" s="28">
        <v>43377</v>
      </c>
      <c r="C267" s="29" t="s">
        <v>824</v>
      </c>
      <c r="D267" s="52"/>
      <c r="F267" s="30">
        <v>508.94</v>
      </c>
      <c r="G267" s="30"/>
      <c r="H267" s="35"/>
      <c r="I267" s="43" t="s">
        <v>91</v>
      </c>
      <c r="J267" s="43" t="s">
        <v>87</v>
      </c>
      <c r="K267" s="43"/>
      <c r="L267" s="263"/>
      <c r="N267" s="13" t="s">
        <v>688</v>
      </c>
      <c r="O267" s="223"/>
      <c r="P267" s="31">
        <f t="shared" si="4"/>
        <v>-5553.1799999998766</v>
      </c>
      <c r="Q267" s="31">
        <f>SUBTOTAL(9,$F$2:F267)</f>
        <v>141611.93999999989</v>
      </c>
      <c r="R267" s="31">
        <f>SUBTOTAL(9,$G$2:G267)</f>
        <v>136058.76</v>
      </c>
    </row>
    <row r="268" spans="1:18" ht="15.75" customHeight="1">
      <c r="A268" s="43">
        <v>273</v>
      </c>
      <c r="B268" s="28">
        <v>43377</v>
      </c>
      <c r="C268" s="29" t="s">
        <v>825</v>
      </c>
      <c r="D268" s="52"/>
      <c r="F268" s="30">
        <v>95.78</v>
      </c>
      <c r="G268" s="30"/>
      <c r="H268" s="35"/>
      <c r="I268" s="43" t="s">
        <v>91</v>
      </c>
      <c r="J268" s="43" t="s">
        <v>87</v>
      </c>
      <c r="K268" s="43"/>
      <c r="L268" s="263"/>
      <c r="N268" s="13" t="s">
        <v>688</v>
      </c>
      <c r="O268" s="223"/>
      <c r="P268" s="31">
        <f t="shared" si="4"/>
        <v>-5648.9599999998754</v>
      </c>
      <c r="Q268" s="31">
        <f>SUBTOTAL(9,$F$2:F268)</f>
        <v>141707.71999999988</v>
      </c>
      <c r="R268" s="31">
        <f>SUBTOTAL(9,$G$2:G268)</f>
        <v>136058.76</v>
      </c>
    </row>
    <row r="269" spans="1:18" ht="15.75" customHeight="1">
      <c r="A269" s="43">
        <v>273</v>
      </c>
      <c r="B269" s="28">
        <v>43382</v>
      </c>
      <c r="C269" s="29" t="s">
        <v>4409</v>
      </c>
      <c r="D269" s="52"/>
      <c r="F269" s="30">
        <v>1500</v>
      </c>
      <c r="G269" s="30"/>
      <c r="H269" s="35"/>
      <c r="I269" s="43"/>
      <c r="J269" s="43" t="s">
        <v>87</v>
      </c>
      <c r="K269" s="43" t="s">
        <v>1056</v>
      </c>
      <c r="L269" s="263"/>
      <c r="N269" s="13" t="s">
        <v>688</v>
      </c>
      <c r="O269" s="223"/>
      <c r="P269" s="31">
        <f t="shared" si="4"/>
        <v>-7148.9599999998754</v>
      </c>
      <c r="Q269" s="31">
        <f>SUBTOTAL(9,$F$2:F269)</f>
        <v>143207.71999999988</v>
      </c>
      <c r="R269" s="31">
        <f>SUBTOTAL(9,$G$2:G269)</f>
        <v>136058.76</v>
      </c>
    </row>
    <row r="270" spans="1:18" ht="15.75" customHeight="1">
      <c r="A270" s="43">
        <v>273</v>
      </c>
      <c r="B270" s="28">
        <v>43383</v>
      </c>
      <c r="C270" s="29" t="s">
        <v>4428</v>
      </c>
      <c r="D270" s="52"/>
      <c r="F270" s="30"/>
      <c r="G270" s="30"/>
      <c r="H270" s="35">
        <v>874.85</v>
      </c>
      <c r="I270" s="43"/>
      <c r="J270" s="43" t="s">
        <v>87</v>
      </c>
      <c r="K270" s="43"/>
      <c r="L270" s="263"/>
      <c r="N270" s="13" t="s">
        <v>688</v>
      </c>
      <c r="O270" s="223"/>
      <c r="P270" s="31">
        <f t="shared" si="4"/>
        <v>-7148.9599999998754</v>
      </c>
      <c r="Q270" s="31">
        <f>SUBTOTAL(9,$F$2:F270)</f>
        <v>143207.71999999988</v>
      </c>
      <c r="R270" s="31">
        <f>SUBTOTAL(9,$G$2:G270)</f>
        <v>136058.76</v>
      </c>
    </row>
    <row r="271" spans="1:18" ht="15.75" customHeight="1">
      <c r="A271" s="43">
        <v>273</v>
      </c>
      <c r="B271" s="28">
        <v>43384</v>
      </c>
      <c r="C271" s="29" t="s">
        <v>1419</v>
      </c>
      <c r="D271" s="52"/>
      <c r="F271" s="30">
        <v>42.9</v>
      </c>
      <c r="G271" s="30"/>
      <c r="H271" s="35"/>
      <c r="I271" s="43" t="s">
        <v>89</v>
      </c>
      <c r="J271" s="43" t="s">
        <v>87</v>
      </c>
      <c r="K271" s="43"/>
      <c r="L271" s="263"/>
      <c r="N271" s="13" t="s">
        <v>688</v>
      </c>
      <c r="O271" s="223"/>
      <c r="P271" s="31">
        <f t="shared" si="4"/>
        <v>-7191.8599999998696</v>
      </c>
      <c r="Q271" s="31">
        <f>SUBTOTAL(9,$F$2:F271)</f>
        <v>143250.61999999988</v>
      </c>
      <c r="R271" s="31">
        <f>SUBTOTAL(9,$G$2:G271)</f>
        <v>136058.76</v>
      </c>
    </row>
    <row r="272" spans="1:18" ht="15.75" customHeight="1">
      <c r="A272" s="43">
        <v>273</v>
      </c>
      <c r="B272" s="28">
        <v>43393</v>
      </c>
      <c r="C272" s="29" t="s">
        <v>835</v>
      </c>
      <c r="D272" s="52"/>
      <c r="F272" s="30">
        <v>39.01</v>
      </c>
      <c r="G272" s="30"/>
      <c r="H272" s="35"/>
      <c r="I272" s="43" t="s">
        <v>91</v>
      </c>
      <c r="J272" s="43" t="s">
        <v>87</v>
      </c>
      <c r="K272" s="43"/>
      <c r="L272" s="263"/>
      <c r="N272" s="13" t="s">
        <v>688</v>
      </c>
      <c r="O272" s="223"/>
      <c r="P272" s="31">
        <f t="shared" si="4"/>
        <v>-7230.8699999998789</v>
      </c>
      <c r="Q272" s="31">
        <f>SUBTOTAL(9,$F$2:F272)</f>
        <v>143289.62999999989</v>
      </c>
      <c r="R272" s="31">
        <f>SUBTOTAL(9,$G$2:G272)</f>
        <v>136058.76</v>
      </c>
    </row>
    <row r="273" spans="1:18" ht="15.75" customHeight="1">
      <c r="A273" s="43">
        <v>273</v>
      </c>
      <c r="B273" s="28">
        <v>43396</v>
      </c>
      <c r="C273" s="29" t="s">
        <v>197</v>
      </c>
      <c r="D273" s="52"/>
      <c r="F273" s="30">
        <v>52.5</v>
      </c>
      <c r="G273" s="30"/>
      <c r="H273" s="35"/>
      <c r="I273" s="43" t="s">
        <v>91</v>
      </c>
      <c r="J273" s="43" t="s">
        <v>87</v>
      </c>
      <c r="K273" s="43"/>
      <c r="L273" s="263"/>
      <c r="N273" s="13" t="s">
        <v>688</v>
      </c>
      <c r="O273" s="223"/>
      <c r="P273" s="31">
        <f t="shared" si="4"/>
        <v>-7283.3699999998789</v>
      </c>
      <c r="Q273" s="31">
        <f>SUBTOTAL(9,$F$2:F273)</f>
        <v>143342.12999999989</v>
      </c>
      <c r="R273" s="31">
        <f>SUBTOTAL(9,$G$2:G273)</f>
        <v>136058.76</v>
      </c>
    </row>
    <row r="274" spans="1:18" ht="15.75" customHeight="1">
      <c r="A274" s="43">
        <v>273</v>
      </c>
      <c r="B274" s="28">
        <v>43396</v>
      </c>
      <c r="C274" s="29" t="s">
        <v>4433</v>
      </c>
      <c r="D274" s="52"/>
      <c r="F274" s="30">
        <v>118.99</v>
      </c>
      <c r="G274" s="30"/>
      <c r="H274" s="35"/>
      <c r="I274" s="43" t="s">
        <v>89</v>
      </c>
      <c r="J274" s="43" t="s">
        <v>87</v>
      </c>
      <c r="K274" s="43"/>
      <c r="L274" s="263"/>
      <c r="N274" s="13" t="s">
        <v>688</v>
      </c>
      <c r="O274" s="223"/>
      <c r="P274" s="31">
        <f t="shared" si="4"/>
        <v>-7402.3599999998696</v>
      </c>
      <c r="Q274" s="31">
        <f>SUBTOTAL(9,$F$2:F274)</f>
        <v>143461.11999999988</v>
      </c>
      <c r="R274" s="31">
        <f>SUBTOTAL(9,$G$2:G274)</f>
        <v>136058.76</v>
      </c>
    </row>
    <row r="275" spans="1:18" ht="15.75" customHeight="1">
      <c r="A275" s="43">
        <v>273</v>
      </c>
      <c r="B275" s="28">
        <v>43403</v>
      </c>
      <c r="C275" s="29" t="s">
        <v>4429</v>
      </c>
      <c r="D275" s="52"/>
      <c r="F275" s="30">
        <v>319.89999999999998</v>
      </c>
      <c r="G275" s="30"/>
      <c r="H275" s="35"/>
      <c r="I275" s="43" t="s">
        <v>89</v>
      </c>
      <c r="J275" s="43" t="s">
        <v>87</v>
      </c>
      <c r="K275" s="43"/>
      <c r="L275" s="263"/>
      <c r="N275" s="13" t="s">
        <v>688</v>
      </c>
      <c r="O275" s="223"/>
      <c r="P275" s="31">
        <f t="shared" si="4"/>
        <v>-7722.2599999998638</v>
      </c>
      <c r="Q275" s="31">
        <f>SUBTOTAL(9,$F$2:F275)</f>
        <v>143781.01999999987</v>
      </c>
      <c r="R275" s="31">
        <f>SUBTOTAL(9,$G$2:G275)</f>
        <v>136058.76</v>
      </c>
    </row>
    <row r="276" spans="1:18" ht="15.75" customHeight="1">
      <c r="A276" s="43">
        <v>273</v>
      </c>
      <c r="B276" s="28">
        <v>43410</v>
      </c>
      <c r="C276" s="29" t="s">
        <v>1675</v>
      </c>
      <c r="D276" s="52"/>
      <c r="F276" s="30">
        <v>254.46</v>
      </c>
      <c r="G276" s="30"/>
      <c r="H276" s="35"/>
      <c r="I276" s="43"/>
      <c r="J276" s="43" t="s">
        <v>87</v>
      </c>
      <c r="K276" s="43"/>
      <c r="L276" s="263"/>
      <c r="N276" s="13" t="s">
        <v>688</v>
      </c>
      <c r="O276" s="223"/>
      <c r="P276" s="31">
        <f t="shared" si="4"/>
        <v>-7976.7199999998556</v>
      </c>
      <c r="Q276" s="31">
        <f>SUBTOTAL(9,$F$2:F276)</f>
        <v>144035.47999999986</v>
      </c>
      <c r="R276" s="31">
        <f>SUBTOTAL(9,$G$2:G276)</f>
        <v>136058.76</v>
      </c>
    </row>
    <row r="277" spans="1:18" ht="15.75" customHeight="1">
      <c r="A277" s="43">
        <v>273</v>
      </c>
      <c r="B277" s="28">
        <v>43410</v>
      </c>
      <c r="C277" s="29" t="s">
        <v>795</v>
      </c>
      <c r="D277" s="52"/>
      <c r="F277" s="30">
        <v>47.97</v>
      </c>
      <c r="G277" s="30"/>
      <c r="H277" s="35"/>
      <c r="I277" s="43"/>
      <c r="J277" s="43" t="s">
        <v>87</v>
      </c>
      <c r="K277" s="43"/>
      <c r="L277" s="263"/>
      <c r="N277" s="13" t="s">
        <v>688</v>
      </c>
      <c r="O277" s="223"/>
      <c r="P277" s="31">
        <f t="shared" si="4"/>
        <v>-8024.6899999998568</v>
      </c>
      <c r="Q277" s="31">
        <f>SUBTOTAL(9,$F$2:F277)</f>
        <v>144083.44999999987</v>
      </c>
      <c r="R277" s="31">
        <f>SUBTOTAL(9,$G$2:G277)</f>
        <v>136058.76</v>
      </c>
    </row>
    <row r="278" spans="1:18" ht="15.75" customHeight="1">
      <c r="A278" s="43">
        <v>273</v>
      </c>
      <c r="B278" s="28">
        <v>43410</v>
      </c>
      <c r="C278" s="29" t="s">
        <v>855</v>
      </c>
      <c r="D278" s="52"/>
      <c r="F278" s="30"/>
      <c r="G278" s="30">
        <v>12000</v>
      </c>
      <c r="H278" s="35"/>
      <c r="I278" s="43" t="s">
        <v>91</v>
      </c>
      <c r="J278" s="43" t="s">
        <v>87</v>
      </c>
      <c r="K278" s="43"/>
      <c r="L278" s="263"/>
      <c r="N278" s="13" t="s">
        <v>688</v>
      </c>
      <c r="O278" s="223"/>
      <c r="P278" s="31">
        <f t="shared" si="4"/>
        <v>3975.3100000001432</v>
      </c>
      <c r="Q278" s="31">
        <f>SUBTOTAL(9,$F$2:F278)</f>
        <v>144083.44999999987</v>
      </c>
      <c r="R278" s="31">
        <f>SUBTOTAL(9,$G$2:G278)</f>
        <v>148058.76</v>
      </c>
    </row>
    <row r="279" spans="1:18" ht="15.75" customHeight="1">
      <c r="A279" s="43">
        <v>273</v>
      </c>
      <c r="B279" s="28">
        <v>43412</v>
      </c>
      <c r="C279" s="29" t="s">
        <v>4431</v>
      </c>
      <c r="D279" s="52"/>
      <c r="F279" s="30">
        <v>6829.29</v>
      </c>
      <c r="G279" s="30"/>
      <c r="H279" s="35"/>
      <c r="I279" s="43" t="s">
        <v>91</v>
      </c>
      <c r="J279" s="43" t="s">
        <v>87</v>
      </c>
      <c r="K279" s="43"/>
      <c r="L279" s="263"/>
      <c r="N279" s="13" t="s">
        <v>688</v>
      </c>
      <c r="O279" s="223"/>
      <c r="P279" s="31">
        <f t="shared" si="4"/>
        <v>-2853.979999999865</v>
      </c>
      <c r="Q279" s="31">
        <f>SUBTOTAL(9,$F$2:F279)</f>
        <v>150912.73999999987</v>
      </c>
      <c r="R279" s="31">
        <f>SUBTOTAL(9,$G$2:G279)</f>
        <v>148058.76</v>
      </c>
    </row>
    <row r="280" spans="1:18" ht="15.75" customHeight="1">
      <c r="A280" s="43">
        <v>273</v>
      </c>
      <c r="B280" s="28">
        <v>43415</v>
      </c>
      <c r="C280" s="29" t="s">
        <v>4432</v>
      </c>
      <c r="D280" s="52"/>
      <c r="F280" s="30">
        <v>93</v>
      </c>
      <c r="G280" s="30"/>
      <c r="H280" s="35"/>
      <c r="I280" s="43" t="s">
        <v>89</v>
      </c>
      <c r="J280" s="43"/>
      <c r="K280" s="43" t="s">
        <v>2966</v>
      </c>
      <c r="L280" s="263">
        <v>731</v>
      </c>
      <c r="N280" s="13" t="s">
        <v>688</v>
      </c>
      <c r="O280" s="223"/>
      <c r="P280" s="31">
        <f t="shared" si="4"/>
        <v>-2946.979999999865</v>
      </c>
      <c r="Q280" s="31">
        <f>SUBTOTAL(9,$F$2:F280)</f>
        <v>151005.73999999987</v>
      </c>
      <c r="R280" s="31">
        <f>SUBTOTAL(9,$G$2:G280)</f>
        <v>148058.76</v>
      </c>
    </row>
    <row r="281" spans="1:18" ht="15.75" customHeight="1">
      <c r="A281" s="43">
        <v>273</v>
      </c>
      <c r="B281" s="28">
        <v>43415</v>
      </c>
      <c r="C281" s="29" t="s">
        <v>4242</v>
      </c>
      <c r="D281" s="52"/>
      <c r="F281" s="30">
        <v>42.9</v>
      </c>
      <c r="G281" s="30"/>
      <c r="H281" s="35"/>
      <c r="I281" s="43" t="s">
        <v>89</v>
      </c>
      <c r="J281" s="43" t="s">
        <v>87</v>
      </c>
      <c r="K281" s="43" t="s">
        <v>2460</v>
      </c>
      <c r="L281" s="263"/>
      <c r="N281" s="13" t="s">
        <v>688</v>
      </c>
      <c r="O281" s="223"/>
      <c r="P281" s="31">
        <f t="shared" si="4"/>
        <v>-2989.8799999998591</v>
      </c>
      <c r="Q281" s="31">
        <f>SUBTOTAL(9,$F$2:F281)</f>
        <v>151048.63999999987</v>
      </c>
      <c r="R281" s="31">
        <f>SUBTOTAL(9,$G$2:G281)</f>
        <v>148058.76</v>
      </c>
    </row>
    <row r="282" spans="1:18" ht="15.75" customHeight="1">
      <c r="A282" s="43">
        <v>273</v>
      </c>
      <c r="B282" s="28">
        <v>43416</v>
      </c>
      <c r="C282" s="29" t="s">
        <v>855</v>
      </c>
      <c r="D282" s="52"/>
      <c r="F282" s="30"/>
      <c r="G282" s="30">
        <v>3000</v>
      </c>
      <c r="H282" s="35"/>
      <c r="I282" s="43" t="s">
        <v>266</v>
      </c>
      <c r="J282" s="43" t="s">
        <v>87</v>
      </c>
      <c r="K282" s="43"/>
      <c r="L282" s="263"/>
      <c r="N282" s="13" t="s">
        <v>688</v>
      </c>
      <c r="O282" s="223"/>
      <c r="P282" s="31">
        <f t="shared" si="4"/>
        <v>10.120000000140863</v>
      </c>
      <c r="Q282" s="31">
        <f>SUBTOTAL(9,$F$2:F282)</f>
        <v>151048.63999999987</v>
      </c>
      <c r="R282" s="31">
        <f>SUBTOTAL(9,$G$2:G282)</f>
        <v>151058.76</v>
      </c>
    </row>
    <row r="283" spans="1:18" ht="15.75" customHeight="1">
      <c r="A283" s="43">
        <v>273</v>
      </c>
      <c r="B283" s="28">
        <v>43418</v>
      </c>
      <c r="C283" s="29" t="s">
        <v>842</v>
      </c>
      <c r="D283" s="52"/>
      <c r="F283" s="30"/>
      <c r="G283" s="30"/>
      <c r="H283" s="35">
        <v>1503.3</v>
      </c>
      <c r="I283" s="43"/>
      <c r="J283" s="43" t="s">
        <v>87</v>
      </c>
      <c r="K283" s="43"/>
      <c r="L283" s="263"/>
      <c r="N283" s="13" t="s">
        <v>688</v>
      </c>
      <c r="O283" s="223"/>
      <c r="P283" s="31">
        <f t="shared" si="4"/>
        <v>10.120000000140863</v>
      </c>
      <c r="Q283" s="31">
        <f>SUBTOTAL(9,$F$2:F283)</f>
        <v>151048.63999999987</v>
      </c>
      <c r="R283" s="31">
        <f>SUBTOTAL(9,$G$2:G283)</f>
        <v>151058.76</v>
      </c>
    </row>
    <row r="284" spans="1:18" ht="15.75" customHeight="1">
      <c r="A284" s="43">
        <v>273</v>
      </c>
      <c r="B284" s="28">
        <v>43424</v>
      </c>
      <c r="C284" s="29" t="s">
        <v>839</v>
      </c>
      <c r="D284" s="52"/>
      <c r="F284" s="30">
        <v>19.32</v>
      </c>
      <c r="G284" s="30"/>
      <c r="H284" s="35"/>
      <c r="I284" s="43"/>
      <c r="J284" s="43" t="s">
        <v>87</v>
      </c>
      <c r="K284" s="43"/>
      <c r="L284" s="263"/>
      <c r="N284" s="13" t="s">
        <v>688</v>
      </c>
      <c r="O284" s="223"/>
      <c r="P284" s="31">
        <f t="shared" si="4"/>
        <v>-9.1999999998661224</v>
      </c>
      <c r="Q284" s="31">
        <f>SUBTOTAL(9,$F$2:F284)</f>
        <v>151067.95999999988</v>
      </c>
      <c r="R284" s="31">
        <f>SUBTOTAL(9,$G$2:G284)</f>
        <v>151058.76</v>
      </c>
    </row>
    <row r="285" spans="1:18" ht="15.75" customHeight="1">
      <c r="A285" s="43">
        <v>273</v>
      </c>
      <c r="B285" s="28">
        <v>43424</v>
      </c>
      <c r="C285" s="29" t="s">
        <v>840</v>
      </c>
      <c r="D285" s="52"/>
      <c r="F285" s="30">
        <v>585</v>
      </c>
      <c r="G285" s="30"/>
      <c r="H285" s="35"/>
      <c r="I285" s="43"/>
      <c r="J285" s="43" t="s">
        <v>87</v>
      </c>
      <c r="K285" s="43" t="s">
        <v>841</v>
      </c>
      <c r="L285" s="263">
        <v>1729</v>
      </c>
      <c r="N285" s="13" t="s">
        <v>688</v>
      </c>
      <c r="O285" s="223"/>
      <c r="P285" s="31">
        <f t="shared" si="4"/>
        <v>-594.19999999986612</v>
      </c>
      <c r="Q285" s="31">
        <f>SUBTOTAL(9,$F$2:F285)</f>
        <v>151652.95999999988</v>
      </c>
      <c r="R285" s="31">
        <f>SUBTOTAL(9,$G$2:G285)</f>
        <v>151058.76</v>
      </c>
    </row>
    <row r="286" spans="1:18" ht="15.75" customHeight="1">
      <c r="A286" s="43">
        <v>273</v>
      </c>
      <c r="B286" s="28">
        <v>43427</v>
      </c>
      <c r="C286" s="29" t="s">
        <v>1419</v>
      </c>
      <c r="D286" s="52"/>
      <c r="F286" s="30">
        <v>118.99</v>
      </c>
      <c r="G286" s="30"/>
      <c r="H286" s="35"/>
      <c r="I286" s="43" t="s">
        <v>89</v>
      </c>
      <c r="J286" s="43" t="s">
        <v>87</v>
      </c>
      <c r="K286" s="43"/>
      <c r="L286" s="263"/>
      <c r="N286" s="13" t="s">
        <v>688</v>
      </c>
      <c r="O286" s="223"/>
      <c r="P286" s="31">
        <f t="shared" si="4"/>
        <v>-713.18999999985681</v>
      </c>
      <c r="Q286" s="31">
        <f>SUBTOTAL(9,$F$2:F286)</f>
        <v>151771.94999999987</v>
      </c>
      <c r="R286" s="31">
        <f>SUBTOTAL(9,$G$2:G286)</f>
        <v>151058.76</v>
      </c>
    </row>
    <row r="287" spans="1:18" ht="15.75" customHeight="1">
      <c r="A287" s="43">
        <v>273</v>
      </c>
      <c r="B287" s="28">
        <v>43429</v>
      </c>
      <c r="C287" s="29" t="s">
        <v>843</v>
      </c>
      <c r="D287" s="52"/>
      <c r="F287" s="30"/>
      <c r="G287" s="30"/>
      <c r="H287" s="35">
        <v>113.14</v>
      </c>
      <c r="I287" s="43"/>
      <c r="J287" s="43" t="s">
        <v>87</v>
      </c>
      <c r="K287" s="43"/>
      <c r="L287" s="263"/>
      <c r="N287" s="13" t="s">
        <v>688</v>
      </c>
      <c r="O287" s="223"/>
      <c r="P287" s="31">
        <f t="shared" si="4"/>
        <v>-713.18999999985681</v>
      </c>
      <c r="Q287" s="31">
        <f>SUBTOTAL(9,$F$2:F287)</f>
        <v>151771.94999999987</v>
      </c>
      <c r="R287" s="31">
        <f>SUBTOTAL(9,$G$2:G287)</f>
        <v>151058.76</v>
      </c>
    </row>
    <row r="288" spans="1:18" ht="15.75" customHeight="1">
      <c r="A288" s="43">
        <v>273</v>
      </c>
      <c r="B288" s="28">
        <v>43434</v>
      </c>
      <c r="C288" s="29" t="s">
        <v>4434</v>
      </c>
      <c r="D288" s="52"/>
      <c r="F288" s="30">
        <v>319.89999999999998</v>
      </c>
      <c r="G288" s="30"/>
      <c r="H288" s="35"/>
      <c r="I288" s="43" t="s">
        <v>89</v>
      </c>
      <c r="J288" s="43" t="s">
        <v>87</v>
      </c>
      <c r="K288" s="43"/>
      <c r="L288" s="263"/>
      <c r="N288" s="13" t="s">
        <v>688</v>
      </c>
      <c r="O288" s="223"/>
      <c r="P288" s="31">
        <f t="shared" si="4"/>
        <v>-1033.089999999851</v>
      </c>
      <c r="Q288" s="31">
        <f>SUBTOTAL(9,$F$2:F288)</f>
        <v>152091.84999999986</v>
      </c>
      <c r="R288" s="31">
        <f>SUBTOTAL(9,$G$2:G288)</f>
        <v>151058.76</v>
      </c>
    </row>
    <row r="289" spans="1:18" ht="15.75" customHeight="1">
      <c r="A289" s="43">
        <v>273</v>
      </c>
      <c r="B289" s="28">
        <v>43437</v>
      </c>
      <c r="C289" s="29" t="s">
        <v>164</v>
      </c>
      <c r="D289" s="52"/>
      <c r="F289" s="30">
        <v>579.22</v>
      </c>
      <c r="G289" s="30"/>
      <c r="H289" s="35"/>
      <c r="I289" s="43" t="s">
        <v>91</v>
      </c>
      <c r="J289" s="43" t="s">
        <v>87</v>
      </c>
      <c r="K289" s="43"/>
      <c r="L289" s="263"/>
      <c r="N289" s="13" t="s">
        <v>688</v>
      </c>
      <c r="O289" s="223"/>
      <c r="P289" s="31">
        <f t="shared" si="4"/>
        <v>-1612.3099999998522</v>
      </c>
      <c r="Q289" s="31">
        <f>SUBTOTAL(9,$F$2:F289)</f>
        <v>152671.06999999986</v>
      </c>
      <c r="R289" s="31">
        <f>SUBTOTAL(9,$G$2:G289)</f>
        <v>151058.76</v>
      </c>
    </row>
    <row r="290" spans="1:18" ht="15.75" customHeight="1">
      <c r="A290" s="43">
        <v>273</v>
      </c>
      <c r="B290" s="28">
        <v>43437</v>
      </c>
      <c r="C290" s="29" t="s">
        <v>162</v>
      </c>
      <c r="D290" s="52"/>
      <c r="F290" s="30">
        <v>63.8</v>
      </c>
      <c r="G290" s="30"/>
      <c r="H290" s="35"/>
      <c r="I290" s="43" t="s">
        <v>91</v>
      </c>
      <c r="J290" s="43" t="s">
        <v>87</v>
      </c>
      <c r="K290" s="43"/>
      <c r="L290" s="263"/>
      <c r="N290" s="13" t="s">
        <v>688</v>
      </c>
      <c r="O290" s="223"/>
      <c r="P290" s="31">
        <f t="shared" si="4"/>
        <v>-1676.1099999998405</v>
      </c>
      <c r="Q290" s="31">
        <f>SUBTOTAL(9,$F$2:F290)</f>
        <v>152734.86999999985</v>
      </c>
      <c r="R290" s="31">
        <f>SUBTOTAL(9,$G$2:G290)</f>
        <v>151058.76</v>
      </c>
    </row>
    <row r="291" spans="1:18" ht="15.75" customHeight="1">
      <c r="A291" s="43">
        <v>273</v>
      </c>
      <c r="B291" s="28">
        <v>43437</v>
      </c>
      <c r="C291" s="29" t="s">
        <v>163</v>
      </c>
      <c r="D291" s="52"/>
      <c r="F291" s="30">
        <v>110.4</v>
      </c>
      <c r="G291" s="30"/>
      <c r="H291" s="35"/>
      <c r="I291" s="43" t="s">
        <v>91</v>
      </c>
      <c r="J291" s="43" t="s">
        <v>87</v>
      </c>
      <c r="K291" s="43"/>
      <c r="L291" s="263"/>
      <c r="N291" s="13" t="s">
        <v>688</v>
      </c>
      <c r="O291" s="223"/>
      <c r="P291" s="31">
        <f t="shared" si="4"/>
        <v>-1786.5099999998347</v>
      </c>
      <c r="Q291" s="31">
        <f>SUBTOTAL(9,$F$2:F291)</f>
        <v>152845.26999999984</v>
      </c>
      <c r="R291" s="31">
        <f>SUBTOTAL(9,$G$2:G291)</f>
        <v>151058.76</v>
      </c>
    </row>
    <row r="292" spans="1:18" ht="15.75" customHeight="1">
      <c r="A292" s="43">
        <v>273</v>
      </c>
      <c r="B292" s="28">
        <v>43445</v>
      </c>
      <c r="C292" s="29" t="s">
        <v>4370</v>
      </c>
      <c r="D292" s="52"/>
      <c r="F292" s="30">
        <v>42.9</v>
      </c>
      <c r="G292" s="30"/>
      <c r="H292" s="35"/>
      <c r="I292" s="43"/>
      <c r="J292" s="43" t="s">
        <v>87</v>
      </c>
      <c r="K292" s="43"/>
      <c r="L292" s="263"/>
      <c r="N292" s="13" t="s">
        <v>688</v>
      </c>
      <c r="O292" s="223"/>
      <c r="P292" s="31">
        <f t="shared" si="4"/>
        <v>-1829.4099999998289</v>
      </c>
      <c r="Q292" s="31">
        <f>SUBTOTAL(9,$F$2:F292)</f>
        <v>152888.16999999984</v>
      </c>
      <c r="R292" s="31">
        <f>SUBTOTAL(9,$G$2:G292)</f>
        <v>151058.76</v>
      </c>
    </row>
    <row r="293" spans="1:18" ht="15.75" customHeight="1">
      <c r="A293" s="43">
        <v>273</v>
      </c>
      <c r="B293" s="28">
        <v>43447</v>
      </c>
      <c r="C293" s="29" t="s">
        <v>4435</v>
      </c>
      <c r="D293" s="52"/>
      <c r="F293" s="30"/>
      <c r="G293" s="30"/>
      <c r="H293" s="35">
        <v>214.33</v>
      </c>
      <c r="I293" s="43"/>
      <c r="J293" s="43" t="s">
        <v>87</v>
      </c>
      <c r="K293" s="43"/>
      <c r="L293" s="263"/>
      <c r="N293" s="13" t="s">
        <v>688</v>
      </c>
      <c r="O293" s="223"/>
      <c r="P293" s="31">
        <f t="shared" si="4"/>
        <v>-1829.4099999998289</v>
      </c>
      <c r="Q293" s="31">
        <f>SUBTOTAL(9,$F$2:F293)</f>
        <v>152888.16999999984</v>
      </c>
      <c r="R293" s="31">
        <f>SUBTOTAL(9,$G$2:G293)</f>
        <v>151058.76</v>
      </c>
    </row>
    <row r="294" spans="1:18" ht="15.75" customHeight="1">
      <c r="A294" s="43">
        <v>273</v>
      </c>
      <c r="B294" s="28">
        <v>43454</v>
      </c>
      <c r="C294" s="29" t="s">
        <v>201</v>
      </c>
      <c r="D294" s="52"/>
      <c r="F294" s="30">
        <v>56.22</v>
      </c>
      <c r="G294" s="30"/>
      <c r="H294" s="35"/>
      <c r="I294" s="43" t="s">
        <v>91</v>
      </c>
      <c r="J294" s="43" t="s">
        <v>87</v>
      </c>
      <c r="K294" s="43"/>
      <c r="L294" s="263"/>
      <c r="N294" s="13" t="s">
        <v>688</v>
      </c>
      <c r="O294" s="223"/>
      <c r="P294" s="31">
        <f t="shared" si="4"/>
        <v>-1885.62999999983</v>
      </c>
      <c r="Q294" s="31">
        <f>SUBTOTAL(9,$F$2:F294)</f>
        <v>152944.38999999984</v>
      </c>
      <c r="R294" s="31">
        <f>SUBTOTAL(9,$G$2:G294)</f>
        <v>151058.76</v>
      </c>
    </row>
    <row r="295" spans="1:18" ht="15.75" customHeight="1">
      <c r="A295" s="43">
        <v>273</v>
      </c>
      <c r="B295" s="28">
        <v>43457</v>
      </c>
      <c r="C295" s="29" t="s">
        <v>1419</v>
      </c>
      <c r="D295" s="52"/>
      <c r="F295" s="30">
        <v>118.99</v>
      </c>
      <c r="G295" s="30"/>
      <c r="H295" s="35"/>
      <c r="I295" s="43" t="s">
        <v>89</v>
      </c>
      <c r="J295" s="43" t="s">
        <v>87</v>
      </c>
      <c r="K295" s="43"/>
      <c r="L295" s="263"/>
      <c r="N295" s="13" t="s">
        <v>688</v>
      </c>
      <c r="O295" s="223"/>
      <c r="P295" s="31">
        <f t="shared" si="4"/>
        <v>-2004.6199999998207</v>
      </c>
      <c r="Q295" s="31">
        <f>SUBTOTAL(9,$F$2:F295)</f>
        <v>153063.37999999983</v>
      </c>
      <c r="R295" s="31">
        <f>SUBTOTAL(9,$G$2:G295)</f>
        <v>151058.76</v>
      </c>
    </row>
    <row r="296" spans="1:18" ht="15.75" customHeight="1">
      <c r="A296" s="43">
        <v>273</v>
      </c>
      <c r="B296" s="28">
        <v>43458</v>
      </c>
      <c r="C296" s="29" t="s">
        <v>4436</v>
      </c>
      <c r="D296" s="52"/>
      <c r="F296" s="30">
        <v>319.89999999999998</v>
      </c>
      <c r="G296" s="30"/>
      <c r="H296" s="35"/>
      <c r="I296" s="43" t="s">
        <v>89</v>
      </c>
      <c r="J296" s="43" t="s">
        <v>87</v>
      </c>
      <c r="K296" s="43"/>
      <c r="L296" s="263"/>
      <c r="N296" s="13" t="s">
        <v>688</v>
      </c>
      <c r="O296" s="223"/>
      <c r="P296" s="31">
        <f t="shared" si="4"/>
        <v>-2324.5199999998149</v>
      </c>
      <c r="Q296" s="31">
        <f>SUBTOTAL(9,$F$2:F296)</f>
        <v>153383.27999999982</v>
      </c>
      <c r="R296" s="31">
        <f>SUBTOTAL(9,$G$2:G296)</f>
        <v>151058.76</v>
      </c>
    </row>
    <row r="297" spans="1:18" ht="15.75" customHeight="1">
      <c r="A297" s="43">
        <v>273</v>
      </c>
      <c r="B297" s="28">
        <v>43468</v>
      </c>
      <c r="C297" s="29" t="s">
        <v>855</v>
      </c>
      <c r="D297" s="52"/>
      <c r="F297" s="30"/>
      <c r="G297" s="30">
        <v>5000</v>
      </c>
      <c r="H297" s="35"/>
      <c r="I297" s="43" t="s">
        <v>266</v>
      </c>
      <c r="J297" s="43" t="s">
        <v>87</v>
      </c>
      <c r="K297" s="43"/>
      <c r="L297" s="263"/>
      <c r="N297" s="13" t="s">
        <v>688</v>
      </c>
      <c r="O297" s="223"/>
      <c r="P297" s="31">
        <f t="shared" si="4"/>
        <v>2675.4800000001851</v>
      </c>
      <c r="Q297" s="31">
        <f>SUBTOTAL(9,$F$2:F297)</f>
        <v>153383.27999999982</v>
      </c>
      <c r="R297" s="31">
        <f>SUBTOTAL(9,$G$2:G297)</f>
        <v>156058.76</v>
      </c>
    </row>
    <row r="298" spans="1:18" ht="15.75" customHeight="1">
      <c r="A298" s="43">
        <v>273</v>
      </c>
      <c r="B298" s="28">
        <v>43471</v>
      </c>
      <c r="C298" s="29" t="s">
        <v>4439</v>
      </c>
      <c r="D298" s="52"/>
      <c r="F298" s="30">
        <v>118.99</v>
      </c>
      <c r="G298" s="30"/>
      <c r="H298" s="35"/>
      <c r="I298" s="43" t="s">
        <v>89</v>
      </c>
      <c r="J298" s="43" t="s">
        <v>87</v>
      </c>
      <c r="K298" s="43"/>
      <c r="L298" s="263"/>
      <c r="N298" s="13" t="s">
        <v>688</v>
      </c>
      <c r="O298" s="223"/>
      <c r="P298" s="31">
        <f t="shared" si="4"/>
        <v>2556.4900000001944</v>
      </c>
      <c r="Q298" s="31">
        <f>SUBTOTAL(9,$F$2:F298)</f>
        <v>153502.26999999981</v>
      </c>
      <c r="R298" s="31">
        <f>SUBTOTAL(9,$G$2:G298)</f>
        <v>156058.76</v>
      </c>
    </row>
    <row r="299" spans="1:18" ht="15.75" customHeight="1">
      <c r="A299" s="43">
        <v>273</v>
      </c>
      <c r="B299" s="28">
        <v>43472</v>
      </c>
      <c r="C299" s="29" t="s">
        <v>4440</v>
      </c>
      <c r="D299" s="52"/>
      <c r="F299" s="30">
        <v>319.89999999999998</v>
      </c>
      <c r="G299" s="30"/>
      <c r="H299" s="35"/>
      <c r="I299" s="43"/>
      <c r="J299" s="43" t="s">
        <v>87</v>
      </c>
      <c r="K299" s="43"/>
      <c r="L299" s="263"/>
      <c r="N299" s="13" t="s">
        <v>688</v>
      </c>
      <c r="O299" s="223"/>
      <c r="P299" s="31">
        <f t="shared" si="4"/>
        <v>2236.5900000002002</v>
      </c>
      <c r="Q299" s="31">
        <f>SUBTOTAL(9,$F$2:F299)</f>
        <v>153822.16999999981</v>
      </c>
      <c r="R299" s="31">
        <f>SUBTOTAL(9,$G$2:G299)</f>
        <v>156058.76</v>
      </c>
    </row>
    <row r="300" spans="1:18" ht="15.75" customHeight="1">
      <c r="A300" s="43">
        <v>273</v>
      </c>
      <c r="B300" s="28">
        <v>43473</v>
      </c>
      <c r="C300" s="29" t="s">
        <v>854</v>
      </c>
      <c r="D300" s="52"/>
      <c r="F300" s="30"/>
      <c r="G300" s="30"/>
      <c r="H300" s="35">
        <v>1496.7</v>
      </c>
      <c r="I300" s="43"/>
      <c r="J300" s="43" t="s">
        <v>87</v>
      </c>
      <c r="K300" s="43"/>
      <c r="L300" s="263"/>
      <c r="N300" s="13" t="s">
        <v>688</v>
      </c>
      <c r="O300" s="223"/>
      <c r="P300" s="31">
        <f t="shared" si="4"/>
        <v>2236.5900000002002</v>
      </c>
      <c r="Q300" s="31">
        <f>SUBTOTAL(9,$F$2:F300)</f>
        <v>153822.16999999981</v>
      </c>
      <c r="R300" s="31">
        <f>SUBTOTAL(9,$G$2:G300)</f>
        <v>156058.76</v>
      </c>
    </row>
    <row r="301" spans="1:18" ht="15.75" customHeight="1">
      <c r="A301" s="43">
        <v>273</v>
      </c>
      <c r="B301" s="28">
        <v>43476</v>
      </c>
      <c r="C301" s="29" t="s">
        <v>4370</v>
      </c>
      <c r="D301" s="52"/>
      <c r="F301" s="30">
        <v>42.9</v>
      </c>
      <c r="G301" s="30"/>
      <c r="H301" s="35"/>
      <c r="I301" s="43" t="s">
        <v>89</v>
      </c>
      <c r="J301" s="43" t="s">
        <v>87</v>
      </c>
      <c r="K301" s="43"/>
      <c r="L301" s="263"/>
      <c r="N301" s="13" t="s">
        <v>688</v>
      </c>
      <c r="O301" s="223"/>
      <c r="P301" s="31">
        <f t="shared" si="4"/>
        <v>2193.6900000002061</v>
      </c>
      <c r="Q301" s="31">
        <f>SUBTOTAL(9,$F$2:F301)</f>
        <v>153865.0699999998</v>
      </c>
      <c r="R301" s="31">
        <f>SUBTOTAL(9,$G$2:G301)</f>
        <v>156058.76</v>
      </c>
    </row>
    <row r="302" spans="1:18" ht="15.75" customHeight="1">
      <c r="A302" s="43">
        <v>273</v>
      </c>
      <c r="B302" s="28">
        <v>43480</v>
      </c>
      <c r="C302" s="29" t="s">
        <v>4437</v>
      </c>
      <c r="D302" s="52"/>
      <c r="F302" s="30">
        <v>645</v>
      </c>
      <c r="G302" s="30"/>
      <c r="H302" s="35"/>
      <c r="I302" s="43" t="s">
        <v>91</v>
      </c>
      <c r="J302" s="43" t="s">
        <v>87</v>
      </c>
      <c r="K302" s="43"/>
      <c r="L302" s="263"/>
      <c r="N302" s="13" t="s">
        <v>688</v>
      </c>
      <c r="O302" s="223"/>
      <c r="P302" s="31">
        <f t="shared" si="4"/>
        <v>1548.6900000002061</v>
      </c>
      <c r="Q302" s="31">
        <f>SUBTOTAL(9,$F$2:F302)</f>
        <v>154510.0699999998</v>
      </c>
      <c r="R302" s="31">
        <f>SUBTOTAL(9,$G$2:G302)</f>
        <v>156058.76</v>
      </c>
    </row>
    <row r="303" spans="1:18" ht="15.75" customHeight="1">
      <c r="A303" s="43">
        <v>273</v>
      </c>
      <c r="B303" s="28">
        <v>43481</v>
      </c>
      <c r="C303" s="29" t="s">
        <v>4438</v>
      </c>
      <c r="D303" s="52"/>
      <c r="F303" s="30"/>
      <c r="G303" s="30">
        <v>645</v>
      </c>
      <c r="H303" s="35"/>
      <c r="I303" s="43" t="s">
        <v>91</v>
      </c>
      <c r="J303" s="43" t="s">
        <v>87</v>
      </c>
      <c r="K303" s="43"/>
      <c r="L303" s="263"/>
      <c r="N303" s="13" t="s">
        <v>688</v>
      </c>
      <c r="O303" s="223"/>
      <c r="P303" s="31">
        <f t="shared" si="4"/>
        <v>2193.6900000002061</v>
      </c>
      <c r="Q303" s="31">
        <f>SUBTOTAL(9,$F$2:F303)</f>
        <v>154510.0699999998</v>
      </c>
      <c r="R303" s="31">
        <f>SUBTOTAL(9,$G$2:G303)</f>
        <v>156703.76</v>
      </c>
    </row>
    <row r="304" spans="1:18" ht="15.75" customHeight="1">
      <c r="A304" s="43">
        <v>273</v>
      </c>
      <c r="B304" s="28">
        <v>43487</v>
      </c>
      <c r="C304" s="29" t="s">
        <v>1347</v>
      </c>
      <c r="D304" s="52"/>
      <c r="F304" s="30"/>
      <c r="G304" s="30"/>
      <c r="H304" s="35">
        <v>52.86</v>
      </c>
      <c r="I304" s="43"/>
      <c r="J304" s="43" t="s">
        <v>87</v>
      </c>
      <c r="K304" s="43"/>
      <c r="L304" s="263"/>
      <c r="N304" s="13" t="s">
        <v>688</v>
      </c>
      <c r="O304" s="223"/>
      <c r="P304" s="31">
        <f t="shared" si="4"/>
        <v>2193.6900000002061</v>
      </c>
      <c r="Q304" s="31">
        <f>SUBTOTAL(9,$F$2:F304)</f>
        <v>154510.0699999998</v>
      </c>
      <c r="R304" s="31">
        <f>SUBTOTAL(9,$G$2:G304)</f>
        <v>156703.76</v>
      </c>
    </row>
    <row r="305" spans="1:18" ht="15.75" customHeight="1">
      <c r="A305" s="43">
        <v>273</v>
      </c>
      <c r="B305" s="28">
        <v>43503</v>
      </c>
      <c r="C305" s="29" t="s">
        <v>2289</v>
      </c>
      <c r="D305" s="52"/>
      <c r="F305" s="30">
        <v>207.54</v>
      </c>
      <c r="G305" s="30"/>
      <c r="H305" s="35"/>
      <c r="I305" s="43"/>
      <c r="J305" s="43" t="s">
        <v>87</v>
      </c>
      <c r="K305" s="43"/>
      <c r="L305" s="263"/>
      <c r="N305" s="13" t="s">
        <v>688</v>
      </c>
      <c r="O305" s="223"/>
      <c r="P305" s="31">
        <f t="shared" si="4"/>
        <v>1986.1500000001979</v>
      </c>
      <c r="Q305" s="31">
        <f>SUBTOTAL(9,$F$2:F305)</f>
        <v>154717.60999999981</v>
      </c>
      <c r="R305" s="31">
        <f>SUBTOTAL(9,$G$2:G305)</f>
        <v>156703.76</v>
      </c>
    </row>
    <row r="306" spans="1:18" ht="15.75" customHeight="1">
      <c r="A306" s="43">
        <v>273</v>
      </c>
      <c r="B306" s="28">
        <v>43503</v>
      </c>
      <c r="C306" s="29" t="s">
        <v>3340</v>
      </c>
      <c r="D306" s="52"/>
      <c r="F306" s="30">
        <v>38.380000000000003</v>
      </c>
      <c r="G306" s="30"/>
      <c r="H306" s="35"/>
      <c r="I306" s="43"/>
      <c r="J306" s="43" t="s">
        <v>87</v>
      </c>
      <c r="K306" s="43"/>
      <c r="L306" s="263"/>
      <c r="N306" s="13" t="s">
        <v>688</v>
      </c>
      <c r="O306" s="223"/>
      <c r="P306" s="31">
        <f t="shared" si="4"/>
        <v>1947.7700000001932</v>
      </c>
      <c r="Q306" s="31">
        <f>SUBTOTAL(9,$F$2:F306)</f>
        <v>154755.98999999982</v>
      </c>
      <c r="R306" s="31">
        <f>SUBTOTAL(9,$G$2:G306)</f>
        <v>156703.76</v>
      </c>
    </row>
    <row r="307" spans="1:18" ht="15.75" customHeight="1">
      <c r="A307" s="43">
        <v>273</v>
      </c>
      <c r="B307" s="28">
        <v>43508</v>
      </c>
      <c r="C307" s="29" t="s">
        <v>4441</v>
      </c>
      <c r="D307" s="52"/>
      <c r="F307" s="30"/>
      <c r="G307" s="30"/>
      <c r="H307" s="35">
        <v>38.07</v>
      </c>
      <c r="I307" s="43"/>
      <c r="J307" s="43" t="s">
        <v>87</v>
      </c>
      <c r="K307" s="43"/>
      <c r="L307" s="263"/>
      <c r="N307" s="13" t="s">
        <v>688</v>
      </c>
      <c r="O307" s="223"/>
      <c r="P307" s="31">
        <f t="shared" si="4"/>
        <v>1947.7700000001932</v>
      </c>
      <c r="Q307" s="31">
        <f>SUBTOTAL(9,$F$2:F307)</f>
        <v>154755.98999999982</v>
      </c>
      <c r="R307" s="31">
        <f>SUBTOTAL(9,$G$2:G307)</f>
        <v>156703.76</v>
      </c>
    </row>
    <row r="308" spans="1:18" ht="15.75" customHeight="1">
      <c r="A308" s="43">
        <v>273</v>
      </c>
      <c r="B308" s="28">
        <v>43508</v>
      </c>
      <c r="C308" s="29" t="s">
        <v>4244</v>
      </c>
      <c r="D308" s="52"/>
      <c r="F308" s="30">
        <v>42.9</v>
      </c>
      <c r="G308" s="30"/>
      <c r="H308" s="35"/>
      <c r="I308" s="43"/>
      <c r="J308" s="43" t="s">
        <v>87</v>
      </c>
      <c r="K308" s="43"/>
      <c r="L308" s="263"/>
      <c r="N308" s="13" t="s">
        <v>688</v>
      </c>
      <c r="O308" s="223"/>
      <c r="P308" s="31">
        <f t="shared" si="4"/>
        <v>1904.8700000001991</v>
      </c>
      <c r="Q308" s="31">
        <f>SUBTOTAL(9,$F$2:F308)</f>
        <v>154798.88999999981</v>
      </c>
      <c r="R308" s="31">
        <f>SUBTOTAL(9,$G$2:G308)</f>
        <v>156703.76</v>
      </c>
    </row>
    <row r="309" spans="1:18" ht="15.75" customHeight="1">
      <c r="A309" s="43">
        <v>273</v>
      </c>
      <c r="B309" s="28">
        <v>43516</v>
      </c>
      <c r="C309" s="29" t="s">
        <v>3341</v>
      </c>
      <c r="D309" s="52"/>
      <c r="F309" s="30">
        <v>15.78</v>
      </c>
      <c r="G309" s="30"/>
      <c r="H309" s="35"/>
      <c r="I309" s="43"/>
      <c r="J309" s="43" t="s">
        <v>87</v>
      </c>
      <c r="K309" s="43"/>
      <c r="L309" s="263"/>
      <c r="N309" s="13" t="s">
        <v>688</v>
      </c>
      <c r="O309" s="223"/>
      <c r="P309" s="31">
        <f t="shared" si="4"/>
        <v>1889.0900000002002</v>
      </c>
      <c r="Q309" s="31">
        <f>SUBTOTAL(9,$F$2:F309)</f>
        <v>154814.66999999981</v>
      </c>
      <c r="R309" s="31">
        <f>SUBTOTAL(9,$G$2:G309)</f>
        <v>156703.76</v>
      </c>
    </row>
    <row r="310" spans="1:18" ht="15.75" customHeight="1">
      <c r="A310" s="43">
        <v>273</v>
      </c>
      <c r="B310" s="28">
        <v>43520</v>
      </c>
      <c r="C310" s="29" t="s">
        <v>1419</v>
      </c>
      <c r="D310" s="52"/>
      <c r="F310" s="30">
        <v>118.99</v>
      </c>
      <c r="G310" s="30"/>
      <c r="H310" s="35"/>
      <c r="I310" s="43" t="s">
        <v>89</v>
      </c>
      <c r="J310" s="43" t="s">
        <v>87</v>
      </c>
      <c r="K310" s="43"/>
      <c r="L310" s="263"/>
      <c r="N310" s="13" t="s">
        <v>688</v>
      </c>
      <c r="O310" s="223"/>
      <c r="P310" s="31">
        <f t="shared" si="4"/>
        <v>1770.1000000002095</v>
      </c>
      <c r="Q310" s="31">
        <f>SUBTOTAL(9,$F$2:F310)</f>
        <v>154933.6599999998</v>
      </c>
      <c r="R310" s="31">
        <f>SUBTOTAL(9,$G$2:G310)</f>
        <v>156703.76</v>
      </c>
    </row>
    <row r="311" spans="1:18" ht="15.75" customHeight="1">
      <c r="A311" s="43">
        <v>273</v>
      </c>
      <c r="B311" s="28">
        <v>43522</v>
      </c>
      <c r="C311" s="29" t="s">
        <v>4261</v>
      </c>
      <c r="D311" s="52"/>
      <c r="F311" s="30">
        <v>319.89999999999998</v>
      </c>
      <c r="G311" s="30"/>
      <c r="H311" s="35"/>
      <c r="I311" s="43" t="s">
        <v>89</v>
      </c>
      <c r="J311" s="43" t="s">
        <v>87</v>
      </c>
      <c r="K311" s="43"/>
      <c r="L311" s="263"/>
      <c r="N311" s="13" t="s">
        <v>688</v>
      </c>
      <c r="O311" s="223"/>
      <c r="P311" s="31">
        <f t="shared" si="4"/>
        <v>1450.2000000002154</v>
      </c>
      <c r="Q311" s="31">
        <f>SUBTOTAL(9,$F$2:F311)</f>
        <v>155253.55999999979</v>
      </c>
      <c r="R311" s="31">
        <f>SUBTOTAL(9,$G$2:G311)</f>
        <v>156703.76</v>
      </c>
    </row>
    <row r="312" spans="1:18" ht="15.75" customHeight="1">
      <c r="A312" s="43">
        <v>273</v>
      </c>
      <c r="B312" s="28">
        <v>43535</v>
      </c>
      <c r="C312" s="29" t="s">
        <v>4244</v>
      </c>
      <c r="D312" s="52"/>
      <c r="F312" s="30">
        <v>42.9</v>
      </c>
      <c r="G312" s="30"/>
      <c r="H312" s="35"/>
      <c r="I312" s="43" t="s">
        <v>89</v>
      </c>
      <c r="J312" s="43" t="s">
        <v>87</v>
      </c>
      <c r="K312" s="43"/>
      <c r="L312" s="263"/>
      <c r="N312" s="13" t="s">
        <v>688</v>
      </c>
      <c r="O312" s="223"/>
      <c r="P312" s="31">
        <f t="shared" si="4"/>
        <v>1407.3000000002212</v>
      </c>
      <c r="Q312" s="31">
        <f>SUBTOTAL(9,$F$2:F312)</f>
        <v>155296.45999999979</v>
      </c>
      <c r="R312" s="31">
        <f>SUBTOTAL(9,$G$2:G312)</f>
        <v>156703.76</v>
      </c>
    </row>
    <row r="313" spans="1:18" ht="15.75" customHeight="1">
      <c r="A313" s="43">
        <v>273</v>
      </c>
      <c r="B313" s="28">
        <v>43542</v>
      </c>
      <c r="C313" s="29" t="s">
        <v>3510</v>
      </c>
      <c r="D313" s="52"/>
      <c r="F313" s="30"/>
      <c r="G313" s="30"/>
      <c r="H313" s="35">
        <v>1487.8</v>
      </c>
      <c r="I313" s="43"/>
      <c r="J313" s="43" t="s">
        <v>87</v>
      </c>
      <c r="K313" s="43"/>
      <c r="L313" s="263"/>
      <c r="N313" s="13" t="s">
        <v>688</v>
      </c>
      <c r="O313" s="223"/>
      <c r="P313" s="31">
        <f t="shared" si="4"/>
        <v>1407.3000000002212</v>
      </c>
      <c r="Q313" s="31">
        <f>SUBTOTAL(9,$F$2:F313)</f>
        <v>155296.45999999979</v>
      </c>
      <c r="R313" s="31">
        <f>SUBTOTAL(9,$G$2:G313)</f>
        <v>156703.76</v>
      </c>
    </row>
    <row r="314" spans="1:18" ht="15.75" customHeight="1">
      <c r="A314" s="43">
        <v>273</v>
      </c>
      <c r="B314" s="28">
        <v>43547</v>
      </c>
      <c r="C314" s="29" t="s">
        <v>986</v>
      </c>
      <c r="D314" s="52"/>
      <c r="F314" s="30">
        <v>118.99</v>
      </c>
      <c r="G314" s="30"/>
      <c r="H314" s="35"/>
      <c r="I314" s="43" t="s">
        <v>89</v>
      </c>
      <c r="J314" s="43" t="s">
        <v>87</v>
      </c>
      <c r="K314" s="43"/>
      <c r="L314" s="263"/>
      <c r="N314" s="13" t="s">
        <v>688</v>
      </c>
      <c r="O314" s="223"/>
      <c r="P314" s="31">
        <f t="shared" si="4"/>
        <v>1288.3100000002305</v>
      </c>
      <c r="Q314" s="31">
        <f>SUBTOTAL(9,$F$2:F314)</f>
        <v>155415.44999999978</v>
      </c>
      <c r="R314" s="31">
        <f>SUBTOTAL(9,$G$2:G314)</f>
        <v>156703.76</v>
      </c>
    </row>
    <row r="315" spans="1:18" ht="15.75" customHeight="1">
      <c r="A315" s="43">
        <v>273</v>
      </c>
      <c r="B315" s="28">
        <v>43548</v>
      </c>
      <c r="C315" s="29" t="s">
        <v>4261</v>
      </c>
      <c r="D315" s="52"/>
      <c r="F315" s="30">
        <v>319.89999999999998</v>
      </c>
      <c r="G315" s="30"/>
      <c r="H315" s="35"/>
      <c r="I315" s="43" t="s">
        <v>89</v>
      </c>
      <c r="J315" s="43" t="s">
        <v>87</v>
      </c>
      <c r="K315" s="43"/>
      <c r="L315" s="263"/>
      <c r="N315" s="13" t="s">
        <v>688</v>
      </c>
      <c r="O315" s="223"/>
      <c r="P315" s="31">
        <f t="shared" si="4"/>
        <v>968.41000000023632</v>
      </c>
      <c r="Q315" s="31">
        <f>SUBTOTAL(9,$F$2:F315)</f>
        <v>155735.34999999977</v>
      </c>
      <c r="R315" s="31">
        <f>SUBTOTAL(9,$G$2:G315)</f>
        <v>156703.76</v>
      </c>
    </row>
    <row r="316" spans="1:18" ht="15.75" customHeight="1">
      <c r="A316" s="43">
        <v>273</v>
      </c>
      <c r="B316" s="28">
        <v>43565</v>
      </c>
      <c r="C316" s="29" t="s">
        <v>4442</v>
      </c>
      <c r="D316" s="52"/>
      <c r="F316" s="30"/>
      <c r="G316" s="30"/>
      <c r="H316" s="35">
        <v>89.26</v>
      </c>
      <c r="I316" s="43"/>
      <c r="J316" s="43" t="s">
        <v>87</v>
      </c>
      <c r="K316" s="43"/>
      <c r="L316" s="263"/>
      <c r="N316" s="13" t="s">
        <v>688</v>
      </c>
      <c r="O316" s="223"/>
      <c r="P316" s="31">
        <f t="shared" si="4"/>
        <v>968.41000000023632</v>
      </c>
      <c r="Q316" s="31">
        <f>SUBTOTAL(9,$F$2:F316)</f>
        <v>155735.34999999977</v>
      </c>
      <c r="R316" s="31">
        <f>SUBTOTAL(9,$G$2:G316)</f>
        <v>156703.76</v>
      </c>
    </row>
    <row r="317" spans="1:18" ht="15.75" customHeight="1">
      <c r="A317" s="43">
        <v>273</v>
      </c>
      <c r="B317" s="28">
        <v>43566</v>
      </c>
      <c r="C317" s="29" t="s">
        <v>4370</v>
      </c>
      <c r="D317" s="52"/>
      <c r="F317" s="30">
        <v>42.9</v>
      </c>
      <c r="G317" s="30"/>
      <c r="H317" s="35"/>
      <c r="I317" s="43" t="s">
        <v>89</v>
      </c>
      <c r="J317" s="43" t="s">
        <v>87</v>
      </c>
      <c r="K317" s="43"/>
      <c r="L317" s="263"/>
      <c r="N317" s="13" t="s">
        <v>688</v>
      </c>
      <c r="O317" s="223"/>
      <c r="P317" s="31">
        <f t="shared" si="4"/>
        <v>925.51000000024214</v>
      </c>
      <c r="Q317" s="31">
        <f>SUBTOTAL(9,$F$2:F317)</f>
        <v>155778.24999999977</v>
      </c>
      <c r="R317" s="31">
        <f>SUBTOTAL(9,$G$2:G317)</f>
        <v>156703.76</v>
      </c>
    </row>
    <row r="318" spans="1:18" ht="15.75" customHeight="1">
      <c r="A318" s="43">
        <v>273</v>
      </c>
      <c r="B318" s="28">
        <v>43570</v>
      </c>
      <c r="C318" s="29" t="s">
        <v>875</v>
      </c>
      <c r="D318" s="52"/>
      <c r="F318" s="30"/>
      <c r="G318" s="30"/>
      <c r="H318" s="35">
        <v>29.89</v>
      </c>
      <c r="I318" s="43"/>
      <c r="J318" s="43" t="s">
        <v>87</v>
      </c>
      <c r="K318" s="43"/>
      <c r="L318" s="263"/>
      <c r="N318" s="13" t="s">
        <v>688</v>
      </c>
      <c r="O318" s="223"/>
      <c r="P318" s="31">
        <f t="shared" si="4"/>
        <v>925.51000000024214</v>
      </c>
      <c r="Q318" s="31">
        <f>SUBTOTAL(9,$F$2:F318)</f>
        <v>155778.24999999977</v>
      </c>
      <c r="R318" s="31">
        <f>SUBTOTAL(9,$G$2:G318)</f>
        <v>156703.76</v>
      </c>
    </row>
    <row r="319" spans="1:18" ht="15.75" customHeight="1">
      <c r="A319" s="43">
        <v>273</v>
      </c>
      <c r="B319" s="28">
        <v>43571</v>
      </c>
      <c r="C319" s="29" t="s">
        <v>879</v>
      </c>
      <c r="D319" s="52"/>
      <c r="F319" s="30">
        <v>200</v>
      </c>
      <c r="G319" s="30"/>
      <c r="H319" s="35"/>
      <c r="I319" s="43" t="s">
        <v>91</v>
      </c>
      <c r="J319" s="43" t="s">
        <v>87</v>
      </c>
      <c r="K319" s="43" t="s">
        <v>880</v>
      </c>
      <c r="L319" s="263">
        <v>4286</v>
      </c>
      <c r="N319" s="13" t="s">
        <v>688</v>
      </c>
      <c r="O319" s="223"/>
      <c r="P319" s="31">
        <f t="shared" si="4"/>
        <v>725.51000000024214</v>
      </c>
      <c r="Q319" s="31">
        <f>SUBTOTAL(9,$F$2:F319)</f>
        <v>155978.24999999977</v>
      </c>
      <c r="R319" s="31">
        <f>SUBTOTAL(9,$G$2:G319)</f>
        <v>156703.76</v>
      </c>
    </row>
    <row r="320" spans="1:18" ht="15.75" customHeight="1">
      <c r="A320" s="43">
        <v>273</v>
      </c>
      <c r="B320" s="28">
        <v>43572</v>
      </c>
      <c r="C320" s="29" t="s">
        <v>881</v>
      </c>
      <c r="D320" s="52"/>
      <c r="F320" s="30">
        <v>200</v>
      </c>
      <c r="G320" s="30"/>
      <c r="H320" s="35"/>
      <c r="I320" s="43" t="s">
        <v>169</v>
      </c>
      <c r="J320" s="43" t="s">
        <v>87</v>
      </c>
      <c r="K320" s="43"/>
      <c r="L320" s="263"/>
      <c r="N320" s="13" t="s">
        <v>688</v>
      </c>
      <c r="O320" s="223"/>
      <c r="P320" s="31">
        <f t="shared" si="4"/>
        <v>525.51000000024214</v>
      </c>
      <c r="Q320" s="31">
        <f>SUBTOTAL(9,$F$2:F320)</f>
        <v>156178.24999999977</v>
      </c>
      <c r="R320" s="31">
        <f>SUBTOTAL(9,$G$2:G320)</f>
        <v>156703.76</v>
      </c>
    </row>
    <row r="321" spans="1:18" ht="15.75" customHeight="1">
      <c r="A321" s="43">
        <v>273</v>
      </c>
      <c r="B321" s="28">
        <v>43578</v>
      </c>
      <c r="C321" s="29" t="s">
        <v>986</v>
      </c>
      <c r="D321" s="52"/>
      <c r="F321" s="30">
        <v>118.99</v>
      </c>
      <c r="G321" s="30"/>
      <c r="H321" s="35"/>
      <c r="I321" s="43"/>
      <c r="J321" s="43" t="s">
        <v>87</v>
      </c>
      <c r="K321" s="43"/>
      <c r="L321" s="263"/>
      <c r="N321" s="13" t="s">
        <v>688</v>
      </c>
      <c r="O321" s="223"/>
      <c r="P321" s="31">
        <f t="shared" si="4"/>
        <v>406.52000000025146</v>
      </c>
      <c r="Q321" s="31">
        <f>SUBTOTAL(9,$F$2:F321)</f>
        <v>156297.23999999976</v>
      </c>
      <c r="R321" s="31">
        <f>SUBTOTAL(9,$G$2:G321)</f>
        <v>156703.76</v>
      </c>
    </row>
    <row r="322" spans="1:18" ht="15.75" customHeight="1">
      <c r="A322" s="43">
        <v>273</v>
      </c>
      <c r="B322" s="28">
        <v>43580</v>
      </c>
      <c r="C322" s="29" t="s">
        <v>4443</v>
      </c>
      <c r="D322" s="52"/>
      <c r="F322" s="496">
        <v>331.8</v>
      </c>
      <c r="G322" s="30"/>
      <c r="H322" s="35"/>
      <c r="I322" s="43" t="s">
        <v>89</v>
      </c>
      <c r="J322" s="43" t="s">
        <v>87</v>
      </c>
      <c r="K322" s="43"/>
      <c r="L322" s="263"/>
      <c r="N322" s="13" t="s">
        <v>688</v>
      </c>
      <c r="O322" s="223"/>
      <c r="P322" s="31">
        <f t="shared" ref="P322:P385" si="5">R322-Q322</f>
        <v>74.720000000263099</v>
      </c>
      <c r="Q322" s="31">
        <f>SUBTOTAL(9,$F$2:F322)</f>
        <v>156629.03999999975</v>
      </c>
      <c r="R322" s="31">
        <f>SUBTOTAL(9,$G$2:G322)</f>
        <v>156703.76</v>
      </c>
    </row>
    <row r="323" spans="1:18" ht="15.75" customHeight="1">
      <c r="A323" s="43">
        <v>273</v>
      </c>
      <c r="B323" s="28">
        <v>43585</v>
      </c>
      <c r="C323" s="29" t="s">
        <v>1320</v>
      </c>
      <c r="D323" s="52"/>
      <c r="F323" s="559">
        <v>58.6</v>
      </c>
      <c r="G323" s="30"/>
      <c r="H323" s="35"/>
      <c r="I323" s="43" t="s">
        <v>89</v>
      </c>
      <c r="J323" s="43" t="s">
        <v>87</v>
      </c>
      <c r="K323" s="43" t="s">
        <v>886</v>
      </c>
      <c r="L323" s="263"/>
      <c r="N323" s="13" t="s">
        <v>688</v>
      </c>
      <c r="O323" s="223"/>
      <c r="P323" s="31">
        <f t="shared" si="5"/>
        <v>16.120000000257278</v>
      </c>
      <c r="Q323" s="31">
        <f>SUBTOTAL(9,$F$2:F323)</f>
        <v>156687.63999999975</v>
      </c>
      <c r="R323" s="31">
        <f>SUBTOTAL(9,$G$2:G323)</f>
        <v>156703.76</v>
      </c>
    </row>
    <row r="324" spans="1:18" ht="15.75" customHeight="1">
      <c r="A324" s="43">
        <v>273</v>
      </c>
      <c r="B324" s="28">
        <v>43590</v>
      </c>
      <c r="C324" s="29" t="s">
        <v>1307</v>
      </c>
      <c r="D324" s="52"/>
      <c r="F324" s="30">
        <v>25</v>
      </c>
      <c r="G324" s="30"/>
      <c r="H324" s="35"/>
      <c r="I324" s="43" t="s">
        <v>89</v>
      </c>
      <c r="J324" s="43" t="s">
        <v>87</v>
      </c>
      <c r="K324" s="43" t="s">
        <v>1017</v>
      </c>
      <c r="L324" s="263">
        <v>92922</v>
      </c>
      <c r="N324" s="13" t="s">
        <v>688</v>
      </c>
      <c r="O324" s="223"/>
      <c r="P324" s="31">
        <f t="shared" si="5"/>
        <v>-8.8799999997427221</v>
      </c>
      <c r="Q324" s="31">
        <f>SUBTOTAL(9,$F$2:F324)</f>
        <v>156712.63999999975</v>
      </c>
      <c r="R324" s="31">
        <f>SUBTOTAL(9,$G$2:G324)</f>
        <v>156703.76</v>
      </c>
    </row>
    <row r="325" spans="1:18" ht="15.75" customHeight="1">
      <c r="A325" s="43">
        <v>273</v>
      </c>
      <c r="B325" s="28">
        <v>43592</v>
      </c>
      <c r="C325" s="29" t="s">
        <v>2303</v>
      </c>
      <c r="D325" s="52"/>
      <c r="F325" s="30">
        <v>140.41</v>
      </c>
      <c r="G325" s="30"/>
      <c r="H325" s="35"/>
      <c r="I325" s="43" t="s">
        <v>89</v>
      </c>
      <c r="J325" s="43" t="s">
        <v>87</v>
      </c>
      <c r="K325" s="43" t="s">
        <v>363</v>
      </c>
      <c r="L325" s="263">
        <v>32</v>
      </c>
      <c r="N325" s="13" t="s">
        <v>688</v>
      </c>
      <c r="O325" s="223"/>
      <c r="P325" s="31">
        <f t="shared" si="5"/>
        <v>-149.28999999974621</v>
      </c>
      <c r="Q325" s="31">
        <f>SUBTOTAL(9,$F$2:F325)</f>
        <v>156853.04999999976</v>
      </c>
      <c r="R325" s="31">
        <f>SUBTOTAL(9,$G$2:G325)</f>
        <v>156703.76</v>
      </c>
    </row>
    <row r="326" spans="1:18" ht="15.75" customHeight="1">
      <c r="A326" s="43">
        <v>273</v>
      </c>
      <c r="B326" s="28">
        <v>43595</v>
      </c>
      <c r="C326" s="29" t="s">
        <v>855</v>
      </c>
      <c r="D326" s="52"/>
      <c r="F326" s="30"/>
      <c r="G326" s="30">
        <v>2808</v>
      </c>
      <c r="H326" s="35"/>
      <c r="I326" s="43" t="s">
        <v>91</v>
      </c>
      <c r="J326" s="43" t="s">
        <v>87</v>
      </c>
      <c r="K326" s="43"/>
      <c r="L326" s="263"/>
      <c r="N326" s="13" t="s">
        <v>688</v>
      </c>
      <c r="O326" s="223"/>
      <c r="P326" s="31">
        <f t="shared" si="5"/>
        <v>2658.7100000002538</v>
      </c>
      <c r="Q326" s="31">
        <f>SUBTOTAL(9,$F$2:F326)</f>
        <v>156853.04999999976</v>
      </c>
      <c r="R326" s="31">
        <f>SUBTOTAL(9,$G$2:G326)</f>
        <v>159511.76</v>
      </c>
    </row>
    <row r="327" spans="1:18" ht="15.75" customHeight="1">
      <c r="A327" s="43">
        <v>273</v>
      </c>
      <c r="B327" s="28">
        <v>43597</v>
      </c>
      <c r="C327" s="29" t="s">
        <v>4370</v>
      </c>
      <c r="D327" s="52"/>
      <c r="F327" s="30">
        <v>46.91</v>
      </c>
      <c r="G327" s="30"/>
      <c r="H327" s="35"/>
      <c r="I327" s="43" t="s">
        <v>89</v>
      </c>
      <c r="J327" s="43" t="s">
        <v>87</v>
      </c>
      <c r="K327" s="43"/>
      <c r="L327" s="263"/>
      <c r="N327" s="13" t="s">
        <v>688</v>
      </c>
      <c r="O327" s="223"/>
      <c r="P327" s="31">
        <f t="shared" si="5"/>
        <v>2611.8000000002503</v>
      </c>
      <c r="Q327" s="31">
        <f>SUBTOTAL(9,$F$2:F327)</f>
        <v>156899.95999999976</v>
      </c>
      <c r="R327" s="31">
        <f>SUBTOTAL(9,$G$2:G327)</f>
        <v>159511.76</v>
      </c>
    </row>
    <row r="328" spans="1:18" ht="15.75" customHeight="1">
      <c r="A328" s="43">
        <v>273</v>
      </c>
      <c r="B328" s="28">
        <v>43602</v>
      </c>
      <c r="C328" s="29" t="s">
        <v>884</v>
      </c>
      <c r="D328" s="52"/>
      <c r="F328" s="30">
        <v>2808</v>
      </c>
      <c r="G328" s="30"/>
      <c r="H328" s="35"/>
      <c r="I328" s="43" t="s">
        <v>91</v>
      </c>
      <c r="J328" s="43" t="s">
        <v>87</v>
      </c>
      <c r="K328" s="43"/>
      <c r="L328" s="263"/>
      <c r="N328" s="13" t="s">
        <v>688</v>
      </c>
      <c r="O328" s="223"/>
      <c r="P328" s="31">
        <f t="shared" si="5"/>
        <v>-196.19999999974971</v>
      </c>
      <c r="Q328" s="31">
        <f>SUBTOTAL(9,$F$2:F328)</f>
        <v>159707.95999999976</v>
      </c>
      <c r="R328" s="31">
        <f>SUBTOTAL(9,$G$2:G328)</f>
        <v>159511.76</v>
      </c>
    </row>
    <row r="329" spans="1:18" ht="15.75" customHeight="1">
      <c r="A329" s="43">
        <v>273</v>
      </c>
      <c r="B329" s="28">
        <v>43605</v>
      </c>
      <c r="C329" s="29" t="s">
        <v>4444</v>
      </c>
      <c r="D329" s="52"/>
      <c r="F329" s="30">
        <v>292.5</v>
      </c>
      <c r="G329" s="30"/>
      <c r="H329" s="35"/>
      <c r="I329" s="43" t="s">
        <v>91</v>
      </c>
      <c r="J329" s="43" t="s">
        <v>87</v>
      </c>
      <c r="K329" s="43" t="s">
        <v>1372</v>
      </c>
      <c r="L329" s="263">
        <v>2604</v>
      </c>
      <c r="N329" s="13" t="s">
        <v>688</v>
      </c>
      <c r="O329" s="223"/>
      <c r="P329" s="31">
        <f t="shared" si="5"/>
        <v>-488.69999999974971</v>
      </c>
      <c r="Q329" s="31">
        <f>SUBTOTAL(9,$F$2:F329)</f>
        <v>160000.45999999976</v>
      </c>
      <c r="R329" s="31">
        <f>SUBTOTAL(9,$G$2:G329)</f>
        <v>159511.76</v>
      </c>
    </row>
    <row r="330" spans="1:18" ht="15.75" customHeight="1">
      <c r="A330" s="43">
        <v>273</v>
      </c>
      <c r="B330" s="28">
        <v>43606</v>
      </c>
      <c r="C330" s="29" t="s">
        <v>4447</v>
      </c>
      <c r="D330" s="52"/>
      <c r="F330" s="30">
        <v>200</v>
      </c>
      <c r="G330" s="30"/>
      <c r="H330" s="35"/>
      <c r="I330" s="43" t="s">
        <v>91</v>
      </c>
      <c r="J330" s="43" t="s">
        <v>87</v>
      </c>
      <c r="K330" s="43" t="s">
        <v>3927</v>
      </c>
      <c r="L330" s="263">
        <v>32</v>
      </c>
      <c r="N330" s="13" t="s">
        <v>688</v>
      </c>
      <c r="O330" s="223"/>
      <c r="P330" s="31">
        <f t="shared" si="5"/>
        <v>-688.69999999974971</v>
      </c>
      <c r="Q330" s="31">
        <f>SUBTOTAL(9,$F$2:F330)</f>
        <v>160200.45999999976</v>
      </c>
      <c r="R330" s="31">
        <f>SUBTOTAL(9,$G$2:G330)</f>
        <v>159511.76</v>
      </c>
    </row>
    <row r="331" spans="1:18" ht="15.75" customHeight="1">
      <c r="A331" s="43">
        <v>273</v>
      </c>
      <c r="B331" s="28">
        <v>43607</v>
      </c>
      <c r="C331" s="29" t="s">
        <v>958</v>
      </c>
      <c r="D331" s="52"/>
      <c r="F331" s="30">
        <v>130</v>
      </c>
      <c r="G331" s="30"/>
      <c r="H331" s="35"/>
      <c r="I331" s="43" t="s">
        <v>89</v>
      </c>
      <c r="J331" s="43" t="s">
        <v>87</v>
      </c>
      <c r="K331" s="43"/>
      <c r="L331" s="263"/>
      <c r="N331" s="13" t="s">
        <v>688</v>
      </c>
      <c r="O331" s="223"/>
      <c r="P331" s="31">
        <f t="shared" si="5"/>
        <v>-818.69999999974971</v>
      </c>
      <c r="Q331" s="31">
        <f>SUBTOTAL(9,$F$2:F331)</f>
        <v>160330.45999999976</v>
      </c>
      <c r="R331" s="31">
        <f>SUBTOTAL(9,$G$2:G331)</f>
        <v>159511.76</v>
      </c>
    </row>
    <row r="332" spans="1:18" ht="15.75" customHeight="1">
      <c r="A332" s="43">
        <v>273</v>
      </c>
      <c r="B332" s="28">
        <v>43608</v>
      </c>
      <c r="C332" s="29" t="s">
        <v>986</v>
      </c>
      <c r="D332" s="52"/>
      <c r="F332" s="496">
        <v>154.81</v>
      </c>
      <c r="G332" s="30"/>
      <c r="H332" s="35"/>
      <c r="I332" s="43" t="s">
        <v>89</v>
      </c>
      <c r="J332" s="43" t="s">
        <v>87</v>
      </c>
      <c r="K332" s="43">
        <v>929</v>
      </c>
      <c r="L332" s="263"/>
      <c r="N332" s="13" t="s">
        <v>688</v>
      </c>
      <c r="O332" s="223"/>
      <c r="P332" s="31">
        <f t="shared" si="5"/>
        <v>-973.50999999974738</v>
      </c>
      <c r="Q332" s="31">
        <f>SUBTOTAL(9,$F$2:F332)</f>
        <v>160485.26999999976</v>
      </c>
      <c r="R332" s="31">
        <f>SUBTOTAL(9,$G$2:G332)</f>
        <v>159511.76</v>
      </c>
    </row>
    <row r="333" spans="1:18" ht="15.75" customHeight="1">
      <c r="A333" s="43">
        <v>273</v>
      </c>
      <c r="B333" s="28">
        <v>43614</v>
      </c>
      <c r="C333" s="29" t="s">
        <v>4445</v>
      </c>
      <c r="D333" s="52"/>
      <c r="F333" s="559">
        <v>331.8</v>
      </c>
      <c r="G333" s="30"/>
      <c r="H333" s="35"/>
      <c r="I333" s="43" t="s">
        <v>89</v>
      </c>
      <c r="J333" s="43" t="s">
        <v>87</v>
      </c>
      <c r="K333" s="43"/>
      <c r="L333" s="263"/>
      <c r="N333" s="13" t="s">
        <v>688</v>
      </c>
      <c r="O333" s="223"/>
      <c r="P333" s="31">
        <f t="shared" si="5"/>
        <v>-1305.3099999997357</v>
      </c>
      <c r="Q333" s="31">
        <f>SUBTOTAL(9,$F$2:F333)</f>
        <v>160817.06999999975</v>
      </c>
      <c r="R333" s="31">
        <f>SUBTOTAL(9,$G$2:G333)</f>
        <v>159511.76</v>
      </c>
    </row>
    <row r="334" spans="1:18" ht="15.75" customHeight="1">
      <c r="A334" s="43">
        <v>273</v>
      </c>
      <c r="B334" s="28">
        <v>43622</v>
      </c>
      <c r="C334" s="29" t="s">
        <v>896</v>
      </c>
      <c r="D334" s="52"/>
      <c r="F334" s="30">
        <v>368.25</v>
      </c>
      <c r="G334" s="30"/>
      <c r="H334" s="35"/>
      <c r="I334" s="43" t="s">
        <v>91</v>
      </c>
      <c r="J334" s="43" t="s">
        <v>87</v>
      </c>
      <c r="K334" s="43"/>
      <c r="L334" s="263"/>
      <c r="N334" s="13" t="s">
        <v>688</v>
      </c>
      <c r="O334" s="223"/>
      <c r="P334" s="31">
        <f t="shared" si="5"/>
        <v>-1673.5599999997357</v>
      </c>
      <c r="Q334" s="31">
        <f>SUBTOTAL(9,$F$2:F334)</f>
        <v>161185.31999999975</v>
      </c>
      <c r="R334" s="31">
        <f>SUBTOTAL(9,$G$2:G334)</f>
        <v>159511.76</v>
      </c>
    </row>
    <row r="335" spans="1:18" ht="15.75" customHeight="1">
      <c r="A335" s="43">
        <v>273</v>
      </c>
      <c r="B335" s="28">
        <v>43622</v>
      </c>
      <c r="C335" s="29" t="s">
        <v>897</v>
      </c>
      <c r="D335" s="52"/>
      <c r="F335" s="496">
        <v>67.11</v>
      </c>
      <c r="G335" s="30"/>
      <c r="H335" s="35"/>
      <c r="I335" s="43" t="s">
        <v>91</v>
      </c>
      <c r="J335" s="43" t="s">
        <v>87</v>
      </c>
      <c r="K335" s="43"/>
      <c r="L335" s="263"/>
      <c r="N335" s="13" t="s">
        <v>688</v>
      </c>
      <c r="O335" s="223"/>
      <c r="P335" s="31">
        <f t="shared" si="5"/>
        <v>-1740.6699999997218</v>
      </c>
      <c r="Q335" s="31">
        <f>SUBTOTAL(9,$F$2:F335)</f>
        <v>161252.42999999973</v>
      </c>
      <c r="R335" s="31">
        <f>SUBTOTAL(9,$G$2:G335)</f>
        <v>159511.76</v>
      </c>
    </row>
    <row r="336" spans="1:18" ht="15.75" customHeight="1">
      <c r="A336" s="43">
        <v>273</v>
      </c>
      <c r="B336" s="28">
        <v>43622</v>
      </c>
      <c r="C336" s="29" t="s">
        <v>893</v>
      </c>
      <c r="D336" s="52"/>
      <c r="F336" s="30"/>
      <c r="G336" s="30"/>
      <c r="H336" s="35">
        <v>20.02</v>
      </c>
      <c r="I336" s="43"/>
      <c r="J336" s="43" t="s">
        <v>87</v>
      </c>
      <c r="K336" s="43"/>
      <c r="L336" s="263"/>
      <c r="N336" s="13" t="s">
        <v>688</v>
      </c>
      <c r="O336" s="223"/>
      <c r="P336" s="31">
        <f t="shared" si="5"/>
        <v>-1740.6699999997218</v>
      </c>
      <c r="Q336" s="31">
        <f>SUBTOTAL(9,$F$2:F336)</f>
        <v>161252.42999999973</v>
      </c>
      <c r="R336" s="31">
        <f>SUBTOTAL(9,$G$2:G336)</f>
        <v>159511.76</v>
      </c>
    </row>
    <row r="337" spans="1:18" ht="15.75" customHeight="1">
      <c r="A337" s="43">
        <v>273</v>
      </c>
      <c r="B337" s="28">
        <v>43627</v>
      </c>
      <c r="C337" s="29" t="s">
        <v>4446</v>
      </c>
      <c r="D337" s="52"/>
      <c r="F337" s="30"/>
      <c r="G337" s="30"/>
      <c r="H337" s="35">
        <v>98.46</v>
      </c>
      <c r="I337" s="43"/>
      <c r="J337" s="43" t="s">
        <v>87</v>
      </c>
      <c r="K337" s="43"/>
      <c r="L337" s="263"/>
      <c r="N337" s="13" t="s">
        <v>688</v>
      </c>
      <c r="O337" s="223"/>
      <c r="P337" s="31">
        <f t="shared" si="5"/>
        <v>-1740.6699999997218</v>
      </c>
      <c r="Q337" s="31">
        <f>SUBTOTAL(9,$F$2:F337)</f>
        <v>161252.42999999973</v>
      </c>
      <c r="R337" s="31">
        <f>SUBTOTAL(9,$G$2:G337)</f>
        <v>159511.76</v>
      </c>
    </row>
    <row r="338" spans="1:18" ht="15.75" customHeight="1">
      <c r="A338" s="43">
        <v>273</v>
      </c>
      <c r="B338" s="28">
        <v>43627</v>
      </c>
      <c r="C338" s="29" t="s">
        <v>4370</v>
      </c>
      <c r="D338" s="52"/>
      <c r="F338" s="30">
        <v>45.4</v>
      </c>
      <c r="G338" s="30"/>
      <c r="H338" s="35"/>
      <c r="I338" s="43" t="s">
        <v>89</v>
      </c>
      <c r="J338" s="43" t="s">
        <v>87</v>
      </c>
      <c r="K338" s="43"/>
      <c r="L338" s="263"/>
      <c r="N338" s="13" t="s">
        <v>688</v>
      </c>
      <c r="O338" s="223"/>
      <c r="P338" s="31">
        <f t="shared" si="5"/>
        <v>-1786.0699999997159</v>
      </c>
      <c r="Q338" s="31">
        <f>SUBTOTAL(9,$F$2:F338)</f>
        <v>161297.82999999973</v>
      </c>
      <c r="R338" s="31">
        <f>SUBTOTAL(9,$G$2:G338)</f>
        <v>159511.76</v>
      </c>
    </row>
    <row r="339" spans="1:18" ht="15.75" customHeight="1">
      <c r="A339" s="43">
        <v>273</v>
      </c>
      <c r="B339" s="28">
        <v>43629</v>
      </c>
      <c r="C339" s="29" t="s">
        <v>1320</v>
      </c>
      <c r="D339" s="52"/>
      <c r="F339" s="30">
        <v>26.7</v>
      </c>
      <c r="G339" s="30"/>
      <c r="H339" s="35"/>
      <c r="I339" s="43" t="s">
        <v>89</v>
      </c>
      <c r="J339" s="43" t="s">
        <v>87</v>
      </c>
      <c r="K339" s="43" t="s">
        <v>166</v>
      </c>
      <c r="L339" s="263">
        <v>763</v>
      </c>
      <c r="N339" s="13" t="s">
        <v>688</v>
      </c>
      <c r="O339" s="223"/>
      <c r="P339" s="31">
        <f t="shared" si="5"/>
        <v>-1812.7699999997276</v>
      </c>
      <c r="Q339" s="31">
        <f>SUBTOTAL(9,$F$2:F339)</f>
        <v>161324.52999999974</v>
      </c>
      <c r="R339" s="31">
        <f>SUBTOTAL(9,$G$2:G339)</f>
        <v>159511.76</v>
      </c>
    </row>
    <row r="340" spans="1:18" ht="15.75" customHeight="1">
      <c r="A340" s="43">
        <v>273</v>
      </c>
      <c r="B340" s="28">
        <v>43633</v>
      </c>
      <c r="C340" s="29" t="s">
        <v>2994</v>
      </c>
      <c r="D340" s="52"/>
      <c r="F340" s="30">
        <v>25</v>
      </c>
      <c r="G340" s="30"/>
      <c r="H340" s="35"/>
      <c r="I340" s="43" t="s">
        <v>89</v>
      </c>
      <c r="J340" s="43" t="s">
        <v>87</v>
      </c>
      <c r="K340" s="43" t="s">
        <v>2330</v>
      </c>
      <c r="L340" s="263"/>
      <c r="N340" s="13" t="s">
        <v>688</v>
      </c>
      <c r="O340" s="223"/>
      <c r="P340" s="31">
        <f t="shared" si="5"/>
        <v>-1837.7699999997276</v>
      </c>
      <c r="Q340" s="31">
        <f>SUBTOTAL(9,$F$2:F340)</f>
        <v>161349.52999999974</v>
      </c>
      <c r="R340" s="31">
        <f>SUBTOTAL(9,$G$2:G340)</f>
        <v>159511.76</v>
      </c>
    </row>
    <row r="341" spans="1:18" ht="15.75" customHeight="1">
      <c r="A341" s="43">
        <v>273</v>
      </c>
      <c r="B341" s="28">
        <v>43636</v>
      </c>
      <c r="C341" s="29" t="s">
        <v>898</v>
      </c>
      <c r="D341" s="52"/>
      <c r="F341" s="559">
        <v>27.78</v>
      </c>
      <c r="G341" s="30"/>
      <c r="H341" s="35"/>
      <c r="I341" s="43" t="s">
        <v>91</v>
      </c>
      <c r="J341" s="43" t="s">
        <v>87</v>
      </c>
      <c r="K341" s="43"/>
      <c r="L341" s="263"/>
      <c r="N341" s="13" t="s">
        <v>688</v>
      </c>
      <c r="O341" s="223"/>
      <c r="P341" s="31">
        <f t="shared" si="5"/>
        <v>-1865.5499999997264</v>
      </c>
      <c r="Q341" s="31">
        <f>SUBTOTAL(9,$F$2:F341)</f>
        <v>161377.30999999974</v>
      </c>
      <c r="R341" s="31">
        <f>SUBTOTAL(9,$G$2:G341)</f>
        <v>159511.76</v>
      </c>
    </row>
    <row r="342" spans="1:18" ht="15.75" customHeight="1">
      <c r="A342" s="43">
        <v>273</v>
      </c>
      <c r="B342" s="28">
        <v>43639</v>
      </c>
      <c r="C342" s="29" t="s">
        <v>855</v>
      </c>
      <c r="D342" s="52"/>
      <c r="F342" s="30"/>
      <c r="G342" s="30">
        <v>4000</v>
      </c>
      <c r="H342" s="35"/>
      <c r="I342" s="43" t="s">
        <v>91</v>
      </c>
      <c r="J342" s="43" t="s">
        <v>87</v>
      </c>
      <c r="K342" s="43"/>
      <c r="L342" s="263"/>
      <c r="N342" s="13" t="s">
        <v>688</v>
      </c>
      <c r="O342" s="223"/>
      <c r="P342" s="31">
        <f t="shared" si="5"/>
        <v>2134.4500000002736</v>
      </c>
      <c r="Q342" s="31">
        <f>SUBTOTAL(9,$F$2:F342)</f>
        <v>161377.30999999974</v>
      </c>
      <c r="R342" s="31">
        <f>SUBTOTAL(9,$G$2:G342)</f>
        <v>163511.76</v>
      </c>
    </row>
    <row r="343" spans="1:18" ht="15.75" customHeight="1">
      <c r="A343" s="43">
        <v>273</v>
      </c>
      <c r="B343" s="28">
        <v>43640</v>
      </c>
      <c r="C343" s="29" t="s">
        <v>4448</v>
      </c>
      <c r="D343" s="52"/>
      <c r="F343" s="30">
        <v>276.66000000000003</v>
      </c>
      <c r="G343" s="30"/>
      <c r="H343" s="35"/>
      <c r="I343" s="43" t="s">
        <v>89</v>
      </c>
      <c r="J343" s="43" t="s">
        <v>87</v>
      </c>
      <c r="K343" s="43"/>
      <c r="L343" s="263"/>
      <c r="N343" s="13" t="s">
        <v>688</v>
      </c>
      <c r="O343" s="223"/>
      <c r="P343" s="31">
        <f t="shared" si="5"/>
        <v>1857.7900000002701</v>
      </c>
      <c r="Q343" s="31">
        <f>SUBTOTAL(9,$F$2:F343)</f>
        <v>161653.96999999974</v>
      </c>
      <c r="R343" s="31">
        <f>SUBTOTAL(9,$G$2:G343)</f>
        <v>163511.76</v>
      </c>
    </row>
    <row r="344" spans="1:18" ht="15.75" customHeight="1">
      <c r="A344" s="43">
        <v>273</v>
      </c>
      <c r="B344" s="28">
        <v>43641</v>
      </c>
      <c r="C344" s="29" t="s">
        <v>986</v>
      </c>
      <c r="D344" s="52"/>
      <c r="F344" s="30">
        <v>846.29</v>
      </c>
      <c r="G344" s="30"/>
      <c r="H344" s="35"/>
      <c r="I344" s="43" t="s">
        <v>89</v>
      </c>
      <c r="J344" s="43" t="s">
        <v>87</v>
      </c>
      <c r="K344" s="43"/>
      <c r="L344" s="263"/>
      <c r="N344" s="13" t="s">
        <v>688</v>
      </c>
      <c r="O344" s="223"/>
      <c r="P344" s="31">
        <f t="shared" si="5"/>
        <v>1011.5000000002619</v>
      </c>
      <c r="Q344" s="31">
        <f>SUBTOTAL(9,$F$2:F344)</f>
        <v>162500.25999999975</v>
      </c>
      <c r="R344" s="31">
        <f>SUBTOTAL(9,$G$2:G344)</f>
        <v>163511.76</v>
      </c>
    </row>
    <row r="345" spans="1:18" ht="15.75" customHeight="1">
      <c r="A345" s="43">
        <v>273</v>
      </c>
      <c r="B345" s="28">
        <v>43644</v>
      </c>
      <c r="C345" s="29" t="s">
        <v>4449</v>
      </c>
      <c r="D345" s="52"/>
      <c r="F345" s="30">
        <v>89</v>
      </c>
      <c r="G345" s="30"/>
      <c r="H345" s="35"/>
      <c r="I345" s="43" t="s">
        <v>89</v>
      </c>
      <c r="J345" s="43" t="s">
        <v>87</v>
      </c>
      <c r="K345" s="43"/>
      <c r="L345" s="263"/>
      <c r="N345" s="13" t="s">
        <v>688</v>
      </c>
      <c r="O345" s="223"/>
      <c r="P345" s="31">
        <f t="shared" si="5"/>
        <v>922.50000000026193</v>
      </c>
      <c r="Q345" s="31">
        <f>SUBTOTAL(9,$F$2:F345)</f>
        <v>162589.25999999975</v>
      </c>
      <c r="R345" s="31">
        <f>SUBTOTAL(9,$G$2:G345)</f>
        <v>163511.76</v>
      </c>
    </row>
    <row r="346" spans="1:18" ht="15.75" customHeight="1">
      <c r="A346" s="43">
        <v>273</v>
      </c>
      <c r="B346" s="28">
        <v>43649</v>
      </c>
      <c r="C346" s="29" t="s">
        <v>899</v>
      </c>
      <c r="D346" s="52"/>
      <c r="F346" s="38">
        <v>277.25</v>
      </c>
      <c r="G346" s="30"/>
      <c r="H346" s="35"/>
      <c r="I346" s="43" t="s">
        <v>91</v>
      </c>
      <c r="J346" s="43" t="s">
        <v>87</v>
      </c>
      <c r="K346" s="43"/>
      <c r="L346" s="263"/>
      <c r="N346" s="13" t="s">
        <v>688</v>
      </c>
      <c r="O346" s="223"/>
      <c r="P346" s="31">
        <f t="shared" si="5"/>
        <v>645.25000000026193</v>
      </c>
      <c r="Q346" s="31">
        <f>SUBTOTAL(9,$F$2:F346)</f>
        <v>162866.50999999975</v>
      </c>
      <c r="R346" s="31">
        <f>SUBTOTAL(9,$G$2:G346)</f>
        <v>163511.76</v>
      </c>
    </row>
    <row r="347" spans="1:18" ht="15.75" customHeight="1">
      <c r="A347" s="43">
        <v>273</v>
      </c>
      <c r="B347" s="28">
        <v>43649</v>
      </c>
      <c r="C347" s="29" t="s">
        <v>900</v>
      </c>
      <c r="D347" s="52"/>
      <c r="F347" s="38">
        <v>54.71</v>
      </c>
      <c r="G347" s="30"/>
      <c r="H347" s="35"/>
      <c r="I347" s="43" t="s">
        <v>91</v>
      </c>
      <c r="J347" s="43" t="s">
        <v>87</v>
      </c>
      <c r="K347" s="43"/>
      <c r="L347" s="263"/>
      <c r="N347" s="13" t="s">
        <v>688</v>
      </c>
      <c r="O347" s="223"/>
      <c r="P347" s="31">
        <f t="shared" si="5"/>
        <v>590.54000000027008</v>
      </c>
      <c r="Q347" s="31">
        <f>SUBTOTAL(9,$F$2:F347)</f>
        <v>162921.21999999974</v>
      </c>
      <c r="R347" s="31">
        <f>SUBTOTAL(9,$G$2:G347)</f>
        <v>163511.76</v>
      </c>
    </row>
    <row r="348" spans="1:18" ht="15.75" customHeight="1">
      <c r="A348" s="43">
        <v>273</v>
      </c>
      <c r="B348" s="28">
        <v>43656</v>
      </c>
      <c r="C348" s="29" t="s">
        <v>4450</v>
      </c>
      <c r="D348" s="52"/>
      <c r="F348" s="38"/>
      <c r="G348" s="30">
        <v>350.05</v>
      </c>
      <c r="H348" s="35"/>
      <c r="I348" s="43" t="s">
        <v>89</v>
      </c>
      <c r="J348" s="43" t="s">
        <v>87</v>
      </c>
      <c r="K348" s="43"/>
      <c r="L348" s="263"/>
      <c r="N348" s="13" t="s">
        <v>688</v>
      </c>
      <c r="O348" s="223"/>
      <c r="P348" s="31">
        <f t="shared" si="5"/>
        <v>940.59000000025844</v>
      </c>
      <c r="Q348" s="31">
        <f>SUBTOTAL(9,$F$2:F348)</f>
        <v>162921.21999999974</v>
      </c>
      <c r="R348" s="31">
        <f>SUBTOTAL(9,$G$2:G348)</f>
        <v>163861.81</v>
      </c>
    </row>
    <row r="349" spans="1:18" ht="15.75" customHeight="1">
      <c r="A349" s="43">
        <v>273</v>
      </c>
      <c r="B349" s="28">
        <v>43656</v>
      </c>
      <c r="C349" s="29" t="s">
        <v>4450</v>
      </c>
      <c r="D349" s="52"/>
      <c r="F349" s="38"/>
      <c r="G349" s="30">
        <v>349.99</v>
      </c>
      <c r="H349" s="35"/>
      <c r="I349" s="43" t="s">
        <v>89</v>
      </c>
      <c r="J349" s="43" t="s">
        <v>87</v>
      </c>
      <c r="K349" s="43"/>
      <c r="L349" s="263"/>
      <c r="N349" s="13" t="s">
        <v>688</v>
      </c>
      <c r="O349" s="223"/>
      <c r="P349" s="31">
        <f t="shared" si="5"/>
        <v>1290.5800000002491</v>
      </c>
      <c r="Q349" s="31">
        <f>SUBTOTAL(9,$F$2:F349)</f>
        <v>162921.21999999974</v>
      </c>
      <c r="R349" s="31">
        <f>SUBTOTAL(9,$G$2:G349)</f>
        <v>164211.79999999999</v>
      </c>
    </row>
    <row r="350" spans="1:18" ht="15.75" customHeight="1">
      <c r="A350" s="43">
        <v>273</v>
      </c>
      <c r="B350" s="28">
        <v>43657</v>
      </c>
      <c r="C350" s="29" t="s">
        <v>2460</v>
      </c>
      <c r="D350" s="52"/>
      <c r="F350" s="38">
        <v>24.92</v>
      </c>
      <c r="G350" s="30"/>
      <c r="H350" s="35"/>
      <c r="I350" s="43" t="s">
        <v>89</v>
      </c>
      <c r="J350" s="43" t="s">
        <v>87</v>
      </c>
      <c r="K350" s="43"/>
      <c r="L350" s="263"/>
      <c r="N350" s="13" t="s">
        <v>688</v>
      </c>
      <c r="O350" s="223"/>
      <c r="P350" s="31">
        <f t="shared" si="5"/>
        <v>1265.6600000002363</v>
      </c>
      <c r="Q350" s="31">
        <f>SUBTOTAL(9,$F$2:F350)</f>
        <v>162946.13999999975</v>
      </c>
      <c r="R350" s="31">
        <f>SUBTOTAL(9,$G$2:G350)</f>
        <v>164211.79999999999</v>
      </c>
    </row>
    <row r="351" spans="1:18" ht="15.75" customHeight="1">
      <c r="A351" s="43">
        <v>273</v>
      </c>
      <c r="B351" s="28">
        <v>43661</v>
      </c>
      <c r="C351" s="29" t="s">
        <v>1351</v>
      </c>
      <c r="D351" s="52"/>
      <c r="F351" s="38">
        <v>36</v>
      </c>
      <c r="G351" s="30"/>
      <c r="H351" s="35"/>
      <c r="I351" s="43" t="s">
        <v>89</v>
      </c>
      <c r="J351" s="43" t="s">
        <v>87</v>
      </c>
      <c r="K351" s="43" t="s">
        <v>1351</v>
      </c>
      <c r="L351" s="263">
        <v>165</v>
      </c>
      <c r="N351" s="13" t="s">
        <v>688</v>
      </c>
      <c r="O351" s="223"/>
      <c r="P351" s="31">
        <f t="shared" si="5"/>
        <v>1229.6600000002363</v>
      </c>
      <c r="Q351" s="31">
        <f>SUBTOTAL(9,$F$2:F351)</f>
        <v>162982.13999999975</v>
      </c>
      <c r="R351" s="31">
        <f>SUBTOTAL(9,$G$2:G351)</f>
        <v>164211.79999999999</v>
      </c>
    </row>
    <row r="352" spans="1:18" ht="15.75" customHeight="1">
      <c r="A352" s="43">
        <v>273</v>
      </c>
      <c r="B352" s="28">
        <v>43661</v>
      </c>
      <c r="C352" s="29" t="s">
        <v>4451</v>
      </c>
      <c r="D352" s="52"/>
      <c r="F352" s="38">
        <v>2600</v>
      </c>
      <c r="G352" s="30"/>
      <c r="H352" s="35"/>
      <c r="I352" s="43" t="s">
        <v>89</v>
      </c>
      <c r="J352" s="43" t="s">
        <v>87</v>
      </c>
      <c r="K352" s="43" t="s">
        <v>4452</v>
      </c>
      <c r="L352" s="263">
        <v>5468</v>
      </c>
      <c r="N352" s="13" t="s">
        <v>688</v>
      </c>
      <c r="O352" s="223"/>
      <c r="P352" s="31">
        <f t="shared" si="5"/>
        <v>-1370.3399999997637</v>
      </c>
      <c r="Q352" s="31">
        <f>SUBTOTAL(9,$F$2:F352)</f>
        <v>165582.13999999975</v>
      </c>
      <c r="R352" s="31">
        <f>SUBTOTAL(9,$G$2:G352)</f>
        <v>164211.79999999999</v>
      </c>
    </row>
    <row r="353" spans="1:18" ht="15.75" customHeight="1">
      <c r="A353" s="43">
        <v>273</v>
      </c>
      <c r="B353" s="28">
        <v>43663</v>
      </c>
      <c r="C353" s="29" t="s">
        <v>4453</v>
      </c>
      <c r="D353" s="52"/>
      <c r="F353" s="38"/>
      <c r="G353" s="30"/>
      <c r="H353" s="35">
        <v>1499.8</v>
      </c>
      <c r="I353" s="43"/>
      <c r="J353" s="43" t="s">
        <v>87</v>
      </c>
      <c r="K353" s="43"/>
      <c r="L353" s="263"/>
      <c r="N353" s="13" t="s">
        <v>688</v>
      </c>
      <c r="O353" s="223"/>
      <c r="P353" s="31">
        <f t="shared" si="5"/>
        <v>-1370.3399999997637</v>
      </c>
      <c r="Q353" s="31">
        <f>SUBTOTAL(9,$F$2:F353)</f>
        <v>165582.13999999975</v>
      </c>
      <c r="R353" s="31">
        <f>SUBTOTAL(9,$G$2:G353)</f>
        <v>164211.79999999999</v>
      </c>
    </row>
    <row r="354" spans="1:18" ht="15.75" customHeight="1">
      <c r="A354" s="43">
        <v>273</v>
      </c>
      <c r="B354" s="28">
        <v>43666</v>
      </c>
      <c r="C354" s="29" t="s">
        <v>901</v>
      </c>
      <c r="D354" s="52"/>
      <c r="F354" s="38">
        <v>22.44</v>
      </c>
      <c r="G354" s="30"/>
      <c r="H354" s="35"/>
      <c r="I354" s="43" t="s">
        <v>91</v>
      </c>
      <c r="J354" s="43" t="s">
        <v>87</v>
      </c>
      <c r="K354" s="43"/>
      <c r="L354" s="263"/>
      <c r="N354" s="13" t="s">
        <v>688</v>
      </c>
      <c r="O354" s="223"/>
      <c r="P354" s="31">
        <f t="shared" si="5"/>
        <v>-1392.779999999766</v>
      </c>
      <c r="Q354" s="31">
        <f>SUBTOTAL(9,$F$2:F354)</f>
        <v>165604.57999999975</v>
      </c>
      <c r="R354" s="31">
        <f>SUBTOTAL(9,$G$2:G354)</f>
        <v>164211.79999999999</v>
      </c>
    </row>
    <row r="355" spans="1:18" ht="15.75" customHeight="1">
      <c r="A355" s="43">
        <v>273</v>
      </c>
      <c r="B355" s="28">
        <v>43669</v>
      </c>
      <c r="C355" s="29" t="s">
        <v>986</v>
      </c>
      <c r="D355" s="52"/>
      <c r="F355" s="38">
        <v>29.91</v>
      </c>
      <c r="G355" s="30"/>
      <c r="H355" s="35"/>
      <c r="I355" s="43" t="s">
        <v>89</v>
      </c>
      <c r="J355" s="43" t="s">
        <v>87</v>
      </c>
      <c r="K355" s="43" t="s">
        <v>986</v>
      </c>
      <c r="L355" s="263">
        <v>4390</v>
      </c>
      <c r="N355" s="13" t="s">
        <v>688</v>
      </c>
      <c r="O355" s="223"/>
      <c r="P355" s="31">
        <f t="shared" si="5"/>
        <v>-1422.6899999997695</v>
      </c>
      <c r="Q355" s="31">
        <f>SUBTOTAL(9,$F$2:F355)</f>
        <v>165634.48999999976</v>
      </c>
      <c r="R355" s="31">
        <f>SUBTOTAL(9,$G$2:G355)</f>
        <v>164211.79999999999</v>
      </c>
    </row>
    <row r="356" spans="1:18" ht="15.75" customHeight="1">
      <c r="A356" s="43">
        <v>273</v>
      </c>
      <c r="B356" s="28">
        <v>43671</v>
      </c>
      <c r="C356" s="29" t="s">
        <v>1385</v>
      </c>
      <c r="D356" s="52"/>
      <c r="F356" s="30"/>
      <c r="G356" s="30"/>
      <c r="H356" s="14"/>
      <c r="I356" s="42"/>
      <c r="J356" s="43" t="s">
        <v>87</v>
      </c>
      <c r="K356" s="43" t="s">
        <v>4454</v>
      </c>
      <c r="L356" s="263"/>
      <c r="N356" s="13" t="s">
        <v>688</v>
      </c>
      <c r="O356" s="223"/>
      <c r="P356" s="31">
        <f t="shared" si="5"/>
        <v>-1422.6899999997695</v>
      </c>
      <c r="Q356" s="31">
        <f>SUBTOTAL(9,$F$2:F356)</f>
        <v>165634.48999999976</v>
      </c>
      <c r="R356" s="31">
        <f>SUBTOTAL(9,$G$2:G356)</f>
        <v>164211.79999999999</v>
      </c>
    </row>
    <row r="357" spans="1:18" ht="15.75" customHeight="1">
      <c r="A357" s="43">
        <v>273</v>
      </c>
      <c r="B357" s="28">
        <v>43674</v>
      </c>
      <c r="C357" s="29" t="s">
        <v>949</v>
      </c>
      <c r="D357" s="52"/>
      <c r="F357" s="30">
        <v>280</v>
      </c>
      <c r="G357" s="30"/>
      <c r="H357" s="35"/>
      <c r="I357" s="43" t="s">
        <v>89</v>
      </c>
      <c r="J357" s="43" t="s">
        <v>87</v>
      </c>
      <c r="K357" s="43"/>
      <c r="L357" s="263"/>
      <c r="N357" s="13" t="s">
        <v>688</v>
      </c>
      <c r="O357" s="223"/>
      <c r="P357" s="31">
        <f t="shared" si="5"/>
        <v>-1702.6899999997695</v>
      </c>
      <c r="Q357" s="31">
        <f>SUBTOTAL(9,$F$2:F357)</f>
        <v>165914.48999999976</v>
      </c>
      <c r="R357" s="31">
        <f>SUBTOTAL(9,$G$2:G357)</f>
        <v>164211.79999999999</v>
      </c>
    </row>
    <row r="358" spans="1:18" ht="15.75" customHeight="1">
      <c r="A358" s="43">
        <v>273</v>
      </c>
      <c r="B358" s="28">
        <v>43677</v>
      </c>
      <c r="C358" s="29" t="s">
        <v>4455</v>
      </c>
      <c r="D358" s="52"/>
      <c r="F358" s="30"/>
      <c r="G358" s="30"/>
      <c r="H358" s="35">
        <v>43.76</v>
      </c>
      <c r="I358" s="43"/>
      <c r="J358" s="43" t="s">
        <v>87</v>
      </c>
      <c r="K358" s="43"/>
      <c r="L358" s="263"/>
      <c r="N358" s="13" t="s">
        <v>688</v>
      </c>
      <c r="O358" s="223"/>
      <c r="P358" s="31">
        <f t="shared" si="5"/>
        <v>-1702.6899999997695</v>
      </c>
      <c r="Q358" s="31">
        <f>SUBTOTAL(9,$F$2:F358)</f>
        <v>165914.48999999976</v>
      </c>
      <c r="R358" s="31">
        <f>SUBTOTAL(9,$G$2:G358)</f>
        <v>164211.79999999999</v>
      </c>
    </row>
    <row r="359" spans="1:18" ht="15.75" customHeight="1">
      <c r="A359" s="43">
        <v>273</v>
      </c>
      <c r="B359" s="28">
        <v>43678</v>
      </c>
      <c r="C359" s="29" t="s">
        <v>1698</v>
      </c>
      <c r="D359" s="52"/>
      <c r="F359" s="38">
        <v>508.94</v>
      </c>
      <c r="G359" s="30"/>
      <c r="H359" s="35"/>
      <c r="I359" s="43" t="s">
        <v>91</v>
      </c>
      <c r="J359" s="43" t="s">
        <v>87</v>
      </c>
      <c r="K359" s="43"/>
      <c r="L359" s="263"/>
      <c r="N359" s="13" t="s">
        <v>688</v>
      </c>
      <c r="O359" s="223"/>
      <c r="P359" s="31">
        <f t="shared" si="5"/>
        <v>-2211.6299999997718</v>
      </c>
      <c r="Q359" s="31">
        <f>SUBTOTAL(9,$F$2:F359)</f>
        <v>166423.42999999976</v>
      </c>
      <c r="R359" s="31">
        <f>SUBTOTAL(9,$G$2:G359)</f>
        <v>164211.79999999999</v>
      </c>
    </row>
    <row r="360" spans="1:18" ht="15.75" customHeight="1">
      <c r="A360" s="43">
        <v>273</v>
      </c>
      <c r="B360" s="28">
        <v>43678</v>
      </c>
      <c r="C360" s="29" t="s">
        <v>1699</v>
      </c>
      <c r="D360" s="52"/>
      <c r="F360" s="38">
        <v>95.76</v>
      </c>
      <c r="G360" s="30"/>
      <c r="H360" s="35"/>
      <c r="I360" s="43" t="s">
        <v>91</v>
      </c>
      <c r="J360" s="43" t="s">
        <v>87</v>
      </c>
      <c r="K360" s="43"/>
      <c r="L360" s="263"/>
      <c r="N360" s="13" t="s">
        <v>688</v>
      </c>
      <c r="O360" s="223"/>
      <c r="P360" s="31">
        <f t="shared" si="5"/>
        <v>-2307.3899999997811</v>
      </c>
      <c r="Q360" s="31">
        <f>SUBTOTAL(9,$F$2:F360)</f>
        <v>166519.18999999977</v>
      </c>
      <c r="R360" s="31">
        <f>SUBTOTAL(9,$G$2:G360)</f>
        <v>164211.79999999999</v>
      </c>
    </row>
    <row r="361" spans="1:18" ht="15.75" customHeight="1">
      <c r="A361" s="43">
        <v>273</v>
      </c>
      <c r="B361" s="28">
        <v>43682</v>
      </c>
      <c r="C361" s="29" t="s">
        <v>4456</v>
      </c>
      <c r="D361" s="52"/>
      <c r="F361" s="496"/>
      <c r="G361" s="30"/>
      <c r="H361" s="35">
        <v>834.22</v>
      </c>
      <c r="I361" s="43"/>
      <c r="J361" s="43" t="s">
        <v>87</v>
      </c>
      <c r="K361" s="43"/>
      <c r="L361" s="263"/>
      <c r="N361" s="13" t="s">
        <v>688</v>
      </c>
      <c r="O361" s="223"/>
      <c r="P361" s="31">
        <f t="shared" si="5"/>
        <v>-2307.3899999997811</v>
      </c>
      <c r="Q361" s="31">
        <f>SUBTOTAL(9,$F$2:F361)</f>
        <v>166519.18999999977</v>
      </c>
      <c r="R361" s="31">
        <f>SUBTOTAL(9,$G$2:G361)</f>
        <v>164211.79999999999</v>
      </c>
    </row>
    <row r="362" spans="1:18" ht="15.75" customHeight="1">
      <c r="A362" s="43">
        <v>273</v>
      </c>
      <c r="B362" s="28">
        <v>43685</v>
      </c>
      <c r="C362" s="29" t="s">
        <v>855</v>
      </c>
      <c r="D362" s="52"/>
      <c r="F362" s="30"/>
      <c r="G362" s="30">
        <v>4000</v>
      </c>
      <c r="H362" s="35"/>
      <c r="I362" s="43" t="s">
        <v>266</v>
      </c>
      <c r="J362" s="43" t="s">
        <v>87</v>
      </c>
      <c r="K362" s="43"/>
      <c r="L362" s="263"/>
      <c r="N362" s="13" t="s">
        <v>688</v>
      </c>
      <c r="O362" s="223"/>
      <c r="P362" s="31">
        <f t="shared" si="5"/>
        <v>1692.6100000002189</v>
      </c>
      <c r="Q362" s="31">
        <f>SUBTOTAL(9,$F$2:F362)</f>
        <v>166519.18999999977</v>
      </c>
      <c r="R362" s="31">
        <f>SUBTOTAL(9,$G$2:G362)</f>
        <v>168211.8</v>
      </c>
    </row>
    <row r="363" spans="1:18" ht="15.75" customHeight="1">
      <c r="A363" s="43">
        <v>273</v>
      </c>
      <c r="B363" s="28">
        <v>43688</v>
      </c>
      <c r="C363" s="29" t="s">
        <v>2460</v>
      </c>
      <c r="D363" s="52"/>
      <c r="F363" s="30">
        <v>29.91</v>
      </c>
      <c r="G363" s="30"/>
      <c r="H363" s="35"/>
      <c r="I363" s="43" t="s">
        <v>89</v>
      </c>
      <c r="J363" s="43" t="s">
        <v>87</v>
      </c>
      <c r="K363" s="43"/>
      <c r="L363" s="263"/>
      <c r="N363" s="13" t="s">
        <v>688</v>
      </c>
      <c r="O363" s="223"/>
      <c r="P363" s="31">
        <f t="shared" si="5"/>
        <v>1662.7000000002154</v>
      </c>
      <c r="Q363" s="31">
        <f>SUBTOTAL(9,$F$2:F363)</f>
        <v>166549.09999999977</v>
      </c>
      <c r="R363" s="31">
        <f>SUBTOTAL(9,$G$2:G363)</f>
        <v>168211.8</v>
      </c>
    </row>
    <row r="364" spans="1:18" ht="15.75" customHeight="1">
      <c r="A364" s="43">
        <v>273</v>
      </c>
      <c r="B364" s="28">
        <v>43697</v>
      </c>
      <c r="C364" s="29" t="s">
        <v>1701</v>
      </c>
      <c r="D364" s="52"/>
      <c r="F364" s="559">
        <v>39.409999999999997</v>
      </c>
      <c r="G364" s="30"/>
      <c r="H364" s="35"/>
      <c r="I364" s="43" t="s">
        <v>91</v>
      </c>
      <c r="J364" s="43" t="s">
        <v>87</v>
      </c>
      <c r="K364" s="43"/>
      <c r="L364" s="263"/>
      <c r="N364" s="13" t="s">
        <v>688</v>
      </c>
      <c r="O364" s="223"/>
      <c r="P364" s="31">
        <f t="shared" si="5"/>
        <v>1623.2900000002119</v>
      </c>
      <c r="Q364" s="31">
        <f>SUBTOTAL(9,$F$2:F364)</f>
        <v>166588.50999999978</v>
      </c>
      <c r="R364" s="31">
        <f>SUBTOTAL(9,$G$2:G364)</f>
        <v>168211.8</v>
      </c>
    </row>
    <row r="365" spans="1:18" ht="15.75" customHeight="1">
      <c r="A365" s="43">
        <v>273</v>
      </c>
      <c r="B365" s="28">
        <v>43704</v>
      </c>
      <c r="C365" s="29" t="s">
        <v>4457</v>
      </c>
      <c r="D365" s="52"/>
      <c r="F365" s="30">
        <v>280</v>
      </c>
      <c r="G365" s="30"/>
      <c r="H365" s="35"/>
      <c r="I365" s="43" t="s">
        <v>89</v>
      </c>
      <c r="J365" s="43" t="s">
        <v>87</v>
      </c>
      <c r="K365" s="43"/>
      <c r="L365" s="263"/>
      <c r="N365" s="13" t="s">
        <v>688</v>
      </c>
      <c r="O365" s="223"/>
      <c r="P365" s="31">
        <f t="shared" si="5"/>
        <v>1343.2900000002119</v>
      </c>
      <c r="Q365" s="31">
        <f>SUBTOTAL(9,$F$2:F365)</f>
        <v>166868.50999999978</v>
      </c>
      <c r="R365" s="31">
        <f>SUBTOTAL(9,$G$2:G365)</f>
        <v>168211.8</v>
      </c>
    </row>
    <row r="366" spans="1:18" ht="15.75" customHeight="1">
      <c r="A366" s="43">
        <v>273</v>
      </c>
      <c r="B366" s="28">
        <v>43711</v>
      </c>
      <c r="C366" s="29" t="s">
        <v>905</v>
      </c>
      <c r="D366" s="52"/>
      <c r="F366" s="38">
        <v>555.42999999999995</v>
      </c>
      <c r="G366" s="30"/>
      <c r="H366" s="35"/>
      <c r="I366" s="43" t="s">
        <v>91</v>
      </c>
      <c r="J366" s="43" t="s">
        <v>87</v>
      </c>
      <c r="K366" s="43"/>
      <c r="L366" s="263"/>
      <c r="N366" s="13" t="s">
        <v>688</v>
      </c>
      <c r="O366" s="223"/>
      <c r="P366" s="31">
        <f t="shared" si="5"/>
        <v>787.86000000021886</v>
      </c>
      <c r="Q366" s="31">
        <f>SUBTOTAL(9,$F$2:F366)</f>
        <v>167423.93999999977</v>
      </c>
      <c r="R366" s="31">
        <f>SUBTOTAL(9,$G$2:G366)</f>
        <v>168211.8</v>
      </c>
    </row>
    <row r="367" spans="1:18" ht="15.75" customHeight="1">
      <c r="A367" s="43">
        <v>273</v>
      </c>
      <c r="B367" s="28">
        <v>43711</v>
      </c>
      <c r="C367" s="29" t="s">
        <v>906</v>
      </c>
      <c r="D367" s="52"/>
      <c r="F367" s="38">
        <v>106.6</v>
      </c>
      <c r="G367" s="30"/>
      <c r="H367" s="35"/>
      <c r="I367" s="43" t="s">
        <v>91</v>
      </c>
      <c r="J367" s="43" t="s">
        <v>87</v>
      </c>
      <c r="K367" s="43"/>
      <c r="L367" s="263"/>
      <c r="N367" s="13" t="s">
        <v>688</v>
      </c>
      <c r="O367" s="223"/>
      <c r="P367" s="31">
        <f t="shared" si="5"/>
        <v>681.26000000021304</v>
      </c>
      <c r="Q367" s="31">
        <f>SUBTOTAL(9,$F$2:F367)</f>
        <v>167530.53999999978</v>
      </c>
      <c r="R367" s="31">
        <f>SUBTOTAL(9,$G$2:G367)</f>
        <v>168211.8</v>
      </c>
    </row>
    <row r="368" spans="1:18" ht="15.75" customHeight="1">
      <c r="A368" s="43">
        <v>273</v>
      </c>
      <c r="B368" s="28">
        <v>43713</v>
      </c>
      <c r="C368" s="29" t="s">
        <v>4456</v>
      </c>
      <c r="D368" s="52"/>
      <c r="F368" s="496"/>
      <c r="G368" s="30"/>
      <c r="H368" s="35"/>
      <c r="I368" s="43"/>
      <c r="J368" s="43" t="s">
        <v>87</v>
      </c>
      <c r="K368" s="43"/>
      <c r="L368" s="263"/>
      <c r="N368" s="13" t="s">
        <v>688</v>
      </c>
      <c r="O368" s="223"/>
      <c r="P368" s="31">
        <f t="shared" si="5"/>
        <v>681.26000000021304</v>
      </c>
      <c r="Q368" s="31">
        <f>SUBTOTAL(9,$F$2:F368)</f>
        <v>167530.53999999978</v>
      </c>
      <c r="R368" s="31">
        <f>SUBTOTAL(9,$G$2:G368)</f>
        <v>168211.8</v>
      </c>
    </row>
    <row r="369" spans="1:18" ht="15.75" customHeight="1">
      <c r="A369" s="43">
        <v>273</v>
      </c>
      <c r="B369" s="28">
        <v>43719</v>
      </c>
      <c r="C369" s="29" t="s">
        <v>2460</v>
      </c>
      <c r="D369" s="52"/>
      <c r="F369" s="30">
        <v>29.91</v>
      </c>
      <c r="G369" s="30"/>
      <c r="H369" s="35"/>
      <c r="I369" s="43"/>
      <c r="J369" s="43"/>
      <c r="K369" s="43"/>
      <c r="L369" s="263"/>
      <c r="N369" s="13" t="s">
        <v>688</v>
      </c>
      <c r="O369" s="223"/>
      <c r="P369" s="31">
        <f t="shared" si="5"/>
        <v>651.35000000020955</v>
      </c>
      <c r="Q369" s="31">
        <f>SUBTOTAL(9,$F$2:F369)</f>
        <v>167560.44999999978</v>
      </c>
      <c r="R369" s="31">
        <f>SUBTOTAL(9,$G$2:G369)</f>
        <v>168211.8</v>
      </c>
    </row>
    <row r="370" spans="1:18" ht="15.75" customHeight="1">
      <c r="A370" s="43">
        <v>273</v>
      </c>
      <c r="B370" s="28">
        <v>43728</v>
      </c>
      <c r="C370" s="29" t="s">
        <v>907</v>
      </c>
      <c r="D370" s="52"/>
      <c r="F370" s="559">
        <v>53.34</v>
      </c>
      <c r="G370" s="30"/>
      <c r="H370" s="35"/>
      <c r="I370" s="43" t="s">
        <v>91</v>
      </c>
      <c r="J370" s="43" t="s">
        <v>87</v>
      </c>
      <c r="K370" s="43"/>
      <c r="L370" s="263"/>
      <c r="N370" s="13" t="s">
        <v>688</v>
      </c>
      <c r="O370" s="223"/>
      <c r="P370" s="31">
        <f t="shared" si="5"/>
        <v>598.01000000021304</v>
      </c>
      <c r="Q370" s="31">
        <f>SUBTOTAL(9,$F$2:F370)</f>
        <v>167613.78999999978</v>
      </c>
      <c r="R370" s="31">
        <f>SUBTOTAL(9,$G$2:G370)</f>
        <v>168211.8</v>
      </c>
    </row>
    <row r="371" spans="1:18" ht="15.75" customHeight="1">
      <c r="A371" s="43">
        <v>273</v>
      </c>
      <c r="B371" s="28">
        <v>43732</v>
      </c>
      <c r="C371" s="29" t="s">
        <v>4261</v>
      </c>
      <c r="D371" s="52"/>
      <c r="F371" s="30">
        <v>280</v>
      </c>
      <c r="G371" s="30"/>
      <c r="H371" s="35"/>
      <c r="I371" s="43" t="s">
        <v>89</v>
      </c>
      <c r="J371" s="43" t="s">
        <v>87</v>
      </c>
      <c r="K371" s="43"/>
      <c r="L371" s="263"/>
      <c r="N371" s="13" t="s">
        <v>688</v>
      </c>
      <c r="O371" s="223"/>
      <c r="P371" s="31">
        <f t="shared" si="5"/>
        <v>318.01000000021304</v>
      </c>
      <c r="Q371" s="31">
        <f>SUBTOTAL(9,$F$2:F371)</f>
        <v>167893.78999999978</v>
      </c>
      <c r="R371" s="31">
        <f>SUBTOTAL(9,$G$2:G371)</f>
        <v>168211.8</v>
      </c>
    </row>
    <row r="372" spans="1:18" ht="15.75" customHeight="1">
      <c r="A372" s="43">
        <v>273</v>
      </c>
      <c r="B372" s="28">
        <v>43748</v>
      </c>
      <c r="C372" s="29" t="s">
        <v>4459</v>
      </c>
      <c r="D372" s="52"/>
      <c r="F372" s="30"/>
      <c r="G372" s="30"/>
      <c r="H372" s="35">
        <v>330.1</v>
      </c>
      <c r="I372" s="43"/>
      <c r="J372" s="43" t="s">
        <v>87</v>
      </c>
      <c r="K372" s="43"/>
      <c r="L372" s="263"/>
      <c r="N372" s="13" t="s">
        <v>688</v>
      </c>
      <c r="O372" s="223"/>
      <c r="P372" s="31">
        <f t="shared" si="5"/>
        <v>318.01000000021304</v>
      </c>
      <c r="Q372" s="31">
        <f>SUBTOTAL(9,$F$2:F372)</f>
        <v>167893.78999999978</v>
      </c>
      <c r="R372" s="31">
        <f>SUBTOTAL(9,$G$2:G372)</f>
        <v>168211.8</v>
      </c>
    </row>
    <row r="373" spans="1:18" ht="15.75" customHeight="1">
      <c r="A373" s="43">
        <v>273</v>
      </c>
      <c r="B373" s="28">
        <v>43749</v>
      </c>
      <c r="C373" s="29" t="s">
        <v>4458</v>
      </c>
      <c r="D373" s="52"/>
      <c r="F373" s="30">
        <v>4.9800000000000004</v>
      </c>
      <c r="G373" s="30"/>
      <c r="H373" s="35"/>
      <c r="I373" s="43" t="s">
        <v>89</v>
      </c>
      <c r="J373" s="43" t="s">
        <v>87</v>
      </c>
      <c r="K373" s="43"/>
      <c r="L373" s="263"/>
      <c r="N373" s="13" t="s">
        <v>688</v>
      </c>
      <c r="O373" s="223"/>
      <c r="P373" s="31">
        <f t="shared" si="5"/>
        <v>313.03000000020256</v>
      </c>
      <c r="Q373" s="31">
        <f>SUBTOTAL(9,$F$2:F373)</f>
        <v>167898.76999999979</v>
      </c>
      <c r="R373" s="31">
        <f>SUBTOTAL(9,$G$2:G373)</f>
        <v>168211.8</v>
      </c>
    </row>
    <row r="374" spans="1:18" ht="15.75" customHeight="1">
      <c r="A374" s="43">
        <v>273</v>
      </c>
      <c r="B374" s="28">
        <v>43763</v>
      </c>
      <c r="C374" s="29" t="s">
        <v>166</v>
      </c>
      <c r="D374" s="52"/>
      <c r="F374" s="30">
        <v>32.9</v>
      </c>
      <c r="G374" s="30"/>
      <c r="H374" s="35"/>
      <c r="I374" s="43"/>
      <c r="J374" s="43"/>
      <c r="K374" s="43"/>
      <c r="L374" s="263"/>
      <c r="N374" s="13" t="s">
        <v>688</v>
      </c>
      <c r="O374" s="223"/>
      <c r="P374" s="31">
        <f t="shared" si="5"/>
        <v>280.13000000020838</v>
      </c>
      <c r="Q374" s="31">
        <f>SUBTOTAL(9,$F$2:F374)</f>
        <v>167931.66999999978</v>
      </c>
      <c r="R374" s="31">
        <f>SUBTOTAL(9,$G$2:G374)</f>
        <v>168211.8</v>
      </c>
    </row>
    <row r="375" spans="1:18" ht="15.75" customHeight="1">
      <c r="A375" s="43">
        <v>273</v>
      </c>
      <c r="B375" s="28">
        <v>43763</v>
      </c>
      <c r="C375" s="29" t="s">
        <v>2082</v>
      </c>
      <c r="D375" s="52"/>
      <c r="F375" s="30">
        <v>30.8</v>
      </c>
      <c r="G375" s="30"/>
      <c r="H375" s="35"/>
      <c r="I375" s="43"/>
      <c r="J375" s="43"/>
      <c r="K375" s="43"/>
      <c r="L375" s="263"/>
      <c r="N375" s="13" t="s">
        <v>688</v>
      </c>
      <c r="O375" s="223"/>
      <c r="P375" s="31">
        <f t="shared" si="5"/>
        <v>249.33000000022002</v>
      </c>
      <c r="Q375" s="31">
        <f>SUBTOTAL(9,$F$2:F375)</f>
        <v>167962.46999999977</v>
      </c>
      <c r="R375" s="31">
        <f>SUBTOTAL(9,$G$2:G375)</f>
        <v>168211.8</v>
      </c>
    </row>
    <row r="376" spans="1:18" ht="15.75" customHeight="1">
      <c r="A376" s="43">
        <v>273</v>
      </c>
      <c r="B376" s="28">
        <v>43763</v>
      </c>
      <c r="C376" s="29" t="s">
        <v>2082</v>
      </c>
      <c r="D376" s="52"/>
      <c r="F376" s="30">
        <v>17.8</v>
      </c>
      <c r="G376" s="30"/>
      <c r="H376" s="35"/>
      <c r="I376" s="43"/>
      <c r="J376" s="43"/>
      <c r="K376" s="43"/>
      <c r="L376" s="263"/>
      <c r="N376" s="13" t="s">
        <v>688</v>
      </c>
      <c r="O376" s="223"/>
      <c r="P376" s="31">
        <f t="shared" si="5"/>
        <v>231.53000000023167</v>
      </c>
      <c r="Q376" s="31">
        <f>SUBTOTAL(9,$F$2:F376)</f>
        <v>167980.26999999976</v>
      </c>
      <c r="R376" s="31">
        <f>SUBTOTAL(9,$G$2:G376)</f>
        <v>168211.8</v>
      </c>
    </row>
    <row r="377" spans="1:18" ht="15.75" customHeight="1">
      <c r="A377" s="43">
        <v>273</v>
      </c>
      <c r="B377" s="28">
        <v>43763</v>
      </c>
      <c r="C377" s="29" t="s">
        <v>4460</v>
      </c>
      <c r="D377" s="52"/>
      <c r="F377" s="30">
        <v>400</v>
      </c>
      <c r="G377" s="30"/>
      <c r="H377" s="35"/>
      <c r="I377" s="43"/>
      <c r="J377" s="43"/>
      <c r="K377" s="43"/>
      <c r="L377" s="263"/>
      <c r="N377" s="13" t="s">
        <v>688</v>
      </c>
      <c r="O377" s="223"/>
      <c r="P377" s="31">
        <f t="shared" si="5"/>
        <v>-168.46999999976833</v>
      </c>
      <c r="Q377" s="31">
        <f>SUBTOTAL(9,$F$2:F377)</f>
        <v>168380.26999999976</v>
      </c>
      <c r="R377" s="31">
        <f>SUBTOTAL(9,$G$2:G377)</f>
        <v>168211.8</v>
      </c>
    </row>
    <row r="378" spans="1:18" ht="15.75" customHeight="1">
      <c r="A378" s="43">
        <v>273</v>
      </c>
      <c r="B378" s="28">
        <v>43769</v>
      </c>
      <c r="C378" s="147" t="s">
        <v>3952</v>
      </c>
      <c r="D378" s="52"/>
      <c r="F378" s="30">
        <v>300</v>
      </c>
      <c r="G378" s="30"/>
      <c r="H378" s="35"/>
      <c r="I378" s="43" t="s">
        <v>91</v>
      </c>
      <c r="J378" s="43" t="s">
        <v>87</v>
      </c>
      <c r="K378" s="43" t="s">
        <v>1319</v>
      </c>
      <c r="L378" s="594"/>
      <c r="N378" s="13" t="s">
        <v>688</v>
      </c>
      <c r="O378" s="223"/>
      <c r="P378" s="31">
        <f t="shared" si="5"/>
        <v>-468.46999999976833</v>
      </c>
      <c r="Q378" s="31">
        <f>SUBTOTAL(9,$F$2:F378)</f>
        <v>168680.26999999976</v>
      </c>
      <c r="R378" s="31">
        <f>SUBTOTAL(9,$G$2:G378)</f>
        <v>168211.8</v>
      </c>
    </row>
    <row r="379" spans="1:18" ht="15.75" customHeight="1">
      <c r="A379" s="43">
        <v>273</v>
      </c>
      <c r="B379" s="28">
        <v>43769</v>
      </c>
      <c r="C379" s="147" t="s">
        <v>3995</v>
      </c>
      <c r="D379" s="52"/>
      <c r="F379" s="30"/>
      <c r="G379" s="30"/>
      <c r="H379" s="35">
        <v>71.56</v>
      </c>
      <c r="I379" s="43"/>
      <c r="J379" s="43"/>
      <c r="K379" s="43"/>
      <c r="L379" s="595"/>
      <c r="N379" s="13" t="s">
        <v>688</v>
      </c>
      <c r="O379" s="223"/>
      <c r="P379" s="31">
        <f t="shared" si="5"/>
        <v>-468.46999999976833</v>
      </c>
      <c r="Q379" s="31">
        <f>SUBTOTAL(9,$F$2:F379)</f>
        <v>168680.26999999976</v>
      </c>
      <c r="R379" s="31">
        <f>SUBTOTAL(9,$G$2:G379)</f>
        <v>168211.8</v>
      </c>
    </row>
    <row r="380" spans="1:18" ht="15.75" customHeight="1">
      <c r="A380" s="43">
        <v>273</v>
      </c>
      <c r="B380" s="28">
        <v>43769</v>
      </c>
      <c r="C380" s="147" t="s">
        <v>1392</v>
      </c>
      <c r="D380" s="52"/>
      <c r="F380" s="30"/>
      <c r="G380" s="30"/>
      <c r="H380" s="35">
        <v>1766.1</v>
      </c>
      <c r="I380" s="43"/>
      <c r="J380" s="43"/>
      <c r="K380" s="43"/>
      <c r="L380" s="263"/>
      <c r="N380" s="13" t="s">
        <v>688</v>
      </c>
      <c r="O380" s="223"/>
      <c r="P380" s="31">
        <f t="shared" si="5"/>
        <v>-468.46999999976833</v>
      </c>
      <c r="Q380" s="31">
        <f>SUBTOTAL(9,$F$2:F380)</f>
        <v>168680.26999999976</v>
      </c>
      <c r="R380" s="31">
        <f>SUBTOTAL(9,$G$2:G380)</f>
        <v>168211.8</v>
      </c>
    </row>
    <row r="381" spans="1:18" ht="15.75" customHeight="1">
      <c r="A381" s="43">
        <v>273</v>
      </c>
      <c r="B381" s="28">
        <v>43769</v>
      </c>
      <c r="C381" s="147" t="s">
        <v>3007</v>
      </c>
      <c r="D381" s="52"/>
      <c r="F381" s="30">
        <v>50</v>
      </c>
      <c r="G381" s="30"/>
      <c r="H381" s="35"/>
      <c r="I381" s="43"/>
      <c r="J381" s="43"/>
      <c r="K381" s="43" t="s">
        <v>3007</v>
      </c>
      <c r="L381" s="263">
        <v>787</v>
      </c>
      <c r="N381" s="13" t="s">
        <v>688</v>
      </c>
      <c r="O381" s="223"/>
      <c r="P381" s="31">
        <f t="shared" si="5"/>
        <v>-518.46999999976833</v>
      </c>
      <c r="Q381" s="31">
        <f>SUBTOTAL(9,$F$2:F381)</f>
        <v>168730.26999999976</v>
      </c>
      <c r="R381" s="31">
        <f>SUBTOTAL(9,$G$2:G381)</f>
        <v>168211.8</v>
      </c>
    </row>
    <row r="382" spans="1:18" ht="15.75" customHeight="1">
      <c r="A382" s="43">
        <v>273</v>
      </c>
      <c r="B382" s="28">
        <v>43769</v>
      </c>
      <c r="C382" s="147" t="s">
        <v>4461</v>
      </c>
      <c r="D382" s="52"/>
      <c r="F382" s="30">
        <v>20</v>
      </c>
      <c r="G382" s="30"/>
      <c r="H382" s="35"/>
      <c r="I382" s="43"/>
      <c r="J382" s="43"/>
      <c r="K382" s="43"/>
      <c r="L382" s="263"/>
      <c r="N382" s="13" t="s">
        <v>688</v>
      </c>
      <c r="O382" s="223"/>
      <c r="P382" s="31">
        <f t="shared" si="5"/>
        <v>-538.46999999976833</v>
      </c>
      <c r="Q382" s="31">
        <f>SUBTOTAL(9,$F$2:F382)</f>
        <v>168750.26999999976</v>
      </c>
      <c r="R382" s="31">
        <f>SUBTOTAL(9,$G$2:G382)</f>
        <v>168211.8</v>
      </c>
    </row>
    <row r="383" spans="1:18" ht="15.75" customHeight="1">
      <c r="A383" s="43">
        <v>273</v>
      </c>
      <c r="B383" s="28">
        <v>43772</v>
      </c>
      <c r="C383" s="29" t="s">
        <v>915</v>
      </c>
      <c r="D383" s="52"/>
      <c r="F383" s="30">
        <v>462.01</v>
      </c>
      <c r="G383" s="30"/>
      <c r="H383" s="35"/>
      <c r="I383" s="43" t="s">
        <v>91</v>
      </c>
      <c r="J383" s="43" t="s">
        <v>87</v>
      </c>
      <c r="K383" s="43"/>
      <c r="L383" s="263"/>
      <c r="N383" s="13" t="s">
        <v>688</v>
      </c>
      <c r="O383" s="223"/>
      <c r="P383" s="31">
        <f t="shared" si="5"/>
        <v>-1000.4799999997776</v>
      </c>
      <c r="Q383" s="31">
        <f>SUBTOTAL(9,$F$2:F383)</f>
        <v>169212.27999999977</v>
      </c>
      <c r="R383" s="31">
        <f>SUBTOTAL(9,$G$2:G383)</f>
        <v>168211.8</v>
      </c>
    </row>
    <row r="384" spans="1:18" ht="15.75" customHeight="1">
      <c r="A384" s="43">
        <v>273</v>
      </c>
      <c r="B384" s="28">
        <v>43772</v>
      </c>
      <c r="C384" s="29" t="s">
        <v>795</v>
      </c>
      <c r="D384" s="52"/>
      <c r="F384" s="30">
        <v>86.32</v>
      </c>
      <c r="G384" s="30"/>
      <c r="H384" s="35"/>
      <c r="I384" s="43" t="s">
        <v>91</v>
      </c>
      <c r="J384" s="43" t="s">
        <v>87</v>
      </c>
      <c r="K384" s="43"/>
      <c r="L384" s="263"/>
      <c r="N384" s="13" t="s">
        <v>688</v>
      </c>
      <c r="O384" s="223"/>
      <c r="P384" s="31">
        <f t="shared" si="5"/>
        <v>-1086.7999999997846</v>
      </c>
      <c r="Q384" s="31">
        <f>SUBTOTAL(9,$F$2:F384)</f>
        <v>169298.59999999977</v>
      </c>
      <c r="R384" s="31">
        <f>SUBTOTAL(9,$G$2:G384)</f>
        <v>168211.8</v>
      </c>
    </row>
    <row r="385" spans="1:18" ht="15.75" customHeight="1">
      <c r="A385" s="43">
        <v>273</v>
      </c>
      <c r="B385" s="28">
        <v>43772</v>
      </c>
      <c r="C385" s="29" t="s">
        <v>916</v>
      </c>
      <c r="D385" s="52"/>
      <c r="F385" s="30">
        <v>98.62</v>
      </c>
      <c r="G385" s="30"/>
      <c r="H385" s="35"/>
      <c r="I385" s="43" t="s">
        <v>91</v>
      </c>
      <c r="J385" s="43" t="s">
        <v>87</v>
      </c>
      <c r="K385" s="43"/>
      <c r="L385" s="263"/>
      <c r="N385" s="13" t="s">
        <v>688</v>
      </c>
      <c r="O385" s="223"/>
      <c r="P385" s="31">
        <f t="shared" si="5"/>
        <v>-1185.41999999978</v>
      </c>
      <c r="Q385" s="31">
        <f>SUBTOTAL(9,$F$2:F385)</f>
        <v>169397.21999999977</v>
      </c>
      <c r="R385" s="31">
        <f>SUBTOTAL(9,$G$2:G385)</f>
        <v>168211.8</v>
      </c>
    </row>
    <row r="386" spans="1:18" ht="15.75" customHeight="1">
      <c r="A386" s="43">
        <v>273</v>
      </c>
      <c r="B386" s="28">
        <v>43780</v>
      </c>
      <c r="C386" s="147" t="s">
        <v>2460</v>
      </c>
      <c r="D386" s="52"/>
      <c r="F386" s="30">
        <v>25.08</v>
      </c>
      <c r="G386" s="30"/>
      <c r="H386" s="35"/>
      <c r="I386" s="43" t="s">
        <v>89</v>
      </c>
      <c r="J386" s="43" t="s">
        <v>87</v>
      </c>
      <c r="K386" s="43"/>
      <c r="L386" s="263"/>
      <c r="N386" s="13" t="s">
        <v>688</v>
      </c>
      <c r="O386" s="223"/>
      <c r="P386" s="31">
        <f t="shared" ref="P386:P449" si="6">R386-Q386</f>
        <v>-1210.4999999997672</v>
      </c>
      <c r="Q386" s="31">
        <f>SUBTOTAL(9,$F$2:F386)</f>
        <v>169422.29999999976</v>
      </c>
      <c r="R386" s="31">
        <f>SUBTOTAL(9,$G$2:G386)</f>
        <v>168211.8</v>
      </c>
    </row>
    <row r="387" spans="1:18" ht="15.75" customHeight="1">
      <c r="A387" s="43">
        <v>273</v>
      </c>
      <c r="B387" s="28">
        <v>43789</v>
      </c>
      <c r="C387" s="29" t="s">
        <v>917</v>
      </c>
      <c r="D387" s="52"/>
      <c r="F387" s="30">
        <v>50.98</v>
      </c>
      <c r="G387" s="30"/>
      <c r="H387" s="35"/>
      <c r="I387" s="43" t="s">
        <v>91</v>
      </c>
      <c r="J387" s="43" t="s">
        <v>87</v>
      </c>
      <c r="K387" s="43"/>
      <c r="L387" s="263"/>
      <c r="N387" s="13" t="s">
        <v>688</v>
      </c>
      <c r="O387" s="223"/>
      <c r="P387" s="31">
        <f t="shared" si="6"/>
        <v>-1261.4799999997776</v>
      </c>
      <c r="Q387" s="31">
        <f>SUBTOTAL(9,$F$2:F387)</f>
        <v>169473.27999999977</v>
      </c>
      <c r="R387" s="31">
        <f>SUBTOTAL(9,$G$2:G387)</f>
        <v>168211.8</v>
      </c>
    </row>
    <row r="388" spans="1:18" ht="15.75" customHeight="1">
      <c r="A388" s="43">
        <v>273</v>
      </c>
      <c r="B388" s="28">
        <v>43789</v>
      </c>
      <c r="C388" s="147" t="s">
        <v>4462</v>
      </c>
      <c r="D388" s="52"/>
      <c r="F388" s="30">
        <v>181</v>
      </c>
      <c r="G388" s="30"/>
      <c r="H388" s="35"/>
      <c r="I388" s="43" t="s">
        <v>91</v>
      </c>
      <c r="J388" s="43" t="s">
        <v>87</v>
      </c>
      <c r="K388" s="43" t="s">
        <v>1050</v>
      </c>
      <c r="L388" s="263">
        <v>3510</v>
      </c>
      <c r="N388" s="13" t="s">
        <v>688</v>
      </c>
      <c r="O388" s="223"/>
      <c r="P388" s="31">
        <f t="shared" si="6"/>
        <v>-1442.4799999997776</v>
      </c>
      <c r="Q388" s="31">
        <f>SUBTOTAL(9,$F$2:F388)</f>
        <v>169654.27999999977</v>
      </c>
      <c r="R388" s="31">
        <f>SUBTOTAL(9,$G$2:G388)</f>
        <v>168211.8</v>
      </c>
    </row>
    <row r="389" spans="1:18" ht="15.75" customHeight="1">
      <c r="A389" s="43">
        <v>273</v>
      </c>
      <c r="B389" s="28">
        <v>43789</v>
      </c>
      <c r="C389" s="147" t="s">
        <v>2346</v>
      </c>
      <c r="D389" s="52"/>
      <c r="F389" s="30"/>
      <c r="G389" s="30"/>
      <c r="H389" s="35">
        <v>1552.9</v>
      </c>
      <c r="I389" s="43"/>
      <c r="J389" s="43"/>
      <c r="K389" s="43"/>
      <c r="L389" s="263"/>
      <c r="N389" s="13" t="s">
        <v>688</v>
      </c>
      <c r="O389" s="223"/>
      <c r="P389" s="31">
        <f t="shared" si="6"/>
        <v>-1442.4799999997776</v>
      </c>
      <c r="Q389" s="31">
        <f>SUBTOTAL(9,$F$2:F389)</f>
        <v>169654.27999999977</v>
      </c>
      <c r="R389" s="31">
        <f>SUBTOTAL(9,$G$2:G389)</f>
        <v>168211.8</v>
      </c>
    </row>
    <row r="390" spans="1:18" ht="15.75" customHeight="1">
      <c r="A390" s="43">
        <v>273</v>
      </c>
      <c r="B390" s="28">
        <v>43790</v>
      </c>
      <c r="C390" s="147" t="s">
        <v>4463</v>
      </c>
      <c r="D390" s="52"/>
      <c r="F390" s="30"/>
      <c r="G390" s="30">
        <v>6952</v>
      </c>
      <c r="H390" s="35"/>
      <c r="I390" s="43" t="s">
        <v>266</v>
      </c>
      <c r="J390" s="43" t="s">
        <v>87</v>
      </c>
      <c r="K390" s="43"/>
      <c r="L390" s="263"/>
      <c r="N390" s="13" t="s">
        <v>688</v>
      </c>
      <c r="O390" s="223"/>
      <c r="P390" s="31">
        <f t="shared" si="6"/>
        <v>5509.5200000002224</v>
      </c>
      <c r="Q390" s="31">
        <f>SUBTOTAL(9,$F$2:F390)</f>
        <v>169654.27999999977</v>
      </c>
      <c r="R390" s="31">
        <f>SUBTOTAL(9,$G$2:G390)</f>
        <v>175163.8</v>
      </c>
    </row>
    <row r="391" spans="1:18" ht="15.75" customHeight="1">
      <c r="A391" s="43">
        <v>273</v>
      </c>
      <c r="B391" s="28">
        <v>43793</v>
      </c>
      <c r="C391" s="147" t="s">
        <v>4464</v>
      </c>
      <c r="D391" s="52"/>
      <c r="F391" s="30">
        <v>3952.26</v>
      </c>
      <c r="G391" s="30"/>
      <c r="H391" s="35"/>
      <c r="I391" s="43" t="s">
        <v>91</v>
      </c>
      <c r="J391" s="43" t="s">
        <v>87</v>
      </c>
      <c r="K391" s="43"/>
      <c r="L391" s="263"/>
      <c r="N391" s="13" t="s">
        <v>688</v>
      </c>
      <c r="O391" s="223"/>
      <c r="P391" s="31">
        <f t="shared" si="6"/>
        <v>1557.260000000213</v>
      </c>
      <c r="Q391" s="31">
        <f>SUBTOTAL(9,$F$2:F391)</f>
        <v>173606.53999999978</v>
      </c>
      <c r="R391" s="31">
        <f>SUBTOTAL(9,$G$2:G391)</f>
        <v>175163.8</v>
      </c>
    </row>
    <row r="392" spans="1:18" ht="15.75" customHeight="1">
      <c r="A392" s="43">
        <v>273</v>
      </c>
      <c r="B392" s="28">
        <v>43795</v>
      </c>
      <c r="C392" s="147" t="s">
        <v>4465</v>
      </c>
      <c r="D392" s="52"/>
      <c r="F392" s="30">
        <v>280</v>
      </c>
      <c r="G392" s="30"/>
      <c r="H392" s="35"/>
      <c r="I392" s="43" t="s">
        <v>89</v>
      </c>
      <c r="J392" s="43" t="s">
        <v>87</v>
      </c>
      <c r="K392" s="43"/>
      <c r="L392" s="263"/>
      <c r="N392" s="13" t="s">
        <v>688</v>
      </c>
      <c r="O392" s="223"/>
      <c r="P392" s="31">
        <f t="shared" si="6"/>
        <v>1277.260000000213</v>
      </c>
      <c r="Q392" s="31">
        <f>SUBTOTAL(9,$F$2:F392)</f>
        <v>173886.53999999978</v>
      </c>
      <c r="R392" s="31">
        <f>SUBTOTAL(9,$G$2:G392)</f>
        <v>175163.8</v>
      </c>
    </row>
    <row r="393" spans="1:18" ht="15.75" customHeight="1">
      <c r="A393" s="43">
        <v>273</v>
      </c>
      <c r="B393" s="28">
        <v>43796</v>
      </c>
      <c r="C393" s="147" t="s">
        <v>949</v>
      </c>
      <c r="D393" s="52"/>
      <c r="F393" s="30">
        <v>280</v>
      </c>
      <c r="G393" s="30"/>
      <c r="H393" s="35"/>
      <c r="I393" s="43"/>
      <c r="J393" s="43" t="s">
        <v>87</v>
      </c>
      <c r="K393" s="43"/>
      <c r="L393" s="263"/>
      <c r="N393" s="13" t="s">
        <v>688</v>
      </c>
      <c r="O393" s="223"/>
      <c r="P393" s="31">
        <f t="shared" si="6"/>
        <v>997.26000000021304</v>
      </c>
      <c r="Q393" s="31">
        <f>SUBTOTAL(9,$F$2:F393)</f>
        <v>174166.53999999978</v>
      </c>
      <c r="R393" s="31">
        <f>SUBTOTAL(9,$G$2:G393)</f>
        <v>175163.8</v>
      </c>
    </row>
    <row r="394" spans="1:18" ht="15.75" customHeight="1">
      <c r="A394" s="43">
        <v>273</v>
      </c>
      <c r="B394" s="28">
        <v>43797</v>
      </c>
      <c r="C394" s="147" t="s">
        <v>4466</v>
      </c>
      <c r="D394" s="52"/>
      <c r="F394" s="30">
        <v>1060</v>
      </c>
      <c r="G394" s="30"/>
      <c r="H394" s="35"/>
      <c r="I394" s="43" t="s">
        <v>89</v>
      </c>
      <c r="J394" s="43" t="s">
        <v>87</v>
      </c>
      <c r="K394" s="43" t="s">
        <v>4467</v>
      </c>
      <c r="L394" s="263">
        <v>4192</v>
      </c>
      <c r="N394" s="13" t="s">
        <v>688</v>
      </c>
      <c r="O394" s="223"/>
      <c r="P394" s="31">
        <f t="shared" si="6"/>
        <v>-62.73999999978696</v>
      </c>
      <c r="Q394" s="31">
        <f>SUBTOTAL(9,$F$2:F394)</f>
        <v>175226.53999999978</v>
      </c>
      <c r="R394" s="31">
        <f>SUBTOTAL(9,$G$2:G394)</f>
        <v>175163.8</v>
      </c>
    </row>
    <row r="395" spans="1:18" ht="15.75" customHeight="1">
      <c r="A395" s="43">
        <v>273</v>
      </c>
      <c r="B395" s="28">
        <v>43803</v>
      </c>
      <c r="C395" s="147" t="s">
        <v>4468</v>
      </c>
      <c r="D395" s="52"/>
      <c r="F395" s="30">
        <v>2884</v>
      </c>
      <c r="G395" s="30"/>
      <c r="H395" s="35"/>
      <c r="I395" s="43" t="s">
        <v>91</v>
      </c>
      <c r="J395" s="43" t="s">
        <v>87</v>
      </c>
      <c r="K395" s="43"/>
      <c r="L395" s="263"/>
      <c r="N395" s="13" t="s">
        <v>688</v>
      </c>
      <c r="O395" s="223"/>
      <c r="P395" s="31">
        <f t="shared" si="6"/>
        <v>-2946.739999999787</v>
      </c>
      <c r="Q395" s="31">
        <f>SUBTOTAL(9,$F$2:F395)</f>
        <v>178110.53999999978</v>
      </c>
      <c r="R395" s="31">
        <f>SUBTOTAL(9,$G$2:G395)</f>
        <v>175163.8</v>
      </c>
    </row>
    <row r="396" spans="1:18" ht="15.75" customHeight="1">
      <c r="A396" s="43">
        <v>273</v>
      </c>
      <c r="B396" s="28">
        <v>43803</v>
      </c>
      <c r="C396" s="147" t="s">
        <v>2347</v>
      </c>
      <c r="D396" s="52"/>
      <c r="F396" s="30"/>
      <c r="G396" s="30"/>
      <c r="H396" s="35">
        <v>24.07</v>
      </c>
      <c r="I396" s="43"/>
      <c r="J396" s="43"/>
      <c r="K396" s="43"/>
      <c r="L396" s="263"/>
      <c r="N396" s="13" t="s">
        <v>688</v>
      </c>
      <c r="O396" s="223"/>
      <c r="P396" s="31">
        <f t="shared" si="6"/>
        <v>-2946.739999999787</v>
      </c>
      <c r="Q396" s="31">
        <f>SUBTOTAL(9,$F$2:F396)</f>
        <v>178110.53999999978</v>
      </c>
      <c r="R396" s="31">
        <f>SUBTOTAL(9,$G$2:G396)</f>
        <v>175163.8</v>
      </c>
    </row>
    <row r="397" spans="1:18" ht="15.75" customHeight="1">
      <c r="A397" s="43">
        <v>273</v>
      </c>
      <c r="B397" s="28">
        <v>43803</v>
      </c>
      <c r="C397" s="147" t="s">
        <v>4469</v>
      </c>
      <c r="D397" s="52"/>
      <c r="F397" s="30">
        <v>400</v>
      </c>
      <c r="G397" s="30"/>
      <c r="H397" s="35"/>
      <c r="I397" s="43" t="s">
        <v>91</v>
      </c>
      <c r="J397" s="43" t="s">
        <v>87</v>
      </c>
      <c r="K397" s="43" t="s">
        <v>4470</v>
      </c>
      <c r="L397" s="263">
        <v>191</v>
      </c>
      <c r="N397" s="13" t="s">
        <v>688</v>
      </c>
      <c r="O397" s="223"/>
      <c r="P397" s="31">
        <f t="shared" si="6"/>
        <v>-3346.739999999787</v>
      </c>
      <c r="Q397" s="31">
        <f>SUBTOTAL(9,$F$2:F397)</f>
        <v>178510.53999999978</v>
      </c>
      <c r="R397" s="31">
        <f>SUBTOTAL(9,$G$2:G397)</f>
        <v>175163.8</v>
      </c>
    </row>
    <row r="398" spans="1:18" ht="15.75" customHeight="1">
      <c r="A398" s="43">
        <v>273</v>
      </c>
      <c r="B398" s="28">
        <v>43810</v>
      </c>
      <c r="C398" s="147" t="s">
        <v>4471</v>
      </c>
      <c r="D398" s="52"/>
      <c r="F398" s="30"/>
      <c r="G398" s="30"/>
      <c r="H398" s="35">
        <v>332.6</v>
      </c>
      <c r="I398" s="43"/>
      <c r="J398" s="43"/>
      <c r="K398" s="43"/>
      <c r="L398" s="263"/>
      <c r="N398" s="13" t="s">
        <v>688</v>
      </c>
      <c r="O398" s="223"/>
      <c r="P398" s="31">
        <f t="shared" si="6"/>
        <v>-3346.739999999787</v>
      </c>
      <c r="Q398" s="31">
        <f>SUBTOTAL(9,$F$2:F398)</f>
        <v>178510.53999999978</v>
      </c>
      <c r="R398" s="31">
        <f>SUBTOTAL(9,$G$2:G398)</f>
        <v>175163.8</v>
      </c>
    </row>
    <row r="399" spans="1:18" ht="15.75" customHeight="1">
      <c r="A399" s="43">
        <v>273</v>
      </c>
      <c r="B399" s="28">
        <v>43810</v>
      </c>
      <c r="C399" s="147" t="s">
        <v>2460</v>
      </c>
      <c r="D399" s="52"/>
      <c r="F399" s="30">
        <v>29.91</v>
      </c>
      <c r="G399" s="30"/>
      <c r="H399" s="35"/>
      <c r="I399" s="43" t="s">
        <v>89</v>
      </c>
      <c r="J399" s="43" t="s">
        <v>87</v>
      </c>
      <c r="K399" s="43"/>
      <c r="L399" s="263"/>
      <c r="N399" s="13" t="s">
        <v>688</v>
      </c>
      <c r="O399" s="223"/>
      <c r="P399" s="31">
        <f t="shared" si="6"/>
        <v>-3376.6499999997905</v>
      </c>
      <c r="Q399" s="31">
        <f>SUBTOTAL(9,$F$2:F399)</f>
        <v>178540.44999999978</v>
      </c>
      <c r="R399" s="31">
        <f>SUBTOTAL(9,$G$2:G399)</f>
        <v>175163.8</v>
      </c>
    </row>
    <row r="400" spans="1:18" ht="15.75" customHeight="1">
      <c r="A400" s="43">
        <v>273</v>
      </c>
      <c r="B400" s="28">
        <v>43823</v>
      </c>
      <c r="C400" s="147" t="s">
        <v>4473</v>
      </c>
      <c r="D400" s="52"/>
      <c r="F400" s="30">
        <v>300</v>
      </c>
      <c r="G400" s="30"/>
      <c r="H400" s="35"/>
      <c r="I400" s="43" t="s">
        <v>89</v>
      </c>
      <c r="J400" s="43" t="s">
        <v>87</v>
      </c>
      <c r="K400" s="43"/>
      <c r="L400" s="263"/>
      <c r="N400" s="13" t="s">
        <v>688</v>
      </c>
      <c r="O400" s="223"/>
      <c r="P400" s="31">
        <f t="shared" si="6"/>
        <v>-3676.6499999997905</v>
      </c>
      <c r="Q400" s="31">
        <f>SUBTOTAL(9,$F$2:F400)</f>
        <v>178840.44999999978</v>
      </c>
      <c r="R400" s="31">
        <f>SUBTOTAL(9,$G$2:G400)</f>
        <v>175163.8</v>
      </c>
    </row>
    <row r="401" spans="1:18" ht="15.75" customHeight="1">
      <c r="A401" s="43">
        <v>273</v>
      </c>
      <c r="B401" s="28">
        <v>43828</v>
      </c>
      <c r="C401" s="147" t="s">
        <v>4472</v>
      </c>
      <c r="D401" s="52"/>
      <c r="F401" s="30">
        <v>435</v>
      </c>
      <c r="G401" s="30"/>
      <c r="H401" s="35"/>
      <c r="I401" s="43" t="s">
        <v>91</v>
      </c>
      <c r="J401" s="43" t="s">
        <v>87</v>
      </c>
      <c r="K401" s="43" t="s">
        <v>1349</v>
      </c>
      <c r="L401" s="263">
        <v>3564</v>
      </c>
      <c r="N401" s="13" t="s">
        <v>688</v>
      </c>
      <c r="O401" s="223"/>
      <c r="P401" s="31">
        <f t="shared" si="6"/>
        <v>-4111.6499999997905</v>
      </c>
      <c r="Q401" s="31">
        <f>SUBTOTAL(9,$F$2:F401)</f>
        <v>179275.44999999978</v>
      </c>
      <c r="R401" s="31">
        <f>SUBTOTAL(9,$G$2:G401)</f>
        <v>175163.8</v>
      </c>
    </row>
    <row r="402" spans="1:18" ht="15.75" customHeight="1">
      <c r="A402" s="43">
        <v>273</v>
      </c>
      <c r="B402" s="28">
        <v>43829</v>
      </c>
      <c r="C402" s="147" t="s">
        <v>532</v>
      </c>
      <c r="D402" s="52"/>
      <c r="F402" s="30">
        <v>131.43</v>
      </c>
      <c r="G402" s="30"/>
      <c r="H402" s="35"/>
      <c r="I402" s="43" t="s">
        <v>89</v>
      </c>
      <c r="J402" s="43" t="s">
        <v>87</v>
      </c>
      <c r="K402" s="43" t="s">
        <v>1218</v>
      </c>
      <c r="L402" s="263">
        <v>471</v>
      </c>
      <c r="N402" s="13" t="s">
        <v>688</v>
      </c>
      <c r="O402" s="223"/>
      <c r="P402" s="31">
        <f t="shared" si="6"/>
        <v>-4243.0799999997835</v>
      </c>
      <c r="Q402" s="31">
        <f>SUBTOTAL(9,$F$2:F402)</f>
        <v>179406.87999999977</v>
      </c>
      <c r="R402" s="31">
        <f>SUBTOTAL(9,$G$2:G402)</f>
        <v>175163.8</v>
      </c>
    </row>
    <row r="403" spans="1:18" ht="15.75" customHeight="1">
      <c r="A403" s="43">
        <v>273</v>
      </c>
      <c r="B403" s="28">
        <v>43832</v>
      </c>
      <c r="C403" s="147" t="s">
        <v>4474</v>
      </c>
      <c r="D403" s="52"/>
      <c r="F403" s="38">
        <v>1755</v>
      </c>
      <c r="G403" s="30"/>
      <c r="H403" s="35"/>
      <c r="I403" s="43"/>
      <c r="J403" s="43" t="s">
        <v>87</v>
      </c>
      <c r="K403" s="43" t="s">
        <v>926</v>
      </c>
      <c r="L403" s="263" t="s">
        <v>4475</v>
      </c>
      <c r="N403" s="13" t="s">
        <v>688</v>
      </c>
      <c r="O403" s="223"/>
      <c r="P403" s="31">
        <f t="shared" si="6"/>
        <v>-5998.0799999997835</v>
      </c>
      <c r="Q403" s="31">
        <f>SUBTOTAL(9,$F$2:F403)</f>
        <v>181161.87999999977</v>
      </c>
      <c r="R403" s="31">
        <f>SUBTOTAL(9,$G$2:G403)</f>
        <v>175163.8</v>
      </c>
    </row>
    <row r="404" spans="1:18" ht="15.75" customHeight="1">
      <c r="A404" s="43">
        <v>273</v>
      </c>
      <c r="B404" s="28">
        <v>43832</v>
      </c>
      <c r="C404" s="147" t="s">
        <v>4476</v>
      </c>
      <c r="D404" s="52"/>
      <c r="F404" s="30">
        <v>400</v>
      </c>
      <c r="G404" s="30"/>
      <c r="H404" s="35"/>
      <c r="I404" s="43" t="s">
        <v>91</v>
      </c>
      <c r="J404" s="43" t="s">
        <v>87</v>
      </c>
      <c r="K404" s="43" t="s">
        <v>1410</v>
      </c>
      <c r="L404" s="263">
        <v>70</v>
      </c>
      <c r="N404" s="13" t="s">
        <v>688</v>
      </c>
      <c r="O404" s="223"/>
      <c r="P404" s="31">
        <f t="shared" si="6"/>
        <v>-6398.0799999997835</v>
      </c>
      <c r="Q404" s="31">
        <f>SUBTOTAL(9,$F$2:F404)</f>
        <v>181561.87999999977</v>
      </c>
      <c r="R404" s="31">
        <f>SUBTOTAL(9,$G$2:G404)</f>
        <v>175163.8</v>
      </c>
    </row>
    <row r="405" spans="1:18" ht="15.75" customHeight="1">
      <c r="A405" s="43">
        <v>273</v>
      </c>
      <c r="B405" s="28">
        <v>43837</v>
      </c>
      <c r="C405" s="29" t="s">
        <v>929</v>
      </c>
      <c r="D405" s="52"/>
      <c r="F405" s="35">
        <v>301.35000000000002</v>
      </c>
      <c r="G405" s="30"/>
      <c r="H405" s="35"/>
      <c r="I405" s="43" t="s">
        <v>91</v>
      </c>
      <c r="J405" s="43" t="s">
        <v>87</v>
      </c>
      <c r="K405" s="43"/>
      <c r="L405" s="263"/>
      <c r="N405" s="13" t="s">
        <v>688</v>
      </c>
      <c r="O405" s="223"/>
      <c r="P405" s="31">
        <f t="shared" si="6"/>
        <v>-6699.4299999997893</v>
      </c>
      <c r="Q405" s="31">
        <f>SUBTOTAL(9,$F$2:F405)</f>
        <v>181863.22999999978</v>
      </c>
      <c r="R405" s="31">
        <f>SUBTOTAL(9,$G$2:G405)</f>
        <v>175163.8</v>
      </c>
    </row>
    <row r="406" spans="1:18" ht="15.75" customHeight="1">
      <c r="A406" s="43">
        <v>273</v>
      </c>
      <c r="B406" s="28">
        <v>43837</v>
      </c>
      <c r="C406" s="29" t="s">
        <v>273</v>
      </c>
      <c r="D406" s="52"/>
      <c r="F406" s="35">
        <v>57.51</v>
      </c>
      <c r="G406" s="30"/>
      <c r="H406" s="35"/>
      <c r="I406" s="43" t="s">
        <v>91</v>
      </c>
      <c r="J406" s="43" t="s">
        <v>87</v>
      </c>
      <c r="K406" s="43"/>
      <c r="L406" s="263"/>
      <c r="N406" s="13" t="s">
        <v>688</v>
      </c>
      <c r="O406" s="223"/>
      <c r="P406" s="31">
        <f t="shared" si="6"/>
        <v>-6756.9399999997986</v>
      </c>
      <c r="Q406" s="31">
        <f>SUBTOTAL(9,$F$2:F406)</f>
        <v>181920.73999999979</v>
      </c>
      <c r="R406" s="31">
        <f>SUBTOTAL(9,$G$2:G406)</f>
        <v>175163.8</v>
      </c>
    </row>
    <row r="407" spans="1:18" ht="15.75" customHeight="1">
      <c r="A407" s="43">
        <v>273</v>
      </c>
      <c r="B407" s="28">
        <v>43837</v>
      </c>
      <c r="C407" s="147" t="s">
        <v>847</v>
      </c>
      <c r="D407" s="52"/>
      <c r="F407" s="30"/>
      <c r="G407" s="30">
        <v>7000</v>
      </c>
      <c r="H407" s="35"/>
      <c r="I407" s="43" t="s">
        <v>266</v>
      </c>
      <c r="J407" s="43" t="s">
        <v>87</v>
      </c>
      <c r="K407" s="43"/>
      <c r="L407" s="263"/>
      <c r="N407" s="13" t="s">
        <v>688</v>
      </c>
      <c r="O407" s="223"/>
      <c r="P407" s="31">
        <f t="shared" si="6"/>
        <v>243.0600000002014</v>
      </c>
      <c r="Q407" s="31">
        <f>SUBTOTAL(9,$F$2:F407)</f>
        <v>181920.73999999979</v>
      </c>
      <c r="R407" s="31">
        <f>SUBTOTAL(9,$G$2:G407)</f>
        <v>182163.8</v>
      </c>
    </row>
    <row r="408" spans="1:18" ht="15.75" customHeight="1">
      <c r="A408" s="43">
        <v>273</v>
      </c>
      <c r="B408" s="28">
        <v>43839</v>
      </c>
      <c r="C408" s="147" t="s">
        <v>4477</v>
      </c>
      <c r="D408" s="52"/>
      <c r="F408" s="559">
        <v>90</v>
      </c>
      <c r="G408" s="30"/>
      <c r="H408" s="35"/>
      <c r="I408" s="43" t="s">
        <v>89</v>
      </c>
      <c r="J408" s="43" t="s">
        <v>87</v>
      </c>
      <c r="K408" s="43"/>
      <c r="L408" s="263"/>
      <c r="N408" s="13" t="s">
        <v>688</v>
      </c>
      <c r="O408" s="223"/>
      <c r="P408" s="31">
        <f t="shared" si="6"/>
        <v>153.0600000002014</v>
      </c>
      <c r="Q408" s="31">
        <f>SUBTOTAL(9,$F$2:F408)</f>
        <v>182010.73999999979</v>
      </c>
      <c r="R408" s="31">
        <f>SUBTOTAL(9,$G$2:G408)</f>
        <v>182163.8</v>
      </c>
    </row>
    <row r="409" spans="1:18" ht="15.75" customHeight="1">
      <c r="A409" s="43">
        <v>273</v>
      </c>
      <c r="B409" s="28">
        <v>43839</v>
      </c>
      <c r="C409" s="147" t="s">
        <v>4478</v>
      </c>
      <c r="D409" s="52"/>
      <c r="F409" s="496"/>
      <c r="G409" s="30">
        <v>1.8</v>
      </c>
      <c r="H409" s="35"/>
      <c r="I409" s="43" t="s">
        <v>89</v>
      </c>
      <c r="J409" s="43" t="s">
        <v>87</v>
      </c>
      <c r="K409" s="43"/>
      <c r="L409" s="263"/>
      <c r="N409" s="13" t="s">
        <v>688</v>
      </c>
      <c r="O409" s="223"/>
      <c r="P409" s="31">
        <f t="shared" si="6"/>
        <v>154.86000000018976</v>
      </c>
      <c r="Q409" s="31">
        <f>SUBTOTAL(9,$F$2:F409)</f>
        <v>182010.73999999979</v>
      </c>
      <c r="R409" s="31">
        <f>SUBTOTAL(9,$G$2:G409)</f>
        <v>182165.59999999998</v>
      </c>
    </row>
    <row r="410" spans="1:18" ht="15.75" customHeight="1">
      <c r="A410" s="43">
        <v>273</v>
      </c>
      <c r="B410" s="28">
        <v>43841</v>
      </c>
      <c r="C410" s="147" t="s">
        <v>2460</v>
      </c>
      <c r="D410" s="52"/>
      <c r="F410" s="30">
        <v>29.91</v>
      </c>
      <c r="G410" s="30"/>
      <c r="H410" s="35"/>
      <c r="I410" s="43" t="s">
        <v>89</v>
      </c>
      <c r="J410" s="43" t="s">
        <v>87</v>
      </c>
      <c r="K410" s="43"/>
      <c r="L410" s="263"/>
      <c r="N410" s="13" t="s">
        <v>688</v>
      </c>
      <c r="O410" s="223"/>
      <c r="P410" s="31">
        <f t="shared" si="6"/>
        <v>124.95000000018626</v>
      </c>
      <c r="Q410" s="31">
        <f>SUBTOTAL(9,$F$2:F410)</f>
        <v>182040.64999999979</v>
      </c>
      <c r="R410" s="31">
        <f>SUBTOTAL(9,$G$2:G410)</f>
        <v>182165.59999999998</v>
      </c>
    </row>
    <row r="411" spans="1:18" ht="15.75" customHeight="1">
      <c r="A411" s="43">
        <v>273</v>
      </c>
      <c r="B411" s="28">
        <v>43844</v>
      </c>
      <c r="C411" s="147" t="s">
        <v>855</v>
      </c>
      <c r="D411" s="52"/>
      <c r="F411" s="30"/>
      <c r="G411" s="30">
        <v>5000</v>
      </c>
      <c r="H411" s="35"/>
      <c r="I411" s="43" t="s">
        <v>266</v>
      </c>
      <c r="J411" s="43" t="s">
        <v>87</v>
      </c>
      <c r="K411" s="43"/>
      <c r="L411" s="263"/>
      <c r="N411" s="13" t="s">
        <v>688</v>
      </c>
      <c r="O411" s="223"/>
      <c r="P411" s="31">
        <f t="shared" si="6"/>
        <v>5124.9500000001863</v>
      </c>
      <c r="Q411" s="31">
        <f>SUBTOTAL(9,$F$2:F411)</f>
        <v>182040.64999999979</v>
      </c>
      <c r="R411" s="31">
        <f>SUBTOTAL(9,$G$2:G411)</f>
        <v>187165.59999999998</v>
      </c>
    </row>
    <row r="412" spans="1:18" ht="15.75" customHeight="1">
      <c r="A412" s="43">
        <v>273</v>
      </c>
      <c r="B412" s="28">
        <v>43844</v>
      </c>
      <c r="C412" s="147" t="s">
        <v>4479</v>
      </c>
      <c r="D412" s="52"/>
      <c r="F412" s="30">
        <v>2644</v>
      </c>
      <c r="G412" s="30"/>
      <c r="H412" s="35"/>
      <c r="I412" s="43" t="s">
        <v>89</v>
      </c>
      <c r="J412" s="43" t="s">
        <v>87</v>
      </c>
      <c r="K412" s="43"/>
      <c r="L412" s="263"/>
      <c r="N412" s="13" t="s">
        <v>688</v>
      </c>
      <c r="O412" s="223"/>
      <c r="P412" s="31">
        <f t="shared" si="6"/>
        <v>2480.9500000001863</v>
      </c>
      <c r="Q412" s="31">
        <f>SUBTOTAL(9,$F$2:F412)</f>
        <v>184684.64999999979</v>
      </c>
      <c r="R412" s="31">
        <f>SUBTOTAL(9,$G$2:G412)</f>
        <v>187165.59999999998</v>
      </c>
    </row>
    <row r="413" spans="1:18" ht="15.75" customHeight="1">
      <c r="A413" s="43">
        <v>273</v>
      </c>
      <c r="B413" s="28">
        <v>43844</v>
      </c>
      <c r="C413" s="147" t="s">
        <v>4480</v>
      </c>
      <c r="D413" s="52"/>
      <c r="F413" s="30">
        <v>1350</v>
      </c>
      <c r="G413" s="30"/>
      <c r="H413" s="35"/>
      <c r="I413" s="43" t="s">
        <v>89</v>
      </c>
      <c r="J413" s="43" t="s">
        <v>87</v>
      </c>
      <c r="K413" s="42" t="s">
        <v>4481</v>
      </c>
      <c r="L413" s="114"/>
      <c r="N413" s="13" t="s">
        <v>688</v>
      </c>
      <c r="O413" s="223"/>
      <c r="P413" s="31">
        <f t="shared" si="6"/>
        <v>1130.9500000001863</v>
      </c>
      <c r="Q413" s="31">
        <f>SUBTOTAL(9,$F$2:F413)</f>
        <v>186034.64999999979</v>
      </c>
      <c r="R413" s="31">
        <f>SUBTOTAL(9,$G$2:G413)</f>
        <v>187165.59999999998</v>
      </c>
    </row>
    <row r="414" spans="1:18" ht="15.75" customHeight="1">
      <c r="A414" s="43">
        <v>273</v>
      </c>
      <c r="B414" s="28">
        <v>43844</v>
      </c>
      <c r="C414" s="147" t="s">
        <v>4480</v>
      </c>
      <c r="D414" s="52"/>
      <c r="F414" s="30">
        <v>1350</v>
      </c>
      <c r="G414" s="30"/>
      <c r="H414" s="35"/>
      <c r="I414" s="43" t="s">
        <v>89</v>
      </c>
      <c r="J414" s="43" t="s">
        <v>87</v>
      </c>
      <c r="K414" s="42" t="s">
        <v>4483</v>
      </c>
      <c r="L414" s="114"/>
      <c r="N414" s="13" t="s">
        <v>688</v>
      </c>
      <c r="O414" s="223"/>
      <c r="P414" s="31">
        <f t="shared" si="6"/>
        <v>-219.04999999981374</v>
      </c>
      <c r="Q414" s="31">
        <f>SUBTOTAL(9,$F$2:F414)</f>
        <v>187384.64999999979</v>
      </c>
      <c r="R414" s="31">
        <f>SUBTOTAL(9,$G$2:G414)</f>
        <v>187165.59999999998</v>
      </c>
    </row>
    <row r="415" spans="1:18" ht="15.75" customHeight="1">
      <c r="A415" s="43">
        <v>273</v>
      </c>
      <c r="B415" s="28">
        <v>43846</v>
      </c>
      <c r="C415" s="147" t="s">
        <v>1050</v>
      </c>
      <c r="D415" s="52"/>
      <c r="F415" s="30">
        <v>629</v>
      </c>
      <c r="G415" s="30"/>
      <c r="H415" s="35"/>
      <c r="I415" s="43" t="s">
        <v>91</v>
      </c>
      <c r="J415" s="43" t="s">
        <v>87</v>
      </c>
      <c r="K415" s="43" t="s">
        <v>1349</v>
      </c>
      <c r="L415" s="263">
        <v>3581</v>
      </c>
      <c r="N415" s="13" t="s">
        <v>688</v>
      </c>
      <c r="O415" s="223"/>
      <c r="P415" s="31">
        <f t="shared" si="6"/>
        <v>-848.04999999981374</v>
      </c>
      <c r="Q415" s="31">
        <f>SUBTOTAL(9,$F$2:F415)</f>
        <v>188013.64999999979</v>
      </c>
      <c r="R415" s="31">
        <f>SUBTOTAL(9,$G$2:G415)</f>
        <v>187165.59999999998</v>
      </c>
    </row>
    <row r="416" spans="1:18" ht="15.75" customHeight="1">
      <c r="A416" s="43">
        <v>273</v>
      </c>
      <c r="B416" s="28">
        <v>43850</v>
      </c>
      <c r="C416" s="29" t="s">
        <v>276</v>
      </c>
      <c r="D416" s="52"/>
      <c r="F416" s="35">
        <v>22.71</v>
      </c>
      <c r="G416" s="30"/>
      <c r="H416" s="35"/>
      <c r="I416" s="43" t="s">
        <v>91</v>
      </c>
      <c r="J416" s="43" t="s">
        <v>87</v>
      </c>
      <c r="K416" s="43"/>
      <c r="L416" s="263"/>
      <c r="N416" s="13" t="s">
        <v>688</v>
      </c>
      <c r="O416" s="223"/>
      <c r="P416" s="31">
        <f t="shared" si="6"/>
        <v>-870.75999999980559</v>
      </c>
      <c r="Q416" s="31">
        <f>SUBTOTAL(9,$F$2:F416)</f>
        <v>188036.35999999978</v>
      </c>
      <c r="R416" s="31">
        <f>SUBTOTAL(9,$G$2:G416)</f>
        <v>187165.59999999998</v>
      </c>
    </row>
    <row r="417" spans="1:18" ht="15.75" customHeight="1">
      <c r="A417" s="43">
        <v>273</v>
      </c>
      <c r="B417" s="28">
        <v>43859</v>
      </c>
      <c r="C417" s="147" t="s">
        <v>4482</v>
      </c>
      <c r="D417" s="52"/>
      <c r="F417" s="30">
        <v>300</v>
      </c>
      <c r="G417" s="30"/>
      <c r="H417" s="35"/>
      <c r="I417" s="43" t="s">
        <v>89</v>
      </c>
      <c r="J417" s="43" t="s">
        <v>87</v>
      </c>
      <c r="K417" s="43"/>
      <c r="L417" s="263"/>
      <c r="N417" s="13" t="s">
        <v>688</v>
      </c>
      <c r="O417" s="223"/>
      <c r="P417" s="31">
        <f t="shared" si="6"/>
        <v>-1170.7599999998056</v>
      </c>
      <c r="Q417" s="31">
        <f>SUBTOTAL(9,$F$2:F417)</f>
        <v>188336.35999999978</v>
      </c>
      <c r="R417" s="31">
        <f>SUBTOTAL(9,$G$2:G417)</f>
        <v>187165.59999999998</v>
      </c>
    </row>
    <row r="418" spans="1:18" ht="15.75" customHeight="1">
      <c r="A418" s="43">
        <v>273</v>
      </c>
      <c r="B418" s="28">
        <v>43864</v>
      </c>
      <c r="C418" s="147" t="s">
        <v>855</v>
      </c>
      <c r="D418" s="52"/>
      <c r="F418" s="30"/>
      <c r="G418" s="30">
        <v>100</v>
      </c>
      <c r="H418" s="35"/>
      <c r="I418" s="43"/>
      <c r="J418" s="43"/>
      <c r="K418" s="43"/>
      <c r="L418" s="263"/>
      <c r="N418" s="13" t="s">
        <v>688</v>
      </c>
      <c r="O418" s="223"/>
      <c r="P418" s="31">
        <f t="shared" si="6"/>
        <v>-1070.7599999998056</v>
      </c>
      <c r="Q418" s="31">
        <f>SUBTOTAL(9,$F$2:F418)</f>
        <v>188336.35999999978</v>
      </c>
      <c r="R418" s="31">
        <f>SUBTOTAL(9,$G$2:G418)</f>
        <v>187265.59999999998</v>
      </c>
    </row>
    <row r="419" spans="1:18" ht="15.75" customHeight="1">
      <c r="A419" s="43">
        <v>273</v>
      </c>
      <c r="B419" s="28">
        <v>43872</v>
      </c>
      <c r="C419" s="147" t="s">
        <v>2460</v>
      </c>
      <c r="D419" s="52"/>
      <c r="F419" s="30">
        <v>4.82</v>
      </c>
      <c r="G419" s="30"/>
      <c r="H419" s="35"/>
      <c r="I419" s="43" t="s">
        <v>89</v>
      </c>
      <c r="J419" s="43" t="s">
        <v>87</v>
      </c>
      <c r="K419" s="43"/>
      <c r="L419" s="263"/>
      <c r="N419" s="13" t="s">
        <v>688</v>
      </c>
      <c r="O419" s="223"/>
      <c r="P419" s="31">
        <f t="shared" si="6"/>
        <v>-1075.5799999998126</v>
      </c>
      <c r="Q419" s="31">
        <f>SUBTOTAL(9,$F$2:F419)</f>
        <v>188341.17999999979</v>
      </c>
      <c r="R419" s="31">
        <f>SUBTOTAL(9,$G$2:G419)</f>
        <v>187265.59999999998</v>
      </c>
    </row>
    <row r="420" spans="1:18" ht="15.75" customHeight="1">
      <c r="A420" s="43">
        <v>273</v>
      </c>
      <c r="B420" s="28">
        <v>43885</v>
      </c>
      <c r="C420" s="147" t="s">
        <v>4484</v>
      </c>
      <c r="D420" s="52"/>
      <c r="F420" s="30">
        <v>2574</v>
      </c>
      <c r="G420" s="30"/>
      <c r="H420" s="35"/>
      <c r="I420" s="43"/>
      <c r="J420" s="43" t="s">
        <v>87</v>
      </c>
      <c r="K420" s="43" t="s">
        <v>4485</v>
      </c>
      <c r="L420" s="263"/>
      <c r="N420" s="13" t="s">
        <v>688</v>
      </c>
      <c r="O420" s="223"/>
      <c r="P420" s="31">
        <f t="shared" si="6"/>
        <v>-3649.5799999998126</v>
      </c>
      <c r="Q420" s="31">
        <f>SUBTOTAL(9,$F$2:F420)</f>
        <v>190915.17999999979</v>
      </c>
      <c r="R420" s="31">
        <f>SUBTOTAL(9,$G$2:G420)</f>
        <v>187265.59999999998</v>
      </c>
    </row>
    <row r="421" spans="1:18" ht="15.75" customHeight="1">
      <c r="A421" s="43">
        <v>273</v>
      </c>
      <c r="B421" s="28">
        <v>43886</v>
      </c>
      <c r="C421" s="147" t="s">
        <v>4261</v>
      </c>
      <c r="D421" s="52"/>
      <c r="F421" s="30">
        <v>300</v>
      </c>
      <c r="G421" s="30"/>
      <c r="H421" s="35"/>
      <c r="I421" s="43" t="s">
        <v>89</v>
      </c>
      <c r="J421" s="43" t="s">
        <v>87</v>
      </c>
      <c r="K421" s="43"/>
      <c r="L421" s="263"/>
      <c r="N421" s="13" t="s">
        <v>688</v>
      </c>
      <c r="O421" s="223"/>
      <c r="P421" s="31">
        <f t="shared" si="6"/>
        <v>-3949.5799999998126</v>
      </c>
      <c r="Q421" s="31">
        <f>SUBTOTAL(9,$F$2:F421)</f>
        <v>191215.17999999979</v>
      </c>
      <c r="R421" s="31">
        <f>SUBTOTAL(9,$G$2:G421)</f>
        <v>187265.59999999998</v>
      </c>
    </row>
    <row r="422" spans="1:18" ht="15.75" customHeight="1">
      <c r="A422" s="43">
        <v>273</v>
      </c>
      <c r="B422" s="28">
        <v>43899</v>
      </c>
      <c r="C422" s="147" t="s">
        <v>855</v>
      </c>
      <c r="D422" s="52"/>
      <c r="F422" s="30"/>
      <c r="G422" s="30">
        <v>10000</v>
      </c>
      <c r="H422" s="35"/>
      <c r="I422" s="43" t="s">
        <v>91</v>
      </c>
      <c r="J422" s="43" t="s">
        <v>87</v>
      </c>
      <c r="K422" s="43"/>
      <c r="L422" s="263"/>
      <c r="N422" s="13" t="s">
        <v>688</v>
      </c>
      <c r="O422" s="223"/>
      <c r="P422" s="31">
        <f t="shared" si="6"/>
        <v>6050.4200000001874</v>
      </c>
      <c r="Q422" s="31">
        <f>SUBTOTAL(9,$F$2:F422)</f>
        <v>191215.17999999979</v>
      </c>
      <c r="R422" s="31">
        <f>SUBTOTAL(9,$G$2:G422)</f>
        <v>197265.59999999998</v>
      </c>
    </row>
    <row r="423" spans="1:18" ht="15.75" customHeight="1">
      <c r="A423" s="43">
        <v>273</v>
      </c>
      <c r="B423" s="28">
        <v>43899</v>
      </c>
      <c r="C423" s="147" t="s">
        <v>4486</v>
      </c>
      <c r="D423" s="52"/>
      <c r="F423" s="30">
        <v>800</v>
      </c>
      <c r="G423" s="30"/>
      <c r="H423" s="35"/>
      <c r="I423" s="43" t="s">
        <v>91</v>
      </c>
      <c r="J423" s="43" t="s">
        <v>87</v>
      </c>
      <c r="K423" s="43"/>
      <c r="L423" s="263"/>
      <c r="N423" s="13" t="s">
        <v>688</v>
      </c>
      <c r="O423" s="223"/>
      <c r="P423" s="31">
        <f t="shared" si="6"/>
        <v>5250.4200000001874</v>
      </c>
      <c r="Q423" s="31">
        <f>SUBTOTAL(9,$F$2:F423)</f>
        <v>192015.17999999979</v>
      </c>
      <c r="R423" s="31">
        <f>SUBTOTAL(9,$G$2:G423)</f>
        <v>197265.59999999998</v>
      </c>
    </row>
    <row r="424" spans="1:18" ht="15.75" customHeight="1">
      <c r="A424" s="43">
        <v>273</v>
      </c>
      <c r="B424" s="28">
        <v>43901</v>
      </c>
      <c r="C424" s="29" t="s">
        <v>2460</v>
      </c>
      <c r="D424" s="52"/>
      <c r="F424" s="590">
        <v>24.76</v>
      </c>
      <c r="G424" s="590"/>
      <c r="H424" s="35"/>
      <c r="I424" s="43" t="s">
        <v>89</v>
      </c>
      <c r="J424" s="43" t="s">
        <v>87</v>
      </c>
      <c r="K424" s="43"/>
      <c r="L424" s="263"/>
      <c r="N424" s="13" t="s">
        <v>688</v>
      </c>
      <c r="O424" s="223"/>
      <c r="P424" s="31">
        <f t="shared" si="6"/>
        <v>5225.6600000001781</v>
      </c>
      <c r="Q424" s="31">
        <f>SUBTOTAL(9,$F$2:F424)</f>
        <v>192039.9399999998</v>
      </c>
      <c r="R424" s="31">
        <f>SUBTOTAL(9,$G$2:G424)</f>
        <v>197265.59999999998</v>
      </c>
    </row>
    <row r="425" spans="1:18" ht="15.75" customHeight="1">
      <c r="A425" s="43">
        <v>273</v>
      </c>
      <c r="B425" s="28">
        <v>43902</v>
      </c>
      <c r="C425" s="147" t="s">
        <v>938</v>
      </c>
      <c r="D425" s="52"/>
      <c r="F425" s="496">
        <v>200</v>
      </c>
      <c r="G425" s="496"/>
      <c r="H425" s="35"/>
      <c r="I425" s="43" t="s">
        <v>91</v>
      </c>
      <c r="J425" s="43" t="s">
        <v>87</v>
      </c>
      <c r="K425" s="43" t="s">
        <v>880</v>
      </c>
      <c r="L425" s="263">
        <v>4474</v>
      </c>
      <c r="N425" s="13" t="s">
        <v>688</v>
      </c>
      <c r="O425" s="223"/>
      <c r="P425" s="31">
        <f t="shared" si="6"/>
        <v>5025.6600000001781</v>
      </c>
      <c r="Q425" s="31">
        <f>SUBTOTAL(9,$F$2:F425)</f>
        <v>192239.9399999998</v>
      </c>
      <c r="R425" s="31">
        <f>SUBTOTAL(9,$G$2:G425)</f>
        <v>197265.59999999998</v>
      </c>
    </row>
    <row r="426" spans="1:18" ht="15.75" customHeight="1">
      <c r="A426" s="43">
        <v>273</v>
      </c>
      <c r="B426" s="28">
        <v>43913</v>
      </c>
      <c r="C426" s="29" t="s">
        <v>2096</v>
      </c>
      <c r="D426" s="52"/>
      <c r="F426" s="34">
        <v>526.5</v>
      </c>
      <c r="G426" s="34"/>
      <c r="H426" s="35"/>
      <c r="I426" s="43" t="s">
        <v>91</v>
      </c>
      <c r="J426" s="43" t="s">
        <v>87</v>
      </c>
      <c r="K426" s="43" t="s">
        <v>966</v>
      </c>
      <c r="L426" s="263"/>
      <c r="N426" s="13" t="s">
        <v>688</v>
      </c>
      <c r="O426" s="223"/>
      <c r="P426" s="31">
        <f t="shared" si="6"/>
        <v>4499.1600000001781</v>
      </c>
      <c r="Q426" s="31">
        <f>SUBTOTAL(9,$F$2:F426)</f>
        <v>192766.4399999998</v>
      </c>
      <c r="R426" s="31">
        <f>SUBTOTAL(9,$G$2:G426)</f>
        <v>197265.59999999998</v>
      </c>
    </row>
    <row r="427" spans="1:18" ht="15.75" customHeight="1">
      <c r="A427" s="43">
        <v>273</v>
      </c>
      <c r="B427" s="28">
        <v>43914</v>
      </c>
      <c r="C427" s="29" t="s">
        <v>949</v>
      </c>
      <c r="D427" s="52"/>
      <c r="F427" s="34">
        <v>300</v>
      </c>
      <c r="G427" s="34"/>
      <c r="H427" s="35"/>
      <c r="I427" s="43" t="s">
        <v>89</v>
      </c>
      <c r="J427" s="43" t="s">
        <v>87</v>
      </c>
      <c r="K427" s="43"/>
      <c r="L427" s="263"/>
      <c r="N427" s="13" t="s">
        <v>688</v>
      </c>
      <c r="O427" s="223"/>
      <c r="P427" s="31">
        <f t="shared" si="6"/>
        <v>4199.1600000001781</v>
      </c>
      <c r="Q427" s="31">
        <f>SUBTOTAL(9,$F$2:F427)</f>
        <v>193066.4399999998</v>
      </c>
      <c r="R427" s="31">
        <f>SUBTOTAL(9,$G$2:G427)</f>
        <v>197265.59999999998</v>
      </c>
    </row>
    <row r="428" spans="1:18" ht="15.75" customHeight="1">
      <c r="A428" s="43">
        <v>273</v>
      </c>
      <c r="B428" s="28">
        <v>43920</v>
      </c>
      <c r="C428" s="29" t="s">
        <v>940</v>
      </c>
      <c r="D428" s="52"/>
      <c r="F428" s="34">
        <v>301.35000000000002</v>
      </c>
      <c r="G428" s="34"/>
      <c r="H428" s="35"/>
      <c r="I428" s="43"/>
      <c r="J428" s="43"/>
      <c r="K428" s="43"/>
      <c r="L428" s="263"/>
      <c r="N428" s="13" t="s">
        <v>688</v>
      </c>
      <c r="O428" s="223"/>
      <c r="P428" s="31">
        <f t="shared" si="6"/>
        <v>3897.8100000001723</v>
      </c>
      <c r="Q428" s="31">
        <f>SUBTOTAL(9,$F$2:F428)</f>
        <v>193367.7899999998</v>
      </c>
      <c r="R428" s="31">
        <f>SUBTOTAL(9,$G$2:G428)</f>
        <v>197265.59999999998</v>
      </c>
    </row>
    <row r="429" spans="1:18" ht="15.75" customHeight="1">
      <c r="A429" s="43">
        <v>273</v>
      </c>
      <c r="B429" s="28">
        <v>43920</v>
      </c>
      <c r="C429" s="29" t="s">
        <v>941</v>
      </c>
      <c r="D429" s="52"/>
      <c r="F429" s="590">
        <v>57.51</v>
      </c>
      <c r="G429" s="34"/>
      <c r="H429" s="35"/>
      <c r="I429" s="43"/>
      <c r="J429" s="43"/>
      <c r="K429" s="43"/>
      <c r="L429" s="263"/>
      <c r="N429" s="13" t="s">
        <v>688</v>
      </c>
      <c r="O429" s="223"/>
      <c r="P429" s="31">
        <f t="shared" si="6"/>
        <v>3840.300000000163</v>
      </c>
      <c r="Q429" s="31">
        <f>SUBTOTAL(9,$F$2:F429)</f>
        <v>193425.29999999981</v>
      </c>
      <c r="R429" s="31">
        <f>SUBTOTAL(9,$G$2:G429)</f>
        <v>197265.59999999998</v>
      </c>
    </row>
    <row r="430" spans="1:18" ht="15.75" customHeight="1">
      <c r="A430" s="43">
        <v>273</v>
      </c>
      <c r="B430" s="28">
        <v>43934</v>
      </c>
      <c r="C430" s="29" t="s">
        <v>4487</v>
      </c>
      <c r="D430" s="52"/>
      <c r="F430" s="34"/>
      <c r="G430" s="34"/>
      <c r="H430" s="35">
        <v>55.78</v>
      </c>
      <c r="I430" s="43"/>
      <c r="J430" s="43"/>
      <c r="K430" s="43"/>
      <c r="L430" s="263"/>
      <c r="N430" s="13" t="s">
        <v>688</v>
      </c>
      <c r="O430" s="223"/>
      <c r="P430" s="31">
        <f t="shared" si="6"/>
        <v>3840.300000000163</v>
      </c>
      <c r="Q430" s="31">
        <f>SUBTOTAL(9,$F$2:F430)</f>
        <v>193425.29999999981</v>
      </c>
      <c r="R430" s="31">
        <f>SUBTOTAL(9,$G$2:G430)</f>
        <v>197265.59999999998</v>
      </c>
    </row>
    <row r="431" spans="1:18" ht="15.75" customHeight="1">
      <c r="A431" s="43">
        <v>273</v>
      </c>
      <c r="B431" s="28">
        <v>43937</v>
      </c>
      <c r="C431" s="29" t="s">
        <v>855</v>
      </c>
      <c r="D431" s="52"/>
      <c r="F431" s="34"/>
      <c r="G431" s="34">
        <v>100</v>
      </c>
      <c r="H431" s="35"/>
      <c r="I431" s="43" t="s">
        <v>91</v>
      </c>
      <c r="J431" s="43" t="s">
        <v>87</v>
      </c>
      <c r="K431" s="43"/>
      <c r="L431" s="263"/>
      <c r="N431" s="13" t="s">
        <v>688</v>
      </c>
      <c r="O431" s="223"/>
      <c r="P431" s="31">
        <f t="shared" si="6"/>
        <v>3940.300000000163</v>
      </c>
      <c r="Q431" s="31">
        <f>SUBTOTAL(9,$F$2:F431)</f>
        <v>193425.29999999981</v>
      </c>
      <c r="R431" s="31">
        <f>SUBTOTAL(9,$G$2:G431)</f>
        <v>197365.59999999998</v>
      </c>
    </row>
    <row r="432" spans="1:18" ht="15.75" customHeight="1">
      <c r="A432" s="43">
        <v>273</v>
      </c>
      <c r="B432" s="28">
        <v>43941</v>
      </c>
      <c r="C432" s="29" t="s">
        <v>942</v>
      </c>
      <c r="D432" s="52"/>
      <c r="F432" s="496">
        <v>23.38</v>
      </c>
      <c r="G432" s="34"/>
      <c r="H432" s="35"/>
      <c r="I432" s="43" t="s">
        <v>91</v>
      </c>
      <c r="J432" s="43" t="s">
        <v>87</v>
      </c>
      <c r="K432" s="43"/>
      <c r="L432" s="263"/>
      <c r="N432" s="13" t="s">
        <v>688</v>
      </c>
      <c r="O432" s="223"/>
      <c r="P432" s="31">
        <f t="shared" si="6"/>
        <v>3916.9200000001583</v>
      </c>
      <c r="Q432" s="31">
        <f>SUBTOTAL(9,$F$2:F432)</f>
        <v>193448.67999999982</v>
      </c>
      <c r="R432" s="31">
        <f>SUBTOTAL(9,$G$2:G432)</f>
        <v>197365.59999999998</v>
      </c>
    </row>
    <row r="433" spans="1:18" ht="15.75" customHeight="1">
      <c r="A433" s="43">
        <v>273</v>
      </c>
      <c r="B433" s="28">
        <v>43941</v>
      </c>
      <c r="C433" s="29" t="s">
        <v>2365</v>
      </c>
      <c r="D433" s="52"/>
      <c r="F433" s="34"/>
      <c r="G433" s="34"/>
      <c r="H433" s="35">
        <v>177.47</v>
      </c>
      <c r="I433" s="43"/>
      <c r="J433" s="43"/>
      <c r="K433" s="43"/>
      <c r="L433" s="263"/>
      <c r="N433" s="13" t="s">
        <v>688</v>
      </c>
      <c r="O433" s="223"/>
      <c r="P433" s="31">
        <f t="shared" si="6"/>
        <v>3916.9200000001583</v>
      </c>
      <c r="Q433" s="31">
        <f>SUBTOTAL(9,$F$2:F433)</f>
        <v>193448.67999999982</v>
      </c>
      <c r="R433" s="31">
        <f>SUBTOTAL(9,$G$2:G433)</f>
        <v>197365.59999999998</v>
      </c>
    </row>
    <row r="434" spans="1:18" ht="15.75" customHeight="1">
      <c r="A434" s="43">
        <v>273</v>
      </c>
      <c r="B434" s="28">
        <v>43947</v>
      </c>
      <c r="C434" s="29" t="s">
        <v>4488</v>
      </c>
      <c r="D434" s="52"/>
      <c r="F434" s="34">
        <v>300</v>
      </c>
      <c r="G434" s="34"/>
      <c r="H434" s="35"/>
      <c r="I434" s="43" t="s">
        <v>89</v>
      </c>
      <c r="J434" s="43" t="s">
        <v>87</v>
      </c>
      <c r="K434" s="43"/>
      <c r="L434" s="263"/>
      <c r="N434" s="13" t="s">
        <v>688</v>
      </c>
      <c r="O434" s="223"/>
      <c r="P434" s="31">
        <f t="shared" si="6"/>
        <v>3616.9200000001583</v>
      </c>
      <c r="Q434" s="31">
        <f>SUBTOTAL(9,$F$2:F434)</f>
        <v>193748.67999999982</v>
      </c>
      <c r="R434" s="31">
        <f>SUBTOTAL(9,$G$2:G434)</f>
        <v>197365.59999999998</v>
      </c>
    </row>
    <row r="435" spans="1:18" ht="15.75" customHeight="1">
      <c r="A435" s="43">
        <v>273</v>
      </c>
      <c r="B435" s="28">
        <v>43958</v>
      </c>
      <c r="C435" s="29" t="s">
        <v>2808</v>
      </c>
      <c r="D435" s="52"/>
      <c r="F435" s="34"/>
      <c r="G435" s="34"/>
      <c r="H435" s="35">
        <v>726.4</v>
      </c>
      <c r="I435" s="43"/>
      <c r="J435" s="43"/>
      <c r="K435" s="43"/>
      <c r="L435" s="263"/>
      <c r="N435" s="13" t="s">
        <v>688</v>
      </c>
      <c r="O435" s="223"/>
      <c r="P435" s="31">
        <f t="shared" si="6"/>
        <v>3616.9200000001583</v>
      </c>
      <c r="Q435" s="31">
        <f>SUBTOTAL(9,$F$2:F435)</f>
        <v>193748.67999999982</v>
      </c>
      <c r="R435" s="31">
        <f>SUBTOTAL(9,$G$2:G435)</f>
        <v>197365.59999999998</v>
      </c>
    </row>
    <row r="436" spans="1:18" ht="15.75" customHeight="1">
      <c r="A436" s="43">
        <v>273</v>
      </c>
      <c r="B436" s="28">
        <v>43972</v>
      </c>
      <c r="C436" s="29" t="s">
        <v>2374</v>
      </c>
      <c r="D436" s="52"/>
      <c r="F436" s="34"/>
      <c r="G436" s="34"/>
      <c r="H436" s="35">
        <v>101.32</v>
      </c>
      <c r="I436" s="43"/>
      <c r="J436" s="43"/>
      <c r="K436" s="43"/>
      <c r="L436" s="263"/>
      <c r="N436" s="13" t="s">
        <v>688</v>
      </c>
      <c r="O436" s="223"/>
      <c r="P436" s="31">
        <f t="shared" si="6"/>
        <v>3616.9200000001583</v>
      </c>
      <c r="Q436" s="31">
        <f>SUBTOTAL(9,$F$2:F436)</f>
        <v>193748.67999999982</v>
      </c>
      <c r="R436" s="31">
        <f>SUBTOTAL(9,$G$2:G436)</f>
        <v>197365.59999999998</v>
      </c>
    </row>
    <row r="437" spans="1:18" ht="15.75" customHeight="1">
      <c r="A437" s="43">
        <v>273</v>
      </c>
      <c r="B437" s="28">
        <v>43972</v>
      </c>
      <c r="C437" s="29" t="s">
        <v>4489</v>
      </c>
      <c r="D437" s="52"/>
      <c r="F437" s="34">
        <v>250</v>
      </c>
      <c r="G437" s="34"/>
      <c r="H437" s="35"/>
      <c r="I437" s="43" t="s">
        <v>91</v>
      </c>
      <c r="J437" s="43" t="s">
        <v>87</v>
      </c>
      <c r="K437" s="43"/>
      <c r="L437" s="263"/>
      <c r="N437" s="13" t="s">
        <v>688</v>
      </c>
      <c r="O437" s="223"/>
      <c r="P437" s="31">
        <f t="shared" si="6"/>
        <v>3366.9200000001583</v>
      </c>
      <c r="Q437" s="31">
        <f>SUBTOTAL(9,$F$2:F437)</f>
        <v>193998.67999999982</v>
      </c>
      <c r="R437" s="31">
        <f>SUBTOTAL(9,$G$2:G437)</f>
        <v>197365.59999999998</v>
      </c>
    </row>
    <row r="438" spans="1:18" ht="15.75" customHeight="1">
      <c r="A438" s="43">
        <v>273</v>
      </c>
      <c r="B438" s="28">
        <v>43972</v>
      </c>
      <c r="C438" s="29" t="s">
        <v>3356</v>
      </c>
      <c r="D438" s="52"/>
      <c r="F438" s="34">
        <v>913</v>
      </c>
      <c r="G438" s="34"/>
      <c r="H438" s="35"/>
      <c r="I438" s="43" t="s">
        <v>91</v>
      </c>
      <c r="J438" s="43" t="s">
        <v>87</v>
      </c>
      <c r="K438" s="43" t="s">
        <v>1349</v>
      </c>
      <c r="L438" s="263">
        <v>3640</v>
      </c>
      <c r="N438" s="13" t="s">
        <v>688</v>
      </c>
      <c r="O438" s="223"/>
      <c r="P438" s="31">
        <f t="shared" si="6"/>
        <v>2453.9200000001583</v>
      </c>
      <c r="Q438" s="31">
        <f>SUBTOTAL(9,$F$2:F438)</f>
        <v>194911.67999999982</v>
      </c>
      <c r="R438" s="31">
        <f>SUBTOTAL(9,$G$2:G438)</f>
        <v>197365.59999999998</v>
      </c>
    </row>
    <row r="439" spans="1:18" ht="15.75" customHeight="1">
      <c r="A439" s="43">
        <v>273</v>
      </c>
      <c r="B439" s="28">
        <v>43977</v>
      </c>
      <c r="C439" s="29" t="s">
        <v>4490</v>
      </c>
      <c r="D439" s="52"/>
      <c r="F439" s="34">
        <v>300.48</v>
      </c>
      <c r="G439" s="34"/>
      <c r="H439" s="35"/>
      <c r="I439" s="43" t="s">
        <v>89</v>
      </c>
      <c r="J439" s="43" t="s">
        <v>87</v>
      </c>
      <c r="K439" s="43"/>
      <c r="L439" s="263"/>
      <c r="N439" s="13" t="s">
        <v>688</v>
      </c>
      <c r="O439" s="223"/>
      <c r="P439" s="31">
        <f t="shared" si="6"/>
        <v>2153.4400000001478</v>
      </c>
      <c r="Q439" s="31">
        <f>SUBTOTAL(9,$F$2:F439)</f>
        <v>195212.15999999983</v>
      </c>
      <c r="R439" s="31">
        <f>SUBTOTAL(9,$G$2:G439)</f>
        <v>197365.59999999998</v>
      </c>
    </row>
    <row r="440" spans="1:18" ht="15.75" customHeight="1">
      <c r="A440" s="43">
        <v>273</v>
      </c>
      <c r="B440" s="28">
        <v>43990</v>
      </c>
      <c r="C440" s="29" t="s">
        <v>611</v>
      </c>
      <c r="D440" s="52"/>
      <c r="F440" s="34">
        <v>398</v>
      </c>
      <c r="G440" s="34"/>
      <c r="H440" s="35"/>
      <c r="I440" s="43" t="s">
        <v>91</v>
      </c>
      <c r="J440" s="43" t="s">
        <v>87</v>
      </c>
      <c r="K440" s="43" t="s">
        <v>611</v>
      </c>
      <c r="L440" s="263">
        <v>1098</v>
      </c>
      <c r="N440" s="13" t="s">
        <v>688</v>
      </c>
      <c r="O440" s="223"/>
      <c r="P440" s="31">
        <f t="shared" si="6"/>
        <v>1755.4400000001478</v>
      </c>
      <c r="Q440" s="31">
        <f>SUBTOTAL(9,$F$2:F440)</f>
        <v>195610.15999999983</v>
      </c>
      <c r="R440" s="31">
        <f>SUBTOTAL(9,$G$2:G440)</f>
        <v>197365.59999999998</v>
      </c>
    </row>
    <row r="441" spans="1:18" ht="15.75" customHeight="1">
      <c r="A441" s="43">
        <v>273</v>
      </c>
      <c r="B441" s="28">
        <v>44020</v>
      </c>
      <c r="C441" s="29" t="s">
        <v>2383</v>
      </c>
      <c r="D441" s="52"/>
      <c r="F441" s="34"/>
      <c r="G441" s="34"/>
      <c r="H441" s="35">
        <v>725.8</v>
      </c>
      <c r="I441" s="43"/>
      <c r="J441" s="43"/>
      <c r="K441" s="43"/>
      <c r="L441" s="263"/>
      <c r="N441" s="13" t="s">
        <v>688</v>
      </c>
      <c r="O441" s="223"/>
      <c r="P441" s="31">
        <f t="shared" si="6"/>
        <v>1755.4400000001478</v>
      </c>
      <c r="Q441" s="31">
        <f>SUBTOTAL(9,$F$2:F441)</f>
        <v>195610.15999999983</v>
      </c>
      <c r="R441" s="31">
        <f>SUBTOTAL(9,$G$2:G441)</f>
        <v>197365.59999999998</v>
      </c>
    </row>
    <row r="442" spans="1:18" ht="15.75" customHeight="1">
      <c r="A442" s="43">
        <v>273</v>
      </c>
      <c r="B442" s="28">
        <v>44020</v>
      </c>
      <c r="C442" s="29" t="s">
        <v>2382</v>
      </c>
      <c r="D442" s="52"/>
      <c r="F442" s="34"/>
      <c r="G442" s="34"/>
      <c r="H442" s="35">
        <v>23.67</v>
      </c>
      <c r="I442" s="43"/>
      <c r="J442" s="43"/>
      <c r="K442" s="43"/>
      <c r="L442" s="263"/>
      <c r="N442" s="13" t="s">
        <v>688</v>
      </c>
      <c r="O442" s="223"/>
      <c r="P442" s="31">
        <f t="shared" si="6"/>
        <v>1755.4400000001478</v>
      </c>
      <c r="Q442" s="31">
        <f>SUBTOTAL(9,$F$2:F442)</f>
        <v>195610.15999999983</v>
      </c>
      <c r="R442" s="31">
        <f>SUBTOTAL(9,$G$2:G442)</f>
        <v>197365.59999999998</v>
      </c>
    </row>
    <row r="443" spans="1:18" ht="15.75" customHeight="1">
      <c r="A443" s="43">
        <v>273</v>
      </c>
      <c r="B443" s="28">
        <v>44031</v>
      </c>
      <c r="C443" s="29" t="s">
        <v>4491</v>
      </c>
      <c r="D443" s="52"/>
      <c r="F443" s="34"/>
      <c r="G443" s="34">
        <v>16975</v>
      </c>
      <c r="H443" s="35"/>
      <c r="I443" s="43" t="s">
        <v>91</v>
      </c>
      <c r="J443" s="43" t="s">
        <v>87</v>
      </c>
      <c r="K443" s="43"/>
      <c r="L443" s="263"/>
      <c r="N443" s="13" t="s">
        <v>688</v>
      </c>
      <c r="O443" s="223"/>
      <c r="P443" s="31">
        <f t="shared" si="6"/>
        <v>18730.440000000148</v>
      </c>
      <c r="Q443" s="31">
        <f>SUBTOTAL(9,$F$2:F443)</f>
        <v>195610.15999999983</v>
      </c>
      <c r="R443" s="31">
        <f>SUBTOTAL(9,$G$2:G443)</f>
        <v>214340.59999999998</v>
      </c>
    </row>
    <row r="444" spans="1:18" ht="15.75" customHeight="1">
      <c r="A444" s="43">
        <v>273</v>
      </c>
      <c r="B444" s="28">
        <v>44036</v>
      </c>
      <c r="C444" s="29" t="s">
        <v>4492</v>
      </c>
      <c r="D444" s="52"/>
      <c r="F444" s="34">
        <v>16975</v>
      </c>
      <c r="G444" s="34"/>
      <c r="H444" s="35"/>
      <c r="I444" s="43" t="s">
        <v>91</v>
      </c>
      <c r="J444" s="43" t="s">
        <v>87</v>
      </c>
      <c r="K444" s="43"/>
      <c r="L444" s="263"/>
      <c r="N444" s="13" t="s">
        <v>688</v>
      </c>
      <c r="O444" s="223"/>
      <c r="P444" s="31">
        <f t="shared" si="6"/>
        <v>1755.4400000001478</v>
      </c>
      <c r="Q444" s="31">
        <f>SUBTOTAL(9,$F$2:F444)</f>
        <v>212585.15999999983</v>
      </c>
      <c r="R444" s="31">
        <f>SUBTOTAL(9,$G$2:G444)</f>
        <v>214340.59999999998</v>
      </c>
    </row>
    <row r="445" spans="1:18" ht="15.75" customHeight="1">
      <c r="A445" s="43">
        <v>273</v>
      </c>
      <c r="B445" s="28">
        <v>44052</v>
      </c>
      <c r="C445" s="29" t="s">
        <v>1076</v>
      </c>
      <c r="D445" s="52"/>
      <c r="F445" s="34">
        <v>301.31</v>
      </c>
      <c r="G445" s="34"/>
      <c r="H445" s="35"/>
      <c r="I445" s="43" t="s">
        <v>91</v>
      </c>
      <c r="J445" s="43" t="s">
        <v>87</v>
      </c>
      <c r="K445" s="43"/>
      <c r="L445" s="263"/>
      <c r="N445" s="13" t="s">
        <v>688</v>
      </c>
      <c r="O445" s="223"/>
      <c r="P445" s="31">
        <f t="shared" si="6"/>
        <v>1454.1300000001502</v>
      </c>
      <c r="Q445" s="31">
        <f>SUBTOTAL(9,$F$2:F445)</f>
        <v>212886.46999999983</v>
      </c>
      <c r="R445" s="31">
        <f>SUBTOTAL(9,$G$2:G445)</f>
        <v>214340.59999999998</v>
      </c>
    </row>
    <row r="446" spans="1:18" ht="15.75" customHeight="1">
      <c r="A446" s="43">
        <v>273</v>
      </c>
      <c r="B446" s="28">
        <v>44052</v>
      </c>
      <c r="C446" s="29" t="s">
        <v>1078</v>
      </c>
      <c r="D446" s="52"/>
      <c r="F446" s="34">
        <v>57.63</v>
      </c>
      <c r="G446" s="34"/>
      <c r="H446" s="35"/>
      <c r="I446" s="43" t="s">
        <v>91</v>
      </c>
      <c r="J446" s="43" t="s">
        <v>87</v>
      </c>
      <c r="K446" s="43"/>
      <c r="L446" s="263"/>
      <c r="N446" s="13" t="s">
        <v>688</v>
      </c>
      <c r="O446" s="223"/>
      <c r="P446" s="31">
        <f t="shared" si="6"/>
        <v>1396.5000000001455</v>
      </c>
      <c r="Q446" s="31">
        <f>SUBTOTAL(9,$F$2:F446)</f>
        <v>212944.09999999983</v>
      </c>
      <c r="R446" s="31">
        <f>SUBTOTAL(9,$G$2:G446)</f>
        <v>214340.59999999998</v>
      </c>
    </row>
    <row r="447" spans="1:18" ht="15.75" customHeight="1">
      <c r="A447" s="43">
        <v>273</v>
      </c>
      <c r="B447" s="28">
        <v>44053</v>
      </c>
      <c r="C447" s="29" t="s">
        <v>4494</v>
      </c>
      <c r="D447" s="52"/>
      <c r="F447" s="590"/>
      <c r="G447" s="34"/>
      <c r="H447" s="35">
        <v>763.48</v>
      </c>
      <c r="I447" s="43"/>
      <c r="J447" s="43"/>
      <c r="K447" s="43"/>
      <c r="L447" s="263"/>
      <c r="N447" s="13" t="s">
        <v>688</v>
      </c>
      <c r="O447" s="223"/>
      <c r="P447" s="31">
        <f t="shared" si="6"/>
        <v>1396.5000000001455</v>
      </c>
      <c r="Q447" s="31">
        <f>SUBTOTAL(9,$F$2:F447)</f>
        <v>212944.09999999983</v>
      </c>
      <c r="R447" s="31">
        <f>SUBTOTAL(9,$G$2:G447)</f>
        <v>214340.59999999998</v>
      </c>
    </row>
    <row r="448" spans="1:18" ht="15.75" customHeight="1">
      <c r="A448" s="43">
        <v>273</v>
      </c>
      <c r="B448" s="28">
        <v>44060</v>
      </c>
      <c r="C448" s="29" t="s">
        <v>4491</v>
      </c>
      <c r="D448" s="52"/>
      <c r="F448" s="34"/>
      <c r="G448" s="34">
        <v>16975</v>
      </c>
      <c r="H448" s="35"/>
      <c r="I448" s="43" t="s">
        <v>91</v>
      </c>
      <c r="J448" s="43" t="s">
        <v>87</v>
      </c>
      <c r="K448" s="43"/>
      <c r="L448" s="263"/>
      <c r="N448" s="13" t="s">
        <v>688</v>
      </c>
      <c r="O448" s="223"/>
      <c r="P448" s="31">
        <f t="shared" si="6"/>
        <v>18371.500000000146</v>
      </c>
      <c r="Q448" s="31">
        <f>SUBTOTAL(9,$F$2:F448)</f>
        <v>212944.09999999983</v>
      </c>
      <c r="R448" s="31">
        <f>SUBTOTAL(9,$G$2:G448)</f>
        <v>231315.59999999998</v>
      </c>
    </row>
    <row r="449" spans="1:18" ht="15.75" customHeight="1">
      <c r="A449" s="43">
        <v>273</v>
      </c>
      <c r="B449" s="28">
        <v>44062</v>
      </c>
      <c r="C449" s="29" t="s">
        <v>4493</v>
      </c>
      <c r="D449" s="52"/>
      <c r="F449" s="34">
        <v>16975</v>
      </c>
      <c r="G449" s="34"/>
      <c r="H449" s="35"/>
      <c r="I449" s="43" t="s">
        <v>91</v>
      </c>
      <c r="J449" s="43" t="s">
        <v>87</v>
      </c>
      <c r="K449" s="43"/>
      <c r="L449" s="263"/>
      <c r="N449" s="13" t="s">
        <v>688</v>
      </c>
      <c r="O449" s="223"/>
      <c r="P449" s="31">
        <f t="shared" si="6"/>
        <v>1396.5000000001455</v>
      </c>
      <c r="Q449" s="31">
        <f>SUBTOTAL(9,$F$2:F449)</f>
        <v>229919.09999999983</v>
      </c>
      <c r="R449" s="31">
        <f>SUBTOTAL(9,$G$2:G449)</f>
        <v>231315.59999999998</v>
      </c>
    </row>
    <row r="450" spans="1:18" ht="15.75" customHeight="1">
      <c r="A450" s="43">
        <v>273</v>
      </c>
      <c r="B450" s="28">
        <v>44063</v>
      </c>
      <c r="C450" s="29" t="s">
        <v>1716</v>
      </c>
      <c r="D450" s="52"/>
      <c r="F450" s="496">
        <v>23.51</v>
      </c>
      <c r="G450" s="34"/>
      <c r="H450" s="35"/>
      <c r="I450" s="43" t="s">
        <v>91</v>
      </c>
      <c r="J450" s="43" t="s">
        <v>87</v>
      </c>
      <c r="K450" s="43"/>
      <c r="L450" s="263"/>
      <c r="N450" s="13" t="s">
        <v>688</v>
      </c>
      <c r="O450" s="223"/>
      <c r="P450" s="31">
        <f t="shared" ref="P450:P513" si="7">R450-Q450</f>
        <v>1372.9900000001362</v>
      </c>
      <c r="Q450" s="31">
        <f>SUBTOTAL(9,$F$2:F450)</f>
        <v>229942.60999999984</v>
      </c>
      <c r="R450" s="31">
        <f>SUBTOTAL(9,$G$2:G450)</f>
        <v>231315.59999999998</v>
      </c>
    </row>
    <row r="451" spans="1:18" ht="15.75" customHeight="1">
      <c r="A451" s="43">
        <v>273</v>
      </c>
      <c r="B451" s="28">
        <v>44081</v>
      </c>
      <c r="C451" s="29" t="s">
        <v>905</v>
      </c>
      <c r="D451" s="52"/>
      <c r="F451" s="34">
        <v>462.07</v>
      </c>
      <c r="G451" s="34"/>
      <c r="H451" s="35"/>
      <c r="I451" s="43" t="s">
        <v>91</v>
      </c>
      <c r="J451" s="43" t="s">
        <v>87</v>
      </c>
      <c r="K451" s="43"/>
      <c r="L451" s="263"/>
      <c r="N451" s="13" t="s">
        <v>688</v>
      </c>
      <c r="O451" s="223"/>
      <c r="P451" s="31">
        <f t="shared" si="7"/>
        <v>910.92000000012922</v>
      </c>
      <c r="Q451" s="31">
        <f>SUBTOTAL(9,$F$2:F451)</f>
        <v>230404.67999999985</v>
      </c>
      <c r="R451" s="31">
        <f>SUBTOTAL(9,$G$2:G451)</f>
        <v>231315.59999999998</v>
      </c>
    </row>
    <row r="452" spans="1:18" ht="15.75" customHeight="1">
      <c r="A452" s="43">
        <v>273</v>
      </c>
      <c r="B452" s="28">
        <v>44081</v>
      </c>
      <c r="C452" s="29" t="s">
        <v>906</v>
      </c>
      <c r="D452" s="52"/>
      <c r="F452" s="34">
        <v>86.12</v>
      </c>
      <c r="G452" s="34"/>
      <c r="H452" s="35"/>
      <c r="I452" s="43" t="s">
        <v>91</v>
      </c>
      <c r="J452" s="43" t="s">
        <v>87</v>
      </c>
      <c r="K452" s="43"/>
      <c r="L452" s="263"/>
      <c r="N452" s="13" t="s">
        <v>688</v>
      </c>
      <c r="O452" s="223"/>
      <c r="P452" s="31">
        <f t="shared" si="7"/>
        <v>824.80000000013388</v>
      </c>
      <c r="Q452" s="31">
        <f>SUBTOTAL(9,$F$2:F452)</f>
        <v>230490.79999999984</v>
      </c>
      <c r="R452" s="31">
        <f>SUBTOTAL(9,$G$2:G452)</f>
        <v>231315.59999999998</v>
      </c>
    </row>
    <row r="453" spans="1:18" ht="15.75" customHeight="1">
      <c r="A453" s="43">
        <v>273</v>
      </c>
      <c r="B453" s="28">
        <v>44091</v>
      </c>
      <c r="C453" s="29" t="s">
        <v>4495</v>
      </c>
      <c r="D453" s="52"/>
      <c r="F453" s="590"/>
      <c r="G453" s="34"/>
      <c r="H453" s="35">
        <v>722.9</v>
      </c>
      <c r="I453" s="43"/>
      <c r="J453" s="43"/>
      <c r="K453" s="43"/>
      <c r="L453" s="263"/>
      <c r="N453" s="13" t="s">
        <v>688</v>
      </c>
      <c r="O453" s="223"/>
      <c r="P453" s="31">
        <f t="shared" si="7"/>
        <v>824.80000000013388</v>
      </c>
      <c r="Q453" s="31">
        <f>SUBTOTAL(9,$F$2:F453)</f>
        <v>230490.79999999984</v>
      </c>
      <c r="R453" s="31">
        <f>SUBTOTAL(9,$G$2:G453)</f>
        <v>231315.59999999998</v>
      </c>
    </row>
    <row r="454" spans="1:18" ht="15.75" customHeight="1">
      <c r="A454" s="43">
        <v>273</v>
      </c>
      <c r="B454" s="28">
        <v>44094</v>
      </c>
      <c r="C454" s="29" t="s">
        <v>907</v>
      </c>
      <c r="D454" s="52"/>
      <c r="F454" s="496">
        <v>35.380000000000003</v>
      </c>
      <c r="G454" s="34"/>
      <c r="H454" s="35"/>
      <c r="I454" s="43" t="s">
        <v>91</v>
      </c>
      <c r="J454" s="43" t="s">
        <v>87</v>
      </c>
      <c r="K454" s="43"/>
      <c r="L454" s="263"/>
      <c r="N454" s="13" t="s">
        <v>688</v>
      </c>
      <c r="O454" s="223"/>
      <c r="P454" s="31">
        <f t="shared" si="7"/>
        <v>789.42000000012922</v>
      </c>
      <c r="Q454" s="31">
        <f>SUBTOTAL(9,$F$2:F454)</f>
        <v>230526.17999999985</v>
      </c>
      <c r="R454" s="31">
        <f>SUBTOTAL(9,$G$2:G454)</f>
        <v>231315.59999999998</v>
      </c>
    </row>
    <row r="455" spans="1:18" ht="15.75" customHeight="1">
      <c r="A455" s="43">
        <v>273</v>
      </c>
      <c r="B455" s="28">
        <v>44098</v>
      </c>
      <c r="C455" s="29" t="s">
        <v>1443</v>
      </c>
      <c r="D455" s="52"/>
      <c r="F455" s="34"/>
      <c r="G455" s="34"/>
      <c r="H455" s="35">
        <v>163.62</v>
      </c>
      <c r="I455" s="43"/>
      <c r="J455" s="43"/>
      <c r="K455" s="43"/>
      <c r="L455" s="263"/>
      <c r="N455" s="13" t="s">
        <v>688</v>
      </c>
      <c r="O455" s="223"/>
      <c r="P455" s="31">
        <f t="shared" si="7"/>
        <v>789.42000000012922</v>
      </c>
      <c r="Q455" s="31">
        <f>SUBTOTAL(9,$F$2:F455)</f>
        <v>230526.17999999985</v>
      </c>
      <c r="R455" s="31">
        <f>SUBTOTAL(9,$G$2:G455)</f>
        <v>231315.59999999998</v>
      </c>
    </row>
    <row r="456" spans="1:18" ht="15.75" customHeight="1">
      <c r="A456" s="43">
        <v>273</v>
      </c>
      <c r="B456" s="28">
        <v>44109</v>
      </c>
      <c r="C456" s="29" t="s">
        <v>4028</v>
      </c>
      <c r="D456" s="52"/>
      <c r="F456" s="34">
        <v>532.37</v>
      </c>
      <c r="G456" s="34"/>
      <c r="H456" s="35"/>
      <c r="I456" s="43" t="s">
        <v>91</v>
      </c>
      <c r="J456" s="43" t="s">
        <v>87</v>
      </c>
      <c r="K456" s="43"/>
      <c r="L456" s="263"/>
      <c r="N456" s="13" t="s">
        <v>688</v>
      </c>
      <c r="O456" s="223"/>
      <c r="P456" s="31">
        <f t="shared" si="7"/>
        <v>257.05000000013388</v>
      </c>
      <c r="Q456" s="31">
        <f>SUBTOTAL(9,$F$2:F456)</f>
        <v>231058.54999999984</v>
      </c>
      <c r="R456" s="31">
        <f>SUBTOTAL(9,$G$2:G456)</f>
        <v>231315.59999999998</v>
      </c>
    </row>
    <row r="457" spans="1:18" ht="15.75" customHeight="1">
      <c r="A457" s="43">
        <v>273</v>
      </c>
      <c r="B457" s="28">
        <v>44109</v>
      </c>
      <c r="C457" s="29" t="s">
        <v>4029</v>
      </c>
      <c r="D457" s="52"/>
      <c r="F457" s="34">
        <v>100.48</v>
      </c>
      <c r="G457" s="34"/>
      <c r="H457" s="35"/>
      <c r="I457" s="43" t="s">
        <v>91</v>
      </c>
      <c r="J457" s="43" t="s">
        <v>87</v>
      </c>
      <c r="K457" s="43"/>
      <c r="L457" s="263"/>
      <c r="N457" s="13" t="s">
        <v>688</v>
      </c>
      <c r="O457" s="223"/>
      <c r="P457" s="31">
        <f t="shared" si="7"/>
        <v>156.5700000001234</v>
      </c>
      <c r="Q457" s="31">
        <f>SUBTOTAL(9,$F$2:F457)</f>
        <v>231159.02999999985</v>
      </c>
      <c r="R457" s="31">
        <f>SUBTOTAL(9,$G$2:G457)</f>
        <v>231315.59999999998</v>
      </c>
    </row>
    <row r="458" spans="1:18" ht="15.75" customHeight="1">
      <c r="A458" s="43">
        <v>273</v>
      </c>
      <c r="B458" s="28">
        <v>44122</v>
      </c>
      <c r="C458" s="29" t="s">
        <v>855</v>
      </c>
      <c r="D458" s="52"/>
      <c r="F458" s="590"/>
      <c r="G458" s="34">
        <v>5000</v>
      </c>
      <c r="H458" s="35"/>
      <c r="I458" s="43" t="s">
        <v>91</v>
      </c>
      <c r="J458" s="43" t="s">
        <v>87</v>
      </c>
      <c r="K458" s="43"/>
      <c r="L458" s="263"/>
      <c r="N458" s="13" t="s">
        <v>688</v>
      </c>
      <c r="O458" s="223"/>
      <c r="P458" s="31">
        <f t="shared" si="7"/>
        <v>5156.5700000001234</v>
      </c>
      <c r="Q458" s="31">
        <f>SUBTOTAL(9,$F$2:F458)</f>
        <v>231159.02999999985</v>
      </c>
      <c r="R458" s="31">
        <f>SUBTOTAL(9,$G$2:G458)</f>
        <v>236315.59999999998</v>
      </c>
    </row>
    <row r="459" spans="1:18" ht="15.75" customHeight="1">
      <c r="A459" s="43">
        <v>273</v>
      </c>
      <c r="B459" s="28">
        <v>44123</v>
      </c>
      <c r="C459" s="29" t="s">
        <v>855</v>
      </c>
      <c r="D459" s="52"/>
      <c r="F459" s="34"/>
      <c r="G459" s="34">
        <v>5000</v>
      </c>
      <c r="H459" s="35"/>
      <c r="I459" s="43" t="s">
        <v>91</v>
      </c>
      <c r="J459" s="43" t="s">
        <v>87</v>
      </c>
      <c r="K459" s="43"/>
      <c r="L459" s="263"/>
      <c r="N459" s="13" t="s">
        <v>688</v>
      </c>
      <c r="O459" s="223"/>
      <c r="P459" s="31">
        <f t="shared" si="7"/>
        <v>10156.570000000123</v>
      </c>
      <c r="Q459" s="31">
        <f>SUBTOTAL(9,$F$2:F459)</f>
        <v>231159.02999999985</v>
      </c>
      <c r="R459" s="31">
        <f>SUBTOTAL(9,$G$2:G459)</f>
        <v>241315.59999999998</v>
      </c>
    </row>
    <row r="460" spans="1:18" ht="15.75" customHeight="1">
      <c r="A460" s="43">
        <v>273</v>
      </c>
      <c r="B460" s="28">
        <v>44124</v>
      </c>
      <c r="C460" s="29" t="s">
        <v>4030</v>
      </c>
      <c r="D460" s="52"/>
      <c r="F460" s="496">
        <v>41.68</v>
      </c>
      <c r="G460" s="34"/>
      <c r="H460" s="35"/>
      <c r="I460" s="43" t="s">
        <v>91</v>
      </c>
      <c r="J460" s="43" t="s">
        <v>87</v>
      </c>
      <c r="K460" s="43"/>
      <c r="L460" s="263"/>
      <c r="N460" s="13" t="s">
        <v>688</v>
      </c>
      <c r="O460" s="223"/>
      <c r="P460" s="31">
        <f t="shared" si="7"/>
        <v>10114.89000000013</v>
      </c>
      <c r="Q460" s="31">
        <f>SUBTOTAL(9,$F$2:F460)</f>
        <v>231200.70999999985</v>
      </c>
      <c r="R460" s="31">
        <f>SUBTOTAL(9,$G$2:G460)</f>
        <v>241315.59999999998</v>
      </c>
    </row>
    <row r="461" spans="1:18" ht="15.75" customHeight="1">
      <c r="A461" s="43">
        <v>273</v>
      </c>
      <c r="B461" s="28">
        <v>44124</v>
      </c>
      <c r="C461" s="29" t="s">
        <v>949</v>
      </c>
      <c r="D461" s="52"/>
      <c r="F461" s="34"/>
      <c r="G461" s="34"/>
      <c r="H461" s="35">
        <v>304.89999999999998</v>
      </c>
      <c r="I461" s="43"/>
      <c r="J461" s="43"/>
      <c r="K461" s="43"/>
      <c r="L461" s="263"/>
      <c r="N461" s="13" t="s">
        <v>688</v>
      </c>
      <c r="O461" s="223"/>
      <c r="P461" s="31">
        <f t="shared" si="7"/>
        <v>10114.89000000013</v>
      </c>
      <c r="Q461" s="31">
        <f>SUBTOTAL(9,$F$2:F461)</f>
        <v>231200.70999999985</v>
      </c>
      <c r="R461" s="31">
        <f>SUBTOTAL(9,$G$2:G461)</f>
        <v>241315.59999999998</v>
      </c>
    </row>
    <row r="462" spans="1:18" ht="15.75" customHeight="1">
      <c r="A462" s="43">
        <v>273</v>
      </c>
      <c r="B462" s="28">
        <v>44125</v>
      </c>
      <c r="C462" s="29" t="s">
        <v>855</v>
      </c>
      <c r="D462" s="52"/>
      <c r="F462" s="34"/>
      <c r="G462" s="34">
        <v>5000</v>
      </c>
      <c r="H462" s="35"/>
      <c r="I462" s="43" t="s">
        <v>91</v>
      </c>
      <c r="J462" s="43" t="s">
        <v>87</v>
      </c>
      <c r="K462" s="43"/>
      <c r="L462" s="263"/>
      <c r="N462" s="13" t="s">
        <v>688</v>
      </c>
      <c r="O462" s="223"/>
      <c r="P462" s="31">
        <f t="shared" si="7"/>
        <v>15114.89000000013</v>
      </c>
      <c r="Q462" s="31">
        <f>SUBTOTAL(9,$F$2:F462)</f>
        <v>231200.70999999985</v>
      </c>
      <c r="R462" s="31">
        <f>SUBTOTAL(9,$G$2:G462)</f>
        <v>246315.59999999998</v>
      </c>
    </row>
    <row r="463" spans="1:18" ht="15.75" customHeight="1">
      <c r="A463" s="43">
        <v>273</v>
      </c>
      <c r="B463" s="28">
        <v>44127</v>
      </c>
      <c r="C463" s="29" t="s">
        <v>855</v>
      </c>
      <c r="D463" s="52"/>
      <c r="F463" s="34"/>
      <c r="G463" s="34">
        <v>5000</v>
      </c>
      <c r="H463" s="35"/>
      <c r="I463" s="43" t="s">
        <v>91</v>
      </c>
      <c r="J463" s="43" t="s">
        <v>87</v>
      </c>
      <c r="K463" s="43"/>
      <c r="L463" s="263"/>
      <c r="N463" s="13" t="s">
        <v>688</v>
      </c>
      <c r="O463" s="223"/>
      <c r="P463" s="31">
        <f t="shared" si="7"/>
        <v>20114.89000000013</v>
      </c>
      <c r="Q463" s="31">
        <f>SUBTOTAL(9,$F$2:F463)</f>
        <v>231200.70999999985</v>
      </c>
      <c r="R463" s="31">
        <f>SUBTOTAL(9,$G$2:G463)</f>
        <v>251315.59999999998</v>
      </c>
    </row>
    <row r="464" spans="1:18" ht="15.75" customHeight="1">
      <c r="A464" s="43">
        <v>273</v>
      </c>
      <c r="B464" s="28">
        <v>44129</v>
      </c>
      <c r="C464" s="29" t="s">
        <v>855</v>
      </c>
      <c r="D464" s="52"/>
      <c r="F464" s="34"/>
      <c r="G464" s="34">
        <v>2901</v>
      </c>
      <c r="H464" s="35"/>
      <c r="I464" s="43" t="s">
        <v>91</v>
      </c>
      <c r="J464" s="43" t="s">
        <v>87</v>
      </c>
      <c r="K464" s="43"/>
      <c r="L464" s="263"/>
      <c r="N464" s="13" t="s">
        <v>688</v>
      </c>
      <c r="O464" s="223"/>
      <c r="P464" s="31">
        <f t="shared" si="7"/>
        <v>23015.89000000013</v>
      </c>
      <c r="Q464" s="31">
        <f>SUBTOTAL(9,$F$2:F464)</f>
        <v>231200.70999999985</v>
      </c>
      <c r="R464" s="31">
        <f>SUBTOTAL(9,$G$2:G464)</f>
        <v>254216.59999999998</v>
      </c>
    </row>
    <row r="465" spans="1:18" ht="15.75" customHeight="1">
      <c r="A465" s="43">
        <v>273</v>
      </c>
      <c r="B465" s="28">
        <v>44133</v>
      </c>
      <c r="C465" s="29" t="s">
        <v>4496</v>
      </c>
      <c r="D465" s="52"/>
      <c r="F465" s="34">
        <v>17901</v>
      </c>
      <c r="G465" s="34"/>
      <c r="H465" s="35"/>
      <c r="I465" s="43" t="s">
        <v>91</v>
      </c>
      <c r="J465" s="43" t="s">
        <v>87</v>
      </c>
      <c r="K465" s="43" t="s">
        <v>1207</v>
      </c>
      <c r="L465" s="263">
        <v>1198</v>
      </c>
      <c r="N465" s="13" t="s">
        <v>688</v>
      </c>
      <c r="O465" s="223"/>
      <c r="P465" s="31">
        <f t="shared" si="7"/>
        <v>5114.8900000001304</v>
      </c>
      <c r="Q465" s="31">
        <f>SUBTOTAL(9,$F$2:F465)</f>
        <v>249101.70999999985</v>
      </c>
      <c r="R465" s="31">
        <f>SUBTOTAL(9,$G$2:G465)</f>
        <v>254216.59999999998</v>
      </c>
    </row>
    <row r="466" spans="1:18" ht="15.75" customHeight="1">
      <c r="A466" s="43">
        <v>273</v>
      </c>
      <c r="B466" s="28">
        <v>44152</v>
      </c>
      <c r="C466" s="29" t="s">
        <v>4497</v>
      </c>
      <c r="D466" s="52"/>
      <c r="F466" s="34"/>
      <c r="G466" s="34"/>
      <c r="H466" s="35">
        <v>724.3</v>
      </c>
      <c r="I466" s="43"/>
      <c r="J466" s="43"/>
      <c r="K466" s="43"/>
      <c r="L466" s="263"/>
      <c r="N466" s="13" t="s">
        <v>688</v>
      </c>
      <c r="O466" s="223"/>
      <c r="P466" s="31">
        <f t="shared" si="7"/>
        <v>5114.8900000001304</v>
      </c>
      <c r="Q466" s="31">
        <f>SUBTOTAL(9,$F$2:F466)</f>
        <v>249101.70999999985</v>
      </c>
      <c r="R466" s="31">
        <f>SUBTOTAL(9,$G$2:G466)</f>
        <v>254216.59999999998</v>
      </c>
    </row>
    <row r="467" spans="1:18" ht="15.75" customHeight="1">
      <c r="A467" s="43">
        <v>273</v>
      </c>
      <c r="B467" s="28">
        <v>44152</v>
      </c>
      <c r="C467" s="29" t="s">
        <v>1448</v>
      </c>
      <c r="D467" s="52"/>
      <c r="F467" s="34"/>
      <c r="G467" s="34"/>
      <c r="H467" s="35">
        <v>391.11</v>
      </c>
      <c r="I467" s="43"/>
      <c r="J467" s="43"/>
      <c r="K467" s="43"/>
      <c r="L467" s="263"/>
      <c r="N467" s="13" t="s">
        <v>688</v>
      </c>
      <c r="O467" s="223"/>
      <c r="P467" s="31">
        <f t="shared" si="7"/>
        <v>5114.8900000001304</v>
      </c>
      <c r="Q467" s="31">
        <f>SUBTOTAL(9,$F$2:F467)</f>
        <v>249101.70999999985</v>
      </c>
      <c r="R467" s="31">
        <f>SUBTOTAL(9,$G$2:G467)</f>
        <v>254216.59999999998</v>
      </c>
    </row>
    <row r="468" spans="1:18" ht="15.75" customHeight="1">
      <c r="A468" s="43">
        <v>273</v>
      </c>
      <c r="B468" s="28">
        <v>44155</v>
      </c>
      <c r="C468" s="29" t="s">
        <v>949</v>
      </c>
      <c r="D468" s="52"/>
      <c r="F468" s="34"/>
      <c r="G468" s="34"/>
      <c r="H468" s="35">
        <v>304.89999999999998</v>
      </c>
      <c r="I468" s="43"/>
      <c r="J468" s="43"/>
      <c r="K468" s="43"/>
      <c r="L468" s="263"/>
      <c r="N468" s="13" t="s">
        <v>688</v>
      </c>
      <c r="O468" s="223"/>
      <c r="P468" s="31">
        <f t="shared" si="7"/>
        <v>5114.8900000001304</v>
      </c>
      <c r="Q468" s="31">
        <f>SUBTOTAL(9,$F$2:F468)</f>
        <v>249101.70999999985</v>
      </c>
      <c r="R468" s="31">
        <f>SUBTOTAL(9,$G$2:G468)</f>
        <v>254216.59999999998</v>
      </c>
    </row>
    <row r="469" spans="1:18" ht="15.75" customHeight="1">
      <c r="A469" s="43">
        <v>273</v>
      </c>
      <c r="B469" s="28">
        <v>44161</v>
      </c>
      <c r="C469" s="29" t="s">
        <v>166</v>
      </c>
      <c r="D469" s="52"/>
      <c r="F469" s="34">
        <v>272.74</v>
      </c>
      <c r="G469" s="34"/>
      <c r="H469" s="35"/>
      <c r="I469" s="43" t="s">
        <v>89</v>
      </c>
      <c r="J469" s="43" t="s">
        <v>87</v>
      </c>
      <c r="K469" s="43"/>
      <c r="L469" s="263"/>
      <c r="N469" s="13" t="s">
        <v>688</v>
      </c>
      <c r="O469" s="223"/>
      <c r="P469" s="31">
        <f t="shared" si="7"/>
        <v>4842.1500000001397</v>
      </c>
      <c r="Q469" s="31">
        <f>SUBTOTAL(9,$F$2:F469)</f>
        <v>249374.44999999984</v>
      </c>
      <c r="R469" s="31">
        <f>SUBTOTAL(9,$G$2:G469)</f>
        <v>254216.59999999998</v>
      </c>
    </row>
    <row r="470" spans="1:18" ht="15.75" customHeight="1">
      <c r="A470" s="43">
        <v>273</v>
      </c>
      <c r="B470" s="28">
        <v>44173</v>
      </c>
      <c r="C470" s="147" t="s">
        <v>4468</v>
      </c>
      <c r="D470" s="52"/>
      <c r="F470" s="34">
        <v>3055</v>
      </c>
      <c r="G470" s="34"/>
      <c r="H470" s="35"/>
      <c r="I470" s="43" t="s">
        <v>91</v>
      </c>
      <c r="J470" s="43" t="s">
        <v>87</v>
      </c>
      <c r="K470" s="43"/>
      <c r="L470" s="263"/>
      <c r="N470" s="13" t="s">
        <v>688</v>
      </c>
      <c r="O470" s="223"/>
      <c r="P470" s="31">
        <f t="shared" si="7"/>
        <v>1787.1500000001397</v>
      </c>
      <c r="Q470" s="31">
        <f>SUBTOTAL(9,$F$2:F470)</f>
        <v>252429.44999999984</v>
      </c>
      <c r="R470" s="31">
        <f>SUBTOTAL(9,$G$2:G470)</f>
        <v>254216.59999999998</v>
      </c>
    </row>
    <row r="471" spans="1:18" ht="15.75" customHeight="1">
      <c r="A471" s="43">
        <v>273</v>
      </c>
      <c r="B471" s="28">
        <v>44173</v>
      </c>
      <c r="C471" s="29" t="s">
        <v>920</v>
      </c>
      <c r="D471" s="52"/>
      <c r="F471" s="34">
        <v>1088.1099999999999</v>
      </c>
      <c r="G471" s="34"/>
      <c r="H471" s="35"/>
      <c r="I471" s="43" t="s">
        <v>91</v>
      </c>
      <c r="J471" s="43" t="s">
        <v>87</v>
      </c>
      <c r="K471" s="43"/>
      <c r="L471" s="263"/>
      <c r="N471" s="13" t="s">
        <v>688</v>
      </c>
      <c r="O471" s="223"/>
      <c r="P471" s="31">
        <f t="shared" si="7"/>
        <v>699.04000000015367</v>
      </c>
      <c r="Q471" s="31">
        <f>SUBTOTAL(9,$F$2:F471)</f>
        <v>253517.55999999982</v>
      </c>
      <c r="R471" s="31">
        <f>SUBTOTAL(9,$G$2:G471)</f>
        <v>254216.59999999998</v>
      </c>
    </row>
    <row r="472" spans="1:18" ht="15.75" customHeight="1">
      <c r="A472" s="43">
        <v>273</v>
      </c>
      <c r="B472" s="28">
        <v>44173</v>
      </c>
      <c r="C472" s="29" t="s">
        <v>921</v>
      </c>
      <c r="D472" s="52"/>
      <c r="F472" s="34">
        <v>206.24</v>
      </c>
      <c r="G472" s="34"/>
      <c r="H472" s="35"/>
      <c r="I472" s="43" t="s">
        <v>91</v>
      </c>
      <c r="J472" s="43" t="s">
        <v>87</v>
      </c>
      <c r="K472" s="43"/>
      <c r="L472" s="263"/>
      <c r="N472" s="13" t="s">
        <v>688</v>
      </c>
      <c r="O472" s="223"/>
      <c r="P472" s="31">
        <f t="shared" si="7"/>
        <v>492.80000000016298</v>
      </c>
      <c r="Q472" s="31">
        <f>SUBTOTAL(9,$F$2:F472)</f>
        <v>253723.79999999981</v>
      </c>
      <c r="R472" s="31">
        <f>SUBTOTAL(9,$G$2:G472)</f>
        <v>254216.59999999998</v>
      </c>
    </row>
    <row r="473" spans="1:18" ht="15.75" customHeight="1">
      <c r="A473" s="43">
        <v>273</v>
      </c>
      <c r="B473" s="28">
        <v>44185</v>
      </c>
      <c r="C473" s="29" t="s">
        <v>924</v>
      </c>
      <c r="D473" s="52"/>
      <c r="F473" s="34">
        <v>83.61</v>
      </c>
      <c r="G473" s="34"/>
      <c r="H473" s="35"/>
      <c r="I473" s="43" t="s">
        <v>91</v>
      </c>
      <c r="J473" s="43" t="s">
        <v>87</v>
      </c>
      <c r="K473" s="43"/>
      <c r="L473" s="263"/>
      <c r="N473" s="13" t="s">
        <v>688</v>
      </c>
      <c r="O473" s="223"/>
      <c r="P473" s="31">
        <f t="shared" si="7"/>
        <v>409.19000000017695</v>
      </c>
      <c r="Q473" s="31">
        <f>SUBTOTAL(9,$F$2:F473)</f>
        <v>253807.4099999998</v>
      </c>
      <c r="R473" s="31">
        <f>SUBTOTAL(9,$G$2:G473)</f>
        <v>254216.59999999998</v>
      </c>
    </row>
    <row r="474" spans="1:18" ht="15.75" customHeight="1">
      <c r="A474" s="43">
        <v>273</v>
      </c>
      <c r="B474" s="28">
        <v>44185</v>
      </c>
      <c r="C474" s="29" t="s">
        <v>4498</v>
      </c>
      <c r="D474" s="52"/>
      <c r="F474" s="34">
        <v>490</v>
      </c>
      <c r="G474" s="34"/>
      <c r="H474" s="35"/>
      <c r="I474" s="43" t="s">
        <v>91</v>
      </c>
      <c r="J474" s="43" t="s">
        <v>91</v>
      </c>
      <c r="K474" s="43" t="s">
        <v>1157</v>
      </c>
      <c r="L474" s="263">
        <v>1178</v>
      </c>
      <c r="N474" s="13" t="s">
        <v>688</v>
      </c>
      <c r="O474" s="223"/>
      <c r="P474" s="31">
        <f t="shared" si="7"/>
        <v>-80.809999999823049</v>
      </c>
      <c r="Q474" s="31">
        <f>SUBTOTAL(9,$F$2:F474)</f>
        <v>254297.4099999998</v>
      </c>
      <c r="R474" s="31">
        <f>SUBTOTAL(9,$G$2:G474)</f>
        <v>254216.59999999998</v>
      </c>
    </row>
    <row r="475" spans="1:18" ht="15.75" customHeight="1">
      <c r="A475" s="43">
        <v>273</v>
      </c>
      <c r="B475" s="28">
        <v>44185</v>
      </c>
      <c r="C475" s="29" t="s">
        <v>855</v>
      </c>
      <c r="D475" s="52"/>
      <c r="F475" s="34"/>
      <c r="G475" s="34">
        <v>5000</v>
      </c>
      <c r="H475" s="35"/>
      <c r="I475" s="43" t="s">
        <v>91</v>
      </c>
      <c r="J475" s="43" t="s">
        <v>87</v>
      </c>
      <c r="K475" s="43"/>
      <c r="L475" s="263"/>
      <c r="N475" s="13" t="s">
        <v>688</v>
      </c>
      <c r="O475" s="223"/>
      <c r="P475" s="31">
        <f t="shared" si="7"/>
        <v>4919.190000000177</v>
      </c>
      <c r="Q475" s="31">
        <f>SUBTOTAL(9,$F$2:F475)</f>
        <v>254297.4099999998</v>
      </c>
      <c r="R475" s="31">
        <f>SUBTOTAL(9,$G$2:G475)</f>
        <v>259216.59999999998</v>
      </c>
    </row>
    <row r="476" spans="1:18" ht="15.75" customHeight="1">
      <c r="A476" s="43">
        <v>273</v>
      </c>
      <c r="B476" s="28">
        <v>44187</v>
      </c>
      <c r="C476" s="29" t="s">
        <v>4499</v>
      </c>
      <c r="D476" s="52"/>
      <c r="F476" s="34">
        <v>1170</v>
      </c>
      <c r="G476" s="34"/>
      <c r="H476" s="35"/>
      <c r="I476" s="43"/>
      <c r="J476" s="43" t="s">
        <v>87</v>
      </c>
      <c r="K476" s="43" t="s">
        <v>4499</v>
      </c>
      <c r="L476" s="263">
        <v>3588</v>
      </c>
      <c r="N476" s="13" t="s">
        <v>688</v>
      </c>
      <c r="O476" s="223"/>
      <c r="P476" s="31">
        <f t="shared" si="7"/>
        <v>3749.190000000177</v>
      </c>
      <c r="Q476" s="31">
        <f>SUBTOTAL(9,$F$2:F476)</f>
        <v>255467.4099999998</v>
      </c>
      <c r="R476" s="31">
        <f>SUBTOTAL(9,$G$2:G476)</f>
        <v>259216.59999999998</v>
      </c>
    </row>
    <row r="477" spans="1:18" ht="15.75" customHeight="1">
      <c r="A477" s="43">
        <v>273</v>
      </c>
      <c r="B477" s="28">
        <v>44187</v>
      </c>
      <c r="C477" s="29" t="s">
        <v>855</v>
      </c>
      <c r="D477" s="52"/>
      <c r="F477" s="34"/>
      <c r="G477" s="34">
        <v>5000</v>
      </c>
      <c r="H477" s="35"/>
      <c r="I477" s="43" t="s">
        <v>91</v>
      </c>
      <c r="J477" s="43" t="s">
        <v>87</v>
      </c>
      <c r="K477" s="43"/>
      <c r="L477" s="263"/>
      <c r="N477" s="13" t="s">
        <v>688</v>
      </c>
      <c r="O477" s="223"/>
      <c r="P477" s="31">
        <f t="shared" si="7"/>
        <v>8749.190000000177</v>
      </c>
      <c r="Q477" s="31">
        <f>SUBTOTAL(9,$F$2:F477)</f>
        <v>255467.4099999998</v>
      </c>
      <c r="R477" s="31">
        <f>SUBTOTAL(9,$G$2:G477)</f>
        <v>264216.59999999998</v>
      </c>
    </row>
    <row r="478" spans="1:18" ht="15.75" customHeight="1">
      <c r="A478" s="43">
        <v>273</v>
      </c>
      <c r="B478" s="28">
        <v>44188</v>
      </c>
      <c r="C478" s="29" t="s">
        <v>4500</v>
      </c>
      <c r="D478" s="52"/>
      <c r="F478" s="34"/>
      <c r="G478" s="34"/>
      <c r="H478" s="35">
        <v>663.45</v>
      </c>
      <c r="I478" s="43"/>
      <c r="J478" s="43"/>
      <c r="K478" s="43"/>
      <c r="L478" s="263"/>
      <c r="N478" s="13" t="s">
        <v>688</v>
      </c>
      <c r="O478" s="223"/>
      <c r="P478" s="31">
        <f t="shared" si="7"/>
        <v>8749.190000000177</v>
      </c>
      <c r="Q478" s="31">
        <f>SUBTOTAL(9,$F$2:F478)</f>
        <v>255467.4099999998</v>
      </c>
      <c r="R478" s="31">
        <f>SUBTOTAL(9,$G$2:G478)</f>
        <v>264216.59999999998</v>
      </c>
    </row>
    <row r="479" spans="1:18" ht="15.75" customHeight="1">
      <c r="A479" s="43">
        <v>273</v>
      </c>
      <c r="B479" s="28">
        <v>44195</v>
      </c>
      <c r="C479" s="29" t="s">
        <v>4501</v>
      </c>
      <c r="D479" s="52"/>
      <c r="F479" s="34">
        <v>1565</v>
      </c>
      <c r="G479" s="34"/>
      <c r="H479" s="35"/>
      <c r="I479" s="43" t="s">
        <v>89</v>
      </c>
      <c r="J479" s="43" t="s">
        <v>87</v>
      </c>
      <c r="K479" s="43"/>
      <c r="L479" s="263"/>
      <c r="N479" s="13" t="s">
        <v>688</v>
      </c>
      <c r="O479" s="223"/>
      <c r="P479" s="31">
        <f t="shared" si="7"/>
        <v>7184.190000000177</v>
      </c>
      <c r="Q479" s="31">
        <f>SUBTOTAL(9,$F$2:F479)</f>
        <v>257032.4099999998</v>
      </c>
      <c r="R479" s="31">
        <f>SUBTOTAL(9,$G$2:G479)</f>
        <v>264216.59999999998</v>
      </c>
    </row>
    <row r="480" spans="1:18" ht="15.75" customHeight="1">
      <c r="A480" s="43">
        <v>273</v>
      </c>
      <c r="B480" s="28">
        <v>44199</v>
      </c>
      <c r="C480" s="29" t="s">
        <v>1439</v>
      </c>
      <c r="D480" s="52"/>
      <c r="F480" s="34">
        <v>1326.44</v>
      </c>
      <c r="G480" s="34"/>
      <c r="H480" s="35"/>
      <c r="I480" s="43" t="s">
        <v>89</v>
      </c>
      <c r="J480" s="43" t="s">
        <v>87</v>
      </c>
      <c r="K480" s="43"/>
      <c r="L480" s="263"/>
      <c r="N480" s="13" t="s">
        <v>688</v>
      </c>
      <c r="O480" s="223"/>
      <c r="P480" s="31">
        <f t="shared" si="7"/>
        <v>5857.7500000001746</v>
      </c>
      <c r="Q480" s="31">
        <f>SUBTOTAL(9,$F$2:F480)</f>
        <v>258358.8499999998</v>
      </c>
      <c r="R480" s="31">
        <f>SUBTOTAL(9,$G$2:G480)</f>
        <v>264216.59999999998</v>
      </c>
    </row>
    <row r="481" spans="1:18" ht="15.75" customHeight="1">
      <c r="A481" s="43">
        <v>273</v>
      </c>
      <c r="B481" s="28">
        <v>44200</v>
      </c>
      <c r="C481" s="29" t="s">
        <v>1017</v>
      </c>
      <c r="D481" s="52"/>
      <c r="F481" s="34">
        <v>75</v>
      </c>
      <c r="G481" s="34"/>
      <c r="H481" s="35"/>
      <c r="I481" s="43" t="s">
        <v>89</v>
      </c>
      <c r="J481" s="43" t="s">
        <v>87</v>
      </c>
      <c r="K481" s="43" t="s">
        <v>4502</v>
      </c>
      <c r="L481" s="263">
        <v>10367</v>
      </c>
      <c r="N481" s="13" t="s">
        <v>688</v>
      </c>
      <c r="O481" s="223"/>
      <c r="P481" s="31">
        <f t="shared" si="7"/>
        <v>5782.7500000001746</v>
      </c>
      <c r="Q481" s="31">
        <f>SUBTOTAL(9,$F$2:F481)</f>
        <v>258433.8499999998</v>
      </c>
      <c r="R481" s="31">
        <f>SUBTOTAL(9,$G$2:G481)</f>
        <v>264216.59999999998</v>
      </c>
    </row>
    <row r="482" spans="1:18" ht="15.75" customHeight="1">
      <c r="A482" s="43">
        <v>273</v>
      </c>
      <c r="B482" s="28">
        <v>44201</v>
      </c>
      <c r="C482" s="29" t="s">
        <v>4503</v>
      </c>
      <c r="D482" s="52"/>
      <c r="F482" s="34">
        <v>854</v>
      </c>
      <c r="G482" s="34"/>
      <c r="H482" s="35"/>
      <c r="I482" s="43" t="s">
        <v>91</v>
      </c>
      <c r="J482" s="43" t="s">
        <v>87</v>
      </c>
      <c r="K482" s="43" t="s">
        <v>953</v>
      </c>
      <c r="L482" s="263">
        <v>848</v>
      </c>
      <c r="N482" s="13" t="s">
        <v>688</v>
      </c>
      <c r="O482" s="223"/>
      <c r="P482" s="31">
        <f t="shared" si="7"/>
        <v>4928.7500000001746</v>
      </c>
      <c r="Q482" s="31">
        <f>SUBTOTAL(9,$F$2:F482)</f>
        <v>259287.8499999998</v>
      </c>
      <c r="R482" s="31">
        <f>SUBTOTAL(9,$G$2:G482)</f>
        <v>264216.59999999998</v>
      </c>
    </row>
    <row r="483" spans="1:18" ht="15.75" customHeight="1">
      <c r="A483" s="43">
        <v>273</v>
      </c>
      <c r="B483" s="28">
        <v>44201</v>
      </c>
      <c r="C483" s="29" t="s">
        <v>4504</v>
      </c>
      <c r="D483" s="52"/>
      <c r="F483" s="34"/>
      <c r="G483" s="34"/>
      <c r="H483" s="35">
        <v>304.89999999999998</v>
      </c>
      <c r="I483" s="43"/>
      <c r="J483" s="43"/>
      <c r="K483" s="43"/>
      <c r="L483" s="263"/>
      <c r="N483" s="13" t="s">
        <v>688</v>
      </c>
      <c r="O483" s="223"/>
      <c r="P483" s="31">
        <f t="shared" si="7"/>
        <v>4928.7500000001746</v>
      </c>
      <c r="Q483" s="31">
        <f>SUBTOTAL(9,$F$2:F483)</f>
        <v>259287.8499999998</v>
      </c>
      <c r="R483" s="31">
        <f>SUBTOTAL(9,$G$2:G483)</f>
        <v>264216.59999999998</v>
      </c>
    </row>
    <row r="484" spans="1:18" ht="15.75" customHeight="1">
      <c r="A484" s="43">
        <v>273</v>
      </c>
      <c r="B484" s="28">
        <v>44201</v>
      </c>
      <c r="C484" s="29" t="s">
        <v>4484</v>
      </c>
      <c r="D484" s="52"/>
      <c r="F484" s="34">
        <v>7020</v>
      </c>
      <c r="G484" s="34"/>
      <c r="H484" s="35"/>
      <c r="I484" s="43" t="s">
        <v>91</v>
      </c>
      <c r="J484" s="43" t="s">
        <v>87</v>
      </c>
      <c r="K484" s="43" t="s">
        <v>4505</v>
      </c>
      <c r="L484" s="263"/>
      <c r="N484" s="13" t="s">
        <v>688</v>
      </c>
      <c r="O484" s="223"/>
      <c r="P484" s="31">
        <f t="shared" si="7"/>
        <v>-2091.2499999998254</v>
      </c>
      <c r="Q484" s="31">
        <f>SUBTOTAL(9,$F$2:F484)</f>
        <v>266307.8499999998</v>
      </c>
      <c r="R484" s="31">
        <f>SUBTOTAL(9,$G$2:G484)</f>
        <v>264216.59999999998</v>
      </c>
    </row>
    <row r="485" spans="1:18" ht="15.75" customHeight="1">
      <c r="A485" s="43">
        <v>273</v>
      </c>
      <c r="B485" s="28">
        <v>44203</v>
      </c>
      <c r="C485" s="29" t="s">
        <v>1035</v>
      </c>
      <c r="D485" s="52"/>
      <c r="F485" s="34">
        <v>528.91999999999996</v>
      </c>
      <c r="G485" s="34"/>
      <c r="H485" s="35"/>
      <c r="I485" s="43" t="s">
        <v>91</v>
      </c>
      <c r="J485" s="43" t="s">
        <v>87</v>
      </c>
      <c r="K485" s="43"/>
      <c r="L485" s="263"/>
      <c r="N485" s="13" t="s">
        <v>688</v>
      </c>
      <c r="O485" s="223"/>
      <c r="P485" s="31">
        <f t="shared" si="7"/>
        <v>-2620.1699999998091</v>
      </c>
      <c r="Q485" s="31">
        <f>SUBTOTAL(9,$F$2:F485)</f>
        <v>266836.76999999979</v>
      </c>
      <c r="R485" s="31">
        <f>SUBTOTAL(9,$G$2:G485)</f>
        <v>264216.59999999998</v>
      </c>
    </row>
    <row r="486" spans="1:18" ht="15.75" customHeight="1">
      <c r="A486" s="43">
        <v>273</v>
      </c>
      <c r="B486" s="28">
        <v>44203</v>
      </c>
      <c r="C486" s="29" t="s">
        <v>1036</v>
      </c>
      <c r="D486" s="52"/>
      <c r="F486" s="34">
        <v>95.8</v>
      </c>
      <c r="G486" s="34"/>
      <c r="H486" s="35"/>
      <c r="I486" s="43" t="s">
        <v>91</v>
      </c>
      <c r="J486" s="43" t="s">
        <v>87</v>
      </c>
      <c r="K486" s="43"/>
      <c r="L486" s="263"/>
      <c r="N486" s="13" t="s">
        <v>688</v>
      </c>
      <c r="O486" s="223"/>
      <c r="P486" s="31">
        <f t="shared" si="7"/>
        <v>-2715.9699999997974</v>
      </c>
      <c r="Q486" s="31">
        <f>SUBTOTAL(9,$F$2:F486)</f>
        <v>266932.56999999977</v>
      </c>
      <c r="R486" s="31">
        <f>SUBTOTAL(9,$G$2:G486)</f>
        <v>264216.59999999998</v>
      </c>
    </row>
    <row r="487" spans="1:18" ht="15.75" customHeight="1">
      <c r="A487" s="43">
        <v>273</v>
      </c>
      <c r="B487" s="28">
        <v>44203</v>
      </c>
      <c r="C487" s="29" t="s">
        <v>4506</v>
      </c>
      <c r="D487" s="52"/>
      <c r="F487" s="34">
        <v>37</v>
      </c>
      <c r="G487" s="34"/>
      <c r="H487" s="35"/>
      <c r="I487" s="43" t="s">
        <v>91</v>
      </c>
      <c r="J487" s="43" t="s">
        <v>87</v>
      </c>
      <c r="K487" s="43"/>
      <c r="L487" s="263"/>
      <c r="N487" s="13" t="s">
        <v>688</v>
      </c>
      <c r="O487" s="223"/>
      <c r="P487" s="31">
        <f t="shared" si="7"/>
        <v>-2752.9699999997974</v>
      </c>
      <c r="Q487" s="31">
        <f>SUBTOTAL(9,$F$2:F487)</f>
        <v>266969.56999999977</v>
      </c>
      <c r="R487" s="31">
        <f>SUBTOTAL(9,$G$2:G487)</f>
        <v>264216.59999999998</v>
      </c>
    </row>
    <row r="488" spans="1:18" ht="15.75" customHeight="1">
      <c r="A488" s="43">
        <v>273</v>
      </c>
      <c r="B488" s="28">
        <v>44216</v>
      </c>
      <c r="C488" s="29" t="s">
        <v>4039</v>
      </c>
      <c r="D488" s="52"/>
      <c r="F488" s="34">
        <v>39.75</v>
      </c>
      <c r="G488" s="34"/>
      <c r="H488" s="35"/>
      <c r="I488" s="43" t="s">
        <v>91</v>
      </c>
      <c r="J488" s="43" t="s">
        <v>87</v>
      </c>
      <c r="K488" s="43"/>
      <c r="L488" s="263"/>
      <c r="N488" s="13" t="s">
        <v>688</v>
      </c>
      <c r="O488" s="223"/>
      <c r="P488" s="31">
        <f t="shared" si="7"/>
        <v>-2792.7199999997974</v>
      </c>
      <c r="Q488" s="31">
        <f>SUBTOTAL(9,$F$2:F488)</f>
        <v>267009.31999999977</v>
      </c>
      <c r="R488" s="31">
        <f>SUBTOTAL(9,$G$2:G488)</f>
        <v>264216.59999999998</v>
      </c>
    </row>
    <row r="489" spans="1:18" ht="15.75" customHeight="1">
      <c r="A489" s="43">
        <v>273</v>
      </c>
      <c r="B489" s="28">
        <v>44236</v>
      </c>
      <c r="C489" s="48" t="s">
        <v>692</v>
      </c>
      <c r="D489" s="52"/>
      <c r="F489" s="34"/>
      <c r="G489" s="34"/>
      <c r="H489" s="35">
        <v>1540.8</v>
      </c>
      <c r="I489" s="43"/>
      <c r="J489" s="43"/>
      <c r="K489" s="29" t="s">
        <v>29</v>
      </c>
      <c r="L489" s="263"/>
      <c r="N489" s="13" t="s">
        <v>688</v>
      </c>
      <c r="O489" s="223"/>
      <c r="P489" s="31">
        <f t="shared" si="7"/>
        <v>-2792.7199999997974</v>
      </c>
      <c r="Q489" s="31">
        <f>SUBTOTAL(9,$F$2:F489)</f>
        <v>267009.31999999977</v>
      </c>
      <c r="R489" s="31">
        <f>SUBTOTAL(9,$G$2:G489)</f>
        <v>264216.59999999998</v>
      </c>
    </row>
    <row r="490" spans="1:18" ht="15.75" customHeight="1">
      <c r="A490" s="43">
        <v>273</v>
      </c>
      <c r="B490" s="28">
        <v>44236</v>
      </c>
      <c r="C490" s="29" t="s">
        <v>4507</v>
      </c>
      <c r="D490" s="52"/>
      <c r="F490" s="34"/>
      <c r="G490" s="34"/>
      <c r="H490" s="35">
        <v>80.790000000000006</v>
      </c>
      <c r="I490" s="43"/>
      <c r="J490" s="43"/>
      <c r="K490" s="43"/>
      <c r="L490" s="263"/>
      <c r="N490" s="13" t="s">
        <v>688</v>
      </c>
      <c r="O490" s="223"/>
      <c r="P490" s="31">
        <f t="shared" si="7"/>
        <v>-2792.7199999997974</v>
      </c>
      <c r="Q490" s="31">
        <f>SUBTOTAL(9,$F$2:F490)</f>
        <v>267009.31999999977</v>
      </c>
      <c r="R490" s="31">
        <f>SUBTOTAL(9,$G$2:G490)</f>
        <v>264216.59999999998</v>
      </c>
    </row>
    <row r="491" spans="1:18" ht="15.75" customHeight="1">
      <c r="A491" s="43">
        <v>273</v>
      </c>
      <c r="B491" s="28">
        <v>44236</v>
      </c>
      <c r="C491" s="29" t="s">
        <v>4261</v>
      </c>
      <c r="D491" s="52"/>
      <c r="F491" s="34"/>
      <c r="G491" s="34"/>
      <c r="H491" s="35">
        <v>304.89999999999998</v>
      </c>
      <c r="I491" s="43"/>
      <c r="J491" s="43"/>
      <c r="K491" s="43"/>
      <c r="L491" s="263"/>
      <c r="N491" s="13" t="s">
        <v>688</v>
      </c>
      <c r="O491" s="223"/>
      <c r="P491" s="31">
        <f t="shared" si="7"/>
        <v>-2792.7199999997974</v>
      </c>
      <c r="Q491" s="31">
        <f>SUBTOTAL(9,$F$2:F491)</f>
        <v>267009.31999999977</v>
      </c>
      <c r="R491" s="31">
        <f>SUBTOTAL(9,$G$2:G491)</f>
        <v>264216.59999999998</v>
      </c>
    </row>
    <row r="492" spans="1:18" ht="15.75" customHeight="1">
      <c r="A492" s="43">
        <v>273</v>
      </c>
      <c r="B492" s="28">
        <v>44236</v>
      </c>
      <c r="C492" s="29" t="s">
        <v>4508</v>
      </c>
      <c r="D492" s="52"/>
      <c r="F492" s="34"/>
      <c r="G492" s="34"/>
      <c r="H492" s="35">
        <v>-8.43</v>
      </c>
      <c r="I492" s="43"/>
      <c r="J492" s="43"/>
      <c r="K492" s="43"/>
      <c r="L492" s="263"/>
      <c r="N492" s="13" t="s">
        <v>688</v>
      </c>
      <c r="O492" s="223"/>
      <c r="P492" s="31">
        <f t="shared" si="7"/>
        <v>-2792.7199999997974</v>
      </c>
      <c r="Q492" s="31">
        <f>SUBTOTAL(9,$F$2:F492)</f>
        <v>267009.31999999977</v>
      </c>
      <c r="R492" s="31">
        <f>SUBTOTAL(9,$G$2:G492)</f>
        <v>264216.59999999998</v>
      </c>
    </row>
    <row r="493" spans="1:18" ht="15.75" customHeight="1">
      <c r="A493" s="43">
        <v>273</v>
      </c>
      <c r="B493" s="28">
        <v>44251</v>
      </c>
      <c r="C493" s="48" t="s">
        <v>962</v>
      </c>
      <c r="D493" s="52"/>
      <c r="F493" s="34"/>
      <c r="G493" s="34">
        <v>5000</v>
      </c>
      <c r="H493" s="35"/>
      <c r="I493" s="43" t="s">
        <v>91</v>
      </c>
      <c r="J493" s="43" t="s">
        <v>87</v>
      </c>
      <c r="K493" s="43"/>
      <c r="L493" s="263"/>
      <c r="N493" s="13" t="s">
        <v>688</v>
      </c>
      <c r="O493" s="223"/>
      <c r="P493" s="31">
        <f t="shared" si="7"/>
        <v>2207.2800000002026</v>
      </c>
      <c r="Q493" s="31">
        <f>SUBTOTAL(9,$F$2:F493)</f>
        <v>267009.31999999977</v>
      </c>
      <c r="R493" s="31">
        <f>SUBTOTAL(9,$G$2:G493)</f>
        <v>269216.59999999998</v>
      </c>
    </row>
    <row r="494" spans="1:18" ht="15.75" customHeight="1">
      <c r="A494" s="43">
        <v>273</v>
      </c>
      <c r="B494" s="28">
        <v>44255</v>
      </c>
      <c r="C494" s="48" t="s">
        <v>962</v>
      </c>
      <c r="D494" s="52"/>
      <c r="F494" s="34"/>
      <c r="G494" s="34">
        <v>4000</v>
      </c>
      <c r="H494" s="35"/>
      <c r="I494" s="43" t="s">
        <v>91</v>
      </c>
      <c r="J494" s="43" t="s">
        <v>87</v>
      </c>
      <c r="K494" s="43"/>
      <c r="L494" s="263"/>
      <c r="N494" s="13" t="s">
        <v>688</v>
      </c>
      <c r="O494" s="223"/>
      <c r="P494" s="31">
        <f t="shared" si="7"/>
        <v>6207.2800000002026</v>
      </c>
      <c r="Q494" s="31">
        <f>SUBTOTAL(9,$F$2:F494)</f>
        <v>267009.31999999977</v>
      </c>
      <c r="R494" s="31">
        <f>SUBTOTAL(9,$G$2:G494)</f>
        <v>273216.59999999998</v>
      </c>
    </row>
    <row r="495" spans="1:18" ht="15.75" customHeight="1">
      <c r="A495" s="43">
        <v>273</v>
      </c>
      <c r="B495" s="28">
        <v>44267</v>
      </c>
      <c r="C495" s="29" t="s">
        <v>4509</v>
      </c>
      <c r="D495" s="52"/>
      <c r="F495" s="34"/>
      <c r="G495" s="34">
        <v>1190</v>
      </c>
      <c r="H495" s="35"/>
      <c r="I495" s="43" t="s">
        <v>91</v>
      </c>
      <c r="J495" s="43" t="s">
        <v>87</v>
      </c>
      <c r="K495" s="43"/>
      <c r="L495" s="263"/>
      <c r="N495" s="13" t="s">
        <v>688</v>
      </c>
      <c r="O495" s="223"/>
      <c r="P495" s="31">
        <f t="shared" si="7"/>
        <v>7397.2800000002026</v>
      </c>
      <c r="Q495" s="31">
        <f>SUBTOTAL(9,$F$2:F495)</f>
        <v>267009.31999999977</v>
      </c>
      <c r="R495" s="31">
        <f>SUBTOTAL(9,$G$2:G495)</f>
        <v>274406.59999999998</v>
      </c>
    </row>
    <row r="496" spans="1:18" ht="15.75" customHeight="1">
      <c r="A496" s="43">
        <v>273</v>
      </c>
      <c r="B496" s="28">
        <v>44269</v>
      </c>
      <c r="C496" s="29" t="s">
        <v>4510</v>
      </c>
      <c r="D496" s="52"/>
      <c r="F496" s="35">
        <v>1500</v>
      </c>
      <c r="G496" s="35"/>
      <c r="H496" s="35"/>
      <c r="I496" s="43" t="s">
        <v>91</v>
      </c>
      <c r="J496" s="29" t="s">
        <v>87</v>
      </c>
      <c r="K496" s="29"/>
      <c r="L496" s="239"/>
      <c r="N496" s="13" t="s">
        <v>688</v>
      </c>
      <c r="O496" s="223"/>
      <c r="P496" s="31">
        <f t="shared" si="7"/>
        <v>5897.2800000002026</v>
      </c>
      <c r="Q496" s="31">
        <f>SUBTOTAL(9,$F$2:F496)</f>
        <v>268509.31999999977</v>
      </c>
      <c r="R496" s="31">
        <f>SUBTOTAL(9,$G$2:G496)</f>
        <v>274406.59999999998</v>
      </c>
    </row>
    <row r="497" spans="1:18" ht="15.75" customHeight="1">
      <c r="A497" s="43">
        <v>273</v>
      </c>
      <c r="B497" s="28">
        <v>44271</v>
      </c>
      <c r="C497" s="29" t="s">
        <v>4511</v>
      </c>
      <c r="D497" s="52"/>
      <c r="F497" s="35"/>
      <c r="G497" s="35"/>
      <c r="H497" s="35">
        <v>304.89999999999998</v>
      </c>
      <c r="I497" s="29"/>
      <c r="J497" s="29"/>
      <c r="K497" s="29"/>
      <c r="L497" s="239"/>
      <c r="N497" s="13" t="s">
        <v>688</v>
      </c>
      <c r="O497" s="223"/>
      <c r="P497" s="31">
        <f t="shared" si="7"/>
        <v>5897.2800000002026</v>
      </c>
      <c r="Q497" s="31">
        <f>SUBTOTAL(9,$F$2:F497)</f>
        <v>268509.31999999977</v>
      </c>
      <c r="R497" s="31">
        <f>SUBTOTAL(9,$G$2:G497)</f>
        <v>274406.59999999998</v>
      </c>
    </row>
    <row r="498" spans="1:18" ht="15.75" customHeight="1">
      <c r="A498" s="43">
        <v>273</v>
      </c>
      <c r="B498" s="28">
        <v>44271</v>
      </c>
      <c r="C498" s="29" t="s">
        <v>4512</v>
      </c>
      <c r="D498" s="52"/>
      <c r="F498" s="35">
        <v>929.7</v>
      </c>
      <c r="G498" s="35"/>
      <c r="H498" s="35"/>
      <c r="I498" s="43" t="s">
        <v>89</v>
      </c>
      <c r="J498" s="29"/>
      <c r="K498" s="29"/>
      <c r="L498" s="239"/>
      <c r="N498" s="13" t="s">
        <v>688</v>
      </c>
      <c r="O498" s="223"/>
      <c r="P498" s="31">
        <f t="shared" si="7"/>
        <v>4967.5800000001909</v>
      </c>
      <c r="Q498" s="31">
        <f>SUBTOTAL(9,$F$2:F498)</f>
        <v>269439.01999999979</v>
      </c>
      <c r="R498" s="31">
        <f>SUBTOTAL(9,$G$2:G498)</f>
        <v>274406.59999999998</v>
      </c>
    </row>
    <row r="499" spans="1:18" ht="15.75" customHeight="1">
      <c r="A499" s="43">
        <v>273</v>
      </c>
      <c r="B499" s="28">
        <v>44271</v>
      </c>
      <c r="C499" s="29" t="s">
        <v>4513</v>
      </c>
      <c r="D499" s="52"/>
      <c r="F499" s="35">
        <v>531.70000000000005</v>
      </c>
      <c r="G499" s="35"/>
      <c r="H499" s="35"/>
      <c r="I499" s="43" t="s">
        <v>89</v>
      </c>
      <c r="J499" s="29"/>
      <c r="K499" s="29"/>
      <c r="L499" s="239"/>
      <c r="N499" s="13" t="s">
        <v>688</v>
      </c>
      <c r="O499" s="223"/>
      <c r="P499" s="31">
        <f t="shared" si="7"/>
        <v>4435.8800000001793</v>
      </c>
      <c r="Q499" s="31">
        <f>SUBTOTAL(9,$F$2:F499)</f>
        <v>269970.7199999998</v>
      </c>
      <c r="R499" s="31">
        <f>SUBTOTAL(9,$G$2:G499)</f>
        <v>274406.59999999998</v>
      </c>
    </row>
    <row r="500" spans="1:18" ht="15.75" customHeight="1">
      <c r="A500" s="43">
        <v>273</v>
      </c>
      <c r="B500" s="28">
        <v>44271</v>
      </c>
      <c r="C500" s="29" t="s">
        <v>2112</v>
      </c>
      <c r="D500" s="52"/>
      <c r="F500" s="35">
        <v>109</v>
      </c>
      <c r="G500" s="35"/>
      <c r="H500" s="35"/>
      <c r="I500" s="43" t="s">
        <v>89</v>
      </c>
      <c r="J500" s="29"/>
      <c r="K500" s="29"/>
      <c r="L500" s="239"/>
      <c r="N500" s="13" t="s">
        <v>688</v>
      </c>
      <c r="O500" s="223"/>
      <c r="P500" s="31">
        <f t="shared" si="7"/>
        <v>4326.8800000001793</v>
      </c>
      <c r="Q500" s="31">
        <f>SUBTOTAL(9,$F$2:F500)</f>
        <v>270079.7199999998</v>
      </c>
      <c r="R500" s="31">
        <f>SUBTOTAL(9,$G$2:G500)</f>
        <v>274406.59999999998</v>
      </c>
    </row>
    <row r="501" spans="1:18" ht="15.75" customHeight="1">
      <c r="A501" s="43">
        <v>273</v>
      </c>
      <c r="B501" s="28">
        <v>44271</v>
      </c>
      <c r="C501" s="29" t="s">
        <v>166</v>
      </c>
      <c r="D501" s="52"/>
      <c r="F501" s="35">
        <v>47.53</v>
      </c>
      <c r="G501" s="35"/>
      <c r="H501" s="35"/>
      <c r="I501" s="29"/>
      <c r="J501" s="29"/>
      <c r="K501" s="29"/>
      <c r="L501" s="239"/>
      <c r="N501" s="13" t="s">
        <v>688</v>
      </c>
      <c r="O501" s="223"/>
      <c r="P501" s="31">
        <f t="shared" si="7"/>
        <v>4279.3500000001513</v>
      </c>
      <c r="Q501" s="31">
        <f>SUBTOTAL(9,$F$2:F501)</f>
        <v>270127.24999999983</v>
      </c>
      <c r="R501" s="31">
        <f>SUBTOTAL(9,$G$2:G501)</f>
        <v>274406.59999999998</v>
      </c>
    </row>
    <row r="502" spans="1:18" ht="15.75" customHeight="1">
      <c r="A502" s="43">
        <v>273</v>
      </c>
      <c r="B502" s="28">
        <v>44271</v>
      </c>
      <c r="C502" s="29" t="s">
        <v>4514</v>
      </c>
      <c r="D502" s="52"/>
      <c r="F502" s="35">
        <v>8.9</v>
      </c>
      <c r="G502" s="35"/>
      <c r="H502" s="35"/>
      <c r="I502" s="29"/>
      <c r="J502" s="29"/>
      <c r="K502" s="29"/>
      <c r="L502" s="239"/>
      <c r="N502" s="13" t="s">
        <v>688</v>
      </c>
      <c r="O502" s="223"/>
      <c r="P502" s="31">
        <f t="shared" si="7"/>
        <v>4270.4500000001281</v>
      </c>
      <c r="Q502" s="31">
        <f>SUBTOTAL(9,$F$2:F502)</f>
        <v>270136.14999999985</v>
      </c>
      <c r="R502" s="31">
        <f>SUBTOTAL(9,$G$2:G502)</f>
        <v>274406.59999999998</v>
      </c>
    </row>
    <row r="503" spans="1:18" ht="15.75" customHeight="1">
      <c r="A503" s="43">
        <v>273</v>
      </c>
      <c r="B503" s="28">
        <v>44273</v>
      </c>
      <c r="C503" s="29" t="s">
        <v>4515</v>
      </c>
      <c r="D503" s="52"/>
      <c r="F503" s="35">
        <v>5.9</v>
      </c>
      <c r="G503" s="35"/>
      <c r="H503" s="35"/>
      <c r="I503" s="29"/>
      <c r="J503" s="29" t="s">
        <v>87</v>
      </c>
      <c r="K503" s="29" t="s">
        <v>4516</v>
      </c>
      <c r="L503" s="239">
        <v>943</v>
      </c>
      <c r="N503" s="13" t="s">
        <v>688</v>
      </c>
      <c r="O503" s="223"/>
      <c r="P503" s="31">
        <f t="shared" si="7"/>
        <v>4264.5500000001048</v>
      </c>
      <c r="Q503" s="31">
        <f>SUBTOTAL(9,$F$2:F503)</f>
        <v>270142.04999999987</v>
      </c>
      <c r="R503" s="31">
        <f>SUBTOTAL(9,$G$2:G503)</f>
        <v>274406.59999999998</v>
      </c>
    </row>
    <row r="504" spans="1:18" ht="15.75" customHeight="1">
      <c r="A504" s="43">
        <v>273</v>
      </c>
      <c r="B504" s="28">
        <v>44277</v>
      </c>
      <c r="C504" s="29" t="s">
        <v>4044</v>
      </c>
      <c r="D504" s="52"/>
      <c r="F504" s="35">
        <v>35</v>
      </c>
      <c r="G504" s="35"/>
      <c r="H504" s="35"/>
      <c r="I504" s="29"/>
      <c r="J504" s="29" t="s">
        <v>87</v>
      </c>
      <c r="K504" s="29" t="s">
        <v>1056</v>
      </c>
      <c r="L504" s="239">
        <v>928005</v>
      </c>
      <c r="N504" s="13" t="s">
        <v>688</v>
      </c>
      <c r="O504" s="223"/>
      <c r="P504" s="31">
        <f t="shared" si="7"/>
        <v>4229.5500000001048</v>
      </c>
      <c r="Q504" s="31">
        <f>SUBTOTAL(9,$F$2:F504)</f>
        <v>270177.04999999987</v>
      </c>
      <c r="R504" s="31">
        <f>SUBTOTAL(9,$G$2:G504)</f>
        <v>274406.59999999998</v>
      </c>
    </row>
    <row r="505" spans="1:18" ht="15.75" customHeight="1">
      <c r="A505" s="43">
        <v>273</v>
      </c>
      <c r="B505" s="28">
        <v>44279</v>
      </c>
      <c r="C505" s="29" t="s">
        <v>166</v>
      </c>
      <c r="D505" s="52"/>
      <c r="F505" s="35">
        <v>156.9</v>
      </c>
      <c r="G505" s="35"/>
      <c r="H505" s="35"/>
      <c r="I505" s="29"/>
      <c r="J505" s="29" t="s">
        <v>87</v>
      </c>
      <c r="K505" s="29"/>
      <c r="L505" s="239"/>
      <c r="N505" s="13" t="s">
        <v>688</v>
      </c>
      <c r="O505" s="223"/>
      <c r="P505" s="31">
        <f t="shared" si="7"/>
        <v>4072.6500000000815</v>
      </c>
      <c r="Q505" s="31">
        <f>SUBTOTAL(9,$F$2:F505)</f>
        <v>270333.9499999999</v>
      </c>
      <c r="R505" s="31">
        <f>SUBTOTAL(9,$G$2:G505)</f>
        <v>274406.59999999998</v>
      </c>
    </row>
    <row r="506" spans="1:18" ht="15.75" customHeight="1">
      <c r="A506" s="43">
        <v>273</v>
      </c>
      <c r="B506" s="28">
        <v>44288</v>
      </c>
      <c r="C506" s="29" t="s">
        <v>4045</v>
      </c>
      <c r="D506" s="52"/>
      <c r="F506" s="35">
        <v>36</v>
      </c>
      <c r="G506" s="35"/>
      <c r="H506" s="35"/>
      <c r="I506" s="43" t="s">
        <v>89</v>
      </c>
      <c r="J506" s="29" t="s">
        <v>87</v>
      </c>
      <c r="K506" s="29"/>
      <c r="L506" s="239">
        <v>357</v>
      </c>
      <c r="N506" s="13" t="s">
        <v>688</v>
      </c>
      <c r="O506" s="223"/>
      <c r="P506" s="31">
        <f t="shared" si="7"/>
        <v>4036.6500000000815</v>
      </c>
      <c r="Q506" s="31">
        <f>SUBTOTAL(9,$F$2:F506)</f>
        <v>270369.9499999999</v>
      </c>
      <c r="R506" s="31">
        <f>SUBTOTAL(9,$G$2:G506)</f>
        <v>274406.59999999998</v>
      </c>
    </row>
    <row r="507" spans="1:18" ht="15.75" customHeight="1">
      <c r="A507" s="43">
        <v>273</v>
      </c>
      <c r="B507" s="28">
        <v>44292</v>
      </c>
      <c r="C507" s="29" t="s">
        <v>4517</v>
      </c>
      <c r="D507" s="52"/>
      <c r="F507" s="35"/>
      <c r="G507" s="35"/>
      <c r="H507" s="35">
        <v>1417.3</v>
      </c>
      <c r="I507" s="29"/>
      <c r="J507" s="29"/>
      <c r="K507" s="29"/>
      <c r="L507" s="239"/>
      <c r="N507" s="13" t="s">
        <v>688</v>
      </c>
      <c r="O507" s="223"/>
      <c r="P507" s="31">
        <f t="shared" si="7"/>
        <v>4036.6500000000815</v>
      </c>
      <c r="Q507" s="31">
        <f>SUBTOTAL(9,$F$2:F507)</f>
        <v>270369.9499999999</v>
      </c>
      <c r="R507" s="31">
        <f>SUBTOTAL(9,$G$2:G507)</f>
        <v>274406.59999999998</v>
      </c>
    </row>
    <row r="508" spans="1:18" ht="15.75" customHeight="1">
      <c r="A508" s="43">
        <v>273</v>
      </c>
      <c r="B508" s="28">
        <v>44292</v>
      </c>
      <c r="C508" s="29" t="s">
        <v>4518</v>
      </c>
      <c r="D508" s="52"/>
      <c r="F508" s="35"/>
      <c r="G508" s="35"/>
      <c r="H508" s="35">
        <v>22.58</v>
      </c>
      <c r="I508" s="29"/>
      <c r="J508" s="29"/>
      <c r="K508" s="29"/>
      <c r="L508" s="239"/>
      <c r="N508" s="13" t="s">
        <v>688</v>
      </c>
      <c r="O508" s="223"/>
      <c r="P508" s="31">
        <f t="shared" si="7"/>
        <v>4036.6500000000815</v>
      </c>
      <c r="Q508" s="31">
        <f>SUBTOTAL(9,$F$2:F508)</f>
        <v>270369.9499999999</v>
      </c>
      <c r="R508" s="31">
        <f>SUBTOTAL(9,$G$2:G508)</f>
        <v>274406.59999999998</v>
      </c>
    </row>
    <row r="509" spans="1:18" ht="15.75" customHeight="1">
      <c r="A509" s="43">
        <v>273</v>
      </c>
      <c r="B509" s="28">
        <v>44292</v>
      </c>
      <c r="C509" s="29" t="s">
        <v>4519</v>
      </c>
      <c r="D509" s="52"/>
      <c r="F509" s="35"/>
      <c r="G509" s="35"/>
      <c r="H509" s="35">
        <v>309.89999999999998</v>
      </c>
      <c r="I509" s="29"/>
      <c r="J509" s="29"/>
      <c r="K509" s="29"/>
      <c r="L509" s="239"/>
      <c r="N509" s="13" t="s">
        <v>688</v>
      </c>
      <c r="O509" s="223"/>
      <c r="P509" s="31">
        <f t="shared" si="7"/>
        <v>4036.6500000000815</v>
      </c>
      <c r="Q509" s="31">
        <f>SUBTOTAL(9,$F$2:F509)</f>
        <v>270369.9499999999</v>
      </c>
      <c r="R509" s="31">
        <f>SUBTOTAL(9,$G$2:G509)</f>
        <v>274406.59999999998</v>
      </c>
    </row>
    <row r="510" spans="1:18" ht="15.75" customHeight="1">
      <c r="A510" s="43">
        <v>273</v>
      </c>
      <c r="B510" s="28">
        <v>44292</v>
      </c>
      <c r="C510" s="29" t="s">
        <v>4520</v>
      </c>
      <c r="D510" s="52"/>
      <c r="F510" s="35"/>
      <c r="G510" s="35"/>
      <c r="H510" s="35">
        <v>153.15</v>
      </c>
      <c r="I510" s="29"/>
      <c r="J510" s="29"/>
      <c r="K510" s="29"/>
      <c r="L510" s="239"/>
      <c r="N510" s="13" t="s">
        <v>688</v>
      </c>
      <c r="O510" s="223"/>
      <c r="P510" s="31">
        <f t="shared" si="7"/>
        <v>4036.6500000000815</v>
      </c>
      <c r="Q510" s="31">
        <f>SUBTOTAL(9,$F$2:F510)</f>
        <v>270369.9499999999</v>
      </c>
      <c r="R510" s="31">
        <f>SUBTOTAL(9,$G$2:G510)</f>
        <v>274406.59999999998</v>
      </c>
    </row>
    <row r="511" spans="1:18" ht="15.75" customHeight="1">
      <c r="A511" s="43">
        <v>273</v>
      </c>
      <c r="B511" s="28">
        <v>44293</v>
      </c>
      <c r="C511" s="29" t="s">
        <v>1052</v>
      </c>
      <c r="D511" s="52"/>
      <c r="F511" s="35">
        <v>1156</v>
      </c>
      <c r="G511" s="35"/>
      <c r="H511" s="35"/>
      <c r="I511" s="43" t="s">
        <v>91</v>
      </c>
      <c r="J511" s="29" t="s">
        <v>87</v>
      </c>
      <c r="K511" s="29"/>
      <c r="L511" s="239"/>
      <c r="N511" s="13" t="s">
        <v>688</v>
      </c>
      <c r="O511" s="223"/>
      <c r="P511" s="31">
        <f t="shared" si="7"/>
        <v>2880.6500000000815</v>
      </c>
      <c r="Q511" s="31">
        <f>SUBTOTAL(9,$F$2:F511)</f>
        <v>271525.9499999999</v>
      </c>
      <c r="R511" s="31">
        <f>SUBTOTAL(9,$G$2:G511)</f>
        <v>274406.59999999998</v>
      </c>
    </row>
    <row r="512" spans="1:18" ht="15.75" customHeight="1">
      <c r="A512" s="43">
        <v>273</v>
      </c>
      <c r="B512" s="28">
        <v>44298</v>
      </c>
      <c r="C512" s="29" t="s">
        <v>1053</v>
      </c>
      <c r="D512" s="52"/>
      <c r="F512" s="35">
        <v>197.43</v>
      </c>
      <c r="G512" s="35"/>
      <c r="H512" s="35"/>
      <c r="I512" s="43" t="s">
        <v>91</v>
      </c>
      <c r="J512" s="29" t="s">
        <v>87</v>
      </c>
      <c r="K512" s="29"/>
      <c r="L512" s="239"/>
      <c r="N512" s="13" t="s">
        <v>688</v>
      </c>
      <c r="O512" s="223"/>
      <c r="P512" s="31">
        <f t="shared" si="7"/>
        <v>2683.2200000000885</v>
      </c>
      <c r="Q512" s="31">
        <f>SUBTOTAL(9,$F$2:F512)</f>
        <v>271723.37999999989</v>
      </c>
      <c r="R512" s="31">
        <f>SUBTOTAL(9,$G$2:G512)</f>
        <v>274406.59999999998</v>
      </c>
    </row>
    <row r="513" spans="1:18" ht="15.75" customHeight="1">
      <c r="A513" s="43">
        <v>273</v>
      </c>
      <c r="B513" s="28">
        <v>44306</v>
      </c>
      <c r="C513" s="29" t="s">
        <v>1728</v>
      </c>
      <c r="D513" s="52"/>
      <c r="F513" s="35">
        <v>110.75</v>
      </c>
      <c r="G513" s="35"/>
      <c r="H513" s="35"/>
      <c r="I513" s="29"/>
      <c r="J513" s="29"/>
      <c r="K513" s="29"/>
      <c r="L513" s="239"/>
      <c r="N513" s="13" t="s">
        <v>688</v>
      </c>
      <c r="O513" s="223"/>
      <c r="P513" s="31">
        <f t="shared" si="7"/>
        <v>2572.4700000000885</v>
      </c>
      <c r="Q513" s="31">
        <f>SUBTOTAL(9,$F$2:F513)</f>
        <v>271834.12999999989</v>
      </c>
      <c r="R513" s="31">
        <f>SUBTOTAL(9,$G$2:G513)</f>
        <v>274406.59999999998</v>
      </c>
    </row>
    <row r="514" spans="1:18" ht="15.75" customHeight="1">
      <c r="A514" s="43">
        <v>273</v>
      </c>
      <c r="B514" s="28">
        <v>44314</v>
      </c>
      <c r="C514" s="29" t="s">
        <v>4521</v>
      </c>
      <c r="D514" s="52"/>
      <c r="F514" s="35">
        <v>15</v>
      </c>
      <c r="G514" s="35"/>
      <c r="H514" s="35"/>
      <c r="I514" s="43" t="s">
        <v>89</v>
      </c>
      <c r="J514" s="29" t="s">
        <v>87</v>
      </c>
      <c r="K514" s="29"/>
      <c r="L514" s="239"/>
      <c r="N514" s="13" t="s">
        <v>688</v>
      </c>
      <c r="O514" s="223"/>
      <c r="P514" s="31">
        <f t="shared" ref="P514:P577" si="8">R514-Q514</f>
        <v>2557.4700000000885</v>
      </c>
      <c r="Q514" s="31">
        <f>SUBTOTAL(9,$F$2:F514)</f>
        <v>271849.12999999989</v>
      </c>
      <c r="R514" s="31">
        <f>SUBTOTAL(9,$G$2:G514)</f>
        <v>274406.59999999998</v>
      </c>
    </row>
    <row r="515" spans="1:18" ht="15.75" customHeight="1">
      <c r="A515" s="43">
        <v>273</v>
      </c>
      <c r="B515" s="28">
        <v>44314</v>
      </c>
      <c r="C515" s="29" t="s">
        <v>4521</v>
      </c>
      <c r="D515" s="52"/>
      <c r="F515" s="35">
        <v>14.9</v>
      </c>
      <c r="G515" s="35"/>
      <c r="H515" s="35"/>
      <c r="I515" s="43" t="s">
        <v>89</v>
      </c>
      <c r="J515" s="29" t="s">
        <v>87</v>
      </c>
      <c r="K515" s="29"/>
      <c r="L515" s="239"/>
      <c r="N515" s="13" t="s">
        <v>688</v>
      </c>
      <c r="O515" s="223"/>
      <c r="P515" s="31">
        <f t="shared" si="8"/>
        <v>2542.5700000000652</v>
      </c>
      <c r="Q515" s="31">
        <f>SUBTOTAL(9,$F$2:F515)</f>
        <v>271864.02999999991</v>
      </c>
      <c r="R515" s="31">
        <f>SUBTOTAL(9,$G$2:G515)</f>
        <v>274406.59999999998</v>
      </c>
    </row>
    <row r="516" spans="1:18" ht="15.75" customHeight="1">
      <c r="A516" s="43">
        <v>273</v>
      </c>
      <c r="B516" s="28">
        <v>44314</v>
      </c>
      <c r="C516" s="29" t="s">
        <v>886</v>
      </c>
      <c r="D516" s="52"/>
      <c r="F516" s="35">
        <v>48.1</v>
      </c>
      <c r="G516" s="35"/>
      <c r="H516" s="35"/>
      <c r="I516" s="43" t="s">
        <v>89</v>
      </c>
      <c r="J516" s="29" t="s">
        <v>87</v>
      </c>
      <c r="K516" s="29"/>
      <c r="L516" s="239"/>
      <c r="N516" s="13" t="s">
        <v>688</v>
      </c>
      <c r="O516" s="223"/>
      <c r="P516" s="31">
        <f t="shared" si="8"/>
        <v>2494.4700000000885</v>
      </c>
      <c r="Q516" s="31">
        <f>SUBTOTAL(9,$F$2:F516)</f>
        <v>271912.12999999989</v>
      </c>
      <c r="R516" s="31">
        <f>SUBTOTAL(9,$G$2:G516)</f>
        <v>274406.59999999998</v>
      </c>
    </row>
    <row r="517" spans="1:18" ht="15.75" customHeight="1">
      <c r="A517" s="43">
        <v>273</v>
      </c>
      <c r="B517" s="28">
        <v>44322</v>
      </c>
      <c r="C517" s="29" t="s">
        <v>1057</v>
      </c>
      <c r="D517" s="52"/>
      <c r="F517" s="35">
        <v>669.54</v>
      </c>
      <c r="G517" s="35"/>
      <c r="H517" s="35"/>
      <c r="I517" s="43" t="s">
        <v>91</v>
      </c>
      <c r="J517" s="29" t="s">
        <v>87</v>
      </c>
      <c r="K517" s="29"/>
      <c r="L517" s="239"/>
      <c r="N517" s="13" t="s">
        <v>688</v>
      </c>
      <c r="O517" s="223"/>
      <c r="P517" s="31">
        <f t="shared" si="8"/>
        <v>1824.9300000001094</v>
      </c>
      <c r="Q517" s="31">
        <f>SUBTOTAL(9,$F$2:F517)</f>
        <v>272581.66999999987</v>
      </c>
      <c r="R517" s="31">
        <f>SUBTOTAL(9,$G$2:G517)</f>
        <v>274406.59999999998</v>
      </c>
    </row>
    <row r="518" spans="1:18" ht="15.75" customHeight="1">
      <c r="A518" s="43">
        <v>273</v>
      </c>
      <c r="B518" s="28">
        <v>44322</v>
      </c>
      <c r="C518" s="29" t="s">
        <v>1058</v>
      </c>
      <c r="D518" s="52"/>
      <c r="F518" s="35">
        <v>124.72</v>
      </c>
      <c r="G518" s="35"/>
      <c r="H518" s="35"/>
      <c r="I518" s="43" t="s">
        <v>91</v>
      </c>
      <c r="J518" s="29" t="s">
        <v>87</v>
      </c>
      <c r="K518" s="29"/>
      <c r="L518" s="239"/>
      <c r="N518" s="13" t="s">
        <v>688</v>
      </c>
      <c r="O518" s="223"/>
      <c r="P518" s="31">
        <f t="shared" si="8"/>
        <v>1700.2100000001374</v>
      </c>
      <c r="Q518" s="31">
        <f>SUBTOTAL(9,$F$2:F518)</f>
        <v>272706.38999999984</v>
      </c>
      <c r="R518" s="31">
        <f>SUBTOTAL(9,$G$2:G518)</f>
        <v>274406.59999999998</v>
      </c>
    </row>
    <row r="519" spans="1:18" ht="15.75" customHeight="1">
      <c r="A519" s="43">
        <v>273</v>
      </c>
      <c r="B519" s="28">
        <v>44336</v>
      </c>
      <c r="C519" s="29" t="s">
        <v>1732</v>
      </c>
      <c r="D519" s="52"/>
      <c r="F519" s="35">
        <v>50.89</v>
      </c>
      <c r="G519" s="35"/>
      <c r="H519" s="35"/>
      <c r="I519" s="43" t="s">
        <v>91</v>
      </c>
      <c r="J519" s="29" t="s">
        <v>87</v>
      </c>
      <c r="K519" s="29"/>
      <c r="L519" s="239"/>
      <c r="N519" s="13" t="s">
        <v>688</v>
      </c>
      <c r="O519" s="223"/>
      <c r="P519" s="31">
        <f t="shared" si="8"/>
        <v>1649.3200000001234</v>
      </c>
      <c r="Q519" s="31">
        <f>SUBTOTAL(9,$F$2:F519)</f>
        <v>272757.27999999985</v>
      </c>
      <c r="R519" s="31">
        <f>SUBTOTAL(9,$G$2:G519)</f>
        <v>274406.59999999998</v>
      </c>
    </row>
    <row r="520" spans="1:18" ht="15.75" customHeight="1">
      <c r="A520" s="43">
        <v>273</v>
      </c>
      <c r="B520" s="28">
        <v>44347</v>
      </c>
      <c r="C520" s="48" t="s">
        <v>962</v>
      </c>
      <c r="D520" s="52"/>
      <c r="F520" s="35"/>
      <c r="G520" s="35">
        <v>15000</v>
      </c>
      <c r="H520" s="35"/>
      <c r="I520" s="43" t="s">
        <v>91</v>
      </c>
      <c r="J520" s="29" t="s">
        <v>87</v>
      </c>
      <c r="K520" s="29"/>
      <c r="L520" s="239"/>
      <c r="N520" s="13" t="s">
        <v>688</v>
      </c>
      <c r="O520" s="223"/>
      <c r="P520" s="31">
        <f t="shared" si="8"/>
        <v>16649.320000000123</v>
      </c>
      <c r="Q520" s="31">
        <f>SUBTOTAL(9,$F$2:F520)</f>
        <v>272757.27999999985</v>
      </c>
      <c r="R520" s="31">
        <f>SUBTOTAL(9,$G$2:G520)</f>
        <v>289406.59999999998</v>
      </c>
    </row>
    <row r="521" spans="1:18" ht="15.75" customHeight="1">
      <c r="A521" s="43">
        <v>273</v>
      </c>
      <c r="B521" s="28">
        <v>44362</v>
      </c>
      <c r="C521" s="29" t="s">
        <v>4522</v>
      </c>
      <c r="D521" s="52"/>
      <c r="F521" s="35"/>
      <c r="G521" s="35"/>
      <c r="H521" s="35">
        <v>512.41</v>
      </c>
      <c r="I521" s="29"/>
      <c r="J521" s="29"/>
      <c r="K521" s="29"/>
      <c r="L521" s="239"/>
      <c r="N521" s="13" t="s">
        <v>688</v>
      </c>
      <c r="O521" s="223"/>
      <c r="P521" s="31">
        <f t="shared" si="8"/>
        <v>16649.320000000123</v>
      </c>
      <c r="Q521" s="31">
        <f>SUBTOTAL(9,$F$2:F521)</f>
        <v>272757.27999999985</v>
      </c>
      <c r="R521" s="31">
        <f>SUBTOTAL(9,$G$2:G521)</f>
        <v>289406.59999999998</v>
      </c>
    </row>
    <row r="522" spans="1:18" ht="15.75" customHeight="1">
      <c r="A522" s="43">
        <v>273</v>
      </c>
      <c r="B522" s="28">
        <v>44362</v>
      </c>
      <c r="C522" s="29" t="s">
        <v>949</v>
      </c>
      <c r="D522" s="52"/>
      <c r="F522" s="35"/>
      <c r="G522" s="35"/>
      <c r="H522" s="35">
        <v>285.44</v>
      </c>
      <c r="I522" s="29"/>
      <c r="J522" s="29"/>
      <c r="K522" s="29"/>
      <c r="L522" s="239"/>
      <c r="N522" s="13" t="s">
        <v>688</v>
      </c>
      <c r="O522" s="223"/>
      <c r="P522" s="31">
        <f t="shared" si="8"/>
        <v>16649.320000000123</v>
      </c>
      <c r="Q522" s="31">
        <f>SUBTOTAL(9,$F$2:F522)</f>
        <v>272757.27999999985</v>
      </c>
      <c r="R522" s="31">
        <f>SUBTOTAL(9,$G$2:G522)</f>
        <v>289406.59999999998</v>
      </c>
    </row>
    <row r="523" spans="1:18" ht="15.75" customHeight="1">
      <c r="A523" s="43">
        <v>273</v>
      </c>
      <c r="B523" s="28">
        <v>44363</v>
      </c>
      <c r="C523" s="29" t="s">
        <v>1013</v>
      </c>
      <c r="D523" s="52"/>
      <c r="F523" s="35">
        <v>11127</v>
      </c>
      <c r="G523" s="35"/>
      <c r="H523" s="35"/>
      <c r="I523" s="43" t="s">
        <v>91</v>
      </c>
      <c r="J523" s="29" t="s">
        <v>87</v>
      </c>
      <c r="K523" s="29"/>
      <c r="L523" s="239"/>
      <c r="N523" s="13" t="s">
        <v>688</v>
      </c>
      <c r="O523" s="223"/>
      <c r="P523" s="31">
        <f t="shared" si="8"/>
        <v>5522.3200000001234</v>
      </c>
      <c r="Q523" s="31">
        <f>SUBTOTAL(9,$F$2:F523)</f>
        <v>283884.27999999985</v>
      </c>
      <c r="R523" s="31">
        <f>SUBTOTAL(9,$G$2:G523)</f>
        <v>289406.59999999998</v>
      </c>
    </row>
    <row r="524" spans="1:18" ht="15.75" customHeight="1">
      <c r="A524" s="43">
        <v>273</v>
      </c>
      <c r="B524" s="28">
        <v>44383</v>
      </c>
      <c r="C524" s="29" t="s">
        <v>1050</v>
      </c>
      <c r="D524" s="52"/>
      <c r="E524" s="583"/>
      <c r="F524" s="35">
        <v>1346</v>
      </c>
      <c r="G524" s="35"/>
      <c r="H524" s="35"/>
      <c r="I524" s="43" t="s">
        <v>91</v>
      </c>
      <c r="J524" s="29"/>
      <c r="K524" s="29"/>
      <c r="L524" s="239"/>
      <c r="M524" s="583"/>
      <c r="N524" s="13" t="s">
        <v>688</v>
      </c>
      <c r="O524" s="223"/>
      <c r="P524" s="31">
        <f t="shared" si="8"/>
        <v>4176.3200000001234</v>
      </c>
      <c r="Q524" s="31">
        <f>SUBTOTAL(9,$F$2:F524)</f>
        <v>285230.27999999985</v>
      </c>
      <c r="R524" s="31">
        <f>SUBTOTAL(9,$G$2:G524)</f>
        <v>289406.59999999998</v>
      </c>
    </row>
    <row r="525" spans="1:18" ht="15.75" customHeight="1">
      <c r="A525" s="43">
        <v>273</v>
      </c>
      <c r="B525" s="28">
        <v>44397</v>
      </c>
      <c r="C525" s="29" t="s">
        <v>1475</v>
      </c>
      <c r="D525" s="52"/>
      <c r="F525" s="35"/>
      <c r="G525" s="35"/>
      <c r="H525" s="35">
        <v>134.11000000000001</v>
      </c>
      <c r="I525" s="29"/>
      <c r="J525" s="29"/>
      <c r="K525" s="29"/>
      <c r="L525" s="239"/>
      <c r="N525" s="13" t="s">
        <v>688</v>
      </c>
      <c r="O525" s="223"/>
      <c r="P525" s="31">
        <f t="shared" si="8"/>
        <v>4176.3200000001234</v>
      </c>
      <c r="Q525" s="31">
        <f>SUBTOTAL(9,$F$2:F525)</f>
        <v>285230.27999999985</v>
      </c>
      <c r="R525" s="31">
        <f>SUBTOTAL(9,$G$2:G525)</f>
        <v>289406.59999999998</v>
      </c>
    </row>
    <row r="526" spans="1:18" ht="15.75" customHeight="1">
      <c r="A526" s="43">
        <v>273</v>
      </c>
      <c r="B526" s="28">
        <v>44397</v>
      </c>
      <c r="C526" s="29" t="s">
        <v>4524</v>
      </c>
      <c r="D526" s="52"/>
      <c r="F526" s="35"/>
      <c r="G526" s="35"/>
      <c r="H526" s="35">
        <v>1553.1</v>
      </c>
      <c r="I526" s="29"/>
      <c r="J526" s="29"/>
      <c r="K526" s="29"/>
      <c r="L526" s="239"/>
      <c r="N526" s="13" t="s">
        <v>688</v>
      </c>
      <c r="O526" s="223"/>
      <c r="P526" s="31">
        <f t="shared" si="8"/>
        <v>4176.3200000001234</v>
      </c>
      <c r="Q526" s="31">
        <f>SUBTOTAL(9,$F$2:F526)</f>
        <v>285230.27999999985</v>
      </c>
      <c r="R526" s="31">
        <f>SUBTOTAL(9,$G$2:G526)</f>
        <v>289406.59999999998</v>
      </c>
    </row>
    <row r="527" spans="1:18" ht="15.75" customHeight="1">
      <c r="A527" s="43">
        <v>273</v>
      </c>
      <c r="B527" s="62">
        <v>44400</v>
      </c>
      <c r="C527" s="48" t="s">
        <v>4523</v>
      </c>
      <c r="D527" s="52"/>
      <c r="E527" s="29"/>
      <c r="F527" s="35"/>
      <c r="G527" s="35"/>
      <c r="H527" s="35">
        <v>270</v>
      </c>
      <c r="I527" s="147"/>
      <c r="J527" s="147"/>
      <c r="K527" s="147" t="s">
        <v>4440</v>
      </c>
      <c r="L527" s="239"/>
      <c r="M527" s="29"/>
      <c r="N527" s="13" t="s">
        <v>688</v>
      </c>
      <c r="O527" s="223"/>
      <c r="P527" s="31">
        <f t="shared" si="8"/>
        <v>4176.3200000001234</v>
      </c>
      <c r="Q527" s="31">
        <f>SUBTOTAL(9,$F$2:F527)</f>
        <v>285230.27999999985</v>
      </c>
      <c r="R527" s="31">
        <f>SUBTOTAL(9,$G$2:G527)</f>
        <v>289406.59999999998</v>
      </c>
    </row>
    <row r="528" spans="1:18" ht="15.75" customHeight="1">
      <c r="A528" s="43">
        <v>273</v>
      </c>
      <c r="B528" s="62">
        <v>44400</v>
      </c>
      <c r="C528" s="48" t="s">
        <v>4525</v>
      </c>
      <c r="D528" s="52"/>
      <c r="E528" s="29"/>
      <c r="F528" s="35"/>
      <c r="G528" s="35"/>
      <c r="H528" s="35">
        <v>270</v>
      </c>
      <c r="I528" s="147"/>
      <c r="J528" s="147"/>
      <c r="K528" s="147" t="s">
        <v>4440</v>
      </c>
      <c r="L528" s="239"/>
      <c r="M528" s="29"/>
      <c r="N528" s="13" t="s">
        <v>688</v>
      </c>
      <c r="O528" s="223"/>
      <c r="P528" s="31">
        <f t="shared" si="8"/>
        <v>4176.3200000001234</v>
      </c>
      <c r="Q528" s="31">
        <f>SUBTOTAL(9,$F$2:F528)</f>
        <v>285230.27999999985</v>
      </c>
      <c r="R528" s="31">
        <f>SUBTOTAL(9,$G$2:G528)</f>
        <v>289406.59999999998</v>
      </c>
    </row>
    <row r="529" spans="1:18" ht="15.75" customHeight="1">
      <c r="A529" s="43">
        <v>273</v>
      </c>
      <c r="B529" s="28">
        <v>44403</v>
      </c>
      <c r="C529" s="29" t="s">
        <v>958</v>
      </c>
      <c r="D529" s="52"/>
      <c r="F529" s="35">
        <v>130</v>
      </c>
      <c r="G529" s="35"/>
      <c r="H529" s="35"/>
      <c r="I529" s="43" t="s">
        <v>89</v>
      </c>
      <c r="J529" s="29" t="s">
        <v>87</v>
      </c>
      <c r="K529" s="29"/>
      <c r="L529" s="239">
        <v>4621</v>
      </c>
      <c r="N529" s="13" t="s">
        <v>688</v>
      </c>
      <c r="O529" s="223"/>
      <c r="P529" s="31">
        <f t="shared" si="8"/>
        <v>4046.3200000001234</v>
      </c>
      <c r="Q529" s="31">
        <f>SUBTOTAL(9,$F$2:F529)</f>
        <v>285360.27999999985</v>
      </c>
      <c r="R529" s="31">
        <f>SUBTOTAL(9,$G$2:G529)</f>
        <v>289406.59999999998</v>
      </c>
    </row>
    <row r="530" spans="1:18" ht="15.75" customHeight="1">
      <c r="A530" s="43">
        <v>273</v>
      </c>
      <c r="B530" s="28">
        <v>44419</v>
      </c>
      <c r="C530" s="29" t="s">
        <v>1076</v>
      </c>
      <c r="D530" s="52"/>
      <c r="F530" s="35">
        <v>348.06</v>
      </c>
      <c r="G530" s="35"/>
      <c r="H530" s="35"/>
      <c r="I530" s="29"/>
      <c r="J530" s="29"/>
      <c r="K530" s="29"/>
      <c r="L530" s="239"/>
      <c r="N530" s="13" t="s">
        <v>688</v>
      </c>
      <c r="O530" s="223"/>
      <c r="P530" s="31">
        <f t="shared" si="8"/>
        <v>3698.2600000001257</v>
      </c>
      <c r="Q530" s="31">
        <f>SUBTOTAL(9,$F$2:F530)</f>
        <v>285708.33999999985</v>
      </c>
      <c r="R530" s="31">
        <f>SUBTOTAL(9,$G$2:G530)</f>
        <v>289406.59999999998</v>
      </c>
    </row>
    <row r="531" spans="1:18" ht="15.75" customHeight="1">
      <c r="A531" s="43">
        <v>273</v>
      </c>
      <c r="B531" s="28">
        <v>44419</v>
      </c>
      <c r="C531" s="29" t="s">
        <v>162</v>
      </c>
      <c r="D531" s="52"/>
      <c r="F531" s="35">
        <v>91.71</v>
      </c>
      <c r="G531" s="35"/>
      <c r="H531" s="35"/>
      <c r="I531" s="29"/>
      <c r="J531" s="29"/>
      <c r="K531" s="29"/>
      <c r="L531" s="239"/>
      <c r="N531" s="13" t="s">
        <v>688</v>
      </c>
      <c r="O531" s="223"/>
      <c r="P531" s="31">
        <f t="shared" si="8"/>
        <v>3606.5500000001048</v>
      </c>
      <c r="Q531" s="31">
        <f>SUBTOTAL(9,$F$2:F531)</f>
        <v>285800.04999999987</v>
      </c>
      <c r="R531" s="31">
        <f>SUBTOTAL(9,$G$2:G531)</f>
        <v>289406.59999999998</v>
      </c>
    </row>
    <row r="532" spans="1:18" ht="15.75" customHeight="1">
      <c r="A532" s="43">
        <v>273</v>
      </c>
      <c r="B532" s="28">
        <v>44420</v>
      </c>
      <c r="C532" s="29" t="s">
        <v>1078</v>
      </c>
      <c r="D532" s="52"/>
      <c r="F532" s="35">
        <v>67.66</v>
      </c>
      <c r="G532" s="35"/>
      <c r="H532" s="35"/>
      <c r="I532" s="29"/>
      <c r="J532" s="29"/>
      <c r="K532" s="29"/>
      <c r="L532" s="239"/>
      <c r="N532" s="13" t="s">
        <v>688</v>
      </c>
      <c r="O532" s="223"/>
      <c r="P532" s="31">
        <f t="shared" si="8"/>
        <v>3538.8900000001304</v>
      </c>
      <c r="Q532" s="31">
        <f>SUBTOTAL(9,$F$2:F532)</f>
        <v>285867.70999999985</v>
      </c>
      <c r="R532" s="31">
        <f>SUBTOTAL(9,$G$2:G532)</f>
        <v>289406.59999999998</v>
      </c>
    </row>
    <row r="533" spans="1:18" ht="15.75" customHeight="1">
      <c r="A533" s="43">
        <v>273</v>
      </c>
      <c r="B533" s="28">
        <v>44428</v>
      </c>
      <c r="C533" s="29" t="s">
        <v>1716</v>
      </c>
      <c r="D533" s="52"/>
      <c r="F533" s="35">
        <v>32.06</v>
      </c>
      <c r="G533" s="35"/>
      <c r="H533" s="35"/>
      <c r="I533" s="29"/>
      <c r="J533" s="29"/>
      <c r="K533" s="29"/>
      <c r="L533" s="239"/>
      <c r="N533" s="13" t="s">
        <v>688</v>
      </c>
      <c r="O533" s="223"/>
      <c r="P533" s="31">
        <f t="shared" si="8"/>
        <v>3506.8300000001327</v>
      </c>
      <c r="Q533" s="31">
        <f>SUBTOTAL(9,$F$2:F533)</f>
        <v>285899.76999999984</v>
      </c>
      <c r="R533" s="31">
        <f>SUBTOTAL(9,$G$2:G533)</f>
        <v>289406.59999999998</v>
      </c>
    </row>
    <row r="534" spans="1:18" ht="15.75" customHeight="1">
      <c r="A534" s="43">
        <v>273</v>
      </c>
      <c r="B534" s="28">
        <v>44428</v>
      </c>
      <c r="C534" s="29" t="s">
        <v>1080</v>
      </c>
      <c r="D534" s="52"/>
      <c r="F534" s="35">
        <v>20.420000000000002</v>
      </c>
      <c r="G534" s="35"/>
      <c r="H534" s="35"/>
      <c r="I534" s="29"/>
      <c r="J534" s="29"/>
      <c r="K534" s="29"/>
      <c r="L534" s="239"/>
      <c r="N534" s="13" t="s">
        <v>688</v>
      </c>
      <c r="O534" s="223"/>
      <c r="P534" s="31">
        <f t="shared" si="8"/>
        <v>3486.410000000149</v>
      </c>
      <c r="Q534" s="31">
        <f>SUBTOTAL(9,$F$2:F534)</f>
        <v>285920.18999999983</v>
      </c>
      <c r="R534" s="31">
        <f>SUBTOTAL(9,$G$2:G534)</f>
        <v>289406.59999999998</v>
      </c>
    </row>
    <row r="535" spans="1:18" ht="15.75" customHeight="1">
      <c r="A535" s="43">
        <v>273</v>
      </c>
      <c r="B535" s="62">
        <v>44431</v>
      </c>
      <c r="C535" s="48" t="s">
        <v>4527</v>
      </c>
      <c r="D535" s="52"/>
      <c r="E535" s="29"/>
      <c r="F535" s="35"/>
      <c r="G535" s="35"/>
      <c r="H535" s="35">
        <v>270</v>
      </c>
      <c r="I535" s="147"/>
      <c r="J535" s="147"/>
      <c r="K535" s="147" t="s">
        <v>4440</v>
      </c>
      <c r="L535" s="239"/>
      <c r="M535" s="29"/>
      <c r="N535" s="13" t="s">
        <v>688</v>
      </c>
      <c r="O535" s="223"/>
      <c r="P535" s="31">
        <f t="shared" si="8"/>
        <v>3486.410000000149</v>
      </c>
      <c r="Q535" s="31">
        <f>SUBTOTAL(9,$F$2:F535)</f>
        <v>285920.18999999983</v>
      </c>
      <c r="R535" s="31">
        <f>SUBTOTAL(9,$G$2:G535)</f>
        <v>289406.59999999998</v>
      </c>
    </row>
    <row r="536" spans="1:18" ht="15.75" customHeight="1">
      <c r="A536" s="43">
        <v>273</v>
      </c>
      <c r="B536" s="28">
        <v>44434</v>
      </c>
      <c r="C536" s="29" t="s">
        <v>4526</v>
      </c>
      <c r="D536" s="52"/>
      <c r="E536" s="583"/>
      <c r="F536" s="35"/>
      <c r="G536" s="35"/>
      <c r="H536" s="35">
        <v>523.26</v>
      </c>
      <c r="I536" s="29"/>
      <c r="J536" s="29"/>
      <c r="K536" s="29"/>
      <c r="L536" s="239"/>
      <c r="M536" s="583"/>
      <c r="N536" s="13" t="s">
        <v>688</v>
      </c>
      <c r="O536" s="223"/>
      <c r="P536" s="31">
        <f t="shared" si="8"/>
        <v>3486.410000000149</v>
      </c>
      <c r="Q536" s="31">
        <f>SUBTOTAL(9,$F$2:F536)</f>
        <v>285920.18999999983</v>
      </c>
      <c r="R536" s="31">
        <f>SUBTOTAL(9,$G$2:G536)</f>
        <v>289406.59999999998</v>
      </c>
    </row>
    <row r="537" spans="1:18" ht="15.75" customHeight="1">
      <c r="A537" s="43">
        <v>273</v>
      </c>
      <c r="B537" s="28">
        <v>44438</v>
      </c>
      <c r="C537" s="29" t="s">
        <v>4528</v>
      </c>
      <c r="D537" s="52"/>
      <c r="F537" s="35">
        <v>2300</v>
      </c>
      <c r="G537" s="35"/>
      <c r="H537" s="35"/>
      <c r="I537" s="29"/>
      <c r="J537" s="29"/>
      <c r="K537" s="29"/>
      <c r="L537" s="239"/>
      <c r="N537" s="13" t="s">
        <v>688</v>
      </c>
      <c r="O537" s="223"/>
      <c r="P537" s="31">
        <f t="shared" si="8"/>
        <v>1186.410000000149</v>
      </c>
      <c r="Q537" s="31">
        <f>SUBTOTAL(9,$F$2:F537)</f>
        <v>288220.18999999983</v>
      </c>
      <c r="R537" s="31">
        <f>SUBTOTAL(9,$G$2:G537)</f>
        <v>289406.59999999998</v>
      </c>
    </row>
    <row r="538" spans="1:18" ht="15.75" customHeight="1">
      <c r="A538" s="43">
        <v>273</v>
      </c>
      <c r="B538" s="28">
        <v>44449</v>
      </c>
      <c r="C538" s="29" t="s">
        <v>1084</v>
      </c>
      <c r="D538" s="52"/>
      <c r="F538" s="35">
        <v>1063.46</v>
      </c>
      <c r="G538" s="35"/>
      <c r="H538" s="35"/>
      <c r="I538" s="29"/>
      <c r="J538" s="29"/>
      <c r="K538" s="29"/>
      <c r="L538" s="239"/>
      <c r="N538" s="13" t="s">
        <v>688</v>
      </c>
      <c r="O538" s="223"/>
      <c r="P538" s="31">
        <f t="shared" si="8"/>
        <v>122.95000000012806</v>
      </c>
      <c r="Q538" s="31">
        <f>SUBTOTAL(9,$F$2:F538)</f>
        <v>289283.64999999985</v>
      </c>
      <c r="R538" s="31">
        <f>SUBTOTAL(9,$G$2:G538)</f>
        <v>289406.59999999998</v>
      </c>
    </row>
    <row r="539" spans="1:18" ht="15.75" customHeight="1">
      <c r="A539" s="43">
        <v>273</v>
      </c>
      <c r="B539" s="28">
        <v>44454</v>
      </c>
      <c r="C539" s="29" t="s">
        <v>380</v>
      </c>
      <c r="D539" s="52"/>
      <c r="F539" s="35">
        <v>205.24</v>
      </c>
      <c r="G539" s="35"/>
      <c r="H539" s="35"/>
      <c r="I539" s="29"/>
      <c r="J539" s="29"/>
      <c r="K539" s="29"/>
      <c r="L539" s="239"/>
      <c r="N539" s="13" t="s">
        <v>688</v>
      </c>
      <c r="O539" s="223"/>
      <c r="P539" s="31">
        <f t="shared" si="8"/>
        <v>-82.28999999986263</v>
      </c>
      <c r="Q539" s="31">
        <f>SUBTOTAL(9,$F$2:F539)</f>
        <v>289488.88999999984</v>
      </c>
      <c r="R539" s="31">
        <f>SUBTOTAL(9,$G$2:G539)</f>
        <v>289406.59999999998</v>
      </c>
    </row>
    <row r="540" spans="1:18" ht="15.75" customHeight="1">
      <c r="A540" s="43">
        <v>273</v>
      </c>
      <c r="B540" s="28">
        <v>44459</v>
      </c>
      <c r="C540" s="29" t="s">
        <v>382</v>
      </c>
      <c r="D540" s="52"/>
      <c r="F540" s="35">
        <v>115.9</v>
      </c>
      <c r="G540" s="35"/>
      <c r="H540" s="35"/>
      <c r="I540" s="29"/>
      <c r="J540" s="29"/>
      <c r="K540" s="29"/>
      <c r="L540" s="239"/>
      <c r="N540" s="13" t="s">
        <v>688</v>
      </c>
      <c r="O540" s="223"/>
      <c r="P540" s="31">
        <f t="shared" si="8"/>
        <v>-198.18999999988591</v>
      </c>
      <c r="Q540" s="31">
        <f>SUBTOTAL(9,$F$2:F540)</f>
        <v>289604.78999999986</v>
      </c>
      <c r="R540" s="31">
        <f>SUBTOTAL(9,$G$2:G540)</f>
        <v>289406.59999999998</v>
      </c>
    </row>
    <row r="541" spans="1:18" ht="15.75" customHeight="1">
      <c r="A541" s="43">
        <v>273</v>
      </c>
      <c r="B541" s="28">
        <v>44459</v>
      </c>
      <c r="C541" s="48" t="s">
        <v>692</v>
      </c>
      <c r="D541" s="52"/>
      <c r="F541" s="35"/>
      <c r="G541" s="35"/>
      <c r="H541" s="35">
        <v>1560.7</v>
      </c>
      <c r="I541" s="29"/>
      <c r="J541" s="29"/>
      <c r="K541" s="29" t="s">
        <v>29</v>
      </c>
      <c r="L541" s="239"/>
      <c r="N541" s="13" t="s">
        <v>688</v>
      </c>
      <c r="O541" s="223"/>
      <c r="P541" s="31">
        <f t="shared" si="8"/>
        <v>-198.18999999988591</v>
      </c>
      <c r="Q541" s="31">
        <f>SUBTOTAL(9,$F$2:F541)</f>
        <v>289604.78999999986</v>
      </c>
      <c r="R541" s="31">
        <f>SUBTOTAL(9,$G$2:G541)</f>
        <v>289406.59999999998</v>
      </c>
    </row>
    <row r="542" spans="1:18" ht="15.75" customHeight="1">
      <c r="A542" s="43">
        <v>273</v>
      </c>
      <c r="B542" s="28">
        <v>44462</v>
      </c>
      <c r="C542" s="29" t="s">
        <v>2139</v>
      </c>
      <c r="D542" s="52"/>
      <c r="F542" s="35">
        <v>103.24</v>
      </c>
      <c r="G542" s="35"/>
      <c r="H542" s="35"/>
      <c r="I542" s="43" t="s">
        <v>89</v>
      </c>
      <c r="J542" s="29" t="s">
        <v>87</v>
      </c>
      <c r="K542" s="29" t="s">
        <v>4529</v>
      </c>
      <c r="L542" s="239">
        <v>4083</v>
      </c>
      <c r="N542" s="13" t="s">
        <v>688</v>
      </c>
      <c r="O542" s="223"/>
      <c r="P542" s="31">
        <f t="shared" si="8"/>
        <v>-301.4299999998766</v>
      </c>
      <c r="Q542" s="31">
        <f>SUBTOTAL(9,$F$2:F542)</f>
        <v>289708.02999999985</v>
      </c>
      <c r="R542" s="31">
        <f>SUBTOTAL(9,$G$2:G542)</f>
        <v>289406.59999999998</v>
      </c>
    </row>
    <row r="543" spans="1:18" ht="15.75" customHeight="1">
      <c r="A543" s="43">
        <v>273</v>
      </c>
      <c r="B543" s="28">
        <v>44480</v>
      </c>
      <c r="C543" s="29" t="s">
        <v>1088</v>
      </c>
      <c r="D543" s="52"/>
      <c r="F543" s="35">
        <v>368.17</v>
      </c>
      <c r="G543" s="35"/>
      <c r="H543" s="35"/>
      <c r="I543" s="29"/>
      <c r="J543" s="29"/>
      <c r="K543" s="29"/>
      <c r="L543" s="239"/>
      <c r="N543" s="13" t="s">
        <v>688</v>
      </c>
      <c r="O543" s="223"/>
      <c r="P543" s="31">
        <f t="shared" si="8"/>
        <v>-669.5999999998603</v>
      </c>
      <c r="Q543" s="31">
        <f>SUBTOTAL(9,$F$2:F543)</f>
        <v>290076.19999999984</v>
      </c>
      <c r="R543" s="31">
        <f>SUBTOTAL(9,$G$2:G543)</f>
        <v>289406.59999999998</v>
      </c>
    </row>
    <row r="544" spans="1:18" ht="15.75" customHeight="1">
      <c r="A544" s="43">
        <v>273</v>
      </c>
      <c r="B544" s="28">
        <v>44482</v>
      </c>
      <c r="C544" s="29" t="s">
        <v>386</v>
      </c>
      <c r="D544" s="52"/>
      <c r="F544" s="35">
        <v>67.33</v>
      </c>
      <c r="G544" s="35"/>
      <c r="H544" s="35"/>
      <c r="I544" s="29"/>
      <c r="J544" s="29"/>
      <c r="K544" s="29"/>
      <c r="L544" s="239"/>
      <c r="N544" s="13" t="s">
        <v>688</v>
      </c>
      <c r="O544" s="223"/>
      <c r="P544" s="31">
        <f t="shared" si="8"/>
        <v>-736.9299999998766</v>
      </c>
      <c r="Q544" s="31">
        <f>SUBTOTAL(9,$F$2:F544)</f>
        <v>290143.52999999985</v>
      </c>
      <c r="R544" s="31">
        <f>SUBTOTAL(9,$G$2:G544)</f>
        <v>289406.59999999998</v>
      </c>
    </row>
    <row r="545" spans="1:18" ht="15.75" customHeight="1">
      <c r="A545" s="43">
        <v>273</v>
      </c>
      <c r="B545" s="28">
        <v>44483</v>
      </c>
      <c r="C545" s="153" t="s">
        <v>4530</v>
      </c>
      <c r="D545" s="52"/>
      <c r="E545" s="29"/>
      <c r="F545" s="35">
        <v>499</v>
      </c>
      <c r="G545" s="35"/>
      <c r="H545" s="35"/>
      <c r="I545" s="147"/>
      <c r="J545" s="147"/>
      <c r="K545" s="147"/>
      <c r="L545" s="239"/>
      <c r="M545" s="29"/>
      <c r="N545" s="13" t="s">
        <v>688</v>
      </c>
      <c r="O545" s="223"/>
      <c r="P545" s="31">
        <f t="shared" si="8"/>
        <v>-1235.9299999998766</v>
      </c>
      <c r="Q545" s="31">
        <f>SUBTOTAL(9,$F$2:F545)</f>
        <v>290642.52999999985</v>
      </c>
      <c r="R545" s="31">
        <f>SUBTOTAL(9,$G$2:G545)</f>
        <v>289406.59999999998</v>
      </c>
    </row>
    <row r="546" spans="1:18" ht="15.75" customHeight="1">
      <c r="A546" s="43">
        <v>273</v>
      </c>
      <c r="B546" s="28">
        <v>44488</v>
      </c>
      <c r="C546" s="29" t="s">
        <v>724</v>
      </c>
      <c r="D546" s="52"/>
      <c r="F546" s="35">
        <v>1404</v>
      </c>
      <c r="G546" s="35"/>
      <c r="H546" s="35"/>
      <c r="I546" s="43" t="s">
        <v>91</v>
      </c>
      <c r="J546" s="29" t="s">
        <v>87</v>
      </c>
      <c r="K546" s="29" t="s">
        <v>966</v>
      </c>
      <c r="L546" s="239">
        <v>284</v>
      </c>
      <c r="N546" s="13" t="s">
        <v>688</v>
      </c>
      <c r="O546" s="223"/>
      <c r="P546" s="31">
        <f t="shared" si="8"/>
        <v>-2639.9299999998766</v>
      </c>
      <c r="Q546" s="31">
        <f>SUBTOTAL(9,$F$2:F546)</f>
        <v>292046.52999999985</v>
      </c>
      <c r="R546" s="31">
        <f>SUBTOTAL(9,$G$2:G546)</f>
        <v>289406.59999999998</v>
      </c>
    </row>
    <row r="547" spans="1:18" ht="15.75" customHeight="1">
      <c r="A547" s="43">
        <v>273</v>
      </c>
      <c r="B547" s="28">
        <v>44489</v>
      </c>
      <c r="C547" s="29" t="s">
        <v>391</v>
      </c>
      <c r="D547" s="52"/>
      <c r="F547" s="35">
        <v>29.01</v>
      </c>
      <c r="G547" s="35"/>
      <c r="H547" s="35"/>
      <c r="I547" s="29"/>
      <c r="J547" s="29"/>
      <c r="K547" s="29"/>
      <c r="L547" s="239"/>
      <c r="N547" s="13" t="s">
        <v>688</v>
      </c>
      <c r="O547" s="223"/>
      <c r="P547" s="31">
        <f t="shared" si="8"/>
        <v>-2668.9399999998859</v>
      </c>
      <c r="Q547" s="31">
        <f>SUBTOTAL(9,$F$2:F547)</f>
        <v>292075.53999999986</v>
      </c>
      <c r="R547" s="31">
        <f>SUBTOTAL(9,$G$2:G547)</f>
        <v>289406.59999999998</v>
      </c>
    </row>
    <row r="548" spans="1:18" ht="15" customHeight="1">
      <c r="A548" s="43">
        <v>273</v>
      </c>
      <c r="B548" s="28">
        <v>44489</v>
      </c>
      <c r="C548" s="48" t="s">
        <v>4531</v>
      </c>
      <c r="D548" s="52"/>
      <c r="E548" s="27"/>
      <c r="F548" s="120"/>
      <c r="G548" s="120"/>
      <c r="H548" s="35">
        <v>1795.68</v>
      </c>
      <c r="I548" s="27"/>
      <c r="J548" s="43"/>
      <c r="K548" s="27" t="s">
        <v>793</v>
      </c>
      <c r="L548" s="335">
        <v>481525345</v>
      </c>
      <c r="M548" s="128"/>
      <c r="N548" s="13" t="s">
        <v>688</v>
      </c>
      <c r="O548" s="223"/>
      <c r="P548" s="31">
        <f t="shared" si="8"/>
        <v>-2668.9399999998859</v>
      </c>
      <c r="Q548" s="31">
        <f>SUBTOTAL(9,$F$2:F548)</f>
        <v>292075.53999999986</v>
      </c>
      <c r="R548" s="31">
        <f>SUBTOTAL(9,$G$2:G548)</f>
        <v>289406.59999999998</v>
      </c>
    </row>
    <row r="549" spans="1:18" ht="15" customHeight="1">
      <c r="A549" s="43">
        <v>273</v>
      </c>
      <c r="B549" s="28">
        <v>44489</v>
      </c>
      <c r="C549" s="48" t="s">
        <v>4531</v>
      </c>
      <c r="D549" s="52"/>
      <c r="E549" s="27"/>
      <c r="F549" s="120"/>
      <c r="G549" s="120"/>
      <c r="H549" s="35">
        <v>-842.84</v>
      </c>
      <c r="I549" s="27"/>
      <c r="J549" s="43"/>
      <c r="K549" s="27" t="s">
        <v>793</v>
      </c>
      <c r="L549" s="335">
        <v>481525345</v>
      </c>
      <c r="M549" s="128"/>
      <c r="N549" s="13" t="s">
        <v>688</v>
      </c>
      <c r="O549" s="223"/>
      <c r="P549" s="31">
        <f t="shared" si="8"/>
        <v>-2668.9399999998859</v>
      </c>
      <c r="Q549" s="31">
        <f>SUBTOTAL(9,$F$2:F549)</f>
        <v>292075.53999999986</v>
      </c>
      <c r="R549" s="31">
        <f>SUBTOTAL(9,$G$2:G549)</f>
        <v>289406.59999999998</v>
      </c>
    </row>
    <row r="550" spans="1:18" ht="15.75" customHeight="1">
      <c r="A550" s="43">
        <v>273</v>
      </c>
      <c r="B550" s="28">
        <v>44492</v>
      </c>
      <c r="C550" s="48" t="s">
        <v>4540</v>
      </c>
      <c r="D550" s="52"/>
      <c r="E550" s="29"/>
      <c r="F550" s="35"/>
      <c r="G550" s="35"/>
      <c r="H550" s="35">
        <v>270</v>
      </c>
      <c r="I550" s="147"/>
      <c r="J550" s="147"/>
      <c r="K550" s="147" t="s">
        <v>4440</v>
      </c>
      <c r="L550" s="239"/>
      <c r="M550" s="128"/>
      <c r="N550" s="13" t="s">
        <v>688</v>
      </c>
      <c r="O550" s="223"/>
      <c r="P550" s="31">
        <f t="shared" si="8"/>
        <v>-2668.9399999998859</v>
      </c>
      <c r="Q550" s="31">
        <f>SUBTOTAL(9,$F$2:F550)</f>
        <v>292075.53999999986</v>
      </c>
      <c r="R550" s="31">
        <f>SUBTOTAL(9,$G$2:G550)</f>
        <v>289406.59999999998</v>
      </c>
    </row>
    <row r="551" spans="1:18" ht="15.75" customHeight="1">
      <c r="A551" s="43">
        <v>273</v>
      </c>
      <c r="B551" s="28">
        <v>44501</v>
      </c>
      <c r="C551" s="48" t="s">
        <v>4532</v>
      </c>
      <c r="D551" s="52"/>
      <c r="E551" s="29"/>
      <c r="F551" s="35"/>
      <c r="G551" s="35">
        <v>700</v>
      </c>
      <c r="H551" s="35"/>
      <c r="I551" s="29"/>
      <c r="J551" s="29"/>
      <c r="K551" s="29"/>
      <c r="L551" s="239"/>
      <c r="M551" s="128"/>
      <c r="N551" s="13" t="s">
        <v>688</v>
      </c>
      <c r="O551" s="140">
        <v>44515</v>
      </c>
      <c r="P551" s="31">
        <f t="shared" si="8"/>
        <v>-1968.9399999998859</v>
      </c>
      <c r="Q551" s="31">
        <f>SUBTOTAL(9,$F$2:F551)</f>
        <v>292075.53999999986</v>
      </c>
      <c r="R551" s="31">
        <f>SUBTOTAL(9,$G$2:G551)</f>
        <v>290106.59999999998</v>
      </c>
    </row>
    <row r="552" spans="1:18" ht="15.75" customHeight="1">
      <c r="A552" s="43">
        <v>273</v>
      </c>
      <c r="B552" s="28">
        <v>44502</v>
      </c>
      <c r="C552" s="48" t="s">
        <v>1485</v>
      </c>
      <c r="D552" s="52"/>
      <c r="E552" s="29"/>
      <c r="F552" s="35"/>
      <c r="G552" s="35"/>
      <c r="H552" s="35">
        <v>73.349999999999994</v>
      </c>
      <c r="I552" s="147"/>
      <c r="J552" s="147"/>
      <c r="K552" s="147" t="s">
        <v>451</v>
      </c>
      <c r="L552" s="239">
        <v>2551554</v>
      </c>
      <c r="M552" s="128"/>
      <c r="N552" s="13" t="s">
        <v>688</v>
      </c>
      <c r="O552" s="223"/>
      <c r="P552" s="31">
        <f t="shared" si="8"/>
        <v>-1968.9399999998859</v>
      </c>
      <c r="Q552" s="31">
        <f>SUBTOTAL(9,$F$2:F552)</f>
        <v>292075.53999999986</v>
      </c>
      <c r="R552" s="31">
        <f>SUBTOTAL(9,$G$2:G552)</f>
        <v>290106.59999999998</v>
      </c>
    </row>
    <row r="553" spans="1:18" ht="15.75" customHeight="1">
      <c r="A553" s="43">
        <v>273</v>
      </c>
      <c r="B553" s="28">
        <v>44516</v>
      </c>
      <c r="C553" s="48" t="s">
        <v>4533</v>
      </c>
      <c r="D553" s="52"/>
      <c r="E553" s="29"/>
      <c r="F553" s="35"/>
      <c r="G553" s="35"/>
      <c r="H553" s="35">
        <v>1571.5</v>
      </c>
      <c r="I553" s="147"/>
      <c r="J553" s="147"/>
      <c r="K553" s="147" t="s">
        <v>2811</v>
      </c>
      <c r="L553" s="335">
        <v>47105</v>
      </c>
      <c r="M553" s="128"/>
      <c r="N553" s="13" t="s">
        <v>688</v>
      </c>
      <c r="O553" s="223"/>
      <c r="P553" s="31">
        <f t="shared" si="8"/>
        <v>-1968.9399999998859</v>
      </c>
      <c r="Q553" s="31">
        <f>SUBTOTAL(9,$F$2:F553)</f>
        <v>292075.53999999986</v>
      </c>
      <c r="R553" s="31">
        <f>SUBTOTAL(9,$G$2:G553)</f>
        <v>290106.59999999998</v>
      </c>
    </row>
    <row r="554" spans="1:18" ht="15.75" customHeight="1">
      <c r="A554" s="43">
        <v>273</v>
      </c>
      <c r="B554" s="28">
        <v>44517</v>
      </c>
      <c r="C554" s="48" t="s">
        <v>962</v>
      </c>
      <c r="D554" s="52"/>
      <c r="E554" s="29"/>
      <c r="F554" s="35"/>
      <c r="G554" s="35">
        <v>15000</v>
      </c>
      <c r="H554" s="35"/>
      <c r="I554" s="147"/>
      <c r="J554" s="147"/>
      <c r="K554" s="147"/>
      <c r="L554" s="239"/>
      <c r="M554" s="128"/>
      <c r="N554" s="13" t="s">
        <v>688</v>
      </c>
      <c r="O554" s="223"/>
      <c r="P554" s="31">
        <f t="shared" si="8"/>
        <v>13031.060000000114</v>
      </c>
      <c r="Q554" s="31">
        <f>SUBTOTAL(9,$F$2:F554)</f>
        <v>292075.53999999986</v>
      </c>
      <c r="R554" s="31">
        <f>SUBTOTAL(9,$G$2:G554)</f>
        <v>305106.59999999998</v>
      </c>
    </row>
    <row r="555" spans="1:18" ht="15.75" customHeight="1">
      <c r="A555" s="43">
        <v>273</v>
      </c>
      <c r="B555" s="28">
        <v>44517</v>
      </c>
      <c r="C555" s="48" t="s">
        <v>1012</v>
      </c>
      <c r="D555" s="52"/>
      <c r="E555" s="29"/>
      <c r="F555" s="35">
        <v>3510</v>
      </c>
      <c r="G555" s="35"/>
      <c r="H555" s="35"/>
      <c r="I555" s="147"/>
      <c r="J555" s="147"/>
      <c r="K555" s="147"/>
      <c r="L555" s="239"/>
      <c r="M555" s="128"/>
      <c r="N555" s="13" t="s">
        <v>688</v>
      </c>
      <c r="O555" s="223"/>
      <c r="P555" s="31">
        <f t="shared" si="8"/>
        <v>9521.0600000001141</v>
      </c>
      <c r="Q555" s="31">
        <f>SUBTOTAL(9,$F$2:F555)</f>
        <v>295585.53999999986</v>
      </c>
      <c r="R555" s="31">
        <f>SUBTOTAL(9,$G$2:G555)</f>
        <v>305106.59999999998</v>
      </c>
    </row>
    <row r="556" spans="1:18" ht="15.75" customHeight="1">
      <c r="A556" s="43">
        <v>273</v>
      </c>
      <c r="B556" s="28">
        <v>44524</v>
      </c>
      <c r="C556" s="48" t="s">
        <v>4534</v>
      </c>
      <c r="D556" s="52"/>
      <c r="E556" s="29"/>
      <c r="F556" s="35">
        <v>90.9</v>
      </c>
      <c r="G556" s="35"/>
      <c r="H556" s="35"/>
      <c r="I556" s="147"/>
      <c r="J556" s="147"/>
      <c r="K556" s="147" t="s">
        <v>363</v>
      </c>
      <c r="L556" s="239"/>
      <c r="M556" s="128"/>
      <c r="N556" s="13" t="s">
        <v>688</v>
      </c>
      <c r="O556" s="223"/>
      <c r="P556" s="31">
        <f t="shared" si="8"/>
        <v>9430.1600000000908</v>
      </c>
      <c r="Q556" s="31">
        <f>SUBTOTAL(9,$F$2:F556)</f>
        <v>295676.43999999989</v>
      </c>
      <c r="R556" s="31">
        <f>SUBTOTAL(9,$G$2:G556)</f>
        <v>305106.59999999998</v>
      </c>
    </row>
    <row r="557" spans="1:18" ht="15.75" customHeight="1">
      <c r="A557" s="43">
        <v>273</v>
      </c>
      <c r="B557" s="28">
        <v>44535</v>
      </c>
      <c r="C557" s="153" t="s">
        <v>4535</v>
      </c>
      <c r="D557" s="52"/>
      <c r="E557" s="29"/>
      <c r="F557" s="30">
        <v>3053</v>
      </c>
      <c r="G557" s="120"/>
      <c r="H557" s="35"/>
      <c r="I557" s="43" t="s">
        <v>91</v>
      </c>
      <c r="J557" s="128" t="s">
        <v>87</v>
      </c>
      <c r="K557" s="29" t="s">
        <v>4536</v>
      </c>
      <c r="L557" s="239"/>
      <c r="M557" s="128"/>
      <c r="N557" s="13" t="s">
        <v>688</v>
      </c>
      <c r="O557" s="223"/>
      <c r="P557" s="31">
        <f t="shared" si="8"/>
        <v>6377.1600000000908</v>
      </c>
      <c r="Q557" s="31">
        <f>SUBTOTAL(9,$F$2:F557)</f>
        <v>298729.43999999989</v>
      </c>
      <c r="R557" s="31">
        <f>SUBTOTAL(9,$G$2:G557)</f>
        <v>305106.59999999998</v>
      </c>
    </row>
    <row r="558" spans="1:18" ht="15.75" customHeight="1">
      <c r="A558" s="43">
        <v>273</v>
      </c>
      <c r="B558" s="28">
        <v>44536</v>
      </c>
      <c r="C558" s="153" t="s">
        <v>4537</v>
      </c>
      <c r="D558" s="52"/>
      <c r="E558" s="29"/>
      <c r="F558" s="35">
        <v>34.9</v>
      </c>
      <c r="G558" s="35"/>
      <c r="H558" s="35"/>
      <c r="I558" s="43" t="s">
        <v>89</v>
      </c>
      <c r="J558" s="147" t="s">
        <v>87</v>
      </c>
      <c r="K558" s="48" t="s">
        <v>4538</v>
      </c>
      <c r="L558" s="239">
        <v>1056465</v>
      </c>
      <c r="M558" s="128"/>
      <c r="N558" s="13" t="s">
        <v>688</v>
      </c>
      <c r="O558" s="223"/>
      <c r="P558" s="31">
        <f t="shared" si="8"/>
        <v>6342.2600000000675</v>
      </c>
      <c r="Q558" s="31">
        <f>SUBTOTAL(9,$F$2:F558)</f>
        <v>298764.33999999991</v>
      </c>
      <c r="R558" s="31">
        <f>SUBTOTAL(9,$G$2:G558)</f>
        <v>305106.59999999998</v>
      </c>
    </row>
    <row r="559" spans="1:18" ht="15.75" customHeight="1">
      <c r="A559" s="43">
        <v>273</v>
      </c>
      <c r="B559" s="28">
        <v>44539</v>
      </c>
      <c r="C559" s="52" t="s">
        <v>1099</v>
      </c>
      <c r="D559" s="52" t="s">
        <v>1100</v>
      </c>
      <c r="E559" s="29"/>
      <c r="F559" s="35">
        <v>368</v>
      </c>
      <c r="G559" s="35"/>
      <c r="H559" s="35"/>
      <c r="I559" s="147"/>
      <c r="J559" s="147"/>
      <c r="K559" s="147"/>
      <c r="L559" s="239"/>
      <c r="M559" s="128"/>
      <c r="N559" s="13" t="s">
        <v>688</v>
      </c>
      <c r="O559" s="223"/>
      <c r="P559" s="31">
        <f t="shared" si="8"/>
        <v>5974.2600000000675</v>
      </c>
      <c r="Q559" s="31">
        <f>SUBTOTAL(9,$F$2:F559)</f>
        <v>299132.33999999991</v>
      </c>
      <c r="R559" s="31">
        <f>SUBTOTAL(9,$G$2:G559)</f>
        <v>305106.59999999998</v>
      </c>
    </row>
    <row r="560" spans="1:18" ht="15.75" customHeight="1">
      <c r="A560" s="43">
        <v>273</v>
      </c>
      <c r="B560" s="28">
        <v>44540</v>
      </c>
      <c r="C560" s="153" t="s">
        <v>4539</v>
      </c>
      <c r="D560" s="52"/>
      <c r="E560" s="27"/>
      <c r="F560" s="120">
        <v>1521</v>
      </c>
      <c r="G560" s="120"/>
      <c r="H560" s="35"/>
      <c r="I560" s="43" t="s">
        <v>91</v>
      </c>
      <c r="J560" s="43"/>
      <c r="K560" s="27" t="s">
        <v>1064</v>
      </c>
      <c r="L560" s="27">
        <v>1031</v>
      </c>
      <c r="M560" s="128"/>
      <c r="N560" s="13" t="s">
        <v>688</v>
      </c>
      <c r="O560" s="223"/>
      <c r="P560" s="31">
        <f t="shared" si="8"/>
        <v>4453.2600000000675</v>
      </c>
      <c r="Q560" s="31">
        <f>SUBTOTAL(9,$F$2:F560)</f>
        <v>300653.33999999991</v>
      </c>
      <c r="R560" s="31">
        <f>SUBTOTAL(9,$G$2:G560)</f>
        <v>305106.59999999998</v>
      </c>
    </row>
    <row r="561" spans="1:18" ht="15.75" customHeight="1">
      <c r="A561" s="43">
        <v>273</v>
      </c>
      <c r="B561" s="28">
        <v>44545</v>
      </c>
      <c r="C561" s="52" t="s">
        <v>1102</v>
      </c>
      <c r="D561" s="52" t="s">
        <v>1100</v>
      </c>
      <c r="E561" s="29"/>
      <c r="F561" s="35">
        <v>67</v>
      </c>
      <c r="G561" s="35"/>
      <c r="H561" s="35"/>
      <c r="I561" s="147"/>
      <c r="J561" s="147"/>
      <c r="K561" s="147"/>
      <c r="L561" s="239"/>
      <c r="M561" s="128"/>
      <c r="N561" s="13" t="s">
        <v>688</v>
      </c>
      <c r="O561" s="223"/>
      <c r="P561" s="31">
        <f t="shared" si="8"/>
        <v>4386.2600000000675</v>
      </c>
      <c r="Q561" s="31">
        <f>SUBTOTAL(9,$F$2:F561)</f>
        <v>300720.33999999991</v>
      </c>
      <c r="R561" s="31">
        <f>SUBTOTAL(9,$G$2:G561)</f>
        <v>305106.59999999998</v>
      </c>
    </row>
    <row r="562" spans="1:18" ht="15.75" customHeight="1">
      <c r="A562" s="43">
        <v>273</v>
      </c>
      <c r="B562" s="28">
        <v>44550</v>
      </c>
      <c r="C562" s="52" t="s">
        <v>1103</v>
      </c>
      <c r="D562" s="52" t="s">
        <v>1100</v>
      </c>
      <c r="E562" s="29"/>
      <c r="F562" s="35">
        <v>28</v>
      </c>
      <c r="G562" s="35"/>
      <c r="H562" s="35"/>
      <c r="I562" s="147"/>
      <c r="J562" s="147"/>
      <c r="K562" s="147"/>
      <c r="L562" s="239"/>
      <c r="M562" s="128"/>
      <c r="N562" s="13" t="s">
        <v>688</v>
      </c>
      <c r="O562" s="223"/>
      <c r="P562" s="31">
        <f t="shared" si="8"/>
        <v>4358.2600000000675</v>
      </c>
      <c r="Q562" s="31">
        <f>SUBTOTAL(9,$F$2:F562)</f>
        <v>300748.33999999991</v>
      </c>
      <c r="R562" s="31">
        <f>SUBTOTAL(9,$G$2:G562)</f>
        <v>305106.59999999998</v>
      </c>
    </row>
    <row r="563" spans="1:18" ht="15" customHeight="1">
      <c r="A563" s="43">
        <v>273</v>
      </c>
      <c r="B563" s="28">
        <v>44553</v>
      </c>
      <c r="C563" s="48" t="s">
        <v>987</v>
      </c>
      <c r="D563" s="52"/>
      <c r="E563" s="29"/>
      <c r="F563" s="35"/>
      <c r="G563" s="35"/>
      <c r="H563" s="35">
        <v>270</v>
      </c>
      <c r="I563" s="147"/>
      <c r="J563" s="147"/>
      <c r="K563" s="147" t="s">
        <v>4440</v>
      </c>
      <c r="L563" s="239"/>
      <c r="M563" s="128"/>
      <c r="N563" s="13" t="s">
        <v>688</v>
      </c>
      <c r="O563" s="223"/>
      <c r="P563" s="31">
        <f t="shared" si="8"/>
        <v>4358.2600000000675</v>
      </c>
      <c r="Q563" s="31">
        <f>SUBTOTAL(9,$F$2:F563)</f>
        <v>300748.33999999991</v>
      </c>
      <c r="R563" s="31">
        <f>SUBTOTAL(9,$G$2:G563)</f>
        <v>305106.59999999998</v>
      </c>
    </row>
    <row r="564" spans="1:18" ht="15.75" customHeight="1">
      <c r="A564" s="43">
        <v>273</v>
      </c>
      <c r="B564" s="28">
        <v>44553</v>
      </c>
      <c r="C564" s="48" t="s">
        <v>4543</v>
      </c>
      <c r="D564" s="52"/>
      <c r="E564" s="29"/>
      <c r="F564" s="35"/>
      <c r="G564" s="35"/>
      <c r="H564" s="35">
        <v>270</v>
      </c>
      <c r="I564" s="147"/>
      <c r="J564" s="147"/>
      <c r="K564" s="147" t="s">
        <v>949</v>
      </c>
      <c r="L564" s="239"/>
      <c r="M564" s="128"/>
      <c r="N564" s="13" t="s">
        <v>688</v>
      </c>
      <c r="O564" s="223"/>
      <c r="P564" s="31">
        <f t="shared" si="8"/>
        <v>4358.2600000000675</v>
      </c>
      <c r="Q564" s="31">
        <f>SUBTOTAL(9,$F$2:F564)</f>
        <v>300748.33999999991</v>
      </c>
      <c r="R564" s="31">
        <f>SUBTOTAL(9,$G$2:G564)</f>
        <v>305106.59999999998</v>
      </c>
    </row>
    <row r="565" spans="1:18" ht="15.75" customHeight="1">
      <c r="A565" s="43">
        <v>273</v>
      </c>
      <c r="B565" s="28">
        <v>44566</v>
      </c>
      <c r="C565" s="48" t="s">
        <v>1492</v>
      </c>
      <c r="D565" s="52"/>
      <c r="E565" s="29"/>
      <c r="F565" s="14"/>
      <c r="G565" s="35"/>
      <c r="H565" s="35">
        <v>63.42</v>
      </c>
      <c r="I565" s="147"/>
      <c r="J565" s="147"/>
      <c r="K565" s="147" t="s">
        <v>451</v>
      </c>
      <c r="L565" s="239">
        <v>2605857</v>
      </c>
      <c r="M565" s="128"/>
      <c r="N565" s="13" t="s">
        <v>688</v>
      </c>
      <c r="O565" s="223"/>
      <c r="P565" s="31">
        <f t="shared" si="8"/>
        <v>4358.2600000000675</v>
      </c>
      <c r="Q565" s="31">
        <f>SUBTOTAL(9,$F$2:F565)</f>
        <v>300748.33999999991</v>
      </c>
      <c r="R565" s="31">
        <f>SUBTOTAL(9,$G$2:G565)</f>
        <v>305106.59999999998</v>
      </c>
    </row>
    <row r="566" spans="1:18" ht="15.75" customHeight="1">
      <c r="A566" s="43">
        <v>273</v>
      </c>
      <c r="B566" s="28">
        <v>44570</v>
      </c>
      <c r="C566" s="52" t="s">
        <v>2499</v>
      </c>
      <c r="D566" s="52" t="s">
        <v>1100</v>
      </c>
      <c r="E566" s="29"/>
      <c r="F566" s="35">
        <v>500</v>
      </c>
      <c r="G566" s="35"/>
      <c r="H566" s="35"/>
      <c r="I566" s="43" t="s">
        <v>91</v>
      </c>
      <c r="J566" s="29"/>
      <c r="N566" s="13" t="s">
        <v>688</v>
      </c>
      <c r="O566" s="223"/>
      <c r="P566" s="31">
        <f t="shared" si="8"/>
        <v>3858.2600000000675</v>
      </c>
      <c r="Q566" s="31">
        <f>SUBTOTAL(9,$F$2:F566)</f>
        <v>301248.33999999991</v>
      </c>
      <c r="R566" s="31">
        <f>SUBTOTAL(9,$G$2:G566)</f>
        <v>305106.59999999998</v>
      </c>
    </row>
    <row r="567" spans="1:18" ht="15.75" customHeight="1">
      <c r="A567" s="43">
        <v>273</v>
      </c>
      <c r="B567" s="28">
        <v>44576</v>
      </c>
      <c r="C567" s="9" t="s">
        <v>2501</v>
      </c>
      <c r="D567" s="52" t="s">
        <v>1100</v>
      </c>
      <c r="E567" s="29"/>
      <c r="F567" s="35">
        <v>96</v>
      </c>
      <c r="G567" s="35"/>
      <c r="H567" s="35"/>
      <c r="I567" s="43" t="s">
        <v>91</v>
      </c>
      <c r="J567" s="29"/>
      <c r="K567" s="583"/>
      <c r="N567" s="13" t="s">
        <v>688</v>
      </c>
      <c r="O567" s="223"/>
      <c r="P567" s="31">
        <f t="shared" si="8"/>
        <v>3762.2600000000675</v>
      </c>
      <c r="Q567" s="31">
        <f>SUBTOTAL(9,$F$2:F567)</f>
        <v>301344.33999999991</v>
      </c>
      <c r="R567" s="31">
        <f>SUBTOTAL(9,$G$2:G567)</f>
        <v>305106.59999999998</v>
      </c>
    </row>
    <row r="568" spans="1:18" ht="15.75" customHeight="1">
      <c r="A568" s="43">
        <v>273</v>
      </c>
      <c r="B568" s="28">
        <v>44580</v>
      </c>
      <c r="C568" s="52" t="s">
        <v>4541</v>
      </c>
      <c r="D568" s="52"/>
      <c r="E568" s="29"/>
      <c r="F568" s="35"/>
      <c r="G568" s="14"/>
      <c r="H568" s="35">
        <v>1570.6</v>
      </c>
      <c r="I568" s="29"/>
      <c r="J568" s="29"/>
      <c r="K568" s="51"/>
      <c r="L568" s="583"/>
      <c r="N568" s="13" t="s">
        <v>688</v>
      </c>
      <c r="O568" s="223"/>
      <c r="P568" s="31">
        <f t="shared" si="8"/>
        <v>3762.2600000000675</v>
      </c>
      <c r="Q568" s="31">
        <f>SUBTOTAL(9,$F$2:F568)</f>
        <v>301344.33999999991</v>
      </c>
      <c r="R568" s="31">
        <f>SUBTOTAL(9,$G$2:G568)</f>
        <v>305106.59999999998</v>
      </c>
    </row>
    <row r="569" spans="1:18" ht="15.75" customHeight="1">
      <c r="A569" s="43">
        <v>273</v>
      </c>
      <c r="B569" s="28">
        <v>44581</v>
      </c>
      <c r="C569" s="9" t="s">
        <v>2503</v>
      </c>
      <c r="D569" s="52" t="s">
        <v>1100</v>
      </c>
      <c r="E569" s="29"/>
      <c r="F569" s="35">
        <v>40</v>
      </c>
      <c r="G569" s="35"/>
      <c r="H569" s="35"/>
      <c r="I569" s="43" t="s">
        <v>91</v>
      </c>
      <c r="J569" s="29"/>
      <c r="K569" s="583"/>
      <c r="L569" s="583"/>
      <c r="N569" s="13" t="s">
        <v>688</v>
      </c>
      <c r="O569" s="223"/>
      <c r="P569" s="31">
        <f t="shared" si="8"/>
        <v>3722.2600000000675</v>
      </c>
      <c r="Q569" s="31">
        <f>SUBTOTAL(9,$F$2:F569)</f>
        <v>301384.33999999991</v>
      </c>
      <c r="R569" s="31">
        <f>SUBTOTAL(9,$G$2:G569)</f>
        <v>305106.59999999998</v>
      </c>
    </row>
    <row r="570" spans="1:18" ht="15.75" customHeight="1">
      <c r="A570" s="43">
        <v>273</v>
      </c>
      <c r="B570" s="28">
        <v>44584</v>
      </c>
      <c r="C570" s="48" t="s">
        <v>4555</v>
      </c>
      <c r="D570" s="52"/>
      <c r="E570" s="29"/>
      <c r="F570" s="35"/>
      <c r="G570" s="35"/>
      <c r="H570" s="35">
        <v>270</v>
      </c>
      <c r="I570" s="147"/>
      <c r="J570" s="147"/>
      <c r="K570" s="147" t="s">
        <v>949</v>
      </c>
      <c r="L570" s="239"/>
      <c r="M570" s="29"/>
      <c r="N570" s="13" t="s">
        <v>688</v>
      </c>
      <c r="O570" s="223"/>
      <c r="P570" s="31">
        <f t="shared" si="8"/>
        <v>3722.2600000000675</v>
      </c>
      <c r="Q570" s="31">
        <f>SUBTOTAL(9,$F$2:F570)</f>
        <v>301384.33999999991</v>
      </c>
      <c r="R570" s="31">
        <f>SUBTOTAL(9,$G$2:G570)</f>
        <v>305106.59999999998</v>
      </c>
    </row>
    <row r="571" spans="1:18" ht="15.75" customHeight="1">
      <c r="A571" s="43">
        <v>273</v>
      </c>
      <c r="B571" s="28">
        <v>44600</v>
      </c>
      <c r="C571" s="52" t="s">
        <v>2511</v>
      </c>
      <c r="D571" s="52" t="s">
        <v>1100</v>
      </c>
      <c r="E571" s="29"/>
      <c r="F571" s="35">
        <v>481</v>
      </c>
      <c r="G571" s="35"/>
      <c r="H571" s="35"/>
      <c r="I571" s="147"/>
      <c r="J571" s="147"/>
      <c r="K571" s="147"/>
      <c r="L571" s="239"/>
      <c r="N571" s="13" t="s">
        <v>688</v>
      </c>
      <c r="O571" s="223"/>
      <c r="P571" s="31">
        <f t="shared" si="8"/>
        <v>3241.2600000000675</v>
      </c>
      <c r="Q571" s="31">
        <f>SUBTOTAL(9,$F$2:F571)</f>
        <v>301865.33999999991</v>
      </c>
      <c r="R571" s="31">
        <f>SUBTOTAL(9,$G$2:G571)</f>
        <v>305106.59999999998</v>
      </c>
    </row>
    <row r="572" spans="1:18" ht="15.75" customHeight="1">
      <c r="A572" s="43">
        <v>273</v>
      </c>
      <c r="B572" s="28">
        <v>44600</v>
      </c>
      <c r="C572" s="51" t="s">
        <v>2512</v>
      </c>
      <c r="D572" s="52" t="s">
        <v>1100</v>
      </c>
      <c r="E572" s="29"/>
      <c r="F572" s="35">
        <v>92</v>
      </c>
      <c r="G572" s="35"/>
      <c r="H572" s="35"/>
      <c r="I572" s="147"/>
      <c r="J572" s="147"/>
      <c r="K572" s="147"/>
      <c r="L572" s="239"/>
      <c r="M572" s="583"/>
      <c r="N572" s="13" t="s">
        <v>688</v>
      </c>
      <c r="O572" s="223"/>
      <c r="P572" s="31">
        <f t="shared" si="8"/>
        <v>3149.2600000000675</v>
      </c>
      <c r="Q572" s="31">
        <f>SUBTOTAL(9,$F$2:F572)</f>
        <v>301957.33999999991</v>
      </c>
      <c r="R572" s="31">
        <f>SUBTOTAL(9,$G$2:G572)</f>
        <v>305106.59999999998</v>
      </c>
    </row>
    <row r="573" spans="1:18" ht="15.75" customHeight="1">
      <c r="A573" s="43">
        <v>273</v>
      </c>
      <c r="B573" s="28">
        <v>44600</v>
      </c>
      <c r="C573" s="51" t="s">
        <v>2513</v>
      </c>
      <c r="D573" s="52" t="s">
        <v>1100</v>
      </c>
      <c r="E573" s="29"/>
      <c r="F573" s="35">
        <v>39</v>
      </c>
      <c r="G573" s="35"/>
      <c r="H573" s="35"/>
      <c r="I573" s="147"/>
      <c r="J573" s="147"/>
      <c r="K573" s="147"/>
      <c r="L573" s="239"/>
      <c r="M573" s="583"/>
      <c r="N573" s="13" t="s">
        <v>688</v>
      </c>
      <c r="O573" s="223"/>
      <c r="P573" s="31">
        <f t="shared" si="8"/>
        <v>3110.2600000000675</v>
      </c>
      <c r="Q573" s="31">
        <f>SUBTOTAL(9,$F$2:F573)</f>
        <v>301996.33999999991</v>
      </c>
      <c r="R573" s="31">
        <f>SUBTOTAL(9,$G$2:G573)</f>
        <v>305106.59999999998</v>
      </c>
    </row>
    <row r="574" spans="1:18" ht="15.75" customHeight="1">
      <c r="A574" s="43">
        <v>273</v>
      </c>
      <c r="B574" s="28">
        <v>44602</v>
      </c>
      <c r="C574" s="48" t="s">
        <v>4542</v>
      </c>
      <c r="D574" s="52"/>
      <c r="E574" s="29"/>
      <c r="F574" s="35"/>
      <c r="G574" s="35"/>
      <c r="H574" s="35">
        <v>76.97</v>
      </c>
      <c r="I574" s="147"/>
      <c r="J574" s="147"/>
      <c r="K574" s="147" t="s">
        <v>793</v>
      </c>
      <c r="L574" s="239"/>
      <c r="N574" s="13" t="s">
        <v>688</v>
      </c>
      <c r="O574" s="223"/>
      <c r="P574" s="31">
        <f t="shared" si="8"/>
        <v>3110.2600000000675</v>
      </c>
      <c r="Q574" s="31">
        <f>SUBTOTAL(9,$F$2:F574)</f>
        <v>301996.33999999991</v>
      </c>
      <c r="R574" s="31">
        <f>SUBTOTAL(9,$G$2:G574)</f>
        <v>305106.59999999998</v>
      </c>
    </row>
    <row r="575" spans="1:18" ht="15.75" customHeight="1">
      <c r="A575" s="43">
        <v>273</v>
      </c>
      <c r="B575" s="28">
        <v>44605</v>
      </c>
      <c r="C575" s="48" t="s">
        <v>4544</v>
      </c>
      <c r="D575" s="52"/>
      <c r="E575" s="29"/>
      <c r="F575" s="35">
        <v>35</v>
      </c>
      <c r="G575" s="35"/>
      <c r="H575" s="35"/>
      <c r="I575" s="147"/>
      <c r="J575" s="147"/>
      <c r="K575" s="147" t="s">
        <v>4545</v>
      </c>
      <c r="L575" s="239">
        <v>31345</v>
      </c>
      <c r="N575" s="13" t="s">
        <v>688</v>
      </c>
      <c r="O575" s="223"/>
      <c r="P575" s="31">
        <f t="shared" si="8"/>
        <v>3075.2600000000675</v>
      </c>
      <c r="Q575" s="31">
        <f>SUBTOTAL(9,$F$2:F575)</f>
        <v>302031.33999999991</v>
      </c>
      <c r="R575" s="31">
        <f>SUBTOTAL(9,$G$2:G575)</f>
        <v>305106.59999999998</v>
      </c>
    </row>
    <row r="576" spans="1:18" ht="15.75" customHeight="1">
      <c r="A576" s="43">
        <v>273</v>
      </c>
      <c r="B576" s="28">
        <v>44605</v>
      </c>
      <c r="C576" s="48" t="s">
        <v>4546</v>
      </c>
      <c r="D576" s="52"/>
      <c r="E576" s="29"/>
      <c r="F576" s="35">
        <v>100</v>
      </c>
      <c r="G576" s="35"/>
      <c r="H576" s="35"/>
      <c r="I576" s="147"/>
      <c r="J576" s="147"/>
      <c r="K576" s="147" t="s">
        <v>4547</v>
      </c>
      <c r="L576" s="239">
        <v>1851</v>
      </c>
      <c r="N576" s="13" t="s">
        <v>688</v>
      </c>
      <c r="O576" s="223"/>
      <c r="P576" s="31">
        <f t="shared" si="8"/>
        <v>2975.2600000000675</v>
      </c>
      <c r="Q576" s="31">
        <f>SUBTOTAL(9,$F$2:F576)</f>
        <v>302131.33999999991</v>
      </c>
      <c r="R576" s="31">
        <f>SUBTOTAL(9,$G$2:G576)</f>
        <v>305106.59999999998</v>
      </c>
    </row>
    <row r="577" spans="1:18" ht="15.75" customHeight="1">
      <c r="A577" s="43">
        <v>273</v>
      </c>
      <c r="B577" s="28">
        <v>44606</v>
      </c>
      <c r="C577" s="48" t="s">
        <v>4548</v>
      </c>
      <c r="D577" s="52"/>
      <c r="E577" s="29"/>
      <c r="F577" s="35">
        <v>400</v>
      </c>
      <c r="G577" s="35"/>
      <c r="H577" s="35"/>
      <c r="I577" s="147"/>
      <c r="J577" s="147"/>
      <c r="K577" s="147"/>
      <c r="L577" s="239"/>
      <c r="N577" s="13" t="s">
        <v>688</v>
      </c>
      <c r="O577" s="223"/>
      <c r="P577" s="31">
        <f t="shared" si="8"/>
        <v>2575.2600000000675</v>
      </c>
      <c r="Q577" s="31">
        <f>SUBTOTAL(9,$F$2:F577)</f>
        <v>302531.33999999991</v>
      </c>
      <c r="R577" s="31">
        <f>SUBTOTAL(9,$G$2:G577)</f>
        <v>305106.59999999998</v>
      </c>
    </row>
    <row r="578" spans="1:18" ht="15.75" customHeight="1">
      <c r="A578" s="43">
        <v>273</v>
      </c>
      <c r="B578" s="28">
        <v>44615</v>
      </c>
      <c r="C578" s="48" t="s">
        <v>4555</v>
      </c>
      <c r="D578" s="52"/>
      <c r="E578" s="29"/>
      <c r="F578" s="35"/>
      <c r="G578" s="35"/>
      <c r="H578" s="35">
        <v>270</v>
      </c>
      <c r="I578" s="147"/>
      <c r="J578" s="147"/>
      <c r="K578" s="147" t="s">
        <v>949</v>
      </c>
      <c r="L578" s="239"/>
      <c r="N578" s="13" t="s">
        <v>688</v>
      </c>
      <c r="O578" s="223"/>
      <c r="P578" s="31">
        <f t="shared" ref="P578:P641" si="9">R578-Q578</f>
        <v>2575.2600000000675</v>
      </c>
      <c r="Q578" s="31">
        <f>SUBTOTAL(9,$F$2:F578)</f>
        <v>302531.33999999991</v>
      </c>
      <c r="R578" s="31">
        <f>SUBTOTAL(9,$G$2:G578)</f>
        <v>305106.59999999998</v>
      </c>
    </row>
    <row r="579" spans="1:18" ht="15.75" customHeight="1">
      <c r="A579" s="43">
        <v>273</v>
      </c>
      <c r="B579" s="28">
        <v>44621</v>
      </c>
      <c r="C579" s="48" t="s">
        <v>1496</v>
      </c>
      <c r="D579" s="52"/>
      <c r="E579" s="29"/>
      <c r="F579" s="14"/>
      <c r="G579" s="35"/>
      <c r="H579" s="35">
        <v>23.07</v>
      </c>
      <c r="I579" s="147"/>
      <c r="J579" s="147"/>
      <c r="K579" s="147" t="s">
        <v>451</v>
      </c>
      <c r="L579" s="239">
        <v>2663478</v>
      </c>
      <c r="N579" s="13" t="s">
        <v>688</v>
      </c>
      <c r="O579" s="223"/>
      <c r="P579" s="31">
        <f t="shared" si="9"/>
        <v>2575.2600000000675</v>
      </c>
      <c r="Q579" s="31">
        <f>SUBTOTAL(9,$F$2:F579)</f>
        <v>302531.33999999991</v>
      </c>
      <c r="R579" s="31">
        <f>SUBTOTAL(9,$G$2:G579)</f>
        <v>305106.59999999998</v>
      </c>
    </row>
    <row r="580" spans="1:18" ht="15.75" customHeight="1">
      <c r="A580" s="43">
        <v>273</v>
      </c>
      <c r="B580" s="28">
        <v>44621</v>
      </c>
      <c r="C580" s="48" t="s">
        <v>4553</v>
      </c>
      <c r="D580" s="52"/>
      <c r="E580" s="29"/>
      <c r="F580" s="35"/>
      <c r="G580" s="35"/>
      <c r="H580" s="35">
        <v>1573.7</v>
      </c>
      <c r="I580" s="147"/>
      <c r="J580" s="147"/>
      <c r="K580" s="147"/>
      <c r="L580" s="239"/>
      <c r="N580" s="13" t="s">
        <v>688</v>
      </c>
      <c r="O580" s="223"/>
      <c r="P580" s="31">
        <f t="shared" si="9"/>
        <v>2575.2600000000675</v>
      </c>
      <c r="Q580" s="31">
        <f>SUBTOTAL(9,$F$2:F580)</f>
        <v>302531.33999999991</v>
      </c>
      <c r="R580" s="31">
        <f>SUBTOTAL(9,$G$2:G580)</f>
        <v>305106.59999999998</v>
      </c>
    </row>
    <row r="581" spans="1:18" ht="15.75" customHeight="1">
      <c r="A581" s="43">
        <v>273</v>
      </c>
      <c r="B581" s="28">
        <v>44627</v>
      </c>
      <c r="C581" s="48" t="s">
        <v>4549</v>
      </c>
      <c r="D581" s="52"/>
      <c r="E581" s="29"/>
      <c r="F581" s="35">
        <v>100</v>
      </c>
      <c r="G581" s="35"/>
      <c r="H581" s="35"/>
      <c r="I581" s="147"/>
      <c r="J581" s="147"/>
      <c r="K581" s="147" t="s">
        <v>575</v>
      </c>
      <c r="L581" s="239"/>
      <c r="N581" s="13" t="s">
        <v>688</v>
      </c>
      <c r="O581" s="223"/>
      <c r="P581" s="31">
        <f t="shared" si="9"/>
        <v>2475.2600000000675</v>
      </c>
      <c r="Q581" s="31">
        <f>SUBTOTAL(9,$F$2:F581)</f>
        <v>302631.33999999991</v>
      </c>
      <c r="R581" s="31">
        <f>SUBTOTAL(9,$G$2:G581)</f>
        <v>305106.59999999998</v>
      </c>
    </row>
    <row r="582" spans="1:18" ht="15.75" customHeight="1">
      <c r="A582" s="43">
        <v>273</v>
      </c>
      <c r="B582" s="28">
        <v>44628</v>
      </c>
      <c r="C582" s="52" t="s">
        <v>4550</v>
      </c>
      <c r="D582" s="52" t="s">
        <v>1100</v>
      </c>
      <c r="E582" s="29"/>
      <c r="F582" s="35">
        <v>559</v>
      </c>
      <c r="G582" s="35"/>
      <c r="H582" s="35"/>
      <c r="I582" s="147"/>
      <c r="J582" s="147"/>
      <c r="K582" s="147"/>
      <c r="L582" s="239"/>
      <c r="N582" s="13" t="s">
        <v>688</v>
      </c>
      <c r="O582" s="223"/>
      <c r="P582" s="31">
        <f t="shared" si="9"/>
        <v>1916.2600000000675</v>
      </c>
      <c r="Q582" s="31">
        <f>SUBTOTAL(9,$F$2:F582)</f>
        <v>303190.33999999991</v>
      </c>
      <c r="R582" s="31">
        <f>SUBTOTAL(9,$G$2:G582)</f>
        <v>305106.59999999998</v>
      </c>
    </row>
    <row r="583" spans="1:18" ht="15.75" customHeight="1">
      <c r="A583" s="43">
        <v>273</v>
      </c>
      <c r="B583" s="28">
        <v>44628</v>
      </c>
      <c r="C583" s="51" t="s">
        <v>4551</v>
      </c>
      <c r="D583" s="52" t="s">
        <v>1100</v>
      </c>
      <c r="E583" s="29"/>
      <c r="F583" s="35">
        <v>106</v>
      </c>
      <c r="G583" s="35"/>
      <c r="H583" s="35"/>
      <c r="I583" s="147"/>
      <c r="J583" s="147"/>
      <c r="K583" s="147"/>
      <c r="L583" s="239"/>
      <c r="N583" s="13" t="s">
        <v>688</v>
      </c>
      <c r="O583" s="223"/>
      <c r="P583" s="31">
        <f t="shared" si="9"/>
        <v>1810.2600000000675</v>
      </c>
      <c r="Q583" s="31">
        <f>SUBTOTAL(9,$F$2:F583)</f>
        <v>303296.33999999991</v>
      </c>
      <c r="R583" s="31">
        <f>SUBTOTAL(9,$G$2:G583)</f>
        <v>305106.59999999998</v>
      </c>
    </row>
    <row r="584" spans="1:18" ht="15.75" customHeight="1">
      <c r="A584" s="43">
        <v>273</v>
      </c>
      <c r="B584" s="28">
        <v>44628</v>
      </c>
      <c r="C584" s="51" t="s">
        <v>4552</v>
      </c>
      <c r="D584" s="52" t="s">
        <v>1100</v>
      </c>
      <c r="E584" s="29"/>
      <c r="F584" s="35">
        <v>43</v>
      </c>
      <c r="G584" s="35"/>
      <c r="H584" s="35"/>
      <c r="I584" s="147"/>
      <c r="J584" s="147"/>
      <c r="K584" s="147"/>
      <c r="L584" s="239"/>
      <c r="N584" s="13" t="s">
        <v>688</v>
      </c>
      <c r="O584" s="223"/>
      <c r="P584" s="31">
        <f t="shared" si="9"/>
        <v>1767.2600000000675</v>
      </c>
      <c r="Q584" s="31">
        <f>SUBTOTAL(9,$F$2:F584)</f>
        <v>303339.33999999991</v>
      </c>
      <c r="R584" s="31">
        <f>SUBTOTAL(9,$G$2:G584)</f>
        <v>305106.59999999998</v>
      </c>
    </row>
    <row r="585" spans="1:18" ht="15.75" customHeight="1">
      <c r="A585" s="43">
        <v>273</v>
      </c>
      <c r="B585" s="28">
        <v>44640</v>
      </c>
      <c r="C585" s="48" t="s">
        <v>3832</v>
      </c>
      <c r="D585" s="52"/>
      <c r="E585" s="29"/>
      <c r="F585" s="35">
        <v>29.9</v>
      </c>
      <c r="G585" s="35"/>
      <c r="H585" s="35"/>
      <c r="I585" s="147"/>
      <c r="J585" s="147"/>
      <c r="K585" s="147" t="s">
        <v>363</v>
      </c>
      <c r="L585" s="239">
        <v>5072817</v>
      </c>
      <c r="N585" s="13" t="s">
        <v>688</v>
      </c>
      <c r="O585" s="223"/>
      <c r="P585" s="31">
        <f t="shared" si="9"/>
        <v>1737.3600000000442</v>
      </c>
      <c r="Q585" s="31">
        <f>SUBTOTAL(9,$F$2:F585)</f>
        <v>303369.23999999993</v>
      </c>
      <c r="R585" s="31">
        <f>SUBTOTAL(9,$G$2:G585)</f>
        <v>305106.59999999998</v>
      </c>
    </row>
    <row r="586" spans="1:18" ht="15.75" customHeight="1">
      <c r="A586" s="43">
        <v>273</v>
      </c>
      <c r="B586" s="28">
        <v>44642</v>
      </c>
      <c r="C586" s="48" t="s">
        <v>684</v>
      </c>
      <c r="D586" s="48"/>
      <c r="E586" s="48"/>
      <c r="F586" s="48"/>
      <c r="G586" s="48"/>
      <c r="H586" s="35"/>
      <c r="I586" s="147"/>
      <c r="J586" s="147"/>
      <c r="K586" s="147"/>
      <c r="L586" s="239"/>
      <c r="M586" s="128">
        <v>5924</v>
      </c>
      <c r="N586" s="13" t="s">
        <v>688</v>
      </c>
      <c r="O586" s="223"/>
      <c r="P586" s="31">
        <f t="shared" si="9"/>
        <v>1737.3600000000442</v>
      </c>
      <c r="Q586" s="31">
        <f>SUBTOTAL(9,$F$2:F586)</f>
        <v>303369.23999999993</v>
      </c>
      <c r="R586" s="31">
        <f>SUBTOTAL(9,$G$2:G586)</f>
        <v>305106.59999999998</v>
      </c>
    </row>
    <row r="587" spans="1:18" ht="15.75" customHeight="1">
      <c r="A587" s="43">
        <v>273</v>
      </c>
      <c r="B587" s="62">
        <v>44643</v>
      </c>
      <c r="C587" s="48" t="s">
        <v>4555</v>
      </c>
      <c r="D587" s="52"/>
      <c r="E587" s="29"/>
      <c r="F587" s="35"/>
      <c r="G587" s="35"/>
      <c r="H587" s="35">
        <v>84</v>
      </c>
      <c r="I587" s="147"/>
      <c r="J587" s="147"/>
      <c r="K587" s="147" t="s">
        <v>949</v>
      </c>
      <c r="L587" s="239"/>
      <c r="N587" s="13" t="s">
        <v>688</v>
      </c>
      <c r="O587" s="223"/>
      <c r="P587" s="31">
        <f t="shared" si="9"/>
        <v>1737.3600000000442</v>
      </c>
      <c r="Q587" s="31">
        <f>SUBTOTAL(9,$F$2:F587)</f>
        <v>303369.23999999993</v>
      </c>
      <c r="R587" s="31">
        <f>SUBTOTAL(9,$G$2:G587)</f>
        <v>305106.59999999998</v>
      </c>
    </row>
    <row r="588" spans="1:18" ht="15.75" customHeight="1">
      <c r="A588" s="43">
        <v>273</v>
      </c>
      <c r="B588" s="28">
        <v>44657</v>
      </c>
      <c r="C588" s="48" t="s">
        <v>4556</v>
      </c>
      <c r="D588" s="52"/>
      <c r="E588" s="29"/>
      <c r="F588" s="35"/>
      <c r="G588" s="35"/>
      <c r="H588" s="35">
        <v>558</v>
      </c>
      <c r="I588" s="147"/>
      <c r="J588" s="147"/>
      <c r="K588" s="147" t="s">
        <v>793</v>
      </c>
      <c r="L588" s="239">
        <v>17327</v>
      </c>
      <c r="N588" s="13" t="s">
        <v>688</v>
      </c>
      <c r="O588" s="223"/>
      <c r="P588" s="31">
        <f t="shared" si="9"/>
        <v>1737.3600000000442</v>
      </c>
      <c r="Q588" s="31">
        <f>SUBTOTAL(9,$F$2:F588)</f>
        <v>303369.23999999993</v>
      </c>
      <c r="R588" s="31">
        <f>SUBTOTAL(9,$G$2:G588)</f>
        <v>305106.59999999998</v>
      </c>
    </row>
    <row r="589" spans="1:18" ht="15.75" customHeight="1">
      <c r="A589" s="43">
        <v>273</v>
      </c>
      <c r="B589" s="28">
        <v>44658</v>
      </c>
      <c r="C589" s="48" t="s">
        <v>4554</v>
      </c>
      <c r="D589" s="52"/>
      <c r="E589" s="29"/>
      <c r="F589" s="35">
        <v>98</v>
      </c>
      <c r="G589" s="35"/>
      <c r="H589" s="35"/>
      <c r="I589" s="147"/>
      <c r="J589" s="147"/>
      <c r="K589" s="147" t="s">
        <v>1351</v>
      </c>
      <c r="L589" s="239">
        <v>272538</v>
      </c>
      <c r="N589" s="13" t="s">
        <v>688</v>
      </c>
      <c r="O589" s="223"/>
      <c r="P589" s="31">
        <f t="shared" si="9"/>
        <v>1639.3600000000442</v>
      </c>
      <c r="Q589" s="31">
        <f>SUBTOTAL(9,$F$2:F589)</f>
        <v>303467.23999999993</v>
      </c>
      <c r="R589" s="31">
        <f>SUBTOTAL(9,$G$2:G589)</f>
        <v>305106.59999999998</v>
      </c>
    </row>
    <row r="590" spans="1:18" ht="15.75" customHeight="1">
      <c r="A590" s="43">
        <v>273</v>
      </c>
      <c r="B590" s="28">
        <v>44658</v>
      </c>
      <c r="C590" s="48" t="s">
        <v>2526</v>
      </c>
      <c r="D590" s="52"/>
      <c r="E590" s="29"/>
      <c r="F590" s="35">
        <v>32.799999999999997</v>
      </c>
      <c r="G590" s="35"/>
      <c r="H590" s="35"/>
      <c r="I590" s="147"/>
      <c r="J590" s="147"/>
      <c r="K590" s="147" t="s">
        <v>1162</v>
      </c>
      <c r="L590" s="239">
        <v>78681</v>
      </c>
      <c r="N590" s="13" t="s">
        <v>688</v>
      </c>
      <c r="O590" s="223"/>
      <c r="P590" s="31">
        <f t="shared" si="9"/>
        <v>1606.5600000000559</v>
      </c>
      <c r="Q590" s="31">
        <f>SUBTOTAL(9,$F$2:F590)</f>
        <v>303500.03999999992</v>
      </c>
      <c r="R590" s="31">
        <f>SUBTOTAL(9,$G$2:G590)</f>
        <v>305106.59999999998</v>
      </c>
    </row>
    <row r="591" spans="1:18" ht="15.75" customHeight="1">
      <c r="A591" s="43">
        <v>273</v>
      </c>
      <c r="B591" s="28">
        <v>44661</v>
      </c>
      <c r="C591" s="52" t="s">
        <v>1111</v>
      </c>
      <c r="D591" s="52" t="s">
        <v>1100</v>
      </c>
      <c r="E591" s="29"/>
      <c r="F591" s="35">
        <v>201</v>
      </c>
      <c r="G591" s="35"/>
      <c r="H591" s="35"/>
      <c r="I591" s="147"/>
      <c r="J591" s="147"/>
      <c r="K591" s="147"/>
      <c r="L591" s="239"/>
      <c r="N591" s="13" t="s">
        <v>688</v>
      </c>
      <c r="O591" s="223"/>
      <c r="P591" s="31">
        <f t="shared" si="9"/>
        <v>1405.5600000000559</v>
      </c>
      <c r="Q591" s="31">
        <f>SUBTOTAL(9,$F$2:F591)</f>
        <v>303701.03999999992</v>
      </c>
      <c r="R591" s="31">
        <f>SUBTOTAL(9,$G$2:G591)</f>
        <v>305106.59999999998</v>
      </c>
    </row>
    <row r="592" spans="1:18" ht="15.75" customHeight="1">
      <c r="A592" s="43">
        <v>273</v>
      </c>
      <c r="B592" s="28">
        <v>44661</v>
      </c>
      <c r="C592" s="51" t="s">
        <v>1114</v>
      </c>
      <c r="D592" s="52" t="s">
        <v>1100</v>
      </c>
      <c r="E592" s="29"/>
      <c r="F592" s="35">
        <v>37</v>
      </c>
      <c r="G592" s="35"/>
      <c r="H592" s="35"/>
      <c r="I592" s="147"/>
      <c r="J592" s="147"/>
      <c r="K592" s="147"/>
      <c r="L592" s="239"/>
      <c r="N592" s="13" t="s">
        <v>688</v>
      </c>
      <c r="O592" s="223"/>
      <c r="P592" s="31">
        <f t="shared" si="9"/>
        <v>1368.5600000000559</v>
      </c>
      <c r="Q592" s="31">
        <f>SUBTOTAL(9,$F$2:F592)</f>
        <v>303738.03999999992</v>
      </c>
      <c r="R592" s="31">
        <f>SUBTOTAL(9,$G$2:G592)</f>
        <v>305106.59999999998</v>
      </c>
    </row>
    <row r="593" spans="1:18" ht="15.75" customHeight="1">
      <c r="A593" s="43">
        <v>273</v>
      </c>
      <c r="B593" s="28">
        <v>44661</v>
      </c>
      <c r="C593" s="51" t="s">
        <v>1110</v>
      </c>
      <c r="D593" s="52" t="s">
        <v>1100</v>
      </c>
      <c r="E593" s="29"/>
      <c r="F593" s="35">
        <v>15</v>
      </c>
      <c r="G593" s="35"/>
      <c r="H593" s="35"/>
      <c r="I593" s="147"/>
      <c r="J593" s="147"/>
      <c r="K593" s="147"/>
      <c r="L593" s="239"/>
      <c r="N593" s="13" t="s">
        <v>688</v>
      </c>
      <c r="O593" s="223"/>
      <c r="P593" s="31">
        <f t="shared" si="9"/>
        <v>1353.5600000000559</v>
      </c>
      <c r="Q593" s="31">
        <f>SUBTOTAL(9,$F$2:F593)</f>
        <v>303753.03999999992</v>
      </c>
      <c r="R593" s="31">
        <f>SUBTOTAL(9,$G$2:G593)</f>
        <v>305106.59999999998</v>
      </c>
    </row>
    <row r="594" spans="1:18" ht="15.75" customHeight="1">
      <c r="A594" s="43">
        <v>273</v>
      </c>
      <c r="B594" s="28">
        <v>44662</v>
      </c>
      <c r="C594" s="48" t="s">
        <v>2723</v>
      </c>
      <c r="D594" s="52"/>
      <c r="E594" s="29"/>
      <c r="F594" s="35">
        <v>29.8</v>
      </c>
      <c r="G594" s="35"/>
      <c r="H594" s="14"/>
      <c r="I594" s="43" t="s">
        <v>89</v>
      </c>
      <c r="J594" s="147"/>
      <c r="K594" s="35" t="s">
        <v>363</v>
      </c>
      <c r="L594" s="239">
        <v>75017</v>
      </c>
      <c r="N594" s="13" t="s">
        <v>688</v>
      </c>
      <c r="O594" s="223"/>
      <c r="P594" s="31">
        <f t="shared" si="9"/>
        <v>1323.7600000000675</v>
      </c>
      <c r="Q594" s="31">
        <f>SUBTOTAL(9,$F$2:F594)</f>
        <v>303782.83999999991</v>
      </c>
      <c r="R594" s="31">
        <f>SUBTOTAL(9,$G$2:G594)</f>
        <v>305106.59999999998</v>
      </c>
    </row>
    <row r="595" spans="1:18" ht="15.75" customHeight="1">
      <c r="A595" s="43">
        <v>273</v>
      </c>
      <c r="B595" s="28">
        <v>44662</v>
      </c>
      <c r="C595" s="48" t="s">
        <v>684</v>
      </c>
      <c r="D595" s="52"/>
      <c r="E595" s="29"/>
      <c r="F595" s="35"/>
      <c r="G595" s="35"/>
      <c r="H595" s="35"/>
      <c r="I595" s="147"/>
      <c r="J595" s="147"/>
      <c r="K595" s="147"/>
      <c r="L595" s="239"/>
      <c r="M595" s="128">
        <v>5247</v>
      </c>
      <c r="N595" s="13" t="s">
        <v>688</v>
      </c>
      <c r="O595" s="223"/>
      <c r="P595" s="31">
        <f t="shared" si="9"/>
        <v>1323.7600000000675</v>
      </c>
      <c r="Q595" s="31">
        <f>SUBTOTAL(9,$F$2:F595)</f>
        <v>303782.83999999991</v>
      </c>
      <c r="R595" s="31">
        <f>SUBTOTAL(9,$G$2:G595)</f>
        <v>305106.59999999998</v>
      </c>
    </row>
    <row r="596" spans="1:18" ht="15.75" customHeight="1">
      <c r="A596" s="43">
        <v>273</v>
      </c>
      <c r="B596" s="28">
        <v>44674</v>
      </c>
      <c r="C596" s="48" t="s">
        <v>968</v>
      </c>
      <c r="D596" s="52"/>
      <c r="E596" s="29"/>
      <c r="F596" s="35"/>
      <c r="G596" s="35"/>
      <c r="H596" s="35">
        <v>177</v>
      </c>
      <c r="I596" s="147"/>
      <c r="J596" s="147"/>
      <c r="K596" s="147" t="s">
        <v>949</v>
      </c>
      <c r="L596" s="239"/>
      <c r="M596" s="29"/>
      <c r="N596" s="13" t="s">
        <v>688</v>
      </c>
      <c r="O596" s="223"/>
      <c r="P596" s="31">
        <f t="shared" si="9"/>
        <v>1323.7600000000675</v>
      </c>
      <c r="Q596" s="31">
        <f>SUBTOTAL(9,$F$2:F596)</f>
        <v>303782.83999999991</v>
      </c>
      <c r="R596" s="31">
        <f>SUBTOTAL(9,$G$2:G596)</f>
        <v>305106.59999999998</v>
      </c>
    </row>
    <row r="597" spans="1:18" ht="15.75" customHeight="1">
      <c r="A597" s="43">
        <v>273</v>
      </c>
      <c r="B597" s="28">
        <v>44683</v>
      </c>
      <c r="C597" s="52" t="s">
        <v>1117</v>
      </c>
      <c r="D597" s="52" t="s">
        <v>1100</v>
      </c>
      <c r="E597" s="29"/>
      <c r="F597" s="35">
        <v>983</v>
      </c>
      <c r="G597" s="35"/>
      <c r="H597" s="35"/>
      <c r="I597" s="147"/>
      <c r="J597" s="147"/>
      <c r="K597" s="147"/>
      <c r="L597" s="239"/>
      <c r="N597" s="13" t="s">
        <v>688</v>
      </c>
      <c r="O597" s="223"/>
      <c r="P597" s="31">
        <f t="shared" si="9"/>
        <v>340.76000000006752</v>
      </c>
      <c r="Q597" s="31">
        <f>SUBTOTAL(9,$F$2:F597)</f>
        <v>304765.83999999991</v>
      </c>
      <c r="R597" s="31">
        <f>SUBTOTAL(9,$G$2:G597)</f>
        <v>305106.59999999998</v>
      </c>
    </row>
    <row r="598" spans="1:18" ht="15.75" customHeight="1">
      <c r="A598" s="43">
        <v>273</v>
      </c>
      <c r="B598" s="28">
        <v>44683</v>
      </c>
      <c r="C598" s="51" t="s">
        <v>1773</v>
      </c>
      <c r="D598" s="52" t="s">
        <v>1100</v>
      </c>
      <c r="E598" s="29"/>
      <c r="F598" s="35">
        <v>185</v>
      </c>
      <c r="G598" s="35"/>
      <c r="H598" s="35"/>
      <c r="I598" s="147"/>
      <c r="J598" s="147"/>
      <c r="K598" s="147"/>
      <c r="L598" s="239"/>
      <c r="N598" s="13" t="s">
        <v>688</v>
      </c>
      <c r="O598" s="223"/>
      <c r="P598" s="31">
        <f t="shared" si="9"/>
        <v>155.76000000006752</v>
      </c>
      <c r="Q598" s="31">
        <f>SUBTOTAL(9,$F$2:F598)</f>
        <v>304950.83999999991</v>
      </c>
      <c r="R598" s="31">
        <f>SUBTOTAL(9,$G$2:G598)</f>
        <v>305106.59999999998</v>
      </c>
    </row>
    <row r="599" spans="1:18" ht="15.75" customHeight="1">
      <c r="A599" s="43">
        <v>273</v>
      </c>
      <c r="B599" s="28">
        <v>44683</v>
      </c>
      <c r="C599" s="51" t="s">
        <v>1774</v>
      </c>
      <c r="D599" s="52" t="s">
        <v>1100</v>
      </c>
      <c r="E599" s="29"/>
      <c r="F599" s="35">
        <v>73</v>
      </c>
      <c r="G599" s="35"/>
      <c r="H599" s="35"/>
      <c r="I599" s="147"/>
      <c r="J599" s="147"/>
      <c r="K599" s="147"/>
      <c r="L599" s="239"/>
      <c r="N599" s="13" t="s">
        <v>688</v>
      </c>
      <c r="O599" s="140">
        <v>44694</v>
      </c>
      <c r="P599" s="31">
        <f t="shared" si="9"/>
        <v>82.760000000067521</v>
      </c>
      <c r="Q599" s="31">
        <f>SUBTOTAL(9,$F$2:F599)</f>
        <v>305023.83999999991</v>
      </c>
      <c r="R599" s="31">
        <f>SUBTOTAL(9,$G$2:G599)</f>
        <v>305106.59999999998</v>
      </c>
    </row>
    <row r="600" spans="1:18" ht="15.75" customHeight="1">
      <c r="A600" s="43">
        <v>273</v>
      </c>
      <c r="B600" s="28">
        <v>44690</v>
      </c>
      <c r="C600" s="48" t="s">
        <v>4558</v>
      </c>
      <c r="D600" s="52"/>
      <c r="E600" s="29"/>
      <c r="F600" s="14"/>
      <c r="G600" s="35"/>
      <c r="H600" s="35">
        <v>69.13</v>
      </c>
      <c r="I600" s="147"/>
      <c r="J600" s="147"/>
      <c r="K600" s="147" t="s">
        <v>451</v>
      </c>
      <c r="L600" s="239">
        <v>2705886</v>
      </c>
      <c r="N600" s="13" t="s">
        <v>688</v>
      </c>
      <c r="O600" s="223"/>
      <c r="P600" s="31">
        <f t="shared" si="9"/>
        <v>82.760000000067521</v>
      </c>
      <c r="Q600" s="31">
        <f>SUBTOTAL(9,$F$2:F600)</f>
        <v>305023.83999999991</v>
      </c>
      <c r="R600" s="31">
        <f>SUBTOTAL(9,$G$2:G600)</f>
        <v>305106.59999999998</v>
      </c>
    </row>
    <row r="601" spans="1:18" ht="15.75" customHeight="1">
      <c r="A601" s="43">
        <v>273</v>
      </c>
      <c r="B601" s="28">
        <v>44698</v>
      </c>
      <c r="C601" s="48" t="s">
        <v>962</v>
      </c>
      <c r="D601" s="52"/>
      <c r="E601" s="29"/>
      <c r="F601" s="35"/>
      <c r="G601" s="35">
        <v>10000</v>
      </c>
      <c r="H601" s="35"/>
      <c r="I601" s="147"/>
      <c r="J601" s="147"/>
      <c r="K601" s="147"/>
      <c r="L601" s="239"/>
      <c r="N601" s="13" t="s">
        <v>688</v>
      </c>
      <c r="O601" s="223"/>
      <c r="P601" s="31">
        <f t="shared" si="9"/>
        <v>10082.760000000068</v>
      </c>
      <c r="Q601" s="31">
        <f>SUBTOTAL(9,$F$2:F601)</f>
        <v>305023.83999999991</v>
      </c>
      <c r="R601" s="31">
        <f>SUBTOTAL(9,$G$2:G601)</f>
        <v>315106.59999999998</v>
      </c>
    </row>
    <row r="602" spans="1:18" ht="15.75" customHeight="1">
      <c r="A602" s="43">
        <v>273</v>
      </c>
      <c r="B602" s="28">
        <v>44704</v>
      </c>
      <c r="C602" s="48" t="s">
        <v>968</v>
      </c>
      <c r="D602" s="52"/>
      <c r="E602" s="29"/>
      <c r="F602" s="35"/>
      <c r="G602" s="35"/>
      <c r="H602" s="35">
        <v>177</v>
      </c>
      <c r="I602" s="147"/>
      <c r="J602" s="147"/>
      <c r="K602" s="147" t="s">
        <v>949</v>
      </c>
      <c r="L602" s="239"/>
      <c r="M602" s="29"/>
      <c r="N602" s="13" t="s">
        <v>688</v>
      </c>
      <c r="O602" s="223"/>
      <c r="P602" s="31">
        <f t="shared" si="9"/>
        <v>10082.760000000068</v>
      </c>
      <c r="Q602" s="31">
        <f>SUBTOTAL(9,$F$2:F602)</f>
        <v>305023.83999999991</v>
      </c>
      <c r="R602" s="31">
        <f>SUBTOTAL(9,$G$2:G602)</f>
        <v>315106.59999999998</v>
      </c>
    </row>
    <row r="603" spans="1:18" ht="15.75" customHeight="1">
      <c r="A603" s="43">
        <v>273</v>
      </c>
      <c r="B603" s="28">
        <v>44706</v>
      </c>
      <c r="C603" s="48" t="s">
        <v>1016</v>
      </c>
      <c r="D603" s="52"/>
      <c r="E603" s="29"/>
      <c r="F603" s="35">
        <v>60</v>
      </c>
      <c r="G603" s="35"/>
      <c r="H603" s="35"/>
      <c r="I603" s="43" t="s">
        <v>89</v>
      </c>
      <c r="J603" s="147"/>
      <c r="K603" s="147" t="s">
        <v>1017</v>
      </c>
      <c r="L603" s="239" t="s">
        <v>4557</v>
      </c>
      <c r="N603" s="13" t="s">
        <v>688</v>
      </c>
      <c r="O603" s="223"/>
      <c r="P603" s="31">
        <f t="shared" si="9"/>
        <v>10022.760000000068</v>
      </c>
      <c r="Q603" s="31">
        <f>SUBTOTAL(9,$F$2:F603)</f>
        <v>305083.83999999991</v>
      </c>
      <c r="R603" s="31">
        <f>SUBTOTAL(9,$G$2:G603)</f>
        <v>315106.59999999998</v>
      </c>
    </row>
    <row r="604" spans="1:18" ht="15.75" customHeight="1">
      <c r="A604" s="43">
        <v>273</v>
      </c>
      <c r="B604" s="28">
        <v>44706</v>
      </c>
      <c r="C604" s="48" t="s">
        <v>2921</v>
      </c>
      <c r="D604" s="52"/>
      <c r="E604" s="29"/>
      <c r="F604" s="35">
        <v>30</v>
      </c>
      <c r="G604" s="35"/>
      <c r="H604" s="35"/>
      <c r="I604" s="43" t="s">
        <v>89</v>
      </c>
      <c r="J604" s="147"/>
      <c r="K604" s="147" t="s">
        <v>1056</v>
      </c>
      <c r="L604" s="239">
        <v>973293</v>
      </c>
      <c r="N604" s="13" t="s">
        <v>688</v>
      </c>
      <c r="O604" s="223"/>
      <c r="P604" s="31">
        <f t="shared" si="9"/>
        <v>9992.7600000000675</v>
      </c>
      <c r="Q604" s="31">
        <f>SUBTOTAL(9,$F$2:F604)</f>
        <v>305113.83999999991</v>
      </c>
      <c r="R604" s="31">
        <f>SUBTOTAL(9,$G$2:G604)</f>
        <v>315106.59999999998</v>
      </c>
    </row>
    <row r="605" spans="1:18" ht="15.75" customHeight="1">
      <c r="A605" s="43">
        <v>273</v>
      </c>
      <c r="B605" s="28">
        <v>44720</v>
      </c>
      <c r="C605" s="48" t="s">
        <v>1121</v>
      </c>
      <c r="D605" s="9" t="s">
        <v>4559</v>
      </c>
      <c r="E605" s="270" t="s">
        <v>3403</v>
      </c>
      <c r="F605" s="35">
        <v>284</v>
      </c>
      <c r="G605" s="14"/>
      <c r="H605" s="35"/>
      <c r="I605" s="147"/>
      <c r="J605" s="147"/>
      <c r="K605" s="147" t="s">
        <v>575</v>
      </c>
      <c r="L605" s="239"/>
      <c r="N605" s="13" t="s">
        <v>688</v>
      </c>
      <c r="O605" s="223"/>
      <c r="P605" s="31">
        <f t="shared" si="9"/>
        <v>9708.7600000000675</v>
      </c>
      <c r="Q605" s="31">
        <f>SUBTOTAL(9,$F$2:F605)</f>
        <v>305397.83999999991</v>
      </c>
      <c r="R605" s="31">
        <f>SUBTOTAL(9,$G$2:G605)</f>
        <v>315106.59999999998</v>
      </c>
    </row>
    <row r="606" spans="1:18" ht="15.75" customHeight="1">
      <c r="A606" s="43">
        <v>273</v>
      </c>
      <c r="B606" s="28">
        <v>44720</v>
      </c>
      <c r="C606" s="48" t="s">
        <v>724</v>
      </c>
      <c r="D606" s="9" t="s">
        <v>4560</v>
      </c>
      <c r="E606" s="270" t="s">
        <v>3403</v>
      </c>
      <c r="F606" s="35">
        <v>284</v>
      </c>
      <c r="G606" s="14"/>
      <c r="H606" s="35"/>
      <c r="I606" s="147"/>
      <c r="J606" s="147"/>
      <c r="K606" s="147" t="s">
        <v>575</v>
      </c>
      <c r="L606" s="239"/>
      <c r="N606" s="13" t="s">
        <v>688</v>
      </c>
      <c r="O606" s="223"/>
      <c r="P606" s="31">
        <f t="shared" si="9"/>
        <v>9424.7600000000675</v>
      </c>
      <c r="Q606" s="31">
        <f>SUBTOTAL(9,$F$2:F606)</f>
        <v>305681.83999999991</v>
      </c>
      <c r="R606" s="31">
        <f>SUBTOTAL(9,$G$2:G606)</f>
        <v>315106.59999999998</v>
      </c>
    </row>
    <row r="607" spans="1:18" ht="15.75" customHeight="1">
      <c r="A607" s="43">
        <v>273</v>
      </c>
      <c r="B607" s="28">
        <v>44722</v>
      </c>
      <c r="C607" s="48" t="s">
        <v>4584</v>
      </c>
      <c r="D607" s="52"/>
      <c r="E607" s="29"/>
      <c r="F607" s="14"/>
      <c r="G607" s="35"/>
      <c r="H607" s="35">
        <v>332.96</v>
      </c>
      <c r="I607" s="147"/>
      <c r="J607" s="147"/>
      <c r="K607" s="147" t="s">
        <v>793</v>
      </c>
      <c r="L607" s="239"/>
      <c r="M607" s="29"/>
      <c r="N607" s="13" t="s">
        <v>688</v>
      </c>
      <c r="O607" s="223"/>
      <c r="P607" s="31">
        <f t="shared" si="9"/>
        <v>9424.7600000000675</v>
      </c>
      <c r="Q607" s="31">
        <f>SUBTOTAL(9,$F$2:F607)</f>
        <v>305681.83999999991</v>
      </c>
      <c r="R607" s="31">
        <f>SUBTOTAL(9,$G$2:G607)</f>
        <v>315106.59999999998</v>
      </c>
    </row>
    <row r="608" spans="1:18" ht="15.75" customHeight="1">
      <c r="A608" s="43">
        <v>273</v>
      </c>
      <c r="B608" s="28">
        <v>44729</v>
      </c>
      <c r="C608" s="48" t="s">
        <v>684</v>
      </c>
      <c r="D608" s="52"/>
      <c r="E608" s="29"/>
      <c r="F608" s="35"/>
      <c r="G608" s="35"/>
      <c r="H608" s="35"/>
      <c r="I608" s="147"/>
      <c r="J608" s="147"/>
      <c r="K608" s="147"/>
      <c r="L608" s="239"/>
      <c r="M608" s="128">
        <v>5613</v>
      </c>
      <c r="N608" s="13" t="s">
        <v>688</v>
      </c>
      <c r="O608" s="223"/>
      <c r="P608" s="31">
        <f t="shared" si="9"/>
        <v>9424.7600000000675</v>
      </c>
      <c r="Q608" s="31">
        <f>SUBTOTAL(9,$F$2:F608)</f>
        <v>305681.83999999991</v>
      </c>
      <c r="R608" s="31">
        <f>SUBTOTAL(9,$G$2:G608)</f>
        <v>315106.59999999998</v>
      </c>
    </row>
    <row r="609" spans="1:18" ht="15.75" customHeight="1">
      <c r="A609" s="43">
        <v>273</v>
      </c>
      <c r="B609" s="28">
        <v>44735</v>
      </c>
      <c r="C609" s="48" t="s">
        <v>968</v>
      </c>
      <c r="D609" s="52"/>
      <c r="E609" s="29"/>
      <c r="F609" s="35"/>
      <c r="G609" s="35"/>
      <c r="H609" s="35">
        <v>188.9</v>
      </c>
      <c r="I609" s="147"/>
      <c r="J609" s="147"/>
      <c r="K609" s="147" t="s">
        <v>949</v>
      </c>
      <c r="L609" s="239"/>
      <c r="M609" s="29"/>
      <c r="N609" s="13" t="s">
        <v>688</v>
      </c>
      <c r="O609" s="223"/>
      <c r="P609" s="31">
        <f t="shared" si="9"/>
        <v>9424.7600000000675</v>
      </c>
      <c r="Q609" s="31">
        <f>SUBTOTAL(9,$F$2:F609)</f>
        <v>305681.83999999991</v>
      </c>
      <c r="R609" s="31">
        <f>SUBTOTAL(9,$G$2:G609)</f>
        <v>315106.59999999998</v>
      </c>
    </row>
    <row r="610" spans="1:18" ht="15.75" customHeight="1">
      <c r="A610" s="43">
        <v>273</v>
      </c>
      <c r="B610" s="28">
        <v>44741</v>
      </c>
      <c r="C610" s="48" t="s">
        <v>4561</v>
      </c>
      <c r="D610" s="52"/>
      <c r="E610" s="29"/>
      <c r="F610" s="35">
        <v>200</v>
      </c>
      <c r="G610" s="35"/>
      <c r="H610" s="35"/>
      <c r="I610" s="147"/>
      <c r="J610" s="147"/>
      <c r="K610" s="147" t="s">
        <v>4100</v>
      </c>
      <c r="L610" s="239">
        <v>12780</v>
      </c>
      <c r="N610" s="13" t="s">
        <v>688</v>
      </c>
      <c r="O610" s="223"/>
      <c r="P610" s="31">
        <f t="shared" si="9"/>
        <v>9224.7600000000675</v>
      </c>
      <c r="Q610" s="31">
        <f>SUBTOTAL(9,$F$2:F610)</f>
        <v>305881.83999999991</v>
      </c>
      <c r="R610" s="31">
        <f>SUBTOTAL(9,$G$2:G610)</f>
        <v>315106.59999999998</v>
      </c>
    </row>
    <row r="611" spans="1:18" ht="15.75" customHeight="1">
      <c r="A611" s="43">
        <v>273</v>
      </c>
      <c r="B611" s="28">
        <v>44742</v>
      </c>
      <c r="C611" s="48" t="s">
        <v>4570</v>
      </c>
      <c r="D611" s="52"/>
      <c r="E611" s="29"/>
      <c r="F611" s="35"/>
      <c r="G611" s="35"/>
      <c r="H611" s="35">
        <v>145.4</v>
      </c>
      <c r="I611" s="147"/>
      <c r="J611" s="147"/>
      <c r="K611" s="147" t="s">
        <v>451</v>
      </c>
      <c r="L611" s="239">
        <v>2758718</v>
      </c>
      <c r="N611" s="13" t="s">
        <v>688</v>
      </c>
      <c r="O611" s="223"/>
      <c r="P611" s="31">
        <f t="shared" si="9"/>
        <v>9224.7600000000675</v>
      </c>
      <c r="Q611" s="31">
        <f>SUBTOTAL(9,$F$2:F611)</f>
        <v>305881.83999999991</v>
      </c>
      <c r="R611" s="31">
        <f>SUBTOTAL(9,$G$2:G611)</f>
        <v>315106.59999999998</v>
      </c>
    </row>
    <row r="612" spans="1:18" ht="15.75" customHeight="1">
      <c r="A612" s="43">
        <v>273</v>
      </c>
      <c r="B612" s="28">
        <v>44742</v>
      </c>
      <c r="C612" s="48" t="s">
        <v>684</v>
      </c>
      <c r="D612" s="48"/>
      <c r="E612" s="48"/>
      <c r="F612" s="48"/>
      <c r="G612" s="48"/>
      <c r="H612" s="35"/>
      <c r="I612" s="147"/>
      <c r="J612" s="147"/>
      <c r="K612" s="147"/>
      <c r="L612" s="239"/>
      <c r="M612" s="128">
        <v>13082</v>
      </c>
      <c r="N612" s="13" t="s">
        <v>688</v>
      </c>
      <c r="O612" s="223"/>
      <c r="P612" s="31">
        <f t="shared" si="9"/>
        <v>9224.7600000000675</v>
      </c>
      <c r="Q612" s="31">
        <f>SUBTOTAL(9,$F$2:F612)</f>
        <v>305881.83999999991</v>
      </c>
      <c r="R612" s="31">
        <f>SUBTOTAL(9,$G$2:G612)</f>
        <v>315106.59999999998</v>
      </c>
    </row>
    <row r="613" spans="1:18" ht="15.75" customHeight="1">
      <c r="A613" s="43">
        <v>273</v>
      </c>
      <c r="B613" s="28">
        <v>44743</v>
      </c>
      <c r="C613" s="48" t="s">
        <v>4569</v>
      </c>
      <c r="D613" s="379"/>
      <c r="E613" s="29"/>
      <c r="F613" s="14"/>
      <c r="G613" s="35"/>
      <c r="H613" s="35">
        <v>1609</v>
      </c>
      <c r="I613" s="147"/>
      <c r="J613" s="147"/>
      <c r="K613" s="147" t="s">
        <v>29</v>
      </c>
      <c r="L613" s="239"/>
      <c r="N613" s="13" t="s">
        <v>688</v>
      </c>
      <c r="O613" s="223"/>
      <c r="P613" s="31">
        <f t="shared" si="9"/>
        <v>9224.7600000000675</v>
      </c>
      <c r="Q613" s="31">
        <f>SUBTOTAL(9,$F$2:F613)</f>
        <v>305881.83999999991</v>
      </c>
      <c r="R613" s="31">
        <f>SUBTOTAL(9,$G$2:G613)</f>
        <v>315106.59999999998</v>
      </c>
    </row>
    <row r="614" spans="1:18" ht="15.75" customHeight="1">
      <c r="A614" s="43">
        <v>273</v>
      </c>
      <c r="B614" s="28">
        <v>44746</v>
      </c>
      <c r="C614" s="52" t="s">
        <v>1129</v>
      </c>
      <c r="D614" s="379" t="s">
        <v>1100</v>
      </c>
      <c r="E614" s="29"/>
      <c r="F614" s="35">
        <v>846</v>
      </c>
      <c r="G614" s="35"/>
      <c r="H614" s="35"/>
      <c r="I614" s="147"/>
      <c r="J614" s="147"/>
      <c r="K614" s="147"/>
      <c r="L614" s="239"/>
      <c r="N614" s="13" t="s">
        <v>688</v>
      </c>
      <c r="O614" s="223"/>
      <c r="P614" s="31">
        <f t="shared" si="9"/>
        <v>8378.7600000000675</v>
      </c>
      <c r="Q614" s="31">
        <f>SUBTOTAL(9,$F$2:F614)</f>
        <v>306727.83999999991</v>
      </c>
      <c r="R614" s="31">
        <f>SUBTOTAL(9,$G$2:G614)</f>
        <v>315106.59999999998</v>
      </c>
    </row>
    <row r="615" spans="1:18" ht="15.75" customHeight="1">
      <c r="A615" s="43">
        <v>273</v>
      </c>
      <c r="B615" s="28">
        <v>44746</v>
      </c>
      <c r="C615" s="51" t="s">
        <v>3406</v>
      </c>
      <c r="D615" s="379" t="s">
        <v>1100</v>
      </c>
      <c r="E615" s="29"/>
      <c r="F615" s="35">
        <v>157</v>
      </c>
      <c r="G615" s="35"/>
      <c r="H615" s="35"/>
      <c r="I615" s="147"/>
      <c r="J615" s="147"/>
      <c r="K615" s="147"/>
      <c r="L615" s="239"/>
      <c r="N615" s="13" t="s">
        <v>688</v>
      </c>
      <c r="O615" s="223"/>
      <c r="P615" s="31">
        <f t="shared" si="9"/>
        <v>8221.7600000000675</v>
      </c>
      <c r="Q615" s="31">
        <f>SUBTOTAL(9,$F$2:F615)</f>
        <v>306884.83999999991</v>
      </c>
      <c r="R615" s="31">
        <f>SUBTOTAL(9,$G$2:G615)</f>
        <v>315106.59999999998</v>
      </c>
    </row>
    <row r="616" spans="1:18" ht="15.75" customHeight="1">
      <c r="A616" s="43">
        <v>273</v>
      </c>
      <c r="B616" s="28">
        <v>44746</v>
      </c>
      <c r="C616" s="51" t="s">
        <v>3407</v>
      </c>
      <c r="D616" s="52" t="s">
        <v>1100</v>
      </c>
      <c r="E616" s="29"/>
      <c r="F616" s="35">
        <v>64</v>
      </c>
      <c r="G616" s="35"/>
      <c r="H616" s="35"/>
      <c r="I616" s="147"/>
      <c r="J616" s="147"/>
      <c r="K616" s="147"/>
      <c r="L616" s="239"/>
      <c r="N616" s="13" t="s">
        <v>688</v>
      </c>
      <c r="O616" s="223"/>
      <c r="P616" s="31">
        <f t="shared" si="9"/>
        <v>8157.7600000000675</v>
      </c>
      <c r="Q616" s="31">
        <f>SUBTOTAL(9,$F$2:F616)</f>
        <v>306948.83999999991</v>
      </c>
      <c r="R616" s="31">
        <f>SUBTOTAL(9,$G$2:G616)</f>
        <v>315106.59999999998</v>
      </c>
    </row>
    <row r="617" spans="1:18" ht="15.75" customHeight="1">
      <c r="A617" s="43">
        <v>273</v>
      </c>
      <c r="B617" s="28">
        <v>44747</v>
      </c>
      <c r="C617" s="153" t="s">
        <v>4562</v>
      </c>
      <c r="D617" s="9" t="s">
        <v>4563</v>
      </c>
      <c r="E617" s="29"/>
      <c r="F617" s="35">
        <v>1500</v>
      </c>
      <c r="G617" s="35"/>
      <c r="H617" s="35"/>
      <c r="I617" s="147"/>
      <c r="J617" s="147"/>
      <c r="K617" s="147"/>
      <c r="L617" s="239"/>
      <c r="N617" s="13" t="s">
        <v>688</v>
      </c>
      <c r="O617" s="223"/>
      <c r="P617" s="31">
        <f t="shared" si="9"/>
        <v>6657.7600000000675</v>
      </c>
      <c r="Q617" s="31">
        <f>SUBTOTAL(9,$F$2:F617)</f>
        <v>308448.83999999991</v>
      </c>
      <c r="R617" s="31">
        <f>SUBTOTAL(9,$G$2:G617)</f>
        <v>315106.59999999998</v>
      </c>
    </row>
    <row r="618" spans="1:18" ht="15.75" customHeight="1">
      <c r="A618" s="43">
        <v>273</v>
      </c>
      <c r="B618" s="28">
        <v>44747</v>
      </c>
      <c r="C618" s="9" t="s">
        <v>4564</v>
      </c>
      <c r="D618" s="9" t="s">
        <v>4565</v>
      </c>
      <c r="E618" s="270" t="s">
        <v>4566</v>
      </c>
      <c r="F618" s="35">
        <v>131</v>
      </c>
      <c r="G618" s="35"/>
      <c r="H618" s="35"/>
      <c r="I618" s="147"/>
      <c r="J618" s="147"/>
      <c r="K618" s="147"/>
      <c r="L618" s="239"/>
      <c r="N618" s="13" t="s">
        <v>688</v>
      </c>
      <c r="O618" s="223"/>
      <c r="P618" s="31">
        <f t="shared" si="9"/>
        <v>6526.7600000000675</v>
      </c>
      <c r="Q618" s="31">
        <f>SUBTOTAL(9,$F$2:F618)</f>
        <v>308579.83999999991</v>
      </c>
      <c r="R618" s="31">
        <f>SUBTOTAL(9,$G$2:G618)</f>
        <v>315106.59999999998</v>
      </c>
    </row>
    <row r="619" spans="1:18" ht="15.75" customHeight="1">
      <c r="A619" s="43">
        <v>273</v>
      </c>
      <c r="B619" s="28">
        <v>44749</v>
      </c>
      <c r="C619" s="29" t="s">
        <v>4567</v>
      </c>
      <c r="D619" s="52"/>
      <c r="E619" s="583"/>
      <c r="F619" s="30">
        <v>702</v>
      </c>
      <c r="G619" s="30"/>
      <c r="H619" s="35"/>
      <c r="I619" s="43" t="s">
        <v>91</v>
      </c>
      <c r="J619" s="43" t="s">
        <v>87</v>
      </c>
      <c r="K619" s="43" t="s">
        <v>791</v>
      </c>
      <c r="L619" s="239">
        <v>361</v>
      </c>
      <c r="N619" s="13" t="s">
        <v>688</v>
      </c>
      <c r="O619" s="223"/>
      <c r="P619" s="31">
        <f t="shared" si="9"/>
        <v>5824.7600000000675</v>
      </c>
      <c r="Q619" s="31">
        <f>SUBTOTAL(9,$F$2:F619)</f>
        <v>309281.83999999991</v>
      </c>
      <c r="R619" s="31">
        <f>SUBTOTAL(9,$G$2:G619)</f>
        <v>315106.59999999998</v>
      </c>
    </row>
    <row r="620" spans="1:18" ht="15.75" customHeight="1">
      <c r="A620" s="43">
        <v>273</v>
      </c>
      <c r="B620" s="28">
        <v>44763</v>
      </c>
      <c r="C620" s="48" t="s">
        <v>705</v>
      </c>
      <c r="D620" s="52"/>
      <c r="E620" s="29"/>
      <c r="F620" s="35">
        <v>178.4</v>
      </c>
      <c r="G620" s="35"/>
      <c r="H620" s="35"/>
      <c r="I620" s="43" t="s">
        <v>89</v>
      </c>
      <c r="J620" s="147"/>
      <c r="K620" s="147" t="s">
        <v>1162</v>
      </c>
      <c r="L620" s="239">
        <v>1411556</v>
      </c>
      <c r="N620" s="13" t="s">
        <v>688</v>
      </c>
      <c r="O620" s="223"/>
      <c r="P620" s="31">
        <f t="shared" si="9"/>
        <v>5646.3600000000442</v>
      </c>
      <c r="Q620" s="31">
        <f>SUBTOTAL(9,$F$2:F620)</f>
        <v>309460.23999999993</v>
      </c>
      <c r="R620" s="31">
        <f>SUBTOTAL(9,$G$2:G620)</f>
        <v>315106.59999999998</v>
      </c>
    </row>
    <row r="621" spans="1:18" ht="15.75" customHeight="1">
      <c r="A621" s="43">
        <v>273</v>
      </c>
      <c r="B621" s="28">
        <v>44763</v>
      </c>
      <c r="C621" s="48" t="s">
        <v>1811</v>
      </c>
      <c r="D621" s="52"/>
      <c r="E621" s="29"/>
      <c r="F621" s="35">
        <v>133.9</v>
      </c>
      <c r="G621" s="35"/>
      <c r="H621" s="35"/>
      <c r="I621" s="43" t="s">
        <v>89</v>
      </c>
      <c r="J621" s="147"/>
      <c r="K621" s="147" t="s">
        <v>4568</v>
      </c>
      <c r="L621" s="239">
        <v>113152142</v>
      </c>
      <c r="N621" s="13" t="s">
        <v>688</v>
      </c>
      <c r="O621" s="223"/>
      <c r="P621" s="31">
        <f t="shared" si="9"/>
        <v>5512.460000000021</v>
      </c>
      <c r="Q621" s="31">
        <f>SUBTOTAL(9,$F$2:F621)</f>
        <v>309594.13999999996</v>
      </c>
      <c r="R621" s="31">
        <f>SUBTOTAL(9,$G$2:G621)</f>
        <v>315106.59999999998</v>
      </c>
    </row>
    <row r="622" spans="1:18" ht="15.75" customHeight="1">
      <c r="A622" s="43">
        <v>273</v>
      </c>
      <c r="B622" s="28">
        <v>44765</v>
      </c>
      <c r="C622" s="48" t="s">
        <v>968</v>
      </c>
      <c r="D622" s="52"/>
      <c r="E622" s="29"/>
      <c r="F622" s="35"/>
      <c r="G622" s="35"/>
      <c r="H622" s="35">
        <v>188.9</v>
      </c>
      <c r="I622" s="147"/>
      <c r="J622" s="147"/>
      <c r="K622" s="147" t="s">
        <v>949</v>
      </c>
      <c r="L622" s="239"/>
      <c r="M622" s="29"/>
      <c r="N622" s="13" t="s">
        <v>688</v>
      </c>
      <c r="O622" s="223"/>
      <c r="P622" s="31">
        <f t="shared" si="9"/>
        <v>5512.460000000021</v>
      </c>
      <c r="Q622" s="31">
        <f>SUBTOTAL(9,$F$2:F622)</f>
        <v>309594.13999999996</v>
      </c>
      <c r="R622" s="31">
        <f>SUBTOTAL(9,$G$2:G622)</f>
        <v>315106.59999999998</v>
      </c>
    </row>
    <row r="623" spans="1:18" ht="12.75" customHeight="1">
      <c r="A623" s="43">
        <v>273</v>
      </c>
      <c r="B623" s="28">
        <v>44774</v>
      </c>
      <c r="C623" s="48" t="s">
        <v>4571</v>
      </c>
      <c r="D623" s="548" t="s">
        <v>4572</v>
      </c>
      <c r="E623" s="29"/>
      <c r="F623" s="35">
        <v>508</v>
      </c>
      <c r="G623" s="35"/>
      <c r="H623" s="35"/>
      <c r="I623" s="147"/>
      <c r="J623" s="147"/>
      <c r="K623" s="147"/>
      <c r="L623" s="239"/>
      <c r="N623" s="13" t="s">
        <v>688</v>
      </c>
      <c r="O623" s="223"/>
      <c r="P623" s="31">
        <f t="shared" si="9"/>
        <v>5004.460000000021</v>
      </c>
      <c r="Q623" s="31">
        <f>SUBTOTAL(9,$F$2:F623)</f>
        <v>310102.13999999996</v>
      </c>
      <c r="R623" s="31">
        <f>SUBTOTAL(9,$G$2:G623)</f>
        <v>315106.59999999998</v>
      </c>
    </row>
    <row r="624" spans="1:18" ht="15.75" customHeight="1">
      <c r="A624" s="43">
        <v>273</v>
      </c>
      <c r="B624" s="28">
        <v>44776</v>
      </c>
      <c r="C624" s="153" t="s">
        <v>4573</v>
      </c>
      <c r="D624" s="548" t="s">
        <v>4574</v>
      </c>
      <c r="E624" s="29"/>
      <c r="F624" s="35">
        <v>291</v>
      </c>
      <c r="G624" s="35"/>
      <c r="H624" s="35"/>
      <c r="I624" s="147"/>
      <c r="J624" s="147"/>
      <c r="K624" s="147"/>
      <c r="L624" s="239"/>
      <c r="N624" s="13" t="s">
        <v>688</v>
      </c>
      <c r="O624" s="223"/>
      <c r="P624" s="31">
        <f t="shared" si="9"/>
        <v>4713.460000000021</v>
      </c>
      <c r="Q624" s="31">
        <f>SUBTOTAL(9,$F$2:F624)</f>
        <v>310393.13999999996</v>
      </c>
      <c r="R624" s="31">
        <f>SUBTOTAL(9,$G$2:G624)</f>
        <v>315106.59999999998</v>
      </c>
    </row>
    <row r="625" spans="1:18" ht="15.75" customHeight="1">
      <c r="A625" s="43">
        <v>273</v>
      </c>
      <c r="B625" s="28">
        <v>44777</v>
      </c>
      <c r="C625" s="52" t="s">
        <v>1133</v>
      </c>
      <c r="D625" s="52" t="s">
        <v>1100</v>
      </c>
      <c r="E625" s="29"/>
      <c r="F625" s="199">
        <v>431</v>
      </c>
      <c r="G625" s="35"/>
      <c r="H625" s="583"/>
      <c r="I625" s="147"/>
      <c r="J625" s="29"/>
      <c r="K625" s="29"/>
      <c r="L625" s="29"/>
      <c r="N625" s="13" t="s">
        <v>688</v>
      </c>
      <c r="O625" s="223"/>
      <c r="P625" s="31">
        <f t="shared" si="9"/>
        <v>4282.460000000021</v>
      </c>
      <c r="Q625" s="31">
        <f>SUBTOTAL(9,$F$2:F625)</f>
        <v>310824.13999999996</v>
      </c>
      <c r="R625" s="31">
        <f>SUBTOTAL(9,$G$2:G625)</f>
        <v>315106.59999999998</v>
      </c>
    </row>
    <row r="626" spans="1:18" ht="15.75" customHeight="1">
      <c r="A626" s="43">
        <v>273</v>
      </c>
      <c r="B626" s="28">
        <v>44777</v>
      </c>
      <c r="C626" s="51" t="s">
        <v>3550</v>
      </c>
      <c r="D626" s="52" t="s">
        <v>1100</v>
      </c>
      <c r="E626" s="29"/>
      <c r="F626" s="199">
        <v>83</v>
      </c>
      <c r="G626" s="35"/>
      <c r="H626" s="583"/>
      <c r="I626" s="147"/>
      <c r="J626" s="29"/>
      <c r="K626" s="29"/>
      <c r="L626" s="29"/>
      <c r="N626" s="13" t="s">
        <v>688</v>
      </c>
      <c r="O626" s="223"/>
      <c r="P626" s="31">
        <f t="shared" si="9"/>
        <v>4199.460000000021</v>
      </c>
      <c r="Q626" s="31">
        <f>SUBTOTAL(9,$F$2:F626)</f>
        <v>310907.13999999996</v>
      </c>
      <c r="R626" s="31">
        <f>SUBTOTAL(9,$G$2:G626)</f>
        <v>315106.59999999998</v>
      </c>
    </row>
    <row r="627" spans="1:18" ht="15.75" customHeight="1">
      <c r="A627" s="43">
        <v>273</v>
      </c>
      <c r="B627" s="28">
        <v>44777</v>
      </c>
      <c r="C627" s="51" t="s">
        <v>3551</v>
      </c>
      <c r="D627" s="52" t="s">
        <v>1100</v>
      </c>
      <c r="E627" s="29"/>
      <c r="F627" s="199">
        <v>44</v>
      </c>
      <c r="G627" s="35"/>
      <c r="H627" s="147"/>
      <c r="I627" s="147"/>
      <c r="J627" s="29"/>
      <c r="K627" s="29"/>
      <c r="L627" s="29"/>
      <c r="N627" s="13" t="s">
        <v>688</v>
      </c>
      <c r="O627" s="223"/>
      <c r="P627" s="31">
        <f t="shared" si="9"/>
        <v>4155.460000000021</v>
      </c>
      <c r="Q627" s="31">
        <f>SUBTOTAL(9,$F$2:F627)</f>
        <v>310951.13999999996</v>
      </c>
      <c r="R627" s="31">
        <f>SUBTOTAL(9,$G$2:G627)</f>
        <v>315106.59999999998</v>
      </c>
    </row>
    <row r="628" spans="1:18" ht="15.75" customHeight="1">
      <c r="A628" s="43">
        <v>273</v>
      </c>
      <c r="B628" s="28">
        <v>44778</v>
      </c>
      <c r="C628" s="181" t="s">
        <v>4575</v>
      </c>
      <c r="D628" s="548" t="s">
        <v>4576</v>
      </c>
      <c r="E628" s="29"/>
      <c r="F628" s="35">
        <v>363</v>
      </c>
      <c r="G628" s="35"/>
      <c r="H628" s="35"/>
      <c r="I628" s="147"/>
      <c r="J628" s="147"/>
      <c r="K628" s="147"/>
      <c r="L628" s="239"/>
      <c r="N628" s="13" t="s">
        <v>688</v>
      </c>
      <c r="O628" s="223"/>
      <c r="P628" s="31">
        <f t="shared" si="9"/>
        <v>3792.460000000021</v>
      </c>
      <c r="Q628" s="31">
        <f>SUBTOTAL(9,$F$2:F628)</f>
        <v>311314.13999999996</v>
      </c>
      <c r="R628" s="31">
        <f>SUBTOTAL(9,$G$2:G628)</f>
        <v>315106.59999999998</v>
      </c>
    </row>
    <row r="629" spans="1:18" ht="15.75" customHeight="1">
      <c r="A629" s="43">
        <v>273</v>
      </c>
      <c r="B629" s="28">
        <v>44782</v>
      </c>
      <c r="C629" s="48" t="s">
        <v>4585</v>
      </c>
      <c r="D629" s="583"/>
      <c r="E629" s="29"/>
      <c r="F629" s="14"/>
      <c r="G629" s="35"/>
      <c r="H629" s="35">
        <v>966.29</v>
      </c>
      <c r="I629" s="147"/>
      <c r="J629" s="147"/>
      <c r="K629" s="147" t="s">
        <v>793</v>
      </c>
      <c r="L629" s="239"/>
      <c r="M629" s="29"/>
      <c r="N629" s="13" t="s">
        <v>688</v>
      </c>
      <c r="O629" s="223"/>
      <c r="P629" s="31">
        <f t="shared" si="9"/>
        <v>3792.460000000021</v>
      </c>
      <c r="Q629" s="31">
        <f>SUBTOTAL(9,$F$2:F629)</f>
        <v>311314.13999999996</v>
      </c>
      <c r="R629" s="31">
        <f>SUBTOTAL(9,$G$2:G629)</f>
        <v>315106.59999999998</v>
      </c>
    </row>
    <row r="630" spans="1:18" ht="15.75" customHeight="1">
      <c r="A630" s="43">
        <v>273</v>
      </c>
      <c r="B630" s="28">
        <v>44789</v>
      </c>
      <c r="C630" s="48" t="s">
        <v>3542</v>
      </c>
      <c r="D630" s="52"/>
      <c r="E630" s="29"/>
      <c r="F630" s="35">
        <v>89.8</v>
      </c>
      <c r="G630" s="35"/>
      <c r="H630" s="35"/>
      <c r="I630" s="43" t="s">
        <v>89</v>
      </c>
      <c r="J630" s="147"/>
      <c r="K630" s="147" t="s">
        <v>166</v>
      </c>
      <c r="L630" s="239">
        <v>323642</v>
      </c>
      <c r="N630" s="13" t="s">
        <v>688</v>
      </c>
      <c r="O630" s="223"/>
      <c r="P630" s="31">
        <f t="shared" si="9"/>
        <v>3702.6600000000326</v>
      </c>
      <c r="Q630" s="31">
        <f>SUBTOTAL(9,$F$2:F630)</f>
        <v>311403.93999999994</v>
      </c>
      <c r="R630" s="31">
        <f>SUBTOTAL(9,$G$2:G630)</f>
        <v>315106.59999999998</v>
      </c>
    </row>
    <row r="631" spans="1:18" ht="15.75" customHeight="1">
      <c r="A631" s="43">
        <v>273</v>
      </c>
      <c r="B631" s="28">
        <v>44790</v>
      </c>
      <c r="C631" s="48" t="s">
        <v>684</v>
      </c>
      <c r="D631" s="52"/>
      <c r="E631" s="29"/>
      <c r="F631" s="35"/>
      <c r="G631" s="35"/>
      <c r="H631" s="35"/>
      <c r="I631" s="147"/>
      <c r="J631" s="147"/>
      <c r="K631" s="147"/>
      <c r="L631" s="239"/>
      <c r="M631" s="128">
        <v>5369</v>
      </c>
      <c r="N631" s="13" t="s">
        <v>688</v>
      </c>
      <c r="O631" s="223"/>
      <c r="P631" s="31">
        <f t="shared" si="9"/>
        <v>3702.6600000000326</v>
      </c>
      <c r="Q631" s="31">
        <f>SUBTOTAL(9,$F$2:F631)</f>
        <v>311403.93999999994</v>
      </c>
      <c r="R631" s="31">
        <f>SUBTOTAL(9,$G$2:G631)</f>
        <v>315106.59999999998</v>
      </c>
    </row>
    <row r="632" spans="1:18" ht="15.75" customHeight="1">
      <c r="A632" s="43">
        <v>273</v>
      </c>
      <c r="B632" s="28">
        <v>44796</v>
      </c>
      <c r="C632" s="48" t="s">
        <v>968</v>
      </c>
      <c r="D632" s="52"/>
      <c r="E632" s="29"/>
      <c r="F632" s="35"/>
      <c r="G632" s="35"/>
      <c r="H632" s="35">
        <v>188.9</v>
      </c>
      <c r="I632" s="147"/>
      <c r="J632" s="147"/>
      <c r="K632" s="147" t="s">
        <v>949</v>
      </c>
      <c r="L632" s="239"/>
      <c r="M632" s="29"/>
      <c r="N632" s="13" t="s">
        <v>688</v>
      </c>
      <c r="O632" s="223"/>
      <c r="P632" s="31">
        <f t="shared" si="9"/>
        <v>3702.6600000000326</v>
      </c>
      <c r="Q632" s="31">
        <f>SUBTOTAL(9,$F$2:F632)</f>
        <v>311403.93999999994</v>
      </c>
      <c r="R632" s="31">
        <f>SUBTOTAL(9,$G$2:G632)</f>
        <v>315106.59999999998</v>
      </c>
    </row>
    <row r="633" spans="1:18" ht="15.75" customHeight="1">
      <c r="A633" s="43">
        <v>273</v>
      </c>
      <c r="B633" s="28">
        <v>44812</v>
      </c>
      <c r="C633" s="52" t="s">
        <v>1136</v>
      </c>
      <c r="D633" s="52" t="s">
        <v>1100</v>
      </c>
      <c r="E633" s="29"/>
      <c r="F633" s="35">
        <v>792</v>
      </c>
      <c r="G633" s="35"/>
      <c r="H633" s="35"/>
      <c r="I633" s="147"/>
      <c r="J633" s="147"/>
      <c r="K633" s="147"/>
      <c r="L633" s="239"/>
      <c r="N633" s="13" t="s">
        <v>688</v>
      </c>
      <c r="O633" s="223"/>
      <c r="P633" s="31">
        <f t="shared" si="9"/>
        <v>2910.6600000000326</v>
      </c>
      <c r="Q633" s="31">
        <f>SUBTOTAL(9,$F$2:F633)</f>
        <v>312195.93999999994</v>
      </c>
      <c r="R633" s="31">
        <f>SUBTOTAL(9,$G$2:G633)</f>
        <v>315106.59999999998</v>
      </c>
    </row>
    <row r="634" spans="1:18" ht="15.75" customHeight="1">
      <c r="A634" s="43">
        <v>273</v>
      </c>
      <c r="B634" s="28">
        <v>44812</v>
      </c>
      <c r="C634" s="51" t="s">
        <v>2054</v>
      </c>
      <c r="D634" s="52" t="s">
        <v>1100</v>
      </c>
      <c r="E634" s="29"/>
      <c r="F634" s="35">
        <v>148</v>
      </c>
      <c r="G634" s="35"/>
      <c r="H634" s="35"/>
      <c r="I634" s="147"/>
      <c r="J634" s="147"/>
      <c r="K634" s="147"/>
      <c r="L634" s="239"/>
      <c r="N634" s="13" t="s">
        <v>688</v>
      </c>
      <c r="O634" s="223"/>
      <c r="P634" s="31">
        <f t="shared" si="9"/>
        <v>2762.6600000000326</v>
      </c>
      <c r="Q634" s="31">
        <f>SUBTOTAL(9,$F$2:F634)</f>
        <v>312343.93999999994</v>
      </c>
      <c r="R634" s="31">
        <f>SUBTOTAL(9,$G$2:G634)</f>
        <v>315106.59999999998</v>
      </c>
    </row>
    <row r="635" spans="1:18" ht="15.75" customHeight="1">
      <c r="A635" s="43">
        <v>273</v>
      </c>
      <c r="B635" s="28">
        <v>44812</v>
      </c>
      <c r="C635" s="51" t="s">
        <v>2053</v>
      </c>
      <c r="D635" s="52" t="s">
        <v>1100</v>
      </c>
      <c r="E635" s="29"/>
      <c r="F635" s="35">
        <v>59</v>
      </c>
      <c r="G635" s="35"/>
      <c r="H635" s="35"/>
      <c r="I635" s="147"/>
      <c r="J635" s="147"/>
      <c r="K635" s="147"/>
      <c r="L635" s="239"/>
      <c r="N635" s="13" t="s">
        <v>688</v>
      </c>
      <c r="O635" s="223"/>
      <c r="P635" s="31">
        <f t="shared" si="9"/>
        <v>2703.6600000000326</v>
      </c>
      <c r="Q635" s="31">
        <f>SUBTOTAL(9,$F$2:F635)</f>
        <v>312402.93999999994</v>
      </c>
      <c r="R635" s="31">
        <f>SUBTOTAL(9,$G$2:G635)</f>
        <v>315106.59999999998</v>
      </c>
    </row>
    <row r="636" spans="1:18" ht="15.75" customHeight="1">
      <c r="A636" s="43">
        <v>273</v>
      </c>
      <c r="B636" s="28">
        <v>44827</v>
      </c>
      <c r="C636" s="48" t="s">
        <v>968</v>
      </c>
      <c r="D636" s="52"/>
      <c r="E636" s="29"/>
      <c r="F636" s="35"/>
      <c r="G636" s="35"/>
      <c r="H636" s="35">
        <v>188.9</v>
      </c>
      <c r="I636" s="147"/>
      <c r="J636" s="147"/>
      <c r="K636" s="147" t="s">
        <v>949</v>
      </c>
      <c r="L636" s="239"/>
      <c r="M636" s="29"/>
      <c r="N636" s="13" t="s">
        <v>688</v>
      </c>
      <c r="O636" s="223"/>
      <c r="P636" s="31">
        <f t="shared" si="9"/>
        <v>2703.6600000000326</v>
      </c>
      <c r="Q636" s="31">
        <f>SUBTOTAL(9,$F$2:F636)</f>
        <v>312402.93999999994</v>
      </c>
      <c r="R636" s="31">
        <f>SUBTOTAL(9,$G$2:G636)</f>
        <v>315106.59999999998</v>
      </c>
    </row>
    <row r="637" spans="1:18" ht="15.75" customHeight="1">
      <c r="A637" s="43">
        <v>273</v>
      </c>
      <c r="B637" s="28">
        <v>44840</v>
      </c>
      <c r="C637" s="52" t="s">
        <v>1145</v>
      </c>
      <c r="D637" s="52" t="s">
        <v>1100</v>
      </c>
      <c r="E637" s="29"/>
      <c r="F637" s="199">
        <v>391</v>
      </c>
      <c r="G637" s="35"/>
      <c r="H637" s="583"/>
      <c r="I637" s="147"/>
      <c r="J637" s="29"/>
      <c r="K637" s="29"/>
      <c r="L637" s="29"/>
      <c r="N637" s="13" t="s">
        <v>688</v>
      </c>
      <c r="O637" s="223"/>
      <c r="P637" s="31">
        <f t="shared" si="9"/>
        <v>2312.6600000000326</v>
      </c>
      <c r="Q637" s="31">
        <f>SUBTOTAL(9,$F$2:F637)</f>
        <v>312793.93999999994</v>
      </c>
      <c r="R637" s="31">
        <f>SUBTOTAL(9,$G$2:G637)</f>
        <v>315106.59999999998</v>
      </c>
    </row>
    <row r="638" spans="1:18" ht="15.75" customHeight="1">
      <c r="A638" s="43">
        <v>273</v>
      </c>
      <c r="B638" s="28">
        <v>44840</v>
      </c>
      <c r="C638" s="51" t="s">
        <v>1512</v>
      </c>
      <c r="D638" s="52" t="s">
        <v>1100</v>
      </c>
      <c r="E638" s="29"/>
      <c r="F638" s="199">
        <v>74</v>
      </c>
      <c r="G638" s="35"/>
      <c r="H638" s="583"/>
      <c r="I638" s="147"/>
      <c r="J638" s="29"/>
      <c r="K638" s="29"/>
      <c r="L638" s="29"/>
      <c r="N638" s="13" t="s">
        <v>688</v>
      </c>
      <c r="O638" s="223"/>
      <c r="P638" s="31">
        <f t="shared" si="9"/>
        <v>2238.6600000000326</v>
      </c>
      <c r="Q638" s="31">
        <f>SUBTOTAL(9,$F$2:F638)</f>
        <v>312867.93999999994</v>
      </c>
      <c r="R638" s="31">
        <f>SUBTOTAL(9,$G$2:G638)</f>
        <v>315106.59999999998</v>
      </c>
    </row>
    <row r="639" spans="1:18" ht="15.75" customHeight="1">
      <c r="A639" s="43">
        <v>273</v>
      </c>
      <c r="B639" s="28">
        <v>44840</v>
      </c>
      <c r="C639" s="51" t="s">
        <v>1513</v>
      </c>
      <c r="D639" s="52" t="s">
        <v>1100</v>
      </c>
      <c r="E639" s="29"/>
      <c r="F639" s="199">
        <v>30</v>
      </c>
      <c r="G639" s="35"/>
      <c r="H639" s="147"/>
      <c r="I639" s="147"/>
      <c r="J639" s="29"/>
      <c r="K639" s="29"/>
      <c r="L639" s="29"/>
      <c r="N639" s="13" t="s">
        <v>688</v>
      </c>
      <c r="O639" s="223"/>
      <c r="P639" s="31">
        <f t="shared" si="9"/>
        <v>2208.6600000000326</v>
      </c>
      <c r="Q639" s="31">
        <f>SUBTOTAL(9,$F$2:F639)</f>
        <v>312897.93999999994</v>
      </c>
      <c r="R639" s="31">
        <f>SUBTOTAL(9,$G$2:G639)</f>
        <v>315106.59999999998</v>
      </c>
    </row>
    <row r="640" spans="1:18" ht="15.75" customHeight="1">
      <c r="A640" s="43">
        <v>273</v>
      </c>
      <c r="B640" s="28">
        <v>44840</v>
      </c>
      <c r="C640" s="48" t="s">
        <v>4577</v>
      </c>
      <c r="D640" s="52"/>
      <c r="E640" s="29"/>
      <c r="F640" s="14"/>
      <c r="G640" s="35"/>
      <c r="H640" s="35">
        <v>591.47</v>
      </c>
      <c r="I640" s="147"/>
      <c r="J640" s="147"/>
      <c r="K640" s="147" t="s">
        <v>793</v>
      </c>
      <c r="L640" s="239">
        <v>481491631</v>
      </c>
      <c r="N640" s="13" t="s">
        <v>688</v>
      </c>
      <c r="O640" s="223"/>
      <c r="P640" s="31">
        <f t="shared" si="9"/>
        <v>2208.6600000000326</v>
      </c>
      <c r="Q640" s="31">
        <f>SUBTOTAL(9,$F$2:F640)</f>
        <v>312897.93999999994</v>
      </c>
      <c r="R640" s="31">
        <f>SUBTOTAL(9,$G$2:G640)</f>
        <v>315106.59999999998</v>
      </c>
    </row>
    <row r="641" spans="1:18" ht="15.75" customHeight="1">
      <c r="A641" s="43">
        <v>273</v>
      </c>
      <c r="B641" s="28">
        <v>44841</v>
      </c>
      <c r="C641" s="52" t="s">
        <v>1514</v>
      </c>
      <c r="D641" s="52"/>
      <c r="E641" s="27"/>
      <c r="F641" s="120">
        <v>1146.5999999999999</v>
      </c>
      <c r="G641" s="120"/>
      <c r="H641" s="120"/>
      <c r="I641" s="43" t="s">
        <v>91</v>
      </c>
      <c r="J641" s="43"/>
      <c r="K641" s="164" t="s">
        <v>791</v>
      </c>
      <c r="L641" s="27">
        <v>390</v>
      </c>
      <c r="M641" s="583"/>
      <c r="N641" s="13" t="s">
        <v>688</v>
      </c>
      <c r="O641" s="223"/>
      <c r="P641" s="31">
        <f t="shared" si="9"/>
        <v>1062.0600000000559</v>
      </c>
      <c r="Q641" s="31">
        <f>SUBTOTAL(9,$F$2:F641)</f>
        <v>314044.53999999992</v>
      </c>
      <c r="R641" s="31">
        <f>SUBTOTAL(9,$G$2:G641)</f>
        <v>315106.59999999998</v>
      </c>
    </row>
    <row r="642" spans="1:18" ht="15.75" customHeight="1">
      <c r="A642" s="43">
        <v>273</v>
      </c>
      <c r="B642" s="28">
        <v>44857</v>
      </c>
      <c r="C642" s="48" t="s">
        <v>968</v>
      </c>
      <c r="D642" s="52"/>
      <c r="E642" s="29"/>
      <c r="F642" s="35"/>
      <c r="G642" s="35"/>
      <c r="H642" s="35">
        <v>188.9</v>
      </c>
      <c r="I642" s="147"/>
      <c r="J642" s="147"/>
      <c r="K642" s="147" t="s">
        <v>949</v>
      </c>
      <c r="L642" s="239"/>
      <c r="M642" s="29"/>
      <c r="N642" s="13" t="s">
        <v>688</v>
      </c>
      <c r="O642" s="223"/>
      <c r="P642" s="31">
        <f t="shared" ref="P642:P705" si="10">R642-Q642</f>
        <v>1062.0600000000559</v>
      </c>
      <c r="Q642" s="31">
        <f>SUBTOTAL(9,$F$2:F642)</f>
        <v>314044.53999999992</v>
      </c>
      <c r="R642" s="31">
        <f>SUBTOTAL(9,$G$2:G642)</f>
        <v>315106.59999999998</v>
      </c>
    </row>
    <row r="643" spans="1:18" ht="15.75" customHeight="1">
      <c r="A643" s="43">
        <v>273</v>
      </c>
      <c r="B643" s="28">
        <v>44861</v>
      </c>
      <c r="C643" s="48" t="s">
        <v>4578</v>
      </c>
      <c r="D643" s="52"/>
      <c r="E643" s="29"/>
      <c r="F643" s="35"/>
      <c r="G643" s="35"/>
      <c r="H643" s="35">
        <v>209.32</v>
      </c>
      <c r="I643" s="147"/>
      <c r="J643" s="147"/>
      <c r="K643" s="147" t="s">
        <v>451</v>
      </c>
      <c r="L643" s="239"/>
      <c r="M643" s="583"/>
      <c r="N643" s="13" t="s">
        <v>688</v>
      </c>
      <c r="O643" s="223"/>
      <c r="P643" s="31">
        <f t="shared" si="10"/>
        <v>1062.0600000000559</v>
      </c>
      <c r="Q643" s="31">
        <f>SUBTOTAL(9,$F$2:F643)</f>
        <v>314044.53999999992</v>
      </c>
      <c r="R643" s="31">
        <f>SUBTOTAL(9,$G$2:G643)</f>
        <v>315106.59999999998</v>
      </c>
    </row>
    <row r="644" spans="1:18" ht="15.75" customHeight="1">
      <c r="A644" s="43">
        <v>273</v>
      </c>
      <c r="B644" s="28">
        <v>44888</v>
      </c>
      <c r="C644" s="48" t="s">
        <v>968</v>
      </c>
      <c r="D644" s="52"/>
      <c r="E644" s="29"/>
      <c r="F644" s="35"/>
      <c r="G644" s="35"/>
      <c r="H644" s="35">
        <v>188.9</v>
      </c>
      <c r="I644" s="147"/>
      <c r="J644" s="147"/>
      <c r="K644" s="147" t="s">
        <v>949</v>
      </c>
      <c r="L644" s="239"/>
      <c r="M644" s="29"/>
      <c r="N644" s="13" t="s">
        <v>688</v>
      </c>
      <c r="O644" s="223"/>
      <c r="P644" s="31">
        <f t="shared" si="10"/>
        <v>1062.0600000000559</v>
      </c>
      <c r="Q644" s="31">
        <f>SUBTOTAL(9,$F$2:F644)</f>
        <v>314044.53999999992</v>
      </c>
      <c r="R644" s="31">
        <f>SUBTOTAL(9,$G$2:G644)</f>
        <v>315106.59999999998</v>
      </c>
    </row>
    <row r="645" spans="1:18" ht="15.75" customHeight="1">
      <c r="A645" s="43">
        <v>273</v>
      </c>
      <c r="B645" s="28">
        <v>44900</v>
      </c>
      <c r="C645" s="51" t="s">
        <v>1527</v>
      </c>
      <c r="D645" s="52" t="s">
        <v>1100</v>
      </c>
      <c r="E645" s="29"/>
      <c r="F645" s="35">
        <v>74</v>
      </c>
      <c r="G645" s="35"/>
      <c r="H645" s="35"/>
      <c r="I645" s="147"/>
      <c r="J645" s="147"/>
      <c r="K645" s="147"/>
      <c r="L645" s="239"/>
      <c r="M645" s="583"/>
      <c r="N645" s="13" t="s">
        <v>688</v>
      </c>
      <c r="O645" s="223"/>
      <c r="P645" s="31">
        <f t="shared" si="10"/>
        <v>988.06000000005588</v>
      </c>
      <c r="Q645" s="31">
        <f>SUBTOTAL(9,$F$2:F645)</f>
        <v>314118.53999999992</v>
      </c>
      <c r="R645" s="31">
        <f>SUBTOTAL(9,$G$2:G645)</f>
        <v>315106.59999999998</v>
      </c>
    </row>
    <row r="646" spans="1:18" ht="15.75" customHeight="1">
      <c r="A646" s="43">
        <v>273</v>
      </c>
      <c r="B646" s="28">
        <v>44900</v>
      </c>
      <c r="C646" s="52" t="s">
        <v>1528</v>
      </c>
      <c r="D646" s="52" t="s">
        <v>1100</v>
      </c>
      <c r="E646" s="29"/>
      <c r="F646" s="35">
        <v>381</v>
      </c>
      <c r="G646" s="35"/>
      <c r="H646" s="35"/>
      <c r="I646" s="147"/>
      <c r="J646" s="147"/>
      <c r="K646" s="147"/>
      <c r="L646" s="239"/>
      <c r="M646" s="583"/>
      <c r="N646" s="13" t="s">
        <v>688</v>
      </c>
      <c r="O646" s="223"/>
      <c r="P646" s="31">
        <f t="shared" si="10"/>
        <v>607.06000000005588</v>
      </c>
      <c r="Q646" s="31">
        <f>SUBTOTAL(9,$F$2:F646)</f>
        <v>314499.53999999992</v>
      </c>
      <c r="R646" s="31">
        <f>SUBTOTAL(9,$G$2:G646)</f>
        <v>315106.59999999998</v>
      </c>
    </row>
    <row r="647" spans="1:18" ht="15.75" customHeight="1">
      <c r="A647" s="43">
        <v>273</v>
      </c>
      <c r="B647" s="28">
        <v>44900</v>
      </c>
      <c r="C647" s="51" t="s">
        <v>1529</v>
      </c>
      <c r="D647" s="52" t="s">
        <v>1100</v>
      </c>
      <c r="E647" s="29"/>
      <c r="F647" s="35">
        <v>30</v>
      </c>
      <c r="G647" s="35"/>
      <c r="H647" s="35"/>
      <c r="I647" s="147"/>
      <c r="J647" s="147"/>
      <c r="K647" s="147"/>
      <c r="L647" s="239"/>
      <c r="M647" s="583"/>
      <c r="N647" s="13" t="s">
        <v>688</v>
      </c>
      <c r="O647" s="223"/>
      <c r="P647" s="31">
        <f t="shared" si="10"/>
        <v>577.06000000005588</v>
      </c>
      <c r="Q647" s="31">
        <f>SUBTOTAL(9,$F$2:F647)</f>
        <v>314529.53999999992</v>
      </c>
      <c r="R647" s="31">
        <f>SUBTOTAL(9,$G$2:G647)</f>
        <v>315106.59999999998</v>
      </c>
    </row>
    <row r="648" spans="1:18" ht="15.75" customHeight="1">
      <c r="A648" s="43">
        <v>273</v>
      </c>
      <c r="B648" s="28">
        <v>44900</v>
      </c>
      <c r="C648" s="48" t="s">
        <v>4579</v>
      </c>
      <c r="D648" s="52"/>
      <c r="E648" s="29"/>
      <c r="F648" s="14"/>
      <c r="G648" s="35"/>
      <c r="H648" s="35">
        <v>316.24</v>
      </c>
      <c r="I648" s="147"/>
      <c r="J648" s="147"/>
      <c r="K648" s="147" t="s">
        <v>793</v>
      </c>
      <c r="L648" s="239"/>
      <c r="M648" s="583"/>
      <c r="N648" s="13" t="s">
        <v>688</v>
      </c>
      <c r="O648" s="223"/>
      <c r="P648" s="31">
        <f t="shared" si="10"/>
        <v>577.06000000005588</v>
      </c>
      <c r="Q648" s="31">
        <f>SUBTOTAL(9,$F$2:F648)</f>
        <v>314529.53999999992</v>
      </c>
      <c r="R648" s="31">
        <f>SUBTOTAL(9,$G$2:G648)</f>
        <v>315106.59999999998</v>
      </c>
    </row>
    <row r="649" spans="1:18" ht="15.75" customHeight="1">
      <c r="A649" s="43">
        <v>273</v>
      </c>
      <c r="B649" s="28">
        <v>44908</v>
      </c>
      <c r="C649" s="48" t="s">
        <v>962</v>
      </c>
      <c r="D649" s="52"/>
      <c r="E649" s="29"/>
      <c r="F649" s="35"/>
      <c r="G649" s="35">
        <v>22200</v>
      </c>
      <c r="H649" s="35"/>
      <c r="I649" s="147"/>
      <c r="J649" s="147"/>
      <c r="K649" s="147"/>
      <c r="L649" s="239"/>
      <c r="M649" s="583"/>
      <c r="N649" s="13" t="s">
        <v>688</v>
      </c>
      <c r="O649" s="223"/>
      <c r="P649" s="31">
        <f t="shared" si="10"/>
        <v>22777.060000000056</v>
      </c>
      <c r="Q649" s="31">
        <f>SUBTOTAL(9,$F$2:F649)</f>
        <v>314529.53999999992</v>
      </c>
      <c r="R649" s="31">
        <f>SUBTOTAL(9,$G$2:G649)</f>
        <v>337306.6</v>
      </c>
    </row>
    <row r="650" spans="1:18" ht="15.75" customHeight="1">
      <c r="A650" s="43">
        <v>273</v>
      </c>
      <c r="B650" s="28">
        <v>44914</v>
      </c>
      <c r="C650" s="48" t="s">
        <v>4580</v>
      </c>
      <c r="D650" s="13"/>
      <c r="E650" s="244"/>
      <c r="F650" s="35">
        <v>7400</v>
      </c>
      <c r="G650" s="35"/>
      <c r="H650" s="35"/>
      <c r="I650" s="147"/>
      <c r="J650" s="147"/>
      <c r="K650" s="147" t="s">
        <v>4581</v>
      </c>
      <c r="L650" s="239">
        <v>42338</v>
      </c>
      <c r="M650" s="583"/>
      <c r="N650" s="13" t="s">
        <v>688</v>
      </c>
      <c r="O650" s="223"/>
      <c r="P650" s="31">
        <f t="shared" si="10"/>
        <v>15377.060000000056</v>
      </c>
      <c r="Q650" s="31">
        <f>SUBTOTAL(9,$F$2:F650)</f>
        <v>321929.53999999992</v>
      </c>
      <c r="R650" s="31">
        <f>SUBTOTAL(9,$G$2:G650)</f>
        <v>337306.6</v>
      </c>
    </row>
    <row r="651" spans="1:18" ht="15.75" customHeight="1">
      <c r="A651" s="43">
        <v>273</v>
      </c>
      <c r="B651" s="28">
        <v>44914</v>
      </c>
      <c r="C651" s="153" t="s">
        <v>4582</v>
      </c>
      <c r="D651" s="52"/>
      <c r="E651" s="29"/>
      <c r="F651" s="35">
        <v>7400</v>
      </c>
      <c r="G651" s="35"/>
      <c r="H651" s="35"/>
      <c r="I651" s="147"/>
      <c r="J651" s="147"/>
      <c r="K651" s="147" t="s">
        <v>4581</v>
      </c>
      <c r="L651" s="239">
        <v>43154</v>
      </c>
      <c r="M651" s="583"/>
      <c r="N651" s="13" t="s">
        <v>688</v>
      </c>
      <c r="O651" s="223"/>
      <c r="P651" s="31">
        <f t="shared" si="10"/>
        <v>7977.0600000000559</v>
      </c>
      <c r="Q651" s="31">
        <f>SUBTOTAL(9,$F$2:F651)</f>
        <v>329329.53999999992</v>
      </c>
      <c r="R651" s="31">
        <f>SUBTOTAL(9,$G$2:G651)</f>
        <v>337306.6</v>
      </c>
    </row>
    <row r="652" spans="1:18" ht="15.75" customHeight="1">
      <c r="A652" s="43">
        <v>273</v>
      </c>
      <c r="B652" s="28">
        <v>44914</v>
      </c>
      <c r="C652" s="153" t="s">
        <v>4583</v>
      </c>
      <c r="D652" s="52"/>
      <c r="E652" s="29"/>
      <c r="F652" s="35">
        <v>7400</v>
      </c>
      <c r="G652" s="35"/>
      <c r="H652" s="35"/>
      <c r="I652" s="147"/>
      <c r="J652" s="147"/>
      <c r="K652" s="147" t="s">
        <v>4581</v>
      </c>
      <c r="L652" s="239">
        <v>44186</v>
      </c>
      <c r="M652" s="583"/>
      <c r="N652" s="13" t="s">
        <v>688</v>
      </c>
      <c r="O652" s="223"/>
      <c r="P652" s="31">
        <f t="shared" si="10"/>
        <v>577.06000000005588</v>
      </c>
      <c r="Q652" s="31">
        <f>SUBTOTAL(9,$F$2:F652)</f>
        <v>336729.53999999992</v>
      </c>
      <c r="R652" s="31">
        <f>SUBTOTAL(9,$G$2:G652)</f>
        <v>337306.6</v>
      </c>
    </row>
    <row r="653" spans="1:18" ht="15.75" customHeight="1">
      <c r="A653" s="43">
        <v>273</v>
      </c>
      <c r="B653" s="28">
        <v>44918</v>
      </c>
      <c r="C653" s="48" t="s">
        <v>968</v>
      </c>
      <c r="D653" s="52"/>
      <c r="E653" s="29"/>
      <c r="F653" s="35"/>
      <c r="G653" s="35"/>
      <c r="H653" s="35">
        <v>188.9</v>
      </c>
      <c r="I653" s="147"/>
      <c r="J653" s="147"/>
      <c r="K653" s="147" t="s">
        <v>949</v>
      </c>
      <c r="L653" s="239"/>
      <c r="M653" s="29"/>
      <c r="N653" s="13" t="s">
        <v>688</v>
      </c>
      <c r="O653" s="223"/>
      <c r="P653" s="31">
        <f t="shared" si="10"/>
        <v>577.06000000005588</v>
      </c>
      <c r="Q653" s="31">
        <f>SUBTOTAL(9,$F$2:F653)</f>
        <v>336729.53999999992</v>
      </c>
      <c r="R653" s="31">
        <f>SUBTOTAL(9,$G$2:G653)</f>
        <v>337306.6</v>
      </c>
    </row>
    <row r="654" spans="1:18" ht="15.75" customHeight="1">
      <c r="A654" s="43">
        <v>273</v>
      </c>
      <c r="B654" s="28">
        <v>44927</v>
      </c>
      <c r="C654" s="48" t="s">
        <v>692</v>
      </c>
      <c r="D654" s="52"/>
      <c r="E654" s="29"/>
      <c r="F654" s="35"/>
      <c r="G654" s="35"/>
      <c r="H654" s="35">
        <f>1630-32</f>
        <v>1598</v>
      </c>
      <c r="I654" s="42"/>
      <c r="J654" s="147"/>
      <c r="K654" s="147" t="s">
        <v>2811</v>
      </c>
      <c r="L654" s="239"/>
      <c r="M654" s="29"/>
      <c r="N654" s="13" t="s">
        <v>688</v>
      </c>
      <c r="O654" s="223"/>
      <c r="P654" s="31">
        <f t="shared" si="10"/>
        <v>577.06000000005588</v>
      </c>
      <c r="Q654" s="31">
        <f>SUBTOTAL(9,$F$2:F654)</f>
        <v>336729.53999999992</v>
      </c>
      <c r="R654" s="31">
        <f>SUBTOTAL(9,$G$2:G654)</f>
        <v>337306.6</v>
      </c>
    </row>
    <row r="655" spans="1:18" ht="15.75" customHeight="1">
      <c r="A655" s="43">
        <v>273</v>
      </c>
      <c r="B655" s="28">
        <v>44929</v>
      </c>
      <c r="C655" s="51" t="s">
        <v>1536</v>
      </c>
      <c r="D655" s="52" t="s">
        <v>1100</v>
      </c>
      <c r="E655" s="29"/>
      <c r="F655" s="30">
        <v>70</v>
      </c>
      <c r="G655" s="35"/>
      <c r="H655" s="35"/>
      <c r="I655" s="42" t="s">
        <v>91</v>
      </c>
      <c r="J655" s="147"/>
      <c r="K655" s="147"/>
      <c r="L655" s="13"/>
      <c r="M655" s="583"/>
      <c r="N655" s="13" t="s">
        <v>688</v>
      </c>
      <c r="O655" s="223"/>
      <c r="P655" s="31">
        <f t="shared" si="10"/>
        <v>507.06000000005588</v>
      </c>
      <c r="Q655" s="31">
        <f>SUBTOTAL(9,$F$2:F655)</f>
        <v>336799.53999999992</v>
      </c>
      <c r="R655" s="31">
        <f>SUBTOTAL(9,$G$2:G655)</f>
        <v>337306.6</v>
      </c>
    </row>
    <row r="656" spans="1:18" ht="15.75" customHeight="1">
      <c r="A656" s="43">
        <v>273</v>
      </c>
      <c r="B656" s="28">
        <v>44929</v>
      </c>
      <c r="C656" s="52" t="s">
        <v>1537</v>
      </c>
      <c r="D656" s="52" t="s">
        <v>1100</v>
      </c>
      <c r="E656" s="29"/>
      <c r="F656" s="30">
        <v>358</v>
      </c>
      <c r="G656" s="35"/>
      <c r="H656" s="35"/>
      <c r="I656" s="42" t="s">
        <v>91</v>
      </c>
      <c r="J656" s="147"/>
      <c r="K656" s="147"/>
      <c r="L656" s="13"/>
      <c r="M656" s="583"/>
      <c r="N656" s="13" t="s">
        <v>688</v>
      </c>
      <c r="O656" s="223"/>
      <c r="P656" s="31">
        <f t="shared" si="10"/>
        <v>149.06000000005588</v>
      </c>
      <c r="Q656" s="31">
        <f>SUBTOTAL(9,$F$2:F656)</f>
        <v>337157.53999999992</v>
      </c>
      <c r="R656" s="31">
        <f>SUBTOTAL(9,$G$2:G656)</f>
        <v>337306.6</v>
      </c>
    </row>
    <row r="657" spans="1:18" ht="15.75" customHeight="1">
      <c r="A657" s="43">
        <v>273</v>
      </c>
      <c r="B657" s="28">
        <v>44929</v>
      </c>
      <c r="C657" s="51" t="s">
        <v>1538</v>
      </c>
      <c r="D657" s="52" t="s">
        <v>1100</v>
      </c>
      <c r="E657" s="29"/>
      <c r="F657" s="30">
        <v>28</v>
      </c>
      <c r="G657" s="35"/>
      <c r="H657" s="35"/>
      <c r="I657" s="42" t="s">
        <v>91</v>
      </c>
      <c r="J657" s="147"/>
      <c r="K657" s="147"/>
      <c r="L657" s="13"/>
      <c r="M657" s="583"/>
      <c r="N657" s="13" t="s">
        <v>688</v>
      </c>
      <c r="O657" s="140">
        <v>44950</v>
      </c>
      <c r="P657" s="31">
        <f t="shared" si="10"/>
        <v>121.06000000005588</v>
      </c>
      <c r="Q657" s="31">
        <f>SUBTOTAL(9,$F$2:F657)</f>
        <v>337185.53999999992</v>
      </c>
      <c r="R657" s="31">
        <f>SUBTOTAL(9,$G$2:G657)</f>
        <v>337306.6</v>
      </c>
    </row>
    <row r="658" spans="1:18" ht="15.75" customHeight="1">
      <c r="A658" s="43">
        <v>273</v>
      </c>
      <c r="B658" s="28">
        <v>44929</v>
      </c>
      <c r="C658" s="48" t="s">
        <v>4586</v>
      </c>
      <c r="D658" s="52"/>
      <c r="E658" s="29"/>
      <c r="F658" s="35"/>
      <c r="G658" s="35"/>
      <c r="H658" s="35">
        <v>193.31</v>
      </c>
      <c r="I658" s="42"/>
      <c r="J658" s="147"/>
      <c r="K658" s="147" t="s">
        <v>451</v>
      </c>
      <c r="L658" s="239">
        <v>2900368</v>
      </c>
      <c r="M658" s="29"/>
      <c r="N658" s="13" t="s">
        <v>688</v>
      </c>
      <c r="O658" s="223"/>
      <c r="P658" s="31">
        <f t="shared" si="10"/>
        <v>121.06000000005588</v>
      </c>
      <c r="Q658" s="31">
        <f>SUBTOTAL(9,$F$2:F658)</f>
        <v>337185.53999999992</v>
      </c>
      <c r="R658" s="31">
        <f>SUBTOTAL(9,$G$2:G658)</f>
        <v>337306.6</v>
      </c>
    </row>
    <row r="659" spans="1:18" ht="15.75" customHeight="1">
      <c r="A659" s="43">
        <v>273</v>
      </c>
      <c r="B659" s="28">
        <v>44930</v>
      </c>
      <c r="C659" s="153" t="s">
        <v>4535</v>
      </c>
      <c r="D659" s="52"/>
      <c r="E659" s="29"/>
      <c r="F659" s="30">
        <v>3053</v>
      </c>
      <c r="G659" s="35"/>
      <c r="H659" s="35"/>
      <c r="I659" s="42" t="s">
        <v>91</v>
      </c>
      <c r="J659" s="147"/>
      <c r="K659" s="147"/>
      <c r="L659" s="13"/>
      <c r="M659" s="583"/>
      <c r="N659" s="13" t="s">
        <v>688</v>
      </c>
      <c r="O659" s="223"/>
      <c r="P659" s="31">
        <f t="shared" si="10"/>
        <v>-2931.9399999999441</v>
      </c>
      <c r="Q659" s="31">
        <f>SUBTOTAL(9,$F$2:F659)</f>
        <v>340238.53999999992</v>
      </c>
      <c r="R659" s="31">
        <f>SUBTOTAL(9,$G$2:G659)</f>
        <v>337306.6</v>
      </c>
    </row>
    <row r="660" spans="1:18" ht="15.75" customHeight="1">
      <c r="A660" s="43">
        <v>273</v>
      </c>
      <c r="B660" s="28">
        <v>44949</v>
      </c>
      <c r="C660" s="48" t="s">
        <v>4555</v>
      </c>
      <c r="D660" s="52"/>
      <c r="E660" s="29"/>
      <c r="F660" s="35"/>
      <c r="G660" s="35"/>
      <c r="H660" s="35">
        <v>188.9</v>
      </c>
      <c r="I660" s="147"/>
      <c r="J660" s="147"/>
      <c r="K660" s="147" t="s">
        <v>949</v>
      </c>
      <c r="L660" s="239"/>
      <c r="M660" s="29"/>
      <c r="N660" s="13" t="s">
        <v>688</v>
      </c>
      <c r="O660" s="223"/>
      <c r="P660" s="31">
        <f t="shared" si="10"/>
        <v>-2931.9399999999441</v>
      </c>
      <c r="Q660" s="31">
        <f>SUBTOTAL(9,$F$2:F660)</f>
        <v>340238.53999999992</v>
      </c>
      <c r="R660" s="31">
        <f>SUBTOTAL(9,$G$2:G660)</f>
        <v>337306.6</v>
      </c>
    </row>
    <row r="661" spans="1:18" ht="15.75" customHeight="1">
      <c r="A661" s="43">
        <v>273</v>
      </c>
      <c r="B661" s="28">
        <v>44953</v>
      </c>
      <c r="C661" s="48" t="s">
        <v>962</v>
      </c>
      <c r="D661" s="52"/>
      <c r="E661" s="29"/>
      <c r="F661" s="35"/>
      <c r="G661" s="35">
        <v>10000</v>
      </c>
      <c r="H661" s="35"/>
      <c r="I661" s="42"/>
      <c r="J661" s="147"/>
      <c r="K661" s="147"/>
      <c r="L661" s="239"/>
      <c r="M661" s="29"/>
      <c r="N661" s="13" t="s">
        <v>688</v>
      </c>
      <c r="O661" s="223"/>
      <c r="P661" s="31">
        <f t="shared" si="10"/>
        <v>7068.0600000000559</v>
      </c>
      <c r="Q661" s="31">
        <f>SUBTOTAL(9,$F$2:F661)</f>
        <v>340238.53999999992</v>
      </c>
      <c r="R661" s="31">
        <f>SUBTOTAL(9,$G$2:G661)</f>
        <v>347306.6</v>
      </c>
    </row>
    <row r="662" spans="1:18" ht="15.75" customHeight="1">
      <c r="A662" s="43">
        <v>273</v>
      </c>
      <c r="B662" s="28">
        <v>44964</v>
      </c>
      <c r="C662" s="48" t="s">
        <v>4587</v>
      </c>
      <c r="D662" s="52"/>
      <c r="E662" s="29"/>
      <c r="F662" s="35"/>
      <c r="G662" s="35">
        <v>11880</v>
      </c>
      <c r="H662" s="35"/>
      <c r="I662" s="42"/>
      <c r="J662" s="147"/>
      <c r="K662" s="147"/>
      <c r="L662" s="239"/>
      <c r="M662" s="29"/>
      <c r="N662" s="13" t="s">
        <v>688</v>
      </c>
      <c r="O662" s="223"/>
      <c r="P662" s="31">
        <f t="shared" si="10"/>
        <v>18948.060000000056</v>
      </c>
      <c r="Q662" s="31">
        <f>SUBTOTAL(9,$F$2:F662)</f>
        <v>340238.53999999992</v>
      </c>
      <c r="R662" s="31">
        <f>SUBTOTAL(9,$G$2:G662)</f>
        <v>359186.6</v>
      </c>
    </row>
    <row r="663" spans="1:18" ht="15.75" customHeight="1">
      <c r="A663" s="43">
        <v>273</v>
      </c>
      <c r="B663" s="28">
        <v>44964</v>
      </c>
      <c r="C663" s="48" t="s">
        <v>4580</v>
      </c>
      <c r="D663" s="13"/>
      <c r="E663" s="244"/>
      <c r="F663" s="35">
        <v>3960</v>
      </c>
      <c r="G663" s="35"/>
      <c r="H663" s="35"/>
      <c r="I663" s="42" t="s">
        <v>91</v>
      </c>
      <c r="J663" s="147"/>
      <c r="K663" s="147" t="s">
        <v>4581</v>
      </c>
      <c r="L663" s="239"/>
      <c r="M663" s="29"/>
      <c r="N663" s="13" t="s">
        <v>688</v>
      </c>
      <c r="O663" s="223"/>
      <c r="P663" s="31">
        <f t="shared" si="10"/>
        <v>14988.060000000056</v>
      </c>
      <c r="Q663" s="31">
        <f>SUBTOTAL(9,$F$2:F663)</f>
        <v>344198.53999999992</v>
      </c>
      <c r="R663" s="31">
        <f>SUBTOTAL(9,$G$2:G663)</f>
        <v>359186.6</v>
      </c>
    </row>
    <row r="664" spans="1:18" ht="15.75" customHeight="1">
      <c r="A664" s="43">
        <v>273</v>
      </c>
      <c r="B664" s="28">
        <v>44964</v>
      </c>
      <c r="C664" s="153" t="s">
        <v>4582</v>
      </c>
      <c r="D664" s="52"/>
      <c r="E664" s="29"/>
      <c r="F664" s="35">
        <v>3960</v>
      </c>
      <c r="G664" s="35"/>
      <c r="H664" s="35"/>
      <c r="I664" s="42" t="s">
        <v>91</v>
      </c>
      <c r="J664" s="147"/>
      <c r="K664" s="147" t="s">
        <v>4581</v>
      </c>
      <c r="L664" s="239"/>
      <c r="M664" s="29"/>
      <c r="N664" s="13" t="s">
        <v>688</v>
      </c>
      <c r="O664" s="223"/>
      <c r="P664" s="31">
        <f t="shared" si="10"/>
        <v>11028.060000000056</v>
      </c>
      <c r="Q664" s="31">
        <f>SUBTOTAL(9,$F$2:F664)</f>
        <v>348158.53999999992</v>
      </c>
      <c r="R664" s="31">
        <f>SUBTOTAL(9,$G$2:G664)</f>
        <v>359186.6</v>
      </c>
    </row>
    <row r="665" spans="1:18" ht="15.75" customHeight="1">
      <c r="A665" s="43">
        <v>273</v>
      </c>
      <c r="B665" s="28">
        <v>44964</v>
      </c>
      <c r="C665" s="153" t="s">
        <v>4583</v>
      </c>
      <c r="D665" s="52"/>
      <c r="E665" s="29"/>
      <c r="F665" s="14"/>
      <c r="G665" s="35"/>
      <c r="H665" s="336">
        <v>3960</v>
      </c>
      <c r="I665" s="42"/>
      <c r="J665" s="147"/>
      <c r="K665" s="147" t="s">
        <v>4581</v>
      </c>
      <c r="L665" s="239"/>
      <c r="M665" s="29"/>
      <c r="N665" s="13" t="s">
        <v>688</v>
      </c>
      <c r="O665" s="223"/>
      <c r="P665" s="31">
        <f t="shared" si="10"/>
        <v>11028.060000000056</v>
      </c>
      <c r="Q665" s="31">
        <f>SUBTOTAL(9,$F$2:F665)</f>
        <v>348158.53999999992</v>
      </c>
      <c r="R665" s="31">
        <f>SUBTOTAL(9,$G$2:G665)</f>
        <v>359186.6</v>
      </c>
    </row>
    <row r="666" spans="1:18" ht="15.75" customHeight="1">
      <c r="A666" s="43">
        <v>273</v>
      </c>
      <c r="B666" s="28">
        <v>44966</v>
      </c>
      <c r="C666" s="48" t="s">
        <v>4588</v>
      </c>
      <c r="D666" s="52"/>
      <c r="E666" s="29"/>
      <c r="F666" s="35"/>
      <c r="G666" s="35"/>
      <c r="H666" s="35">
        <v>60.11</v>
      </c>
      <c r="I666" s="42"/>
      <c r="J666" s="147"/>
      <c r="K666" s="147"/>
      <c r="L666" s="239"/>
      <c r="M666" s="29"/>
      <c r="N666" s="13" t="s">
        <v>688</v>
      </c>
      <c r="O666" s="223"/>
      <c r="P666" s="31">
        <f t="shared" si="10"/>
        <v>11028.060000000056</v>
      </c>
      <c r="Q666" s="31">
        <f>SUBTOTAL(9,$F$2:F666)</f>
        <v>348158.53999999992</v>
      </c>
      <c r="R666" s="31">
        <f>SUBTOTAL(9,$G$2:G666)</f>
        <v>359186.6</v>
      </c>
    </row>
    <row r="667" spans="1:18" ht="15.75" customHeight="1">
      <c r="A667" s="43">
        <v>273</v>
      </c>
      <c r="B667" s="28">
        <v>44980</v>
      </c>
      <c r="C667" s="48" t="s">
        <v>4555</v>
      </c>
      <c r="D667" s="52"/>
      <c r="E667" s="29"/>
      <c r="F667" s="35"/>
      <c r="G667" s="35"/>
      <c r="H667" s="35">
        <v>188.9</v>
      </c>
      <c r="I667" s="147"/>
      <c r="J667" s="147"/>
      <c r="K667" s="147" t="s">
        <v>949</v>
      </c>
      <c r="L667" s="239"/>
      <c r="M667" s="29"/>
      <c r="N667" s="13" t="s">
        <v>688</v>
      </c>
      <c r="O667" s="223"/>
      <c r="P667" s="31">
        <f t="shared" si="10"/>
        <v>11028.060000000056</v>
      </c>
      <c r="Q667" s="31">
        <f>SUBTOTAL(9,$F$2:F667)</f>
        <v>348158.53999999992</v>
      </c>
      <c r="R667" s="31">
        <f>SUBTOTAL(9,$G$2:G667)</f>
        <v>359186.6</v>
      </c>
    </row>
    <row r="668" spans="1:18" ht="15.75" customHeight="1">
      <c r="A668" s="43">
        <v>273</v>
      </c>
      <c r="B668" s="28">
        <v>44985</v>
      </c>
      <c r="C668" s="48" t="s">
        <v>1300</v>
      </c>
      <c r="D668" s="52"/>
      <c r="E668" s="29"/>
      <c r="F668" s="35">
        <v>92.87</v>
      </c>
      <c r="G668" s="35"/>
      <c r="H668" s="14"/>
      <c r="I668" s="42" t="s">
        <v>89</v>
      </c>
      <c r="J668" s="147"/>
      <c r="K668" s="147" t="s">
        <v>1162</v>
      </c>
      <c r="L668" s="239">
        <v>3096888</v>
      </c>
      <c r="M668" s="29"/>
      <c r="N668" s="13" t="s">
        <v>688</v>
      </c>
      <c r="O668" s="223"/>
      <c r="P668" s="31">
        <f t="shared" si="10"/>
        <v>10935.190000000061</v>
      </c>
      <c r="Q668" s="31">
        <f>SUBTOTAL(9,$F$2:F668)</f>
        <v>348251.40999999992</v>
      </c>
      <c r="R668" s="31">
        <f>SUBTOTAL(9,$G$2:G668)</f>
        <v>359186.6</v>
      </c>
    </row>
    <row r="669" spans="1:18" ht="15.75" customHeight="1">
      <c r="A669" s="43">
        <v>273</v>
      </c>
      <c r="B669" s="28">
        <v>44986</v>
      </c>
      <c r="C669" s="48" t="s">
        <v>692</v>
      </c>
      <c r="D669" s="52"/>
      <c r="E669" s="29"/>
      <c r="F669" s="35"/>
      <c r="G669" s="35"/>
      <c r="H669" s="35">
        <v>1610</v>
      </c>
      <c r="I669" s="42"/>
      <c r="J669" s="147"/>
      <c r="K669" s="147" t="s">
        <v>2811</v>
      </c>
      <c r="L669" s="239"/>
      <c r="M669" s="29"/>
      <c r="N669" s="13" t="s">
        <v>688</v>
      </c>
      <c r="O669" s="223"/>
      <c r="P669" s="31">
        <f t="shared" si="10"/>
        <v>10935.190000000061</v>
      </c>
      <c r="Q669" s="31">
        <f>SUBTOTAL(9,$F$2:F669)</f>
        <v>348251.40999999992</v>
      </c>
      <c r="R669" s="31">
        <f>SUBTOTAL(9,$G$2:G669)</f>
        <v>359186.6</v>
      </c>
    </row>
    <row r="670" spans="1:18" ht="15.75" customHeight="1">
      <c r="A670" s="43">
        <v>273</v>
      </c>
      <c r="B670" s="28">
        <v>44987</v>
      </c>
      <c r="C670" s="52" t="s">
        <v>1913</v>
      </c>
      <c r="D670" s="52"/>
      <c r="E670" s="29"/>
      <c r="F670" s="35"/>
      <c r="G670" s="35"/>
      <c r="H670" s="35">
        <v>74.2</v>
      </c>
      <c r="I670" s="42"/>
      <c r="J670" s="147"/>
      <c r="K670" s="147"/>
      <c r="L670" s="239"/>
      <c r="M670" s="29"/>
      <c r="N670" s="13" t="s">
        <v>688</v>
      </c>
      <c r="O670" s="223"/>
      <c r="P670" s="31">
        <f t="shared" si="10"/>
        <v>10935.190000000061</v>
      </c>
      <c r="Q670" s="31">
        <f>SUBTOTAL(9,$F$2:F670)</f>
        <v>348251.40999999992</v>
      </c>
      <c r="R670" s="31">
        <f>SUBTOTAL(9,$G$2:G670)</f>
        <v>359186.6</v>
      </c>
    </row>
    <row r="671" spans="1:18" ht="15.75" customHeight="1">
      <c r="A671" s="13">
        <v>273</v>
      </c>
      <c r="B671" s="28">
        <v>44992</v>
      </c>
      <c r="C671" s="158" t="s">
        <v>1166</v>
      </c>
      <c r="D671" s="159"/>
      <c r="F671" s="14">
        <v>1030</v>
      </c>
      <c r="G671" s="120"/>
      <c r="H671" s="120"/>
      <c r="I671" s="43" t="s">
        <v>91</v>
      </c>
      <c r="J671" s="43"/>
      <c r="K671" s="51" t="s">
        <v>1074</v>
      </c>
      <c r="L671" s="27">
        <v>3613</v>
      </c>
      <c r="N671" s="13" t="s">
        <v>688</v>
      </c>
      <c r="O671" s="223"/>
      <c r="P671" s="31">
        <f t="shared" si="10"/>
        <v>9905.1900000000605</v>
      </c>
      <c r="Q671" s="31">
        <f>SUBTOTAL(9,$F$2:F671)</f>
        <v>349281.40999999992</v>
      </c>
      <c r="R671" s="31">
        <f>SUBTOTAL(9,$G$2:G671)</f>
        <v>359186.6</v>
      </c>
    </row>
    <row r="672" spans="1:18" ht="14.25" customHeight="1">
      <c r="A672" s="13">
        <v>273</v>
      </c>
      <c r="B672" s="144">
        <v>44992</v>
      </c>
      <c r="C672" s="54" t="s">
        <v>4589</v>
      </c>
      <c r="D672" s="138" t="s">
        <v>575</v>
      </c>
      <c r="E672" s="9" t="s">
        <v>4590</v>
      </c>
      <c r="F672" s="157">
        <v>150</v>
      </c>
      <c r="G672" s="35"/>
      <c r="H672" s="35"/>
      <c r="I672" s="42" t="s">
        <v>91</v>
      </c>
      <c r="J672" s="147"/>
      <c r="K672" s="147"/>
      <c r="L672" s="239"/>
      <c r="M672" s="29"/>
      <c r="N672" s="13" t="s">
        <v>688</v>
      </c>
      <c r="O672" s="223"/>
      <c r="P672" s="31">
        <f t="shared" si="10"/>
        <v>9755.1900000000605</v>
      </c>
      <c r="Q672" s="31">
        <f>SUBTOTAL(9,$F$2:F672)</f>
        <v>349431.40999999992</v>
      </c>
      <c r="R672" s="31">
        <f>SUBTOTAL(9,$G$2:G672)</f>
        <v>359186.6</v>
      </c>
    </row>
    <row r="673" spans="1:18" ht="15" customHeight="1">
      <c r="A673" s="43">
        <v>273</v>
      </c>
      <c r="B673" s="28">
        <v>45004</v>
      </c>
      <c r="C673" s="48" t="s">
        <v>4591</v>
      </c>
      <c r="D673" s="52"/>
      <c r="E673" s="29"/>
      <c r="F673" s="35"/>
      <c r="G673" s="35"/>
      <c r="H673" s="35">
        <v>-86</v>
      </c>
      <c r="I673" s="42"/>
      <c r="J673" s="147"/>
      <c r="K673" s="147" t="s">
        <v>4536</v>
      </c>
      <c r="L673" s="239">
        <v>12250214</v>
      </c>
      <c r="M673" s="29"/>
      <c r="N673" s="13" t="s">
        <v>688</v>
      </c>
      <c r="O673" s="223"/>
      <c r="P673" s="31">
        <f t="shared" si="10"/>
        <v>9755.1900000000605</v>
      </c>
      <c r="Q673" s="31">
        <f>SUBTOTAL(9,$F$2:F673)</f>
        <v>349431.40999999992</v>
      </c>
      <c r="R673" s="31">
        <f>SUBTOTAL(9,$G$2:G673)</f>
        <v>359186.6</v>
      </c>
    </row>
    <row r="674" spans="1:18" ht="15" customHeight="1">
      <c r="A674" s="43">
        <v>273</v>
      </c>
      <c r="B674" s="28">
        <v>45008</v>
      </c>
      <c r="C674" s="48" t="s">
        <v>4555</v>
      </c>
      <c r="D674" s="52"/>
      <c r="E674" s="29"/>
      <c r="F674" s="35"/>
      <c r="G674" s="35"/>
      <c r="H674" s="35">
        <v>188.9</v>
      </c>
      <c r="I674" s="147"/>
      <c r="J674" s="147"/>
      <c r="K674" s="147" t="s">
        <v>949</v>
      </c>
      <c r="L674" s="239"/>
      <c r="M674" s="29"/>
      <c r="N674" s="13" t="s">
        <v>688</v>
      </c>
      <c r="O674" s="223"/>
      <c r="P674" s="31">
        <f t="shared" si="10"/>
        <v>9755.1900000000605</v>
      </c>
      <c r="Q674" s="31">
        <f>SUBTOTAL(9,$F$2:F674)</f>
        <v>349431.40999999992</v>
      </c>
      <c r="R674" s="31">
        <f>SUBTOTAL(9,$G$2:G674)</f>
        <v>359186.6</v>
      </c>
    </row>
    <row r="675" spans="1:18" ht="15" customHeight="1">
      <c r="A675" s="43">
        <v>273</v>
      </c>
      <c r="B675" s="28">
        <v>45030</v>
      </c>
      <c r="C675" s="48" t="s">
        <v>2668</v>
      </c>
      <c r="D675" s="52"/>
      <c r="E675" s="29"/>
      <c r="F675" s="35">
        <v>10</v>
      </c>
      <c r="G675" s="35"/>
      <c r="H675" s="35"/>
      <c r="I675" s="42" t="s">
        <v>89</v>
      </c>
      <c r="J675" s="147"/>
      <c r="K675" s="147" t="s">
        <v>1056</v>
      </c>
      <c r="L675" s="239">
        <v>232410920</v>
      </c>
      <c r="M675" s="29"/>
      <c r="N675" s="13" t="s">
        <v>688</v>
      </c>
      <c r="O675" s="223"/>
      <c r="P675" s="31">
        <f t="shared" si="10"/>
        <v>9745.1900000000605</v>
      </c>
      <c r="Q675" s="31">
        <f>SUBTOTAL(9,$F$2:F675)</f>
        <v>349441.40999999992</v>
      </c>
      <c r="R675" s="31">
        <f>SUBTOTAL(9,$G$2:G675)</f>
        <v>359186.6</v>
      </c>
    </row>
    <row r="676" spans="1:18" ht="15" customHeight="1">
      <c r="A676" s="43">
        <v>273</v>
      </c>
      <c r="B676" s="28">
        <v>45030</v>
      </c>
      <c r="C676" s="48" t="s">
        <v>4592</v>
      </c>
      <c r="D676" s="52"/>
      <c r="E676" s="29"/>
      <c r="F676" s="35"/>
      <c r="G676" s="35"/>
      <c r="H676" s="35">
        <v>754.65</v>
      </c>
      <c r="I676" s="42"/>
      <c r="J676" s="147"/>
      <c r="K676" s="147" t="s">
        <v>2657</v>
      </c>
      <c r="L676" s="239">
        <v>400571848</v>
      </c>
      <c r="M676" s="29"/>
      <c r="N676" s="13" t="s">
        <v>688</v>
      </c>
      <c r="O676" s="223"/>
      <c r="P676" s="31">
        <f t="shared" si="10"/>
        <v>9745.1900000000605</v>
      </c>
      <c r="Q676" s="31">
        <f>SUBTOTAL(9,$F$2:F676)</f>
        <v>349441.40999999992</v>
      </c>
      <c r="R676" s="31">
        <f>SUBTOTAL(9,$G$2:G676)</f>
        <v>359186.6</v>
      </c>
    </row>
    <row r="677" spans="1:18" ht="15" customHeight="1">
      <c r="A677" s="43">
        <v>273</v>
      </c>
      <c r="B677" s="28">
        <v>45039</v>
      </c>
      <c r="C677" s="48" t="s">
        <v>4555</v>
      </c>
      <c r="D677" s="52"/>
      <c r="E677" s="29"/>
      <c r="F677" s="35"/>
      <c r="G677" s="35"/>
      <c r="H677" s="35">
        <v>188.9</v>
      </c>
      <c r="I677" s="147"/>
      <c r="J677" s="147"/>
      <c r="K677" s="147" t="s">
        <v>949</v>
      </c>
      <c r="L677" s="239"/>
      <c r="M677" s="29"/>
      <c r="N677" s="13" t="s">
        <v>688</v>
      </c>
      <c r="O677" s="223"/>
      <c r="P677" s="31">
        <f t="shared" si="10"/>
        <v>9745.1900000000605</v>
      </c>
      <c r="Q677" s="31">
        <f>SUBTOTAL(9,$F$2:F677)</f>
        <v>349441.40999999992</v>
      </c>
      <c r="R677" s="31">
        <f>SUBTOTAL(9,$G$2:G677)</f>
        <v>359186.6</v>
      </c>
    </row>
    <row r="678" spans="1:18" ht="15.75" customHeight="1">
      <c r="A678" s="43">
        <v>273</v>
      </c>
      <c r="B678" s="28">
        <v>45047</v>
      </c>
      <c r="C678" s="48" t="s">
        <v>692</v>
      </c>
      <c r="D678" s="52"/>
      <c r="E678" s="29"/>
      <c r="F678" s="35"/>
      <c r="G678" s="35"/>
      <c r="H678" s="35">
        <v>1629</v>
      </c>
      <c r="I678" s="42"/>
      <c r="J678" s="147"/>
      <c r="K678" s="147" t="s">
        <v>2811</v>
      </c>
      <c r="L678" s="239"/>
      <c r="M678" s="29"/>
      <c r="N678" s="13" t="s">
        <v>688</v>
      </c>
      <c r="O678" s="223"/>
      <c r="P678" s="31">
        <f t="shared" si="10"/>
        <v>9745.1900000000605</v>
      </c>
      <c r="Q678" s="31">
        <f>SUBTOTAL(9,$F$2:F678)</f>
        <v>349441.40999999992</v>
      </c>
      <c r="R678" s="31">
        <f>SUBTOTAL(9,$G$2:G678)</f>
        <v>359186.6</v>
      </c>
    </row>
    <row r="679" spans="1:18" ht="15.75" customHeight="1">
      <c r="A679" s="13">
        <v>273</v>
      </c>
      <c r="B679" s="28">
        <v>45048</v>
      </c>
      <c r="C679" s="158" t="s">
        <v>2894</v>
      </c>
      <c r="D679" s="159"/>
      <c r="F679" s="14">
        <v>421</v>
      </c>
      <c r="G679" s="120"/>
      <c r="H679" s="120"/>
      <c r="I679" s="43" t="s">
        <v>91</v>
      </c>
      <c r="J679" s="43"/>
      <c r="K679" s="51" t="s">
        <v>1074</v>
      </c>
      <c r="L679" s="239">
        <v>3881</v>
      </c>
      <c r="M679" s="29"/>
      <c r="N679" s="13" t="s">
        <v>688</v>
      </c>
      <c r="O679" s="223"/>
      <c r="P679" s="31">
        <f t="shared" si="10"/>
        <v>9324.1900000000605</v>
      </c>
      <c r="Q679" s="31">
        <f>SUBTOTAL(9,$F$2:F679)</f>
        <v>349862.40999999992</v>
      </c>
      <c r="R679" s="31">
        <f>SUBTOTAL(9,$G$2:G679)</f>
        <v>359186.6</v>
      </c>
    </row>
    <row r="680" spans="1:18" ht="15.75" customHeight="1">
      <c r="A680" s="161">
        <v>273</v>
      </c>
      <c r="B680" s="144">
        <v>45050</v>
      </c>
      <c r="C680" s="162" t="s">
        <v>4593</v>
      </c>
      <c r="D680" s="162" t="s">
        <v>575</v>
      </c>
      <c r="E680" s="9" t="s">
        <v>4594</v>
      </c>
      <c r="F680" s="14">
        <v>250</v>
      </c>
      <c r="G680" s="14"/>
      <c r="H680" s="14"/>
      <c r="I680" s="42" t="s">
        <v>91</v>
      </c>
      <c r="N680" s="13" t="s">
        <v>688</v>
      </c>
      <c r="O680" s="223"/>
      <c r="P680" s="31">
        <f t="shared" si="10"/>
        <v>9074.1900000000605</v>
      </c>
      <c r="Q680" s="31">
        <f>SUBTOTAL(9,$F$2:F680)</f>
        <v>350112.40999999992</v>
      </c>
      <c r="R680" s="31">
        <f>SUBTOTAL(9,$G$2:G680)</f>
        <v>359186.6</v>
      </c>
    </row>
    <row r="681" spans="1:18" ht="15.75" customHeight="1">
      <c r="A681" s="43">
        <v>273</v>
      </c>
      <c r="B681" s="28">
        <v>45069</v>
      </c>
      <c r="C681" s="48" t="s">
        <v>4555</v>
      </c>
      <c r="D681" s="52"/>
      <c r="E681" s="29"/>
      <c r="F681" s="35"/>
      <c r="G681" s="35"/>
      <c r="H681" s="35">
        <v>188.9</v>
      </c>
      <c r="I681" s="147"/>
      <c r="J681" s="147"/>
      <c r="K681" s="147" t="s">
        <v>949</v>
      </c>
      <c r="L681" s="239"/>
      <c r="M681" s="29"/>
      <c r="N681" s="13" t="s">
        <v>688</v>
      </c>
      <c r="O681" s="223"/>
      <c r="P681" s="31">
        <f t="shared" si="10"/>
        <v>9074.1900000000605</v>
      </c>
      <c r="Q681" s="31">
        <f>SUBTOTAL(9,$F$2:F681)</f>
        <v>350112.40999999992</v>
      </c>
      <c r="R681" s="31">
        <f>SUBTOTAL(9,$G$2:G681)</f>
        <v>359186.6</v>
      </c>
    </row>
    <row r="682" spans="1:18" ht="15.75" customHeight="1">
      <c r="A682" s="161">
        <v>273</v>
      </c>
      <c r="B682" s="144">
        <v>45083</v>
      </c>
      <c r="C682" s="51" t="s">
        <v>4595</v>
      </c>
      <c r="D682" s="52" t="s">
        <v>1100</v>
      </c>
      <c r="F682" s="32">
        <v>36</v>
      </c>
      <c r="G682" s="14"/>
      <c r="H682" s="14"/>
      <c r="I682" s="42" t="s">
        <v>91</v>
      </c>
      <c r="L682" s="114"/>
      <c r="N682" s="13" t="s">
        <v>688</v>
      </c>
      <c r="O682" s="223"/>
      <c r="P682" s="31">
        <f t="shared" si="10"/>
        <v>9038.1900000000605</v>
      </c>
      <c r="Q682" s="31">
        <f>SUBTOTAL(9,$F$2:F682)</f>
        <v>350148.40999999992</v>
      </c>
      <c r="R682" s="31">
        <f>SUBTOTAL(9,$G$2:G682)</f>
        <v>359186.6</v>
      </c>
    </row>
    <row r="683" spans="1:18" ht="15.75" customHeight="1">
      <c r="A683" s="161">
        <v>273</v>
      </c>
      <c r="B683" s="144">
        <v>45083</v>
      </c>
      <c r="C683" s="52" t="s">
        <v>1183</v>
      </c>
      <c r="D683" s="52" t="s">
        <v>1100</v>
      </c>
      <c r="F683" s="32">
        <v>284</v>
      </c>
      <c r="G683" s="14"/>
      <c r="H683" s="14"/>
      <c r="I683" s="42" t="s">
        <v>91</v>
      </c>
      <c r="L683" s="114"/>
      <c r="N683" s="13" t="s">
        <v>688</v>
      </c>
      <c r="O683" s="223"/>
      <c r="P683" s="31">
        <f t="shared" si="10"/>
        <v>8754.1900000000605</v>
      </c>
      <c r="Q683" s="31">
        <f>SUBTOTAL(9,$F$2:F683)</f>
        <v>350432.40999999992</v>
      </c>
      <c r="R683" s="31">
        <f>SUBTOTAL(9,$G$2:G683)</f>
        <v>359186.6</v>
      </c>
    </row>
    <row r="684" spans="1:18" ht="15.75" customHeight="1">
      <c r="A684" s="161">
        <v>273</v>
      </c>
      <c r="B684" s="144">
        <v>45083</v>
      </c>
      <c r="C684" s="51" t="s">
        <v>4596</v>
      </c>
      <c r="D684" s="52" t="s">
        <v>1100</v>
      </c>
      <c r="F684" s="32">
        <v>55</v>
      </c>
      <c r="G684" s="14"/>
      <c r="H684" s="14"/>
      <c r="I684" s="42" t="s">
        <v>91</v>
      </c>
      <c r="L684" s="114"/>
      <c r="N684" s="13" t="s">
        <v>688</v>
      </c>
      <c r="O684" s="223"/>
      <c r="P684" s="31">
        <f t="shared" si="10"/>
        <v>8699.1900000000605</v>
      </c>
      <c r="Q684" s="31">
        <f>SUBTOTAL(9,$F$2:F684)</f>
        <v>350487.40999999992</v>
      </c>
      <c r="R684" s="31">
        <f>SUBTOTAL(9,$G$2:G684)</f>
        <v>359186.6</v>
      </c>
    </row>
    <row r="685" spans="1:18" ht="15.75" customHeight="1">
      <c r="A685" s="43">
        <v>273</v>
      </c>
      <c r="B685" s="28">
        <v>45086</v>
      </c>
      <c r="C685" s="48" t="s">
        <v>4597</v>
      </c>
      <c r="D685" s="52"/>
      <c r="E685" s="29"/>
      <c r="F685" s="35"/>
      <c r="G685" s="35"/>
      <c r="H685" s="35">
        <v>325.33999999999997</v>
      </c>
      <c r="I685" s="42"/>
      <c r="J685" s="147"/>
      <c r="K685" s="147" t="s">
        <v>2657</v>
      </c>
      <c r="L685" s="114">
        <v>9440</v>
      </c>
      <c r="N685" s="13" t="s">
        <v>688</v>
      </c>
      <c r="O685" s="223"/>
      <c r="P685" s="31">
        <f t="shared" si="10"/>
        <v>8699.1900000000605</v>
      </c>
      <c r="Q685" s="31">
        <f>SUBTOTAL(9,$F$2:F685)</f>
        <v>350487.40999999992</v>
      </c>
      <c r="R685" s="31">
        <f>SUBTOTAL(9,$G$2:G685)</f>
        <v>359186.6</v>
      </c>
    </row>
    <row r="686" spans="1:18" ht="15.75" customHeight="1">
      <c r="A686" s="43">
        <v>273</v>
      </c>
      <c r="B686" s="28">
        <v>45100</v>
      </c>
      <c r="C686" s="48" t="s">
        <v>4555</v>
      </c>
      <c r="D686" s="52"/>
      <c r="E686" s="29"/>
      <c r="F686" s="35"/>
      <c r="G686" s="35"/>
      <c r="H686" s="35">
        <v>188.9</v>
      </c>
      <c r="I686" s="147"/>
      <c r="J686" s="147"/>
      <c r="K686" s="147" t="s">
        <v>949</v>
      </c>
      <c r="L686" s="239"/>
      <c r="M686" s="29"/>
      <c r="N686" s="13" t="s">
        <v>688</v>
      </c>
      <c r="O686" s="223"/>
      <c r="P686" s="31">
        <f t="shared" si="10"/>
        <v>8699.1900000000605</v>
      </c>
      <c r="Q686" s="31">
        <f>SUBTOTAL(9,$F$2:F686)</f>
        <v>350487.40999999992</v>
      </c>
      <c r="R686" s="31">
        <f>SUBTOTAL(9,$G$2:G686)</f>
        <v>359186.6</v>
      </c>
    </row>
    <row r="687" spans="1:18" ht="15.75" customHeight="1">
      <c r="A687" s="44">
        <v>273</v>
      </c>
      <c r="B687" s="28">
        <v>45105</v>
      </c>
      <c r="C687" s="52" t="s">
        <v>1913</v>
      </c>
      <c r="D687" s="52"/>
      <c r="E687" s="29"/>
      <c r="F687" s="35"/>
      <c r="G687" s="35"/>
      <c r="H687" s="30">
        <v>287.04000000000002</v>
      </c>
      <c r="I687" s="43"/>
      <c r="J687" s="29"/>
      <c r="K687" s="51" t="s">
        <v>451</v>
      </c>
      <c r="L687" s="239">
        <v>3014660</v>
      </c>
      <c r="M687" s="29"/>
      <c r="N687" s="13" t="s">
        <v>688</v>
      </c>
      <c r="O687" s="223"/>
      <c r="P687" s="31">
        <f t="shared" si="10"/>
        <v>8699.1900000000605</v>
      </c>
      <c r="Q687" s="31">
        <f>SUBTOTAL(9,$F$2:F687)</f>
        <v>350487.40999999992</v>
      </c>
      <c r="R687" s="31">
        <f>SUBTOTAL(9,$G$2:G687)</f>
        <v>359186.6</v>
      </c>
    </row>
    <row r="688" spans="1:18" ht="15.75" customHeight="1">
      <c r="A688" s="13">
        <v>273</v>
      </c>
      <c r="B688" s="144">
        <v>45107</v>
      </c>
      <c r="C688" s="54" t="s">
        <v>1559</v>
      </c>
      <c r="F688" s="14">
        <v>1755</v>
      </c>
      <c r="G688" s="14"/>
      <c r="H688" s="14"/>
      <c r="I688" s="13" t="s">
        <v>91</v>
      </c>
      <c r="K688" s="9" t="s">
        <v>791</v>
      </c>
      <c r="L688" s="114">
        <v>457</v>
      </c>
      <c r="N688" s="13" t="s">
        <v>688</v>
      </c>
      <c r="O688" s="223"/>
      <c r="P688" s="31">
        <f t="shared" si="10"/>
        <v>6944.1900000000605</v>
      </c>
      <c r="Q688" s="31">
        <f>SUBTOTAL(9,$F$2:F688)</f>
        <v>352242.40999999992</v>
      </c>
      <c r="R688" s="31">
        <f>SUBTOTAL(9,$G$2:G688)</f>
        <v>359186.6</v>
      </c>
    </row>
    <row r="689" spans="1:18" ht="15.75" customHeight="1">
      <c r="A689" s="43">
        <v>273</v>
      </c>
      <c r="B689" s="28">
        <v>45108</v>
      </c>
      <c r="C689" s="48" t="s">
        <v>692</v>
      </c>
      <c r="D689" s="52"/>
      <c r="E689" s="29"/>
      <c r="F689" s="35"/>
      <c r="G689" s="35"/>
      <c r="H689" s="35">
        <v>1629.6</v>
      </c>
      <c r="I689" s="42"/>
      <c r="J689" s="147"/>
      <c r="K689" s="29" t="s">
        <v>29</v>
      </c>
      <c r="L689" s="239" t="s">
        <v>4598</v>
      </c>
      <c r="M689" s="29"/>
      <c r="N689" s="13" t="s">
        <v>688</v>
      </c>
      <c r="O689" s="223"/>
      <c r="P689" s="31">
        <f t="shared" si="10"/>
        <v>6944.1900000000605</v>
      </c>
      <c r="Q689" s="31">
        <f>SUBTOTAL(9,$F$2:F689)</f>
        <v>352242.40999999992</v>
      </c>
      <c r="R689" s="31">
        <f>SUBTOTAL(9,$G$2:G689)</f>
        <v>359186.6</v>
      </c>
    </row>
    <row r="690" spans="1:18" ht="15.75" customHeight="1">
      <c r="A690" s="43">
        <v>273</v>
      </c>
      <c r="B690" s="28">
        <v>45125</v>
      </c>
      <c r="C690" s="48" t="s">
        <v>4599</v>
      </c>
      <c r="D690" s="52"/>
      <c r="E690" s="29"/>
      <c r="F690" s="35">
        <v>250</v>
      </c>
      <c r="G690" s="35"/>
      <c r="H690" s="35"/>
      <c r="I690" s="42" t="s">
        <v>91</v>
      </c>
      <c r="J690" s="147"/>
      <c r="K690" s="147" t="s">
        <v>4100</v>
      </c>
      <c r="L690" s="239">
        <v>13782</v>
      </c>
      <c r="M690" s="29"/>
      <c r="N690" s="13" t="s">
        <v>688</v>
      </c>
      <c r="O690" s="223"/>
      <c r="P690" s="31">
        <f t="shared" si="10"/>
        <v>6694.1900000000605</v>
      </c>
      <c r="Q690" s="31">
        <f>SUBTOTAL(9,$F$2:F690)</f>
        <v>352492.40999999992</v>
      </c>
      <c r="R690" s="31">
        <f>SUBTOTAL(9,$G$2:G690)</f>
        <v>359186.6</v>
      </c>
    </row>
    <row r="691" spans="1:18" ht="15.75" customHeight="1">
      <c r="A691" s="43">
        <v>273</v>
      </c>
      <c r="B691" s="28">
        <v>45130</v>
      </c>
      <c r="C691" s="48" t="s">
        <v>4555</v>
      </c>
      <c r="D691" s="52"/>
      <c r="E691" s="29"/>
      <c r="F691" s="35"/>
      <c r="G691" s="35"/>
      <c r="H691" s="35">
        <v>188.9</v>
      </c>
      <c r="I691" s="147"/>
      <c r="J691" s="147"/>
      <c r="K691" s="147" t="s">
        <v>949</v>
      </c>
      <c r="L691" s="239"/>
      <c r="M691" s="29"/>
      <c r="N691" s="13" t="s">
        <v>688</v>
      </c>
      <c r="O691" s="223"/>
      <c r="P691" s="31">
        <f t="shared" si="10"/>
        <v>6694.1900000000605</v>
      </c>
      <c r="Q691" s="31">
        <f>SUBTOTAL(9,$F$2:F691)</f>
        <v>352492.40999999992</v>
      </c>
      <c r="R691" s="31">
        <f>SUBTOTAL(9,$G$2:G691)</f>
        <v>359186.6</v>
      </c>
    </row>
    <row r="692" spans="1:18" ht="15.75" customHeight="1">
      <c r="A692" s="44">
        <v>273</v>
      </c>
      <c r="B692" s="28">
        <v>45132</v>
      </c>
      <c r="C692" s="52" t="s">
        <v>2668</v>
      </c>
      <c r="D692" s="52"/>
      <c r="E692" s="29"/>
      <c r="F692" s="35">
        <v>6</v>
      </c>
      <c r="G692" s="35"/>
      <c r="H692" s="30"/>
      <c r="I692" s="43" t="s">
        <v>89</v>
      </c>
      <c r="J692" s="29"/>
      <c r="K692" s="51" t="s">
        <v>1056</v>
      </c>
      <c r="L692" s="9">
        <v>232422817</v>
      </c>
      <c r="M692" s="29"/>
      <c r="N692" s="13" t="s">
        <v>688</v>
      </c>
      <c r="O692" s="223"/>
      <c r="P692" s="31">
        <f t="shared" si="10"/>
        <v>6688.1900000000605</v>
      </c>
      <c r="Q692" s="31">
        <f>SUBTOTAL(9,$F$2:F692)</f>
        <v>352498.40999999992</v>
      </c>
      <c r="R692" s="31">
        <f>SUBTOTAL(9,$G$2:G692)</f>
        <v>359186.6</v>
      </c>
    </row>
    <row r="693" spans="1:18" ht="15.75" customHeight="1">
      <c r="A693" s="43">
        <v>273</v>
      </c>
      <c r="B693" s="28">
        <v>45147</v>
      </c>
      <c r="C693" s="48" t="s">
        <v>4600</v>
      </c>
      <c r="D693" s="52"/>
      <c r="E693" s="29"/>
      <c r="F693" s="35"/>
      <c r="G693" s="35"/>
      <c r="H693" s="35">
        <v>60.04</v>
      </c>
      <c r="I693" s="42"/>
      <c r="J693" s="147"/>
      <c r="K693" s="147" t="s">
        <v>2657</v>
      </c>
      <c r="L693" s="239">
        <v>1857</v>
      </c>
      <c r="M693" s="29"/>
      <c r="N693" s="13" t="s">
        <v>688</v>
      </c>
      <c r="O693" s="223"/>
      <c r="P693" s="31">
        <f t="shared" si="10"/>
        <v>6688.1900000000605</v>
      </c>
      <c r="Q693" s="31">
        <f>SUBTOTAL(9,$F$2:F693)</f>
        <v>352498.40999999992</v>
      </c>
      <c r="R693" s="31">
        <f>SUBTOTAL(9,$G$2:G693)</f>
        <v>359186.6</v>
      </c>
    </row>
    <row r="694" spans="1:18" ht="15.75" customHeight="1">
      <c r="A694" s="43">
        <v>273</v>
      </c>
      <c r="B694" s="28">
        <v>45161</v>
      </c>
      <c r="C694" s="48" t="s">
        <v>4555</v>
      </c>
      <c r="D694" s="52"/>
      <c r="E694" s="29"/>
      <c r="F694" s="35"/>
      <c r="G694" s="35"/>
      <c r="H694" s="35">
        <v>188.9</v>
      </c>
      <c r="I694" s="147"/>
      <c r="J694" s="147"/>
      <c r="K694" s="147" t="s">
        <v>949</v>
      </c>
      <c r="L694" s="239"/>
      <c r="M694" s="29"/>
      <c r="N694" s="13" t="s">
        <v>688</v>
      </c>
      <c r="O694" s="223"/>
      <c r="P694" s="31">
        <f t="shared" si="10"/>
        <v>6688.1900000000605</v>
      </c>
      <c r="Q694" s="31">
        <f>SUBTOTAL(9,$F$2:F694)</f>
        <v>352498.40999999992</v>
      </c>
      <c r="R694" s="31">
        <f>SUBTOTAL(9,$G$2:G694)</f>
        <v>359186.6</v>
      </c>
    </row>
    <row r="695" spans="1:18" ht="15.75" customHeight="1">
      <c r="A695" s="43">
        <v>273</v>
      </c>
      <c r="B695" s="28">
        <v>45170</v>
      </c>
      <c r="C695" s="48" t="s">
        <v>692</v>
      </c>
      <c r="D695" s="52"/>
      <c r="E695" s="29"/>
      <c r="F695" s="35"/>
      <c r="G695" s="35"/>
      <c r="H695" s="35">
        <v>1632.8</v>
      </c>
      <c r="I695" s="42"/>
      <c r="J695" s="147"/>
      <c r="K695" s="29" t="s">
        <v>29</v>
      </c>
      <c r="L695" s="239" t="s">
        <v>4601</v>
      </c>
      <c r="M695" s="29"/>
      <c r="N695" s="13" t="s">
        <v>688</v>
      </c>
      <c r="O695" s="223"/>
      <c r="P695" s="31">
        <f t="shared" si="10"/>
        <v>6688.1900000000605</v>
      </c>
      <c r="Q695" s="31">
        <f>SUBTOTAL(9,$F$2:F695)</f>
        <v>352498.40999999992</v>
      </c>
      <c r="R695" s="31">
        <f>SUBTOTAL(9,$G$2:G695)</f>
        <v>359186.6</v>
      </c>
    </row>
    <row r="696" spans="1:18" ht="15.75" customHeight="1">
      <c r="A696" s="44">
        <v>273</v>
      </c>
      <c r="B696" s="28">
        <v>45172</v>
      </c>
      <c r="C696" s="52" t="s">
        <v>1913</v>
      </c>
      <c r="D696" s="52"/>
      <c r="E696" s="29"/>
      <c r="F696" s="35"/>
      <c r="G696" s="35"/>
      <c r="H696" s="30">
        <v>123.88</v>
      </c>
      <c r="I696" s="43"/>
      <c r="J696" s="29"/>
      <c r="K696" s="51" t="s">
        <v>451</v>
      </c>
      <c r="L696" s="239">
        <v>3054606</v>
      </c>
      <c r="M696" s="29"/>
      <c r="N696" s="13" t="s">
        <v>688</v>
      </c>
      <c r="O696" s="223"/>
      <c r="P696" s="31">
        <f t="shared" si="10"/>
        <v>6688.1900000000605</v>
      </c>
      <c r="Q696" s="31">
        <f>SUBTOTAL(9,$F$2:F696)</f>
        <v>352498.40999999992</v>
      </c>
      <c r="R696" s="31">
        <f>SUBTOTAL(9,$G$2:G696)</f>
        <v>359186.6</v>
      </c>
    </row>
    <row r="697" spans="1:18" ht="15.75" customHeight="1">
      <c r="A697" s="43">
        <v>273</v>
      </c>
      <c r="B697" s="28">
        <v>45180</v>
      </c>
      <c r="C697" s="48" t="s">
        <v>1754</v>
      </c>
      <c r="D697" s="52"/>
      <c r="E697" s="29"/>
      <c r="F697" s="35">
        <v>32.6</v>
      </c>
      <c r="G697" s="35"/>
      <c r="H697" s="35"/>
      <c r="I697" s="42" t="s">
        <v>89</v>
      </c>
      <c r="J697" s="147"/>
      <c r="K697" s="147" t="s">
        <v>2532</v>
      </c>
      <c r="L697" s="239">
        <v>341211258</v>
      </c>
      <c r="M697" s="29"/>
      <c r="N697" s="13" t="s">
        <v>688</v>
      </c>
      <c r="O697" s="223"/>
      <c r="P697" s="31">
        <f t="shared" si="10"/>
        <v>6655.5900000000838</v>
      </c>
      <c r="Q697" s="31">
        <f>SUBTOTAL(9,$F$2:F697)</f>
        <v>352531.00999999989</v>
      </c>
      <c r="R697" s="31">
        <f>SUBTOTAL(9,$G$2:G697)</f>
        <v>359186.6</v>
      </c>
    </row>
    <row r="698" spans="1:18" ht="15.75" customHeight="1">
      <c r="A698" s="43">
        <v>273</v>
      </c>
      <c r="B698" s="28">
        <v>45192</v>
      </c>
      <c r="C698" s="48" t="s">
        <v>4555</v>
      </c>
      <c r="D698" s="52"/>
      <c r="E698" s="29"/>
      <c r="F698" s="35"/>
      <c r="G698" s="35"/>
      <c r="H698" s="35">
        <v>188.9</v>
      </c>
      <c r="I698" s="147"/>
      <c r="J698" s="147"/>
      <c r="K698" s="147" t="s">
        <v>949</v>
      </c>
      <c r="L698" s="239"/>
      <c r="M698" s="29"/>
      <c r="N698" s="13" t="s">
        <v>688</v>
      </c>
      <c r="O698" s="223"/>
      <c r="P698" s="31">
        <f t="shared" si="10"/>
        <v>6655.5900000000838</v>
      </c>
      <c r="Q698" s="31">
        <f>SUBTOTAL(9,$F$2:F698)</f>
        <v>352531.00999999989</v>
      </c>
      <c r="R698" s="31">
        <f>SUBTOTAL(9,$G$2:G698)</f>
        <v>359186.6</v>
      </c>
    </row>
    <row r="699" spans="1:18" ht="15.75" customHeight="1">
      <c r="A699" s="43">
        <v>273</v>
      </c>
      <c r="B699" s="28">
        <v>45216</v>
      </c>
      <c r="C699" s="48" t="s">
        <v>4602</v>
      </c>
      <c r="D699" s="52"/>
      <c r="E699" s="29"/>
      <c r="F699" s="35"/>
      <c r="G699" s="35"/>
      <c r="H699" s="35">
        <v>63.43</v>
      </c>
      <c r="I699" s="42"/>
      <c r="J699" s="147"/>
      <c r="K699" s="147" t="s">
        <v>2657</v>
      </c>
      <c r="L699" s="239">
        <v>1372</v>
      </c>
      <c r="M699" s="29"/>
      <c r="N699" s="13" t="s">
        <v>688</v>
      </c>
      <c r="O699" s="223"/>
      <c r="P699" s="31">
        <f t="shared" si="10"/>
        <v>6655.5900000000838</v>
      </c>
      <c r="Q699" s="31">
        <f>SUBTOTAL(9,$F$2:F699)</f>
        <v>352531.00999999989</v>
      </c>
      <c r="R699" s="31">
        <f>SUBTOTAL(9,$G$2:G699)</f>
        <v>359186.6</v>
      </c>
    </row>
    <row r="700" spans="1:18" ht="15.75" customHeight="1">
      <c r="A700" s="43">
        <v>273</v>
      </c>
      <c r="B700" s="28">
        <v>45222</v>
      </c>
      <c r="C700" s="48" t="s">
        <v>4555</v>
      </c>
      <c r="D700" s="52"/>
      <c r="E700" s="29"/>
      <c r="F700" s="35"/>
      <c r="G700" s="35"/>
      <c r="H700" s="35">
        <v>188.9</v>
      </c>
      <c r="I700" s="147"/>
      <c r="J700" s="147"/>
      <c r="K700" s="147" t="s">
        <v>949</v>
      </c>
      <c r="L700" s="239"/>
      <c r="M700" s="29"/>
      <c r="N700" s="13" t="s">
        <v>688</v>
      </c>
      <c r="O700" s="223"/>
      <c r="P700" s="31">
        <f t="shared" si="10"/>
        <v>6655.5900000000838</v>
      </c>
      <c r="Q700" s="31">
        <f>SUBTOTAL(9,$F$2:F700)</f>
        <v>352531.00999999989</v>
      </c>
      <c r="R700" s="31">
        <f>SUBTOTAL(9,$G$2:G700)</f>
        <v>359186.6</v>
      </c>
    </row>
    <row r="701" spans="1:18" ht="15.75" customHeight="1">
      <c r="A701" s="43">
        <v>273</v>
      </c>
      <c r="B701" s="28">
        <v>45231</v>
      </c>
      <c r="C701" s="48" t="s">
        <v>692</v>
      </c>
      <c r="D701" s="52"/>
      <c r="E701" s="29"/>
      <c r="F701" s="35"/>
      <c r="G701" s="35"/>
      <c r="H701" s="35">
        <v>1645.3</v>
      </c>
      <c r="I701" s="42"/>
      <c r="J701" s="147"/>
      <c r="K701" s="147" t="s">
        <v>29</v>
      </c>
      <c r="L701" s="239"/>
      <c r="M701" s="29"/>
      <c r="N701" s="13" t="s">
        <v>688</v>
      </c>
      <c r="O701" s="223"/>
      <c r="P701" s="31">
        <f t="shared" si="10"/>
        <v>6655.5900000000838</v>
      </c>
      <c r="Q701" s="31">
        <f>SUBTOTAL(9,$F$2:F701)</f>
        <v>352531.00999999989</v>
      </c>
      <c r="R701" s="31">
        <f>SUBTOTAL(9,$G$2:G701)</f>
        <v>359186.6</v>
      </c>
    </row>
    <row r="702" spans="1:18" ht="15.75" customHeight="1">
      <c r="A702" s="44">
        <v>273</v>
      </c>
      <c r="B702" s="28">
        <v>45231</v>
      </c>
      <c r="C702" s="52" t="s">
        <v>1913</v>
      </c>
      <c r="D702" s="52"/>
      <c r="E702" s="29"/>
      <c r="F702" s="35"/>
      <c r="G702" s="35"/>
      <c r="H702" s="35">
        <v>109.77</v>
      </c>
      <c r="I702" s="42"/>
      <c r="J702" s="147"/>
      <c r="K702" s="51" t="s">
        <v>451</v>
      </c>
      <c r="L702" s="239"/>
      <c r="M702" s="29"/>
      <c r="N702" s="13" t="s">
        <v>688</v>
      </c>
      <c r="O702" s="223"/>
      <c r="P702" s="31">
        <f t="shared" si="10"/>
        <v>6655.5900000000838</v>
      </c>
      <c r="Q702" s="31">
        <f>SUBTOTAL(9,$F$2:F702)</f>
        <v>352531.00999999989</v>
      </c>
      <c r="R702" s="31">
        <f>SUBTOTAL(9,$G$2:G702)</f>
        <v>359186.6</v>
      </c>
    </row>
    <row r="703" spans="1:18" ht="15.75" customHeight="1">
      <c r="A703" s="43">
        <v>273</v>
      </c>
      <c r="B703" s="28">
        <v>45253</v>
      </c>
      <c r="C703" s="48" t="s">
        <v>4555</v>
      </c>
      <c r="D703" s="52"/>
      <c r="E703" s="29"/>
      <c r="F703" s="35"/>
      <c r="G703" s="35"/>
      <c r="H703" s="35">
        <v>188.9</v>
      </c>
      <c r="I703" s="147"/>
      <c r="J703" s="147"/>
      <c r="K703" s="147" t="s">
        <v>949</v>
      </c>
      <c r="L703" s="239"/>
      <c r="M703" s="29"/>
      <c r="N703" s="13" t="s">
        <v>688</v>
      </c>
      <c r="O703" s="223"/>
      <c r="P703" s="31">
        <f t="shared" si="10"/>
        <v>6655.5900000000838</v>
      </c>
      <c r="Q703" s="31">
        <f>SUBTOTAL(9,$F$2:F703)</f>
        <v>352531.00999999989</v>
      </c>
      <c r="R703" s="31">
        <f>SUBTOTAL(9,$G$2:G703)</f>
        <v>359186.6</v>
      </c>
    </row>
    <row r="704" spans="1:18" ht="15.75" customHeight="1">
      <c r="A704" s="43">
        <v>273</v>
      </c>
      <c r="B704" s="28">
        <v>45266</v>
      </c>
      <c r="C704" s="153" t="s">
        <v>4535</v>
      </c>
      <c r="D704" s="52"/>
      <c r="E704" s="29"/>
      <c r="F704" s="30">
        <v>3320</v>
      </c>
      <c r="G704" s="35"/>
      <c r="H704" s="35"/>
      <c r="I704" s="42" t="s">
        <v>91</v>
      </c>
      <c r="J704" s="147"/>
      <c r="K704" s="147"/>
      <c r="L704" s="239"/>
      <c r="M704" s="29"/>
      <c r="N704" s="13" t="s">
        <v>688</v>
      </c>
      <c r="O704" s="223"/>
      <c r="P704" s="31">
        <f t="shared" si="10"/>
        <v>3335.5900000000838</v>
      </c>
      <c r="Q704" s="31">
        <f>SUBTOTAL(9,$F$2:F704)</f>
        <v>355851.00999999989</v>
      </c>
      <c r="R704" s="31">
        <f>SUBTOTAL(9,$G$2:G704)</f>
        <v>359186.6</v>
      </c>
    </row>
    <row r="705" spans="1:18" ht="15.75" customHeight="1">
      <c r="A705" s="43">
        <v>273</v>
      </c>
      <c r="B705" s="142">
        <v>45267</v>
      </c>
      <c r="C705" s="111" t="s">
        <v>1845</v>
      </c>
      <c r="D705" s="163"/>
      <c r="E705" s="29"/>
      <c r="F705" s="35">
        <f>8.55*1.17</f>
        <v>10.003500000000001</v>
      </c>
      <c r="G705" s="35"/>
      <c r="H705" s="35"/>
      <c r="I705" s="147" t="s">
        <v>89</v>
      </c>
      <c r="J705" s="147"/>
      <c r="K705" s="147" t="s">
        <v>1056</v>
      </c>
      <c r="L705" s="29">
        <v>232439471</v>
      </c>
      <c r="M705" s="29"/>
      <c r="N705" s="13" t="s">
        <v>688</v>
      </c>
      <c r="O705" s="223"/>
      <c r="P705" s="31">
        <f t="shared" si="10"/>
        <v>3325.5865000000922</v>
      </c>
      <c r="Q705" s="31">
        <f>SUBTOTAL(9,$F$2:F705)</f>
        <v>355861.01349999988</v>
      </c>
      <c r="R705" s="31">
        <f>SUBTOTAL(9,$G$2:G705)</f>
        <v>359186.6</v>
      </c>
    </row>
    <row r="706" spans="1:18" ht="15.75" customHeight="1">
      <c r="A706" s="43">
        <v>273</v>
      </c>
      <c r="B706" s="28">
        <v>45271</v>
      </c>
      <c r="C706" s="48" t="s">
        <v>4603</v>
      </c>
      <c r="D706" s="52"/>
      <c r="E706" s="29"/>
      <c r="F706" s="35"/>
      <c r="G706" s="35"/>
      <c r="H706" s="35">
        <v>492.35</v>
      </c>
      <c r="I706" s="42"/>
      <c r="J706" s="147"/>
      <c r="K706" s="147" t="s">
        <v>2657</v>
      </c>
      <c r="L706" s="239"/>
      <c r="M706" s="29"/>
      <c r="N706" s="13" t="s">
        <v>688</v>
      </c>
      <c r="O706" s="223"/>
      <c r="P706" s="31">
        <f t="shared" ref="P706:P769" si="11">R706-Q706</f>
        <v>3325.5865000000922</v>
      </c>
      <c r="Q706" s="31">
        <f>SUBTOTAL(9,$F$2:F706)</f>
        <v>355861.01349999988</v>
      </c>
      <c r="R706" s="31">
        <f>SUBTOTAL(9,$G$2:G706)</f>
        <v>359186.6</v>
      </c>
    </row>
    <row r="707" spans="1:18" ht="15.75" customHeight="1">
      <c r="A707" s="43">
        <v>273</v>
      </c>
      <c r="B707" s="28">
        <v>45283</v>
      </c>
      <c r="C707" s="48" t="s">
        <v>4555</v>
      </c>
      <c r="D707" s="52"/>
      <c r="E707" s="29"/>
      <c r="F707" s="35"/>
      <c r="G707" s="35"/>
      <c r="H707" s="35">
        <v>188.9</v>
      </c>
      <c r="I707" s="147"/>
      <c r="J707" s="147"/>
      <c r="K707" s="147" t="s">
        <v>949</v>
      </c>
      <c r="L707" s="239"/>
      <c r="M707" s="29"/>
      <c r="N707" s="13" t="s">
        <v>688</v>
      </c>
      <c r="O707" s="223"/>
      <c r="P707" s="31">
        <f t="shared" si="11"/>
        <v>3325.5865000000922</v>
      </c>
      <c r="Q707" s="31">
        <f>SUBTOTAL(9,$F$2:F707)</f>
        <v>355861.01349999988</v>
      </c>
      <c r="R707" s="31">
        <f>SUBTOTAL(9,$G$2:G707)</f>
        <v>359186.6</v>
      </c>
    </row>
    <row r="708" spans="1:18" ht="15.75" customHeight="1">
      <c r="A708" s="44">
        <v>273</v>
      </c>
      <c r="B708" s="28">
        <v>45285</v>
      </c>
      <c r="C708" s="52" t="s">
        <v>4604</v>
      </c>
      <c r="D708" s="52"/>
      <c r="E708" s="29"/>
      <c r="F708" s="35">
        <v>1053</v>
      </c>
      <c r="G708" s="35"/>
      <c r="H708" s="30"/>
      <c r="I708" s="42" t="s">
        <v>91</v>
      </c>
      <c r="J708" s="147"/>
      <c r="K708" s="51" t="s">
        <v>791</v>
      </c>
      <c r="L708" s="29">
        <v>488</v>
      </c>
      <c r="M708" s="29"/>
      <c r="N708" s="13" t="s">
        <v>688</v>
      </c>
      <c r="O708" s="223"/>
      <c r="P708" s="31">
        <f t="shared" si="11"/>
        <v>2272.5865000000922</v>
      </c>
      <c r="Q708" s="31">
        <f>SUBTOTAL(9,$F$2:F708)</f>
        <v>356914.01349999988</v>
      </c>
      <c r="R708" s="31">
        <f>SUBTOTAL(9,$G$2:G708)</f>
        <v>359186.6</v>
      </c>
    </row>
    <row r="709" spans="1:18" ht="15.75" customHeight="1">
      <c r="A709" s="44">
        <v>273</v>
      </c>
      <c r="B709" s="28">
        <v>45285</v>
      </c>
      <c r="C709" s="52" t="s">
        <v>1571</v>
      </c>
      <c r="D709" s="52"/>
      <c r="E709" s="29"/>
      <c r="F709" s="35">
        <v>1111.5</v>
      </c>
      <c r="G709" s="35"/>
      <c r="H709" s="30"/>
      <c r="I709" s="42" t="s">
        <v>91</v>
      </c>
      <c r="J709" s="147"/>
      <c r="K709" s="51" t="s">
        <v>791</v>
      </c>
      <c r="L709" s="29">
        <v>515</v>
      </c>
      <c r="M709" s="29"/>
      <c r="N709" s="13" t="s">
        <v>688</v>
      </c>
      <c r="O709" s="223"/>
      <c r="P709" s="31">
        <f t="shared" si="11"/>
        <v>1161.0865000000922</v>
      </c>
      <c r="Q709" s="31">
        <f>SUBTOTAL(9,$F$2:F709)</f>
        <v>358025.51349999988</v>
      </c>
      <c r="R709" s="31">
        <f>SUBTOTAL(9,$G$2:G709)</f>
        <v>359186.6</v>
      </c>
    </row>
    <row r="710" spans="1:18" ht="15.75" customHeight="1">
      <c r="A710" s="43">
        <v>273</v>
      </c>
      <c r="B710" s="28">
        <v>45292</v>
      </c>
      <c r="C710" s="48" t="s">
        <v>692</v>
      </c>
      <c r="D710" s="52"/>
      <c r="E710" s="29"/>
      <c r="F710" s="35"/>
      <c r="G710" s="35"/>
      <c r="H710" s="35">
        <v>1634.6</v>
      </c>
      <c r="I710" s="42"/>
      <c r="J710" s="147"/>
      <c r="K710" s="147" t="s">
        <v>29</v>
      </c>
      <c r="L710" s="239">
        <v>47105</v>
      </c>
      <c r="M710" s="29"/>
      <c r="N710" s="13" t="s">
        <v>688</v>
      </c>
      <c r="O710" s="223"/>
      <c r="P710" s="31">
        <f t="shared" si="11"/>
        <v>1161.0865000000922</v>
      </c>
      <c r="Q710" s="31">
        <f>SUBTOTAL(9,$F$2:F710)</f>
        <v>358025.51349999988</v>
      </c>
      <c r="R710" s="31">
        <f>SUBTOTAL(9,$G$2:G710)</f>
        <v>359186.6</v>
      </c>
    </row>
    <row r="711" spans="1:18" ht="15.75" customHeight="1">
      <c r="A711" s="44">
        <v>273</v>
      </c>
      <c r="B711" s="28">
        <v>45292</v>
      </c>
      <c r="C711" s="52" t="s">
        <v>1913</v>
      </c>
      <c r="D711" s="52"/>
      <c r="E711" s="29"/>
      <c r="F711" s="35"/>
      <c r="G711" s="35"/>
      <c r="H711" s="35">
        <v>240.39</v>
      </c>
      <c r="I711" s="42"/>
      <c r="J711" s="147"/>
      <c r="K711" s="51" t="s">
        <v>451</v>
      </c>
      <c r="L711" s="239"/>
      <c r="M711" s="29"/>
      <c r="N711" s="13" t="s">
        <v>688</v>
      </c>
      <c r="O711" s="223"/>
      <c r="P711" s="31">
        <f t="shared" si="11"/>
        <v>1161.0865000000922</v>
      </c>
      <c r="Q711" s="31">
        <f>SUBTOTAL(9,$F$2:F711)</f>
        <v>358025.51349999988</v>
      </c>
      <c r="R711" s="31">
        <f>SUBTOTAL(9,$G$2:G711)</f>
        <v>359186.6</v>
      </c>
    </row>
    <row r="712" spans="1:18" ht="15.75" customHeight="1">
      <c r="A712" s="43">
        <v>273</v>
      </c>
      <c r="B712" s="28">
        <v>45298</v>
      </c>
      <c r="C712" s="48" t="s">
        <v>4605</v>
      </c>
      <c r="D712" s="52"/>
      <c r="E712" s="29"/>
      <c r="F712" s="35">
        <v>1444</v>
      </c>
      <c r="G712" s="35"/>
      <c r="H712" s="35"/>
      <c r="I712" s="42" t="s">
        <v>91</v>
      </c>
      <c r="J712" s="147"/>
      <c r="K712" s="147" t="s">
        <v>4606</v>
      </c>
      <c r="L712" s="239"/>
      <c r="M712" s="29"/>
      <c r="N712" s="13" t="s">
        <v>688</v>
      </c>
      <c r="O712" s="223"/>
      <c r="P712" s="31">
        <f t="shared" si="11"/>
        <v>-282.9134999999078</v>
      </c>
      <c r="Q712" s="31">
        <f>SUBTOTAL(9,$F$2:F712)</f>
        <v>359469.51349999988</v>
      </c>
      <c r="R712" s="31">
        <f>SUBTOTAL(9,$G$2:G712)</f>
        <v>359186.6</v>
      </c>
    </row>
    <row r="713" spans="1:18" ht="15.75" customHeight="1">
      <c r="A713" s="43">
        <v>273</v>
      </c>
      <c r="B713" s="28">
        <v>45306</v>
      </c>
      <c r="C713" s="48" t="s">
        <v>4607</v>
      </c>
      <c r="D713" s="52"/>
      <c r="E713" s="29"/>
      <c r="F713" s="35">
        <v>1150</v>
      </c>
      <c r="G713" s="35"/>
      <c r="H713" s="35"/>
      <c r="I713" s="42" t="s">
        <v>91</v>
      </c>
      <c r="J713" s="147"/>
      <c r="K713" s="147" t="s">
        <v>4608</v>
      </c>
      <c r="L713" s="239"/>
      <c r="M713" s="29"/>
      <c r="N713" s="13" t="s">
        <v>688</v>
      </c>
      <c r="O713" s="223"/>
      <c r="P713" s="31">
        <f t="shared" si="11"/>
        <v>-1432.9134999999078</v>
      </c>
      <c r="Q713" s="31">
        <f>SUBTOTAL(9,$F$2:F713)</f>
        <v>360619.51349999988</v>
      </c>
      <c r="R713" s="31">
        <f>SUBTOTAL(9,$G$2:G713)</f>
        <v>359186.6</v>
      </c>
    </row>
    <row r="714" spans="1:18" ht="15.75" customHeight="1">
      <c r="A714" s="43">
        <v>273</v>
      </c>
      <c r="B714" s="28">
        <v>45306</v>
      </c>
      <c r="C714" s="48" t="s">
        <v>4609</v>
      </c>
      <c r="D714" s="52"/>
      <c r="E714" s="29"/>
      <c r="F714" s="35">
        <v>13.8</v>
      </c>
      <c r="G714" s="35"/>
      <c r="H714" s="35"/>
      <c r="I714" s="42" t="s">
        <v>89</v>
      </c>
      <c r="J714" s="147"/>
      <c r="K714" s="147" t="s">
        <v>363</v>
      </c>
      <c r="L714" s="239">
        <v>52532</v>
      </c>
      <c r="M714" s="29"/>
      <c r="N714" s="13" t="s">
        <v>688</v>
      </c>
      <c r="O714" s="223"/>
      <c r="P714" s="31">
        <f t="shared" si="11"/>
        <v>-1446.7134999998962</v>
      </c>
      <c r="Q714" s="31">
        <f>SUBTOTAL(9,$F$2:F714)</f>
        <v>360633.31349999987</v>
      </c>
      <c r="R714" s="31">
        <f>SUBTOTAL(9,$G$2:G714)</f>
        <v>359186.6</v>
      </c>
    </row>
    <row r="715" spans="1:18" ht="15.75" customHeight="1">
      <c r="A715" s="43">
        <v>273</v>
      </c>
      <c r="B715" s="28">
        <v>45314</v>
      </c>
      <c r="C715" s="48" t="s">
        <v>4555</v>
      </c>
      <c r="D715" s="52"/>
      <c r="E715" s="29"/>
      <c r="F715" s="35"/>
      <c r="G715" s="35"/>
      <c r="H715" s="35">
        <v>188.9</v>
      </c>
      <c r="I715" s="147"/>
      <c r="J715" s="147"/>
      <c r="K715" s="147" t="s">
        <v>949</v>
      </c>
      <c r="L715" s="239"/>
      <c r="M715" s="29"/>
      <c r="N715" s="13" t="s">
        <v>688</v>
      </c>
      <c r="O715" s="223"/>
      <c r="P715" s="31">
        <f t="shared" si="11"/>
        <v>-1446.7134999998962</v>
      </c>
      <c r="Q715" s="31">
        <f>SUBTOTAL(9,$F$2:F715)</f>
        <v>360633.31349999987</v>
      </c>
      <c r="R715" s="31">
        <f>SUBTOTAL(9,$G$2:G715)</f>
        <v>359186.6</v>
      </c>
    </row>
    <row r="716" spans="1:18" ht="15.75" customHeight="1">
      <c r="A716" s="43">
        <v>273</v>
      </c>
      <c r="B716" s="28">
        <v>45323</v>
      </c>
      <c r="C716" s="153" t="s">
        <v>4610</v>
      </c>
      <c r="D716" s="52"/>
      <c r="E716" s="29"/>
      <c r="F716" s="35">
        <v>250</v>
      </c>
      <c r="G716" s="35"/>
      <c r="H716" s="35"/>
      <c r="I716" s="42" t="s">
        <v>91</v>
      </c>
      <c r="J716" s="147"/>
      <c r="K716" s="147" t="s">
        <v>980</v>
      </c>
      <c r="L716" s="239"/>
      <c r="M716" s="29"/>
      <c r="N716" s="13" t="s">
        <v>688</v>
      </c>
      <c r="O716" s="223"/>
      <c r="P716" s="31">
        <f t="shared" si="11"/>
        <v>-1696.7134999998962</v>
      </c>
      <c r="Q716" s="31">
        <f>SUBTOTAL(9,$F$2:F716)</f>
        <v>360883.31349999987</v>
      </c>
      <c r="R716" s="31">
        <f>SUBTOTAL(9,$G$2:G716)</f>
        <v>359186.6</v>
      </c>
    </row>
    <row r="717" spans="1:18" ht="15.75" customHeight="1">
      <c r="A717" s="43">
        <v>273</v>
      </c>
      <c r="B717" s="28">
        <v>45328</v>
      </c>
      <c r="C717" s="51" t="s">
        <v>1578</v>
      </c>
      <c r="D717" s="52" t="s">
        <v>1100</v>
      </c>
      <c r="E717" s="29"/>
      <c r="F717" s="30">
        <v>15</v>
      </c>
      <c r="G717" s="35"/>
      <c r="H717" s="35"/>
      <c r="I717" s="42" t="s">
        <v>91</v>
      </c>
      <c r="J717" s="147"/>
      <c r="K717" s="147"/>
      <c r="L717" s="239"/>
      <c r="M717" s="29"/>
      <c r="N717" s="13" t="s">
        <v>688</v>
      </c>
      <c r="O717" s="223"/>
      <c r="P717" s="31">
        <f t="shared" si="11"/>
        <v>-1711.7134999998962</v>
      </c>
      <c r="Q717" s="31">
        <f>SUBTOTAL(9,$F$2:F717)</f>
        <v>360898.31349999987</v>
      </c>
      <c r="R717" s="31">
        <f>SUBTOTAL(9,$G$2:G717)</f>
        <v>359186.6</v>
      </c>
    </row>
    <row r="718" spans="1:18" ht="15.75" customHeight="1">
      <c r="A718" s="43">
        <v>273</v>
      </c>
      <c r="B718" s="28">
        <v>45328</v>
      </c>
      <c r="C718" s="52" t="s">
        <v>1577</v>
      </c>
      <c r="D718" s="52" t="s">
        <v>1100</v>
      </c>
      <c r="E718" s="29"/>
      <c r="F718" s="30">
        <v>210</v>
      </c>
      <c r="G718" s="35"/>
      <c r="H718" s="35"/>
      <c r="I718" s="42" t="s">
        <v>91</v>
      </c>
      <c r="J718" s="147"/>
      <c r="K718" s="147"/>
      <c r="L718" s="239"/>
      <c r="M718" s="29"/>
      <c r="N718" s="13" t="s">
        <v>688</v>
      </c>
      <c r="O718" s="223"/>
      <c r="P718" s="31">
        <f t="shared" si="11"/>
        <v>-1921.7134999998962</v>
      </c>
      <c r="Q718" s="31">
        <f>SUBTOTAL(9,$F$2:F718)</f>
        <v>361108.31349999987</v>
      </c>
      <c r="R718" s="31">
        <f>SUBTOTAL(9,$G$2:G718)</f>
        <v>359186.6</v>
      </c>
    </row>
    <row r="719" spans="1:18" ht="15.75" customHeight="1">
      <c r="A719" s="43">
        <v>273</v>
      </c>
      <c r="B719" s="28">
        <v>45328</v>
      </c>
      <c r="C719" s="51" t="s">
        <v>1576</v>
      </c>
      <c r="D719" s="52" t="s">
        <v>1100</v>
      </c>
      <c r="E719" s="29"/>
      <c r="F719" s="30">
        <v>39</v>
      </c>
      <c r="G719" s="35"/>
      <c r="H719" s="35"/>
      <c r="I719" s="42" t="s">
        <v>91</v>
      </c>
      <c r="J719" s="147"/>
      <c r="K719" s="147"/>
      <c r="L719" s="239"/>
      <c r="M719" s="29"/>
      <c r="N719" s="13" t="s">
        <v>688</v>
      </c>
      <c r="O719" s="223"/>
      <c r="P719" s="31">
        <f t="shared" si="11"/>
        <v>-1960.7134999998962</v>
      </c>
      <c r="Q719" s="31">
        <f>SUBTOTAL(9,$F$2:F719)</f>
        <v>361147.31349999987</v>
      </c>
      <c r="R719" s="31">
        <f>SUBTOTAL(9,$G$2:G719)</f>
        <v>359186.6</v>
      </c>
    </row>
    <row r="720" spans="1:18" ht="15.75" customHeight="1">
      <c r="A720" s="44">
        <v>273</v>
      </c>
      <c r="B720" s="28">
        <v>45333</v>
      </c>
      <c r="C720" s="52" t="s">
        <v>1913</v>
      </c>
      <c r="D720" s="52"/>
      <c r="E720" s="29"/>
      <c r="F720" s="35"/>
      <c r="G720" s="35"/>
      <c r="H720" s="35">
        <v>296.27</v>
      </c>
      <c r="I720" s="42"/>
      <c r="J720" s="147"/>
      <c r="K720" s="51" t="s">
        <v>451</v>
      </c>
      <c r="L720" s="239"/>
      <c r="M720" s="29"/>
      <c r="N720" s="13" t="s">
        <v>688</v>
      </c>
      <c r="O720" s="223"/>
      <c r="P720" s="31">
        <f t="shared" si="11"/>
        <v>-1960.7134999998962</v>
      </c>
      <c r="Q720" s="31">
        <f>SUBTOTAL(9,$F$2:F720)</f>
        <v>361147.31349999987</v>
      </c>
      <c r="R720" s="31">
        <f>SUBTOTAL(9,$G$2:G720)</f>
        <v>359186.6</v>
      </c>
    </row>
    <row r="721" spans="1:26" ht="15.75" customHeight="1">
      <c r="A721" s="43">
        <v>273</v>
      </c>
      <c r="B721" s="28">
        <v>45335</v>
      </c>
      <c r="C721" s="48" t="s">
        <v>4611</v>
      </c>
      <c r="D721" s="52"/>
      <c r="E721" s="29"/>
      <c r="F721" s="35">
        <v>292</v>
      </c>
      <c r="G721" s="35"/>
      <c r="H721" s="35"/>
      <c r="I721" s="13"/>
      <c r="J721" s="147"/>
      <c r="K721" s="147" t="s">
        <v>1064</v>
      </c>
      <c r="L721" s="239">
        <v>1344</v>
      </c>
      <c r="M721" s="29"/>
      <c r="N721" s="13" t="s">
        <v>688</v>
      </c>
      <c r="O721" s="140">
        <v>45335</v>
      </c>
      <c r="P721" s="31">
        <f t="shared" si="11"/>
        <v>-2252.7134999998962</v>
      </c>
      <c r="Q721" s="31">
        <f>SUBTOTAL(9,$F$2:F721)</f>
        <v>361439.31349999987</v>
      </c>
      <c r="R721" s="31">
        <f>SUBTOTAL(9,$G$2:G721)</f>
        <v>359186.6</v>
      </c>
    </row>
    <row r="722" spans="1:26" ht="15.75" customHeight="1">
      <c r="A722" s="43">
        <v>273</v>
      </c>
      <c r="B722" s="28">
        <v>45345</v>
      </c>
      <c r="C722" s="48" t="s">
        <v>4555</v>
      </c>
      <c r="D722" s="52"/>
      <c r="E722" s="29"/>
      <c r="F722" s="35"/>
      <c r="G722" s="35"/>
      <c r="H722" s="35">
        <v>188.9</v>
      </c>
      <c r="I722" s="42" t="s">
        <v>91</v>
      </c>
      <c r="J722" s="147"/>
      <c r="K722" s="147" t="s">
        <v>949</v>
      </c>
      <c r="L722" s="239"/>
      <c r="M722" s="29"/>
      <c r="N722" s="13" t="s">
        <v>688</v>
      </c>
      <c r="O722" s="223"/>
      <c r="P722" s="31">
        <f t="shared" si="11"/>
        <v>-2252.7134999998962</v>
      </c>
      <c r="Q722" s="31">
        <f>SUBTOTAL(9,$F$2:F722)</f>
        <v>361439.31349999987</v>
      </c>
      <c r="R722" s="31">
        <f>SUBTOTAL(9,$G$2:G722)</f>
        <v>359186.6</v>
      </c>
    </row>
    <row r="723" spans="1:26" ht="15.75" customHeight="1">
      <c r="A723" s="43">
        <v>273</v>
      </c>
      <c r="B723" s="28">
        <v>45356</v>
      </c>
      <c r="C723" s="48" t="s">
        <v>962</v>
      </c>
      <c r="D723" s="52"/>
      <c r="E723" s="29"/>
      <c r="F723" s="35"/>
      <c r="G723" s="35">
        <v>10000</v>
      </c>
      <c r="H723" s="35"/>
      <c r="I723" s="42"/>
      <c r="J723" s="147"/>
      <c r="K723" s="147"/>
      <c r="L723" s="239"/>
      <c r="M723" s="29"/>
      <c r="N723" s="13" t="s">
        <v>688</v>
      </c>
      <c r="O723" s="223"/>
      <c r="P723" s="31">
        <f t="shared" si="11"/>
        <v>7747.2865000001038</v>
      </c>
      <c r="Q723" s="31">
        <f>SUBTOTAL(9,$F$2:F723)</f>
        <v>361439.31349999987</v>
      </c>
      <c r="R723" s="31">
        <f>SUBTOTAL(9,$G$2:G723)</f>
        <v>369186.6</v>
      </c>
    </row>
    <row r="724" spans="1:26" ht="15.75" customHeight="1">
      <c r="A724" s="43">
        <v>273</v>
      </c>
      <c r="B724" s="28">
        <v>45358</v>
      </c>
      <c r="C724" s="48" t="s">
        <v>2022</v>
      </c>
      <c r="D724" s="52"/>
      <c r="E724" s="29"/>
      <c r="F724" s="35"/>
      <c r="G724" s="35"/>
      <c r="H724" s="35">
        <v>525.20000000000005</v>
      </c>
      <c r="I724" s="42"/>
      <c r="J724" s="147"/>
      <c r="K724" s="147" t="s">
        <v>2657</v>
      </c>
      <c r="L724" s="239">
        <v>40285</v>
      </c>
      <c r="M724" s="29"/>
      <c r="N724" s="13" t="s">
        <v>688</v>
      </c>
      <c r="O724" s="223"/>
      <c r="P724" s="31">
        <f t="shared" si="11"/>
        <v>7747.2865000001038</v>
      </c>
      <c r="Q724" s="31">
        <f>SUBTOTAL(9,$F$2:F724)</f>
        <v>361439.31349999987</v>
      </c>
      <c r="R724" s="31">
        <f>SUBTOTAL(9,$G$2:G724)</f>
        <v>369186.6</v>
      </c>
    </row>
    <row r="725" spans="1:26" ht="15.75" customHeight="1">
      <c r="A725" s="560">
        <v>273</v>
      </c>
      <c r="B725" s="552">
        <v>45358</v>
      </c>
      <c r="C725" s="550" t="s">
        <v>4612</v>
      </c>
      <c r="D725" s="565"/>
      <c r="E725" s="550"/>
      <c r="F725" s="554"/>
      <c r="G725" s="554"/>
      <c r="H725" s="554">
        <v>100</v>
      </c>
      <c r="I725" s="591"/>
      <c r="J725" s="541"/>
      <c r="K725" s="541" t="s">
        <v>451</v>
      </c>
      <c r="L725" s="597"/>
      <c r="M725" s="550"/>
      <c r="N725" s="13" t="s">
        <v>688</v>
      </c>
      <c r="O725" s="223"/>
      <c r="P725" s="31">
        <f t="shared" si="11"/>
        <v>7747.2865000001038</v>
      </c>
      <c r="Q725" s="31">
        <f>SUBTOTAL(9,$F$2:F725)</f>
        <v>361439.31349999987</v>
      </c>
      <c r="R725" s="31">
        <f>SUBTOTAL(9,$G$2:G725)</f>
        <v>369186.6</v>
      </c>
    </row>
    <row r="726" spans="1:26" ht="15.75" customHeight="1">
      <c r="A726" s="43">
        <v>273</v>
      </c>
      <c r="B726" s="28">
        <v>45363</v>
      </c>
      <c r="C726" s="48" t="s">
        <v>1625</v>
      </c>
      <c r="D726" s="52"/>
      <c r="E726" s="29"/>
      <c r="F726" s="35">
        <v>2983.5</v>
      </c>
      <c r="G726" s="35"/>
      <c r="H726" s="35"/>
      <c r="I726" s="42" t="s">
        <v>91</v>
      </c>
      <c r="J726" s="147"/>
      <c r="K726" s="147" t="s">
        <v>62</v>
      </c>
      <c r="L726" s="239"/>
      <c r="M726" s="29"/>
      <c r="N726" s="13" t="s">
        <v>688</v>
      </c>
      <c r="O726" s="223"/>
      <c r="P726" s="31">
        <f t="shared" si="11"/>
        <v>4763.7865000001038</v>
      </c>
      <c r="Q726" s="31">
        <f>SUBTOTAL(9,$F$2:F726)</f>
        <v>364422.81349999987</v>
      </c>
      <c r="R726" s="31">
        <f>SUBTOTAL(9,$G$2:G726)</f>
        <v>369186.6</v>
      </c>
    </row>
    <row r="727" spans="1:26" ht="15.75" customHeight="1">
      <c r="A727" s="407">
        <v>273</v>
      </c>
      <c r="B727" s="408">
        <v>45374</v>
      </c>
      <c r="C727" s="589" t="s">
        <v>4555</v>
      </c>
      <c r="D727" s="410"/>
      <c r="E727" s="409"/>
      <c r="F727" s="411"/>
      <c r="G727" s="411"/>
      <c r="H727" s="411">
        <v>188.9</v>
      </c>
      <c r="I727" s="405"/>
      <c r="J727" s="405"/>
      <c r="K727" s="405" t="s">
        <v>949</v>
      </c>
      <c r="L727" s="413"/>
      <c r="M727" s="409"/>
      <c r="N727" s="13" t="s">
        <v>688</v>
      </c>
      <c r="O727" s="223"/>
      <c r="P727" s="31">
        <f t="shared" si="11"/>
        <v>4763.7865000001038</v>
      </c>
      <c r="Q727" s="31">
        <f>SUBTOTAL(9,$F$2:F727)</f>
        <v>364422.81349999987</v>
      </c>
      <c r="R727" s="31">
        <f>SUBTOTAL(9,$G$2:G727)</f>
        <v>369186.6</v>
      </c>
      <c r="S727" s="414"/>
      <c r="T727" s="414"/>
      <c r="U727" s="414"/>
      <c r="V727" s="414"/>
      <c r="W727" s="414"/>
      <c r="X727" s="414"/>
      <c r="Y727" s="414"/>
      <c r="Z727" s="414"/>
    </row>
    <row r="728" spans="1:26" ht="15.75" customHeight="1">
      <c r="A728" s="407">
        <v>273</v>
      </c>
      <c r="B728" s="408">
        <v>45400</v>
      </c>
      <c r="C728" s="409" t="s">
        <v>692</v>
      </c>
      <c r="D728" s="410"/>
      <c r="E728" s="409"/>
      <c r="F728" s="411"/>
      <c r="G728" s="411"/>
      <c r="H728" s="411">
        <v>1628.5</v>
      </c>
      <c r="I728" s="412"/>
      <c r="J728" s="405"/>
      <c r="K728" s="405" t="s">
        <v>4613</v>
      </c>
      <c r="L728" s="413"/>
      <c r="M728" s="409"/>
      <c r="N728" s="13" t="s">
        <v>688</v>
      </c>
      <c r="O728" s="223"/>
      <c r="P728" s="31">
        <f t="shared" si="11"/>
        <v>4763.7865000001038</v>
      </c>
      <c r="Q728" s="31">
        <f>SUBTOTAL(9,$F$2:F728)</f>
        <v>364422.81349999987</v>
      </c>
      <c r="R728" s="31">
        <f>SUBTOTAL(9,$G$2:G728)</f>
        <v>369186.6</v>
      </c>
      <c r="S728" s="414"/>
      <c r="T728" s="414"/>
      <c r="U728" s="414"/>
      <c r="V728" s="414"/>
      <c r="W728" s="414"/>
      <c r="X728" s="414"/>
      <c r="Y728" s="414"/>
      <c r="Z728" s="414"/>
    </row>
    <row r="729" spans="1:26" ht="15.75" customHeight="1">
      <c r="A729" s="43">
        <v>273</v>
      </c>
      <c r="B729" s="28">
        <v>45404</v>
      </c>
      <c r="C729" s="48" t="s">
        <v>968</v>
      </c>
      <c r="D729" s="52"/>
      <c r="E729" s="29"/>
      <c r="F729" s="35"/>
      <c r="G729" s="35"/>
      <c r="H729" s="35">
        <v>188.9</v>
      </c>
      <c r="I729" s="42"/>
      <c r="J729" s="147"/>
      <c r="K729" s="147" t="s">
        <v>949</v>
      </c>
      <c r="L729" s="239"/>
      <c r="M729" s="29"/>
      <c r="N729" s="13" t="s">
        <v>688</v>
      </c>
      <c r="O729" s="223"/>
      <c r="P729" s="31">
        <f t="shared" si="11"/>
        <v>4763.7865000001038</v>
      </c>
      <c r="Q729" s="31">
        <f>SUBTOTAL(9,$F$2:F729)</f>
        <v>364422.81349999987</v>
      </c>
      <c r="R729" s="31">
        <f>SUBTOTAL(9,$G$2:G729)</f>
        <v>369186.6</v>
      </c>
    </row>
    <row r="730" spans="1:26" ht="15.75" customHeight="1">
      <c r="A730" s="43">
        <v>273</v>
      </c>
      <c r="B730" s="28">
        <v>45412</v>
      </c>
      <c r="C730" s="48" t="s">
        <v>5816</v>
      </c>
      <c r="D730" s="52"/>
      <c r="E730" s="29"/>
      <c r="F730" s="35">
        <v>420</v>
      </c>
      <c r="G730" s="35"/>
      <c r="H730" s="35"/>
      <c r="I730" s="42" t="s">
        <v>89</v>
      </c>
      <c r="J730" s="147"/>
      <c r="K730" s="147" t="s">
        <v>5772</v>
      </c>
      <c r="L730" s="239">
        <v>1160</v>
      </c>
      <c r="M730" s="29"/>
      <c r="N730" s="13" t="s">
        <v>688</v>
      </c>
      <c r="O730" s="223"/>
      <c r="P730" s="31">
        <f t="shared" si="11"/>
        <v>4343.7865000001038</v>
      </c>
      <c r="Q730" s="31">
        <f>SUBTOTAL(9,$F$2:F730)</f>
        <v>364842.81349999987</v>
      </c>
      <c r="R730" s="31">
        <f>SUBTOTAL(9,$G$2:G730)</f>
        <v>369186.6</v>
      </c>
    </row>
    <row r="731" spans="1:26" ht="15.75" customHeight="1">
      <c r="A731" s="43">
        <v>273</v>
      </c>
      <c r="B731" s="28">
        <v>45422</v>
      </c>
      <c r="C731" s="48" t="s">
        <v>5757</v>
      </c>
      <c r="D731" s="52"/>
      <c r="E731" s="29"/>
      <c r="F731" s="35"/>
      <c r="G731" s="35"/>
      <c r="H731" s="35">
        <v>271.58</v>
      </c>
      <c r="I731" s="42"/>
      <c r="J731" s="147"/>
      <c r="K731" s="405" t="s">
        <v>2657</v>
      </c>
      <c r="L731" s="239"/>
      <c r="M731" s="29"/>
      <c r="N731" s="13" t="s">
        <v>688</v>
      </c>
      <c r="O731" s="223"/>
      <c r="P731" s="31">
        <f t="shared" si="11"/>
        <v>4343.7865000001038</v>
      </c>
      <c r="Q731" s="31">
        <f>SUBTOTAL(9,$F$2:F731)</f>
        <v>364842.81349999987</v>
      </c>
      <c r="R731" s="31">
        <f>SUBTOTAL(9,$G$2:G731)</f>
        <v>369186.6</v>
      </c>
    </row>
    <row r="732" spans="1:26" ht="15.75" customHeight="1">
      <c r="A732" s="43">
        <v>273</v>
      </c>
      <c r="B732" s="28">
        <v>45428</v>
      </c>
      <c r="C732" s="48" t="s">
        <v>5760</v>
      </c>
      <c r="D732" s="52"/>
      <c r="E732" s="29"/>
      <c r="F732" s="35"/>
      <c r="G732" s="35"/>
      <c r="H732" s="35">
        <v>55.84</v>
      </c>
      <c r="I732" s="42"/>
      <c r="J732" s="147"/>
      <c r="K732" s="312" t="s">
        <v>451</v>
      </c>
      <c r="L732" s="239">
        <v>3315792</v>
      </c>
      <c r="M732" s="29"/>
      <c r="N732" s="13" t="s">
        <v>688</v>
      </c>
      <c r="O732" s="223"/>
      <c r="P732" s="31">
        <f t="shared" si="11"/>
        <v>4343.7865000001038</v>
      </c>
      <c r="Q732" s="31">
        <f>SUBTOTAL(9,$F$2:F732)</f>
        <v>364842.81349999987</v>
      </c>
      <c r="R732" s="31">
        <f>SUBTOTAL(9,$G$2:G732)</f>
        <v>369186.6</v>
      </c>
    </row>
    <row r="733" spans="1:26" ht="15.75" customHeight="1">
      <c r="A733" s="43">
        <v>273</v>
      </c>
      <c r="B733" s="28">
        <v>45428</v>
      </c>
      <c r="C733" s="48" t="s">
        <v>5762</v>
      </c>
      <c r="D733" s="52"/>
      <c r="E733" s="29"/>
      <c r="F733" s="35">
        <v>15.9</v>
      </c>
      <c r="G733" s="35"/>
      <c r="H733" s="35"/>
      <c r="I733" s="42" t="s">
        <v>5778</v>
      </c>
      <c r="J733" s="147"/>
      <c r="K733" s="147" t="s">
        <v>1218</v>
      </c>
      <c r="L733" s="239">
        <v>214128295</v>
      </c>
      <c r="M733" s="29"/>
      <c r="N733" s="13" t="s">
        <v>688</v>
      </c>
      <c r="O733" s="223"/>
      <c r="P733" s="31">
        <f t="shared" si="11"/>
        <v>4327.8865000000806</v>
      </c>
      <c r="Q733" s="31">
        <f>SUBTOTAL(9,$F$2:F733)</f>
        <v>364858.7134999999</v>
      </c>
      <c r="R733" s="31">
        <f>SUBTOTAL(9,$G$2:G733)</f>
        <v>369186.6</v>
      </c>
    </row>
    <row r="734" spans="1:26" ht="15.75" customHeight="1">
      <c r="A734" s="43">
        <v>273</v>
      </c>
      <c r="B734" s="28">
        <v>45428</v>
      </c>
      <c r="C734" s="52" t="s">
        <v>5763</v>
      </c>
      <c r="D734" s="52"/>
      <c r="E734" s="29"/>
      <c r="F734" s="30">
        <v>2457</v>
      </c>
      <c r="G734" s="35"/>
      <c r="H734" s="35"/>
      <c r="I734" s="42" t="s">
        <v>91</v>
      </c>
      <c r="J734" s="29"/>
      <c r="K734" s="29" t="s">
        <v>791</v>
      </c>
      <c r="L734" s="29">
        <v>560</v>
      </c>
      <c r="M734" s="29"/>
      <c r="N734" s="13" t="s">
        <v>688</v>
      </c>
      <c r="O734" s="223"/>
      <c r="P734" s="31">
        <f t="shared" si="11"/>
        <v>1870.8865000000806</v>
      </c>
      <c r="Q734" s="31">
        <f>SUBTOTAL(9,$F$2:F734)</f>
        <v>367315.7134999999</v>
      </c>
      <c r="R734" s="31">
        <f>SUBTOTAL(9,$G$2:G734)</f>
        <v>369186.6</v>
      </c>
    </row>
    <row r="735" spans="1:26" ht="15.75" customHeight="1">
      <c r="A735" s="43">
        <v>273</v>
      </c>
      <c r="B735" s="28">
        <v>45428</v>
      </c>
      <c r="C735" s="48" t="s">
        <v>5771</v>
      </c>
      <c r="D735" s="52"/>
      <c r="E735" s="29"/>
      <c r="F735" s="35">
        <v>140</v>
      </c>
      <c r="G735" s="35"/>
      <c r="H735" s="35"/>
      <c r="I735" s="42" t="s">
        <v>5778</v>
      </c>
      <c r="J735" s="147"/>
      <c r="K735" s="147" t="s">
        <v>5772</v>
      </c>
      <c r="L735" s="239"/>
      <c r="M735" s="29"/>
      <c r="N735" s="13" t="s">
        <v>688</v>
      </c>
      <c r="O735" s="223"/>
      <c r="P735" s="31">
        <f t="shared" si="11"/>
        <v>1730.8865000000806</v>
      </c>
      <c r="Q735" s="31">
        <f>SUBTOTAL(9,$F$2:F735)</f>
        <v>367455.7134999999</v>
      </c>
      <c r="R735" s="31">
        <f>SUBTOTAL(9,$G$2:G735)</f>
        <v>369186.6</v>
      </c>
    </row>
    <row r="736" spans="1:26" ht="15.75" customHeight="1">
      <c r="A736" s="43">
        <v>273</v>
      </c>
      <c r="B736" s="28">
        <v>45432</v>
      </c>
      <c r="C736" s="48" t="s">
        <v>692</v>
      </c>
      <c r="D736" s="52"/>
      <c r="E736" s="29"/>
      <c r="F736" s="35"/>
      <c r="G736" s="35"/>
      <c r="H736" s="35">
        <v>1634.6</v>
      </c>
      <c r="I736" s="42"/>
      <c r="J736" s="147"/>
      <c r="K736" s="593" t="s">
        <v>4613</v>
      </c>
      <c r="L736" s="239"/>
      <c r="M736" s="29"/>
      <c r="N736" s="13" t="s">
        <v>688</v>
      </c>
      <c r="O736" s="223"/>
      <c r="P736" s="31">
        <f t="shared" si="11"/>
        <v>1730.8865000000806</v>
      </c>
      <c r="Q736" s="31">
        <f>SUBTOTAL(9,$F$2:F736)</f>
        <v>367455.7134999999</v>
      </c>
      <c r="R736" s="31">
        <f>SUBTOTAL(9,$G$2:G736)</f>
        <v>369186.6</v>
      </c>
    </row>
    <row r="737" spans="1:18" ht="15.75" customHeight="1">
      <c r="A737" s="43">
        <v>273</v>
      </c>
      <c r="B737" s="28">
        <v>45434</v>
      </c>
      <c r="C737" s="48" t="s">
        <v>968</v>
      </c>
      <c r="D737" s="52"/>
      <c r="E737" s="29"/>
      <c r="F737" s="35"/>
      <c r="G737" s="35"/>
      <c r="H737" s="35">
        <v>188.9</v>
      </c>
      <c r="I737" s="42"/>
      <c r="J737" s="147"/>
      <c r="K737" s="147" t="s">
        <v>949</v>
      </c>
      <c r="L737" s="239"/>
      <c r="M737" s="29"/>
      <c r="N737" s="13" t="s">
        <v>688</v>
      </c>
      <c r="O737" s="223"/>
      <c r="P737" s="31">
        <f t="shared" si="11"/>
        <v>1730.8865000000806</v>
      </c>
      <c r="Q737" s="31">
        <f>SUBTOTAL(9,$F$2:F737)</f>
        <v>367455.7134999999</v>
      </c>
      <c r="R737" s="31">
        <f>SUBTOTAL(9,$G$2:G737)</f>
        <v>369186.6</v>
      </c>
    </row>
    <row r="738" spans="1:18" ht="15.75" customHeight="1">
      <c r="A738" s="43">
        <v>273</v>
      </c>
      <c r="B738" s="28">
        <v>45435</v>
      </c>
      <c r="C738" s="48" t="s">
        <v>5800</v>
      </c>
      <c r="D738" s="52"/>
      <c r="E738" s="29"/>
      <c r="F738" s="35">
        <v>850</v>
      </c>
      <c r="G738" s="35"/>
      <c r="H738" s="35"/>
      <c r="I738" s="42" t="s">
        <v>91</v>
      </c>
      <c r="J738" s="147"/>
      <c r="K738" s="147" t="s">
        <v>1209</v>
      </c>
      <c r="L738" s="239">
        <v>1075</v>
      </c>
      <c r="M738" s="29"/>
      <c r="N738" s="13" t="s">
        <v>688</v>
      </c>
      <c r="O738" s="223"/>
      <c r="P738" s="31">
        <f t="shared" si="11"/>
        <v>880.88650000008056</v>
      </c>
      <c r="Q738" s="31">
        <f>SUBTOTAL(9,$F$2:F738)</f>
        <v>368305.7134999999</v>
      </c>
      <c r="R738" s="31">
        <f>SUBTOTAL(9,$G$2:G738)</f>
        <v>369186.6</v>
      </c>
    </row>
    <row r="739" spans="1:18" ht="15.75" customHeight="1">
      <c r="A739" s="43">
        <v>273</v>
      </c>
      <c r="B739" s="144">
        <v>45456</v>
      </c>
      <c r="C739" s="111" t="s">
        <v>5824</v>
      </c>
      <c r="D739" s="111"/>
      <c r="F739" s="14">
        <v>632</v>
      </c>
      <c r="G739" s="14"/>
      <c r="H739" s="14"/>
      <c r="I739" s="13" t="s">
        <v>91</v>
      </c>
      <c r="K739" s="9" t="s">
        <v>576</v>
      </c>
      <c r="L739" s="43">
        <v>1344</v>
      </c>
      <c r="M739" s="29"/>
      <c r="N739" s="13" t="s">
        <v>688</v>
      </c>
      <c r="O739" s="223"/>
      <c r="P739" s="31">
        <f t="shared" si="11"/>
        <v>248.88650000008056</v>
      </c>
      <c r="Q739" s="31">
        <f>SUBTOTAL(9,$F$2:F739)</f>
        <v>368937.7134999999</v>
      </c>
      <c r="R739" s="31">
        <f>SUBTOTAL(9,$G$2:G739)</f>
        <v>369186.6</v>
      </c>
    </row>
    <row r="740" spans="1:18" ht="15.75" customHeight="1">
      <c r="A740" s="43">
        <v>273</v>
      </c>
      <c r="B740" s="28">
        <v>45459</v>
      </c>
      <c r="C740" s="48" t="s">
        <v>5835</v>
      </c>
      <c r="D740" s="52"/>
      <c r="E740" s="29"/>
      <c r="F740" s="35">
        <v>9.1999999999999993</v>
      </c>
      <c r="G740" s="35"/>
      <c r="H740" s="35"/>
      <c r="I740" s="42" t="s">
        <v>89</v>
      </c>
      <c r="J740" s="147"/>
      <c r="K740" s="147" t="s">
        <v>223</v>
      </c>
      <c r="L740" s="239">
        <v>211104</v>
      </c>
      <c r="M740" s="29"/>
      <c r="N740" s="13" t="s">
        <v>688</v>
      </c>
      <c r="O740" s="223"/>
      <c r="P740" s="31">
        <f t="shared" si="11"/>
        <v>239.68650000006892</v>
      </c>
      <c r="Q740" s="31">
        <f>SUBTOTAL(9,$F$2:F740)</f>
        <v>368946.91349999991</v>
      </c>
      <c r="R740" s="31">
        <f>SUBTOTAL(9,$G$2:G740)</f>
        <v>369186.6</v>
      </c>
    </row>
    <row r="741" spans="1:18" ht="15.75" customHeight="1">
      <c r="A741" s="43">
        <v>273</v>
      </c>
      <c r="B741" s="28">
        <v>45460</v>
      </c>
      <c r="C741" s="48" t="s">
        <v>5836</v>
      </c>
      <c r="D741" s="52"/>
      <c r="E741" s="29"/>
      <c r="F741" s="35">
        <v>46.9</v>
      </c>
      <c r="G741" s="35"/>
      <c r="H741" s="35"/>
      <c r="I741" s="42" t="s">
        <v>89</v>
      </c>
      <c r="J741" s="147"/>
      <c r="K741" s="147" t="s">
        <v>532</v>
      </c>
      <c r="L741" s="239">
        <v>214128986</v>
      </c>
      <c r="M741" s="29"/>
      <c r="N741" s="13" t="s">
        <v>688</v>
      </c>
      <c r="O741" s="223"/>
      <c r="P741" s="31">
        <f t="shared" si="11"/>
        <v>192.78650000004563</v>
      </c>
      <c r="Q741" s="31">
        <f>SUBTOTAL(9,$F$2:F741)</f>
        <v>368993.81349999993</v>
      </c>
      <c r="R741" s="31">
        <f>SUBTOTAL(9,$G$2:G741)</f>
        <v>369186.6</v>
      </c>
    </row>
    <row r="742" spans="1:18" ht="15.75" customHeight="1">
      <c r="A742" s="43">
        <v>273</v>
      </c>
      <c r="B742" s="28">
        <v>45460</v>
      </c>
      <c r="C742" s="48" t="s">
        <v>4546</v>
      </c>
      <c r="D742" s="52"/>
      <c r="E742" s="29"/>
      <c r="F742" s="35">
        <v>100</v>
      </c>
      <c r="G742" s="35"/>
      <c r="H742" s="35"/>
      <c r="I742" s="42" t="s">
        <v>89</v>
      </c>
      <c r="J742" s="147"/>
      <c r="K742" s="147" t="s">
        <v>4547</v>
      </c>
      <c r="L742" s="239">
        <v>10282</v>
      </c>
      <c r="M742" s="29"/>
      <c r="N742" s="13" t="s">
        <v>688</v>
      </c>
      <c r="O742" s="223"/>
      <c r="P742" s="31">
        <f t="shared" si="11"/>
        <v>92.786500000045635</v>
      </c>
      <c r="Q742" s="31">
        <f>SUBTOTAL(9,$F$2:F742)</f>
        <v>369093.81349999993</v>
      </c>
      <c r="R742" s="31">
        <f>SUBTOTAL(9,$G$2:G742)</f>
        <v>369186.6</v>
      </c>
    </row>
    <row r="743" spans="1:18" ht="15.75" customHeight="1">
      <c r="A743" s="43">
        <v>273</v>
      </c>
      <c r="B743" s="28">
        <v>45463</v>
      </c>
      <c r="C743" s="48" t="s">
        <v>5802</v>
      </c>
      <c r="D743" s="52"/>
      <c r="E743" s="29"/>
      <c r="F743" s="35"/>
      <c r="G743" s="35"/>
      <c r="H743" s="35">
        <v>320.14</v>
      </c>
      <c r="I743" s="42"/>
      <c r="J743" s="147"/>
      <c r="K743" s="147"/>
      <c r="L743" s="239"/>
      <c r="M743" s="29"/>
      <c r="N743" s="13" t="s">
        <v>688</v>
      </c>
      <c r="O743" s="223"/>
      <c r="P743" s="31">
        <f t="shared" si="11"/>
        <v>92.786500000045635</v>
      </c>
      <c r="Q743" s="31">
        <f>SUBTOTAL(9,$F$2:F743)</f>
        <v>369093.81349999993</v>
      </c>
      <c r="R743" s="31">
        <f>SUBTOTAL(9,$G$2:G743)</f>
        <v>369186.6</v>
      </c>
    </row>
    <row r="744" spans="1:18" ht="15.75" customHeight="1">
      <c r="A744" s="43">
        <v>273</v>
      </c>
      <c r="B744" s="28">
        <v>45477</v>
      </c>
      <c r="C744" s="51" t="s">
        <v>5863</v>
      </c>
      <c r="D744" s="52" t="s">
        <v>1100</v>
      </c>
      <c r="E744" s="29"/>
      <c r="F744" s="35">
        <v>32</v>
      </c>
      <c r="G744" s="35"/>
      <c r="H744" s="35"/>
      <c r="I744" s="42" t="s">
        <v>91</v>
      </c>
      <c r="J744" s="147"/>
      <c r="K744" s="147"/>
      <c r="L744" s="239"/>
      <c r="M744" s="29"/>
      <c r="N744" s="13" t="s">
        <v>688</v>
      </c>
      <c r="O744" s="223"/>
      <c r="P744" s="31">
        <f t="shared" si="11"/>
        <v>60.786500000045635</v>
      </c>
      <c r="Q744" s="31">
        <f>SUBTOTAL(9,$F$2:F744)</f>
        <v>369125.81349999993</v>
      </c>
      <c r="R744" s="31">
        <f>SUBTOTAL(9,$G$2:G744)</f>
        <v>369186.6</v>
      </c>
    </row>
    <row r="745" spans="1:18" ht="15.75" customHeight="1">
      <c r="A745" s="43">
        <v>273</v>
      </c>
      <c r="B745" s="28">
        <v>45477</v>
      </c>
      <c r="C745" s="52" t="s">
        <v>5860</v>
      </c>
      <c r="D745" s="52" t="s">
        <v>1100</v>
      </c>
      <c r="E745" s="29"/>
      <c r="F745" s="35">
        <v>55</v>
      </c>
      <c r="G745" s="35"/>
      <c r="H745" s="35"/>
      <c r="I745" s="42" t="s">
        <v>91</v>
      </c>
      <c r="J745" s="147"/>
      <c r="K745" s="147"/>
      <c r="L745" s="239"/>
      <c r="M745" s="29"/>
      <c r="N745" s="13" t="s">
        <v>688</v>
      </c>
      <c r="O745" s="223"/>
      <c r="P745" s="31">
        <f t="shared" si="11"/>
        <v>5.7865000000456348</v>
      </c>
      <c r="Q745" s="31">
        <f>SUBTOTAL(9,$F$2:F745)</f>
        <v>369180.81349999993</v>
      </c>
      <c r="R745" s="31">
        <f>SUBTOTAL(9,$G$2:G745)</f>
        <v>369186.6</v>
      </c>
    </row>
    <row r="746" spans="1:18" ht="15.75" customHeight="1">
      <c r="A746" s="43">
        <v>273</v>
      </c>
      <c r="B746" s="28">
        <v>45477</v>
      </c>
      <c r="C746" s="51" t="s">
        <v>5864</v>
      </c>
      <c r="D746" s="52" t="s">
        <v>1100</v>
      </c>
      <c r="E746" s="29"/>
      <c r="F746" s="35">
        <v>289</v>
      </c>
      <c r="G746" s="35"/>
      <c r="H746" s="35"/>
      <c r="I746" s="42" t="s">
        <v>91</v>
      </c>
      <c r="J746" s="147"/>
      <c r="K746" s="147"/>
      <c r="L746" s="239"/>
      <c r="M746" s="29"/>
      <c r="N746" s="13" t="s">
        <v>688</v>
      </c>
      <c r="O746" s="223"/>
      <c r="P746" s="31">
        <f t="shared" si="11"/>
        <v>-283.21349999995437</v>
      </c>
      <c r="Q746" s="31">
        <f>SUBTOTAL(9,$F$2:F746)</f>
        <v>369469.81349999993</v>
      </c>
      <c r="R746" s="31">
        <f>SUBTOTAL(9,$G$2:G746)</f>
        <v>369186.6</v>
      </c>
    </row>
    <row r="747" spans="1:18" ht="15.75" customHeight="1">
      <c r="A747" s="43">
        <v>273</v>
      </c>
      <c r="B747" s="28">
        <v>45487</v>
      </c>
      <c r="C747" s="48" t="s">
        <v>5881</v>
      </c>
      <c r="D747" s="52"/>
      <c r="E747" s="29"/>
      <c r="F747" s="35">
        <v>1053</v>
      </c>
      <c r="G747" s="35"/>
      <c r="H747" s="35"/>
      <c r="I747" s="42" t="s">
        <v>91</v>
      </c>
      <c r="J747" s="147"/>
      <c r="K747" s="29" t="s">
        <v>791</v>
      </c>
      <c r="L747" s="239">
        <v>587</v>
      </c>
      <c r="M747" s="29"/>
      <c r="N747" s="13" t="s">
        <v>688</v>
      </c>
      <c r="O747" s="223"/>
      <c r="P747" s="31">
        <f t="shared" si="11"/>
        <v>-1336.2134999999544</v>
      </c>
      <c r="Q747" s="31">
        <f>SUBTOTAL(9,$F$2:F747)</f>
        <v>370522.81349999993</v>
      </c>
      <c r="R747" s="31">
        <f>SUBTOTAL(9,$G$2:G747)</f>
        <v>369186.6</v>
      </c>
    </row>
    <row r="748" spans="1:18" ht="15.75" customHeight="1">
      <c r="A748" s="43">
        <v>273</v>
      </c>
      <c r="B748" s="144">
        <v>45487</v>
      </c>
      <c r="C748" s="158" t="s">
        <v>5883</v>
      </c>
      <c r="D748" s="138"/>
      <c r="E748" s="155"/>
      <c r="F748" s="157">
        <v>889</v>
      </c>
      <c r="G748" s="157"/>
      <c r="H748" s="12"/>
      <c r="I748" s="13" t="s">
        <v>91</v>
      </c>
      <c r="K748" t="s">
        <v>576</v>
      </c>
      <c r="L748" s="239">
        <v>1599</v>
      </c>
      <c r="M748" s="29"/>
      <c r="N748" s="13" t="s">
        <v>688</v>
      </c>
      <c r="O748" s="223"/>
      <c r="P748" s="31">
        <f t="shared" si="11"/>
        <v>-2225.2134999999544</v>
      </c>
      <c r="Q748" s="31">
        <f>SUBTOTAL(9,$F$2:F748)</f>
        <v>371411.81349999993</v>
      </c>
      <c r="R748" s="31">
        <f>SUBTOTAL(9,$G$2:G748)</f>
        <v>369186.6</v>
      </c>
    </row>
    <row r="749" spans="1:18" ht="15.75" customHeight="1">
      <c r="A749" s="43">
        <v>273</v>
      </c>
      <c r="B749" s="28">
        <v>45489</v>
      </c>
      <c r="C749" s="48" t="s">
        <v>5856</v>
      </c>
      <c r="D749" s="52"/>
      <c r="E749" s="29"/>
      <c r="F749" s="35"/>
      <c r="G749" s="35"/>
      <c r="H749" s="35">
        <v>119.14</v>
      </c>
      <c r="I749" s="42"/>
      <c r="J749" s="147"/>
      <c r="K749" s="405" t="s">
        <v>451</v>
      </c>
      <c r="L749" s="239">
        <v>3373631</v>
      </c>
      <c r="M749" s="29"/>
      <c r="N749" s="13" t="s">
        <v>688</v>
      </c>
      <c r="O749" s="223"/>
      <c r="P749" s="31">
        <f t="shared" si="11"/>
        <v>-2225.2134999999544</v>
      </c>
      <c r="Q749" s="31">
        <f>SUBTOTAL(9,$F$2:F749)</f>
        <v>371411.81349999993</v>
      </c>
      <c r="R749" s="31">
        <f>SUBTOTAL(9,$G$2:G749)</f>
        <v>369186.6</v>
      </c>
    </row>
    <row r="750" spans="1:18" ht="15.75" customHeight="1">
      <c r="A750" s="43">
        <v>273</v>
      </c>
      <c r="B750" s="28">
        <v>45498</v>
      </c>
      <c r="C750" s="48" t="s">
        <v>5918</v>
      </c>
      <c r="D750" s="52"/>
      <c r="E750" s="29"/>
      <c r="F750" s="35">
        <v>1412</v>
      </c>
      <c r="G750" s="35"/>
      <c r="H750" s="35"/>
      <c r="I750" s="42" t="s">
        <v>91</v>
      </c>
      <c r="J750" s="147"/>
      <c r="K750" s="147" t="s">
        <v>1157</v>
      </c>
      <c r="L750" s="239"/>
      <c r="M750" s="29"/>
      <c r="N750" s="13" t="s">
        <v>688</v>
      </c>
      <c r="O750" s="140">
        <v>45498</v>
      </c>
      <c r="P750" s="31">
        <f t="shared" si="11"/>
        <v>-3637.2134999999544</v>
      </c>
      <c r="Q750" s="31">
        <f>SUBTOTAL(9,$F$2:F750)</f>
        <v>372823.81349999993</v>
      </c>
      <c r="R750" s="31">
        <f>SUBTOTAL(9,$G$2:G750)</f>
        <v>369186.6</v>
      </c>
    </row>
    <row r="751" spans="1:18" ht="15.75" customHeight="1">
      <c r="A751" s="43">
        <v>273</v>
      </c>
      <c r="B751" s="28">
        <v>45500</v>
      </c>
      <c r="C751" s="48" t="s">
        <v>5842</v>
      </c>
      <c r="D751" s="52"/>
      <c r="E751" s="29"/>
      <c r="F751" s="35"/>
      <c r="G751" s="35"/>
      <c r="H751" s="35">
        <v>1657.9</v>
      </c>
      <c r="I751" s="42"/>
      <c r="J751" s="147"/>
      <c r="K751" s="147" t="s">
        <v>5995</v>
      </c>
      <c r="L751" s="239"/>
      <c r="M751" s="29"/>
      <c r="N751" s="13" t="s">
        <v>688</v>
      </c>
      <c r="O751" s="140"/>
      <c r="P751" s="31">
        <f t="shared" si="11"/>
        <v>-3637.2134999999544</v>
      </c>
      <c r="Q751" s="31">
        <f>SUBTOTAL(9,$F$2:F751)</f>
        <v>372823.81349999993</v>
      </c>
      <c r="R751" s="31">
        <f>SUBTOTAL(9,$G$2:G751)</f>
        <v>369186.6</v>
      </c>
    </row>
    <row r="752" spans="1:18" ht="15.75" customHeight="1">
      <c r="A752" s="43">
        <v>273</v>
      </c>
      <c r="B752" s="144">
        <v>45502</v>
      </c>
      <c r="C752" s="158" t="s">
        <v>698</v>
      </c>
      <c r="D752" s="138"/>
      <c r="E752" s="155"/>
      <c r="F752" s="157">
        <v>600</v>
      </c>
      <c r="G752" s="157"/>
      <c r="H752" s="12"/>
      <c r="I752" s="13" t="s">
        <v>91</v>
      </c>
      <c r="J752" s="583"/>
      <c r="K752" s="395" t="s">
        <v>2098</v>
      </c>
      <c r="L752" s="239">
        <v>560</v>
      </c>
      <c r="M752" s="29"/>
      <c r="N752" s="13" t="s">
        <v>688</v>
      </c>
      <c r="O752" s="140"/>
      <c r="P752" s="31">
        <f t="shared" si="11"/>
        <v>-4237.2134999999544</v>
      </c>
      <c r="Q752" s="31">
        <f>SUBTOTAL(9,$F$2:F752)</f>
        <v>373423.81349999993</v>
      </c>
      <c r="R752" s="31">
        <f>SUBTOTAL(9,$G$2:G752)</f>
        <v>369186.6</v>
      </c>
    </row>
    <row r="753" spans="1:18" ht="15.75" customHeight="1">
      <c r="A753" s="43">
        <v>273</v>
      </c>
      <c r="B753" s="28">
        <v>45506</v>
      </c>
      <c r="C753" s="48" t="s">
        <v>962</v>
      </c>
      <c r="D753" s="52"/>
      <c r="E753" s="29"/>
      <c r="F753" s="35"/>
      <c r="G753" s="35">
        <v>5000</v>
      </c>
      <c r="H753" s="35"/>
      <c r="I753" s="42"/>
      <c r="J753" s="147"/>
      <c r="K753" s="147"/>
      <c r="L753" s="239"/>
      <c r="M753" s="29"/>
      <c r="N753" s="13" t="s">
        <v>688</v>
      </c>
      <c r="O753" s="140"/>
      <c r="P753" s="31">
        <f t="shared" si="11"/>
        <v>762.78650000004563</v>
      </c>
      <c r="Q753" s="31">
        <f>SUBTOTAL(9,$F$2:F753)</f>
        <v>373423.81349999993</v>
      </c>
      <c r="R753" s="31">
        <f>SUBTOTAL(9,$G$2:G753)</f>
        <v>374186.6</v>
      </c>
    </row>
    <row r="754" spans="1:18" ht="15.75" customHeight="1">
      <c r="A754" s="43">
        <v>273</v>
      </c>
      <c r="B754" s="28">
        <v>45508</v>
      </c>
      <c r="C754" s="48" t="s">
        <v>5976</v>
      </c>
      <c r="D754" s="52"/>
      <c r="E754" s="29"/>
      <c r="F754" s="35"/>
      <c r="G754" s="35"/>
      <c r="H754" s="35">
        <v>962.13</v>
      </c>
      <c r="I754" s="42"/>
      <c r="J754" s="147"/>
      <c r="K754" s="147"/>
      <c r="L754" s="239"/>
      <c r="M754" s="29"/>
      <c r="N754" s="13" t="s">
        <v>688</v>
      </c>
      <c r="O754" s="140"/>
      <c r="P754" s="31">
        <f t="shared" si="11"/>
        <v>762.78650000004563</v>
      </c>
      <c r="Q754" s="31">
        <f>SUBTOTAL(9,$F$2:F754)</f>
        <v>373423.81349999993</v>
      </c>
      <c r="R754" s="31">
        <f>SUBTOTAL(9,$G$2:G754)</f>
        <v>374186.6</v>
      </c>
    </row>
    <row r="755" spans="1:18" ht="15.75" customHeight="1">
      <c r="A755" s="43">
        <v>273</v>
      </c>
      <c r="B755" s="28">
        <v>45508</v>
      </c>
      <c r="C755" s="48" t="s">
        <v>6080</v>
      </c>
      <c r="D755" s="52"/>
      <c r="E755" s="29"/>
      <c r="F755" s="35"/>
      <c r="G755" s="35"/>
      <c r="H755" s="35">
        <v>63.06</v>
      </c>
      <c r="I755" s="42"/>
      <c r="J755" s="147"/>
      <c r="K755" s="147" t="s">
        <v>2657</v>
      </c>
      <c r="L755" s="239">
        <v>451563417</v>
      </c>
      <c r="M755" s="29"/>
      <c r="N755" s="13" t="s">
        <v>688</v>
      </c>
      <c r="O755" s="140"/>
      <c r="P755" s="31">
        <f t="shared" si="11"/>
        <v>762.78650000004563</v>
      </c>
      <c r="Q755" s="31">
        <f>SUBTOTAL(9,$F$2:F755)</f>
        <v>373423.81349999993</v>
      </c>
      <c r="R755" s="31">
        <f>SUBTOTAL(9,$G$2:G755)</f>
        <v>374186.6</v>
      </c>
    </row>
    <row r="756" spans="1:18" ht="15.75" customHeight="1">
      <c r="A756" s="43">
        <v>273</v>
      </c>
      <c r="B756" s="28">
        <v>45547</v>
      </c>
      <c r="C756" s="48" t="s">
        <v>6044</v>
      </c>
      <c r="D756" s="52"/>
      <c r="E756" s="29"/>
      <c r="F756" s="35">
        <v>2457</v>
      </c>
      <c r="G756" s="35"/>
      <c r="H756" s="35"/>
      <c r="I756" s="42" t="s">
        <v>91</v>
      </c>
      <c r="J756" s="147"/>
      <c r="K756" s="147" t="s">
        <v>6062</v>
      </c>
      <c r="L756" s="239">
        <v>279</v>
      </c>
      <c r="M756" s="29"/>
      <c r="N756" s="13" t="s">
        <v>688</v>
      </c>
      <c r="O756" s="140">
        <v>45553</v>
      </c>
      <c r="P756" s="31">
        <f t="shared" si="11"/>
        <v>-1694.2134999999544</v>
      </c>
      <c r="Q756" s="31">
        <f>SUBTOTAL(9,$F$2:F756)</f>
        <v>375880.81349999993</v>
      </c>
      <c r="R756" s="31">
        <f>SUBTOTAL(9,$G$2:G756)</f>
        <v>374186.6</v>
      </c>
    </row>
    <row r="757" spans="1:18" ht="15.75" customHeight="1">
      <c r="A757" s="43">
        <v>273</v>
      </c>
      <c r="B757" s="28">
        <v>45557</v>
      </c>
      <c r="C757" s="48" t="s">
        <v>6045</v>
      </c>
      <c r="D757" s="52"/>
      <c r="E757" s="29"/>
      <c r="F757" s="35"/>
      <c r="G757" s="35"/>
      <c r="H757" s="35">
        <v>264.17</v>
      </c>
      <c r="I757" s="42"/>
      <c r="J757" s="147"/>
      <c r="K757" s="147" t="s">
        <v>4440</v>
      </c>
      <c r="L757" s="239"/>
      <c r="M757" s="29"/>
      <c r="N757" s="13" t="s">
        <v>688</v>
      </c>
      <c r="O757" s="140"/>
      <c r="P757" s="31">
        <f t="shared" si="11"/>
        <v>-1694.2134999999544</v>
      </c>
      <c r="Q757" s="31">
        <f>SUBTOTAL(9,$F$2:F757)</f>
        <v>375880.81349999993</v>
      </c>
      <c r="R757" s="31">
        <f>SUBTOTAL(9,$G$2:G757)</f>
        <v>374186.6</v>
      </c>
    </row>
    <row r="758" spans="1:18" ht="15.75" customHeight="1">
      <c r="A758" s="43">
        <v>273</v>
      </c>
      <c r="B758" s="28">
        <v>45559</v>
      </c>
      <c r="C758" s="48" t="s">
        <v>962</v>
      </c>
      <c r="D758" s="52"/>
      <c r="E758" s="29"/>
      <c r="F758" s="35"/>
      <c r="G758" s="35">
        <v>1637.21</v>
      </c>
      <c r="H758" s="35"/>
      <c r="I758" s="42"/>
      <c r="J758" s="147"/>
      <c r="K758" s="147"/>
      <c r="L758" s="239"/>
      <c r="M758" s="29"/>
      <c r="N758" s="13" t="s">
        <v>688</v>
      </c>
      <c r="O758" s="140"/>
      <c r="P758" s="31">
        <f t="shared" si="11"/>
        <v>-57.00349999993341</v>
      </c>
      <c r="Q758" s="31">
        <f>SUBTOTAL(9,$F$2:F758)</f>
        <v>375880.81349999993</v>
      </c>
      <c r="R758" s="31">
        <f>SUBTOTAL(9,$G$2:G758)</f>
        <v>375823.81</v>
      </c>
    </row>
    <row r="759" spans="1:18" ht="15.75" customHeight="1">
      <c r="A759" s="43">
        <v>273</v>
      </c>
      <c r="B759" s="28">
        <v>45565</v>
      </c>
      <c r="C759" s="48" t="s">
        <v>6094</v>
      </c>
      <c r="D759" s="52"/>
      <c r="E759" s="29"/>
      <c r="F759" s="35"/>
      <c r="G759" s="35"/>
      <c r="H759" s="35">
        <v>355.6</v>
      </c>
      <c r="I759" s="42"/>
      <c r="J759" s="147"/>
      <c r="K759" s="541" t="s">
        <v>451</v>
      </c>
      <c r="L759" s="239">
        <v>3414312</v>
      </c>
      <c r="M759" s="29"/>
      <c r="N759" s="13" t="s">
        <v>688</v>
      </c>
      <c r="O759" s="140"/>
      <c r="P759" s="31">
        <f t="shared" si="11"/>
        <v>-57.00349999993341</v>
      </c>
      <c r="Q759" s="31">
        <f>SUBTOTAL(9,$F$2:F759)</f>
        <v>375880.81349999993</v>
      </c>
      <c r="R759" s="31">
        <f>SUBTOTAL(9,$G$2:G759)</f>
        <v>375823.81</v>
      </c>
    </row>
    <row r="760" spans="1:18" ht="15.75" customHeight="1">
      <c r="A760" s="43">
        <v>273</v>
      </c>
      <c r="B760" s="28">
        <v>45565</v>
      </c>
      <c r="C760" s="48" t="s">
        <v>5990</v>
      </c>
      <c r="D760" s="52"/>
      <c r="E760" s="29"/>
      <c r="F760" s="35"/>
      <c r="G760" s="35"/>
      <c r="H760" s="35">
        <v>1721.1</v>
      </c>
      <c r="I760" s="42"/>
      <c r="J760" s="147"/>
      <c r="K760" s="147" t="s">
        <v>5995</v>
      </c>
      <c r="L760" s="239"/>
      <c r="M760" s="29"/>
      <c r="N760" s="13" t="s">
        <v>688</v>
      </c>
      <c r="O760" s="140"/>
      <c r="P760" s="31">
        <f t="shared" si="11"/>
        <v>-57.00349999993341</v>
      </c>
      <c r="Q760" s="31">
        <f>SUBTOTAL(9,$F$2:F760)</f>
        <v>375880.81349999993</v>
      </c>
      <c r="R760" s="31">
        <f>SUBTOTAL(9,$G$2:G760)</f>
        <v>375823.81</v>
      </c>
    </row>
    <row r="761" spans="1:18" ht="15.75" customHeight="1">
      <c r="A761" s="43">
        <v>273</v>
      </c>
      <c r="B761" s="28">
        <v>45572</v>
      </c>
      <c r="C761" s="52" t="s">
        <v>6063</v>
      </c>
      <c r="D761" s="52"/>
      <c r="E761" s="27"/>
      <c r="F761" s="120">
        <v>1053</v>
      </c>
      <c r="G761" s="35"/>
      <c r="H761" s="35"/>
      <c r="I761" s="42" t="s">
        <v>91</v>
      </c>
      <c r="J761" s="147"/>
      <c r="K761" s="405" t="s">
        <v>6084</v>
      </c>
      <c r="L761" s="239">
        <v>622</v>
      </c>
      <c r="M761" s="29"/>
      <c r="N761" s="13" t="s">
        <v>688</v>
      </c>
      <c r="O761" s="140"/>
      <c r="P761" s="31">
        <f t="shared" si="11"/>
        <v>-1110.0034999999334</v>
      </c>
      <c r="Q761" s="31">
        <f>SUBTOTAL(9,$F$2:F761)</f>
        <v>376933.81349999993</v>
      </c>
      <c r="R761" s="31">
        <f>SUBTOTAL(9,$G$2:G761)</f>
        <v>375823.81</v>
      </c>
    </row>
    <row r="762" spans="1:18" ht="15.75" customHeight="1">
      <c r="A762" s="43">
        <v>273</v>
      </c>
      <c r="B762" s="28">
        <v>45581</v>
      </c>
      <c r="C762" s="48" t="s">
        <v>962</v>
      </c>
      <c r="D762" s="52"/>
      <c r="E762" s="29"/>
      <c r="F762" s="35"/>
      <c r="G762" s="35">
        <v>4000</v>
      </c>
      <c r="H762" s="35"/>
      <c r="I762" s="42"/>
      <c r="J762" s="147"/>
      <c r="K762" s="147"/>
      <c r="L762" s="239"/>
      <c r="M762" s="29"/>
      <c r="N762" s="13" t="s">
        <v>688</v>
      </c>
      <c r="O762" s="140"/>
      <c r="P762" s="31">
        <f t="shared" si="11"/>
        <v>2889.9965000000666</v>
      </c>
      <c r="Q762" s="31">
        <f>SUBTOTAL(9,$F$2:F762)</f>
        <v>376933.81349999993</v>
      </c>
      <c r="R762" s="31">
        <f>SUBTOTAL(9,$G$2:G762)</f>
        <v>379823.81</v>
      </c>
    </row>
    <row r="763" spans="1:18" ht="15.75" customHeight="1">
      <c r="A763" s="43">
        <v>273</v>
      </c>
      <c r="B763" s="28">
        <v>45593</v>
      </c>
      <c r="C763" s="48" t="s">
        <v>6087</v>
      </c>
      <c r="D763" s="52"/>
      <c r="E763" s="29"/>
      <c r="F763" s="35"/>
      <c r="G763" s="35"/>
      <c r="H763" s="35">
        <v>264.17</v>
      </c>
      <c r="I763" s="42"/>
      <c r="J763" s="147"/>
      <c r="K763" s="147" t="s">
        <v>4440</v>
      </c>
      <c r="L763" s="239"/>
      <c r="M763" s="29"/>
      <c r="N763" s="13" t="s">
        <v>688</v>
      </c>
      <c r="O763" s="140"/>
      <c r="P763" s="31">
        <f t="shared" si="11"/>
        <v>2889.9965000000666</v>
      </c>
      <c r="Q763" s="31">
        <f>SUBTOTAL(9,$F$2:F763)</f>
        <v>376933.81349999993</v>
      </c>
      <c r="R763" s="31">
        <f>SUBTOTAL(9,$G$2:G763)</f>
        <v>379823.81</v>
      </c>
    </row>
    <row r="764" spans="1:18" ht="15.75" customHeight="1">
      <c r="A764" s="43">
        <v>273</v>
      </c>
      <c r="B764" s="62">
        <v>45599</v>
      </c>
      <c r="C764" s="111" t="s">
        <v>6120</v>
      </c>
      <c r="D764" s="111" t="s">
        <v>5799</v>
      </c>
      <c r="E764" s="457"/>
      <c r="F764" s="14">
        <v>200</v>
      </c>
      <c r="G764" s="14"/>
      <c r="H764" s="14"/>
      <c r="I764" s="13" t="s">
        <v>91</v>
      </c>
      <c r="J764" s="147"/>
      <c r="K764" s="147"/>
      <c r="L764" s="239"/>
      <c r="M764" s="29"/>
      <c r="N764" s="13" t="s">
        <v>688</v>
      </c>
      <c r="O764" s="140"/>
      <c r="P764" s="31">
        <f t="shared" si="11"/>
        <v>2689.9965000000666</v>
      </c>
      <c r="Q764" s="31">
        <f>SUBTOTAL(9,$F$2:F764)</f>
        <v>377133.81349999993</v>
      </c>
      <c r="R764" s="31">
        <f>SUBTOTAL(9,$G$2:G764)</f>
        <v>379823.81</v>
      </c>
    </row>
    <row r="765" spans="1:18" ht="15.75" customHeight="1">
      <c r="A765" s="43">
        <v>273</v>
      </c>
      <c r="B765" s="62">
        <v>45600</v>
      </c>
      <c r="C765" s="111" t="s">
        <v>6109</v>
      </c>
      <c r="D765" s="111" t="s">
        <v>6117</v>
      </c>
      <c r="E765" s="409"/>
      <c r="F765" s="35">
        <v>124</v>
      </c>
      <c r="G765" s="14"/>
      <c r="H765" s="14"/>
      <c r="I765" s="13" t="s">
        <v>91</v>
      </c>
      <c r="J765" s="147"/>
      <c r="K765" s="147"/>
      <c r="L765" s="239"/>
      <c r="M765" s="29"/>
      <c r="N765" s="13" t="s">
        <v>688</v>
      </c>
      <c r="O765" s="140"/>
      <c r="P765" s="31">
        <f t="shared" si="11"/>
        <v>2565.9965000000666</v>
      </c>
      <c r="Q765" s="31">
        <f>SUBTOTAL(9,$F$2:F765)</f>
        <v>377257.81349999993</v>
      </c>
      <c r="R765" s="31">
        <f>SUBTOTAL(9,$G$2:G765)</f>
        <v>379823.81</v>
      </c>
    </row>
    <row r="766" spans="1:18" ht="15.75" customHeight="1">
      <c r="A766" s="43">
        <v>273</v>
      </c>
      <c r="B766" s="62">
        <v>45600</v>
      </c>
      <c r="C766" s="158" t="s">
        <v>6111</v>
      </c>
      <c r="D766" s="111" t="s">
        <v>6112</v>
      </c>
      <c r="E766" s="550"/>
      <c r="F766" s="35">
        <v>8</v>
      </c>
      <c r="G766" s="14"/>
      <c r="H766" s="14"/>
      <c r="I766" s="13" t="s">
        <v>91</v>
      </c>
      <c r="J766" s="147"/>
      <c r="K766" s="147"/>
      <c r="L766" s="239"/>
      <c r="M766" s="29"/>
      <c r="N766" s="13" t="s">
        <v>688</v>
      </c>
      <c r="O766" s="140"/>
      <c r="P766" s="31">
        <f t="shared" si="11"/>
        <v>2557.9965000000666</v>
      </c>
      <c r="Q766" s="31">
        <f>SUBTOTAL(9,$F$2:F766)</f>
        <v>377265.81349999993</v>
      </c>
      <c r="R766" s="31">
        <f>SUBTOTAL(9,$G$2:G766)</f>
        <v>379823.81</v>
      </c>
    </row>
    <row r="767" spans="1:18" ht="15.75" customHeight="1">
      <c r="A767" s="43">
        <v>273</v>
      </c>
      <c r="B767" s="28">
        <v>45613</v>
      </c>
      <c r="C767" s="111" t="s">
        <v>962</v>
      </c>
      <c r="D767" s="111"/>
      <c r="F767" s="14"/>
      <c r="G767" s="14">
        <v>5000</v>
      </c>
      <c r="H767" s="35"/>
      <c r="I767" s="42"/>
      <c r="J767" s="147"/>
      <c r="K767" s="147"/>
      <c r="L767" s="239"/>
      <c r="M767" s="29"/>
      <c r="N767" s="13" t="s">
        <v>688</v>
      </c>
      <c r="O767" s="140"/>
      <c r="P767" s="31">
        <f t="shared" si="11"/>
        <v>7557.9965000000666</v>
      </c>
      <c r="Q767" s="31">
        <f>SUBTOTAL(9,$F$2:F767)</f>
        <v>377265.81349999993</v>
      </c>
      <c r="R767" s="31">
        <f>SUBTOTAL(9,$G$2:G767)</f>
        <v>384823.81</v>
      </c>
    </row>
    <row r="768" spans="1:18" ht="15.75" customHeight="1">
      <c r="A768" s="43">
        <v>273</v>
      </c>
      <c r="B768" s="28">
        <v>45614</v>
      </c>
      <c r="C768" s="48" t="s">
        <v>6137</v>
      </c>
      <c r="D768" s="52"/>
      <c r="E768" s="29"/>
      <c r="F768" s="35">
        <v>3866</v>
      </c>
      <c r="G768" s="35"/>
      <c r="H768" s="35"/>
      <c r="I768" s="42" t="s">
        <v>91</v>
      </c>
      <c r="J768" s="147"/>
      <c r="K768" s="147" t="s">
        <v>6138</v>
      </c>
      <c r="L768" s="239"/>
      <c r="M768" s="29"/>
      <c r="N768" s="13" t="s">
        <v>688</v>
      </c>
      <c r="O768" s="140"/>
      <c r="P768" s="31">
        <f t="shared" si="11"/>
        <v>3691.9965000000666</v>
      </c>
      <c r="Q768" s="31">
        <f>SUBTOTAL(9,$F$2:F768)</f>
        <v>381131.81349999993</v>
      </c>
      <c r="R768" s="31">
        <f>SUBTOTAL(9,$G$2:G768)</f>
        <v>384823.81</v>
      </c>
    </row>
    <row r="769" spans="1:18" ht="15.75" customHeight="1">
      <c r="A769" s="43">
        <v>273</v>
      </c>
      <c r="B769" s="28">
        <v>45618</v>
      </c>
      <c r="C769" s="48" t="s">
        <v>6131</v>
      </c>
      <c r="D769" s="52"/>
      <c r="E769" s="29"/>
      <c r="F769" s="35"/>
      <c r="G769" s="35"/>
      <c r="H769" s="35">
        <v>264.17</v>
      </c>
      <c r="I769" s="42"/>
      <c r="J769" s="147"/>
      <c r="K769" s="147" t="s">
        <v>4440</v>
      </c>
      <c r="L769" s="239"/>
      <c r="M769" s="29"/>
      <c r="N769" s="13" t="s">
        <v>688</v>
      </c>
      <c r="O769" s="140"/>
      <c r="P769" s="31">
        <f t="shared" si="11"/>
        <v>3691.9965000000666</v>
      </c>
      <c r="Q769" s="31">
        <f>SUBTOTAL(9,$F$2:F769)</f>
        <v>381131.81349999993</v>
      </c>
      <c r="R769" s="31">
        <f>SUBTOTAL(9,$G$2:G769)</f>
        <v>384823.81</v>
      </c>
    </row>
    <row r="770" spans="1:18" ht="15.75" customHeight="1">
      <c r="A770" s="43">
        <v>273</v>
      </c>
      <c r="B770" s="28">
        <v>45628</v>
      </c>
      <c r="C770" s="48" t="s">
        <v>6148</v>
      </c>
      <c r="D770" s="52"/>
      <c r="E770" s="29"/>
      <c r="F770" s="35">
        <v>409.5</v>
      </c>
      <c r="G770" s="35"/>
      <c r="H770" s="35"/>
      <c r="I770" s="42" t="s">
        <v>91</v>
      </c>
      <c r="K770" s="147" t="s">
        <v>6149</v>
      </c>
      <c r="L770" s="239"/>
      <c r="M770" s="29"/>
      <c r="N770" s="13" t="s">
        <v>688</v>
      </c>
      <c r="O770" s="140"/>
      <c r="P770" s="31">
        <f t="shared" ref="P770:P818" si="12">R770-Q770</f>
        <v>3282.4965000000666</v>
      </c>
      <c r="Q770" s="31">
        <f>SUBTOTAL(9,$F$2:F770)</f>
        <v>381541.31349999993</v>
      </c>
      <c r="R770" s="31">
        <f>SUBTOTAL(9,$G$2:G770)</f>
        <v>384823.81</v>
      </c>
    </row>
    <row r="771" spans="1:18" ht="15.75" customHeight="1">
      <c r="A771" s="43">
        <v>273</v>
      </c>
      <c r="B771" s="28">
        <v>45629</v>
      </c>
      <c r="C771" s="48" t="s">
        <v>6172</v>
      </c>
      <c r="D771" s="52"/>
      <c r="E771" s="29"/>
      <c r="F771" s="35"/>
      <c r="G771" s="35"/>
      <c r="H771" s="35">
        <v>200.03</v>
      </c>
      <c r="I771" s="42"/>
      <c r="K771" s="147" t="s">
        <v>2657</v>
      </c>
      <c r="L771" s="239">
        <v>441895943</v>
      </c>
      <c r="M771" s="29"/>
      <c r="N771" s="13" t="s">
        <v>688</v>
      </c>
      <c r="O771" s="140"/>
      <c r="P771" s="31">
        <f t="shared" si="12"/>
        <v>3282.4965000000666</v>
      </c>
      <c r="Q771" s="31">
        <f>SUBTOTAL(9,$F$2:F771)</f>
        <v>381541.31349999993</v>
      </c>
      <c r="R771" s="31">
        <f>SUBTOTAL(9,$G$2:G771)</f>
        <v>384823.81</v>
      </c>
    </row>
    <row r="772" spans="1:18" ht="15.75" customHeight="1">
      <c r="A772" s="43">
        <v>273</v>
      </c>
      <c r="B772" s="28">
        <v>45630</v>
      </c>
      <c r="C772" s="52" t="s">
        <v>6157</v>
      </c>
      <c r="D772" s="52" t="s">
        <v>6162</v>
      </c>
      <c r="E772" s="29"/>
      <c r="F772" s="35">
        <v>62</v>
      </c>
      <c r="G772" s="35"/>
      <c r="H772" s="35"/>
      <c r="I772" s="42"/>
      <c r="K772" s="147"/>
      <c r="L772" s="239"/>
      <c r="M772" s="29"/>
      <c r="N772" s="13" t="s">
        <v>688</v>
      </c>
      <c r="O772" s="140"/>
      <c r="P772" s="31">
        <f t="shared" si="12"/>
        <v>3220.4965000000666</v>
      </c>
      <c r="Q772" s="31">
        <f>SUBTOTAL(9,$F$2:F772)</f>
        <v>381603.31349999993</v>
      </c>
      <c r="R772" s="31">
        <f>SUBTOTAL(9,$G$2:G772)</f>
        <v>384823.81</v>
      </c>
    </row>
    <row r="773" spans="1:18" ht="15.75" customHeight="1">
      <c r="A773" s="43">
        <v>273</v>
      </c>
      <c r="B773" s="28">
        <v>45630</v>
      </c>
      <c r="C773" s="52" t="s">
        <v>6158</v>
      </c>
      <c r="D773" s="52" t="s">
        <v>6112</v>
      </c>
      <c r="E773" s="29"/>
      <c r="F773" s="35">
        <v>3</v>
      </c>
      <c r="G773" s="35"/>
      <c r="H773" s="35"/>
      <c r="I773" s="42"/>
      <c r="K773" s="147"/>
      <c r="L773" s="239"/>
      <c r="M773" s="29"/>
      <c r="N773" s="13" t="s">
        <v>688</v>
      </c>
      <c r="O773" s="140"/>
      <c r="P773" s="31">
        <f t="shared" si="12"/>
        <v>3217.4965000000666</v>
      </c>
      <c r="Q773" s="31">
        <f>SUBTOTAL(9,$F$2:F773)</f>
        <v>381606.31349999993</v>
      </c>
      <c r="R773" s="31">
        <f>SUBTOTAL(9,$G$2:G773)</f>
        <v>384823.81</v>
      </c>
    </row>
    <row r="774" spans="1:18" ht="15.75" customHeight="1">
      <c r="A774" s="43">
        <v>273</v>
      </c>
      <c r="B774" s="28">
        <v>45631</v>
      </c>
      <c r="C774" s="48" t="s">
        <v>6177</v>
      </c>
      <c r="D774" s="52"/>
      <c r="E774" s="29"/>
      <c r="F774" s="35">
        <v>1287</v>
      </c>
      <c r="G774" s="35"/>
      <c r="H774" s="35"/>
      <c r="I774" s="42"/>
      <c r="K774" s="147" t="s">
        <v>6178</v>
      </c>
      <c r="L774" s="239"/>
      <c r="M774" s="29"/>
      <c r="N774" s="13" t="s">
        <v>688</v>
      </c>
      <c r="O774" s="140"/>
      <c r="P774" s="31">
        <f t="shared" si="12"/>
        <v>1930.4965000000666</v>
      </c>
      <c r="Q774" s="31">
        <f>SUBTOTAL(9,$F$2:F774)</f>
        <v>382893.31349999993</v>
      </c>
      <c r="R774" s="31">
        <f>SUBTOTAL(9,$G$2:G774)</f>
        <v>384823.81</v>
      </c>
    </row>
    <row r="775" spans="1:18" ht="15.75" customHeight="1">
      <c r="A775" s="43">
        <v>273</v>
      </c>
      <c r="B775" s="28">
        <v>45648</v>
      </c>
      <c r="C775" s="48" t="s">
        <v>6203</v>
      </c>
      <c r="D775" s="52"/>
      <c r="E775" s="29"/>
      <c r="F775" s="35"/>
      <c r="G775" s="35"/>
      <c r="H775" s="35">
        <v>264.17</v>
      </c>
      <c r="I775" s="42"/>
      <c r="J775" s="147"/>
      <c r="K775" s="147" t="s">
        <v>4440</v>
      </c>
      <c r="L775" s="239"/>
      <c r="M775" s="29"/>
      <c r="N775" s="13" t="s">
        <v>688</v>
      </c>
      <c r="O775" s="140"/>
      <c r="P775" s="31">
        <f t="shared" si="12"/>
        <v>1930.4965000000666</v>
      </c>
      <c r="Q775" s="31">
        <f>SUBTOTAL(9,$F$2:F775)</f>
        <v>382893.31349999993</v>
      </c>
      <c r="R775" s="31">
        <f>SUBTOTAL(9,$G$2:G775)</f>
        <v>384823.81</v>
      </c>
    </row>
    <row r="776" spans="1:18" ht="15.75" customHeight="1">
      <c r="A776" s="43">
        <v>273</v>
      </c>
      <c r="B776" s="62">
        <v>45662</v>
      </c>
      <c r="C776" s="111" t="s">
        <v>6210</v>
      </c>
      <c r="D776" s="111" t="s">
        <v>6214</v>
      </c>
      <c r="F776" s="14">
        <v>562</v>
      </c>
      <c r="G776" s="14"/>
      <c r="H776" s="14"/>
      <c r="I776" s="13" t="s">
        <v>91</v>
      </c>
      <c r="J776" s="147"/>
      <c r="K776" s="147"/>
      <c r="L776" s="239"/>
      <c r="M776" s="29"/>
      <c r="N776" s="13" t="s">
        <v>688</v>
      </c>
      <c r="O776" s="140"/>
      <c r="P776" s="31">
        <f t="shared" si="12"/>
        <v>1368.4965000000666</v>
      </c>
      <c r="Q776" s="31">
        <f>SUBTOTAL(9,$F$2:F776)</f>
        <v>383455.31349999993</v>
      </c>
      <c r="R776" s="31">
        <f>SUBTOTAL(9,$G$2:G776)</f>
        <v>384823.81</v>
      </c>
    </row>
    <row r="777" spans="1:18" ht="15.75" customHeight="1">
      <c r="A777" s="43">
        <v>273</v>
      </c>
      <c r="B777" s="62">
        <v>45662</v>
      </c>
      <c r="C777" s="111" t="s">
        <v>6212</v>
      </c>
      <c r="D777" s="111" t="s">
        <v>6031</v>
      </c>
      <c r="F777" s="14">
        <v>41</v>
      </c>
      <c r="G777" s="14"/>
      <c r="H777" s="14"/>
      <c r="I777" s="13" t="s">
        <v>91</v>
      </c>
      <c r="J777" s="147"/>
      <c r="K777" s="147"/>
      <c r="L777" s="239"/>
      <c r="M777" s="29"/>
      <c r="N777" s="13" t="s">
        <v>688</v>
      </c>
      <c r="O777" s="140"/>
      <c r="P777" s="31">
        <f t="shared" si="12"/>
        <v>1327.4965000000666</v>
      </c>
      <c r="Q777" s="31">
        <f>SUBTOTAL(9,$F$2:F777)</f>
        <v>383496.31349999993</v>
      </c>
      <c r="R777" s="31">
        <f>SUBTOTAL(9,$G$2:G777)</f>
        <v>384823.81</v>
      </c>
    </row>
    <row r="778" spans="1:18" ht="15.75" customHeight="1">
      <c r="A778" s="43">
        <v>273</v>
      </c>
      <c r="B778" s="28">
        <v>45664</v>
      </c>
      <c r="C778" s="48" t="s">
        <v>6243</v>
      </c>
      <c r="D778" s="52"/>
      <c r="E778" s="29"/>
      <c r="F778" s="35">
        <v>1053</v>
      </c>
      <c r="G778" s="35"/>
      <c r="H778" s="35"/>
      <c r="I778" s="42" t="s">
        <v>91</v>
      </c>
      <c r="J778" s="147"/>
      <c r="K778" s="147" t="s">
        <v>741</v>
      </c>
      <c r="L778" s="239">
        <v>636</v>
      </c>
      <c r="M778" s="29"/>
      <c r="N778" s="13" t="s">
        <v>688</v>
      </c>
      <c r="O778" s="140"/>
      <c r="P778" s="31">
        <f t="shared" si="12"/>
        <v>274.49650000006659</v>
      </c>
      <c r="Q778" s="31">
        <f>SUBTOTAL(9,$F$2:F778)</f>
        <v>384549.31349999993</v>
      </c>
      <c r="R778" s="31">
        <f>SUBTOTAL(9,$G$2:G778)</f>
        <v>384823.81</v>
      </c>
    </row>
    <row r="779" spans="1:18" ht="15.75" customHeight="1">
      <c r="A779" s="43">
        <v>273</v>
      </c>
      <c r="B779" s="28">
        <v>45671</v>
      </c>
      <c r="C779" s="48" t="s">
        <v>6253</v>
      </c>
      <c r="D779" s="52"/>
      <c r="E779" s="29"/>
      <c r="F779" s="35">
        <v>54</v>
      </c>
      <c r="G779" s="35"/>
      <c r="H779" s="35"/>
      <c r="I779" s="42" t="s">
        <v>89</v>
      </c>
      <c r="J779" s="147"/>
      <c r="K779" s="147" t="s">
        <v>1056</v>
      </c>
      <c r="L779" s="239">
        <v>252401553</v>
      </c>
      <c r="M779" s="29"/>
      <c r="N779" s="13" t="s">
        <v>688</v>
      </c>
      <c r="O779" s="140"/>
      <c r="P779" s="31">
        <f t="shared" si="12"/>
        <v>220.49650000006659</v>
      </c>
      <c r="Q779" s="31">
        <f>SUBTOTAL(9,$F$2:F779)</f>
        <v>384603.31349999993</v>
      </c>
      <c r="R779" s="31">
        <f>SUBTOTAL(9,$G$2:G779)</f>
        <v>384823.81</v>
      </c>
    </row>
    <row r="780" spans="1:18" ht="15.75" customHeight="1">
      <c r="A780" s="43">
        <v>273</v>
      </c>
      <c r="B780" s="62">
        <v>45677</v>
      </c>
      <c r="C780" s="48" t="s">
        <v>6209</v>
      </c>
      <c r="D780" s="52"/>
      <c r="E780" s="29"/>
      <c r="F780" s="35"/>
      <c r="G780" s="35"/>
      <c r="H780" s="35">
        <v>1761.5</v>
      </c>
      <c r="I780" s="42"/>
      <c r="J780" s="147"/>
      <c r="K780" s="147" t="s">
        <v>6313</v>
      </c>
      <c r="L780" s="239"/>
      <c r="M780" s="29"/>
      <c r="N780" s="13" t="s">
        <v>688</v>
      </c>
      <c r="O780" s="140"/>
      <c r="P780" s="31">
        <f t="shared" si="12"/>
        <v>220.49650000006659</v>
      </c>
      <c r="Q780" s="31">
        <f>SUBTOTAL(9,$F$2:F780)</f>
        <v>384603.31349999993</v>
      </c>
      <c r="R780" s="31">
        <f>SUBTOTAL(9,$G$2:G780)</f>
        <v>384823.81</v>
      </c>
    </row>
    <row r="781" spans="1:18" ht="15.75" customHeight="1">
      <c r="A781" s="43">
        <v>273</v>
      </c>
      <c r="B781" s="28">
        <v>45679</v>
      </c>
      <c r="C781" s="48" t="s">
        <v>6262</v>
      </c>
      <c r="D781" s="52"/>
      <c r="E781" s="29"/>
      <c r="F781" s="35"/>
      <c r="G781" s="35"/>
      <c r="H781" s="35">
        <v>265.07</v>
      </c>
      <c r="I781" s="42"/>
      <c r="J781" s="147"/>
      <c r="K781" s="147" t="s">
        <v>4261</v>
      </c>
      <c r="L781" s="239"/>
      <c r="M781" s="29"/>
      <c r="N781" s="13" t="s">
        <v>688</v>
      </c>
      <c r="O781" s="140"/>
      <c r="P781" s="31">
        <f t="shared" si="12"/>
        <v>220.49650000006659</v>
      </c>
      <c r="Q781" s="31">
        <f>SUBTOTAL(9,$F$2:F781)</f>
        <v>384603.31349999993</v>
      </c>
      <c r="R781" s="31">
        <f>SUBTOTAL(9,$G$2:G781)</f>
        <v>384823.81</v>
      </c>
    </row>
    <row r="782" spans="1:18" ht="15.75" customHeight="1">
      <c r="A782" s="43">
        <v>273</v>
      </c>
      <c r="B782" s="62">
        <v>45687</v>
      </c>
      <c r="C782" s="48" t="s">
        <v>6235</v>
      </c>
      <c r="D782" s="52"/>
      <c r="E782" s="29"/>
      <c r="F782" s="35"/>
      <c r="G782" s="35"/>
      <c r="H782" s="35">
        <v>235.93</v>
      </c>
      <c r="I782" s="42"/>
      <c r="J782" s="147"/>
      <c r="K782" s="147" t="s">
        <v>451</v>
      </c>
      <c r="L782" s="239">
        <v>3510195</v>
      </c>
      <c r="M782" s="29"/>
      <c r="N782" s="13" t="s">
        <v>688</v>
      </c>
      <c r="O782" s="140"/>
      <c r="P782" s="31">
        <f t="shared" si="12"/>
        <v>220.49650000006659</v>
      </c>
      <c r="Q782" s="31">
        <f>SUBTOTAL(9,$F$2:F782)</f>
        <v>384603.31349999993</v>
      </c>
      <c r="R782" s="31">
        <f>SUBTOTAL(9,$G$2:G782)</f>
        <v>384823.81</v>
      </c>
    </row>
    <row r="783" spans="1:18" ht="15.75" customHeight="1">
      <c r="A783" s="43">
        <v>273</v>
      </c>
      <c r="B783" s="62">
        <v>45692</v>
      </c>
      <c r="C783" s="48" t="s">
        <v>6293</v>
      </c>
      <c r="D783" s="52"/>
      <c r="E783" s="29"/>
      <c r="F783" s="35"/>
      <c r="G783" s="35"/>
      <c r="H783" s="35">
        <v>166.88</v>
      </c>
      <c r="I783" s="42"/>
      <c r="J783" s="147"/>
      <c r="K783" s="147" t="s">
        <v>2657</v>
      </c>
      <c r="L783" s="583">
        <v>420209077</v>
      </c>
      <c r="M783" s="29"/>
      <c r="N783" s="13" t="s">
        <v>688</v>
      </c>
      <c r="O783" s="140"/>
      <c r="P783" s="31">
        <f t="shared" si="12"/>
        <v>220.49650000006659</v>
      </c>
      <c r="Q783" s="31">
        <f>SUBTOTAL(9,$F$2:F783)</f>
        <v>384603.31349999993</v>
      </c>
      <c r="R783" s="31">
        <f>SUBTOTAL(9,$G$2:G783)</f>
        <v>384823.81</v>
      </c>
    </row>
    <row r="784" spans="1:18" ht="15.75" customHeight="1">
      <c r="A784" s="43">
        <v>273</v>
      </c>
      <c r="B784" s="28">
        <v>45692</v>
      </c>
      <c r="C784" s="48" t="s">
        <v>7139</v>
      </c>
      <c r="D784" s="52"/>
      <c r="E784" s="29"/>
      <c r="F784" s="35"/>
      <c r="G784" s="35"/>
      <c r="H784" s="35">
        <v>71.63</v>
      </c>
      <c r="I784" s="42"/>
      <c r="J784" s="147"/>
      <c r="K784" s="147" t="s">
        <v>793</v>
      </c>
      <c r="L784" s="239">
        <v>480203370</v>
      </c>
      <c r="M784" s="29"/>
      <c r="N784" s="29"/>
      <c r="O784" s="409"/>
      <c r="P784" s="31">
        <f t="shared" si="12"/>
        <v>220.49650000006659</v>
      </c>
      <c r="Q784" s="31">
        <f>SUBTOTAL(9,$F$2:F784)</f>
        <v>384603.31349999993</v>
      </c>
      <c r="R784" s="31">
        <f>SUBTOTAL(9,$G$2:G784)</f>
        <v>384823.81</v>
      </c>
    </row>
    <row r="785" spans="1:18" ht="15.75" customHeight="1">
      <c r="A785" s="43">
        <v>273</v>
      </c>
      <c r="B785" s="62">
        <v>45693</v>
      </c>
      <c r="C785" s="48" t="s">
        <v>1817</v>
      </c>
      <c r="D785" s="52" t="s">
        <v>5799</v>
      </c>
      <c r="E785" s="29"/>
      <c r="F785" s="35">
        <v>250</v>
      </c>
      <c r="G785" s="35"/>
      <c r="H785" s="35"/>
      <c r="I785" s="42" t="s">
        <v>91</v>
      </c>
      <c r="J785" s="147"/>
      <c r="K785" s="147"/>
      <c r="L785" s="239"/>
      <c r="M785" s="29"/>
      <c r="N785" s="13" t="s">
        <v>688</v>
      </c>
      <c r="O785" s="140"/>
      <c r="P785" s="31">
        <f t="shared" si="12"/>
        <v>-29.50349999993341</v>
      </c>
      <c r="Q785" s="31">
        <f>SUBTOTAL(9,$F$2:F785)</f>
        <v>384853.31349999993</v>
      </c>
      <c r="R785" s="31">
        <f>SUBTOTAL(9,$G$2:G785)</f>
        <v>384823.81</v>
      </c>
    </row>
    <row r="786" spans="1:18" ht="15.75" customHeight="1">
      <c r="A786" s="43">
        <v>273</v>
      </c>
      <c r="B786" s="62">
        <v>45694</v>
      </c>
      <c r="C786" s="111" t="s">
        <v>6268</v>
      </c>
      <c r="D786" s="111" t="s">
        <v>6271</v>
      </c>
      <c r="E786" s="29"/>
      <c r="F786" s="35">
        <v>506</v>
      </c>
      <c r="G786" s="35"/>
      <c r="H786" s="35"/>
      <c r="I786" s="42" t="s">
        <v>91</v>
      </c>
      <c r="J786" s="147"/>
      <c r="K786" s="147"/>
      <c r="L786" s="239"/>
      <c r="M786" s="29"/>
      <c r="N786" s="13" t="s">
        <v>688</v>
      </c>
      <c r="O786" s="140"/>
      <c r="P786" s="31">
        <f t="shared" si="12"/>
        <v>-535.50349999993341</v>
      </c>
      <c r="Q786" s="31">
        <f>SUBTOTAL(9,$F$2:F786)</f>
        <v>385359.31349999993</v>
      </c>
      <c r="R786" s="31">
        <f>SUBTOTAL(9,$G$2:G786)</f>
        <v>384823.81</v>
      </c>
    </row>
    <row r="787" spans="1:18" ht="15.75" customHeight="1">
      <c r="A787" s="43">
        <v>273</v>
      </c>
      <c r="B787" s="62">
        <v>45694</v>
      </c>
      <c r="C787" s="111" t="s">
        <v>6270</v>
      </c>
      <c r="D787" s="111" t="s">
        <v>6031</v>
      </c>
      <c r="E787" s="29"/>
      <c r="F787" s="35">
        <v>37</v>
      </c>
      <c r="G787" s="35"/>
      <c r="H787" s="35"/>
      <c r="I787" s="42" t="s">
        <v>91</v>
      </c>
      <c r="J787" s="147"/>
      <c r="K787" s="147"/>
      <c r="L787" s="239"/>
      <c r="M787" s="29"/>
      <c r="N787" s="13" t="s">
        <v>688</v>
      </c>
      <c r="O787" s="140"/>
      <c r="P787" s="31">
        <f t="shared" si="12"/>
        <v>-572.50349999993341</v>
      </c>
      <c r="Q787" s="31">
        <f>SUBTOTAL(9,$F$2:F787)</f>
        <v>385396.31349999993</v>
      </c>
      <c r="R787" s="31">
        <f>SUBTOTAL(9,$G$2:G787)</f>
        <v>384823.81</v>
      </c>
    </row>
    <row r="788" spans="1:18" ht="15.75" customHeight="1">
      <c r="A788" s="43">
        <v>273</v>
      </c>
      <c r="B788" s="62">
        <v>45710</v>
      </c>
      <c r="C788" s="48" t="s">
        <v>6298</v>
      </c>
      <c r="D788" s="52"/>
      <c r="E788" s="29"/>
      <c r="F788" s="35"/>
      <c r="G788" s="35"/>
      <c r="H788" s="35">
        <v>236.12</v>
      </c>
      <c r="I788" s="42"/>
      <c r="J788" s="147"/>
      <c r="K788" s="147"/>
      <c r="L788" s="239"/>
      <c r="M788" s="29"/>
      <c r="N788" s="13" t="s">
        <v>688</v>
      </c>
      <c r="O788" s="140"/>
      <c r="P788" s="31">
        <f t="shared" si="12"/>
        <v>-572.50349999993341</v>
      </c>
      <c r="Q788" s="31">
        <f>SUBTOTAL(9,$F$2:F788)</f>
        <v>385396.31349999993</v>
      </c>
      <c r="R788" s="31">
        <f>SUBTOTAL(9,$G$2:G788)</f>
        <v>384823.81</v>
      </c>
    </row>
    <row r="789" spans="1:18" ht="15.75" customHeight="1">
      <c r="A789" s="43">
        <v>273</v>
      </c>
      <c r="B789" s="62">
        <v>45738</v>
      </c>
      <c r="C789" s="48" t="s">
        <v>6339</v>
      </c>
      <c r="D789" s="52"/>
      <c r="E789" s="29"/>
      <c r="F789" s="35"/>
      <c r="G789" s="35"/>
      <c r="H789" s="35">
        <v>240.03</v>
      </c>
      <c r="I789" s="42"/>
      <c r="J789" s="147"/>
      <c r="K789" s="147" t="s">
        <v>4440</v>
      </c>
      <c r="L789" s="239"/>
      <c r="M789" s="29"/>
      <c r="N789" s="13" t="s">
        <v>688</v>
      </c>
      <c r="O789" s="140"/>
      <c r="P789" s="31">
        <f t="shared" si="12"/>
        <v>-572.50349999993341</v>
      </c>
      <c r="Q789" s="31">
        <f>SUBTOTAL(9,$F$2:F789)</f>
        <v>385396.31349999993</v>
      </c>
      <c r="R789" s="31">
        <f>SUBTOTAL(9,$G$2:G789)</f>
        <v>384823.81</v>
      </c>
    </row>
    <row r="790" spans="1:18" ht="15.75" customHeight="1">
      <c r="A790" s="43">
        <v>273</v>
      </c>
      <c r="B790" s="62">
        <v>45741</v>
      </c>
      <c r="C790" s="48" t="s">
        <v>2000</v>
      </c>
      <c r="D790" s="52"/>
      <c r="E790" s="29"/>
      <c r="F790" s="35">
        <v>146.80000000000001</v>
      </c>
      <c r="G790" s="35"/>
      <c r="H790" s="35"/>
      <c r="I790" s="42" t="s">
        <v>89</v>
      </c>
      <c r="J790" s="147"/>
      <c r="K790" s="147" t="s">
        <v>363</v>
      </c>
      <c r="L790" s="239"/>
      <c r="M790" s="29"/>
      <c r="N790" s="13" t="s">
        <v>688</v>
      </c>
      <c r="O790" s="140"/>
      <c r="P790" s="31">
        <f t="shared" si="12"/>
        <v>-719.30349999992177</v>
      </c>
      <c r="Q790" s="31">
        <f>SUBTOTAL(9,$F$2:F790)</f>
        <v>385543.11349999992</v>
      </c>
      <c r="R790" s="31">
        <f>SUBTOTAL(9,$G$2:G790)</f>
        <v>384823.81</v>
      </c>
    </row>
    <row r="791" spans="1:18" ht="15.75" customHeight="1">
      <c r="A791" s="43">
        <v>273</v>
      </c>
      <c r="B791" s="62">
        <v>45747</v>
      </c>
      <c r="C791" s="48" t="s">
        <v>6350</v>
      </c>
      <c r="D791" s="52"/>
      <c r="E791" s="29"/>
      <c r="F791" s="35"/>
      <c r="G791" s="35"/>
      <c r="H791" s="35">
        <v>140</v>
      </c>
      <c r="I791" s="42"/>
      <c r="J791" s="147"/>
      <c r="K791" s="147" t="s">
        <v>958</v>
      </c>
      <c r="L791" s="239"/>
      <c r="M791" s="29"/>
      <c r="N791" s="13" t="s">
        <v>688</v>
      </c>
      <c r="O791" s="140"/>
      <c r="P791" s="31">
        <f t="shared" si="12"/>
        <v>-719.30349999992177</v>
      </c>
      <c r="Q791" s="31">
        <f>SUBTOTAL(9,$F$2:F791)</f>
        <v>385543.11349999992</v>
      </c>
      <c r="R791" s="31">
        <f>SUBTOTAL(9,$G$2:G791)</f>
        <v>384823.81</v>
      </c>
    </row>
    <row r="792" spans="1:18" ht="15.75" customHeight="1">
      <c r="A792" s="43">
        <v>273</v>
      </c>
      <c r="B792" s="62">
        <v>45750</v>
      </c>
      <c r="C792" s="48" t="s">
        <v>6357</v>
      </c>
      <c r="D792" s="52"/>
      <c r="E792" s="29"/>
      <c r="F792" s="35"/>
      <c r="G792" s="35"/>
      <c r="H792" s="35">
        <v>126.8</v>
      </c>
      <c r="I792" s="42"/>
      <c r="J792" s="147"/>
      <c r="K792" s="147" t="s">
        <v>793</v>
      </c>
      <c r="L792" s="643">
        <v>450548089</v>
      </c>
      <c r="M792" s="29"/>
      <c r="N792" s="13" t="s">
        <v>688</v>
      </c>
      <c r="O792" s="140">
        <v>45774</v>
      </c>
      <c r="P792" s="31">
        <f t="shared" si="12"/>
        <v>-719.30349999992177</v>
      </c>
      <c r="Q792" s="31">
        <f>SUBTOTAL(9,$F$2:F792)</f>
        <v>385543.11349999992</v>
      </c>
      <c r="R792" s="31">
        <f>SUBTOTAL(9,$G$2:G792)</f>
        <v>384823.81</v>
      </c>
    </row>
    <row r="793" spans="1:18" ht="15.75" customHeight="1">
      <c r="A793" s="43">
        <v>273</v>
      </c>
      <c r="B793" s="62">
        <v>45754</v>
      </c>
      <c r="C793" s="48" t="s">
        <v>6358</v>
      </c>
      <c r="D793" s="111" t="s">
        <v>6031</v>
      </c>
      <c r="E793" s="643"/>
      <c r="F793" s="14">
        <v>163</v>
      </c>
      <c r="G793" s="14"/>
      <c r="H793" s="14"/>
      <c r="I793" s="13" t="s">
        <v>91</v>
      </c>
      <c r="J793" s="147"/>
      <c r="K793" s="147"/>
      <c r="L793" s="239"/>
      <c r="M793" s="29"/>
      <c r="N793" s="13" t="s">
        <v>688</v>
      </c>
      <c r="O793" s="140"/>
      <c r="P793" s="31">
        <f t="shared" si="12"/>
        <v>-882.30349999992177</v>
      </c>
      <c r="Q793" s="31">
        <f>SUBTOTAL(9,$F$2:F793)</f>
        <v>385706.11349999992</v>
      </c>
      <c r="R793" s="31">
        <f>SUBTOTAL(9,$G$2:G793)</f>
        <v>384823.81</v>
      </c>
    </row>
    <row r="794" spans="1:18" ht="15.75" customHeight="1">
      <c r="A794" s="43">
        <v>273</v>
      </c>
      <c r="B794" s="62">
        <v>45769</v>
      </c>
      <c r="C794" s="48" t="s">
        <v>6370</v>
      </c>
      <c r="D794" s="52"/>
      <c r="E794" s="29"/>
      <c r="F794" s="35"/>
      <c r="G794" s="35"/>
      <c r="H794" s="35">
        <v>240.03</v>
      </c>
      <c r="I794" s="42"/>
      <c r="J794" s="147"/>
      <c r="K794" s="147" t="s">
        <v>4440</v>
      </c>
      <c r="L794" s="239"/>
      <c r="M794" s="29"/>
      <c r="N794" s="13" t="s">
        <v>688</v>
      </c>
      <c r="O794" s="140"/>
      <c r="P794" s="31">
        <f t="shared" si="12"/>
        <v>-882.30349999992177</v>
      </c>
      <c r="Q794" s="31">
        <f>SUBTOTAL(9,$F$2:F794)</f>
        <v>385706.11349999992</v>
      </c>
      <c r="R794" s="31">
        <f>SUBTOTAL(9,$G$2:G794)</f>
        <v>384823.81</v>
      </c>
    </row>
    <row r="795" spans="1:18" ht="15.75" customHeight="1">
      <c r="A795" s="43">
        <v>273</v>
      </c>
      <c r="B795" s="62">
        <v>45776</v>
      </c>
      <c r="C795" s="48" t="s">
        <v>2000</v>
      </c>
      <c r="D795" s="52"/>
      <c r="E795" s="29"/>
      <c r="F795" s="35">
        <v>40.1</v>
      </c>
      <c r="G795" s="35"/>
      <c r="H795" s="35"/>
      <c r="I795" s="42" t="s">
        <v>89</v>
      </c>
      <c r="J795" s="147"/>
      <c r="K795" s="147" t="s">
        <v>1301</v>
      </c>
      <c r="L795" s="239">
        <v>13000</v>
      </c>
      <c r="M795" s="29"/>
      <c r="N795" s="13" t="s">
        <v>688</v>
      </c>
      <c r="O795" s="140"/>
      <c r="P795" s="31">
        <f t="shared" si="12"/>
        <v>-922.40349999989849</v>
      </c>
      <c r="Q795" s="31">
        <f>SUBTOTAL(9,$F$2:F795)</f>
        <v>385746.2134999999</v>
      </c>
      <c r="R795" s="31">
        <f>SUBTOTAL(9,$G$2:G795)</f>
        <v>384823.81</v>
      </c>
    </row>
    <row r="796" spans="1:18" ht="15.75" customHeight="1">
      <c r="A796" s="43">
        <v>273</v>
      </c>
      <c r="B796" s="62">
        <v>45788</v>
      </c>
      <c r="C796" s="48" t="s">
        <v>6467</v>
      </c>
      <c r="D796" s="52" t="s">
        <v>6112</v>
      </c>
      <c r="E796" s="29"/>
      <c r="F796" s="35">
        <v>650</v>
      </c>
      <c r="G796" s="35"/>
      <c r="H796" s="35"/>
      <c r="I796" s="42" t="s">
        <v>91</v>
      </c>
      <c r="J796" s="147"/>
      <c r="K796" s="147"/>
      <c r="L796" s="239"/>
      <c r="M796" s="29"/>
      <c r="N796" s="13" t="s">
        <v>688</v>
      </c>
      <c r="O796" s="140"/>
      <c r="P796" s="31">
        <f t="shared" si="12"/>
        <v>-1572.4034999998985</v>
      </c>
      <c r="Q796" s="31">
        <f>SUBTOTAL(9,$F$2:F796)</f>
        <v>386396.2134999999</v>
      </c>
      <c r="R796" s="31">
        <f>SUBTOTAL(9,$G$2:G796)</f>
        <v>384823.81</v>
      </c>
    </row>
    <row r="797" spans="1:18" ht="15.75" customHeight="1">
      <c r="A797" s="43">
        <v>273</v>
      </c>
      <c r="B797" s="62">
        <v>45791</v>
      </c>
      <c r="C797" s="48" t="s">
        <v>962</v>
      </c>
      <c r="D797" s="111"/>
      <c r="E797" s="29"/>
      <c r="F797" s="35"/>
      <c r="G797" s="35">
        <v>5000</v>
      </c>
      <c r="H797" s="35"/>
      <c r="I797" s="42" t="s">
        <v>91</v>
      </c>
      <c r="J797" s="147"/>
      <c r="K797" s="147"/>
      <c r="L797" s="239"/>
      <c r="M797" s="29"/>
      <c r="N797" s="13" t="s">
        <v>688</v>
      </c>
      <c r="O797" s="140"/>
      <c r="P797" s="31">
        <f t="shared" si="12"/>
        <v>3427.5965000001015</v>
      </c>
      <c r="Q797" s="31">
        <f>SUBTOTAL(9,$F$2:F797)</f>
        <v>386396.2134999999</v>
      </c>
      <c r="R797" s="31">
        <f>SUBTOTAL(9,$G$2:G797)</f>
        <v>389823.81</v>
      </c>
    </row>
    <row r="798" spans="1:18" ht="15.75" customHeight="1">
      <c r="A798" s="43">
        <v>273</v>
      </c>
      <c r="B798" s="62">
        <v>45799</v>
      </c>
      <c r="C798" s="48" t="s">
        <v>6425</v>
      </c>
      <c r="D798" s="111"/>
      <c r="E798" s="29"/>
      <c r="F798" s="35"/>
      <c r="G798" s="35"/>
      <c r="H798" s="35">
        <v>240.03</v>
      </c>
      <c r="I798" s="42"/>
      <c r="J798" s="147"/>
      <c r="K798" s="147" t="s">
        <v>4440</v>
      </c>
      <c r="L798" s="239"/>
      <c r="M798" s="29"/>
      <c r="N798" s="13" t="s">
        <v>688</v>
      </c>
      <c r="O798" s="140"/>
      <c r="P798" s="31">
        <f t="shared" si="12"/>
        <v>3427.5965000001015</v>
      </c>
      <c r="Q798" s="31">
        <f>SUBTOTAL(9,$F$2:F798)</f>
        <v>386396.2134999999</v>
      </c>
      <c r="R798" s="31">
        <f>SUBTOTAL(9,$G$2:G798)</f>
        <v>389823.81</v>
      </c>
    </row>
    <row r="799" spans="1:18" ht="15.75" customHeight="1">
      <c r="A799" s="43">
        <v>273</v>
      </c>
      <c r="B799" s="62">
        <v>45804</v>
      </c>
      <c r="C799" s="48" t="s">
        <v>962</v>
      </c>
      <c r="D799" s="111"/>
      <c r="E799" s="29"/>
      <c r="F799" s="35"/>
      <c r="G799" s="35">
        <v>5000</v>
      </c>
      <c r="H799" s="35"/>
      <c r="I799" s="42" t="s">
        <v>91</v>
      </c>
      <c r="J799" s="147"/>
      <c r="K799" s="147"/>
      <c r="L799" s="239"/>
      <c r="M799" s="29"/>
      <c r="N799" s="13" t="s">
        <v>688</v>
      </c>
      <c r="O799" s="140"/>
      <c r="P799" s="31">
        <f t="shared" si="12"/>
        <v>8427.5965000001015</v>
      </c>
      <c r="Q799" s="31">
        <f>SUBTOTAL(9,$F$2:F799)</f>
        <v>386396.2134999999</v>
      </c>
      <c r="R799" s="31">
        <f>SUBTOTAL(9,$G$2:G799)</f>
        <v>394823.81</v>
      </c>
    </row>
    <row r="800" spans="1:18" ht="15.75" customHeight="1">
      <c r="A800" s="43">
        <v>273</v>
      </c>
      <c r="B800" s="62">
        <v>45804</v>
      </c>
      <c r="C800" s="48" t="s">
        <v>6433</v>
      </c>
      <c r="D800" s="52"/>
      <c r="E800" s="29"/>
      <c r="F800" s="35">
        <v>1416</v>
      </c>
      <c r="G800" s="35"/>
      <c r="H800" s="35"/>
      <c r="I800" s="42" t="s">
        <v>91</v>
      </c>
      <c r="J800" s="147"/>
      <c r="K800" s="147" t="s">
        <v>697</v>
      </c>
      <c r="L800" s="239">
        <v>691</v>
      </c>
      <c r="M800" s="29"/>
      <c r="N800" s="13" t="s">
        <v>688</v>
      </c>
      <c r="O800" s="140"/>
      <c r="P800" s="31">
        <f t="shared" si="12"/>
        <v>7011.5965000001015</v>
      </c>
      <c r="Q800" s="31">
        <f>SUBTOTAL(9,$F$2:F800)</f>
        <v>387812.2134999999</v>
      </c>
      <c r="R800" s="31">
        <f>SUBTOTAL(9,$G$2:G800)</f>
        <v>394823.81</v>
      </c>
    </row>
    <row r="801" spans="1:18" ht="15.75" customHeight="1">
      <c r="A801" s="43">
        <v>273</v>
      </c>
      <c r="B801" s="62">
        <v>45818</v>
      </c>
      <c r="C801" s="395" t="s">
        <v>6464</v>
      </c>
      <c r="D801" s="52" t="s">
        <v>5799</v>
      </c>
      <c r="E801" s="29"/>
      <c r="F801" s="35">
        <v>250</v>
      </c>
      <c r="G801" s="35"/>
      <c r="H801" s="35"/>
      <c r="I801" s="42" t="s">
        <v>91</v>
      </c>
      <c r="J801" s="147"/>
      <c r="K801" s="147"/>
      <c r="L801" s="239"/>
      <c r="M801" s="29"/>
      <c r="N801" s="13" t="s">
        <v>688</v>
      </c>
      <c r="O801" s="140"/>
      <c r="P801" s="31">
        <f t="shared" si="12"/>
        <v>6761.5965000001015</v>
      </c>
      <c r="Q801" s="31">
        <f>SUBTOTAL(9,$F$2:F801)</f>
        <v>388062.2134999999</v>
      </c>
      <c r="R801" s="31">
        <f>SUBTOTAL(9,$G$2:G801)</f>
        <v>394823.81</v>
      </c>
    </row>
    <row r="802" spans="1:18" ht="15.75" customHeight="1">
      <c r="A802" s="43">
        <v>273</v>
      </c>
      <c r="B802" s="62">
        <v>45818</v>
      </c>
      <c r="C802" s="48" t="s">
        <v>6465</v>
      </c>
      <c r="D802" s="52" t="s">
        <v>5799</v>
      </c>
      <c r="E802" s="29"/>
      <c r="F802" s="35">
        <v>400</v>
      </c>
      <c r="G802" s="35"/>
      <c r="H802" s="35"/>
      <c r="I802" s="42"/>
      <c r="J802" s="147"/>
      <c r="K802" s="147"/>
      <c r="L802" s="239"/>
      <c r="M802" s="29"/>
      <c r="N802" s="13" t="s">
        <v>688</v>
      </c>
      <c r="O802" s="140"/>
      <c r="P802" s="31">
        <f t="shared" si="12"/>
        <v>6361.5965000001015</v>
      </c>
      <c r="Q802" s="31">
        <f>SUBTOTAL(9,$F$2:F802)</f>
        <v>388462.2134999999</v>
      </c>
      <c r="R802" s="31">
        <f>SUBTOTAL(9,$G$2:G802)</f>
        <v>394823.81</v>
      </c>
    </row>
    <row r="803" spans="1:18" ht="15.75" customHeight="1">
      <c r="A803" s="43">
        <v>273</v>
      </c>
      <c r="B803" s="28">
        <v>45834</v>
      </c>
      <c r="C803" s="48" t="s">
        <v>6946</v>
      </c>
      <c r="D803" s="52"/>
      <c r="E803" s="29"/>
      <c r="F803" s="35"/>
      <c r="G803" s="35"/>
      <c r="H803" s="35">
        <v>373.86</v>
      </c>
      <c r="I803" s="42"/>
      <c r="J803" s="147"/>
      <c r="K803" s="147" t="s">
        <v>6945</v>
      </c>
      <c r="L803" s="239">
        <v>365431</v>
      </c>
      <c r="M803" s="29"/>
      <c r="N803" s="13" t="s">
        <v>688</v>
      </c>
      <c r="O803" s="140"/>
      <c r="P803" s="31">
        <f t="shared" si="12"/>
        <v>6361.5965000001015</v>
      </c>
      <c r="Q803" s="31">
        <f>SUBTOTAL(9,$F$2:F803)</f>
        <v>388462.2134999999</v>
      </c>
      <c r="R803" s="31">
        <f>SUBTOTAL(9,$G$2:G803)</f>
        <v>394823.81</v>
      </c>
    </row>
    <row r="804" spans="1:18" ht="15.75" customHeight="1">
      <c r="A804" s="43">
        <v>273</v>
      </c>
      <c r="B804" s="62">
        <v>45838</v>
      </c>
      <c r="C804" s="48" t="s">
        <v>6508</v>
      </c>
      <c r="D804" s="52"/>
      <c r="E804" s="29"/>
      <c r="F804" s="35"/>
      <c r="G804" s="35"/>
      <c r="H804" s="35">
        <v>240.03</v>
      </c>
      <c r="I804" s="42"/>
      <c r="J804" s="147"/>
      <c r="K804" s="147" t="s">
        <v>968</v>
      </c>
      <c r="L804" s="239"/>
      <c r="M804" s="29"/>
      <c r="N804" s="13" t="s">
        <v>688</v>
      </c>
      <c r="O804" s="140"/>
      <c r="P804" s="31">
        <f t="shared" si="12"/>
        <v>6361.5965000001015</v>
      </c>
      <c r="Q804" s="31">
        <f>SUBTOTAL(9,$F$2:F804)</f>
        <v>388462.2134999999</v>
      </c>
      <c r="R804" s="31">
        <f>SUBTOTAL(9,$G$2:G804)</f>
        <v>394823.81</v>
      </c>
    </row>
    <row r="805" spans="1:18" ht="15.75" customHeight="1">
      <c r="A805" s="43">
        <v>273</v>
      </c>
      <c r="B805" s="28">
        <v>45839</v>
      </c>
      <c r="C805" s="48" t="s">
        <v>6948</v>
      </c>
      <c r="D805" s="52"/>
      <c r="E805" s="29"/>
      <c r="F805" s="35"/>
      <c r="G805" s="35"/>
      <c r="H805" s="35">
        <v>1781.2</v>
      </c>
      <c r="I805" s="42"/>
      <c r="J805" s="147"/>
      <c r="K805" s="147" t="s">
        <v>6012</v>
      </c>
      <c r="L805" s="239">
        <v>30088782</v>
      </c>
      <c r="M805" s="29"/>
      <c r="N805" s="13" t="s">
        <v>688</v>
      </c>
      <c r="O805" s="140"/>
      <c r="P805" s="31">
        <f t="shared" si="12"/>
        <v>6361.5965000001015</v>
      </c>
      <c r="Q805" s="31">
        <f>SUBTOTAL(9,$F$2:F805)</f>
        <v>388462.2134999999</v>
      </c>
      <c r="R805" s="31">
        <f>SUBTOTAL(9,$G$2:G805)</f>
        <v>394823.81</v>
      </c>
    </row>
    <row r="806" spans="1:18" ht="15.75" customHeight="1">
      <c r="A806" s="43">
        <v>273</v>
      </c>
      <c r="B806" s="62">
        <v>45848</v>
      </c>
      <c r="C806" s="48" t="s">
        <v>6479</v>
      </c>
      <c r="D806" s="52"/>
      <c r="E806" s="29"/>
      <c r="F806" s="35"/>
      <c r="G806" s="35"/>
      <c r="H806" s="35">
        <v>679.86</v>
      </c>
      <c r="I806" s="42"/>
      <c r="J806" s="147"/>
      <c r="K806" s="147" t="s">
        <v>793</v>
      </c>
      <c r="L806" s="395">
        <v>410876356</v>
      </c>
      <c r="M806" s="29"/>
      <c r="N806" s="13" t="s">
        <v>688</v>
      </c>
      <c r="O806" s="140"/>
      <c r="P806" s="31">
        <f t="shared" si="12"/>
        <v>6361.5965000001015</v>
      </c>
      <c r="Q806" s="31">
        <f>SUBTOTAL(9,$F$2:F806)</f>
        <v>388462.2134999999</v>
      </c>
      <c r="R806" s="31">
        <f>SUBTOTAL(9,$G$2:G806)</f>
        <v>394823.81</v>
      </c>
    </row>
    <row r="807" spans="1:18" ht="15.75" customHeight="1">
      <c r="A807" s="43">
        <v>273</v>
      </c>
      <c r="B807" s="62">
        <v>45848</v>
      </c>
      <c r="C807" s="48" t="s">
        <v>6536</v>
      </c>
      <c r="D807" s="29" t="s">
        <v>5812</v>
      </c>
      <c r="E807" s="643"/>
      <c r="F807" s="35">
        <v>350</v>
      </c>
      <c r="G807" s="35"/>
      <c r="H807" s="35"/>
      <c r="I807" s="42" t="s">
        <v>91</v>
      </c>
      <c r="J807" s="147"/>
      <c r="K807" s="147"/>
      <c r="L807" s="239"/>
      <c r="M807" s="29"/>
      <c r="N807" s="13" t="s">
        <v>688</v>
      </c>
      <c r="O807" s="140"/>
      <c r="P807" s="31">
        <f t="shared" si="12"/>
        <v>6011.5965000001015</v>
      </c>
      <c r="Q807" s="31">
        <f>SUBTOTAL(9,$F$2:F807)</f>
        <v>388812.2134999999</v>
      </c>
      <c r="R807" s="31">
        <f>SUBTOTAL(9,$G$2:G807)</f>
        <v>394823.81</v>
      </c>
    </row>
    <row r="808" spans="1:18" ht="15.75" customHeight="1">
      <c r="A808" s="43">
        <v>273</v>
      </c>
      <c r="B808" s="62">
        <v>45859</v>
      </c>
      <c r="C808" s="48" t="s">
        <v>6588</v>
      </c>
      <c r="D808" s="52"/>
      <c r="E808" s="29"/>
      <c r="F808" s="35">
        <v>2832</v>
      </c>
      <c r="G808" s="35"/>
      <c r="H808" s="35"/>
      <c r="I808" s="42" t="s">
        <v>91</v>
      </c>
      <c r="J808" s="147"/>
      <c r="K808" s="147" t="s">
        <v>697</v>
      </c>
      <c r="L808" s="239">
        <v>725</v>
      </c>
      <c r="M808" s="29"/>
      <c r="N808" s="13" t="s">
        <v>688</v>
      </c>
      <c r="O808" s="140"/>
      <c r="P808" s="31">
        <f t="shared" si="12"/>
        <v>3179.5965000001015</v>
      </c>
      <c r="Q808" s="31">
        <f>SUBTOTAL(9,$F$2:F808)</f>
        <v>391644.2134999999</v>
      </c>
      <c r="R808" s="31">
        <f>SUBTOTAL(9,$G$2:G808)</f>
        <v>394823.81</v>
      </c>
    </row>
    <row r="809" spans="1:18" ht="15.75" customHeight="1">
      <c r="A809" s="43">
        <v>273</v>
      </c>
      <c r="B809" s="62">
        <v>45860</v>
      </c>
      <c r="C809" s="48" t="s">
        <v>6544</v>
      </c>
      <c r="D809" s="52"/>
      <c r="E809" s="29"/>
      <c r="F809" s="35"/>
      <c r="G809" s="35"/>
      <c r="H809" s="35">
        <v>240.03</v>
      </c>
      <c r="I809" s="42"/>
      <c r="J809" s="147"/>
      <c r="K809" s="147" t="s">
        <v>968</v>
      </c>
      <c r="L809" s="239"/>
      <c r="M809" s="29"/>
      <c r="N809" s="13" t="s">
        <v>688</v>
      </c>
      <c r="O809" s="140"/>
      <c r="P809" s="31">
        <f t="shared" si="12"/>
        <v>3179.5965000001015</v>
      </c>
      <c r="Q809" s="31">
        <f>SUBTOTAL(9,$F$2:F809)</f>
        <v>391644.2134999999</v>
      </c>
      <c r="R809" s="31">
        <f>SUBTOTAL(9,$G$2:G809)</f>
        <v>394823.81</v>
      </c>
    </row>
    <row r="810" spans="1:18" ht="15.75" customHeight="1">
      <c r="A810" s="43">
        <v>273</v>
      </c>
      <c r="B810" s="62">
        <v>45867</v>
      </c>
      <c r="C810" s="48" t="s">
        <v>1016</v>
      </c>
      <c r="D810" s="52"/>
      <c r="E810" s="29"/>
      <c r="F810" s="35">
        <v>90</v>
      </c>
      <c r="G810" s="35"/>
      <c r="H810" s="35"/>
      <c r="I810" s="42" t="s">
        <v>89</v>
      </c>
      <c r="J810" s="147"/>
      <c r="K810" s="147" t="s">
        <v>2651</v>
      </c>
      <c r="L810" s="239">
        <v>13170</v>
      </c>
      <c r="M810" s="29"/>
      <c r="N810" s="13" t="s">
        <v>688</v>
      </c>
      <c r="O810" s="140"/>
      <c r="P810" s="31">
        <f t="shared" si="12"/>
        <v>3089.5965000001015</v>
      </c>
      <c r="Q810" s="31">
        <f>SUBTOTAL(9,$F$2:F810)</f>
        <v>391734.2134999999</v>
      </c>
      <c r="R810" s="31">
        <f>SUBTOTAL(9,$G$2:G810)</f>
        <v>394823.81</v>
      </c>
    </row>
    <row r="811" spans="1:18" ht="15.75" customHeight="1">
      <c r="A811" s="43">
        <v>273</v>
      </c>
      <c r="B811" s="62">
        <v>45875</v>
      </c>
      <c r="C811" s="48" t="s">
        <v>6467</v>
      </c>
      <c r="D811" s="52" t="s">
        <v>6031</v>
      </c>
      <c r="E811" s="29"/>
      <c r="F811" s="35">
        <v>498</v>
      </c>
      <c r="G811" s="35"/>
      <c r="H811" s="35"/>
      <c r="I811" s="42" t="s">
        <v>91</v>
      </c>
      <c r="J811" s="147"/>
      <c r="K811" s="147"/>
      <c r="L811" s="239"/>
      <c r="M811" s="29"/>
      <c r="N811" s="13" t="s">
        <v>688</v>
      </c>
      <c r="O811" s="140"/>
      <c r="P811" s="31">
        <f t="shared" si="12"/>
        <v>2591.5965000001015</v>
      </c>
      <c r="Q811" s="31">
        <f>SUBTOTAL(9,$F$2:F811)</f>
        <v>392232.2134999999</v>
      </c>
      <c r="R811" s="31">
        <f>SUBTOTAL(9,$G$2:G811)</f>
        <v>394823.81</v>
      </c>
    </row>
    <row r="812" spans="1:18" ht="15.75" customHeight="1">
      <c r="A812" s="43">
        <v>273</v>
      </c>
      <c r="B812" s="62">
        <v>45875</v>
      </c>
      <c r="C812" s="48" t="s">
        <v>6606</v>
      </c>
      <c r="D812" s="52"/>
      <c r="E812" s="29"/>
      <c r="F812" s="35"/>
      <c r="G812" s="35"/>
      <c r="H812" s="35">
        <v>262.76</v>
      </c>
      <c r="I812" s="42"/>
      <c r="J812" s="147"/>
      <c r="K812" s="147" t="s">
        <v>2657</v>
      </c>
      <c r="L812" s="239">
        <v>421238213</v>
      </c>
      <c r="M812" s="29"/>
      <c r="N812" s="13" t="s">
        <v>688</v>
      </c>
      <c r="O812" s="140"/>
      <c r="P812" s="31">
        <f t="shared" si="12"/>
        <v>2591.5965000001015</v>
      </c>
      <c r="Q812" s="31">
        <f>SUBTOTAL(9,$F$2:F812)</f>
        <v>392232.2134999999</v>
      </c>
      <c r="R812" s="31">
        <f>SUBTOTAL(9,$G$2:G812)</f>
        <v>394823.81</v>
      </c>
    </row>
    <row r="813" spans="1:18" ht="15.75" customHeight="1">
      <c r="A813" s="43">
        <v>273</v>
      </c>
      <c r="B813" s="62">
        <v>45888</v>
      </c>
      <c r="C813" s="48" t="s">
        <v>6627</v>
      </c>
      <c r="D813" s="52"/>
      <c r="E813" s="29"/>
      <c r="F813" s="35">
        <v>354</v>
      </c>
      <c r="G813" s="35"/>
      <c r="H813" s="35"/>
      <c r="I813" s="42" t="s">
        <v>91</v>
      </c>
      <c r="J813" s="147"/>
      <c r="K813" s="147" t="s">
        <v>697</v>
      </c>
      <c r="L813" s="239">
        <v>743</v>
      </c>
      <c r="M813" s="29"/>
      <c r="N813" s="13" t="s">
        <v>688</v>
      </c>
      <c r="O813" s="140"/>
      <c r="P813" s="31">
        <f t="shared" si="12"/>
        <v>2237.5965000001015</v>
      </c>
      <c r="Q813" s="31">
        <f>SUBTOTAL(9,$F$2:F813)</f>
        <v>392586.2134999999</v>
      </c>
      <c r="R813" s="31">
        <f>SUBTOTAL(9,$G$2:G813)</f>
        <v>394823.81</v>
      </c>
    </row>
    <row r="814" spans="1:18" ht="15.75" customHeight="1">
      <c r="A814" s="43">
        <v>273</v>
      </c>
      <c r="B814" s="62">
        <v>45891</v>
      </c>
      <c r="C814" s="48" t="s">
        <v>6644</v>
      </c>
      <c r="D814" s="52"/>
      <c r="E814" s="29"/>
      <c r="F814" s="35"/>
      <c r="G814" s="35"/>
      <c r="H814" s="35">
        <v>240.03</v>
      </c>
      <c r="I814" s="42"/>
      <c r="J814" s="147"/>
      <c r="K814" s="147" t="s">
        <v>968</v>
      </c>
      <c r="L814" s="239"/>
      <c r="M814" s="29"/>
      <c r="N814" s="13" t="s">
        <v>688</v>
      </c>
      <c r="O814" s="140"/>
      <c r="P814" s="31">
        <f t="shared" si="12"/>
        <v>2237.5965000001015</v>
      </c>
      <c r="Q814" s="31">
        <f>SUBTOTAL(9,$F$2:F814)</f>
        <v>392586.2134999999</v>
      </c>
      <c r="R814" s="31">
        <f>SUBTOTAL(9,$G$2:G814)</f>
        <v>394823.81</v>
      </c>
    </row>
    <row r="815" spans="1:18" ht="15.75" customHeight="1">
      <c r="A815" s="43">
        <v>273</v>
      </c>
      <c r="B815" s="28">
        <v>45897</v>
      </c>
      <c r="C815" s="48" t="s">
        <v>6944</v>
      </c>
      <c r="D815" s="52"/>
      <c r="E815" s="29"/>
      <c r="F815" s="35"/>
      <c r="G815" s="35"/>
      <c r="H815" s="35">
        <v>193.86</v>
      </c>
      <c r="I815" s="42"/>
      <c r="J815" s="147"/>
      <c r="K815" s="147" t="s">
        <v>6945</v>
      </c>
      <c r="L815" s="239">
        <v>3710532</v>
      </c>
      <c r="M815" s="29"/>
      <c r="N815" s="13" t="s">
        <v>688</v>
      </c>
      <c r="O815" s="140"/>
      <c r="P815" s="31">
        <f t="shared" si="12"/>
        <v>2237.5965000001015</v>
      </c>
      <c r="Q815" s="31">
        <f>SUBTOTAL(9,$F$2:F815)</f>
        <v>392586.2134999999</v>
      </c>
      <c r="R815" s="31">
        <f>SUBTOTAL(9,$G$2:G815)</f>
        <v>394823.81</v>
      </c>
    </row>
    <row r="816" spans="1:18" ht="15.75" customHeight="1">
      <c r="A816" s="43">
        <v>273</v>
      </c>
      <c r="B816" s="28">
        <v>45901</v>
      </c>
      <c r="C816" s="48" t="s">
        <v>6818</v>
      </c>
      <c r="D816" s="52"/>
      <c r="E816" s="29"/>
      <c r="F816" s="35"/>
      <c r="G816" s="35"/>
      <c r="H816" s="35">
        <v>1787.2</v>
      </c>
      <c r="I816" s="42"/>
      <c r="J816" s="147"/>
      <c r="K816" s="147" t="s">
        <v>6012</v>
      </c>
      <c r="L816" s="239">
        <v>30097855</v>
      </c>
      <c r="M816" s="29"/>
      <c r="N816" s="13" t="s">
        <v>688</v>
      </c>
      <c r="O816" s="140"/>
      <c r="P816" s="31">
        <f t="shared" si="12"/>
        <v>2237.5965000001015</v>
      </c>
      <c r="Q816" s="31">
        <f>SUBTOTAL(9,$F$2:F816)</f>
        <v>392586.2134999999</v>
      </c>
      <c r="R816" s="31">
        <f>SUBTOTAL(9,$G$2:G816)</f>
        <v>394823.81</v>
      </c>
    </row>
    <row r="817" spans="1:18" ht="15.75" customHeight="1">
      <c r="A817" s="43">
        <v>273</v>
      </c>
      <c r="B817" s="28">
        <v>45922</v>
      </c>
      <c r="C817" s="48" t="s">
        <v>6820</v>
      </c>
      <c r="D817" s="52"/>
      <c r="E817" s="29"/>
      <c r="F817" s="35"/>
      <c r="G817" s="35"/>
      <c r="H817" s="35">
        <v>240.03</v>
      </c>
      <c r="I817" s="42"/>
      <c r="J817" s="147"/>
      <c r="K817" s="147" t="s">
        <v>968</v>
      </c>
      <c r="L817" s="239">
        <v>61447359</v>
      </c>
      <c r="M817" s="29"/>
      <c r="N817" s="13" t="s">
        <v>688</v>
      </c>
      <c r="O817" s="140"/>
      <c r="P817" s="31">
        <f t="shared" si="12"/>
        <v>2237.5965000001015</v>
      </c>
      <c r="Q817" s="31">
        <f>SUBTOTAL(9,$F$2:F817)</f>
        <v>392586.2134999999</v>
      </c>
      <c r="R817" s="31">
        <f>SUBTOTAL(9,$G$2:G817)</f>
        <v>394823.81</v>
      </c>
    </row>
    <row r="818" spans="1:18" ht="15.75" customHeight="1">
      <c r="A818" s="43">
        <v>273</v>
      </c>
      <c r="B818" s="28">
        <v>45951</v>
      </c>
      <c r="C818" s="48" t="s">
        <v>6748</v>
      </c>
      <c r="D818" s="52"/>
      <c r="E818" s="29"/>
      <c r="F818" s="35">
        <v>708</v>
      </c>
      <c r="G818" s="35"/>
      <c r="H818" s="35"/>
      <c r="I818" s="42" t="s">
        <v>91</v>
      </c>
      <c r="J818" s="147"/>
      <c r="K818" s="147" t="s">
        <v>697</v>
      </c>
      <c r="L818" s="239">
        <v>764</v>
      </c>
      <c r="M818" s="29"/>
      <c r="N818" s="13" t="s">
        <v>688</v>
      </c>
      <c r="O818" s="140"/>
      <c r="P818" s="31">
        <f t="shared" si="12"/>
        <v>1529.5965000001015</v>
      </c>
      <c r="Q818" s="31">
        <f>SUBTOTAL(9,$F$2:F818)</f>
        <v>393294.2134999999</v>
      </c>
      <c r="R818" s="31">
        <f>SUBTOTAL(9,$G$2:G818)</f>
        <v>394823.81</v>
      </c>
    </row>
    <row r="819" spans="1:18" ht="15.75" customHeight="1">
      <c r="A819" s="43">
        <v>273</v>
      </c>
      <c r="B819" s="28">
        <v>45952</v>
      </c>
      <c r="C819" s="48" t="s">
        <v>6819</v>
      </c>
      <c r="D819" s="52"/>
      <c r="E819" s="29"/>
      <c r="F819" s="35"/>
      <c r="G819" s="35"/>
      <c r="H819" s="35">
        <v>240.03</v>
      </c>
      <c r="I819" s="42"/>
      <c r="J819" s="147"/>
      <c r="K819" s="147" t="s">
        <v>968</v>
      </c>
      <c r="L819" s="239">
        <v>61447359</v>
      </c>
      <c r="M819" s="29"/>
      <c r="N819" s="13" t="s">
        <v>688</v>
      </c>
      <c r="O819" s="140"/>
      <c r="P819" s="31">
        <f t="shared" ref="P819:P841" si="13">R819-Q819</f>
        <v>1529.5965000001015</v>
      </c>
      <c r="Q819" s="31">
        <f>SUBTOTAL(9,$F$2:F819)</f>
        <v>393294.2134999999</v>
      </c>
      <c r="R819" s="31">
        <f>SUBTOTAL(9,$G$2:G819)</f>
        <v>394823.81</v>
      </c>
    </row>
    <row r="820" spans="1:18" ht="15.75" customHeight="1">
      <c r="A820" s="43">
        <v>273</v>
      </c>
      <c r="B820" s="28">
        <v>45971</v>
      </c>
      <c r="C820" s="48" t="s">
        <v>6831</v>
      </c>
      <c r="D820" s="52"/>
      <c r="E820" s="29"/>
      <c r="F820" s="35">
        <v>128.04</v>
      </c>
      <c r="G820" s="35"/>
      <c r="H820" s="35"/>
      <c r="I820" s="42" t="s">
        <v>89</v>
      </c>
      <c r="J820" s="147"/>
      <c r="K820" s="147" t="s">
        <v>2823</v>
      </c>
      <c r="L820" s="239">
        <v>951175</v>
      </c>
      <c r="M820" s="29"/>
      <c r="N820" s="13" t="s">
        <v>688</v>
      </c>
      <c r="O820" s="140"/>
      <c r="P820" s="31">
        <f t="shared" si="13"/>
        <v>1401.5565000001225</v>
      </c>
      <c r="Q820" s="31">
        <f>SUBTOTAL(9,$F$2:F820)</f>
        <v>393422.25349999988</v>
      </c>
      <c r="R820" s="31">
        <f>SUBTOTAL(9,$G$2:G820)</f>
        <v>394823.81</v>
      </c>
    </row>
    <row r="821" spans="1:18" ht="15.75" customHeight="1">
      <c r="A821" s="43">
        <v>273</v>
      </c>
      <c r="B821" s="28">
        <v>45981</v>
      </c>
      <c r="C821" s="52" t="s">
        <v>6808</v>
      </c>
      <c r="D821" s="52"/>
      <c r="E821" s="29"/>
      <c r="F821" s="30"/>
      <c r="G821" s="30"/>
      <c r="H821" s="35">
        <v>1808.4</v>
      </c>
      <c r="I821" s="42"/>
      <c r="J821" s="128"/>
      <c r="K821" s="29" t="s">
        <v>29</v>
      </c>
      <c r="L821" s="29"/>
      <c r="M821" s="29"/>
      <c r="N821" s="29"/>
      <c r="O821" s="140"/>
      <c r="P821" s="31">
        <f t="shared" si="13"/>
        <v>1401.5565000001225</v>
      </c>
      <c r="Q821" s="31">
        <f>SUBTOTAL(9,$F$2:F821)</f>
        <v>393422.25349999988</v>
      </c>
      <c r="R821" s="31">
        <f>SUBTOTAL(9,$G$2:G821)</f>
        <v>394823.81</v>
      </c>
    </row>
    <row r="822" spans="1:18" ht="15.75" customHeight="1">
      <c r="A822" s="43">
        <v>273</v>
      </c>
      <c r="B822" s="28">
        <v>45983</v>
      </c>
      <c r="C822" s="48" t="s">
        <v>6834</v>
      </c>
      <c r="D822" s="52"/>
      <c r="E822" s="29"/>
      <c r="F822" s="35"/>
      <c r="G822" s="35"/>
      <c r="H822" s="35">
        <v>240.03</v>
      </c>
      <c r="I822" s="42"/>
      <c r="J822" s="147"/>
      <c r="K822" s="147" t="s">
        <v>968</v>
      </c>
      <c r="L822" s="239"/>
      <c r="M822" s="29"/>
      <c r="N822" s="13" t="s">
        <v>688</v>
      </c>
      <c r="O822" s="140"/>
      <c r="P822" s="31">
        <f t="shared" si="13"/>
        <v>1401.5565000001225</v>
      </c>
      <c r="Q822" s="31">
        <f>SUBTOTAL(9,$F$2:F822)</f>
        <v>393422.25349999988</v>
      </c>
      <c r="R822" s="31">
        <f>SUBTOTAL(9,$G$2:G822)</f>
        <v>394823.81</v>
      </c>
    </row>
    <row r="823" spans="1:18" ht="15.75" customHeight="1">
      <c r="A823" s="43">
        <v>273</v>
      </c>
      <c r="B823" s="28">
        <v>45987</v>
      </c>
      <c r="C823" s="48" t="s">
        <v>6866</v>
      </c>
      <c r="D823" s="52"/>
      <c r="E823" s="29"/>
      <c r="F823" s="35">
        <v>4051</v>
      </c>
      <c r="G823" s="35"/>
      <c r="H823" s="35"/>
      <c r="I823" s="42" t="s">
        <v>91</v>
      </c>
      <c r="J823" s="147"/>
      <c r="K823" s="147" t="s">
        <v>4536</v>
      </c>
      <c r="L823" s="239"/>
      <c r="M823" s="29"/>
      <c r="N823" s="13" t="s">
        <v>688</v>
      </c>
      <c r="O823" s="140"/>
      <c r="P823" s="31">
        <f t="shared" si="13"/>
        <v>-2649.4434999998775</v>
      </c>
      <c r="Q823" s="31">
        <f>SUBTOTAL(9,$F$2:F823)</f>
        <v>397473.25349999988</v>
      </c>
      <c r="R823" s="31">
        <f>SUBTOTAL(9,$G$2:G823)</f>
        <v>394823.81</v>
      </c>
    </row>
    <row r="824" spans="1:18" ht="15.75" customHeight="1">
      <c r="A824" s="43">
        <v>273</v>
      </c>
      <c r="B824" s="28">
        <v>45991</v>
      </c>
      <c r="C824" s="48" t="s">
        <v>6817</v>
      </c>
      <c r="D824" s="52"/>
      <c r="E824" s="29"/>
      <c r="F824" s="35"/>
      <c r="G824" s="35"/>
      <c r="H824" s="35">
        <v>209.29</v>
      </c>
      <c r="I824" s="42"/>
      <c r="J824" s="147"/>
      <c r="K824" s="29" t="s">
        <v>451</v>
      </c>
      <c r="L824" s="239">
        <v>7721</v>
      </c>
      <c r="M824" s="29"/>
      <c r="N824" s="29"/>
      <c r="O824" s="140"/>
      <c r="P824" s="31">
        <f t="shared" si="13"/>
        <v>-2649.4434999998775</v>
      </c>
      <c r="Q824" s="31">
        <f>SUBTOTAL(9,$F$2:F824)</f>
        <v>397473.25349999988</v>
      </c>
      <c r="R824" s="31">
        <f>SUBTOTAL(9,$G$2:G824)</f>
        <v>394823.81</v>
      </c>
    </row>
    <row r="825" spans="1:18" ht="15.75" customHeight="1">
      <c r="A825" s="43">
        <v>273</v>
      </c>
      <c r="B825" s="28">
        <v>45993</v>
      </c>
      <c r="C825" s="48" t="s">
        <v>962</v>
      </c>
      <c r="D825" s="52"/>
      <c r="E825" s="29"/>
      <c r="F825" s="35"/>
      <c r="G825" s="35">
        <v>5000</v>
      </c>
      <c r="H825" s="35"/>
      <c r="I825" s="42"/>
      <c r="J825" s="147"/>
      <c r="K825" s="147" t="s">
        <v>6890</v>
      </c>
      <c r="L825" s="239">
        <v>13017</v>
      </c>
      <c r="M825" s="29"/>
      <c r="N825" s="13" t="s">
        <v>688</v>
      </c>
      <c r="O825" s="140"/>
      <c r="P825" s="31">
        <f t="shared" si="13"/>
        <v>2350.5565000001225</v>
      </c>
      <c r="Q825" s="31">
        <f>SUBTOTAL(9,$F$2:F825)</f>
        <v>397473.25349999988</v>
      </c>
      <c r="R825" s="31">
        <f>SUBTOTAL(9,$G$2:G825)</f>
        <v>399823.81</v>
      </c>
    </row>
    <row r="826" spans="1:18" ht="15.75" customHeight="1">
      <c r="A826" s="43">
        <v>273</v>
      </c>
      <c r="B826" s="28">
        <v>45999</v>
      </c>
      <c r="C826" s="48" t="s">
        <v>6898</v>
      </c>
      <c r="D826" s="52" t="s">
        <v>6031</v>
      </c>
      <c r="E826" s="29"/>
      <c r="F826" s="35">
        <v>912.78</v>
      </c>
      <c r="G826" s="35"/>
      <c r="H826" s="35"/>
      <c r="I826" s="42"/>
      <c r="J826" s="147"/>
      <c r="K826" s="147"/>
      <c r="L826" s="239"/>
      <c r="M826" s="29"/>
      <c r="N826" s="13" t="s">
        <v>688</v>
      </c>
      <c r="O826" s="140"/>
      <c r="P826" s="31">
        <f t="shared" si="13"/>
        <v>1437.7765000000945</v>
      </c>
      <c r="Q826" s="31">
        <f>SUBTOTAL(9,$F$2:F826)</f>
        <v>398386.0334999999</v>
      </c>
      <c r="R826" s="31">
        <f>SUBTOTAL(9,$G$2:G826)</f>
        <v>399823.81</v>
      </c>
    </row>
    <row r="827" spans="1:18" ht="15.75" customHeight="1">
      <c r="A827" s="43">
        <v>273</v>
      </c>
      <c r="B827" s="28">
        <v>46000</v>
      </c>
      <c r="C827" s="48" t="s">
        <v>6904</v>
      </c>
      <c r="D827" s="52"/>
      <c r="E827" s="29"/>
      <c r="F827" s="35">
        <v>708</v>
      </c>
      <c r="G827" s="35"/>
      <c r="H827" s="35"/>
      <c r="I827" s="42" t="s">
        <v>91</v>
      </c>
      <c r="J827" s="147"/>
      <c r="K827" s="147" t="s">
        <v>697</v>
      </c>
      <c r="L827" s="239">
        <v>805</v>
      </c>
      <c r="M827" s="29"/>
      <c r="N827" s="13" t="s">
        <v>688</v>
      </c>
      <c r="O827" s="543"/>
      <c r="P827" s="31">
        <f t="shared" si="13"/>
        <v>729.77650000009453</v>
      </c>
      <c r="Q827" s="31">
        <f>SUBTOTAL(9,$F$2:F827)</f>
        <v>399094.0334999999</v>
      </c>
      <c r="R827" s="31">
        <f>SUBTOTAL(9,$G$2:G827)</f>
        <v>399823.81</v>
      </c>
    </row>
    <row r="828" spans="1:18" ht="15.75" customHeight="1">
      <c r="A828" s="43">
        <v>273</v>
      </c>
      <c r="B828" s="28">
        <v>46000</v>
      </c>
      <c r="C828" s="48" t="s">
        <v>6905</v>
      </c>
      <c r="D828" s="52"/>
      <c r="E828" s="29"/>
      <c r="F828" s="35">
        <v>1770</v>
      </c>
      <c r="G828" s="35"/>
      <c r="H828" s="35"/>
      <c r="I828" s="42" t="s">
        <v>91</v>
      </c>
      <c r="J828" s="147"/>
      <c r="K828" s="147" t="s">
        <v>6881</v>
      </c>
      <c r="L828" s="239">
        <v>50040</v>
      </c>
      <c r="M828" s="29"/>
      <c r="N828" s="13" t="s">
        <v>688</v>
      </c>
      <c r="O828" s="543"/>
      <c r="P828" s="31">
        <f t="shared" si="13"/>
        <v>-1040.2234999999055</v>
      </c>
      <c r="Q828" s="31">
        <f>SUBTOTAL(9,$F$2:F828)</f>
        <v>400864.0334999999</v>
      </c>
      <c r="R828" s="31">
        <f>SUBTOTAL(9,$G$2:G828)</f>
        <v>399823.81</v>
      </c>
    </row>
    <row r="829" spans="1:18" ht="15.75" customHeight="1">
      <c r="A829" s="43">
        <v>273</v>
      </c>
      <c r="B829" s="28">
        <v>46014</v>
      </c>
      <c r="C829" s="48" t="s">
        <v>7019</v>
      </c>
      <c r="D829" s="52"/>
      <c r="E829" s="29"/>
      <c r="F829" s="35"/>
      <c r="G829" s="35"/>
      <c r="H829" s="35">
        <v>240.03</v>
      </c>
      <c r="I829" s="42"/>
      <c r="J829" s="147"/>
      <c r="K829" s="147" t="s">
        <v>4440</v>
      </c>
      <c r="L829" s="239"/>
      <c r="M829" s="29"/>
      <c r="N829" s="13" t="s">
        <v>688</v>
      </c>
      <c r="O829" s="543">
        <v>46063</v>
      </c>
      <c r="P829" s="31">
        <f t="shared" si="13"/>
        <v>-1040.2234999999055</v>
      </c>
      <c r="Q829" s="31">
        <f>SUBTOTAL(9,$F$2:F829)</f>
        <v>400864.0334999999</v>
      </c>
      <c r="R829" s="31">
        <f>SUBTOTAL(9,$G$2:G829)</f>
        <v>399823.81</v>
      </c>
    </row>
    <row r="830" spans="1:18" ht="15.75" customHeight="1">
      <c r="A830" s="43">
        <v>273</v>
      </c>
      <c r="B830" s="28">
        <v>46045</v>
      </c>
      <c r="C830" s="48" t="s">
        <v>7071</v>
      </c>
      <c r="D830" s="52"/>
      <c r="E830" s="29"/>
      <c r="F830" s="35"/>
      <c r="G830" s="35"/>
      <c r="H830" s="35">
        <v>270.02999999999997</v>
      </c>
      <c r="I830" s="42"/>
      <c r="J830" s="147"/>
      <c r="K830" s="147" t="s">
        <v>4440</v>
      </c>
      <c r="L830" s="239"/>
      <c r="M830" s="29"/>
      <c r="N830" s="29"/>
      <c r="O830" s="29"/>
      <c r="P830" s="31">
        <f t="shared" si="13"/>
        <v>-1040.2234999999055</v>
      </c>
      <c r="Q830" s="31">
        <f>SUBTOTAL(9,$F$2:F830)</f>
        <v>400864.0334999999</v>
      </c>
      <c r="R830" s="31">
        <f>SUBTOTAL(9,$G$2:G830)</f>
        <v>399823.81</v>
      </c>
    </row>
    <row r="831" spans="1:18" ht="15.75" customHeight="1">
      <c r="A831" s="43">
        <v>273</v>
      </c>
      <c r="B831" s="28">
        <v>46052</v>
      </c>
      <c r="C831" s="48" t="s">
        <v>7026</v>
      </c>
      <c r="D831" s="52"/>
      <c r="E831" s="29"/>
      <c r="F831" s="35"/>
      <c r="G831" s="35"/>
      <c r="H831" s="35">
        <v>160.68</v>
      </c>
      <c r="I831" s="42"/>
      <c r="J831" s="147"/>
      <c r="K831" s="29" t="s">
        <v>451</v>
      </c>
      <c r="L831" s="239">
        <v>2236</v>
      </c>
      <c r="M831" s="29"/>
      <c r="N831" s="29"/>
      <c r="O831" s="29"/>
      <c r="P831" s="31">
        <f t="shared" si="13"/>
        <v>-1040.2234999999055</v>
      </c>
      <c r="Q831" s="31">
        <f>SUBTOTAL(9,$F$2:F831)</f>
        <v>400864.0334999999</v>
      </c>
      <c r="R831" s="31">
        <f>SUBTOTAL(9,$G$2:G831)</f>
        <v>399823.81</v>
      </c>
    </row>
    <row r="832" spans="1:18" ht="15.75" customHeight="1">
      <c r="A832" s="43">
        <v>273</v>
      </c>
      <c r="B832" s="28">
        <v>46069</v>
      </c>
      <c r="C832" s="48" t="s">
        <v>7047</v>
      </c>
      <c r="D832" s="52"/>
      <c r="E832" s="29"/>
      <c r="F832" s="35"/>
      <c r="G832" s="35">
        <v>3000</v>
      </c>
      <c r="H832" s="35"/>
      <c r="I832" s="42"/>
      <c r="J832" s="147"/>
      <c r="K832" s="147" t="s">
        <v>6854</v>
      </c>
      <c r="L832" s="239">
        <v>130336</v>
      </c>
      <c r="M832" s="29"/>
      <c r="N832" s="29"/>
      <c r="O832" s="29"/>
      <c r="P832" s="31">
        <f t="shared" si="13"/>
        <v>1959.7765000000945</v>
      </c>
      <c r="Q832" s="31">
        <f>SUBTOTAL(9,$F$2:F832)</f>
        <v>400864.0334999999</v>
      </c>
      <c r="R832" s="31">
        <f>SUBTOTAL(9,$G$2:G832)</f>
        <v>402823.81</v>
      </c>
    </row>
    <row r="833" spans="1:18" ht="15.75" customHeight="1">
      <c r="A833" s="43">
        <v>273</v>
      </c>
      <c r="B833" s="28">
        <v>46069</v>
      </c>
      <c r="C833" s="48" t="s">
        <v>7051</v>
      </c>
      <c r="D833" s="52" t="s">
        <v>7050</v>
      </c>
      <c r="E833" s="29"/>
      <c r="F833" s="35"/>
      <c r="G833" s="35">
        <v>480</v>
      </c>
      <c r="H833" s="35"/>
      <c r="I833" s="42"/>
      <c r="J833" s="147"/>
      <c r="K833" s="147"/>
      <c r="L833" s="239"/>
      <c r="M833" s="29"/>
      <c r="N833" s="29"/>
      <c r="O833" s="29"/>
      <c r="P833" s="31">
        <f t="shared" si="13"/>
        <v>2439.7765000000945</v>
      </c>
      <c r="Q833" s="31">
        <f>SUBTOTAL(9,$F$2:F833)</f>
        <v>400864.0334999999</v>
      </c>
      <c r="R833" s="31">
        <f>SUBTOTAL(9,$G$2:G833)</f>
        <v>403303.81</v>
      </c>
    </row>
    <row r="834" spans="1:18" ht="15.75" customHeight="1">
      <c r="A834" s="43">
        <v>273</v>
      </c>
      <c r="B834" s="28">
        <v>46075</v>
      </c>
      <c r="C834" s="48" t="s">
        <v>7117</v>
      </c>
      <c r="D834" s="52"/>
      <c r="E834" s="29"/>
      <c r="F834" s="35"/>
      <c r="G834" s="35"/>
      <c r="H834" s="35">
        <v>270.02999999999997</v>
      </c>
      <c r="I834" s="42"/>
      <c r="J834" s="147"/>
      <c r="K834" s="147" t="s">
        <v>968</v>
      </c>
      <c r="L834" s="239"/>
      <c r="M834" s="29"/>
      <c r="N834" s="29"/>
      <c r="O834" s="29"/>
      <c r="P834" s="31">
        <f t="shared" si="13"/>
        <v>2439.7765000000945</v>
      </c>
      <c r="Q834" s="31">
        <f>SUBTOTAL(9,$F$2:F834)</f>
        <v>400864.0334999999</v>
      </c>
      <c r="R834" s="31">
        <f>SUBTOTAL(9,$G$2:G834)</f>
        <v>403303.81</v>
      </c>
    </row>
    <row r="835" spans="1:18" ht="15.75" customHeight="1">
      <c r="A835" s="43">
        <v>273</v>
      </c>
      <c r="B835" s="28">
        <v>46078</v>
      </c>
      <c r="C835" s="48" t="s">
        <v>7075</v>
      </c>
      <c r="D835" s="52"/>
      <c r="E835" s="29"/>
      <c r="F835" s="35">
        <v>708</v>
      </c>
      <c r="G835" s="35"/>
      <c r="H835" s="35"/>
      <c r="I835" s="42"/>
      <c r="J835" s="147"/>
      <c r="K835" s="147" t="s">
        <v>697</v>
      </c>
      <c r="L835" s="239">
        <v>838</v>
      </c>
      <c r="M835" s="29"/>
      <c r="N835" s="29"/>
      <c r="O835" s="29"/>
      <c r="P835" s="31">
        <f t="shared" si="13"/>
        <v>1731.7765000000945</v>
      </c>
      <c r="Q835" s="31">
        <f>SUBTOTAL(9,$F$2:F835)</f>
        <v>401572.0334999999</v>
      </c>
      <c r="R835" s="31">
        <f>SUBTOTAL(9,$G$2:G835)</f>
        <v>403303.81</v>
      </c>
    </row>
    <row r="836" spans="1:18" ht="15.75" customHeight="1">
      <c r="A836" s="43">
        <v>273</v>
      </c>
      <c r="B836" s="28">
        <v>46103</v>
      </c>
      <c r="C836" s="48" t="s">
        <v>7198</v>
      </c>
      <c r="D836" s="52"/>
      <c r="E836" s="29"/>
      <c r="F836" s="35"/>
      <c r="G836" s="35"/>
      <c r="H836" s="35">
        <v>270.02999999999997</v>
      </c>
      <c r="I836" s="42"/>
      <c r="J836" s="147"/>
      <c r="K836" s="147" t="s">
        <v>4440</v>
      </c>
      <c r="L836" s="239"/>
      <c r="M836" s="29"/>
      <c r="N836" s="29"/>
      <c r="O836" s="29"/>
      <c r="P836" s="31">
        <f t="shared" si="13"/>
        <v>1731.7765000000945</v>
      </c>
      <c r="Q836" s="31">
        <f>SUBTOTAL(9,$F$2:F836)</f>
        <v>401572.0334999999</v>
      </c>
      <c r="R836" s="31">
        <f>SUBTOTAL(9,$G$2:G836)</f>
        <v>403303.81</v>
      </c>
    </row>
    <row r="837" spans="1:18" ht="15.75" customHeight="1">
      <c r="A837" s="43">
        <v>273</v>
      </c>
      <c r="B837" s="28">
        <v>46103</v>
      </c>
      <c r="C837" s="48" t="s">
        <v>7069</v>
      </c>
      <c r="D837" s="52"/>
      <c r="E837" s="29"/>
      <c r="F837" s="35"/>
      <c r="G837" s="35"/>
      <c r="H837" s="35">
        <v>1786.9</v>
      </c>
      <c r="I837" s="42"/>
      <c r="J837" s="147"/>
      <c r="K837" s="29" t="s">
        <v>29</v>
      </c>
      <c r="L837" s="239">
        <v>7694</v>
      </c>
      <c r="M837" s="29"/>
      <c r="N837" s="29"/>
      <c r="O837" s="29"/>
      <c r="P837" s="31">
        <f t="shared" si="13"/>
        <v>1731.7765000000945</v>
      </c>
      <c r="Q837" s="31">
        <f>SUBTOTAL(9,$F$2:F837)</f>
        <v>401572.0334999999</v>
      </c>
      <c r="R837" s="31">
        <f>SUBTOTAL(9,$G$2:G837)</f>
        <v>403303.81</v>
      </c>
    </row>
    <row r="838" spans="1:18" ht="15.75" customHeight="1">
      <c r="A838" s="43">
        <v>273</v>
      </c>
      <c r="B838" s="28">
        <v>46111</v>
      </c>
      <c r="C838" s="48" t="s">
        <v>7269</v>
      </c>
      <c r="D838" s="52"/>
      <c r="E838" s="29"/>
      <c r="F838" s="35"/>
      <c r="G838" s="35"/>
      <c r="H838" s="35">
        <v>289.98</v>
      </c>
      <c r="I838" s="42"/>
      <c r="J838" s="147"/>
      <c r="K838" s="29" t="s">
        <v>451</v>
      </c>
      <c r="L838" s="239">
        <v>1393</v>
      </c>
      <c r="M838" s="29"/>
      <c r="N838" s="29"/>
      <c r="O838" s="29"/>
      <c r="P838" s="31">
        <f t="shared" si="13"/>
        <v>1731.7765000000945</v>
      </c>
      <c r="Q838" s="31">
        <f>SUBTOTAL(9,$F$2:F838)</f>
        <v>401572.0334999999</v>
      </c>
      <c r="R838" s="31">
        <f>SUBTOTAL(9,$G$2:G838)</f>
        <v>403303.81</v>
      </c>
    </row>
    <row r="839" spans="1:18" ht="15.75" customHeight="1">
      <c r="A839" s="43">
        <v>273</v>
      </c>
      <c r="B839" s="28">
        <v>46152</v>
      </c>
      <c r="C839" s="48" t="s">
        <v>7227</v>
      </c>
      <c r="D839" s="52"/>
      <c r="E839" s="29"/>
      <c r="F839" s="35">
        <v>1062</v>
      </c>
      <c r="G839" s="35"/>
      <c r="H839" s="35"/>
      <c r="I839" s="42"/>
      <c r="J839" s="147"/>
      <c r="K839" s="147" t="s">
        <v>697</v>
      </c>
      <c r="L839" s="239">
        <v>882</v>
      </c>
      <c r="M839" s="29"/>
      <c r="N839" s="29"/>
      <c r="O839" s="29"/>
      <c r="P839" s="31">
        <f t="shared" si="13"/>
        <v>669.77650000009453</v>
      </c>
      <c r="Q839" s="31">
        <f>SUBTOTAL(9,$F$2:F839)</f>
        <v>402634.0334999999</v>
      </c>
      <c r="R839" s="31">
        <f>SUBTOTAL(9,$G$2:G839)</f>
        <v>403303.81</v>
      </c>
    </row>
    <row r="840" spans="1:18" ht="15.75" customHeight="1">
      <c r="A840" s="43">
        <v>273</v>
      </c>
      <c r="B840" s="28">
        <v>46164</v>
      </c>
      <c r="C840" s="48" t="s">
        <v>7155</v>
      </c>
      <c r="D840" s="52"/>
      <c r="E840" s="29"/>
      <c r="F840" s="35"/>
      <c r="G840" s="35"/>
      <c r="H840" s="35">
        <v>1797.1</v>
      </c>
      <c r="I840" s="42"/>
      <c r="J840" s="147"/>
      <c r="K840" s="29" t="s">
        <v>29</v>
      </c>
      <c r="L840" s="239">
        <v>7001</v>
      </c>
      <c r="M840" s="29"/>
      <c r="N840" s="29"/>
      <c r="O840" s="29"/>
      <c r="P840" s="31">
        <f t="shared" si="13"/>
        <v>669.77650000009453</v>
      </c>
      <c r="Q840" s="31">
        <f>SUBTOTAL(9,$F$2:F840)</f>
        <v>402634.0334999999</v>
      </c>
      <c r="R840" s="31">
        <f>SUBTOTAL(9,$G$2:G840)</f>
        <v>403303.81</v>
      </c>
    </row>
    <row r="841" spans="1:18" ht="15.75" customHeight="1">
      <c r="A841" s="43">
        <v>273</v>
      </c>
      <c r="B841" s="28">
        <v>46172</v>
      </c>
      <c r="C841" s="48" t="s">
        <v>7270</v>
      </c>
      <c r="D841" s="52"/>
      <c r="E841" s="29"/>
      <c r="F841" s="35"/>
      <c r="G841" s="35"/>
      <c r="H841" s="35">
        <v>117.6</v>
      </c>
      <c r="I841" s="42"/>
      <c r="J841" s="147"/>
      <c r="K841" s="29" t="s">
        <v>451</v>
      </c>
      <c r="L841" s="239">
        <v>3039</v>
      </c>
      <c r="M841" s="29"/>
      <c r="N841" s="29"/>
      <c r="O841" s="29"/>
      <c r="P841" s="31">
        <f t="shared" si="13"/>
        <v>669.77650000009453</v>
      </c>
      <c r="Q841" s="31">
        <f>SUBTOTAL(9,$F$2:F841)</f>
        <v>402634.0334999999</v>
      </c>
      <c r="R841" s="31">
        <f>SUBTOTAL(9,$G$2:G841)</f>
        <v>403303.81</v>
      </c>
    </row>
    <row r="842" spans="1:18" ht="15.75" customHeight="1">
      <c r="A842" s="43">
        <v>273</v>
      </c>
      <c r="B842" s="28">
        <v>46173</v>
      </c>
      <c r="C842" s="48" t="s">
        <v>1229</v>
      </c>
      <c r="D842" s="52"/>
      <c r="E842" s="29"/>
      <c r="F842" s="35">
        <v>650</v>
      </c>
      <c r="G842" s="35"/>
      <c r="H842" s="35"/>
      <c r="I842" s="42"/>
      <c r="J842" s="147"/>
      <c r="K842" s="29" t="s">
        <v>7319</v>
      </c>
      <c r="L842" s="239">
        <v>1461</v>
      </c>
      <c r="M842" s="29"/>
      <c r="N842" s="29"/>
      <c r="O842" s="29"/>
      <c r="P842" s="31">
        <f t="shared" ref="P842" si="14">R842-Q842</f>
        <v>19.776500000094529</v>
      </c>
      <c r="Q842" s="31">
        <f>SUBTOTAL(9,$F$2:F842)</f>
        <v>403284.0334999999</v>
      </c>
      <c r="R842" s="31">
        <f>SUBTOTAL(9,$G$2:G842)</f>
        <v>403303.81</v>
      </c>
    </row>
    <row r="843" spans="1:18" ht="15.75" customHeight="1">
      <c r="A843" s="43">
        <v>273</v>
      </c>
      <c r="B843" s="28">
        <v>46183</v>
      </c>
      <c r="C843" s="48" t="s">
        <v>7324</v>
      </c>
      <c r="D843" s="52"/>
      <c r="E843" s="29"/>
      <c r="F843" s="35">
        <v>447</v>
      </c>
      <c r="G843" s="35"/>
      <c r="H843" s="35"/>
      <c r="I843" s="42"/>
      <c r="J843" s="147"/>
      <c r="K843" s="147"/>
      <c r="L843" s="239"/>
      <c r="M843" s="29"/>
      <c r="N843" s="29"/>
      <c r="O843" s="29"/>
      <c r="P843" s="31">
        <f t="shared" ref="P843" si="15">R843-Q843</f>
        <v>-427.22349999990547</v>
      </c>
      <c r="Q843" s="31">
        <f>SUBTOTAL(9,$F$2:F843)</f>
        <v>403731.0334999999</v>
      </c>
      <c r="R843" s="31">
        <f>SUBTOTAL(9,$G$2:G843)</f>
        <v>403303.81</v>
      </c>
    </row>
    <row r="844" spans="1:18" ht="15.75" customHeight="1">
      <c r="A844" s="43">
        <v>273</v>
      </c>
      <c r="B844" s="28">
        <v>46184</v>
      </c>
      <c r="C844" s="48" t="s">
        <v>7327</v>
      </c>
      <c r="D844" s="52"/>
      <c r="E844" s="29"/>
      <c r="F844" s="35">
        <v>354</v>
      </c>
      <c r="G844" s="35"/>
      <c r="H844" s="35"/>
      <c r="I844" s="42"/>
      <c r="J844" s="147"/>
      <c r="K844" s="147" t="s">
        <v>697</v>
      </c>
      <c r="L844" s="239">
        <v>920</v>
      </c>
      <c r="M844" s="29"/>
      <c r="N844" s="29"/>
      <c r="O844" s="29"/>
      <c r="P844" s="31">
        <f t="shared" ref="P844" si="16">R844-Q844</f>
        <v>-781.22349999990547</v>
      </c>
      <c r="Q844" s="31">
        <f>SUBTOTAL(9,$F$2:F844)</f>
        <v>404085.0334999999</v>
      </c>
      <c r="R844" s="31">
        <f>SUBTOTAL(9,$G$2:G844)</f>
        <v>403303.81</v>
      </c>
    </row>
    <row r="845" spans="1:18" ht="15.75" customHeight="1">
      <c r="A845" s="43">
        <v>273</v>
      </c>
      <c r="B845" s="28">
        <v>46194</v>
      </c>
      <c r="C845" s="48" t="s">
        <v>7362</v>
      </c>
      <c r="D845" s="52"/>
      <c r="E845" s="29"/>
      <c r="F845" s="35">
        <v>116.3</v>
      </c>
      <c r="G845" s="35"/>
      <c r="H845" s="35"/>
      <c r="I845" s="42" t="s">
        <v>89</v>
      </c>
      <c r="J845" s="147"/>
      <c r="K845" s="147" t="s">
        <v>7363</v>
      </c>
      <c r="L845" s="239">
        <v>23197</v>
      </c>
      <c r="M845" s="29"/>
      <c r="N845" s="29"/>
      <c r="O845" s="29"/>
      <c r="P845" s="31">
        <f t="shared" ref="P845" si="17">R845-Q845</f>
        <v>-897.52349999989383</v>
      </c>
      <c r="Q845" s="31">
        <f>SUBTOTAL(9,$F$2:F845)</f>
        <v>404201.33349999989</v>
      </c>
      <c r="R845" s="31">
        <f>SUBTOTAL(9,$G$2:G845)</f>
        <v>403303.81</v>
      </c>
    </row>
    <row r="846" spans="1:18" ht="15.75" customHeight="1">
      <c r="A846" s="43">
        <v>273</v>
      </c>
      <c r="B846" s="28">
        <v>46211</v>
      </c>
      <c r="C846" s="48" t="s">
        <v>7373</v>
      </c>
      <c r="D846" s="52"/>
      <c r="E846" s="29"/>
      <c r="F846" s="35">
        <v>601.92999999999995</v>
      </c>
      <c r="G846" s="35"/>
      <c r="H846" s="35"/>
      <c r="I846" s="42" t="s">
        <v>91</v>
      </c>
      <c r="J846" s="147"/>
      <c r="K846" s="147" t="s">
        <v>6112</v>
      </c>
      <c r="L846" s="239"/>
      <c r="M846" s="29"/>
      <c r="N846" s="29"/>
      <c r="O846" s="29"/>
      <c r="P846" s="31">
        <f t="shared" ref="P846" si="18">R846-Q846</f>
        <v>-1499.4534999998868</v>
      </c>
      <c r="Q846" s="31">
        <f>SUBTOTAL(9,$F$2:F846)</f>
        <v>404803.26349999988</v>
      </c>
      <c r="R846" s="31">
        <f>SUBTOTAL(9,$G$2:G846)</f>
        <v>403303.81</v>
      </c>
    </row>
    <row r="847" spans="1:18" ht="15.75" customHeight="1">
      <c r="A847" s="43"/>
      <c r="B847" s="28"/>
      <c r="C847" s="48"/>
      <c r="D847" s="52"/>
      <c r="E847" s="29"/>
      <c r="F847" s="35"/>
      <c r="G847" s="35"/>
      <c r="H847" s="35"/>
      <c r="I847" s="42"/>
      <c r="J847" s="147"/>
      <c r="K847" s="147"/>
      <c r="L847" s="239"/>
      <c r="M847" s="29"/>
      <c r="N847" s="29"/>
      <c r="O847" s="29"/>
      <c r="P847" s="29"/>
      <c r="Q847" s="29"/>
      <c r="R847" s="29"/>
    </row>
    <row r="848" spans="1:18" ht="15.75" customHeight="1">
      <c r="A848" s="43"/>
      <c r="B848" s="28"/>
      <c r="C848" s="48"/>
      <c r="D848" s="52"/>
      <c r="E848" s="29"/>
      <c r="F848" s="35"/>
      <c r="G848" s="35"/>
      <c r="H848" s="35"/>
      <c r="I848" s="42"/>
      <c r="J848" s="147"/>
      <c r="K848" s="147"/>
      <c r="L848" s="239"/>
      <c r="M848" s="29"/>
      <c r="N848" s="29"/>
      <c r="O848" s="29"/>
      <c r="P848" s="29"/>
      <c r="Q848" s="29"/>
      <c r="R848" s="29"/>
    </row>
    <row r="849" spans="1:18" ht="15.75" customHeight="1">
      <c r="A849" s="43"/>
      <c r="B849" s="28"/>
      <c r="C849" s="48"/>
      <c r="D849" s="52"/>
      <c r="E849" s="29"/>
      <c r="F849" s="35"/>
      <c r="G849" s="35"/>
      <c r="H849" s="35"/>
      <c r="I849" s="42"/>
      <c r="J849" s="147"/>
      <c r="K849" s="147"/>
      <c r="L849" s="239"/>
      <c r="M849" s="29"/>
      <c r="N849" s="29"/>
      <c r="O849" s="29"/>
      <c r="P849" s="29"/>
      <c r="Q849" s="29"/>
      <c r="R849" s="29"/>
    </row>
    <row r="850" spans="1:18" ht="15.75" customHeight="1">
      <c r="A850" s="43"/>
      <c r="B850" s="28"/>
      <c r="C850" s="48"/>
      <c r="D850" s="52"/>
      <c r="E850" s="29"/>
      <c r="F850" s="35"/>
      <c r="G850" s="35"/>
      <c r="H850" s="35"/>
      <c r="I850" s="42"/>
      <c r="J850" s="147"/>
      <c r="K850" s="147"/>
      <c r="L850" s="239"/>
      <c r="M850" s="29"/>
      <c r="N850" s="29"/>
      <c r="O850" s="29"/>
      <c r="P850" s="29"/>
      <c r="Q850" s="29"/>
      <c r="R850" s="29"/>
    </row>
    <row r="851" spans="1:18" ht="14.25">
      <c r="A851" s="43"/>
      <c r="B851" s="28"/>
      <c r="C851" s="48"/>
      <c r="D851" s="52"/>
      <c r="E851" s="29"/>
      <c r="F851" s="35"/>
      <c r="G851" s="35"/>
      <c r="H851" s="35"/>
      <c r="I851" s="42"/>
      <c r="J851" s="147"/>
      <c r="K851" s="147"/>
      <c r="L851" s="239"/>
      <c r="M851" s="29"/>
      <c r="N851" s="29"/>
      <c r="O851" s="29"/>
      <c r="P851" s="29"/>
      <c r="Q851" s="29"/>
      <c r="R851" s="29"/>
    </row>
    <row r="852" spans="1:18" ht="15.75" customHeight="1">
      <c r="A852" s="43"/>
      <c r="B852" s="28"/>
      <c r="C852" s="48"/>
      <c r="D852" s="52"/>
      <c r="E852" s="29"/>
      <c r="F852" s="35"/>
      <c r="G852" s="35"/>
      <c r="H852" s="35"/>
      <c r="I852" s="42"/>
      <c r="J852" s="147"/>
      <c r="K852" s="147"/>
      <c r="L852" s="239"/>
      <c r="M852" s="29"/>
      <c r="N852" s="29"/>
      <c r="O852" s="29"/>
      <c r="P852" s="29"/>
      <c r="Q852" s="29"/>
      <c r="R852" s="29"/>
    </row>
    <row r="853" spans="1:18" ht="15.75" customHeight="1">
      <c r="A853" s="43"/>
      <c r="B853" s="28"/>
      <c r="C853" s="48"/>
      <c r="D853" s="52"/>
      <c r="E853" s="29"/>
      <c r="F853" s="35"/>
      <c r="G853" s="35"/>
      <c r="H853" s="35"/>
      <c r="I853" s="42"/>
      <c r="J853" s="147"/>
      <c r="K853" s="147"/>
      <c r="L853" s="239"/>
      <c r="M853" s="29"/>
      <c r="N853" s="29"/>
      <c r="O853" s="29"/>
      <c r="P853" s="29"/>
      <c r="Q853" s="29"/>
      <c r="R853" s="29"/>
    </row>
    <row r="854" spans="1:18" ht="15.75" customHeight="1">
      <c r="A854" s="43"/>
      <c r="B854" s="28"/>
      <c r="C854" s="48"/>
      <c r="D854" s="52"/>
      <c r="E854" s="29"/>
      <c r="F854" s="35"/>
      <c r="G854" s="35"/>
      <c r="H854" s="35"/>
      <c r="I854" s="42"/>
      <c r="J854" s="147"/>
      <c r="K854" s="147"/>
      <c r="L854" s="239"/>
      <c r="M854" s="29"/>
      <c r="N854" s="29"/>
      <c r="O854" s="29"/>
      <c r="P854" s="29"/>
      <c r="Q854" s="29"/>
      <c r="R854" s="29"/>
    </row>
    <row r="855" spans="1:18" ht="15.75" customHeight="1">
      <c r="A855" s="43"/>
      <c r="B855" s="28"/>
      <c r="C855" s="48"/>
      <c r="D855" s="52"/>
      <c r="E855" s="29"/>
      <c r="F855" s="35"/>
      <c r="G855" s="35"/>
      <c r="H855" s="35"/>
      <c r="I855" s="42"/>
      <c r="J855" s="147"/>
      <c r="K855" s="147"/>
      <c r="L855" s="239"/>
      <c r="M855" s="29"/>
      <c r="N855" s="29"/>
      <c r="O855" s="29"/>
      <c r="P855" s="29"/>
      <c r="Q855" s="29"/>
      <c r="R855" s="29"/>
    </row>
    <row r="856" spans="1:18" ht="15.75" customHeight="1">
      <c r="A856" s="43"/>
      <c r="B856" s="28"/>
      <c r="C856" s="48"/>
      <c r="D856" s="52"/>
      <c r="E856" s="29"/>
      <c r="F856" s="35"/>
      <c r="G856" s="35"/>
      <c r="H856" s="35"/>
      <c r="I856" s="42"/>
      <c r="J856" s="147"/>
      <c r="K856" s="147"/>
      <c r="L856" s="239"/>
      <c r="M856" s="29"/>
      <c r="N856" s="29"/>
      <c r="O856" s="29"/>
      <c r="P856" s="29"/>
      <c r="Q856" s="29"/>
      <c r="R856" s="29"/>
    </row>
    <row r="857" spans="1:18" ht="15.75" customHeight="1">
      <c r="A857" s="43"/>
      <c r="B857" s="28"/>
      <c r="C857" s="48"/>
      <c r="D857" s="52"/>
      <c r="E857" s="29"/>
      <c r="F857" s="35"/>
      <c r="G857" s="35"/>
      <c r="H857" s="35"/>
      <c r="I857" s="42"/>
      <c r="J857" s="147"/>
      <c r="K857" s="147"/>
      <c r="L857" s="239"/>
      <c r="M857" s="29"/>
      <c r="N857" s="29"/>
      <c r="O857" s="29"/>
      <c r="P857" s="29"/>
      <c r="Q857" s="29"/>
      <c r="R857" s="29"/>
    </row>
    <row r="858" spans="1:18" ht="15.75" customHeight="1">
      <c r="A858" s="43"/>
      <c r="B858" s="28"/>
      <c r="C858" s="48"/>
      <c r="D858" s="52"/>
      <c r="E858" s="29"/>
      <c r="F858" s="35"/>
      <c r="G858" s="35"/>
      <c r="H858" s="35"/>
      <c r="I858" s="42"/>
      <c r="J858" s="147"/>
      <c r="K858" s="147"/>
      <c r="L858" s="239"/>
      <c r="M858" s="29"/>
      <c r="N858" s="29"/>
      <c r="O858" s="29"/>
      <c r="P858" s="29"/>
      <c r="Q858" s="29"/>
      <c r="R858" s="29"/>
    </row>
    <row r="859" spans="1:18" ht="15.75" customHeight="1">
      <c r="A859" s="43"/>
      <c r="B859" s="28"/>
      <c r="C859" s="48"/>
      <c r="D859" s="52"/>
      <c r="E859" s="29"/>
      <c r="F859" s="35"/>
      <c r="G859" s="35"/>
      <c r="H859" s="35"/>
      <c r="I859" s="42"/>
      <c r="J859" s="147"/>
      <c r="K859" s="147"/>
      <c r="L859" s="239"/>
      <c r="M859" s="29"/>
      <c r="N859" s="29"/>
      <c r="O859" s="29"/>
      <c r="P859" s="29"/>
      <c r="Q859" s="29"/>
      <c r="R859" s="29"/>
    </row>
    <row r="860" spans="1:18" ht="15.75" customHeight="1">
      <c r="A860" s="43"/>
      <c r="B860" s="28"/>
      <c r="C860" s="48"/>
      <c r="D860" s="52"/>
      <c r="E860" s="29"/>
      <c r="F860" s="35"/>
      <c r="G860" s="35"/>
      <c r="H860" s="35"/>
      <c r="I860" s="42"/>
      <c r="J860" s="147"/>
      <c r="K860" s="147"/>
      <c r="L860" s="239"/>
      <c r="M860" s="29"/>
      <c r="N860" s="29"/>
      <c r="O860" s="29"/>
      <c r="P860" s="29"/>
      <c r="Q860" s="29"/>
      <c r="R860" s="29"/>
    </row>
    <row r="861" spans="1:18" ht="15.75" customHeight="1">
      <c r="A861" s="43"/>
      <c r="B861" s="28"/>
      <c r="C861" s="48"/>
      <c r="D861" s="52"/>
      <c r="E861" s="29"/>
      <c r="F861" s="35"/>
      <c r="G861" s="35"/>
      <c r="H861" s="35"/>
      <c r="I861" s="42"/>
      <c r="J861" s="147"/>
      <c r="K861" s="147"/>
      <c r="L861" s="239"/>
      <c r="M861" s="29"/>
      <c r="N861" s="29"/>
      <c r="O861" s="29"/>
      <c r="P861" s="29"/>
      <c r="Q861" s="29"/>
      <c r="R861" s="29"/>
    </row>
    <row r="862" spans="1:18" ht="15.75" customHeight="1">
      <c r="A862" s="43"/>
      <c r="B862" s="28"/>
      <c r="C862" s="48"/>
      <c r="D862" s="52"/>
      <c r="E862" s="29"/>
      <c r="F862" s="35"/>
      <c r="G862" s="35"/>
      <c r="H862" s="35"/>
      <c r="I862" s="42"/>
      <c r="J862" s="147"/>
      <c r="K862" s="147"/>
      <c r="L862" s="239"/>
      <c r="M862" s="29"/>
      <c r="N862" s="29"/>
      <c r="O862" s="29"/>
      <c r="P862" s="29"/>
      <c r="Q862" s="29"/>
      <c r="R862" s="29"/>
    </row>
    <row r="863" spans="1:18" ht="15.75" customHeight="1">
      <c r="A863" s="43"/>
      <c r="B863" s="28"/>
      <c r="C863" s="48"/>
      <c r="D863" s="52"/>
      <c r="E863" s="29"/>
      <c r="F863" s="35"/>
      <c r="G863" s="35"/>
      <c r="H863" s="35"/>
      <c r="I863" s="42"/>
      <c r="J863" s="147"/>
      <c r="K863" s="147"/>
      <c r="L863" s="239"/>
      <c r="M863" s="29"/>
      <c r="N863" s="29"/>
      <c r="O863" s="29"/>
      <c r="P863" s="29"/>
      <c r="Q863" s="29"/>
      <c r="R863" s="29"/>
    </row>
    <row r="864" spans="1:18" ht="15.75" customHeight="1">
      <c r="A864" s="43"/>
      <c r="B864" s="28"/>
      <c r="C864" s="48"/>
      <c r="D864" s="52"/>
      <c r="E864" s="29"/>
      <c r="F864" s="35"/>
      <c r="G864" s="35"/>
      <c r="H864" s="35"/>
      <c r="I864" s="42"/>
      <c r="J864" s="147"/>
      <c r="K864" s="147"/>
      <c r="L864" s="239"/>
      <c r="M864" s="29"/>
      <c r="N864" s="29"/>
      <c r="O864" s="29"/>
      <c r="P864" s="29"/>
      <c r="Q864" s="29"/>
      <c r="R864" s="29"/>
    </row>
    <row r="865" spans="1:18" ht="15.75" customHeight="1">
      <c r="A865" s="43"/>
      <c r="B865" s="28"/>
      <c r="C865" s="48"/>
      <c r="D865" s="52"/>
      <c r="E865" s="29"/>
      <c r="F865" s="35"/>
      <c r="G865" s="35"/>
      <c r="H865" s="35"/>
      <c r="I865" s="42"/>
      <c r="J865" s="147"/>
      <c r="K865" s="147"/>
      <c r="L865" s="239"/>
      <c r="M865" s="29"/>
      <c r="N865" s="29"/>
      <c r="O865" s="29"/>
      <c r="P865" s="29"/>
      <c r="Q865" s="29"/>
      <c r="R865" s="29"/>
    </row>
    <row r="866" spans="1:18" ht="15.75" customHeight="1">
      <c r="A866" s="43"/>
      <c r="B866" s="28"/>
      <c r="C866" s="48"/>
      <c r="D866" s="52"/>
      <c r="E866" s="29"/>
      <c r="F866" s="35"/>
      <c r="G866" s="35"/>
      <c r="H866" s="35"/>
      <c r="I866" s="42"/>
      <c r="J866" s="147"/>
      <c r="K866" s="147"/>
      <c r="L866" s="239"/>
      <c r="M866" s="29"/>
      <c r="N866" s="29"/>
      <c r="O866" s="29"/>
      <c r="P866" s="29"/>
      <c r="Q866" s="29"/>
      <c r="R866" s="29"/>
    </row>
    <row r="867" spans="1:18" ht="15.75" customHeight="1">
      <c r="A867" s="43"/>
      <c r="B867" s="28"/>
      <c r="C867" s="48"/>
      <c r="D867" s="52"/>
      <c r="E867" s="29"/>
      <c r="F867" s="35"/>
      <c r="G867" s="35"/>
      <c r="H867" s="35"/>
      <c r="I867" s="42"/>
      <c r="J867" s="147"/>
      <c r="K867" s="147"/>
      <c r="L867" s="239"/>
      <c r="M867" s="29"/>
      <c r="N867" s="29"/>
      <c r="O867" s="29"/>
      <c r="P867" s="29"/>
      <c r="Q867" s="29"/>
      <c r="R867" s="29"/>
    </row>
    <row r="868" spans="1:18" ht="15.75" customHeight="1">
      <c r="A868" s="43"/>
      <c r="B868" s="28"/>
      <c r="C868" s="48"/>
      <c r="D868" s="52"/>
      <c r="E868" s="29"/>
      <c r="F868" s="35"/>
      <c r="G868" s="35"/>
      <c r="H868" s="35"/>
      <c r="I868" s="42"/>
      <c r="J868" s="147"/>
      <c r="K868" s="147"/>
      <c r="L868" s="239"/>
      <c r="M868" s="29"/>
      <c r="N868" s="29"/>
      <c r="O868" s="29"/>
      <c r="P868" s="29"/>
      <c r="Q868" s="29"/>
      <c r="R868" s="29"/>
    </row>
    <row r="869" spans="1:18" ht="15.75" customHeight="1">
      <c r="A869" s="43"/>
      <c r="B869" s="28"/>
      <c r="C869" s="48"/>
      <c r="D869" s="52"/>
      <c r="E869" s="29"/>
      <c r="F869" s="35"/>
      <c r="G869" s="35"/>
      <c r="H869" s="35"/>
      <c r="I869" s="42"/>
      <c r="J869" s="147"/>
      <c r="K869" s="147"/>
      <c r="L869" s="239"/>
      <c r="M869" s="29"/>
      <c r="N869" s="29"/>
      <c r="O869" s="29"/>
      <c r="P869" s="29"/>
      <c r="Q869" s="29"/>
      <c r="R869" s="29"/>
    </row>
    <row r="870" spans="1:18" ht="15.75" customHeight="1">
      <c r="A870" s="43"/>
      <c r="B870" s="28"/>
      <c r="C870" s="48"/>
      <c r="D870" s="52"/>
      <c r="E870" s="29"/>
      <c r="F870" s="35"/>
      <c r="G870" s="35"/>
      <c r="H870" s="35"/>
      <c r="I870" s="42"/>
      <c r="J870" s="147"/>
      <c r="K870" s="147"/>
      <c r="L870" s="239"/>
      <c r="M870" s="29"/>
      <c r="N870" s="29"/>
      <c r="O870" s="29"/>
      <c r="P870" s="29"/>
      <c r="Q870" s="29"/>
      <c r="R870" s="29"/>
    </row>
    <row r="871" spans="1:18" ht="15.75" customHeight="1">
      <c r="A871" s="43"/>
      <c r="B871" s="28"/>
      <c r="C871" s="48"/>
      <c r="D871" s="52"/>
      <c r="E871" s="29"/>
      <c r="F871" s="35"/>
      <c r="G871" s="35"/>
      <c r="H871" s="35"/>
      <c r="I871" s="42"/>
      <c r="J871" s="147"/>
      <c r="K871" s="147"/>
      <c r="L871" s="239"/>
      <c r="M871" s="29"/>
      <c r="N871" s="29"/>
      <c r="O871" s="29"/>
      <c r="P871" s="29"/>
      <c r="Q871" s="29"/>
      <c r="R871" s="29"/>
    </row>
    <row r="872" spans="1:18" ht="15.75" customHeight="1">
      <c r="A872" s="43"/>
      <c r="B872" s="28"/>
      <c r="C872" s="48"/>
      <c r="D872" s="52"/>
      <c r="E872" s="29"/>
      <c r="F872" s="35"/>
      <c r="G872" s="35"/>
      <c r="H872" s="35"/>
      <c r="I872" s="42"/>
      <c r="J872" s="147"/>
      <c r="K872" s="147"/>
      <c r="L872" s="239"/>
      <c r="M872" s="29"/>
      <c r="N872" s="29"/>
      <c r="O872" s="29"/>
      <c r="P872" s="29"/>
      <c r="Q872" s="29"/>
      <c r="R872" s="29"/>
    </row>
    <row r="873" spans="1:18" ht="15.75" customHeight="1">
      <c r="A873" s="43"/>
      <c r="B873" s="28"/>
      <c r="C873" s="48"/>
      <c r="D873" s="52"/>
      <c r="E873" s="29"/>
      <c r="F873" s="35"/>
      <c r="G873" s="35"/>
      <c r="H873" s="35"/>
      <c r="I873" s="42"/>
      <c r="J873" s="147"/>
      <c r="K873" s="147"/>
      <c r="L873" s="239"/>
      <c r="M873" s="29"/>
      <c r="N873" s="29"/>
      <c r="O873" s="29"/>
      <c r="P873" s="29"/>
      <c r="Q873" s="29"/>
      <c r="R873" s="29"/>
    </row>
    <row r="874" spans="1:18" ht="15.75" customHeight="1">
      <c r="A874" s="43"/>
      <c r="B874" s="28"/>
      <c r="C874" s="48"/>
      <c r="D874" s="52"/>
      <c r="E874" s="29"/>
      <c r="F874" s="35"/>
      <c r="G874" s="35"/>
      <c r="H874" s="35"/>
      <c r="I874" s="42"/>
      <c r="J874" s="147"/>
      <c r="K874" s="147"/>
      <c r="L874" s="239"/>
      <c r="M874" s="29"/>
      <c r="N874" s="29"/>
      <c r="O874" s="29"/>
      <c r="P874" s="29"/>
      <c r="Q874" s="29"/>
      <c r="R874" s="29"/>
    </row>
    <row r="875" spans="1:18" ht="15.75" customHeight="1">
      <c r="A875" s="43"/>
      <c r="B875" s="28"/>
      <c r="C875" s="48"/>
      <c r="D875" s="52"/>
      <c r="E875" s="29"/>
      <c r="F875" s="35"/>
      <c r="G875" s="35"/>
      <c r="H875" s="35"/>
      <c r="I875" s="42"/>
      <c r="J875" s="147"/>
      <c r="K875" s="147"/>
      <c r="L875" s="239"/>
      <c r="M875" s="29"/>
      <c r="N875" s="29"/>
      <c r="O875" s="29"/>
      <c r="P875" s="29"/>
      <c r="Q875" s="29"/>
      <c r="R875" s="29"/>
    </row>
    <row r="876" spans="1:18" ht="15.75" customHeight="1">
      <c r="A876" s="43"/>
      <c r="B876" s="28"/>
      <c r="C876" s="48"/>
      <c r="D876" s="52"/>
      <c r="E876" s="29"/>
      <c r="F876" s="35"/>
      <c r="G876" s="35"/>
      <c r="H876" s="35"/>
      <c r="I876" s="42"/>
      <c r="J876" s="147"/>
      <c r="K876" s="147"/>
      <c r="L876" s="239"/>
      <c r="M876" s="29"/>
      <c r="N876" s="29"/>
      <c r="O876" s="29"/>
      <c r="P876" s="29"/>
      <c r="Q876" s="29"/>
      <c r="R876" s="29"/>
    </row>
    <row r="877" spans="1:18" ht="15.75" customHeight="1">
      <c r="A877" s="43"/>
      <c r="B877" s="28"/>
      <c r="C877" s="48"/>
      <c r="D877" s="52"/>
      <c r="E877" s="29"/>
      <c r="F877" s="35"/>
      <c r="G877" s="35"/>
      <c r="H877" s="35"/>
      <c r="I877" s="42"/>
      <c r="J877" s="147"/>
      <c r="K877" s="147"/>
      <c r="L877" s="239"/>
      <c r="M877" s="29"/>
      <c r="N877" s="29"/>
      <c r="O877" s="29"/>
      <c r="P877" s="29"/>
      <c r="Q877" s="29"/>
      <c r="R877" s="29"/>
    </row>
    <row r="878" spans="1:18" ht="15.75" customHeight="1">
      <c r="A878" s="43"/>
      <c r="B878" s="28"/>
      <c r="C878" s="48"/>
      <c r="D878" s="52"/>
      <c r="E878" s="29"/>
      <c r="F878" s="35"/>
      <c r="G878" s="35"/>
      <c r="H878" s="35"/>
      <c r="I878" s="42"/>
      <c r="J878" s="147"/>
      <c r="K878" s="147"/>
      <c r="L878" s="239"/>
      <c r="M878" s="29"/>
      <c r="N878" s="29"/>
      <c r="O878" s="29"/>
      <c r="P878" s="29"/>
      <c r="Q878" s="29"/>
      <c r="R878" s="29"/>
    </row>
    <row r="879" spans="1:18" ht="15.75" customHeight="1">
      <c r="A879" s="43"/>
      <c r="B879" s="28"/>
      <c r="C879" s="48"/>
      <c r="D879" s="52"/>
      <c r="E879" s="29"/>
      <c r="F879" s="35"/>
      <c r="G879" s="35"/>
      <c r="H879" s="35"/>
      <c r="I879" s="42"/>
      <c r="J879" s="147"/>
      <c r="K879" s="147"/>
      <c r="L879" s="239"/>
      <c r="M879" s="29"/>
      <c r="N879" s="29"/>
      <c r="O879" s="29"/>
      <c r="P879" s="29"/>
      <c r="Q879" s="29"/>
      <c r="R879" s="29"/>
    </row>
    <row r="880" spans="1:18" ht="15.75" customHeight="1">
      <c r="A880" s="43"/>
      <c r="B880" s="28"/>
      <c r="C880" s="48"/>
      <c r="D880" s="52"/>
      <c r="E880" s="29"/>
      <c r="F880" s="35"/>
      <c r="G880" s="35"/>
      <c r="H880" s="35"/>
      <c r="I880" s="42"/>
      <c r="J880" s="147"/>
      <c r="K880" s="147"/>
      <c r="L880" s="239"/>
      <c r="M880" s="29"/>
      <c r="N880" s="29"/>
      <c r="O880" s="29"/>
      <c r="P880" s="29"/>
      <c r="Q880" s="29"/>
      <c r="R880" s="29"/>
    </row>
    <row r="881" spans="1:18" ht="15.75" customHeight="1">
      <c r="A881" s="43"/>
      <c r="B881" s="28"/>
      <c r="C881" s="48"/>
      <c r="D881" s="52"/>
      <c r="E881" s="29"/>
      <c r="F881" s="35"/>
      <c r="G881" s="35"/>
      <c r="H881" s="35"/>
      <c r="I881" s="42"/>
      <c r="J881" s="147"/>
      <c r="K881" s="147"/>
      <c r="L881" s="239"/>
      <c r="M881" s="29"/>
      <c r="N881" s="29"/>
      <c r="O881" s="29"/>
      <c r="P881" s="29"/>
      <c r="Q881" s="29"/>
      <c r="R881" s="29"/>
    </row>
    <row r="882" spans="1:18" ht="15.75" customHeight="1">
      <c r="A882" s="43"/>
      <c r="B882" s="28"/>
      <c r="C882" s="48"/>
      <c r="D882" s="52"/>
      <c r="E882" s="29"/>
      <c r="F882" s="35"/>
      <c r="G882" s="35"/>
      <c r="H882" s="35"/>
      <c r="I882" s="42"/>
      <c r="J882" s="147"/>
      <c r="K882" s="147"/>
      <c r="L882" s="239"/>
      <c r="M882" s="29"/>
      <c r="N882" s="29"/>
      <c r="O882" s="29"/>
      <c r="P882" s="29"/>
      <c r="Q882" s="29"/>
      <c r="R882" s="29"/>
    </row>
    <row r="883" spans="1:18" ht="15.75" customHeight="1">
      <c r="A883" s="43"/>
      <c r="B883" s="28"/>
      <c r="C883" s="48"/>
      <c r="D883" s="52"/>
      <c r="E883" s="29"/>
      <c r="F883" s="35"/>
      <c r="G883" s="35"/>
      <c r="H883" s="35"/>
      <c r="I883" s="42"/>
      <c r="J883" s="147"/>
      <c r="K883" s="147"/>
      <c r="L883" s="239"/>
      <c r="M883" s="29"/>
      <c r="N883" s="29"/>
      <c r="O883" s="29"/>
      <c r="P883" s="29"/>
      <c r="Q883" s="29"/>
      <c r="R883" s="29"/>
    </row>
    <row r="884" spans="1:18" ht="15.75" customHeight="1">
      <c r="A884" s="43"/>
      <c r="B884" s="28"/>
      <c r="C884" s="48"/>
      <c r="D884" s="52"/>
      <c r="E884" s="29"/>
      <c r="F884" s="35"/>
      <c r="G884" s="35"/>
      <c r="H884" s="35"/>
      <c r="I884" s="42"/>
      <c r="J884" s="147"/>
      <c r="K884" s="147"/>
      <c r="L884" s="239"/>
      <c r="M884" s="29"/>
      <c r="N884" s="29"/>
      <c r="O884" s="29"/>
      <c r="P884" s="29"/>
      <c r="Q884" s="29"/>
      <c r="R884" s="29"/>
    </row>
    <row r="885" spans="1:18" ht="15.75" customHeight="1">
      <c r="A885" s="43"/>
      <c r="B885" s="28"/>
      <c r="C885" s="48"/>
      <c r="D885" s="52"/>
      <c r="E885" s="29"/>
      <c r="F885" s="35"/>
      <c r="G885" s="35"/>
      <c r="H885" s="35"/>
      <c r="I885" s="42"/>
      <c r="J885" s="147"/>
      <c r="K885" s="147"/>
      <c r="L885" s="239"/>
      <c r="M885" s="29"/>
      <c r="N885" s="29"/>
      <c r="O885" s="29"/>
      <c r="P885" s="29"/>
      <c r="Q885" s="29"/>
      <c r="R885" s="29"/>
    </row>
    <row r="886" spans="1:18" ht="15.75" customHeight="1">
      <c r="A886" s="43"/>
      <c r="B886" s="28"/>
      <c r="C886" s="48"/>
      <c r="D886" s="52"/>
      <c r="E886" s="29"/>
      <c r="F886" s="35"/>
      <c r="G886" s="35"/>
      <c r="H886" s="35"/>
      <c r="I886" s="42"/>
      <c r="J886" s="147"/>
      <c r="K886" s="147"/>
      <c r="L886" s="239"/>
      <c r="M886" s="29"/>
      <c r="N886" s="29"/>
      <c r="O886" s="29"/>
      <c r="P886" s="29"/>
      <c r="Q886" s="29"/>
      <c r="R886" s="29"/>
    </row>
    <row r="887" spans="1:18" ht="15.75" customHeight="1">
      <c r="A887" s="43"/>
      <c r="B887" s="28"/>
      <c r="C887" s="48"/>
      <c r="D887" s="52"/>
      <c r="E887" s="29"/>
      <c r="F887" s="35"/>
      <c r="G887" s="35"/>
      <c r="H887" s="35"/>
      <c r="I887" s="42"/>
      <c r="J887" s="147"/>
      <c r="K887" s="147"/>
      <c r="L887" s="239"/>
      <c r="M887" s="29"/>
      <c r="N887" s="29"/>
      <c r="O887" s="29"/>
      <c r="P887" s="29"/>
      <c r="Q887" s="29"/>
      <c r="R887" s="29"/>
    </row>
    <row r="888" spans="1:18" ht="15.75" customHeight="1">
      <c r="A888" s="43"/>
      <c r="B888" s="28"/>
      <c r="C888" s="48"/>
      <c r="D888" s="52"/>
      <c r="E888" s="29"/>
      <c r="F888" s="35"/>
      <c r="G888" s="35"/>
      <c r="H888" s="35"/>
      <c r="I888" s="42"/>
      <c r="J888" s="147"/>
      <c r="K888" s="147"/>
      <c r="L888" s="239"/>
      <c r="M888" s="29"/>
      <c r="N888" s="29"/>
      <c r="O888" s="29"/>
      <c r="P888" s="29"/>
      <c r="Q888" s="29"/>
      <c r="R888" s="29"/>
    </row>
    <row r="889" spans="1:18" ht="15.75" customHeight="1">
      <c r="A889" s="43"/>
      <c r="B889" s="28"/>
      <c r="C889" s="48"/>
      <c r="D889" s="52"/>
      <c r="E889" s="29"/>
      <c r="F889" s="35"/>
      <c r="G889" s="35"/>
      <c r="H889" s="35"/>
      <c r="I889" s="42"/>
      <c r="J889" s="147"/>
      <c r="K889" s="147"/>
      <c r="L889" s="239"/>
      <c r="M889" s="29"/>
      <c r="N889" s="29"/>
      <c r="O889" s="29"/>
      <c r="P889" s="29"/>
      <c r="Q889" s="29"/>
      <c r="R889" s="29"/>
    </row>
    <row r="890" spans="1:18" ht="15.75" customHeight="1">
      <c r="A890" s="43"/>
      <c r="B890" s="28"/>
      <c r="C890" s="48"/>
      <c r="D890" s="52"/>
      <c r="E890" s="29"/>
      <c r="F890" s="35"/>
      <c r="G890" s="35"/>
      <c r="H890" s="35"/>
      <c r="I890" s="42"/>
      <c r="J890" s="147"/>
      <c r="K890" s="147"/>
      <c r="L890" s="239"/>
      <c r="M890" s="29"/>
      <c r="N890" s="29"/>
      <c r="O890" s="29"/>
      <c r="P890" s="29"/>
      <c r="Q890" s="29"/>
      <c r="R890" s="29"/>
    </row>
    <row r="891" spans="1:18" ht="15.75" customHeight="1">
      <c r="A891" s="43"/>
      <c r="B891" s="28"/>
      <c r="C891" s="48"/>
      <c r="D891" s="52"/>
      <c r="E891" s="29"/>
      <c r="F891" s="35"/>
      <c r="G891" s="35"/>
      <c r="H891" s="35"/>
      <c r="I891" s="42"/>
      <c r="J891" s="147"/>
      <c r="K891" s="147"/>
      <c r="L891" s="239"/>
      <c r="M891" s="29"/>
      <c r="N891" s="29"/>
      <c r="O891" s="29"/>
      <c r="P891" s="29"/>
      <c r="Q891" s="29"/>
      <c r="R891" s="29"/>
    </row>
    <row r="892" spans="1:18" ht="15.75" customHeight="1">
      <c r="A892" s="43"/>
      <c r="B892" s="28"/>
      <c r="C892" s="48"/>
      <c r="D892" s="52"/>
      <c r="E892" s="29"/>
      <c r="F892" s="35"/>
      <c r="G892" s="35"/>
      <c r="H892" s="35"/>
      <c r="I892" s="42"/>
      <c r="J892" s="147"/>
      <c r="K892" s="147"/>
      <c r="L892" s="239"/>
      <c r="M892" s="29"/>
      <c r="N892" s="29"/>
      <c r="O892" s="29"/>
      <c r="P892" s="29"/>
      <c r="Q892" s="29"/>
      <c r="R892" s="29"/>
    </row>
    <row r="893" spans="1:18" ht="15.75" customHeight="1">
      <c r="A893" s="43"/>
      <c r="B893" s="28"/>
      <c r="C893" s="48"/>
      <c r="D893" s="52"/>
      <c r="E893" s="29"/>
      <c r="F893" s="35"/>
      <c r="G893" s="35"/>
      <c r="H893" s="35"/>
      <c r="I893" s="42"/>
      <c r="J893" s="147"/>
      <c r="K893" s="147"/>
      <c r="L893" s="239"/>
      <c r="M893" s="29"/>
      <c r="N893" s="29"/>
      <c r="O893" s="29"/>
      <c r="P893" s="29"/>
      <c r="Q893" s="29"/>
      <c r="R893" s="29"/>
    </row>
    <row r="894" spans="1:18" ht="15.75" customHeight="1">
      <c r="A894" s="43"/>
      <c r="B894" s="28"/>
      <c r="C894" s="48"/>
      <c r="D894" s="52"/>
      <c r="E894" s="29"/>
      <c r="F894" s="35"/>
      <c r="G894" s="35"/>
      <c r="H894" s="35"/>
      <c r="I894" s="42"/>
      <c r="J894" s="147"/>
      <c r="K894" s="147"/>
      <c r="L894" s="239"/>
      <c r="M894" s="29"/>
      <c r="N894" s="29"/>
      <c r="O894" s="29"/>
      <c r="P894" s="29"/>
      <c r="Q894" s="29"/>
      <c r="R894" s="29"/>
    </row>
    <row r="895" spans="1:18" ht="15.75" customHeight="1">
      <c r="A895" s="43"/>
      <c r="B895" s="28"/>
      <c r="C895" s="48"/>
      <c r="D895" s="52"/>
      <c r="E895" s="29"/>
      <c r="F895" s="35"/>
      <c r="G895" s="35"/>
      <c r="H895" s="35"/>
      <c r="I895" s="42"/>
      <c r="J895" s="147"/>
      <c r="K895" s="147"/>
      <c r="L895" s="239"/>
      <c r="M895" s="29"/>
      <c r="N895" s="29"/>
      <c r="O895" s="29"/>
      <c r="P895" s="29"/>
      <c r="Q895" s="29"/>
      <c r="R895" s="29"/>
    </row>
    <row r="896" spans="1:18" ht="15.75" customHeight="1">
      <c r="A896" s="43"/>
      <c r="B896" s="28"/>
      <c r="C896" s="48"/>
      <c r="D896" s="52"/>
      <c r="E896" s="29"/>
      <c r="F896" s="35"/>
      <c r="G896" s="35"/>
      <c r="H896" s="35"/>
      <c r="I896" s="42"/>
      <c r="J896" s="147"/>
      <c r="K896" s="147"/>
      <c r="L896" s="239"/>
      <c r="M896" s="29"/>
      <c r="N896" s="29"/>
      <c r="O896" s="29"/>
      <c r="P896" s="29"/>
      <c r="Q896" s="29"/>
      <c r="R896" s="29"/>
    </row>
    <row r="897" spans="1:18" ht="15.75" customHeight="1">
      <c r="A897" s="43"/>
      <c r="B897" s="28"/>
      <c r="C897" s="48"/>
      <c r="D897" s="52"/>
      <c r="E897" s="29"/>
      <c r="F897" s="35"/>
      <c r="G897" s="35"/>
      <c r="H897" s="35"/>
      <c r="I897" s="42"/>
      <c r="J897" s="147"/>
      <c r="K897" s="147"/>
      <c r="L897" s="239"/>
      <c r="M897" s="29"/>
      <c r="N897" s="29"/>
      <c r="O897" s="29"/>
      <c r="P897" s="29"/>
      <c r="Q897" s="29"/>
      <c r="R897" s="29"/>
    </row>
    <row r="898" spans="1:18" ht="15.75" customHeight="1">
      <c r="A898" s="43"/>
      <c r="B898" s="28"/>
      <c r="C898" s="48"/>
      <c r="D898" s="52"/>
      <c r="E898" s="29"/>
      <c r="F898" s="35"/>
      <c r="G898" s="35"/>
      <c r="H898" s="35"/>
      <c r="I898" s="42"/>
      <c r="J898" s="147"/>
      <c r="K898" s="147"/>
      <c r="L898" s="239"/>
      <c r="M898" s="29"/>
      <c r="N898" s="29"/>
      <c r="O898" s="29"/>
      <c r="P898" s="29"/>
      <c r="Q898" s="29"/>
      <c r="R898" s="29"/>
    </row>
    <row r="899" spans="1:18" ht="15.75" customHeight="1">
      <c r="A899" s="43"/>
      <c r="B899" s="28"/>
      <c r="C899" s="48"/>
      <c r="D899" s="52"/>
      <c r="E899" s="29"/>
      <c r="F899" s="35"/>
      <c r="G899" s="35"/>
      <c r="H899" s="35"/>
      <c r="I899" s="42"/>
      <c r="J899" s="147"/>
      <c r="K899" s="147"/>
      <c r="L899" s="239"/>
      <c r="M899" s="29"/>
      <c r="N899" s="29"/>
      <c r="O899" s="29"/>
      <c r="P899" s="29"/>
      <c r="Q899" s="29"/>
      <c r="R899" s="29"/>
    </row>
    <row r="900" spans="1:18" ht="15.75" customHeight="1">
      <c r="A900" s="43"/>
      <c r="B900" s="28"/>
      <c r="C900" s="48"/>
      <c r="D900" s="52"/>
      <c r="E900" s="29"/>
      <c r="F900" s="35"/>
      <c r="G900" s="35"/>
      <c r="H900" s="35"/>
      <c r="I900" s="42"/>
      <c r="J900" s="147"/>
      <c r="K900" s="147"/>
      <c r="L900" s="239"/>
      <c r="M900" s="29"/>
      <c r="N900" s="29"/>
      <c r="O900" s="29"/>
      <c r="P900" s="29"/>
      <c r="Q900" s="29"/>
      <c r="R900" s="29"/>
    </row>
    <row r="901" spans="1:18" ht="15.75" customHeight="1">
      <c r="A901" s="43"/>
      <c r="B901" s="28"/>
      <c r="C901" s="48"/>
      <c r="D901" s="52"/>
      <c r="E901" s="29"/>
      <c r="F901" s="35"/>
      <c r="G901" s="35"/>
      <c r="H901" s="35"/>
      <c r="I901" s="42"/>
      <c r="J901" s="147"/>
      <c r="K901" s="147"/>
      <c r="L901" s="239"/>
      <c r="M901" s="29"/>
      <c r="N901" s="29"/>
      <c r="O901" s="29"/>
      <c r="P901" s="29"/>
      <c r="Q901" s="29"/>
      <c r="R901" s="29"/>
    </row>
    <row r="902" spans="1:18" ht="15.75" customHeight="1">
      <c r="A902" s="43"/>
      <c r="B902" s="28"/>
      <c r="C902" s="48"/>
      <c r="D902" s="52"/>
      <c r="E902" s="29"/>
      <c r="F902" s="35"/>
      <c r="G902" s="35"/>
      <c r="H902" s="35"/>
      <c r="I902" s="42"/>
      <c r="J902" s="147"/>
      <c r="K902" s="147"/>
      <c r="L902" s="239"/>
      <c r="M902" s="29"/>
      <c r="N902" s="29"/>
      <c r="O902" s="29"/>
      <c r="P902" s="29"/>
      <c r="Q902" s="29"/>
      <c r="R902" s="29"/>
    </row>
    <row r="903" spans="1:18" ht="15.75" customHeight="1">
      <c r="A903" s="43"/>
      <c r="B903" s="28"/>
      <c r="C903" s="48"/>
      <c r="D903" s="52"/>
      <c r="E903" s="29"/>
      <c r="F903" s="35"/>
      <c r="G903" s="35"/>
      <c r="H903" s="35"/>
      <c r="I903" s="42"/>
      <c r="J903" s="147"/>
      <c r="K903" s="147"/>
      <c r="L903" s="239"/>
      <c r="M903" s="29"/>
      <c r="N903" s="29"/>
      <c r="O903" s="29"/>
      <c r="P903" s="29"/>
      <c r="Q903" s="29"/>
      <c r="R903" s="29"/>
    </row>
    <row r="904" spans="1:18" ht="15.75" customHeight="1">
      <c r="A904" s="43"/>
      <c r="B904" s="28"/>
      <c r="C904" s="48"/>
      <c r="D904" s="52"/>
      <c r="E904" s="29"/>
      <c r="F904" s="35"/>
      <c r="G904" s="35"/>
      <c r="H904" s="35"/>
      <c r="I904" s="42"/>
      <c r="J904" s="147"/>
      <c r="K904" s="147"/>
      <c r="L904" s="239"/>
      <c r="M904" s="29"/>
      <c r="N904" s="29"/>
      <c r="O904" s="29"/>
      <c r="P904" s="29"/>
      <c r="Q904" s="29"/>
      <c r="R904" s="29"/>
    </row>
    <row r="905" spans="1:18" ht="15.75" customHeight="1">
      <c r="A905" s="43"/>
      <c r="B905" s="28"/>
      <c r="C905" s="48"/>
      <c r="D905" s="52"/>
      <c r="E905" s="29"/>
      <c r="F905" s="35"/>
      <c r="G905" s="35"/>
      <c r="H905" s="35"/>
      <c r="I905" s="42"/>
      <c r="J905" s="147"/>
      <c r="K905" s="147"/>
      <c r="L905" s="239"/>
      <c r="M905" s="29"/>
      <c r="N905" s="29"/>
      <c r="O905" s="29"/>
      <c r="P905" s="29"/>
      <c r="Q905" s="29"/>
      <c r="R905" s="29"/>
    </row>
    <row r="906" spans="1:18" ht="15.75" customHeight="1">
      <c r="A906" s="43"/>
      <c r="B906" s="28"/>
      <c r="C906" s="48"/>
      <c r="D906" s="52"/>
      <c r="E906" s="29"/>
      <c r="F906" s="35"/>
      <c r="G906" s="35"/>
      <c r="H906" s="35"/>
      <c r="I906" s="42"/>
      <c r="J906" s="147"/>
      <c r="K906" s="147"/>
      <c r="L906" s="239"/>
      <c r="M906" s="29"/>
      <c r="N906" s="29"/>
      <c r="O906" s="29"/>
      <c r="P906" s="29"/>
      <c r="Q906" s="29"/>
      <c r="R906" s="29"/>
    </row>
    <row r="907" spans="1:18" ht="15.75" customHeight="1">
      <c r="A907" s="43"/>
      <c r="B907" s="28"/>
      <c r="C907" s="48"/>
      <c r="D907" s="52"/>
      <c r="E907" s="29"/>
      <c r="F907" s="35"/>
      <c r="G907" s="35"/>
      <c r="H907" s="35"/>
      <c r="I907" s="42"/>
      <c r="J907" s="147"/>
      <c r="K907" s="147"/>
      <c r="L907" s="239"/>
      <c r="M907" s="29"/>
      <c r="N907" s="29"/>
      <c r="O907" s="29"/>
      <c r="P907" s="29"/>
      <c r="Q907" s="29"/>
      <c r="R907" s="29"/>
    </row>
    <row r="908" spans="1:18" ht="15.75" customHeight="1">
      <c r="A908" s="43"/>
      <c r="B908" s="28"/>
      <c r="C908" s="48"/>
      <c r="D908" s="52"/>
      <c r="E908" s="29"/>
      <c r="F908" s="35"/>
      <c r="G908" s="35"/>
      <c r="H908" s="35"/>
      <c r="I908" s="42"/>
      <c r="J908" s="147"/>
      <c r="K908" s="147"/>
      <c r="L908" s="239"/>
      <c r="M908" s="29"/>
      <c r="N908" s="29"/>
      <c r="O908" s="29"/>
      <c r="P908" s="29"/>
      <c r="Q908" s="29"/>
      <c r="R908" s="29"/>
    </row>
    <row r="909" spans="1:18" ht="15.75" customHeight="1">
      <c r="A909" s="43"/>
      <c r="B909" s="28"/>
      <c r="C909" s="48"/>
      <c r="D909" s="52"/>
      <c r="E909" s="29"/>
      <c r="F909" s="35"/>
      <c r="G909" s="35"/>
      <c r="H909" s="35"/>
      <c r="I909" s="42"/>
      <c r="J909" s="147"/>
      <c r="K909" s="147"/>
      <c r="L909" s="239"/>
      <c r="M909" s="29"/>
      <c r="N909" s="29"/>
      <c r="O909" s="29"/>
      <c r="P909" s="29"/>
      <c r="Q909" s="29"/>
      <c r="R909" s="29"/>
    </row>
    <row r="910" spans="1:18" ht="15.75" customHeight="1">
      <c r="A910" s="43"/>
      <c r="B910" s="28"/>
      <c r="C910" s="48"/>
      <c r="D910" s="52"/>
      <c r="E910" s="29"/>
      <c r="F910" s="35"/>
      <c r="G910" s="35"/>
      <c r="H910" s="35"/>
      <c r="I910" s="42"/>
      <c r="J910" s="147"/>
      <c r="K910" s="147"/>
      <c r="L910" s="239"/>
      <c r="M910" s="29"/>
      <c r="N910" s="29"/>
      <c r="O910" s="29"/>
      <c r="P910" s="29"/>
      <c r="Q910" s="29"/>
      <c r="R910" s="29"/>
    </row>
    <row r="911" spans="1:18" ht="15.75" customHeight="1">
      <c r="A911" s="43"/>
      <c r="B911" s="28"/>
      <c r="C911" s="48"/>
      <c r="D911" s="52"/>
      <c r="E911" s="29"/>
      <c r="F911" s="35"/>
      <c r="G911" s="35"/>
      <c r="H911" s="35"/>
      <c r="I911" s="42"/>
      <c r="J911" s="147"/>
      <c r="K911" s="147"/>
      <c r="L911" s="239"/>
      <c r="M911" s="29"/>
      <c r="N911" s="29"/>
      <c r="O911" s="29"/>
      <c r="P911" s="29"/>
      <c r="Q911" s="29"/>
      <c r="R911" s="29"/>
    </row>
    <row r="912" spans="1:18" ht="15.75" customHeight="1">
      <c r="A912" s="43"/>
      <c r="B912" s="28"/>
      <c r="C912" s="48"/>
      <c r="D912" s="52"/>
      <c r="E912" s="29"/>
      <c r="F912" s="35"/>
      <c r="G912" s="35"/>
      <c r="H912" s="35"/>
      <c r="I912" s="42"/>
      <c r="J912" s="147"/>
      <c r="K912" s="147"/>
      <c r="L912" s="239"/>
      <c r="M912" s="29"/>
      <c r="N912" s="29"/>
      <c r="O912" s="29"/>
      <c r="P912" s="29"/>
      <c r="Q912" s="29"/>
      <c r="R912" s="29"/>
    </row>
    <row r="913" spans="1:18" ht="15.75" customHeight="1">
      <c r="A913" s="43"/>
      <c r="B913" s="28"/>
      <c r="C913" s="48"/>
      <c r="D913" s="52"/>
      <c r="E913" s="29"/>
      <c r="F913" s="35"/>
      <c r="G913" s="35"/>
      <c r="H913" s="35"/>
      <c r="I913" s="42"/>
      <c r="J913" s="147"/>
      <c r="K913" s="147"/>
      <c r="L913" s="239"/>
      <c r="M913" s="29"/>
      <c r="N913" s="29"/>
      <c r="O913" s="29"/>
      <c r="P913" s="29"/>
      <c r="Q913" s="29"/>
      <c r="R913" s="29"/>
    </row>
    <row r="914" spans="1:18" ht="15.75" customHeight="1">
      <c r="A914" s="43"/>
      <c r="B914" s="28"/>
      <c r="C914" s="48"/>
      <c r="D914" s="52"/>
      <c r="E914" s="29"/>
      <c r="F914" s="35"/>
      <c r="G914" s="35"/>
      <c r="H914" s="35"/>
      <c r="I914" s="42"/>
      <c r="J914" s="147"/>
      <c r="K914" s="147"/>
      <c r="L914" s="239"/>
      <c r="M914" s="29"/>
      <c r="N914" s="29"/>
      <c r="O914" s="29"/>
      <c r="P914" s="29"/>
      <c r="Q914" s="29"/>
      <c r="R914" s="29"/>
    </row>
    <row r="915" spans="1:18" ht="15.75" customHeight="1">
      <c r="A915" s="43"/>
      <c r="B915" s="28"/>
      <c r="C915" s="48"/>
      <c r="D915" s="52"/>
      <c r="E915" s="29"/>
      <c r="F915" s="35"/>
      <c r="G915" s="35"/>
      <c r="H915" s="35"/>
      <c r="I915" s="42"/>
      <c r="J915" s="147"/>
      <c r="K915" s="147"/>
      <c r="L915" s="239"/>
      <c r="M915" s="29"/>
      <c r="N915" s="29"/>
      <c r="O915" s="29"/>
      <c r="P915" s="29"/>
      <c r="Q915" s="29"/>
      <c r="R915" s="29"/>
    </row>
    <row r="916" spans="1:18" ht="15.75" customHeight="1">
      <c r="A916" s="43"/>
      <c r="B916" s="28"/>
      <c r="C916" s="48"/>
      <c r="D916" s="52"/>
      <c r="E916" s="29"/>
      <c r="F916" s="35"/>
      <c r="G916" s="35"/>
      <c r="H916" s="35"/>
      <c r="I916" s="42"/>
      <c r="J916" s="147"/>
      <c r="K916" s="147"/>
      <c r="L916" s="239"/>
      <c r="M916" s="29"/>
      <c r="N916" s="29"/>
      <c r="O916" s="29"/>
      <c r="P916" s="29"/>
      <c r="Q916" s="29"/>
      <c r="R916" s="29"/>
    </row>
    <row r="917" spans="1:18" ht="15.75" customHeight="1">
      <c r="A917" s="43"/>
      <c r="B917" s="28"/>
      <c r="C917" s="48"/>
      <c r="D917" s="52"/>
      <c r="E917" s="29"/>
      <c r="F917" s="35"/>
      <c r="G917" s="35"/>
      <c r="H917" s="35"/>
      <c r="I917" s="42"/>
      <c r="J917" s="147"/>
      <c r="K917" s="147"/>
      <c r="L917" s="239"/>
      <c r="M917" s="29"/>
      <c r="N917" s="29"/>
      <c r="O917" s="29"/>
      <c r="P917" s="29"/>
      <c r="Q917" s="29"/>
      <c r="R917" s="29"/>
    </row>
    <row r="918" spans="1:18" ht="15.75" customHeight="1">
      <c r="A918" s="43"/>
      <c r="B918" s="28"/>
      <c r="C918" s="48"/>
      <c r="D918" s="52"/>
      <c r="E918" s="29"/>
      <c r="F918" s="35"/>
      <c r="G918" s="35"/>
      <c r="H918" s="35"/>
      <c r="I918" s="42"/>
      <c r="J918" s="147"/>
      <c r="K918" s="147"/>
      <c r="L918" s="239"/>
      <c r="M918" s="29"/>
      <c r="N918" s="29"/>
      <c r="O918" s="29"/>
      <c r="P918" s="29"/>
      <c r="Q918" s="29"/>
      <c r="R918" s="29"/>
    </row>
    <row r="919" spans="1:18" ht="15.75" customHeight="1">
      <c r="A919" s="43"/>
      <c r="B919" s="28"/>
      <c r="C919" s="48"/>
      <c r="D919" s="52"/>
      <c r="E919" s="29"/>
      <c r="F919" s="35"/>
      <c r="G919" s="35"/>
      <c r="H919" s="35"/>
      <c r="I919" s="42"/>
      <c r="J919" s="147"/>
      <c r="K919" s="147"/>
      <c r="L919" s="239"/>
      <c r="M919" s="29"/>
      <c r="N919" s="29"/>
      <c r="O919" s="29"/>
      <c r="P919" s="29"/>
      <c r="Q919" s="29"/>
      <c r="R919" s="29"/>
    </row>
    <row r="920" spans="1:18" ht="15.75" customHeight="1">
      <c r="A920" s="43"/>
      <c r="B920" s="28"/>
      <c r="C920" s="48"/>
      <c r="D920" s="52"/>
      <c r="E920" s="29"/>
      <c r="F920" s="35"/>
      <c r="G920" s="35"/>
      <c r="H920" s="35"/>
      <c r="I920" s="42"/>
      <c r="J920" s="147"/>
      <c r="K920" s="147"/>
      <c r="L920" s="239"/>
      <c r="M920" s="29"/>
      <c r="N920" s="29"/>
      <c r="O920" s="29"/>
      <c r="P920" s="29"/>
      <c r="Q920" s="29"/>
      <c r="R920" s="29"/>
    </row>
    <row r="921" spans="1:18" ht="15.75" customHeight="1">
      <c r="A921" s="43"/>
      <c r="B921" s="28"/>
      <c r="C921" s="48"/>
      <c r="D921" s="52"/>
      <c r="E921" s="29"/>
      <c r="F921" s="35"/>
      <c r="G921" s="35"/>
      <c r="H921" s="35"/>
      <c r="I921" s="42"/>
      <c r="J921" s="147"/>
      <c r="K921" s="147"/>
      <c r="L921" s="239"/>
      <c r="M921" s="29"/>
      <c r="N921" s="29"/>
      <c r="O921" s="29"/>
      <c r="P921" s="29"/>
      <c r="Q921" s="29"/>
      <c r="R921" s="29"/>
    </row>
    <row r="922" spans="1:18" ht="15.75" customHeight="1">
      <c r="A922" s="43"/>
      <c r="B922" s="28"/>
      <c r="C922" s="48"/>
      <c r="D922" s="52"/>
      <c r="E922" s="29"/>
      <c r="F922" s="35"/>
      <c r="G922" s="35"/>
      <c r="H922" s="35"/>
      <c r="I922" s="42"/>
      <c r="J922" s="147"/>
      <c r="K922" s="147"/>
      <c r="L922" s="239"/>
      <c r="M922" s="29"/>
      <c r="N922" s="29"/>
      <c r="O922" s="29"/>
      <c r="P922" s="29"/>
      <c r="Q922" s="29"/>
      <c r="R922" s="29"/>
    </row>
    <row r="923" spans="1:18" ht="15.75" customHeight="1">
      <c r="A923" s="43"/>
      <c r="B923" s="28"/>
      <c r="C923" s="48"/>
      <c r="D923" s="52"/>
      <c r="E923" s="29"/>
      <c r="F923" s="35"/>
      <c r="G923" s="35"/>
      <c r="H923" s="35"/>
      <c r="I923" s="42"/>
      <c r="J923" s="147"/>
      <c r="K923" s="147"/>
      <c r="L923" s="239"/>
      <c r="M923" s="29"/>
      <c r="N923" s="29"/>
      <c r="O923" s="29"/>
      <c r="P923" s="29"/>
      <c r="Q923" s="29"/>
      <c r="R923" s="29"/>
    </row>
    <row r="924" spans="1:18" ht="15.75" customHeight="1">
      <c r="A924" s="43"/>
      <c r="B924" s="28"/>
      <c r="C924" s="48"/>
      <c r="D924" s="52"/>
      <c r="E924" s="29"/>
      <c r="F924" s="35"/>
      <c r="G924" s="35"/>
      <c r="H924" s="35"/>
      <c r="I924" s="42"/>
      <c r="J924" s="147"/>
      <c r="K924" s="147"/>
      <c r="L924" s="239"/>
      <c r="M924" s="29"/>
      <c r="N924" s="29"/>
      <c r="O924" s="29"/>
      <c r="P924" s="29"/>
      <c r="Q924" s="29"/>
      <c r="R924" s="29"/>
    </row>
    <row r="925" spans="1:18" ht="15.75" customHeight="1">
      <c r="A925" s="43"/>
      <c r="B925" s="28"/>
      <c r="C925" s="48"/>
      <c r="D925" s="52"/>
      <c r="E925" s="29"/>
      <c r="F925" s="35"/>
      <c r="G925" s="35"/>
      <c r="H925" s="35"/>
      <c r="I925" s="42"/>
      <c r="J925" s="147"/>
      <c r="K925" s="147"/>
      <c r="L925" s="239"/>
      <c r="M925" s="29"/>
      <c r="N925" s="29"/>
      <c r="O925" s="29"/>
      <c r="P925" s="29"/>
      <c r="Q925" s="29"/>
      <c r="R925" s="29"/>
    </row>
    <row r="926" spans="1:18" ht="15.75" customHeight="1">
      <c r="A926" s="43"/>
      <c r="B926" s="28"/>
      <c r="C926" s="48"/>
      <c r="D926" s="52"/>
      <c r="E926" s="29"/>
      <c r="F926" s="35"/>
      <c r="G926" s="35"/>
      <c r="H926" s="35"/>
      <c r="I926" s="42"/>
      <c r="J926" s="147"/>
      <c r="K926" s="147"/>
      <c r="L926" s="239"/>
      <c r="M926" s="29"/>
      <c r="N926" s="29"/>
      <c r="O926" s="29"/>
      <c r="P926" s="29"/>
      <c r="Q926" s="29"/>
      <c r="R926" s="29"/>
    </row>
    <row r="927" spans="1:18" ht="15.75" customHeight="1">
      <c r="A927" s="13"/>
      <c r="B927" s="61"/>
      <c r="F927" s="14"/>
      <c r="G927" s="14"/>
      <c r="H927" s="14"/>
      <c r="I927" s="13"/>
      <c r="L927" s="114"/>
    </row>
    <row r="928" spans="1:18" ht="15.75" customHeight="1">
      <c r="A928" s="13"/>
      <c r="B928" s="61"/>
      <c r="F928" s="14"/>
      <c r="G928" s="14"/>
      <c r="H928" s="14"/>
      <c r="I928" s="13"/>
      <c r="L928" s="114"/>
    </row>
    <row r="929" spans="1:12" ht="15.75" customHeight="1">
      <c r="A929" s="13"/>
      <c r="B929" s="61"/>
      <c r="F929" s="14"/>
      <c r="G929" s="14"/>
      <c r="H929" s="14"/>
      <c r="I929" s="13"/>
      <c r="L929" s="114"/>
    </row>
    <row r="930" spans="1:12" ht="15.75" customHeight="1">
      <c r="A930" s="13"/>
      <c r="B930" s="61"/>
      <c r="F930" s="14"/>
      <c r="G930" s="14"/>
      <c r="H930" s="14"/>
      <c r="I930" s="13"/>
      <c r="L930" s="114"/>
    </row>
    <row r="931" spans="1:12" ht="15.75" customHeight="1">
      <c r="A931" s="13"/>
      <c r="B931" s="61"/>
      <c r="F931" s="14"/>
      <c r="G931" s="14"/>
      <c r="H931" s="14"/>
      <c r="I931" s="13"/>
      <c r="L931" s="114"/>
    </row>
    <row r="932" spans="1:12" ht="15.75" customHeight="1">
      <c r="A932" s="13"/>
      <c r="B932" s="61"/>
      <c r="F932" s="14"/>
      <c r="G932" s="14"/>
      <c r="H932" s="14"/>
      <c r="I932" s="13"/>
      <c r="L932" s="114"/>
    </row>
    <row r="933" spans="1:12" ht="15.75" customHeight="1">
      <c r="A933" s="13"/>
      <c r="B933" s="61"/>
      <c r="F933" s="14"/>
      <c r="G933" s="14"/>
      <c r="H933" s="14"/>
      <c r="I933" s="13"/>
      <c r="L933" s="114"/>
    </row>
    <row r="934" spans="1:12" ht="15.75" customHeight="1">
      <c r="A934" s="13"/>
      <c r="B934" s="61"/>
      <c r="F934" s="14"/>
      <c r="G934" s="14"/>
      <c r="H934" s="14"/>
      <c r="I934" s="13"/>
      <c r="L934" s="114"/>
    </row>
    <row r="935" spans="1:12" ht="15.75" customHeight="1">
      <c r="A935" s="13"/>
      <c r="B935" s="61"/>
      <c r="F935" s="14"/>
      <c r="G935" s="14"/>
      <c r="H935" s="14"/>
      <c r="I935" s="13"/>
      <c r="L935" s="114"/>
    </row>
    <row r="936" spans="1:12" ht="15.75" customHeight="1">
      <c r="A936" s="13"/>
      <c r="B936" s="61"/>
      <c r="F936" s="14"/>
      <c r="G936" s="14"/>
      <c r="H936" s="14"/>
      <c r="I936" s="13"/>
      <c r="L936" s="114"/>
    </row>
    <row r="937" spans="1:12" ht="15.75" customHeight="1">
      <c r="A937" s="13"/>
      <c r="B937" s="61"/>
      <c r="F937" s="14"/>
      <c r="G937" s="14"/>
      <c r="H937" s="14"/>
      <c r="I937" s="13"/>
      <c r="L937" s="114"/>
    </row>
    <row r="938" spans="1:12" ht="15.75" customHeight="1">
      <c r="A938" s="13"/>
      <c r="B938" s="61"/>
      <c r="F938" s="14"/>
      <c r="G938" s="14"/>
      <c r="H938" s="14"/>
      <c r="I938" s="13"/>
      <c r="L938" s="114"/>
    </row>
    <row r="939" spans="1:12" ht="15.75" customHeight="1">
      <c r="A939" s="13"/>
      <c r="B939" s="61"/>
      <c r="F939" s="14"/>
      <c r="G939" s="14"/>
      <c r="H939" s="14"/>
      <c r="I939" s="13"/>
      <c r="L939" s="114"/>
    </row>
    <row r="940" spans="1:12" ht="15.75" customHeight="1">
      <c r="A940" s="13"/>
      <c r="B940" s="61"/>
      <c r="F940" s="14"/>
      <c r="G940" s="14"/>
      <c r="H940" s="14"/>
      <c r="I940" s="13"/>
      <c r="L940" s="114"/>
    </row>
    <row r="941" spans="1:12" ht="15.75" customHeight="1">
      <c r="A941" s="13"/>
      <c r="B941" s="61"/>
      <c r="F941" s="14"/>
      <c r="G941" s="14"/>
      <c r="H941" s="14"/>
      <c r="I941" s="13"/>
      <c r="L941" s="114"/>
    </row>
    <row r="942" spans="1:12" ht="15.75" customHeight="1">
      <c r="A942" s="13"/>
      <c r="B942" s="61"/>
      <c r="F942" s="14"/>
      <c r="G942" s="14"/>
      <c r="H942" s="14"/>
      <c r="I942" s="13"/>
      <c r="L942" s="114"/>
    </row>
    <row r="943" spans="1:12" ht="15.75" customHeight="1">
      <c r="A943" s="13"/>
      <c r="B943" s="61"/>
      <c r="F943" s="14"/>
      <c r="G943" s="14"/>
      <c r="H943" s="14"/>
      <c r="I943" s="13"/>
      <c r="L943" s="114"/>
    </row>
    <row r="944" spans="1:12" ht="15.75" customHeight="1">
      <c r="A944" s="13"/>
      <c r="B944" s="61"/>
      <c r="F944" s="14"/>
      <c r="G944" s="14"/>
      <c r="H944" s="14"/>
      <c r="I944" s="13"/>
      <c r="L944" s="114"/>
    </row>
    <row r="945" spans="1:12" ht="15.75" customHeight="1">
      <c r="A945" s="13"/>
      <c r="B945" s="61"/>
      <c r="F945" s="14"/>
      <c r="G945" s="14"/>
      <c r="H945" s="14"/>
      <c r="I945" s="13"/>
      <c r="L945" s="114"/>
    </row>
    <row r="946" spans="1:12" ht="15.75" customHeight="1">
      <c r="A946" s="13"/>
      <c r="B946" s="61"/>
      <c r="F946" s="14"/>
      <c r="G946" s="14"/>
      <c r="H946" s="14"/>
      <c r="I946" s="13"/>
      <c r="L946" s="114"/>
    </row>
    <row r="947" spans="1:12" ht="15.75" customHeight="1">
      <c r="A947" s="13"/>
      <c r="B947" s="61"/>
      <c r="F947" s="14"/>
      <c r="G947" s="14"/>
      <c r="H947" s="14"/>
      <c r="I947" s="13"/>
      <c r="L947" s="114"/>
    </row>
    <row r="948" spans="1:12" ht="15.75" customHeight="1">
      <c r="A948" s="13"/>
      <c r="B948" s="61"/>
      <c r="F948" s="14"/>
      <c r="G948" s="14"/>
      <c r="H948" s="14"/>
      <c r="I948" s="13"/>
      <c r="L948" s="114"/>
    </row>
    <row r="949" spans="1:12" ht="15.75" customHeight="1">
      <c r="A949" s="13"/>
      <c r="B949" s="61"/>
      <c r="F949" s="14"/>
      <c r="G949" s="14"/>
      <c r="H949" s="14"/>
      <c r="I949" s="13"/>
      <c r="L949" s="114"/>
    </row>
    <row r="950" spans="1:12" ht="15.75" customHeight="1">
      <c r="A950" s="13"/>
      <c r="B950" s="61"/>
      <c r="F950" s="14"/>
      <c r="G950" s="14"/>
      <c r="H950" s="14"/>
      <c r="I950" s="13"/>
      <c r="L950" s="114"/>
    </row>
    <row r="951" spans="1:12" ht="15.75" customHeight="1">
      <c r="A951" s="13"/>
      <c r="B951" s="61"/>
      <c r="F951" s="14"/>
      <c r="G951" s="14"/>
      <c r="H951" s="14"/>
      <c r="I951" s="13"/>
      <c r="L951" s="114"/>
    </row>
    <row r="952" spans="1:12" ht="15.75" customHeight="1">
      <c r="A952" s="13"/>
      <c r="B952" s="61"/>
      <c r="F952" s="14"/>
      <c r="G952" s="14"/>
      <c r="H952" s="14"/>
      <c r="I952" s="13"/>
      <c r="L952" s="114"/>
    </row>
    <row r="953" spans="1:12" ht="15.75" customHeight="1">
      <c r="A953" s="13"/>
      <c r="B953" s="61"/>
      <c r="F953" s="14"/>
      <c r="G953" s="14"/>
      <c r="H953" s="14"/>
      <c r="I953" s="13"/>
      <c r="L953" s="114"/>
    </row>
    <row r="954" spans="1:12" ht="15.75" customHeight="1">
      <c r="A954" s="13"/>
      <c r="B954" s="61"/>
      <c r="F954" s="14"/>
      <c r="G954" s="14"/>
      <c r="H954" s="14"/>
      <c r="I954" s="13"/>
      <c r="L954" s="114"/>
    </row>
    <row r="955" spans="1:12" ht="15.75" customHeight="1">
      <c r="A955" s="13"/>
      <c r="B955" s="61"/>
      <c r="F955" s="14"/>
      <c r="G955" s="14"/>
      <c r="H955" s="14"/>
      <c r="I955" s="13"/>
      <c r="L955" s="114"/>
    </row>
    <row r="956" spans="1:12" ht="15.75" customHeight="1">
      <c r="A956" s="13"/>
      <c r="B956" s="61"/>
      <c r="F956" s="14"/>
      <c r="G956" s="14"/>
      <c r="H956" s="14"/>
      <c r="I956" s="13"/>
      <c r="L956" s="114"/>
    </row>
    <row r="957" spans="1:12" ht="15.75" customHeight="1">
      <c r="A957" s="13"/>
      <c r="B957" s="61"/>
      <c r="F957" s="14"/>
      <c r="G957" s="14"/>
      <c r="H957" s="14"/>
      <c r="I957" s="13"/>
      <c r="L957" s="114"/>
    </row>
    <row r="958" spans="1:12" ht="15.75" customHeight="1">
      <c r="A958" s="13"/>
      <c r="B958" s="61"/>
      <c r="F958" s="14"/>
      <c r="G958" s="14"/>
      <c r="H958" s="14"/>
      <c r="I958" s="13"/>
      <c r="L958" s="114"/>
    </row>
    <row r="959" spans="1:12" ht="15.75" customHeight="1">
      <c r="A959" s="13"/>
      <c r="B959" s="61"/>
      <c r="F959" s="14"/>
      <c r="G959" s="14"/>
      <c r="H959" s="14"/>
      <c r="I959" s="13"/>
      <c r="L959" s="114"/>
    </row>
    <row r="960" spans="1:12" ht="15.75" customHeight="1">
      <c r="A960" s="13"/>
      <c r="B960" s="61"/>
      <c r="F960" s="14"/>
      <c r="G960" s="14"/>
      <c r="H960" s="14"/>
      <c r="I960" s="13"/>
      <c r="L960" s="114"/>
    </row>
    <row r="961" spans="1:12" ht="15.75" customHeight="1">
      <c r="A961" s="13"/>
      <c r="B961" s="61"/>
      <c r="F961" s="14"/>
      <c r="G961" s="14"/>
      <c r="H961" s="14"/>
      <c r="I961" s="13"/>
      <c r="L961" s="114"/>
    </row>
    <row r="962" spans="1:12" ht="15.75" customHeight="1">
      <c r="A962" s="13"/>
      <c r="B962" s="61"/>
      <c r="F962" s="14"/>
      <c r="G962" s="14"/>
      <c r="H962" s="14"/>
      <c r="I962" s="13"/>
      <c r="L962" s="114"/>
    </row>
    <row r="963" spans="1:12" ht="15.75" customHeight="1">
      <c r="A963" s="13"/>
      <c r="B963" s="61"/>
      <c r="F963" s="14"/>
      <c r="G963" s="14"/>
      <c r="H963" s="14"/>
      <c r="I963" s="13"/>
      <c r="L963" s="114"/>
    </row>
    <row r="964" spans="1:12" ht="15.75" customHeight="1">
      <c r="A964" s="13"/>
      <c r="B964" s="61"/>
      <c r="F964" s="14"/>
      <c r="G964" s="14"/>
      <c r="H964" s="14"/>
      <c r="I964" s="13"/>
      <c r="L964" s="114"/>
    </row>
    <row r="965" spans="1:12" ht="15.75" customHeight="1">
      <c r="A965" s="13"/>
      <c r="B965" s="61"/>
      <c r="F965" s="14"/>
      <c r="G965" s="14"/>
      <c r="H965" s="14"/>
      <c r="I965" s="13"/>
      <c r="L965" s="114"/>
    </row>
    <row r="966" spans="1:12" ht="15.75" customHeight="1">
      <c r="A966" s="13"/>
      <c r="B966" s="61"/>
      <c r="F966" s="14"/>
      <c r="G966" s="14"/>
      <c r="H966" s="14"/>
      <c r="I966" s="13"/>
      <c r="L966" s="114"/>
    </row>
    <row r="967" spans="1:12" ht="15.75" customHeight="1">
      <c r="A967" s="13"/>
      <c r="B967" s="61"/>
      <c r="F967" s="14"/>
      <c r="G967" s="14"/>
      <c r="H967" s="14"/>
      <c r="I967" s="13"/>
      <c r="L967" s="114"/>
    </row>
    <row r="968" spans="1:12" ht="15.75" customHeight="1">
      <c r="A968" s="13"/>
      <c r="B968" s="61"/>
      <c r="F968" s="14"/>
      <c r="G968" s="14"/>
      <c r="H968" s="14"/>
      <c r="I968" s="13"/>
      <c r="L968" s="114"/>
    </row>
    <row r="969" spans="1:12" ht="15.75" customHeight="1">
      <c r="A969" s="13"/>
      <c r="B969" s="61"/>
      <c r="F969" s="14"/>
      <c r="G969" s="14"/>
      <c r="H969" s="14"/>
      <c r="I969" s="13"/>
      <c r="L969" s="114"/>
    </row>
    <row r="970" spans="1:12" ht="15.75" customHeight="1">
      <c r="A970" s="13"/>
      <c r="B970" s="61"/>
      <c r="F970" s="14"/>
      <c r="G970" s="14"/>
      <c r="H970" s="14"/>
      <c r="I970" s="13"/>
      <c r="L970" s="114"/>
    </row>
    <row r="971" spans="1:12" ht="15.75" customHeight="1">
      <c r="A971" s="13"/>
      <c r="B971" s="61"/>
      <c r="F971" s="14"/>
      <c r="G971" s="14"/>
      <c r="H971" s="14"/>
      <c r="I971" s="13"/>
      <c r="L971" s="114"/>
    </row>
    <row r="972" spans="1:12" ht="15.75" customHeight="1">
      <c r="A972" s="13"/>
      <c r="B972" s="61"/>
      <c r="F972" s="14"/>
      <c r="G972" s="14"/>
      <c r="H972" s="14"/>
      <c r="I972" s="13"/>
      <c r="L972" s="114"/>
    </row>
    <row r="973" spans="1:12" ht="15.75" customHeight="1">
      <c r="A973" s="13"/>
      <c r="B973" s="61"/>
      <c r="F973" s="14"/>
      <c r="G973" s="14"/>
      <c r="H973" s="14"/>
      <c r="I973" s="13"/>
      <c r="L973" s="114"/>
    </row>
    <row r="974" spans="1:12" ht="15.75" customHeight="1">
      <c r="A974" s="13"/>
      <c r="B974" s="61"/>
      <c r="F974" s="14"/>
      <c r="G974" s="14"/>
      <c r="H974" s="14"/>
      <c r="I974" s="13"/>
      <c r="L974" s="114"/>
    </row>
    <row r="975" spans="1:12" ht="15.75" customHeight="1">
      <c r="A975" s="13"/>
      <c r="B975" s="61"/>
      <c r="F975" s="14"/>
      <c r="G975" s="14"/>
      <c r="H975" s="14"/>
      <c r="I975" s="13"/>
      <c r="L975" s="114"/>
    </row>
    <row r="976" spans="1:12" ht="15.75" customHeight="1">
      <c r="A976" s="13"/>
      <c r="B976" s="61"/>
      <c r="F976" s="14"/>
      <c r="G976" s="14"/>
      <c r="H976" s="14"/>
      <c r="I976" s="13"/>
      <c r="L976" s="114"/>
    </row>
    <row r="977" spans="1:12" ht="15.75" customHeight="1">
      <c r="A977" s="13"/>
      <c r="B977" s="61"/>
      <c r="F977" s="14"/>
      <c r="G977" s="14"/>
      <c r="H977" s="14"/>
      <c r="I977" s="13"/>
      <c r="L977" s="114"/>
    </row>
    <row r="978" spans="1:12" ht="15.75" customHeight="1">
      <c r="A978" s="13"/>
      <c r="B978" s="61"/>
      <c r="F978" s="14"/>
      <c r="G978" s="14"/>
      <c r="H978" s="14"/>
      <c r="I978" s="13"/>
      <c r="L978" s="114"/>
    </row>
    <row r="979" spans="1:12" ht="15.75" customHeight="1">
      <c r="A979" s="13"/>
      <c r="B979" s="61"/>
      <c r="F979" s="14"/>
      <c r="G979" s="14"/>
      <c r="H979" s="14"/>
      <c r="I979" s="13"/>
      <c r="L979" s="114"/>
    </row>
    <row r="980" spans="1:12" ht="15.75" customHeight="1">
      <c r="A980" s="13"/>
      <c r="B980" s="61"/>
      <c r="F980" s="14"/>
      <c r="G980" s="14"/>
      <c r="H980" s="14"/>
      <c r="I980" s="13"/>
      <c r="L980" s="114"/>
    </row>
    <row r="981" spans="1:12" ht="15.75" customHeight="1">
      <c r="A981" s="13"/>
      <c r="B981" s="61"/>
      <c r="F981" s="14"/>
      <c r="G981" s="14"/>
      <c r="H981" s="14"/>
      <c r="I981" s="13"/>
      <c r="L981" s="114"/>
    </row>
    <row r="982" spans="1:12" ht="15.75" customHeight="1">
      <c r="A982" s="13"/>
      <c r="B982" s="61"/>
      <c r="F982" s="14"/>
      <c r="G982" s="14"/>
      <c r="H982" s="14"/>
      <c r="I982" s="13"/>
      <c r="L982" s="114"/>
    </row>
    <row r="983" spans="1:12" ht="15.75" customHeight="1">
      <c r="A983" s="13"/>
      <c r="B983" s="61"/>
      <c r="F983" s="14"/>
      <c r="G983" s="14"/>
      <c r="H983" s="14"/>
      <c r="I983" s="13"/>
      <c r="L983" s="114"/>
    </row>
    <row r="984" spans="1:12" ht="15.75" customHeight="1">
      <c r="A984" s="13"/>
      <c r="B984" s="61"/>
      <c r="F984" s="14"/>
      <c r="G984" s="14"/>
      <c r="H984" s="14"/>
      <c r="I984" s="13"/>
      <c r="L984" s="114"/>
    </row>
    <row r="985" spans="1:12" ht="15.75" customHeight="1">
      <c r="A985" s="13"/>
      <c r="B985" s="61"/>
      <c r="F985" s="14"/>
      <c r="G985" s="14"/>
      <c r="H985" s="14"/>
      <c r="I985" s="13"/>
      <c r="L985" s="114"/>
    </row>
    <row r="986" spans="1:12" ht="15.75" customHeight="1">
      <c r="A986" s="13"/>
      <c r="B986" s="61"/>
      <c r="F986" s="14"/>
      <c r="G986" s="14"/>
      <c r="H986" s="14"/>
      <c r="I986" s="13"/>
      <c r="L986" s="114"/>
    </row>
    <row r="987" spans="1:12" ht="15.75" customHeight="1">
      <c r="A987" s="13"/>
      <c r="B987" s="61"/>
      <c r="F987" s="14"/>
      <c r="G987" s="14"/>
      <c r="H987" s="14"/>
      <c r="I987" s="13"/>
      <c r="L987" s="114"/>
    </row>
    <row r="988" spans="1:12" ht="15.75" customHeight="1">
      <c r="A988" s="13"/>
      <c r="B988" s="61"/>
      <c r="F988" s="14"/>
      <c r="G988" s="14"/>
      <c r="H988" s="14"/>
      <c r="I988" s="13"/>
      <c r="L988" s="114"/>
    </row>
    <row r="989" spans="1:12" ht="15.75" customHeight="1">
      <c r="A989" s="13"/>
      <c r="B989" s="61"/>
      <c r="F989" s="14"/>
      <c r="G989" s="14"/>
      <c r="H989" s="14"/>
      <c r="I989" s="13"/>
      <c r="L989" s="114"/>
    </row>
    <row r="990" spans="1:12" ht="15.75" customHeight="1">
      <c r="A990" s="13"/>
      <c r="B990" s="61"/>
      <c r="F990" s="14"/>
      <c r="G990" s="14"/>
      <c r="H990" s="14"/>
      <c r="I990" s="13"/>
      <c r="L990" s="114"/>
    </row>
    <row r="991" spans="1:12" ht="15.75" customHeight="1">
      <c r="A991" s="13"/>
      <c r="B991" s="61"/>
      <c r="F991" s="14"/>
      <c r="G991" s="14"/>
      <c r="H991" s="14"/>
      <c r="I991" s="13"/>
      <c r="L991" s="114"/>
    </row>
    <row r="992" spans="1:12" ht="15.75" customHeight="1">
      <c r="A992" s="13"/>
      <c r="B992" s="61"/>
      <c r="F992" s="14"/>
      <c r="G992" s="14"/>
      <c r="H992" s="14"/>
      <c r="I992" s="13"/>
      <c r="L992" s="114"/>
    </row>
    <row r="993" spans="1:12" ht="15.75" customHeight="1">
      <c r="A993" s="13"/>
      <c r="B993" s="61"/>
      <c r="F993" s="14"/>
      <c r="G993" s="14"/>
      <c r="H993" s="14"/>
      <c r="I993" s="13"/>
      <c r="L993" s="114"/>
    </row>
    <row r="994" spans="1:12" ht="15.75" customHeight="1">
      <c r="A994" s="13"/>
      <c r="B994" s="61"/>
      <c r="F994" s="14"/>
      <c r="G994" s="14"/>
      <c r="H994" s="14"/>
      <c r="I994" s="13"/>
      <c r="L994" s="114"/>
    </row>
    <row r="995" spans="1:12" ht="15.75" customHeight="1">
      <c r="A995" s="13"/>
      <c r="B995" s="61"/>
      <c r="F995" s="14"/>
      <c r="G995" s="14"/>
      <c r="H995" s="14"/>
      <c r="I995" s="13"/>
      <c r="L995" s="114"/>
    </row>
    <row r="996" spans="1:12" ht="15.75" customHeight="1">
      <c r="A996" s="13"/>
      <c r="B996" s="61"/>
      <c r="F996" s="14"/>
      <c r="G996" s="14"/>
      <c r="H996" s="14"/>
      <c r="I996" s="13"/>
      <c r="L996" s="114"/>
    </row>
    <row r="997" spans="1:12" ht="15.75" customHeight="1">
      <c r="A997" s="13"/>
      <c r="B997" s="61"/>
      <c r="F997" s="14"/>
      <c r="G997" s="14"/>
      <c r="H997" s="14"/>
      <c r="I997" s="13"/>
      <c r="L997" s="114"/>
    </row>
    <row r="998" spans="1:12" ht="15.75" customHeight="1">
      <c r="A998" s="13"/>
      <c r="B998" s="61"/>
      <c r="F998" s="14"/>
      <c r="G998" s="14"/>
      <c r="H998" s="14"/>
      <c r="I998" s="13"/>
      <c r="L998" s="114"/>
    </row>
    <row r="999" spans="1:12" ht="15.75" customHeight="1">
      <c r="A999" s="13"/>
      <c r="B999" s="61"/>
      <c r="F999" s="14"/>
      <c r="G999" s="14"/>
      <c r="H999" s="14"/>
      <c r="I999" s="13"/>
      <c r="L999" s="114"/>
    </row>
    <row r="1000" spans="1:12" ht="15.75" customHeight="1">
      <c r="A1000" s="13"/>
      <c r="B1000" s="61"/>
      <c r="F1000" s="14"/>
      <c r="G1000" s="14"/>
      <c r="H1000" s="14"/>
      <c r="I1000" s="13"/>
      <c r="L1000" s="114"/>
    </row>
  </sheetData>
  <autoFilter ref="A1:R830" xr:uid="{00000000-0009-0000-0000-000031000000}">
    <sortState xmlns:xlrd2="http://schemas.microsoft.com/office/spreadsheetml/2017/richdata2" ref="A2:R841">
      <sortCondition ref="B1:B830"/>
    </sortState>
  </autoFilter>
  <conditionalFormatting sqref="B342:D342">
    <cfRule type="notContainsBlanks" dxfId="15" priority="1">
      <formula>LEN(TRIM(B342))&gt;0</formula>
    </cfRule>
  </conditionalFormatting>
  <conditionalFormatting sqref="D687">
    <cfRule type="notContainsBlanks" dxfId="14" priority="2">
      <formula>LEN(TRIM(D687))&gt;0</formula>
    </cfRule>
  </conditionalFormatting>
  <conditionalFormatting sqref="P2:P846">
    <cfRule type="expression" dxfId="13" priority="3" stopIfTrue="1">
      <formula>"&gt;0"</formula>
    </cfRule>
    <cfRule type="cellIs" dxfId="12" priority="4" operator="lessThan">
      <formula>0</formula>
    </cfRule>
  </conditionalFormatting>
  <pageMargins left="0.7" right="0.7" top="0.75" bottom="0.75" header="0" footer="0"/>
  <pageSetup orientation="portrait" r:id="rId1"/>
  <legacy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2">
    <tabColor rgb="FFFF99FF"/>
    <outlinePr summaryBelow="0" summaryRight="0"/>
  </sheetPr>
  <dimension ref="A1:S1054"/>
  <sheetViews>
    <sheetView zoomScale="115" zoomScaleNormal="115" workbookViewId="0">
      <pane xSplit="3" ySplit="1" topLeftCell="L997" activePane="bottomRight" state="frozen"/>
      <selection pane="topRight" activeCell="D1" sqref="D1"/>
      <selection pane="bottomLeft" activeCell="A2" sqref="A2"/>
      <selection pane="bottomRight" activeCell="A1011" sqref="A1011:XFD1011"/>
    </sheetView>
  </sheetViews>
  <sheetFormatPr defaultColWidth="12.625" defaultRowHeight="15" customHeight="1"/>
  <cols>
    <col min="1" max="1" width="7.375" customWidth="1"/>
    <col min="2" max="2" width="19.5" customWidth="1"/>
    <col min="3" max="3" width="31.75" customWidth="1"/>
    <col min="4" max="4" width="19.5" customWidth="1"/>
    <col min="5" max="5" width="8.625" customWidth="1"/>
    <col min="6" max="6" width="11" customWidth="1"/>
    <col min="7" max="7" width="17.125" bestFit="1" customWidth="1"/>
    <col min="9" max="9" width="8.875" customWidth="1"/>
    <col min="10" max="10" width="10.25" customWidth="1"/>
    <col min="11" max="11" width="12.25" customWidth="1"/>
    <col min="12" max="12" width="13.375" bestFit="1" customWidth="1"/>
    <col min="13" max="13" width="14.375" customWidth="1"/>
    <col min="14" max="14" width="12.125" customWidth="1"/>
    <col min="15" max="15" width="9.625" customWidth="1"/>
    <col min="16" max="16" width="10.375" customWidth="1"/>
    <col min="17" max="17" width="13.5" customWidth="1"/>
    <col min="18" max="18" width="11.875" customWidth="1"/>
  </cols>
  <sheetData>
    <row r="1" spans="1:1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74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133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4">
        <v>277</v>
      </c>
      <c r="B2" s="28">
        <v>42075</v>
      </c>
      <c r="C2" s="27" t="s">
        <v>4614</v>
      </c>
      <c r="D2" s="52"/>
      <c r="F2" s="34"/>
      <c r="G2" s="34">
        <v>10041</v>
      </c>
      <c r="H2" s="30"/>
      <c r="I2" s="43"/>
      <c r="J2" s="43"/>
      <c r="K2" s="43"/>
      <c r="L2" s="43"/>
      <c r="M2" s="43"/>
      <c r="N2" s="13" t="s">
        <v>688</v>
      </c>
      <c r="O2" s="140"/>
      <c r="P2" s="31">
        <v>6678</v>
      </c>
      <c r="Q2" s="31">
        <v>3363</v>
      </c>
      <c r="R2" s="31">
        <v>10041</v>
      </c>
    </row>
    <row r="3" spans="1:18" ht="14.25">
      <c r="A3" s="44">
        <v>277</v>
      </c>
      <c r="B3" s="28">
        <v>42075</v>
      </c>
      <c r="C3" s="27" t="s">
        <v>1625</v>
      </c>
      <c r="D3" s="52"/>
      <c r="F3" s="34">
        <v>3363</v>
      </c>
      <c r="G3" s="34"/>
      <c r="H3" s="30"/>
      <c r="I3" s="43" t="s">
        <v>91</v>
      </c>
      <c r="J3" s="43"/>
      <c r="K3" s="43"/>
      <c r="L3" s="43"/>
      <c r="M3" s="43"/>
      <c r="N3" s="13" t="s">
        <v>688</v>
      </c>
      <c r="O3" s="140"/>
      <c r="P3" s="31">
        <v>-3363</v>
      </c>
      <c r="Q3" s="31">
        <v>3363</v>
      </c>
      <c r="R3" s="31">
        <v>0</v>
      </c>
    </row>
    <row r="4" spans="1:18" ht="14.25">
      <c r="A4" s="44">
        <v>277</v>
      </c>
      <c r="B4" s="28">
        <v>42095</v>
      </c>
      <c r="C4" s="27" t="s">
        <v>4615</v>
      </c>
      <c r="D4" s="52"/>
      <c r="F4" s="34"/>
      <c r="G4" s="34">
        <v>9000</v>
      </c>
      <c r="H4" s="36">
        <v>1000</v>
      </c>
      <c r="I4" s="43"/>
      <c r="J4" s="43"/>
      <c r="K4" s="338"/>
      <c r="L4" s="43"/>
      <c r="M4" s="43"/>
      <c r="N4" s="13" t="s">
        <v>688</v>
      </c>
      <c r="O4" s="140"/>
      <c r="P4" s="31">
        <v>15678</v>
      </c>
      <c r="Q4" s="31">
        <v>3363</v>
      </c>
      <c r="R4" s="31">
        <v>19041</v>
      </c>
    </row>
    <row r="5" spans="1:18" ht="14.25">
      <c r="A5" s="44">
        <v>277</v>
      </c>
      <c r="B5" s="28">
        <v>42121</v>
      </c>
      <c r="C5" s="27" t="s">
        <v>4616</v>
      </c>
      <c r="D5" s="52"/>
      <c r="F5" s="35"/>
      <c r="G5" s="34"/>
      <c r="H5" s="314">
        <v>44.5</v>
      </c>
      <c r="I5" s="43" t="s">
        <v>169</v>
      </c>
      <c r="J5" s="168"/>
      <c r="K5" s="338" t="s">
        <v>223</v>
      </c>
      <c r="L5" s="43">
        <v>415120</v>
      </c>
      <c r="M5" s="168"/>
      <c r="N5" s="43" t="s">
        <v>688</v>
      </c>
      <c r="O5" s="140"/>
      <c r="P5" s="31">
        <v>15678</v>
      </c>
      <c r="Q5" s="31">
        <v>3363</v>
      </c>
      <c r="R5" s="31">
        <v>19041</v>
      </c>
    </row>
    <row r="6" spans="1:18" ht="14.25">
      <c r="A6" s="44">
        <v>277</v>
      </c>
      <c r="B6" s="28">
        <v>42134</v>
      </c>
      <c r="C6" s="27" t="s">
        <v>728</v>
      </c>
      <c r="D6" s="52"/>
      <c r="F6" s="34">
        <v>708</v>
      </c>
      <c r="G6" s="34"/>
      <c r="H6" s="30"/>
      <c r="I6" s="43" t="s">
        <v>91</v>
      </c>
      <c r="J6" s="43"/>
      <c r="K6" s="43" t="s">
        <v>972</v>
      </c>
      <c r="L6" s="43">
        <v>38</v>
      </c>
      <c r="M6" s="43"/>
      <c r="N6" s="43" t="s">
        <v>688</v>
      </c>
      <c r="O6" s="140"/>
      <c r="P6" s="31">
        <v>14970</v>
      </c>
      <c r="Q6" s="31">
        <v>4071</v>
      </c>
      <c r="R6" s="31">
        <v>19041</v>
      </c>
    </row>
    <row r="7" spans="1:18" ht="14.25">
      <c r="A7" s="44">
        <v>277</v>
      </c>
      <c r="B7" s="28">
        <v>42135</v>
      </c>
      <c r="C7" s="27" t="s">
        <v>4617</v>
      </c>
      <c r="D7" s="52"/>
      <c r="F7" s="34">
        <v>54.79</v>
      </c>
      <c r="G7" s="34"/>
      <c r="H7" s="30"/>
      <c r="I7" s="43" t="s">
        <v>89</v>
      </c>
      <c r="J7" s="43"/>
      <c r="K7" s="338"/>
      <c r="L7" s="43"/>
      <c r="M7" s="43"/>
      <c r="N7" s="43" t="s">
        <v>688</v>
      </c>
      <c r="O7" s="140"/>
      <c r="P7" s="31">
        <v>14915.21</v>
      </c>
      <c r="Q7" s="31">
        <v>4125.79</v>
      </c>
      <c r="R7" s="31">
        <v>19041</v>
      </c>
    </row>
    <row r="8" spans="1:18" ht="14.25">
      <c r="A8" s="44">
        <v>277</v>
      </c>
      <c r="B8" s="28">
        <v>42144</v>
      </c>
      <c r="C8" s="27" t="s">
        <v>591</v>
      </c>
      <c r="D8" s="52"/>
      <c r="F8" s="34">
        <v>90</v>
      </c>
      <c r="G8" s="34"/>
      <c r="H8" s="30"/>
      <c r="I8" s="43" t="s">
        <v>89</v>
      </c>
      <c r="J8" s="43"/>
      <c r="K8" s="338"/>
      <c r="L8" s="43"/>
      <c r="M8" s="43"/>
      <c r="N8" s="43" t="s">
        <v>688</v>
      </c>
      <c r="O8" s="140"/>
      <c r="P8" s="31">
        <v>14825.21</v>
      </c>
      <c r="Q8" s="31">
        <v>4215.79</v>
      </c>
      <c r="R8" s="31">
        <v>19041</v>
      </c>
    </row>
    <row r="9" spans="1:18" ht="14.25">
      <c r="A9" s="44">
        <v>277</v>
      </c>
      <c r="B9" s="28">
        <v>42150</v>
      </c>
      <c r="C9" s="27" t="s">
        <v>4063</v>
      </c>
      <c r="D9" s="52"/>
      <c r="F9" s="34">
        <v>637</v>
      </c>
      <c r="G9" s="34"/>
      <c r="H9" s="30"/>
      <c r="I9" s="43" t="s">
        <v>266</v>
      </c>
      <c r="J9" s="43"/>
      <c r="K9" s="338"/>
      <c r="L9" s="43">
        <v>127</v>
      </c>
      <c r="M9" s="43"/>
      <c r="N9" s="43" t="s">
        <v>688</v>
      </c>
      <c r="O9" s="140"/>
      <c r="P9" s="31">
        <v>13588.21</v>
      </c>
      <c r="Q9" s="31">
        <v>5452.79</v>
      </c>
      <c r="R9" s="31">
        <v>19041</v>
      </c>
    </row>
    <row r="10" spans="1:18" ht="14.25">
      <c r="A10" s="44">
        <v>277</v>
      </c>
      <c r="B10" s="28">
        <v>42155</v>
      </c>
      <c r="C10" s="27" t="s">
        <v>724</v>
      </c>
      <c r="D10" s="52"/>
      <c r="F10" s="34">
        <v>600</v>
      </c>
      <c r="G10" s="34"/>
      <c r="H10" s="30"/>
      <c r="I10" s="43"/>
      <c r="J10" s="43" t="s">
        <v>87</v>
      </c>
      <c r="K10" s="338" t="s">
        <v>2190</v>
      </c>
      <c r="L10" s="43">
        <v>200675</v>
      </c>
      <c r="M10" s="43"/>
      <c r="N10" s="43" t="s">
        <v>688</v>
      </c>
      <c r="O10" s="140"/>
      <c r="P10" s="31">
        <v>14225.21</v>
      </c>
      <c r="Q10" s="31">
        <v>4815.79</v>
      </c>
      <c r="R10" s="31">
        <v>19041</v>
      </c>
    </row>
    <row r="11" spans="1:18" ht="14.25">
      <c r="A11" s="44">
        <v>277</v>
      </c>
      <c r="B11" s="28">
        <v>42158</v>
      </c>
      <c r="C11" s="27" t="s">
        <v>3735</v>
      </c>
      <c r="D11" s="52"/>
      <c r="F11" s="34">
        <v>3363</v>
      </c>
      <c r="G11" s="34"/>
      <c r="H11" s="30"/>
      <c r="I11" s="43" t="s">
        <v>91</v>
      </c>
      <c r="J11" s="43"/>
      <c r="K11" s="338"/>
      <c r="L11" s="43"/>
      <c r="M11" s="43"/>
      <c r="N11" s="43" t="s">
        <v>688</v>
      </c>
      <c r="O11" s="140"/>
      <c r="P11" s="31">
        <v>10225.209999999999</v>
      </c>
      <c r="Q11" s="31">
        <v>8815.7900000000009</v>
      </c>
      <c r="R11" s="31">
        <v>19041</v>
      </c>
    </row>
    <row r="12" spans="1:18" ht="14.25">
      <c r="A12" s="44">
        <v>277</v>
      </c>
      <c r="B12" s="28">
        <v>42158</v>
      </c>
      <c r="C12" s="27" t="s">
        <v>1981</v>
      </c>
      <c r="D12" s="52"/>
      <c r="F12" s="34">
        <v>4450</v>
      </c>
      <c r="G12" s="34"/>
      <c r="H12" s="30"/>
      <c r="I12" s="43" t="s">
        <v>266</v>
      </c>
      <c r="J12" s="43"/>
      <c r="K12" s="338" t="s">
        <v>4618</v>
      </c>
      <c r="L12" s="43">
        <v>147</v>
      </c>
      <c r="M12" s="43"/>
      <c r="N12" s="43" t="s">
        <v>688</v>
      </c>
      <c r="O12" s="140"/>
      <c r="P12" s="31">
        <v>5775.2099999999991</v>
      </c>
      <c r="Q12" s="31">
        <v>13265.79</v>
      </c>
      <c r="R12" s="31">
        <v>19041</v>
      </c>
    </row>
    <row r="13" spans="1:18" ht="14.25">
      <c r="A13" s="44">
        <v>277</v>
      </c>
      <c r="B13" s="28">
        <v>42163</v>
      </c>
      <c r="C13" s="27" t="s">
        <v>4619</v>
      </c>
      <c r="D13" s="52"/>
      <c r="F13" s="34">
        <v>250</v>
      </c>
      <c r="G13" s="34"/>
      <c r="H13" s="30"/>
      <c r="I13" s="43" t="s">
        <v>266</v>
      </c>
      <c r="J13" s="43"/>
      <c r="K13" s="338" t="s">
        <v>1647</v>
      </c>
      <c r="L13" s="43">
        <v>2204</v>
      </c>
      <c r="M13" s="43"/>
      <c r="N13" s="43" t="s">
        <v>688</v>
      </c>
      <c r="O13" s="140"/>
      <c r="P13" s="31">
        <v>5525.2099999999991</v>
      </c>
      <c r="Q13" s="31">
        <v>13515.79</v>
      </c>
      <c r="R13" s="31">
        <v>19041</v>
      </c>
    </row>
    <row r="14" spans="1:18" ht="14.25">
      <c r="A14" s="44">
        <v>277</v>
      </c>
      <c r="B14" s="28">
        <v>42166</v>
      </c>
      <c r="C14" s="27" t="s">
        <v>4617</v>
      </c>
      <c r="D14" s="52"/>
      <c r="F14" s="34">
        <v>45.9</v>
      </c>
      <c r="G14" s="34"/>
      <c r="H14" s="30"/>
      <c r="I14" s="43" t="s">
        <v>89</v>
      </c>
      <c r="J14" s="43"/>
      <c r="K14" s="338"/>
      <c r="L14" s="43"/>
      <c r="M14" s="43"/>
      <c r="N14" s="43" t="s">
        <v>688</v>
      </c>
      <c r="O14" s="140"/>
      <c r="P14" s="31">
        <v>5479.3099999999995</v>
      </c>
      <c r="Q14" s="31">
        <v>13561.69</v>
      </c>
      <c r="R14" s="31">
        <v>19041</v>
      </c>
    </row>
    <row r="15" spans="1:18" ht="14.25">
      <c r="A15" s="44">
        <v>277</v>
      </c>
      <c r="B15" s="28">
        <v>42169</v>
      </c>
      <c r="C15" s="27" t="s">
        <v>1460</v>
      </c>
      <c r="D15" s="52"/>
      <c r="F15" s="34">
        <v>1154.5999999999999</v>
      </c>
      <c r="G15" s="34"/>
      <c r="H15" s="30"/>
      <c r="I15" s="43" t="s">
        <v>89</v>
      </c>
      <c r="J15" s="43"/>
      <c r="K15" s="338"/>
      <c r="L15" s="43"/>
      <c r="M15" s="43"/>
      <c r="N15" s="43" t="s">
        <v>688</v>
      </c>
      <c r="O15" s="140"/>
      <c r="P15" s="31">
        <v>4324.7099999999991</v>
      </c>
      <c r="Q15" s="31">
        <v>14716.29</v>
      </c>
      <c r="R15" s="31">
        <v>19041</v>
      </c>
    </row>
    <row r="16" spans="1:18" ht="14.25">
      <c r="A16" s="44">
        <v>277</v>
      </c>
      <c r="B16" s="28">
        <v>42184</v>
      </c>
      <c r="C16" s="27" t="s">
        <v>3725</v>
      </c>
      <c r="D16" s="52"/>
      <c r="F16" s="34">
        <v>1003</v>
      </c>
      <c r="G16" s="34"/>
      <c r="H16" s="30"/>
      <c r="I16" s="43" t="s">
        <v>266</v>
      </c>
      <c r="J16" s="43"/>
      <c r="K16" s="338" t="s">
        <v>4620</v>
      </c>
      <c r="L16" s="43">
        <v>375</v>
      </c>
      <c r="M16" s="43"/>
      <c r="N16" s="43" t="s">
        <v>688</v>
      </c>
      <c r="O16" s="140"/>
      <c r="P16" s="31">
        <v>3321.7099999999991</v>
      </c>
      <c r="Q16" s="31">
        <v>15719.29</v>
      </c>
      <c r="R16" s="31">
        <v>19041</v>
      </c>
    </row>
    <row r="17" spans="1:18" ht="14.25">
      <c r="A17" s="44">
        <v>277</v>
      </c>
      <c r="B17" s="28">
        <v>42185</v>
      </c>
      <c r="C17" s="27" t="s">
        <v>4621</v>
      </c>
      <c r="D17" s="52"/>
      <c r="F17" s="34">
        <v>180</v>
      </c>
      <c r="G17" s="34"/>
      <c r="H17" s="30"/>
      <c r="I17" s="43" t="s">
        <v>266</v>
      </c>
      <c r="J17" s="43"/>
      <c r="K17" s="338" t="s">
        <v>2138</v>
      </c>
      <c r="L17" s="43">
        <v>12144</v>
      </c>
      <c r="M17" s="43"/>
      <c r="N17" s="43" t="s">
        <v>688</v>
      </c>
      <c r="O17" s="140"/>
      <c r="P17" s="31">
        <v>3141.7099999999991</v>
      </c>
      <c r="Q17" s="31">
        <v>15899.29</v>
      </c>
      <c r="R17" s="31">
        <v>19041</v>
      </c>
    </row>
    <row r="18" spans="1:18" ht="14.25">
      <c r="A18" s="44">
        <v>277</v>
      </c>
      <c r="B18" s="28">
        <v>42186</v>
      </c>
      <c r="C18" s="27" t="s">
        <v>728</v>
      </c>
      <c r="D18" s="52"/>
      <c r="F18" s="34">
        <v>600</v>
      </c>
      <c r="G18" s="34"/>
      <c r="H18" s="30"/>
      <c r="I18" s="43" t="s">
        <v>91</v>
      </c>
      <c r="J18" s="43"/>
      <c r="K18" s="43" t="s">
        <v>972</v>
      </c>
      <c r="L18" s="43">
        <v>402</v>
      </c>
      <c r="M18" s="43"/>
      <c r="N18" s="43" t="s">
        <v>688</v>
      </c>
      <c r="O18" s="140"/>
      <c r="P18" s="31">
        <v>2541.7099999999991</v>
      </c>
      <c r="Q18" s="31">
        <v>16499.29</v>
      </c>
      <c r="R18" s="31">
        <v>19041</v>
      </c>
    </row>
    <row r="19" spans="1:18" ht="14.25">
      <c r="A19" s="44">
        <v>277</v>
      </c>
      <c r="B19" s="28">
        <v>42187</v>
      </c>
      <c r="C19" s="27" t="s">
        <v>2396</v>
      </c>
      <c r="D19" s="52"/>
      <c r="F19" s="34">
        <v>25</v>
      </c>
      <c r="G19" s="34"/>
      <c r="H19" s="30"/>
      <c r="I19" s="43" t="s">
        <v>89</v>
      </c>
      <c r="J19" s="43"/>
      <c r="K19" s="338" t="s">
        <v>4622</v>
      </c>
      <c r="L19" s="43">
        <v>105985</v>
      </c>
      <c r="M19" s="43"/>
      <c r="N19" s="43" t="s">
        <v>688</v>
      </c>
      <c r="O19" s="140"/>
      <c r="P19" s="31">
        <v>2516.7099999999991</v>
      </c>
      <c r="Q19" s="31">
        <v>16524.29</v>
      </c>
      <c r="R19" s="31">
        <v>19041</v>
      </c>
    </row>
    <row r="20" spans="1:18" ht="14.25">
      <c r="A20" s="44">
        <v>277</v>
      </c>
      <c r="B20" s="28">
        <v>42190</v>
      </c>
      <c r="C20" s="27" t="s">
        <v>1229</v>
      </c>
      <c r="D20" s="52"/>
      <c r="F20" s="34">
        <v>450</v>
      </c>
      <c r="G20" s="34"/>
      <c r="H20" s="30"/>
      <c r="I20" s="43" t="s">
        <v>266</v>
      </c>
      <c r="J20" s="43" t="s">
        <v>87</v>
      </c>
      <c r="K20" s="338" t="s">
        <v>4623</v>
      </c>
      <c r="L20" s="43">
        <v>4298</v>
      </c>
      <c r="M20" s="43"/>
      <c r="N20" s="43" t="s">
        <v>688</v>
      </c>
      <c r="O20" s="140"/>
      <c r="P20" s="31">
        <v>2066.7099999999991</v>
      </c>
      <c r="Q20" s="31">
        <v>16974.29</v>
      </c>
      <c r="R20" s="31">
        <v>19041</v>
      </c>
    </row>
    <row r="21" spans="1:18" ht="15.75" customHeight="1" thickBot="1">
      <c r="A21" s="44">
        <v>277</v>
      </c>
      <c r="B21" s="28">
        <v>42215</v>
      </c>
      <c r="C21" s="339" t="s">
        <v>588</v>
      </c>
      <c r="D21" s="52"/>
      <c r="F21" s="340">
        <v>1416</v>
      </c>
      <c r="G21" s="34"/>
      <c r="H21" s="30"/>
      <c r="I21" s="43" t="s">
        <v>91</v>
      </c>
      <c r="J21" s="43" t="s">
        <v>87</v>
      </c>
      <c r="K21" s="341" t="s">
        <v>611</v>
      </c>
      <c r="L21" s="342">
        <v>60</v>
      </c>
      <c r="M21" s="342"/>
      <c r="N21" s="43" t="s">
        <v>688</v>
      </c>
      <c r="O21" s="140"/>
      <c r="P21" s="31">
        <v>650.70999999999913</v>
      </c>
      <c r="Q21" s="31">
        <v>18390.29</v>
      </c>
      <c r="R21" s="31">
        <v>19041</v>
      </c>
    </row>
    <row r="22" spans="1:18" ht="15.75" customHeight="1">
      <c r="A22" s="44">
        <v>277</v>
      </c>
      <c r="B22" s="28">
        <v>42222</v>
      </c>
      <c r="C22" s="27" t="s">
        <v>728</v>
      </c>
      <c r="D22" s="52"/>
      <c r="F22" s="34">
        <v>600</v>
      </c>
      <c r="G22" s="34"/>
      <c r="H22" s="30"/>
      <c r="I22" s="43" t="s">
        <v>91</v>
      </c>
      <c r="J22" s="43" t="s">
        <v>87</v>
      </c>
      <c r="K22" s="338" t="s">
        <v>972</v>
      </c>
      <c r="L22" s="43">
        <v>419</v>
      </c>
      <c r="M22" s="43"/>
      <c r="N22" s="43" t="s">
        <v>688</v>
      </c>
      <c r="O22" s="140"/>
      <c r="P22" s="31">
        <v>50.709999999999127</v>
      </c>
      <c r="Q22" s="31">
        <v>18990.29</v>
      </c>
      <c r="R22" s="31">
        <v>19041</v>
      </c>
    </row>
    <row r="23" spans="1:18" ht="15.75" customHeight="1">
      <c r="A23" s="44">
        <v>277</v>
      </c>
      <c r="B23" s="28">
        <v>42226</v>
      </c>
      <c r="C23" s="27" t="s">
        <v>4624</v>
      </c>
      <c r="D23" s="52"/>
      <c r="F23" s="34">
        <v>543</v>
      </c>
      <c r="G23" s="34"/>
      <c r="H23" s="30"/>
      <c r="I23" s="43" t="s">
        <v>91</v>
      </c>
      <c r="J23" s="43" t="s">
        <v>87</v>
      </c>
      <c r="K23" s="338" t="s">
        <v>4625</v>
      </c>
      <c r="L23" s="43">
        <v>196</v>
      </c>
      <c r="M23" s="43"/>
      <c r="N23" s="43" t="s">
        <v>688</v>
      </c>
      <c r="O23" s="140"/>
      <c r="P23" s="31">
        <v>-492.29000000000087</v>
      </c>
      <c r="Q23" s="31">
        <v>19533.29</v>
      </c>
      <c r="R23" s="31">
        <v>19041</v>
      </c>
    </row>
    <row r="24" spans="1:18" ht="15.75" customHeight="1">
      <c r="A24" s="44">
        <v>277</v>
      </c>
      <c r="B24" s="28">
        <v>42234</v>
      </c>
      <c r="C24" s="27" t="s">
        <v>1754</v>
      </c>
      <c r="D24" s="52"/>
      <c r="F24" s="35"/>
      <c r="G24" s="34"/>
      <c r="H24" s="314">
        <v>13.5</v>
      </c>
      <c r="I24" s="43" t="s">
        <v>169</v>
      </c>
      <c r="J24" s="43" t="s">
        <v>87</v>
      </c>
      <c r="K24" s="338" t="s">
        <v>2397</v>
      </c>
      <c r="L24" s="43" t="s">
        <v>4626</v>
      </c>
      <c r="M24" s="43"/>
      <c r="N24" s="43" t="s">
        <v>688</v>
      </c>
      <c r="O24" s="140"/>
      <c r="P24" s="31">
        <v>-492.29000000000087</v>
      </c>
      <c r="Q24" s="31">
        <v>19533.29</v>
      </c>
      <c r="R24" s="31">
        <v>19041</v>
      </c>
    </row>
    <row r="25" spans="1:18" ht="15.75" customHeight="1">
      <c r="A25" s="44">
        <v>277</v>
      </c>
      <c r="B25" s="28">
        <v>42255</v>
      </c>
      <c r="C25" s="27" t="s">
        <v>4627</v>
      </c>
      <c r="D25" s="52"/>
      <c r="F25" s="35"/>
      <c r="G25" s="34"/>
      <c r="H25" s="314">
        <v>150</v>
      </c>
      <c r="I25" s="43" t="s">
        <v>169</v>
      </c>
      <c r="J25" s="43" t="s">
        <v>87</v>
      </c>
      <c r="K25" s="43"/>
      <c r="L25" s="43"/>
      <c r="M25" s="43"/>
      <c r="N25" s="43" t="s">
        <v>688</v>
      </c>
      <c r="O25" s="140"/>
      <c r="P25" s="31">
        <v>-492.29000000000087</v>
      </c>
      <c r="Q25" s="31">
        <v>19533.29</v>
      </c>
      <c r="R25" s="31">
        <v>19041</v>
      </c>
    </row>
    <row r="26" spans="1:18" ht="15.75" customHeight="1">
      <c r="A26" s="44">
        <v>277</v>
      </c>
      <c r="B26" s="28">
        <v>42255</v>
      </c>
      <c r="C26" s="27" t="s">
        <v>4628</v>
      </c>
      <c r="D26" s="52"/>
      <c r="F26" s="34"/>
      <c r="G26" s="35"/>
      <c r="H26" s="314">
        <v>293</v>
      </c>
      <c r="I26" s="43" t="s">
        <v>169</v>
      </c>
      <c r="J26" s="43" t="s">
        <v>87</v>
      </c>
      <c r="K26" s="43"/>
      <c r="L26" s="43"/>
      <c r="M26" s="43"/>
      <c r="N26" s="43" t="s">
        <v>688</v>
      </c>
      <c r="O26" s="140"/>
      <c r="P26" s="31">
        <v>-492.29000000000087</v>
      </c>
      <c r="Q26" s="31">
        <v>19533.29</v>
      </c>
      <c r="R26" s="31">
        <v>19041</v>
      </c>
    </row>
    <row r="27" spans="1:18" ht="15.75" customHeight="1">
      <c r="A27" s="44">
        <v>277</v>
      </c>
      <c r="B27" s="28">
        <v>42256</v>
      </c>
      <c r="C27" s="27" t="s">
        <v>4629</v>
      </c>
      <c r="D27" s="52"/>
      <c r="F27" s="34">
        <v>640</v>
      </c>
      <c r="G27" s="34"/>
      <c r="H27" s="30"/>
      <c r="I27" s="43" t="s">
        <v>266</v>
      </c>
      <c r="J27" s="43" t="s">
        <v>87</v>
      </c>
      <c r="K27" s="338" t="s">
        <v>1647</v>
      </c>
      <c r="L27" s="43">
        <v>2280</v>
      </c>
      <c r="M27" s="43"/>
      <c r="N27" s="43" t="s">
        <v>688</v>
      </c>
      <c r="O27" s="140"/>
      <c r="P27" s="31">
        <v>-1132.2900000000009</v>
      </c>
      <c r="Q27" s="31">
        <v>20173.29</v>
      </c>
      <c r="R27" s="31">
        <v>19041</v>
      </c>
    </row>
    <row r="28" spans="1:18" ht="15.75" customHeight="1">
      <c r="A28" s="44">
        <v>277</v>
      </c>
      <c r="B28" s="28">
        <v>42257</v>
      </c>
      <c r="C28" s="27" t="s">
        <v>728</v>
      </c>
      <c r="D28" s="52"/>
      <c r="F28" s="34">
        <v>708</v>
      </c>
      <c r="G28" s="34"/>
      <c r="H28" s="30"/>
      <c r="I28" s="43" t="s">
        <v>91</v>
      </c>
      <c r="J28" s="43" t="s">
        <v>87</v>
      </c>
      <c r="K28" s="338" t="s">
        <v>972</v>
      </c>
      <c r="L28" s="43">
        <v>435</v>
      </c>
      <c r="M28" s="43"/>
      <c r="N28" s="43" t="s">
        <v>688</v>
      </c>
      <c r="O28" s="140"/>
      <c r="P28" s="31">
        <v>-1840.2900000000009</v>
      </c>
      <c r="Q28" s="31">
        <v>20881.29</v>
      </c>
      <c r="R28" s="31">
        <v>19041</v>
      </c>
    </row>
    <row r="29" spans="1:18" ht="15.75" customHeight="1">
      <c r="A29" s="44">
        <v>277</v>
      </c>
      <c r="B29" s="28">
        <v>42271</v>
      </c>
      <c r="C29" s="27" t="s">
        <v>610</v>
      </c>
      <c r="D29" s="52"/>
      <c r="F29" s="35"/>
      <c r="G29" s="34"/>
      <c r="H29" s="314">
        <v>320</v>
      </c>
      <c r="I29" s="43" t="s">
        <v>169</v>
      </c>
      <c r="J29" s="43"/>
      <c r="K29" s="338"/>
      <c r="L29" s="43" t="s">
        <v>721</v>
      </c>
      <c r="M29" s="43"/>
      <c r="N29" s="43" t="s">
        <v>688</v>
      </c>
      <c r="O29" s="140"/>
      <c r="P29" s="31">
        <v>-1840.2900000000009</v>
      </c>
      <c r="Q29" s="31">
        <v>20881.29</v>
      </c>
      <c r="R29" s="31">
        <v>19041</v>
      </c>
    </row>
    <row r="30" spans="1:18" ht="15.75" customHeight="1">
      <c r="A30" s="44">
        <v>277</v>
      </c>
      <c r="B30" s="28">
        <v>42309</v>
      </c>
      <c r="C30" s="117" t="s">
        <v>4630</v>
      </c>
      <c r="D30" s="52"/>
      <c r="F30" s="34"/>
      <c r="G30" s="34"/>
      <c r="H30" s="30">
        <v>500</v>
      </c>
      <c r="I30" s="43" t="s">
        <v>169</v>
      </c>
      <c r="J30" s="43" t="s">
        <v>87</v>
      </c>
      <c r="K30" s="43"/>
      <c r="L30" s="43"/>
      <c r="M30" s="43"/>
      <c r="N30" s="43" t="s">
        <v>688</v>
      </c>
      <c r="O30" s="140"/>
      <c r="P30" s="31">
        <v>-1840.2900000000009</v>
      </c>
      <c r="Q30" s="31">
        <v>20881.29</v>
      </c>
      <c r="R30" s="31">
        <v>19041</v>
      </c>
    </row>
    <row r="31" spans="1:18" ht="15.75" customHeight="1">
      <c r="A31" s="44">
        <v>277</v>
      </c>
      <c r="B31" s="28">
        <v>42311</v>
      </c>
      <c r="C31" s="27" t="s">
        <v>728</v>
      </c>
      <c r="D31" s="52"/>
      <c r="F31" s="34">
        <v>702</v>
      </c>
      <c r="G31" s="34"/>
      <c r="H31" s="30"/>
      <c r="I31" s="43" t="s">
        <v>91</v>
      </c>
      <c r="J31" s="43" t="s">
        <v>87</v>
      </c>
      <c r="K31" s="338" t="s">
        <v>972</v>
      </c>
      <c r="L31" s="43">
        <v>446</v>
      </c>
      <c r="M31" s="43"/>
      <c r="N31" s="43" t="s">
        <v>688</v>
      </c>
      <c r="O31" s="140"/>
      <c r="P31" s="31">
        <v>-2542.2900000000009</v>
      </c>
      <c r="Q31" s="31">
        <v>21583.29</v>
      </c>
      <c r="R31" s="31">
        <v>19041</v>
      </c>
    </row>
    <row r="32" spans="1:18" ht="15.75" customHeight="1">
      <c r="A32" s="44">
        <v>277</v>
      </c>
      <c r="B32" s="28">
        <v>42312</v>
      </c>
      <c r="C32" s="27" t="s">
        <v>700</v>
      </c>
      <c r="D32" s="52"/>
      <c r="F32" s="34"/>
      <c r="G32" s="34">
        <v>2000</v>
      </c>
      <c r="H32" s="30"/>
      <c r="I32" s="43" t="s">
        <v>91</v>
      </c>
      <c r="J32" s="43" t="s">
        <v>87</v>
      </c>
      <c r="K32" s="43"/>
      <c r="L32" s="43">
        <v>5</v>
      </c>
      <c r="M32" s="43"/>
      <c r="N32" s="43" t="s">
        <v>688</v>
      </c>
      <c r="O32" s="140"/>
      <c r="P32" s="31">
        <v>-542.29000000000087</v>
      </c>
      <c r="Q32" s="31">
        <v>21583.29</v>
      </c>
      <c r="R32" s="31">
        <v>21041</v>
      </c>
    </row>
    <row r="33" spans="1:18" ht="15.75" customHeight="1">
      <c r="A33" s="44">
        <v>277</v>
      </c>
      <c r="B33" s="28">
        <v>42316</v>
      </c>
      <c r="C33" s="27" t="s">
        <v>700</v>
      </c>
      <c r="D33" s="52"/>
      <c r="F33" s="34"/>
      <c r="G33" s="34">
        <v>2000</v>
      </c>
      <c r="H33" s="30"/>
      <c r="I33" s="43" t="s">
        <v>91</v>
      </c>
      <c r="J33" s="43" t="s">
        <v>87</v>
      </c>
      <c r="K33" s="43"/>
      <c r="L33" s="43">
        <v>6</v>
      </c>
      <c r="M33" s="43"/>
      <c r="N33" s="43" t="s">
        <v>688</v>
      </c>
      <c r="O33" s="140"/>
      <c r="P33" s="31">
        <v>1457.7099999999991</v>
      </c>
      <c r="Q33" s="31">
        <v>21583.29</v>
      </c>
      <c r="R33" s="31">
        <v>23041</v>
      </c>
    </row>
    <row r="34" spans="1:18" ht="15.75" customHeight="1">
      <c r="A34" s="44">
        <v>277</v>
      </c>
      <c r="B34" s="28">
        <v>42328</v>
      </c>
      <c r="C34" s="27" t="s">
        <v>1012</v>
      </c>
      <c r="D34" s="52"/>
      <c r="F34" s="34">
        <v>585</v>
      </c>
      <c r="G34" s="34"/>
      <c r="H34" s="30"/>
      <c r="I34" s="43" t="s">
        <v>266</v>
      </c>
      <c r="J34" s="43" t="s">
        <v>87</v>
      </c>
      <c r="K34" s="43"/>
      <c r="L34" s="43">
        <v>1601</v>
      </c>
      <c r="M34" s="43"/>
      <c r="N34" s="43" t="s">
        <v>688</v>
      </c>
      <c r="O34" s="140"/>
      <c r="P34" s="31">
        <v>872.70999999999913</v>
      </c>
      <c r="Q34" s="31">
        <v>22168.29</v>
      </c>
      <c r="R34" s="31">
        <v>23041</v>
      </c>
    </row>
    <row r="35" spans="1:18" ht="15.75" customHeight="1">
      <c r="A35" s="44">
        <v>277</v>
      </c>
      <c r="B35" s="28">
        <v>42332</v>
      </c>
      <c r="C35" s="27" t="s">
        <v>4631</v>
      </c>
      <c r="D35" s="52"/>
      <c r="F35" s="34">
        <v>400</v>
      </c>
      <c r="G35" s="34"/>
      <c r="H35" s="30"/>
      <c r="I35" s="43" t="s">
        <v>89</v>
      </c>
      <c r="J35" s="43" t="s">
        <v>87</v>
      </c>
      <c r="K35" s="43" t="s">
        <v>4632</v>
      </c>
      <c r="L35" s="43" t="s">
        <v>4633</v>
      </c>
      <c r="M35" s="43"/>
      <c r="N35" s="43" t="s">
        <v>688</v>
      </c>
      <c r="O35" s="140"/>
      <c r="P35" s="31">
        <v>472.70999999999913</v>
      </c>
      <c r="Q35" s="31">
        <v>22568.29</v>
      </c>
      <c r="R35" s="31">
        <v>23041</v>
      </c>
    </row>
    <row r="36" spans="1:18" ht="15.75" customHeight="1">
      <c r="A36" s="44">
        <v>277</v>
      </c>
      <c r="B36" s="28">
        <v>42362</v>
      </c>
      <c r="C36" s="27" t="s">
        <v>588</v>
      </c>
      <c r="D36" s="52"/>
      <c r="F36" s="35"/>
      <c r="G36" s="34"/>
      <c r="H36" s="314">
        <v>455</v>
      </c>
      <c r="I36" s="43" t="s">
        <v>169</v>
      </c>
      <c r="J36" s="43" t="s">
        <v>87</v>
      </c>
      <c r="K36" s="43" t="s">
        <v>3461</v>
      </c>
      <c r="L36" s="43" t="s">
        <v>721</v>
      </c>
      <c r="M36" s="43"/>
      <c r="N36" s="43" t="s">
        <v>688</v>
      </c>
      <c r="O36" s="140"/>
      <c r="P36" s="31">
        <v>388.11000000000058</v>
      </c>
      <c r="Q36" s="31">
        <v>22652.89</v>
      </c>
      <c r="R36" s="31">
        <v>23041</v>
      </c>
    </row>
    <row r="37" spans="1:18" ht="15.75" customHeight="1">
      <c r="A37" s="44">
        <v>277</v>
      </c>
      <c r="B37" s="28">
        <v>42362</v>
      </c>
      <c r="C37" s="27" t="s">
        <v>705</v>
      </c>
      <c r="D37" s="52"/>
      <c r="F37" s="34">
        <v>84.6</v>
      </c>
      <c r="G37" s="34"/>
      <c r="H37" s="30"/>
      <c r="I37" s="43" t="s">
        <v>89</v>
      </c>
      <c r="J37" s="43" t="s">
        <v>87</v>
      </c>
      <c r="K37" s="43" t="s">
        <v>4342</v>
      </c>
      <c r="L37" s="43">
        <v>102000011</v>
      </c>
      <c r="M37" s="43"/>
      <c r="N37" s="43" t="s">
        <v>688</v>
      </c>
      <c r="O37" s="140"/>
      <c r="P37" s="31">
        <v>388.11000000000058</v>
      </c>
      <c r="Q37" s="31">
        <v>22652.89</v>
      </c>
      <c r="R37" s="31">
        <v>23041</v>
      </c>
    </row>
    <row r="38" spans="1:18" ht="15.75" customHeight="1">
      <c r="A38" s="44">
        <v>277</v>
      </c>
      <c r="B38" s="28">
        <v>42366</v>
      </c>
      <c r="C38" s="27" t="s">
        <v>4634</v>
      </c>
      <c r="D38" s="52"/>
      <c r="F38" s="34">
        <v>230.1</v>
      </c>
      <c r="G38" s="34"/>
      <c r="H38" s="30"/>
      <c r="I38" s="43" t="s">
        <v>89</v>
      </c>
      <c r="J38" s="43" t="s">
        <v>87</v>
      </c>
      <c r="K38" s="43" t="s">
        <v>2397</v>
      </c>
      <c r="L38" s="43">
        <v>117803</v>
      </c>
      <c r="M38" s="43"/>
      <c r="N38" s="43" t="s">
        <v>688</v>
      </c>
      <c r="O38" s="140"/>
      <c r="P38" s="31">
        <v>133.01000000000204</v>
      </c>
      <c r="Q38" s="31">
        <v>22907.989999999998</v>
      </c>
      <c r="R38" s="31">
        <v>23041</v>
      </c>
    </row>
    <row r="39" spans="1:18" ht="15.75" customHeight="1">
      <c r="A39" s="44">
        <v>277</v>
      </c>
      <c r="B39" s="28">
        <v>42366</v>
      </c>
      <c r="C39" s="27" t="s">
        <v>1754</v>
      </c>
      <c r="D39" s="52"/>
      <c r="F39" s="34">
        <v>15.26</v>
      </c>
      <c r="G39" s="34"/>
      <c r="H39" s="30"/>
      <c r="I39" s="43" t="s">
        <v>89</v>
      </c>
      <c r="J39" s="43" t="s">
        <v>87</v>
      </c>
      <c r="K39" s="43" t="s">
        <v>4635</v>
      </c>
      <c r="L39" s="43">
        <v>113169</v>
      </c>
      <c r="M39" s="43"/>
      <c r="N39" s="43" t="s">
        <v>688</v>
      </c>
      <c r="O39" s="140"/>
      <c r="P39" s="31">
        <v>117.75000000000364</v>
      </c>
      <c r="Q39" s="31">
        <v>22923.249999999996</v>
      </c>
      <c r="R39" s="31">
        <v>23041</v>
      </c>
    </row>
    <row r="40" spans="1:18" ht="15.75" customHeight="1">
      <c r="A40" s="44">
        <v>277</v>
      </c>
      <c r="B40" s="28">
        <v>42366</v>
      </c>
      <c r="C40" s="27" t="s">
        <v>1590</v>
      </c>
      <c r="D40" s="52"/>
      <c r="F40" s="34">
        <v>25</v>
      </c>
      <c r="G40" s="34"/>
      <c r="H40" s="30"/>
      <c r="I40" s="43" t="s">
        <v>89</v>
      </c>
      <c r="J40" s="43" t="s">
        <v>87</v>
      </c>
      <c r="K40" s="43" t="s">
        <v>4636</v>
      </c>
      <c r="L40" s="43">
        <v>102000400</v>
      </c>
      <c r="M40" s="43"/>
      <c r="N40" s="43" t="s">
        <v>688</v>
      </c>
      <c r="O40" s="140"/>
      <c r="P40" s="31">
        <v>363.11000000000058</v>
      </c>
      <c r="Q40" s="31">
        <v>22677.89</v>
      </c>
      <c r="R40" s="31">
        <v>23041</v>
      </c>
    </row>
    <row r="41" spans="1:18" ht="15.75" customHeight="1">
      <c r="A41" s="44">
        <v>277</v>
      </c>
      <c r="B41" s="28">
        <v>42376</v>
      </c>
      <c r="C41" s="27" t="s">
        <v>4637</v>
      </c>
      <c r="D41" s="52"/>
      <c r="F41" s="34">
        <v>195.02</v>
      </c>
      <c r="G41" s="34"/>
      <c r="H41" s="30"/>
      <c r="I41" s="43" t="s">
        <v>89</v>
      </c>
      <c r="J41" s="43" t="s">
        <v>87</v>
      </c>
      <c r="K41" s="43" t="s">
        <v>4638</v>
      </c>
      <c r="L41" s="43">
        <v>424478136</v>
      </c>
      <c r="M41" s="43"/>
      <c r="N41" s="43" t="s">
        <v>688</v>
      </c>
      <c r="O41" s="140"/>
      <c r="P41" s="31">
        <v>-77.269999999996799</v>
      </c>
      <c r="Q41" s="31">
        <v>23118.269999999997</v>
      </c>
      <c r="R41" s="31">
        <v>23041</v>
      </c>
    </row>
    <row r="42" spans="1:18" ht="15.75" customHeight="1">
      <c r="A42" s="44">
        <v>277</v>
      </c>
      <c r="B42" s="28">
        <v>42376</v>
      </c>
      <c r="C42" s="27" t="s">
        <v>4639</v>
      </c>
      <c r="D42" s="52"/>
      <c r="F42" s="34">
        <v>250</v>
      </c>
      <c r="G42" s="34"/>
      <c r="H42" s="30"/>
      <c r="I42" s="43" t="s">
        <v>266</v>
      </c>
      <c r="J42" s="43" t="s">
        <v>87</v>
      </c>
      <c r="K42" s="43" t="s">
        <v>4640</v>
      </c>
      <c r="L42" s="43">
        <v>3</v>
      </c>
      <c r="M42" s="43"/>
      <c r="N42" s="43" t="s">
        <v>688</v>
      </c>
      <c r="O42" s="140"/>
      <c r="P42" s="31">
        <v>-327.2699999999968</v>
      </c>
      <c r="Q42" s="31">
        <v>23368.269999999997</v>
      </c>
      <c r="R42" s="31">
        <v>23041</v>
      </c>
    </row>
    <row r="43" spans="1:18" ht="15.75" customHeight="1">
      <c r="A43" s="44">
        <v>277</v>
      </c>
      <c r="B43" s="28">
        <v>42388</v>
      </c>
      <c r="C43" s="27" t="s">
        <v>588</v>
      </c>
      <c r="D43" s="52"/>
      <c r="F43" s="35"/>
      <c r="G43" s="34"/>
      <c r="H43" s="314">
        <v>250</v>
      </c>
      <c r="I43" s="43" t="s">
        <v>169</v>
      </c>
      <c r="J43" s="43" t="s">
        <v>87</v>
      </c>
      <c r="K43" s="43"/>
      <c r="L43" s="43"/>
      <c r="M43" s="43"/>
      <c r="N43" s="43" t="s">
        <v>688</v>
      </c>
      <c r="O43" s="140"/>
      <c r="P43" s="31">
        <v>-327.2699999999968</v>
      </c>
      <c r="Q43" s="31">
        <v>23368.269999999997</v>
      </c>
      <c r="R43" s="31">
        <v>23041</v>
      </c>
    </row>
    <row r="44" spans="1:18" ht="15.75" customHeight="1">
      <c r="A44" s="44">
        <v>277</v>
      </c>
      <c r="B44" s="28">
        <v>42388</v>
      </c>
      <c r="C44" s="27" t="s">
        <v>705</v>
      </c>
      <c r="D44" s="52"/>
      <c r="F44" s="34">
        <v>35.4</v>
      </c>
      <c r="G44" s="34"/>
      <c r="H44" s="30"/>
      <c r="I44" s="43" t="s">
        <v>89</v>
      </c>
      <c r="J44" s="43"/>
      <c r="K44" s="43" t="s">
        <v>1255</v>
      </c>
      <c r="L44" s="43">
        <v>513628123</v>
      </c>
      <c r="M44" s="43"/>
      <c r="N44" s="43" t="s">
        <v>688</v>
      </c>
      <c r="O44" s="140"/>
      <c r="P44" s="31">
        <v>-362.66999999999825</v>
      </c>
      <c r="Q44" s="31">
        <v>23403.67</v>
      </c>
      <c r="R44" s="31">
        <v>23041</v>
      </c>
    </row>
    <row r="45" spans="1:18" ht="15.75" customHeight="1">
      <c r="A45" s="44">
        <v>277</v>
      </c>
      <c r="B45" s="28">
        <v>42390</v>
      </c>
      <c r="C45" s="27" t="s">
        <v>4641</v>
      </c>
      <c r="D45" s="52"/>
      <c r="F45" s="34"/>
      <c r="G45" s="34"/>
      <c r="H45" s="36">
        <v>1000</v>
      </c>
      <c r="I45" s="43" t="s">
        <v>266</v>
      </c>
      <c r="J45" s="43"/>
      <c r="K45" s="43"/>
      <c r="L45" s="43"/>
      <c r="M45" s="43"/>
      <c r="N45" s="43" t="s">
        <v>688</v>
      </c>
      <c r="O45" s="140"/>
      <c r="P45" s="31">
        <v>-362.66999999999825</v>
      </c>
      <c r="Q45" s="31">
        <v>23403.67</v>
      </c>
      <c r="R45" s="31">
        <v>23041</v>
      </c>
    </row>
    <row r="46" spans="1:18" ht="15.75" customHeight="1">
      <c r="A46" s="44">
        <v>277</v>
      </c>
      <c r="B46" s="28">
        <v>42391</v>
      </c>
      <c r="C46" s="27" t="s">
        <v>4642</v>
      </c>
      <c r="D46" s="52"/>
      <c r="F46" s="34"/>
      <c r="G46" s="34"/>
      <c r="H46" s="36">
        <v>774</v>
      </c>
      <c r="I46" s="43" t="s">
        <v>266</v>
      </c>
      <c r="J46" s="43"/>
      <c r="K46" s="43" t="s">
        <v>4643</v>
      </c>
      <c r="L46" s="43"/>
      <c r="M46" s="43"/>
      <c r="N46" s="43" t="s">
        <v>688</v>
      </c>
      <c r="O46" s="140"/>
      <c r="P46" s="31">
        <v>-362.66999999999825</v>
      </c>
      <c r="Q46" s="31">
        <v>23403.67</v>
      </c>
      <c r="R46" s="31">
        <v>23041</v>
      </c>
    </row>
    <row r="47" spans="1:18" ht="15.75" customHeight="1">
      <c r="A47" s="44">
        <v>277</v>
      </c>
      <c r="B47" s="28">
        <v>42393</v>
      </c>
      <c r="C47" s="27" t="s">
        <v>4644</v>
      </c>
      <c r="D47" s="52"/>
      <c r="F47" s="34"/>
      <c r="G47" s="34"/>
      <c r="H47" s="36">
        <v>1700</v>
      </c>
      <c r="I47" s="43" t="s">
        <v>169</v>
      </c>
      <c r="J47" s="43"/>
      <c r="K47" s="43" t="s">
        <v>4645</v>
      </c>
      <c r="L47" s="43"/>
      <c r="M47" s="43"/>
      <c r="N47" s="43" t="s">
        <v>688</v>
      </c>
      <c r="O47" s="140"/>
      <c r="P47" s="31">
        <v>-362.66999999999825</v>
      </c>
      <c r="Q47" s="31">
        <v>23403.67</v>
      </c>
      <c r="R47" s="31">
        <v>23041</v>
      </c>
    </row>
    <row r="48" spans="1:18" ht="12.75" customHeight="1">
      <c r="A48" s="44">
        <v>277</v>
      </c>
      <c r="B48" s="28">
        <v>42393</v>
      </c>
      <c r="C48" s="27" t="s">
        <v>4646</v>
      </c>
      <c r="D48" s="52"/>
      <c r="F48" s="34"/>
      <c r="G48" s="34"/>
      <c r="H48" s="36">
        <v>6728</v>
      </c>
      <c r="I48" s="43" t="s">
        <v>169</v>
      </c>
      <c r="J48" s="43"/>
      <c r="K48" s="43" t="s">
        <v>4647</v>
      </c>
      <c r="L48" s="43"/>
      <c r="M48" s="43"/>
      <c r="N48" s="43" t="s">
        <v>688</v>
      </c>
      <c r="O48" s="140"/>
      <c r="P48" s="31">
        <v>-362.66999999999825</v>
      </c>
      <c r="Q48" s="31">
        <v>23403.67</v>
      </c>
      <c r="R48" s="31">
        <v>23041</v>
      </c>
    </row>
    <row r="49" spans="1:18" ht="15.75" customHeight="1">
      <c r="A49" s="44">
        <v>277</v>
      </c>
      <c r="B49" s="28">
        <v>42393</v>
      </c>
      <c r="C49" s="27" t="s">
        <v>4648</v>
      </c>
      <c r="D49" s="52"/>
      <c r="F49" s="34"/>
      <c r="G49" s="34"/>
      <c r="H49" s="36">
        <v>993</v>
      </c>
      <c r="I49" s="43"/>
      <c r="J49" s="43"/>
      <c r="K49" s="43"/>
      <c r="L49" s="43"/>
      <c r="M49" s="43"/>
      <c r="N49" s="43" t="s">
        <v>688</v>
      </c>
      <c r="O49" s="140"/>
      <c r="P49" s="31">
        <v>-362.66999999999825</v>
      </c>
      <c r="Q49" s="31">
        <v>23403.67</v>
      </c>
      <c r="R49" s="31">
        <v>23041</v>
      </c>
    </row>
    <row r="50" spans="1:18" ht="15.75" customHeight="1">
      <c r="A50" s="44">
        <v>277</v>
      </c>
      <c r="B50" s="28">
        <v>42395</v>
      </c>
      <c r="C50" s="27" t="s">
        <v>4649</v>
      </c>
      <c r="D50" s="52"/>
      <c r="F50" s="34"/>
      <c r="G50" s="34">
        <v>7000</v>
      </c>
      <c r="H50" s="30"/>
      <c r="I50" s="43" t="s">
        <v>91</v>
      </c>
      <c r="J50" s="43" t="s">
        <v>87</v>
      </c>
      <c r="K50" s="43" t="s">
        <v>4650</v>
      </c>
      <c r="L50" s="43">
        <v>18</v>
      </c>
      <c r="M50" s="43"/>
      <c r="N50" s="43" t="s">
        <v>688</v>
      </c>
      <c r="O50" s="140"/>
      <c r="P50" s="31">
        <v>6637.3300000000017</v>
      </c>
      <c r="Q50" s="31">
        <v>23403.67</v>
      </c>
      <c r="R50" s="31">
        <v>30041</v>
      </c>
    </row>
    <row r="51" spans="1:18" ht="15.75" customHeight="1">
      <c r="A51" s="44">
        <v>277</v>
      </c>
      <c r="B51" s="28">
        <v>42403</v>
      </c>
      <c r="C51" s="27" t="s">
        <v>4651</v>
      </c>
      <c r="D51" s="52"/>
      <c r="F51" s="34">
        <v>100</v>
      </c>
      <c r="G51" s="34"/>
      <c r="H51" s="30"/>
      <c r="I51" s="43" t="s">
        <v>91</v>
      </c>
      <c r="J51" s="43" t="s">
        <v>87</v>
      </c>
      <c r="K51" s="43" t="s">
        <v>4652</v>
      </c>
      <c r="L51" s="43"/>
      <c r="M51" s="43"/>
      <c r="N51" s="43" t="s">
        <v>688</v>
      </c>
      <c r="O51" s="140"/>
      <c r="P51" s="31">
        <v>6537.3300000000017</v>
      </c>
      <c r="Q51" s="31">
        <v>23503.67</v>
      </c>
      <c r="R51" s="31">
        <v>30041</v>
      </c>
    </row>
    <row r="52" spans="1:18" ht="15.75" customHeight="1">
      <c r="A52" s="44">
        <v>277</v>
      </c>
      <c r="B52" s="28">
        <v>42409</v>
      </c>
      <c r="C52" s="27" t="s">
        <v>4653</v>
      </c>
      <c r="D52" s="52"/>
      <c r="F52" s="34">
        <v>500</v>
      </c>
      <c r="G52" s="34"/>
      <c r="H52" s="30"/>
      <c r="I52" s="43" t="s">
        <v>266</v>
      </c>
      <c r="J52" s="43" t="s">
        <v>87</v>
      </c>
      <c r="K52" s="43" t="s">
        <v>1606</v>
      </c>
      <c r="L52" s="43">
        <v>2375</v>
      </c>
      <c r="M52" s="43"/>
      <c r="N52" s="43" t="s">
        <v>688</v>
      </c>
      <c r="O52" s="140"/>
      <c r="P52" s="31">
        <v>6037.3300000000017</v>
      </c>
      <c r="Q52" s="31">
        <v>24003.67</v>
      </c>
      <c r="R52" s="31">
        <v>30041</v>
      </c>
    </row>
    <row r="53" spans="1:18" ht="15.75" customHeight="1">
      <c r="A53" s="44">
        <v>277</v>
      </c>
      <c r="B53" s="28">
        <v>42410</v>
      </c>
      <c r="C53" s="27" t="s">
        <v>4654</v>
      </c>
      <c r="D53" s="52"/>
      <c r="F53" s="34">
        <v>1287</v>
      </c>
      <c r="G53" s="34"/>
      <c r="H53" s="30"/>
      <c r="I53" s="43" t="s">
        <v>91</v>
      </c>
      <c r="J53" s="43" t="s">
        <v>87</v>
      </c>
      <c r="K53" s="338" t="s">
        <v>972</v>
      </c>
      <c r="L53" s="43">
        <v>514</v>
      </c>
      <c r="M53" s="43"/>
      <c r="N53" s="43" t="s">
        <v>688</v>
      </c>
      <c r="O53" s="140"/>
      <c r="P53" s="31">
        <v>4750.3300000000017</v>
      </c>
      <c r="Q53" s="31">
        <v>25290.67</v>
      </c>
      <c r="R53" s="31">
        <v>30041</v>
      </c>
    </row>
    <row r="54" spans="1:18" ht="15.75" customHeight="1">
      <c r="A54" s="44">
        <v>277</v>
      </c>
      <c r="B54" s="28">
        <v>42414</v>
      </c>
      <c r="C54" s="27" t="s">
        <v>4655</v>
      </c>
      <c r="D54" s="52"/>
      <c r="F54" s="34">
        <v>482.8</v>
      </c>
      <c r="G54" s="34"/>
      <c r="H54" s="30"/>
      <c r="I54" s="43" t="s">
        <v>89</v>
      </c>
      <c r="J54" s="43" t="s">
        <v>87</v>
      </c>
      <c r="K54" s="43" t="s">
        <v>693</v>
      </c>
      <c r="L54" s="43"/>
      <c r="M54" s="43"/>
      <c r="N54" s="43" t="s">
        <v>688</v>
      </c>
      <c r="O54" s="140"/>
      <c r="P54" s="31">
        <v>4267.5300000000025</v>
      </c>
      <c r="Q54" s="31">
        <v>25773.469999999998</v>
      </c>
      <c r="R54" s="31">
        <v>30041</v>
      </c>
    </row>
    <row r="55" spans="1:18" ht="15.75" customHeight="1">
      <c r="A55" s="44">
        <v>277</v>
      </c>
      <c r="B55" s="28">
        <v>42418</v>
      </c>
      <c r="C55" s="27" t="s">
        <v>4656</v>
      </c>
      <c r="D55" s="52"/>
      <c r="F55" s="34">
        <v>484</v>
      </c>
      <c r="G55" s="34"/>
      <c r="H55" s="30"/>
      <c r="I55" s="43" t="s">
        <v>89</v>
      </c>
      <c r="J55" s="43" t="s">
        <v>87</v>
      </c>
      <c r="K55" s="338" t="s">
        <v>693</v>
      </c>
      <c r="L55" s="43">
        <v>1205179</v>
      </c>
      <c r="M55" s="43"/>
      <c r="N55" s="43" t="s">
        <v>688</v>
      </c>
      <c r="O55" s="140"/>
      <c r="P55" s="31">
        <v>3783.5300000000025</v>
      </c>
      <c r="Q55" s="31">
        <v>26257.469999999998</v>
      </c>
      <c r="R55" s="31">
        <v>30041</v>
      </c>
    </row>
    <row r="56" spans="1:18" ht="15.75" customHeight="1">
      <c r="A56" s="44">
        <v>277</v>
      </c>
      <c r="B56" s="28">
        <v>42430</v>
      </c>
      <c r="C56" s="27" t="s">
        <v>4657</v>
      </c>
      <c r="D56" s="52"/>
      <c r="F56" s="34">
        <v>29</v>
      </c>
      <c r="G56" s="34"/>
      <c r="H56" s="30"/>
      <c r="I56" s="43" t="s">
        <v>89</v>
      </c>
      <c r="J56" s="43" t="s">
        <v>87</v>
      </c>
      <c r="K56" s="43" t="s">
        <v>4658</v>
      </c>
      <c r="L56" s="43" t="s">
        <v>4659</v>
      </c>
      <c r="M56" s="43"/>
      <c r="N56" s="43" t="s">
        <v>688</v>
      </c>
      <c r="O56" s="140"/>
      <c r="P56" s="31">
        <v>3754.5300000000025</v>
      </c>
      <c r="Q56" s="31">
        <v>26286.469999999998</v>
      </c>
      <c r="R56" s="31">
        <v>30041</v>
      </c>
    </row>
    <row r="57" spans="1:18" ht="15.75" customHeight="1">
      <c r="A57" s="44">
        <v>277</v>
      </c>
      <c r="B57" s="28">
        <v>42435</v>
      </c>
      <c r="C57" s="27" t="s">
        <v>4660</v>
      </c>
      <c r="D57" s="52"/>
      <c r="F57" s="34">
        <v>75</v>
      </c>
      <c r="G57" s="34"/>
      <c r="H57" s="30"/>
      <c r="I57" s="43" t="s">
        <v>89</v>
      </c>
      <c r="J57" s="43" t="s">
        <v>87</v>
      </c>
      <c r="K57" s="43" t="s">
        <v>4661</v>
      </c>
      <c r="L57" s="43">
        <v>9120027</v>
      </c>
      <c r="M57" s="43"/>
      <c r="N57" s="43" t="s">
        <v>688</v>
      </c>
      <c r="O57" s="140"/>
      <c r="P57" s="31">
        <v>3613.0300000000025</v>
      </c>
      <c r="Q57" s="31">
        <v>26427.969999999998</v>
      </c>
      <c r="R57" s="31">
        <v>30041</v>
      </c>
    </row>
    <row r="58" spans="1:18" ht="15.75" customHeight="1">
      <c r="A58" s="44">
        <v>277</v>
      </c>
      <c r="B58" s="28">
        <v>42435</v>
      </c>
      <c r="C58" s="27" t="s">
        <v>731</v>
      </c>
      <c r="D58" s="52"/>
      <c r="F58" s="34">
        <v>11.5</v>
      </c>
      <c r="G58" s="34"/>
      <c r="H58" s="30"/>
      <c r="I58" s="43" t="s">
        <v>89</v>
      </c>
      <c r="J58" s="43" t="s">
        <v>87</v>
      </c>
      <c r="K58" s="43" t="s">
        <v>2940</v>
      </c>
      <c r="L58" s="43">
        <v>520036187</v>
      </c>
      <c r="M58" s="43"/>
      <c r="N58" s="43" t="s">
        <v>688</v>
      </c>
      <c r="O58" s="140"/>
      <c r="P58" s="31">
        <v>3743.0300000000025</v>
      </c>
      <c r="Q58" s="31">
        <v>26297.969999999998</v>
      </c>
      <c r="R58" s="31">
        <v>30041</v>
      </c>
    </row>
    <row r="59" spans="1:18" ht="15.75" customHeight="1">
      <c r="A59" s="44">
        <v>277</v>
      </c>
      <c r="B59" s="28">
        <v>42435</v>
      </c>
      <c r="C59" s="27" t="s">
        <v>4662</v>
      </c>
      <c r="D59" s="52"/>
      <c r="F59" s="34">
        <v>55</v>
      </c>
      <c r="G59" s="34"/>
      <c r="H59" s="30"/>
      <c r="I59" s="43" t="s">
        <v>89</v>
      </c>
      <c r="J59" s="43" t="s">
        <v>87</v>
      </c>
      <c r="K59" s="43" t="s">
        <v>4663</v>
      </c>
      <c r="L59" s="43">
        <v>19370</v>
      </c>
      <c r="M59" s="43"/>
      <c r="N59" s="43" t="s">
        <v>688</v>
      </c>
      <c r="O59" s="140"/>
      <c r="P59" s="31">
        <v>3688.0300000000025</v>
      </c>
      <c r="Q59" s="31">
        <v>26352.969999999998</v>
      </c>
      <c r="R59" s="31">
        <v>30041</v>
      </c>
    </row>
    <row r="60" spans="1:18" ht="15.75" customHeight="1">
      <c r="A60" s="44">
        <v>277</v>
      </c>
      <c r="B60" s="28">
        <v>42443</v>
      </c>
      <c r="C60" s="27" t="s">
        <v>4621</v>
      </c>
      <c r="D60" s="52"/>
      <c r="F60" s="34">
        <v>280</v>
      </c>
      <c r="G60" s="34"/>
      <c r="H60" s="30"/>
      <c r="I60" s="43" t="s">
        <v>266</v>
      </c>
      <c r="J60" s="43" t="s">
        <v>87</v>
      </c>
      <c r="K60" s="43" t="s">
        <v>4664</v>
      </c>
      <c r="L60" s="43">
        <v>12493</v>
      </c>
      <c r="M60" s="43"/>
      <c r="N60" s="43" t="s">
        <v>688</v>
      </c>
      <c r="O60" s="140"/>
      <c r="P60" s="31">
        <v>3333.0300000000025</v>
      </c>
      <c r="Q60" s="31">
        <v>26707.969999999998</v>
      </c>
      <c r="R60" s="31">
        <v>30041</v>
      </c>
    </row>
    <row r="61" spans="1:18" ht="15.75" customHeight="1">
      <c r="A61" s="44">
        <v>277</v>
      </c>
      <c r="B61" s="28">
        <v>42458</v>
      </c>
      <c r="C61" s="27" t="s">
        <v>1086</v>
      </c>
      <c r="D61" s="52"/>
      <c r="F61" s="34">
        <v>600</v>
      </c>
      <c r="G61" s="34"/>
      <c r="H61" s="30"/>
      <c r="I61" s="43" t="s">
        <v>91</v>
      </c>
      <c r="J61" s="43" t="s">
        <v>87</v>
      </c>
      <c r="K61" s="43"/>
      <c r="L61" s="43"/>
      <c r="M61" s="43"/>
      <c r="N61" s="43" t="s">
        <v>688</v>
      </c>
      <c r="O61" s="140"/>
      <c r="P61" s="31">
        <v>2733.0300000000025</v>
      </c>
      <c r="Q61" s="31">
        <v>27307.969999999998</v>
      </c>
      <c r="R61" s="31">
        <v>30041</v>
      </c>
    </row>
    <row r="62" spans="1:18" ht="15.75" customHeight="1">
      <c r="A62" s="44">
        <v>277</v>
      </c>
      <c r="B62" s="28">
        <v>42459</v>
      </c>
      <c r="C62" s="27" t="s">
        <v>610</v>
      </c>
      <c r="D62" s="52"/>
      <c r="F62" s="34">
        <v>702</v>
      </c>
      <c r="G62" s="34"/>
      <c r="H62" s="30"/>
      <c r="I62" s="43" t="s">
        <v>91</v>
      </c>
      <c r="J62" s="43" t="s">
        <v>87</v>
      </c>
      <c r="K62" s="43" t="s">
        <v>611</v>
      </c>
      <c r="L62" s="43">
        <v>241</v>
      </c>
      <c r="M62" s="43"/>
      <c r="N62" s="43" t="s">
        <v>688</v>
      </c>
      <c r="O62" s="140"/>
      <c r="P62" s="31">
        <v>2031.0300000000025</v>
      </c>
      <c r="Q62" s="31">
        <v>28009.969999999998</v>
      </c>
      <c r="R62" s="31">
        <v>30041</v>
      </c>
    </row>
    <row r="63" spans="1:18" ht="15.75" customHeight="1">
      <c r="A63" s="44">
        <v>277</v>
      </c>
      <c r="B63" s="28">
        <v>42459</v>
      </c>
      <c r="C63" s="27" t="s">
        <v>610</v>
      </c>
      <c r="D63" s="52"/>
      <c r="F63" s="34">
        <v>702</v>
      </c>
      <c r="G63" s="34"/>
      <c r="H63" s="30"/>
      <c r="I63" s="43" t="s">
        <v>91</v>
      </c>
      <c r="J63" s="43" t="s">
        <v>87</v>
      </c>
      <c r="K63" s="43" t="s">
        <v>611</v>
      </c>
      <c r="L63" s="43">
        <v>237</v>
      </c>
      <c r="M63" s="43"/>
      <c r="N63" s="43" t="s">
        <v>688</v>
      </c>
      <c r="O63" s="140"/>
      <c r="P63" s="31">
        <v>1329.0300000000025</v>
      </c>
      <c r="Q63" s="31">
        <v>28711.969999999998</v>
      </c>
      <c r="R63" s="31">
        <v>30041</v>
      </c>
    </row>
    <row r="64" spans="1:18" ht="15.75" customHeight="1">
      <c r="A64" s="44">
        <v>277</v>
      </c>
      <c r="B64" s="28">
        <v>42464</v>
      </c>
      <c r="C64" s="27" t="s">
        <v>3297</v>
      </c>
      <c r="D64" s="52"/>
      <c r="F64" s="34">
        <v>150</v>
      </c>
      <c r="G64" s="34"/>
      <c r="H64" s="30"/>
      <c r="I64" s="43" t="s">
        <v>266</v>
      </c>
      <c r="J64" s="43" t="s">
        <v>87</v>
      </c>
      <c r="K64" s="43" t="s">
        <v>4665</v>
      </c>
      <c r="L64" s="43">
        <v>2406</v>
      </c>
      <c r="M64" s="43"/>
      <c r="N64" s="43" t="s">
        <v>688</v>
      </c>
      <c r="O64" s="140"/>
      <c r="P64" s="31">
        <v>1179.0300000000025</v>
      </c>
      <c r="Q64" s="31">
        <v>28861.969999999998</v>
      </c>
      <c r="R64" s="31">
        <v>30041</v>
      </c>
    </row>
    <row r="65" spans="1:18" ht="15.75" customHeight="1">
      <c r="A65" s="44">
        <v>277</v>
      </c>
      <c r="B65" s="28">
        <v>42464</v>
      </c>
      <c r="C65" s="27" t="s">
        <v>2212</v>
      </c>
      <c r="D65" s="52"/>
      <c r="F65" s="34">
        <v>106.2</v>
      </c>
      <c r="G65" s="34"/>
      <c r="H65" s="30"/>
      <c r="I65" s="43" t="s">
        <v>89</v>
      </c>
      <c r="J65" s="43" t="s">
        <v>87</v>
      </c>
      <c r="K65" s="43" t="s">
        <v>2160</v>
      </c>
      <c r="L65" s="43">
        <v>123732</v>
      </c>
      <c r="M65" s="43"/>
      <c r="N65" s="43" t="s">
        <v>688</v>
      </c>
      <c r="O65" s="140"/>
      <c r="P65" s="31">
        <v>1072.8300000000017</v>
      </c>
      <c r="Q65" s="31">
        <v>28968.17</v>
      </c>
      <c r="R65" s="31">
        <v>30041</v>
      </c>
    </row>
    <row r="66" spans="1:18" ht="15.75" customHeight="1">
      <c r="A66" s="44">
        <v>277</v>
      </c>
      <c r="B66" s="28">
        <v>42490</v>
      </c>
      <c r="C66" s="27" t="s">
        <v>610</v>
      </c>
      <c r="D66" s="52"/>
      <c r="F66" s="34">
        <v>702</v>
      </c>
      <c r="G66" s="34"/>
      <c r="H66" s="30"/>
      <c r="I66" s="43" t="s">
        <v>91</v>
      </c>
      <c r="J66" s="43" t="s">
        <v>87</v>
      </c>
      <c r="K66" s="43" t="s">
        <v>611</v>
      </c>
      <c r="L66" s="43">
        <v>268</v>
      </c>
      <c r="M66" s="43"/>
      <c r="N66" s="43" t="s">
        <v>688</v>
      </c>
      <c r="O66" s="140"/>
      <c r="P66" s="31">
        <v>370.83000000000175</v>
      </c>
      <c r="Q66" s="31">
        <v>29670.17</v>
      </c>
      <c r="R66" s="31">
        <v>30041</v>
      </c>
    </row>
    <row r="67" spans="1:18" ht="15.75" customHeight="1">
      <c r="A67" s="44">
        <v>277</v>
      </c>
      <c r="B67" s="28">
        <v>42494</v>
      </c>
      <c r="C67" s="27" t="s">
        <v>4666</v>
      </c>
      <c r="D67" s="52"/>
      <c r="F67" s="34">
        <v>56</v>
      </c>
      <c r="G67" s="34"/>
      <c r="H67" s="30"/>
      <c r="I67" s="43" t="s">
        <v>89</v>
      </c>
      <c r="J67" s="43" t="s">
        <v>3744</v>
      </c>
      <c r="K67" s="43" t="s">
        <v>2190</v>
      </c>
      <c r="L67" s="43"/>
      <c r="M67" s="43"/>
      <c r="N67" s="43" t="s">
        <v>688</v>
      </c>
      <c r="O67" s="140"/>
      <c r="P67" s="31">
        <v>3064.8300000000017</v>
      </c>
      <c r="Q67" s="31">
        <v>29726.17</v>
      </c>
      <c r="R67" s="31">
        <v>32791</v>
      </c>
    </row>
    <row r="68" spans="1:18" ht="15.75" customHeight="1">
      <c r="A68" s="44">
        <v>277</v>
      </c>
      <c r="B68" s="28">
        <v>42494</v>
      </c>
      <c r="C68" s="27" t="s">
        <v>4667</v>
      </c>
      <c r="D68" s="52"/>
      <c r="F68" s="34"/>
      <c r="G68" s="34">
        <v>2750</v>
      </c>
      <c r="H68" s="30"/>
      <c r="I68" s="43" t="s">
        <v>91</v>
      </c>
      <c r="J68" s="43" t="s">
        <v>87</v>
      </c>
      <c r="K68" s="43"/>
      <c r="L68" s="43"/>
      <c r="M68" s="43"/>
      <c r="N68" s="43" t="s">
        <v>688</v>
      </c>
      <c r="O68" s="140"/>
      <c r="P68" s="31">
        <v>3120.8300000000017</v>
      </c>
      <c r="Q68" s="31">
        <v>29670.17</v>
      </c>
      <c r="R68" s="31">
        <v>32791</v>
      </c>
    </row>
    <row r="69" spans="1:18" ht="15.75" customHeight="1">
      <c r="A69" s="44">
        <v>277</v>
      </c>
      <c r="B69" s="28">
        <v>42507</v>
      </c>
      <c r="C69" s="27" t="s">
        <v>4667</v>
      </c>
      <c r="D69" s="52"/>
      <c r="F69" s="34">
        <v>1389.36</v>
      </c>
      <c r="G69" s="34"/>
      <c r="H69" s="30"/>
      <c r="I69" s="43" t="s">
        <v>91</v>
      </c>
      <c r="J69" s="43" t="s">
        <v>87</v>
      </c>
      <c r="K69" s="43"/>
      <c r="L69" s="43"/>
      <c r="M69" s="43"/>
      <c r="N69" s="43" t="s">
        <v>688</v>
      </c>
      <c r="O69" s="140"/>
      <c r="P69" s="31">
        <v>1675.4700000000012</v>
      </c>
      <c r="Q69" s="31">
        <v>31115.53</v>
      </c>
      <c r="R69" s="31">
        <v>32791</v>
      </c>
    </row>
    <row r="70" spans="1:18" ht="15.75" customHeight="1">
      <c r="A70" s="44">
        <v>277</v>
      </c>
      <c r="B70" s="28">
        <v>42508</v>
      </c>
      <c r="C70" s="27" t="s">
        <v>610</v>
      </c>
      <c r="D70" s="52"/>
      <c r="F70" s="34">
        <v>702</v>
      </c>
      <c r="G70" s="34"/>
      <c r="H70" s="30"/>
      <c r="I70" s="43" t="s">
        <v>91</v>
      </c>
      <c r="J70" s="43" t="s">
        <v>87</v>
      </c>
      <c r="K70" s="43" t="s">
        <v>611</v>
      </c>
      <c r="L70" s="43">
        <v>272</v>
      </c>
      <c r="M70" s="43"/>
      <c r="N70" s="43" t="s">
        <v>688</v>
      </c>
      <c r="O70" s="140"/>
      <c r="P70" s="31">
        <v>973.47000000000116</v>
      </c>
      <c r="Q70" s="31">
        <v>31817.53</v>
      </c>
      <c r="R70" s="31">
        <v>32791</v>
      </c>
    </row>
    <row r="71" spans="1:18" ht="15.75" customHeight="1">
      <c r="A71" s="44">
        <v>277</v>
      </c>
      <c r="B71" s="28">
        <v>42512</v>
      </c>
      <c r="C71" s="27" t="s">
        <v>700</v>
      </c>
      <c r="D71" s="52"/>
      <c r="F71" s="34"/>
      <c r="G71" s="34">
        <v>5000</v>
      </c>
      <c r="H71" s="30"/>
      <c r="I71" s="43" t="s">
        <v>91</v>
      </c>
      <c r="J71" s="43" t="s">
        <v>87</v>
      </c>
      <c r="K71" s="43"/>
      <c r="L71" s="43"/>
      <c r="M71" s="43"/>
      <c r="N71" s="43" t="s">
        <v>688</v>
      </c>
      <c r="O71" s="140"/>
      <c r="P71" s="31">
        <v>5973.4700000000012</v>
      </c>
      <c r="Q71" s="31">
        <v>31817.53</v>
      </c>
      <c r="R71" s="31">
        <v>37791</v>
      </c>
    </row>
    <row r="72" spans="1:18" ht="15.75" customHeight="1">
      <c r="A72" s="44">
        <v>277</v>
      </c>
      <c r="B72" s="28">
        <v>42517</v>
      </c>
      <c r="C72" s="27" t="s">
        <v>1086</v>
      </c>
      <c r="D72" s="52"/>
      <c r="F72" s="34">
        <v>702</v>
      </c>
      <c r="G72" s="34"/>
      <c r="H72" s="30"/>
      <c r="I72" s="43" t="s">
        <v>91</v>
      </c>
      <c r="J72" s="43" t="s">
        <v>87</v>
      </c>
      <c r="K72" s="43" t="s">
        <v>4668</v>
      </c>
      <c r="L72" s="43">
        <v>572</v>
      </c>
      <c r="M72" s="43"/>
      <c r="N72" s="43" t="s">
        <v>688</v>
      </c>
      <c r="O72" s="140"/>
      <c r="P72" s="31">
        <v>2521.4700000000012</v>
      </c>
      <c r="Q72" s="31">
        <v>35269.53</v>
      </c>
      <c r="R72" s="31">
        <v>37791</v>
      </c>
    </row>
    <row r="73" spans="1:18" ht="15.75" customHeight="1">
      <c r="A73" s="44">
        <v>277</v>
      </c>
      <c r="B73" s="28">
        <v>42517</v>
      </c>
      <c r="C73" s="27" t="s">
        <v>4667</v>
      </c>
      <c r="D73" s="52"/>
      <c r="F73" s="34">
        <v>2750</v>
      </c>
      <c r="G73" s="34"/>
      <c r="H73" s="30"/>
      <c r="I73" s="43" t="s">
        <v>91</v>
      </c>
      <c r="J73" s="43" t="s">
        <v>87</v>
      </c>
      <c r="K73" s="43"/>
      <c r="L73" s="43"/>
      <c r="M73" s="43"/>
      <c r="N73" s="43" t="s">
        <v>688</v>
      </c>
      <c r="O73" s="140"/>
      <c r="P73" s="31">
        <v>3223.4700000000012</v>
      </c>
      <c r="Q73" s="31">
        <v>34567.53</v>
      </c>
      <c r="R73" s="31">
        <v>37791</v>
      </c>
    </row>
    <row r="74" spans="1:18" ht="15.75" customHeight="1">
      <c r="A74" s="44">
        <v>277</v>
      </c>
      <c r="B74" s="28">
        <v>42519</v>
      </c>
      <c r="C74" s="27" t="s">
        <v>588</v>
      </c>
      <c r="D74" s="52"/>
      <c r="F74" s="34">
        <v>702</v>
      </c>
      <c r="G74" s="34"/>
      <c r="H74" s="30"/>
      <c r="I74" s="43" t="s">
        <v>91</v>
      </c>
      <c r="J74" s="43" t="s">
        <v>87</v>
      </c>
      <c r="K74" s="43" t="s">
        <v>611</v>
      </c>
      <c r="L74" s="43">
        <v>280</v>
      </c>
      <c r="M74" s="43"/>
      <c r="N74" s="43" t="s">
        <v>688</v>
      </c>
      <c r="O74" s="140"/>
      <c r="P74" s="31">
        <v>1819.4700000000012</v>
      </c>
      <c r="Q74" s="31">
        <v>35971.53</v>
      </c>
      <c r="R74" s="31">
        <v>37791</v>
      </c>
    </row>
    <row r="75" spans="1:18" ht="15.75" customHeight="1">
      <c r="A75" s="44">
        <v>277</v>
      </c>
      <c r="B75" s="28">
        <v>42522</v>
      </c>
      <c r="C75" s="27" t="s">
        <v>1229</v>
      </c>
      <c r="D75" s="52"/>
      <c r="F75" s="34">
        <v>400</v>
      </c>
      <c r="G75" s="34"/>
      <c r="H75" s="30"/>
      <c r="I75" s="43" t="s">
        <v>91</v>
      </c>
      <c r="J75" s="43" t="s">
        <v>87</v>
      </c>
      <c r="K75" s="43"/>
      <c r="L75" s="43"/>
      <c r="M75" s="43"/>
      <c r="N75" s="43" t="s">
        <v>688</v>
      </c>
      <c r="O75" s="140"/>
      <c r="P75" s="31">
        <v>1419.4700000000012</v>
      </c>
      <c r="Q75" s="31">
        <v>36371.53</v>
      </c>
      <c r="R75" s="31">
        <v>37791</v>
      </c>
    </row>
    <row r="76" spans="1:18" ht="15.75" customHeight="1">
      <c r="A76" s="44">
        <v>277</v>
      </c>
      <c r="B76" s="28">
        <v>42542</v>
      </c>
      <c r="C76" s="117" t="s">
        <v>700</v>
      </c>
      <c r="D76" s="52"/>
      <c r="F76" s="34"/>
      <c r="G76" s="34">
        <v>3926</v>
      </c>
      <c r="H76" s="36"/>
      <c r="I76" s="43" t="s">
        <v>91</v>
      </c>
      <c r="J76" s="168" t="s">
        <v>87</v>
      </c>
      <c r="K76" s="168"/>
      <c r="L76" s="168"/>
      <c r="M76" s="168"/>
      <c r="N76" s="43" t="s">
        <v>688</v>
      </c>
      <c r="O76" s="140"/>
      <c r="P76" s="31">
        <v>3783.4700000000012</v>
      </c>
      <c r="Q76" s="31">
        <v>37933.53</v>
      </c>
      <c r="R76" s="31">
        <v>41717</v>
      </c>
    </row>
    <row r="77" spans="1:18" ht="15.75" customHeight="1">
      <c r="A77" s="44">
        <v>277</v>
      </c>
      <c r="B77" s="28">
        <v>42542</v>
      </c>
      <c r="C77" s="117" t="s">
        <v>700</v>
      </c>
      <c r="D77" s="52"/>
      <c r="F77" s="34"/>
      <c r="G77" s="34">
        <v>3000</v>
      </c>
      <c r="H77" s="36"/>
      <c r="I77" s="43" t="s">
        <v>91</v>
      </c>
      <c r="J77" s="168" t="s">
        <v>87</v>
      </c>
      <c r="K77" s="168"/>
      <c r="L77" s="168"/>
      <c r="M77" s="168"/>
      <c r="N77" s="43" t="s">
        <v>688</v>
      </c>
      <c r="O77" s="140"/>
      <c r="P77" s="31">
        <v>6783.4700000000012</v>
      </c>
      <c r="Q77" s="31">
        <v>37933.53</v>
      </c>
      <c r="R77" s="31">
        <v>44717</v>
      </c>
    </row>
    <row r="78" spans="1:18" ht="15.75" customHeight="1">
      <c r="A78" s="44">
        <v>277</v>
      </c>
      <c r="B78" s="28">
        <v>42543</v>
      </c>
      <c r="C78" s="27" t="s">
        <v>4669</v>
      </c>
      <c r="D78" s="52"/>
      <c r="F78" s="34">
        <v>6926</v>
      </c>
      <c r="G78" s="34"/>
      <c r="H78" s="30"/>
      <c r="I78" s="43" t="s">
        <v>91</v>
      </c>
      <c r="J78" s="43" t="s">
        <v>87</v>
      </c>
      <c r="K78" s="43" t="s">
        <v>62</v>
      </c>
      <c r="L78" s="43">
        <v>260</v>
      </c>
      <c r="M78" s="43"/>
      <c r="N78" s="43" t="s">
        <v>688</v>
      </c>
      <c r="O78" s="140"/>
      <c r="P78" s="31">
        <v>-142.52999999999884</v>
      </c>
      <c r="Q78" s="31">
        <v>44859.53</v>
      </c>
      <c r="R78" s="31">
        <v>44717</v>
      </c>
    </row>
    <row r="79" spans="1:18" ht="15.75" customHeight="1">
      <c r="A79" s="44">
        <v>277</v>
      </c>
      <c r="B79" s="28">
        <v>42547</v>
      </c>
      <c r="C79" s="27" t="s">
        <v>4670</v>
      </c>
      <c r="D79" s="52"/>
      <c r="F79" s="34">
        <v>410</v>
      </c>
      <c r="G79" s="34"/>
      <c r="H79" s="30"/>
      <c r="I79" s="43" t="s">
        <v>169</v>
      </c>
      <c r="J79" s="43" t="s">
        <v>87</v>
      </c>
      <c r="K79" s="43" t="s">
        <v>4671</v>
      </c>
      <c r="L79" s="43">
        <v>165824</v>
      </c>
      <c r="M79" s="43"/>
      <c r="N79" s="43" t="s">
        <v>688</v>
      </c>
      <c r="O79" s="140"/>
      <c r="P79" s="31">
        <v>1009.4700000000012</v>
      </c>
      <c r="Q79" s="31">
        <v>36781.53</v>
      </c>
      <c r="R79" s="31">
        <v>37791</v>
      </c>
    </row>
    <row r="80" spans="1:18" ht="15.75" customHeight="1">
      <c r="A80" s="44">
        <v>277</v>
      </c>
      <c r="B80" s="28">
        <v>42564</v>
      </c>
      <c r="C80" s="27" t="s">
        <v>610</v>
      </c>
      <c r="D80" s="52"/>
      <c r="F80" s="34">
        <v>702</v>
      </c>
      <c r="G80" s="34"/>
      <c r="H80" s="30"/>
      <c r="I80" s="43" t="s">
        <v>91</v>
      </c>
      <c r="J80" s="43" t="s">
        <v>87</v>
      </c>
      <c r="K80" s="43" t="s">
        <v>611</v>
      </c>
      <c r="L80" s="43">
        <v>315</v>
      </c>
      <c r="M80" s="43"/>
      <c r="N80" s="43" t="s">
        <v>688</v>
      </c>
      <c r="O80" s="140"/>
      <c r="P80" s="31">
        <v>-142.52999999999884</v>
      </c>
      <c r="Q80" s="31">
        <v>37933.53</v>
      </c>
      <c r="R80" s="31">
        <v>37791</v>
      </c>
    </row>
    <row r="81" spans="1:18" ht="15.75" customHeight="1">
      <c r="A81" s="44">
        <v>277</v>
      </c>
      <c r="B81" s="28">
        <v>42564</v>
      </c>
      <c r="C81" s="27" t="s">
        <v>1229</v>
      </c>
      <c r="D81" s="52"/>
      <c r="F81" s="34">
        <v>450</v>
      </c>
      <c r="G81" s="34"/>
      <c r="H81" s="30"/>
      <c r="I81" s="43" t="s">
        <v>91</v>
      </c>
      <c r="J81" s="43" t="s">
        <v>87</v>
      </c>
      <c r="K81" s="43" t="s">
        <v>4672</v>
      </c>
      <c r="L81" s="43">
        <v>1706</v>
      </c>
      <c r="M81" s="43"/>
      <c r="N81" s="43" t="s">
        <v>688</v>
      </c>
      <c r="O81" s="140"/>
      <c r="P81" s="31">
        <v>559.47000000000116</v>
      </c>
      <c r="Q81" s="31">
        <v>37231.53</v>
      </c>
      <c r="R81" s="31">
        <v>37791</v>
      </c>
    </row>
    <row r="82" spans="1:18" ht="15.75" customHeight="1">
      <c r="A82" s="44">
        <v>277</v>
      </c>
      <c r="B82" s="28">
        <v>42602</v>
      </c>
      <c r="C82" s="27" t="s">
        <v>4673</v>
      </c>
      <c r="D82" s="52"/>
      <c r="F82" s="34">
        <v>702</v>
      </c>
      <c r="G82" s="34"/>
      <c r="H82" s="30"/>
      <c r="I82" s="43" t="s">
        <v>91</v>
      </c>
      <c r="J82" s="43" t="s">
        <v>87</v>
      </c>
      <c r="K82" s="43" t="s">
        <v>611</v>
      </c>
      <c r="L82" s="43">
        <v>349</v>
      </c>
      <c r="M82" s="43"/>
      <c r="N82" s="43" t="s">
        <v>688</v>
      </c>
      <c r="O82" s="140"/>
      <c r="P82" s="31">
        <v>7761.1699999999983</v>
      </c>
      <c r="Q82" s="31">
        <v>52955.83</v>
      </c>
      <c r="R82" s="31">
        <v>60717</v>
      </c>
    </row>
    <row r="83" spans="1:18" ht="15.75" customHeight="1">
      <c r="A83" s="44">
        <v>277</v>
      </c>
      <c r="B83" s="28">
        <v>42602</v>
      </c>
      <c r="C83" s="27" t="s">
        <v>4674</v>
      </c>
      <c r="D83" s="52"/>
      <c r="F83" s="34">
        <v>702</v>
      </c>
      <c r="G83" s="34"/>
      <c r="H83" s="30"/>
      <c r="I83" s="43" t="s">
        <v>91</v>
      </c>
      <c r="J83" s="43" t="s">
        <v>87</v>
      </c>
      <c r="K83" s="43" t="s">
        <v>611</v>
      </c>
      <c r="L83" s="43">
        <v>345</v>
      </c>
      <c r="M83" s="43"/>
      <c r="N83" s="43" t="s">
        <v>688</v>
      </c>
      <c r="O83" s="140"/>
      <c r="P83" s="31">
        <v>7059.1699999999983</v>
      </c>
      <c r="Q83" s="31">
        <v>53657.83</v>
      </c>
      <c r="R83" s="31">
        <v>60717</v>
      </c>
    </row>
    <row r="84" spans="1:18" ht="15.75" customHeight="1">
      <c r="A84" s="44">
        <v>277</v>
      </c>
      <c r="B84" s="28">
        <v>42617</v>
      </c>
      <c r="C84" s="27" t="s">
        <v>4669</v>
      </c>
      <c r="D84" s="52"/>
      <c r="F84" s="34">
        <v>6470</v>
      </c>
      <c r="G84" s="34"/>
      <c r="H84" s="30"/>
      <c r="I84" s="43" t="s">
        <v>91</v>
      </c>
      <c r="J84" s="43" t="s">
        <v>87</v>
      </c>
      <c r="K84" s="43" t="s">
        <v>62</v>
      </c>
      <c r="L84" s="43">
        <v>54</v>
      </c>
      <c r="M84" s="43"/>
      <c r="N84" s="43" t="s">
        <v>688</v>
      </c>
      <c r="O84" s="140"/>
      <c r="P84" s="31">
        <v>9282.1699999999983</v>
      </c>
      <c r="Q84" s="31">
        <v>51434.83</v>
      </c>
      <c r="R84" s="31">
        <v>60717</v>
      </c>
    </row>
    <row r="85" spans="1:18" ht="15.75" customHeight="1">
      <c r="A85" s="44">
        <v>277</v>
      </c>
      <c r="B85" s="28">
        <v>42617</v>
      </c>
      <c r="C85" s="27" t="s">
        <v>700</v>
      </c>
      <c r="D85" s="52"/>
      <c r="F85" s="34"/>
      <c r="G85" s="34">
        <v>16000</v>
      </c>
      <c r="H85" s="30"/>
      <c r="I85" s="43"/>
      <c r="J85" s="43" t="s">
        <v>87</v>
      </c>
      <c r="K85" s="43"/>
      <c r="L85" s="43"/>
      <c r="M85" s="43"/>
      <c r="N85" s="43" t="s">
        <v>688</v>
      </c>
      <c r="O85" s="140"/>
      <c r="P85" s="31">
        <v>15752.169999999998</v>
      </c>
      <c r="Q85" s="31">
        <v>44964.83</v>
      </c>
      <c r="R85" s="31">
        <v>60717</v>
      </c>
    </row>
    <row r="86" spans="1:18" ht="15.75" customHeight="1">
      <c r="A86" s="44">
        <v>277</v>
      </c>
      <c r="B86" s="28">
        <v>42626</v>
      </c>
      <c r="C86" s="27" t="s">
        <v>4675</v>
      </c>
      <c r="D86" s="52"/>
      <c r="F86" s="34">
        <v>819</v>
      </c>
      <c r="G86" s="34"/>
      <c r="H86" s="30"/>
      <c r="I86" s="43" t="s">
        <v>91</v>
      </c>
      <c r="J86" s="43" t="s">
        <v>87</v>
      </c>
      <c r="K86" s="43" t="s">
        <v>1613</v>
      </c>
      <c r="L86" s="43">
        <v>2571</v>
      </c>
      <c r="M86" s="43"/>
      <c r="N86" s="43" t="s">
        <v>688</v>
      </c>
      <c r="O86" s="140"/>
      <c r="P86" s="31">
        <v>8463.1699999999983</v>
      </c>
      <c r="Q86" s="31">
        <v>52253.83</v>
      </c>
      <c r="R86" s="31">
        <v>60717</v>
      </c>
    </row>
    <row r="87" spans="1:18" ht="15.75" customHeight="1">
      <c r="A87" s="44">
        <v>277</v>
      </c>
      <c r="B87" s="28">
        <v>42628</v>
      </c>
      <c r="C87" s="27" t="s">
        <v>4676</v>
      </c>
      <c r="D87" s="52"/>
      <c r="F87" s="34">
        <v>640</v>
      </c>
      <c r="G87" s="34"/>
      <c r="H87" s="30"/>
      <c r="I87" s="43" t="s">
        <v>91</v>
      </c>
      <c r="J87" s="43" t="s">
        <v>87</v>
      </c>
      <c r="K87" s="43" t="s">
        <v>1152</v>
      </c>
      <c r="L87" s="43"/>
      <c r="M87" s="43"/>
      <c r="N87" s="43" t="s">
        <v>688</v>
      </c>
      <c r="O87" s="140"/>
      <c r="P87" s="31">
        <v>6419.1699999999983</v>
      </c>
      <c r="Q87" s="31">
        <v>54297.83</v>
      </c>
      <c r="R87" s="31">
        <v>60717</v>
      </c>
    </row>
    <row r="88" spans="1:18" ht="15.75" customHeight="1">
      <c r="A88" s="44">
        <v>277</v>
      </c>
      <c r="B88" s="28">
        <v>42631</v>
      </c>
      <c r="C88" s="27" t="s">
        <v>4677</v>
      </c>
      <c r="D88" s="52"/>
      <c r="F88" s="34"/>
      <c r="G88" s="34">
        <v>4464</v>
      </c>
      <c r="H88" s="30"/>
      <c r="I88" s="43" t="s">
        <v>169</v>
      </c>
      <c r="J88" s="43" t="s">
        <v>87</v>
      </c>
      <c r="K88" s="43"/>
      <c r="L88" s="43"/>
      <c r="M88" s="43"/>
      <c r="N88" s="43" t="s">
        <v>688</v>
      </c>
      <c r="O88" s="140"/>
      <c r="P88" s="31">
        <v>10883.169999999998</v>
      </c>
      <c r="Q88" s="31">
        <v>54297.83</v>
      </c>
      <c r="R88" s="31">
        <v>65181</v>
      </c>
    </row>
    <row r="89" spans="1:18" ht="15.75" customHeight="1">
      <c r="A89" s="44">
        <v>277</v>
      </c>
      <c r="B89" s="28">
        <v>42635</v>
      </c>
      <c r="C89" s="27" t="s">
        <v>4678</v>
      </c>
      <c r="D89" s="52"/>
      <c r="F89" s="34">
        <v>1345</v>
      </c>
      <c r="G89" s="34"/>
      <c r="H89" s="30"/>
      <c r="I89" s="43" t="s">
        <v>91</v>
      </c>
      <c r="J89" s="43" t="s">
        <v>87</v>
      </c>
      <c r="K89" s="51" t="s">
        <v>791</v>
      </c>
      <c r="L89" s="43">
        <v>92</v>
      </c>
      <c r="M89" s="43"/>
      <c r="N89" s="43" t="s">
        <v>688</v>
      </c>
      <c r="O89" s="140"/>
      <c r="P89" s="31">
        <v>9538.1699999999983</v>
      </c>
      <c r="Q89" s="31">
        <v>55642.83</v>
      </c>
      <c r="R89" s="31">
        <v>65181</v>
      </c>
    </row>
    <row r="90" spans="1:18" ht="15.75" customHeight="1">
      <c r="A90" s="44">
        <v>277</v>
      </c>
      <c r="B90" s="28">
        <v>42663</v>
      </c>
      <c r="C90" s="27" t="s">
        <v>4679</v>
      </c>
      <c r="D90" s="52"/>
      <c r="F90" s="34">
        <v>105.3</v>
      </c>
      <c r="G90" s="34"/>
      <c r="H90" s="30"/>
      <c r="I90" s="43" t="s">
        <v>89</v>
      </c>
      <c r="J90" s="43" t="s">
        <v>87</v>
      </c>
      <c r="K90" s="43" t="s">
        <v>695</v>
      </c>
      <c r="L90" s="43">
        <v>156</v>
      </c>
      <c r="M90" s="43"/>
      <c r="N90" s="43" t="s">
        <v>688</v>
      </c>
      <c r="O90" s="140"/>
      <c r="P90" s="31">
        <v>-247.83000000000175</v>
      </c>
      <c r="Q90" s="31">
        <v>44964.83</v>
      </c>
      <c r="R90" s="31">
        <v>44717</v>
      </c>
    </row>
    <row r="91" spans="1:18" ht="15.75" customHeight="1">
      <c r="A91" s="44">
        <v>277</v>
      </c>
      <c r="B91" s="28">
        <v>42719</v>
      </c>
      <c r="C91" s="27" t="s">
        <v>4680</v>
      </c>
      <c r="D91" s="52"/>
      <c r="F91" s="34"/>
      <c r="G91" s="34"/>
      <c r="H91" s="30">
        <v>300</v>
      </c>
      <c r="I91" s="43" t="s">
        <v>89</v>
      </c>
      <c r="J91" s="43"/>
      <c r="K91" s="43"/>
      <c r="L91" s="43"/>
      <c r="M91" s="43"/>
      <c r="N91" s="43" t="s">
        <v>688</v>
      </c>
      <c r="O91" s="140"/>
      <c r="P91" s="31">
        <v>9538.1699999999983</v>
      </c>
      <c r="Q91" s="31">
        <v>55642.83</v>
      </c>
      <c r="R91" s="31">
        <v>65181</v>
      </c>
    </row>
    <row r="92" spans="1:18" ht="15.75" customHeight="1">
      <c r="A92" s="44">
        <v>277</v>
      </c>
      <c r="B92" s="28">
        <v>42737</v>
      </c>
      <c r="C92" s="27" t="s">
        <v>4681</v>
      </c>
      <c r="D92" s="52"/>
      <c r="F92" s="34">
        <v>2726</v>
      </c>
      <c r="G92" s="34"/>
      <c r="H92" s="30"/>
      <c r="I92" s="43" t="s">
        <v>91</v>
      </c>
      <c r="J92" s="43" t="s">
        <v>87</v>
      </c>
      <c r="K92" s="51" t="s">
        <v>791</v>
      </c>
      <c r="L92" s="43">
        <v>93</v>
      </c>
      <c r="M92" s="43"/>
      <c r="N92" s="43" t="s">
        <v>688</v>
      </c>
      <c r="O92" s="140"/>
      <c r="P92" s="31">
        <v>6812.1699999999983</v>
      </c>
      <c r="Q92" s="31">
        <v>58368.83</v>
      </c>
      <c r="R92" s="31">
        <v>65181</v>
      </c>
    </row>
    <row r="93" spans="1:18" ht="15.75" customHeight="1">
      <c r="A93" s="44">
        <v>277</v>
      </c>
      <c r="B93" s="28">
        <v>42740</v>
      </c>
      <c r="C93" s="27" t="s">
        <v>4682</v>
      </c>
      <c r="D93" s="52"/>
      <c r="F93" s="34">
        <v>5710</v>
      </c>
      <c r="G93" s="34"/>
      <c r="H93" s="30"/>
      <c r="I93" s="43" t="s">
        <v>91</v>
      </c>
      <c r="J93" s="43" t="s">
        <v>87</v>
      </c>
      <c r="K93" s="43" t="s">
        <v>753</v>
      </c>
      <c r="L93" s="43">
        <v>378</v>
      </c>
      <c r="M93" s="43"/>
      <c r="N93" s="43" t="s">
        <v>688</v>
      </c>
      <c r="O93" s="140"/>
      <c r="P93" s="31">
        <v>-3174.4400000000023</v>
      </c>
      <c r="Q93" s="31">
        <v>109255.44</v>
      </c>
      <c r="R93" s="31">
        <v>106081</v>
      </c>
    </row>
    <row r="94" spans="1:18" ht="15.75" customHeight="1">
      <c r="A94" s="44">
        <v>277</v>
      </c>
      <c r="B94" s="28">
        <v>42740</v>
      </c>
      <c r="C94" s="27" t="s">
        <v>4683</v>
      </c>
      <c r="D94" s="52"/>
      <c r="F94" s="34"/>
      <c r="G94" s="34">
        <v>5710</v>
      </c>
      <c r="H94" s="30"/>
      <c r="I94" s="43"/>
      <c r="J94" s="43" t="s">
        <v>87</v>
      </c>
      <c r="K94" s="43" t="s">
        <v>170</v>
      </c>
      <c r="L94" s="43">
        <v>135</v>
      </c>
      <c r="M94" s="43"/>
      <c r="N94" s="43" t="s">
        <v>688</v>
      </c>
      <c r="O94" s="140"/>
      <c r="P94" s="31">
        <v>2535.5599999999977</v>
      </c>
      <c r="Q94" s="31">
        <v>103545.44</v>
      </c>
      <c r="R94" s="31">
        <v>106081</v>
      </c>
    </row>
    <row r="95" spans="1:18" ht="15.75" customHeight="1">
      <c r="A95" s="44">
        <v>277</v>
      </c>
      <c r="B95" s="28">
        <v>42757</v>
      </c>
      <c r="C95" s="27" t="s">
        <v>4684</v>
      </c>
      <c r="D95" s="52"/>
      <c r="F95" s="34">
        <v>2417.92</v>
      </c>
      <c r="G95" s="34"/>
      <c r="H95" s="30"/>
      <c r="I95" s="43" t="s">
        <v>89</v>
      </c>
      <c r="J95" s="43" t="s">
        <v>87</v>
      </c>
      <c r="K95" s="43" t="s">
        <v>762</v>
      </c>
      <c r="L95" s="43">
        <v>2032038</v>
      </c>
      <c r="M95" s="43"/>
      <c r="N95" s="43" t="s">
        <v>688</v>
      </c>
      <c r="O95" s="140"/>
      <c r="P95" s="31">
        <v>4394.25</v>
      </c>
      <c r="Q95" s="31">
        <v>60786.75</v>
      </c>
      <c r="R95" s="31">
        <v>65181</v>
      </c>
    </row>
    <row r="96" spans="1:18" ht="15.75" customHeight="1">
      <c r="A96" s="44">
        <v>277</v>
      </c>
      <c r="B96" s="28">
        <v>42788</v>
      </c>
      <c r="C96" s="27" t="s">
        <v>4621</v>
      </c>
      <c r="D96" s="52"/>
      <c r="F96" s="34">
        <v>250</v>
      </c>
      <c r="G96" s="34"/>
      <c r="H96" s="30"/>
      <c r="I96" s="43"/>
      <c r="J96" s="43" t="s">
        <v>87</v>
      </c>
      <c r="K96" s="43" t="s">
        <v>4685</v>
      </c>
      <c r="L96" s="43">
        <v>12908</v>
      </c>
      <c r="M96" s="43"/>
      <c r="N96" s="43" t="s">
        <v>688</v>
      </c>
      <c r="O96" s="140"/>
      <c r="P96" s="31">
        <v>4144.25</v>
      </c>
      <c r="Q96" s="31">
        <v>61036.75</v>
      </c>
      <c r="R96" s="31">
        <v>65181</v>
      </c>
    </row>
    <row r="97" spans="1:18" ht="15.75" customHeight="1">
      <c r="A97" s="44">
        <v>277</v>
      </c>
      <c r="B97" s="28">
        <v>42799</v>
      </c>
      <c r="C97" s="27" t="s">
        <v>4686</v>
      </c>
      <c r="D97" s="52"/>
      <c r="F97" s="34">
        <v>1287</v>
      </c>
      <c r="G97" s="34"/>
      <c r="H97" s="30"/>
      <c r="I97" s="43" t="s">
        <v>91</v>
      </c>
      <c r="J97" s="43" t="s">
        <v>87</v>
      </c>
      <c r="K97" s="51" t="s">
        <v>791</v>
      </c>
      <c r="L97" s="43">
        <v>94</v>
      </c>
      <c r="M97" s="43"/>
      <c r="N97" s="43" t="s">
        <v>688</v>
      </c>
      <c r="O97" s="140"/>
      <c r="P97" s="31">
        <v>2857.25</v>
      </c>
      <c r="Q97" s="31">
        <v>62323.75</v>
      </c>
      <c r="R97" s="31">
        <v>65181</v>
      </c>
    </row>
    <row r="98" spans="1:18" ht="15.75" customHeight="1">
      <c r="A98" s="44">
        <v>277</v>
      </c>
      <c r="B98" s="28">
        <v>42802</v>
      </c>
      <c r="C98" s="27" t="s">
        <v>4687</v>
      </c>
      <c r="D98" s="52"/>
      <c r="F98" s="34"/>
      <c r="G98" s="34">
        <v>3335</v>
      </c>
      <c r="H98" s="30"/>
      <c r="I98" s="43" t="s">
        <v>91</v>
      </c>
      <c r="J98" s="43" t="s">
        <v>87</v>
      </c>
      <c r="K98" s="43" t="s">
        <v>62</v>
      </c>
      <c r="L98" s="43">
        <v>308</v>
      </c>
      <c r="M98" s="43"/>
      <c r="N98" s="43" t="s">
        <v>688</v>
      </c>
      <c r="O98" s="140"/>
      <c r="P98" s="31">
        <v>6192.25</v>
      </c>
      <c r="Q98" s="31">
        <v>62323.75</v>
      </c>
      <c r="R98" s="31">
        <v>68516</v>
      </c>
    </row>
    <row r="99" spans="1:18" ht="15.75" customHeight="1">
      <c r="A99" s="44">
        <v>277</v>
      </c>
      <c r="B99" s="28">
        <v>42809</v>
      </c>
      <c r="C99" s="27" t="s">
        <v>4688</v>
      </c>
      <c r="D99" s="52"/>
      <c r="F99" s="34">
        <v>2410</v>
      </c>
      <c r="G99" s="34"/>
      <c r="H99" s="30"/>
      <c r="I99" s="43" t="s">
        <v>91</v>
      </c>
      <c r="J99" s="43" t="s">
        <v>87</v>
      </c>
      <c r="K99" s="51" t="s">
        <v>791</v>
      </c>
      <c r="L99" s="43">
        <v>97</v>
      </c>
      <c r="M99" s="43"/>
      <c r="N99" s="43" t="s">
        <v>688</v>
      </c>
      <c r="O99" s="140"/>
      <c r="P99" s="31">
        <v>3782.25</v>
      </c>
      <c r="Q99" s="31">
        <v>64733.75</v>
      </c>
      <c r="R99" s="31">
        <v>68516</v>
      </c>
    </row>
    <row r="100" spans="1:18" ht="15.75" customHeight="1">
      <c r="A100" s="44">
        <v>277</v>
      </c>
      <c r="B100" s="28">
        <v>42809</v>
      </c>
      <c r="C100" s="27" t="s">
        <v>1625</v>
      </c>
      <c r="D100" s="52"/>
      <c r="F100" s="34">
        <v>3335</v>
      </c>
      <c r="G100" s="34"/>
      <c r="H100" s="30"/>
      <c r="I100" s="43" t="s">
        <v>91</v>
      </c>
      <c r="J100" s="43" t="s">
        <v>87</v>
      </c>
      <c r="K100" s="43" t="s">
        <v>62</v>
      </c>
      <c r="L100" s="43">
        <v>308</v>
      </c>
      <c r="M100" s="43"/>
      <c r="N100" s="43" t="s">
        <v>688</v>
      </c>
      <c r="O100" s="140"/>
      <c r="P100" s="31">
        <v>447.25</v>
      </c>
      <c r="Q100" s="31">
        <v>68068.75</v>
      </c>
      <c r="R100" s="31">
        <v>68516</v>
      </c>
    </row>
    <row r="101" spans="1:18" ht="15.75" customHeight="1">
      <c r="A101" s="44">
        <v>277</v>
      </c>
      <c r="B101" s="28">
        <v>42916</v>
      </c>
      <c r="C101" s="27" t="s">
        <v>4370</v>
      </c>
      <c r="D101" s="52"/>
      <c r="F101" s="34"/>
      <c r="G101" s="34"/>
      <c r="H101" s="30">
        <v>45.51</v>
      </c>
      <c r="I101" s="43"/>
      <c r="J101" s="43" t="s">
        <v>87</v>
      </c>
      <c r="K101" s="43" t="s">
        <v>4308</v>
      </c>
      <c r="L101" s="43">
        <v>2017204376848</v>
      </c>
      <c r="M101" s="43"/>
      <c r="N101" s="43" t="s">
        <v>688</v>
      </c>
      <c r="O101" s="140"/>
      <c r="P101" s="31">
        <v>447.25</v>
      </c>
      <c r="Q101" s="31">
        <v>68068.75</v>
      </c>
      <c r="R101" s="31">
        <v>68516</v>
      </c>
    </row>
    <row r="102" spans="1:18" ht="15.75" customHeight="1">
      <c r="A102" s="44">
        <v>277</v>
      </c>
      <c r="B102" s="28">
        <v>42923</v>
      </c>
      <c r="C102" s="27" t="s">
        <v>4689</v>
      </c>
      <c r="D102" s="52"/>
      <c r="F102" s="34"/>
      <c r="G102" s="34">
        <v>3335</v>
      </c>
      <c r="H102" s="30"/>
      <c r="I102" s="43" t="s">
        <v>91</v>
      </c>
      <c r="J102" s="43" t="s">
        <v>87</v>
      </c>
      <c r="K102" s="43" t="s">
        <v>62</v>
      </c>
      <c r="L102" s="43">
        <v>97</v>
      </c>
      <c r="M102" s="43"/>
      <c r="N102" s="43" t="s">
        <v>688</v>
      </c>
      <c r="O102" s="140"/>
      <c r="P102" s="31">
        <v>3782.25</v>
      </c>
      <c r="Q102" s="31">
        <v>68068.75</v>
      </c>
      <c r="R102" s="31">
        <v>71851</v>
      </c>
    </row>
    <row r="103" spans="1:18" ht="15.75" customHeight="1">
      <c r="A103" s="44">
        <v>277</v>
      </c>
      <c r="B103" s="28">
        <v>42929</v>
      </c>
      <c r="C103" s="27" t="s">
        <v>4690</v>
      </c>
      <c r="D103" s="52"/>
      <c r="F103" s="34"/>
      <c r="G103" s="34"/>
      <c r="H103" s="30">
        <v>1169.4000000000001</v>
      </c>
      <c r="I103" s="43"/>
      <c r="J103" s="43"/>
      <c r="K103" s="43"/>
      <c r="L103" s="43"/>
      <c r="M103" s="43"/>
      <c r="N103" s="43" t="s">
        <v>688</v>
      </c>
      <c r="O103" s="140"/>
      <c r="P103" s="31">
        <v>3782.25</v>
      </c>
      <c r="Q103" s="31">
        <v>68068.75</v>
      </c>
      <c r="R103" s="31">
        <v>71851</v>
      </c>
    </row>
    <row r="104" spans="1:18" ht="15.75" customHeight="1">
      <c r="A104" s="44">
        <v>277</v>
      </c>
      <c r="B104" s="28">
        <v>42935</v>
      </c>
      <c r="C104" s="27" t="s">
        <v>1631</v>
      </c>
      <c r="D104" s="52"/>
      <c r="F104" s="34">
        <v>250</v>
      </c>
      <c r="G104" s="34"/>
      <c r="H104" s="30"/>
      <c r="I104" s="43" t="s">
        <v>89</v>
      </c>
      <c r="J104" s="43" t="s">
        <v>87</v>
      </c>
      <c r="K104" s="43" t="s">
        <v>3689</v>
      </c>
      <c r="L104" s="43">
        <v>3165</v>
      </c>
      <c r="M104" s="43"/>
      <c r="N104" s="43" t="s">
        <v>688</v>
      </c>
      <c r="O104" s="140"/>
      <c r="P104" s="31">
        <v>158.25</v>
      </c>
      <c r="Q104" s="31">
        <v>71692.75</v>
      </c>
      <c r="R104" s="31">
        <v>71851</v>
      </c>
    </row>
    <row r="105" spans="1:18" ht="15.75" customHeight="1">
      <c r="A105" s="44">
        <v>277</v>
      </c>
      <c r="B105" s="28">
        <v>42935</v>
      </c>
      <c r="C105" s="27" t="s">
        <v>4691</v>
      </c>
      <c r="D105" s="52"/>
      <c r="F105" s="34">
        <v>3295</v>
      </c>
      <c r="G105" s="34"/>
      <c r="H105" s="30"/>
      <c r="I105" s="43" t="s">
        <v>89</v>
      </c>
      <c r="J105" s="43" t="s">
        <v>87</v>
      </c>
      <c r="K105" s="43" t="s">
        <v>3689</v>
      </c>
      <c r="L105" s="43">
        <v>38080</v>
      </c>
      <c r="M105" s="43"/>
      <c r="N105" s="43" t="s">
        <v>688</v>
      </c>
      <c r="O105" s="140"/>
      <c r="P105" s="31">
        <v>487.25</v>
      </c>
      <c r="Q105" s="31">
        <v>71363.75</v>
      </c>
      <c r="R105" s="31">
        <v>71851</v>
      </c>
    </row>
    <row r="106" spans="1:18" ht="15.75" customHeight="1">
      <c r="A106" s="44">
        <v>277</v>
      </c>
      <c r="B106" s="28">
        <v>42935</v>
      </c>
      <c r="C106" s="27" t="s">
        <v>4692</v>
      </c>
      <c r="D106" s="52"/>
      <c r="F106" s="34">
        <v>79</v>
      </c>
      <c r="G106" s="34"/>
      <c r="H106" s="30"/>
      <c r="I106" s="43" t="s">
        <v>89</v>
      </c>
      <c r="J106" s="43" t="s">
        <v>87</v>
      </c>
      <c r="K106" s="43" t="s">
        <v>3689</v>
      </c>
      <c r="L106" s="43">
        <v>83017</v>
      </c>
      <c r="M106" s="43"/>
      <c r="N106" s="43" t="s">
        <v>688</v>
      </c>
      <c r="O106" s="140"/>
      <c r="P106" s="31">
        <v>408.25</v>
      </c>
      <c r="Q106" s="31">
        <v>71442.75</v>
      </c>
      <c r="R106" s="31">
        <v>71851</v>
      </c>
    </row>
    <row r="107" spans="1:18" ht="15.75" customHeight="1">
      <c r="A107" s="44">
        <v>277</v>
      </c>
      <c r="B107" s="28">
        <v>42946</v>
      </c>
      <c r="C107" s="27" t="s">
        <v>4693</v>
      </c>
      <c r="D107" s="52"/>
      <c r="F107" s="34"/>
      <c r="G107" s="34"/>
      <c r="H107" s="30">
        <v>350.91</v>
      </c>
      <c r="I107" s="43"/>
      <c r="J107" s="43"/>
      <c r="K107" s="43" t="s">
        <v>2786</v>
      </c>
      <c r="L107" s="43">
        <v>1404915</v>
      </c>
      <c r="M107" s="43"/>
      <c r="N107" s="43" t="s">
        <v>688</v>
      </c>
      <c r="O107" s="140"/>
      <c r="P107" s="31">
        <v>158.25</v>
      </c>
      <c r="Q107" s="31">
        <v>71692.75</v>
      </c>
      <c r="R107" s="31">
        <v>71851</v>
      </c>
    </row>
    <row r="108" spans="1:18" ht="15.75" customHeight="1">
      <c r="A108" s="44">
        <v>277</v>
      </c>
      <c r="B108" s="28">
        <v>42947</v>
      </c>
      <c r="C108" s="27" t="s">
        <v>4617</v>
      </c>
      <c r="D108" s="52"/>
      <c r="F108" s="34"/>
      <c r="G108" s="34"/>
      <c r="H108" s="30">
        <v>45.51</v>
      </c>
      <c r="I108" s="43"/>
      <c r="J108" s="43"/>
      <c r="K108" s="43"/>
      <c r="L108" s="43">
        <v>991646330</v>
      </c>
      <c r="M108" s="43"/>
      <c r="N108" s="43" t="s">
        <v>688</v>
      </c>
      <c r="O108" s="140"/>
      <c r="P108" s="31">
        <v>-5905.6399999999994</v>
      </c>
      <c r="Q108" s="31">
        <v>77756.639999999999</v>
      </c>
      <c r="R108" s="31">
        <v>71851</v>
      </c>
    </row>
    <row r="109" spans="1:18" ht="15.75" customHeight="1">
      <c r="A109" s="44">
        <v>277</v>
      </c>
      <c r="B109" s="28">
        <v>42949</v>
      </c>
      <c r="C109" s="27" t="s">
        <v>4694</v>
      </c>
      <c r="D109" s="52"/>
      <c r="F109" s="34">
        <v>1930</v>
      </c>
      <c r="G109" s="34"/>
      <c r="H109" s="30"/>
      <c r="I109" s="43" t="s">
        <v>91</v>
      </c>
      <c r="J109" s="43" t="s">
        <v>87</v>
      </c>
      <c r="K109" s="51" t="s">
        <v>791</v>
      </c>
      <c r="L109" s="43">
        <v>97</v>
      </c>
      <c r="M109" s="43"/>
      <c r="N109" s="43" t="s">
        <v>688</v>
      </c>
      <c r="O109" s="140"/>
      <c r="P109" s="31">
        <v>-1771.75</v>
      </c>
      <c r="Q109" s="31">
        <v>73622.75</v>
      </c>
      <c r="R109" s="31">
        <v>71851</v>
      </c>
    </row>
    <row r="110" spans="1:18" ht="15.75" customHeight="1">
      <c r="A110" s="44">
        <v>277</v>
      </c>
      <c r="B110" s="28">
        <v>42953</v>
      </c>
      <c r="C110" s="27" t="s">
        <v>724</v>
      </c>
      <c r="D110" s="52"/>
      <c r="F110" s="34">
        <v>409.5</v>
      </c>
      <c r="G110" s="34"/>
      <c r="H110" s="30"/>
      <c r="I110" s="43"/>
      <c r="J110" s="43" t="s">
        <v>87</v>
      </c>
      <c r="K110" s="43"/>
      <c r="L110" s="43">
        <v>53</v>
      </c>
      <c r="M110" s="43"/>
      <c r="N110" s="43" t="s">
        <v>688</v>
      </c>
      <c r="O110" s="140"/>
      <c r="P110" s="31">
        <v>-315.13999999999942</v>
      </c>
      <c r="Q110" s="31">
        <v>78166.14</v>
      </c>
      <c r="R110" s="31">
        <v>77851</v>
      </c>
    </row>
    <row r="111" spans="1:18" ht="15.75" customHeight="1">
      <c r="A111" s="44">
        <v>277</v>
      </c>
      <c r="B111" s="28">
        <v>42957</v>
      </c>
      <c r="C111" s="27" t="s">
        <v>4695</v>
      </c>
      <c r="D111" s="52"/>
      <c r="F111" s="34">
        <v>3000</v>
      </c>
      <c r="G111" s="34"/>
      <c r="H111" s="30"/>
      <c r="I111" s="43"/>
      <c r="J111" s="43" t="s">
        <v>87</v>
      </c>
      <c r="K111" s="43" t="s">
        <v>4696</v>
      </c>
      <c r="L111" s="43"/>
      <c r="M111" s="43"/>
      <c r="N111" s="43" t="s">
        <v>688</v>
      </c>
      <c r="O111" s="140"/>
      <c r="P111" s="31">
        <v>-2315.1399999999994</v>
      </c>
      <c r="Q111" s="31">
        <v>81166.14</v>
      </c>
      <c r="R111" s="31">
        <v>78851</v>
      </c>
    </row>
    <row r="112" spans="1:18" ht="15.75" customHeight="1">
      <c r="A112" s="44">
        <v>277</v>
      </c>
      <c r="B112" s="28">
        <v>42960</v>
      </c>
      <c r="C112" s="27" t="s">
        <v>4697</v>
      </c>
      <c r="D112" s="52"/>
      <c r="F112" s="34">
        <v>4200</v>
      </c>
      <c r="G112" s="34"/>
      <c r="H112" s="30"/>
      <c r="I112" s="43"/>
      <c r="J112" s="43" t="s">
        <v>87</v>
      </c>
      <c r="K112" s="43"/>
      <c r="L112" s="43"/>
      <c r="M112" s="43"/>
      <c r="N112" s="43" t="s">
        <v>688</v>
      </c>
      <c r="O112" s="140"/>
      <c r="P112" s="31">
        <v>-4452.1399999999994</v>
      </c>
      <c r="Q112" s="31">
        <v>89303.14</v>
      </c>
      <c r="R112" s="31">
        <v>84851</v>
      </c>
    </row>
    <row r="113" spans="1:18" ht="15.75" customHeight="1">
      <c r="A113" s="44">
        <v>277</v>
      </c>
      <c r="B113" s="28">
        <v>42960</v>
      </c>
      <c r="C113" s="27" t="s">
        <v>700</v>
      </c>
      <c r="D113" s="52"/>
      <c r="F113" s="34"/>
      <c r="G113" s="34">
        <v>6000</v>
      </c>
      <c r="H113" s="30"/>
      <c r="I113" s="43" t="s">
        <v>91</v>
      </c>
      <c r="J113" s="43" t="s">
        <v>87</v>
      </c>
      <c r="K113" s="43" t="s">
        <v>62</v>
      </c>
      <c r="L113" s="43">
        <v>104</v>
      </c>
      <c r="M113" s="43"/>
      <c r="N113" s="43" t="s">
        <v>688</v>
      </c>
      <c r="O113" s="140"/>
      <c r="P113" s="31">
        <v>94.360000000000582</v>
      </c>
      <c r="Q113" s="31">
        <v>77756.639999999999</v>
      </c>
      <c r="R113" s="31">
        <v>77851</v>
      </c>
    </row>
    <row r="114" spans="1:18" ht="15.75" customHeight="1">
      <c r="A114" s="44">
        <v>277</v>
      </c>
      <c r="B114" s="28">
        <v>42963</v>
      </c>
      <c r="C114" s="27" t="s">
        <v>4698</v>
      </c>
      <c r="D114" s="52"/>
      <c r="F114" s="34"/>
      <c r="G114" s="34">
        <v>6000</v>
      </c>
      <c r="H114" s="30"/>
      <c r="I114" s="43" t="s">
        <v>91</v>
      </c>
      <c r="J114" s="43" t="s">
        <v>87</v>
      </c>
      <c r="K114" s="43" t="s">
        <v>62</v>
      </c>
      <c r="L114" s="43">
        <v>102</v>
      </c>
      <c r="M114" s="43"/>
      <c r="N114" s="43" t="s">
        <v>688</v>
      </c>
      <c r="O114" s="140"/>
      <c r="P114" s="31">
        <v>-252.13999999999942</v>
      </c>
      <c r="Q114" s="31">
        <v>85103.14</v>
      </c>
      <c r="R114" s="31">
        <v>84851</v>
      </c>
    </row>
    <row r="115" spans="1:18" ht="15.75" customHeight="1">
      <c r="A115" s="44">
        <v>277</v>
      </c>
      <c r="B115" s="28">
        <v>42964</v>
      </c>
      <c r="C115" s="27" t="s">
        <v>4699</v>
      </c>
      <c r="D115" s="52"/>
      <c r="F115" s="34">
        <v>3545.79</v>
      </c>
      <c r="G115" s="34"/>
      <c r="H115" s="30"/>
      <c r="I115" s="43"/>
      <c r="J115" s="43" t="s">
        <v>87</v>
      </c>
      <c r="K115" s="43"/>
      <c r="L115" s="43">
        <v>14021</v>
      </c>
      <c r="M115" s="43"/>
      <c r="N115" s="43" t="s">
        <v>688</v>
      </c>
      <c r="O115" s="140"/>
      <c r="P115" s="31">
        <v>-5905.6399999999994</v>
      </c>
      <c r="Q115" s="31">
        <v>77756.639999999999</v>
      </c>
      <c r="R115" s="31">
        <v>71851</v>
      </c>
    </row>
    <row r="116" spans="1:18" ht="15.75" customHeight="1">
      <c r="A116" s="44">
        <v>277</v>
      </c>
      <c r="B116" s="28">
        <v>42965</v>
      </c>
      <c r="C116" s="27" t="s">
        <v>700</v>
      </c>
      <c r="D116" s="52"/>
      <c r="F116" s="34"/>
      <c r="G116" s="34">
        <v>1000</v>
      </c>
      <c r="H116" s="30"/>
      <c r="I116" s="43" t="s">
        <v>91</v>
      </c>
      <c r="J116" s="43" t="s">
        <v>87</v>
      </c>
      <c r="K116" s="43" t="s">
        <v>170</v>
      </c>
      <c r="L116" s="43">
        <v>100</v>
      </c>
      <c r="M116" s="43"/>
      <c r="N116" s="43" t="s">
        <v>688</v>
      </c>
      <c r="O116" s="140"/>
      <c r="P116" s="31">
        <v>684.86000000000058</v>
      </c>
      <c r="Q116" s="31">
        <v>78166.14</v>
      </c>
      <c r="R116" s="31">
        <v>78851</v>
      </c>
    </row>
    <row r="117" spans="1:18" ht="15.75" customHeight="1">
      <c r="A117" s="44">
        <v>277</v>
      </c>
      <c r="B117" s="28">
        <v>42974</v>
      </c>
      <c r="C117" s="27" t="s">
        <v>1754</v>
      </c>
      <c r="D117" s="52"/>
      <c r="F117" s="34">
        <v>328.1</v>
      </c>
      <c r="G117" s="34"/>
      <c r="H117" s="30"/>
      <c r="I117" s="43"/>
      <c r="J117" s="43" t="s">
        <v>87</v>
      </c>
      <c r="K117" s="43"/>
      <c r="L117" s="43">
        <v>156121</v>
      </c>
      <c r="M117" s="43"/>
      <c r="N117" s="43" t="s">
        <v>688</v>
      </c>
      <c r="O117" s="140"/>
      <c r="P117" s="31">
        <v>-2359.8500000000058</v>
      </c>
      <c r="Q117" s="31">
        <v>74210.850000000006</v>
      </c>
      <c r="R117" s="31">
        <v>71851</v>
      </c>
    </row>
    <row r="118" spans="1:18" ht="15.75" customHeight="1">
      <c r="A118" s="44">
        <v>277</v>
      </c>
      <c r="B118" s="28">
        <v>42975</v>
      </c>
      <c r="C118" s="27" t="s">
        <v>2404</v>
      </c>
      <c r="D118" s="52"/>
      <c r="F118" s="34">
        <v>3000</v>
      </c>
      <c r="G118" s="34"/>
      <c r="H118" s="30"/>
      <c r="I118" s="43" t="s">
        <v>91</v>
      </c>
      <c r="J118" s="43" t="s">
        <v>87</v>
      </c>
      <c r="K118" s="43"/>
      <c r="L118" s="43"/>
      <c r="M118" s="43"/>
      <c r="N118" s="43" t="s">
        <v>688</v>
      </c>
      <c r="O118" s="140"/>
      <c r="P118" s="31">
        <v>-5315.1399999999994</v>
      </c>
      <c r="Q118" s="31">
        <v>84166.14</v>
      </c>
      <c r="R118" s="31">
        <v>78851</v>
      </c>
    </row>
    <row r="119" spans="1:18" ht="15.75" customHeight="1">
      <c r="A119" s="44">
        <v>277</v>
      </c>
      <c r="B119" s="28">
        <v>42976</v>
      </c>
      <c r="C119" s="27" t="s">
        <v>2396</v>
      </c>
      <c r="D119" s="52"/>
      <c r="F119" s="34">
        <v>35</v>
      </c>
      <c r="G119" s="34"/>
      <c r="H119" s="30"/>
      <c r="I119" s="43" t="s">
        <v>89</v>
      </c>
      <c r="J119" s="43"/>
      <c r="K119" s="43" t="s">
        <v>2190</v>
      </c>
      <c r="L119" s="43">
        <v>149940</v>
      </c>
      <c r="M119" s="43"/>
      <c r="N119" s="43" t="s">
        <v>688</v>
      </c>
      <c r="O119" s="140"/>
      <c r="P119" s="31">
        <v>-6252.1399999999994</v>
      </c>
      <c r="Q119" s="31">
        <v>85103.14</v>
      </c>
      <c r="R119" s="31">
        <v>78851</v>
      </c>
    </row>
    <row r="120" spans="1:18" ht="15.75" customHeight="1">
      <c r="A120" s="44">
        <v>277</v>
      </c>
      <c r="B120" s="28">
        <v>42976</v>
      </c>
      <c r="C120" s="27" t="s">
        <v>3856</v>
      </c>
      <c r="D120" s="52"/>
      <c r="F120" s="34">
        <v>200</v>
      </c>
      <c r="G120" s="34"/>
      <c r="H120" s="30"/>
      <c r="I120" s="43"/>
      <c r="J120" s="43" t="s">
        <v>87</v>
      </c>
      <c r="K120" s="43" t="s">
        <v>4664</v>
      </c>
      <c r="L120" s="43">
        <v>13129</v>
      </c>
      <c r="M120" s="43"/>
      <c r="N120" s="43" t="s">
        <v>688</v>
      </c>
      <c r="O120" s="140"/>
      <c r="P120" s="31">
        <v>-5515.1399999999994</v>
      </c>
      <c r="Q120" s="31">
        <v>84366.14</v>
      </c>
      <c r="R120" s="31">
        <v>78851</v>
      </c>
    </row>
    <row r="121" spans="1:18" ht="15.75" customHeight="1">
      <c r="A121" s="44">
        <v>277</v>
      </c>
      <c r="B121" s="28">
        <v>42978</v>
      </c>
      <c r="C121" s="27" t="s">
        <v>4370</v>
      </c>
      <c r="D121" s="52"/>
      <c r="F121" s="34"/>
      <c r="G121" s="34"/>
      <c r="H121" s="30">
        <v>45.51</v>
      </c>
      <c r="I121" s="43"/>
      <c r="J121" s="43"/>
      <c r="K121" s="43"/>
      <c r="L121" s="43"/>
      <c r="M121" s="43"/>
      <c r="N121" s="43" t="s">
        <v>688</v>
      </c>
      <c r="O121" s="140"/>
      <c r="P121" s="31">
        <v>5472.8600000000006</v>
      </c>
      <c r="Q121" s="31">
        <v>94898.14</v>
      </c>
      <c r="R121" s="31">
        <v>100371</v>
      </c>
    </row>
    <row r="122" spans="1:18" ht="15.75" customHeight="1">
      <c r="A122" s="44">
        <v>277</v>
      </c>
      <c r="B122" s="28">
        <v>42978</v>
      </c>
      <c r="C122" s="27" t="s">
        <v>610</v>
      </c>
      <c r="D122" s="52"/>
      <c r="F122" s="34">
        <v>702</v>
      </c>
      <c r="G122" s="34"/>
      <c r="H122" s="30"/>
      <c r="I122" s="43" t="s">
        <v>91</v>
      </c>
      <c r="J122" s="43"/>
      <c r="K122" s="43" t="s">
        <v>718</v>
      </c>
      <c r="L122" s="43">
        <v>620</v>
      </c>
      <c r="M122" s="43"/>
      <c r="N122" s="43" t="s">
        <v>688</v>
      </c>
      <c r="O122" s="140"/>
      <c r="P122" s="31">
        <v>-6217.1399999999994</v>
      </c>
      <c r="Q122" s="31">
        <v>85068.14</v>
      </c>
      <c r="R122" s="31">
        <v>78851</v>
      </c>
    </row>
    <row r="123" spans="1:18" ht="15.75" customHeight="1">
      <c r="A123" s="44">
        <v>277</v>
      </c>
      <c r="B123" s="28">
        <v>42978</v>
      </c>
      <c r="C123" s="27" t="s">
        <v>1229</v>
      </c>
      <c r="D123" s="52"/>
      <c r="F123" s="34">
        <v>450</v>
      </c>
      <c r="G123" s="34"/>
      <c r="H123" s="30"/>
      <c r="I123" s="43" t="s">
        <v>91</v>
      </c>
      <c r="J123" s="43" t="s">
        <v>87</v>
      </c>
      <c r="K123" s="43" t="s">
        <v>4700</v>
      </c>
      <c r="L123" s="43">
        <v>2578</v>
      </c>
      <c r="M123" s="43"/>
      <c r="N123" s="43" t="s">
        <v>688</v>
      </c>
      <c r="O123" s="140"/>
      <c r="P123" s="31">
        <v>-4902.1399999999994</v>
      </c>
      <c r="Q123" s="31">
        <v>89753.14</v>
      </c>
      <c r="R123" s="31">
        <v>84851</v>
      </c>
    </row>
    <row r="124" spans="1:18" ht="15.75" customHeight="1">
      <c r="A124" s="44">
        <v>277</v>
      </c>
      <c r="B124" s="28">
        <v>42981</v>
      </c>
      <c r="C124" s="27" t="s">
        <v>588</v>
      </c>
      <c r="D124" s="52"/>
      <c r="F124" s="34">
        <v>250</v>
      </c>
      <c r="G124" s="34"/>
      <c r="H124" s="30"/>
      <c r="I124" s="43"/>
      <c r="J124" s="43" t="s">
        <v>87</v>
      </c>
      <c r="K124" s="43"/>
      <c r="L124" s="43"/>
      <c r="M124" s="43"/>
      <c r="N124" s="43" t="s">
        <v>688</v>
      </c>
      <c r="O124" s="140"/>
      <c r="P124" s="31">
        <v>-5152.1399999999994</v>
      </c>
      <c r="Q124" s="31">
        <v>90003.14</v>
      </c>
      <c r="R124" s="31">
        <v>84851</v>
      </c>
    </row>
    <row r="125" spans="1:18" ht="15.75" customHeight="1">
      <c r="A125" s="44">
        <v>277</v>
      </c>
      <c r="B125" s="28">
        <v>42984</v>
      </c>
      <c r="C125" s="27" t="s">
        <v>762</v>
      </c>
      <c r="D125" s="52"/>
      <c r="F125" s="34"/>
      <c r="G125" s="34"/>
      <c r="H125" s="30">
        <v>1980.27</v>
      </c>
      <c r="I125" s="43"/>
      <c r="J125" s="43"/>
      <c r="K125" s="43" t="s">
        <v>762</v>
      </c>
      <c r="L125" s="43">
        <v>1474180</v>
      </c>
      <c r="M125" s="43"/>
      <c r="N125" s="43" t="s">
        <v>688</v>
      </c>
      <c r="O125" s="140"/>
      <c r="P125" s="31">
        <v>-5152.1399999999994</v>
      </c>
      <c r="Q125" s="31">
        <v>90003.14</v>
      </c>
      <c r="R125" s="31">
        <v>84851</v>
      </c>
    </row>
    <row r="126" spans="1:18" ht="15.75" customHeight="1">
      <c r="A126" s="44">
        <v>277</v>
      </c>
      <c r="B126" s="28">
        <v>42985</v>
      </c>
      <c r="C126" s="27" t="s">
        <v>4701</v>
      </c>
      <c r="D126" s="52"/>
      <c r="F126" s="34">
        <v>25</v>
      </c>
      <c r="G126" s="34"/>
      <c r="H126" s="30"/>
      <c r="I126" s="43" t="s">
        <v>89</v>
      </c>
      <c r="J126" s="43" t="s">
        <v>87</v>
      </c>
      <c r="K126" s="43" t="s">
        <v>2399</v>
      </c>
      <c r="L126" s="43">
        <v>8066</v>
      </c>
      <c r="M126" s="43"/>
      <c r="N126" s="43" t="s">
        <v>688</v>
      </c>
      <c r="O126" s="140"/>
      <c r="P126" s="31">
        <v>-5177.1399999999994</v>
      </c>
      <c r="Q126" s="31">
        <v>90028.14</v>
      </c>
      <c r="R126" s="31">
        <v>84851</v>
      </c>
    </row>
    <row r="127" spans="1:18" ht="15.75" customHeight="1">
      <c r="A127" s="44">
        <v>277</v>
      </c>
      <c r="B127" s="28">
        <v>42989</v>
      </c>
      <c r="C127" s="27" t="s">
        <v>4702</v>
      </c>
      <c r="D127" s="52"/>
      <c r="F127" s="34"/>
      <c r="G127" s="34"/>
      <c r="H127" s="30">
        <v>1165.9000000000001</v>
      </c>
      <c r="I127" s="43"/>
      <c r="J127" s="43"/>
      <c r="K127" s="43"/>
      <c r="L127" s="43"/>
      <c r="M127" s="43"/>
      <c r="N127" s="43" t="s">
        <v>688</v>
      </c>
      <c r="O127" s="140"/>
      <c r="P127" s="31">
        <v>-5677.1399999999994</v>
      </c>
      <c r="Q127" s="31">
        <v>90528.14</v>
      </c>
      <c r="R127" s="31">
        <v>84851</v>
      </c>
    </row>
    <row r="128" spans="1:18" ht="15.75" customHeight="1">
      <c r="A128" s="44">
        <v>277</v>
      </c>
      <c r="B128" s="28">
        <v>42990</v>
      </c>
      <c r="C128" s="27" t="s">
        <v>4703</v>
      </c>
      <c r="D128" s="52"/>
      <c r="F128" s="34">
        <v>500</v>
      </c>
      <c r="G128" s="34"/>
      <c r="H128" s="30"/>
      <c r="I128" s="43" t="s">
        <v>91</v>
      </c>
      <c r="J128" s="43" t="s">
        <v>87</v>
      </c>
      <c r="K128" s="43" t="s">
        <v>1628</v>
      </c>
      <c r="L128" s="43">
        <v>225</v>
      </c>
      <c r="M128" s="43"/>
      <c r="N128" s="43" t="s">
        <v>688</v>
      </c>
      <c r="O128" s="140"/>
      <c r="P128" s="31">
        <v>-5677.1399999999994</v>
      </c>
      <c r="Q128" s="31">
        <v>90528.14</v>
      </c>
      <c r="R128" s="31">
        <v>84851</v>
      </c>
    </row>
    <row r="129" spans="1:18" ht="15.75" customHeight="1">
      <c r="A129" s="44">
        <v>277</v>
      </c>
      <c r="B129" s="28">
        <v>42991</v>
      </c>
      <c r="C129" s="27" t="s">
        <v>4704</v>
      </c>
      <c r="D129" s="52"/>
      <c r="F129" s="34"/>
      <c r="G129" s="34"/>
      <c r="H129" s="30">
        <v>50</v>
      </c>
      <c r="I129" s="43"/>
      <c r="J129" s="43"/>
      <c r="K129" s="43" t="s">
        <v>4705</v>
      </c>
      <c r="L129" s="43" t="s">
        <v>721</v>
      </c>
      <c r="M129" s="43"/>
      <c r="N129" s="43" t="s">
        <v>688</v>
      </c>
      <c r="O129" s="140"/>
      <c r="P129" s="31">
        <v>-5177.1399999999994</v>
      </c>
      <c r="Q129" s="31">
        <v>90028.14</v>
      </c>
      <c r="R129" s="31">
        <v>84851</v>
      </c>
    </row>
    <row r="130" spans="1:18" ht="15.75" customHeight="1">
      <c r="A130" s="44">
        <v>277</v>
      </c>
      <c r="B130" s="28">
        <v>42991</v>
      </c>
      <c r="C130" s="27" t="s">
        <v>598</v>
      </c>
      <c r="D130" s="52"/>
      <c r="F130" s="34"/>
      <c r="G130" s="34">
        <v>3335</v>
      </c>
      <c r="H130" s="30"/>
      <c r="I130" s="43" t="s">
        <v>91</v>
      </c>
      <c r="J130" s="43" t="s">
        <v>87</v>
      </c>
      <c r="K130" s="43" t="s">
        <v>62</v>
      </c>
      <c r="L130" s="43">
        <v>109</v>
      </c>
      <c r="M130" s="43"/>
      <c r="N130" s="43" t="s">
        <v>688</v>
      </c>
      <c r="O130" s="140"/>
      <c r="P130" s="31">
        <v>-2342.1399999999994</v>
      </c>
      <c r="Q130" s="31">
        <v>90528.14</v>
      </c>
      <c r="R130" s="31">
        <v>88186</v>
      </c>
    </row>
    <row r="131" spans="1:18" ht="15.75" customHeight="1">
      <c r="A131" s="44">
        <v>277</v>
      </c>
      <c r="B131" s="28">
        <v>43002</v>
      </c>
      <c r="C131" s="27" t="s">
        <v>4706</v>
      </c>
      <c r="D131" s="52"/>
      <c r="F131" s="34"/>
      <c r="G131" s="34">
        <v>12185</v>
      </c>
      <c r="H131" s="30"/>
      <c r="I131" s="43"/>
      <c r="J131" s="43" t="s">
        <v>87</v>
      </c>
      <c r="K131" s="43" t="s">
        <v>170</v>
      </c>
      <c r="L131" s="43">
        <v>107</v>
      </c>
      <c r="M131" s="43"/>
      <c r="N131" s="43" t="s">
        <v>688</v>
      </c>
      <c r="O131" s="140"/>
      <c r="P131" s="31">
        <v>5922.8600000000006</v>
      </c>
      <c r="Q131" s="31">
        <v>94448.14</v>
      </c>
      <c r="R131" s="31">
        <v>100371</v>
      </c>
    </row>
    <row r="132" spans="1:18" ht="15.75" customHeight="1">
      <c r="A132" s="44">
        <v>277</v>
      </c>
      <c r="B132" s="28">
        <v>43007</v>
      </c>
      <c r="C132" s="27" t="s">
        <v>4707</v>
      </c>
      <c r="D132" s="52"/>
      <c r="F132" s="34"/>
      <c r="G132" s="34"/>
      <c r="H132" s="30">
        <v>153.28</v>
      </c>
      <c r="I132" s="43"/>
      <c r="J132" s="43"/>
      <c r="K132" s="43"/>
      <c r="L132" s="43"/>
      <c r="M132" s="43"/>
      <c r="N132" s="43" t="s">
        <v>688</v>
      </c>
      <c r="O132" s="140"/>
      <c r="P132" s="31">
        <v>-5677.1399999999994</v>
      </c>
      <c r="Q132" s="31">
        <v>90528.14</v>
      </c>
      <c r="R132" s="31">
        <v>84851</v>
      </c>
    </row>
    <row r="133" spans="1:18" ht="15.75" customHeight="1">
      <c r="A133" s="44">
        <v>277</v>
      </c>
      <c r="B133" s="28">
        <v>43008</v>
      </c>
      <c r="C133" s="27" t="s">
        <v>4708</v>
      </c>
      <c r="D133" s="52"/>
      <c r="F133" s="34"/>
      <c r="G133" s="34"/>
      <c r="H133" s="30">
        <v>45.51</v>
      </c>
      <c r="I133" s="43"/>
      <c r="J133" s="43"/>
      <c r="K133" s="43" t="s">
        <v>4308</v>
      </c>
      <c r="L133" s="43"/>
      <c r="M133" s="43"/>
      <c r="N133" s="43" t="s">
        <v>688</v>
      </c>
      <c r="O133" s="140"/>
      <c r="P133" s="31">
        <v>2243.8600000000006</v>
      </c>
      <c r="Q133" s="31">
        <v>98127.14</v>
      </c>
      <c r="R133" s="31">
        <v>100371</v>
      </c>
    </row>
    <row r="134" spans="1:18" ht="15.75" customHeight="1">
      <c r="A134" s="44">
        <v>277</v>
      </c>
      <c r="B134" s="28">
        <v>43030</v>
      </c>
      <c r="C134" s="27" t="s">
        <v>4709</v>
      </c>
      <c r="D134" s="52"/>
      <c r="F134" s="34">
        <v>1182</v>
      </c>
      <c r="G134" s="34"/>
      <c r="H134" s="30"/>
      <c r="I134" s="43" t="s">
        <v>91</v>
      </c>
      <c r="J134" s="43" t="s">
        <v>87</v>
      </c>
      <c r="K134" s="43" t="s">
        <v>4710</v>
      </c>
      <c r="L134" s="43">
        <v>50023</v>
      </c>
      <c r="M134" s="43"/>
      <c r="N134" s="43" t="s">
        <v>688</v>
      </c>
      <c r="O134" s="140"/>
      <c r="P134" s="31">
        <v>4290.8600000000006</v>
      </c>
      <c r="Q134" s="31">
        <v>96080.14</v>
      </c>
      <c r="R134" s="31">
        <v>100371</v>
      </c>
    </row>
    <row r="135" spans="1:18" ht="15.75" customHeight="1">
      <c r="A135" s="44">
        <v>277</v>
      </c>
      <c r="B135" s="28">
        <v>43033</v>
      </c>
      <c r="C135" s="27" t="s">
        <v>4711</v>
      </c>
      <c r="D135" s="52"/>
      <c r="F135" s="34">
        <v>1930</v>
      </c>
      <c r="G135" s="34"/>
      <c r="H135" s="30"/>
      <c r="I135" s="43" t="s">
        <v>91</v>
      </c>
      <c r="J135" s="43" t="s">
        <v>87</v>
      </c>
      <c r="K135" s="51" t="s">
        <v>791</v>
      </c>
      <c r="L135" s="43">
        <v>14</v>
      </c>
      <c r="M135" s="43"/>
      <c r="N135" s="43" t="s">
        <v>688</v>
      </c>
      <c r="O135" s="140"/>
      <c r="P135" s="31">
        <v>2360.8600000000006</v>
      </c>
      <c r="Q135" s="31">
        <v>98010.14</v>
      </c>
      <c r="R135" s="31">
        <v>100371</v>
      </c>
    </row>
    <row r="136" spans="1:18" ht="15.75" customHeight="1">
      <c r="A136" s="44">
        <v>277</v>
      </c>
      <c r="B136" s="28">
        <v>43039</v>
      </c>
      <c r="C136" s="27" t="s">
        <v>4712</v>
      </c>
      <c r="D136" s="52"/>
      <c r="F136" s="34"/>
      <c r="G136" s="34"/>
      <c r="H136" s="30">
        <v>45.51</v>
      </c>
      <c r="I136" s="43"/>
      <c r="J136" s="43"/>
      <c r="K136" s="43" t="s">
        <v>4244</v>
      </c>
      <c r="L136" s="43">
        <v>2017207483465</v>
      </c>
      <c r="M136" s="43"/>
      <c r="N136" s="43" t="s">
        <v>688</v>
      </c>
      <c r="O136" s="140"/>
      <c r="P136" s="31">
        <v>2243.8600000000006</v>
      </c>
      <c r="Q136" s="31">
        <v>98127.14</v>
      </c>
      <c r="R136" s="31">
        <v>100371</v>
      </c>
    </row>
    <row r="137" spans="1:18" ht="15.75" customHeight="1">
      <c r="A137" s="44">
        <v>277</v>
      </c>
      <c r="B137" s="28">
        <v>43040</v>
      </c>
      <c r="C137" s="27" t="s">
        <v>4713</v>
      </c>
      <c r="D137" s="52"/>
      <c r="F137" s="34">
        <v>270</v>
      </c>
      <c r="G137" s="34"/>
      <c r="H137" s="30"/>
      <c r="I137" s="43" t="s">
        <v>91</v>
      </c>
      <c r="J137" s="43" t="s">
        <v>87</v>
      </c>
      <c r="K137" s="43" t="s">
        <v>4714</v>
      </c>
      <c r="L137" s="43"/>
      <c r="M137" s="43"/>
      <c r="N137" s="43" t="s">
        <v>688</v>
      </c>
      <c r="O137" s="140"/>
      <c r="P137" s="31">
        <v>1973.8600000000006</v>
      </c>
      <c r="Q137" s="31">
        <v>98397.14</v>
      </c>
      <c r="R137" s="31">
        <v>100371</v>
      </c>
    </row>
    <row r="138" spans="1:18" ht="15.75" customHeight="1">
      <c r="A138" s="44">
        <v>277</v>
      </c>
      <c r="B138" s="28">
        <v>43040</v>
      </c>
      <c r="C138" s="27" t="s">
        <v>748</v>
      </c>
      <c r="D138" s="52"/>
      <c r="F138" s="34">
        <v>19</v>
      </c>
      <c r="G138" s="34"/>
      <c r="H138" s="30"/>
      <c r="I138" s="43"/>
      <c r="J138" s="43"/>
      <c r="K138" s="43"/>
      <c r="L138" s="43"/>
      <c r="M138" s="43"/>
      <c r="N138" s="43" t="s">
        <v>688</v>
      </c>
      <c r="O138" s="140"/>
      <c r="P138" s="31">
        <v>1954.8600000000006</v>
      </c>
      <c r="Q138" s="31">
        <v>98416.14</v>
      </c>
      <c r="R138" s="31">
        <v>100371</v>
      </c>
    </row>
    <row r="139" spans="1:18" ht="15.75" customHeight="1">
      <c r="A139" s="44">
        <v>277</v>
      </c>
      <c r="B139" s="28">
        <v>43048</v>
      </c>
      <c r="C139" s="27" t="s">
        <v>1811</v>
      </c>
      <c r="D139" s="52"/>
      <c r="F139" s="34">
        <v>420</v>
      </c>
      <c r="G139" s="34"/>
      <c r="H139" s="30"/>
      <c r="I139" s="43"/>
      <c r="J139" s="43" t="s">
        <v>87</v>
      </c>
      <c r="K139" s="43" t="s">
        <v>4715</v>
      </c>
      <c r="L139" s="43">
        <v>345</v>
      </c>
      <c r="M139" s="43"/>
      <c r="N139" s="43" t="s">
        <v>688</v>
      </c>
      <c r="O139" s="140"/>
      <c r="P139" s="31">
        <v>1534.8600000000006</v>
      </c>
      <c r="Q139" s="31">
        <v>98836.14</v>
      </c>
      <c r="R139" s="31">
        <v>100371</v>
      </c>
    </row>
    <row r="140" spans="1:18" ht="15.75" customHeight="1">
      <c r="A140" s="44">
        <v>277</v>
      </c>
      <c r="B140" s="28">
        <v>43052</v>
      </c>
      <c r="C140" s="27" t="s">
        <v>4716</v>
      </c>
      <c r="D140" s="52"/>
      <c r="F140" s="34"/>
      <c r="G140" s="34"/>
      <c r="H140" s="30">
        <v>1168.3</v>
      </c>
      <c r="I140" s="43"/>
      <c r="J140" s="43"/>
      <c r="K140" s="43" t="s">
        <v>1279</v>
      </c>
      <c r="L140" s="43"/>
      <c r="M140" s="43"/>
      <c r="N140" s="43" t="s">
        <v>688</v>
      </c>
      <c r="O140" s="140"/>
      <c r="P140" s="31">
        <v>2243.8600000000006</v>
      </c>
      <c r="Q140" s="31">
        <v>98127.14</v>
      </c>
      <c r="R140" s="31">
        <v>100371</v>
      </c>
    </row>
    <row r="141" spans="1:18" ht="15.75" customHeight="1">
      <c r="A141" s="44">
        <v>277</v>
      </c>
      <c r="B141" s="28">
        <v>43059</v>
      </c>
      <c r="C141" s="27" t="s">
        <v>4717</v>
      </c>
      <c r="D141" s="52"/>
      <c r="F141" s="34">
        <v>3000</v>
      </c>
      <c r="G141" s="34"/>
      <c r="H141" s="30"/>
      <c r="I141" s="43" t="s">
        <v>91</v>
      </c>
      <c r="J141" s="43" t="s">
        <v>87</v>
      </c>
      <c r="K141" s="43" t="s">
        <v>4718</v>
      </c>
      <c r="L141" s="43"/>
      <c r="M141" s="43"/>
      <c r="N141" s="43" t="s">
        <v>688</v>
      </c>
      <c r="O141" s="140"/>
      <c r="P141" s="31">
        <v>-1465.1399999999994</v>
      </c>
      <c r="Q141" s="31">
        <v>101836.14</v>
      </c>
      <c r="R141" s="31">
        <v>100371</v>
      </c>
    </row>
    <row r="142" spans="1:18" ht="15.75" customHeight="1">
      <c r="A142" s="44">
        <v>277</v>
      </c>
      <c r="B142" s="28">
        <v>43061</v>
      </c>
      <c r="C142" s="27" t="s">
        <v>4719</v>
      </c>
      <c r="D142" s="52"/>
      <c r="F142" s="34">
        <v>715</v>
      </c>
      <c r="G142" s="34"/>
      <c r="H142" s="30"/>
      <c r="I142" s="43" t="s">
        <v>89</v>
      </c>
      <c r="J142" s="43" t="s">
        <v>87</v>
      </c>
      <c r="K142" s="43" t="s">
        <v>4261</v>
      </c>
      <c r="L142" s="43"/>
      <c r="M142" s="43"/>
      <c r="N142" s="43" t="s">
        <v>688</v>
      </c>
      <c r="O142" s="140"/>
      <c r="P142" s="31">
        <v>-2180.1399999999994</v>
      </c>
      <c r="Q142" s="31">
        <v>102551.14</v>
      </c>
      <c r="R142" s="31">
        <v>100371</v>
      </c>
    </row>
    <row r="143" spans="1:18" ht="15.75" customHeight="1">
      <c r="A143" s="44">
        <v>277</v>
      </c>
      <c r="B143" s="28">
        <v>43069</v>
      </c>
      <c r="C143" s="27" t="s">
        <v>4720</v>
      </c>
      <c r="D143" s="52"/>
      <c r="F143" s="34"/>
      <c r="G143" s="34"/>
      <c r="H143" s="30">
        <v>806.63</v>
      </c>
      <c r="I143" s="43"/>
      <c r="J143" s="43"/>
      <c r="K143" s="43" t="s">
        <v>1353</v>
      </c>
      <c r="L143" s="43"/>
      <c r="M143" s="43"/>
      <c r="N143" s="43" t="s">
        <v>688</v>
      </c>
      <c r="O143" s="140"/>
      <c r="P143" s="31">
        <v>-2180.1399999999994</v>
      </c>
      <c r="Q143" s="31">
        <v>102551.14</v>
      </c>
      <c r="R143" s="31">
        <v>100371</v>
      </c>
    </row>
    <row r="144" spans="1:18" ht="15.75" customHeight="1">
      <c r="A144" s="44">
        <v>277</v>
      </c>
      <c r="B144" s="28">
        <v>43069</v>
      </c>
      <c r="C144" s="27" t="s">
        <v>4721</v>
      </c>
      <c r="D144" s="52"/>
      <c r="F144" s="34">
        <v>117</v>
      </c>
      <c r="G144" s="34"/>
      <c r="H144" s="30"/>
      <c r="I144" s="43" t="s">
        <v>91</v>
      </c>
      <c r="J144" s="43" t="s">
        <v>87</v>
      </c>
      <c r="K144" s="43" t="s">
        <v>1627</v>
      </c>
      <c r="L144" s="43">
        <v>91</v>
      </c>
      <c r="M144" s="43"/>
      <c r="N144" s="43" t="s">
        <v>688</v>
      </c>
      <c r="O144" s="140"/>
      <c r="P144" s="31">
        <v>2243.8600000000006</v>
      </c>
      <c r="Q144" s="31">
        <v>98127.14</v>
      </c>
      <c r="R144" s="31">
        <v>100371</v>
      </c>
    </row>
    <row r="145" spans="1:18" ht="15.75" customHeight="1">
      <c r="A145" s="44">
        <v>277</v>
      </c>
      <c r="B145" s="28">
        <v>43069</v>
      </c>
      <c r="C145" s="27" t="s">
        <v>4722</v>
      </c>
      <c r="D145" s="52"/>
      <c r="F145" s="34"/>
      <c r="G145" s="34"/>
      <c r="H145" s="30">
        <v>213.59</v>
      </c>
      <c r="I145" s="43"/>
      <c r="J145" s="43"/>
      <c r="K145" s="43" t="s">
        <v>2786</v>
      </c>
      <c r="L145" s="43">
        <v>1494702</v>
      </c>
      <c r="M145" s="43"/>
      <c r="N145" s="43" t="s">
        <v>688</v>
      </c>
      <c r="O145" s="140"/>
      <c r="P145" s="31">
        <v>1534.8600000000006</v>
      </c>
      <c r="Q145" s="31">
        <v>98836.14</v>
      </c>
      <c r="R145" s="31">
        <v>100371</v>
      </c>
    </row>
    <row r="146" spans="1:18" ht="15.75" customHeight="1">
      <c r="A146" s="44">
        <v>277</v>
      </c>
      <c r="B146" s="28">
        <v>43073</v>
      </c>
      <c r="C146" s="27" t="s">
        <v>588</v>
      </c>
      <c r="D146" s="52"/>
      <c r="F146" s="34">
        <v>490</v>
      </c>
      <c r="G146" s="34"/>
      <c r="H146" s="30"/>
      <c r="I146" s="43" t="s">
        <v>91</v>
      </c>
      <c r="J146" s="43" t="s">
        <v>87</v>
      </c>
      <c r="K146" s="43"/>
      <c r="L146" s="43"/>
      <c r="M146" s="43"/>
      <c r="N146" s="43" t="s">
        <v>688</v>
      </c>
      <c r="O146" s="140"/>
      <c r="P146" s="31">
        <v>-2970.1399999999994</v>
      </c>
      <c r="Q146" s="31">
        <v>103341.14</v>
      </c>
      <c r="R146" s="31">
        <v>100371</v>
      </c>
    </row>
    <row r="147" spans="1:18" ht="15.75" customHeight="1">
      <c r="A147" s="44">
        <v>277</v>
      </c>
      <c r="B147" s="28">
        <v>43073</v>
      </c>
      <c r="C147" s="27" t="s">
        <v>4723</v>
      </c>
      <c r="D147" s="52"/>
      <c r="F147" s="34">
        <v>300</v>
      </c>
      <c r="G147" s="34"/>
      <c r="H147" s="30"/>
      <c r="I147" s="43" t="s">
        <v>91</v>
      </c>
      <c r="J147" s="43" t="s">
        <v>87</v>
      </c>
      <c r="K147" s="43" t="s">
        <v>1261</v>
      </c>
      <c r="L147" s="43"/>
      <c r="M147" s="43"/>
      <c r="N147" s="43" t="s">
        <v>688</v>
      </c>
      <c r="O147" s="140"/>
      <c r="P147" s="31">
        <v>-2480.1399999999994</v>
      </c>
      <c r="Q147" s="31">
        <v>102851.14</v>
      </c>
      <c r="R147" s="31">
        <v>100371</v>
      </c>
    </row>
    <row r="148" spans="1:18" ht="15.75" customHeight="1">
      <c r="A148" s="44">
        <v>277</v>
      </c>
      <c r="B148" s="28">
        <v>43074</v>
      </c>
      <c r="C148" s="27" t="s">
        <v>3483</v>
      </c>
      <c r="D148" s="52"/>
      <c r="F148" s="34">
        <v>34.299999999999997</v>
      </c>
      <c r="G148" s="34"/>
      <c r="H148" s="30"/>
      <c r="I148" s="43" t="s">
        <v>91</v>
      </c>
      <c r="J148" s="43" t="s">
        <v>87</v>
      </c>
      <c r="K148" s="43"/>
      <c r="L148" s="43"/>
      <c r="M148" s="43"/>
      <c r="N148" s="43" t="s">
        <v>688</v>
      </c>
      <c r="O148" s="140"/>
      <c r="P148" s="31">
        <v>-3004.4400000000023</v>
      </c>
      <c r="Q148" s="31">
        <v>103375.44</v>
      </c>
      <c r="R148" s="31">
        <v>100371</v>
      </c>
    </row>
    <row r="149" spans="1:18" ht="15.75" customHeight="1">
      <c r="A149" s="44">
        <v>277</v>
      </c>
      <c r="B149" s="28">
        <v>43076</v>
      </c>
      <c r="C149" s="27" t="s">
        <v>4724</v>
      </c>
      <c r="D149" s="52"/>
      <c r="F149" s="34">
        <v>170</v>
      </c>
      <c r="G149" s="34"/>
      <c r="H149" s="30"/>
      <c r="I149" s="43" t="s">
        <v>89</v>
      </c>
      <c r="J149" s="43" t="s">
        <v>87</v>
      </c>
      <c r="K149" s="43" t="s">
        <v>4635</v>
      </c>
      <c r="L149" s="43"/>
      <c r="M149" s="43"/>
      <c r="N149" s="43" t="s">
        <v>688</v>
      </c>
      <c r="O149" s="140"/>
      <c r="P149" s="31">
        <v>-3174.4400000000023</v>
      </c>
      <c r="Q149" s="31">
        <v>103545.44</v>
      </c>
      <c r="R149" s="31">
        <v>100371</v>
      </c>
    </row>
    <row r="150" spans="1:18" ht="15.75" customHeight="1">
      <c r="A150" s="44">
        <v>277</v>
      </c>
      <c r="B150" s="28">
        <v>43123</v>
      </c>
      <c r="C150" s="27" t="s">
        <v>4725</v>
      </c>
      <c r="D150" s="52"/>
      <c r="F150" s="34"/>
      <c r="G150" s="34"/>
      <c r="H150" s="30">
        <v>1277</v>
      </c>
      <c r="I150" s="43"/>
      <c r="J150" s="43" t="s">
        <v>87</v>
      </c>
      <c r="K150" s="43"/>
      <c r="L150" s="43"/>
      <c r="M150" s="43"/>
      <c r="N150" s="43" t="s">
        <v>688</v>
      </c>
      <c r="O150" s="140"/>
      <c r="P150" s="31">
        <v>-3174.4400000000023</v>
      </c>
      <c r="Q150" s="31">
        <v>109255.44</v>
      </c>
      <c r="R150" s="31">
        <v>106081</v>
      </c>
    </row>
    <row r="151" spans="1:18" ht="15.75" customHeight="1">
      <c r="A151" s="44">
        <v>277</v>
      </c>
      <c r="B151" s="28">
        <v>43130</v>
      </c>
      <c r="C151" s="27" t="s">
        <v>4726</v>
      </c>
      <c r="D151" s="52"/>
      <c r="F151" s="34"/>
      <c r="G151" s="34"/>
      <c r="H151" s="30">
        <v>1015.98</v>
      </c>
      <c r="I151" s="43"/>
      <c r="J151" s="43" t="s">
        <v>87</v>
      </c>
      <c r="K151" s="43"/>
      <c r="L151" s="43"/>
      <c r="M151" s="43"/>
      <c r="N151" s="43" t="s">
        <v>688</v>
      </c>
      <c r="O151" s="140"/>
      <c r="P151" s="31">
        <v>-5104.4400000000023</v>
      </c>
      <c r="Q151" s="31">
        <v>111185.44</v>
      </c>
      <c r="R151" s="31">
        <v>106081</v>
      </c>
    </row>
    <row r="152" spans="1:18" ht="15.75" customHeight="1">
      <c r="A152" s="44">
        <v>277</v>
      </c>
      <c r="B152" s="28">
        <v>43130</v>
      </c>
      <c r="C152" s="27" t="s">
        <v>4727</v>
      </c>
      <c r="D152" s="52"/>
      <c r="F152" s="34">
        <v>1930</v>
      </c>
      <c r="G152" s="34"/>
      <c r="H152" s="30"/>
      <c r="I152" s="43" t="s">
        <v>91</v>
      </c>
      <c r="J152" s="43" t="s">
        <v>87</v>
      </c>
      <c r="K152" s="51" t="s">
        <v>791</v>
      </c>
      <c r="L152" s="43">
        <v>23</v>
      </c>
      <c r="M152" s="43"/>
      <c r="N152" s="43" t="s">
        <v>688</v>
      </c>
      <c r="O152" s="140"/>
      <c r="P152" s="31">
        <v>-5104.4400000000023</v>
      </c>
      <c r="Q152" s="31">
        <v>111185.44</v>
      </c>
      <c r="R152" s="31">
        <v>106081</v>
      </c>
    </row>
    <row r="153" spans="1:18" ht="15.75" customHeight="1">
      <c r="A153" s="44">
        <v>277</v>
      </c>
      <c r="B153" s="28">
        <v>43137</v>
      </c>
      <c r="C153" s="27" t="s">
        <v>3483</v>
      </c>
      <c r="D153" s="52"/>
      <c r="F153" s="343">
        <v>20.65</v>
      </c>
      <c r="G153" s="34"/>
      <c r="H153" s="30"/>
      <c r="I153" s="43"/>
      <c r="J153" s="43" t="s">
        <v>87</v>
      </c>
      <c r="K153" s="43"/>
      <c r="L153" s="43"/>
      <c r="M153" s="43"/>
      <c r="N153" s="43" t="s">
        <v>688</v>
      </c>
      <c r="O153" s="140"/>
      <c r="P153" s="31">
        <v>-5420.0899999999965</v>
      </c>
      <c r="Q153" s="31">
        <v>111501.09</v>
      </c>
      <c r="R153" s="31">
        <v>106081</v>
      </c>
    </row>
    <row r="154" spans="1:18" ht="15.75" customHeight="1">
      <c r="A154" s="44">
        <v>277</v>
      </c>
      <c r="B154" s="28">
        <v>43137</v>
      </c>
      <c r="C154" s="27" t="s">
        <v>4728</v>
      </c>
      <c r="D154" s="52"/>
      <c r="F154" s="343">
        <v>295</v>
      </c>
      <c r="G154" s="34"/>
      <c r="H154" s="30"/>
      <c r="I154" s="43"/>
      <c r="J154" s="43" t="s">
        <v>87</v>
      </c>
      <c r="K154" s="43"/>
      <c r="L154" s="43"/>
      <c r="M154" s="43"/>
      <c r="N154" s="43" t="s">
        <v>688</v>
      </c>
      <c r="O154" s="140"/>
      <c r="P154" s="31">
        <v>-5399.4400000000023</v>
      </c>
      <c r="Q154" s="31">
        <v>111480.44</v>
      </c>
      <c r="R154" s="31">
        <v>106081</v>
      </c>
    </row>
    <row r="155" spans="1:18" ht="15.75" customHeight="1">
      <c r="A155" s="44">
        <v>277</v>
      </c>
      <c r="B155" s="28">
        <v>43138</v>
      </c>
      <c r="C155" s="27" t="s">
        <v>4729</v>
      </c>
      <c r="D155" s="52"/>
      <c r="F155" s="34"/>
      <c r="G155" s="34"/>
      <c r="H155" s="30">
        <v>263.22000000000003</v>
      </c>
      <c r="I155" s="43"/>
      <c r="J155" s="43" t="s">
        <v>87</v>
      </c>
      <c r="K155" s="43"/>
      <c r="L155" s="43"/>
      <c r="M155" s="43"/>
      <c r="N155" s="43" t="s">
        <v>688</v>
      </c>
      <c r="O155" s="140"/>
      <c r="P155" s="31">
        <v>-5420.0899999999965</v>
      </c>
      <c r="Q155" s="31">
        <v>111501.09</v>
      </c>
      <c r="R155" s="31">
        <v>106081</v>
      </c>
    </row>
    <row r="156" spans="1:18" ht="15.75" customHeight="1">
      <c r="A156" s="44">
        <v>277</v>
      </c>
      <c r="B156" s="28">
        <v>43142</v>
      </c>
      <c r="C156" s="27" t="s">
        <v>4730</v>
      </c>
      <c r="D156" s="52"/>
      <c r="F156" s="34"/>
      <c r="G156" s="34">
        <v>1250</v>
      </c>
      <c r="H156" s="30"/>
      <c r="I156" s="43" t="s">
        <v>169</v>
      </c>
      <c r="J156" s="43" t="s">
        <v>87</v>
      </c>
      <c r="K156" s="43"/>
      <c r="L156" s="43">
        <v>149</v>
      </c>
      <c r="M156" s="43"/>
      <c r="N156" s="43" t="s">
        <v>688</v>
      </c>
      <c r="O156" s="140"/>
      <c r="P156" s="31">
        <v>-4170.0899999999965</v>
      </c>
      <c r="Q156" s="31">
        <v>111501.09</v>
      </c>
      <c r="R156" s="31">
        <v>107331</v>
      </c>
    </row>
    <row r="157" spans="1:18" ht="15.75" customHeight="1">
      <c r="A157" s="44">
        <v>277</v>
      </c>
      <c r="B157" s="28">
        <v>43150</v>
      </c>
      <c r="C157" s="27" t="s">
        <v>4731</v>
      </c>
      <c r="D157" s="52"/>
      <c r="F157" s="344">
        <v>351</v>
      </c>
      <c r="G157" s="34"/>
      <c r="H157" s="30"/>
      <c r="I157" s="43" t="s">
        <v>91</v>
      </c>
      <c r="J157" s="43" t="s">
        <v>87</v>
      </c>
      <c r="K157" s="43" t="s">
        <v>1627</v>
      </c>
      <c r="L157" s="43">
        <v>115</v>
      </c>
      <c r="M157" s="43"/>
      <c r="N157" s="43" t="s">
        <v>688</v>
      </c>
      <c r="O157" s="140"/>
      <c r="P157" s="31">
        <v>-4521.0899999999965</v>
      </c>
      <c r="Q157" s="31">
        <v>111852.09</v>
      </c>
      <c r="R157" s="31">
        <v>107331</v>
      </c>
    </row>
    <row r="158" spans="1:18" ht="15.75" customHeight="1">
      <c r="A158" s="44">
        <v>277</v>
      </c>
      <c r="B158" s="28">
        <v>43156</v>
      </c>
      <c r="C158" s="27" t="s">
        <v>3274</v>
      </c>
      <c r="D158" s="52"/>
      <c r="F158" s="35"/>
      <c r="G158" s="34"/>
      <c r="H158" s="34">
        <v>143.99</v>
      </c>
      <c r="I158" s="43" t="s">
        <v>89</v>
      </c>
      <c r="J158" s="43" t="s">
        <v>87</v>
      </c>
      <c r="K158" s="43" t="s">
        <v>1419</v>
      </c>
      <c r="L158" s="43">
        <v>64977</v>
      </c>
      <c r="M158" s="43"/>
      <c r="N158" s="43" t="s">
        <v>688</v>
      </c>
      <c r="O158" s="140"/>
      <c r="P158" s="31">
        <v>-4521.0899999999965</v>
      </c>
      <c r="Q158" s="31">
        <v>111852.09</v>
      </c>
      <c r="R158" s="31">
        <v>107331</v>
      </c>
    </row>
    <row r="159" spans="1:18" ht="15.75" customHeight="1">
      <c r="A159" s="44">
        <v>277</v>
      </c>
      <c r="B159" s="28">
        <v>43165</v>
      </c>
      <c r="C159" s="27" t="s">
        <v>3901</v>
      </c>
      <c r="D159" s="52"/>
      <c r="F159" s="345">
        <v>1287</v>
      </c>
      <c r="G159" s="34"/>
      <c r="H159" s="30"/>
      <c r="I159" s="43" t="s">
        <v>91</v>
      </c>
      <c r="J159" s="43" t="s">
        <v>87</v>
      </c>
      <c r="K159" s="51" t="s">
        <v>791</v>
      </c>
      <c r="L159" s="43">
        <v>30</v>
      </c>
      <c r="M159" s="43"/>
      <c r="N159" s="43" t="s">
        <v>688</v>
      </c>
      <c r="O159" s="140"/>
      <c r="P159" s="31">
        <v>-4708.0899999999965</v>
      </c>
      <c r="Q159" s="31">
        <v>113139.09</v>
      </c>
      <c r="R159" s="31">
        <v>108431</v>
      </c>
    </row>
    <row r="160" spans="1:18" ht="15.75" customHeight="1">
      <c r="A160" s="44">
        <v>277</v>
      </c>
      <c r="B160" s="28">
        <v>43165</v>
      </c>
      <c r="C160" s="27" t="s">
        <v>4683</v>
      </c>
      <c r="D160" s="52"/>
      <c r="F160" s="34"/>
      <c r="G160" s="34">
        <v>6000</v>
      </c>
      <c r="H160" s="30"/>
      <c r="I160" s="43" t="s">
        <v>91</v>
      </c>
      <c r="J160" s="43" t="s">
        <v>87</v>
      </c>
      <c r="K160" s="43" t="s">
        <v>170</v>
      </c>
      <c r="L160" s="43">
        <v>158</v>
      </c>
      <c r="M160" s="43"/>
      <c r="N160" s="43" t="s">
        <v>688</v>
      </c>
      <c r="O160" s="140"/>
      <c r="P160" s="31">
        <v>-10860.089999999997</v>
      </c>
      <c r="Q160" s="31">
        <v>125291.09</v>
      </c>
      <c r="R160" s="31">
        <v>114431</v>
      </c>
    </row>
    <row r="161" spans="1:18" ht="15.75" customHeight="1">
      <c r="A161" s="44">
        <v>277</v>
      </c>
      <c r="B161" s="28">
        <v>43166</v>
      </c>
      <c r="C161" s="27" t="s">
        <v>4732</v>
      </c>
      <c r="D161" s="52"/>
      <c r="F161" s="34"/>
      <c r="G161" s="34">
        <v>6000</v>
      </c>
      <c r="H161" s="30"/>
      <c r="I161" s="43" t="s">
        <v>91</v>
      </c>
      <c r="J161" s="43" t="s">
        <v>87</v>
      </c>
      <c r="K161" s="43" t="s">
        <v>170</v>
      </c>
      <c r="L161" s="43">
        <v>159</v>
      </c>
      <c r="M161" s="43"/>
      <c r="N161" s="43" t="s">
        <v>688</v>
      </c>
      <c r="O161" s="140"/>
      <c r="P161" s="31">
        <v>-4860.0899999999965</v>
      </c>
      <c r="Q161" s="31">
        <v>125291.09</v>
      </c>
      <c r="R161" s="31">
        <v>120431</v>
      </c>
    </row>
    <row r="162" spans="1:18" ht="15.75" customHeight="1">
      <c r="A162" s="44">
        <v>277</v>
      </c>
      <c r="B162" s="28">
        <v>43170</v>
      </c>
      <c r="C162" s="27" t="s">
        <v>4733</v>
      </c>
      <c r="D162" s="52"/>
      <c r="F162" s="345">
        <v>3335</v>
      </c>
      <c r="G162" s="34"/>
      <c r="H162" s="30"/>
      <c r="I162" s="43" t="s">
        <v>91</v>
      </c>
      <c r="J162" s="43" t="s">
        <v>87</v>
      </c>
      <c r="K162" s="43" t="s">
        <v>753</v>
      </c>
      <c r="L162" s="43">
        <v>395</v>
      </c>
      <c r="M162" s="43"/>
      <c r="N162" s="43" t="s">
        <v>688</v>
      </c>
      <c r="O162" s="140"/>
      <c r="P162" s="31">
        <v>-8043.0899999999965</v>
      </c>
      <c r="Q162" s="31">
        <v>116474.09</v>
      </c>
      <c r="R162" s="31">
        <v>108431</v>
      </c>
    </row>
    <row r="163" spans="1:18" ht="15.75" customHeight="1">
      <c r="A163" s="44">
        <v>277</v>
      </c>
      <c r="B163" s="28">
        <v>43170</v>
      </c>
      <c r="C163" s="27" t="s">
        <v>4683</v>
      </c>
      <c r="D163" s="52"/>
      <c r="F163" s="34"/>
      <c r="G163" s="34">
        <v>6000</v>
      </c>
      <c r="H163" s="30">
        <v>65</v>
      </c>
      <c r="I163" s="43" t="s">
        <v>91</v>
      </c>
      <c r="J163" s="43" t="s">
        <v>87</v>
      </c>
      <c r="K163" s="43" t="s">
        <v>170</v>
      </c>
      <c r="L163" s="176">
        <v>177</v>
      </c>
      <c r="M163" s="43"/>
      <c r="N163" s="43" t="s">
        <v>688</v>
      </c>
      <c r="O163" s="140"/>
      <c r="P163" s="31">
        <v>1139.9100000000035</v>
      </c>
      <c r="Q163" s="31">
        <v>125291.09</v>
      </c>
      <c r="R163" s="31">
        <v>126431</v>
      </c>
    </row>
    <row r="164" spans="1:18" ht="15.75" customHeight="1">
      <c r="A164" s="44">
        <v>277</v>
      </c>
      <c r="B164" s="28">
        <v>43171</v>
      </c>
      <c r="C164" s="27" t="s">
        <v>4734</v>
      </c>
      <c r="D164" s="52"/>
      <c r="F164" s="34"/>
      <c r="G164" s="34"/>
      <c r="H164" s="30">
        <v>1243.3</v>
      </c>
      <c r="I164" s="43"/>
      <c r="J164" s="43" t="s">
        <v>87</v>
      </c>
      <c r="K164" s="43"/>
      <c r="L164" s="43"/>
      <c r="M164" s="43"/>
      <c r="N164" s="43" t="s">
        <v>688</v>
      </c>
      <c r="O164" s="140"/>
      <c r="P164" s="31">
        <v>-4521.0899999999965</v>
      </c>
      <c r="Q164" s="31">
        <v>111852.09</v>
      </c>
      <c r="R164" s="31">
        <v>107331</v>
      </c>
    </row>
    <row r="165" spans="1:18" ht="15.75" customHeight="1">
      <c r="A165" s="44">
        <v>277</v>
      </c>
      <c r="B165" s="28">
        <v>43172</v>
      </c>
      <c r="C165" s="27" t="s">
        <v>4735</v>
      </c>
      <c r="D165" s="52"/>
      <c r="F165" s="346">
        <v>8817</v>
      </c>
      <c r="G165" s="34"/>
      <c r="H165" s="30"/>
      <c r="I165" s="43" t="s">
        <v>91</v>
      </c>
      <c r="J165" s="43" t="s">
        <v>87</v>
      </c>
      <c r="K165" s="43" t="s">
        <v>4736</v>
      </c>
      <c r="L165" s="43">
        <v>688</v>
      </c>
      <c r="M165" s="43"/>
      <c r="N165" s="43" t="s">
        <v>688</v>
      </c>
      <c r="O165" s="140"/>
      <c r="P165" s="31">
        <v>-16860.089999999997</v>
      </c>
      <c r="Q165" s="31">
        <v>125291.09</v>
      </c>
      <c r="R165" s="31">
        <v>108431</v>
      </c>
    </row>
    <row r="166" spans="1:18" ht="15.75" customHeight="1">
      <c r="A166" s="44">
        <v>277</v>
      </c>
      <c r="B166" s="28">
        <v>43172</v>
      </c>
      <c r="C166" s="27" t="s">
        <v>4683</v>
      </c>
      <c r="D166" s="52"/>
      <c r="F166" s="34"/>
      <c r="G166" s="34">
        <v>1100</v>
      </c>
      <c r="H166" s="30"/>
      <c r="I166" s="43"/>
      <c r="J166" s="43" t="s">
        <v>87</v>
      </c>
      <c r="K166" s="43"/>
      <c r="L166" s="176">
        <v>163</v>
      </c>
      <c r="M166" s="43"/>
      <c r="N166" s="43" t="s">
        <v>688</v>
      </c>
      <c r="O166" s="140"/>
      <c r="P166" s="31">
        <v>2239.9100000000035</v>
      </c>
      <c r="Q166" s="31">
        <v>125291.09</v>
      </c>
      <c r="R166" s="31">
        <v>127531</v>
      </c>
    </row>
    <row r="167" spans="1:18" ht="15.75" customHeight="1">
      <c r="A167" s="44">
        <v>277</v>
      </c>
      <c r="B167" s="28">
        <v>43173</v>
      </c>
      <c r="C167" s="27" t="s">
        <v>1629</v>
      </c>
      <c r="D167" s="52"/>
      <c r="F167" s="34"/>
      <c r="G167" s="34">
        <v>1100</v>
      </c>
      <c r="H167" s="30"/>
      <c r="I167" s="43" t="s">
        <v>169</v>
      </c>
      <c r="J167" s="43" t="s">
        <v>87</v>
      </c>
      <c r="K167" s="43" t="s">
        <v>170</v>
      </c>
      <c r="L167" s="43">
        <v>163</v>
      </c>
      <c r="M167" s="43"/>
      <c r="N167" s="43" t="s">
        <v>688</v>
      </c>
      <c r="O167" s="140"/>
      <c r="P167" s="31">
        <v>-3421.0899999999965</v>
      </c>
      <c r="Q167" s="31">
        <v>111852.09</v>
      </c>
      <c r="R167" s="31">
        <v>108431</v>
      </c>
    </row>
    <row r="168" spans="1:18" ht="15.75" customHeight="1">
      <c r="A168" s="44">
        <v>277</v>
      </c>
      <c r="B168" s="28">
        <v>43174</v>
      </c>
      <c r="C168" s="27" t="s">
        <v>4737</v>
      </c>
      <c r="D168" s="52"/>
      <c r="F168" s="34"/>
      <c r="G168" s="34"/>
      <c r="H168" s="30">
        <v>45.51</v>
      </c>
      <c r="I168" s="43"/>
      <c r="J168" s="43" t="s">
        <v>87</v>
      </c>
      <c r="K168" s="43"/>
      <c r="L168" s="43"/>
      <c r="M168" s="43"/>
      <c r="N168" s="43" t="s">
        <v>688</v>
      </c>
      <c r="O168" s="140"/>
      <c r="P168" s="31">
        <v>2239.9100000000035</v>
      </c>
      <c r="Q168" s="31">
        <v>125291.09</v>
      </c>
      <c r="R168" s="31">
        <v>127531</v>
      </c>
    </row>
    <row r="169" spans="1:18" ht="15.75" customHeight="1">
      <c r="A169" s="44">
        <v>277</v>
      </c>
      <c r="B169" s="28">
        <v>43177</v>
      </c>
      <c r="C169" s="27" t="s">
        <v>1629</v>
      </c>
      <c r="D169" s="52"/>
      <c r="F169" s="34"/>
      <c r="G169" s="34">
        <v>6000</v>
      </c>
      <c r="H169" s="30"/>
      <c r="I169" s="43" t="s">
        <v>91</v>
      </c>
      <c r="J169" s="43" t="s">
        <v>87</v>
      </c>
      <c r="K169" s="43" t="s">
        <v>170</v>
      </c>
      <c r="L169" s="43">
        <v>165</v>
      </c>
      <c r="M169" s="43"/>
      <c r="N169" s="43" t="s">
        <v>688</v>
      </c>
      <c r="O169" s="140"/>
      <c r="P169" s="31">
        <v>8239.9100000000035</v>
      </c>
      <c r="Q169" s="31">
        <v>125291.09</v>
      </c>
      <c r="R169" s="31">
        <v>133531</v>
      </c>
    </row>
    <row r="170" spans="1:18" ht="15.75" customHeight="1">
      <c r="A170" s="44">
        <v>277</v>
      </c>
      <c r="B170" s="28">
        <v>43187</v>
      </c>
      <c r="C170" s="27" t="s">
        <v>4738</v>
      </c>
      <c r="D170" s="52"/>
      <c r="F170" s="345">
        <v>735.73</v>
      </c>
      <c r="G170" s="34"/>
      <c r="H170" s="30"/>
      <c r="I170" s="43" t="s">
        <v>89</v>
      </c>
      <c r="J170" s="43" t="s">
        <v>87</v>
      </c>
      <c r="K170" s="43" t="s">
        <v>4739</v>
      </c>
      <c r="L170" s="43">
        <v>2018450186364</v>
      </c>
      <c r="M170" s="43"/>
      <c r="N170" s="43" t="s">
        <v>688</v>
      </c>
      <c r="O170" s="140"/>
      <c r="P170" s="31">
        <v>7774.2800000000134</v>
      </c>
      <c r="Q170" s="31">
        <v>126056.71999999999</v>
      </c>
      <c r="R170" s="31">
        <v>133831</v>
      </c>
    </row>
    <row r="171" spans="1:18" ht="15.75" customHeight="1">
      <c r="A171" s="44">
        <v>277</v>
      </c>
      <c r="B171" s="28">
        <v>43187</v>
      </c>
      <c r="C171" s="27" t="s">
        <v>3833</v>
      </c>
      <c r="D171" s="52"/>
      <c r="F171" s="345">
        <v>29.9</v>
      </c>
      <c r="G171" s="34"/>
      <c r="H171" s="30"/>
      <c r="I171" s="43" t="s">
        <v>89</v>
      </c>
      <c r="J171" s="43" t="s">
        <v>87</v>
      </c>
      <c r="K171" s="43" t="s">
        <v>4740</v>
      </c>
      <c r="L171" s="43">
        <v>56443</v>
      </c>
      <c r="M171" s="43"/>
      <c r="N171" s="43" t="s">
        <v>688</v>
      </c>
      <c r="O171" s="140"/>
      <c r="P171" s="31">
        <v>8210.0100000000093</v>
      </c>
      <c r="Q171" s="31">
        <v>125320.98999999999</v>
      </c>
      <c r="R171" s="31">
        <v>133531</v>
      </c>
    </row>
    <row r="172" spans="1:18" ht="15.75" customHeight="1">
      <c r="A172" s="44">
        <v>277</v>
      </c>
      <c r="B172" s="28">
        <v>43187</v>
      </c>
      <c r="C172" s="27" t="s">
        <v>4683</v>
      </c>
      <c r="D172" s="52"/>
      <c r="F172" s="34"/>
      <c r="G172" s="34">
        <v>300</v>
      </c>
      <c r="H172" s="30"/>
      <c r="I172" s="43"/>
      <c r="J172" s="43" t="s">
        <v>87</v>
      </c>
      <c r="K172" s="43"/>
      <c r="L172" s="43">
        <v>168</v>
      </c>
      <c r="M172" s="43"/>
      <c r="N172" s="43" t="s">
        <v>688</v>
      </c>
      <c r="O172" s="140"/>
      <c r="P172" s="31">
        <v>8510.0100000000093</v>
      </c>
      <c r="Q172" s="31">
        <v>125320.98999999999</v>
      </c>
      <c r="R172" s="31">
        <v>133831</v>
      </c>
    </row>
    <row r="173" spans="1:18" ht="15.75" customHeight="1">
      <c r="A173" s="44">
        <v>277</v>
      </c>
      <c r="B173" s="28">
        <v>43187</v>
      </c>
      <c r="C173" s="27" t="s">
        <v>4683</v>
      </c>
      <c r="D173" s="52"/>
      <c r="F173" s="34"/>
      <c r="G173" s="34">
        <v>6000</v>
      </c>
      <c r="H173" s="30"/>
      <c r="I173" s="43"/>
      <c r="J173" s="43" t="s">
        <v>87</v>
      </c>
      <c r="K173" s="43"/>
      <c r="L173" s="43">
        <v>170</v>
      </c>
      <c r="M173" s="43"/>
      <c r="N173" s="43" t="s">
        <v>688</v>
      </c>
      <c r="O173" s="140"/>
      <c r="P173" s="31">
        <v>13774.280000000013</v>
      </c>
      <c r="Q173" s="31">
        <v>126056.71999999999</v>
      </c>
      <c r="R173" s="31">
        <v>139831</v>
      </c>
    </row>
    <row r="174" spans="1:18" ht="15.75" customHeight="1">
      <c r="A174" s="44">
        <v>277</v>
      </c>
      <c r="B174" s="28">
        <v>43189</v>
      </c>
      <c r="C174" s="27" t="s">
        <v>4741</v>
      </c>
      <c r="D174" s="52"/>
      <c r="F174" s="34"/>
      <c r="G174" s="34"/>
      <c r="H174" s="30">
        <v>191.59</v>
      </c>
      <c r="I174" s="43"/>
      <c r="J174" s="43" t="s">
        <v>87</v>
      </c>
      <c r="K174" s="43"/>
      <c r="L174" s="43"/>
      <c r="M174" s="43"/>
      <c r="N174" s="43" t="s">
        <v>688</v>
      </c>
      <c r="O174" s="140"/>
      <c r="P174" s="31">
        <v>13774.280000000013</v>
      </c>
      <c r="Q174" s="31">
        <v>126056.71999999999</v>
      </c>
      <c r="R174" s="31">
        <v>139831</v>
      </c>
    </row>
    <row r="175" spans="1:18" ht="15.75" customHeight="1">
      <c r="A175" s="44">
        <v>277</v>
      </c>
      <c r="B175" s="28">
        <v>43190</v>
      </c>
      <c r="C175" s="27" t="s">
        <v>4370</v>
      </c>
      <c r="D175" s="52"/>
      <c r="F175" s="34"/>
      <c r="G175" s="34"/>
      <c r="H175" s="30">
        <v>45.54</v>
      </c>
      <c r="I175" s="43"/>
      <c r="J175" s="43"/>
      <c r="K175" s="43" t="s">
        <v>2776</v>
      </c>
      <c r="L175" s="43">
        <v>3342</v>
      </c>
      <c r="M175" s="43"/>
      <c r="N175" s="43" t="s">
        <v>688</v>
      </c>
      <c r="O175" s="140"/>
      <c r="P175" s="31">
        <v>13774.280000000013</v>
      </c>
      <c r="Q175" s="31">
        <v>126056.71999999999</v>
      </c>
      <c r="R175" s="31">
        <v>139831</v>
      </c>
    </row>
    <row r="176" spans="1:18" ht="15.75" customHeight="1">
      <c r="A176" s="44">
        <v>277</v>
      </c>
      <c r="B176" s="28">
        <v>43191</v>
      </c>
      <c r="C176" s="27" t="s">
        <v>3483</v>
      </c>
      <c r="D176" s="52"/>
      <c r="F176" s="345">
        <v>18.09</v>
      </c>
      <c r="G176" s="34"/>
      <c r="H176" s="30"/>
      <c r="I176" s="43"/>
      <c r="J176" s="43" t="s">
        <v>87</v>
      </c>
      <c r="K176" s="43"/>
      <c r="L176" s="43"/>
      <c r="M176" s="43"/>
      <c r="N176" s="43" t="s">
        <v>688</v>
      </c>
      <c r="O176" s="140"/>
      <c r="P176" s="31">
        <v>13486.190000000017</v>
      </c>
      <c r="Q176" s="31">
        <v>126344.80999999998</v>
      </c>
      <c r="R176" s="31">
        <v>139831</v>
      </c>
    </row>
    <row r="177" spans="1:18" ht="15.75" customHeight="1">
      <c r="A177" s="44">
        <v>277</v>
      </c>
      <c r="B177" s="28">
        <v>43191</v>
      </c>
      <c r="C177" s="27" t="s">
        <v>4742</v>
      </c>
      <c r="D177" s="52"/>
      <c r="F177" s="346">
        <v>270</v>
      </c>
      <c r="G177" s="34"/>
      <c r="H177" s="30"/>
      <c r="I177" s="43"/>
      <c r="J177" s="43" t="s">
        <v>87</v>
      </c>
      <c r="K177" s="43"/>
      <c r="L177" s="43"/>
      <c r="M177" s="43"/>
      <c r="N177" s="43" t="s">
        <v>688</v>
      </c>
      <c r="O177" s="140"/>
      <c r="P177" s="31">
        <v>13504.280000000013</v>
      </c>
      <c r="Q177" s="31">
        <v>126326.71999999999</v>
      </c>
      <c r="R177" s="31">
        <v>139831</v>
      </c>
    </row>
    <row r="178" spans="1:18" ht="15.75" customHeight="1">
      <c r="A178" s="44">
        <v>277</v>
      </c>
      <c r="B178" s="28">
        <v>43195</v>
      </c>
      <c r="C178" s="27" t="s">
        <v>4683</v>
      </c>
      <c r="D178" s="52"/>
      <c r="F178" s="34"/>
      <c r="G178" s="34">
        <v>3835</v>
      </c>
      <c r="H178" s="30"/>
      <c r="I178" s="43" t="s">
        <v>91</v>
      </c>
      <c r="J178" s="43" t="s">
        <v>87</v>
      </c>
      <c r="K178" s="43"/>
      <c r="L178" s="43">
        <v>178</v>
      </c>
      <c r="M178" s="43"/>
      <c r="N178" s="43" t="s">
        <v>688</v>
      </c>
      <c r="O178" s="140"/>
      <c r="P178" s="31">
        <v>17321.190000000017</v>
      </c>
      <c r="Q178" s="31">
        <v>126344.80999999998</v>
      </c>
      <c r="R178" s="31">
        <v>143666</v>
      </c>
    </row>
    <row r="179" spans="1:18" ht="15.75" customHeight="1">
      <c r="A179" s="44">
        <v>277</v>
      </c>
      <c r="B179" s="28">
        <v>43200</v>
      </c>
      <c r="C179" s="27" t="s">
        <v>4743</v>
      </c>
      <c r="D179" s="52"/>
      <c r="F179" s="345">
        <v>215.04</v>
      </c>
      <c r="G179" s="34"/>
      <c r="H179" s="30"/>
      <c r="I179" s="43" t="s">
        <v>89</v>
      </c>
      <c r="J179" s="43" t="s">
        <v>87</v>
      </c>
      <c r="K179" s="43"/>
      <c r="L179" s="43">
        <v>9862</v>
      </c>
      <c r="M179" s="43"/>
      <c r="N179" s="43" t="s">
        <v>688</v>
      </c>
      <c r="O179" s="140"/>
      <c r="P179" s="31">
        <v>13653.150000000023</v>
      </c>
      <c r="Q179" s="31">
        <v>130569.84999999998</v>
      </c>
      <c r="R179" s="31">
        <v>144223</v>
      </c>
    </row>
    <row r="180" spans="1:18" ht="15.75" customHeight="1">
      <c r="A180" s="44">
        <v>277</v>
      </c>
      <c r="B180" s="28">
        <v>43201</v>
      </c>
      <c r="C180" s="27" t="s">
        <v>4314</v>
      </c>
      <c r="D180" s="52"/>
      <c r="F180" s="345">
        <v>175</v>
      </c>
      <c r="G180" s="34"/>
      <c r="H180" s="30"/>
      <c r="I180" s="43" t="s">
        <v>91</v>
      </c>
      <c r="J180" s="43" t="s">
        <v>87</v>
      </c>
      <c r="K180" s="43" t="s">
        <v>4315</v>
      </c>
      <c r="L180" s="43"/>
      <c r="M180" s="43"/>
      <c r="N180" s="43" t="s">
        <v>688</v>
      </c>
      <c r="O180" s="140"/>
      <c r="P180" s="31">
        <v>17146.190000000017</v>
      </c>
      <c r="Q180" s="31">
        <v>126519.80999999998</v>
      </c>
      <c r="R180" s="31">
        <v>143666</v>
      </c>
    </row>
    <row r="181" spans="1:18" ht="15.75" customHeight="1">
      <c r="A181" s="44">
        <v>277</v>
      </c>
      <c r="B181" s="28">
        <v>43208</v>
      </c>
      <c r="C181" s="27" t="s">
        <v>4744</v>
      </c>
      <c r="D181" s="52"/>
      <c r="F181" s="34"/>
      <c r="G181" s="34">
        <v>500</v>
      </c>
      <c r="H181" s="30"/>
      <c r="I181" s="43"/>
      <c r="J181" s="43" t="s">
        <v>87</v>
      </c>
      <c r="K181" s="43"/>
      <c r="L181" s="43"/>
      <c r="M181" s="43"/>
      <c r="N181" s="43" t="s">
        <v>688</v>
      </c>
      <c r="O181" s="140"/>
      <c r="P181" s="31">
        <v>17646.190000000017</v>
      </c>
      <c r="Q181" s="31">
        <v>126519.80999999998</v>
      </c>
      <c r="R181" s="31">
        <v>144166</v>
      </c>
    </row>
    <row r="182" spans="1:18" ht="15.75" customHeight="1">
      <c r="A182" s="44">
        <v>277</v>
      </c>
      <c r="B182" s="28">
        <v>43208</v>
      </c>
      <c r="C182" s="27" t="s">
        <v>4745</v>
      </c>
      <c r="D182" s="52"/>
      <c r="F182" s="34"/>
      <c r="G182" s="34">
        <v>57</v>
      </c>
      <c r="H182" s="30"/>
      <c r="I182" s="43" t="s">
        <v>169</v>
      </c>
      <c r="J182" s="43" t="s">
        <v>87</v>
      </c>
      <c r="K182" s="43"/>
      <c r="L182" s="43">
        <v>173</v>
      </c>
      <c r="M182" s="43"/>
      <c r="N182" s="43" t="s">
        <v>688</v>
      </c>
      <c r="O182" s="140"/>
      <c r="P182" s="31">
        <v>17703.190000000017</v>
      </c>
      <c r="Q182" s="31">
        <v>126519.80999999998</v>
      </c>
      <c r="R182" s="31">
        <v>144223</v>
      </c>
    </row>
    <row r="183" spans="1:18" ht="15.75" customHeight="1">
      <c r="A183" s="44">
        <v>277</v>
      </c>
      <c r="B183" s="28">
        <v>43213</v>
      </c>
      <c r="C183" s="27" t="s">
        <v>1625</v>
      </c>
      <c r="D183" s="52"/>
      <c r="F183" s="34">
        <v>3835</v>
      </c>
      <c r="G183" s="34"/>
      <c r="H183" s="30"/>
      <c r="I183" s="43" t="s">
        <v>91</v>
      </c>
      <c r="J183" s="43" t="s">
        <v>87</v>
      </c>
      <c r="K183" s="43"/>
      <c r="L183" s="43">
        <v>178</v>
      </c>
      <c r="M183" s="43"/>
      <c r="N183" s="43" t="s">
        <v>688</v>
      </c>
      <c r="O183" s="140"/>
      <c r="P183" s="31">
        <v>13868.190000000017</v>
      </c>
      <c r="Q183" s="31">
        <v>130354.80999999998</v>
      </c>
      <c r="R183" s="31">
        <v>144223</v>
      </c>
    </row>
    <row r="184" spans="1:18" ht="15.75" customHeight="1">
      <c r="A184" s="44">
        <v>277</v>
      </c>
      <c r="B184" s="28">
        <v>43227</v>
      </c>
      <c r="C184" s="27" t="s">
        <v>4746</v>
      </c>
      <c r="D184" s="52"/>
      <c r="F184" s="34"/>
      <c r="G184" s="34">
        <v>3835</v>
      </c>
      <c r="H184" s="30"/>
      <c r="I184" s="43" t="s">
        <v>91</v>
      </c>
      <c r="J184" s="43" t="s">
        <v>87</v>
      </c>
      <c r="K184" s="43"/>
      <c r="L184" s="43"/>
      <c r="M184" s="43"/>
      <c r="N184" s="43" t="s">
        <v>688</v>
      </c>
      <c r="O184" s="140"/>
      <c r="P184" s="31">
        <v>17488.150000000023</v>
      </c>
      <c r="Q184" s="31">
        <v>130569.84999999998</v>
      </c>
      <c r="R184" s="31">
        <v>148058</v>
      </c>
    </row>
    <row r="185" spans="1:18" ht="15.75" customHeight="1">
      <c r="A185" s="44">
        <v>277</v>
      </c>
      <c r="B185" s="28">
        <v>43233</v>
      </c>
      <c r="C185" s="27" t="s">
        <v>4432</v>
      </c>
      <c r="D185" s="52"/>
      <c r="F185" s="345">
        <v>10</v>
      </c>
      <c r="G185" s="34"/>
      <c r="H185" s="30"/>
      <c r="I185" s="43" t="s">
        <v>91</v>
      </c>
      <c r="J185" s="43" t="s">
        <v>87</v>
      </c>
      <c r="K185" s="43"/>
      <c r="L185" s="43"/>
      <c r="M185" s="43"/>
      <c r="N185" s="43" t="s">
        <v>688</v>
      </c>
      <c r="O185" s="140"/>
      <c r="P185" s="31">
        <v>14063.050000000017</v>
      </c>
      <c r="Q185" s="31">
        <v>134302.94999999998</v>
      </c>
      <c r="R185" s="31">
        <v>148366</v>
      </c>
    </row>
    <row r="186" spans="1:18" ht="15.75" customHeight="1">
      <c r="A186" s="44">
        <v>277</v>
      </c>
      <c r="B186" s="28">
        <v>43233</v>
      </c>
      <c r="C186" s="27" t="s">
        <v>4405</v>
      </c>
      <c r="D186" s="52"/>
      <c r="F186" s="346">
        <v>100.3</v>
      </c>
      <c r="G186" s="34"/>
      <c r="H186" s="30"/>
      <c r="I186" s="43" t="s">
        <v>91</v>
      </c>
      <c r="J186" s="43" t="s">
        <v>87</v>
      </c>
      <c r="K186" s="43"/>
      <c r="L186" s="43"/>
      <c r="M186" s="43"/>
      <c r="N186" s="43" t="s">
        <v>688</v>
      </c>
      <c r="O186" s="140"/>
      <c r="P186" s="31">
        <v>14073.050000000017</v>
      </c>
      <c r="Q186" s="31">
        <v>134292.94999999998</v>
      </c>
      <c r="R186" s="31">
        <v>148366</v>
      </c>
    </row>
    <row r="187" spans="1:18" ht="15.75" customHeight="1">
      <c r="A187" s="44">
        <v>277</v>
      </c>
      <c r="B187" s="28">
        <v>43234</v>
      </c>
      <c r="C187" s="27" t="s">
        <v>4432</v>
      </c>
      <c r="D187" s="52"/>
      <c r="F187" s="345">
        <v>40</v>
      </c>
      <c r="G187" s="34"/>
      <c r="H187" s="30"/>
      <c r="I187" s="43" t="s">
        <v>89</v>
      </c>
      <c r="J187" s="43" t="s">
        <v>87</v>
      </c>
      <c r="K187" s="43" t="s">
        <v>2966</v>
      </c>
      <c r="L187" s="43">
        <v>10897</v>
      </c>
      <c r="M187" s="43"/>
      <c r="N187" s="43" t="s">
        <v>688</v>
      </c>
      <c r="O187" s="140"/>
      <c r="P187" s="31">
        <v>17448.150000000023</v>
      </c>
      <c r="Q187" s="31">
        <v>130609.84999999998</v>
      </c>
      <c r="R187" s="31">
        <v>148058</v>
      </c>
    </row>
    <row r="188" spans="1:18" ht="15.75" customHeight="1">
      <c r="A188" s="44">
        <v>277</v>
      </c>
      <c r="B188" s="28">
        <v>43237</v>
      </c>
      <c r="C188" s="27" t="s">
        <v>762</v>
      </c>
      <c r="D188" s="52"/>
      <c r="F188" s="34"/>
      <c r="G188" s="34">
        <v>156</v>
      </c>
      <c r="H188" s="30"/>
      <c r="I188" s="43" t="s">
        <v>169</v>
      </c>
      <c r="J188" s="43" t="s">
        <v>87</v>
      </c>
      <c r="K188" s="43"/>
      <c r="L188" s="43"/>
      <c r="M188" s="43"/>
      <c r="N188" s="43" t="s">
        <v>688</v>
      </c>
      <c r="O188" s="140"/>
      <c r="P188" s="31">
        <v>17604.150000000023</v>
      </c>
      <c r="Q188" s="31">
        <v>130609.84999999998</v>
      </c>
      <c r="R188" s="31">
        <v>148214</v>
      </c>
    </row>
    <row r="189" spans="1:18" ht="15.75" customHeight="1">
      <c r="A189" s="44">
        <v>277</v>
      </c>
      <c r="B189" s="28">
        <v>43241</v>
      </c>
      <c r="C189" s="27" t="s">
        <v>4432</v>
      </c>
      <c r="D189" s="52"/>
      <c r="F189" s="36">
        <v>132</v>
      </c>
      <c r="G189" s="34"/>
      <c r="H189" s="30"/>
      <c r="I189" s="43" t="s">
        <v>89</v>
      </c>
      <c r="J189" s="43"/>
      <c r="K189" s="43" t="s">
        <v>4747</v>
      </c>
      <c r="L189" s="43">
        <v>554</v>
      </c>
      <c r="M189" s="43"/>
      <c r="N189" s="43" t="s">
        <v>688</v>
      </c>
      <c r="O189" s="140"/>
      <c r="P189" s="31">
        <v>17270.650000000023</v>
      </c>
      <c r="Q189" s="31">
        <v>131095.34999999998</v>
      </c>
      <c r="R189" s="31">
        <v>148366</v>
      </c>
    </row>
    <row r="190" spans="1:18" ht="15.75" customHeight="1">
      <c r="A190" s="44">
        <v>277</v>
      </c>
      <c r="B190" s="28">
        <v>43243</v>
      </c>
      <c r="C190" s="27" t="s">
        <v>4748</v>
      </c>
      <c r="D190" s="52"/>
      <c r="F190" s="34"/>
      <c r="G190" s="34"/>
      <c r="H190" s="30">
        <v>8278</v>
      </c>
      <c r="I190" s="43" t="s">
        <v>266</v>
      </c>
      <c r="J190" s="43" t="s">
        <v>87</v>
      </c>
      <c r="K190" s="43"/>
      <c r="L190" s="43"/>
      <c r="M190" s="43"/>
      <c r="N190" s="43" t="s">
        <v>688</v>
      </c>
      <c r="O190" s="140"/>
      <c r="P190" s="31">
        <v>17604.150000000023</v>
      </c>
      <c r="Q190" s="31">
        <v>130609.84999999998</v>
      </c>
      <c r="R190" s="31">
        <v>148214</v>
      </c>
    </row>
    <row r="191" spans="1:18" ht="15.75" customHeight="1">
      <c r="A191" s="44">
        <v>277</v>
      </c>
      <c r="B191" s="28">
        <v>43248</v>
      </c>
      <c r="C191" s="27" t="s">
        <v>1645</v>
      </c>
      <c r="D191" s="52"/>
      <c r="F191" s="345">
        <v>103.5</v>
      </c>
      <c r="G191" s="34"/>
      <c r="H191" s="30"/>
      <c r="I191" s="43" t="s">
        <v>89</v>
      </c>
      <c r="J191" s="43" t="s">
        <v>87</v>
      </c>
      <c r="K191" s="43" t="s">
        <v>1056</v>
      </c>
      <c r="L191" s="43">
        <v>172511</v>
      </c>
      <c r="M191" s="43"/>
      <c r="N191" s="43" t="s">
        <v>688</v>
      </c>
      <c r="O191" s="140"/>
      <c r="P191" s="31">
        <v>17500.650000000023</v>
      </c>
      <c r="Q191" s="31">
        <v>130713.34999999998</v>
      </c>
      <c r="R191" s="31">
        <v>148214</v>
      </c>
    </row>
    <row r="192" spans="1:18" ht="15.75" customHeight="1">
      <c r="A192" s="44">
        <v>277</v>
      </c>
      <c r="B192" s="28">
        <v>43250</v>
      </c>
      <c r="C192" s="27" t="s">
        <v>4393</v>
      </c>
      <c r="D192" s="52"/>
      <c r="F192" s="34"/>
      <c r="G192" s="34"/>
      <c r="H192" s="30">
        <v>1229.5999999999999</v>
      </c>
      <c r="I192" s="43"/>
      <c r="J192" s="43" t="s">
        <v>87</v>
      </c>
      <c r="K192" s="43"/>
      <c r="L192" s="43">
        <v>4629432</v>
      </c>
      <c r="M192" s="43"/>
      <c r="N192" s="43" t="s">
        <v>688</v>
      </c>
      <c r="O192" s="140"/>
      <c r="P192" s="31">
        <v>17500.650000000023</v>
      </c>
      <c r="Q192" s="31">
        <v>130713.34999999998</v>
      </c>
      <c r="R192" s="31">
        <v>148214</v>
      </c>
    </row>
    <row r="193" spans="1:18" ht="15.75" customHeight="1">
      <c r="A193" s="44">
        <v>277</v>
      </c>
      <c r="B193" s="28">
        <v>43250</v>
      </c>
      <c r="C193" s="27" t="s">
        <v>1298</v>
      </c>
      <c r="D193" s="52"/>
      <c r="F193" s="345">
        <v>250</v>
      </c>
      <c r="G193" s="34"/>
      <c r="H193" s="30"/>
      <c r="I193" s="43" t="s">
        <v>91</v>
      </c>
      <c r="J193" s="43" t="s">
        <v>87</v>
      </c>
      <c r="K193" s="43" t="s">
        <v>832</v>
      </c>
      <c r="L193" s="43"/>
      <c r="M193" s="43"/>
      <c r="N193" s="43" t="s">
        <v>688</v>
      </c>
      <c r="O193" s="140"/>
      <c r="P193" s="31">
        <v>17250.650000000023</v>
      </c>
      <c r="Q193" s="31">
        <v>130963.34999999998</v>
      </c>
      <c r="R193" s="31">
        <v>148214</v>
      </c>
    </row>
    <row r="194" spans="1:18" ht="15.75" customHeight="1">
      <c r="A194" s="44">
        <v>277</v>
      </c>
      <c r="B194" s="28">
        <v>43250</v>
      </c>
      <c r="C194" s="27" t="s">
        <v>790</v>
      </c>
      <c r="D194" s="52"/>
      <c r="F194" s="34"/>
      <c r="G194" s="34"/>
      <c r="H194" s="30">
        <v>106.4</v>
      </c>
      <c r="I194" s="43"/>
      <c r="J194" s="43" t="s">
        <v>87</v>
      </c>
      <c r="K194" s="43"/>
      <c r="L194" s="43">
        <v>1642982</v>
      </c>
      <c r="M194" s="43"/>
      <c r="N194" s="43" t="s">
        <v>688</v>
      </c>
      <c r="O194" s="140"/>
      <c r="P194" s="31">
        <v>17500.650000000023</v>
      </c>
      <c r="Q194" s="31">
        <v>130713.34999999998</v>
      </c>
      <c r="R194" s="31">
        <v>148214</v>
      </c>
    </row>
    <row r="195" spans="1:18" ht="15.75" customHeight="1">
      <c r="A195" s="44">
        <v>277</v>
      </c>
      <c r="B195" s="28">
        <v>43251</v>
      </c>
      <c r="C195" s="27" t="s">
        <v>4401</v>
      </c>
      <c r="D195" s="52"/>
      <c r="F195" s="34"/>
      <c r="G195" s="34"/>
      <c r="H195" s="30">
        <v>45.51</v>
      </c>
      <c r="I195" s="43"/>
      <c r="J195" s="43" t="s">
        <v>87</v>
      </c>
      <c r="K195" s="43" t="s">
        <v>2460</v>
      </c>
      <c r="L195" s="43">
        <v>77504</v>
      </c>
      <c r="M195" s="43"/>
      <c r="N195" s="43" t="s">
        <v>688</v>
      </c>
      <c r="O195" s="140"/>
      <c r="P195" s="31">
        <v>14063.050000000017</v>
      </c>
      <c r="Q195" s="31">
        <v>134302.94999999998</v>
      </c>
      <c r="R195" s="31">
        <v>148366</v>
      </c>
    </row>
    <row r="196" spans="1:18" ht="15.75" customHeight="1">
      <c r="A196" s="44">
        <v>277</v>
      </c>
      <c r="B196" s="28">
        <v>43252</v>
      </c>
      <c r="C196" s="27" t="s">
        <v>1296</v>
      </c>
      <c r="D196" s="52"/>
      <c r="F196" s="345">
        <v>1930.5</v>
      </c>
      <c r="G196" s="34"/>
      <c r="H196" s="30"/>
      <c r="I196" s="43" t="s">
        <v>91</v>
      </c>
      <c r="J196" s="43" t="s">
        <v>87</v>
      </c>
      <c r="K196" s="51" t="s">
        <v>791</v>
      </c>
      <c r="L196" s="43">
        <v>51</v>
      </c>
      <c r="M196" s="43"/>
      <c r="N196" s="43" t="s">
        <v>688</v>
      </c>
      <c r="O196" s="140"/>
      <c r="P196" s="31">
        <v>14173.350000000006</v>
      </c>
      <c r="Q196" s="31">
        <v>134192.65</v>
      </c>
      <c r="R196" s="31">
        <v>148366</v>
      </c>
    </row>
    <row r="197" spans="1:18" ht="15.75" customHeight="1">
      <c r="A197" s="44">
        <v>277</v>
      </c>
      <c r="B197" s="28">
        <v>43256</v>
      </c>
      <c r="C197" s="27" t="s">
        <v>4749</v>
      </c>
      <c r="D197" s="52"/>
      <c r="F197" s="345">
        <v>482.71</v>
      </c>
      <c r="G197" s="34"/>
      <c r="H197" s="30"/>
      <c r="I197" s="43" t="s">
        <v>89</v>
      </c>
      <c r="J197" s="43" t="s">
        <v>87</v>
      </c>
      <c r="K197" s="43" t="s">
        <v>793</v>
      </c>
      <c r="L197" s="43">
        <v>5349</v>
      </c>
      <c r="M197" s="43"/>
      <c r="N197" s="43" t="s">
        <v>688</v>
      </c>
      <c r="O197" s="140"/>
      <c r="P197" s="31">
        <v>13580.340000000026</v>
      </c>
      <c r="Q197" s="31">
        <v>134785.65999999997</v>
      </c>
      <c r="R197" s="31">
        <v>148366</v>
      </c>
    </row>
    <row r="198" spans="1:18" ht="15.75" customHeight="1">
      <c r="A198" s="44">
        <v>277</v>
      </c>
      <c r="B198" s="28">
        <v>43258</v>
      </c>
      <c r="C198" s="27" t="s">
        <v>1648</v>
      </c>
      <c r="D198" s="52"/>
      <c r="F198" s="345">
        <v>945</v>
      </c>
      <c r="G198" s="34"/>
      <c r="H198" s="30"/>
      <c r="I198" s="43" t="s">
        <v>91</v>
      </c>
      <c r="J198" s="43" t="s">
        <v>87</v>
      </c>
      <c r="K198" s="43"/>
      <c r="L198" s="43"/>
      <c r="M198" s="43"/>
      <c r="N198" s="43" t="s">
        <v>688</v>
      </c>
      <c r="O198" s="140"/>
      <c r="P198" s="31">
        <v>16325.650000000023</v>
      </c>
      <c r="Q198" s="31">
        <v>132040.34999999998</v>
      </c>
      <c r="R198" s="31">
        <v>148366</v>
      </c>
    </row>
    <row r="199" spans="1:18" ht="15.75" customHeight="1">
      <c r="A199" s="44">
        <v>277</v>
      </c>
      <c r="B199" s="28">
        <v>43264</v>
      </c>
      <c r="C199" s="27" t="s">
        <v>797</v>
      </c>
      <c r="D199" s="52"/>
      <c r="F199" s="345">
        <v>158.35</v>
      </c>
      <c r="G199" s="34"/>
      <c r="H199" s="30"/>
      <c r="I199" s="43" t="s">
        <v>91</v>
      </c>
      <c r="J199" s="43" t="s">
        <v>87</v>
      </c>
      <c r="K199" s="43"/>
      <c r="L199" s="43"/>
      <c r="M199" s="43"/>
      <c r="N199" s="43" t="s">
        <v>688</v>
      </c>
      <c r="O199" s="140"/>
      <c r="P199" s="31">
        <v>16167.300000000017</v>
      </c>
      <c r="Q199" s="31">
        <v>132198.69999999998</v>
      </c>
      <c r="R199" s="31">
        <v>148366</v>
      </c>
    </row>
    <row r="200" spans="1:18" ht="15.75" customHeight="1">
      <c r="A200" s="44">
        <v>277</v>
      </c>
      <c r="B200" s="28">
        <v>43271</v>
      </c>
      <c r="C200" s="27" t="s">
        <v>4750</v>
      </c>
      <c r="D200" s="52"/>
      <c r="F200" s="346">
        <v>63.45</v>
      </c>
      <c r="G200" s="34"/>
      <c r="H200" s="30"/>
      <c r="I200" s="43" t="s">
        <v>91</v>
      </c>
      <c r="J200" s="43" t="s">
        <v>87</v>
      </c>
      <c r="K200" s="43"/>
      <c r="L200" s="43"/>
      <c r="M200" s="43"/>
      <c r="N200" s="43" t="s">
        <v>688</v>
      </c>
      <c r="O200" s="140"/>
      <c r="P200" s="31">
        <v>16103.850000000006</v>
      </c>
      <c r="Q200" s="31">
        <v>132262.15</v>
      </c>
      <c r="R200" s="31">
        <v>148366</v>
      </c>
    </row>
    <row r="201" spans="1:18" ht="15.75" customHeight="1">
      <c r="A201" s="44">
        <v>277</v>
      </c>
      <c r="B201" s="28">
        <v>43281</v>
      </c>
      <c r="C201" s="27" t="s">
        <v>4412</v>
      </c>
      <c r="D201" s="52"/>
      <c r="F201" s="34"/>
      <c r="G201" s="34"/>
      <c r="H201" s="30">
        <v>45.51</v>
      </c>
      <c r="I201" s="43"/>
      <c r="J201" s="43" t="s">
        <v>87</v>
      </c>
      <c r="K201" s="43"/>
      <c r="L201" s="43"/>
      <c r="M201" s="43"/>
      <c r="N201" s="43" t="s">
        <v>688</v>
      </c>
      <c r="O201" s="140"/>
      <c r="P201" s="31">
        <v>19580.340000000026</v>
      </c>
      <c r="Q201" s="31">
        <v>142051.35999999999</v>
      </c>
      <c r="R201" s="31">
        <v>161631.70000000001</v>
      </c>
    </row>
    <row r="202" spans="1:18" ht="15.75" customHeight="1">
      <c r="A202" s="44">
        <v>277</v>
      </c>
      <c r="B202" s="28">
        <v>43287</v>
      </c>
      <c r="C202" s="27" t="s">
        <v>1032</v>
      </c>
      <c r="D202" s="52"/>
      <c r="F202" s="34"/>
      <c r="G202" s="34">
        <v>4000</v>
      </c>
      <c r="H202" s="30"/>
      <c r="I202" s="43" t="s">
        <v>91</v>
      </c>
      <c r="J202" s="43" t="s">
        <v>87</v>
      </c>
      <c r="K202" s="43"/>
      <c r="L202" s="43"/>
      <c r="M202" s="43"/>
      <c r="N202" s="43" t="s">
        <v>688</v>
      </c>
      <c r="O202" s="140"/>
      <c r="P202" s="31">
        <v>17580.340000000026</v>
      </c>
      <c r="Q202" s="31">
        <v>134785.65999999997</v>
      </c>
      <c r="R202" s="31">
        <v>152366</v>
      </c>
    </row>
    <row r="203" spans="1:18" ht="15.75" customHeight="1">
      <c r="A203" s="44">
        <v>277</v>
      </c>
      <c r="B203" s="28">
        <v>43290</v>
      </c>
      <c r="C203" s="27" t="s">
        <v>846</v>
      </c>
      <c r="D203" s="52"/>
      <c r="F203" s="345">
        <v>4000</v>
      </c>
      <c r="G203" s="34"/>
      <c r="H203" s="30"/>
      <c r="I203" s="43" t="s">
        <v>91</v>
      </c>
      <c r="J203" s="43" t="s">
        <v>87</v>
      </c>
      <c r="K203" s="43"/>
      <c r="L203" s="43"/>
      <c r="M203" s="43"/>
      <c r="N203" s="43" t="s">
        <v>688</v>
      </c>
      <c r="O203" s="140"/>
      <c r="P203" s="31">
        <v>13580.340000000026</v>
      </c>
      <c r="Q203" s="31">
        <v>138785.65999999997</v>
      </c>
      <c r="R203" s="31">
        <v>152366</v>
      </c>
    </row>
    <row r="204" spans="1:18" ht="15.75" customHeight="1">
      <c r="A204" s="44">
        <v>277</v>
      </c>
      <c r="B204" s="28">
        <v>43292</v>
      </c>
      <c r="C204" s="27" t="s">
        <v>1032</v>
      </c>
      <c r="D204" s="52"/>
      <c r="F204" s="34"/>
      <c r="G204" s="34">
        <v>3265.7</v>
      </c>
      <c r="H204" s="30"/>
      <c r="I204" s="43" t="s">
        <v>91</v>
      </c>
      <c r="J204" s="43" t="s">
        <v>87</v>
      </c>
      <c r="K204" s="43"/>
      <c r="L204" s="43"/>
      <c r="M204" s="43"/>
      <c r="N204" s="43" t="s">
        <v>688</v>
      </c>
      <c r="O204" s="140"/>
      <c r="P204" s="31">
        <v>16846.040000000037</v>
      </c>
      <c r="Q204" s="31">
        <v>138785.65999999997</v>
      </c>
      <c r="R204" s="31">
        <v>155631.70000000001</v>
      </c>
    </row>
    <row r="205" spans="1:18" ht="15.75" customHeight="1">
      <c r="A205" s="44">
        <v>277</v>
      </c>
      <c r="B205" s="28">
        <v>43293</v>
      </c>
      <c r="C205" s="27" t="s">
        <v>846</v>
      </c>
      <c r="D205" s="52"/>
      <c r="F205" s="345">
        <v>3265.7</v>
      </c>
      <c r="G205" s="34"/>
      <c r="H205" s="30"/>
      <c r="I205" s="43" t="s">
        <v>91</v>
      </c>
      <c r="J205" s="43" t="s">
        <v>87</v>
      </c>
      <c r="K205" s="43"/>
      <c r="L205" s="43"/>
      <c r="M205" s="43"/>
      <c r="N205" s="43" t="s">
        <v>688</v>
      </c>
      <c r="O205" s="140"/>
      <c r="P205" s="31">
        <v>13580.340000000026</v>
      </c>
      <c r="Q205" s="31">
        <v>142051.35999999999</v>
      </c>
      <c r="R205" s="31">
        <v>155631.70000000001</v>
      </c>
    </row>
    <row r="206" spans="1:18" ht="15.75" customHeight="1">
      <c r="A206" s="44">
        <v>277</v>
      </c>
      <c r="B206" s="28">
        <v>43296</v>
      </c>
      <c r="C206" s="27" t="s">
        <v>815</v>
      </c>
      <c r="D206" s="52"/>
      <c r="F206" s="34"/>
      <c r="G206" s="34"/>
      <c r="H206" s="30">
        <v>1238.2</v>
      </c>
      <c r="I206" s="43"/>
      <c r="J206" s="43" t="s">
        <v>87</v>
      </c>
      <c r="K206" s="43" t="s">
        <v>4751</v>
      </c>
      <c r="L206" s="43"/>
      <c r="M206" s="43"/>
      <c r="N206" s="43" t="s">
        <v>688</v>
      </c>
      <c r="O206" s="140"/>
      <c r="P206" s="31">
        <v>19580.340000000026</v>
      </c>
      <c r="Q206" s="31">
        <v>142051.35999999999</v>
      </c>
      <c r="R206" s="31">
        <v>161631.70000000001</v>
      </c>
    </row>
    <row r="207" spans="1:18" ht="15.75" customHeight="1">
      <c r="A207" s="44">
        <v>277</v>
      </c>
      <c r="B207" s="28">
        <v>43299</v>
      </c>
      <c r="C207" s="27" t="s">
        <v>855</v>
      </c>
      <c r="D207" s="52"/>
      <c r="F207" s="34"/>
      <c r="G207" s="34">
        <v>6000</v>
      </c>
      <c r="H207" s="30"/>
      <c r="I207" s="43" t="s">
        <v>91</v>
      </c>
      <c r="J207" s="43" t="s">
        <v>87</v>
      </c>
      <c r="K207" s="43"/>
      <c r="L207" s="43"/>
      <c r="M207" s="43"/>
      <c r="N207" s="43" t="s">
        <v>688</v>
      </c>
      <c r="O207" s="140"/>
      <c r="P207" s="31">
        <v>19580.340000000026</v>
      </c>
      <c r="Q207" s="31">
        <v>142051.35999999999</v>
      </c>
      <c r="R207" s="31">
        <v>161631.70000000001</v>
      </c>
    </row>
    <row r="208" spans="1:18" ht="15.75" customHeight="1">
      <c r="A208" s="44">
        <v>277</v>
      </c>
      <c r="B208" s="28">
        <v>43301</v>
      </c>
      <c r="C208" s="27" t="s">
        <v>796</v>
      </c>
      <c r="D208" s="52"/>
      <c r="F208" s="345">
        <v>450</v>
      </c>
      <c r="G208" s="34"/>
      <c r="H208" s="30"/>
      <c r="I208" s="43" t="s">
        <v>91</v>
      </c>
      <c r="J208" s="43" t="s">
        <v>87</v>
      </c>
      <c r="K208" s="43" t="s">
        <v>699</v>
      </c>
      <c r="L208" s="43">
        <v>3033</v>
      </c>
      <c r="M208" s="43"/>
      <c r="N208" s="43" t="s">
        <v>688</v>
      </c>
      <c r="O208" s="140"/>
      <c r="P208" s="31">
        <v>19130.340000000026</v>
      </c>
      <c r="Q208" s="31">
        <v>142501.35999999999</v>
      </c>
      <c r="R208" s="31">
        <v>161631.70000000001</v>
      </c>
    </row>
    <row r="209" spans="1:18" ht="15.75" customHeight="1">
      <c r="A209" s="44">
        <v>277</v>
      </c>
      <c r="B209" s="28">
        <v>43301</v>
      </c>
      <c r="C209" s="27" t="s">
        <v>855</v>
      </c>
      <c r="D209" s="52"/>
      <c r="F209" s="34"/>
      <c r="G209" s="34">
        <v>6000</v>
      </c>
      <c r="H209" s="30"/>
      <c r="I209" s="43" t="s">
        <v>91</v>
      </c>
      <c r="J209" s="43" t="s">
        <v>87</v>
      </c>
      <c r="K209" s="43"/>
      <c r="L209" s="43"/>
      <c r="M209" s="43"/>
      <c r="N209" s="43" t="s">
        <v>688</v>
      </c>
      <c r="O209" s="140"/>
      <c r="P209" s="31">
        <v>25130.340000000026</v>
      </c>
      <c r="Q209" s="31">
        <v>142501.35999999999</v>
      </c>
      <c r="R209" s="31">
        <v>167631.70000000001</v>
      </c>
    </row>
    <row r="210" spans="1:18" ht="15.75" customHeight="1">
      <c r="A210" s="44">
        <v>277</v>
      </c>
      <c r="B210" s="28">
        <v>43304</v>
      </c>
      <c r="C210" s="27" t="s">
        <v>855</v>
      </c>
      <c r="D210" s="52"/>
      <c r="F210" s="34"/>
      <c r="G210" s="34">
        <v>6000</v>
      </c>
      <c r="H210" s="30"/>
      <c r="I210" s="43" t="s">
        <v>91</v>
      </c>
      <c r="J210" s="43" t="s">
        <v>87</v>
      </c>
      <c r="K210" s="43"/>
      <c r="L210" s="43"/>
      <c r="M210" s="43"/>
      <c r="N210" s="43" t="s">
        <v>688</v>
      </c>
      <c r="O210" s="140"/>
      <c r="P210" s="31">
        <v>31502.340000000026</v>
      </c>
      <c r="Q210" s="31">
        <v>142501.35999999999</v>
      </c>
      <c r="R210" s="31">
        <v>174003.7</v>
      </c>
    </row>
    <row r="211" spans="1:18" ht="15.75" customHeight="1">
      <c r="A211" s="44">
        <v>277</v>
      </c>
      <c r="B211" s="28">
        <v>43304</v>
      </c>
      <c r="C211" s="27" t="s">
        <v>4752</v>
      </c>
      <c r="D211" s="52"/>
      <c r="F211" s="34"/>
      <c r="G211" s="34">
        <v>372</v>
      </c>
      <c r="H211" s="30"/>
      <c r="I211" s="43" t="s">
        <v>266</v>
      </c>
      <c r="J211" s="43" t="s">
        <v>87</v>
      </c>
      <c r="K211" s="43"/>
      <c r="L211" s="43"/>
      <c r="M211" s="43"/>
      <c r="N211" s="43" t="s">
        <v>688</v>
      </c>
      <c r="O211" s="140"/>
      <c r="P211" s="31">
        <v>25502.340000000026</v>
      </c>
      <c r="Q211" s="31">
        <v>142501.35999999999</v>
      </c>
      <c r="R211" s="31">
        <v>168003.7</v>
      </c>
    </row>
    <row r="212" spans="1:18" ht="15.75" customHeight="1">
      <c r="A212" s="44">
        <v>277</v>
      </c>
      <c r="B212" s="28">
        <v>43308</v>
      </c>
      <c r="C212" s="27" t="s">
        <v>855</v>
      </c>
      <c r="D212" s="52"/>
      <c r="F212" s="34"/>
      <c r="G212" s="34">
        <v>6000</v>
      </c>
      <c r="H212" s="30"/>
      <c r="I212" s="43"/>
      <c r="J212" s="43" t="s">
        <v>87</v>
      </c>
      <c r="K212" s="43"/>
      <c r="L212" s="43"/>
      <c r="M212" s="43"/>
      <c r="N212" s="43" t="s">
        <v>688</v>
      </c>
      <c r="O212" s="140"/>
      <c r="P212" s="31">
        <v>36562.340000000026</v>
      </c>
      <c r="Q212" s="31">
        <v>143734.35999999999</v>
      </c>
      <c r="R212" s="31">
        <v>180296.7</v>
      </c>
    </row>
    <row r="213" spans="1:18" ht="15.75" customHeight="1">
      <c r="A213" s="44">
        <v>277</v>
      </c>
      <c r="B213" s="28">
        <v>43310</v>
      </c>
      <c r="C213" s="27" t="s">
        <v>784</v>
      </c>
      <c r="D213" s="52"/>
      <c r="F213" s="34">
        <v>18000</v>
      </c>
      <c r="G213" s="34"/>
      <c r="H213" s="30"/>
      <c r="I213" s="43"/>
      <c r="J213" s="43" t="s">
        <v>87</v>
      </c>
      <c r="K213" s="43" t="s">
        <v>4753</v>
      </c>
      <c r="L213" s="43">
        <v>29</v>
      </c>
      <c r="M213" s="43"/>
      <c r="N213" s="43" t="s">
        <v>688</v>
      </c>
      <c r="O213" s="140"/>
      <c r="P213" s="31">
        <v>18562.340000000026</v>
      </c>
      <c r="Q213" s="31">
        <v>161734.35999999999</v>
      </c>
      <c r="R213" s="31">
        <v>180296.7</v>
      </c>
    </row>
    <row r="214" spans="1:18" ht="15.75" customHeight="1">
      <c r="A214" s="44">
        <v>277</v>
      </c>
      <c r="B214" s="28">
        <v>43311</v>
      </c>
      <c r="C214" s="27" t="s">
        <v>1296</v>
      </c>
      <c r="D214" s="52"/>
      <c r="F214" s="34">
        <v>1801</v>
      </c>
      <c r="G214" s="34"/>
      <c r="H214" s="30"/>
      <c r="I214" s="43" t="s">
        <v>91</v>
      </c>
      <c r="J214" s="43" t="s">
        <v>87</v>
      </c>
      <c r="K214" s="51" t="s">
        <v>791</v>
      </c>
      <c r="L214" s="43">
        <v>61</v>
      </c>
      <c r="M214" s="43"/>
      <c r="N214" s="43" t="s">
        <v>688</v>
      </c>
      <c r="O214" s="140"/>
      <c r="P214" s="31">
        <v>-338.65999999997439</v>
      </c>
      <c r="Q214" s="31">
        <v>180635.36</v>
      </c>
      <c r="R214" s="31">
        <v>180296.7</v>
      </c>
    </row>
    <row r="215" spans="1:18" ht="15.75" customHeight="1">
      <c r="A215" s="44">
        <v>277</v>
      </c>
      <c r="B215" s="28">
        <v>43311</v>
      </c>
      <c r="C215" s="27" t="s">
        <v>816</v>
      </c>
      <c r="D215" s="52"/>
      <c r="F215" s="34"/>
      <c r="G215" s="34"/>
      <c r="H215" s="30">
        <v>199.7</v>
      </c>
      <c r="I215" s="43"/>
      <c r="J215" s="43" t="s">
        <v>87</v>
      </c>
      <c r="K215" s="43" t="s">
        <v>4751</v>
      </c>
      <c r="L215" s="43"/>
      <c r="M215" s="43"/>
      <c r="N215" s="43" t="s">
        <v>688</v>
      </c>
      <c r="O215" s="140"/>
      <c r="P215" s="31">
        <v>19580.340000000026</v>
      </c>
      <c r="Q215" s="31">
        <v>142051.35999999999</v>
      </c>
      <c r="R215" s="31">
        <v>161631.70000000001</v>
      </c>
    </row>
    <row r="216" spans="1:18" ht="15.75" customHeight="1">
      <c r="A216" s="44">
        <v>277</v>
      </c>
      <c r="B216" s="28">
        <v>43312</v>
      </c>
      <c r="C216" s="27" t="s">
        <v>4754</v>
      </c>
      <c r="D216" s="52"/>
      <c r="F216" s="34"/>
      <c r="G216" s="34"/>
      <c r="H216" s="30">
        <v>45.51</v>
      </c>
      <c r="I216" s="43"/>
      <c r="J216" s="43" t="s">
        <v>87</v>
      </c>
      <c r="K216" s="43" t="s">
        <v>1419</v>
      </c>
      <c r="L216" s="43">
        <v>3839</v>
      </c>
      <c r="M216" s="43"/>
      <c r="N216" s="43" t="s">
        <v>688</v>
      </c>
      <c r="O216" s="140"/>
      <c r="P216" s="31">
        <v>5661.3400000000256</v>
      </c>
      <c r="Q216" s="31">
        <v>180635.36</v>
      </c>
      <c r="R216" s="31">
        <v>186296.7</v>
      </c>
    </row>
    <row r="217" spans="1:18" ht="15.75" customHeight="1">
      <c r="A217" s="44">
        <v>277</v>
      </c>
      <c r="B217" s="28">
        <v>43317</v>
      </c>
      <c r="C217" s="27" t="s">
        <v>855</v>
      </c>
      <c r="D217" s="52"/>
      <c r="F217" s="34"/>
      <c r="G217" s="34">
        <v>6000</v>
      </c>
      <c r="H217" s="30"/>
      <c r="I217" s="43" t="s">
        <v>91</v>
      </c>
      <c r="J217" s="43" t="s">
        <v>87</v>
      </c>
      <c r="K217" s="43"/>
      <c r="L217" s="43">
        <v>80029</v>
      </c>
      <c r="M217" s="43"/>
      <c r="N217" s="43" t="s">
        <v>688</v>
      </c>
      <c r="O217" s="140"/>
      <c r="P217" s="31">
        <v>5661.3400000000256</v>
      </c>
      <c r="Q217" s="31">
        <v>180635.36</v>
      </c>
      <c r="R217" s="31">
        <v>186296.7</v>
      </c>
    </row>
    <row r="218" spans="1:18" ht="15.75" customHeight="1">
      <c r="A218" s="44">
        <v>277</v>
      </c>
      <c r="B218" s="28">
        <v>43326</v>
      </c>
      <c r="C218" s="27" t="s">
        <v>784</v>
      </c>
      <c r="D218" s="52"/>
      <c r="F218" s="34">
        <v>10000</v>
      </c>
      <c r="G218" s="34"/>
      <c r="H218" s="30"/>
      <c r="I218" s="43"/>
      <c r="J218" s="43" t="s">
        <v>87</v>
      </c>
      <c r="K218" s="43" t="s">
        <v>4753</v>
      </c>
      <c r="L218" s="43">
        <v>29</v>
      </c>
      <c r="M218" s="43"/>
      <c r="N218" s="43" t="s">
        <v>688</v>
      </c>
      <c r="O218" s="140"/>
      <c r="P218" s="31">
        <v>8562.3400000000256</v>
      </c>
      <c r="Q218" s="31">
        <v>171734.36</v>
      </c>
      <c r="R218" s="31">
        <v>180296.7</v>
      </c>
    </row>
    <row r="219" spans="1:18" ht="15.75" customHeight="1">
      <c r="A219" s="44">
        <v>277</v>
      </c>
      <c r="B219" s="28">
        <v>43329</v>
      </c>
      <c r="C219" s="27" t="s">
        <v>784</v>
      </c>
      <c r="D219" s="52"/>
      <c r="F219" s="34">
        <v>7100</v>
      </c>
      <c r="G219" s="34"/>
      <c r="H219" s="30"/>
      <c r="I219" s="43"/>
      <c r="J219" s="43" t="s">
        <v>87</v>
      </c>
      <c r="K219" s="43" t="s">
        <v>4753</v>
      </c>
      <c r="L219" s="43">
        <v>29</v>
      </c>
      <c r="M219" s="43"/>
      <c r="N219" s="43" t="s">
        <v>688</v>
      </c>
      <c r="O219" s="140"/>
      <c r="P219" s="31">
        <v>1462.3400000000256</v>
      </c>
      <c r="Q219" s="31">
        <v>178834.36</v>
      </c>
      <c r="R219" s="31">
        <v>180296.7</v>
      </c>
    </row>
    <row r="220" spans="1:18" ht="15.75" customHeight="1">
      <c r="A220" s="44">
        <v>277</v>
      </c>
      <c r="B220" s="28">
        <v>43338</v>
      </c>
      <c r="C220" s="27" t="s">
        <v>4755</v>
      </c>
      <c r="D220" s="52"/>
      <c r="F220" s="34">
        <v>17.899999999999999</v>
      </c>
      <c r="G220" s="34"/>
      <c r="H220" s="30"/>
      <c r="I220" s="43" t="s">
        <v>89</v>
      </c>
      <c r="J220" s="43" t="s">
        <v>87</v>
      </c>
      <c r="K220" s="43" t="s">
        <v>363</v>
      </c>
      <c r="L220" s="43"/>
      <c r="M220" s="43"/>
      <c r="N220" s="43" t="s">
        <v>688</v>
      </c>
      <c r="O220" s="140"/>
      <c r="P220" s="31">
        <v>5643.4400000000314</v>
      </c>
      <c r="Q220" s="31">
        <v>180653.25999999998</v>
      </c>
      <c r="R220" s="31">
        <v>186296.7</v>
      </c>
    </row>
    <row r="221" spans="1:18" ht="15.75" customHeight="1">
      <c r="A221" s="44">
        <v>277</v>
      </c>
      <c r="B221" s="28">
        <v>43340</v>
      </c>
      <c r="C221" s="27" t="s">
        <v>4756</v>
      </c>
      <c r="D221" s="52"/>
      <c r="F221" s="34">
        <v>390.82</v>
      </c>
      <c r="G221" s="34"/>
      <c r="H221" s="30"/>
      <c r="I221" s="43" t="s">
        <v>89</v>
      </c>
      <c r="J221" s="43" t="s">
        <v>87</v>
      </c>
      <c r="K221" s="43"/>
      <c r="L221" s="43"/>
      <c r="M221" s="43"/>
      <c r="N221" s="43" t="s">
        <v>688</v>
      </c>
      <c r="O221" s="140"/>
      <c r="P221" s="31">
        <v>10352.620000000024</v>
      </c>
      <c r="Q221" s="31">
        <v>181044.08</v>
      </c>
      <c r="R221" s="31">
        <v>191396.7</v>
      </c>
    </row>
    <row r="222" spans="1:18" ht="15.75" customHeight="1">
      <c r="A222" s="44">
        <v>277</v>
      </c>
      <c r="B222" s="28">
        <v>43343</v>
      </c>
      <c r="C222" s="27" t="s">
        <v>4757</v>
      </c>
      <c r="D222" s="52"/>
      <c r="F222" s="34"/>
      <c r="G222" s="34"/>
      <c r="H222" s="30">
        <v>45.51</v>
      </c>
      <c r="I222" s="43"/>
      <c r="J222" s="43" t="s">
        <v>87</v>
      </c>
      <c r="K222" s="43"/>
      <c r="L222" s="43"/>
      <c r="M222" s="43"/>
      <c r="N222" s="43" t="s">
        <v>688</v>
      </c>
      <c r="O222" s="140"/>
      <c r="P222" s="31">
        <v>1042.9800000000396</v>
      </c>
      <c r="Q222" s="31">
        <v>193688.21999999997</v>
      </c>
      <c r="R222" s="31">
        <v>194731.2</v>
      </c>
    </row>
    <row r="223" spans="1:18" ht="15.75" customHeight="1">
      <c r="A223" s="44">
        <v>277</v>
      </c>
      <c r="B223" s="28">
        <v>43343</v>
      </c>
      <c r="C223" s="27" t="s">
        <v>855</v>
      </c>
      <c r="D223" s="52"/>
      <c r="F223" s="34"/>
      <c r="G223" s="34">
        <v>5100</v>
      </c>
      <c r="H223" s="30"/>
      <c r="I223" s="43" t="s">
        <v>91</v>
      </c>
      <c r="J223" s="43" t="s">
        <v>87</v>
      </c>
      <c r="K223" s="43"/>
      <c r="L223" s="43"/>
      <c r="M223" s="43"/>
      <c r="N223" s="43" t="s">
        <v>688</v>
      </c>
      <c r="O223" s="140"/>
      <c r="P223" s="31">
        <v>10743.440000000031</v>
      </c>
      <c r="Q223" s="31">
        <v>180653.25999999998</v>
      </c>
      <c r="R223" s="31">
        <v>191396.7</v>
      </c>
    </row>
    <row r="224" spans="1:18" ht="15.75" customHeight="1">
      <c r="A224" s="44">
        <v>277</v>
      </c>
      <c r="B224" s="28">
        <v>43347</v>
      </c>
      <c r="C224" s="27" t="s">
        <v>4758</v>
      </c>
      <c r="D224" s="52"/>
      <c r="F224" s="34">
        <v>150</v>
      </c>
      <c r="G224" s="34"/>
      <c r="H224" s="30"/>
      <c r="I224" s="43"/>
      <c r="J224" s="43" t="s">
        <v>87</v>
      </c>
      <c r="K224" s="43"/>
      <c r="L224" s="43"/>
      <c r="M224" s="43"/>
      <c r="N224" s="43" t="s">
        <v>688</v>
      </c>
      <c r="O224" s="140"/>
      <c r="P224" s="31">
        <v>9500.6200000000244</v>
      </c>
      <c r="Q224" s="31">
        <v>181896.08</v>
      </c>
      <c r="R224" s="31">
        <v>191396.7</v>
      </c>
    </row>
    <row r="225" spans="1:18" ht="15.75" customHeight="1">
      <c r="A225" s="44">
        <v>277</v>
      </c>
      <c r="B225" s="28">
        <v>43347</v>
      </c>
      <c r="C225" s="27" t="s">
        <v>4759</v>
      </c>
      <c r="D225" s="52"/>
      <c r="F225" s="34">
        <v>2700</v>
      </c>
      <c r="G225" s="34"/>
      <c r="H225" s="30"/>
      <c r="I225" s="43" t="s">
        <v>89</v>
      </c>
      <c r="J225" s="43" t="s">
        <v>87</v>
      </c>
      <c r="K225" s="43" t="s">
        <v>1329</v>
      </c>
      <c r="L225" s="43"/>
      <c r="M225" s="43"/>
      <c r="N225" s="43" t="s">
        <v>688</v>
      </c>
      <c r="O225" s="140"/>
      <c r="P225" s="31">
        <v>5684.9200000000128</v>
      </c>
      <c r="Q225" s="31">
        <v>185711.78</v>
      </c>
      <c r="R225" s="31">
        <v>191396.7</v>
      </c>
    </row>
    <row r="226" spans="1:18" ht="15.75" customHeight="1">
      <c r="A226" s="44">
        <v>277</v>
      </c>
      <c r="B226" s="28">
        <v>43347</v>
      </c>
      <c r="C226" s="27" t="s">
        <v>4760</v>
      </c>
      <c r="D226" s="52"/>
      <c r="F226" s="34">
        <v>702</v>
      </c>
      <c r="G226" s="34"/>
      <c r="H226" s="30"/>
      <c r="I226" s="43" t="s">
        <v>91</v>
      </c>
      <c r="J226" s="43" t="s">
        <v>87</v>
      </c>
      <c r="K226" s="43" t="s">
        <v>611</v>
      </c>
      <c r="L226" s="43">
        <v>175</v>
      </c>
      <c r="M226" s="43"/>
      <c r="N226" s="43" t="s">
        <v>688</v>
      </c>
      <c r="O226" s="140"/>
      <c r="P226" s="31">
        <v>9650.6200000000244</v>
      </c>
      <c r="Q226" s="31">
        <v>181746.08</v>
      </c>
      <c r="R226" s="31">
        <v>191396.7</v>
      </c>
    </row>
    <row r="227" spans="1:18" ht="15.75" customHeight="1">
      <c r="A227" s="44">
        <v>277</v>
      </c>
      <c r="B227" s="28">
        <v>43348</v>
      </c>
      <c r="C227" s="27" t="s">
        <v>1658</v>
      </c>
      <c r="D227" s="52"/>
      <c r="F227" s="34">
        <v>880.63</v>
      </c>
      <c r="G227" s="34"/>
      <c r="H227" s="30"/>
      <c r="I227" s="43" t="s">
        <v>91</v>
      </c>
      <c r="J227" s="43" t="s">
        <v>87</v>
      </c>
      <c r="K227" s="43"/>
      <c r="L227" s="43"/>
      <c r="M227" s="43"/>
      <c r="N227" s="43" t="s">
        <v>688</v>
      </c>
      <c r="O227" s="140"/>
      <c r="P227" s="31">
        <v>8619.9900000000198</v>
      </c>
      <c r="Q227" s="31">
        <v>182776.71</v>
      </c>
      <c r="R227" s="31">
        <v>191396.7</v>
      </c>
    </row>
    <row r="228" spans="1:18" ht="15.75" customHeight="1">
      <c r="A228" s="44">
        <v>277</v>
      </c>
      <c r="B228" s="28">
        <v>43349</v>
      </c>
      <c r="C228" s="27" t="s">
        <v>820</v>
      </c>
      <c r="D228" s="52"/>
      <c r="F228" s="34">
        <v>167.56</v>
      </c>
      <c r="G228" s="34"/>
      <c r="H228" s="30"/>
      <c r="I228" s="43" t="s">
        <v>91</v>
      </c>
      <c r="J228" s="43" t="s">
        <v>87</v>
      </c>
      <c r="K228" s="43"/>
      <c r="L228" s="43"/>
      <c r="M228" s="43"/>
      <c r="N228" s="43" t="s">
        <v>688</v>
      </c>
      <c r="O228" s="140"/>
      <c r="P228" s="31">
        <v>8452.4300000000221</v>
      </c>
      <c r="Q228" s="31">
        <v>182944.27</v>
      </c>
      <c r="R228" s="31">
        <v>191396.7</v>
      </c>
    </row>
    <row r="229" spans="1:18" ht="15.75" customHeight="1">
      <c r="A229" s="44">
        <v>277</v>
      </c>
      <c r="B229" s="28">
        <v>43349</v>
      </c>
      <c r="C229" s="27" t="s">
        <v>855</v>
      </c>
      <c r="D229" s="52"/>
      <c r="F229" s="34"/>
      <c r="G229" s="34">
        <v>3334.5</v>
      </c>
      <c r="H229" s="30"/>
      <c r="I229" s="43" t="s">
        <v>91</v>
      </c>
      <c r="J229" s="43" t="s">
        <v>87</v>
      </c>
      <c r="K229" s="43"/>
      <c r="L229" s="43"/>
      <c r="M229" s="43"/>
      <c r="N229" s="43" t="s">
        <v>688</v>
      </c>
      <c r="O229" s="140"/>
      <c r="P229" s="31">
        <v>9019.4200000000128</v>
      </c>
      <c r="Q229" s="31">
        <v>185711.78</v>
      </c>
      <c r="R229" s="31">
        <v>194731.2</v>
      </c>
    </row>
    <row r="230" spans="1:18" ht="15.75" customHeight="1">
      <c r="A230" s="44">
        <v>277</v>
      </c>
      <c r="B230" s="28">
        <v>43355</v>
      </c>
      <c r="C230" s="27" t="s">
        <v>4761</v>
      </c>
      <c r="D230" s="52"/>
      <c r="F230" s="34">
        <v>3334.5</v>
      </c>
      <c r="G230" s="34"/>
      <c r="H230" s="30"/>
      <c r="I230" s="43" t="s">
        <v>91</v>
      </c>
      <c r="J230" s="43" t="s">
        <v>87</v>
      </c>
      <c r="K230" s="43"/>
      <c r="L230" s="43"/>
      <c r="M230" s="43"/>
      <c r="N230" s="43" t="s">
        <v>688</v>
      </c>
      <c r="O230" s="140"/>
      <c r="P230" s="31">
        <v>5684.9200000000128</v>
      </c>
      <c r="Q230" s="31">
        <v>189046.28</v>
      </c>
      <c r="R230" s="31">
        <v>194731.2</v>
      </c>
    </row>
    <row r="231" spans="1:18" ht="15.75" customHeight="1">
      <c r="A231" s="44">
        <v>277</v>
      </c>
      <c r="B231" s="28">
        <v>43361</v>
      </c>
      <c r="C231" s="27" t="s">
        <v>4762</v>
      </c>
      <c r="D231" s="52"/>
      <c r="F231" s="34">
        <v>299.8</v>
      </c>
      <c r="G231" s="34"/>
      <c r="H231" s="30"/>
      <c r="I231" s="43" t="s">
        <v>89</v>
      </c>
      <c r="J231" s="43" t="s">
        <v>87</v>
      </c>
      <c r="K231" s="43" t="s">
        <v>261</v>
      </c>
      <c r="L231" s="43"/>
      <c r="M231" s="43"/>
      <c r="N231" s="43" t="s">
        <v>688</v>
      </c>
      <c r="O231" s="140"/>
      <c r="P231" s="31">
        <v>5097.2000000000116</v>
      </c>
      <c r="Q231" s="31">
        <v>189634</v>
      </c>
      <c r="R231" s="31">
        <v>194731.2</v>
      </c>
    </row>
    <row r="232" spans="1:18" ht="15.75" customHeight="1">
      <c r="A232" s="44">
        <v>277</v>
      </c>
      <c r="B232" s="28">
        <v>43361</v>
      </c>
      <c r="C232" s="27" t="s">
        <v>4763</v>
      </c>
      <c r="D232" s="52"/>
      <c r="F232" s="34">
        <v>146.32</v>
      </c>
      <c r="G232" s="34"/>
      <c r="H232" s="30"/>
      <c r="I232" s="43" t="s">
        <v>89</v>
      </c>
      <c r="J232" s="43" t="s">
        <v>87</v>
      </c>
      <c r="K232" s="43" t="s">
        <v>532</v>
      </c>
      <c r="L232" s="43"/>
      <c r="M232" s="43"/>
      <c r="N232" s="43" t="s">
        <v>688</v>
      </c>
      <c r="O232" s="140"/>
      <c r="P232" s="31">
        <v>5493.8999999999942</v>
      </c>
      <c r="Q232" s="31">
        <v>189237.30000000002</v>
      </c>
      <c r="R232" s="31">
        <v>194731.2</v>
      </c>
    </row>
    <row r="233" spans="1:18" ht="15.75" customHeight="1">
      <c r="A233" s="44">
        <v>277</v>
      </c>
      <c r="B233" s="28">
        <v>43361</v>
      </c>
      <c r="C233" s="27" t="s">
        <v>1320</v>
      </c>
      <c r="D233" s="52"/>
      <c r="F233" s="34">
        <v>43.9</v>
      </c>
      <c r="G233" s="34"/>
      <c r="H233" s="30"/>
      <c r="I233" s="43" t="s">
        <v>89</v>
      </c>
      <c r="J233" s="43" t="s">
        <v>87</v>
      </c>
      <c r="K233" s="43" t="s">
        <v>4045</v>
      </c>
      <c r="L233" s="43"/>
      <c r="M233" s="43"/>
      <c r="N233" s="43" t="s">
        <v>688</v>
      </c>
      <c r="O233" s="140"/>
      <c r="P233" s="31">
        <v>5450</v>
      </c>
      <c r="Q233" s="31">
        <v>189281.2</v>
      </c>
      <c r="R233" s="31">
        <v>194731.2</v>
      </c>
    </row>
    <row r="234" spans="1:18" ht="15.75" customHeight="1">
      <c r="A234" s="44">
        <v>277</v>
      </c>
      <c r="B234" s="28">
        <v>43361</v>
      </c>
      <c r="C234" s="27" t="s">
        <v>1717</v>
      </c>
      <c r="D234" s="52"/>
      <c r="F234" s="34">
        <v>53</v>
      </c>
      <c r="G234" s="34"/>
      <c r="H234" s="30"/>
      <c r="I234" s="43" t="s">
        <v>89</v>
      </c>
      <c r="J234" s="43" t="s">
        <v>87</v>
      </c>
      <c r="K234" s="43" t="s">
        <v>4764</v>
      </c>
      <c r="L234" s="43"/>
      <c r="M234" s="43"/>
      <c r="N234" s="43" t="s">
        <v>688</v>
      </c>
      <c r="O234" s="140"/>
      <c r="P234" s="31">
        <v>5397</v>
      </c>
      <c r="Q234" s="31">
        <v>189334.2</v>
      </c>
      <c r="R234" s="31">
        <v>194731.2</v>
      </c>
    </row>
    <row r="235" spans="1:18" ht="15.75" customHeight="1">
      <c r="A235" s="44">
        <v>277</v>
      </c>
      <c r="B235" s="28">
        <v>43363</v>
      </c>
      <c r="C235" s="27" t="s">
        <v>821</v>
      </c>
      <c r="D235" s="52"/>
      <c r="F235" s="34">
        <v>67.510000000000005</v>
      </c>
      <c r="G235" s="34"/>
      <c r="H235" s="30"/>
      <c r="I235" s="43" t="s">
        <v>91</v>
      </c>
      <c r="J235" s="43" t="s">
        <v>87</v>
      </c>
      <c r="K235" s="43"/>
      <c r="L235" s="43"/>
      <c r="M235" s="43"/>
      <c r="N235" s="43" t="s">
        <v>688</v>
      </c>
      <c r="O235" s="140"/>
      <c r="P235" s="31">
        <v>8384.9200000000128</v>
      </c>
      <c r="Q235" s="31">
        <v>183011.78</v>
      </c>
      <c r="R235" s="31">
        <v>191396.7</v>
      </c>
    </row>
    <row r="236" spans="1:18" ht="15.75" customHeight="1">
      <c r="A236" s="44">
        <v>277</v>
      </c>
      <c r="B236" s="28">
        <v>43364</v>
      </c>
      <c r="C236" s="27" t="s">
        <v>3835</v>
      </c>
      <c r="D236" s="52"/>
      <c r="F236" s="34">
        <v>44.7</v>
      </c>
      <c r="G236" s="34"/>
      <c r="H236" s="30"/>
      <c r="I236" s="43" t="s">
        <v>89</v>
      </c>
      <c r="J236" s="43" t="s">
        <v>87</v>
      </c>
      <c r="K236" s="43"/>
      <c r="L236" s="43"/>
      <c r="M236" s="43"/>
      <c r="N236" s="43" t="s">
        <v>688</v>
      </c>
      <c r="O236" s="140"/>
      <c r="P236" s="31">
        <v>5640.2200000000012</v>
      </c>
      <c r="Q236" s="31">
        <v>189090.98</v>
      </c>
      <c r="R236" s="31">
        <v>194731.2</v>
      </c>
    </row>
    <row r="237" spans="1:18" ht="15.75" customHeight="1">
      <c r="A237" s="44">
        <v>277</v>
      </c>
      <c r="B237" s="28">
        <v>43371</v>
      </c>
      <c r="C237" s="27" t="s">
        <v>796</v>
      </c>
      <c r="D237" s="52"/>
      <c r="F237" s="34">
        <v>200</v>
      </c>
      <c r="G237" s="34"/>
      <c r="H237" s="30"/>
      <c r="I237" s="43" t="s">
        <v>91</v>
      </c>
      <c r="J237" s="43" t="s">
        <v>87</v>
      </c>
      <c r="K237" s="43" t="s">
        <v>699</v>
      </c>
      <c r="L237" s="43">
        <v>3177</v>
      </c>
      <c r="M237" s="43"/>
      <c r="N237" s="43" t="s">
        <v>688</v>
      </c>
      <c r="O237" s="140"/>
      <c r="P237" s="31">
        <v>4897.2000000000116</v>
      </c>
      <c r="Q237" s="31">
        <v>189834</v>
      </c>
      <c r="R237" s="31">
        <v>194731.2</v>
      </c>
    </row>
    <row r="238" spans="1:18" ht="15.75" customHeight="1">
      <c r="A238" s="44">
        <v>277</v>
      </c>
      <c r="B238" s="28">
        <v>43373</v>
      </c>
      <c r="C238" s="27" t="s">
        <v>822</v>
      </c>
      <c r="D238" s="52"/>
      <c r="F238" s="34"/>
      <c r="G238" s="34"/>
      <c r="H238" s="30">
        <v>1245.5999999999999</v>
      </c>
      <c r="I238" s="43"/>
      <c r="J238" s="43" t="s">
        <v>87</v>
      </c>
      <c r="K238" s="43"/>
      <c r="L238" s="43"/>
      <c r="M238" s="43"/>
      <c r="N238" s="43" t="s">
        <v>688</v>
      </c>
      <c r="O238" s="140"/>
      <c r="P238" s="31">
        <v>5397</v>
      </c>
      <c r="Q238" s="31">
        <v>189334.2</v>
      </c>
      <c r="R238" s="31">
        <v>194731.2</v>
      </c>
    </row>
    <row r="239" spans="1:18" ht="15.75" customHeight="1">
      <c r="A239" s="44">
        <v>277</v>
      </c>
      <c r="B239" s="28">
        <v>43373</v>
      </c>
      <c r="C239" s="27" t="s">
        <v>1322</v>
      </c>
      <c r="D239" s="52"/>
      <c r="F239" s="34"/>
      <c r="G239" s="34"/>
      <c r="H239" s="30">
        <v>200.61</v>
      </c>
      <c r="I239" s="43"/>
      <c r="J239" s="43" t="s">
        <v>87</v>
      </c>
      <c r="K239" s="43"/>
      <c r="L239" s="43"/>
      <c r="M239" s="43"/>
      <c r="N239" s="43" t="s">
        <v>688</v>
      </c>
      <c r="O239" s="140"/>
      <c r="P239" s="31">
        <v>5397</v>
      </c>
      <c r="Q239" s="31">
        <v>189334.2</v>
      </c>
      <c r="R239" s="31">
        <v>194731.2</v>
      </c>
    </row>
    <row r="240" spans="1:18" ht="15.75" customHeight="1">
      <c r="A240" s="44">
        <v>277</v>
      </c>
      <c r="B240" s="28">
        <v>43374</v>
      </c>
      <c r="C240" s="27" t="s">
        <v>1296</v>
      </c>
      <c r="D240" s="52"/>
      <c r="F240" s="34">
        <v>2749</v>
      </c>
      <c r="G240" s="34"/>
      <c r="H240" s="30"/>
      <c r="I240" s="43" t="s">
        <v>91</v>
      </c>
      <c r="J240" s="43" t="s">
        <v>87</v>
      </c>
      <c r="K240" s="51" t="s">
        <v>791</v>
      </c>
      <c r="L240" s="43">
        <v>73</v>
      </c>
      <c r="M240" s="43"/>
      <c r="N240" s="43" t="s">
        <v>688</v>
      </c>
      <c r="O240" s="140"/>
      <c r="P240" s="31">
        <v>1042.9800000000396</v>
      </c>
      <c r="Q240" s="31">
        <v>193688.21999999997</v>
      </c>
      <c r="R240" s="31">
        <v>194731.2</v>
      </c>
    </row>
    <row r="241" spans="1:18" ht="15.75" customHeight="1">
      <c r="A241" s="44">
        <v>277</v>
      </c>
      <c r="B241" s="28">
        <v>43377</v>
      </c>
      <c r="C241" s="27" t="s">
        <v>1635</v>
      </c>
      <c r="D241" s="52"/>
      <c r="F241" s="34">
        <v>716.52</v>
      </c>
      <c r="G241" s="34"/>
      <c r="H241" s="30"/>
      <c r="I241" s="43" t="s">
        <v>91</v>
      </c>
      <c r="J241" s="43" t="s">
        <v>87</v>
      </c>
      <c r="K241" s="43"/>
      <c r="L241" s="43"/>
      <c r="M241" s="43"/>
      <c r="N241" s="43" t="s">
        <v>688</v>
      </c>
      <c r="O241" s="140"/>
      <c r="P241" s="31">
        <v>4180.6800000000221</v>
      </c>
      <c r="Q241" s="31">
        <v>190550.52</v>
      </c>
      <c r="R241" s="31">
        <v>194731.2</v>
      </c>
    </row>
    <row r="242" spans="1:18" ht="15.75" customHeight="1">
      <c r="A242" s="44">
        <v>277</v>
      </c>
      <c r="B242" s="28">
        <v>43377</v>
      </c>
      <c r="C242" s="27" t="s">
        <v>825</v>
      </c>
      <c r="D242" s="52"/>
      <c r="F242" s="34">
        <v>134.09</v>
      </c>
      <c r="G242" s="34"/>
      <c r="H242" s="30"/>
      <c r="I242" s="43" t="s">
        <v>91</v>
      </c>
      <c r="J242" s="43" t="s">
        <v>87</v>
      </c>
      <c r="K242" s="43"/>
      <c r="L242" s="43"/>
      <c r="M242" s="43"/>
      <c r="N242" s="43" t="s">
        <v>688</v>
      </c>
      <c r="O242" s="140"/>
      <c r="P242" s="31">
        <v>4046.5900000000256</v>
      </c>
      <c r="Q242" s="31">
        <v>190684.61</v>
      </c>
      <c r="R242" s="31">
        <v>194731.2</v>
      </c>
    </row>
    <row r="243" spans="1:18" ht="15.75" customHeight="1">
      <c r="A243" s="44">
        <v>277</v>
      </c>
      <c r="B243" s="28">
        <v>43384</v>
      </c>
      <c r="C243" s="27" t="s">
        <v>4765</v>
      </c>
      <c r="D243" s="52"/>
      <c r="F243" s="34">
        <v>200</v>
      </c>
      <c r="G243" s="34"/>
      <c r="H243" s="30"/>
      <c r="I243" s="43" t="s">
        <v>91</v>
      </c>
      <c r="J243" s="43" t="s">
        <v>87</v>
      </c>
      <c r="K243" s="43" t="s">
        <v>830</v>
      </c>
      <c r="L243" s="43">
        <v>298</v>
      </c>
      <c r="M243" s="43"/>
      <c r="N243" s="43" t="s">
        <v>688</v>
      </c>
      <c r="O243" s="140"/>
      <c r="P243" s="31">
        <v>3791.9800000000396</v>
      </c>
      <c r="Q243" s="31">
        <v>190939.21999999997</v>
      </c>
      <c r="R243" s="31">
        <v>194731.2</v>
      </c>
    </row>
    <row r="244" spans="1:18" ht="15.75" customHeight="1">
      <c r="A244" s="44">
        <v>277</v>
      </c>
      <c r="B244" s="28">
        <v>43393</v>
      </c>
      <c r="C244" s="27" t="s">
        <v>1672</v>
      </c>
      <c r="D244" s="52"/>
      <c r="F244" s="34">
        <v>54.61</v>
      </c>
      <c r="G244" s="34"/>
      <c r="H244" s="30"/>
      <c r="I244" s="43" t="s">
        <v>91</v>
      </c>
      <c r="J244" s="43" t="s">
        <v>87</v>
      </c>
      <c r="K244" s="43"/>
      <c r="L244" s="43"/>
      <c r="M244" s="43"/>
      <c r="N244" s="43" t="s">
        <v>688</v>
      </c>
      <c r="O244" s="140"/>
      <c r="P244" s="31">
        <v>3991.9800000000396</v>
      </c>
      <c r="Q244" s="31">
        <v>190739.21999999997</v>
      </c>
      <c r="R244" s="31">
        <v>194731.2</v>
      </c>
    </row>
    <row r="245" spans="1:18" ht="15.75" customHeight="1">
      <c r="A245" s="44">
        <v>277</v>
      </c>
      <c r="B245" s="28">
        <v>43397</v>
      </c>
      <c r="C245" s="27" t="s">
        <v>4428</v>
      </c>
      <c r="D245" s="52"/>
      <c r="F245" s="34">
        <v>619.03</v>
      </c>
      <c r="G245" s="34"/>
      <c r="H245" s="30"/>
      <c r="I245" s="43" t="s">
        <v>89</v>
      </c>
      <c r="J245" s="43" t="s">
        <v>87</v>
      </c>
      <c r="K245" s="43" t="s">
        <v>793</v>
      </c>
      <c r="L245" s="43"/>
      <c r="M245" s="43"/>
      <c r="N245" s="43" t="s">
        <v>688</v>
      </c>
      <c r="O245" s="140"/>
      <c r="P245" s="31">
        <v>423.95000000004075</v>
      </c>
      <c r="Q245" s="31">
        <v>194307.24999999997</v>
      </c>
      <c r="R245" s="31">
        <v>194731.2</v>
      </c>
    </row>
    <row r="246" spans="1:18" ht="15.75" customHeight="1">
      <c r="A246" s="44">
        <v>277</v>
      </c>
      <c r="B246" s="28">
        <v>43404</v>
      </c>
      <c r="C246" s="27" t="s">
        <v>4242</v>
      </c>
      <c r="D246" s="52"/>
      <c r="F246" s="34"/>
      <c r="G246" s="34"/>
      <c r="H246" s="30">
        <v>45.51</v>
      </c>
      <c r="I246" s="43"/>
      <c r="J246" s="43" t="s">
        <v>87</v>
      </c>
      <c r="K246" s="43"/>
      <c r="L246" s="43"/>
      <c r="N246" s="43" t="s">
        <v>688</v>
      </c>
      <c r="O246" s="140"/>
      <c r="P246" s="31">
        <v>-1222.5699999999779</v>
      </c>
      <c r="Q246" s="31">
        <v>196085.77</v>
      </c>
      <c r="R246" s="31">
        <v>194863.2</v>
      </c>
    </row>
    <row r="247" spans="1:18" ht="15.75" customHeight="1">
      <c r="A247" s="44">
        <v>277</v>
      </c>
      <c r="B247" s="28">
        <v>43410</v>
      </c>
      <c r="C247" s="27" t="s">
        <v>1675</v>
      </c>
      <c r="D247" s="52"/>
      <c r="F247" s="34">
        <v>508.92</v>
      </c>
      <c r="G247" s="34"/>
      <c r="H247" s="30"/>
      <c r="I247" s="43"/>
      <c r="J247" s="43" t="s">
        <v>87</v>
      </c>
      <c r="M247" s="43"/>
      <c r="N247" s="43" t="s">
        <v>688</v>
      </c>
      <c r="O247" s="140"/>
      <c r="P247" s="31">
        <v>-84.96999999997206</v>
      </c>
      <c r="Q247" s="31">
        <v>194816.16999999998</v>
      </c>
      <c r="R247" s="31">
        <v>194731.2</v>
      </c>
    </row>
    <row r="248" spans="1:18" ht="15.75" customHeight="1">
      <c r="A248" s="44">
        <v>277</v>
      </c>
      <c r="B248" s="28">
        <v>43410</v>
      </c>
      <c r="C248" s="27" t="s">
        <v>795</v>
      </c>
      <c r="D248" s="52"/>
      <c r="F248" s="34">
        <v>95.95</v>
      </c>
      <c r="G248" s="34"/>
      <c r="H248" s="30"/>
      <c r="I248" s="43"/>
      <c r="J248" s="43" t="s">
        <v>87</v>
      </c>
      <c r="M248" s="43"/>
      <c r="N248" s="43" t="s">
        <v>688</v>
      </c>
      <c r="O248" s="140"/>
      <c r="P248" s="31">
        <v>-180.9199999999837</v>
      </c>
      <c r="Q248" s="31">
        <v>194912.12</v>
      </c>
      <c r="R248" s="31">
        <v>194731.2</v>
      </c>
    </row>
    <row r="249" spans="1:18" ht="15.75" customHeight="1">
      <c r="A249" s="44">
        <v>277</v>
      </c>
      <c r="B249" s="28">
        <v>43412</v>
      </c>
      <c r="C249" s="27" t="s">
        <v>4766</v>
      </c>
      <c r="D249" s="52"/>
      <c r="F249" s="34">
        <v>550</v>
      </c>
      <c r="G249" s="34"/>
      <c r="H249" s="30"/>
      <c r="I249" s="43"/>
      <c r="J249" s="43" t="s">
        <v>87</v>
      </c>
      <c r="K249" s="43" t="s">
        <v>1391</v>
      </c>
      <c r="L249" s="43">
        <v>4</v>
      </c>
      <c r="N249" s="43" t="s">
        <v>688</v>
      </c>
      <c r="O249" s="140"/>
      <c r="P249" s="31">
        <v>-769.56999999997788</v>
      </c>
      <c r="Q249" s="31">
        <v>195500.77</v>
      </c>
      <c r="R249" s="31">
        <v>194731.2</v>
      </c>
    </row>
    <row r="250" spans="1:18" ht="15.75" customHeight="1">
      <c r="A250" s="44">
        <v>277</v>
      </c>
      <c r="B250" s="28">
        <v>43418</v>
      </c>
      <c r="C250" s="27" t="s">
        <v>4767</v>
      </c>
      <c r="D250" s="52"/>
      <c r="F250" s="34"/>
      <c r="G250" s="34"/>
      <c r="H250" s="30">
        <v>45.51</v>
      </c>
      <c r="I250" s="43"/>
      <c r="J250" s="43" t="s">
        <v>87</v>
      </c>
      <c r="M250" s="43"/>
      <c r="N250" s="43" t="s">
        <v>688</v>
      </c>
      <c r="O250" s="140"/>
      <c r="P250" s="31">
        <v>-769.56999999997788</v>
      </c>
      <c r="Q250" s="31">
        <v>195500.77</v>
      </c>
      <c r="R250" s="31">
        <v>194731.2</v>
      </c>
    </row>
    <row r="251" spans="1:18" ht="15.75" customHeight="1">
      <c r="A251" s="44">
        <v>277</v>
      </c>
      <c r="B251" s="28">
        <v>43424</v>
      </c>
      <c r="C251" s="27" t="s">
        <v>839</v>
      </c>
      <c r="D251" s="52"/>
      <c r="F251" s="34">
        <v>38.65</v>
      </c>
      <c r="G251" s="34"/>
      <c r="H251" s="30"/>
      <c r="I251" s="43"/>
      <c r="J251" s="43" t="s">
        <v>87</v>
      </c>
      <c r="M251" s="43"/>
      <c r="N251" s="43" t="s">
        <v>688</v>
      </c>
      <c r="O251" s="140"/>
      <c r="P251" s="31">
        <v>-219.56999999997788</v>
      </c>
      <c r="Q251" s="31">
        <v>194950.77</v>
      </c>
      <c r="R251" s="31">
        <v>194731.2</v>
      </c>
    </row>
    <row r="252" spans="1:18" ht="15.75" customHeight="1">
      <c r="A252" s="44">
        <v>277</v>
      </c>
      <c r="B252" s="28">
        <v>43424</v>
      </c>
      <c r="C252" s="27" t="s">
        <v>840</v>
      </c>
      <c r="D252" s="52"/>
      <c r="F252" s="34">
        <v>585</v>
      </c>
      <c r="G252" s="34"/>
      <c r="H252" s="30"/>
      <c r="I252" s="43"/>
      <c r="J252" s="43" t="s">
        <v>87</v>
      </c>
      <c r="K252" s="43" t="s">
        <v>841</v>
      </c>
      <c r="L252" s="43">
        <v>1729</v>
      </c>
      <c r="N252" s="43" t="s">
        <v>688</v>
      </c>
      <c r="O252" s="140"/>
      <c r="P252" s="31">
        <v>-1222.5699999999779</v>
      </c>
      <c r="Q252" s="31">
        <v>196085.77</v>
      </c>
      <c r="R252" s="31">
        <v>194863.2</v>
      </c>
    </row>
    <row r="253" spans="1:18" ht="15.75" customHeight="1">
      <c r="A253" s="44">
        <v>277</v>
      </c>
      <c r="B253" s="28">
        <v>43424</v>
      </c>
      <c r="C253" s="27" t="s">
        <v>4768</v>
      </c>
      <c r="D253" s="52"/>
      <c r="F253" s="34"/>
      <c r="G253" s="34">
        <v>132</v>
      </c>
      <c r="H253" s="30"/>
      <c r="I253" s="43"/>
      <c r="J253" s="43" t="s">
        <v>87</v>
      </c>
      <c r="M253" s="43"/>
      <c r="N253" s="43" t="s">
        <v>688</v>
      </c>
      <c r="O253" s="140"/>
      <c r="P253" s="31">
        <v>-637.56999999997788</v>
      </c>
      <c r="Q253" s="31">
        <v>195500.77</v>
      </c>
      <c r="R253" s="31">
        <v>194863.2</v>
      </c>
    </row>
    <row r="254" spans="1:18" ht="15.75" customHeight="1">
      <c r="A254" s="44">
        <v>277</v>
      </c>
      <c r="B254" s="28">
        <v>43429</v>
      </c>
      <c r="C254" s="27" t="s">
        <v>842</v>
      </c>
      <c r="D254" s="52"/>
      <c r="F254" s="34"/>
      <c r="G254" s="34"/>
      <c r="H254" s="30">
        <v>1246.8</v>
      </c>
      <c r="I254" s="43"/>
      <c r="J254" s="43" t="s">
        <v>87</v>
      </c>
      <c r="K254" s="43"/>
      <c r="L254" s="43"/>
      <c r="N254" s="43" t="s">
        <v>688</v>
      </c>
      <c r="O254" s="140"/>
      <c r="P254" s="31">
        <v>-1222.5699999999779</v>
      </c>
      <c r="Q254" s="31">
        <v>196085.77</v>
      </c>
      <c r="R254" s="31">
        <v>194863.2</v>
      </c>
    </row>
    <row r="255" spans="1:18" ht="15.75" customHeight="1">
      <c r="A255" s="44">
        <v>277</v>
      </c>
      <c r="B255" s="28">
        <v>43429</v>
      </c>
      <c r="C255" s="27" t="s">
        <v>843</v>
      </c>
      <c r="D255" s="52"/>
      <c r="F255" s="34"/>
      <c r="G255" s="34"/>
      <c r="H255" s="30">
        <v>274.89999999999998</v>
      </c>
      <c r="I255" s="43"/>
      <c r="J255" s="43" t="s">
        <v>87</v>
      </c>
      <c r="K255" s="43"/>
      <c r="L255" s="43"/>
      <c r="N255" s="43" t="s">
        <v>688</v>
      </c>
      <c r="O255" s="140"/>
      <c r="P255" s="31">
        <v>-1222.5699999999779</v>
      </c>
      <c r="Q255" s="31">
        <v>196085.77</v>
      </c>
      <c r="R255" s="31">
        <v>194863.2</v>
      </c>
    </row>
    <row r="256" spans="1:18" ht="15.75" customHeight="1">
      <c r="A256" s="44">
        <v>277</v>
      </c>
      <c r="B256" s="28">
        <v>43433</v>
      </c>
      <c r="C256" s="27" t="s">
        <v>4769</v>
      </c>
      <c r="D256" s="52"/>
      <c r="F256" s="38">
        <v>580</v>
      </c>
      <c r="G256" s="34"/>
      <c r="H256" s="30"/>
      <c r="I256" s="43"/>
      <c r="J256" s="43" t="s">
        <v>87</v>
      </c>
      <c r="K256" s="43" t="s">
        <v>4770</v>
      </c>
      <c r="L256" s="43">
        <v>604</v>
      </c>
      <c r="N256" s="43" t="s">
        <v>688</v>
      </c>
      <c r="O256" s="140"/>
      <c r="P256" s="31">
        <v>-1802.5699999999779</v>
      </c>
      <c r="Q256" s="31">
        <v>196665.77</v>
      </c>
      <c r="R256" s="31">
        <v>194863.2</v>
      </c>
    </row>
    <row r="257" spans="1:18" ht="15.75" customHeight="1">
      <c r="A257" s="44">
        <v>277</v>
      </c>
      <c r="B257" s="28">
        <v>43433</v>
      </c>
      <c r="C257" s="27" t="s">
        <v>1734</v>
      </c>
      <c r="D257" s="52"/>
      <c r="F257" s="34">
        <v>26.04</v>
      </c>
      <c r="G257" s="34"/>
      <c r="H257" s="30"/>
      <c r="I257" s="43" t="s">
        <v>89</v>
      </c>
      <c r="J257" s="43" t="s">
        <v>87</v>
      </c>
      <c r="K257" s="43" t="s">
        <v>298</v>
      </c>
      <c r="N257" s="43" t="s">
        <v>688</v>
      </c>
      <c r="O257" s="140"/>
      <c r="P257" s="31">
        <v>-2219.289999999979</v>
      </c>
      <c r="Q257" s="31">
        <v>197082.49</v>
      </c>
      <c r="R257" s="31">
        <v>194863.2</v>
      </c>
    </row>
    <row r="258" spans="1:18" ht="15.75" customHeight="1">
      <c r="A258" s="44">
        <v>277</v>
      </c>
      <c r="B258" s="28">
        <v>43434</v>
      </c>
      <c r="C258" s="27" t="s">
        <v>4771</v>
      </c>
      <c r="D258" s="52"/>
      <c r="F258" s="34"/>
      <c r="G258" s="34"/>
      <c r="H258" s="30">
        <v>45.51</v>
      </c>
      <c r="I258" s="43"/>
      <c r="J258" s="43" t="s">
        <v>87</v>
      </c>
      <c r="K258" s="43"/>
      <c r="N258" s="43" t="s">
        <v>688</v>
      </c>
      <c r="O258" s="140"/>
      <c r="P258" s="31">
        <v>7327.210000000021</v>
      </c>
      <c r="Q258" s="31">
        <v>201535.99</v>
      </c>
      <c r="R258" s="31">
        <v>208863.2</v>
      </c>
    </row>
    <row r="259" spans="1:18" ht="15.75" customHeight="1">
      <c r="A259" s="44">
        <v>277</v>
      </c>
      <c r="B259" s="28">
        <v>43436</v>
      </c>
      <c r="C259" s="27" t="s">
        <v>855</v>
      </c>
      <c r="D259" s="52"/>
      <c r="F259" s="34"/>
      <c r="G259" s="34">
        <v>6000</v>
      </c>
      <c r="H259" s="30"/>
      <c r="I259" s="43" t="s">
        <v>91</v>
      </c>
      <c r="J259" s="43" t="s">
        <v>87</v>
      </c>
      <c r="K259" s="43"/>
      <c r="N259" s="43" t="s">
        <v>688</v>
      </c>
      <c r="O259" s="140"/>
      <c r="P259" s="31">
        <v>3461.710000000021</v>
      </c>
      <c r="Q259" s="31">
        <v>197401.49</v>
      </c>
      <c r="R259" s="31">
        <v>200863.2</v>
      </c>
    </row>
    <row r="260" spans="1:18" ht="15.75" customHeight="1">
      <c r="A260" s="44">
        <v>277</v>
      </c>
      <c r="B260" s="28">
        <v>43437</v>
      </c>
      <c r="C260" s="27" t="s">
        <v>164</v>
      </c>
      <c r="D260" s="52"/>
      <c r="F260" s="34">
        <v>254.44</v>
      </c>
      <c r="G260" s="34"/>
      <c r="H260" s="30"/>
      <c r="I260" s="43" t="s">
        <v>91</v>
      </c>
      <c r="J260" s="43" t="s">
        <v>87</v>
      </c>
      <c r="K260" s="43"/>
      <c r="N260" s="43" t="s">
        <v>688</v>
      </c>
      <c r="O260" s="140"/>
      <c r="P260" s="31">
        <v>-2057.0099999999802</v>
      </c>
      <c r="Q260" s="31">
        <v>196920.21</v>
      </c>
      <c r="R260" s="31">
        <v>194863.2</v>
      </c>
    </row>
    <row r="261" spans="1:18" ht="15.75" customHeight="1">
      <c r="A261" s="44">
        <v>277</v>
      </c>
      <c r="B261" s="28">
        <v>43437</v>
      </c>
      <c r="C261" s="27" t="s">
        <v>4772</v>
      </c>
      <c r="D261" s="52"/>
      <c r="F261" s="34">
        <v>3334.5</v>
      </c>
      <c r="G261" s="34"/>
      <c r="H261" s="30"/>
      <c r="I261" s="43" t="s">
        <v>91</v>
      </c>
      <c r="J261" s="43" t="s">
        <v>87</v>
      </c>
      <c r="K261" s="43"/>
      <c r="N261" s="43" t="s">
        <v>688</v>
      </c>
      <c r="O261" s="140"/>
      <c r="P261" s="31">
        <v>2127.210000000021</v>
      </c>
      <c r="Q261" s="31">
        <v>200735.99</v>
      </c>
      <c r="R261" s="31">
        <v>202863.2</v>
      </c>
    </row>
    <row r="262" spans="1:18" ht="15.75" customHeight="1">
      <c r="A262" s="44">
        <v>277</v>
      </c>
      <c r="B262" s="28">
        <v>43437</v>
      </c>
      <c r="C262" s="27" t="s">
        <v>163</v>
      </c>
      <c r="D262" s="52"/>
      <c r="F262" s="34">
        <v>48</v>
      </c>
      <c r="G262" s="34"/>
      <c r="H262" s="30"/>
      <c r="I262" s="43" t="s">
        <v>91</v>
      </c>
      <c r="J262" s="43" t="s">
        <v>87</v>
      </c>
      <c r="K262" s="43"/>
      <c r="N262" s="43" t="s">
        <v>688</v>
      </c>
      <c r="O262" s="140"/>
      <c r="P262" s="31">
        <v>-2168.8099999999686</v>
      </c>
      <c r="Q262" s="31">
        <v>197032.00999999998</v>
      </c>
      <c r="R262" s="31">
        <v>194863.2</v>
      </c>
    </row>
    <row r="263" spans="1:18" ht="15.75" customHeight="1">
      <c r="A263" s="44">
        <v>277</v>
      </c>
      <c r="B263" s="28">
        <v>43437</v>
      </c>
      <c r="C263" s="27" t="s">
        <v>855</v>
      </c>
      <c r="D263" s="52"/>
      <c r="F263" s="34"/>
      <c r="G263" s="34">
        <v>2000</v>
      </c>
      <c r="H263" s="30"/>
      <c r="I263" s="43" t="s">
        <v>91</v>
      </c>
      <c r="J263" s="43" t="s">
        <v>87</v>
      </c>
      <c r="K263" s="43"/>
      <c r="N263" s="43" t="s">
        <v>688</v>
      </c>
      <c r="O263" s="140"/>
      <c r="P263" s="31">
        <v>5461.710000000021</v>
      </c>
      <c r="Q263" s="31">
        <v>197401.49</v>
      </c>
      <c r="R263" s="31">
        <v>202863.2</v>
      </c>
    </row>
    <row r="264" spans="1:18" ht="15.75" customHeight="1">
      <c r="A264" s="44">
        <v>277</v>
      </c>
      <c r="B264" s="28">
        <v>43437</v>
      </c>
      <c r="C264" s="27" t="s">
        <v>162</v>
      </c>
      <c r="D264" s="52"/>
      <c r="F264" s="34">
        <v>63.8</v>
      </c>
      <c r="G264" s="34"/>
      <c r="H264" s="30"/>
      <c r="I264" s="43" t="s">
        <v>91</v>
      </c>
      <c r="J264" s="43" t="s">
        <v>87</v>
      </c>
      <c r="K264" s="43"/>
      <c r="N264" s="43" t="s">
        <v>688</v>
      </c>
      <c r="O264" s="140"/>
      <c r="P264" s="31">
        <v>-2120.8099999999686</v>
      </c>
      <c r="Q264" s="31">
        <v>196984.00999999998</v>
      </c>
      <c r="R264" s="31">
        <v>194863.2</v>
      </c>
    </row>
    <row r="265" spans="1:18" ht="15.75" customHeight="1">
      <c r="A265" s="44">
        <v>277</v>
      </c>
      <c r="B265" s="28">
        <v>43437</v>
      </c>
      <c r="C265" s="27" t="s">
        <v>4773</v>
      </c>
      <c r="D265" s="52"/>
      <c r="F265" s="34">
        <v>319</v>
      </c>
      <c r="G265" s="34"/>
      <c r="H265" s="30"/>
      <c r="I265" s="43" t="s">
        <v>89</v>
      </c>
      <c r="J265" s="43" t="s">
        <v>87</v>
      </c>
      <c r="K265" s="43" t="s">
        <v>1017</v>
      </c>
      <c r="L265" s="43">
        <v>9008</v>
      </c>
      <c r="N265" s="43" t="s">
        <v>688</v>
      </c>
      <c r="O265" s="140"/>
      <c r="P265" s="31">
        <v>-2538.289999999979</v>
      </c>
      <c r="Q265" s="31">
        <v>197401.49</v>
      </c>
      <c r="R265" s="31">
        <v>194863.2</v>
      </c>
    </row>
    <row r="266" spans="1:18" ht="15.75" customHeight="1">
      <c r="A266" s="44">
        <v>277</v>
      </c>
      <c r="B266" s="28">
        <v>43437</v>
      </c>
      <c r="C266" s="27" t="s">
        <v>4774</v>
      </c>
      <c r="D266" s="52"/>
      <c r="F266" s="34">
        <v>800</v>
      </c>
      <c r="G266" s="34"/>
      <c r="H266" s="30"/>
      <c r="I266" s="43" t="s">
        <v>91</v>
      </c>
      <c r="J266" s="43" t="s">
        <v>87</v>
      </c>
      <c r="K266" s="43" t="s">
        <v>832</v>
      </c>
      <c r="L266" s="168"/>
      <c r="N266" s="43" t="s">
        <v>688</v>
      </c>
      <c r="O266" s="140"/>
      <c r="P266" s="31">
        <v>1327.210000000021</v>
      </c>
      <c r="Q266" s="31">
        <v>201535.99</v>
      </c>
      <c r="R266" s="31">
        <v>202863.2</v>
      </c>
    </row>
    <row r="267" spans="1:18" ht="15.75" customHeight="1">
      <c r="A267" s="44">
        <v>277</v>
      </c>
      <c r="B267" s="28">
        <v>43447</v>
      </c>
      <c r="C267" s="27" t="s">
        <v>855</v>
      </c>
      <c r="D267" s="52"/>
      <c r="F267" s="34"/>
      <c r="G267" s="34">
        <v>6000</v>
      </c>
      <c r="H267" s="30"/>
      <c r="I267" s="43" t="s">
        <v>91</v>
      </c>
      <c r="J267" s="43" t="s">
        <v>87</v>
      </c>
      <c r="K267" s="43"/>
      <c r="N267" s="43" t="s">
        <v>688</v>
      </c>
      <c r="O267" s="140"/>
      <c r="P267" s="31">
        <v>7327.210000000021</v>
      </c>
      <c r="Q267" s="31">
        <v>201535.99</v>
      </c>
      <c r="R267" s="31">
        <v>208863.2</v>
      </c>
    </row>
    <row r="268" spans="1:18" ht="15.75" customHeight="1">
      <c r="A268" s="44">
        <v>277</v>
      </c>
      <c r="B268" s="28">
        <v>43454</v>
      </c>
      <c r="C268" s="27" t="s">
        <v>201</v>
      </c>
      <c r="D268" s="52"/>
      <c r="F268" s="38">
        <v>24.44</v>
      </c>
      <c r="G268" s="34"/>
      <c r="H268" s="30"/>
      <c r="I268" s="43" t="s">
        <v>91</v>
      </c>
      <c r="J268" s="43" t="s">
        <v>87</v>
      </c>
      <c r="K268" s="43"/>
      <c r="N268" s="43" t="s">
        <v>688</v>
      </c>
      <c r="O268" s="140"/>
      <c r="P268" s="31">
        <v>-2193.2499999999709</v>
      </c>
      <c r="Q268" s="31">
        <v>197056.44999999998</v>
      </c>
      <c r="R268" s="31">
        <v>194863.2</v>
      </c>
    </row>
    <row r="269" spans="1:18" ht="15.75" customHeight="1">
      <c r="A269" s="44">
        <v>277</v>
      </c>
      <c r="B269" s="28">
        <v>43465</v>
      </c>
      <c r="C269" s="27" t="s">
        <v>4775</v>
      </c>
      <c r="D269" s="52"/>
      <c r="F269" s="34"/>
      <c r="G269" s="34"/>
      <c r="H269" s="30">
        <v>45.51</v>
      </c>
      <c r="I269" s="43"/>
      <c r="J269" s="43" t="s">
        <v>87</v>
      </c>
      <c r="K269" s="43"/>
      <c r="N269" s="43" t="s">
        <v>688</v>
      </c>
      <c r="O269" s="140"/>
      <c r="P269" s="31">
        <v>7327.210000000021</v>
      </c>
      <c r="Q269" s="31">
        <v>201535.99</v>
      </c>
      <c r="R269" s="31">
        <v>208863.2</v>
      </c>
    </row>
    <row r="270" spans="1:18" ht="15.75" customHeight="1">
      <c r="A270" s="44">
        <v>277</v>
      </c>
      <c r="B270" s="28">
        <v>43468</v>
      </c>
      <c r="C270" s="27" t="s">
        <v>203</v>
      </c>
      <c r="D270" s="52"/>
      <c r="F270" s="308">
        <v>415.08</v>
      </c>
      <c r="G270" s="34"/>
      <c r="H270" s="30"/>
      <c r="I270" s="43" t="s">
        <v>91</v>
      </c>
      <c r="J270" s="43" t="s">
        <v>87</v>
      </c>
      <c r="K270" s="43"/>
      <c r="N270" s="43" t="s">
        <v>688</v>
      </c>
      <c r="O270" s="140"/>
      <c r="P270" s="31">
        <v>6912.1300000000338</v>
      </c>
      <c r="Q270" s="31">
        <v>201951.06999999998</v>
      </c>
      <c r="R270" s="31">
        <v>208863.2</v>
      </c>
    </row>
    <row r="271" spans="1:18" ht="15.75" customHeight="1">
      <c r="A271" s="44">
        <v>277</v>
      </c>
      <c r="B271" s="28">
        <v>43468</v>
      </c>
      <c r="C271" s="27" t="s">
        <v>202</v>
      </c>
      <c r="D271" s="52"/>
      <c r="F271" s="38">
        <v>76.77</v>
      </c>
      <c r="G271" s="34"/>
      <c r="H271" s="30"/>
      <c r="I271" s="43" t="s">
        <v>91</v>
      </c>
      <c r="J271" s="43" t="s">
        <v>87</v>
      </c>
      <c r="K271" s="43"/>
      <c r="N271" s="43" t="s">
        <v>688</v>
      </c>
      <c r="O271" s="140"/>
      <c r="P271" s="31">
        <v>6835.3600000000442</v>
      </c>
      <c r="Q271" s="31">
        <v>202027.83999999997</v>
      </c>
      <c r="R271" s="31">
        <v>208863.2</v>
      </c>
    </row>
    <row r="272" spans="1:18" ht="15.75" customHeight="1">
      <c r="A272" s="44">
        <v>277</v>
      </c>
      <c r="B272" s="28">
        <v>43473</v>
      </c>
      <c r="C272" s="27" t="s">
        <v>854</v>
      </c>
      <c r="D272" s="52"/>
      <c r="F272" s="34"/>
      <c r="G272" s="34"/>
      <c r="H272" s="30">
        <v>1241.2</v>
      </c>
      <c r="I272" s="43"/>
      <c r="J272" s="43" t="s">
        <v>87</v>
      </c>
      <c r="K272" s="43"/>
      <c r="N272" s="43" t="s">
        <v>688</v>
      </c>
      <c r="O272" s="140"/>
      <c r="P272" s="31">
        <v>6804.5900000000547</v>
      </c>
      <c r="Q272" s="31">
        <v>202058.60999999996</v>
      </c>
      <c r="R272" s="31">
        <v>208863.2</v>
      </c>
    </row>
    <row r="273" spans="1:18" ht="15.75" customHeight="1">
      <c r="A273" s="44">
        <v>277</v>
      </c>
      <c r="B273" s="28">
        <v>43473</v>
      </c>
      <c r="C273" s="27" t="s">
        <v>4776</v>
      </c>
      <c r="D273" s="52"/>
      <c r="F273" s="38">
        <v>248.32</v>
      </c>
      <c r="G273" s="34"/>
      <c r="H273" s="30"/>
      <c r="I273" s="43" t="s">
        <v>89</v>
      </c>
      <c r="J273" s="43" t="s">
        <v>87</v>
      </c>
      <c r="K273" s="43"/>
      <c r="N273" s="43" t="s">
        <v>688</v>
      </c>
      <c r="O273" s="140"/>
      <c r="P273" s="31">
        <v>6556.2700000000477</v>
      </c>
      <c r="Q273" s="31">
        <v>202306.92999999996</v>
      </c>
      <c r="R273" s="31">
        <v>208863.2</v>
      </c>
    </row>
    <row r="274" spans="1:18" ht="15.75" customHeight="1">
      <c r="A274" s="44">
        <v>277</v>
      </c>
      <c r="B274" s="28">
        <v>43473</v>
      </c>
      <c r="C274" s="27" t="s">
        <v>3348</v>
      </c>
      <c r="D274" s="52"/>
      <c r="F274" s="34">
        <v>1053</v>
      </c>
      <c r="G274" s="34"/>
      <c r="H274" s="30"/>
      <c r="I274" s="43" t="s">
        <v>91</v>
      </c>
      <c r="J274" s="43" t="s">
        <v>87</v>
      </c>
      <c r="K274" s="43"/>
      <c r="L274" s="51"/>
      <c r="N274" s="43" t="s">
        <v>688</v>
      </c>
      <c r="O274" s="140"/>
      <c r="P274" s="31">
        <v>5503.2700000000477</v>
      </c>
      <c r="Q274" s="31">
        <v>203359.92999999996</v>
      </c>
      <c r="R274" s="31">
        <v>208863.2</v>
      </c>
    </row>
    <row r="275" spans="1:18" ht="15.75" customHeight="1">
      <c r="A275" s="44">
        <v>277</v>
      </c>
      <c r="B275" s="28">
        <v>43485</v>
      </c>
      <c r="C275" s="27" t="s">
        <v>3341</v>
      </c>
      <c r="D275" s="52"/>
      <c r="F275" s="38">
        <v>19.71</v>
      </c>
      <c r="G275" s="34"/>
      <c r="H275" s="30"/>
      <c r="I275" s="43"/>
      <c r="J275" s="43" t="s">
        <v>87</v>
      </c>
      <c r="K275" s="43"/>
      <c r="N275" s="43" t="s">
        <v>688</v>
      </c>
      <c r="O275" s="140"/>
      <c r="P275" s="31">
        <v>10581.160000000033</v>
      </c>
      <c r="Q275" s="31">
        <v>206682.03999999998</v>
      </c>
      <c r="R275" s="31">
        <v>217263.2</v>
      </c>
    </row>
    <row r="276" spans="1:18" ht="15.75" customHeight="1">
      <c r="A276" s="44">
        <v>277</v>
      </c>
      <c r="B276" s="28">
        <v>43485</v>
      </c>
      <c r="C276" s="27" t="s">
        <v>205</v>
      </c>
      <c r="D276" s="52"/>
      <c r="F276" s="38">
        <v>30.77</v>
      </c>
      <c r="G276" s="34"/>
      <c r="H276" s="30"/>
      <c r="I276" s="43" t="s">
        <v>91</v>
      </c>
      <c r="J276" s="43" t="s">
        <v>87</v>
      </c>
      <c r="K276" s="43"/>
      <c r="N276" s="43" t="s">
        <v>688</v>
      </c>
      <c r="O276" s="140"/>
      <c r="P276" s="31">
        <v>6804.5900000000547</v>
      </c>
      <c r="Q276" s="31">
        <v>202058.60999999996</v>
      </c>
      <c r="R276" s="31">
        <v>208863.2</v>
      </c>
    </row>
    <row r="277" spans="1:18" ht="15.75" customHeight="1">
      <c r="A277" s="44">
        <v>277</v>
      </c>
      <c r="B277" s="28">
        <v>43485</v>
      </c>
      <c r="C277" s="27" t="s">
        <v>4777</v>
      </c>
      <c r="D277" s="52"/>
      <c r="F277" s="38">
        <v>3000</v>
      </c>
      <c r="G277" s="34"/>
      <c r="H277" s="30"/>
      <c r="I277" s="43"/>
      <c r="J277" s="43" t="s">
        <v>87</v>
      </c>
      <c r="K277" s="43" t="s">
        <v>4778</v>
      </c>
      <c r="N277" s="43" t="s">
        <v>688</v>
      </c>
      <c r="O277" s="140"/>
      <c r="P277" s="31">
        <v>2503.2700000000477</v>
      </c>
      <c r="Q277" s="31">
        <v>206359.92999999996</v>
      </c>
      <c r="R277" s="31">
        <v>208863.2</v>
      </c>
    </row>
    <row r="278" spans="1:18" ht="15.75" customHeight="1">
      <c r="A278" s="44">
        <v>277</v>
      </c>
      <c r="B278" s="28">
        <v>43487</v>
      </c>
      <c r="C278" s="27" t="s">
        <v>859</v>
      </c>
      <c r="D278" s="52"/>
      <c r="F278" s="34"/>
      <c r="G278" s="34"/>
      <c r="H278" s="30">
        <v>190.48</v>
      </c>
      <c r="I278" s="43"/>
      <c r="J278" s="43" t="s">
        <v>87</v>
      </c>
      <c r="K278" s="43" t="s">
        <v>4779</v>
      </c>
      <c r="N278" s="43" t="s">
        <v>688</v>
      </c>
      <c r="O278" s="140"/>
      <c r="P278" s="31">
        <v>5503.2700000000477</v>
      </c>
      <c r="Q278" s="31">
        <v>203359.92999999996</v>
      </c>
      <c r="R278" s="31">
        <v>208863.2</v>
      </c>
    </row>
    <row r="279" spans="1:18" ht="15.75" customHeight="1">
      <c r="A279" s="44">
        <v>277</v>
      </c>
      <c r="B279" s="28">
        <v>43490</v>
      </c>
      <c r="C279" s="27" t="s">
        <v>4780</v>
      </c>
      <c r="D279" s="52"/>
      <c r="F279" s="34"/>
      <c r="G279" s="34">
        <v>8400</v>
      </c>
      <c r="H279" s="30"/>
      <c r="I279" s="43" t="s">
        <v>91</v>
      </c>
      <c r="J279" s="43" t="s">
        <v>87</v>
      </c>
      <c r="K279" s="43"/>
      <c r="N279" s="43" t="s">
        <v>688</v>
      </c>
      <c r="O279" s="140"/>
      <c r="P279" s="31">
        <v>10903.270000000048</v>
      </c>
      <c r="Q279" s="31">
        <v>206359.92999999996</v>
      </c>
      <c r="R279" s="31">
        <v>217263.2</v>
      </c>
    </row>
    <row r="280" spans="1:18" ht="15.75" customHeight="1">
      <c r="A280" s="44">
        <v>277</v>
      </c>
      <c r="B280" s="28">
        <v>43493</v>
      </c>
      <c r="C280" s="27" t="s">
        <v>4781</v>
      </c>
      <c r="D280" s="52"/>
      <c r="F280" s="38">
        <v>915.76</v>
      </c>
      <c r="G280" s="34"/>
      <c r="H280" s="30"/>
      <c r="I280" s="43" t="s">
        <v>89</v>
      </c>
      <c r="J280" s="43" t="s">
        <v>87</v>
      </c>
      <c r="K280" s="43"/>
      <c r="N280" s="43" t="s">
        <v>688</v>
      </c>
      <c r="O280" s="140"/>
      <c r="P280" s="31">
        <v>12515.400000000023</v>
      </c>
      <c r="Q280" s="31">
        <v>207597.8</v>
      </c>
      <c r="R280" s="31">
        <v>220113.2</v>
      </c>
    </row>
    <row r="281" spans="1:18" ht="15.75" customHeight="1">
      <c r="A281" s="44">
        <v>277</v>
      </c>
      <c r="B281" s="28">
        <v>43496</v>
      </c>
      <c r="C281" s="27" t="s">
        <v>4782</v>
      </c>
      <c r="D281" s="52"/>
      <c r="F281" s="34"/>
      <c r="G281" s="34"/>
      <c r="H281" s="30">
        <v>45.51</v>
      </c>
      <c r="I281" s="43"/>
      <c r="J281" s="43" t="s">
        <v>87</v>
      </c>
      <c r="K281" s="43"/>
      <c r="N281" s="43" t="s">
        <v>688</v>
      </c>
      <c r="O281" s="140"/>
      <c r="P281" s="31">
        <v>13431.160000000033</v>
      </c>
      <c r="Q281" s="31">
        <v>206682.03999999998</v>
      </c>
      <c r="R281" s="31">
        <v>220113.2</v>
      </c>
    </row>
    <row r="282" spans="1:18" ht="15.75" customHeight="1">
      <c r="A282" s="44">
        <v>277</v>
      </c>
      <c r="B282" s="28">
        <v>43498</v>
      </c>
      <c r="C282" s="27" t="s">
        <v>4783</v>
      </c>
      <c r="D282" s="52"/>
      <c r="F282" s="38">
        <v>8424</v>
      </c>
      <c r="G282" s="34"/>
      <c r="H282" s="30"/>
      <c r="I282" s="43" t="s">
        <v>89</v>
      </c>
      <c r="J282" s="43" t="s">
        <v>87</v>
      </c>
      <c r="K282" s="43"/>
      <c r="N282" s="43" t="s">
        <v>688</v>
      </c>
      <c r="O282" s="140"/>
      <c r="P282" s="31">
        <v>4091.4000000000233</v>
      </c>
      <c r="Q282" s="31">
        <v>216021.8</v>
      </c>
      <c r="R282" s="31">
        <v>220113.2</v>
      </c>
    </row>
    <row r="283" spans="1:18" ht="15.75" customHeight="1">
      <c r="A283" s="44">
        <v>277</v>
      </c>
      <c r="B283" s="28">
        <v>43503</v>
      </c>
      <c r="C283" s="27" t="s">
        <v>3339</v>
      </c>
      <c r="D283" s="52"/>
      <c r="F283" s="38">
        <v>254.42</v>
      </c>
      <c r="G283" s="34"/>
      <c r="H283" s="30"/>
      <c r="I283" s="43"/>
      <c r="J283" s="43" t="s">
        <v>87</v>
      </c>
      <c r="K283" s="43"/>
      <c r="N283" s="43" t="s">
        <v>688</v>
      </c>
      <c r="O283" s="140"/>
      <c r="P283" s="31">
        <v>10648.850000000035</v>
      </c>
      <c r="Q283" s="31">
        <v>206614.34999999998</v>
      </c>
      <c r="R283" s="31">
        <v>217263.2</v>
      </c>
    </row>
    <row r="284" spans="1:18" ht="15.75" customHeight="1">
      <c r="A284" s="44">
        <v>277</v>
      </c>
      <c r="B284" s="28">
        <v>43503</v>
      </c>
      <c r="C284" s="27" t="s">
        <v>3340</v>
      </c>
      <c r="D284" s="52"/>
      <c r="F284" s="38">
        <v>47.98</v>
      </c>
      <c r="G284" s="34"/>
      <c r="H284" s="30"/>
      <c r="I284" s="43"/>
      <c r="J284" s="43" t="s">
        <v>87</v>
      </c>
      <c r="K284" s="43"/>
      <c r="N284" s="43" t="s">
        <v>688</v>
      </c>
      <c r="O284" s="140"/>
      <c r="P284" s="31">
        <v>10600.870000000024</v>
      </c>
      <c r="Q284" s="31">
        <v>206662.33</v>
      </c>
      <c r="R284" s="31">
        <v>217263.2</v>
      </c>
    </row>
    <row r="285" spans="1:18" ht="15.75" customHeight="1">
      <c r="A285" s="44">
        <v>277</v>
      </c>
      <c r="B285" s="28">
        <v>43509</v>
      </c>
      <c r="C285" s="27" t="s">
        <v>4784</v>
      </c>
      <c r="D285" s="52"/>
      <c r="F285" s="34"/>
      <c r="G285" s="34">
        <v>2850</v>
      </c>
      <c r="H285" s="30"/>
      <c r="I285" s="43"/>
      <c r="J285" s="43" t="s">
        <v>87</v>
      </c>
      <c r="K285" s="43"/>
      <c r="N285" s="43" t="s">
        <v>688</v>
      </c>
      <c r="O285" s="140"/>
      <c r="P285" s="31">
        <v>13431.160000000033</v>
      </c>
      <c r="Q285" s="31">
        <v>206682.03999999998</v>
      </c>
      <c r="R285" s="31">
        <v>220113.2</v>
      </c>
    </row>
    <row r="286" spans="1:18" ht="15.75" customHeight="1">
      <c r="A286" s="44">
        <v>277</v>
      </c>
      <c r="B286" s="28">
        <v>43524</v>
      </c>
      <c r="C286" s="27" t="s">
        <v>4370</v>
      </c>
      <c r="D286" s="52"/>
      <c r="F286" s="38"/>
      <c r="G286" s="34"/>
      <c r="H286" s="30">
        <v>45.51</v>
      </c>
      <c r="I286" s="43"/>
      <c r="J286" s="43" t="s">
        <v>87</v>
      </c>
      <c r="K286" s="43"/>
      <c r="N286" s="43" t="s">
        <v>688</v>
      </c>
      <c r="O286" s="140"/>
      <c r="P286" s="31">
        <v>4091.4000000000233</v>
      </c>
      <c r="Q286" s="31">
        <v>216021.8</v>
      </c>
      <c r="R286" s="31">
        <v>220113.2</v>
      </c>
    </row>
    <row r="287" spans="1:18" ht="15.75" customHeight="1">
      <c r="A287" s="44">
        <v>277</v>
      </c>
      <c r="B287" s="28">
        <v>43536</v>
      </c>
      <c r="C287" s="27" t="s">
        <v>3710</v>
      </c>
      <c r="D287" s="52"/>
      <c r="F287" s="34"/>
      <c r="G287" s="34">
        <v>6000</v>
      </c>
      <c r="H287" s="30"/>
      <c r="I287" s="43" t="s">
        <v>91</v>
      </c>
      <c r="J287" s="43" t="s">
        <v>87</v>
      </c>
      <c r="K287" s="43"/>
      <c r="N287" s="43" t="s">
        <v>688</v>
      </c>
      <c r="O287" s="140"/>
      <c r="P287" s="31">
        <v>8512.4000000000233</v>
      </c>
      <c r="Q287" s="31">
        <v>217600.8</v>
      </c>
      <c r="R287" s="31">
        <v>226113.2</v>
      </c>
    </row>
    <row r="288" spans="1:18" ht="15.75" customHeight="1">
      <c r="A288" s="44">
        <v>277</v>
      </c>
      <c r="B288" s="28">
        <v>43536</v>
      </c>
      <c r="C288" s="27" t="s">
        <v>3348</v>
      </c>
      <c r="D288" s="52"/>
      <c r="F288" s="38">
        <v>1579</v>
      </c>
      <c r="G288" s="34"/>
      <c r="H288" s="30"/>
      <c r="I288" s="43" t="s">
        <v>91</v>
      </c>
      <c r="J288" s="43" t="s">
        <v>87</v>
      </c>
      <c r="K288" s="43"/>
      <c r="N288" s="43" t="s">
        <v>688</v>
      </c>
      <c r="O288" s="140"/>
      <c r="P288" s="31">
        <v>2512.4000000000233</v>
      </c>
      <c r="Q288" s="31">
        <v>217600.8</v>
      </c>
      <c r="R288" s="31">
        <v>220113.2</v>
      </c>
    </row>
    <row r="289" spans="1:18" ht="15.75" customHeight="1">
      <c r="A289" s="44">
        <v>277</v>
      </c>
      <c r="B289" s="28">
        <v>43538</v>
      </c>
      <c r="C289" s="27" t="s">
        <v>4785</v>
      </c>
      <c r="D289" s="52"/>
      <c r="F289" s="34">
        <v>6000</v>
      </c>
      <c r="G289" s="34"/>
      <c r="H289" s="30"/>
      <c r="I289" s="43" t="s">
        <v>91</v>
      </c>
      <c r="J289" s="43" t="s">
        <v>87</v>
      </c>
      <c r="K289" s="43"/>
      <c r="N289" s="43" t="s">
        <v>688</v>
      </c>
      <c r="O289" s="140"/>
      <c r="P289" s="31">
        <v>2512.4000000000233</v>
      </c>
      <c r="Q289" s="31">
        <v>223600.8</v>
      </c>
      <c r="R289" s="31">
        <v>226113.2</v>
      </c>
    </row>
    <row r="290" spans="1:18" ht="15.75" customHeight="1">
      <c r="A290" s="44">
        <v>277</v>
      </c>
      <c r="B290" s="28">
        <v>43539</v>
      </c>
      <c r="C290" s="27" t="s">
        <v>4370</v>
      </c>
      <c r="D290" s="52"/>
      <c r="F290" s="38"/>
      <c r="G290" s="34"/>
      <c r="H290" s="30">
        <v>45.51</v>
      </c>
      <c r="I290" s="43"/>
      <c r="J290" s="43" t="s">
        <v>87</v>
      </c>
      <c r="K290" s="43"/>
      <c r="N290" s="43" t="s">
        <v>688</v>
      </c>
      <c r="O290" s="140"/>
      <c r="P290" s="31">
        <v>2512.4000000000233</v>
      </c>
      <c r="Q290" s="31">
        <v>225428.09999999998</v>
      </c>
      <c r="R290" s="31">
        <v>227940.5</v>
      </c>
    </row>
    <row r="291" spans="1:18" ht="15.75" customHeight="1">
      <c r="A291" s="44">
        <v>277</v>
      </c>
      <c r="B291" s="28">
        <v>43541</v>
      </c>
      <c r="C291" s="27" t="s">
        <v>4786</v>
      </c>
      <c r="D291" s="52"/>
      <c r="F291" s="34"/>
      <c r="G291" s="34">
        <v>1827.3</v>
      </c>
      <c r="H291" s="30"/>
      <c r="I291" s="43" t="s">
        <v>91</v>
      </c>
      <c r="J291" s="43" t="s">
        <v>87</v>
      </c>
      <c r="K291" s="43"/>
      <c r="N291" s="43" t="s">
        <v>688</v>
      </c>
      <c r="O291" s="140"/>
      <c r="P291" s="31">
        <v>4339.7000000000116</v>
      </c>
      <c r="Q291" s="31">
        <v>223600.8</v>
      </c>
      <c r="R291" s="31">
        <v>227940.5</v>
      </c>
    </row>
    <row r="292" spans="1:18" ht="15.75" customHeight="1">
      <c r="A292" s="44">
        <v>277</v>
      </c>
      <c r="B292" s="28">
        <v>43542</v>
      </c>
      <c r="C292" s="27" t="s">
        <v>3510</v>
      </c>
      <c r="D292" s="52"/>
      <c r="F292" s="34"/>
      <c r="G292" s="34"/>
      <c r="H292" s="30">
        <v>1234</v>
      </c>
      <c r="I292" s="43"/>
      <c r="J292" s="43" t="s">
        <v>87</v>
      </c>
      <c r="K292" s="43"/>
      <c r="N292" s="43" t="s">
        <v>688</v>
      </c>
      <c r="O292" s="140"/>
      <c r="P292" s="31">
        <v>2512.4000000000233</v>
      </c>
      <c r="Q292" s="31">
        <v>217600.8</v>
      </c>
      <c r="R292" s="31">
        <v>220113.2</v>
      </c>
    </row>
    <row r="293" spans="1:18" ht="15.75" customHeight="1">
      <c r="A293" s="44">
        <v>277</v>
      </c>
      <c r="B293" s="28">
        <v>43542</v>
      </c>
      <c r="C293" s="27" t="s">
        <v>4787</v>
      </c>
      <c r="D293" s="52"/>
      <c r="F293" s="34">
        <v>1827.3</v>
      </c>
      <c r="G293" s="34"/>
      <c r="H293" s="30"/>
      <c r="I293" s="43" t="s">
        <v>91</v>
      </c>
      <c r="J293" s="43" t="s">
        <v>87</v>
      </c>
      <c r="K293" s="43"/>
      <c r="N293" s="43" t="s">
        <v>688</v>
      </c>
      <c r="O293" s="140"/>
      <c r="P293" s="31">
        <v>2512.4000000000233</v>
      </c>
      <c r="Q293" s="31">
        <v>225428.09999999998</v>
      </c>
      <c r="R293" s="31">
        <v>227940.5</v>
      </c>
    </row>
    <row r="294" spans="1:18" ht="15.75" customHeight="1">
      <c r="A294" s="44">
        <v>277</v>
      </c>
      <c r="B294" s="28">
        <v>43555</v>
      </c>
      <c r="C294" s="27" t="s">
        <v>4788</v>
      </c>
      <c r="D294" s="52"/>
      <c r="F294" s="34">
        <v>1077</v>
      </c>
      <c r="G294" s="34"/>
      <c r="H294" s="30"/>
      <c r="I294" s="43" t="s">
        <v>91</v>
      </c>
      <c r="J294" s="43" t="s">
        <v>87</v>
      </c>
      <c r="K294" s="43" t="s">
        <v>4789</v>
      </c>
      <c r="L294" s="43">
        <v>1983</v>
      </c>
      <c r="N294" s="43" t="s">
        <v>688</v>
      </c>
      <c r="O294" s="140"/>
      <c r="P294" s="31">
        <v>1435.4000000000233</v>
      </c>
      <c r="Q294" s="31">
        <v>226505.09999999998</v>
      </c>
      <c r="R294" s="31">
        <v>227940.5</v>
      </c>
    </row>
    <row r="295" spans="1:18" ht="15.75" customHeight="1">
      <c r="A295" s="44">
        <v>277</v>
      </c>
      <c r="B295" s="28">
        <v>43570</v>
      </c>
      <c r="C295" s="27" t="s">
        <v>875</v>
      </c>
      <c r="D295" s="52"/>
      <c r="F295" s="34"/>
      <c r="G295" s="34"/>
      <c r="H295" s="30">
        <v>156.21</v>
      </c>
      <c r="I295" s="43"/>
      <c r="J295" s="43" t="s">
        <v>87</v>
      </c>
      <c r="K295" s="43"/>
      <c r="L295" s="43"/>
      <c r="N295" s="43" t="s">
        <v>688</v>
      </c>
      <c r="O295" s="140"/>
      <c r="P295" s="31">
        <v>1435.4000000000233</v>
      </c>
      <c r="Q295" s="31">
        <v>226505.09999999998</v>
      </c>
      <c r="R295" s="31">
        <v>227940.5</v>
      </c>
    </row>
    <row r="296" spans="1:18" ht="15.75" customHeight="1">
      <c r="A296" s="44">
        <v>277</v>
      </c>
      <c r="B296" s="28">
        <v>43585</v>
      </c>
      <c r="C296" s="27" t="s">
        <v>2460</v>
      </c>
      <c r="D296" s="52"/>
      <c r="F296" s="38"/>
      <c r="G296" s="34"/>
      <c r="H296" s="30">
        <v>49.9</v>
      </c>
      <c r="I296" s="43"/>
      <c r="J296" s="43" t="s">
        <v>87</v>
      </c>
      <c r="K296" s="43"/>
      <c r="L296" s="43"/>
      <c r="N296" s="43" t="s">
        <v>688</v>
      </c>
      <c r="O296" s="140"/>
      <c r="P296" s="31">
        <v>1376.8000000000175</v>
      </c>
      <c r="Q296" s="31">
        <v>226563.69999999998</v>
      </c>
      <c r="R296" s="31">
        <v>227940.5</v>
      </c>
    </row>
    <row r="297" spans="1:18" ht="15.75" customHeight="1">
      <c r="A297" s="44">
        <v>277</v>
      </c>
      <c r="B297" s="28">
        <v>43585</v>
      </c>
      <c r="C297" s="27" t="s">
        <v>1320</v>
      </c>
      <c r="D297" s="52"/>
      <c r="F297" s="38">
        <v>58.6</v>
      </c>
      <c r="G297" s="34"/>
      <c r="H297" s="30"/>
      <c r="I297" s="43" t="s">
        <v>89</v>
      </c>
      <c r="J297" s="43" t="s">
        <v>87</v>
      </c>
      <c r="K297" s="43" t="s">
        <v>4790</v>
      </c>
      <c r="L297" s="43">
        <v>6983</v>
      </c>
      <c r="N297" s="43" t="s">
        <v>688</v>
      </c>
      <c r="O297" s="140"/>
      <c r="P297" s="31">
        <v>1376.8000000000175</v>
      </c>
      <c r="Q297" s="31">
        <v>226563.69999999998</v>
      </c>
      <c r="R297" s="31">
        <v>227940.5</v>
      </c>
    </row>
    <row r="298" spans="1:18" ht="15.75" customHeight="1">
      <c r="A298" s="44">
        <v>277</v>
      </c>
      <c r="B298" s="28">
        <v>43588</v>
      </c>
      <c r="C298" s="27" t="s">
        <v>887</v>
      </c>
      <c r="D298" s="52"/>
      <c r="F298" s="34">
        <v>254.47</v>
      </c>
      <c r="G298" s="34"/>
      <c r="H298" s="30"/>
      <c r="I298" s="43" t="s">
        <v>91</v>
      </c>
      <c r="J298" s="43" t="s">
        <v>87</v>
      </c>
      <c r="K298" s="43"/>
      <c r="L298" s="43"/>
      <c r="N298" s="43" t="s">
        <v>688</v>
      </c>
      <c r="O298" s="140"/>
      <c r="P298" s="31">
        <v>1122.3300000000163</v>
      </c>
      <c r="Q298" s="31">
        <v>226818.16999999998</v>
      </c>
      <c r="R298" s="31">
        <v>227940.5</v>
      </c>
    </row>
    <row r="299" spans="1:18" ht="15.75" customHeight="1">
      <c r="A299" s="44">
        <v>277</v>
      </c>
      <c r="B299" s="28">
        <v>43588</v>
      </c>
      <c r="C299" s="27" t="s">
        <v>888</v>
      </c>
      <c r="D299" s="52"/>
      <c r="F299" s="34">
        <v>47.93</v>
      </c>
      <c r="G299" s="34"/>
      <c r="H299" s="30"/>
      <c r="I299" s="43" t="s">
        <v>91</v>
      </c>
      <c r="J299" s="43" t="s">
        <v>87</v>
      </c>
      <c r="K299" s="43"/>
      <c r="L299" s="43"/>
      <c r="N299" s="43" t="s">
        <v>688</v>
      </c>
      <c r="O299" s="140"/>
      <c r="P299" s="31">
        <v>1074.4000000000233</v>
      </c>
      <c r="Q299" s="31">
        <v>226866.09999999998</v>
      </c>
      <c r="R299" s="31">
        <v>227940.5</v>
      </c>
    </row>
    <row r="300" spans="1:18" ht="15.75" customHeight="1">
      <c r="A300" s="44">
        <v>277</v>
      </c>
      <c r="B300" s="28">
        <v>43600</v>
      </c>
      <c r="C300" s="27" t="s">
        <v>892</v>
      </c>
      <c r="D300" s="52"/>
      <c r="F300" s="34"/>
      <c r="G300" s="34"/>
      <c r="H300" s="30">
        <v>1234</v>
      </c>
      <c r="I300" s="43"/>
      <c r="J300" s="43" t="s">
        <v>87</v>
      </c>
      <c r="K300" s="43"/>
      <c r="L300" s="43"/>
      <c r="N300" s="43" t="s">
        <v>688</v>
      </c>
      <c r="O300" s="140"/>
      <c r="P300" s="31">
        <v>1054.8000000000175</v>
      </c>
      <c r="Q300" s="31">
        <v>226885.69999999998</v>
      </c>
      <c r="R300" s="31">
        <v>227940.5</v>
      </c>
    </row>
    <row r="301" spans="1:18" ht="15.75" customHeight="1">
      <c r="A301" s="44">
        <v>277</v>
      </c>
      <c r="B301" s="28">
        <v>43605</v>
      </c>
      <c r="C301" s="27" t="s">
        <v>889</v>
      </c>
      <c r="D301" s="52"/>
      <c r="F301" s="38">
        <v>19.600000000000001</v>
      </c>
      <c r="G301" s="34"/>
      <c r="H301" s="30"/>
      <c r="I301" s="43" t="s">
        <v>91</v>
      </c>
      <c r="J301" s="43" t="s">
        <v>87</v>
      </c>
      <c r="K301" s="43"/>
      <c r="L301" s="43"/>
      <c r="N301" s="43" t="s">
        <v>688</v>
      </c>
      <c r="O301" s="140"/>
      <c r="P301" s="31">
        <v>1054.8000000000175</v>
      </c>
      <c r="Q301" s="31">
        <v>226885.69999999998</v>
      </c>
      <c r="R301" s="31">
        <v>227940.5</v>
      </c>
    </row>
    <row r="302" spans="1:18" ht="15.75" customHeight="1">
      <c r="A302" s="44">
        <v>277</v>
      </c>
      <c r="B302" s="28">
        <v>43605</v>
      </c>
      <c r="C302" s="27" t="s">
        <v>4791</v>
      </c>
      <c r="D302" s="52"/>
      <c r="F302" s="34">
        <v>936</v>
      </c>
      <c r="G302" s="34"/>
      <c r="H302" s="30"/>
      <c r="I302" s="43" t="s">
        <v>91</v>
      </c>
      <c r="J302" s="43" t="s">
        <v>87</v>
      </c>
      <c r="K302" s="43" t="s">
        <v>1372</v>
      </c>
      <c r="L302" s="43">
        <v>2603</v>
      </c>
      <c r="N302" s="43" t="s">
        <v>688</v>
      </c>
      <c r="O302" s="140"/>
      <c r="P302" s="31">
        <v>118.80000000001746</v>
      </c>
      <c r="Q302" s="31">
        <v>227821.69999999998</v>
      </c>
      <c r="R302" s="31">
        <v>227940.5</v>
      </c>
    </row>
    <row r="303" spans="1:18" ht="15.75" customHeight="1">
      <c r="A303" s="44">
        <v>277</v>
      </c>
      <c r="B303" s="28">
        <v>43606</v>
      </c>
      <c r="C303" s="27" t="s">
        <v>4442</v>
      </c>
      <c r="D303" s="52"/>
      <c r="F303" s="38">
        <v>353.02</v>
      </c>
      <c r="G303" s="34"/>
      <c r="H303" s="30"/>
      <c r="I303" s="43" t="s">
        <v>89</v>
      </c>
      <c r="J303" s="43" t="s">
        <v>87</v>
      </c>
      <c r="K303" s="43"/>
      <c r="L303" s="43"/>
      <c r="N303" s="43" t="s">
        <v>688</v>
      </c>
      <c r="O303" s="140"/>
      <c r="P303" s="31">
        <v>-234.21999999997206</v>
      </c>
      <c r="Q303" s="31">
        <v>228174.71999999997</v>
      </c>
      <c r="R303" s="31">
        <v>227940.5</v>
      </c>
    </row>
    <row r="304" spans="1:18" ht="15.75" customHeight="1">
      <c r="A304" s="44">
        <v>277</v>
      </c>
      <c r="B304" s="28">
        <v>43608</v>
      </c>
      <c r="C304" s="27" t="s">
        <v>1320</v>
      </c>
      <c r="D304" s="52"/>
      <c r="F304" s="34">
        <v>142.25</v>
      </c>
      <c r="G304" s="34"/>
      <c r="H304" s="30"/>
      <c r="I304" s="43" t="s">
        <v>89</v>
      </c>
      <c r="J304" s="43" t="s">
        <v>87</v>
      </c>
      <c r="K304" s="43" t="s">
        <v>1218</v>
      </c>
      <c r="L304" s="43">
        <v>3600</v>
      </c>
      <c r="N304" s="43" t="s">
        <v>688</v>
      </c>
      <c r="O304" s="140"/>
      <c r="P304" s="31">
        <v>-416.46999999997206</v>
      </c>
      <c r="Q304" s="31">
        <v>228356.96999999997</v>
      </c>
      <c r="R304" s="31">
        <v>227940.5</v>
      </c>
    </row>
    <row r="305" spans="1:18" ht="15.75" customHeight="1">
      <c r="A305" s="44">
        <v>277</v>
      </c>
      <c r="B305" s="28">
        <v>43608</v>
      </c>
      <c r="C305" s="27" t="s">
        <v>1734</v>
      </c>
      <c r="D305" s="52"/>
      <c r="F305" s="34">
        <v>40</v>
      </c>
      <c r="G305" s="34"/>
      <c r="H305" s="30"/>
      <c r="I305" s="43" t="s">
        <v>89</v>
      </c>
      <c r="J305" s="43" t="s">
        <v>87</v>
      </c>
      <c r="K305" s="43" t="s">
        <v>1056</v>
      </c>
      <c r="L305" s="43">
        <v>181</v>
      </c>
      <c r="N305" s="43" t="s">
        <v>688</v>
      </c>
      <c r="O305" s="140"/>
      <c r="P305" s="31">
        <v>-274.21999999997206</v>
      </c>
      <c r="Q305" s="31">
        <v>228214.71999999997</v>
      </c>
      <c r="R305" s="31">
        <v>227940.5</v>
      </c>
    </row>
    <row r="306" spans="1:18" ht="15.75" customHeight="1">
      <c r="A306" s="44">
        <v>277</v>
      </c>
      <c r="B306" s="28">
        <v>43608</v>
      </c>
      <c r="C306" s="27" t="s">
        <v>1734</v>
      </c>
      <c r="D306" s="52"/>
      <c r="F306" s="34">
        <v>24</v>
      </c>
      <c r="G306" s="34"/>
      <c r="H306" s="30"/>
      <c r="I306" s="43" t="s">
        <v>89</v>
      </c>
      <c r="J306" s="43" t="s">
        <v>87</v>
      </c>
      <c r="K306" s="43" t="s">
        <v>1351</v>
      </c>
      <c r="L306" s="43">
        <v>952</v>
      </c>
      <c r="N306" s="43" t="s">
        <v>688</v>
      </c>
      <c r="O306" s="140"/>
      <c r="P306" s="31">
        <v>-440.46999999997206</v>
      </c>
      <c r="Q306" s="31">
        <v>228380.96999999997</v>
      </c>
      <c r="R306" s="31">
        <v>227940.5</v>
      </c>
    </row>
    <row r="307" spans="1:18" ht="15.75" customHeight="1">
      <c r="A307" s="44">
        <v>277</v>
      </c>
      <c r="B307" s="28">
        <v>43613</v>
      </c>
      <c r="C307" s="27" t="s">
        <v>918</v>
      </c>
      <c r="D307" s="52"/>
      <c r="F307" s="38">
        <v>60</v>
      </c>
      <c r="G307" s="34"/>
      <c r="H307" s="30"/>
      <c r="I307" s="43" t="s">
        <v>89</v>
      </c>
      <c r="J307" s="43" t="s">
        <v>87</v>
      </c>
      <c r="K307" s="43" t="s">
        <v>1056</v>
      </c>
      <c r="L307" s="43">
        <v>498</v>
      </c>
      <c r="N307" s="43" t="s">
        <v>688</v>
      </c>
      <c r="O307" s="140"/>
      <c r="P307" s="31">
        <v>-500.46999999997206</v>
      </c>
      <c r="Q307" s="31">
        <v>228440.96999999997</v>
      </c>
      <c r="R307" s="31">
        <v>227940.5</v>
      </c>
    </row>
    <row r="308" spans="1:18" ht="15.75" customHeight="1">
      <c r="A308" s="44">
        <v>277</v>
      </c>
      <c r="B308" s="28">
        <v>43614</v>
      </c>
      <c r="C308" s="27" t="s">
        <v>4792</v>
      </c>
      <c r="D308" s="52"/>
      <c r="F308" s="38"/>
      <c r="G308" s="34">
        <v>3261.21</v>
      </c>
      <c r="H308" s="30"/>
      <c r="I308" s="43" t="s">
        <v>91</v>
      </c>
      <c r="J308" s="43" t="s">
        <v>87</v>
      </c>
      <c r="K308" s="43"/>
      <c r="L308" s="43"/>
      <c r="N308" s="43" t="s">
        <v>688</v>
      </c>
      <c r="O308" s="140"/>
      <c r="P308" s="31">
        <v>2760.7400000000198</v>
      </c>
      <c r="Q308" s="31">
        <v>228440.96999999997</v>
      </c>
      <c r="R308" s="31">
        <v>231201.71</v>
      </c>
    </row>
    <row r="309" spans="1:18" ht="15.75" customHeight="1">
      <c r="A309" s="44">
        <v>277</v>
      </c>
      <c r="B309" s="28">
        <v>43616</v>
      </c>
      <c r="C309" s="27" t="s">
        <v>2460</v>
      </c>
      <c r="D309" s="52"/>
      <c r="F309" s="38"/>
      <c r="G309" s="34"/>
      <c r="H309" s="30">
        <v>49.9</v>
      </c>
      <c r="I309" s="43"/>
      <c r="J309" s="43" t="s">
        <v>87</v>
      </c>
      <c r="K309" s="43"/>
      <c r="L309" s="43"/>
      <c r="N309" s="43" t="s">
        <v>688</v>
      </c>
      <c r="O309" s="140"/>
      <c r="P309" s="31">
        <v>2760.7400000000198</v>
      </c>
      <c r="Q309" s="31">
        <v>228440.96999999997</v>
      </c>
      <c r="R309" s="31">
        <v>231201.71</v>
      </c>
    </row>
    <row r="310" spans="1:18" ht="15.75" customHeight="1">
      <c r="A310" s="44">
        <v>277</v>
      </c>
      <c r="B310" s="28">
        <v>43622</v>
      </c>
      <c r="C310" s="27" t="s">
        <v>896</v>
      </c>
      <c r="D310" s="52"/>
      <c r="F310" s="34">
        <v>277.91000000000003</v>
      </c>
      <c r="G310" s="34"/>
      <c r="H310" s="30"/>
      <c r="I310" s="43" t="s">
        <v>91</v>
      </c>
      <c r="J310" s="43" t="s">
        <v>87</v>
      </c>
      <c r="K310" s="43"/>
      <c r="L310" s="43"/>
      <c r="N310" s="43" t="s">
        <v>688</v>
      </c>
      <c r="O310" s="140"/>
      <c r="P310" s="31">
        <v>2482.8300000000163</v>
      </c>
      <c r="Q310" s="31">
        <v>228718.87999999998</v>
      </c>
      <c r="R310" s="31">
        <v>231201.71</v>
      </c>
    </row>
    <row r="311" spans="1:18" ht="15.75" customHeight="1">
      <c r="A311" s="44">
        <v>277</v>
      </c>
      <c r="B311" s="28">
        <v>43622</v>
      </c>
      <c r="C311" s="27" t="s">
        <v>897</v>
      </c>
      <c r="D311" s="52"/>
      <c r="F311" s="34">
        <v>52.73</v>
      </c>
      <c r="G311" s="34"/>
      <c r="H311" s="30"/>
      <c r="I311" s="43" t="s">
        <v>91</v>
      </c>
      <c r="J311" s="43" t="s">
        <v>87</v>
      </c>
      <c r="K311" s="43"/>
      <c r="L311" s="43"/>
      <c r="N311" s="43" t="s">
        <v>688</v>
      </c>
      <c r="O311" s="140"/>
      <c r="P311" s="31">
        <v>2430.1000000000058</v>
      </c>
      <c r="Q311" s="31">
        <v>228771.61</v>
      </c>
      <c r="R311" s="31">
        <v>231201.71</v>
      </c>
    </row>
    <row r="312" spans="1:18" ht="15.75" customHeight="1">
      <c r="A312" s="44">
        <v>277</v>
      </c>
      <c r="B312" s="28">
        <v>43622</v>
      </c>
      <c r="C312" s="27" t="s">
        <v>893</v>
      </c>
      <c r="D312" s="52"/>
      <c r="F312" s="34"/>
      <c r="G312" s="34"/>
      <c r="H312" s="30">
        <v>20.02</v>
      </c>
      <c r="I312" s="43"/>
      <c r="J312" s="43" t="s">
        <v>87</v>
      </c>
      <c r="K312" s="43"/>
      <c r="L312" s="43"/>
      <c r="N312" s="43" t="s">
        <v>688</v>
      </c>
      <c r="O312" s="140"/>
      <c r="P312" s="31">
        <v>2408.2799999999988</v>
      </c>
      <c r="Q312" s="31">
        <v>228793.43</v>
      </c>
      <c r="R312" s="31">
        <v>231201.71</v>
      </c>
    </row>
    <row r="313" spans="1:18" ht="15.75" customHeight="1">
      <c r="A313" s="44">
        <v>277</v>
      </c>
      <c r="B313" s="28">
        <v>43622</v>
      </c>
      <c r="C313" s="27" t="s">
        <v>1696</v>
      </c>
      <c r="D313" s="52"/>
      <c r="F313" s="34">
        <v>550</v>
      </c>
      <c r="G313" s="34"/>
      <c r="H313" s="30"/>
      <c r="I313" s="43" t="s">
        <v>91</v>
      </c>
      <c r="J313" s="43" t="s">
        <v>87</v>
      </c>
      <c r="K313" s="43" t="s">
        <v>699</v>
      </c>
      <c r="L313" s="43">
        <v>3341</v>
      </c>
      <c r="N313" s="43" t="s">
        <v>688</v>
      </c>
      <c r="O313" s="140"/>
      <c r="P313" s="31">
        <v>1858.2799999999988</v>
      </c>
      <c r="Q313" s="31">
        <v>229343.43</v>
      </c>
      <c r="R313" s="31">
        <v>231201.71</v>
      </c>
    </row>
    <row r="314" spans="1:18" ht="15.75" customHeight="1">
      <c r="A314" s="44">
        <v>277</v>
      </c>
      <c r="B314" s="28">
        <v>43633</v>
      </c>
      <c r="C314" s="27" t="s">
        <v>2994</v>
      </c>
      <c r="D314" s="52"/>
      <c r="F314" s="34">
        <v>50</v>
      </c>
      <c r="G314" s="34"/>
      <c r="H314" s="30"/>
      <c r="I314" s="43" t="s">
        <v>89</v>
      </c>
      <c r="J314" s="43" t="s">
        <v>87</v>
      </c>
      <c r="K314" s="43" t="s">
        <v>2330</v>
      </c>
      <c r="L314" s="43"/>
      <c r="N314" s="43" t="s">
        <v>688</v>
      </c>
      <c r="O314" s="140"/>
      <c r="P314" s="31">
        <v>1358.2799999999988</v>
      </c>
      <c r="Q314" s="31">
        <v>235026.43</v>
      </c>
      <c r="R314" s="31">
        <v>236384.71</v>
      </c>
    </row>
    <row r="315" spans="1:18" ht="15.75" customHeight="1">
      <c r="A315" s="44">
        <v>277</v>
      </c>
      <c r="B315" s="28">
        <v>43633</v>
      </c>
      <c r="C315" s="27" t="s">
        <v>2345</v>
      </c>
      <c r="D315" s="52"/>
      <c r="F315" s="34">
        <v>450</v>
      </c>
      <c r="G315" s="34"/>
      <c r="H315" s="30"/>
      <c r="I315" s="43"/>
      <c r="J315" s="43" t="s">
        <v>87</v>
      </c>
      <c r="K315" s="43" t="s">
        <v>4793</v>
      </c>
      <c r="L315" s="43">
        <v>257</v>
      </c>
      <c r="N315" s="43" t="s">
        <v>688</v>
      </c>
      <c r="O315" s="140"/>
      <c r="P315" s="31">
        <v>1408.2799999999988</v>
      </c>
      <c r="Q315" s="31">
        <v>229793.43</v>
      </c>
      <c r="R315" s="31">
        <v>231201.71</v>
      </c>
    </row>
    <row r="316" spans="1:18" ht="15.75" customHeight="1">
      <c r="A316" s="44">
        <v>277</v>
      </c>
      <c r="B316" s="28">
        <v>43634</v>
      </c>
      <c r="C316" s="27" t="s">
        <v>4794</v>
      </c>
      <c r="D316" s="52"/>
      <c r="F316" s="34">
        <v>1150</v>
      </c>
      <c r="G316" s="34"/>
      <c r="H316" s="30"/>
      <c r="I316" s="43" t="s">
        <v>89</v>
      </c>
      <c r="J316" s="43" t="s">
        <v>87</v>
      </c>
      <c r="K316" s="43" t="s">
        <v>4795</v>
      </c>
      <c r="L316" s="43"/>
      <c r="N316" s="43" t="s">
        <v>688</v>
      </c>
      <c r="O316" s="140"/>
      <c r="P316" s="31">
        <v>208.27999999999884</v>
      </c>
      <c r="Q316" s="31">
        <v>236176.43</v>
      </c>
      <c r="R316" s="31">
        <v>236384.71</v>
      </c>
    </row>
    <row r="317" spans="1:18" ht="15.75" customHeight="1">
      <c r="A317" s="44">
        <v>277</v>
      </c>
      <c r="B317" s="28">
        <v>43634</v>
      </c>
      <c r="C317" s="27" t="s">
        <v>4796</v>
      </c>
      <c r="D317" s="52"/>
      <c r="F317" s="34"/>
      <c r="G317" s="34">
        <v>5183</v>
      </c>
      <c r="H317" s="30"/>
      <c r="I317" s="43" t="s">
        <v>91</v>
      </c>
      <c r="J317" s="43" t="s">
        <v>87</v>
      </c>
      <c r="K317" s="43"/>
      <c r="L317" s="43"/>
      <c r="N317" s="43" t="s">
        <v>688</v>
      </c>
      <c r="O317" s="140"/>
      <c r="P317" s="31">
        <v>6591.2799999999988</v>
      </c>
      <c r="Q317" s="31">
        <v>229793.43</v>
      </c>
      <c r="R317" s="31">
        <v>236384.71</v>
      </c>
    </row>
    <row r="318" spans="1:18" ht="15.75" customHeight="1">
      <c r="A318" s="44">
        <v>277</v>
      </c>
      <c r="B318" s="28">
        <v>43636</v>
      </c>
      <c r="C318" s="27" t="s">
        <v>898</v>
      </c>
      <c r="D318" s="52"/>
      <c r="F318" s="38">
        <v>21.82</v>
      </c>
      <c r="G318" s="34"/>
      <c r="H318" s="30"/>
      <c r="I318" s="43" t="s">
        <v>91</v>
      </c>
      <c r="J318" s="43" t="s">
        <v>87</v>
      </c>
      <c r="K318" s="43"/>
      <c r="L318" s="43"/>
      <c r="N318" s="43" t="s">
        <v>688</v>
      </c>
      <c r="O318" s="140"/>
      <c r="P318" s="31">
        <v>2408.2799999999988</v>
      </c>
      <c r="Q318" s="31">
        <v>228793.43</v>
      </c>
      <c r="R318" s="31">
        <v>231201.71</v>
      </c>
    </row>
    <row r="319" spans="1:18" ht="15.75" customHeight="1">
      <c r="A319" s="44">
        <v>277</v>
      </c>
      <c r="B319" s="28">
        <v>43636</v>
      </c>
      <c r="C319" s="27" t="s">
        <v>4797</v>
      </c>
      <c r="D319" s="52"/>
      <c r="F319" s="34">
        <v>5183</v>
      </c>
      <c r="G319" s="34"/>
      <c r="H319" s="30"/>
      <c r="I319" s="43" t="s">
        <v>91</v>
      </c>
      <c r="J319" s="43" t="s">
        <v>87</v>
      </c>
      <c r="K319" s="43"/>
      <c r="L319" s="43"/>
      <c r="N319" s="43" t="s">
        <v>688</v>
      </c>
      <c r="O319" s="140"/>
      <c r="P319" s="31">
        <v>1408.2799999999988</v>
      </c>
      <c r="Q319" s="31">
        <v>234976.43</v>
      </c>
      <c r="R319" s="31">
        <v>236384.71</v>
      </c>
    </row>
    <row r="320" spans="1:18" ht="15.75" customHeight="1">
      <c r="A320" s="44">
        <v>277</v>
      </c>
      <c r="B320" s="28">
        <v>43642</v>
      </c>
      <c r="C320" s="27" t="s">
        <v>4446</v>
      </c>
      <c r="D320" s="52"/>
      <c r="F320" s="38">
        <v>398.36</v>
      </c>
      <c r="G320" s="34"/>
      <c r="H320" s="30"/>
      <c r="I320" s="43" t="s">
        <v>89</v>
      </c>
      <c r="J320" s="43" t="s">
        <v>87</v>
      </c>
      <c r="K320" s="43"/>
      <c r="L320" s="43"/>
      <c r="N320" s="43" t="s">
        <v>688</v>
      </c>
      <c r="O320" s="140"/>
      <c r="P320" s="31">
        <v>-190.07999999998719</v>
      </c>
      <c r="Q320" s="31">
        <v>236574.78999999998</v>
      </c>
      <c r="R320" s="31">
        <v>236384.71</v>
      </c>
    </row>
    <row r="321" spans="1:18" ht="15.75" customHeight="1">
      <c r="A321" s="44">
        <v>277</v>
      </c>
      <c r="B321" s="28">
        <v>43644</v>
      </c>
      <c r="C321" s="27" t="s">
        <v>1017</v>
      </c>
      <c r="D321" s="52"/>
      <c r="F321" s="34">
        <v>90</v>
      </c>
      <c r="G321" s="34"/>
      <c r="H321" s="30"/>
      <c r="I321" s="43" t="s">
        <v>89</v>
      </c>
      <c r="J321" s="43" t="s">
        <v>87</v>
      </c>
      <c r="K321" s="43"/>
      <c r="N321" s="43" t="s">
        <v>688</v>
      </c>
      <c r="O321" s="140"/>
      <c r="P321" s="31">
        <v>-280.07999999998719</v>
      </c>
      <c r="Q321" s="31">
        <v>236664.78999999998</v>
      </c>
      <c r="R321" s="31">
        <v>236384.71</v>
      </c>
    </row>
    <row r="322" spans="1:18" ht="15.75" customHeight="1">
      <c r="A322" s="44">
        <v>277</v>
      </c>
      <c r="B322" s="28">
        <v>43649</v>
      </c>
      <c r="C322" s="27" t="s">
        <v>899</v>
      </c>
      <c r="D322" s="52"/>
      <c r="F322" s="38">
        <v>992.09</v>
      </c>
      <c r="G322" s="34"/>
      <c r="H322" s="30"/>
      <c r="I322" s="43" t="s">
        <v>91</v>
      </c>
      <c r="J322" s="43" t="s">
        <v>87</v>
      </c>
      <c r="K322" s="43"/>
      <c r="N322" s="43" t="s">
        <v>688</v>
      </c>
      <c r="O322" s="140"/>
      <c r="P322" s="31">
        <v>-1272.1699999999837</v>
      </c>
      <c r="Q322" s="31">
        <v>237656.87999999998</v>
      </c>
      <c r="R322" s="31">
        <v>236384.71</v>
      </c>
    </row>
    <row r="323" spans="1:18" ht="15.75" customHeight="1">
      <c r="A323" s="44">
        <v>277</v>
      </c>
      <c r="B323" s="28">
        <v>43649</v>
      </c>
      <c r="C323" s="27" t="s">
        <v>900</v>
      </c>
      <c r="D323" s="52"/>
      <c r="F323" s="38">
        <v>193.95</v>
      </c>
      <c r="G323" s="34"/>
      <c r="H323" s="30"/>
      <c r="I323" s="43" t="s">
        <v>91</v>
      </c>
      <c r="J323" s="43" t="s">
        <v>87</v>
      </c>
      <c r="K323" s="43"/>
      <c r="N323" s="43" t="s">
        <v>688</v>
      </c>
      <c r="O323" s="140"/>
      <c r="P323" s="31">
        <v>-1466.1199999999953</v>
      </c>
      <c r="Q323" s="31">
        <v>237850.83</v>
      </c>
      <c r="R323" s="31">
        <v>236384.71</v>
      </c>
    </row>
    <row r="324" spans="1:18" ht="15.75" customHeight="1">
      <c r="A324" s="44">
        <v>277</v>
      </c>
      <c r="B324" s="28">
        <v>43649</v>
      </c>
      <c r="C324" s="27" t="s">
        <v>855</v>
      </c>
      <c r="D324" s="52"/>
      <c r="F324" s="34"/>
      <c r="G324" s="34">
        <v>6000</v>
      </c>
      <c r="H324" s="30"/>
      <c r="I324" s="43" t="s">
        <v>91</v>
      </c>
      <c r="J324" s="43" t="s">
        <v>87</v>
      </c>
      <c r="K324" s="43"/>
      <c r="N324" s="43" t="s">
        <v>688</v>
      </c>
      <c r="O324" s="140"/>
      <c r="P324" s="31">
        <v>3775.320000000007</v>
      </c>
      <c r="Q324" s="31">
        <v>238609.38999999998</v>
      </c>
      <c r="R324" s="31">
        <v>242384.71</v>
      </c>
    </row>
    <row r="325" spans="1:18" ht="15.75" customHeight="1">
      <c r="A325" s="44">
        <v>277</v>
      </c>
      <c r="B325" s="28">
        <v>43649</v>
      </c>
      <c r="C325" s="27" t="s">
        <v>4798</v>
      </c>
      <c r="D325" s="52"/>
      <c r="F325" s="38">
        <v>679</v>
      </c>
      <c r="G325" s="34"/>
      <c r="H325" s="30"/>
      <c r="I325" s="43" t="s">
        <v>91</v>
      </c>
      <c r="J325" s="43" t="s">
        <v>87</v>
      </c>
      <c r="K325" s="43"/>
      <c r="N325" s="43" t="s">
        <v>688</v>
      </c>
      <c r="O325" s="140"/>
      <c r="P325" s="31">
        <v>-2224.679999999993</v>
      </c>
      <c r="Q325" s="31">
        <v>238609.38999999998</v>
      </c>
      <c r="R325" s="31">
        <v>236384.71</v>
      </c>
    </row>
    <row r="326" spans="1:18" ht="15.75" customHeight="1">
      <c r="A326" s="44">
        <v>277</v>
      </c>
      <c r="B326" s="28">
        <v>43649</v>
      </c>
      <c r="C326" s="27" t="s">
        <v>4799</v>
      </c>
      <c r="D326" s="52"/>
      <c r="F326" s="34"/>
      <c r="G326" s="34">
        <v>3200</v>
      </c>
      <c r="H326" s="30"/>
      <c r="I326" s="43" t="s">
        <v>169</v>
      </c>
      <c r="J326" s="43" t="s">
        <v>87</v>
      </c>
      <c r="K326" s="43"/>
      <c r="N326" s="43" t="s">
        <v>688</v>
      </c>
      <c r="O326" s="140"/>
      <c r="P326" s="31">
        <v>6975.320000000007</v>
      </c>
      <c r="Q326" s="31">
        <v>238609.38999999998</v>
      </c>
      <c r="R326" s="31">
        <v>245584.71</v>
      </c>
    </row>
    <row r="327" spans="1:18" ht="15.75" customHeight="1">
      <c r="A327" s="44">
        <v>277</v>
      </c>
      <c r="B327" s="28">
        <v>43653</v>
      </c>
      <c r="C327" s="27" t="s">
        <v>855</v>
      </c>
      <c r="D327" s="52"/>
      <c r="F327" s="34"/>
      <c r="G327" s="34">
        <v>3000</v>
      </c>
      <c r="H327" s="30"/>
      <c r="I327" s="43" t="s">
        <v>91</v>
      </c>
      <c r="J327" s="43" t="s">
        <v>87</v>
      </c>
      <c r="K327" s="43"/>
      <c r="N327" s="43" t="s">
        <v>688</v>
      </c>
      <c r="O327" s="140"/>
      <c r="P327" s="31">
        <v>9975.320000000007</v>
      </c>
      <c r="Q327" s="31">
        <v>238609.38999999998</v>
      </c>
      <c r="R327" s="31">
        <v>248584.71</v>
      </c>
    </row>
    <row r="328" spans="1:18" ht="15.75" customHeight="1">
      <c r="A328" s="44">
        <v>277</v>
      </c>
      <c r="B328" s="28">
        <v>43654</v>
      </c>
      <c r="C328" s="27" t="s">
        <v>1810</v>
      </c>
      <c r="D328" s="52"/>
      <c r="F328" s="34">
        <v>480</v>
      </c>
      <c r="G328" s="34"/>
      <c r="H328" s="30"/>
      <c r="I328" s="43" t="s">
        <v>91</v>
      </c>
      <c r="J328" s="43" t="s">
        <v>87</v>
      </c>
      <c r="K328" s="43"/>
      <c r="N328" s="43" t="s">
        <v>688</v>
      </c>
      <c r="O328" s="140"/>
      <c r="P328" s="31">
        <v>9495.320000000007</v>
      </c>
      <c r="Q328" s="31">
        <v>239089.38999999998</v>
      </c>
      <c r="R328" s="31">
        <v>248584.71</v>
      </c>
    </row>
    <row r="329" spans="1:18" ht="15.75" customHeight="1">
      <c r="A329" s="44">
        <v>277</v>
      </c>
      <c r="B329" s="28">
        <v>43654</v>
      </c>
      <c r="C329" s="27" t="s">
        <v>4800</v>
      </c>
      <c r="D329" s="52"/>
      <c r="F329" s="34">
        <v>375</v>
      </c>
      <c r="G329" s="34"/>
      <c r="H329" s="30"/>
      <c r="I329" s="43" t="s">
        <v>91</v>
      </c>
      <c r="J329" s="43" t="s">
        <v>87</v>
      </c>
      <c r="K329" s="43" t="s">
        <v>2354</v>
      </c>
      <c r="L329" s="43">
        <v>2026</v>
      </c>
      <c r="N329" s="43" t="s">
        <v>688</v>
      </c>
      <c r="O329" s="140"/>
      <c r="P329" s="31">
        <v>9120.320000000007</v>
      </c>
      <c r="Q329" s="31">
        <v>239464.38999999998</v>
      </c>
      <c r="R329" s="31">
        <v>248584.71</v>
      </c>
    </row>
    <row r="330" spans="1:18" ht="15.75" customHeight="1">
      <c r="A330" s="44">
        <v>277</v>
      </c>
      <c r="B330" s="28">
        <v>43655</v>
      </c>
      <c r="C330" s="27" t="s">
        <v>3348</v>
      </c>
      <c r="D330" s="52"/>
      <c r="F330" s="34">
        <v>2076</v>
      </c>
      <c r="G330" s="34"/>
      <c r="H330" s="30"/>
      <c r="I330" s="43" t="s">
        <v>91</v>
      </c>
      <c r="J330" s="43" t="s">
        <v>87</v>
      </c>
      <c r="K330" s="51" t="s">
        <v>791</v>
      </c>
      <c r="L330" s="43">
        <v>112</v>
      </c>
      <c r="N330" s="43" t="s">
        <v>688</v>
      </c>
      <c r="O330" s="140"/>
      <c r="P330" s="31">
        <v>7186.320000000007</v>
      </c>
      <c r="Q330" s="31">
        <v>241540.38999999998</v>
      </c>
      <c r="R330" s="31">
        <v>248726.71</v>
      </c>
    </row>
    <row r="331" spans="1:18" ht="15.75" customHeight="1">
      <c r="A331" s="44">
        <v>277</v>
      </c>
      <c r="B331" s="28">
        <v>43655</v>
      </c>
      <c r="C331" s="27" t="s">
        <v>3348</v>
      </c>
      <c r="D331" s="52"/>
      <c r="F331" s="34">
        <v>994.5</v>
      </c>
      <c r="G331" s="34"/>
      <c r="H331" s="30"/>
      <c r="I331" s="43" t="s">
        <v>91</v>
      </c>
      <c r="J331" s="43" t="s">
        <v>87</v>
      </c>
      <c r="K331" s="51" t="s">
        <v>791</v>
      </c>
      <c r="L331" s="43">
        <v>113</v>
      </c>
      <c r="N331" s="43" t="s">
        <v>688</v>
      </c>
      <c r="O331" s="140"/>
      <c r="P331" s="31">
        <v>6191.820000000007</v>
      </c>
      <c r="Q331" s="31">
        <v>242534.88999999998</v>
      </c>
      <c r="R331" s="31">
        <v>248726.71</v>
      </c>
    </row>
    <row r="332" spans="1:18" ht="15.75" customHeight="1">
      <c r="A332" s="44">
        <v>277</v>
      </c>
      <c r="B332" s="28">
        <v>43655</v>
      </c>
      <c r="C332" s="27" t="s">
        <v>4801</v>
      </c>
      <c r="D332" s="52"/>
      <c r="F332" s="34"/>
      <c r="G332" s="34">
        <v>142</v>
      </c>
      <c r="H332" s="30"/>
      <c r="I332" s="43" t="s">
        <v>169</v>
      </c>
      <c r="J332" s="43" t="s">
        <v>87</v>
      </c>
      <c r="K332" s="43"/>
      <c r="L332" s="43"/>
      <c r="N332" s="43" t="s">
        <v>688</v>
      </c>
      <c r="O332" s="140"/>
      <c r="P332" s="31">
        <v>9262.320000000007</v>
      </c>
      <c r="Q332" s="31">
        <v>239464.38999999998</v>
      </c>
      <c r="R332" s="31">
        <v>248726.71</v>
      </c>
    </row>
    <row r="333" spans="1:18" ht="15.75" customHeight="1">
      <c r="A333" s="44">
        <v>277</v>
      </c>
      <c r="B333" s="28">
        <v>43657</v>
      </c>
      <c r="C333" s="27" t="s">
        <v>2966</v>
      </c>
      <c r="D333" s="52"/>
      <c r="F333" s="34">
        <v>243</v>
      </c>
      <c r="G333" s="34"/>
      <c r="H333" s="30"/>
      <c r="I333" s="43" t="s">
        <v>89</v>
      </c>
      <c r="J333" s="43" t="s">
        <v>87</v>
      </c>
      <c r="K333" s="43" t="s">
        <v>2966</v>
      </c>
      <c r="L333" s="43">
        <v>13008</v>
      </c>
      <c r="N333" s="43" t="s">
        <v>688</v>
      </c>
      <c r="O333" s="140"/>
      <c r="P333" s="31">
        <v>5948.820000000007</v>
      </c>
      <c r="Q333" s="31">
        <v>242777.88999999998</v>
      </c>
      <c r="R333" s="31">
        <v>248726.71</v>
      </c>
    </row>
    <row r="334" spans="1:18" ht="15.75" customHeight="1">
      <c r="A334" s="44">
        <v>277</v>
      </c>
      <c r="B334" s="28">
        <v>43658</v>
      </c>
      <c r="C334" s="27" t="s">
        <v>2303</v>
      </c>
      <c r="D334" s="52"/>
      <c r="F334" s="34">
        <v>87.99</v>
      </c>
      <c r="G334" s="34"/>
      <c r="H334" s="30"/>
      <c r="I334" s="43" t="s">
        <v>89</v>
      </c>
      <c r="J334" s="43" t="s">
        <v>87</v>
      </c>
      <c r="K334" s="43" t="s">
        <v>633</v>
      </c>
      <c r="L334" s="43">
        <v>11</v>
      </c>
      <c r="N334" s="43" t="s">
        <v>688</v>
      </c>
      <c r="O334" s="140"/>
      <c r="P334" s="31">
        <v>5860.8300000000163</v>
      </c>
      <c r="Q334" s="31">
        <v>242865.87999999998</v>
      </c>
      <c r="R334" s="31">
        <v>248726.71</v>
      </c>
    </row>
    <row r="335" spans="1:18" ht="15.75" customHeight="1">
      <c r="A335" s="44">
        <v>277</v>
      </c>
      <c r="B335" s="28">
        <v>43658</v>
      </c>
      <c r="C335" s="27" t="s">
        <v>2303</v>
      </c>
      <c r="D335" s="52"/>
      <c r="F335" s="34">
        <v>203</v>
      </c>
      <c r="G335" s="34"/>
      <c r="H335" s="30"/>
      <c r="I335" s="43" t="s">
        <v>89</v>
      </c>
      <c r="J335" s="43" t="s">
        <v>87</v>
      </c>
      <c r="K335" s="43" t="s">
        <v>261</v>
      </c>
      <c r="L335" s="43">
        <v>22</v>
      </c>
      <c r="N335" s="43" t="s">
        <v>688</v>
      </c>
      <c r="O335" s="140"/>
      <c r="P335" s="31">
        <v>5657.8300000000163</v>
      </c>
      <c r="Q335" s="31">
        <v>243068.87999999998</v>
      </c>
      <c r="R335" s="31">
        <v>248726.71</v>
      </c>
    </row>
    <row r="336" spans="1:18" ht="15.75" customHeight="1">
      <c r="A336" s="44">
        <v>277</v>
      </c>
      <c r="B336" s="28">
        <v>43658</v>
      </c>
      <c r="C336" s="27" t="s">
        <v>4802</v>
      </c>
      <c r="D336" s="52"/>
      <c r="F336" s="34">
        <v>62.8</v>
      </c>
      <c r="G336" s="34"/>
      <c r="H336" s="30"/>
      <c r="I336" s="43" t="s">
        <v>89</v>
      </c>
      <c r="J336" s="43" t="s">
        <v>87</v>
      </c>
      <c r="K336" s="43" t="s">
        <v>532</v>
      </c>
      <c r="L336" s="43">
        <v>9074</v>
      </c>
      <c r="N336" s="43" t="s">
        <v>688</v>
      </c>
      <c r="O336" s="140"/>
      <c r="P336" s="31">
        <v>5595.0300000000279</v>
      </c>
      <c r="Q336" s="31">
        <v>243131.67999999996</v>
      </c>
      <c r="R336" s="31">
        <v>248726.71</v>
      </c>
    </row>
    <row r="337" spans="1:18" ht="15.75" customHeight="1">
      <c r="A337" s="44">
        <v>277</v>
      </c>
      <c r="B337" s="28">
        <v>43661</v>
      </c>
      <c r="C337" s="27" t="s">
        <v>1017</v>
      </c>
      <c r="D337" s="52"/>
      <c r="F337" s="38">
        <v>50</v>
      </c>
      <c r="G337" s="34"/>
      <c r="H337" s="30"/>
      <c r="I337" s="43" t="s">
        <v>89</v>
      </c>
      <c r="J337" s="43" t="s">
        <v>87</v>
      </c>
      <c r="K337" s="43" t="s">
        <v>1017</v>
      </c>
      <c r="L337" s="43">
        <v>9431</v>
      </c>
      <c r="N337" s="43" t="s">
        <v>688</v>
      </c>
      <c r="O337" s="140"/>
      <c r="P337" s="31">
        <v>5545.0300000000279</v>
      </c>
      <c r="Q337" s="31">
        <v>243181.67999999996</v>
      </c>
      <c r="R337" s="31">
        <v>248726.71</v>
      </c>
    </row>
    <row r="338" spans="1:18" ht="15.75" customHeight="1">
      <c r="A338" s="44">
        <v>277</v>
      </c>
      <c r="B338" s="28">
        <v>43663</v>
      </c>
      <c r="C338" s="27" t="s">
        <v>4803</v>
      </c>
      <c r="D338" s="52"/>
      <c r="F338" s="34"/>
      <c r="G338" s="34"/>
      <c r="H338" s="30">
        <v>1243.8</v>
      </c>
      <c r="I338" s="43"/>
      <c r="J338" s="43" t="s">
        <v>87</v>
      </c>
      <c r="K338" s="43"/>
      <c r="L338" s="43"/>
      <c r="N338" s="43" t="s">
        <v>688</v>
      </c>
      <c r="O338" s="140"/>
      <c r="P338" s="31">
        <v>5545.0300000000279</v>
      </c>
      <c r="Q338" s="31">
        <v>243181.67999999996</v>
      </c>
      <c r="R338" s="31">
        <v>248726.71</v>
      </c>
    </row>
    <row r="339" spans="1:18" ht="15.75" customHeight="1">
      <c r="A339" s="44">
        <v>277</v>
      </c>
      <c r="B339" s="28">
        <v>43666</v>
      </c>
      <c r="C339" s="27" t="s">
        <v>901</v>
      </c>
      <c r="D339" s="52"/>
      <c r="F339" s="38">
        <v>79.56</v>
      </c>
      <c r="G339" s="34"/>
      <c r="H339" s="30"/>
      <c r="I339" s="43" t="s">
        <v>91</v>
      </c>
      <c r="J339" s="43" t="s">
        <v>87</v>
      </c>
      <c r="K339" s="43"/>
      <c r="N339" s="43" t="s">
        <v>688</v>
      </c>
      <c r="O339" s="140"/>
      <c r="P339" s="31">
        <v>-1545.679999999993</v>
      </c>
      <c r="Q339" s="31">
        <v>237930.38999999998</v>
      </c>
      <c r="R339" s="31">
        <v>236384.71</v>
      </c>
    </row>
    <row r="340" spans="1:18" ht="15.75" customHeight="1">
      <c r="A340" s="44">
        <v>277</v>
      </c>
      <c r="B340" s="28">
        <v>43677</v>
      </c>
      <c r="C340" s="27" t="s">
        <v>4455</v>
      </c>
      <c r="D340" s="52"/>
      <c r="F340" s="34"/>
      <c r="G340" s="34"/>
      <c r="H340" s="30">
        <v>267.77</v>
      </c>
      <c r="I340" s="43"/>
      <c r="J340" s="43" t="s">
        <v>87</v>
      </c>
      <c r="K340" s="43"/>
      <c r="L340" s="43"/>
      <c r="N340" s="43" t="s">
        <v>688</v>
      </c>
      <c r="O340" s="140"/>
      <c r="P340" s="31">
        <v>5545.0300000000279</v>
      </c>
      <c r="Q340" s="31">
        <v>243181.67999999996</v>
      </c>
      <c r="R340" s="31">
        <v>248726.71</v>
      </c>
    </row>
    <row r="341" spans="1:18" ht="15.75" customHeight="1">
      <c r="A341" s="44">
        <v>277</v>
      </c>
      <c r="B341" s="28">
        <v>43678</v>
      </c>
      <c r="C341" s="27" t="s">
        <v>1698</v>
      </c>
      <c r="D341" s="52"/>
      <c r="F341" s="38">
        <v>1108.21</v>
      </c>
      <c r="G341" s="34"/>
      <c r="H341" s="30"/>
      <c r="I341" s="43" t="s">
        <v>91</v>
      </c>
      <c r="J341" s="43" t="s">
        <v>87</v>
      </c>
      <c r="K341" s="43"/>
      <c r="L341" s="43"/>
      <c r="N341" s="43" t="s">
        <v>688</v>
      </c>
      <c r="O341" s="140"/>
      <c r="P341" s="31">
        <v>4436.8200000000361</v>
      </c>
      <c r="Q341" s="31">
        <v>244289.88999999996</v>
      </c>
      <c r="R341" s="31">
        <v>248726.71</v>
      </c>
    </row>
    <row r="342" spans="1:18" ht="15.75" customHeight="1">
      <c r="A342" s="44">
        <v>277</v>
      </c>
      <c r="B342" s="28">
        <v>43678</v>
      </c>
      <c r="C342" s="27" t="s">
        <v>1699</v>
      </c>
      <c r="D342" s="52"/>
      <c r="F342" s="38">
        <v>205.9</v>
      </c>
      <c r="G342" s="34"/>
      <c r="H342" s="30"/>
      <c r="I342" s="43" t="s">
        <v>91</v>
      </c>
      <c r="J342" s="43" t="s">
        <v>87</v>
      </c>
      <c r="K342" s="43"/>
      <c r="L342" s="43"/>
      <c r="N342" s="43" t="s">
        <v>688</v>
      </c>
      <c r="O342" s="140"/>
      <c r="P342" s="31">
        <v>4230.9200000000419</v>
      </c>
      <c r="Q342" s="31">
        <v>244495.78999999995</v>
      </c>
      <c r="R342" s="31">
        <v>248726.71</v>
      </c>
    </row>
    <row r="343" spans="1:18" ht="15.75" customHeight="1">
      <c r="A343" s="44">
        <v>277</v>
      </c>
      <c r="B343" s="28">
        <v>43678</v>
      </c>
      <c r="C343" s="27" t="s">
        <v>4804</v>
      </c>
      <c r="D343" s="52"/>
      <c r="F343" s="34">
        <v>395</v>
      </c>
      <c r="G343" s="34"/>
      <c r="H343" s="30"/>
      <c r="I343" s="43" t="s">
        <v>91</v>
      </c>
      <c r="J343" s="43" t="s">
        <v>87</v>
      </c>
      <c r="K343" s="43" t="s">
        <v>1050</v>
      </c>
      <c r="L343" s="43">
        <v>50098</v>
      </c>
      <c r="N343" s="43" t="s">
        <v>688</v>
      </c>
      <c r="O343" s="140"/>
      <c r="P343" s="31">
        <v>3751.1800000000512</v>
      </c>
      <c r="Q343" s="31">
        <v>244975.52999999994</v>
      </c>
      <c r="R343" s="31">
        <v>248726.71</v>
      </c>
    </row>
    <row r="344" spans="1:18" ht="15.75" customHeight="1">
      <c r="A344" s="44">
        <v>277</v>
      </c>
      <c r="B344" s="28">
        <v>43689</v>
      </c>
      <c r="C344" s="27" t="s">
        <v>4805</v>
      </c>
      <c r="D344" s="52"/>
      <c r="F344" s="34">
        <v>2600</v>
      </c>
      <c r="G344" s="34"/>
      <c r="H344" s="30"/>
      <c r="I344" s="43"/>
      <c r="J344" s="43" t="s">
        <v>87</v>
      </c>
      <c r="K344" s="43" t="s">
        <v>3492</v>
      </c>
      <c r="L344" s="43">
        <v>3493</v>
      </c>
      <c r="N344" s="43" t="s">
        <v>688</v>
      </c>
      <c r="O344" s="140"/>
      <c r="P344" s="31">
        <v>1151.1800000000512</v>
      </c>
      <c r="Q344" s="31">
        <v>247575.52999999994</v>
      </c>
      <c r="R344" s="31">
        <v>248726.71</v>
      </c>
    </row>
    <row r="345" spans="1:18" ht="15.75" customHeight="1">
      <c r="A345" s="44">
        <v>277</v>
      </c>
      <c r="B345" s="28">
        <v>43697</v>
      </c>
      <c r="C345" s="27" t="s">
        <v>1701</v>
      </c>
      <c r="D345" s="52"/>
      <c r="F345" s="38">
        <v>84.74</v>
      </c>
      <c r="G345" s="34"/>
      <c r="H345" s="30"/>
      <c r="I345" s="43" t="s">
        <v>91</v>
      </c>
      <c r="J345" s="43" t="s">
        <v>87</v>
      </c>
      <c r="K345" s="43"/>
      <c r="L345" s="43"/>
      <c r="N345" s="43" t="s">
        <v>688</v>
      </c>
      <c r="O345" s="140"/>
      <c r="P345" s="31">
        <v>4146.1800000000512</v>
      </c>
      <c r="Q345" s="31">
        <v>244580.52999999994</v>
      </c>
      <c r="R345" s="31">
        <v>248726.71</v>
      </c>
    </row>
    <row r="346" spans="1:18" ht="15.75" customHeight="1">
      <c r="A346" s="44">
        <v>277</v>
      </c>
      <c r="B346" s="28">
        <v>43699</v>
      </c>
      <c r="C346" s="27" t="s">
        <v>855</v>
      </c>
      <c r="D346" s="52"/>
      <c r="F346" s="34"/>
      <c r="G346" s="34">
        <v>500</v>
      </c>
      <c r="H346" s="30"/>
      <c r="I346" s="43" t="s">
        <v>169</v>
      </c>
      <c r="J346" s="43" t="s">
        <v>87</v>
      </c>
      <c r="K346" s="43"/>
      <c r="L346" s="43"/>
      <c r="N346" s="43" t="s">
        <v>688</v>
      </c>
      <c r="O346" s="140"/>
      <c r="P346" s="31">
        <v>1651.1800000000512</v>
      </c>
      <c r="Q346" s="31">
        <v>247575.52999999994</v>
      </c>
      <c r="R346" s="31">
        <v>249226.71</v>
      </c>
    </row>
    <row r="347" spans="1:18" ht="15.75" customHeight="1">
      <c r="A347" s="44">
        <v>277</v>
      </c>
      <c r="B347" s="28">
        <v>43704</v>
      </c>
      <c r="C347" s="27" t="s">
        <v>1031</v>
      </c>
      <c r="D347" s="52"/>
      <c r="F347" s="34">
        <v>1214</v>
      </c>
      <c r="G347" s="34"/>
      <c r="H347" s="30"/>
      <c r="I347" s="43" t="s">
        <v>91</v>
      </c>
      <c r="J347" s="43" t="s">
        <v>87</v>
      </c>
      <c r="K347" s="51" t="s">
        <v>791</v>
      </c>
      <c r="L347" s="43">
        <v>124</v>
      </c>
      <c r="N347" s="43" t="s">
        <v>688</v>
      </c>
      <c r="O347" s="140"/>
      <c r="P347" s="31">
        <v>437.18000000005122</v>
      </c>
      <c r="Q347" s="31">
        <v>248789.52999999994</v>
      </c>
      <c r="R347" s="31">
        <v>249226.71</v>
      </c>
    </row>
    <row r="348" spans="1:18" ht="15.75" customHeight="1">
      <c r="A348" s="44">
        <v>277</v>
      </c>
      <c r="B348" s="28">
        <v>43708</v>
      </c>
      <c r="C348" s="27" t="s">
        <v>2460</v>
      </c>
      <c r="D348" s="52"/>
      <c r="F348" s="34"/>
      <c r="G348" s="34"/>
      <c r="H348" s="30">
        <v>49.9</v>
      </c>
      <c r="I348" s="43"/>
      <c r="J348" s="43" t="s">
        <v>87</v>
      </c>
      <c r="M348" s="43"/>
      <c r="N348" s="43" t="s">
        <v>688</v>
      </c>
      <c r="O348" s="140"/>
      <c r="P348" s="31">
        <v>437.18000000005122</v>
      </c>
      <c r="Q348" s="31">
        <v>248789.52999999994</v>
      </c>
      <c r="R348" s="31">
        <v>249226.71</v>
      </c>
    </row>
    <row r="349" spans="1:18" ht="15.75" customHeight="1">
      <c r="A349" s="44">
        <v>277</v>
      </c>
      <c r="B349" s="309">
        <v>43711</v>
      </c>
      <c r="C349" s="27" t="s">
        <v>905</v>
      </c>
      <c r="D349" s="222"/>
      <c r="F349" s="38">
        <v>461.71</v>
      </c>
      <c r="G349" s="34"/>
      <c r="H349" s="30"/>
      <c r="I349" s="43" t="s">
        <v>91</v>
      </c>
      <c r="J349" s="43" t="s">
        <v>87</v>
      </c>
      <c r="M349" s="43"/>
      <c r="N349" s="43" t="s">
        <v>688</v>
      </c>
      <c r="O349" s="140"/>
      <c r="P349" s="31">
        <v>-24.529999999940628</v>
      </c>
      <c r="Q349" s="31">
        <v>249251.23999999993</v>
      </c>
      <c r="R349" s="31">
        <v>249226.71</v>
      </c>
    </row>
    <row r="350" spans="1:18" ht="15.75" customHeight="1">
      <c r="A350" s="44">
        <v>277</v>
      </c>
      <c r="B350" s="309">
        <v>43711</v>
      </c>
      <c r="C350" s="27" t="s">
        <v>906</v>
      </c>
      <c r="D350" s="222"/>
      <c r="F350" s="38">
        <v>87.21</v>
      </c>
      <c r="G350" s="34"/>
      <c r="H350" s="30"/>
      <c r="I350" s="43" t="s">
        <v>91</v>
      </c>
      <c r="J350" s="43" t="s">
        <v>87</v>
      </c>
      <c r="M350" s="43"/>
      <c r="N350" s="43" t="s">
        <v>688</v>
      </c>
      <c r="O350" s="140"/>
      <c r="P350" s="31">
        <v>-111.73999999993248</v>
      </c>
      <c r="Q350" s="31">
        <v>249338.44999999992</v>
      </c>
      <c r="R350" s="31">
        <v>249226.71</v>
      </c>
    </row>
    <row r="351" spans="1:18" ht="15.75" customHeight="1">
      <c r="A351" s="44">
        <v>277</v>
      </c>
      <c r="B351" s="309">
        <v>43728</v>
      </c>
      <c r="C351" s="27" t="s">
        <v>907</v>
      </c>
      <c r="D351" s="222"/>
      <c r="F351" s="38">
        <v>43.64</v>
      </c>
      <c r="G351" s="34"/>
      <c r="H351" s="30"/>
      <c r="I351" s="43" t="s">
        <v>91</v>
      </c>
      <c r="J351" s="43" t="s">
        <v>87</v>
      </c>
      <c r="M351" s="43"/>
      <c r="N351" s="43" t="s">
        <v>688</v>
      </c>
      <c r="O351" s="140"/>
      <c r="P351" s="31">
        <v>-155.37999999994645</v>
      </c>
      <c r="Q351" s="31">
        <v>249382.08999999994</v>
      </c>
      <c r="R351" s="31">
        <v>249226.71</v>
      </c>
    </row>
    <row r="352" spans="1:18" ht="15.75" customHeight="1">
      <c r="A352" s="44">
        <v>277</v>
      </c>
      <c r="B352" s="28">
        <v>43732</v>
      </c>
      <c r="C352" s="27" t="s">
        <v>1423</v>
      </c>
      <c r="D352" s="52"/>
      <c r="F352" s="34"/>
      <c r="G352" s="34"/>
      <c r="H352" s="32"/>
      <c r="I352" s="43"/>
      <c r="J352" s="43"/>
      <c r="M352" s="42">
        <v>10000</v>
      </c>
      <c r="N352" s="43" t="s">
        <v>688</v>
      </c>
      <c r="O352" s="140"/>
      <c r="P352" s="31">
        <v>-155.37999999994645</v>
      </c>
      <c r="Q352" s="31">
        <v>249382.08999999994</v>
      </c>
      <c r="R352" s="31">
        <v>249226.71</v>
      </c>
    </row>
    <row r="353" spans="1:18" ht="15.75" customHeight="1">
      <c r="A353" s="44">
        <v>277</v>
      </c>
      <c r="B353" s="28">
        <v>43732</v>
      </c>
      <c r="C353" s="27" t="s">
        <v>4806</v>
      </c>
      <c r="D353" s="52"/>
      <c r="F353" s="34"/>
      <c r="G353" s="34"/>
      <c r="H353" s="30">
        <v>1465.1</v>
      </c>
      <c r="I353" s="43"/>
      <c r="J353" s="43"/>
      <c r="M353" s="43"/>
      <c r="N353" s="43" t="s">
        <v>688</v>
      </c>
      <c r="O353" s="140"/>
      <c r="P353" s="31">
        <v>-155.37999999994645</v>
      </c>
      <c r="Q353" s="31">
        <v>249382.08999999994</v>
      </c>
      <c r="R353" s="31">
        <v>249226.71</v>
      </c>
    </row>
    <row r="354" spans="1:18" ht="15.75" customHeight="1">
      <c r="A354" s="44">
        <v>277</v>
      </c>
      <c r="B354" s="28">
        <v>43732</v>
      </c>
      <c r="C354" s="27" t="s">
        <v>4807</v>
      </c>
      <c r="D354" s="52"/>
      <c r="F354" s="38">
        <v>898.31</v>
      </c>
      <c r="G354" s="34"/>
      <c r="H354" s="30"/>
      <c r="I354" s="43" t="s">
        <v>89</v>
      </c>
      <c r="J354" s="43" t="s">
        <v>87</v>
      </c>
      <c r="M354" s="43"/>
      <c r="N354" s="43" t="s">
        <v>688</v>
      </c>
      <c r="O354" s="140"/>
      <c r="P354" s="31">
        <v>-1053.6899999999441</v>
      </c>
      <c r="Q354" s="31">
        <v>250280.39999999994</v>
      </c>
      <c r="R354" s="31">
        <v>249226.71</v>
      </c>
    </row>
    <row r="355" spans="1:18" ht="15.75" customHeight="1">
      <c r="A355" s="44">
        <v>277</v>
      </c>
      <c r="B355" s="28">
        <v>43738</v>
      </c>
      <c r="C355" s="27" t="s">
        <v>2460</v>
      </c>
      <c r="D355" s="52"/>
      <c r="F355" s="38"/>
      <c r="G355" s="34"/>
      <c r="H355" s="30">
        <v>49.9</v>
      </c>
      <c r="I355" s="43"/>
      <c r="J355" s="43"/>
      <c r="M355" s="43"/>
      <c r="N355" s="43" t="s">
        <v>688</v>
      </c>
      <c r="O355" s="140"/>
      <c r="P355" s="31">
        <v>-1053.6899999999441</v>
      </c>
      <c r="Q355" s="31">
        <v>250280.39999999994</v>
      </c>
      <c r="R355" s="31">
        <v>249226.71</v>
      </c>
    </row>
    <row r="356" spans="1:18" ht="15.75" customHeight="1">
      <c r="A356" s="44">
        <v>277</v>
      </c>
      <c r="B356" s="28">
        <v>43758</v>
      </c>
      <c r="C356" s="27" t="s">
        <v>4808</v>
      </c>
      <c r="D356" s="52"/>
      <c r="F356" s="34"/>
      <c r="G356" s="34">
        <v>6000</v>
      </c>
      <c r="H356" s="30"/>
      <c r="I356" s="43" t="s">
        <v>91</v>
      </c>
      <c r="J356" s="43" t="s">
        <v>87</v>
      </c>
      <c r="M356" s="43"/>
      <c r="N356" s="43" t="s">
        <v>688</v>
      </c>
      <c r="O356" s="140"/>
      <c r="P356" s="31">
        <v>4946.3100000000559</v>
      </c>
      <c r="Q356" s="31">
        <v>250280.39999999994</v>
      </c>
      <c r="R356" s="31">
        <v>255226.71</v>
      </c>
    </row>
    <row r="357" spans="1:18" ht="15.75" customHeight="1">
      <c r="A357" s="44">
        <v>277</v>
      </c>
      <c r="B357" s="28">
        <v>43760</v>
      </c>
      <c r="C357" s="27" t="s">
        <v>4808</v>
      </c>
      <c r="D357" s="52"/>
      <c r="F357" s="34"/>
      <c r="G357" s="34">
        <v>2700</v>
      </c>
      <c r="H357" s="30"/>
      <c r="I357" s="43" t="s">
        <v>91</v>
      </c>
      <c r="J357" s="43" t="s">
        <v>87</v>
      </c>
      <c r="M357" s="43"/>
      <c r="N357" s="43" t="s">
        <v>688</v>
      </c>
      <c r="O357" s="140"/>
      <c r="P357" s="31">
        <v>7646.3100000000559</v>
      </c>
      <c r="Q357" s="31">
        <v>250280.39999999994</v>
      </c>
      <c r="R357" s="31">
        <v>257926.71</v>
      </c>
    </row>
    <row r="358" spans="1:18" ht="15.75" customHeight="1">
      <c r="A358" s="44">
        <v>277</v>
      </c>
      <c r="B358" s="28">
        <v>43763</v>
      </c>
      <c r="C358" s="27" t="s">
        <v>855</v>
      </c>
      <c r="D358" s="52"/>
      <c r="F358" s="34"/>
      <c r="G358" s="38">
        <v>30.3</v>
      </c>
      <c r="H358" s="30"/>
      <c r="I358" s="43" t="s">
        <v>91</v>
      </c>
      <c r="J358" s="43" t="s">
        <v>87</v>
      </c>
      <c r="M358" s="43"/>
      <c r="N358" s="43" t="s">
        <v>688</v>
      </c>
      <c r="O358" s="140"/>
      <c r="P358" s="31">
        <v>-1023.3899999999558</v>
      </c>
      <c r="Q358" s="31">
        <v>258980.39999999994</v>
      </c>
      <c r="R358" s="31">
        <v>257957.00999999998</v>
      </c>
    </row>
    <row r="359" spans="1:18" ht="15.75" customHeight="1">
      <c r="A359" s="44">
        <v>277</v>
      </c>
      <c r="B359" s="28">
        <v>43763</v>
      </c>
      <c r="C359" s="27" t="s">
        <v>4809</v>
      </c>
      <c r="D359" s="52"/>
      <c r="F359" s="34">
        <v>8700</v>
      </c>
      <c r="G359" s="34"/>
      <c r="H359" s="30"/>
      <c r="I359" s="43" t="s">
        <v>91</v>
      </c>
      <c r="J359" s="43" t="s">
        <v>87</v>
      </c>
      <c r="M359" s="43"/>
      <c r="N359" s="43" t="s">
        <v>688</v>
      </c>
      <c r="O359" s="140"/>
      <c r="P359" s="31">
        <v>-1053.6899999999441</v>
      </c>
      <c r="Q359" s="31">
        <v>258980.39999999994</v>
      </c>
      <c r="R359" s="31">
        <v>257926.71</v>
      </c>
    </row>
    <row r="360" spans="1:18" ht="15.75" customHeight="1">
      <c r="A360" s="44">
        <v>277</v>
      </c>
      <c r="B360" s="28">
        <v>43768</v>
      </c>
      <c r="C360" s="27" t="s">
        <v>2460</v>
      </c>
      <c r="D360" s="52"/>
      <c r="F360" s="34"/>
      <c r="G360" s="38"/>
      <c r="H360" s="30">
        <v>49.9</v>
      </c>
      <c r="I360" s="43"/>
      <c r="J360" s="43"/>
      <c r="M360" s="43"/>
      <c r="N360" s="43" t="s">
        <v>688</v>
      </c>
      <c r="O360" s="140"/>
      <c r="P360" s="31">
        <v>-1023.3899999999558</v>
      </c>
      <c r="Q360" s="31">
        <v>258980.39999999994</v>
      </c>
      <c r="R360" s="31">
        <v>257957.00999999998</v>
      </c>
    </row>
    <row r="361" spans="1:18" ht="15.75" customHeight="1">
      <c r="A361" s="44">
        <v>277</v>
      </c>
      <c r="B361" s="28">
        <v>43769</v>
      </c>
      <c r="C361" s="27" t="s">
        <v>4459</v>
      </c>
      <c r="D361" s="52"/>
      <c r="F361" s="34">
        <v>1939.01</v>
      </c>
      <c r="G361" s="34"/>
      <c r="H361" s="30"/>
      <c r="I361" s="43" t="s">
        <v>89</v>
      </c>
      <c r="J361" s="43" t="s">
        <v>87</v>
      </c>
      <c r="M361" s="43"/>
      <c r="N361" s="43" t="s">
        <v>688</v>
      </c>
      <c r="O361" s="140"/>
      <c r="P361" s="31">
        <v>-2962.3999999999651</v>
      </c>
      <c r="Q361" s="31">
        <v>260919.40999999995</v>
      </c>
      <c r="R361" s="31">
        <v>257957.00999999998</v>
      </c>
    </row>
    <row r="362" spans="1:18" ht="15.75" customHeight="1">
      <c r="A362" s="44">
        <v>277</v>
      </c>
      <c r="B362" s="28">
        <v>43769</v>
      </c>
      <c r="C362" s="27" t="s">
        <v>3995</v>
      </c>
      <c r="D362" s="52"/>
      <c r="F362" s="34"/>
      <c r="G362" s="34"/>
      <c r="H362" s="30">
        <v>404.76</v>
      </c>
      <c r="I362" s="43"/>
      <c r="J362" s="43"/>
      <c r="M362" s="43"/>
      <c r="N362" s="43" t="s">
        <v>688</v>
      </c>
      <c r="O362" s="140"/>
      <c r="P362" s="31">
        <v>-1023.3899999999558</v>
      </c>
      <c r="Q362" s="31">
        <v>258980.39999999994</v>
      </c>
      <c r="R362" s="31">
        <v>257957.00999999998</v>
      </c>
    </row>
    <row r="363" spans="1:18" ht="15.75" customHeight="1">
      <c r="A363" s="44">
        <v>277</v>
      </c>
      <c r="B363" s="28">
        <v>43773</v>
      </c>
      <c r="C363" s="27" t="s">
        <v>4810</v>
      </c>
      <c r="D363" s="52"/>
      <c r="F363" s="34">
        <v>100</v>
      </c>
      <c r="G363" s="34"/>
      <c r="H363" s="30"/>
      <c r="I363" s="43" t="s">
        <v>89</v>
      </c>
      <c r="J363" s="43" t="s">
        <v>87</v>
      </c>
      <c r="K363" s="43" t="s">
        <v>1207</v>
      </c>
      <c r="L363" s="43">
        <v>1503</v>
      </c>
      <c r="N363" s="43" t="s">
        <v>688</v>
      </c>
      <c r="O363" s="140"/>
      <c r="P363" s="31">
        <v>-3062.3999999999651</v>
      </c>
      <c r="Q363" s="31">
        <v>261019.40999999995</v>
      </c>
      <c r="R363" s="31">
        <v>257957.00999999998</v>
      </c>
    </row>
    <row r="364" spans="1:18" ht="15.75" customHeight="1">
      <c r="A364" s="44">
        <v>277</v>
      </c>
      <c r="B364" s="28">
        <v>43775</v>
      </c>
      <c r="C364" s="27" t="s">
        <v>532</v>
      </c>
      <c r="D364" s="52"/>
      <c r="F364" s="38">
        <v>82.7</v>
      </c>
      <c r="G364" s="34"/>
      <c r="H364" s="30"/>
      <c r="I364" s="43" t="s">
        <v>89</v>
      </c>
      <c r="J364" s="43" t="s">
        <v>87</v>
      </c>
      <c r="K364" s="43"/>
      <c r="L364" s="43"/>
      <c r="N364" s="43" t="s">
        <v>688</v>
      </c>
      <c r="O364" s="140"/>
      <c r="P364" s="31">
        <v>-3145.0999999999767</v>
      </c>
      <c r="Q364" s="31">
        <v>261102.10999999996</v>
      </c>
      <c r="R364" s="31">
        <v>257957.00999999998</v>
      </c>
    </row>
    <row r="365" spans="1:18" ht="15.75" customHeight="1">
      <c r="A365" s="44">
        <v>277</v>
      </c>
      <c r="B365" s="28">
        <v>43777</v>
      </c>
      <c r="C365" s="27" t="s">
        <v>633</v>
      </c>
      <c r="D365" s="52"/>
      <c r="F365" s="34">
        <v>117.34</v>
      </c>
      <c r="G365" s="34"/>
      <c r="H365" s="30"/>
      <c r="I365" s="43" t="s">
        <v>89</v>
      </c>
      <c r="J365" s="43" t="s">
        <v>87</v>
      </c>
      <c r="K365" s="43"/>
      <c r="L365" s="43">
        <v>833</v>
      </c>
      <c r="N365" s="43" t="s">
        <v>688</v>
      </c>
      <c r="O365" s="140"/>
      <c r="P365" s="31">
        <v>-3262.4399999999732</v>
      </c>
      <c r="Q365" s="31">
        <v>261219.44999999995</v>
      </c>
      <c r="R365" s="31">
        <v>257957.00999999998</v>
      </c>
    </row>
    <row r="366" spans="1:18" ht="15.75" customHeight="1">
      <c r="A366" s="44">
        <v>277</v>
      </c>
      <c r="B366" s="28">
        <v>43789</v>
      </c>
      <c r="C366" s="27" t="s">
        <v>855</v>
      </c>
      <c r="D366" s="52"/>
      <c r="F366" s="34"/>
      <c r="G366" s="34">
        <v>3500</v>
      </c>
      <c r="H366" s="30"/>
      <c r="I366" s="43" t="s">
        <v>91</v>
      </c>
      <c r="J366" s="43" t="s">
        <v>87</v>
      </c>
      <c r="K366" s="43"/>
      <c r="L366" s="43"/>
      <c r="N366" s="43" t="s">
        <v>688</v>
      </c>
      <c r="O366" s="140"/>
      <c r="P366" s="31">
        <v>-1282.4399999999732</v>
      </c>
      <c r="Q366" s="31">
        <v>262739.44999999995</v>
      </c>
      <c r="R366" s="31">
        <v>261457.00999999998</v>
      </c>
    </row>
    <row r="367" spans="1:18" ht="15.75" customHeight="1">
      <c r="A367" s="44">
        <v>277</v>
      </c>
      <c r="B367" s="28">
        <v>43789</v>
      </c>
      <c r="C367" s="27" t="s">
        <v>2346</v>
      </c>
      <c r="D367" s="52"/>
      <c r="F367" s="34"/>
      <c r="G367" s="34"/>
      <c r="H367" s="30">
        <v>1288</v>
      </c>
      <c r="I367" s="43"/>
      <c r="J367" s="43"/>
      <c r="K367" s="43"/>
      <c r="L367" s="43"/>
      <c r="N367" s="43" t="s">
        <v>688</v>
      </c>
      <c r="O367" s="140"/>
      <c r="P367" s="31">
        <v>-3988.4399999999732</v>
      </c>
      <c r="Q367" s="31">
        <v>261945.44999999995</v>
      </c>
      <c r="R367" s="31">
        <v>257957.00999999998</v>
      </c>
    </row>
    <row r="368" spans="1:18" ht="15.75" customHeight="1">
      <c r="A368" s="44">
        <v>277</v>
      </c>
      <c r="B368" s="28">
        <v>43789</v>
      </c>
      <c r="C368" s="27" t="s">
        <v>4811</v>
      </c>
      <c r="D368" s="52"/>
      <c r="F368" s="34">
        <v>794</v>
      </c>
      <c r="G368" s="34"/>
      <c r="H368" s="30"/>
      <c r="I368" s="43" t="s">
        <v>91</v>
      </c>
      <c r="J368" s="43" t="s">
        <v>87</v>
      </c>
      <c r="K368" s="43"/>
      <c r="L368" s="43"/>
      <c r="N368" s="43" t="s">
        <v>688</v>
      </c>
      <c r="O368" s="140"/>
      <c r="P368" s="31">
        <v>-4782.4399999999732</v>
      </c>
      <c r="Q368" s="31">
        <v>262739.44999999995</v>
      </c>
      <c r="R368" s="31">
        <v>257957.00999999998</v>
      </c>
    </row>
    <row r="369" spans="1:18" ht="15.75" customHeight="1">
      <c r="A369" s="44">
        <v>277</v>
      </c>
      <c r="B369" s="28">
        <v>43789</v>
      </c>
      <c r="C369" s="27" t="s">
        <v>879</v>
      </c>
      <c r="D369" s="52"/>
      <c r="F369" s="34">
        <v>580</v>
      </c>
      <c r="G369" s="34"/>
      <c r="H369" s="30"/>
      <c r="I369" s="43" t="s">
        <v>91</v>
      </c>
      <c r="J369" s="43" t="s">
        <v>87</v>
      </c>
      <c r="K369" s="43" t="s">
        <v>4812</v>
      </c>
      <c r="L369" s="43"/>
      <c r="N369" s="43" t="s">
        <v>688</v>
      </c>
      <c r="O369" s="140"/>
      <c r="P369" s="31">
        <v>-3988.4399999999732</v>
      </c>
      <c r="Q369" s="31">
        <v>261945.44999999995</v>
      </c>
      <c r="R369" s="31">
        <v>257957.00999999998</v>
      </c>
    </row>
    <row r="370" spans="1:18" ht="15.75" customHeight="1">
      <c r="A370" s="44">
        <v>277</v>
      </c>
      <c r="B370" s="28">
        <v>43789</v>
      </c>
      <c r="C370" s="27" t="s">
        <v>3356</v>
      </c>
      <c r="D370" s="52"/>
      <c r="F370" s="34">
        <v>146</v>
      </c>
      <c r="G370" s="34"/>
      <c r="H370" s="30"/>
      <c r="I370" s="43" t="s">
        <v>91</v>
      </c>
      <c r="J370" s="43" t="s">
        <v>87</v>
      </c>
      <c r="K370" s="43" t="s">
        <v>1401</v>
      </c>
      <c r="L370" s="43">
        <v>3511</v>
      </c>
      <c r="N370" s="43" t="s">
        <v>688</v>
      </c>
      <c r="O370" s="140"/>
      <c r="P370" s="31">
        <v>-3408.4399999999732</v>
      </c>
      <c r="Q370" s="31">
        <v>261365.44999999995</v>
      </c>
      <c r="R370" s="31">
        <v>257957.00999999998</v>
      </c>
    </row>
    <row r="371" spans="1:18" ht="15.75" customHeight="1">
      <c r="A371" s="44">
        <v>277</v>
      </c>
      <c r="B371" s="28">
        <v>43796</v>
      </c>
      <c r="C371" s="27" t="s">
        <v>4813</v>
      </c>
      <c r="D371" s="52"/>
      <c r="F371" s="34"/>
      <c r="G371" s="34">
        <v>3986</v>
      </c>
      <c r="H371" s="30"/>
      <c r="I371" s="43" t="s">
        <v>266</v>
      </c>
      <c r="J371" s="43" t="s">
        <v>87</v>
      </c>
      <c r="K371" s="43"/>
      <c r="L371" s="43"/>
      <c r="N371" s="43" t="s">
        <v>688</v>
      </c>
      <c r="O371" s="140"/>
      <c r="P371" s="31">
        <v>2703.5600000000559</v>
      </c>
      <c r="Q371" s="31">
        <v>262739.44999999995</v>
      </c>
      <c r="R371" s="31">
        <v>265443.01</v>
      </c>
    </row>
    <row r="372" spans="1:18" ht="15.75" customHeight="1">
      <c r="A372" s="44">
        <v>277</v>
      </c>
      <c r="B372" s="28">
        <v>43799</v>
      </c>
      <c r="C372" s="27" t="s">
        <v>2460</v>
      </c>
      <c r="D372" s="52"/>
      <c r="F372" s="34"/>
      <c r="G372" s="34"/>
      <c r="H372" s="30">
        <v>49.9</v>
      </c>
      <c r="I372" s="43"/>
      <c r="J372" s="43"/>
      <c r="K372" s="43"/>
      <c r="L372" s="43"/>
      <c r="N372" s="43" t="s">
        <v>688</v>
      </c>
      <c r="O372" s="140"/>
      <c r="P372" s="31">
        <v>2703.5600000000559</v>
      </c>
      <c r="Q372" s="31">
        <v>262739.44999999995</v>
      </c>
      <c r="R372" s="31">
        <v>265443.01</v>
      </c>
    </row>
    <row r="373" spans="1:18" ht="15.75" customHeight="1">
      <c r="A373" s="44">
        <v>277</v>
      </c>
      <c r="B373" s="28">
        <v>43803</v>
      </c>
      <c r="C373" s="27" t="s">
        <v>3348</v>
      </c>
      <c r="D373" s="52"/>
      <c r="F373" s="35">
        <v>2340</v>
      </c>
      <c r="G373" s="35"/>
      <c r="H373" s="30"/>
      <c r="I373" s="43" t="s">
        <v>91</v>
      </c>
      <c r="J373" s="29" t="s">
        <v>87</v>
      </c>
      <c r="K373" s="51" t="s">
        <v>791</v>
      </c>
      <c r="L373" s="29">
        <v>146</v>
      </c>
      <c r="N373" s="43" t="s">
        <v>688</v>
      </c>
      <c r="O373" s="140"/>
      <c r="P373" s="31">
        <v>363.56000000005588</v>
      </c>
      <c r="Q373" s="31">
        <v>265079.44999999995</v>
      </c>
      <c r="R373" s="31">
        <v>265443.01</v>
      </c>
    </row>
    <row r="374" spans="1:18" ht="15.75" customHeight="1">
      <c r="A374" s="44">
        <v>277</v>
      </c>
      <c r="B374" s="28">
        <v>43803</v>
      </c>
      <c r="C374" s="27" t="s">
        <v>2347</v>
      </c>
      <c r="D374" s="52"/>
      <c r="F374" s="34"/>
      <c r="G374" s="34"/>
      <c r="H374" s="30">
        <v>752.65</v>
      </c>
      <c r="I374" s="43"/>
      <c r="J374" s="43"/>
      <c r="K374" s="43"/>
      <c r="L374" s="43"/>
      <c r="N374" s="43" t="s">
        <v>688</v>
      </c>
      <c r="O374" s="140"/>
      <c r="P374" s="31">
        <v>363.56000000005588</v>
      </c>
      <c r="Q374" s="31">
        <v>265079.44999999995</v>
      </c>
      <c r="R374" s="31">
        <v>265443.01</v>
      </c>
    </row>
    <row r="375" spans="1:18" ht="15.75" customHeight="1">
      <c r="A375" s="44">
        <v>277</v>
      </c>
      <c r="B375" s="28">
        <v>43804</v>
      </c>
      <c r="C375" s="27" t="s">
        <v>920</v>
      </c>
      <c r="D375" s="52"/>
      <c r="F375" s="38">
        <v>399.47</v>
      </c>
      <c r="G375" s="34"/>
      <c r="H375" s="30"/>
      <c r="I375" s="43" t="s">
        <v>91</v>
      </c>
      <c r="J375" s="43" t="s">
        <v>87</v>
      </c>
      <c r="K375" s="43"/>
      <c r="L375" s="43"/>
      <c r="N375" s="43" t="s">
        <v>688</v>
      </c>
      <c r="O375" s="140"/>
      <c r="P375" s="31">
        <v>-35.909999999916181</v>
      </c>
      <c r="Q375" s="31">
        <v>265478.91999999993</v>
      </c>
      <c r="R375" s="31">
        <v>265443.01</v>
      </c>
    </row>
    <row r="376" spans="1:18" ht="15.75" customHeight="1">
      <c r="A376" s="44">
        <v>277</v>
      </c>
      <c r="B376" s="28">
        <v>43804</v>
      </c>
      <c r="C376" s="27" t="s">
        <v>921</v>
      </c>
      <c r="D376" s="52"/>
      <c r="F376" s="38">
        <v>124.9</v>
      </c>
      <c r="G376" s="34"/>
      <c r="H376" s="30"/>
      <c r="I376" s="43" t="s">
        <v>91</v>
      </c>
      <c r="J376" s="43" t="s">
        <v>87</v>
      </c>
      <c r="K376" s="43"/>
      <c r="L376" s="43"/>
      <c r="N376" s="43" t="s">
        <v>688</v>
      </c>
      <c r="O376" s="140"/>
      <c r="P376" s="31">
        <v>-160.80999999993946</v>
      </c>
      <c r="Q376" s="31">
        <v>265603.81999999995</v>
      </c>
      <c r="R376" s="31">
        <v>265443.01</v>
      </c>
    </row>
    <row r="377" spans="1:18" ht="15.75" customHeight="1">
      <c r="A377" s="44">
        <v>277</v>
      </c>
      <c r="B377" s="28">
        <v>43807</v>
      </c>
      <c r="C377" s="27" t="s">
        <v>4808</v>
      </c>
      <c r="D377" s="52"/>
      <c r="F377" s="34"/>
      <c r="G377" s="34">
        <v>3334.5</v>
      </c>
      <c r="H377" s="30"/>
      <c r="I377" s="43" t="s">
        <v>91</v>
      </c>
      <c r="J377" s="43" t="s">
        <v>87</v>
      </c>
      <c r="K377" s="43"/>
      <c r="L377" s="43"/>
      <c r="N377" s="43" t="s">
        <v>688</v>
      </c>
      <c r="O377" s="140"/>
      <c r="P377" s="31">
        <v>3122.2000000000698</v>
      </c>
      <c r="Q377" s="31">
        <v>265655.30999999994</v>
      </c>
      <c r="R377" s="31">
        <v>268777.51</v>
      </c>
    </row>
    <row r="378" spans="1:18" ht="15.75" customHeight="1">
      <c r="A378" s="44">
        <v>277</v>
      </c>
      <c r="B378" s="28">
        <v>43810</v>
      </c>
      <c r="C378" s="27" t="s">
        <v>4814</v>
      </c>
      <c r="D378" s="52"/>
      <c r="F378" s="34">
        <v>3334.5</v>
      </c>
      <c r="G378" s="34"/>
      <c r="H378" s="30"/>
      <c r="I378" s="43" t="s">
        <v>91</v>
      </c>
      <c r="J378" s="43" t="s">
        <v>87</v>
      </c>
      <c r="K378" s="43"/>
      <c r="L378" s="43"/>
      <c r="N378" s="43" t="s">
        <v>688</v>
      </c>
      <c r="O378" s="140"/>
      <c r="P378" s="31">
        <v>-505.29999999993015</v>
      </c>
      <c r="Q378" s="31">
        <v>269282.80999999994</v>
      </c>
      <c r="R378" s="31">
        <v>268777.51</v>
      </c>
    </row>
    <row r="379" spans="1:18" ht="15.75" customHeight="1">
      <c r="A379" s="44">
        <v>277</v>
      </c>
      <c r="B379" s="28">
        <v>43810</v>
      </c>
      <c r="C379" s="27" t="s">
        <v>4815</v>
      </c>
      <c r="D379" s="52"/>
      <c r="F379" s="34">
        <v>293</v>
      </c>
      <c r="G379" s="34"/>
      <c r="H379" s="30"/>
      <c r="I379" s="43" t="s">
        <v>91</v>
      </c>
      <c r="J379" s="43" t="s">
        <v>87</v>
      </c>
      <c r="K379" s="43" t="s">
        <v>2352</v>
      </c>
      <c r="L379" s="43">
        <v>3529</v>
      </c>
      <c r="N379" s="43" t="s">
        <v>688</v>
      </c>
      <c r="O379" s="140"/>
      <c r="P379" s="31">
        <v>2829.2000000000698</v>
      </c>
      <c r="Q379" s="31">
        <v>265948.30999999994</v>
      </c>
      <c r="R379" s="31">
        <v>268777.51</v>
      </c>
    </row>
    <row r="380" spans="1:18" ht="15.75" customHeight="1">
      <c r="A380" s="44">
        <v>277</v>
      </c>
      <c r="B380" s="28">
        <v>43819</v>
      </c>
      <c r="C380" s="27" t="s">
        <v>924</v>
      </c>
      <c r="D380" s="52"/>
      <c r="F380" s="38">
        <v>51.49</v>
      </c>
      <c r="G380" s="34"/>
      <c r="H380" s="30"/>
      <c r="I380" s="43" t="s">
        <v>91</v>
      </c>
      <c r="J380" s="43" t="s">
        <v>87</v>
      </c>
      <c r="K380" s="43"/>
      <c r="L380" s="43"/>
      <c r="N380" s="43" t="s">
        <v>688</v>
      </c>
      <c r="O380" s="140"/>
      <c r="P380" s="31">
        <v>-212.29999999993015</v>
      </c>
      <c r="Q380" s="31">
        <v>265655.30999999994</v>
      </c>
      <c r="R380" s="31">
        <v>265443.01</v>
      </c>
    </row>
    <row r="381" spans="1:18" ht="15" customHeight="1">
      <c r="A381" s="44">
        <v>277</v>
      </c>
      <c r="B381" s="28">
        <v>43832</v>
      </c>
      <c r="C381" s="27" t="s">
        <v>4816</v>
      </c>
      <c r="D381" s="52"/>
      <c r="F381" s="38">
        <v>527</v>
      </c>
      <c r="G381" s="34"/>
      <c r="H381" s="30"/>
      <c r="I381" s="43" t="s">
        <v>89</v>
      </c>
      <c r="J381" s="43" t="s">
        <v>87</v>
      </c>
      <c r="K381" s="43"/>
      <c r="L381" s="43"/>
      <c r="N381" s="43" t="s">
        <v>688</v>
      </c>
      <c r="O381" s="140"/>
      <c r="P381" s="31">
        <v>-2018.7699999999022</v>
      </c>
      <c r="Q381" s="31">
        <v>270796.27999999991</v>
      </c>
      <c r="R381" s="31">
        <v>268777.51</v>
      </c>
    </row>
    <row r="382" spans="1:18" ht="15.75" customHeight="1">
      <c r="A382" s="44">
        <v>277</v>
      </c>
      <c r="B382" s="28">
        <v>43832</v>
      </c>
      <c r="C382" s="27" t="s">
        <v>4471</v>
      </c>
      <c r="D382" s="52"/>
      <c r="F382" s="38">
        <v>986.47</v>
      </c>
      <c r="G382" s="34"/>
      <c r="H382" s="30"/>
      <c r="I382" s="43" t="s">
        <v>89</v>
      </c>
      <c r="J382" s="43" t="s">
        <v>87</v>
      </c>
      <c r="K382" s="43"/>
      <c r="L382" s="43"/>
      <c r="N382" s="43" t="s">
        <v>688</v>
      </c>
      <c r="O382" s="140"/>
      <c r="P382" s="31">
        <v>-1491.7699999999022</v>
      </c>
      <c r="Q382" s="31">
        <v>270269.27999999991</v>
      </c>
      <c r="R382" s="31">
        <v>268777.51</v>
      </c>
    </row>
    <row r="383" spans="1:18" ht="15.75" customHeight="1">
      <c r="A383" s="44">
        <v>277</v>
      </c>
      <c r="B383" s="309">
        <v>43839</v>
      </c>
      <c r="C383" s="27" t="s">
        <v>1320</v>
      </c>
      <c r="D383" s="222"/>
      <c r="F383" s="120">
        <v>74.599999999999994</v>
      </c>
      <c r="G383" s="120"/>
      <c r="H383" s="30"/>
      <c r="I383" s="43" t="s">
        <v>91</v>
      </c>
      <c r="J383" s="43" t="s">
        <v>87</v>
      </c>
      <c r="K383" s="43" t="s">
        <v>166</v>
      </c>
      <c r="L383" s="43">
        <v>872</v>
      </c>
      <c r="N383" s="43" t="s">
        <v>688</v>
      </c>
      <c r="O383" s="140"/>
      <c r="P383" s="31">
        <v>-2093.3699999998789</v>
      </c>
      <c r="Q383" s="31">
        <v>270870.87999999989</v>
      </c>
      <c r="R383" s="31">
        <v>268777.51</v>
      </c>
    </row>
    <row r="384" spans="1:18" ht="15.75" customHeight="1">
      <c r="A384" s="44">
        <v>277</v>
      </c>
      <c r="B384" s="28">
        <v>43846</v>
      </c>
      <c r="C384" s="27" t="s">
        <v>4817</v>
      </c>
      <c r="D384" s="52"/>
      <c r="F384" s="34">
        <v>696</v>
      </c>
      <c r="G384" s="34"/>
      <c r="H384" s="30"/>
      <c r="I384" s="43" t="s">
        <v>91</v>
      </c>
      <c r="J384" s="43" t="s">
        <v>87</v>
      </c>
      <c r="K384" s="43" t="s">
        <v>2352</v>
      </c>
      <c r="L384" s="43">
        <v>3582</v>
      </c>
      <c r="N384" s="43" t="s">
        <v>688</v>
      </c>
      <c r="O384" s="140"/>
      <c r="P384" s="31">
        <v>-2789.3699999998789</v>
      </c>
      <c r="Q384" s="31">
        <v>271566.87999999989</v>
      </c>
      <c r="R384" s="31">
        <v>268777.51</v>
      </c>
    </row>
    <row r="385" spans="1:18" ht="15.75" customHeight="1">
      <c r="A385" s="44">
        <v>277</v>
      </c>
      <c r="B385" s="28">
        <v>43847</v>
      </c>
      <c r="C385" s="27" t="s">
        <v>4818</v>
      </c>
      <c r="D385" s="52"/>
      <c r="F385" s="34">
        <v>19.8</v>
      </c>
      <c r="G385" s="34"/>
      <c r="H385" s="30"/>
      <c r="I385" s="43" t="s">
        <v>89</v>
      </c>
      <c r="J385" s="43" t="s">
        <v>87</v>
      </c>
      <c r="K385" s="43" t="s">
        <v>363</v>
      </c>
      <c r="L385" s="43"/>
      <c r="N385" s="43" t="s">
        <v>688</v>
      </c>
      <c r="O385" s="140"/>
      <c r="P385" s="31">
        <v>-2809.1699999998673</v>
      </c>
      <c r="Q385" s="31">
        <v>271586.67999999988</v>
      </c>
      <c r="R385" s="31">
        <v>268777.51</v>
      </c>
    </row>
    <row r="386" spans="1:18" ht="15.75" customHeight="1">
      <c r="A386" s="44">
        <v>277</v>
      </c>
      <c r="B386" s="28">
        <v>43857</v>
      </c>
      <c r="C386" s="27" t="s">
        <v>1413</v>
      </c>
      <c r="D386" s="52"/>
      <c r="F386" s="34"/>
      <c r="G386" s="34"/>
      <c r="H386" s="30">
        <v>1317.3</v>
      </c>
      <c r="I386" s="43"/>
      <c r="J386" s="43"/>
      <c r="K386" s="43"/>
      <c r="L386" s="43"/>
      <c r="N386" s="43" t="s">
        <v>688</v>
      </c>
      <c r="O386" s="140"/>
      <c r="P386" s="31">
        <v>-2809.1699999998673</v>
      </c>
      <c r="Q386" s="31">
        <v>271586.67999999988</v>
      </c>
      <c r="R386" s="31">
        <v>268777.51</v>
      </c>
    </row>
    <row r="387" spans="1:18" ht="15.75" customHeight="1">
      <c r="A387" s="44">
        <v>277</v>
      </c>
      <c r="B387" s="28">
        <v>43863</v>
      </c>
      <c r="C387" s="27" t="s">
        <v>855</v>
      </c>
      <c r="D387" s="52"/>
      <c r="F387" s="34"/>
      <c r="G387" s="34">
        <v>6000</v>
      </c>
      <c r="H387" s="30"/>
      <c r="I387" s="43" t="s">
        <v>91</v>
      </c>
      <c r="J387" s="43" t="s">
        <v>87</v>
      </c>
      <c r="K387" s="43"/>
      <c r="L387" s="43"/>
      <c r="N387" s="43" t="s">
        <v>688</v>
      </c>
      <c r="O387" s="140"/>
      <c r="P387" s="31">
        <v>3190.8300000001327</v>
      </c>
      <c r="Q387" s="31">
        <v>271586.67999999988</v>
      </c>
      <c r="R387" s="31">
        <v>274777.51</v>
      </c>
    </row>
    <row r="388" spans="1:18" ht="15.75" customHeight="1">
      <c r="A388" s="44">
        <v>277</v>
      </c>
      <c r="B388" s="28">
        <v>43865</v>
      </c>
      <c r="C388" s="27" t="s">
        <v>3348</v>
      </c>
      <c r="D388" s="52"/>
      <c r="F388" s="34">
        <v>1053</v>
      </c>
      <c r="G388" s="34"/>
      <c r="H388" s="30"/>
      <c r="I388" s="43" t="s">
        <v>91</v>
      </c>
      <c r="J388" s="43" t="s">
        <v>87</v>
      </c>
      <c r="K388" s="43" t="s">
        <v>1948</v>
      </c>
      <c r="L388" s="43">
        <v>161</v>
      </c>
      <c r="N388" s="43" t="s">
        <v>688</v>
      </c>
      <c r="O388" s="140"/>
      <c r="P388" s="31">
        <v>1826.9300000001094</v>
      </c>
      <c r="Q388" s="31">
        <v>272950.5799999999</v>
      </c>
      <c r="R388" s="31">
        <v>274777.51</v>
      </c>
    </row>
    <row r="389" spans="1:18" ht="15.75" customHeight="1">
      <c r="A389" s="44">
        <v>277</v>
      </c>
      <c r="B389" s="28">
        <v>43865</v>
      </c>
      <c r="C389" s="27" t="s">
        <v>4819</v>
      </c>
      <c r="D389" s="52"/>
      <c r="F389" s="34">
        <v>293</v>
      </c>
      <c r="G389" s="34"/>
      <c r="H389" s="30"/>
      <c r="I389" s="43" t="s">
        <v>91</v>
      </c>
      <c r="J389" s="43" t="s">
        <v>87</v>
      </c>
      <c r="K389" s="43" t="s">
        <v>1050</v>
      </c>
      <c r="L389" s="43">
        <v>3596</v>
      </c>
      <c r="N389" s="43" t="s">
        <v>688</v>
      </c>
      <c r="O389" s="140"/>
      <c r="P389" s="31">
        <v>2879.9300000001094</v>
      </c>
      <c r="Q389" s="31">
        <v>271897.5799999999</v>
      </c>
      <c r="R389" s="31">
        <v>274777.51</v>
      </c>
    </row>
    <row r="390" spans="1:18" ht="15.75" customHeight="1">
      <c r="A390" s="44">
        <v>277</v>
      </c>
      <c r="B390" s="28">
        <v>43867</v>
      </c>
      <c r="C390" s="27" t="s">
        <v>933</v>
      </c>
      <c r="D390" s="52"/>
      <c r="F390" s="30">
        <v>1064.57</v>
      </c>
      <c r="G390" s="34"/>
      <c r="H390" s="30"/>
      <c r="I390" s="43" t="s">
        <v>91</v>
      </c>
      <c r="J390" s="43" t="s">
        <v>87</v>
      </c>
      <c r="K390" s="43"/>
      <c r="L390" s="43"/>
      <c r="N390" s="43" t="s">
        <v>688</v>
      </c>
      <c r="O390" s="140"/>
      <c r="P390" s="31">
        <v>762.36000000010245</v>
      </c>
      <c r="Q390" s="31">
        <v>274015.14999999991</v>
      </c>
      <c r="R390" s="31">
        <v>274777.51</v>
      </c>
    </row>
    <row r="391" spans="1:18" ht="15.75" customHeight="1">
      <c r="A391" s="44">
        <v>277</v>
      </c>
      <c r="B391" s="28">
        <v>43867</v>
      </c>
      <c r="C391" s="27" t="s">
        <v>934</v>
      </c>
      <c r="D391" s="52"/>
      <c r="F391" s="30">
        <v>201.48</v>
      </c>
      <c r="G391" s="34"/>
      <c r="H391" s="30"/>
      <c r="I391" s="43" t="s">
        <v>91</v>
      </c>
      <c r="J391" s="43" t="s">
        <v>87</v>
      </c>
      <c r="K391" s="43"/>
      <c r="L391" s="43"/>
      <c r="N391" s="43" t="s">
        <v>688</v>
      </c>
      <c r="O391" s="140"/>
      <c r="P391" s="31">
        <v>560.88000000012107</v>
      </c>
      <c r="Q391" s="31">
        <v>274216.62999999989</v>
      </c>
      <c r="R391" s="31">
        <v>274777.51</v>
      </c>
    </row>
    <row r="392" spans="1:18" ht="15.75" customHeight="1">
      <c r="A392" s="44">
        <v>277</v>
      </c>
      <c r="B392" s="28">
        <v>43873</v>
      </c>
      <c r="C392" s="27" t="s">
        <v>2460</v>
      </c>
      <c r="D392" s="52"/>
      <c r="F392" s="34"/>
      <c r="G392" s="34"/>
      <c r="H392" s="30">
        <v>49.9</v>
      </c>
      <c r="I392" s="43"/>
      <c r="J392" s="43"/>
      <c r="K392" s="43"/>
      <c r="L392" s="43">
        <v>8514</v>
      </c>
      <c r="N392" s="43" t="s">
        <v>688</v>
      </c>
      <c r="O392" s="140"/>
      <c r="P392" s="31">
        <v>478.4000000001397</v>
      </c>
      <c r="Q392" s="31">
        <v>274299.10999999987</v>
      </c>
      <c r="R392" s="31">
        <v>274777.51</v>
      </c>
    </row>
    <row r="393" spans="1:18" ht="15.75" customHeight="1">
      <c r="A393" s="44">
        <v>277</v>
      </c>
      <c r="B393" s="28">
        <v>43881</v>
      </c>
      <c r="C393" s="27" t="s">
        <v>935</v>
      </c>
      <c r="D393" s="52"/>
      <c r="F393" s="38">
        <v>82.48</v>
      </c>
      <c r="G393" s="34"/>
      <c r="H393" s="30"/>
      <c r="I393" s="43" t="s">
        <v>91</v>
      </c>
      <c r="J393" s="43" t="s">
        <v>87</v>
      </c>
      <c r="K393" s="43"/>
      <c r="L393" s="43"/>
      <c r="N393" s="43" t="s">
        <v>688</v>
      </c>
      <c r="O393" s="140"/>
      <c r="P393" s="31">
        <v>478.4000000001397</v>
      </c>
      <c r="Q393" s="31">
        <v>274299.10999999987</v>
      </c>
      <c r="R393" s="31">
        <v>274777.51</v>
      </c>
    </row>
    <row r="394" spans="1:18" ht="15.75" customHeight="1">
      <c r="A394" s="44">
        <v>277</v>
      </c>
      <c r="B394" s="28">
        <v>43885</v>
      </c>
      <c r="C394" s="27" t="s">
        <v>4820</v>
      </c>
      <c r="D394" s="52"/>
      <c r="F394" s="30">
        <v>347.57</v>
      </c>
      <c r="G394" s="34"/>
      <c r="H394" s="30"/>
      <c r="I394" s="43" t="s">
        <v>89</v>
      </c>
      <c r="J394" s="43" t="s">
        <v>87</v>
      </c>
      <c r="K394" s="43"/>
      <c r="L394" s="43"/>
      <c r="N394" s="43" t="s">
        <v>688</v>
      </c>
      <c r="O394" s="140"/>
      <c r="P394" s="31">
        <v>130.83000000013271</v>
      </c>
      <c r="Q394" s="31">
        <v>274646.67999999988</v>
      </c>
      <c r="R394" s="31">
        <v>274777.51</v>
      </c>
    </row>
    <row r="395" spans="1:18" ht="15.75" customHeight="1">
      <c r="A395" s="44">
        <v>277</v>
      </c>
      <c r="B395" s="28">
        <v>43885</v>
      </c>
      <c r="C395" s="27" t="s">
        <v>4821</v>
      </c>
      <c r="D395" s="52"/>
      <c r="F395" s="34"/>
      <c r="G395" s="34"/>
      <c r="H395" s="30">
        <v>741.21</v>
      </c>
      <c r="I395" s="43"/>
      <c r="J395" s="43"/>
      <c r="K395" s="43"/>
      <c r="L395" s="43"/>
      <c r="N395" s="43" t="s">
        <v>688</v>
      </c>
      <c r="O395" s="140"/>
      <c r="P395" s="31">
        <v>478.4000000001397</v>
      </c>
      <c r="Q395" s="31">
        <v>274299.10999999987</v>
      </c>
      <c r="R395" s="31">
        <v>274777.51</v>
      </c>
    </row>
    <row r="396" spans="1:18" ht="15.75" customHeight="1">
      <c r="A396" s="44">
        <v>277</v>
      </c>
      <c r="B396" s="28">
        <v>43889</v>
      </c>
      <c r="C396" s="27" t="s">
        <v>1320</v>
      </c>
      <c r="D396" s="52"/>
      <c r="F396" s="30">
        <v>17.899999999999999</v>
      </c>
      <c r="G396" s="34"/>
      <c r="H396" s="30"/>
      <c r="I396" s="43" t="s">
        <v>89</v>
      </c>
      <c r="J396" s="43" t="s">
        <v>87</v>
      </c>
      <c r="K396" s="43" t="s">
        <v>886</v>
      </c>
      <c r="L396" s="43">
        <v>9959</v>
      </c>
      <c r="N396" s="43" t="s">
        <v>688</v>
      </c>
      <c r="O396" s="140"/>
      <c r="P396" s="31">
        <v>3172.9300000001094</v>
      </c>
      <c r="Q396" s="31">
        <v>271604.5799999999</v>
      </c>
      <c r="R396" s="31">
        <v>274777.51</v>
      </c>
    </row>
    <row r="397" spans="1:18" ht="15.75" customHeight="1">
      <c r="A397" s="44">
        <v>277</v>
      </c>
      <c r="B397" s="28">
        <v>43890</v>
      </c>
      <c r="C397" s="27" t="s">
        <v>4822</v>
      </c>
      <c r="D397" s="52"/>
      <c r="F397" s="30"/>
      <c r="G397" s="34"/>
      <c r="H397" s="30">
        <v>49.9</v>
      </c>
      <c r="I397" s="43"/>
      <c r="J397" s="43"/>
      <c r="K397" s="43"/>
      <c r="L397" s="43"/>
      <c r="N397" s="43" t="s">
        <v>688</v>
      </c>
      <c r="O397" s="140"/>
      <c r="P397" s="31">
        <v>130.83000000013271</v>
      </c>
      <c r="Q397" s="31">
        <v>274646.67999999988</v>
      </c>
      <c r="R397" s="31">
        <v>274777.51</v>
      </c>
    </row>
    <row r="398" spans="1:18" ht="15.75" customHeight="1">
      <c r="A398" s="44">
        <v>277</v>
      </c>
      <c r="B398" s="28">
        <v>43894</v>
      </c>
      <c r="C398" s="27" t="s">
        <v>936</v>
      </c>
      <c r="D398" s="52"/>
      <c r="F398" s="34">
        <v>508.93</v>
      </c>
      <c r="G398" s="34"/>
      <c r="H398" s="30"/>
      <c r="I398" s="43" t="s">
        <v>91</v>
      </c>
      <c r="J398" s="43" t="s">
        <v>87</v>
      </c>
      <c r="K398" s="43"/>
      <c r="L398" s="43"/>
      <c r="N398" s="43" t="s">
        <v>688</v>
      </c>
      <c r="O398" s="140"/>
      <c r="P398" s="31">
        <v>-378.0999999998603</v>
      </c>
      <c r="Q398" s="31">
        <v>275155.60999999987</v>
      </c>
      <c r="R398" s="31">
        <v>274777.51</v>
      </c>
    </row>
    <row r="399" spans="1:18" ht="15.75" customHeight="1">
      <c r="A399" s="44">
        <v>277</v>
      </c>
      <c r="B399" s="28">
        <v>43894</v>
      </c>
      <c r="C399" s="27" t="s">
        <v>937</v>
      </c>
      <c r="D399" s="52"/>
      <c r="F399" s="34">
        <v>95.89</v>
      </c>
      <c r="G399" s="34"/>
      <c r="H399" s="30"/>
      <c r="I399" s="43" t="s">
        <v>91</v>
      </c>
      <c r="J399" s="43" t="s">
        <v>87</v>
      </c>
      <c r="K399" s="43"/>
      <c r="L399" s="43"/>
      <c r="N399" s="43" t="s">
        <v>688</v>
      </c>
      <c r="O399" s="140"/>
      <c r="P399" s="31">
        <v>-473.98999999987427</v>
      </c>
      <c r="Q399" s="31">
        <v>275251.49999999988</v>
      </c>
      <c r="R399" s="31">
        <v>274777.51</v>
      </c>
    </row>
    <row r="400" spans="1:18" ht="15.75" customHeight="1">
      <c r="A400" s="44">
        <v>277</v>
      </c>
      <c r="B400" s="28">
        <v>43906</v>
      </c>
      <c r="C400" s="27" t="s">
        <v>2366</v>
      </c>
      <c r="D400" s="52"/>
      <c r="F400" s="34"/>
      <c r="G400" s="34"/>
      <c r="H400" s="30">
        <v>1312.2</v>
      </c>
      <c r="I400" s="43"/>
      <c r="J400" s="43"/>
      <c r="K400" s="43"/>
      <c r="L400" s="43"/>
      <c r="N400" s="43" t="s">
        <v>688</v>
      </c>
      <c r="O400" s="140"/>
      <c r="P400" s="31">
        <v>-513.0999999998603</v>
      </c>
      <c r="Q400" s="31">
        <v>275290.60999999987</v>
      </c>
      <c r="R400" s="31">
        <v>274777.51</v>
      </c>
    </row>
    <row r="401" spans="1:18" ht="15.75" customHeight="1">
      <c r="A401" s="44">
        <v>277</v>
      </c>
      <c r="B401" s="28">
        <v>43908</v>
      </c>
      <c r="C401" s="27" t="s">
        <v>855</v>
      </c>
      <c r="D401" s="52"/>
      <c r="F401" s="34"/>
      <c r="G401" s="34">
        <v>6000</v>
      </c>
      <c r="H401" s="30"/>
      <c r="I401" s="43" t="s">
        <v>91</v>
      </c>
      <c r="J401" s="43" t="s">
        <v>87</v>
      </c>
      <c r="K401" s="43"/>
      <c r="L401" s="43"/>
      <c r="N401" s="43" t="s">
        <v>688</v>
      </c>
      <c r="O401" s="140"/>
      <c r="P401" s="31">
        <v>5486.9000000001397</v>
      </c>
      <c r="Q401" s="31">
        <v>275290.60999999987</v>
      </c>
      <c r="R401" s="31">
        <v>280777.51</v>
      </c>
    </row>
    <row r="402" spans="1:18" ht="15.75" customHeight="1">
      <c r="A402" s="44">
        <v>277</v>
      </c>
      <c r="B402" s="28">
        <v>43910</v>
      </c>
      <c r="C402" s="27" t="s">
        <v>939</v>
      </c>
      <c r="D402" s="52"/>
      <c r="F402" s="30">
        <v>39.11</v>
      </c>
      <c r="G402" s="34"/>
      <c r="H402" s="30"/>
      <c r="I402" s="43" t="s">
        <v>91</v>
      </c>
      <c r="J402" s="43" t="s">
        <v>87</v>
      </c>
      <c r="K402" s="43"/>
      <c r="L402" s="43"/>
      <c r="N402" s="43" t="s">
        <v>688</v>
      </c>
      <c r="O402" s="140"/>
      <c r="P402" s="31">
        <v>-513.0999999998603</v>
      </c>
      <c r="Q402" s="31">
        <v>275290.60999999987</v>
      </c>
      <c r="R402" s="31">
        <v>274777.51</v>
      </c>
    </row>
    <row r="403" spans="1:18" ht="15.75" customHeight="1">
      <c r="A403" s="44">
        <v>277</v>
      </c>
      <c r="B403" s="28">
        <v>43914</v>
      </c>
      <c r="C403" s="27" t="s">
        <v>855</v>
      </c>
      <c r="D403" s="52"/>
      <c r="F403" s="34"/>
      <c r="G403" s="34">
        <v>5000</v>
      </c>
      <c r="H403" s="30"/>
      <c r="I403" s="43" t="s">
        <v>91</v>
      </c>
      <c r="J403" s="43" t="s">
        <v>87</v>
      </c>
      <c r="K403" s="43"/>
      <c r="L403" s="43"/>
      <c r="N403" s="43" t="s">
        <v>688</v>
      </c>
      <c r="O403" s="140"/>
      <c r="P403" s="31">
        <v>10486.90000000014</v>
      </c>
      <c r="Q403" s="31">
        <v>275290.60999999987</v>
      </c>
      <c r="R403" s="31">
        <v>285777.51</v>
      </c>
    </row>
    <row r="404" spans="1:18" ht="15.75" customHeight="1">
      <c r="A404" s="44">
        <v>277</v>
      </c>
      <c r="B404" s="28">
        <v>43915</v>
      </c>
      <c r="C404" s="27" t="s">
        <v>884</v>
      </c>
      <c r="D404" s="52"/>
      <c r="F404" s="34">
        <v>3334.5</v>
      </c>
      <c r="G404" s="34"/>
      <c r="H404" s="30"/>
      <c r="I404" s="43" t="s">
        <v>91</v>
      </c>
      <c r="J404" s="43" t="s">
        <v>87</v>
      </c>
      <c r="K404" s="43"/>
      <c r="L404" s="43"/>
      <c r="N404" s="43" t="s">
        <v>688</v>
      </c>
      <c r="O404" s="140"/>
      <c r="P404" s="31">
        <v>7152.4000000001397</v>
      </c>
      <c r="Q404" s="31">
        <v>278625.10999999987</v>
      </c>
      <c r="R404" s="31">
        <v>285777.51</v>
      </c>
    </row>
    <row r="405" spans="1:18" ht="15.75" customHeight="1">
      <c r="A405" s="44">
        <v>277</v>
      </c>
      <c r="B405" s="28">
        <v>43920</v>
      </c>
      <c r="C405" s="27" t="s">
        <v>4823</v>
      </c>
      <c r="D405" s="52"/>
      <c r="F405" s="34"/>
      <c r="G405" s="34"/>
      <c r="H405" s="30">
        <v>49.9</v>
      </c>
      <c r="I405" s="43"/>
      <c r="J405" s="43"/>
      <c r="K405" s="43"/>
      <c r="L405" s="43"/>
      <c r="N405" s="43" t="s">
        <v>688</v>
      </c>
      <c r="O405" s="140"/>
      <c r="P405" s="31">
        <v>7152.4000000001397</v>
      </c>
      <c r="Q405" s="31">
        <v>278625.10999999987</v>
      </c>
      <c r="R405" s="31">
        <v>285777.51</v>
      </c>
    </row>
    <row r="406" spans="1:18" ht="15.75" customHeight="1">
      <c r="A406" s="44">
        <v>277</v>
      </c>
      <c r="B406" s="28">
        <v>43941</v>
      </c>
      <c r="C406" s="27" t="s">
        <v>4824</v>
      </c>
      <c r="D406" s="52"/>
      <c r="F406" s="34"/>
      <c r="G406" s="34"/>
      <c r="H406" s="30">
        <v>680.08</v>
      </c>
      <c r="I406" s="43"/>
      <c r="J406" s="43"/>
      <c r="K406" s="43"/>
      <c r="L406" s="43"/>
      <c r="N406" s="43" t="s">
        <v>688</v>
      </c>
      <c r="O406" s="140"/>
      <c r="P406" s="31">
        <v>7152.4000000001397</v>
      </c>
      <c r="Q406" s="31">
        <v>278625.10999999987</v>
      </c>
      <c r="R406" s="31">
        <v>285777.51</v>
      </c>
    </row>
    <row r="407" spans="1:18" ht="15.75" customHeight="1">
      <c r="A407" s="44">
        <v>277</v>
      </c>
      <c r="B407" s="28">
        <v>43941</v>
      </c>
      <c r="C407" s="27" t="s">
        <v>3348</v>
      </c>
      <c r="D407" s="52"/>
      <c r="F407" s="34">
        <v>1053</v>
      </c>
      <c r="G407" s="34"/>
      <c r="H407" s="30"/>
      <c r="I407" s="43" t="s">
        <v>91</v>
      </c>
      <c r="J407" s="43" t="s">
        <v>87</v>
      </c>
      <c r="K407" s="43"/>
      <c r="L407" s="43"/>
      <c r="N407" s="43" t="s">
        <v>688</v>
      </c>
      <c r="O407" s="140"/>
      <c r="P407" s="31">
        <v>5280.4000000001397</v>
      </c>
      <c r="Q407" s="31">
        <v>280497.10999999987</v>
      </c>
      <c r="R407" s="31">
        <v>285777.51</v>
      </c>
    </row>
    <row r="408" spans="1:18" ht="15.75" customHeight="1">
      <c r="A408" s="44">
        <v>277</v>
      </c>
      <c r="B408" s="28">
        <v>43941</v>
      </c>
      <c r="C408" s="27" t="s">
        <v>4825</v>
      </c>
      <c r="D408" s="52"/>
      <c r="F408" s="34">
        <v>819</v>
      </c>
      <c r="G408" s="34"/>
      <c r="H408" s="30"/>
      <c r="I408" s="43" t="s">
        <v>91</v>
      </c>
      <c r="J408" s="43" t="s">
        <v>87</v>
      </c>
      <c r="K408" s="43" t="s">
        <v>2354</v>
      </c>
      <c r="L408" s="43">
        <v>2158</v>
      </c>
      <c r="N408" s="43" t="s">
        <v>688</v>
      </c>
      <c r="O408" s="140"/>
      <c r="P408" s="31">
        <v>6333.4000000001397</v>
      </c>
      <c r="Q408" s="31">
        <v>279444.10999999987</v>
      </c>
      <c r="R408" s="31">
        <v>285777.51</v>
      </c>
    </row>
    <row r="409" spans="1:18" ht="15.75" customHeight="1">
      <c r="A409" s="44">
        <v>277</v>
      </c>
      <c r="B409" s="28">
        <v>43951</v>
      </c>
      <c r="C409" s="27" t="s">
        <v>4826</v>
      </c>
      <c r="D409" s="52"/>
      <c r="F409" s="34"/>
      <c r="G409" s="34"/>
      <c r="H409" s="30">
        <v>49.9</v>
      </c>
      <c r="I409" s="43"/>
      <c r="J409" s="43"/>
      <c r="K409" s="43"/>
      <c r="L409" s="43"/>
      <c r="N409" s="43" t="s">
        <v>688</v>
      </c>
      <c r="O409" s="140"/>
      <c r="P409" s="31">
        <v>5280.4000000001397</v>
      </c>
      <c r="Q409" s="31">
        <v>280497.10999999987</v>
      </c>
      <c r="R409" s="31">
        <v>285777.51</v>
      </c>
    </row>
    <row r="410" spans="1:18" ht="15.75" customHeight="1">
      <c r="A410" s="44">
        <v>277</v>
      </c>
      <c r="B410" s="28">
        <v>43958</v>
      </c>
      <c r="C410" s="27" t="s">
        <v>2808</v>
      </c>
      <c r="D410" s="52"/>
      <c r="F410" s="34"/>
      <c r="G410" s="34"/>
      <c r="H410" s="30">
        <v>1305.5999999999999</v>
      </c>
      <c r="I410" s="43"/>
      <c r="J410" s="43"/>
      <c r="K410" s="43"/>
      <c r="L410" s="43"/>
      <c r="N410" s="43" t="s">
        <v>688</v>
      </c>
      <c r="O410" s="140"/>
      <c r="P410" s="31">
        <v>5280.4000000001397</v>
      </c>
      <c r="Q410" s="31">
        <v>280497.10999999987</v>
      </c>
      <c r="R410" s="31">
        <v>285777.51</v>
      </c>
    </row>
    <row r="411" spans="1:18" ht="15.75" customHeight="1">
      <c r="A411" s="44">
        <v>277</v>
      </c>
      <c r="B411" s="28">
        <v>43958</v>
      </c>
      <c r="C411" s="27" t="s">
        <v>4827</v>
      </c>
      <c r="D411" s="52"/>
      <c r="F411" s="30">
        <v>354.6</v>
      </c>
      <c r="G411" s="34"/>
      <c r="H411" s="30"/>
      <c r="I411" s="43" t="s">
        <v>89</v>
      </c>
      <c r="J411" s="43" t="s">
        <v>87</v>
      </c>
      <c r="K411" s="43"/>
      <c r="L411" s="43"/>
      <c r="N411" s="43" t="s">
        <v>688</v>
      </c>
      <c r="O411" s="140"/>
      <c r="P411" s="31">
        <v>4925.800000000163</v>
      </c>
      <c r="Q411" s="31">
        <v>280851.70999999985</v>
      </c>
      <c r="R411" s="31">
        <v>285777.51</v>
      </c>
    </row>
    <row r="412" spans="1:18" ht="15.75" customHeight="1">
      <c r="A412" s="44">
        <v>277</v>
      </c>
      <c r="B412" s="28">
        <v>43972</v>
      </c>
      <c r="C412" s="27" t="s">
        <v>2374</v>
      </c>
      <c r="D412" s="52"/>
      <c r="F412" s="34"/>
      <c r="G412" s="34"/>
      <c r="H412" s="30">
        <v>688.87</v>
      </c>
      <c r="I412" s="43"/>
      <c r="J412" s="43"/>
      <c r="K412" s="43"/>
      <c r="L412" s="43"/>
      <c r="N412" s="43" t="s">
        <v>688</v>
      </c>
      <c r="O412" s="140"/>
      <c r="P412" s="31">
        <v>4925.800000000163</v>
      </c>
      <c r="Q412" s="31">
        <v>280851.70999999985</v>
      </c>
      <c r="R412" s="31">
        <v>285777.51</v>
      </c>
    </row>
    <row r="413" spans="1:18" ht="15.75" customHeight="1">
      <c r="A413" s="44">
        <v>277</v>
      </c>
      <c r="B413" s="28">
        <v>43982</v>
      </c>
      <c r="C413" s="27" t="s">
        <v>4828</v>
      </c>
      <c r="D413" s="52"/>
      <c r="F413" s="34"/>
      <c r="G413" s="34"/>
      <c r="H413" s="30">
        <v>49.9</v>
      </c>
      <c r="I413" s="43"/>
      <c r="J413" s="43"/>
      <c r="K413" s="43"/>
      <c r="L413" s="43"/>
      <c r="N413" s="43" t="s">
        <v>688</v>
      </c>
      <c r="O413" s="140"/>
      <c r="P413" s="31">
        <v>4925.800000000163</v>
      </c>
      <c r="Q413" s="31">
        <v>280851.70999999985</v>
      </c>
      <c r="R413" s="31">
        <v>285777.51</v>
      </c>
    </row>
    <row r="414" spans="1:18" ht="15.75" customHeight="1">
      <c r="A414" s="44">
        <v>277</v>
      </c>
      <c r="B414" s="28">
        <v>43986</v>
      </c>
      <c r="C414" s="27" t="s">
        <v>896</v>
      </c>
      <c r="D414" s="52"/>
      <c r="F414" s="34">
        <v>395.17</v>
      </c>
      <c r="G414" s="34"/>
      <c r="H414" s="30"/>
      <c r="I414" s="43" t="s">
        <v>91</v>
      </c>
      <c r="J414" s="43" t="s">
        <v>87</v>
      </c>
      <c r="K414" s="43"/>
      <c r="L414" s="43"/>
      <c r="N414" s="43" t="s">
        <v>688</v>
      </c>
      <c r="O414" s="140"/>
      <c r="P414" s="31">
        <v>4530.6300000001793</v>
      </c>
      <c r="Q414" s="31">
        <v>281246.87999999983</v>
      </c>
      <c r="R414" s="31">
        <v>285777.51</v>
      </c>
    </row>
    <row r="415" spans="1:18" ht="15.75" customHeight="1">
      <c r="A415" s="44">
        <v>277</v>
      </c>
      <c r="B415" s="28">
        <v>43986</v>
      </c>
      <c r="C415" s="27" t="s">
        <v>944</v>
      </c>
      <c r="D415" s="52"/>
      <c r="F415" s="34">
        <v>76.58</v>
      </c>
      <c r="G415" s="34"/>
      <c r="H415" s="30"/>
      <c r="I415" s="43" t="s">
        <v>91</v>
      </c>
      <c r="J415" s="43" t="s">
        <v>87</v>
      </c>
      <c r="K415" s="43"/>
      <c r="L415" s="43"/>
      <c r="N415" s="43" t="s">
        <v>688</v>
      </c>
      <c r="O415" s="140"/>
      <c r="P415" s="31">
        <v>4454.050000000163</v>
      </c>
      <c r="Q415" s="31">
        <v>281323.45999999985</v>
      </c>
      <c r="R415" s="31">
        <v>285777.51</v>
      </c>
    </row>
    <row r="416" spans="1:18" ht="15.75" customHeight="1">
      <c r="A416" s="44">
        <v>277</v>
      </c>
      <c r="B416" s="28">
        <v>43993</v>
      </c>
      <c r="C416" s="27" t="s">
        <v>4829</v>
      </c>
      <c r="D416" s="52"/>
      <c r="F416" s="34"/>
      <c r="G416" s="34">
        <v>660</v>
      </c>
      <c r="H416" s="30"/>
      <c r="I416" s="43" t="s">
        <v>91</v>
      </c>
      <c r="J416" s="43" t="s">
        <v>87</v>
      </c>
      <c r="K416" s="43"/>
      <c r="L416" s="43"/>
      <c r="N416" s="43" t="s">
        <v>688</v>
      </c>
      <c r="O416" s="140"/>
      <c r="P416" s="31">
        <v>5083.4700000001467</v>
      </c>
      <c r="Q416" s="31">
        <v>281354.03999999986</v>
      </c>
      <c r="R416" s="31">
        <v>286437.51</v>
      </c>
    </row>
    <row r="417" spans="1:18" ht="15.75" customHeight="1">
      <c r="A417" s="44">
        <v>277</v>
      </c>
      <c r="B417" s="28">
        <v>44000</v>
      </c>
      <c r="C417" s="27" t="s">
        <v>3348</v>
      </c>
      <c r="D417" s="52"/>
      <c r="F417" s="34">
        <v>1895.4</v>
      </c>
      <c r="G417" s="34"/>
      <c r="H417" s="30"/>
      <c r="I417" s="43" t="s">
        <v>91</v>
      </c>
      <c r="J417" s="43" t="s">
        <v>87</v>
      </c>
      <c r="K417" s="51" t="s">
        <v>791</v>
      </c>
      <c r="L417" s="43">
        <v>189</v>
      </c>
      <c r="N417" s="43" t="s">
        <v>688</v>
      </c>
      <c r="O417" s="140"/>
      <c r="P417" s="31">
        <v>3188.0700000001234</v>
      </c>
      <c r="Q417" s="31">
        <v>283249.43999999989</v>
      </c>
      <c r="R417" s="31">
        <v>286437.51</v>
      </c>
    </row>
    <row r="418" spans="1:18" ht="15.75" customHeight="1">
      <c r="A418" s="44">
        <v>277</v>
      </c>
      <c r="B418" s="28">
        <v>44002</v>
      </c>
      <c r="C418" s="27" t="s">
        <v>945</v>
      </c>
      <c r="D418" s="52"/>
      <c r="F418" s="30">
        <v>30.58</v>
      </c>
      <c r="G418" s="34"/>
      <c r="H418" s="30"/>
      <c r="I418" s="43"/>
      <c r="J418" s="43" t="s">
        <v>87</v>
      </c>
      <c r="K418" s="43"/>
      <c r="L418" s="43"/>
      <c r="N418" s="43" t="s">
        <v>688</v>
      </c>
      <c r="O418" s="140"/>
      <c r="P418" s="31">
        <v>4423.4700000001467</v>
      </c>
      <c r="Q418" s="31">
        <v>281354.03999999986</v>
      </c>
      <c r="R418" s="31">
        <v>285777.51</v>
      </c>
    </row>
    <row r="419" spans="1:18" ht="15.75" customHeight="1">
      <c r="A419" s="44">
        <v>277</v>
      </c>
      <c r="B419" s="28">
        <v>44012</v>
      </c>
      <c r="C419" s="27" t="s">
        <v>2460</v>
      </c>
      <c r="D419" s="52"/>
      <c r="F419" s="35"/>
      <c r="G419" s="35"/>
      <c r="H419" s="30">
        <v>49.9</v>
      </c>
      <c r="I419" s="43"/>
      <c r="J419" s="29"/>
      <c r="K419" s="29"/>
      <c r="L419" s="29"/>
      <c r="N419" s="43" t="s">
        <v>688</v>
      </c>
      <c r="O419" s="140"/>
      <c r="P419" s="31">
        <v>2493.5100000001839</v>
      </c>
      <c r="Q419" s="31">
        <v>289943.99999999983</v>
      </c>
      <c r="R419" s="31">
        <v>292437.51</v>
      </c>
    </row>
    <row r="420" spans="1:18" ht="15.75" customHeight="1">
      <c r="A420" s="44">
        <v>277</v>
      </c>
      <c r="B420" s="28">
        <v>44020</v>
      </c>
      <c r="C420" s="27" t="s">
        <v>933</v>
      </c>
      <c r="D420" s="52"/>
      <c r="F420" s="34">
        <v>488.86</v>
      </c>
      <c r="G420" s="34"/>
      <c r="H420" s="30"/>
      <c r="I420" s="43"/>
      <c r="J420" s="43"/>
      <c r="K420" s="43"/>
      <c r="L420" s="43"/>
      <c r="N420" s="43" t="s">
        <v>688</v>
      </c>
      <c r="O420" s="140"/>
      <c r="P420" s="31">
        <v>2699.2100000001374</v>
      </c>
      <c r="Q420" s="31">
        <v>283738.29999999987</v>
      </c>
      <c r="R420" s="31">
        <v>286437.51</v>
      </c>
    </row>
    <row r="421" spans="1:18" ht="15.75" customHeight="1">
      <c r="A421" s="44">
        <v>277</v>
      </c>
      <c r="B421" s="28">
        <v>44020</v>
      </c>
      <c r="C421" s="27" t="s">
        <v>295</v>
      </c>
      <c r="D421" s="52"/>
      <c r="F421" s="34">
        <v>95.95</v>
      </c>
      <c r="G421" s="34"/>
      <c r="H421" s="30"/>
      <c r="I421" s="43"/>
      <c r="J421" s="43"/>
      <c r="K421" s="43"/>
      <c r="L421" s="43"/>
      <c r="N421" s="43" t="s">
        <v>688</v>
      </c>
      <c r="O421" s="140"/>
      <c r="P421" s="31">
        <v>2603.2600000001257</v>
      </c>
      <c r="Q421" s="31">
        <v>283834.24999999988</v>
      </c>
      <c r="R421" s="31">
        <v>286437.51</v>
      </c>
    </row>
    <row r="422" spans="1:18" ht="15.75" customHeight="1">
      <c r="A422" s="44">
        <v>277</v>
      </c>
      <c r="B422" s="28">
        <v>44020</v>
      </c>
      <c r="C422" s="27" t="s">
        <v>2383</v>
      </c>
      <c r="D422" s="52"/>
      <c r="F422" s="34"/>
      <c r="G422" s="34"/>
      <c r="H422" s="30">
        <v>1304.7</v>
      </c>
      <c r="I422" s="43"/>
      <c r="J422" s="43"/>
      <c r="K422" s="43"/>
      <c r="L422" s="43"/>
      <c r="N422" s="43" t="s">
        <v>688</v>
      </c>
      <c r="O422" s="140"/>
      <c r="P422" s="31">
        <v>2565.0300000001444</v>
      </c>
      <c r="Q422" s="31">
        <v>283872.47999999986</v>
      </c>
      <c r="R422" s="31">
        <v>286437.51</v>
      </c>
    </row>
    <row r="423" spans="1:18" ht="15.75" customHeight="1">
      <c r="A423" s="44">
        <v>277</v>
      </c>
      <c r="B423" s="28">
        <v>44020</v>
      </c>
      <c r="C423" s="27" t="s">
        <v>4830</v>
      </c>
      <c r="D423" s="52"/>
      <c r="F423" s="30">
        <v>1102.72</v>
      </c>
      <c r="G423" s="34"/>
      <c r="H423" s="30"/>
      <c r="I423" s="43" t="s">
        <v>89</v>
      </c>
      <c r="J423" s="43" t="s">
        <v>87</v>
      </c>
      <c r="K423" s="43"/>
      <c r="L423" s="43"/>
      <c r="N423" s="43" t="s">
        <v>688</v>
      </c>
      <c r="O423" s="140"/>
      <c r="P423" s="31">
        <v>1462.3100000001723</v>
      </c>
      <c r="Q423" s="31">
        <v>284975.19999999984</v>
      </c>
      <c r="R423" s="31">
        <v>286437.51</v>
      </c>
    </row>
    <row r="424" spans="1:18" ht="15.75" customHeight="1">
      <c r="A424" s="44">
        <v>277</v>
      </c>
      <c r="B424" s="28">
        <v>44020</v>
      </c>
      <c r="C424" s="27" t="s">
        <v>2382</v>
      </c>
      <c r="D424" s="52"/>
      <c r="F424" s="34"/>
      <c r="G424" s="34"/>
      <c r="H424" s="30">
        <v>680.42</v>
      </c>
      <c r="I424" s="43"/>
      <c r="J424" s="43"/>
      <c r="K424" s="43"/>
      <c r="L424" s="43"/>
      <c r="N424" s="43" t="s">
        <v>688</v>
      </c>
      <c r="O424" s="140"/>
      <c r="P424" s="31">
        <v>2565.0300000001444</v>
      </c>
      <c r="Q424" s="31">
        <v>283872.47999999986</v>
      </c>
      <c r="R424" s="31">
        <v>286437.51</v>
      </c>
    </row>
    <row r="425" spans="1:18" ht="15.75" customHeight="1">
      <c r="A425" s="44">
        <v>277</v>
      </c>
      <c r="B425" s="28">
        <v>44024</v>
      </c>
      <c r="C425" s="27" t="s">
        <v>4831</v>
      </c>
      <c r="D425" s="52"/>
      <c r="F425" s="34">
        <v>120</v>
      </c>
      <c r="G425" s="34"/>
      <c r="H425" s="30"/>
      <c r="I425" s="43" t="s">
        <v>91</v>
      </c>
      <c r="J425" s="43" t="s">
        <v>87</v>
      </c>
      <c r="K425" s="43"/>
      <c r="L425" s="43"/>
      <c r="N425" s="43" t="s">
        <v>688</v>
      </c>
      <c r="O425" s="140"/>
      <c r="P425" s="31">
        <v>1342.3100000001723</v>
      </c>
      <c r="Q425" s="31">
        <v>285095.19999999984</v>
      </c>
      <c r="R425" s="31">
        <v>286437.51</v>
      </c>
    </row>
    <row r="426" spans="1:18" ht="15.75" customHeight="1">
      <c r="A426" s="44">
        <v>277</v>
      </c>
      <c r="B426" s="28">
        <v>44027</v>
      </c>
      <c r="C426" s="27" t="s">
        <v>532</v>
      </c>
      <c r="D426" s="52"/>
      <c r="F426" s="34">
        <v>59.7</v>
      </c>
      <c r="G426" s="34"/>
      <c r="H426" s="30"/>
      <c r="I426" s="43" t="s">
        <v>89</v>
      </c>
      <c r="J426" s="43" t="s">
        <v>87</v>
      </c>
      <c r="K426" s="43"/>
      <c r="L426" s="43"/>
      <c r="N426" s="43" t="s">
        <v>688</v>
      </c>
      <c r="O426" s="140"/>
      <c r="P426" s="31">
        <v>7282.6100000001607</v>
      </c>
      <c r="Q426" s="31">
        <v>285154.89999999985</v>
      </c>
      <c r="R426" s="31">
        <v>292437.51</v>
      </c>
    </row>
    <row r="427" spans="1:18" ht="15.75" customHeight="1">
      <c r="A427" s="44">
        <v>277</v>
      </c>
      <c r="B427" s="28">
        <v>44031</v>
      </c>
      <c r="C427" s="27" t="s">
        <v>855</v>
      </c>
      <c r="D427" s="52"/>
      <c r="F427" s="34"/>
      <c r="G427" s="34">
        <v>6000</v>
      </c>
      <c r="H427" s="30"/>
      <c r="I427" s="43" t="s">
        <v>91</v>
      </c>
      <c r="J427" s="43" t="s">
        <v>87</v>
      </c>
      <c r="K427" s="43"/>
      <c r="L427" s="43"/>
      <c r="N427" s="43" t="s">
        <v>688</v>
      </c>
      <c r="O427" s="140"/>
      <c r="P427" s="31">
        <v>7342.3100000001723</v>
      </c>
      <c r="Q427" s="31">
        <v>285095.19999999984</v>
      </c>
      <c r="R427" s="31">
        <v>292437.51</v>
      </c>
    </row>
    <row r="428" spans="1:18" ht="15.75" customHeight="1">
      <c r="A428" s="44">
        <v>277</v>
      </c>
      <c r="B428" s="28">
        <v>44032</v>
      </c>
      <c r="C428" s="27" t="s">
        <v>299</v>
      </c>
      <c r="D428" s="52"/>
      <c r="F428" s="30">
        <v>38.229999999999997</v>
      </c>
      <c r="G428" s="34"/>
      <c r="H428" s="30"/>
      <c r="I428" s="43" t="s">
        <v>91</v>
      </c>
      <c r="J428" s="43" t="s">
        <v>87</v>
      </c>
      <c r="K428" s="43"/>
      <c r="L428" s="43"/>
      <c r="N428" s="43" t="s">
        <v>688</v>
      </c>
      <c r="O428" s="140"/>
      <c r="P428" s="31">
        <v>2565.0300000001444</v>
      </c>
      <c r="Q428" s="31">
        <v>283872.47999999986</v>
      </c>
      <c r="R428" s="31">
        <v>286437.51</v>
      </c>
    </row>
    <row r="429" spans="1:18" ht="15.75" customHeight="1">
      <c r="A429" s="44">
        <v>277</v>
      </c>
      <c r="B429" s="28">
        <v>44034</v>
      </c>
      <c r="C429" s="27" t="s">
        <v>4832</v>
      </c>
      <c r="D429" s="52"/>
      <c r="F429" s="34">
        <v>4621.5</v>
      </c>
      <c r="G429" s="34"/>
      <c r="H429" s="30"/>
      <c r="I429" s="43" t="s">
        <v>91</v>
      </c>
      <c r="J429" s="43" t="s">
        <v>87</v>
      </c>
      <c r="K429" s="43"/>
      <c r="L429" s="43"/>
      <c r="N429" s="43" t="s">
        <v>688</v>
      </c>
      <c r="O429" s="140"/>
      <c r="P429" s="31">
        <v>2661.1100000001607</v>
      </c>
      <c r="Q429" s="31">
        <v>289776.39999999985</v>
      </c>
      <c r="R429" s="31">
        <v>292437.51</v>
      </c>
    </row>
    <row r="430" spans="1:18" ht="15.75" customHeight="1">
      <c r="A430" s="44">
        <v>277</v>
      </c>
      <c r="B430" s="28">
        <v>44041</v>
      </c>
      <c r="C430" s="27" t="s">
        <v>4833</v>
      </c>
      <c r="D430" s="52"/>
      <c r="F430" s="34">
        <v>167.6</v>
      </c>
      <c r="G430" s="34"/>
      <c r="H430" s="30"/>
      <c r="I430" s="43" t="s">
        <v>89</v>
      </c>
      <c r="J430" s="43" t="s">
        <v>87</v>
      </c>
      <c r="K430" s="43" t="s">
        <v>633</v>
      </c>
      <c r="L430" s="43"/>
      <c r="N430" s="43" t="s">
        <v>688</v>
      </c>
      <c r="O430" s="140"/>
      <c r="P430" s="31">
        <v>2493.5100000001839</v>
      </c>
      <c r="Q430" s="31">
        <v>289943.99999999983</v>
      </c>
      <c r="R430" s="31">
        <v>292437.51</v>
      </c>
    </row>
    <row r="431" spans="1:18" ht="15.75" customHeight="1">
      <c r="A431" s="44">
        <v>277</v>
      </c>
      <c r="B431" s="28">
        <v>44043</v>
      </c>
      <c r="C431" s="27" t="s">
        <v>2460</v>
      </c>
      <c r="D431" s="52"/>
      <c r="F431" s="35"/>
      <c r="G431" s="35"/>
      <c r="H431" s="30">
        <v>42.65</v>
      </c>
      <c r="I431" s="43"/>
      <c r="J431" s="29"/>
      <c r="K431" s="29"/>
      <c r="L431" s="29"/>
      <c r="N431" s="43" t="s">
        <v>688</v>
      </c>
      <c r="O431" s="140"/>
      <c r="P431" s="31">
        <v>5890.3200000002398</v>
      </c>
      <c r="Q431" s="31">
        <v>292547.18999999977</v>
      </c>
      <c r="R431" s="31">
        <v>298437.51</v>
      </c>
    </row>
    <row r="432" spans="1:18" ht="15.75" customHeight="1">
      <c r="A432" s="44">
        <v>277</v>
      </c>
      <c r="B432" s="28">
        <v>44049</v>
      </c>
      <c r="C432" s="27" t="s">
        <v>1327</v>
      </c>
      <c r="D432" s="52"/>
      <c r="F432" s="35">
        <v>111.2</v>
      </c>
      <c r="G432" s="35"/>
      <c r="H432" s="30"/>
      <c r="I432" s="43" t="s">
        <v>91</v>
      </c>
      <c r="J432" s="29" t="s">
        <v>87</v>
      </c>
      <c r="K432" s="29" t="s">
        <v>4834</v>
      </c>
      <c r="L432" s="29">
        <v>1103</v>
      </c>
      <c r="N432" s="43" t="s">
        <v>688</v>
      </c>
      <c r="O432" s="140"/>
      <c r="P432" s="31">
        <v>2382.3100000001723</v>
      </c>
      <c r="Q432" s="31">
        <v>290055.19999999984</v>
      </c>
      <c r="R432" s="31">
        <v>292437.51</v>
      </c>
    </row>
    <row r="433" spans="1:18" ht="15.75" customHeight="1">
      <c r="A433" s="44">
        <v>277</v>
      </c>
      <c r="B433" s="28">
        <v>44050</v>
      </c>
      <c r="C433" s="27" t="s">
        <v>1696</v>
      </c>
      <c r="D433" s="52"/>
      <c r="F433" s="35">
        <v>526.5</v>
      </c>
      <c r="G433" s="35"/>
      <c r="H433" s="30"/>
      <c r="I433" s="43" t="s">
        <v>91</v>
      </c>
      <c r="J433" s="29" t="s">
        <v>87</v>
      </c>
      <c r="K433" s="29" t="s">
        <v>699</v>
      </c>
      <c r="L433" s="29">
        <v>3891</v>
      </c>
      <c r="N433" s="43" t="s">
        <v>688</v>
      </c>
      <c r="O433" s="140"/>
      <c r="P433" s="31">
        <v>1855.8100000001723</v>
      </c>
      <c r="Q433" s="31">
        <v>290581.69999999984</v>
      </c>
      <c r="R433" s="31">
        <v>292437.51</v>
      </c>
    </row>
    <row r="434" spans="1:18" ht="15.75" customHeight="1">
      <c r="A434" s="44">
        <v>277</v>
      </c>
      <c r="B434" s="309">
        <v>44052</v>
      </c>
      <c r="C434" s="27" t="s">
        <v>1076</v>
      </c>
      <c r="D434" s="222"/>
      <c r="F434" s="35">
        <v>555.73</v>
      </c>
      <c r="G434" s="35"/>
      <c r="H434" s="30"/>
      <c r="I434" s="43" t="s">
        <v>91</v>
      </c>
      <c r="J434" s="29" t="s">
        <v>87</v>
      </c>
      <c r="K434" s="29"/>
      <c r="L434" s="29"/>
      <c r="N434" s="43" t="s">
        <v>688</v>
      </c>
      <c r="O434" s="140"/>
      <c r="P434" s="31">
        <v>1300.0800000001909</v>
      </c>
      <c r="Q434" s="31">
        <v>291137.42999999982</v>
      </c>
      <c r="R434" s="31">
        <v>292437.51</v>
      </c>
    </row>
    <row r="435" spans="1:18" ht="15.75" customHeight="1">
      <c r="A435" s="44">
        <v>277</v>
      </c>
      <c r="B435" s="309">
        <v>44052</v>
      </c>
      <c r="C435" s="27" t="s">
        <v>1078</v>
      </c>
      <c r="D435" s="222"/>
      <c r="F435" s="35">
        <v>105.66</v>
      </c>
      <c r="G435" s="35"/>
      <c r="H435" s="30"/>
      <c r="I435" s="43" t="s">
        <v>91</v>
      </c>
      <c r="J435" s="29" t="s">
        <v>87</v>
      </c>
      <c r="K435" s="29"/>
      <c r="L435" s="29"/>
      <c r="N435" s="43" t="s">
        <v>688</v>
      </c>
      <c r="O435" s="140"/>
      <c r="P435" s="31">
        <v>1194.4200000002165</v>
      </c>
      <c r="Q435" s="31">
        <v>291243.08999999979</v>
      </c>
      <c r="R435" s="31">
        <v>292437.51</v>
      </c>
    </row>
    <row r="436" spans="1:18" ht="15.75" customHeight="1">
      <c r="A436" s="44">
        <v>277</v>
      </c>
      <c r="B436" s="28">
        <v>44057</v>
      </c>
      <c r="C436" s="27" t="s">
        <v>855</v>
      </c>
      <c r="D436" s="52"/>
      <c r="F436" s="35"/>
      <c r="G436" s="35">
        <v>6000</v>
      </c>
      <c r="H436" s="30"/>
      <c r="I436" s="43" t="s">
        <v>91</v>
      </c>
      <c r="J436" s="29" t="s">
        <v>87</v>
      </c>
      <c r="K436" s="29"/>
      <c r="L436" s="29"/>
      <c r="N436" s="43" t="s">
        <v>688</v>
      </c>
      <c r="O436" s="140"/>
      <c r="P436" s="31">
        <v>7151.3200000002398</v>
      </c>
      <c r="Q436" s="31">
        <v>291286.18999999977</v>
      </c>
      <c r="R436" s="31">
        <v>298437.51</v>
      </c>
    </row>
    <row r="437" spans="1:18" ht="15.75" customHeight="1">
      <c r="A437" s="44">
        <v>277</v>
      </c>
      <c r="B437" s="28">
        <v>44057</v>
      </c>
      <c r="C437" s="27" t="s">
        <v>4835</v>
      </c>
      <c r="D437" s="52"/>
      <c r="F437" s="35">
        <v>1249</v>
      </c>
      <c r="G437" s="35"/>
      <c r="H437" s="30"/>
      <c r="I437" s="43" t="s">
        <v>89</v>
      </c>
      <c r="J437" s="29" t="s">
        <v>87</v>
      </c>
      <c r="K437" s="29" t="s">
        <v>4019</v>
      </c>
      <c r="L437" s="29">
        <v>2084</v>
      </c>
      <c r="N437" s="43" t="s">
        <v>688</v>
      </c>
      <c r="O437" s="140"/>
      <c r="P437" s="31">
        <v>5890.3200000002398</v>
      </c>
      <c r="Q437" s="31">
        <v>292547.18999999977</v>
      </c>
      <c r="R437" s="31">
        <v>298437.51</v>
      </c>
    </row>
    <row r="438" spans="1:18" ht="15.75" customHeight="1">
      <c r="A438" s="44">
        <v>277</v>
      </c>
      <c r="B438" s="309">
        <v>44063</v>
      </c>
      <c r="C438" s="27" t="s">
        <v>1716</v>
      </c>
      <c r="D438" s="222"/>
      <c r="F438" s="35">
        <v>43.1</v>
      </c>
      <c r="G438" s="35"/>
      <c r="H438" s="30"/>
      <c r="I438" s="43" t="s">
        <v>91</v>
      </c>
      <c r="J438" s="29" t="s">
        <v>87</v>
      </c>
      <c r="K438" s="29"/>
      <c r="L438" s="29"/>
      <c r="N438" s="43" t="s">
        <v>688</v>
      </c>
      <c r="O438" s="140"/>
      <c r="P438" s="31">
        <v>1151.3200000002398</v>
      </c>
      <c r="Q438" s="31">
        <v>291286.18999999977</v>
      </c>
      <c r="R438" s="31">
        <v>292437.51</v>
      </c>
    </row>
    <row r="439" spans="1:18" ht="15.75" customHeight="1">
      <c r="A439" s="44">
        <v>277</v>
      </c>
      <c r="B439" s="28">
        <v>44063</v>
      </c>
      <c r="C439" s="27" t="s">
        <v>1017</v>
      </c>
      <c r="D439" s="52"/>
      <c r="F439" s="35">
        <v>12</v>
      </c>
      <c r="G439" s="35"/>
      <c r="H439" s="30"/>
      <c r="I439" s="43" t="s">
        <v>89</v>
      </c>
      <c r="J439" s="29" t="s">
        <v>87</v>
      </c>
      <c r="K439" s="29" t="s">
        <v>1017</v>
      </c>
      <c r="L439" s="29">
        <v>101503</v>
      </c>
      <c r="N439" s="43" t="s">
        <v>688</v>
      </c>
      <c r="O439" s="140"/>
      <c r="P439" s="31">
        <v>7139.3200000002398</v>
      </c>
      <c r="Q439" s="31">
        <v>291298.18999999977</v>
      </c>
      <c r="R439" s="31">
        <v>298437.51</v>
      </c>
    </row>
    <row r="440" spans="1:18" ht="15.75" customHeight="1">
      <c r="A440" s="44">
        <v>277</v>
      </c>
      <c r="B440" s="28">
        <v>44070</v>
      </c>
      <c r="C440" s="27" t="s">
        <v>3348</v>
      </c>
      <c r="D440" s="52"/>
      <c r="F440" s="35">
        <v>1082</v>
      </c>
      <c r="G440" s="35"/>
      <c r="H440" s="30"/>
      <c r="I440" s="43" t="s">
        <v>91</v>
      </c>
      <c r="J440" s="29" t="s">
        <v>87</v>
      </c>
      <c r="K440" s="29" t="s">
        <v>1948</v>
      </c>
      <c r="L440" s="29">
        <v>202</v>
      </c>
      <c r="N440" s="43" t="s">
        <v>688</v>
      </c>
      <c r="O440" s="140"/>
      <c r="P440" s="31">
        <v>4808.3200000002398</v>
      </c>
      <c r="Q440" s="31">
        <v>293629.18999999977</v>
      </c>
      <c r="R440" s="31">
        <v>298437.51</v>
      </c>
    </row>
    <row r="441" spans="1:18" ht="15.75" customHeight="1">
      <c r="A441" s="44">
        <v>277</v>
      </c>
      <c r="B441" s="28">
        <v>44070</v>
      </c>
      <c r="C441" s="27" t="s">
        <v>4836</v>
      </c>
      <c r="D441" s="52"/>
      <c r="F441" s="35">
        <v>1775</v>
      </c>
      <c r="G441" s="35"/>
      <c r="H441" s="30"/>
      <c r="I441" s="43" t="s">
        <v>91</v>
      </c>
      <c r="J441" s="29" t="s">
        <v>87</v>
      </c>
      <c r="K441" s="29"/>
      <c r="L441" s="29"/>
      <c r="N441" s="43" t="s">
        <v>688</v>
      </c>
      <c r="O441" s="140"/>
      <c r="P441" s="31">
        <v>3033.3200000002398</v>
      </c>
      <c r="Q441" s="31">
        <v>295404.18999999977</v>
      </c>
      <c r="R441" s="31">
        <v>298437.51</v>
      </c>
    </row>
    <row r="442" spans="1:18" ht="15.75" customHeight="1">
      <c r="A442" s="44">
        <v>277</v>
      </c>
      <c r="B442" s="28">
        <v>44074</v>
      </c>
      <c r="C442" s="27" t="s">
        <v>4021</v>
      </c>
      <c r="D442" s="52"/>
      <c r="F442" s="35">
        <v>400</v>
      </c>
      <c r="G442" s="35"/>
      <c r="H442" s="30"/>
      <c r="I442" s="43" t="s">
        <v>91</v>
      </c>
      <c r="J442" s="29" t="s">
        <v>87</v>
      </c>
      <c r="K442" s="29" t="s">
        <v>4022</v>
      </c>
      <c r="L442" s="29"/>
      <c r="N442" s="43" t="s">
        <v>688</v>
      </c>
      <c r="O442" s="140"/>
      <c r="P442" s="31">
        <v>2633.3200000002398</v>
      </c>
      <c r="Q442" s="31">
        <v>295804.18999999977</v>
      </c>
      <c r="R442" s="31">
        <v>298437.51</v>
      </c>
    </row>
    <row r="443" spans="1:18" ht="15.75" customHeight="1">
      <c r="A443" s="44">
        <v>277</v>
      </c>
      <c r="B443" s="28">
        <v>44078</v>
      </c>
      <c r="C443" s="27" t="s">
        <v>1353</v>
      </c>
      <c r="D443" s="52"/>
      <c r="F443" s="35">
        <v>756.21</v>
      </c>
      <c r="G443" s="35"/>
      <c r="H443" s="30"/>
      <c r="I443" s="43" t="s">
        <v>89</v>
      </c>
      <c r="J443" s="29" t="s">
        <v>87</v>
      </c>
      <c r="K443" s="29"/>
      <c r="L443" s="29"/>
      <c r="N443" s="43" t="s">
        <v>688</v>
      </c>
      <c r="O443" s="140"/>
      <c r="P443" s="31">
        <v>1877.1100000002189</v>
      </c>
      <c r="Q443" s="31">
        <v>296560.39999999979</v>
      </c>
      <c r="R443" s="31">
        <v>298437.51</v>
      </c>
    </row>
    <row r="444" spans="1:18" ht="15.75" customHeight="1">
      <c r="A444" s="44">
        <v>277</v>
      </c>
      <c r="B444" s="28">
        <v>44097</v>
      </c>
      <c r="C444" s="27" t="s">
        <v>855</v>
      </c>
      <c r="D444" s="52"/>
      <c r="F444" s="35"/>
      <c r="G444" s="35">
        <v>6000</v>
      </c>
      <c r="H444" s="30"/>
      <c r="I444" s="43" t="s">
        <v>91</v>
      </c>
      <c r="J444" s="29" t="s">
        <v>87</v>
      </c>
      <c r="K444" s="29"/>
      <c r="L444" s="29"/>
      <c r="N444" s="43" t="s">
        <v>688</v>
      </c>
      <c r="O444" s="140"/>
      <c r="P444" s="31">
        <v>7877.1100000002189</v>
      </c>
      <c r="Q444" s="31">
        <v>296560.39999999979</v>
      </c>
      <c r="R444" s="31">
        <v>304437.51</v>
      </c>
    </row>
    <row r="445" spans="1:18" ht="15.75" customHeight="1">
      <c r="A445" s="44">
        <v>277</v>
      </c>
      <c r="B445" s="28">
        <v>44098</v>
      </c>
      <c r="C445" s="27" t="s">
        <v>855</v>
      </c>
      <c r="D445" s="52"/>
      <c r="F445" s="35"/>
      <c r="G445" s="35">
        <v>6000</v>
      </c>
      <c r="H445" s="30"/>
      <c r="I445" s="43" t="s">
        <v>91</v>
      </c>
      <c r="J445" s="29" t="s">
        <v>87</v>
      </c>
      <c r="K445" s="29"/>
      <c r="L445" s="29"/>
      <c r="N445" s="43" t="s">
        <v>688</v>
      </c>
      <c r="O445" s="140"/>
      <c r="P445" s="31">
        <v>13677.110000000219</v>
      </c>
      <c r="Q445" s="31">
        <v>296760.39999999979</v>
      </c>
      <c r="R445" s="31">
        <v>310437.51</v>
      </c>
    </row>
    <row r="446" spans="1:18" ht="15.75" customHeight="1">
      <c r="A446" s="44">
        <v>277</v>
      </c>
      <c r="B446" s="28">
        <v>44098</v>
      </c>
      <c r="C446" s="27" t="s">
        <v>4837</v>
      </c>
      <c r="D446" s="52"/>
      <c r="F446" s="35"/>
      <c r="G446" s="35"/>
      <c r="H446" s="30">
        <v>1299.5</v>
      </c>
      <c r="I446" s="43"/>
      <c r="J446" s="29"/>
      <c r="K446" s="29"/>
      <c r="L446" s="29"/>
      <c r="N446" s="43" t="s">
        <v>688</v>
      </c>
      <c r="O446" s="140"/>
      <c r="P446" s="31">
        <v>7677.1100000002189</v>
      </c>
      <c r="Q446" s="31">
        <v>296760.39999999979</v>
      </c>
      <c r="R446" s="31">
        <v>304437.51</v>
      </c>
    </row>
    <row r="447" spans="1:18" ht="15.75" customHeight="1">
      <c r="A447" s="44">
        <v>277</v>
      </c>
      <c r="B447" s="28">
        <v>44098</v>
      </c>
      <c r="C447" s="27" t="s">
        <v>2460</v>
      </c>
      <c r="D447" s="52"/>
      <c r="F447" s="35"/>
      <c r="G447" s="35"/>
      <c r="H447" s="30">
        <v>44.86</v>
      </c>
      <c r="I447" s="43"/>
      <c r="J447" s="29"/>
      <c r="K447" s="29"/>
      <c r="L447" s="29"/>
      <c r="N447" s="43" t="s">
        <v>688</v>
      </c>
      <c r="O447" s="140"/>
      <c r="P447" s="31">
        <v>7677.1100000002189</v>
      </c>
      <c r="Q447" s="31">
        <v>296760.39999999979</v>
      </c>
      <c r="R447" s="31">
        <v>304437.51</v>
      </c>
    </row>
    <row r="448" spans="1:18" ht="15.75" customHeight="1">
      <c r="A448" s="44">
        <v>277</v>
      </c>
      <c r="B448" s="28">
        <v>44098</v>
      </c>
      <c r="C448" s="27" t="s">
        <v>3995</v>
      </c>
      <c r="D448" s="52"/>
      <c r="F448" s="35"/>
      <c r="G448" s="35"/>
      <c r="H448" s="30">
        <v>614.55999999999995</v>
      </c>
      <c r="I448" s="43"/>
      <c r="J448" s="29"/>
      <c r="K448" s="29"/>
      <c r="L448" s="29"/>
      <c r="N448" s="43" t="s">
        <v>688</v>
      </c>
      <c r="O448" s="140"/>
      <c r="P448" s="31">
        <v>7677.1100000002189</v>
      </c>
      <c r="Q448" s="31">
        <v>296760.39999999979</v>
      </c>
      <c r="R448" s="31">
        <v>304437.51</v>
      </c>
    </row>
    <row r="449" spans="1:18" ht="15.75" customHeight="1">
      <c r="A449" s="44">
        <v>277</v>
      </c>
      <c r="B449" s="28">
        <v>44098</v>
      </c>
      <c r="C449" s="27" t="s">
        <v>4838</v>
      </c>
      <c r="D449" s="52"/>
      <c r="F449" s="35">
        <v>200</v>
      </c>
      <c r="G449" s="35"/>
      <c r="H449" s="30"/>
      <c r="I449" s="43" t="s">
        <v>91</v>
      </c>
      <c r="J449" s="29" t="s">
        <v>87</v>
      </c>
      <c r="K449" s="29" t="s">
        <v>4839</v>
      </c>
      <c r="L449" s="29"/>
      <c r="N449" s="43" t="s">
        <v>688</v>
      </c>
      <c r="O449" s="140"/>
      <c r="P449" s="31">
        <v>7677.1100000002189</v>
      </c>
      <c r="Q449" s="31">
        <v>296760.39999999979</v>
      </c>
      <c r="R449" s="31">
        <v>304437.51</v>
      </c>
    </row>
    <row r="450" spans="1:18" ht="15.75" customHeight="1">
      <c r="A450" s="44">
        <v>277</v>
      </c>
      <c r="B450" s="28">
        <v>44103</v>
      </c>
      <c r="C450" s="27" t="s">
        <v>855</v>
      </c>
      <c r="D450" s="52"/>
      <c r="F450" s="35"/>
      <c r="G450" s="35">
        <v>6000</v>
      </c>
      <c r="H450" s="30"/>
      <c r="I450" s="43" t="s">
        <v>91</v>
      </c>
      <c r="J450" s="29" t="s">
        <v>87</v>
      </c>
      <c r="K450" s="29"/>
      <c r="L450" s="29"/>
      <c r="N450" s="43" t="s">
        <v>688</v>
      </c>
      <c r="O450" s="140"/>
      <c r="P450" s="31">
        <v>19677.110000000219</v>
      </c>
      <c r="Q450" s="31">
        <v>296760.39999999979</v>
      </c>
      <c r="R450" s="31">
        <v>316437.51</v>
      </c>
    </row>
    <row r="451" spans="1:18" ht="15.75" customHeight="1">
      <c r="A451" s="44">
        <v>277</v>
      </c>
      <c r="B451" s="28">
        <v>44104</v>
      </c>
      <c r="C451" s="27" t="s">
        <v>4840</v>
      </c>
      <c r="D451" s="52"/>
      <c r="F451" s="35">
        <v>12402</v>
      </c>
      <c r="G451" s="35"/>
      <c r="H451" s="30"/>
      <c r="I451" s="43" t="s">
        <v>91</v>
      </c>
      <c r="J451" s="29" t="s">
        <v>87</v>
      </c>
      <c r="K451" s="29"/>
      <c r="L451" s="29"/>
      <c r="N451" s="43" t="s">
        <v>688</v>
      </c>
      <c r="O451" s="140"/>
      <c r="P451" s="31">
        <v>7275.1100000002189</v>
      </c>
      <c r="Q451" s="31">
        <v>309162.39999999979</v>
      </c>
      <c r="R451" s="31">
        <v>316437.51</v>
      </c>
    </row>
    <row r="452" spans="1:18" ht="15.75" customHeight="1">
      <c r="A452" s="44">
        <v>277</v>
      </c>
      <c r="B452" s="28">
        <v>44113</v>
      </c>
      <c r="C452" s="27" t="s">
        <v>805</v>
      </c>
      <c r="D452" s="52"/>
      <c r="F452" s="35">
        <v>3100</v>
      </c>
      <c r="G452" s="35"/>
      <c r="H452" s="30"/>
      <c r="I452" s="43" t="s">
        <v>89</v>
      </c>
      <c r="J452" s="29" t="s">
        <v>87</v>
      </c>
      <c r="K452" s="29" t="s">
        <v>3075</v>
      </c>
      <c r="L452" s="29"/>
      <c r="N452" s="43" t="s">
        <v>688</v>
      </c>
      <c r="O452" s="140"/>
      <c r="P452" s="31">
        <v>4175.1100000002189</v>
      </c>
      <c r="Q452" s="31">
        <v>312262.39999999979</v>
      </c>
      <c r="R452" s="31">
        <v>316437.51</v>
      </c>
    </row>
    <row r="453" spans="1:18" ht="15.75" customHeight="1">
      <c r="A453" s="44">
        <v>277</v>
      </c>
      <c r="B453" s="28">
        <v>44133</v>
      </c>
      <c r="C453" s="27" t="s">
        <v>4536</v>
      </c>
      <c r="D453" s="52"/>
      <c r="F453" s="35">
        <v>815</v>
      </c>
      <c r="G453" s="35"/>
      <c r="H453" s="30"/>
      <c r="I453" s="43" t="s">
        <v>91</v>
      </c>
      <c r="J453" s="29" t="s">
        <v>87</v>
      </c>
      <c r="K453" s="29" t="s">
        <v>4536</v>
      </c>
      <c r="L453" s="29"/>
      <c r="N453" s="43" t="s">
        <v>688</v>
      </c>
      <c r="O453" s="140"/>
      <c r="P453" s="31">
        <v>3360.1100000002189</v>
      </c>
      <c r="Q453" s="31">
        <v>313077.39999999979</v>
      </c>
      <c r="R453" s="31">
        <v>316437.51</v>
      </c>
    </row>
    <row r="454" spans="1:18" ht="15.75" customHeight="1">
      <c r="A454" s="44">
        <v>277</v>
      </c>
      <c r="B454" s="28">
        <v>44134</v>
      </c>
      <c r="C454" s="27" t="s">
        <v>985</v>
      </c>
      <c r="D454" s="52"/>
      <c r="F454" s="35">
        <v>1691.25</v>
      </c>
      <c r="G454" s="35"/>
      <c r="H454" s="30"/>
      <c r="I454" s="43" t="s">
        <v>89</v>
      </c>
      <c r="J454" s="29" t="s">
        <v>87</v>
      </c>
      <c r="K454" s="29"/>
      <c r="L454" s="29"/>
      <c r="N454" s="43" t="s">
        <v>688</v>
      </c>
      <c r="O454" s="140"/>
      <c r="P454" s="31">
        <v>1668.8600000002189</v>
      </c>
      <c r="Q454" s="31">
        <v>314768.64999999979</v>
      </c>
      <c r="R454" s="31">
        <v>316437.51</v>
      </c>
    </row>
    <row r="455" spans="1:18" ht="15.75" customHeight="1">
      <c r="A455" s="44">
        <v>277</v>
      </c>
      <c r="B455" s="28">
        <v>44140</v>
      </c>
      <c r="C455" s="27" t="s">
        <v>1439</v>
      </c>
      <c r="D455" s="52"/>
      <c r="F455" s="35">
        <v>2449.6999999999998</v>
      </c>
      <c r="G455" s="35"/>
      <c r="H455" s="30"/>
      <c r="I455" s="43" t="s">
        <v>89</v>
      </c>
      <c r="J455" s="29" t="s">
        <v>87</v>
      </c>
      <c r="K455" s="29"/>
      <c r="L455" s="29"/>
      <c r="N455" s="43" t="s">
        <v>688</v>
      </c>
      <c r="O455" s="140"/>
      <c r="P455" s="31">
        <v>-1360.8399999997928</v>
      </c>
      <c r="Q455" s="31">
        <v>317798.3499999998</v>
      </c>
      <c r="R455" s="31">
        <v>316437.51</v>
      </c>
    </row>
    <row r="456" spans="1:18" ht="15.75" customHeight="1">
      <c r="A456" s="44">
        <v>277</v>
      </c>
      <c r="B456" s="28">
        <v>44147</v>
      </c>
      <c r="C456" s="27" t="s">
        <v>4841</v>
      </c>
      <c r="D456" s="52"/>
      <c r="F456" s="35">
        <v>580</v>
      </c>
      <c r="G456" s="35"/>
      <c r="H456" s="30"/>
      <c r="I456" s="43" t="s">
        <v>91</v>
      </c>
      <c r="J456" s="29" t="s">
        <v>87</v>
      </c>
      <c r="K456" s="29" t="s">
        <v>4842</v>
      </c>
      <c r="L456" s="29">
        <v>1262</v>
      </c>
      <c r="N456" s="43" t="s">
        <v>688</v>
      </c>
      <c r="O456" s="140"/>
      <c r="P456" s="31">
        <v>1088.8600000002189</v>
      </c>
      <c r="Q456" s="31">
        <v>315348.64999999979</v>
      </c>
      <c r="R456" s="31">
        <v>316437.51</v>
      </c>
    </row>
    <row r="457" spans="1:18" ht="15.75" customHeight="1">
      <c r="A457" s="44">
        <v>277</v>
      </c>
      <c r="B457" s="28">
        <v>44152</v>
      </c>
      <c r="C457" s="27" t="s">
        <v>4497</v>
      </c>
      <c r="D457" s="52"/>
      <c r="F457" s="35"/>
      <c r="G457" s="35"/>
      <c r="H457" s="30">
        <v>1302</v>
      </c>
      <c r="I457" s="43"/>
      <c r="J457" s="29"/>
      <c r="K457" s="29"/>
      <c r="L457" s="29"/>
      <c r="N457" s="43" t="s">
        <v>688</v>
      </c>
      <c r="O457" s="140"/>
      <c r="P457" s="31">
        <v>1668.8600000002189</v>
      </c>
      <c r="Q457" s="31">
        <v>314768.64999999979</v>
      </c>
      <c r="R457" s="31">
        <v>316437.51</v>
      </c>
    </row>
    <row r="458" spans="1:18" ht="15.75" customHeight="1">
      <c r="A458" s="44">
        <v>277</v>
      </c>
      <c r="B458" s="28">
        <v>44152</v>
      </c>
      <c r="C458" s="27" t="s">
        <v>1448</v>
      </c>
      <c r="D458" s="52"/>
      <c r="F458" s="35"/>
      <c r="G458" s="35"/>
      <c r="H458" s="30">
        <v>909.36</v>
      </c>
      <c r="I458" s="43"/>
      <c r="J458" s="29"/>
      <c r="K458" s="29"/>
      <c r="L458" s="29"/>
      <c r="N458" s="43" t="s">
        <v>688</v>
      </c>
      <c r="O458" s="140"/>
      <c r="P458" s="31">
        <v>1668.8600000002189</v>
      </c>
      <c r="Q458" s="31">
        <v>314768.64999999979</v>
      </c>
      <c r="R458" s="31">
        <v>316437.51</v>
      </c>
    </row>
    <row r="459" spans="1:18" ht="15.75" customHeight="1">
      <c r="A459" s="44">
        <v>277</v>
      </c>
      <c r="B459" s="28">
        <v>44153</v>
      </c>
      <c r="C459" s="27" t="s">
        <v>4843</v>
      </c>
      <c r="D459" s="52"/>
      <c r="F459" s="35"/>
      <c r="G459" s="35">
        <v>2676.33</v>
      </c>
      <c r="H459" s="30"/>
      <c r="I459" s="43" t="s">
        <v>91</v>
      </c>
      <c r="J459" s="29" t="s">
        <v>87</v>
      </c>
      <c r="K459" s="29"/>
      <c r="L459" s="29"/>
      <c r="N459" s="43" t="s">
        <v>688</v>
      </c>
      <c r="O459" s="140"/>
      <c r="P459" s="31">
        <v>1315.4900000002235</v>
      </c>
      <c r="Q459" s="31">
        <v>317798.3499999998</v>
      </c>
      <c r="R459" s="31">
        <v>319113.84000000003</v>
      </c>
    </row>
    <row r="460" spans="1:18" ht="15.75" customHeight="1">
      <c r="A460" s="44">
        <v>277</v>
      </c>
      <c r="B460" s="28">
        <v>44165</v>
      </c>
      <c r="C460" s="27" t="s">
        <v>985</v>
      </c>
      <c r="D460" s="52"/>
      <c r="F460" s="35">
        <v>211.75</v>
      </c>
      <c r="G460" s="35"/>
      <c r="H460" s="30"/>
      <c r="I460" s="43" t="s">
        <v>89</v>
      </c>
      <c r="J460" s="29" t="s">
        <v>87</v>
      </c>
      <c r="K460" s="29"/>
      <c r="L460" s="29"/>
      <c r="N460" s="43" t="s">
        <v>688</v>
      </c>
      <c r="O460" s="140"/>
      <c r="P460" s="31">
        <v>1103.7400000002235</v>
      </c>
      <c r="Q460" s="31">
        <v>318010.0999999998</v>
      </c>
      <c r="R460" s="31">
        <v>319113.84000000003</v>
      </c>
    </row>
    <row r="461" spans="1:18" ht="15.75" customHeight="1">
      <c r="A461" s="44">
        <v>277</v>
      </c>
      <c r="B461" s="28">
        <v>44165</v>
      </c>
      <c r="C461" s="27" t="s">
        <v>2460</v>
      </c>
      <c r="D461" s="52"/>
      <c r="F461" s="35"/>
      <c r="G461" s="35"/>
      <c r="H461" s="30">
        <v>69.900000000000006</v>
      </c>
      <c r="I461" s="43"/>
      <c r="J461" s="29"/>
      <c r="K461" s="29"/>
      <c r="L461" s="29"/>
      <c r="N461" s="43" t="s">
        <v>688</v>
      </c>
      <c r="O461" s="140"/>
      <c r="P461" s="31">
        <f>R461-Q461</f>
        <v>6521.7400000002235</v>
      </c>
      <c r="Q461" s="31">
        <f>SUBTOTAL(9,$F$2:F461)</f>
        <v>312147.0999999998</v>
      </c>
      <c r="R461" s="31">
        <f>SUBTOTAL(9,$G$2:G461)</f>
        <v>318668.84000000003</v>
      </c>
    </row>
    <row r="462" spans="1:18" ht="15.75" customHeight="1">
      <c r="A462" s="44">
        <v>277</v>
      </c>
      <c r="B462" s="28">
        <v>44167</v>
      </c>
      <c r="C462" s="27" t="s">
        <v>4844</v>
      </c>
      <c r="D462" s="52"/>
      <c r="F462" s="35">
        <v>1900</v>
      </c>
      <c r="G462" s="35"/>
      <c r="H462" s="30"/>
      <c r="I462" s="43" t="s">
        <v>91</v>
      </c>
      <c r="J462" s="29" t="s">
        <v>87</v>
      </c>
      <c r="K462" s="29" t="s">
        <v>4845</v>
      </c>
      <c r="L462" s="29">
        <v>2333</v>
      </c>
      <c r="N462" s="43" t="s">
        <v>688</v>
      </c>
      <c r="O462" s="140"/>
      <c r="P462" s="31">
        <v>-796.25999999977648</v>
      </c>
      <c r="Q462" s="31">
        <v>319910.0999999998</v>
      </c>
      <c r="R462" s="31">
        <v>319113.84000000003</v>
      </c>
    </row>
    <row r="463" spans="1:18" ht="15.75" customHeight="1">
      <c r="A463" s="44">
        <v>277</v>
      </c>
      <c r="B463" s="28">
        <v>44173</v>
      </c>
      <c r="C463" s="27" t="s">
        <v>2460</v>
      </c>
      <c r="D463" s="52"/>
      <c r="F463" s="35"/>
      <c r="G463" s="35"/>
      <c r="H463" s="30">
        <v>69.900000000000006</v>
      </c>
      <c r="I463" s="43"/>
      <c r="J463" s="29"/>
      <c r="K463" s="29"/>
      <c r="L463" s="29"/>
      <c r="N463" s="43" t="s">
        <v>688</v>
      </c>
      <c r="O463" s="140"/>
      <c r="P463" s="31">
        <v>-796.25999999977648</v>
      </c>
      <c r="Q463" s="31">
        <v>319910.0999999998</v>
      </c>
      <c r="R463" s="31">
        <v>319113.84000000003</v>
      </c>
    </row>
    <row r="464" spans="1:18" ht="15.75" customHeight="1">
      <c r="A464" s="44">
        <v>277</v>
      </c>
      <c r="B464" s="28">
        <v>44185</v>
      </c>
      <c r="C464" s="27" t="s">
        <v>4846</v>
      </c>
      <c r="D464" s="52"/>
      <c r="F464" s="35"/>
      <c r="G464" s="35">
        <v>3335</v>
      </c>
      <c r="H464" s="30"/>
      <c r="I464" s="43" t="s">
        <v>91</v>
      </c>
      <c r="J464" s="29" t="s">
        <v>87</v>
      </c>
      <c r="K464" s="29"/>
      <c r="L464" s="29"/>
      <c r="N464" s="43" t="s">
        <v>688</v>
      </c>
      <c r="O464" s="140"/>
      <c r="P464" s="31">
        <v>2538.7400000002235</v>
      </c>
      <c r="Q464" s="31">
        <v>319910.0999999998</v>
      </c>
      <c r="R464" s="31">
        <v>322448.84000000003</v>
      </c>
    </row>
    <row r="465" spans="1:18" ht="15.75" customHeight="1">
      <c r="A465" s="44">
        <v>277</v>
      </c>
      <c r="B465" s="28">
        <v>44187</v>
      </c>
      <c r="C465" s="27" t="s">
        <v>4847</v>
      </c>
      <c r="D465" s="52"/>
      <c r="F465" s="35">
        <v>3334.5</v>
      </c>
      <c r="G465" s="35"/>
      <c r="H465" s="30"/>
      <c r="I465" s="43" t="s">
        <v>91</v>
      </c>
      <c r="J465" s="29" t="s">
        <v>87</v>
      </c>
      <c r="K465" s="29"/>
      <c r="L465" s="29"/>
      <c r="N465" s="43" t="s">
        <v>688</v>
      </c>
      <c r="O465" s="140"/>
      <c r="P465" s="31">
        <v>-795.75999999977648</v>
      </c>
      <c r="Q465" s="31">
        <v>323244.5999999998</v>
      </c>
      <c r="R465" s="31">
        <v>322448.84000000003</v>
      </c>
    </row>
    <row r="466" spans="1:18" ht="15.75" customHeight="1">
      <c r="A466" s="44">
        <v>277</v>
      </c>
      <c r="B466" s="28">
        <v>44194</v>
      </c>
      <c r="C466" s="27" t="s">
        <v>1379</v>
      </c>
      <c r="D466" s="52"/>
      <c r="F466" s="35">
        <v>250</v>
      </c>
      <c r="G466" s="35"/>
      <c r="H466" s="30"/>
      <c r="I466" s="43" t="s">
        <v>91</v>
      </c>
      <c r="J466" s="29" t="s">
        <v>87</v>
      </c>
      <c r="K466" s="29"/>
      <c r="L466" s="29"/>
      <c r="N466" s="43" t="s">
        <v>688</v>
      </c>
      <c r="O466" s="140"/>
      <c r="P466" s="31">
        <v>-1045.7599999997765</v>
      </c>
      <c r="Q466" s="31">
        <v>323494.5999999998</v>
      </c>
      <c r="R466" s="31">
        <v>322448.84000000003</v>
      </c>
    </row>
    <row r="467" spans="1:18" ht="15.75" customHeight="1">
      <c r="A467" s="44">
        <v>277</v>
      </c>
      <c r="B467" s="28">
        <v>44195</v>
      </c>
      <c r="C467" s="27" t="s">
        <v>985</v>
      </c>
      <c r="D467" s="52"/>
      <c r="F467" s="35">
        <v>211.32</v>
      </c>
      <c r="G467" s="35"/>
      <c r="H467" s="30"/>
      <c r="I467" s="43" t="s">
        <v>89</v>
      </c>
      <c r="J467" s="29" t="s">
        <v>87</v>
      </c>
      <c r="K467" s="29"/>
      <c r="L467" s="29"/>
      <c r="N467" s="43" t="s">
        <v>688</v>
      </c>
      <c r="O467" s="140"/>
      <c r="P467" s="31">
        <f t="shared" ref="P467:P530" si="0">R467-Q467</f>
        <v>4160.9200000002165</v>
      </c>
      <c r="Q467" s="31">
        <f>SUBTOTAL(9,$F$2:F467)</f>
        <v>317842.91999999981</v>
      </c>
      <c r="R467" s="31">
        <f>SUBTOTAL(9,$G$2:G467)</f>
        <v>322003.84000000003</v>
      </c>
    </row>
    <row r="468" spans="1:18" ht="15.75" customHeight="1">
      <c r="A468" s="44">
        <v>277</v>
      </c>
      <c r="B468" s="28">
        <v>44196</v>
      </c>
      <c r="C468" s="27" t="s">
        <v>1419</v>
      </c>
      <c r="D468" s="52"/>
      <c r="F468" s="35"/>
      <c r="G468" s="35"/>
      <c r="H468" s="30">
        <v>69.900000000000006</v>
      </c>
      <c r="I468" s="43"/>
      <c r="J468" s="29"/>
      <c r="K468" s="29"/>
      <c r="L468" s="29"/>
      <c r="N468" s="43" t="s">
        <v>688</v>
      </c>
      <c r="O468" s="140"/>
      <c r="P468" s="31">
        <f t="shared" si="0"/>
        <v>4160.9200000002165</v>
      </c>
      <c r="Q468" s="31">
        <f>SUBTOTAL(9,$F$2:F468)</f>
        <v>317842.91999999981</v>
      </c>
      <c r="R468" s="31">
        <f>SUBTOTAL(9,$G$2:G468)</f>
        <v>322003.84000000003</v>
      </c>
    </row>
    <row r="469" spans="1:18" ht="15.75" customHeight="1">
      <c r="A469" s="44">
        <v>277</v>
      </c>
      <c r="B469" s="28">
        <v>44200</v>
      </c>
      <c r="C469" s="27" t="s">
        <v>4848</v>
      </c>
      <c r="D469" s="52"/>
      <c r="F469" s="35"/>
      <c r="G469" s="35">
        <v>1326.44</v>
      </c>
      <c r="H469" s="30"/>
      <c r="I469" s="43" t="s">
        <v>91</v>
      </c>
      <c r="J469" s="29" t="s">
        <v>87</v>
      </c>
      <c r="K469" s="29"/>
      <c r="L469" s="29"/>
      <c r="N469" s="43" t="s">
        <v>688</v>
      </c>
      <c r="O469" s="140"/>
      <c r="P469" s="31">
        <f t="shared" si="0"/>
        <v>5487.3600000002189</v>
      </c>
      <c r="Q469" s="31">
        <f>SUBTOTAL(9,$F$2:F469)</f>
        <v>317842.91999999981</v>
      </c>
      <c r="R469" s="31">
        <f>SUBTOTAL(9,$G$2:G469)</f>
        <v>323330.28000000003</v>
      </c>
    </row>
    <row r="470" spans="1:18" ht="15.75" customHeight="1">
      <c r="A470" s="44">
        <v>277</v>
      </c>
      <c r="B470" s="28">
        <v>44225</v>
      </c>
      <c r="C470" s="27" t="s">
        <v>985</v>
      </c>
      <c r="D470" s="52"/>
      <c r="F470" s="35">
        <v>187.2</v>
      </c>
      <c r="G470" s="35"/>
      <c r="H470" s="30"/>
      <c r="I470" s="43" t="s">
        <v>89</v>
      </c>
      <c r="J470" s="29" t="s">
        <v>87</v>
      </c>
      <c r="K470" s="29"/>
      <c r="L470" s="29"/>
      <c r="N470" s="43" t="s">
        <v>688</v>
      </c>
      <c r="O470" s="140"/>
      <c r="P470" s="31">
        <f t="shared" si="0"/>
        <v>5300.1600000002072</v>
      </c>
      <c r="Q470" s="31">
        <f>SUBTOTAL(9,$F$2:F470)</f>
        <v>318030.11999999982</v>
      </c>
      <c r="R470" s="31">
        <f>SUBTOTAL(9,$G$2:G470)</f>
        <v>323330.28000000003</v>
      </c>
    </row>
    <row r="471" spans="1:18" ht="15.75" customHeight="1">
      <c r="A471" s="44">
        <v>277</v>
      </c>
      <c r="B471" s="28">
        <v>44227</v>
      </c>
      <c r="C471" s="27" t="s">
        <v>2460</v>
      </c>
      <c r="D471" s="52"/>
      <c r="F471" s="35"/>
      <c r="G471" s="35"/>
      <c r="H471" s="30">
        <v>69.900000000000006</v>
      </c>
      <c r="I471" s="43"/>
      <c r="J471" s="29"/>
      <c r="K471" s="29"/>
      <c r="L471" s="29"/>
      <c r="N471" s="43" t="s">
        <v>688</v>
      </c>
      <c r="O471" s="140"/>
      <c r="P471" s="31">
        <f t="shared" si="0"/>
        <v>5300.1600000002072</v>
      </c>
      <c r="Q471" s="31">
        <f>SUBTOTAL(9,$F$2:F471)</f>
        <v>318030.11999999982</v>
      </c>
      <c r="R471" s="31">
        <f>SUBTOTAL(9,$G$2:G471)</f>
        <v>323330.28000000003</v>
      </c>
    </row>
    <row r="472" spans="1:18" ht="15.75" customHeight="1">
      <c r="A472" s="44">
        <v>277</v>
      </c>
      <c r="B472" s="28">
        <v>44236</v>
      </c>
      <c r="C472" s="27" t="s">
        <v>4508</v>
      </c>
      <c r="D472" s="52"/>
      <c r="F472" s="35"/>
      <c r="G472" s="35"/>
      <c r="H472" s="30">
        <v>1072.07</v>
      </c>
      <c r="I472" s="43"/>
      <c r="J472" s="29"/>
      <c r="K472" s="29"/>
      <c r="L472" s="29"/>
      <c r="N472" s="43" t="s">
        <v>688</v>
      </c>
      <c r="O472" s="140"/>
      <c r="P472" s="31">
        <f t="shared" si="0"/>
        <v>5300.1600000002072</v>
      </c>
      <c r="Q472" s="31">
        <f>SUBTOTAL(9,$F$2:F472)</f>
        <v>318030.11999999982</v>
      </c>
      <c r="R472" s="31">
        <f>SUBTOTAL(9,$G$2:G472)</f>
        <v>323330.28000000003</v>
      </c>
    </row>
    <row r="473" spans="1:18" ht="15.75" customHeight="1">
      <c r="A473" s="44">
        <v>277</v>
      </c>
      <c r="B473" s="28">
        <v>44243</v>
      </c>
      <c r="C473" s="27" t="s">
        <v>4849</v>
      </c>
      <c r="D473" s="52"/>
      <c r="F473" s="35">
        <v>1682.41</v>
      </c>
      <c r="G473" s="35"/>
      <c r="H473" s="30"/>
      <c r="I473" s="43" t="s">
        <v>89</v>
      </c>
      <c r="J473" s="29" t="s">
        <v>87</v>
      </c>
      <c r="K473" s="29"/>
      <c r="L473" s="29"/>
      <c r="N473" s="43" t="s">
        <v>688</v>
      </c>
      <c r="O473" s="140"/>
      <c r="P473" s="31">
        <f t="shared" si="0"/>
        <v>3617.7500000002328</v>
      </c>
      <c r="Q473" s="31">
        <f>SUBTOTAL(9,$F$2:F473)</f>
        <v>319712.5299999998</v>
      </c>
      <c r="R473" s="31">
        <f>SUBTOTAL(9,$G$2:G473)</f>
        <v>323330.28000000003</v>
      </c>
    </row>
    <row r="474" spans="1:18" ht="15.75" customHeight="1">
      <c r="A474" s="44">
        <v>277</v>
      </c>
      <c r="B474" s="28">
        <v>44245</v>
      </c>
      <c r="C474" s="27" t="s">
        <v>1320</v>
      </c>
      <c r="D474" s="52"/>
      <c r="F474" s="35">
        <v>56.7</v>
      </c>
      <c r="G474" s="35"/>
      <c r="H474" s="30"/>
      <c r="I474" s="43" t="s">
        <v>89</v>
      </c>
      <c r="J474" s="29" t="s">
        <v>87</v>
      </c>
      <c r="K474" s="29" t="s">
        <v>363</v>
      </c>
      <c r="L474" s="29">
        <v>763</v>
      </c>
      <c r="N474" s="43" t="s">
        <v>688</v>
      </c>
      <c r="O474" s="140"/>
      <c r="P474" s="31">
        <f t="shared" si="0"/>
        <v>3561.0500000002212</v>
      </c>
      <c r="Q474" s="31">
        <f>SUBTOTAL(9,$F$2:F474)</f>
        <v>319769.22999999981</v>
      </c>
      <c r="R474" s="31">
        <f>SUBTOTAL(9,$G$2:G474)</f>
        <v>323330.28000000003</v>
      </c>
    </row>
    <row r="475" spans="1:18" ht="15.75" customHeight="1">
      <c r="A475" s="44">
        <v>277</v>
      </c>
      <c r="B475" s="28">
        <v>44245</v>
      </c>
      <c r="C475" s="27" t="s">
        <v>4850</v>
      </c>
      <c r="D475" s="52"/>
      <c r="F475" s="35"/>
      <c r="G475" s="35">
        <v>674</v>
      </c>
      <c r="H475" s="30"/>
      <c r="I475" s="43" t="s">
        <v>91</v>
      </c>
      <c r="J475" s="29" t="s">
        <v>87</v>
      </c>
      <c r="K475" s="29"/>
      <c r="L475" s="29"/>
      <c r="N475" s="43" t="s">
        <v>688</v>
      </c>
      <c r="O475" s="140"/>
      <c r="P475" s="31">
        <f t="shared" si="0"/>
        <v>4235.0500000002212</v>
      </c>
      <c r="Q475" s="31">
        <f>SUBTOTAL(9,$F$2:F475)</f>
        <v>319769.22999999981</v>
      </c>
      <c r="R475" s="31">
        <f>SUBTOTAL(9,$G$2:G475)</f>
        <v>324004.28000000003</v>
      </c>
    </row>
    <row r="476" spans="1:18" ht="15.75" customHeight="1">
      <c r="A476" s="44">
        <v>277</v>
      </c>
      <c r="B476" s="28">
        <v>44250</v>
      </c>
      <c r="C476" s="27" t="s">
        <v>3363</v>
      </c>
      <c r="D476" s="52"/>
      <c r="F476" s="35"/>
      <c r="G476" s="35"/>
      <c r="H476" s="30">
        <v>1290</v>
      </c>
      <c r="I476" s="43"/>
      <c r="J476" s="29"/>
      <c r="K476" s="29"/>
      <c r="L476" s="29"/>
      <c r="N476" s="43" t="s">
        <v>688</v>
      </c>
      <c r="O476" s="140"/>
      <c r="P476" s="31">
        <f t="shared" si="0"/>
        <v>4235.0500000002212</v>
      </c>
      <c r="Q476" s="31">
        <f>SUBTOTAL(9,$F$2:F476)</f>
        <v>319769.22999999981</v>
      </c>
      <c r="R476" s="31">
        <f>SUBTOTAL(9,$G$2:G476)</f>
        <v>324004.28000000003</v>
      </c>
    </row>
    <row r="477" spans="1:18" ht="15.75" customHeight="1">
      <c r="A477" s="44">
        <v>277</v>
      </c>
      <c r="B477" s="28">
        <v>44250</v>
      </c>
      <c r="C477" s="27" t="s">
        <v>949</v>
      </c>
      <c r="D477" s="52"/>
      <c r="F477" s="35"/>
      <c r="G477" s="35"/>
      <c r="H477" s="30">
        <v>349.9</v>
      </c>
      <c r="I477" s="43"/>
      <c r="J477" s="29"/>
      <c r="K477" s="29"/>
      <c r="L477" s="29"/>
      <c r="N477" s="43" t="s">
        <v>688</v>
      </c>
      <c r="O477" s="140"/>
      <c r="P477" s="31">
        <f t="shared" si="0"/>
        <v>4235.0500000002212</v>
      </c>
      <c r="Q477" s="31">
        <f>SUBTOTAL(9,$F$2:F477)</f>
        <v>319769.22999999981</v>
      </c>
      <c r="R477" s="31">
        <f>SUBTOTAL(9,$G$2:G477)</f>
        <v>324004.28000000003</v>
      </c>
    </row>
    <row r="478" spans="1:18" ht="15.75" customHeight="1">
      <c r="A478" s="44">
        <v>277</v>
      </c>
      <c r="B478" s="28">
        <v>44252</v>
      </c>
      <c r="C478" s="27" t="s">
        <v>1934</v>
      </c>
      <c r="D478" s="52"/>
      <c r="F478" s="35"/>
      <c r="G478" s="35">
        <v>6000</v>
      </c>
      <c r="H478" s="30"/>
      <c r="I478" s="43" t="s">
        <v>91</v>
      </c>
      <c r="J478" s="29" t="s">
        <v>87</v>
      </c>
      <c r="K478" s="29"/>
      <c r="L478" s="29"/>
      <c r="N478" s="43" t="s">
        <v>688</v>
      </c>
      <c r="O478" s="140"/>
      <c r="P478" s="31">
        <f t="shared" si="0"/>
        <v>10235.050000000221</v>
      </c>
      <c r="Q478" s="31">
        <f>SUBTOTAL(9,$F$2:F478)</f>
        <v>319769.22999999981</v>
      </c>
      <c r="R478" s="31">
        <f>SUBTOTAL(9,$G$2:G478)</f>
        <v>330004.28000000003</v>
      </c>
    </row>
    <row r="479" spans="1:18" ht="15.75" customHeight="1">
      <c r="A479" s="44">
        <v>277</v>
      </c>
      <c r="B479" s="28">
        <v>44255</v>
      </c>
      <c r="C479" s="27" t="s">
        <v>2460</v>
      </c>
      <c r="D479" s="52"/>
      <c r="F479" s="35"/>
      <c r="G479" s="35"/>
      <c r="H479" s="30">
        <v>69.900000000000006</v>
      </c>
      <c r="I479" s="43"/>
      <c r="J479" s="29"/>
      <c r="K479" s="29"/>
      <c r="L479" s="29"/>
      <c r="N479" s="43" t="s">
        <v>688</v>
      </c>
      <c r="O479" s="140"/>
      <c r="P479" s="31">
        <f t="shared" si="0"/>
        <v>10235.050000000221</v>
      </c>
      <c r="Q479" s="31">
        <f>SUBTOTAL(9,$F$2:F479)</f>
        <v>319769.22999999981</v>
      </c>
      <c r="R479" s="31">
        <f>SUBTOTAL(9,$G$2:G479)</f>
        <v>330004.28000000003</v>
      </c>
    </row>
    <row r="480" spans="1:18" ht="15.75" customHeight="1">
      <c r="A480" s="44">
        <v>277</v>
      </c>
      <c r="B480" s="28">
        <v>44257</v>
      </c>
      <c r="C480" s="27" t="s">
        <v>985</v>
      </c>
      <c r="D480" s="52"/>
      <c r="F480" s="35">
        <v>187.2</v>
      </c>
      <c r="G480" s="35"/>
      <c r="H480" s="30"/>
      <c r="I480" s="43" t="s">
        <v>89</v>
      </c>
      <c r="J480" s="29" t="s">
        <v>87</v>
      </c>
      <c r="K480" s="29"/>
      <c r="L480" s="29"/>
      <c r="N480" s="43" t="s">
        <v>688</v>
      </c>
      <c r="O480" s="140"/>
      <c r="P480" s="31">
        <f t="shared" si="0"/>
        <v>10047.85000000021</v>
      </c>
      <c r="Q480" s="31">
        <f>SUBTOTAL(9,$F$2:F480)</f>
        <v>319956.42999999982</v>
      </c>
      <c r="R480" s="31">
        <f>SUBTOTAL(9,$G$2:G480)</f>
        <v>330004.28000000003</v>
      </c>
    </row>
    <row r="481" spans="1:18" ht="15.75" customHeight="1">
      <c r="A481" s="44">
        <v>277</v>
      </c>
      <c r="B481" s="28">
        <v>44259</v>
      </c>
      <c r="C481" s="27" t="s">
        <v>936</v>
      </c>
      <c r="D481" s="52"/>
      <c r="F481" s="35">
        <v>555.82000000000005</v>
      </c>
      <c r="G481" s="35"/>
      <c r="H481" s="30"/>
      <c r="I481" s="43"/>
      <c r="J481" s="29"/>
      <c r="K481" s="29"/>
      <c r="L481" s="29"/>
      <c r="N481" s="43" t="s">
        <v>688</v>
      </c>
      <c r="O481" s="140"/>
      <c r="P481" s="31">
        <f t="shared" si="0"/>
        <v>9492.0300000002026</v>
      </c>
      <c r="Q481" s="31">
        <f>SUBTOTAL(9,$F$2:F481)</f>
        <v>320512.24999999983</v>
      </c>
      <c r="R481" s="31">
        <f>SUBTOTAL(9,$G$2:G481)</f>
        <v>330004.28000000003</v>
      </c>
    </row>
    <row r="482" spans="1:18" ht="15.75" customHeight="1">
      <c r="A482" s="44">
        <v>277</v>
      </c>
      <c r="B482" s="28">
        <v>44259</v>
      </c>
      <c r="C482" s="27" t="s">
        <v>937</v>
      </c>
      <c r="D482" s="52"/>
      <c r="F482" s="35">
        <v>105.45</v>
      </c>
      <c r="G482" s="35"/>
      <c r="H482" s="30"/>
      <c r="I482" s="43"/>
      <c r="J482" s="29"/>
      <c r="K482" s="29"/>
      <c r="L482" s="29"/>
      <c r="N482" s="43" t="s">
        <v>688</v>
      </c>
      <c r="O482" s="140"/>
      <c r="P482" s="31">
        <f t="shared" si="0"/>
        <v>9386.5800000001909</v>
      </c>
      <c r="Q482" s="31">
        <f>SUBTOTAL(9,$F$2:F482)</f>
        <v>320617.69999999984</v>
      </c>
      <c r="R482" s="31">
        <f>SUBTOTAL(9,$G$2:G482)</f>
        <v>330004.28000000003</v>
      </c>
    </row>
    <row r="483" spans="1:18" ht="15.75" customHeight="1">
      <c r="A483" s="44">
        <v>277</v>
      </c>
      <c r="B483" s="28">
        <v>44264</v>
      </c>
      <c r="C483" s="27" t="s">
        <v>1934</v>
      </c>
      <c r="D483" s="52"/>
      <c r="F483" s="35"/>
      <c r="G483" s="35">
        <v>6000</v>
      </c>
      <c r="H483" s="30"/>
      <c r="I483" s="43" t="s">
        <v>91</v>
      </c>
      <c r="J483" s="29" t="s">
        <v>87</v>
      </c>
      <c r="K483" s="29"/>
      <c r="L483" s="29"/>
      <c r="N483" s="43" t="s">
        <v>688</v>
      </c>
      <c r="O483" s="140"/>
      <c r="P483" s="31">
        <f t="shared" si="0"/>
        <v>15386.580000000191</v>
      </c>
      <c r="Q483" s="31">
        <f>SUBTOTAL(9,$F$2:F483)</f>
        <v>320617.69999999984</v>
      </c>
      <c r="R483" s="31">
        <f>SUBTOTAL(9,$G$2:G483)</f>
        <v>336004.28</v>
      </c>
    </row>
    <row r="484" spans="1:18" ht="15.75" customHeight="1">
      <c r="A484" s="44">
        <v>277</v>
      </c>
      <c r="B484" s="28">
        <v>44266</v>
      </c>
      <c r="C484" s="27" t="s">
        <v>4851</v>
      </c>
      <c r="D484" s="52"/>
      <c r="F484" s="35">
        <v>4500</v>
      </c>
      <c r="G484" s="35"/>
      <c r="H484" s="30"/>
      <c r="I484" s="43" t="s">
        <v>91</v>
      </c>
      <c r="J484" s="29" t="s">
        <v>87</v>
      </c>
      <c r="K484" s="29"/>
      <c r="L484" s="29"/>
      <c r="N484" s="43" t="s">
        <v>688</v>
      </c>
      <c r="O484" s="140"/>
      <c r="P484" s="31">
        <f t="shared" si="0"/>
        <v>10886.580000000191</v>
      </c>
      <c r="Q484" s="31">
        <f>SUBTOTAL(9,$F$2:F484)</f>
        <v>325117.69999999984</v>
      </c>
      <c r="R484" s="31">
        <f>SUBTOTAL(9,$G$2:G484)</f>
        <v>336004.28</v>
      </c>
    </row>
    <row r="485" spans="1:18" ht="15.75" customHeight="1">
      <c r="A485" s="44">
        <v>277</v>
      </c>
      <c r="B485" s="28">
        <v>44267</v>
      </c>
      <c r="C485" s="27" t="s">
        <v>1934</v>
      </c>
      <c r="D485" s="52"/>
      <c r="F485" s="35"/>
      <c r="G485" s="35">
        <v>6000</v>
      </c>
      <c r="H485" s="30"/>
      <c r="I485" s="43" t="s">
        <v>91</v>
      </c>
      <c r="J485" s="29" t="s">
        <v>87</v>
      </c>
      <c r="K485" s="29"/>
      <c r="L485" s="29"/>
      <c r="N485" s="43" t="s">
        <v>688</v>
      </c>
      <c r="O485" s="140"/>
      <c r="P485" s="31">
        <f t="shared" si="0"/>
        <v>16886.580000000191</v>
      </c>
      <c r="Q485" s="31">
        <f>SUBTOTAL(9,$F$2:F485)</f>
        <v>325117.69999999984</v>
      </c>
      <c r="R485" s="31">
        <f>SUBTOTAL(9,$G$2:G485)</f>
        <v>342004.28</v>
      </c>
    </row>
    <row r="486" spans="1:18" ht="15.75" customHeight="1">
      <c r="A486" s="44">
        <v>277</v>
      </c>
      <c r="B486" s="28">
        <v>44267</v>
      </c>
      <c r="C486" s="27" t="s">
        <v>1320</v>
      </c>
      <c r="D486" s="52"/>
      <c r="F486" s="35">
        <v>177.4</v>
      </c>
      <c r="G486" s="35"/>
      <c r="H486" s="30"/>
      <c r="I486" s="43" t="s">
        <v>89</v>
      </c>
      <c r="J486" s="29" t="s">
        <v>87</v>
      </c>
      <c r="K486" s="29" t="s">
        <v>886</v>
      </c>
      <c r="L486" s="29"/>
      <c r="N486" s="43" t="s">
        <v>688</v>
      </c>
      <c r="O486" s="140"/>
      <c r="P486" s="31">
        <f t="shared" si="0"/>
        <v>16709.180000000168</v>
      </c>
      <c r="Q486" s="31">
        <f>SUBTOTAL(9,$F$2:F486)</f>
        <v>325295.09999999986</v>
      </c>
      <c r="R486" s="31">
        <f>SUBTOTAL(9,$G$2:G486)</f>
        <v>342004.28</v>
      </c>
    </row>
    <row r="487" spans="1:18" ht="15.75" customHeight="1">
      <c r="A487" s="44">
        <v>277</v>
      </c>
      <c r="B487" s="28">
        <v>44267</v>
      </c>
      <c r="C487" s="27" t="s">
        <v>918</v>
      </c>
      <c r="D487" s="52"/>
      <c r="F487" s="35">
        <v>85</v>
      </c>
      <c r="G487" s="35"/>
      <c r="H487" s="30"/>
      <c r="I487" s="43"/>
      <c r="J487" s="29"/>
      <c r="K487" s="29" t="s">
        <v>1047</v>
      </c>
      <c r="L487" s="29"/>
      <c r="N487" s="43" t="s">
        <v>688</v>
      </c>
      <c r="O487" s="140"/>
      <c r="P487" s="31">
        <f t="shared" si="0"/>
        <v>16624.180000000168</v>
      </c>
      <c r="Q487" s="31">
        <f>SUBTOTAL(9,$F$2:F487)</f>
        <v>325380.09999999986</v>
      </c>
      <c r="R487" s="31">
        <f>SUBTOTAL(9,$G$2:G487)</f>
        <v>342004.28</v>
      </c>
    </row>
    <row r="488" spans="1:18" ht="15.75" customHeight="1">
      <c r="A488" s="44">
        <v>277</v>
      </c>
      <c r="B488" s="28">
        <v>44270</v>
      </c>
      <c r="C488" s="27" t="s">
        <v>4851</v>
      </c>
      <c r="D488" s="52"/>
      <c r="F488" s="35">
        <v>1000</v>
      </c>
      <c r="G488" s="35"/>
      <c r="H488" s="30"/>
      <c r="I488" s="43" t="s">
        <v>91</v>
      </c>
      <c r="J488" s="29" t="s">
        <v>87</v>
      </c>
      <c r="K488" s="29"/>
      <c r="L488" s="29"/>
      <c r="N488" s="43" t="s">
        <v>688</v>
      </c>
      <c r="O488" s="140"/>
      <c r="P488" s="31">
        <f t="shared" si="0"/>
        <v>15624.180000000168</v>
      </c>
      <c r="Q488" s="31">
        <f>SUBTOTAL(9,$F$2:F488)</f>
        <v>326380.09999999986</v>
      </c>
      <c r="R488" s="31">
        <f>SUBTOTAL(9,$G$2:G488)</f>
        <v>342004.28</v>
      </c>
    </row>
    <row r="489" spans="1:18" ht="15.75" customHeight="1">
      <c r="A489" s="44">
        <v>277</v>
      </c>
      <c r="B489" s="28">
        <v>44271</v>
      </c>
      <c r="C489" s="27" t="s">
        <v>4852</v>
      </c>
      <c r="D489" s="52"/>
      <c r="F489" s="35"/>
      <c r="G489" s="35"/>
      <c r="H489" s="30">
        <v>349.9</v>
      </c>
      <c r="I489" s="43"/>
      <c r="J489" s="29"/>
      <c r="K489" s="29"/>
      <c r="L489" s="29"/>
      <c r="N489" s="43" t="s">
        <v>688</v>
      </c>
      <c r="O489" s="140"/>
      <c r="P489" s="31">
        <f t="shared" si="0"/>
        <v>15624.180000000168</v>
      </c>
      <c r="Q489" s="31">
        <f>SUBTOTAL(9,$F$2:F489)</f>
        <v>326380.09999999986</v>
      </c>
      <c r="R489" s="31">
        <f>SUBTOTAL(9,$G$2:G489)</f>
        <v>342004.28</v>
      </c>
    </row>
    <row r="490" spans="1:18" ht="15.75" customHeight="1">
      <c r="A490" s="44">
        <v>277</v>
      </c>
      <c r="B490" s="28">
        <v>44271</v>
      </c>
      <c r="C490" s="27" t="s">
        <v>4846</v>
      </c>
      <c r="D490" s="52"/>
      <c r="F490" s="35">
        <v>3334.5</v>
      </c>
      <c r="G490" s="35"/>
      <c r="H490" s="30"/>
      <c r="I490" s="43" t="s">
        <v>91</v>
      </c>
      <c r="J490" s="29" t="s">
        <v>87</v>
      </c>
      <c r="K490" s="29"/>
      <c r="L490" s="29"/>
      <c r="N490" s="43" t="s">
        <v>688</v>
      </c>
      <c r="O490" s="140"/>
      <c r="P490" s="31">
        <f t="shared" si="0"/>
        <v>12289.680000000168</v>
      </c>
      <c r="Q490" s="31">
        <f>SUBTOTAL(9,$F$2:F490)</f>
        <v>329714.59999999986</v>
      </c>
      <c r="R490" s="31">
        <f>SUBTOTAL(9,$G$2:G490)</f>
        <v>342004.28</v>
      </c>
    </row>
    <row r="491" spans="1:18" ht="15.75" customHeight="1">
      <c r="A491" s="44">
        <v>277</v>
      </c>
      <c r="B491" s="28">
        <v>44271</v>
      </c>
      <c r="C491" s="27" t="s">
        <v>166</v>
      </c>
      <c r="D491" s="52"/>
      <c r="F491" s="35">
        <v>54.7</v>
      </c>
      <c r="G491" s="35"/>
      <c r="H491" s="30"/>
      <c r="I491" s="43"/>
      <c r="J491" s="29"/>
      <c r="K491" s="29"/>
      <c r="L491" s="29"/>
      <c r="N491" s="43" t="s">
        <v>688</v>
      </c>
      <c r="O491" s="140"/>
      <c r="P491" s="31">
        <f t="shared" si="0"/>
        <v>12234.980000000156</v>
      </c>
      <c r="Q491" s="31">
        <f>SUBTOTAL(9,$F$2:F491)</f>
        <v>329769.29999999987</v>
      </c>
      <c r="R491" s="31">
        <f>SUBTOTAL(9,$G$2:G491)</f>
        <v>342004.28</v>
      </c>
    </row>
    <row r="492" spans="1:18" ht="15.75" customHeight="1">
      <c r="A492" s="44">
        <v>277</v>
      </c>
      <c r="B492" s="28">
        <v>44275</v>
      </c>
      <c r="C492" s="27" t="s">
        <v>1464</v>
      </c>
      <c r="D492" s="52"/>
      <c r="F492" s="35">
        <v>43.27</v>
      </c>
      <c r="G492" s="35"/>
      <c r="H492" s="30"/>
      <c r="I492" s="43"/>
      <c r="J492" s="29"/>
      <c r="K492" s="29"/>
      <c r="L492" s="29"/>
      <c r="N492" s="43" t="s">
        <v>688</v>
      </c>
      <c r="O492" s="140"/>
      <c r="P492" s="31">
        <f t="shared" si="0"/>
        <v>12191.710000000137</v>
      </c>
      <c r="Q492" s="31">
        <f>SUBTOTAL(9,$F$2:F492)</f>
        <v>329812.56999999989</v>
      </c>
      <c r="R492" s="31">
        <f>SUBTOTAL(9,$G$2:G492)</f>
        <v>342004.28</v>
      </c>
    </row>
    <row r="493" spans="1:18" ht="15.75" customHeight="1">
      <c r="A493" s="44">
        <v>277</v>
      </c>
      <c r="B493" s="28">
        <v>44285</v>
      </c>
      <c r="C493" s="27" t="s">
        <v>985</v>
      </c>
      <c r="D493" s="52"/>
      <c r="F493" s="35">
        <v>187.58</v>
      </c>
      <c r="G493" s="35"/>
      <c r="H493" s="30"/>
      <c r="I493" s="43" t="s">
        <v>89</v>
      </c>
      <c r="J493" s="29" t="s">
        <v>87</v>
      </c>
      <c r="K493" s="29"/>
      <c r="L493" s="29">
        <v>472761</v>
      </c>
      <c r="N493" s="43" t="s">
        <v>688</v>
      </c>
      <c r="O493" s="140"/>
      <c r="P493" s="31">
        <f t="shared" si="0"/>
        <v>12004.130000000121</v>
      </c>
      <c r="Q493" s="31">
        <f>SUBTOTAL(9,$F$2:F493)</f>
        <v>330000.14999999991</v>
      </c>
      <c r="R493" s="31">
        <f>SUBTOTAL(9,$G$2:G493)</f>
        <v>342004.28</v>
      </c>
    </row>
    <row r="494" spans="1:18" ht="15.75" customHeight="1">
      <c r="A494" s="44">
        <v>277</v>
      </c>
      <c r="B494" s="28">
        <v>44292</v>
      </c>
      <c r="C494" s="27" t="s">
        <v>4517</v>
      </c>
      <c r="D494" s="52"/>
      <c r="F494" s="35"/>
      <c r="G494" s="35"/>
      <c r="H494" s="30">
        <v>1286.2</v>
      </c>
      <c r="I494" s="43"/>
      <c r="J494" s="29"/>
      <c r="K494" s="29"/>
      <c r="L494" s="29"/>
      <c r="N494" s="43" t="s">
        <v>688</v>
      </c>
      <c r="O494" s="140"/>
      <c r="P494" s="31">
        <f t="shared" si="0"/>
        <v>12004.130000000121</v>
      </c>
      <c r="Q494" s="31">
        <f>SUBTOTAL(9,$F$2:F494)</f>
        <v>330000.14999999991</v>
      </c>
      <c r="R494" s="31">
        <f>SUBTOTAL(9,$G$2:G494)</f>
        <v>342004.28</v>
      </c>
    </row>
    <row r="495" spans="1:18" ht="15.75" customHeight="1">
      <c r="A495" s="44">
        <v>277</v>
      </c>
      <c r="B495" s="28">
        <v>44292</v>
      </c>
      <c r="C495" s="27" t="s">
        <v>4518</v>
      </c>
      <c r="D495" s="52"/>
      <c r="F495" s="35"/>
      <c r="G495" s="35"/>
      <c r="H495" s="30">
        <v>948.73</v>
      </c>
      <c r="I495" s="43"/>
      <c r="J495" s="29"/>
      <c r="K495" s="29"/>
      <c r="L495" s="29"/>
      <c r="N495" s="43" t="s">
        <v>688</v>
      </c>
      <c r="O495" s="140"/>
      <c r="P495" s="31">
        <f t="shared" si="0"/>
        <v>12004.130000000121</v>
      </c>
      <c r="Q495" s="31">
        <f>SUBTOTAL(9,$F$2:F495)</f>
        <v>330000.14999999991</v>
      </c>
      <c r="R495" s="31">
        <f>SUBTOTAL(9,$G$2:G495)</f>
        <v>342004.28</v>
      </c>
    </row>
    <row r="496" spans="1:18" ht="15.75" customHeight="1">
      <c r="A496" s="44">
        <v>277</v>
      </c>
      <c r="B496" s="61">
        <v>44293</v>
      </c>
      <c r="C496" s="27" t="s">
        <v>1052</v>
      </c>
      <c r="D496" s="111"/>
      <c r="F496" s="35">
        <v>572</v>
      </c>
      <c r="G496" s="35"/>
      <c r="H496" s="30"/>
      <c r="I496" s="43" t="s">
        <v>91</v>
      </c>
      <c r="J496" s="29" t="s">
        <v>87</v>
      </c>
      <c r="K496" s="29"/>
      <c r="L496" s="29"/>
      <c r="N496" s="43" t="s">
        <v>688</v>
      </c>
      <c r="O496" s="140"/>
      <c r="P496" s="31">
        <f t="shared" si="0"/>
        <v>11432.130000000121</v>
      </c>
      <c r="Q496" s="31">
        <f>SUBTOTAL(9,$F$2:F496)</f>
        <v>330572.14999999991</v>
      </c>
      <c r="R496" s="31">
        <f>SUBTOTAL(9,$G$2:G496)</f>
        <v>342004.28</v>
      </c>
    </row>
    <row r="497" spans="1:18" ht="15.75" customHeight="1">
      <c r="A497" s="44">
        <v>277</v>
      </c>
      <c r="B497" s="61">
        <v>44298</v>
      </c>
      <c r="C497" s="27" t="s">
        <v>3369</v>
      </c>
      <c r="D497" s="111"/>
      <c r="F497" s="35">
        <v>57.88</v>
      </c>
      <c r="G497" s="35"/>
      <c r="H497" s="30"/>
      <c r="I497" s="43" t="s">
        <v>91</v>
      </c>
      <c r="J497" s="29" t="s">
        <v>87</v>
      </c>
      <c r="K497" s="29"/>
      <c r="L497" s="29"/>
      <c r="N497" s="43" t="s">
        <v>688</v>
      </c>
      <c r="O497" s="140"/>
      <c r="P497" s="31">
        <f t="shared" si="0"/>
        <v>11374.250000000116</v>
      </c>
      <c r="Q497" s="31">
        <f>SUBTOTAL(9,$F$2:F497)</f>
        <v>330630.02999999991</v>
      </c>
      <c r="R497" s="31">
        <f>SUBTOTAL(9,$G$2:G497)</f>
        <v>342004.28</v>
      </c>
    </row>
    <row r="498" spans="1:18" ht="15.75" customHeight="1">
      <c r="A498" s="44">
        <v>277</v>
      </c>
      <c r="B498" s="61">
        <v>44298</v>
      </c>
      <c r="C498" s="27" t="s">
        <v>1053</v>
      </c>
      <c r="D498" s="111"/>
      <c r="F498" s="35">
        <v>117.22</v>
      </c>
      <c r="G498" s="35"/>
      <c r="H498" s="30"/>
      <c r="I498" s="43" t="s">
        <v>91</v>
      </c>
      <c r="J498" s="29" t="s">
        <v>87</v>
      </c>
      <c r="K498" s="29"/>
      <c r="L498" s="29"/>
      <c r="N498" s="43" t="s">
        <v>688</v>
      </c>
      <c r="O498" s="140"/>
      <c r="P498" s="31">
        <f t="shared" si="0"/>
        <v>11257.030000000144</v>
      </c>
      <c r="Q498" s="31">
        <f>SUBTOTAL(9,$F$2:F498)</f>
        <v>330747.24999999988</v>
      </c>
      <c r="R498" s="31">
        <f>SUBTOTAL(9,$G$2:G498)</f>
        <v>342004.28</v>
      </c>
    </row>
    <row r="499" spans="1:18" ht="15.75" customHeight="1">
      <c r="A499" s="44">
        <v>277</v>
      </c>
      <c r="B499" s="28">
        <v>44299</v>
      </c>
      <c r="C499" s="27" t="s">
        <v>4853</v>
      </c>
      <c r="D499" s="52"/>
      <c r="F499" s="35"/>
      <c r="G499" s="35"/>
      <c r="H499" s="30">
        <v>354.9</v>
      </c>
      <c r="I499" s="43"/>
      <c r="J499" s="29"/>
      <c r="K499" s="29"/>
      <c r="L499" s="29"/>
      <c r="N499" s="43" t="s">
        <v>688</v>
      </c>
      <c r="O499" s="140"/>
      <c r="P499" s="31">
        <f t="shared" si="0"/>
        <v>11257.030000000144</v>
      </c>
      <c r="Q499" s="31">
        <f>SUBTOTAL(9,$F$2:F499)</f>
        <v>330747.24999999988</v>
      </c>
      <c r="R499" s="31">
        <f>SUBTOTAL(9,$G$2:G499)</f>
        <v>342004.28</v>
      </c>
    </row>
    <row r="500" spans="1:18" ht="15.75" customHeight="1">
      <c r="A500" s="44">
        <v>277</v>
      </c>
      <c r="B500" s="61">
        <v>44306</v>
      </c>
      <c r="C500" s="27" t="s">
        <v>1728</v>
      </c>
      <c r="D500" s="111"/>
      <c r="F500" s="35">
        <v>65.760000000000005</v>
      </c>
      <c r="G500" s="35"/>
      <c r="H500" s="30"/>
      <c r="I500" s="43"/>
      <c r="J500" s="29"/>
      <c r="K500" s="29"/>
      <c r="L500" s="29"/>
      <c r="N500" s="43" t="s">
        <v>688</v>
      </c>
      <c r="O500" s="140"/>
      <c r="P500" s="31">
        <f t="shared" si="0"/>
        <v>11191.270000000135</v>
      </c>
      <c r="Q500" s="31">
        <f>SUBTOTAL(9,$F$2:F500)</f>
        <v>330813.00999999989</v>
      </c>
      <c r="R500" s="31">
        <f>SUBTOTAL(9,$G$2:G500)</f>
        <v>342004.28</v>
      </c>
    </row>
    <row r="501" spans="1:18" ht="15.75" customHeight="1">
      <c r="A501" s="44">
        <v>277</v>
      </c>
      <c r="B501" s="61">
        <v>44306</v>
      </c>
      <c r="C501" s="27" t="s">
        <v>3370</v>
      </c>
      <c r="D501" s="111"/>
      <c r="F501" s="35">
        <v>4.21</v>
      </c>
      <c r="G501" s="35"/>
      <c r="H501" s="30"/>
      <c r="I501" s="43" t="s">
        <v>91</v>
      </c>
      <c r="J501" s="29" t="s">
        <v>87</v>
      </c>
      <c r="K501" s="29"/>
      <c r="L501" s="29"/>
      <c r="N501" s="43" t="s">
        <v>688</v>
      </c>
      <c r="O501" s="140"/>
      <c r="P501" s="31">
        <f t="shared" si="0"/>
        <v>11187.060000000114</v>
      </c>
      <c r="Q501" s="31">
        <f>SUBTOTAL(9,$F$2:F501)</f>
        <v>330817.21999999991</v>
      </c>
      <c r="R501" s="31">
        <f>SUBTOTAL(9,$G$2:G501)</f>
        <v>342004.28</v>
      </c>
    </row>
    <row r="502" spans="1:18" ht="15.75" customHeight="1">
      <c r="A502" s="44">
        <v>277</v>
      </c>
      <c r="B502" s="28">
        <v>44308</v>
      </c>
      <c r="C502" s="27" t="s">
        <v>1439</v>
      </c>
      <c r="D502" s="52"/>
      <c r="F502" s="35">
        <v>384.61</v>
      </c>
      <c r="G502" s="35"/>
      <c r="H502" s="30"/>
      <c r="I502" s="43"/>
      <c r="J502" s="29"/>
      <c r="K502" s="29"/>
      <c r="L502" s="29"/>
      <c r="N502" s="43" t="s">
        <v>688</v>
      </c>
      <c r="O502" s="140"/>
      <c r="P502" s="31">
        <f t="shared" si="0"/>
        <v>10802.450000000128</v>
      </c>
      <c r="Q502" s="31">
        <f>SUBTOTAL(9,$F$2:F502)</f>
        <v>331201.8299999999</v>
      </c>
      <c r="R502" s="31">
        <f>SUBTOTAL(9,$G$2:G502)</f>
        <v>342004.28</v>
      </c>
    </row>
    <row r="503" spans="1:18" ht="15.75" customHeight="1">
      <c r="A503" s="44">
        <v>277</v>
      </c>
      <c r="B503" s="28">
        <v>44316</v>
      </c>
      <c r="C503" s="27" t="s">
        <v>985</v>
      </c>
      <c r="D503" s="52"/>
      <c r="F503" s="35">
        <v>188.7</v>
      </c>
      <c r="G503" s="35"/>
      <c r="H503" s="30"/>
      <c r="I503" s="43" t="s">
        <v>89</v>
      </c>
      <c r="J503" s="29" t="s">
        <v>87</v>
      </c>
      <c r="K503" s="29"/>
      <c r="L503" s="29"/>
      <c r="N503" s="43" t="s">
        <v>688</v>
      </c>
      <c r="O503" s="140"/>
      <c r="P503" s="31">
        <f t="shared" si="0"/>
        <v>10613.750000000116</v>
      </c>
      <c r="Q503" s="31">
        <f>SUBTOTAL(9,$F$2:F503)</f>
        <v>331390.52999999991</v>
      </c>
      <c r="R503" s="31">
        <f>SUBTOTAL(9,$G$2:G503)</f>
        <v>342004.28</v>
      </c>
    </row>
    <row r="504" spans="1:18" ht="15.75" customHeight="1">
      <c r="A504" s="44">
        <v>277</v>
      </c>
      <c r="B504" s="28">
        <v>44318</v>
      </c>
      <c r="C504" s="27" t="s">
        <v>4854</v>
      </c>
      <c r="D504" s="52"/>
      <c r="F504" s="35"/>
      <c r="G504" s="35"/>
      <c r="H504" s="30">
        <v>354.9</v>
      </c>
      <c r="I504" s="43"/>
      <c r="J504" s="29"/>
      <c r="K504" s="29"/>
      <c r="L504" s="29"/>
      <c r="N504" s="43" t="s">
        <v>688</v>
      </c>
      <c r="O504" s="140"/>
      <c r="P504" s="31">
        <f t="shared" si="0"/>
        <v>10613.750000000116</v>
      </c>
      <c r="Q504" s="31">
        <f>SUBTOTAL(9,$F$2:F504)</f>
        <v>331390.52999999991</v>
      </c>
      <c r="R504" s="31">
        <f>SUBTOTAL(9,$G$2:G504)</f>
        <v>342004.28</v>
      </c>
    </row>
    <row r="505" spans="1:18" ht="15.75" customHeight="1">
      <c r="A505" s="44">
        <v>277</v>
      </c>
      <c r="B505" s="28">
        <v>44320</v>
      </c>
      <c r="C505" s="27" t="s">
        <v>2460</v>
      </c>
      <c r="D505" s="52"/>
      <c r="F505" s="35"/>
      <c r="G505" s="35"/>
      <c r="H505" s="30">
        <v>69.900000000000006</v>
      </c>
      <c r="I505" s="43"/>
      <c r="J505" s="29"/>
      <c r="K505" s="29"/>
      <c r="L505" s="29"/>
      <c r="N505" s="43" t="s">
        <v>688</v>
      </c>
      <c r="O505" s="140"/>
      <c r="P505" s="31">
        <f t="shared" si="0"/>
        <v>10613.750000000116</v>
      </c>
      <c r="Q505" s="31">
        <f>SUBTOTAL(9,$F$2:F505)</f>
        <v>331390.52999999991</v>
      </c>
      <c r="R505" s="31">
        <f>SUBTOTAL(9,$G$2:G505)</f>
        <v>342004.28</v>
      </c>
    </row>
    <row r="506" spans="1:18" ht="15.75" customHeight="1">
      <c r="A506" s="44">
        <v>277</v>
      </c>
      <c r="B506" s="28">
        <v>44336</v>
      </c>
      <c r="C506" s="27" t="s">
        <v>4855</v>
      </c>
      <c r="D506" s="52"/>
      <c r="F506" s="35">
        <v>55</v>
      </c>
      <c r="G506" s="35"/>
      <c r="H506" s="30"/>
      <c r="I506" s="43" t="s">
        <v>89</v>
      </c>
      <c r="J506" s="29" t="s">
        <v>87</v>
      </c>
      <c r="K506" s="29" t="s">
        <v>919</v>
      </c>
      <c r="L506" s="29">
        <v>6278</v>
      </c>
      <c r="N506" s="43" t="s">
        <v>688</v>
      </c>
      <c r="O506" s="140"/>
      <c r="P506" s="31">
        <f t="shared" si="0"/>
        <v>10558.750000000116</v>
      </c>
      <c r="Q506" s="31">
        <f>SUBTOTAL(9,$F$2:F506)</f>
        <v>331445.52999999991</v>
      </c>
      <c r="R506" s="31">
        <f>SUBTOTAL(9,$G$2:G506)</f>
        <v>342004.28</v>
      </c>
    </row>
    <row r="507" spans="1:18" ht="15.75" customHeight="1">
      <c r="A507" s="44">
        <v>277</v>
      </c>
      <c r="B507" s="28">
        <v>44337</v>
      </c>
      <c r="C507" s="27" t="s">
        <v>4856</v>
      </c>
      <c r="D507" s="52"/>
      <c r="F507" s="35">
        <v>72</v>
      </c>
      <c r="G507" s="35"/>
      <c r="H507" s="30"/>
      <c r="I507" s="43" t="s">
        <v>89</v>
      </c>
      <c r="J507" s="29" t="s">
        <v>87</v>
      </c>
      <c r="K507" s="29" t="s">
        <v>1056</v>
      </c>
      <c r="L507" s="29">
        <v>934191</v>
      </c>
      <c r="N507" s="43" t="s">
        <v>688</v>
      </c>
      <c r="O507" s="140"/>
      <c r="P507" s="31">
        <f t="shared" si="0"/>
        <v>10486.750000000116</v>
      </c>
      <c r="Q507" s="31">
        <f>SUBTOTAL(9,$F$2:F507)</f>
        <v>331517.52999999991</v>
      </c>
      <c r="R507" s="31">
        <f>SUBTOTAL(9,$G$2:G507)</f>
        <v>342004.28</v>
      </c>
    </row>
    <row r="508" spans="1:18" ht="15.75" customHeight="1">
      <c r="A508" s="44">
        <v>277</v>
      </c>
      <c r="B508" s="28">
        <v>44339</v>
      </c>
      <c r="C508" s="27" t="s">
        <v>166</v>
      </c>
      <c r="D508" s="52"/>
      <c r="F508" s="35">
        <v>96.48</v>
      </c>
      <c r="G508" s="35"/>
      <c r="H508" s="30"/>
      <c r="I508" s="43" t="s">
        <v>89</v>
      </c>
      <c r="J508" s="29" t="s">
        <v>87</v>
      </c>
      <c r="K508" s="29"/>
      <c r="L508" s="29"/>
      <c r="N508" s="43" t="s">
        <v>688</v>
      </c>
      <c r="O508" s="140"/>
      <c r="P508" s="31">
        <f t="shared" si="0"/>
        <v>10390.270000000135</v>
      </c>
      <c r="Q508" s="31">
        <f>SUBTOTAL(9,$F$2:F508)</f>
        <v>331614.00999999989</v>
      </c>
      <c r="R508" s="31">
        <f>SUBTOTAL(9,$G$2:G508)</f>
        <v>342004.28</v>
      </c>
    </row>
    <row r="509" spans="1:18" ht="15.75" customHeight="1">
      <c r="A509" s="44">
        <v>277</v>
      </c>
      <c r="B509" s="28">
        <v>44341</v>
      </c>
      <c r="C509" s="27" t="s">
        <v>2444</v>
      </c>
      <c r="D509" s="52"/>
      <c r="F509" s="35"/>
      <c r="G509" s="35"/>
      <c r="H509" s="30">
        <v>1288.7</v>
      </c>
      <c r="I509" s="43"/>
      <c r="J509" s="29"/>
      <c r="K509" s="29"/>
      <c r="L509" s="29"/>
      <c r="N509" s="43" t="s">
        <v>688</v>
      </c>
      <c r="O509" s="140"/>
      <c r="P509" s="31">
        <f t="shared" si="0"/>
        <v>10390.270000000135</v>
      </c>
      <c r="Q509" s="31">
        <f>SUBTOTAL(9,$F$2:F509)</f>
        <v>331614.00999999989</v>
      </c>
      <c r="R509" s="31">
        <f>SUBTOTAL(9,$G$2:G509)</f>
        <v>342004.28</v>
      </c>
    </row>
    <row r="510" spans="1:18" ht="15.75" customHeight="1">
      <c r="A510" s="44">
        <v>277</v>
      </c>
      <c r="B510" s="28">
        <v>44341</v>
      </c>
      <c r="C510" s="27" t="s">
        <v>4857</v>
      </c>
      <c r="D510" s="52"/>
      <c r="F510" s="35"/>
      <c r="G510" s="35"/>
      <c r="H510" s="30">
        <v>235.17</v>
      </c>
      <c r="I510" s="43"/>
      <c r="J510" s="29"/>
      <c r="K510" s="29"/>
      <c r="L510" s="29"/>
      <c r="N510" s="43" t="s">
        <v>688</v>
      </c>
      <c r="O510" s="140"/>
      <c r="P510" s="31">
        <f t="shared" si="0"/>
        <v>10390.270000000135</v>
      </c>
      <c r="Q510" s="31">
        <f>SUBTOTAL(9,$F$2:F510)</f>
        <v>331614.00999999989</v>
      </c>
      <c r="R510" s="31">
        <f>SUBTOTAL(9,$G$2:G510)</f>
        <v>342004.28</v>
      </c>
    </row>
    <row r="511" spans="1:18" ht="15.75" customHeight="1">
      <c r="A511" s="44">
        <v>277</v>
      </c>
      <c r="B511" s="28">
        <v>44341</v>
      </c>
      <c r="C511" s="27" t="s">
        <v>166</v>
      </c>
      <c r="D511" s="52"/>
      <c r="F511" s="35">
        <v>162.69999999999999</v>
      </c>
      <c r="G511" s="35"/>
      <c r="H511" s="30"/>
      <c r="I511" s="43" t="s">
        <v>91</v>
      </c>
      <c r="J511" s="29"/>
      <c r="K511" s="29" t="s">
        <v>166</v>
      </c>
      <c r="L511" s="29">
        <v>3353</v>
      </c>
      <c r="N511" s="43" t="s">
        <v>688</v>
      </c>
      <c r="O511" s="140"/>
      <c r="P511" s="31">
        <f t="shared" si="0"/>
        <v>10227.570000000123</v>
      </c>
      <c r="Q511" s="31">
        <f>SUBTOTAL(9,$F$2:F511)</f>
        <v>331776.7099999999</v>
      </c>
      <c r="R511" s="31">
        <f>SUBTOTAL(9,$G$2:G511)</f>
        <v>342004.28</v>
      </c>
    </row>
    <row r="512" spans="1:18" ht="15.75" customHeight="1">
      <c r="A512" s="44">
        <v>277</v>
      </c>
      <c r="B512" s="28">
        <v>44341</v>
      </c>
      <c r="C512" s="27" t="s">
        <v>166</v>
      </c>
      <c r="D512" s="52"/>
      <c r="F512" s="35">
        <v>13</v>
      </c>
      <c r="G512" s="35"/>
      <c r="H512" s="30"/>
      <c r="I512" s="43" t="s">
        <v>89</v>
      </c>
      <c r="J512" s="29" t="s">
        <v>87</v>
      </c>
      <c r="K512" s="29"/>
      <c r="L512" s="29"/>
      <c r="N512" s="43" t="s">
        <v>688</v>
      </c>
      <c r="O512" s="140"/>
      <c r="P512" s="31">
        <f t="shared" si="0"/>
        <v>10214.570000000123</v>
      </c>
      <c r="Q512" s="31">
        <f>SUBTOTAL(9,$F$2:F512)</f>
        <v>331789.7099999999</v>
      </c>
      <c r="R512" s="31">
        <f>SUBTOTAL(9,$G$2:G512)</f>
        <v>342004.28</v>
      </c>
    </row>
    <row r="513" spans="1:18" ht="15.75" customHeight="1">
      <c r="A513" s="44">
        <v>277</v>
      </c>
      <c r="B513" s="28">
        <v>44349</v>
      </c>
      <c r="C513" s="27" t="s">
        <v>4846</v>
      </c>
      <c r="D513" s="52"/>
      <c r="F513" s="35"/>
      <c r="G513" s="35">
        <v>3335</v>
      </c>
      <c r="H513" s="30"/>
      <c r="I513" s="43" t="s">
        <v>91</v>
      </c>
      <c r="J513" s="29" t="s">
        <v>87</v>
      </c>
      <c r="K513" s="29"/>
      <c r="L513" s="29"/>
      <c r="N513" s="43" t="s">
        <v>688</v>
      </c>
      <c r="O513" s="140"/>
      <c r="P513" s="31">
        <f t="shared" si="0"/>
        <v>13549.570000000123</v>
      </c>
      <c r="Q513" s="31">
        <f>SUBTOTAL(9,$F$2:F513)</f>
        <v>331789.7099999999</v>
      </c>
      <c r="R513" s="31">
        <f>SUBTOTAL(9,$G$2:G513)</f>
        <v>345339.28</v>
      </c>
    </row>
    <row r="514" spans="1:18" ht="15.75" customHeight="1">
      <c r="A514" s="44">
        <v>277</v>
      </c>
      <c r="B514" s="28">
        <v>44350</v>
      </c>
      <c r="C514" s="27" t="s">
        <v>909</v>
      </c>
      <c r="D514" s="52"/>
      <c r="F514" s="35">
        <v>450</v>
      </c>
      <c r="G514" s="35"/>
      <c r="H514" s="30"/>
      <c r="I514" s="43" t="s">
        <v>91</v>
      </c>
      <c r="J514" s="29" t="s">
        <v>87</v>
      </c>
      <c r="K514" s="29"/>
      <c r="L514" s="29">
        <v>4043</v>
      </c>
      <c r="N514" s="43" t="s">
        <v>688</v>
      </c>
      <c r="O514" s="140"/>
      <c r="P514" s="31">
        <f t="shared" si="0"/>
        <v>13099.570000000123</v>
      </c>
      <c r="Q514" s="31">
        <f>SUBTOTAL(9,$F$2:F514)</f>
        <v>332239.7099999999</v>
      </c>
      <c r="R514" s="31">
        <f>SUBTOTAL(9,$G$2:G514)</f>
        <v>345339.28</v>
      </c>
    </row>
    <row r="515" spans="1:18" ht="15.75" customHeight="1">
      <c r="A515" s="44">
        <v>277</v>
      </c>
      <c r="B515" s="28">
        <v>44351</v>
      </c>
      <c r="C515" s="27" t="s">
        <v>985</v>
      </c>
      <c r="D515" s="52"/>
      <c r="F515" s="35">
        <v>189.26</v>
      </c>
      <c r="G515" s="35"/>
      <c r="H515" s="30"/>
      <c r="I515" s="43" t="s">
        <v>89</v>
      </c>
      <c r="J515" s="29" t="s">
        <v>87</v>
      </c>
      <c r="K515" s="29"/>
      <c r="L515" s="29"/>
      <c r="N515" s="43" t="s">
        <v>688</v>
      </c>
      <c r="O515" s="140"/>
      <c r="P515" s="31">
        <f t="shared" si="0"/>
        <v>12910.310000000114</v>
      </c>
      <c r="Q515" s="31">
        <f>SUBTOTAL(9,$F$2:F515)</f>
        <v>332428.96999999991</v>
      </c>
      <c r="R515" s="31">
        <f>SUBTOTAL(9,$G$2:G515)</f>
        <v>345339.28</v>
      </c>
    </row>
    <row r="516" spans="1:18" ht="15.75" customHeight="1">
      <c r="A516" s="44">
        <v>277</v>
      </c>
      <c r="B516" s="28">
        <v>44351</v>
      </c>
      <c r="C516" s="27" t="s">
        <v>2460</v>
      </c>
      <c r="D516" s="52"/>
      <c r="F516" s="35"/>
      <c r="G516" s="35"/>
      <c r="H516" s="30">
        <v>69.900000000000006</v>
      </c>
      <c r="I516" s="43"/>
      <c r="J516" s="29"/>
      <c r="K516" s="29"/>
      <c r="L516" s="29"/>
      <c r="N516" s="43" t="s">
        <v>688</v>
      </c>
      <c r="O516" s="140"/>
      <c r="P516" s="31">
        <f t="shared" si="0"/>
        <v>12910.310000000114</v>
      </c>
      <c r="Q516" s="31">
        <f>SUBTOTAL(9,$F$2:F516)</f>
        <v>332428.96999999991</v>
      </c>
      <c r="R516" s="31">
        <f>SUBTOTAL(9,$G$2:G516)</f>
        <v>345339.28</v>
      </c>
    </row>
    <row r="517" spans="1:18" ht="15.75" customHeight="1">
      <c r="A517" s="44">
        <v>277</v>
      </c>
      <c r="B517" s="28">
        <v>44351</v>
      </c>
      <c r="C517" s="27" t="s">
        <v>4858</v>
      </c>
      <c r="D517" s="52"/>
      <c r="F517" s="35">
        <v>3335</v>
      </c>
      <c r="G517" s="35"/>
      <c r="H517" s="30"/>
      <c r="I517" s="43" t="s">
        <v>91</v>
      </c>
      <c r="J517" s="29" t="s">
        <v>87</v>
      </c>
      <c r="K517" s="29"/>
      <c r="L517" s="29"/>
      <c r="N517" s="43" t="s">
        <v>688</v>
      </c>
      <c r="O517" s="140"/>
      <c r="P517" s="31">
        <f t="shared" si="0"/>
        <v>9575.3100000001141</v>
      </c>
      <c r="Q517" s="31">
        <f>SUBTOTAL(9,$F$2:F517)</f>
        <v>335763.96999999991</v>
      </c>
      <c r="R517" s="31">
        <f>SUBTOTAL(9,$G$2:G517)</f>
        <v>345339.28</v>
      </c>
    </row>
    <row r="518" spans="1:18" ht="15.75" customHeight="1">
      <c r="A518" s="44">
        <v>277</v>
      </c>
      <c r="B518" s="28">
        <v>44355</v>
      </c>
      <c r="C518" s="27" t="s">
        <v>4859</v>
      </c>
      <c r="D518" s="52"/>
      <c r="F518" s="35">
        <v>207.4</v>
      </c>
      <c r="G518" s="35"/>
      <c r="H518" s="30"/>
      <c r="I518" s="43" t="s">
        <v>89</v>
      </c>
      <c r="J518" s="29" t="s">
        <v>87</v>
      </c>
      <c r="K518" s="29"/>
      <c r="L518" s="29"/>
      <c r="N518" s="43" t="s">
        <v>688</v>
      </c>
      <c r="O518" s="140"/>
      <c r="P518" s="31">
        <f t="shared" si="0"/>
        <v>9367.9100000000908</v>
      </c>
      <c r="Q518" s="31">
        <f>SUBTOTAL(9,$F$2:F518)</f>
        <v>335971.36999999994</v>
      </c>
      <c r="R518" s="31">
        <f>SUBTOTAL(9,$G$2:G518)</f>
        <v>345339.28</v>
      </c>
    </row>
    <row r="519" spans="1:18" ht="15.75" customHeight="1">
      <c r="A519" s="44">
        <v>277</v>
      </c>
      <c r="B519" s="28">
        <v>44355</v>
      </c>
      <c r="C519" s="27" t="s">
        <v>980</v>
      </c>
      <c r="D519" s="52"/>
      <c r="F519" s="35">
        <v>350</v>
      </c>
      <c r="G519" s="35"/>
      <c r="H519" s="30"/>
      <c r="I519" s="43" t="s">
        <v>91</v>
      </c>
      <c r="J519" s="29" t="s">
        <v>87</v>
      </c>
      <c r="K519" s="29"/>
      <c r="L519" s="29">
        <v>4412</v>
      </c>
      <c r="N519" s="43" t="s">
        <v>688</v>
      </c>
      <c r="O519" s="140"/>
      <c r="P519" s="31">
        <f t="shared" si="0"/>
        <v>9017.9100000000908</v>
      </c>
      <c r="Q519" s="31">
        <f>SUBTOTAL(9,$F$2:F519)</f>
        <v>336321.36999999994</v>
      </c>
      <c r="R519" s="31">
        <f>SUBTOTAL(9,$G$2:G519)</f>
        <v>345339.28</v>
      </c>
    </row>
    <row r="520" spans="1:18" ht="15.75" customHeight="1">
      <c r="A520" s="44">
        <v>277</v>
      </c>
      <c r="B520" s="28">
        <v>44362</v>
      </c>
      <c r="C520" s="27" t="s">
        <v>4860</v>
      </c>
      <c r="D520" s="52"/>
      <c r="F520" s="35"/>
      <c r="G520" s="35"/>
      <c r="H520" s="30">
        <v>384.61</v>
      </c>
      <c r="I520" s="43"/>
      <c r="J520" s="29"/>
      <c r="K520" s="29"/>
      <c r="L520" s="29"/>
      <c r="N520" s="43" t="s">
        <v>688</v>
      </c>
      <c r="O520" s="140"/>
      <c r="P520" s="31">
        <f t="shared" si="0"/>
        <v>9017.9100000000908</v>
      </c>
      <c r="Q520" s="31">
        <f>SUBTOTAL(9,$F$2:F520)</f>
        <v>336321.36999999994</v>
      </c>
      <c r="R520" s="31">
        <f>SUBTOTAL(9,$G$2:G520)</f>
        <v>345339.28</v>
      </c>
    </row>
    <row r="521" spans="1:18" ht="15.75" customHeight="1">
      <c r="A521" s="44">
        <v>277</v>
      </c>
      <c r="B521" s="28">
        <v>44362</v>
      </c>
      <c r="C521" s="27" t="s">
        <v>4055</v>
      </c>
      <c r="D521" s="52"/>
      <c r="F521" s="35">
        <v>526.5</v>
      </c>
      <c r="G521" s="35"/>
      <c r="H521" s="30"/>
      <c r="I521" s="43" t="s">
        <v>91</v>
      </c>
      <c r="J521" s="29" t="s">
        <v>87</v>
      </c>
      <c r="K521" s="29" t="s">
        <v>1074</v>
      </c>
      <c r="L521" s="29">
        <v>880</v>
      </c>
      <c r="N521" s="43" t="s">
        <v>688</v>
      </c>
      <c r="O521" s="140"/>
      <c r="P521" s="31">
        <f t="shared" si="0"/>
        <v>8491.4100000000908</v>
      </c>
      <c r="Q521" s="31">
        <f>SUBTOTAL(9,$F$2:F521)</f>
        <v>336847.86999999994</v>
      </c>
      <c r="R521" s="31">
        <f>SUBTOTAL(9,$G$2:G521)</f>
        <v>345339.28</v>
      </c>
    </row>
    <row r="522" spans="1:18" ht="15.75" customHeight="1">
      <c r="A522" s="44">
        <v>277</v>
      </c>
      <c r="B522" s="28">
        <v>44375</v>
      </c>
      <c r="C522" s="27" t="s">
        <v>4522</v>
      </c>
      <c r="D522" s="52"/>
      <c r="F522" s="35"/>
      <c r="G522" s="35"/>
      <c r="H522" s="30">
        <v>220.55</v>
      </c>
      <c r="I522" s="43"/>
      <c r="J522" s="29"/>
      <c r="K522" s="29"/>
      <c r="L522" s="29"/>
      <c r="N522" s="43" t="s">
        <v>688</v>
      </c>
      <c r="O522" s="140"/>
      <c r="P522" s="31">
        <f t="shared" si="0"/>
        <v>8491.4100000000908</v>
      </c>
      <c r="Q522" s="31">
        <f>SUBTOTAL(9,$F$2:F522)</f>
        <v>336847.86999999994</v>
      </c>
      <c r="R522" s="31">
        <f>SUBTOTAL(9,$G$2:G522)</f>
        <v>345339.28</v>
      </c>
    </row>
    <row r="523" spans="1:18" ht="15.75" customHeight="1">
      <c r="A523" s="44">
        <v>277</v>
      </c>
      <c r="B523" s="28">
        <v>44377</v>
      </c>
      <c r="C523" s="27" t="s">
        <v>985</v>
      </c>
      <c r="D523" s="52"/>
      <c r="F523" s="35">
        <v>190.01</v>
      </c>
      <c r="G523" s="35"/>
      <c r="H523" s="30"/>
      <c r="I523" s="43" t="s">
        <v>89</v>
      </c>
      <c r="J523" s="29" t="s">
        <v>87</v>
      </c>
      <c r="K523" s="29"/>
      <c r="L523" s="29"/>
      <c r="N523" s="43" t="s">
        <v>688</v>
      </c>
      <c r="O523" s="140"/>
      <c r="P523" s="31">
        <f t="shared" si="0"/>
        <v>8301.4000000000815</v>
      </c>
      <c r="Q523" s="31">
        <f>SUBTOTAL(9,$F$2:F523)</f>
        <v>337037.87999999995</v>
      </c>
      <c r="R523" s="31">
        <f>SUBTOTAL(9,$G$2:G523)</f>
        <v>345339.28</v>
      </c>
    </row>
    <row r="524" spans="1:18" ht="15.75" customHeight="1">
      <c r="A524" s="44">
        <v>277</v>
      </c>
      <c r="B524" s="28">
        <v>44377</v>
      </c>
      <c r="C524" s="27" t="s">
        <v>985</v>
      </c>
      <c r="D524" s="52"/>
      <c r="F524" s="35"/>
      <c r="G524" s="35"/>
      <c r="H524" s="30">
        <v>190.01</v>
      </c>
      <c r="I524" s="43"/>
      <c r="J524" s="29"/>
      <c r="K524" s="29"/>
      <c r="L524" s="29"/>
      <c r="N524" s="43" t="s">
        <v>688</v>
      </c>
      <c r="O524" s="140"/>
      <c r="P524" s="31">
        <f t="shared" si="0"/>
        <v>8301.4000000000815</v>
      </c>
      <c r="Q524" s="31">
        <f>SUBTOTAL(9,$F$2:F524)</f>
        <v>337037.87999999995</v>
      </c>
      <c r="R524" s="31">
        <f>SUBTOTAL(9,$G$2:G524)</f>
        <v>345339.28</v>
      </c>
    </row>
    <row r="525" spans="1:18" ht="15.75" customHeight="1">
      <c r="A525" s="44">
        <v>277</v>
      </c>
      <c r="B525" s="28">
        <v>44377</v>
      </c>
      <c r="C525" s="27" t="s">
        <v>1439</v>
      </c>
      <c r="D525" s="52"/>
      <c r="F525" s="35">
        <v>220.55</v>
      </c>
      <c r="G525" s="35"/>
      <c r="H525" s="30"/>
      <c r="I525" s="43" t="s">
        <v>89</v>
      </c>
      <c r="J525" s="29" t="s">
        <v>87</v>
      </c>
      <c r="K525" s="29"/>
      <c r="L525" s="29"/>
      <c r="N525" s="43" t="s">
        <v>688</v>
      </c>
      <c r="O525" s="140"/>
      <c r="P525" s="31">
        <f t="shared" si="0"/>
        <v>8080.8500000000931</v>
      </c>
      <c r="Q525" s="31">
        <f>SUBTOTAL(9,$F$2:F525)</f>
        <v>337258.42999999993</v>
      </c>
      <c r="R525" s="31">
        <f>SUBTOTAL(9,$G$2:G525)</f>
        <v>345339.28</v>
      </c>
    </row>
    <row r="526" spans="1:18" ht="15.75" customHeight="1">
      <c r="A526" s="44">
        <v>277</v>
      </c>
      <c r="B526" s="28">
        <v>44386</v>
      </c>
      <c r="C526" s="27" t="s">
        <v>3013</v>
      </c>
      <c r="D526" s="52"/>
      <c r="F526" s="35">
        <v>85</v>
      </c>
      <c r="G526" s="35"/>
      <c r="H526" s="30"/>
      <c r="I526" s="43" t="s">
        <v>89</v>
      </c>
      <c r="J526" s="29" t="s">
        <v>87</v>
      </c>
      <c r="K526" s="29" t="s">
        <v>4861</v>
      </c>
      <c r="L526" s="29">
        <v>28058</v>
      </c>
      <c r="N526" s="43" t="s">
        <v>688</v>
      </c>
      <c r="O526" s="140"/>
      <c r="P526" s="31">
        <f t="shared" si="0"/>
        <v>7995.8500000000931</v>
      </c>
      <c r="Q526" s="31">
        <f>SUBTOTAL(9,$F$2:F526)</f>
        <v>337343.42999999993</v>
      </c>
      <c r="R526" s="31">
        <f>SUBTOTAL(9,$G$2:G526)</f>
        <v>345339.28</v>
      </c>
    </row>
    <row r="527" spans="1:18" ht="15.75" customHeight="1">
      <c r="A527" s="44">
        <v>277</v>
      </c>
      <c r="B527" s="28">
        <v>44388</v>
      </c>
      <c r="C527" s="27" t="s">
        <v>1071</v>
      </c>
      <c r="D527" s="52"/>
      <c r="F527" s="35">
        <v>528.98</v>
      </c>
      <c r="G527" s="35"/>
      <c r="H527" s="30"/>
      <c r="I527" s="43"/>
      <c r="J527" s="29"/>
      <c r="K527" s="29"/>
      <c r="L527" s="29"/>
      <c r="N527" s="43" t="s">
        <v>688</v>
      </c>
      <c r="O527" s="140"/>
      <c r="P527" s="31">
        <f t="shared" si="0"/>
        <v>7466.8700000001118</v>
      </c>
      <c r="Q527" s="31">
        <f>SUBTOTAL(9,$F$2:F527)</f>
        <v>337872.40999999992</v>
      </c>
      <c r="R527" s="31">
        <f>SUBTOTAL(9,$G$2:G527)</f>
        <v>345339.28</v>
      </c>
    </row>
    <row r="528" spans="1:18" ht="15.75" customHeight="1">
      <c r="A528" s="44">
        <v>277</v>
      </c>
      <c r="B528" s="28">
        <v>44388</v>
      </c>
      <c r="C528" s="27" t="s">
        <v>1072</v>
      </c>
      <c r="D528" s="52"/>
      <c r="F528" s="35">
        <v>95.76</v>
      </c>
      <c r="G528" s="35"/>
      <c r="H528" s="30"/>
      <c r="I528" s="43"/>
      <c r="J528" s="29"/>
      <c r="K528" s="29"/>
      <c r="L528" s="29"/>
      <c r="N528" s="43" t="s">
        <v>688</v>
      </c>
      <c r="O528" s="140"/>
      <c r="P528" s="31">
        <f t="shared" si="0"/>
        <v>7371.1100000001024</v>
      </c>
      <c r="Q528" s="31">
        <f>SUBTOTAL(9,$F$2:F528)</f>
        <v>337968.16999999993</v>
      </c>
      <c r="R528" s="31">
        <f>SUBTOTAL(9,$G$2:G528)</f>
        <v>345339.28</v>
      </c>
    </row>
    <row r="529" spans="1:18" ht="15.75" customHeight="1">
      <c r="A529" s="44">
        <v>277</v>
      </c>
      <c r="B529" s="28">
        <v>44390</v>
      </c>
      <c r="C529" s="27" t="s">
        <v>2283</v>
      </c>
      <c r="D529" s="52"/>
      <c r="F529" s="35">
        <v>250</v>
      </c>
      <c r="G529" s="35"/>
      <c r="H529" s="30"/>
      <c r="I529" s="43" t="s">
        <v>91</v>
      </c>
      <c r="J529" s="29" t="s">
        <v>87</v>
      </c>
      <c r="K529" s="29" t="s">
        <v>4862</v>
      </c>
      <c r="L529" s="29">
        <v>1076</v>
      </c>
      <c r="N529" s="43" t="s">
        <v>688</v>
      </c>
      <c r="O529" s="140"/>
      <c r="P529" s="31">
        <f t="shared" si="0"/>
        <v>7121.1100000001024</v>
      </c>
      <c r="Q529" s="31">
        <f>SUBTOTAL(9,$F$2:F529)</f>
        <v>338218.16999999993</v>
      </c>
      <c r="R529" s="31">
        <f>SUBTOTAL(9,$G$2:G529)</f>
        <v>345339.28</v>
      </c>
    </row>
    <row r="530" spans="1:18" ht="15.75" customHeight="1">
      <c r="A530" s="44">
        <v>277</v>
      </c>
      <c r="B530" s="28">
        <v>44391</v>
      </c>
      <c r="C530" s="27" t="s">
        <v>4863</v>
      </c>
      <c r="D530" s="52"/>
      <c r="F530" s="35">
        <v>3200</v>
      </c>
      <c r="G530" s="35"/>
      <c r="H530" s="30"/>
      <c r="I530" s="43"/>
      <c r="J530" s="29" t="s">
        <v>87</v>
      </c>
      <c r="K530" s="29" t="s">
        <v>4864</v>
      </c>
      <c r="L530" s="29">
        <v>17144</v>
      </c>
      <c r="N530" s="43" t="s">
        <v>688</v>
      </c>
      <c r="O530" s="140"/>
      <c r="P530" s="31">
        <f t="shared" si="0"/>
        <v>3921.1100000001024</v>
      </c>
      <c r="Q530" s="31">
        <f>SUBTOTAL(9,$F$2:F530)</f>
        <v>341418.16999999993</v>
      </c>
      <c r="R530" s="31">
        <f>SUBTOTAL(9,$G$2:G530)</f>
        <v>345339.28</v>
      </c>
    </row>
    <row r="531" spans="1:18" ht="15.75" customHeight="1">
      <c r="A531" s="44">
        <v>277</v>
      </c>
      <c r="B531" s="28">
        <v>44392</v>
      </c>
      <c r="C531" s="27" t="s">
        <v>4865</v>
      </c>
      <c r="D531" s="52"/>
      <c r="F531" s="35"/>
      <c r="G531" s="35"/>
      <c r="H531" s="30">
        <v>69.900000000000006</v>
      </c>
      <c r="I531" s="43"/>
      <c r="J531" s="29"/>
      <c r="M531" s="29"/>
      <c r="N531" s="43" t="s">
        <v>688</v>
      </c>
      <c r="O531" s="140"/>
      <c r="P531" s="31">
        <f t="shared" ref="P531:P594" si="1">R531-Q531</f>
        <v>3921.1100000001024</v>
      </c>
      <c r="Q531" s="31">
        <f>SUBTOTAL(9,$F$2:F531)</f>
        <v>341418.16999999993</v>
      </c>
      <c r="R531" s="31">
        <f>SUBTOTAL(9,$G$2:G531)</f>
        <v>345339.28</v>
      </c>
    </row>
    <row r="532" spans="1:18" ht="15.75" customHeight="1">
      <c r="A532" s="44">
        <v>277</v>
      </c>
      <c r="B532" s="28">
        <v>44392</v>
      </c>
      <c r="C532" s="27" t="s">
        <v>881</v>
      </c>
      <c r="D532" s="52"/>
      <c r="F532" s="35">
        <v>524</v>
      </c>
      <c r="G532" s="35"/>
      <c r="H532" s="30"/>
      <c r="I532" s="43" t="s">
        <v>91</v>
      </c>
      <c r="J532" s="29" t="s">
        <v>87</v>
      </c>
      <c r="K532" s="29" t="s">
        <v>1074</v>
      </c>
      <c r="L532" s="29">
        <v>1028</v>
      </c>
      <c r="N532" s="43" t="s">
        <v>688</v>
      </c>
      <c r="O532" s="140"/>
      <c r="P532" s="31">
        <f t="shared" si="1"/>
        <v>3397.1100000001024</v>
      </c>
      <c r="Q532" s="31">
        <f>SUBTOTAL(9,$F$2:F532)</f>
        <v>341942.16999999993</v>
      </c>
      <c r="R532" s="31">
        <f>SUBTOTAL(9,$G$2:G532)</f>
        <v>345339.28</v>
      </c>
    </row>
    <row r="533" spans="1:18" ht="15.75" customHeight="1">
      <c r="A533" s="44">
        <v>277</v>
      </c>
      <c r="B533" s="28">
        <v>44397</v>
      </c>
      <c r="C533" s="27" t="s">
        <v>3381</v>
      </c>
      <c r="D533" s="52"/>
      <c r="F533" s="35">
        <v>39.659999999999997</v>
      </c>
      <c r="G533" s="35"/>
      <c r="H533" s="30"/>
      <c r="I533" s="43"/>
      <c r="J533" s="29"/>
      <c r="K533" s="29"/>
      <c r="L533" s="29"/>
      <c r="N533" s="43" t="s">
        <v>688</v>
      </c>
      <c r="O533" s="140"/>
      <c r="P533" s="31">
        <f t="shared" si="1"/>
        <v>3357.4500000001281</v>
      </c>
      <c r="Q533" s="31">
        <f>SUBTOTAL(9,$F$2:F533)</f>
        <v>341981.8299999999</v>
      </c>
      <c r="R533" s="31">
        <f>SUBTOTAL(9,$G$2:G533)</f>
        <v>345339.28</v>
      </c>
    </row>
    <row r="534" spans="1:18" ht="15.75" customHeight="1">
      <c r="A534" s="44">
        <v>277</v>
      </c>
      <c r="B534" s="28">
        <v>44397</v>
      </c>
      <c r="C534" s="27" t="s">
        <v>4866</v>
      </c>
      <c r="D534" s="52"/>
      <c r="F534" s="35"/>
      <c r="G534" s="35"/>
      <c r="H534" s="30">
        <v>374.9</v>
      </c>
      <c r="I534" s="43"/>
      <c r="J534" s="29"/>
      <c r="K534" s="29"/>
      <c r="L534" s="29"/>
      <c r="N534" s="43" t="s">
        <v>688</v>
      </c>
      <c r="O534" s="140"/>
      <c r="P534" s="31">
        <f t="shared" si="1"/>
        <v>3357.4500000001281</v>
      </c>
      <c r="Q534" s="31">
        <f>SUBTOTAL(9,$F$2:F534)</f>
        <v>341981.8299999999</v>
      </c>
      <c r="R534" s="31">
        <f>SUBTOTAL(9,$G$2:G534)</f>
        <v>345339.28</v>
      </c>
    </row>
    <row r="535" spans="1:18" ht="15.75" customHeight="1">
      <c r="A535" s="44">
        <v>277</v>
      </c>
      <c r="B535" s="28">
        <v>44397</v>
      </c>
      <c r="C535" s="27" t="s">
        <v>4524</v>
      </c>
      <c r="D535" s="52"/>
      <c r="F535" s="35"/>
      <c r="G535" s="35"/>
      <c r="H535" s="30">
        <v>1300.3</v>
      </c>
      <c r="I535" s="43"/>
      <c r="J535" s="29"/>
      <c r="K535" s="29"/>
      <c r="L535" s="29"/>
      <c r="N535" s="43" t="s">
        <v>688</v>
      </c>
      <c r="O535" s="140"/>
      <c r="P535" s="31">
        <f t="shared" si="1"/>
        <v>3357.4500000001281</v>
      </c>
      <c r="Q535" s="31">
        <f>SUBTOTAL(9,$F$2:F535)</f>
        <v>341981.8299999999</v>
      </c>
      <c r="R535" s="31">
        <f>SUBTOTAL(9,$G$2:G535)</f>
        <v>345339.28</v>
      </c>
    </row>
    <row r="536" spans="1:18" ht="15.75" customHeight="1">
      <c r="A536" s="44">
        <v>277</v>
      </c>
      <c r="B536" s="28">
        <v>44397</v>
      </c>
      <c r="C536" s="27" t="s">
        <v>4867</v>
      </c>
      <c r="D536" s="52"/>
      <c r="F536" s="35">
        <v>3</v>
      </c>
      <c r="G536" s="35"/>
      <c r="H536" s="30"/>
      <c r="I536" s="43" t="s">
        <v>91</v>
      </c>
      <c r="J536" s="29" t="s">
        <v>87</v>
      </c>
      <c r="K536" s="29" t="s">
        <v>1074</v>
      </c>
      <c r="L536" s="29">
        <v>1028</v>
      </c>
      <c r="N536" s="43" t="s">
        <v>688</v>
      </c>
      <c r="O536" s="140"/>
      <c r="P536" s="31">
        <f t="shared" si="1"/>
        <v>3354.4500000001281</v>
      </c>
      <c r="Q536" s="31">
        <f>SUBTOTAL(9,$F$2:F536)</f>
        <v>341984.8299999999</v>
      </c>
      <c r="R536" s="31">
        <f>SUBTOTAL(9,$G$2:G536)</f>
        <v>345339.28</v>
      </c>
    </row>
    <row r="537" spans="1:18" ht="15.75" customHeight="1">
      <c r="A537" s="44">
        <v>277</v>
      </c>
      <c r="B537" s="28">
        <v>44397</v>
      </c>
      <c r="C537" s="27" t="s">
        <v>1475</v>
      </c>
      <c r="D537" s="52"/>
      <c r="F537" s="35"/>
      <c r="G537" s="35"/>
      <c r="H537" s="30">
        <v>272.76</v>
      </c>
      <c r="I537" s="43"/>
      <c r="J537" s="29"/>
      <c r="K537" s="29"/>
      <c r="L537" s="29"/>
      <c r="N537" s="43" t="s">
        <v>688</v>
      </c>
      <c r="O537" s="140"/>
      <c r="P537" s="31">
        <f t="shared" si="1"/>
        <v>3354.4500000001281</v>
      </c>
      <c r="Q537" s="31">
        <f>SUBTOTAL(9,$F$2:F537)</f>
        <v>341984.8299999999</v>
      </c>
      <c r="R537" s="31">
        <f>SUBTOTAL(9,$G$2:G537)</f>
        <v>345339.28</v>
      </c>
    </row>
    <row r="538" spans="1:18" ht="15.75" customHeight="1">
      <c r="A538" s="44">
        <v>277</v>
      </c>
      <c r="B538" s="28">
        <v>44398</v>
      </c>
      <c r="C538" s="43" t="s">
        <v>984</v>
      </c>
      <c r="D538" s="52"/>
      <c r="F538" s="34">
        <v>260</v>
      </c>
      <c r="G538" s="34"/>
      <c r="H538" s="30"/>
      <c r="I538" s="43"/>
      <c r="J538" s="43" t="s">
        <v>87</v>
      </c>
      <c r="K538" s="43"/>
      <c r="L538" s="43">
        <v>30001004</v>
      </c>
      <c r="M538" s="43"/>
      <c r="N538" s="43" t="s">
        <v>688</v>
      </c>
      <c r="O538" s="140"/>
      <c r="P538" s="31">
        <f t="shared" si="1"/>
        <v>3094.4500000001281</v>
      </c>
      <c r="Q538" s="31">
        <f>SUBTOTAL(9,$F$2:F538)</f>
        <v>342244.8299999999</v>
      </c>
      <c r="R538" s="31">
        <f>SUBTOTAL(9,$G$2:G538)</f>
        <v>345339.28</v>
      </c>
    </row>
    <row r="539" spans="1:18" ht="15.75" customHeight="1">
      <c r="A539" s="44">
        <v>277</v>
      </c>
      <c r="B539" s="28">
        <v>44399</v>
      </c>
      <c r="C539" s="43" t="s">
        <v>1625</v>
      </c>
      <c r="D539" s="52"/>
      <c r="F539" s="34">
        <v>3335</v>
      </c>
      <c r="G539" s="34"/>
      <c r="H539" s="30"/>
      <c r="I539" s="43" t="s">
        <v>91</v>
      </c>
      <c r="J539" s="43" t="s">
        <v>87</v>
      </c>
      <c r="K539" s="43" t="s">
        <v>3328</v>
      </c>
      <c r="L539" s="43">
        <v>347</v>
      </c>
      <c r="M539" s="43"/>
      <c r="N539" s="43" t="s">
        <v>688</v>
      </c>
      <c r="O539" s="140"/>
      <c r="P539" s="31">
        <f t="shared" si="1"/>
        <v>-240.54999999987194</v>
      </c>
      <c r="Q539" s="31">
        <f>SUBTOTAL(9,$F$2:F539)</f>
        <v>345579.8299999999</v>
      </c>
      <c r="R539" s="31">
        <f>SUBTOTAL(9,$G$2:G539)</f>
        <v>345339.28</v>
      </c>
    </row>
    <row r="540" spans="1:18" ht="20.25" customHeight="1">
      <c r="A540" s="44">
        <v>277</v>
      </c>
      <c r="B540" s="28">
        <v>44400</v>
      </c>
      <c r="C540" s="43" t="s">
        <v>1121</v>
      </c>
      <c r="D540" s="52"/>
      <c r="F540" s="34">
        <v>585</v>
      </c>
      <c r="G540" s="34"/>
      <c r="H540" s="30"/>
      <c r="I540" s="43" t="s">
        <v>91</v>
      </c>
      <c r="J540" s="43" t="s">
        <v>87</v>
      </c>
      <c r="K540" s="43" t="s">
        <v>1613</v>
      </c>
      <c r="L540" s="43">
        <v>50014</v>
      </c>
      <c r="M540" s="43"/>
      <c r="N540" s="43" t="s">
        <v>688</v>
      </c>
      <c r="O540" s="140"/>
      <c r="P540" s="31">
        <f t="shared" si="1"/>
        <v>-825.54999999987194</v>
      </c>
      <c r="Q540" s="31">
        <f>SUBTOTAL(9,$F$2:F540)</f>
        <v>346164.8299999999</v>
      </c>
      <c r="R540" s="31">
        <f>SUBTOTAL(9,$G$2:G540)</f>
        <v>345339.28</v>
      </c>
    </row>
    <row r="541" spans="1:18" ht="15.75" customHeight="1">
      <c r="A541" s="44">
        <v>277</v>
      </c>
      <c r="B541" s="28">
        <v>44401</v>
      </c>
      <c r="C541" s="29"/>
      <c r="D541" s="52"/>
      <c r="F541" s="347"/>
      <c r="G541" s="347"/>
      <c r="H541" s="30"/>
      <c r="I541" s="43"/>
      <c r="J541" s="29"/>
      <c r="K541" s="29"/>
      <c r="L541" s="29"/>
      <c r="M541" s="29"/>
      <c r="N541" s="43" t="s">
        <v>688</v>
      </c>
      <c r="O541" s="250"/>
      <c r="P541" s="31">
        <f t="shared" si="1"/>
        <v>-825.54999999987194</v>
      </c>
      <c r="Q541" s="31">
        <f>SUBTOTAL(9,$F$2:F541)</f>
        <v>346164.8299999999</v>
      </c>
      <c r="R541" s="31">
        <f>SUBTOTAL(9,$G$2:G541)</f>
        <v>345339.28</v>
      </c>
    </row>
    <row r="542" spans="1:18" ht="15.75" customHeight="1">
      <c r="A542" s="44">
        <v>277</v>
      </c>
      <c r="B542" s="28">
        <v>44402</v>
      </c>
      <c r="C542" s="29" t="s">
        <v>962</v>
      </c>
      <c r="D542" s="52"/>
      <c r="E542" s="29"/>
      <c r="F542" s="35"/>
      <c r="G542" s="35">
        <v>3500</v>
      </c>
      <c r="H542" s="30"/>
      <c r="I542" s="43" t="s">
        <v>91</v>
      </c>
      <c r="J542" s="29" t="s">
        <v>87</v>
      </c>
      <c r="K542" s="29"/>
      <c r="L542" s="29"/>
      <c r="N542" s="43" t="s">
        <v>688</v>
      </c>
      <c r="O542" s="140"/>
      <c r="P542" s="31">
        <f t="shared" si="1"/>
        <v>2674.4500000001281</v>
      </c>
      <c r="Q542" s="31">
        <f>SUBTOTAL(9,$F$2:F542)</f>
        <v>346164.8299999999</v>
      </c>
      <c r="R542" s="31">
        <f>SUBTOTAL(9,$G$2:G542)</f>
        <v>348839.28</v>
      </c>
    </row>
    <row r="543" spans="1:18" ht="15.75" customHeight="1">
      <c r="A543" s="44">
        <v>277</v>
      </c>
      <c r="B543" s="28">
        <v>44402</v>
      </c>
      <c r="C543" s="43" t="s">
        <v>762</v>
      </c>
      <c r="D543" s="52"/>
      <c r="F543" s="34"/>
      <c r="G543" s="34">
        <v>152</v>
      </c>
      <c r="H543" s="30"/>
      <c r="I543" s="43" t="s">
        <v>169</v>
      </c>
      <c r="J543" s="43" t="s">
        <v>87</v>
      </c>
      <c r="K543" s="43"/>
      <c r="L543" s="43"/>
      <c r="M543" s="43"/>
      <c r="N543" s="43" t="s">
        <v>688</v>
      </c>
      <c r="O543" s="140"/>
      <c r="P543" s="31">
        <f t="shared" si="1"/>
        <v>2826.4500000001281</v>
      </c>
      <c r="Q543" s="31">
        <f>SUBTOTAL(9,$F$2:F543)</f>
        <v>346164.8299999999</v>
      </c>
      <c r="R543" s="31">
        <f>SUBTOTAL(9,$G$2:G543)</f>
        <v>348991.28</v>
      </c>
    </row>
    <row r="544" spans="1:18" ht="15.75" customHeight="1">
      <c r="A544" s="44">
        <v>277</v>
      </c>
      <c r="B544" s="28">
        <v>44403</v>
      </c>
      <c r="C544" s="29" t="s">
        <v>962</v>
      </c>
      <c r="D544" s="52"/>
      <c r="E544" s="29"/>
      <c r="F544" s="35"/>
      <c r="G544" s="35">
        <v>3500</v>
      </c>
      <c r="H544" s="30"/>
      <c r="I544" s="43" t="s">
        <v>91</v>
      </c>
      <c r="J544" s="29" t="s">
        <v>87</v>
      </c>
      <c r="K544" s="29"/>
      <c r="L544" s="29"/>
      <c r="N544" s="43" t="s">
        <v>688</v>
      </c>
      <c r="O544" s="140"/>
      <c r="P544" s="31">
        <f t="shared" si="1"/>
        <v>6326.4500000001281</v>
      </c>
      <c r="Q544" s="31">
        <f>SUBTOTAL(9,$F$2:F544)</f>
        <v>346164.8299999999</v>
      </c>
      <c r="R544" s="31">
        <f>SUBTOTAL(9,$G$2:G544)</f>
        <v>352491.28</v>
      </c>
    </row>
    <row r="545" spans="1:18" ht="15.75" customHeight="1">
      <c r="A545" s="44">
        <v>277</v>
      </c>
      <c r="B545" s="28">
        <v>44403</v>
      </c>
      <c r="C545" s="43" t="s">
        <v>3333</v>
      </c>
      <c r="D545" s="52"/>
      <c r="F545" s="34">
        <v>1233</v>
      </c>
      <c r="G545" s="34"/>
      <c r="H545" s="30"/>
      <c r="I545" s="43"/>
      <c r="J545" s="43" t="s">
        <v>87</v>
      </c>
      <c r="K545" s="43"/>
      <c r="L545" s="43"/>
      <c r="M545" s="43"/>
      <c r="N545" s="43" t="s">
        <v>688</v>
      </c>
      <c r="O545" s="140"/>
      <c r="P545" s="31">
        <f t="shared" si="1"/>
        <v>5093.4500000001281</v>
      </c>
      <c r="Q545" s="31">
        <f>SUBTOTAL(9,$F$2:F545)</f>
        <v>347397.8299999999</v>
      </c>
      <c r="R545" s="31">
        <f>SUBTOTAL(9,$G$2:G545)</f>
        <v>352491.28</v>
      </c>
    </row>
    <row r="546" spans="1:18" ht="15.75" customHeight="1">
      <c r="A546" s="44">
        <v>277</v>
      </c>
      <c r="B546" s="28">
        <v>44404</v>
      </c>
      <c r="C546" s="43" t="s">
        <v>4868</v>
      </c>
      <c r="D546" s="52"/>
      <c r="F546" s="34"/>
      <c r="G546" s="34">
        <v>293</v>
      </c>
      <c r="H546" s="30"/>
      <c r="I546" s="43"/>
      <c r="J546" s="43" t="s">
        <v>87</v>
      </c>
      <c r="K546" s="43"/>
      <c r="L546" s="43"/>
      <c r="M546" s="43"/>
      <c r="N546" s="43" t="s">
        <v>688</v>
      </c>
      <c r="O546" s="348"/>
      <c r="P546" s="31">
        <f t="shared" si="1"/>
        <v>5386.4500000001281</v>
      </c>
      <c r="Q546" s="31">
        <f>SUBTOTAL(9,$F$2:F546)</f>
        <v>347397.8299999999</v>
      </c>
      <c r="R546" s="31">
        <f>SUBTOTAL(9,$G$2:G546)</f>
        <v>352784.28</v>
      </c>
    </row>
    <row r="547" spans="1:18" ht="15.75" customHeight="1">
      <c r="A547" s="44">
        <v>277</v>
      </c>
      <c r="B547" s="28">
        <v>44405</v>
      </c>
      <c r="C547" s="52" t="s">
        <v>728</v>
      </c>
      <c r="D547" s="52"/>
      <c r="E547" s="29"/>
      <c r="F547" s="35">
        <v>4738.5</v>
      </c>
      <c r="G547" s="35"/>
      <c r="H547" s="30"/>
      <c r="I547" s="43" t="s">
        <v>91</v>
      </c>
      <c r="J547" s="29" t="s">
        <v>87</v>
      </c>
      <c r="K547" s="51" t="s">
        <v>791</v>
      </c>
      <c r="L547" s="29">
        <v>274</v>
      </c>
      <c r="N547" s="43" t="s">
        <v>688</v>
      </c>
      <c r="O547" s="140"/>
      <c r="P547" s="31">
        <f t="shared" si="1"/>
        <v>647.95000000012806</v>
      </c>
      <c r="Q547" s="31">
        <f>SUBTOTAL(9,$F$2:F547)</f>
        <v>352136.3299999999</v>
      </c>
      <c r="R547" s="31">
        <f>SUBTOTAL(9,$G$2:G547)</f>
        <v>352784.28</v>
      </c>
    </row>
    <row r="548" spans="1:18" ht="15.75" customHeight="1">
      <c r="A548" s="44">
        <v>277</v>
      </c>
      <c r="B548" s="28">
        <v>44405</v>
      </c>
      <c r="C548" s="52" t="s">
        <v>4869</v>
      </c>
      <c r="D548" s="52"/>
      <c r="E548" s="29"/>
      <c r="F548" s="35">
        <v>1301</v>
      </c>
      <c r="G548" s="35"/>
      <c r="H548" s="30"/>
      <c r="I548" s="43" t="s">
        <v>91</v>
      </c>
      <c r="J548" s="29" t="s">
        <v>87</v>
      </c>
      <c r="K548" s="29" t="s">
        <v>953</v>
      </c>
      <c r="L548" s="29">
        <v>931</v>
      </c>
      <c r="N548" s="43" t="s">
        <v>688</v>
      </c>
      <c r="O548" s="140"/>
      <c r="P548" s="31">
        <f t="shared" si="1"/>
        <v>-653.04999999987194</v>
      </c>
      <c r="Q548" s="31">
        <f>SUBTOTAL(9,$F$2:F548)</f>
        <v>353437.3299999999</v>
      </c>
      <c r="R548" s="31">
        <f>SUBTOTAL(9,$G$2:G548)</f>
        <v>352784.28</v>
      </c>
    </row>
    <row r="549" spans="1:18" ht="15.75" customHeight="1">
      <c r="A549" s="44">
        <v>277</v>
      </c>
      <c r="B549" s="28">
        <v>44406</v>
      </c>
      <c r="C549" s="52" t="s">
        <v>4870</v>
      </c>
      <c r="D549" s="52"/>
      <c r="E549" s="29"/>
      <c r="F549" s="35">
        <v>190.2</v>
      </c>
      <c r="G549" s="35"/>
      <c r="H549" s="30"/>
      <c r="I549" s="43" t="s">
        <v>89</v>
      </c>
      <c r="J549" s="29" t="s">
        <v>87</v>
      </c>
      <c r="K549" s="29"/>
      <c r="L549" s="29"/>
      <c r="N549" s="43" t="s">
        <v>688</v>
      </c>
      <c r="O549" s="140"/>
      <c r="P549" s="31">
        <f t="shared" si="1"/>
        <v>-843.24999999988358</v>
      </c>
      <c r="Q549" s="31">
        <f>SUBTOTAL(9,$F$2:F549)</f>
        <v>353627.52999999991</v>
      </c>
      <c r="R549" s="31">
        <f>SUBTOTAL(9,$G$2:G549)</f>
        <v>352784.28</v>
      </c>
    </row>
    <row r="550" spans="1:18" ht="15.75" customHeight="1">
      <c r="A550" s="44">
        <v>277</v>
      </c>
      <c r="B550" s="28">
        <v>44419</v>
      </c>
      <c r="C550" s="27" t="s">
        <v>4871</v>
      </c>
      <c r="D550" s="52"/>
      <c r="E550" s="43"/>
      <c r="F550" s="35">
        <v>598.95000000000005</v>
      </c>
      <c r="G550" s="35"/>
      <c r="H550" s="30"/>
      <c r="I550" s="43" t="s">
        <v>91</v>
      </c>
      <c r="J550" s="29" t="s">
        <v>87</v>
      </c>
      <c r="K550" s="29"/>
      <c r="L550" s="29"/>
      <c r="N550" s="43" t="s">
        <v>688</v>
      </c>
      <c r="O550" s="140"/>
      <c r="P550" s="31">
        <f t="shared" si="1"/>
        <v>-1442.1999999998952</v>
      </c>
      <c r="Q550" s="31">
        <f>SUBTOTAL(9,$F$2:F550)</f>
        <v>354226.47999999992</v>
      </c>
      <c r="R550" s="31">
        <f>SUBTOTAL(9,$G$2:G550)</f>
        <v>352784.28</v>
      </c>
    </row>
    <row r="551" spans="1:18" ht="15.75" customHeight="1">
      <c r="A551" s="44">
        <v>277</v>
      </c>
      <c r="B551" s="28">
        <v>44419</v>
      </c>
      <c r="C551" s="27" t="s">
        <v>4872</v>
      </c>
      <c r="D551" s="52"/>
      <c r="E551" s="29"/>
      <c r="F551" s="35">
        <v>91.71</v>
      </c>
      <c r="G551" s="35"/>
      <c r="H551" s="30"/>
      <c r="I551" s="43" t="s">
        <v>91</v>
      </c>
      <c r="J551" s="29" t="s">
        <v>87</v>
      </c>
      <c r="K551" s="29"/>
      <c r="L551" s="29"/>
      <c r="N551" s="43" t="s">
        <v>688</v>
      </c>
      <c r="O551" s="140"/>
      <c r="P551" s="31">
        <f t="shared" si="1"/>
        <v>-1533.9099999999162</v>
      </c>
      <c r="Q551" s="31">
        <f>SUBTOTAL(9,$F$2:F551)</f>
        <v>354318.18999999994</v>
      </c>
      <c r="R551" s="31">
        <f>SUBTOTAL(9,$G$2:G551)</f>
        <v>352784.28</v>
      </c>
    </row>
    <row r="552" spans="1:18" ht="15.75" customHeight="1">
      <c r="A552" s="44">
        <v>277</v>
      </c>
      <c r="B552" s="28">
        <v>44420</v>
      </c>
      <c r="C552" s="27" t="s">
        <v>4873</v>
      </c>
      <c r="D552" s="52"/>
      <c r="E552" s="43"/>
      <c r="F552" s="35">
        <v>111.15</v>
      </c>
      <c r="G552" s="35"/>
      <c r="H552" s="30"/>
      <c r="I552" s="43" t="s">
        <v>91</v>
      </c>
      <c r="J552" s="29" t="s">
        <v>87</v>
      </c>
      <c r="K552" s="29"/>
      <c r="L552" s="29"/>
      <c r="N552" s="43" t="s">
        <v>688</v>
      </c>
      <c r="O552" s="140"/>
      <c r="P552" s="31">
        <f t="shared" si="1"/>
        <v>-1645.0599999999395</v>
      </c>
      <c r="Q552" s="31">
        <f>SUBTOTAL(9,$F$2:F552)</f>
        <v>354429.33999999997</v>
      </c>
      <c r="R552" s="31">
        <f>SUBTOTAL(9,$G$2:G552)</f>
        <v>352784.28</v>
      </c>
    </row>
    <row r="553" spans="1:18" ht="15.75" customHeight="1">
      <c r="A553" s="44">
        <v>277</v>
      </c>
      <c r="B553" s="28">
        <v>44428</v>
      </c>
      <c r="C553" s="27" t="s">
        <v>4874</v>
      </c>
      <c r="D553" s="52"/>
      <c r="E553" s="29"/>
      <c r="F553" s="35">
        <v>20.399999999999999</v>
      </c>
      <c r="G553" s="35"/>
      <c r="H553" s="30"/>
      <c r="I553" s="43" t="s">
        <v>91</v>
      </c>
      <c r="J553" s="29" t="s">
        <v>87</v>
      </c>
      <c r="K553" s="29"/>
      <c r="L553" s="29"/>
      <c r="N553" s="43" t="s">
        <v>688</v>
      </c>
      <c r="O553" s="140"/>
      <c r="P553" s="31">
        <f t="shared" si="1"/>
        <v>-1665.4599999999627</v>
      </c>
      <c r="Q553" s="31">
        <f>SUBTOTAL(9,$F$2:F553)</f>
        <v>354449.74</v>
      </c>
      <c r="R553" s="31">
        <f>SUBTOTAL(9,$G$2:G553)</f>
        <v>352784.28</v>
      </c>
    </row>
    <row r="554" spans="1:18" ht="15.75" customHeight="1">
      <c r="A554" s="44">
        <v>277</v>
      </c>
      <c r="B554" s="28">
        <v>44428</v>
      </c>
      <c r="C554" s="27" t="s">
        <v>4875</v>
      </c>
      <c r="D554" s="52"/>
      <c r="E554" s="43"/>
      <c r="F554" s="35">
        <v>52.67</v>
      </c>
      <c r="G554" s="35"/>
      <c r="H554" s="30"/>
      <c r="I554" s="43" t="s">
        <v>91</v>
      </c>
      <c r="J554" s="29" t="s">
        <v>87</v>
      </c>
      <c r="K554" s="29"/>
      <c r="L554" s="29"/>
      <c r="N554" s="43" t="s">
        <v>688</v>
      </c>
      <c r="O554" s="140"/>
      <c r="P554" s="31">
        <f t="shared" si="1"/>
        <v>-1718.1299999999464</v>
      </c>
      <c r="Q554" s="31">
        <f>SUBTOTAL(9,$F$2:F554)</f>
        <v>354502.41</v>
      </c>
      <c r="R554" s="31">
        <f>SUBTOTAL(9,$G$2:G554)</f>
        <v>352784.28</v>
      </c>
    </row>
    <row r="555" spans="1:18" ht="15.75" customHeight="1">
      <c r="A555" s="44">
        <v>277</v>
      </c>
      <c r="B555" s="28">
        <v>44434</v>
      </c>
      <c r="C555" s="52" t="s">
        <v>1001</v>
      </c>
      <c r="D555" s="52"/>
      <c r="E555" s="29"/>
      <c r="F555" s="35"/>
      <c r="G555" s="35"/>
      <c r="H555" s="30">
        <v>72.87</v>
      </c>
      <c r="I555" s="43"/>
      <c r="J555" s="29" t="s">
        <v>87</v>
      </c>
      <c r="K555" s="29"/>
      <c r="L555" s="29"/>
      <c r="N555" s="43" t="s">
        <v>688</v>
      </c>
      <c r="O555" s="140"/>
      <c r="P555" s="31">
        <f t="shared" si="1"/>
        <v>-1718.1299999999464</v>
      </c>
      <c r="Q555" s="31">
        <f>SUBTOTAL(9,$F$2:F555)</f>
        <v>354502.41</v>
      </c>
      <c r="R555" s="31">
        <f>SUBTOTAL(9,$G$2:G555)</f>
        <v>352784.28</v>
      </c>
    </row>
    <row r="556" spans="1:18" ht="15.75" customHeight="1">
      <c r="A556" s="44">
        <v>277</v>
      </c>
      <c r="B556" s="28">
        <v>44434</v>
      </c>
      <c r="C556" s="52" t="s">
        <v>968</v>
      </c>
      <c r="D556" s="52"/>
      <c r="E556" s="29"/>
      <c r="F556" s="35"/>
      <c r="G556" s="35"/>
      <c r="H556" s="30">
        <v>374.9</v>
      </c>
      <c r="I556" s="43"/>
      <c r="J556" s="29" t="s">
        <v>87</v>
      </c>
      <c r="K556" s="29"/>
      <c r="L556" s="29"/>
      <c r="N556" s="43" t="s">
        <v>688</v>
      </c>
      <c r="O556" s="140"/>
      <c r="P556" s="31">
        <f t="shared" si="1"/>
        <v>-1718.1299999999464</v>
      </c>
      <c r="Q556" s="31">
        <f>SUBTOTAL(9,$F$2:F556)</f>
        <v>354502.41</v>
      </c>
      <c r="R556" s="31">
        <f>SUBTOTAL(9,$G$2:G556)</f>
        <v>352784.28</v>
      </c>
    </row>
    <row r="557" spans="1:18" ht="15.75" customHeight="1">
      <c r="A557" s="44">
        <v>277</v>
      </c>
      <c r="B557" s="28">
        <v>44438</v>
      </c>
      <c r="C557" s="52" t="s">
        <v>4876</v>
      </c>
      <c r="D557" s="51"/>
      <c r="E557" s="29"/>
      <c r="F557" s="35">
        <v>190.95</v>
      </c>
      <c r="G557" s="35"/>
      <c r="H557" s="30"/>
      <c r="I557" s="43" t="s">
        <v>89</v>
      </c>
      <c r="J557" s="29" t="s">
        <v>87</v>
      </c>
      <c r="K557" s="29"/>
      <c r="L557" s="29"/>
      <c r="N557" s="43" t="s">
        <v>688</v>
      </c>
      <c r="O557" s="140"/>
      <c r="P557" s="31">
        <f t="shared" si="1"/>
        <v>-1909.0799999999581</v>
      </c>
      <c r="Q557" s="31">
        <f>SUBTOTAL(9,$F$2:F557)</f>
        <v>354693.36</v>
      </c>
      <c r="R557" s="31">
        <f>SUBTOTAL(9,$G$2:G557)</f>
        <v>352784.28</v>
      </c>
    </row>
    <row r="558" spans="1:18" ht="15.75" customHeight="1">
      <c r="A558" s="44">
        <v>277</v>
      </c>
      <c r="B558" s="28">
        <v>44439</v>
      </c>
      <c r="C558" s="52" t="s">
        <v>4877</v>
      </c>
      <c r="D558" s="52"/>
      <c r="E558" s="29"/>
      <c r="F558" s="35">
        <v>425.93</v>
      </c>
      <c r="G558" s="35"/>
      <c r="H558" s="30"/>
      <c r="I558" s="43" t="s">
        <v>89</v>
      </c>
      <c r="J558" s="29" t="s">
        <v>87</v>
      </c>
      <c r="M558" s="29"/>
      <c r="N558" s="43" t="s">
        <v>688</v>
      </c>
      <c r="O558" s="140"/>
      <c r="P558" s="31">
        <f t="shared" si="1"/>
        <v>-2335.0099999999511</v>
      </c>
      <c r="Q558" s="31">
        <f>SUBTOTAL(9,$F$2:F558)</f>
        <v>355119.29</v>
      </c>
      <c r="R558" s="31">
        <f>SUBTOTAL(9,$G$2:G558)</f>
        <v>352784.28</v>
      </c>
    </row>
    <row r="559" spans="1:18" ht="15.75" customHeight="1">
      <c r="A559" s="44">
        <v>277</v>
      </c>
      <c r="B559" s="28">
        <v>44441</v>
      </c>
      <c r="C559" s="52" t="s">
        <v>3274</v>
      </c>
      <c r="D559" s="52"/>
      <c r="E559" s="29"/>
      <c r="F559" s="35"/>
      <c r="G559" s="35"/>
      <c r="H559" s="30">
        <v>59.74</v>
      </c>
      <c r="I559" s="43"/>
      <c r="J559" s="29" t="s">
        <v>87</v>
      </c>
      <c r="K559" s="29"/>
      <c r="L559" s="29"/>
      <c r="N559" s="43" t="s">
        <v>688</v>
      </c>
      <c r="O559" s="140"/>
      <c r="P559" s="31">
        <f t="shared" si="1"/>
        <v>-2335.0099999999511</v>
      </c>
      <c r="Q559" s="31">
        <f>SUBTOTAL(9,$F$2:F559)</f>
        <v>355119.29</v>
      </c>
      <c r="R559" s="31">
        <f>SUBTOTAL(9,$G$2:G559)</f>
        <v>352784.28</v>
      </c>
    </row>
    <row r="560" spans="1:18" ht="15.75" customHeight="1">
      <c r="A560" s="44">
        <v>277</v>
      </c>
      <c r="B560" s="28">
        <v>44453</v>
      </c>
      <c r="C560" s="29" t="s">
        <v>962</v>
      </c>
      <c r="D560" s="52"/>
      <c r="E560" s="29"/>
      <c r="F560" s="35"/>
      <c r="G560" s="35">
        <v>6000</v>
      </c>
      <c r="H560" s="30"/>
      <c r="I560" s="43" t="s">
        <v>91</v>
      </c>
      <c r="J560" s="29" t="s">
        <v>87</v>
      </c>
      <c r="K560" s="29"/>
      <c r="L560" s="29"/>
      <c r="N560" s="43" t="s">
        <v>688</v>
      </c>
      <c r="O560" s="140"/>
      <c r="P560" s="31">
        <f t="shared" si="1"/>
        <v>3664.9900000000489</v>
      </c>
      <c r="Q560" s="31">
        <f>SUBTOTAL(9,$F$2:F560)</f>
        <v>355119.29</v>
      </c>
      <c r="R560" s="31">
        <f>SUBTOTAL(9,$G$2:G560)</f>
        <v>358784.28</v>
      </c>
    </row>
    <row r="561" spans="1:18" ht="15.75" customHeight="1">
      <c r="A561" s="44">
        <v>277</v>
      </c>
      <c r="B561" s="28">
        <v>44456</v>
      </c>
      <c r="C561" s="29" t="s">
        <v>962</v>
      </c>
      <c r="D561" s="52"/>
      <c r="E561" s="29"/>
      <c r="F561" s="35"/>
      <c r="G561" s="35">
        <v>6000</v>
      </c>
      <c r="H561" s="30"/>
      <c r="I561" s="43" t="s">
        <v>91</v>
      </c>
      <c r="J561" s="29" t="s">
        <v>87</v>
      </c>
      <c r="K561" s="29"/>
      <c r="L561" s="29"/>
      <c r="N561" s="43" t="s">
        <v>688</v>
      </c>
      <c r="O561" s="140"/>
      <c r="P561" s="31">
        <f t="shared" si="1"/>
        <v>9664.9900000000489</v>
      </c>
      <c r="Q561" s="31">
        <f>SUBTOTAL(9,$F$2:F561)</f>
        <v>355119.29</v>
      </c>
      <c r="R561" s="31">
        <f>SUBTOTAL(9,$G$2:G561)</f>
        <v>364784.28</v>
      </c>
    </row>
    <row r="562" spans="1:18" ht="15.75" customHeight="1">
      <c r="A562" s="44">
        <v>277</v>
      </c>
      <c r="B562" s="28">
        <v>44458</v>
      </c>
      <c r="C562" s="29" t="s">
        <v>962</v>
      </c>
      <c r="D562" s="52"/>
      <c r="E562" s="29"/>
      <c r="F562" s="35"/>
      <c r="G562" s="35">
        <v>6000</v>
      </c>
      <c r="H562" s="30"/>
      <c r="I562" s="43" t="s">
        <v>91</v>
      </c>
      <c r="J562" s="29" t="s">
        <v>87</v>
      </c>
      <c r="K562" s="29"/>
      <c r="L562" s="29"/>
      <c r="N562" s="43" t="s">
        <v>688</v>
      </c>
      <c r="O562" s="140"/>
      <c r="P562" s="31">
        <f t="shared" si="1"/>
        <v>15664.990000000049</v>
      </c>
      <c r="Q562" s="31">
        <f>SUBTOTAL(9,$F$2:F562)</f>
        <v>355119.29</v>
      </c>
      <c r="R562" s="31">
        <f>SUBTOTAL(9,$G$2:G562)</f>
        <v>370784.28</v>
      </c>
    </row>
    <row r="563" spans="1:18" ht="15.75" customHeight="1">
      <c r="A563" s="44">
        <v>277</v>
      </c>
      <c r="B563" s="28">
        <v>44458</v>
      </c>
      <c r="C563" s="29" t="s">
        <v>962</v>
      </c>
      <c r="D563" s="52"/>
      <c r="E563" s="29"/>
      <c r="F563" s="35"/>
      <c r="G563" s="35">
        <v>2000</v>
      </c>
      <c r="H563" s="30"/>
      <c r="I563" s="43" t="s">
        <v>91</v>
      </c>
      <c r="J563" s="29" t="s">
        <v>87</v>
      </c>
      <c r="K563" s="29"/>
      <c r="L563" s="29"/>
      <c r="N563" s="43" t="s">
        <v>688</v>
      </c>
      <c r="O563" s="140"/>
      <c r="P563" s="31">
        <f t="shared" si="1"/>
        <v>17664.990000000049</v>
      </c>
      <c r="Q563" s="31">
        <f>SUBTOTAL(9,$F$2:F563)</f>
        <v>355119.29</v>
      </c>
      <c r="R563" s="31">
        <f>SUBTOTAL(9,$G$2:G563)</f>
        <v>372784.28</v>
      </c>
    </row>
    <row r="564" spans="1:18" ht="15.75" customHeight="1">
      <c r="A564" s="44">
        <v>277</v>
      </c>
      <c r="B564" s="28">
        <v>44458</v>
      </c>
      <c r="C564" s="52" t="s">
        <v>1981</v>
      </c>
      <c r="D564" s="52"/>
      <c r="E564" s="29"/>
      <c r="F564" s="35">
        <v>8200</v>
      </c>
      <c r="G564" s="35"/>
      <c r="H564" s="30"/>
      <c r="I564" s="43" t="s">
        <v>91</v>
      </c>
      <c r="J564" s="29" t="s">
        <v>87</v>
      </c>
      <c r="K564" s="29" t="s">
        <v>4878</v>
      </c>
      <c r="L564" s="29">
        <v>1018</v>
      </c>
      <c r="N564" s="43" t="s">
        <v>688</v>
      </c>
      <c r="O564" s="140"/>
      <c r="P564" s="31">
        <f t="shared" si="1"/>
        <v>9464.9900000000489</v>
      </c>
      <c r="Q564" s="31">
        <f>SUBTOTAL(9,$F$2:F564)</f>
        <v>363319.29</v>
      </c>
      <c r="R564" s="31">
        <f>SUBTOTAL(9,$G$2:G564)</f>
        <v>372784.28</v>
      </c>
    </row>
    <row r="565" spans="1:18" ht="15.75" customHeight="1">
      <c r="A565" s="44">
        <v>277</v>
      </c>
      <c r="B565" s="28">
        <v>44459</v>
      </c>
      <c r="C565" s="29" t="s">
        <v>692</v>
      </c>
      <c r="D565" s="52"/>
      <c r="E565" s="29"/>
      <c r="F565" s="35"/>
      <c r="G565" s="35"/>
      <c r="H565" s="30">
        <v>1306.7</v>
      </c>
      <c r="I565" s="43"/>
      <c r="J565" s="29" t="s">
        <v>87</v>
      </c>
      <c r="M565" s="29"/>
      <c r="N565" s="43" t="s">
        <v>688</v>
      </c>
      <c r="O565" s="140"/>
      <c r="P565" s="31">
        <f t="shared" si="1"/>
        <v>9464.9900000000489</v>
      </c>
      <c r="Q565" s="31">
        <f>SUBTOTAL(9,$F$2:F565)</f>
        <v>363319.29</v>
      </c>
      <c r="R565" s="31">
        <f>SUBTOTAL(9,$G$2:G565)</f>
        <v>372784.28</v>
      </c>
    </row>
    <row r="566" spans="1:18" ht="15.75" customHeight="1">
      <c r="A566" s="44">
        <v>277</v>
      </c>
      <c r="B566" s="28">
        <v>44465</v>
      </c>
      <c r="C566" s="29" t="s">
        <v>3710</v>
      </c>
      <c r="D566" s="52"/>
      <c r="E566" s="29"/>
      <c r="F566" s="35">
        <v>3334.5</v>
      </c>
      <c r="G566" s="35"/>
      <c r="H566" s="30"/>
      <c r="I566" s="43" t="s">
        <v>91</v>
      </c>
      <c r="J566" s="29" t="s">
        <v>87</v>
      </c>
      <c r="M566" s="29"/>
      <c r="N566" s="43" t="s">
        <v>688</v>
      </c>
      <c r="O566" s="140"/>
      <c r="P566" s="31">
        <f t="shared" si="1"/>
        <v>6130.4900000000489</v>
      </c>
      <c r="Q566" s="31">
        <f>SUBTOTAL(9,$F$2:F566)</f>
        <v>366653.79</v>
      </c>
      <c r="R566" s="31">
        <f>SUBTOTAL(9,$G$2:G566)</f>
        <v>372784.28</v>
      </c>
    </row>
    <row r="567" spans="1:18" ht="15.75" customHeight="1">
      <c r="A567" s="44">
        <v>277</v>
      </c>
      <c r="B567" s="28">
        <v>44467</v>
      </c>
      <c r="C567" s="27" t="s">
        <v>1229</v>
      </c>
      <c r="D567" s="52"/>
      <c r="F567" s="34">
        <v>450</v>
      </c>
      <c r="G567" s="34"/>
      <c r="H567" s="30"/>
      <c r="I567" s="43" t="s">
        <v>91</v>
      </c>
      <c r="J567" s="43" t="s">
        <v>87</v>
      </c>
      <c r="K567" s="43" t="s">
        <v>4879</v>
      </c>
      <c r="L567" s="43">
        <v>2578</v>
      </c>
      <c r="M567" s="43"/>
      <c r="N567" s="43" t="s">
        <v>688</v>
      </c>
      <c r="O567" s="140"/>
      <c r="P567" s="31">
        <f t="shared" si="1"/>
        <v>5680.4900000000489</v>
      </c>
      <c r="Q567" s="31">
        <f>SUBTOTAL(9,$F$2:F567)</f>
        <v>367103.79</v>
      </c>
      <c r="R567" s="31">
        <f>SUBTOTAL(9,$G$2:G567)</f>
        <v>372784.28</v>
      </c>
    </row>
    <row r="568" spans="1:18" ht="15.75" customHeight="1">
      <c r="A568" s="44">
        <v>277</v>
      </c>
      <c r="B568" s="28">
        <v>44469</v>
      </c>
      <c r="C568" s="52" t="s">
        <v>4880</v>
      </c>
      <c r="D568" s="52"/>
      <c r="E568" s="29"/>
      <c r="F568" s="35">
        <v>191.52</v>
      </c>
      <c r="G568" s="35"/>
      <c r="H568" s="30"/>
      <c r="I568" s="43" t="s">
        <v>89</v>
      </c>
      <c r="J568" s="29" t="s">
        <v>87</v>
      </c>
      <c r="K568" s="29"/>
      <c r="L568" s="29">
        <v>5460</v>
      </c>
      <c r="M568" s="29"/>
      <c r="N568" s="43" t="s">
        <v>688</v>
      </c>
      <c r="O568" s="140"/>
      <c r="P568" s="31">
        <f t="shared" si="1"/>
        <v>5488.9700000000303</v>
      </c>
      <c r="Q568" s="31">
        <f>SUBTOTAL(9,$F$2:F568)</f>
        <v>367295.31</v>
      </c>
      <c r="R568" s="31">
        <f>SUBTOTAL(9,$G$2:G568)</f>
        <v>372784.28</v>
      </c>
    </row>
    <row r="569" spans="1:18" ht="15.75" customHeight="1">
      <c r="A569" s="44">
        <v>277</v>
      </c>
      <c r="B569" s="28">
        <v>44469</v>
      </c>
      <c r="C569" s="29" t="s">
        <v>4881</v>
      </c>
      <c r="D569" s="52"/>
      <c r="E569" s="29"/>
      <c r="F569" s="35"/>
      <c r="G569" s="35"/>
      <c r="H569" s="30">
        <v>228.89</v>
      </c>
      <c r="I569" s="43"/>
      <c r="J569" s="29"/>
      <c r="M569" s="29"/>
      <c r="N569" s="43" t="s">
        <v>688</v>
      </c>
      <c r="O569" s="140"/>
      <c r="P569" s="31">
        <f t="shared" si="1"/>
        <v>5488.9700000000303</v>
      </c>
      <c r="Q569" s="31">
        <f>SUBTOTAL(9,$F$2:F569)</f>
        <v>367295.31</v>
      </c>
      <c r="R569" s="31">
        <f>SUBTOTAL(9,$G$2:G569)</f>
        <v>372784.28</v>
      </c>
    </row>
    <row r="570" spans="1:18" ht="11.25" customHeight="1">
      <c r="A570" s="44">
        <v>277</v>
      </c>
      <c r="B570" s="28">
        <v>44470</v>
      </c>
      <c r="C570" s="29" t="s">
        <v>2139</v>
      </c>
      <c r="D570" s="52"/>
      <c r="E570" s="29"/>
      <c r="F570" s="35">
        <v>413.67</v>
      </c>
      <c r="G570" s="35"/>
      <c r="H570" s="30"/>
      <c r="I570" s="43" t="s">
        <v>89</v>
      </c>
      <c r="J570" s="29" t="s">
        <v>87</v>
      </c>
      <c r="K570" s="29" t="s">
        <v>4882</v>
      </c>
      <c r="L570" s="29">
        <v>11</v>
      </c>
      <c r="M570" s="29"/>
      <c r="N570" s="43" t="s">
        <v>688</v>
      </c>
      <c r="O570" s="140"/>
      <c r="P570" s="31">
        <f t="shared" si="1"/>
        <v>5075.3000000000466</v>
      </c>
      <c r="Q570" s="31">
        <f>SUBTOTAL(9,$F$2:F570)</f>
        <v>367708.98</v>
      </c>
      <c r="R570" s="31">
        <f>SUBTOTAL(9,$G$2:G570)</f>
        <v>372784.28</v>
      </c>
    </row>
    <row r="571" spans="1:18" ht="15.75" customHeight="1">
      <c r="A571" s="44">
        <v>277</v>
      </c>
      <c r="B571" s="28">
        <v>44470</v>
      </c>
      <c r="C571" s="29" t="s">
        <v>2139</v>
      </c>
      <c r="D571" s="52"/>
      <c r="E571" s="29"/>
      <c r="F571" s="35">
        <v>33.799999999999997</v>
      </c>
      <c r="G571" s="35"/>
      <c r="H571" s="30"/>
      <c r="I571" s="43" t="s">
        <v>89</v>
      </c>
      <c r="J571" s="29" t="s">
        <v>87</v>
      </c>
      <c r="K571" s="29" t="s">
        <v>4883</v>
      </c>
      <c r="L571" s="29">
        <v>5008</v>
      </c>
      <c r="M571" s="29"/>
      <c r="N571" s="43" t="s">
        <v>688</v>
      </c>
      <c r="O571" s="140"/>
      <c r="P571" s="31">
        <f t="shared" si="1"/>
        <v>5041.5000000000582</v>
      </c>
      <c r="Q571" s="31">
        <f>SUBTOTAL(9,$F$2:F571)</f>
        <v>367742.77999999997</v>
      </c>
      <c r="R571" s="31">
        <f>SUBTOTAL(9,$G$2:G571)</f>
        <v>372784.28</v>
      </c>
    </row>
    <row r="572" spans="1:18" ht="15.75" customHeight="1">
      <c r="A572" s="44">
        <v>277</v>
      </c>
      <c r="B572" s="28">
        <v>44470</v>
      </c>
      <c r="C572" s="29" t="s">
        <v>2139</v>
      </c>
      <c r="D572" s="52"/>
      <c r="E572" s="29"/>
      <c r="F572" s="35">
        <v>173.24</v>
      </c>
      <c r="G572" s="35"/>
      <c r="H572" s="30"/>
      <c r="I572" s="43" t="s">
        <v>89</v>
      </c>
      <c r="J572" s="29" t="s">
        <v>87</v>
      </c>
      <c r="M572" s="29"/>
      <c r="N572" s="43" t="s">
        <v>688</v>
      </c>
      <c r="O572" s="140"/>
      <c r="P572" s="31">
        <f t="shared" si="1"/>
        <v>4868.2600000000675</v>
      </c>
      <c r="Q572" s="31">
        <f>SUBTOTAL(9,$F$2:F572)</f>
        <v>367916.01999999996</v>
      </c>
      <c r="R572" s="31">
        <f>SUBTOTAL(9,$G$2:G572)</f>
        <v>372784.28</v>
      </c>
    </row>
    <row r="573" spans="1:18" ht="15.75" customHeight="1">
      <c r="A573" s="44">
        <v>277</v>
      </c>
      <c r="B573" s="28">
        <v>44475</v>
      </c>
      <c r="C573" s="52" t="s">
        <v>4884</v>
      </c>
      <c r="D573" s="52"/>
      <c r="E573" s="29"/>
      <c r="F573" s="35"/>
      <c r="G573" s="35"/>
      <c r="H573" s="30">
        <v>374.9</v>
      </c>
      <c r="I573" s="43" t="s">
        <v>91</v>
      </c>
      <c r="J573" s="29" t="s">
        <v>87</v>
      </c>
      <c r="M573" s="29"/>
      <c r="N573" s="43" t="s">
        <v>688</v>
      </c>
      <c r="O573" s="140"/>
      <c r="P573" s="31">
        <f t="shared" si="1"/>
        <v>4868.2600000000675</v>
      </c>
      <c r="Q573" s="31">
        <f>SUBTOTAL(9,$F$2:F573)</f>
        <v>367916.01999999996</v>
      </c>
      <c r="R573" s="31">
        <f>SUBTOTAL(9,$G$2:G573)</f>
        <v>372784.28</v>
      </c>
    </row>
    <row r="574" spans="1:18" ht="15.75" customHeight="1">
      <c r="A574" s="44">
        <v>277</v>
      </c>
      <c r="B574" s="62">
        <v>44480</v>
      </c>
      <c r="C574" s="27" t="s">
        <v>4885</v>
      </c>
      <c r="D574" s="179"/>
      <c r="E574" s="27"/>
      <c r="F574" s="35">
        <v>368.17</v>
      </c>
      <c r="G574" s="35"/>
      <c r="H574" s="30"/>
      <c r="I574" s="43"/>
      <c r="J574" s="29"/>
      <c r="M574" s="29"/>
      <c r="N574" s="43" t="s">
        <v>688</v>
      </c>
      <c r="O574" s="140"/>
      <c r="P574" s="31">
        <f t="shared" si="1"/>
        <v>4500.0900000000838</v>
      </c>
      <c r="Q574" s="31">
        <f>SUBTOTAL(9,$F$2:F574)</f>
        <v>368284.18999999994</v>
      </c>
      <c r="R574" s="31">
        <f>SUBTOTAL(9,$G$2:G574)</f>
        <v>372784.28</v>
      </c>
    </row>
    <row r="575" spans="1:18" ht="15.75" customHeight="1">
      <c r="A575" s="44">
        <v>277</v>
      </c>
      <c r="B575" s="28">
        <v>44482</v>
      </c>
      <c r="C575" s="27" t="s">
        <v>4886</v>
      </c>
      <c r="D575" s="52"/>
      <c r="E575" s="27"/>
      <c r="F575" s="35">
        <v>67.33</v>
      </c>
      <c r="G575" s="35"/>
      <c r="H575" s="30"/>
      <c r="I575" s="43"/>
      <c r="J575" s="29"/>
      <c r="M575" s="29"/>
      <c r="N575" s="43" t="s">
        <v>688</v>
      </c>
      <c r="O575" s="140"/>
      <c r="P575" s="31">
        <f t="shared" si="1"/>
        <v>4432.7600000000675</v>
      </c>
      <c r="Q575" s="31">
        <f>SUBTOTAL(9,$F$2:F575)</f>
        <v>368351.51999999996</v>
      </c>
      <c r="R575" s="31">
        <f>SUBTOTAL(9,$G$2:G575)</f>
        <v>372784.28</v>
      </c>
    </row>
    <row r="576" spans="1:18" ht="15.75" customHeight="1">
      <c r="A576" s="44">
        <v>277</v>
      </c>
      <c r="B576" s="28">
        <v>44489</v>
      </c>
      <c r="C576" s="27" t="s">
        <v>391</v>
      </c>
      <c r="D576" s="52"/>
      <c r="E576" s="27"/>
      <c r="F576" s="35">
        <v>29.01</v>
      </c>
      <c r="G576" s="35"/>
      <c r="H576" s="30"/>
      <c r="I576" s="43"/>
      <c r="J576" s="29"/>
      <c r="M576" s="29"/>
      <c r="N576" s="43" t="s">
        <v>688</v>
      </c>
      <c r="O576" s="140"/>
      <c r="P576" s="31">
        <f t="shared" si="1"/>
        <v>4403.7500000000582</v>
      </c>
      <c r="Q576" s="31">
        <f>SUBTOTAL(9,$F$2:F576)</f>
        <v>368380.52999999997</v>
      </c>
      <c r="R576" s="31">
        <f>SUBTOTAL(9,$G$2:G576)</f>
        <v>372784.28</v>
      </c>
    </row>
    <row r="577" spans="1:18" ht="15.75" customHeight="1">
      <c r="A577" s="44">
        <v>277</v>
      </c>
      <c r="B577" s="28">
        <v>44489</v>
      </c>
      <c r="C577" s="52" t="s">
        <v>4887</v>
      </c>
      <c r="D577" s="52"/>
      <c r="E577" s="29"/>
      <c r="F577" s="35">
        <v>2192.2800000000002</v>
      </c>
      <c r="G577" s="35"/>
      <c r="H577" s="30"/>
      <c r="I577" s="43" t="s">
        <v>89</v>
      </c>
      <c r="J577" s="29" t="s">
        <v>688</v>
      </c>
      <c r="K577" s="43" t="s">
        <v>793</v>
      </c>
      <c r="L577" s="9">
        <v>461525317</v>
      </c>
      <c r="M577" s="29"/>
      <c r="N577" s="43" t="s">
        <v>688</v>
      </c>
      <c r="O577" s="140"/>
      <c r="P577" s="31">
        <f t="shared" si="1"/>
        <v>2211.4700000000303</v>
      </c>
      <c r="Q577" s="31">
        <f>SUBTOTAL(9,$F$2:F577)</f>
        <v>370572.81</v>
      </c>
      <c r="R577" s="31">
        <f>SUBTOTAL(9,$G$2:G577)</f>
        <v>372784.28</v>
      </c>
    </row>
    <row r="578" spans="1:18" ht="15.75" customHeight="1">
      <c r="A578" s="44">
        <v>277</v>
      </c>
      <c r="B578" s="28">
        <v>44501</v>
      </c>
      <c r="C578" s="52" t="s">
        <v>4888</v>
      </c>
      <c r="D578" s="52"/>
      <c r="E578" s="29"/>
      <c r="F578" s="35"/>
      <c r="G578" s="35"/>
      <c r="H578" s="30">
        <v>59.74</v>
      </c>
      <c r="I578" s="43"/>
      <c r="J578" s="29"/>
      <c r="K578" s="9" t="s">
        <v>2460</v>
      </c>
      <c r="L578" s="9">
        <v>42306</v>
      </c>
      <c r="M578" s="29"/>
      <c r="N578" s="43" t="s">
        <v>688</v>
      </c>
      <c r="O578" s="140"/>
      <c r="P578" s="31">
        <f t="shared" si="1"/>
        <v>2211.4700000000303</v>
      </c>
      <c r="Q578" s="31">
        <f>SUBTOTAL(9,$F$2:F578)</f>
        <v>370572.81</v>
      </c>
      <c r="R578" s="31">
        <f>SUBTOTAL(9,$G$2:G578)</f>
        <v>372784.28</v>
      </c>
    </row>
    <row r="579" spans="1:18" ht="15.75" customHeight="1">
      <c r="A579" s="44">
        <v>277</v>
      </c>
      <c r="B579" s="28">
        <v>44501</v>
      </c>
      <c r="C579" s="52" t="s">
        <v>4889</v>
      </c>
      <c r="D579" s="52"/>
      <c r="E579" s="29"/>
      <c r="F579" s="35"/>
      <c r="G579" s="35"/>
      <c r="H579" s="30">
        <v>69.900000000000006</v>
      </c>
      <c r="I579" s="43"/>
      <c r="J579" s="29"/>
      <c r="K579" s="9" t="s">
        <v>2460</v>
      </c>
      <c r="L579" s="9">
        <v>2021206663650</v>
      </c>
      <c r="M579" s="29"/>
      <c r="N579" s="43" t="s">
        <v>688</v>
      </c>
      <c r="O579" s="140"/>
      <c r="P579" s="31">
        <f t="shared" si="1"/>
        <v>2211.4700000000303</v>
      </c>
      <c r="Q579" s="31">
        <f>SUBTOTAL(9,$F$2:F579)</f>
        <v>370572.81</v>
      </c>
      <c r="R579" s="31">
        <f>SUBTOTAL(9,$G$2:G579)</f>
        <v>372784.28</v>
      </c>
    </row>
    <row r="580" spans="1:18" ht="15.75" customHeight="1">
      <c r="A580" s="44">
        <v>277</v>
      </c>
      <c r="B580" s="28">
        <v>44501</v>
      </c>
      <c r="C580" s="52" t="s">
        <v>4890</v>
      </c>
      <c r="D580" s="52"/>
      <c r="E580" s="29"/>
      <c r="F580" s="35">
        <v>3159</v>
      </c>
      <c r="G580" s="35"/>
      <c r="H580" s="30"/>
      <c r="I580" s="43"/>
      <c r="J580" s="29"/>
      <c r="K580" s="51" t="s">
        <v>791</v>
      </c>
      <c r="L580" s="9">
        <v>304</v>
      </c>
      <c r="M580" s="29"/>
      <c r="N580" s="43" t="s">
        <v>688</v>
      </c>
      <c r="O580" s="140"/>
      <c r="P580" s="31">
        <f t="shared" si="1"/>
        <v>-947.52999999996973</v>
      </c>
      <c r="Q580" s="31">
        <f>SUBTOTAL(9,$F$2:F580)</f>
        <v>373731.81</v>
      </c>
      <c r="R580" s="31">
        <f>SUBTOTAL(9,$G$2:G580)</f>
        <v>372784.28</v>
      </c>
    </row>
    <row r="581" spans="1:18" ht="15.75" customHeight="1">
      <c r="A581" s="44">
        <v>277</v>
      </c>
      <c r="B581" s="28">
        <v>44502</v>
      </c>
      <c r="C581" s="52" t="s">
        <v>4891</v>
      </c>
      <c r="D581" s="52"/>
      <c r="E581" s="29"/>
      <c r="F581" s="35"/>
      <c r="G581" s="35"/>
      <c r="H581" s="30">
        <v>403.04</v>
      </c>
      <c r="I581" s="43"/>
      <c r="J581" s="29"/>
      <c r="K581" s="9" t="s">
        <v>451</v>
      </c>
      <c r="M581" s="29"/>
      <c r="N581" s="43" t="s">
        <v>688</v>
      </c>
      <c r="O581" s="140"/>
      <c r="P581" s="31">
        <f t="shared" si="1"/>
        <v>-947.52999999996973</v>
      </c>
      <c r="Q581" s="31">
        <f>SUBTOTAL(9,$F$2:F581)</f>
        <v>373731.81</v>
      </c>
      <c r="R581" s="31">
        <f>SUBTOTAL(9,$G$2:G581)</f>
        <v>372784.28</v>
      </c>
    </row>
    <row r="582" spans="1:18" ht="15.75" customHeight="1">
      <c r="A582" s="44">
        <v>277</v>
      </c>
      <c r="B582" s="28">
        <v>44504</v>
      </c>
      <c r="C582" s="52" t="s">
        <v>4892</v>
      </c>
      <c r="D582" s="52"/>
      <c r="E582" s="29"/>
      <c r="F582" s="35"/>
      <c r="G582" s="35"/>
      <c r="H582" s="30">
        <v>59.74</v>
      </c>
      <c r="I582" s="43"/>
      <c r="J582" s="29"/>
      <c r="K582" s="9" t="s">
        <v>2460</v>
      </c>
      <c r="L582" s="9">
        <v>54244</v>
      </c>
      <c r="M582" s="29"/>
      <c r="N582" s="43" t="s">
        <v>688</v>
      </c>
      <c r="O582" s="140"/>
      <c r="P582" s="31">
        <f t="shared" si="1"/>
        <v>-947.52999999996973</v>
      </c>
      <c r="Q582" s="31">
        <f>SUBTOTAL(9,$F$2:F582)</f>
        <v>373731.81</v>
      </c>
      <c r="R582" s="31">
        <f>SUBTOTAL(9,$G$2:G582)</f>
        <v>372784.28</v>
      </c>
    </row>
    <row r="583" spans="1:18" ht="15.75" customHeight="1">
      <c r="A583" s="44">
        <v>277</v>
      </c>
      <c r="B583" s="28">
        <v>44507</v>
      </c>
      <c r="C583" s="29" t="s">
        <v>4893</v>
      </c>
      <c r="D583" s="52"/>
      <c r="F583" s="35">
        <v>815</v>
      </c>
      <c r="G583" s="35"/>
      <c r="H583" s="30"/>
      <c r="I583" s="43" t="s">
        <v>91</v>
      </c>
      <c r="J583" s="29" t="s">
        <v>87</v>
      </c>
      <c r="M583" s="29"/>
      <c r="N583" s="43" t="s">
        <v>688</v>
      </c>
      <c r="O583" s="140"/>
      <c r="P583" s="31">
        <f t="shared" si="1"/>
        <v>-1762.5299999999697</v>
      </c>
      <c r="Q583" s="31">
        <f>SUBTOTAL(9,$F$2:F583)</f>
        <v>374546.81</v>
      </c>
      <c r="R583" s="31">
        <f>SUBTOTAL(9,$G$2:G583)</f>
        <v>372784.28</v>
      </c>
    </row>
    <row r="584" spans="1:18" ht="15.75" customHeight="1">
      <c r="A584" s="44">
        <v>277</v>
      </c>
      <c r="B584" s="28">
        <v>44509</v>
      </c>
      <c r="C584" s="52" t="s">
        <v>1482</v>
      </c>
      <c r="D584" s="52"/>
      <c r="E584" s="29"/>
      <c r="F584" s="35">
        <v>642.72</v>
      </c>
      <c r="G584" s="35"/>
      <c r="H584" s="30"/>
      <c r="I584" s="43"/>
      <c r="J584" s="29"/>
      <c r="M584" s="29"/>
      <c r="N584" s="43" t="s">
        <v>688</v>
      </c>
      <c r="O584" s="140"/>
      <c r="P584" s="31">
        <f t="shared" si="1"/>
        <v>-2405.2499999999418</v>
      </c>
      <c r="Q584" s="31">
        <f>SUBTOTAL(9,$F$2:F584)</f>
        <v>375189.52999999997</v>
      </c>
      <c r="R584" s="31">
        <f>SUBTOTAL(9,$G$2:G584)</f>
        <v>372784.28</v>
      </c>
    </row>
    <row r="585" spans="1:18" ht="15.75" customHeight="1">
      <c r="A585" s="44">
        <v>277</v>
      </c>
      <c r="B585" s="28">
        <v>44509</v>
      </c>
      <c r="C585" s="52" t="s">
        <v>4894</v>
      </c>
      <c r="D585" s="52"/>
      <c r="E585" s="29"/>
      <c r="F585" s="35"/>
      <c r="G585" s="35"/>
      <c r="H585" s="30">
        <v>374.9</v>
      </c>
      <c r="I585" s="43" t="s">
        <v>91</v>
      </c>
      <c r="J585" s="29" t="s">
        <v>87</v>
      </c>
      <c r="K585" s="51" t="s">
        <v>949</v>
      </c>
      <c r="M585" s="29"/>
      <c r="N585" s="43" t="s">
        <v>688</v>
      </c>
      <c r="O585" s="140"/>
      <c r="P585" s="31">
        <f t="shared" si="1"/>
        <v>-2405.2499999999418</v>
      </c>
      <c r="Q585" s="31">
        <f>SUBTOTAL(9,$F$2:F585)</f>
        <v>375189.52999999997</v>
      </c>
      <c r="R585" s="31">
        <f>SUBTOTAL(9,$G$2:G585)</f>
        <v>372784.28</v>
      </c>
    </row>
    <row r="586" spans="1:18" ht="15.75" customHeight="1">
      <c r="A586" s="44">
        <v>277</v>
      </c>
      <c r="B586" s="28">
        <v>44511</v>
      </c>
      <c r="C586" s="52" t="s">
        <v>1483</v>
      </c>
      <c r="D586" s="52"/>
      <c r="E586" s="29"/>
      <c r="F586" s="35">
        <v>115.04</v>
      </c>
      <c r="G586" s="35"/>
      <c r="H586" s="30"/>
      <c r="I586" s="43"/>
      <c r="J586" s="29"/>
      <c r="M586" s="29"/>
      <c r="N586" s="43" t="s">
        <v>688</v>
      </c>
      <c r="O586" s="140"/>
      <c r="P586" s="31">
        <f t="shared" si="1"/>
        <v>-2520.2899999999208</v>
      </c>
      <c r="Q586" s="31">
        <f>SUBTOTAL(9,$F$2:F586)</f>
        <v>375304.56999999995</v>
      </c>
      <c r="R586" s="31">
        <f>SUBTOTAL(9,$G$2:G586)</f>
        <v>372784.28</v>
      </c>
    </row>
    <row r="587" spans="1:18" ht="15.75" customHeight="1">
      <c r="A587" s="44">
        <v>277</v>
      </c>
      <c r="B587" s="28">
        <v>44515</v>
      </c>
      <c r="C587" s="52" t="s">
        <v>962</v>
      </c>
      <c r="D587" s="52"/>
      <c r="F587" s="14"/>
      <c r="G587" s="35">
        <v>6000</v>
      </c>
      <c r="H587" s="32"/>
      <c r="I587" s="13"/>
      <c r="J587" s="13"/>
      <c r="N587" s="43" t="s">
        <v>688</v>
      </c>
      <c r="O587" s="140"/>
      <c r="P587" s="31">
        <f t="shared" si="1"/>
        <v>3479.7100000000792</v>
      </c>
      <c r="Q587" s="31">
        <f>SUBTOTAL(9,$F$2:F587)</f>
        <v>375304.56999999995</v>
      </c>
      <c r="R587" s="31">
        <f>SUBTOTAL(9,$G$2:G587)</f>
        <v>378784.28</v>
      </c>
    </row>
    <row r="588" spans="1:18" ht="15.75" customHeight="1">
      <c r="A588" s="44">
        <v>277</v>
      </c>
      <c r="B588" s="28">
        <v>44516</v>
      </c>
      <c r="C588" s="52" t="s">
        <v>962</v>
      </c>
      <c r="D588" s="52"/>
      <c r="F588" s="14"/>
      <c r="G588" s="35">
        <v>6000</v>
      </c>
      <c r="H588" s="32"/>
      <c r="I588" s="13"/>
      <c r="J588" s="13"/>
      <c r="N588" s="43" t="s">
        <v>688</v>
      </c>
      <c r="O588" s="140"/>
      <c r="P588" s="31">
        <f t="shared" si="1"/>
        <v>9479.7100000000792</v>
      </c>
      <c r="Q588" s="31">
        <f>SUBTOTAL(9,$F$2:F588)</f>
        <v>375304.56999999995</v>
      </c>
      <c r="R588" s="31">
        <f>SUBTOTAL(9,$G$2:G588)</f>
        <v>384784.28</v>
      </c>
    </row>
    <row r="589" spans="1:18" ht="15.75" customHeight="1">
      <c r="A589" s="44">
        <v>277</v>
      </c>
      <c r="B589" s="28">
        <v>44516</v>
      </c>
      <c r="C589" s="52" t="s">
        <v>3523</v>
      </c>
      <c r="D589" s="52"/>
      <c r="E589" s="29"/>
      <c r="F589" s="35"/>
      <c r="G589" s="35"/>
      <c r="H589" s="30">
        <v>1315.7</v>
      </c>
      <c r="I589" s="43"/>
      <c r="J589" s="29"/>
      <c r="K589" s="9" t="s">
        <v>2811</v>
      </c>
      <c r="M589" s="29"/>
      <c r="N589" s="43" t="s">
        <v>688</v>
      </c>
      <c r="O589" s="140"/>
      <c r="P589" s="31">
        <f t="shared" si="1"/>
        <v>9479.7100000000792</v>
      </c>
      <c r="Q589" s="31">
        <f>SUBTOTAL(9,$F$2:F589)</f>
        <v>375304.56999999995</v>
      </c>
      <c r="R589" s="31">
        <f>SUBTOTAL(9,$G$2:G589)</f>
        <v>384784.28</v>
      </c>
    </row>
    <row r="590" spans="1:18" ht="15.75" customHeight="1">
      <c r="A590" s="44">
        <v>277</v>
      </c>
      <c r="B590" s="28">
        <v>44517</v>
      </c>
      <c r="C590" s="52" t="s">
        <v>1012</v>
      </c>
      <c r="D590" s="52"/>
      <c r="E590" s="29"/>
      <c r="F590" s="35">
        <v>4914</v>
      </c>
      <c r="G590" s="35"/>
      <c r="H590" s="30"/>
      <c r="I590" s="43"/>
      <c r="J590" s="29"/>
      <c r="M590" s="29"/>
      <c r="N590" s="43" t="s">
        <v>688</v>
      </c>
      <c r="O590" s="140"/>
      <c r="P590" s="31">
        <f t="shared" si="1"/>
        <v>4565.7100000000792</v>
      </c>
      <c r="Q590" s="31">
        <f>SUBTOTAL(9,$F$2:F590)</f>
        <v>380218.56999999995</v>
      </c>
      <c r="R590" s="31">
        <f>SUBTOTAL(9,$G$2:G590)</f>
        <v>384784.28</v>
      </c>
    </row>
    <row r="591" spans="1:18" ht="15.75" customHeight="1">
      <c r="A591" s="44">
        <v>277</v>
      </c>
      <c r="B591" s="28">
        <v>44520</v>
      </c>
      <c r="C591" s="52" t="s">
        <v>1484</v>
      </c>
      <c r="D591" s="52"/>
      <c r="E591" s="29"/>
      <c r="F591" s="35">
        <v>47.04</v>
      </c>
      <c r="G591" s="35"/>
      <c r="H591" s="30"/>
      <c r="I591" s="43"/>
      <c r="J591" s="29"/>
      <c r="M591" s="29"/>
      <c r="N591" s="43" t="s">
        <v>688</v>
      </c>
      <c r="O591" s="140">
        <v>44514</v>
      </c>
      <c r="P591" s="31">
        <f t="shared" si="1"/>
        <v>4518.6700000001001</v>
      </c>
      <c r="Q591" s="31">
        <f>SUBTOTAL(9,$F$2:F591)</f>
        <v>380265.60999999993</v>
      </c>
      <c r="R591" s="31">
        <f>SUBTOTAL(9,$G$2:G591)</f>
        <v>384784.28</v>
      </c>
    </row>
    <row r="592" spans="1:18" ht="15.75" customHeight="1">
      <c r="A592" s="44">
        <v>277</v>
      </c>
      <c r="B592" s="28">
        <v>44521</v>
      </c>
      <c r="C592" s="153" t="s">
        <v>4895</v>
      </c>
      <c r="D592" s="52"/>
      <c r="E592" s="29"/>
      <c r="F592" s="35">
        <v>175.9</v>
      </c>
      <c r="G592" s="35"/>
      <c r="H592" s="30"/>
      <c r="I592" s="43" t="s">
        <v>89</v>
      </c>
      <c r="J592" s="29" t="s">
        <v>688</v>
      </c>
      <c r="K592" s="51" t="s">
        <v>1301</v>
      </c>
      <c r="L592" s="9">
        <v>10205060131</v>
      </c>
      <c r="M592" s="29"/>
      <c r="N592" s="43" t="s">
        <v>688</v>
      </c>
      <c r="O592" s="140"/>
      <c r="P592" s="31">
        <f t="shared" si="1"/>
        <v>4342.7700000000768</v>
      </c>
      <c r="Q592" s="31">
        <f>SUBTOTAL(9,$F$2:F592)</f>
        <v>380441.50999999995</v>
      </c>
      <c r="R592" s="31">
        <f>SUBTOTAL(9,$G$2:G592)</f>
        <v>384784.28</v>
      </c>
    </row>
    <row r="593" spans="1:18" ht="15.75" customHeight="1">
      <c r="A593" s="44">
        <v>277</v>
      </c>
      <c r="B593" s="28">
        <v>44521</v>
      </c>
      <c r="C593" s="153" t="s">
        <v>3832</v>
      </c>
      <c r="D593" s="52"/>
      <c r="E593" s="29"/>
      <c r="F593" s="35">
        <v>48</v>
      </c>
      <c r="G593" s="35"/>
      <c r="H593" s="30"/>
      <c r="I593" s="43" t="s">
        <v>89</v>
      </c>
      <c r="J593" s="29" t="s">
        <v>688</v>
      </c>
      <c r="K593" s="51" t="s">
        <v>1301</v>
      </c>
      <c r="L593" s="9">
        <v>1025060362</v>
      </c>
      <c r="M593" s="29"/>
      <c r="N593" s="43" t="s">
        <v>688</v>
      </c>
      <c r="O593" s="140"/>
      <c r="P593" s="31">
        <f t="shared" si="1"/>
        <v>4294.7700000000768</v>
      </c>
      <c r="Q593" s="31">
        <f>SUBTOTAL(9,$F$2:F593)</f>
        <v>380489.50999999995</v>
      </c>
      <c r="R593" s="31">
        <f>SUBTOTAL(9,$G$2:G593)</f>
        <v>384784.28</v>
      </c>
    </row>
    <row r="594" spans="1:18" ht="15.75" customHeight="1">
      <c r="A594" s="44">
        <v>277</v>
      </c>
      <c r="B594" s="28">
        <v>44522</v>
      </c>
      <c r="C594" s="52" t="s">
        <v>962</v>
      </c>
      <c r="D594" s="52"/>
      <c r="F594" s="14"/>
      <c r="G594" s="35">
        <v>4000</v>
      </c>
      <c r="H594" s="32"/>
      <c r="I594" s="13"/>
      <c r="J594" s="13"/>
      <c r="N594" s="43" t="s">
        <v>688</v>
      </c>
      <c r="O594" s="140"/>
      <c r="P594" s="31">
        <f t="shared" si="1"/>
        <v>8294.7700000000768</v>
      </c>
      <c r="Q594" s="31">
        <f>SUBTOTAL(9,$F$2:F594)</f>
        <v>380489.50999999995</v>
      </c>
      <c r="R594" s="31">
        <f>SUBTOTAL(9,$G$2:G594)</f>
        <v>388784.28</v>
      </c>
    </row>
    <row r="595" spans="1:18" ht="15.75" customHeight="1">
      <c r="A595" s="44">
        <v>277</v>
      </c>
      <c r="B595" s="28">
        <v>44524</v>
      </c>
      <c r="C595" s="153" t="s">
        <v>1490</v>
      </c>
      <c r="D595" s="52"/>
      <c r="E595" s="29"/>
      <c r="F595" s="35"/>
      <c r="G595" s="35"/>
      <c r="H595" s="30">
        <v>4914</v>
      </c>
      <c r="I595" s="43"/>
      <c r="J595" s="29"/>
      <c r="K595" s="51" t="s">
        <v>1013</v>
      </c>
      <c r="L595" s="9">
        <v>70039</v>
      </c>
      <c r="M595" s="29"/>
      <c r="N595" s="43" t="s">
        <v>688</v>
      </c>
      <c r="O595" s="140"/>
      <c r="P595" s="31">
        <f t="shared" ref="P595:P658" si="2">R595-Q595</f>
        <v>8294.7700000000768</v>
      </c>
      <c r="Q595" s="31">
        <f>SUBTOTAL(9,$F$2:F595)</f>
        <v>380489.50999999995</v>
      </c>
      <c r="R595" s="31">
        <f>SUBTOTAL(9,$G$2:G595)</f>
        <v>388784.28</v>
      </c>
    </row>
    <row r="596" spans="1:18" ht="15.75" customHeight="1">
      <c r="A596" s="44">
        <v>277</v>
      </c>
      <c r="B596" s="28">
        <v>44530</v>
      </c>
      <c r="C596" s="52" t="s">
        <v>4896</v>
      </c>
      <c r="D596" s="52"/>
      <c r="E596" s="29"/>
      <c r="F596" s="35">
        <v>192.07</v>
      </c>
      <c r="G596" s="35"/>
      <c r="H596" s="30"/>
      <c r="I596" s="43" t="s">
        <v>89</v>
      </c>
      <c r="J596" s="29" t="s">
        <v>688</v>
      </c>
      <c r="K596" s="51" t="s">
        <v>985</v>
      </c>
      <c r="L596" s="9">
        <v>489642</v>
      </c>
      <c r="M596" s="29"/>
      <c r="N596" s="43" t="s">
        <v>688</v>
      </c>
      <c r="O596" s="140"/>
      <c r="P596" s="31">
        <f t="shared" si="2"/>
        <v>8102.7000000000698</v>
      </c>
      <c r="Q596" s="31">
        <f>SUBTOTAL(9,$F$2:F596)</f>
        <v>380681.57999999996</v>
      </c>
      <c r="R596" s="31">
        <f>SUBTOTAL(9,$G$2:G596)</f>
        <v>388784.28</v>
      </c>
    </row>
    <row r="597" spans="1:18" ht="15.75" customHeight="1">
      <c r="A597" s="44">
        <v>277</v>
      </c>
      <c r="B597" s="28">
        <v>44530</v>
      </c>
      <c r="C597" s="52" t="s">
        <v>2460</v>
      </c>
      <c r="D597" s="52"/>
      <c r="E597" s="29"/>
      <c r="F597" s="35"/>
      <c r="G597" s="35"/>
      <c r="H597" s="30">
        <v>69.900000000000006</v>
      </c>
      <c r="I597" s="43"/>
      <c r="J597" s="29"/>
      <c r="K597" s="9" t="s">
        <v>2460</v>
      </c>
      <c r="L597" s="9">
        <v>7377472</v>
      </c>
      <c r="M597" s="29"/>
      <c r="N597" s="43" t="s">
        <v>688</v>
      </c>
      <c r="O597" s="140"/>
      <c r="P597" s="31">
        <f t="shared" si="2"/>
        <v>8102.7000000000698</v>
      </c>
      <c r="Q597" s="31">
        <f>SUBTOTAL(9,$F$2:F597)</f>
        <v>380681.57999999996</v>
      </c>
      <c r="R597" s="31">
        <f>SUBTOTAL(9,$G$2:G597)</f>
        <v>388784.28</v>
      </c>
    </row>
    <row r="598" spans="1:18" ht="15.75" customHeight="1">
      <c r="A598" s="44">
        <v>277</v>
      </c>
      <c r="B598" s="28">
        <v>44536</v>
      </c>
      <c r="C598" s="153" t="s">
        <v>4537</v>
      </c>
      <c r="D598" s="52"/>
      <c r="E598" s="29"/>
      <c r="F598" s="35">
        <v>34.9</v>
      </c>
      <c r="G598" s="35"/>
      <c r="H598" s="30"/>
      <c r="I598" s="43" t="s">
        <v>89</v>
      </c>
      <c r="J598" s="147" t="s">
        <v>87</v>
      </c>
      <c r="K598" s="48" t="s">
        <v>4538</v>
      </c>
      <c r="L598" s="239">
        <v>1056464</v>
      </c>
      <c r="M598" s="29"/>
      <c r="N598" s="43" t="s">
        <v>688</v>
      </c>
      <c r="O598" s="140"/>
      <c r="P598" s="31">
        <f t="shared" si="2"/>
        <v>8067.8000000000466</v>
      </c>
      <c r="Q598" s="31">
        <f>SUBTOTAL(9,$F$2:F598)</f>
        <v>380716.48</v>
      </c>
      <c r="R598" s="31">
        <f>SUBTOTAL(9,$G$2:G598)</f>
        <v>388784.28</v>
      </c>
    </row>
    <row r="599" spans="1:18" ht="15.75" customHeight="1">
      <c r="A599" s="44">
        <v>277</v>
      </c>
      <c r="B599" s="28">
        <v>44538</v>
      </c>
      <c r="C599" s="52" t="s">
        <v>4897</v>
      </c>
      <c r="D599" s="52"/>
      <c r="E599" s="29"/>
      <c r="F599" s="35"/>
      <c r="G599" s="35"/>
      <c r="H599" s="30">
        <v>374.9</v>
      </c>
      <c r="I599" s="43" t="s">
        <v>91</v>
      </c>
      <c r="J599" s="29" t="s">
        <v>87</v>
      </c>
      <c r="K599" s="51" t="s">
        <v>949</v>
      </c>
      <c r="M599" s="29"/>
      <c r="N599" s="43" t="s">
        <v>688</v>
      </c>
      <c r="O599" s="140"/>
      <c r="P599" s="31">
        <f t="shared" si="2"/>
        <v>8067.8000000000466</v>
      </c>
      <c r="Q599" s="31">
        <f>SUBTOTAL(9,$F$2:F599)</f>
        <v>380716.48</v>
      </c>
      <c r="R599" s="31">
        <f>SUBTOTAL(9,$G$2:G599)</f>
        <v>388784.28</v>
      </c>
    </row>
    <row r="600" spans="1:18" ht="15.75" customHeight="1">
      <c r="A600" s="44">
        <v>277</v>
      </c>
      <c r="B600" s="28">
        <v>44539</v>
      </c>
      <c r="C600" s="52" t="s">
        <v>1099</v>
      </c>
      <c r="D600" s="52" t="s">
        <v>1100</v>
      </c>
      <c r="E600" s="29"/>
      <c r="F600" s="35">
        <v>670</v>
      </c>
      <c r="G600" s="35"/>
      <c r="H600" s="30"/>
      <c r="I600" s="43"/>
      <c r="J600" s="29"/>
      <c r="M600" s="29"/>
      <c r="N600" s="43" t="s">
        <v>688</v>
      </c>
      <c r="O600" s="140"/>
      <c r="P600" s="31">
        <f t="shared" si="2"/>
        <v>7397.8000000000466</v>
      </c>
      <c r="Q600" s="31">
        <f>SUBTOTAL(9,$F$2:F600)</f>
        <v>381386.48</v>
      </c>
      <c r="R600" s="31">
        <f>SUBTOTAL(9,$G$2:G600)</f>
        <v>388784.28</v>
      </c>
    </row>
    <row r="601" spans="1:18" ht="15.75" customHeight="1">
      <c r="A601" s="43">
        <v>277</v>
      </c>
      <c r="B601" s="28">
        <v>44540</v>
      </c>
      <c r="C601" s="349" t="s">
        <v>4898</v>
      </c>
      <c r="D601" s="52"/>
      <c r="E601" s="27"/>
      <c r="F601" s="120">
        <v>1731</v>
      </c>
      <c r="G601" s="120"/>
      <c r="H601" s="30"/>
      <c r="I601" s="43" t="s">
        <v>91</v>
      </c>
      <c r="J601" s="43"/>
      <c r="K601" s="27" t="s">
        <v>1064</v>
      </c>
      <c r="L601" s="27">
        <v>1030</v>
      </c>
      <c r="M601" s="27"/>
      <c r="N601" s="43" t="s">
        <v>688</v>
      </c>
      <c r="O601" s="140"/>
      <c r="P601" s="31">
        <f t="shared" si="2"/>
        <v>5666.8000000000466</v>
      </c>
      <c r="Q601" s="31">
        <f>SUBTOTAL(9,$F$2:F601)</f>
        <v>383117.48</v>
      </c>
      <c r="R601" s="31">
        <f>SUBTOTAL(9,$G$2:G601)</f>
        <v>388784.28</v>
      </c>
    </row>
    <row r="602" spans="1:18" ht="15.75" customHeight="1">
      <c r="A602" s="44">
        <v>277</v>
      </c>
      <c r="B602" s="28">
        <v>44545</v>
      </c>
      <c r="C602" s="52" t="s">
        <v>1102</v>
      </c>
      <c r="D602" s="52" t="s">
        <v>1100</v>
      </c>
      <c r="E602" s="29"/>
      <c r="F602" s="35">
        <v>124</v>
      </c>
      <c r="G602" s="35"/>
      <c r="H602" s="30"/>
      <c r="I602" s="43"/>
      <c r="J602" s="29"/>
      <c r="M602" s="29"/>
      <c r="N602" s="43" t="s">
        <v>688</v>
      </c>
      <c r="O602" s="140"/>
      <c r="P602" s="31">
        <f t="shared" si="2"/>
        <v>5542.8000000000466</v>
      </c>
      <c r="Q602" s="31">
        <f>SUBTOTAL(9,$F$2:F602)</f>
        <v>383241.48</v>
      </c>
      <c r="R602" s="31">
        <f>SUBTOTAL(9,$G$2:G602)</f>
        <v>388784.28</v>
      </c>
    </row>
    <row r="603" spans="1:18" ht="15.75" customHeight="1">
      <c r="A603" s="44">
        <v>277</v>
      </c>
      <c r="B603" s="28">
        <v>44550</v>
      </c>
      <c r="C603" s="52" t="s">
        <v>1103</v>
      </c>
      <c r="D603" s="52" t="s">
        <v>1100</v>
      </c>
      <c r="E603" s="29"/>
      <c r="F603" s="35">
        <v>51</v>
      </c>
      <c r="G603" s="35"/>
      <c r="H603" s="30"/>
      <c r="I603" s="43"/>
      <c r="J603" s="29"/>
      <c r="M603" s="29"/>
      <c r="N603" s="43" t="s">
        <v>688</v>
      </c>
      <c r="O603" s="140"/>
      <c r="P603" s="31">
        <f t="shared" si="2"/>
        <v>5491.8000000000466</v>
      </c>
      <c r="Q603" s="31">
        <f>SUBTOTAL(9,$F$2:F603)</f>
        <v>383292.48</v>
      </c>
      <c r="R603" s="31">
        <f>SUBTOTAL(9,$G$2:G603)</f>
        <v>388784.28</v>
      </c>
    </row>
    <row r="604" spans="1:18" ht="15.75" customHeight="1">
      <c r="A604" s="44">
        <v>277</v>
      </c>
      <c r="B604" s="28">
        <v>44552</v>
      </c>
      <c r="C604" s="52" t="s">
        <v>962</v>
      </c>
      <c r="D604" s="52"/>
      <c r="E604" s="29"/>
      <c r="F604" s="35"/>
      <c r="G604" s="35">
        <v>5000</v>
      </c>
      <c r="H604" s="30"/>
      <c r="I604" s="43" t="s">
        <v>91</v>
      </c>
      <c r="J604" s="29"/>
      <c r="M604" s="29"/>
      <c r="N604" s="43" t="s">
        <v>688</v>
      </c>
      <c r="O604" s="140"/>
      <c r="P604" s="31">
        <f t="shared" si="2"/>
        <v>10491.800000000047</v>
      </c>
      <c r="Q604" s="31">
        <f>SUBTOTAL(9,$F$2:F604)</f>
        <v>383292.48</v>
      </c>
      <c r="R604" s="31">
        <f>SUBTOTAL(9,$G$2:G604)</f>
        <v>393784.28</v>
      </c>
    </row>
    <row r="605" spans="1:18" ht="15.75" customHeight="1">
      <c r="A605" s="44">
        <v>277</v>
      </c>
      <c r="B605" s="28">
        <v>44560</v>
      </c>
      <c r="C605" s="52" t="s">
        <v>4896</v>
      </c>
      <c r="D605" s="52"/>
      <c r="E605" s="29"/>
      <c r="F605" s="35">
        <v>191.88</v>
      </c>
      <c r="G605" s="35"/>
      <c r="H605" s="30"/>
      <c r="I605" s="43" t="s">
        <v>89</v>
      </c>
      <c r="J605" s="29" t="s">
        <v>688</v>
      </c>
      <c r="K605" s="51" t="s">
        <v>985</v>
      </c>
      <c r="L605" s="9">
        <v>491716</v>
      </c>
      <c r="M605" s="29"/>
      <c r="N605" s="43" t="s">
        <v>688</v>
      </c>
      <c r="O605" s="140"/>
      <c r="P605" s="31">
        <f t="shared" si="2"/>
        <v>10299.920000000042</v>
      </c>
      <c r="Q605" s="31">
        <f>SUBTOTAL(9,$F$2:F605)</f>
        <v>383484.36</v>
      </c>
      <c r="R605" s="31">
        <f>SUBTOTAL(9,$G$2:G605)</f>
        <v>393784.28</v>
      </c>
    </row>
    <row r="606" spans="1:18" ht="15.75" customHeight="1">
      <c r="A606" s="44">
        <v>277</v>
      </c>
      <c r="B606" s="28">
        <v>44561</v>
      </c>
      <c r="C606" s="52" t="s">
        <v>2460</v>
      </c>
      <c r="D606" s="52"/>
      <c r="E606" s="29"/>
      <c r="F606" s="35"/>
      <c r="G606" s="35"/>
      <c r="H606" s="30">
        <v>70.27</v>
      </c>
      <c r="I606" s="43"/>
      <c r="J606" s="29"/>
      <c r="K606" s="9" t="s">
        <v>2460</v>
      </c>
      <c r="L606" s="9">
        <v>98023</v>
      </c>
      <c r="M606" s="29"/>
      <c r="N606" s="43" t="s">
        <v>688</v>
      </c>
      <c r="O606" s="140"/>
      <c r="P606" s="31">
        <f t="shared" si="2"/>
        <v>10299.920000000042</v>
      </c>
      <c r="Q606" s="31">
        <f>SUBTOTAL(9,$F$2:F606)</f>
        <v>383484.36</v>
      </c>
      <c r="R606" s="31">
        <f>SUBTOTAL(9,$G$2:G606)</f>
        <v>393784.28</v>
      </c>
    </row>
    <row r="607" spans="1:18" ht="15.75" customHeight="1">
      <c r="A607" s="44">
        <v>277</v>
      </c>
      <c r="B607" s="28">
        <v>44566</v>
      </c>
      <c r="C607" s="52" t="s">
        <v>1913</v>
      </c>
      <c r="D607" s="52"/>
      <c r="E607" s="29"/>
      <c r="F607" s="35"/>
      <c r="G607" s="35"/>
      <c r="H607" s="30">
        <v>333.04</v>
      </c>
      <c r="I607" s="43"/>
      <c r="J607" s="29"/>
      <c r="M607" s="29"/>
      <c r="N607" s="43" t="s">
        <v>688</v>
      </c>
      <c r="O607" s="140"/>
      <c r="P607" s="31">
        <f t="shared" si="2"/>
        <v>10299.920000000042</v>
      </c>
      <c r="Q607" s="31">
        <f>SUBTOTAL(9,$F$2:F607)</f>
        <v>383484.36</v>
      </c>
      <c r="R607" s="31">
        <f>SUBTOTAL(9,$G$2:G607)</f>
        <v>393784.28</v>
      </c>
    </row>
    <row r="608" spans="1:18" ht="15.75" customHeight="1">
      <c r="A608" s="44">
        <v>277</v>
      </c>
      <c r="B608" s="28">
        <v>44570</v>
      </c>
      <c r="C608" s="52" t="s">
        <v>2499</v>
      </c>
      <c r="D608" s="52" t="s">
        <v>1100</v>
      </c>
      <c r="E608" s="29"/>
      <c r="F608" s="35">
        <v>887</v>
      </c>
      <c r="G608" s="35"/>
      <c r="H608" s="30"/>
      <c r="I608" s="43" t="s">
        <v>91</v>
      </c>
      <c r="J608" s="29"/>
      <c r="M608" s="29"/>
      <c r="N608" s="43" t="s">
        <v>688</v>
      </c>
      <c r="O608" s="140"/>
      <c r="P608" s="31">
        <f t="shared" si="2"/>
        <v>9412.9200000000419</v>
      </c>
      <c r="Q608" s="31">
        <f>SUBTOTAL(9,$F$2:F608)</f>
        <v>384371.36</v>
      </c>
      <c r="R608" s="31">
        <f>SUBTOTAL(9,$G$2:G608)</f>
        <v>393784.28</v>
      </c>
    </row>
    <row r="609" spans="1:18" ht="15.75" customHeight="1">
      <c r="A609" s="44">
        <v>277</v>
      </c>
      <c r="B609" s="28">
        <v>44570</v>
      </c>
      <c r="C609" s="52" t="s">
        <v>4899</v>
      </c>
      <c r="D609" s="52"/>
      <c r="E609" s="29"/>
      <c r="F609" s="35"/>
      <c r="G609" s="35"/>
      <c r="H609" s="30">
        <v>374.9</v>
      </c>
      <c r="I609" s="43" t="s">
        <v>91</v>
      </c>
      <c r="J609" s="29" t="s">
        <v>87</v>
      </c>
      <c r="K609" s="51" t="s">
        <v>949</v>
      </c>
      <c r="M609" s="29"/>
      <c r="N609" s="43" t="s">
        <v>688</v>
      </c>
      <c r="O609" s="140"/>
      <c r="P609" s="31">
        <f t="shared" si="2"/>
        <v>9412.9200000000419</v>
      </c>
      <c r="Q609" s="31">
        <f>SUBTOTAL(9,$F$2:F609)</f>
        <v>384371.36</v>
      </c>
      <c r="R609" s="31">
        <f>SUBTOTAL(9,$G$2:G609)</f>
        <v>393784.28</v>
      </c>
    </row>
    <row r="610" spans="1:18" ht="15.75" customHeight="1">
      <c r="A610" s="44">
        <v>277</v>
      </c>
      <c r="B610" s="28">
        <v>44576</v>
      </c>
      <c r="C610" s="9" t="s">
        <v>2501</v>
      </c>
      <c r="D610" s="52" t="s">
        <v>1100</v>
      </c>
      <c r="E610" s="29"/>
      <c r="F610" s="35">
        <v>163</v>
      </c>
      <c r="G610" s="35"/>
      <c r="H610" s="30"/>
      <c r="I610" s="43" t="s">
        <v>91</v>
      </c>
      <c r="J610" s="29"/>
      <c r="M610" s="29"/>
      <c r="N610" s="43" t="s">
        <v>688</v>
      </c>
      <c r="O610" s="140"/>
      <c r="P610" s="31">
        <f t="shared" si="2"/>
        <v>9249.9200000000419</v>
      </c>
      <c r="Q610" s="31">
        <f>SUBTOTAL(9,$F$2:F610)</f>
        <v>384534.36</v>
      </c>
      <c r="R610" s="31">
        <f>SUBTOTAL(9,$G$2:G610)</f>
        <v>393784.28</v>
      </c>
    </row>
    <row r="611" spans="1:18" ht="15.75" customHeight="1">
      <c r="A611" s="44">
        <v>277</v>
      </c>
      <c r="B611" s="28">
        <v>44580</v>
      </c>
      <c r="C611" s="52" t="s">
        <v>4541</v>
      </c>
      <c r="D611" s="52"/>
      <c r="E611" s="29"/>
      <c r="F611" s="35"/>
      <c r="G611" s="14"/>
      <c r="H611" s="30">
        <v>1315</v>
      </c>
      <c r="I611" s="43"/>
      <c r="J611" s="29"/>
      <c r="K611" s="51"/>
      <c r="M611" s="29"/>
      <c r="N611" s="43" t="s">
        <v>688</v>
      </c>
      <c r="O611" s="140"/>
      <c r="P611" s="31">
        <f t="shared" si="2"/>
        <v>9249.9200000000419</v>
      </c>
      <c r="Q611" s="31">
        <f>SUBTOTAL(9,$F$2:F611)</f>
        <v>384534.36</v>
      </c>
      <c r="R611" s="31">
        <f>SUBTOTAL(9,$G$2:G611)</f>
        <v>393784.28</v>
      </c>
    </row>
    <row r="612" spans="1:18" ht="15.75" customHeight="1">
      <c r="A612" s="44">
        <v>277</v>
      </c>
      <c r="B612" s="28">
        <v>44580</v>
      </c>
      <c r="C612" s="153" t="s">
        <v>4900</v>
      </c>
      <c r="D612" s="52"/>
      <c r="E612" s="29"/>
      <c r="F612" s="35">
        <v>6903</v>
      </c>
      <c r="G612" s="35"/>
      <c r="H612" s="30"/>
      <c r="I612" s="43"/>
      <c r="J612" s="29"/>
      <c r="K612" s="51" t="s">
        <v>4862</v>
      </c>
      <c r="L612" s="9">
        <v>1144</v>
      </c>
      <c r="M612" s="29"/>
      <c r="N612" s="43" t="s">
        <v>688</v>
      </c>
      <c r="O612" s="140"/>
      <c r="P612" s="31">
        <f t="shared" si="2"/>
        <v>2346.9200000000419</v>
      </c>
      <c r="Q612" s="31">
        <f>SUBTOTAL(9,$F$2:F612)</f>
        <v>391437.36</v>
      </c>
      <c r="R612" s="31">
        <f>SUBTOTAL(9,$G$2:G612)</f>
        <v>393784.28</v>
      </c>
    </row>
    <row r="613" spans="1:18" ht="15.75" customHeight="1">
      <c r="A613" s="44">
        <v>277</v>
      </c>
      <c r="B613" s="28">
        <v>44581</v>
      </c>
      <c r="C613" s="9" t="s">
        <v>2503</v>
      </c>
      <c r="D613" s="52" t="s">
        <v>1100</v>
      </c>
      <c r="E613" s="29"/>
      <c r="F613" s="35">
        <v>68</v>
      </c>
      <c r="G613" s="35"/>
      <c r="H613" s="30"/>
      <c r="I613" s="43" t="s">
        <v>91</v>
      </c>
      <c r="J613" s="29"/>
      <c r="M613" s="29"/>
      <c r="N613" s="43" t="s">
        <v>688</v>
      </c>
      <c r="O613" s="140"/>
      <c r="P613" s="31">
        <f t="shared" si="2"/>
        <v>2278.9200000000419</v>
      </c>
      <c r="Q613" s="31">
        <f>SUBTOTAL(9,$F$2:F613)</f>
        <v>391505.36</v>
      </c>
      <c r="R613" s="31">
        <f>SUBTOTAL(9,$G$2:G613)</f>
        <v>393784.28</v>
      </c>
    </row>
    <row r="614" spans="1:18" ht="15.75" customHeight="1">
      <c r="A614" s="44">
        <v>277</v>
      </c>
      <c r="B614" s="28">
        <v>44588</v>
      </c>
      <c r="C614" s="52" t="s">
        <v>4901</v>
      </c>
      <c r="D614" s="52"/>
      <c r="E614" s="29"/>
      <c r="F614" s="35">
        <f>306-50</f>
        <v>256</v>
      </c>
      <c r="G614" s="35"/>
      <c r="H614" s="30"/>
      <c r="I614" s="43"/>
      <c r="J614" s="29"/>
      <c r="M614" s="29"/>
      <c r="N614" s="43" t="s">
        <v>688</v>
      </c>
      <c r="O614" s="140"/>
      <c r="P614" s="31">
        <f t="shared" si="2"/>
        <v>2022.9200000000419</v>
      </c>
      <c r="Q614" s="31">
        <f>SUBTOTAL(9,$F$2:F614)</f>
        <v>391761.36</v>
      </c>
      <c r="R614" s="31">
        <f>SUBTOTAL(9,$G$2:G614)</f>
        <v>393784.28</v>
      </c>
    </row>
    <row r="615" spans="1:18" ht="15.75" customHeight="1">
      <c r="A615" s="44">
        <v>277</v>
      </c>
      <c r="B615" s="28">
        <v>44591</v>
      </c>
      <c r="C615" s="52" t="s">
        <v>4896</v>
      </c>
      <c r="D615" s="52"/>
      <c r="E615" s="29"/>
      <c r="F615" s="35">
        <v>192.45</v>
      </c>
      <c r="G615" s="35"/>
      <c r="H615" s="30"/>
      <c r="I615" s="43"/>
      <c r="J615" s="29"/>
      <c r="K615" s="51" t="s">
        <v>985</v>
      </c>
      <c r="M615" s="29"/>
      <c r="N615" s="43" t="s">
        <v>688</v>
      </c>
      <c r="O615" s="140"/>
      <c r="P615" s="31">
        <f t="shared" si="2"/>
        <v>1830.4700000000303</v>
      </c>
      <c r="Q615" s="31">
        <f>SUBTOTAL(9,$F$2:F615)</f>
        <v>391953.81</v>
      </c>
      <c r="R615" s="31">
        <f>SUBTOTAL(9,$G$2:G615)</f>
        <v>393784.28</v>
      </c>
    </row>
    <row r="616" spans="1:18" ht="15.75" customHeight="1">
      <c r="A616" s="44">
        <v>277</v>
      </c>
      <c r="B616" s="28">
        <v>44592</v>
      </c>
      <c r="C616" s="52" t="s">
        <v>2460</v>
      </c>
      <c r="D616" s="52"/>
      <c r="E616" s="29"/>
      <c r="F616" s="35"/>
      <c r="G616" s="35"/>
      <c r="H616" s="30">
        <v>69.900000000000006</v>
      </c>
      <c r="I616" s="43"/>
      <c r="J616" s="29"/>
      <c r="K616" s="51" t="s">
        <v>2460</v>
      </c>
      <c r="L616" s="9">
        <v>258729</v>
      </c>
      <c r="M616" s="29"/>
      <c r="N616" s="43" t="s">
        <v>688</v>
      </c>
      <c r="O616" s="140"/>
      <c r="P616" s="31">
        <f t="shared" si="2"/>
        <v>1830.4700000000303</v>
      </c>
      <c r="Q616" s="31">
        <f>SUBTOTAL(9,$F$2:F616)</f>
        <v>391953.81</v>
      </c>
      <c r="R616" s="31">
        <f>SUBTOTAL(9,$G$2:G616)</f>
        <v>393784.28</v>
      </c>
    </row>
    <row r="617" spans="1:18" ht="15.75" customHeight="1">
      <c r="A617" s="44">
        <v>277</v>
      </c>
      <c r="B617" s="28">
        <v>44600</v>
      </c>
      <c r="C617" s="52" t="s">
        <v>2511</v>
      </c>
      <c r="D617" s="52" t="s">
        <v>1100</v>
      </c>
      <c r="E617" s="29"/>
      <c r="F617" s="35">
        <v>856</v>
      </c>
      <c r="G617" s="35"/>
      <c r="H617" s="30"/>
      <c r="I617" s="43"/>
      <c r="J617" s="29"/>
      <c r="M617" s="29"/>
      <c r="N617" s="43" t="s">
        <v>688</v>
      </c>
      <c r="O617" s="140"/>
      <c r="P617" s="31">
        <f t="shared" si="2"/>
        <v>974.47000000003027</v>
      </c>
      <c r="Q617" s="31">
        <f>SUBTOTAL(9,$F$2:F617)</f>
        <v>392809.81</v>
      </c>
      <c r="R617" s="31">
        <f>SUBTOTAL(9,$G$2:G617)</f>
        <v>393784.28</v>
      </c>
    </row>
    <row r="618" spans="1:18" ht="15.75" customHeight="1">
      <c r="A618" s="44">
        <v>277</v>
      </c>
      <c r="B618" s="28">
        <v>44600</v>
      </c>
      <c r="C618" s="51" t="s">
        <v>2512</v>
      </c>
      <c r="D618" s="52" t="s">
        <v>1100</v>
      </c>
      <c r="E618" s="29"/>
      <c r="F618" s="35">
        <v>157</v>
      </c>
      <c r="G618" s="35"/>
      <c r="H618" s="30"/>
      <c r="I618" s="43"/>
      <c r="J618" s="29"/>
      <c r="M618" s="29"/>
      <c r="N618" s="43" t="s">
        <v>688</v>
      </c>
      <c r="O618" s="140"/>
      <c r="P618" s="31">
        <f t="shared" si="2"/>
        <v>817.47000000003027</v>
      </c>
      <c r="Q618" s="31">
        <f>SUBTOTAL(9,$F$2:F618)</f>
        <v>392966.81</v>
      </c>
      <c r="R618" s="31">
        <f>SUBTOTAL(9,$G$2:G618)</f>
        <v>393784.28</v>
      </c>
    </row>
    <row r="619" spans="1:18" ht="15.75" customHeight="1">
      <c r="A619" s="44">
        <v>277</v>
      </c>
      <c r="B619" s="28">
        <v>44600</v>
      </c>
      <c r="C619" s="51" t="s">
        <v>2513</v>
      </c>
      <c r="D619" s="52" t="s">
        <v>1100</v>
      </c>
      <c r="E619" s="29"/>
      <c r="F619" s="35">
        <v>65</v>
      </c>
      <c r="G619" s="35"/>
      <c r="H619" s="30"/>
      <c r="I619" s="43"/>
      <c r="J619" s="29"/>
      <c r="M619" s="29"/>
      <c r="N619" s="43" t="s">
        <v>688</v>
      </c>
      <c r="O619" s="140"/>
      <c r="P619" s="31">
        <f t="shared" si="2"/>
        <v>752.47000000003027</v>
      </c>
      <c r="Q619" s="31">
        <f>SUBTOTAL(9,$F$2:F619)</f>
        <v>393031.81</v>
      </c>
      <c r="R619" s="31">
        <f>SUBTOTAL(9,$G$2:G619)</f>
        <v>393784.28</v>
      </c>
    </row>
    <row r="620" spans="1:18" ht="15.75" customHeight="1">
      <c r="A620" s="44">
        <v>277</v>
      </c>
      <c r="B620" s="28">
        <v>44602</v>
      </c>
      <c r="C620" s="52" t="s">
        <v>4902</v>
      </c>
      <c r="D620" s="52"/>
      <c r="E620" s="29"/>
      <c r="F620" s="35"/>
      <c r="G620" s="35"/>
      <c r="H620" s="30">
        <v>-1055.3399999999999</v>
      </c>
      <c r="I620" s="43"/>
      <c r="J620" s="29"/>
      <c r="M620" s="29"/>
      <c r="N620" s="43" t="s">
        <v>688</v>
      </c>
      <c r="O620" s="140"/>
      <c r="P620" s="31">
        <f t="shared" si="2"/>
        <v>752.47000000003027</v>
      </c>
      <c r="Q620" s="31">
        <f>SUBTOTAL(9,$F$2:F620)</f>
        <v>393031.81</v>
      </c>
      <c r="R620" s="31">
        <f>SUBTOTAL(9,$G$2:G620)</f>
        <v>393784.28</v>
      </c>
    </row>
    <row r="621" spans="1:18" ht="15.75" customHeight="1">
      <c r="A621" s="44">
        <v>277</v>
      </c>
      <c r="B621" s="28">
        <v>44614</v>
      </c>
      <c r="C621" s="52" t="s">
        <v>4903</v>
      </c>
      <c r="D621" s="52"/>
      <c r="E621" s="29"/>
      <c r="F621" s="35">
        <v>726</v>
      </c>
      <c r="G621" s="35"/>
      <c r="H621" s="30"/>
      <c r="I621" s="43" t="s">
        <v>91</v>
      </c>
      <c r="J621" s="29"/>
      <c r="K621" s="51" t="s">
        <v>3526</v>
      </c>
      <c r="L621" s="9">
        <v>2444</v>
      </c>
      <c r="M621" s="29"/>
      <c r="N621" s="43" t="s">
        <v>688</v>
      </c>
      <c r="O621" s="140"/>
      <c r="P621" s="31">
        <f t="shared" si="2"/>
        <v>26.470000000030268</v>
      </c>
      <c r="Q621" s="31">
        <f>SUBTOTAL(9,$F$2:F621)</f>
        <v>393757.81</v>
      </c>
      <c r="R621" s="31">
        <f>SUBTOTAL(9,$G$2:G621)</f>
        <v>393784.28</v>
      </c>
    </row>
    <row r="622" spans="1:18" ht="15.75" customHeight="1">
      <c r="A622" s="43">
        <v>277</v>
      </c>
      <c r="B622" s="142">
        <v>44620</v>
      </c>
      <c r="C622" s="29" t="s">
        <v>1845</v>
      </c>
      <c r="D622" s="163"/>
      <c r="E622" s="29"/>
      <c r="F622" s="35">
        <v>30</v>
      </c>
      <c r="G622" s="35"/>
      <c r="H622" s="30"/>
      <c r="I622" s="42"/>
      <c r="J622" s="147"/>
      <c r="K622" s="147"/>
      <c r="L622" s="29"/>
      <c r="M622" s="29"/>
      <c r="N622" s="43" t="s">
        <v>688</v>
      </c>
      <c r="O622" s="140"/>
      <c r="P622" s="31">
        <f t="shared" si="2"/>
        <v>-3.529999999969732</v>
      </c>
      <c r="Q622" s="31">
        <f>SUBTOTAL(9,$F$2:F622)</f>
        <v>393787.81</v>
      </c>
      <c r="R622" s="31">
        <f>SUBTOTAL(9,$G$2:G622)</f>
        <v>393784.28</v>
      </c>
    </row>
    <row r="623" spans="1:18" ht="15.75" customHeight="1">
      <c r="A623" s="44">
        <v>277</v>
      </c>
      <c r="B623" s="28">
        <v>44620</v>
      </c>
      <c r="C623" s="52" t="s">
        <v>4896</v>
      </c>
      <c r="D623" s="52"/>
      <c r="E623" s="29"/>
      <c r="F623" s="35">
        <v>192.83</v>
      </c>
      <c r="G623" s="35"/>
      <c r="H623" s="30"/>
      <c r="I623" s="43"/>
      <c r="J623" s="29"/>
      <c r="K623" s="51" t="s">
        <v>985</v>
      </c>
      <c r="M623" s="29"/>
      <c r="N623" s="43" t="s">
        <v>688</v>
      </c>
      <c r="O623" s="140"/>
      <c r="P623" s="31">
        <f t="shared" si="2"/>
        <v>-196.35999999998603</v>
      </c>
      <c r="Q623" s="31">
        <f>SUBTOTAL(9,$F$2:F623)</f>
        <v>393980.64</v>
      </c>
      <c r="R623" s="31">
        <f>SUBTOTAL(9,$G$2:G623)</f>
        <v>393784.28</v>
      </c>
    </row>
    <row r="624" spans="1:18" ht="15.75" customHeight="1">
      <c r="A624" s="44">
        <v>277</v>
      </c>
      <c r="B624" s="28">
        <v>44620</v>
      </c>
      <c r="C624" s="52" t="s">
        <v>2460</v>
      </c>
      <c r="D624" s="52"/>
      <c r="E624" s="29"/>
      <c r="F624" s="35"/>
      <c r="G624" s="35"/>
      <c r="H624" s="30">
        <v>69.900000000000006</v>
      </c>
      <c r="I624" s="43"/>
      <c r="J624" s="29"/>
      <c r="K624" s="9" t="s">
        <v>2460</v>
      </c>
      <c r="L624" s="9">
        <v>977488</v>
      </c>
      <c r="M624" s="29"/>
      <c r="N624" s="43" t="s">
        <v>688</v>
      </c>
      <c r="O624" s="140"/>
      <c r="P624" s="31">
        <f t="shared" si="2"/>
        <v>-196.35999999998603</v>
      </c>
      <c r="Q624" s="31">
        <f>SUBTOTAL(9,$F$2:F624)</f>
        <v>393980.64</v>
      </c>
      <c r="R624" s="31">
        <f>SUBTOTAL(9,$G$2:G624)</f>
        <v>393784.28</v>
      </c>
    </row>
    <row r="625" spans="1:18" ht="15.75" customHeight="1">
      <c r="A625" s="44">
        <v>277</v>
      </c>
      <c r="B625" s="28">
        <v>44621</v>
      </c>
      <c r="C625" s="52" t="s">
        <v>4904</v>
      </c>
      <c r="D625" s="52"/>
      <c r="E625" s="29"/>
      <c r="F625" s="14"/>
      <c r="G625" s="35"/>
      <c r="H625" s="30">
        <v>70.92</v>
      </c>
      <c r="I625" s="43"/>
      <c r="J625" s="29"/>
      <c r="K625" s="9" t="s">
        <v>451</v>
      </c>
      <c r="L625" s="9">
        <v>2655965</v>
      </c>
      <c r="M625" s="29"/>
      <c r="N625" s="43" t="s">
        <v>688</v>
      </c>
      <c r="O625" s="140"/>
      <c r="P625" s="31">
        <f t="shared" si="2"/>
        <v>-196.35999999998603</v>
      </c>
      <c r="Q625" s="31">
        <f>SUBTOTAL(9,$F$2:F625)</f>
        <v>393980.64</v>
      </c>
      <c r="R625" s="31">
        <f>SUBTOTAL(9,$G$2:G625)</f>
        <v>393784.28</v>
      </c>
    </row>
    <row r="626" spans="1:18" ht="15.75" customHeight="1">
      <c r="A626" s="44">
        <v>277</v>
      </c>
      <c r="B626" s="28">
        <v>44627</v>
      </c>
      <c r="C626" s="52" t="s">
        <v>4905</v>
      </c>
      <c r="D626" s="52"/>
      <c r="E626" s="29"/>
      <c r="F626" s="35">
        <v>1300</v>
      </c>
      <c r="G626" s="35"/>
      <c r="H626" s="30"/>
      <c r="I626" s="43"/>
      <c r="J626" s="29"/>
      <c r="K626" s="51" t="s">
        <v>575</v>
      </c>
      <c r="M626" s="29"/>
      <c r="N626" s="43" t="s">
        <v>688</v>
      </c>
      <c r="O626" s="140"/>
      <c r="P626" s="31">
        <f t="shared" si="2"/>
        <v>-1496.359999999986</v>
      </c>
      <c r="Q626" s="31">
        <f>SUBTOTAL(9,$F$2:F626)</f>
        <v>395280.64000000001</v>
      </c>
      <c r="R626" s="31">
        <f>SUBTOTAL(9,$G$2:G626)</f>
        <v>393784.28</v>
      </c>
    </row>
    <row r="627" spans="1:18" ht="15.75" customHeight="1">
      <c r="A627" s="44">
        <v>277</v>
      </c>
      <c r="B627" s="28">
        <v>44628</v>
      </c>
      <c r="C627" s="52" t="s">
        <v>4906</v>
      </c>
      <c r="D627" s="52"/>
      <c r="E627" s="29"/>
      <c r="F627" s="35"/>
      <c r="G627" s="35"/>
      <c r="H627" s="30">
        <v>374.9</v>
      </c>
      <c r="I627" s="43"/>
      <c r="J627" s="29"/>
      <c r="K627" s="51" t="s">
        <v>949</v>
      </c>
      <c r="M627" s="29"/>
      <c r="N627" s="43" t="s">
        <v>688</v>
      </c>
      <c r="O627" s="140">
        <v>44650</v>
      </c>
      <c r="P627" s="31">
        <f t="shared" si="2"/>
        <v>-1496.359999999986</v>
      </c>
      <c r="Q627" s="31">
        <f>SUBTOTAL(9,$F$2:F627)</f>
        <v>395280.64000000001</v>
      </c>
      <c r="R627" s="31">
        <f>SUBTOTAL(9,$G$2:G627)</f>
        <v>393784.28</v>
      </c>
    </row>
    <row r="628" spans="1:18" ht="15.75" customHeight="1">
      <c r="A628" s="44">
        <v>277</v>
      </c>
      <c r="B628" s="28">
        <v>44629</v>
      </c>
      <c r="C628" s="153" t="s">
        <v>4908</v>
      </c>
      <c r="D628" s="52"/>
      <c r="E628" s="29"/>
      <c r="F628" s="35">
        <v>550</v>
      </c>
      <c r="G628" s="35"/>
      <c r="H628" s="30"/>
      <c r="I628" s="43"/>
      <c r="J628" s="29"/>
      <c r="K628" s="51" t="s">
        <v>4909</v>
      </c>
      <c r="L628" s="9">
        <v>22550000127</v>
      </c>
      <c r="M628" s="29"/>
      <c r="N628" s="43" t="s">
        <v>688</v>
      </c>
      <c r="O628" s="140"/>
      <c r="P628" s="31">
        <f t="shared" si="2"/>
        <v>-2046.359999999986</v>
      </c>
      <c r="Q628" s="31">
        <f>SUBTOTAL(9,$F$2:F628)</f>
        <v>395830.64</v>
      </c>
      <c r="R628" s="31">
        <f>SUBTOTAL(9,$G$2:G628)</f>
        <v>393784.28</v>
      </c>
    </row>
    <row r="629" spans="1:18" ht="15.75" customHeight="1">
      <c r="A629" s="44">
        <v>277</v>
      </c>
      <c r="B629" s="28">
        <v>44640</v>
      </c>
      <c r="C629" s="52" t="s">
        <v>3533</v>
      </c>
      <c r="D629" s="52"/>
      <c r="E629" s="29"/>
      <c r="F629" s="35"/>
      <c r="G629" s="35"/>
      <c r="H629" s="30">
        <v>1317.5</v>
      </c>
      <c r="I629" s="43"/>
      <c r="J629" s="29"/>
      <c r="K629" s="51" t="s">
        <v>29</v>
      </c>
      <c r="L629" s="539"/>
      <c r="M629" s="29"/>
      <c r="N629" s="43" t="s">
        <v>688</v>
      </c>
      <c r="O629" s="140"/>
      <c r="P629" s="31">
        <f t="shared" si="2"/>
        <v>-2046.359999999986</v>
      </c>
      <c r="Q629" s="31">
        <f>SUBTOTAL(9,$F$2:F629)</f>
        <v>395830.64</v>
      </c>
      <c r="R629" s="31">
        <f>SUBTOTAL(9,$G$2:G629)</f>
        <v>393784.28</v>
      </c>
    </row>
    <row r="630" spans="1:18" ht="15.75" customHeight="1">
      <c r="A630" s="44">
        <v>277</v>
      </c>
      <c r="B630" s="28">
        <v>44650</v>
      </c>
      <c r="C630" s="52" t="s">
        <v>4896</v>
      </c>
      <c r="D630" s="52"/>
      <c r="E630" s="29"/>
      <c r="F630" s="35">
        <v>194.14</v>
      </c>
      <c r="G630" s="35"/>
      <c r="H630" s="30"/>
      <c r="I630" s="43"/>
      <c r="J630" s="29"/>
      <c r="K630" s="51" t="s">
        <v>985</v>
      </c>
      <c r="L630" s="9">
        <v>498026</v>
      </c>
      <c r="M630" s="29"/>
      <c r="N630" s="43" t="s">
        <v>688</v>
      </c>
      <c r="O630" s="140"/>
      <c r="P630" s="31">
        <f t="shared" si="2"/>
        <v>-2240.5</v>
      </c>
      <c r="Q630" s="31">
        <f>SUBTOTAL(9,$F$2:F630)</f>
        <v>396024.78</v>
      </c>
      <c r="R630" s="31">
        <f>SUBTOTAL(9,$G$2:G630)</f>
        <v>393784.28</v>
      </c>
    </row>
    <row r="631" spans="1:18" ht="15.75" customHeight="1">
      <c r="A631" s="44">
        <v>277</v>
      </c>
      <c r="B631" s="28">
        <v>44650</v>
      </c>
      <c r="C631" s="52" t="s">
        <v>962</v>
      </c>
      <c r="D631" s="52"/>
      <c r="E631" s="29"/>
      <c r="F631" s="35"/>
      <c r="G631" s="35">
        <v>6000</v>
      </c>
      <c r="H631" s="30"/>
      <c r="I631" s="43"/>
      <c r="J631" s="29"/>
      <c r="K631" s="539"/>
      <c r="L631" s="539"/>
      <c r="M631" s="29"/>
      <c r="N631" s="43" t="s">
        <v>688</v>
      </c>
      <c r="O631" s="140"/>
      <c r="P631" s="31">
        <f t="shared" si="2"/>
        <v>3759.5</v>
      </c>
      <c r="Q631" s="31">
        <f>SUBTOTAL(9,$F$2:F631)</f>
        <v>396024.78</v>
      </c>
      <c r="R631" s="31">
        <f>SUBTOTAL(9,$G$2:G631)</f>
        <v>399784.28</v>
      </c>
    </row>
    <row r="632" spans="1:18" ht="15.75" customHeight="1">
      <c r="A632" s="44">
        <v>277</v>
      </c>
      <c r="B632" s="28">
        <v>44651</v>
      </c>
      <c r="C632" s="52" t="s">
        <v>2460</v>
      </c>
      <c r="D632" s="52"/>
      <c r="E632" s="29"/>
      <c r="F632" s="35"/>
      <c r="G632" s="35"/>
      <c r="H632" s="30">
        <v>69.900000000000006</v>
      </c>
      <c r="I632" s="43"/>
      <c r="J632" s="29"/>
      <c r="K632" s="9" t="s">
        <v>2460</v>
      </c>
      <c r="L632" s="9">
        <v>1694363</v>
      </c>
      <c r="M632" s="29"/>
      <c r="N632" s="43" t="s">
        <v>688</v>
      </c>
      <c r="O632" s="140"/>
      <c r="P632" s="31">
        <f t="shared" si="2"/>
        <v>3759.5</v>
      </c>
      <c r="Q632" s="31">
        <f>SUBTOTAL(9,$F$2:F632)</f>
        <v>396024.78</v>
      </c>
      <c r="R632" s="31">
        <f>SUBTOTAL(9,$G$2:G632)</f>
        <v>399784.28</v>
      </c>
    </row>
    <row r="633" spans="1:18" ht="15.75" customHeight="1">
      <c r="A633" s="13">
        <v>277</v>
      </c>
      <c r="B633" s="62">
        <v>44655</v>
      </c>
      <c r="C633" s="111" t="s">
        <v>1040</v>
      </c>
      <c r="D633" s="111"/>
      <c r="E633" s="539"/>
      <c r="F633" s="14"/>
      <c r="G633" s="14">
        <v>4000</v>
      </c>
      <c r="H633" s="32"/>
      <c r="I633" s="13"/>
      <c r="J633" s="13"/>
      <c r="K633" s="539"/>
      <c r="L633" s="539"/>
      <c r="M633" s="539"/>
      <c r="N633" s="43" t="s">
        <v>688</v>
      </c>
      <c r="O633" s="140"/>
      <c r="P633" s="31">
        <f t="shared" si="2"/>
        <v>7759.5</v>
      </c>
      <c r="Q633" s="31">
        <f>SUBTOTAL(9,$F$2:F633)</f>
        <v>396024.78</v>
      </c>
      <c r="R633" s="31">
        <f>SUBTOTAL(9,$G$2:G633)</f>
        <v>403784.28</v>
      </c>
    </row>
    <row r="634" spans="1:18" ht="15.75" customHeight="1">
      <c r="A634" s="538">
        <v>277</v>
      </c>
      <c r="B634" s="28">
        <v>44657</v>
      </c>
      <c r="C634" s="52" t="s">
        <v>4910</v>
      </c>
      <c r="D634" s="52"/>
      <c r="E634" s="29"/>
      <c r="F634" s="35"/>
      <c r="G634" s="35"/>
      <c r="H634" s="30">
        <v>-874.19</v>
      </c>
      <c r="I634" s="43"/>
      <c r="J634" s="29"/>
      <c r="K634" s="43" t="s">
        <v>793</v>
      </c>
      <c r="L634" s="9">
        <v>18645</v>
      </c>
      <c r="M634" s="29"/>
      <c r="N634" s="43" t="s">
        <v>688</v>
      </c>
      <c r="O634" s="140"/>
      <c r="P634" s="31">
        <f t="shared" si="2"/>
        <v>7759.5</v>
      </c>
      <c r="Q634" s="31">
        <f>SUBTOTAL(9,$F$2:F634)</f>
        <v>396024.78</v>
      </c>
      <c r="R634" s="31">
        <f>SUBTOTAL(9,$G$2:G634)</f>
        <v>403784.28</v>
      </c>
    </row>
    <row r="635" spans="1:18" ht="15.75" customHeight="1">
      <c r="A635" s="44">
        <v>277</v>
      </c>
      <c r="B635" s="28">
        <v>44659</v>
      </c>
      <c r="C635" s="52" t="s">
        <v>4907</v>
      </c>
      <c r="D635" s="52"/>
      <c r="E635" s="29"/>
      <c r="F635" s="35"/>
      <c r="G635" s="35"/>
      <c r="H635" s="30">
        <v>-25</v>
      </c>
      <c r="I635" s="43"/>
      <c r="J635" s="29"/>
      <c r="K635" s="9" t="s">
        <v>968</v>
      </c>
      <c r="L635" s="539"/>
      <c r="M635" s="29"/>
      <c r="N635" s="43" t="s">
        <v>688</v>
      </c>
      <c r="O635" s="140"/>
      <c r="P635" s="31">
        <f t="shared" si="2"/>
        <v>7759.5</v>
      </c>
      <c r="Q635" s="31">
        <f>SUBTOTAL(9,$F$2:F635)</f>
        <v>396024.78</v>
      </c>
      <c r="R635" s="31">
        <f>SUBTOTAL(9,$G$2:G635)</f>
        <v>403784.28</v>
      </c>
    </row>
    <row r="636" spans="1:18" ht="15.75" customHeight="1">
      <c r="A636" s="44">
        <v>277</v>
      </c>
      <c r="B636" s="28">
        <v>44661</v>
      </c>
      <c r="C636" s="48" t="s">
        <v>1817</v>
      </c>
      <c r="D636" s="52" t="s">
        <v>575</v>
      </c>
      <c r="E636" s="29"/>
      <c r="F636" s="35">
        <v>250</v>
      </c>
      <c r="G636" s="35"/>
      <c r="H636" s="30"/>
      <c r="I636" s="43"/>
      <c r="J636" s="29"/>
      <c r="M636" s="29"/>
      <c r="N636" s="43" t="s">
        <v>688</v>
      </c>
      <c r="O636" s="140"/>
      <c r="P636" s="31">
        <f t="shared" si="2"/>
        <v>7509.5</v>
      </c>
      <c r="Q636" s="31">
        <f>SUBTOTAL(9,$F$2:F636)</f>
        <v>396274.78</v>
      </c>
      <c r="R636" s="31">
        <f>SUBTOTAL(9,$G$2:G636)</f>
        <v>403784.28</v>
      </c>
    </row>
    <row r="637" spans="1:18" ht="15.75" customHeight="1">
      <c r="A637" s="44">
        <v>277</v>
      </c>
      <c r="B637" s="28">
        <v>44669</v>
      </c>
      <c r="C637" s="52" t="s">
        <v>4911</v>
      </c>
      <c r="D637" s="52"/>
      <c r="E637" s="29"/>
      <c r="F637" s="35">
        <v>2296</v>
      </c>
      <c r="G637" s="35"/>
      <c r="H637" s="30"/>
      <c r="I637" s="43"/>
      <c r="J637" s="29"/>
      <c r="K637" s="51" t="s">
        <v>791</v>
      </c>
      <c r="L637" s="9">
        <v>338</v>
      </c>
      <c r="M637" s="29"/>
      <c r="N637" s="43" t="s">
        <v>688</v>
      </c>
      <c r="O637" s="140"/>
      <c r="P637" s="31">
        <f t="shared" si="2"/>
        <v>5213.5</v>
      </c>
      <c r="Q637" s="31">
        <f>SUBTOTAL(9,$F$2:F637)</f>
        <v>398570.78</v>
      </c>
      <c r="R637" s="31">
        <f>SUBTOTAL(9,$G$2:G637)</f>
        <v>403784.28</v>
      </c>
    </row>
    <row r="638" spans="1:18" ht="15.75" customHeight="1">
      <c r="A638" s="44">
        <v>277</v>
      </c>
      <c r="B638" s="28">
        <v>44679</v>
      </c>
      <c r="C638" s="52" t="s">
        <v>4912</v>
      </c>
      <c r="D638" s="52"/>
      <c r="E638" s="29"/>
      <c r="F638" s="35">
        <v>75</v>
      </c>
      <c r="G638" s="35"/>
      <c r="H638" s="30"/>
      <c r="I638" s="43" t="s">
        <v>91</v>
      </c>
      <c r="J638" s="29"/>
      <c r="K638" s="9" t="s">
        <v>2370</v>
      </c>
      <c r="M638" s="29"/>
      <c r="N638" s="43" t="s">
        <v>688</v>
      </c>
      <c r="O638" s="140"/>
      <c r="P638" s="31">
        <f t="shared" si="2"/>
        <v>5138.5</v>
      </c>
      <c r="Q638" s="31">
        <f>SUBTOTAL(9,$F$2:F638)</f>
        <v>398645.78</v>
      </c>
      <c r="R638" s="31">
        <f>SUBTOTAL(9,$G$2:G638)</f>
        <v>403784.28</v>
      </c>
    </row>
    <row r="639" spans="1:18" ht="15.75" customHeight="1">
      <c r="A639" s="44">
        <v>277</v>
      </c>
      <c r="B639" s="28">
        <v>44681</v>
      </c>
      <c r="C639" s="52" t="s">
        <v>2460</v>
      </c>
      <c r="D639" s="52"/>
      <c r="E639" s="29"/>
      <c r="F639" s="35"/>
      <c r="G639" s="35"/>
      <c r="H639" s="30">
        <v>72.27</v>
      </c>
      <c r="I639" s="43"/>
      <c r="J639" s="29"/>
      <c r="K639" s="9" t="s">
        <v>2460</v>
      </c>
      <c r="L639" s="9">
        <v>2406587</v>
      </c>
      <c r="M639" s="29"/>
      <c r="N639" s="43" t="s">
        <v>688</v>
      </c>
      <c r="O639" s="140"/>
      <c r="P639" s="31">
        <f t="shared" si="2"/>
        <v>5138.5</v>
      </c>
      <c r="Q639" s="31">
        <f>SUBTOTAL(9,$F$2:F639)</f>
        <v>398645.78</v>
      </c>
      <c r="R639" s="31">
        <f>SUBTOTAL(9,$G$2:G639)</f>
        <v>403784.28</v>
      </c>
    </row>
    <row r="640" spans="1:18" ht="15.75" customHeight="1">
      <c r="A640" s="44">
        <v>277</v>
      </c>
      <c r="B640" s="28">
        <v>44682</v>
      </c>
      <c r="C640" s="52" t="s">
        <v>1117</v>
      </c>
      <c r="D640" s="52"/>
      <c r="E640" s="29"/>
      <c r="F640" s="35">
        <v>796</v>
      </c>
      <c r="G640" s="35"/>
      <c r="H640" s="30"/>
      <c r="I640" s="43"/>
      <c r="J640" s="29"/>
      <c r="K640" s="51" t="s">
        <v>1074</v>
      </c>
      <c r="L640" s="9">
        <v>2206</v>
      </c>
      <c r="M640" s="29"/>
      <c r="N640" s="43" t="s">
        <v>688</v>
      </c>
      <c r="O640" s="140"/>
      <c r="P640" s="31">
        <f t="shared" si="2"/>
        <v>4342.5</v>
      </c>
      <c r="Q640" s="31">
        <f>SUBTOTAL(9,$F$2:F640)</f>
        <v>399441.78</v>
      </c>
      <c r="R640" s="31">
        <f>SUBTOTAL(9,$G$2:G640)</f>
        <v>403784.28</v>
      </c>
    </row>
    <row r="641" spans="1:18" ht="15.75" customHeight="1">
      <c r="A641" s="44">
        <v>277</v>
      </c>
      <c r="B641" s="28">
        <v>44683</v>
      </c>
      <c r="C641" s="52" t="s">
        <v>1117</v>
      </c>
      <c r="D641" s="52" t="s">
        <v>1100</v>
      </c>
      <c r="E641" s="29"/>
      <c r="F641" s="35">
        <v>391</v>
      </c>
      <c r="G641" s="35"/>
      <c r="H641" s="30"/>
      <c r="I641" s="43"/>
      <c r="J641" s="29"/>
      <c r="M641" s="29"/>
      <c r="N641" s="43" t="s">
        <v>688</v>
      </c>
      <c r="O641" s="140"/>
      <c r="P641" s="31">
        <f t="shared" si="2"/>
        <v>3951.5</v>
      </c>
      <c r="Q641" s="31">
        <f>SUBTOTAL(9,$F$2:F641)</f>
        <v>399832.78</v>
      </c>
      <c r="R641" s="31">
        <f>SUBTOTAL(9,$G$2:G641)</f>
        <v>403784.28</v>
      </c>
    </row>
    <row r="642" spans="1:18" ht="15.75" customHeight="1">
      <c r="A642" s="44">
        <v>277</v>
      </c>
      <c r="B642" s="28">
        <v>44683</v>
      </c>
      <c r="C642" s="51" t="s">
        <v>1773</v>
      </c>
      <c r="D642" s="52" t="s">
        <v>1100</v>
      </c>
      <c r="E642" s="29"/>
      <c r="F642" s="35">
        <v>74</v>
      </c>
      <c r="G642" s="35"/>
      <c r="H642" s="30"/>
      <c r="I642" s="43"/>
      <c r="J642" s="29"/>
      <c r="M642" s="29"/>
      <c r="N642" s="43" t="s">
        <v>688</v>
      </c>
      <c r="O642" s="140"/>
      <c r="P642" s="31">
        <f t="shared" si="2"/>
        <v>3877.5</v>
      </c>
      <c r="Q642" s="31">
        <f>SUBTOTAL(9,$F$2:F642)</f>
        <v>399906.78</v>
      </c>
      <c r="R642" s="31">
        <f>SUBTOTAL(9,$G$2:G642)</f>
        <v>403784.28</v>
      </c>
    </row>
    <row r="643" spans="1:18" ht="15.75" customHeight="1">
      <c r="A643" s="44">
        <v>277</v>
      </c>
      <c r="B643" s="28">
        <v>44683</v>
      </c>
      <c r="C643" s="51" t="s">
        <v>1774</v>
      </c>
      <c r="D643" s="52" t="s">
        <v>1100</v>
      </c>
      <c r="E643" s="29"/>
      <c r="F643" s="35">
        <v>29</v>
      </c>
      <c r="G643" s="35"/>
      <c r="H643" s="30"/>
      <c r="I643" s="43"/>
      <c r="J643" s="29"/>
      <c r="M643" s="29"/>
      <c r="N643" s="43" t="s">
        <v>688</v>
      </c>
      <c r="O643" s="140"/>
      <c r="P643" s="31">
        <f t="shared" si="2"/>
        <v>3848.5</v>
      </c>
      <c r="Q643" s="31">
        <f>SUBTOTAL(9,$F$2:F643)</f>
        <v>399935.78</v>
      </c>
      <c r="R643" s="31">
        <f>SUBTOTAL(9,$G$2:G643)</f>
        <v>403784.28</v>
      </c>
    </row>
    <row r="644" spans="1:18" ht="15.75" customHeight="1">
      <c r="A644" s="44">
        <v>277</v>
      </c>
      <c r="B644" s="28">
        <v>44684</v>
      </c>
      <c r="C644" s="54" t="s">
        <v>4913</v>
      </c>
      <c r="D644" s="240" t="s">
        <v>4914</v>
      </c>
      <c r="E644" s="29"/>
      <c r="F644" s="35">
        <v>250</v>
      </c>
      <c r="G644" s="35"/>
      <c r="H644" s="30"/>
      <c r="I644" s="43"/>
      <c r="J644" s="29"/>
      <c r="M644" s="29"/>
      <c r="N644" s="43" t="s">
        <v>688</v>
      </c>
      <c r="O644" s="140"/>
      <c r="P644" s="31">
        <f t="shared" si="2"/>
        <v>3598.5</v>
      </c>
      <c r="Q644" s="31">
        <f>SUBTOTAL(9,$F$2:F644)</f>
        <v>400185.78</v>
      </c>
      <c r="R644" s="31">
        <f>SUBTOTAL(9,$G$2:G644)</f>
        <v>403784.28</v>
      </c>
    </row>
    <row r="645" spans="1:18" ht="15.75" customHeight="1">
      <c r="A645" s="44">
        <v>277</v>
      </c>
      <c r="B645" s="28">
        <v>44684</v>
      </c>
      <c r="C645" s="54" t="s">
        <v>4549</v>
      </c>
      <c r="D645" s="240" t="s">
        <v>4915</v>
      </c>
      <c r="E645" s="29"/>
      <c r="F645" s="35">
        <v>100</v>
      </c>
      <c r="G645" s="35"/>
      <c r="H645" s="30"/>
      <c r="I645" s="43"/>
      <c r="J645" s="29"/>
      <c r="M645" s="29"/>
      <c r="N645" s="43" t="s">
        <v>688</v>
      </c>
      <c r="O645" s="140"/>
      <c r="P645" s="31">
        <f t="shared" si="2"/>
        <v>3498.5</v>
      </c>
      <c r="Q645" s="31">
        <f>SUBTOTAL(9,$F$2:F645)</f>
        <v>400285.78</v>
      </c>
      <c r="R645" s="31">
        <f>SUBTOTAL(9,$G$2:G645)</f>
        <v>403784.28</v>
      </c>
    </row>
    <row r="646" spans="1:18" ht="15.75" customHeight="1">
      <c r="A646" s="44">
        <v>277</v>
      </c>
      <c r="B646" s="28">
        <v>44689</v>
      </c>
      <c r="C646" s="52" t="s">
        <v>4916</v>
      </c>
      <c r="D646" s="52"/>
      <c r="E646" s="29"/>
      <c r="F646" s="35"/>
      <c r="G646" s="35"/>
      <c r="H646" s="30">
        <v>171.69</v>
      </c>
      <c r="I646" s="43"/>
      <c r="J646" s="29"/>
      <c r="K646" s="9" t="s">
        <v>968</v>
      </c>
      <c r="M646" s="29"/>
      <c r="N646" s="43" t="s">
        <v>688</v>
      </c>
      <c r="O646" s="140"/>
      <c r="P646" s="31">
        <f t="shared" si="2"/>
        <v>3498.5</v>
      </c>
      <c r="Q646" s="31">
        <f>SUBTOTAL(9,$F$2:F646)</f>
        <v>400285.78</v>
      </c>
      <c r="R646" s="31">
        <f>SUBTOTAL(9,$G$2:G646)</f>
        <v>403784.28</v>
      </c>
    </row>
    <row r="647" spans="1:18" ht="15.75" customHeight="1">
      <c r="A647" s="44">
        <v>277</v>
      </c>
      <c r="B647" s="28">
        <v>44690</v>
      </c>
      <c r="C647" s="52" t="s">
        <v>4917</v>
      </c>
      <c r="D647" s="52"/>
      <c r="E647" s="29"/>
      <c r="F647" s="14"/>
      <c r="G647" s="35"/>
      <c r="H647" s="30">
        <v>42.08</v>
      </c>
      <c r="I647" s="43"/>
      <c r="J647" s="29"/>
      <c r="K647" s="9" t="s">
        <v>451</v>
      </c>
      <c r="M647" s="29"/>
      <c r="N647" s="43" t="s">
        <v>688</v>
      </c>
      <c r="O647" s="140"/>
      <c r="P647" s="31">
        <f t="shared" si="2"/>
        <v>3498.5</v>
      </c>
      <c r="Q647" s="31">
        <f>SUBTOTAL(9,$F$2:F647)</f>
        <v>400285.78</v>
      </c>
      <c r="R647" s="31">
        <f>SUBTOTAL(9,$G$2:G647)</f>
        <v>403784.28</v>
      </c>
    </row>
    <row r="648" spans="1:18" ht="15.75" customHeight="1">
      <c r="A648" s="44">
        <v>277</v>
      </c>
      <c r="B648" s="28">
        <v>44692</v>
      </c>
      <c r="C648" s="52" t="s">
        <v>4918</v>
      </c>
      <c r="D648" s="52"/>
      <c r="E648" s="29"/>
      <c r="F648" s="35">
        <v>40</v>
      </c>
      <c r="G648" s="35"/>
      <c r="H648" s="30"/>
      <c r="I648" s="43"/>
      <c r="J648" s="29"/>
      <c r="K648" s="9" t="s">
        <v>1056</v>
      </c>
      <c r="L648" s="9">
        <v>971783</v>
      </c>
      <c r="M648" s="29"/>
      <c r="N648" s="43" t="s">
        <v>688</v>
      </c>
      <c r="O648" s="140"/>
      <c r="P648" s="31">
        <f t="shared" si="2"/>
        <v>3458.5</v>
      </c>
      <c r="Q648" s="31">
        <f>SUBTOTAL(9,$F$2:F648)</f>
        <v>400325.78</v>
      </c>
      <c r="R648" s="31">
        <f>SUBTOTAL(9,$G$2:G648)</f>
        <v>403784.28</v>
      </c>
    </row>
    <row r="649" spans="1:18" ht="15.75" customHeight="1">
      <c r="A649" s="44">
        <v>277</v>
      </c>
      <c r="B649" s="28">
        <v>44696</v>
      </c>
      <c r="C649" s="52" t="s">
        <v>4919</v>
      </c>
      <c r="D649" s="52"/>
      <c r="E649" s="29"/>
      <c r="F649" s="35">
        <v>5150</v>
      </c>
      <c r="G649" s="35"/>
      <c r="H649" s="30"/>
      <c r="I649" s="43" t="s">
        <v>89</v>
      </c>
      <c r="J649" s="29"/>
      <c r="K649" s="51" t="s">
        <v>3075</v>
      </c>
      <c r="M649" s="29"/>
      <c r="N649" s="43" t="s">
        <v>688</v>
      </c>
      <c r="O649" s="140"/>
      <c r="P649" s="31">
        <f t="shared" si="2"/>
        <v>-1691.5</v>
      </c>
      <c r="Q649" s="31">
        <f>SUBTOTAL(9,$F$2:F649)</f>
        <v>405475.78</v>
      </c>
      <c r="R649" s="31">
        <f>SUBTOTAL(9,$G$2:G649)</f>
        <v>403784.28</v>
      </c>
    </row>
    <row r="650" spans="1:18" ht="15.75" customHeight="1">
      <c r="A650" s="44">
        <v>277</v>
      </c>
      <c r="B650" s="28">
        <v>44698</v>
      </c>
      <c r="C650" s="52" t="s">
        <v>705</v>
      </c>
      <c r="D650" s="52"/>
      <c r="E650" s="29"/>
      <c r="F650" s="35">
        <v>73.7</v>
      </c>
      <c r="G650" s="35"/>
      <c r="H650" s="30"/>
      <c r="I650" s="43"/>
      <c r="J650" s="29"/>
      <c r="K650" s="9" t="s">
        <v>166</v>
      </c>
      <c r="L650" s="9">
        <v>1230647</v>
      </c>
      <c r="M650" s="29"/>
      <c r="N650" s="43" t="s">
        <v>688</v>
      </c>
      <c r="O650" s="140"/>
      <c r="P650" s="31">
        <f t="shared" si="2"/>
        <v>-1765.2000000000116</v>
      </c>
      <c r="Q650" s="31">
        <f>SUBTOTAL(9,$F$2:F650)</f>
        <v>405549.48000000004</v>
      </c>
      <c r="R650" s="31">
        <f>SUBTOTAL(9,$G$2:G650)</f>
        <v>403784.28</v>
      </c>
    </row>
    <row r="651" spans="1:18" ht="15.75" customHeight="1">
      <c r="A651" s="43">
        <v>277</v>
      </c>
      <c r="B651" s="28">
        <v>44708</v>
      </c>
      <c r="C651" s="52" t="s">
        <v>962</v>
      </c>
      <c r="D651" s="52" t="s">
        <v>4920</v>
      </c>
      <c r="E651" s="43"/>
      <c r="F651" s="30"/>
      <c r="G651" s="120">
        <v>15500</v>
      </c>
      <c r="H651" s="30"/>
      <c r="I651" s="42"/>
      <c r="J651" s="43"/>
      <c r="K651" s="43" t="s">
        <v>4921</v>
      </c>
      <c r="L651" s="43"/>
      <c r="M651" s="43"/>
      <c r="N651" s="43" t="s">
        <v>688</v>
      </c>
      <c r="O651" s="140"/>
      <c r="P651" s="31">
        <f t="shared" si="2"/>
        <v>13734.799999999988</v>
      </c>
      <c r="Q651" s="31">
        <f>SUBTOTAL(9,$F$2:F651)</f>
        <v>405549.48000000004</v>
      </c>
      <c r="R651" s="31">
        <f>SUBTOTAL(9,$G$2:G651)</f>
        <v>419284.28</v>
      </c>
    </row>
    <row r="652" spans="1:18" ht="15.75" customHeight="1">
      <c r="A652" s="44">
        <v>277</v>
      </c>
      <c r="B652" s="28">
        <v>44711</v>
      </c>
      <c r="C652" s="52" t="s">
        <v>4896</v>
      </c>
      <c r="D652" s="52"/>
      <c r="E652" s="29"/>
      <c r="F652" s="35">
        <v>393.33</v>
      </c>
      <c r="G652" s="35"/>
      <c r="H652" s="30"/>
      <c r="I652" s="43" t="s">
        <v>89</v>
      </c>
      <c r="J652" s="29"/>
      <c r="K652" s="51" t="s">
        <v>985</v>
      </c>
      <c r="M652" s="29"/>
      <c r="N652" s="43" t="s">
        <v>688</v>
      </c>
      <c r="O652" s="140"/>
      <c r="P652" s="31">
        <f t="shared" si="2"/>
        <v>13341.469999999972</v>
      </c>
      <c r="Q652" s="31">
        <f>SUBTOTAL(9,$F$2:F652)</f>
        <v>405942.81000000006</v>
      </c>
      <c r="R652" s="31">
        <f>SUBTOTAL(9,$G$2:G652)</f>
        <v>419284.28</v>
      </c>
    </row>
    <row r="653" spans="1:18" ht="15.75" customHeight="1">
      <c r="A653" s="44">
        <v>277</v>
      </c>
      <c r="B653" s="28">
        <v>44712</v>
      </c>
      <c r="C653" s="52" t="s">
        <v>2460</v>
      </c>
      <c r="D653" s="52"/>
      <c r="E653" s="29"/>
      <c r="F653" s="35"/>
      <c r="G653" s="35"/>
      <c r="H653" s="30">
        <v>69.900000000000006</v>
      </c>
      <c r="I653" s="43"/>
      <c r="J653" s="29"/>
      <c r="K653" s="9" t="s">
        <v>2460</v>
      </c>
      <c r="L653" s="9">
        <v>3097755</v>
      </c>
      <c r="M653" s="29"/>
      <c r="N653" s="43" t="s">
        <v>688</v>
      </c>
      <c r="O653" s="140"/>
      <c r="P653" s="31">
        <f t="shared" si="2"/>
        <v>13341.469999999972</v>
      </c>
      <c r="Q653" s="31">
        <f>SUBTOTAL(9,$F$2:F653)</f>
        <v>405942.81000000006</v>
      </c>
      <c r="R653" s="31">
        <f>SUBTOTAL(9,$G$2:G653)</f>
        <v>419284.28</v>
      </c>
    </row>
    <row r="654" spans="1:18" ht="15.75" customHeight="1">
      <c r="A654" s="44">
        <v>277</v>
      </c>
      <c r="B654" s="28">
        <v>44714</v>
      </c>
      <c r="C654" s="52" t="s">
        <v>4922</v>
      </c>
      <c r="D654" s="52"/>
      <c r="E654" s="29"/>
      <c r="F654" s="35">
        <v>7897.5</v>
      </c>
      <c r="G654" s="35"/>
      <c r="H654" s="30"/>
      <c r="I654" s="43" t="s">
        <v>91</v>
      </c>
      <c r="J654" s="29"/>
      <c r="K654" s="51" t="s">
        <v>4923</v>
      </c>
      <c r="M654" s="29"/>
      <c r="N654" s="43" t="s">
        <v>688</v>
      </c>
      <c r="O654" s="140"/>
      <c r="P654" s="31">
        <f t="shared" si="2"/>
        <v>5443.9699999999721</v>
      </c>
      <c r="Q654" s="31">
        <f>SUBTOTAL(9,$F$2:F654)</f>
        <v>413840.31000000006</v>
      </c>
      <c r="R654" s="31">
        <f>SUBTOTAL(9,$G$2:G654)</f>
        <v>419284.28</v>
      </c>
    </row>
    <row r="655" spans="1:18" ht="15.75" customHeight="1">
      <c r="A655" s="44">
        <v>277</v>
      </c>
      <c r="B655" s="28">
        <v>44720</v>
      </c>
      <c r="C655" s="52" t="s">
        <v>1123</v>
      </c>
      <c r="D655" s="52" t="s">
        <v>1100</v>
      </c>
      <c r="E655" s="29"/>
      <c r="F655" s="35">
        <v>436</v>
      </c>
      <c r="G655" s="35"/>
      <c r="H655" s="30"/>
      <c r="I655" s="43"/>
      <c r="J655" s="29"/>
      <c r="M655" s="29"/>
      <c r="N655" s="43" t="s">
        <v>688</v>
      </c>
      <c r="O655" s="140"/>
      <c r="P655" s="31">
        <f t="shared" si="2"/>
        <v>5007.9699999999721</v>
      </c>
      <c r="Q655" s="31">
        <f>SUBTOTAL(9,$F$2:F655)</f>
        <v>414276.31000000006</v>
      </c>
      <c r="R655" s="31">
        <f>SUBTOTAL(9,$G$2:G655)</f>
        <v>419284.28</v>
      </c>
    </row>
    <row r="656" spans="1:18" ht="15.75" customHeight="1">
      <c r="A656" s="44">
        <v>277</v>
      </c>
      <c r="B656" s="28">
        <v>44720</v>
      </c>
      <c r="C656" s="51" t="s">
        <v>3538</v>
      </c>
      <c r="D656" s="52" t="s">
        <v>1100</v>
      </c>
      <c r="E656" s="29"/>
      <c r="F656" s="35">
        <v>83</v>
      </c>
      <c r="G656" s="35"/>
      <c r="H656" s="30"/>
      <c r="I656" s="43"/>
      <c r="J656" s="29"/>
      <c r="M656" s="29"/>
      <c r="N656" s="43" t="s">
        <v>688</v>
      </c>
      <c r="O656" s="140"/>
      <c r="P656" s="31">
        <f t="shared" si="2"/>
        <v>4924.9699999999721</v>
      </c>
      <c r="Q656" s="31">
        <f>SUBTOTAL(9,$F$2:F656)</f>
        <v>414359.31000000006</v>
      </c>
      <c r="R656" s="31">
        <f>SUBTOTAL(9,$G$2:G656)</f>
        <v>419284.28</v>
      </c>
    </row>
    <row r="657" spans="1:18" ht="15.75" customHeight="1">
      <c r="A657" s="44">
        <v>277</v>
      </c>
      <c r="B657" s="28">
        <v>44720</v>
      </c>
      <c r="C657" s="51" t="s">
        <v>3539</v>
      </c>
      <c r="D657" s="52" t="s">
        <v>1100</v>
      </c>
      <c r="E657" s="29"/>
      <c r="F657" s="35">
        <v>34</v>
      </c>
      <c r="G657" s="35"/>
      <c r="H657" s="30"/>
      <c r="I657" s="43"/>
      <c r="J657" s="29"/>
      <c r="M657" s="29"/>
      <c r="N657" s="43" t="s">
        <v>688</v>
      </c>
      <c r="O657" s="140"/>
      <c r="P657" s="31">
        <f t="shared" si="2"/>
        <v>4890.9699999999721</v>
      </c>
      <c r="Q657" s="31">
        <f>SUBTOTAL(9,$F$2:F657)</f>
        <v>414393.31000000006</v>
      </c>
      <c r="R657" s="31">
        <f>SUBTOTAL(9,$G$2:G657)</f>
        <v>419284.28</v>
      </c>
    </row>
    <row r="658" spans="1:18" ht="14.25" customHeight="1">
      <c r="A658" s="44">
        <v>277</v>
      </c>
      <c r="B658" s="28">
        <v>44721</v>
      </c>
      <c r="C658" s="52" t="s">
        <v>1091</v>
      </c>
      <c r="D658" s="52"/>
      <c r="E658" s="29"/>
      <c r="F658" s="35">
        <v>15</v>
      </c>
      <c r="G658" s="35"/>
      <c r="H658" s="30"/>
      <c r="I658" s="43" t="s">
        <v>89</v>
      </c>
      <c r="J658" s="29"/>
      <c r="K658" s="51" t="s">
        <v>1056</v>
      </c>
      <c r="L658" s="9">
        <v>974897</v>
      </c>
      <c r="M658" s="29"/>
      <c r="N658" s="43" t="s">
        <v>688</v>
      </c>
      <c r="O658" s="140"/>
      <c r="P658" s="31">
        <f t="shared" si="2"/>
        <v>4875.9699999999721</v>
      </c>
      <c r="Q658" s="31">
        <f>SUBTOTAL(9,$F$2:F658)</f>
        <v>414408.31000000006</v>
      </c>
      <c r="R658" s="31">
        <f>SUBTOTAL(9,$G$2:G658)</f>
        <v>419284.28</v>
      </c>
    </row>
    <row r="659" spans="1:18" ht="15.75" customHeight="1">
      <c r="A659" s="44">
        <v>277</v>
      </c>
      <c r="B659" s="28">
        <v>44722</v>
      </c>
      <c r="C659" s="52" t="s">
        <v>4584</v>
      </c>
      <c r="D659" s="52"/>
      <c r="E659" s="29"/>
      <c r="F659" s="35"/>
      <c r="G659" s="35"/>
      <c r="H659" s="30">
        <v>-291.47000000000003</v>
      </c>
      <c r="I659" s="43"/>
      <c r="J659" s="29"/>
      <c r="K659" s="43" t="s">
        <v>793</v>
      </c>
      <c r="L659" s="9">
        <v>851582</v>
      </c>
      <c r="M659" s="29"/>
      <c r="N659" s="43" t="s">
        <v>688</v>
      </c>
      <c r="O659" s="140"/>
      <c r="P659" s="31">
        <f t="shared" ref="P659:P722" si="3">R659-Q659</f>
        <v>4875.9699999999721</v>
      </c>
      <c r="Q659" s="31">
        <f>SUBTOTAL(9,$F$2:F659)</f>
        <v>414408.31000000006</v>
      </c>
      <c r="R659" s="31">
        <f>SUBTOTAL(9,$G$2:G659)</f>
        <v>419284.28</v>
      </c>
    </row>
    <row r="660" spans="1:18" ht="15.75" customHeight="1">
      <c r="A660" s="44">
        <v>277</v>
      </c>
      <c r="B660" s="144">
        <v>44727</v>
      </c>
      <c r="C660" s="158" t="s">
        <v>2544</v>
      </c>
      <c r="D660" s="138"/>
      <c r="E660" s="155"/>
      <c r="F660" s="35"/>
      <c r="G660" s="157"/>
      <c r="H660" s="30">
        <v>228.8</v>
      </c>
      <c r="I660" s="13"/>
      <c r="K660" s="51" t="s">
        <v>949</v>
      </c>
      <c r="N660" s="43" t="s">
        <v>688</v>
      </c>
      <c r="O660" s="140"/>
      <c r="P660" s="31">
        <f t="shared" si="3"/>
        <v>4875.9699999999721</v>
      </c>
      <c r="Q660" s="31">
        <f>SUBTOTAL(9,$F$2:F660)</f>
        <v>414408.31000000006</v>
      </c>
      <c r="R660" s="31">
        <f>SUBTOTAL(9,$G$2:G660)</f>
        <v>419284.28</v>
      </c>
    </row>
    <row r="661" spans="1:18" ht="15.75" customHeight="1">
      <c r="A661" s="44">
        <v>277</v>
      </c>
      <c r="B661" s="28">
        <v>44734</v>
      </c>
      <c r="C661" s="52" t="s">
        <v>4924</v>
      </c>
      <c r="D661" s="52"/>
      <c r="E661" s="29"/>
      <c r="F661" s="35">
        <v>400</v>
      </c>
      <c r="G661" s="35"/>
      <c r="H661" s="30"/>
      <c r="I661" s="43" t="s">
        <v>89</v>
      </c>
      <c r="J661" s="29"/>
      <c r="K661" s="51" t="s">
        <v>4925</v>
      </c>
      <c r="L661" s="51" t="s">
        <v>4926</v>
      </c>
      <c r="M661" s="29"/>
      <c r="N661" s="43" t="s">
        <v>688</v>
      </c>
      <c r="O661" s="140"/>
      <c r="P661" s="31">
        <f t="shared" si="3"/>
        <v>4475.9699999999721</v>
      </c>
      <c r="Q661" s="31">
        <f>SUBTOTAL(9,$F$2:F661)</f>
        <v>414808.31000000006</v>
      </c>
      <c r="R661" s="31">
        <f>SUBTOTAL(9,$G$2:G661)</f>
        <v>419284.28</v>
      </c>
    </row>
    <row r="662" spans="1:18" ht="15.75" customHeight="1">
      <c r="A662" s="44">
        <v>277</v>
      </c>
      <c r="B662" s="28">
        <v>44742</v>
      </c>
      <c r="C662" s="52" t="s">
        <v>4927</v>
      </c>
      <c r="D662" s="52"/>
      <c r="E662" s="29"/>
      <c r="F662" s="35">
        <v>197.89</v>
      </c>
      <c r="G662" s="35"/>
      <c r="H662" s="32"/>
      <c r="I662" s="43" t="s">
        <v>89</v>
      </c>
      <c r="J662" s="29"/>
      <c r="K662" s="9" t="s">
        <v>985</v>
      </c>
      <c r="L662" s="9">
        <v>504262</v>
      </c>
      <c r="M662" s="29"/>
      <c r="N662" s="43" t="s">
        <v>688</v>
      </c>
      <c r="O662" s="140"/>
      <c r="P662" s="31">
        <f t="shared" si="3"/>
        <v>4278.0799999999581</v>
      </c>
      <c r="Q662" s="31">
        <f>SUBTOTAL(9,$F$2:F662)</f>
        <v>415006.20000000007</v>
      </c>
      <c r="R662" s="31">
        <f>SUBTOTAL(9,$G$2:G662)</f>
        <v>419284.28</v>
      </c>
    </row>
    <row r="663" spans="1:18" ht="15.75" customHeight="1">
      <c r="A663" s="44">
        <v>277</v>
      </c>
      <c r="B663" s="28">
        <v>44742</v>
      </c>
      <c r="C663" s="52" t="s">
        <v>2460</v>
      </c>
      <c r="D663" s="52"/>
      <c r="E663" s="29"/>
      <c r="F663" s="35"/>
      <c r="G663" s="35"/>
      <c r="H663" s="30">
        <v>69.900000000000006</v>
      </c>
      <c r="I663" s="43"/>
      <c r="J663" s="29"/>
      <c r="K663" s="9" t="s">
        <v>2460</v>
      </c>
      <c r="L663" s="9">
        <v>3762119</v>
      </c>
      <c r="M663" s="29"/>
      <c r="N663" s="43" t="s">
        <v>688</v>
      </c>
      <c r="O663" s="140"/>
      <c r="P663" s="31">
        <f t="shared" si="3"/>
        <v>4278.0799999999581</v>
      </c>
      <c r="Q663" s="31">
        <f>SUBTOTAL(9,$F$2:F663)</f>
        <v>415006.20000000007</v>
      </c>
      <c r="R663" s="31">
        <f>SUBTOTAL(9,$G$2:G663)</f>
        <v>419284.28</v>
      </c>
    </row>
    <row r="664" spans="1:18" ht="15.75" customHeight="1">
      <c r="A664" s="44">
        <v>277</v>
      </c>
      <c r="B664" s="28">
        <v>44742</v>
      </c>
      <c r="C664" s="52" t="s">
        <v>1913</v>
      </c>
      <c r="D664" s="52"/>
      <c r="E664" s="29"/>
      <c r="F664" s="35"/>
      <c r="G664" s="35"/>
      <c r="H664" s="30">
        <v>257.35000000000002</v>
      </c>
      <c r="I664" s="43"/>
      <c r="J664" s="29"/>
      <c r="K664" s="9" t="s">
        <v>451</v>
      </c>
      <c r="L664" s="9">
        <v>2756687</v>
      </c>
      <c r="M664" s="29"/>
      <c r="N664" s="43" t="s">
        <v>688</v>
      </c>
      <c r="O664" s="140"/>
      <c r="P664" s="31">
        <f t="shared" si="3"/>
        <v>4278.0799999999581</v>
      </c>
      <c r="Q664" s="31">
        <f>SUBTOTAL(9,$F$2:F664)</f>
        <v>415006.20000000007</v>
      </c>
      <c r="R664" s="31">
        <f>SUBTOTAL(9,$G$2:G664)</f>
        <v>419284.28</v>
      </c>
    </row>
    <row r="665" spans="1:18" ht="15.75" customHeight="1">
      <c r="A665" s="44">
        <v>277</v>
      </c>
      <c r="B665" s="28">
        <v>44743</v>
      </c>
      <c r="C665" s="52" t="s">
        <v>705</v>
      </c>
      <c r="D665" s="52"/>
      <c r="E665" s="29"/>
      <c r="F665" s="35">
        <v>175.2</v>
      </c>
      <c r="G665" s="35"/>
      <c r="H665" s="30"/>
      <c r="I665" s="43" t="s">
        <v>89</v>
      </c>
      <c r="J665" s="29"/>
      <c r="K665" s="9" t="s">
        <v>1162</v>
      </c>
      <c r="L665" s="9">
        <v>321323</v>
      </c>
      <c r="M665" s="29"/>
      <c r="N665" s="43" t="s">
        <v>688</v>
      </c>
      <c r="O665" s="140"/>
      <c r="P665" s="31">
        <f t="shared" si="3"/>
        <v>4102.8799999999464</v>
      </c>
      <c r="Q665" s="31">
        <f>SUBTOTAL(9,$F$2:F665)</f>
        <v>415181.40000000008</v>
      </c>
      <c r="R665" s="31">
        <f>SUBTOTAL(9,$G$2:G665)</f>
        <v>419284.28</v>
      </c>
    </row>
    <row r="666" spans="1:18" ht="15.75" customHeight="1">
      <c r="A666" s="44">
        <v>277</v>
      </c>
      <c r="B666" s="28">
        <v>44747</v>
      </c>
      <c r="C666" s="52" t="s">
        <v>4928</v>
      </c>
      <c r="D666" s="52"/>
      <c r="E666" s="29"/>
      <c r="F666" s="35">
        <v>20</v>
      </c>
      <c r="G666" s="35"/>
      <c r="H666" s="30"/>
      <c r="I666" s="43" t="s">
        <v>89</v>
      </c>
      <c r="J666" s="29"/>
      <c r="K666" s="9" t="s">
        <v>1056</v>
      </c>
      <c r="L666" s="9">
        <v>977744</v>
      </c>
      <c r="M666" s="29"/>
      <c r="N666" s="43" t="s">
        <v>688</v>
      </c>
      <c r="O666" s="140"/>
      <c r="P666" s="31">
        <f t="shared" si="3"/>
        <v>4082.8799999999464</v>
      </c>
      <c r="Q666" s="31">
        <f>SUBTOTAL(9,$F$2:F666)</f>
        <v>415201.40000000008</v>
      </c>
      <c r="R666" s="31">
        <f>SUBTOTAL(9,$G$2:G666)</f>
        <v>419284.28</v>
      </c>
    </row>
    <row r="667" spans="1:18" ht="15.75" customHeight="1">
      <c r="A667" s="44">
        <v>277</v>
      </c>
      <c r="B667" s="28">
        <v>44749</v>
      </c>
      <c r="C667" s="52" t="s">
        <v>4929</v>
      </c>
      <c r="D667" s="52"/>
      <c r="E667" s="29"/>
      <c r="F667" s="35">
        <v>2176</v>
      </c>
      <c r="G667" s="35"/>
      <c r="H667" s="30"/>
      <c r="I667" s="43"/>
      <c r="J667" s="29"/>
      <c r="K667" s="51" t="s">
        <v>791</v>
      </c>
      <c r="L667" s="9">
        <v>360</v>
      </c>
      <c r="M667" s="29"/>
      <c r="N667" s="43" t="s">
        <v>688</v>
      </c>
      <c r="O667" s="140"/>
      <c r="P667" s="31">
        <f t="shared" si="3"/>
        <v>1906.8799999999464</v>
      </c>
      <c r="Q667" s="31">
        <f>SUBTOTAL(9,$F$2:F667)</f>
        <v>417377.40000000008</v>
      </c>
      <c r="R667" s="31">
        <f>SUBTOTAL(9,$G$2:G667)</f>
        <v>419284.28</v>
      </c>
    </row>
    <row r="668" spans="1:18" ht="15.75" customHeight="1">
      <c r="A668" s="44">
        <v>277</v>
      </c>
      <c r="B668" s="28">
        <v>44750</v>
      </c>
      <c r="C668" s="52" t="s">
        <v>4930</v>
      </c>
      <c r="D668" s="52"/>
      <c r="E668" s="29"/>
      <c r="F668" s="35"/>
      <c r="G668" s="35"/>
      <c r="H668" s="30">
        <v>228.8</v>
      </c>
      <c r="I668" s="43"/>
      <c r="J668" s="29"/>
      <c r="K668" s="9" t="s">
        <v>949</v>
      </c>
      <c r="M668" s="29"/>
      <c r="N668" s="43" t="s">
        <v>688</v>
      </c>
      <c r="O668" s="140"/>
      <c r="P668" s="31">
        <f t="shared" si="3"/>
        <v>1906.8799999999464</v>
      </c>
      <c r="Q668" s="31">
        <f>SUBTOTAL(9,$F$2:F668)</f>
        <v>417377.40000000008</v>
      </c>
      <c r="R668" s="31">
        <f>SUBTOTAL(9,$G$2:G668)</f>
        <v>419284.28</v>
      </c>
    </row>
    <row r="669" spans="1:18" ht="15.75" customHeight="1">
      <c r="A669" s="44">
        <v>277</v>
      </c>
      <c r="B669" s="28">
        <v>44769</v>
      </c>
      <c r="C669" s="52" t="s">
        <v>4927</v>
      </c>
      <c r="D669" s="52"/>
      <c r="E669" s="29"/>
      <c r="F669" s="35">
        <v>198.65</v>
      </c>
      <c r="G669" s="35"/>
      <c r="H669" s="32"/>
      <c r="I669" s="43" t="s">
        <v>89</v>
      </c>
      <c r="J669" s="29"/>
      <c r="K669" s="9" t="s">
        <v>985</v>
      </c>
      <c r="L669" s="9">
        <v>506394</v>
      </c>
      <c r="M669" s="29"/>
      <c r="N669" s="43" t="s">
        <v>688</v>
      </c>
      <c r="O669" s="140"/>
      <c r="P669" s="31">
        <f t="shared" si="3"/>
        <v>1708.2299999999232</v>
      </c>
      <c r="Q669" s="31">
        <f>SUBTOTAL(9,$F$2:F669)</f>
        <v>417576.0500000001</v>
      </c>
      <c r="R669" s="31">
        <f>SUBTOTAL(9,$G$2:G669)</f>
        <v>419284.28</v>
      </c>
    </row>
    <row r="670" spans="1:18" ht="15.75" customHeight="1">
      <c r="A670" s="44">
        <v>277</v>
      </c>
      <c r="B670" s="28">
        <v>44777</v>
      </c>
      <c r="C670" s="52" t="s">
        <v>1133</v>
      </c>
      <c r="D670" s="52" t="s">
        <v>1100</v>
      </c>
      <c r="E670" s="29"/>
      <c r="F670" s="199">
        <v>465</v>
      </c>
      <c r="G670" s="35"/>
      <c r="H670" s="13"/>
      <c r="I670" s="42"/>
      <c r="J670" s="29"/>
      <c r="K670" s="29"/>
      <c r="L670" s="29"/>
      <c r="M670" s="29"/>
      <c r="N670" s="43" t="s">
        <v>688</v>
      </c>
      <c r="O670" s="140"/>
      <c r="P670" s="31">
        <f t="shared" si="3"/>
        <v>1243.2299999999232</v>
      </c>
      <c r="Q670" s="31">
        <f>SUBTOTAL(9,$F$2:F670)</f>
        <v>418041.0500000001</v>
      </c>
      <c r="R670" s="31">
        <f>SUBTOTAL(9,$G$2:G670)</f>
        <v>419284.28</v>
      </c>
    </row>
    <row r="671" spans="1:18" ht="15.75" customHeight="1">
      <c r="A671" s="44">
        <v>277</v>
      </c>
      <c r="B671" s="28">
        <v>44777</v>
      </c>
      <c r="C671" s="51" t="s">
        <v>3550</v>
      </c>
      <c r="D671" s="52" t="s">
        <v>1100</v>
      </c>
      <c r="E671" s="29"/>
      <c r="F671" s="199">
        <v>93</v>
      </c>
      <c r="G671" s="35"/>
      <c r="H671" s="13"/>
      <c r="I671" s="42"/>
      <c r="J671" s="29"/>
      <c r="K671" s="29"/>
      <c r="L671" s="29"/>
      <c r="M671" s="29"/>
      <c r="N671" s="43" t="s">
        <v>688</v>
      </c>
      <c r="O671" s="140"/>
      <c r="P671" s="31">
        <f t="shared" si="3"/>
        <v>1150.2299999999232</v>
      </c>
      <c r="Q671" s="31">
        <f>SUBTOTAL(9,$F$2:F671)</f>
        <v>418134.0500000001</v>
      </c>
      <c r="R671" s="31">
        <f>SUBTOTAL(9,$G$2:G671)</f>
        <v>419284.28</v>
      </c>
    </row>
    <row r="672" spans="1:18" ht="15.75" customHeight="1">
      <c r="A672" s="44">
        <v>277</v>
      </c>
      <c r="B672" s="28">
        <v>44777</v>
      </c>
      <c r="C672" s="51" t="s">
        <v>3551</v>
      </c>
      <c r="D672" s="52" t="s">
        <v>1100</v>
      </c>
      <c r="E672" s="29"/>
      <c r="F672" s="199">
        <v>49</v>
      </c>
      <c r="G672" s="35"/>
      <c r="H672" s="42"/>
      <c r="I672" s="42"/>
      <c r="J672" s="29"/>
      <c r="K672" s="29"/>
      <c r="L672" s="29"/>
      <c r="M672" s="29"/>
      <c r="N672" s="43" t="s">
        <v>688</v>
      </c>
      <c r="O672" s="140"/>
      <c r="P672" s="31">
        <f t="shared" si="3"/>
        <v>1101.2299999999232</v>
      </c>
      <c r="Q672" s="31">
        <f>SUBTOTAL(9,$F$2:F672)</f>
        <v>418183.0500000001</v>
      </c>
      <c r="R672" s="31">
        <f>SUBTOTAL(9,$G$2:G672)</f>
        <v>419284.28</v>
      </c>
    </row>
    <row r="673" spans="1:18" ht="15.75" customHeight="1">
      <c r="A673" s="44">
        <v>277</v>
      </c>
      <c r="B673" s="28">
        <v>44781</v>
      </c>
      <c r="C673" s="52" t="s">
        <v>4930</v>
      </c>
      <c r="D673" s="52"/>
      <c r="E673" s="29"/>
      <c r="F673" s="35"/>
      <c r="G673" s="35"/>
      <c r="H673" s="30">
        <v>228.8</v>
      </c>
      <c r="I673" s="43"/>
      <c r="J673" s="29"/>
      <c r="K673" s="9" t="s">
        <v>949</v>
      </c>
      <c r="M673" s="29"/>
      <c r="N673" s="43" t="s">
        <v>688</v>
      </c>
      <c r="O673" s="140"/>
      <c r="P673" s="31">
        <f t="shared" si="3"/>
        <v>1101.2299999999232</v>
      </c>
      <c r="Q673" s="31">
        <f>SUBTOTAL(9,$F$2:F673)</f>
        <v>418183.0500000001</v>
      </c>
      <c r="R673" s="31">
        <f>SUBTOTAL(9,$G$2:G673)</f>
        <v>419284.28</v>
      </c>
    </row>
    <row r="674" spans="1:18" ht="15.75" customHeight="1">
      <c r="A674" s="44">
        <v>277</v>
      </c>
      <c r="B674" s="28">
        <v>44782</v>
      </c>
      <c r="C674" s="52" t="s">
        <v>4931</v>
      </c>
      <c r="D674" s="52"/>
      <c r="E674" s="29"/>
      <c r="F674" s="35"/>
      <c r="G674" s="35"/>
      <c r="H674" s="30">
        <v>172.96</v>
      </c>
      <c r="I674" s="43"/>
      <c r="J674" s="29"/>
      <c r="K674" s="43" t="s">
        <v>793</v>
      </c>
      <c r="M674" s="29"/>
      <c r="N674" s="43" t="s">
        <v>688</v>
      </c>
      <c r="O674" s="140"/>
      <c r="P674" s="31">
        <f t="shared" si="3"/>
        <v>1101.2299999999232</v>
      </c>
      <c r="Q674" s="31">
        <f>SUBTOTAL(9,$F$2:F674)</f>
        <v>418183.0500000001</v>
      </c>
      <c r="R674" s="31">
        <f>SUBTOTAL(9,$G$2:G674)</f>
        <v>419284.28</v>
      </c>
    </row>
    <row r="675" spans="1:18" ht="15.75" customHeight="1">
      <c r="A675" s="44">
        <v>277</v>
      </c>
      <c r="B675" s="28">
        <v>44789</v>
      </c>
      <c r="C675" s="52" t="s">
        <v>705</v>
      </c>
      <c r="D675" s="52"/>
      <c r="E675" s="29"/>
      <c r="F675" s="35">
        <v>57.6</v>
      </c>
      <c r="G675" s="35"/>
      <c r="H675" s="30"/>
      <c r="I675" s="43" t="s">
        <v>89</v>
      </c>
      <c r="J675" s="29"/>
      <c r="K675" s="9" t="s">
        <v>166</v>
      </c>
      <c r="L675" s="9">
        <v>323641</v>
      </c>
      <c r="M675" s="29"/>
      <c r="N675" s="43" t="s">
        <v>688</v>
      </c>
      <c r="O675" s="140"/>
      <c r="P675" s="31">
        <f t="shared" si="3"/>
        <v>1043.6299999999464</v>
      </c>
      <c r="Q675" s="31">
        <f>SUBTOTAL(9,$F$2:F675)</f>
        <v>418240.65000000008</v>
      </c>
      <c r="R675" s="31">
        <f>SUBTOTAL(9,$G$2:G675)</f>
        <v>419284.28</v>
      </c>
    </row>
    <row r="676" spans="1:18" ht="15.75" customHeight="1">
      <c r="A676" s="44">
        <v>277</v>
      </c>
      <c r="B676" s="28">
        <v>44798</v>
      </c>
      <c r="C676" s="52" t="s">
        <v>1913</v>
      </c>
      <c r="D676" s="52"/>
      <c r="E676" s="29"/>
      <c r="F676" s="35"/>
      <c r="G676" s="35"/>
      <c r="H676" s="30">
        <v>135.80000000000001</v>
      </c>
      <c r="I676" s="43"/>
      <c r="J676" s="29"/>
      <c r="K676" s="9" t="s">
        <v>451</v>
      </c>
      <c r="L676" s="9">
        <v>2799986</v>
      </c>
      <c r="M676" s="29"/>
      <c r="N676" s="43" t="s">
        <v>688</v>
      </c>
      <c r="O676" s="140"/>
      <c r="P676" s="31">
        <f t="shared" si="3"/>
        <v>1043.6299999999464</v>
      </c>
      <c r="Q676" s="31">
        <f>SUBTOTAL(9,$F$2:F676)</f>
        <v>418240.65000000008</v>
      </c>
      <c r="R676" s="31">
        <f>SUBTOTAL(9,$G$2:G676)</f>
        <v>419284.28</v>
      </c>
    </row>
    <row r="677" spans="1:18" ht="15.75" customHeight="1">
      <c r="A677" s="43">
        <v>277</v>
      </c>
      <c r="B677" s="28">
        <v>44802</v>
      </c>
      <c r="C677" s="52" t="s">
        <v>4932</v>
      </c>
      <c r="D677" s="52"/>
      <c r="E677" s="29"/>
      <c r="F677" s="30">
        <v>172.96</v>
      </c>
      <c r="G677" s="35"/>
      <c r="H677" s="30"/>
      <c r="I677" s="43"/>
      <c r="J677" s="29"/>
      <c r="M677" s="29"/>
      <c r="N677" s="43" t="s">
        <v>688</v>
      </c>
      <c r="O677" s="140"/>
      <c r="P677" s="31">
        <f t="shared" si="3"/>
        <v>870.66999999992549</v>
      </c>
      <c r="Q677" s="31">
        <f>SUBTOTAL(9,$F$2:F677)</f>
        <v>418413.6100000001</v>
      </c>
      <c r="R677" s="31">
        <f>SUBTOTAL(9,$G$2:G677)</f>
        <v>419284.28</v>
      </c>
    </row>
    <row r="678" spans="1:18" ht="15.75" customHeight="1">
      <c r="A678" s="44">
        <v>277</v>
      </c>
      <c r="B678" s="28">
        <v>44803</v>
      </c>
      <c r="C678" s="52" t="s">
        <v>4927</v>
      </c>
      <c r="D678" s="52"/>
      <c r="E678" s="29"/>
      <c r="F678" s="35">
        <v>200.89</v>
      </c>
      <c r="G678" s="35"/>
      <c r="H678" s="32"/>
      <c r="I678" s="43" t="s">
        <v>89</v>
      </c>
      <c r="J678" s="29"/>
      <c r="K678" s="9" t="s">
        <v>985</v>
      </c>
      <c r="M678" s="29"/>
      <c r="N678" s="43" t="s">
        <v>688</v>
      </c>
      <c r="O678" s="140"/>
      <c r="P678" s="31">
        <f t="shared" si="3"/>
        <v>669.77999999991152</v>
      </c>
      <c r="Q678" s="31">
        <f>SUBTOTAL(9,$F$2:F678)</f>
        <v>418614.50000000012</v>
      </c>
      <c r="R678" s="31">
        <f>SUBTOTAL(9,$G$2:G678)</f>
        <v>419284.28</v>
      </c>
    </row>
    <row r="679" spans="1:18" ht="15.75" customHeight="1">
      <c r="A679" s="44">
        <v>277</v>
      </c>
      <c r="B679" s="28">
        <v>44804</v>
      </c>
      <c r="C679" s="52" t="s">
        <v>2460</v>
      </c>
      <c r="D679" s="52"/>
      <c r="E679" s="29"/>
      <c r="F679" s="35"/>
      <c r="G679" s="35"/>
      <c r="H679" s="30">
        <v>69.900000000000006</v>
      </c>
      <c r="I679" s="43"/>
      <c r="J679" s="29"/>
      <c r="K679" s="9" t="s">
        <v>2460</v>
      </c>
      <c r="L679" s="9">
        <v>5012972</v>
      </c>
      <c r="M679" s="29"/>
      <c r="N679" s="43" t="s">
        <v>688</v>
      </c>
      <c r="O679" s="140"/>
      <c r="P679" s="31">
        <f t="shared" si="3"/>
        <v>669.77999999991152</v>
      </c>
      <c r="Q679" s="31">
        <f>SUBTOTAL(9,$F$2:F679)</f>
        <v>418614.50000000012</v>
      </c>
      <c r="R679" s="31">
        <f>SUBTOTAL(9,$G$2:G679)</f>
        <v>419284.28</v>
      </c>
    </row>
    <row r="680" spans="1:18" ht="15.75" customHeight="1">
      <c r="A680" s="44">
        <v>277</v>
      </c>
      <c r="B680" s="28">
        <v>44811</v>
      </c>
      <c r="C680" s="52" t="s">
        <v>28</v>
      </c>
      <c r="D680" s="52"/>
      <c r="E680" s="29"/>
      <c r="F680" s="35">
        <v>15</v>
      </c>
      <c r="G680" s="35"/>
      <c r="H680" s="30"/>
      <c r="I680" s="43"/>
      <c r="J680" s="29"/>
      <c r="K680" s="9" t="s">
        <v>1017</v>
      </c>
      <c r="L680" s="9" t="s">
        <v>4933</v>
      </c>
      <c r="M680" s="29"/>
      <c r="N680" s="43" t="s">
        <v>688</v>
      </c>
      <c r="O680" s="140"/>
      <c r="P680" s="31">
        <f t="shared" si="3"/>
        <v>654.77999999991152</v>
      </c>
      <c r="Q680" s="31">
        <f>SUBTOTAL(9,$F$2:F680)</f>
        <v>418629.50000000012</v>
      </c>
      <c r="R680" s="31">
        <f>SUBTOTAL(9,$G$2:G680)</f>
        <v>419284.28</v>
      </c>
    </row>
    <row r="681" spans="1:18" ht="15.75" customHeight="1">
      <c r="A681" s="44">
        <v>277</v>
      </c>
      <c r="B681" s="28">
        <v>44812</v>
      </c>
      <c r="C681" s="52" t="s">
        <v>1136</v>
      </c>
      <c r="D681" s="52" t="s">
        <v>1100</v>
      </c>
      <c r="E681" s="29"/>
      <c r="F681" s="35">
        <v>246</v>
      </c>
      <c r="G681" s="35"/>
      <c r="H681" s="30"/>
      <c r="I681" s="43"/>
      <c r="J681" s="29"/>
      <c r="M681" s="29"/>
      <c r="N681" s="43" t="s">
        <v>688</v>
      </c>
      <c r="O681" s="140"/>
      <c r="P681" s="31">
        <f t="shared" si="3"/>
        <v>408.77999999991152</v>
      </c>
      <c r="Q681" s="31">
        <f>SUBTOTAL(9,$F$2:F681)</f>
        <v>418875.50000000012</v>
      </c>
      <c r="R681" s="31">
        <f>SUBTOTAL(9,$G$2:G681)</f>
        <v>419284.28</v>
      </c>
    </row>
    <row r="682" spans="1:18" ht="12.75" customHeight="1">
      <c r="A682" s="44">
        <v>277</v>
      </c>
      <c r="B682" s="28">
        <v>44812</v>
      </c>
      <c r="C682" s="51" t="s">
        <v>2054</v>
      </c>
      <c r="D682" s="52" t="s">
        <v>1100</v>
      </c>
      <c r="E682" s="29"/>
      <c r="F682" s="35">
        <v>46</v>
      </c>
      <c r="G682" s="35"/>
      <c r="H682" s="30"/>
      <c r="I682" s="43"/>
      <c r="J682" s="29"/>
      <c r="M682" s="29"/>
      <c r="N682" s="43" t="s">
        <v>688</v>
      </c>
      <c r="O682" s="140"/>
      <c r="P682" s="31">
        <f t="shared" si="3"/>
        <v>362.77999999991152</v>
      </c>
      <c r="Q682" s="31">
        <f>SUBTOTAL(9,$F$2:F682)</f>
        <v>418921.50000000012</v>
      </c>
      <c r="R682" s="31">
        <f>SUBTOTAL(9,$G$2:G682)</f>
        <v>419284.28</v>
      </c>
    </row>
    <row r="683" spans="1:18" ht="15.75" customHeight="1">
      <c r="A683" s="44">
        <v>277</v>
      </c>
      <c r="B683" s="28">
        <v>44812</v>
      </c>
      <c r="C683" s="51" t="s">
        <v>2053</v>
      </c>
      <c r="D683" s="52" t="s">
        <v>1100</v>
      </c>
      <c r="E683" s="29"/>
      <c r="F683" s="35">
        <v>19</v>
      </c>
      <c r="G683" s="35"/>
      <c r="H683" s="30"/>
      <c r="I683" s="43"/>
      <c r="J683" s="29"/>
      <c r="M683" s="29"/>
      <c r="N683" s="43" t="s">
        <v>688</v>
      </c>
      <c r="O683" s="140"/>
      <c r="P683" s="31">
        <f t="shared" si="3"/>
        <v>343.77999999991152</v>
      </c>
      <c r="Q683" s="31">
        <f>SUBTOTAL(9,$F$2:F683)</f>
        <v>418940.50000000012</v>
      </c>
      <c r="R683" s="31">
        <f>SUBTOTAL(9,$G$2:G683)</f>
        <v>419284.28</v>
      </c>
    </row>
    <row r="684" spans="1:18" ht="15.75" customHeight="1">
      <c r="A684" s="44">
        <v>277</v>
      </c>
      <c r="B684" s="28">
        <v>44833</v>
      </c>
      <c r="C684" s="52" t="s">
        <v>4927</v>
      </c>
      <c r="D684" s="52"/>
      <c r="E684" s="29"/>
      <c r="F684" s="35">
        <v>200.33</v>
      </c>
      <c r="G684" s="35"/>
      <c r="H684" s="32"/>
      <c r="I684" s="43" t="s">
        <v>89</v>
      </c>
      <c r="J684" s="29"/>
      <c r="K684" s="9" t="s">
        <v>985</v>
      </c>
      <c r="L684" s="9">
        <v>510662</v>
      </c>
      <c r="M684" s="29"/>
      <c r="N684" s="43" t="s">
        <v>688</v>
      </c>
      <c r="O684" s="140"/>
      <c r="P684" s="31">
        <f t="shared" si="3"/>
        <v>143.44999999989523</v>
      </c>
      <c r="Q684" s="31">
        <f>SUBTOTAL(9,$F$2:F684)</f>
        <v>419140.83000000013</v>
      </c>
      <c r="R684" s="31">
        <f>SUBTOTAL(9,$G$2:G684)</f>
        <v>419284.28</v>
      </c>
    </row>
    <row r="685" spans="1:18" ht="15.75" customHeight="1">
      <c r="A685" s="44">
        <v>277</v>
      </c>
      <c r="B685" s="28">
        <v>44834</v>
      </c>
      <c r="C685" s="52" t="s">
        <v>2460</v>
      </c>
      <c r="D685" s="52"/>
      <c r="E685" s="29"/>
      <c r="F685" s="35"/>
      <c r="G685" s="35"/>
      <c r="H685" s="30">
        <v>59.74</v>
      </c>
      <c r="I685" s="43"/>
      <c r="J685" s="29"/>
      <c r="K685" s="51" t="s">
        <v>2460</v>
      </c>
      <c r="L685" s="9">
        <v>601044</v>
      </c>
      <c r="M685" s="29"/>
      <c r="N685" s="43" t="s">
        <v>688</v>
      </c>
      <c r="O685" s="140"/>
      <c r="P685" s="31">
        <f t="shared" si="3"/>
        <v>143.44999999989523</v>
      </c>
      <c r="Q685" s="31">
        <f>SUBTOTAL(9,$F$2:F685)</f>
        <v>419140.83000000013</v>
      </c>
      <c r="R685" s="31">
        <f>SUBTOTAL(9,$G$2:G685)</f>
        <v>419284.28</v>
      </c>
    </row>
    <row r="686" spans="1:18" ht="15.75" customHeight="1">
      <c r="A686" s="43">
        <v>277</v>
      </c>
      <c r="B686" s="28">
        <v>44840</v>
      </c>
      <c r="C686" s="52" t="s">
        <v>1145</v>
      </c>
      <c r="D686" s="52" t="s">
        <v>1100</v>
      </c>
      <c r="E686" s="29"/>
      <c r="F686" s="199">
        <v>246</v>
      </c>
      <c r="G686" s="35"/>
      <c r="H686" s="13"/>
      <c r="I686" s="42"/>
      <c r="J686" s="29"/>
      <c r="K686" s="29"/>
      <c r="L686" s="29"/>
      <c r="M686" s="29"/>
      <c r="N686" s="43" t="s">
        <v>688</v>
      </c>
      <c r="O686" s="140"/>
      <c r="P686" s="31">
        <f t="shared" si="3"/>
        <v>-102.55000000010477</v>
      </c>
      <c r="Q686" s="31">
        <f>SUBTOTAL(9,$F$2:F686)</f>
        <v>419386.83000000013</v>
      </c>
      <c r="R686" s="31">
        <f>SUBTOTAL(9,$G$2:G686)</f>
        <v>419284.28</v>
      </c>
    </row>
    <row r="687" spans="1:18" ht="15.75" customHeight="1">
      <c r="A687" s="43">
        <v>277</v>
      </c>
      <c r="B687" s="28">
        <v>44840</v>
      </c>
      <c r="C687" s="51" t="s">
        <v>1512</v>
      </c>
      <c r="D687" s="52" t="s">
        <v>1100</v>
      </c>
      <c r="E687" s="29"/>
      <c r="F687" s="199">
        <v>46</v>
      </c>
      <c r="G687" s="35"/>
      <c r="H687" s="13"/>
      <c r="I687" s="42"/>
      <c r="J687" s="29"/>
      <c r="K687" s="29"/>
      <c r="L687" s="29"/>
      <c r="M687" s="29"/>
      <c r="N687" s="43" t="s">
        <v>688</v>
      </c>
      <c r="O687" s="140"/>
      <c r="P687" s="31">
        <f t="shared" si="3"/>
        <v>-148.55000000010477</v>
      </c>
      <c r="Q687" s="31">
        <f>SUBTOTAL(9,$F$2:F687)</f>
        <v>419432.83000000013</v>
      </c>
      <c r="R687" s="31">
        <f>SUBTOTAL(9,$G$2:G687)</f>
        <v>419284.28</v>
      </c>
    </row>
    <row r="688" spans="1:18" ht="15.75" customHeight="1">
      <c r="A688" s="43">
        <v>277</v>
      </c>
      <c r="B688" s="28">
        <v>44840</v>
      </c>
      <c r="C688" s="51" t="s">
        <v>1513</v>
      </c>
      <c r="D688" s="52" t="s">
        <v>1100</v>
      </c>
      <c r="E688" s="29"/>
      <c r="F688" s="199">
        <v>19</v>
      </c>
      <c r="G688" s="35"/>
      <c r="H688" s="42"/>
      <c r="I688" s="42"/>
      <c r="J688" s="29"/>
      <c r="K688" s="29"/>
      <c r="L688" s="29"/>
      <c r="M688" s="29"/>
      <c r="N688" s="43" t="s">
        <v>688</v>
      </c>
      <c r="O688" s="140"/>
      <c r="P688" s="31">
        <f t="shared" si="3"/>
        <v>-167.55000000010477</v>
      </c>
      <c r="Q688" s="31">
        <f>SUBTOTAL(9,$F$2:F688)</f>
        <v>419451.83000000013</v>
      </c>
      <c r="R688" s="31">
        <f>SUBTOTAL(9,$G$2:G688)</f>
        <v>419284.28</v>
      </c>
    </row>
    <row r="689" spans="1:18" ht="15.75" customHeight="1">
      <c r="A689" s="44">
        <v>277</v>
      </c>
      <c r="B689" s="28">
        <v>44840</v>
      </c>
      <c r="C689" s="52" t="s">
        <v>4934</v>
      </c>
      <c r="D689" s="52"/>
      <c r="E689" s="29"/>
      <c r="F689" s="35">
        <v>1260.69</v>
      </c>
      <c r="G689" s="35"/>
      <c r="H689" s="32"/>
      <c r="I689" s="43"/>
      <c r="J689" s="29"/>
      <c r="K689" s="43" t="s">
        <v>793</v>
      </c>
      <c r="L689" s="9">
        <v>431490892</v>
      </c>
      <c r="M689" s="29"/>
      <c r="N689" s="43" t="s">
        <v>688</v>
      </c>
      <c r="O689" s="140"/>
      <c r="P689" s="31">
        <f t="shared" si="3"/>
        <v>-1428.2400000001071</v>
      </c>
      <c r="Q689" s="31">
        <f>SUBTOTAL(9,$F$2:F689)</f>
        <v>420712.52000000014</v>
      </c>
      <c r="R689" s="31">
        <f>SUBTOTAL(9,$G$2:G689)</f>
        <v>419284.28</v>
      </c>
    </row>
    <row r="690" spans="1:18" ht="15.75" customHeight="1">
      <c r="A690" s="43">
        <v>277</v>
      </c>
      <c r="B690" s="28">
        <v>44841</v>
      </c>
      <c r="C690" s="52" t="s">
        <v>1514</v>
      </c>
      <c r="D690" s="52"/>
      <c r="E690" s="27"/>
      <c r="F690" s="120">
        <v>1953.9</v>
      </c>
      <c r="G690" s="120"/>
      <c r="H690" s="30"/>
      <c r="I690" s="43" t="s">
        <v>91</v>
      </c>
      <c r="J690" s="43"/>
      <c r="K690" s="51" t="s">
        <v>791</v>
      </c>
      <c r="L690" s="27">
        <v>388</v>
      </c>
      <c r="M690" s="128"/>
      <c r="N690" s="43" t="s">
        <v>688</v>
      </c>
      <c r="O690" s="140"/>
      <c r="P690" s="31">
        <f t="shared" si="3"/>
        <v>-3382.1400000001304</v>
      </c>
      <c r="Q690" s="31">
        <f>SUBTOTAL(9,$F$2:F690)</f>
        <v>422666.42000000016</v>
      </c>
      <c r="R690" s="31">
        <f>SUBTOTAL(9,$G$2:G690)</f>
        <v>419284.28</v>
      </c>
    </row>
    <row r="691" spans="1:18" ht="15.75" customHeight="1">
      <c r="A691" s="44">
        <v>277</v>
      </c>
      <c r="B691" s="28">
        <v>44861</v>
      </c>
      <c r="C691" s="52" t="s">
        <v>1913</v>
      </c>
      <c r="D691" s="52"/>
      <c r="E691" s="29"/>
      <c r="F691" s="35"/>
      <c r="G691" s="35"/>
      <c r="H691" s="30">
        <v>341.2</v>
      </c>
      <c r="I691" s="43"/>
      <c r="J691" s="29"/>
      <c r="K691" s="9" t="s">
        <v>451</v>
      </c>
      <c r="L691" s="9">
        <v>2840068</v>
      </c>
      <c r="M691" s="29"/>
      <c r="N691" s="43" t="s">
        <v>688</v>
      </c>
      <c r="O691" s="140"/>
      <c r="P691" s="31">
        <f t="shared" si="3"/>
        <v>-3382.1400000001304</v>
      </c>
      <c r="Q691" s="31">
        <f>SUBTOTAL(9,$F$2:F691)</f>
        <v>422666.42000000016</v>
      </c>
      <c r="R691" s="31">
        <f>SUBTOTAL(9,$G$2:G691)</f>
        <v>419284.28</v>
      </c>
    </row>
    <row r="692" spans="1:18" ht="15.75" customHeight="1">
      <c r="A692" s="44">
        <v>277</v>
      </c>
      <c r="B692" s="28">
        <v>44864</v>
      </c>
      <c r="C692" s="52" t="s">
        <v>4927</v>
      </c>
      <c r="D692" s="52"/>
      <c r="E692" s="29"/>
      <c r="F692" s="35">
        <v>200.7</v>
      </c>
      <c r="G692" s="35"/>
      <c r="H692" s="32"/>
      <c r="I692" s="43"/>
      <c r="J692" s="29"/>
      <c r="M692" s="29"/>
      <c r="N692" s="43" t="s">
        <v>688</v>
      </c>
      <c r="O692" s="140"/>
      <c r="P692" s="31">
        <f t="shared" si="3"/>
        <v>-3582.840000000142</v>
      </c>
      <c r="Q692" s="31">
        <f>SUBTOTAL(9,$F$2:F692)</f>
        <v>422867.12000000017</v>
      </c>
      <c r="R692" s="31">
        <f>SUBTOTAL(9,$G$2:G692)</f>
        <v>419284.28</v>
      </c>
    </row>
    <row r="693" spans="1:18" ht="15.75" customHeight="1">
      <c r="A693" s="44">
        <v>277</v>
      </c>
      <c r="B693" s="28">
        <v>44865</v>
      </c>
      <c r="C693" s="52" t="s">
        <v>2460</v>
      </c>
      <c r="D693" s="52"/>
      <c r="E693" s="29"/>
      <c r="F693" s="35"/>
      <c r="G693" s="35"/>
      <c r="H693" s="30">
        <v>59.74</v>
      </c>
      <c r="I693" s="43"/>
      <c r="J693" s="29"/>
      <c r="K693" s="51" t="s">
        <v>2460</v>
      </c>
      <c r="L693" s="9">
        <v>168958</v>
      </c>
      <c r="M693" s="29"/>
      <c r="N693" s="43" t="s">
        <v>688</v>
      </c>
      <c r="O693" s="140"/>
      <c r="P693" s="31">
        <f t="shared" si="3"/>
        <v>-3582.840000000142</v>
      </c>
      <c r="Q693" s="31">
        <f>SUBTOTAL(9,$F$2:F693)</f>
        <v>422867.12000000017</v>
      </c>
      <c r="R693" s="31">
        <f>SUBTOTAL(9,$G$2:G693)</f>
        <v>419284.28</v>
      </c>
    </row>
    <row r="694" spans="1:18" ht="15.75" customHeight="1">
      <c r="A694" s="44">
        <v>277</v>
      </c>
      <c r="B694" s="28">
        <v>44873</v>
      </c>
      <c r="C694" s="52" t="s">
        <v>4930</v>
      </c>
      <c r="D694" s="52"/>
      <c r="E694" s="29"/>
      <c r="F694" s="35"/>
      <c r="G694" s="35"/>
      <c r="H694" s="30">
        <v>228.8</v>
      </c>
      <c r="I694" s="43"/>
      <c r="J694" s="29"/>
      <c r="K694" s="9" t="s">
        <v>949</v>
      </c>
      <c r="M694" s="29"/>
      <c r="N694" s="43" t="s">
        <v>688</v>
      </c>
      <c r="O694" s="140">
        <v>44881</v>
      </c>
      <c r="P694" s="31">
        <f t="shared" si="3"/>
        <v>-3582.840000000142</v>
      </c>
      <c r="Q694" s="31">
        <f>SUBTOTAL(9,$F$2:F694)</f>
        <v>422867.12000000017</v>
      </c>
      <c r="R694" s="31">
        <f>SUBTOTAL(9,$G$2:G694)</f>
        <v>419284.28</v>
      </c>
    </row>
    <row r="695" spans="1:18" ht="15.75" customHeight="1">
      <c r="A695" s="44">
        <v>277</v>
      </c>
      <c r="B695" s="28">
        <v>44879</v>
      </c>
      <c r="C695" s="153" t="s">
        <v>4468</v>
      </c>
      <c r="D695" s="52"/>
      <c r="E695" s="29"/>
      <c r="F695" s="35">
        <v>2424</v>
      </c>
      <c r="G695" s="35"/>
      <c r="H695" s="30"/>
      <c r="I695" s="43" t="s">
        <v>91</v>
      </c>
      <c r="J695" s="29"/>
      <c r="K695" s="9" t="s">
        <v>4536</v>
      </c>
      <c r="M695" s="29"/>
      <c r="N695" s="43" t="s">
        <v>688</v>
      </c>
      <c r="O695" s="140"/>
      <c r="P695" s="31">
        <f t="shared" si="3"/>
        <v>-6006.840000000142</v>
      </c>
      <c r="Q695" s="31">
        <f>SUBTOTAL(9,$F$2:F695)</f>
        <v>425291.12000000017</v>
      </c>
      <c r="R695" s="31">
        <f>SUBTOTAL(9,$G$2:G695)</f>
        <v>419284.28</v>
      </c>
    </row>
    <row r="696" spans="1:18" ht="15.75" customHeight="1">
      <c r="A696" s="44">
        <v>277</v>
      </c>
      <c r="B696" s="28">
        <v>44895</v>
      </c>
      <c r="C696" s="52" t="s">
        <v>4927</v>
      </c>
      <c r="D696" s="52"/>
      <c r="E696" s="29"/>
      <c r="F696" s="35">
        <v>201.83</v>
      </c>
      <c r="G696" s="35"/>
      <c r="H696" s="30"/>
      <c r="I696" s="43"/>
      <c r="J696" s="29"/>
      <c r="K696" s="9" t="s">
        <v>985</v>
      </c>
      <c r="M696" s="29"/>
      <c r="N696" s="43" t="s">
        <v>688</v>
      </c>
      <c r="O696" s="140"/>
      <c r="P696" s="31">
        <f t="shared" si="3"/>
        <v>-6208.6700000001583</v>
      </c>
      <c r="Q696" s="31">
        <f>SUBTOTAL(9,$F$2:F696)</f>
        <v>425492.95000000019</v>
      </c>
      <c r="R696" s="31">
        <f>SUBTOTAL(9,$G$2:G696)</f>
        <v>419284.28</v>
      </c>
    </row>
    <row r="697" spans="1:18" ht="15.75" customHeight="1">
      <c r="A697" s="44">
        <v>277</v>
      </c>
      <c r="B697" s="28">
        <v>44895</v>
      </c>
      <c r="C697" s="52" t="s">
        <v>962</v>
      </c>
      <c r="D697" s="52"/>
      <c r="E697" s="29"/>
      <c r="F697" s="35"/>
      <c r="G697" s="35">
        <v>6000</v>
      </c>
      <c r="H697" s="30"/>
      <c r="I697" s="43"/>
      <c r="J697" s="29"/>
      <c r="M697" s="29"/>
      <c r="N697" s="43" t="s">
        <v>688</v>
      </c>
      <c r="O697" s="140"/>
      <c r="P697" s="31">
        <f t="shared" si="3"/>
        <v>-208.67000000015832</v>
      </c>
      <c r="Q697" s="31">
        <f>SUBTOTAL(9,$F$2:F697)</f>
        <v>425492.95000000019</v>
      </c>
      <c r="R697" s="31">
        <f>SUBTOTAL(9,$G$2:G697)</f>
        <v>425284.28</v>
      </c>
    </row>
    <row r="698" spans="1:18" ht="15.75" customHeight="1">
      <c r="A698" s="44">
        <v>277</v>
      </c>
      <c r="B698" s="28">
        <v>44896</v>
      </c>
      <c r="C698" s="52" t="s">
        <v>962</v>
      </c>
      <c r="D698" s="52"/>
      <c r="E698" s="29"/>
      <c r="F698" s="35"/>
      <c r="G698" s="35">
        <v>910.5</v>
      </c>
      <c r="H698" s="30"/>
      <c r="I698" s="43"/>
      <c r="J698" s="29"/>
      <c r="M698" s="29"/>
      <c r="N698" s="43" t="s">
        <v>688</v>
      </c>
      <c r="O698" s="140"/>
      <c r="P698" s="31">
        <f t="shared" si="3"/>
        <v>701.82999999984168</v>
      </c>
      <c r="Q698" s="31">
        <f>SUBTOTAL(9,$F$2:F698)</f>
        <v>425492.95000000019</v>
      </c>
      <c r="R698" s="31">
        <f>SUBTOTAL(9,$G$2:G698)</f>
        <v>426194.78</v>
      </c>
    </row>
    <row r="699" spans="1:18" ht="15.75" customHeight="1">
      <c r="A699" s="44">
        <v>277</v>
      </c>
      <c r="B699" s="28">
        <v>44900</v>
      </c>
      <c r="C699" s="52" t="s">
        <v>962</v>
      </c>
      <c r="D699" s="52"/>
      <c r="E699" s="29"/>
      <c r="F699" s="35"/>
      <c r="G699" s="35">
        <v>3000</v>
      </c>
      <c r="H699" s="30"/>
      <c r="I699" s="43"/>
      <c r="J699" s="29"/>
      <c r="M699" s="29"/>
      <c r="N699" s="43" t="s">
        <v>688</v>
      </c>
      <c r="O699" s="140"/>
      <c r="P699" s="31">
        <f t="shared" si="3"/>
        <v>3701.8299999998417</v>
      </c>
      <c r="Q699" s="31">
        <f>SUBTOTAL(9,$F$2:F699)</f>
        <v>425492.95000000019</v>
      </c>
      <c r="R699" s="31">
        <f>SUBTOTAL(9,$G$2:G699)</f>
        <v>429194.78</v>
      </c>
    </row>
    <row r="700" spans="1:18" ht="15.75" customHeight="1">
      <c r="A700" s="44">
        <v>277</v>
      </c>
      <c r="B700" s="28">
        <v>44900</v>
      </c>
      <c r="C700" s="52" t="s">
        <v>4579</v>
      </c>
      <c r="D700" s="52"/>
      <c r="E700" s="29"/>
      <c r="F700" s="35">
        <v>862.59</v>
      </c>
      <c r="G700" s="35"/>
      <c r="H700" s="32"/>
      <c r="I700" s="43"/>
      <c r="J700" s="29"/>
      <c r="K700" s="43" t="s">
        <v>793</v>
      </c>
      <c r="L700" s="9">
        <v>7629</v>
      </c>
      <c r="M700" s="29"/>
      <c r="N700" s="43" t="s">
        <v>688</v>
      </c>
      <c r="O700" s="140"/>
      <c r="P700" s="31">
        <f t="shared" si="3"/>
        <v>2839.2399999998161</v>
      </c>
      <c r="Q700" s="31">
        <f>SUBTOTAL(9,$F$2:F700)</f>
        <v>426355.54000000021</v>
      </c>
      <c r="R700" s="31">
        <f>SUBTOTAL(9,$G$2:G700)</f>
        <v>429194.78</v>
      </c>
    </row>
    <row r="701" spans="1:18" ht="15.75" customHeight="1">
      <c r="A701" s="44">
        <v>277</v>
      </c>
      <c r="B701" s="28">
        <v>44902</v>
      </c>
      <c r="C701" s="52" t="s">
        <v>962</v>
      </c>
      <c r="D701" s="52"/>
      <c r="E701" s="29"/>
      <c r="F701" s="35"/>
      <c r="G701" s="35">
        <v>5090</v>
      </c>
      <c r="H701" s="30"/>
      <c r="I701" s="43"/>
      <c r="J701" s="29"/>
      <c r="M701" s="29"/>
      <c r="N701" s="43" t="s">
        <v>688</v>
      </c>
      <c r="O701" s="140"/>
      <c r="P701" s="31">
        <f t="shared" si="3"/>
        <v>7929.2399999998161</v>
      </c>
      <c r="Q701" s="31">
        <f>SUBTOTAL(9,$F$2:F701)</f>
        <v>426355.54000000021</v>
      </c>
      <c r="R701" s="31">
        <f>SUBTOTAL(9,$G$2:G701)</f>
        <v>434284.78</v>
      </c>
    </row>
    <row r="702" spans="1:18" ht="15.75" customHeight="1">
      <c r="A702" s="44">
        <v>277</v>
      </c>
      <c r="B702" s="28">
        <v>44903</v>
      </c>
      <c r="C702" s="52" t="s">
        <v>4935</v>
      </c>
      <c r="D702" s="52"/>
      <c r="E702" s="29"/>
      <c r="F702" s="35"/>
      <c r="G702" s="35"/>
      <c r="H702" s="30">
        <v>228.8</v>
      </c>
      <c r="I702" s="43"/>
      <c r="J702" s="29"/>
      <c r="K702" s="9" t="s">
        <v>949</v>
      </c>
      <c r="M702" s="29"/>
      <c r="N702" s="43" t="s">
        <v>688</v>
      </c>
      <c r="O702" s="140"/>
      <c r="P702" s="31">
        <f t="shared" si="3"/>
        <v>7929.2399999998161</v>
      </c>
      <c r="Q702" s="31">
        <f>SUBTOTAL(9,$F$2:F702)</f>
        <v>426355.54000000021</v>
      </c>
      <c r="R702" s="31">
        <f>SUBTOTAL(9,$G$2:G702)</f>
        <v>434284.78</v>
      </c>
    </row>
    <row r="703" spans="1:18" ht="15.75" customHeight="1">
      <c r="A703" s="44">
        <v>277</v>
      </c>
      <c r="B703" s="28">
        <v>44906</v>
      </c>
      <c r="C703" s="52" t="s">
        <v>705</v>
      </c>
      <c r="D703" s="52"/>
      <c r="E703" s="29"/>
      <c r="F703" s="35">
        <v>8.9</v>
      </c>
      <c r="G703" s="35"/>
      <c r="H703" s="30"/>
      <c r="I703" s="43"/>
      <c r="J703" s="29"/>
      <c r="K703" s="51" t="s">
        <v>1162</v>
      </c>
      <c r="L703" s="9">
        <v>72308</v>
      </c>
      <c r="M703" s="29"/>
      <c r="N703" s="43" t="s">
        <v>688</v>
      </c>
      <c r="O703" s="140"/>
      <c r="P703" s="31">
        <f t="shared" si="3"/>
        <v>7920.3399999997928</v>
      </c>
      <c r="Q703" s="31">
        <f>SUBTOTAL(9,$F$2:F703)</f>
        <v>426364.44000000024</v>
      </c>
      <c r="R703" s="31">
        <f>SUBTOTAL(9,$G$2:G703)</f>
        <v>434284.78</v>
      </c>
    </row>
    <row r="704" spans="1:18" ht="15.75" customHeight="1">
      <c r="A704" s="44">
        <v>277</v>
      </c>
      <c r="B704" s="28">
        <v>44924</v>
      </c>
      <c r="C704" s="52" t="s">
        <v>4927</v>
      </c>
      <c r="D704" s="52"/>
      <c r="E704" s="29"/>
      <c r="F704" s="35">
        <v>202.02</v>
      </c>
      <c r="G704" s="35"/>
      <c r="H704" s="30"/>
      <c r="I704" s="43"/>
      <c r="J704" s="29"/>
      <c r="K704" s="9" t="s">
        <v>985</v>
      </c>
      <c r="M704" s="29"/>
      <c r="N704" s="43" t="s">
        <v>688</v>
      </c>
      <c r="O704" s="140"/>
      <c r="P704" s="31">
        <f t="shared" si="3"/>
        <v>7718.3199999997742</v>
      </c>
      <c r="Q704" s="31">
        <f>SUBTOTAL(9,$F$2:F704)</f>
        <v>426566.46000000025</v>
      </c>
      <c r="R704" s="31">
        <f>SUBTOTAL(9,$G$2:G704)</f>
        <v>434284.78</v>
      </c>
    </row>
    <row r="705" spans="1:18" ht="15.75" customHeight="1">
      <c r="A705" s="44">
        <v>277</v>
      </c>
      <c r="B705" s="28">
        <v>44925</v>
      </c>
      <c r="C705" s="52" t="s">
        <v>4936</v>
      </c>
      <c r="D705" s="52"/>
      <c r="E705" s="29"/>
      <c r="F705" s="35">
        <v>72</v>
      </c>
      <c r="G705" s="35"/>
      <c r="H705" s="30"/>
      <c r="I705" s="43"/>
      <c r="J705" s="29"/>
      <c r="K705" s="9" t="s">
        <v>1056</v>
      </c>
      <c r="L705" s="9">
        <v>999319</v>
      </c>
      <c r="M705" s="29"/>
      <c r="N705" s="43" t="s">
        <v>688</v>
      </c>
      <c r="O705" s="140">
        <v>44926</v>
      </c>
      <c r="P705" s="31">
        <f t="shared" si="3"/>
        <v>7646.3199999997742</v>
      </c>
      <c r="Q705" s="31">
        <f>SUBTOTAL(9,$F$2:F705)</f>
        <v>426638.46000000025</v>
      </c>
      <c r="R705" s="31">
        <f>SUBTOTAL(9,$G$2:G705)</f>
        <v>434284.78</v>
      </c>
    </row>
    <row r="706" spans="1:18" ht="15.75" customHeight="1">
      <c r="A706" s="44">
        <v>277</v>
      </c>
      <c r="B706" s="28">
        <v>44930</v>
      </c>
      <c r="C706" s="180" t="s">
        <v>4937</v>
      </c>
      <c r="D706" s="9" t="s">
        <v>4938</v>
      </c>
      <c r="F706" s="35">
        <v>150</v>
      </c>
      <c r="G706" s="35"/>
      <c r="H706" s="30"/>
      <c r="I706" s="43" t="s">
        <v>91</v>
      </c>
      <c r="J706" s="29"/>
      <c r="M706" s="29"/>
      <c r="N706" s="43" t="s">
        <v>688</v>
      </c>
      <c r="O706" s="140"/>
      <c r="P706" s="31">
        <f t="shared" si="3"/>
        <v>7496.3199999997742</v>
      </c>
      <c r="Q706" s="31">
        <f>SUBTOTAL(9,$F$2:F706)</f>
        <v>426788.46000000025</v>
      </c>
      <c r="R706" s="31">
        <f>SUBTOTAL(9,$G$2:G706)</f>
        <v>434284.78</v>
      </c>
    </row>
    <row r="707" spans="1:18" ht="15.75" customHeight="1">
      <c r="A707" s="44">
        <v>277</v>
      </c>
      <c r="B707" s="28">
        <v>44934</v>
      </c>
      <c r="C707" s="52" t="s">
        <v>4939</v>
      </c>
      <c r="D707" s="52"/>
      <c r="E707" s="29"/>
      <c r="F707" s="35"/>
      <c r="G707" s="35"/>
      <c r="H707" s="30">
        <v>228.8</v>
      </c>
      <c r="I707" s="43"/>
      <c r="J707" s="29"/>
      <c r="K707" s="9" t="s">
        <v>949</v>
      </c>
      <c r="M707" s="29"/>
      <c r="N707" s="43" t="s">
        <v>688</v>
      </c>
      <c r="O707" s="140"/>
      <c r="P707" s="31">
        <f t="shared" si="3"/>
        <v>7496.3199999997742</v>
      </c>
      <c r="Q707" s="31">
        <f>SUBTOTAL(9,$F$2:F707)</f>
        <v>426788.46000000025</v>
      </c>
      <c r="R707" s="31">
        <f>SUBTOTAL(9,$G$2:G707)</f>
        <v>434284.78</v>
      </c>
    </row>
    <row r="708" spans="1:18" ht="15.75" customHeight="1">
      <c r="A708" s="44">
        <v>277</v>
      </c>
      <c r="B708" s="28">
        <v>44956</v>
      </c>
      <c r="C708" s="52" t="s">
        <v>4927</v>
      </c>
      <c r="D708" s="52"/>
      <c r="E708" s="29"/>
      <c r="F708" s="35">
        <v>220.03</v>
      </c>
      <c r="G708" s="35"/>
      <c r="H708" s="30"/>
      <c r="I708" s="43" t="s">
        <v>89</v>
      </c>
      <c r="J708" s="29"/>
      <c r="M708" s="29"/>
      <c r="N708" s="43" t="s">
        <v>688</v>
      </c>
      <c r="O708" s="140"/>
      <c r="P708" s="31">
        <f t="shared" si="3"/>
        <v>7276.2899999997462</v>
      </c>
      <c r="Q708" s="31">
        <f>SUBTOTAL(9,$F$2:F708)</f>
        <v>427008.49000000028</v>
      </c>
      <c r="R708" s="31">
        <f>SUBTOTAL(9,$G$2:G708)</f>
        <v>434284.78</v>
      </c>
    </row>
    <row r="709" spans="1:18" ht="15.75" customHeight="1">
      <c r="A709" s="44">
        <v>277</v>
      </c>
      <c r="B709" s="28">
        <v>44957</v>
      </c>
      <c r="C709" s="52" t="s">
        <v>2460</v>
      </c>
      <c r="D709" s="52"/>
      <c r="E709" s="29"/>
      <c r="F709" s="35"/>
      <c r="G709" s="35"/>
      <c r="H709" s="30">
        <v>69.900000000000006</v>
      </c>
      <c r="I709" s="43"/>
      <c r="J709" s="29"/>
      <c r="K709" s="51" t="s">
        <v>2460</v>
      </c>
      <c r="L709" s="9">
        <v>183510</v>
      </c>
      <c r="M709" s="29"/>
      <c r="N709" s="43" t="s">
        <v>688</v>
      </c>
      <c r="O709" s="140"/>
      <c r="P709" s="31">
        <f t="shared" si="3"/>
        <v>7276.2899999997462</v>
      </c>
      <c r="Q709" s="31">
        <f>SUBTOTAL(9,$F$2:F709)</f>
        <v>427008.49000000028</v>
      </c>
      <c r="R709" s="31">
        <f>SUBTOTAL(9,$G$2:G709)</f>
        <v>434284.78</v>
      </c>
    </row>
    <row r="710" spans="1:18" ht="15.75" customHeight="1">
      <c r="A710" s="44">
        <v>277</v>
      </c>
      <c r="B710" s="28">
        <v>44963</v>
      </c>
      <c r="C710" s="153" t="s">
        <v>4940</v>
      </c>
      <c r="D710" s="13" t="s">
        <v>575</v>
      </c>
      <c r="E710" s="9" t="s">
        <v>4941</v>
      </c>
      <c r="F710" s="35">
        <v>150</v>
      </c>
      <c r="G710" s="35"/>
      <c r="H710" s="30"/>
      <c r="I710" s="43" t="s">
        <v>91</v>
      </c>
      <c r="J710" s="29"/>
      <c r="K710" s="539"/>
      <c r="L710" s="539"/>
      <c r="M710" s="29"/>
      <c r="N710" s="43" t="s">
        <v>688</v>
      </c>
      <c r="O710" s="140">
        <v>44964</v>
      </c>
      <c r="P710" s="31">
        <f t="shared" si="3"/>
        <v>7126.2899999997462</v>
      </c>
      <c r="Q710" s="31">
        <f>SUBTOTAL(9,$F$2:F710)</f>
        <v>427158.49000000028</v>
      </c>
      <c r="R710" s="31">
        <f>SUBTOTAL(9,$G$2:G710)</f>
        <v>434284.78</v>
      </c>
    </row>
    <row r="711" spans="1:18" ht="15.75" customHeight="1">
      <c r="A711" s="350">
        <v>277</v>
      </c>
      <c r="B711" s="61">
        <v>44973</v>
      </c>
      <c r="C711" s="52" t="s">
        <v>4946</v>
      </c>
      <c r="D711" s="539"/>
      <c r="E711" s="539"/>
      <c r="F711" s="14">
        <v>170.7</v>
      </c>
      <c r="G711" s="35"/>
      <c r="H711" s="30"/>
      <c r="I711" s="43" t="s">
        <v>89</v>
      </c>
      <c r="J711" s="29"/>
      <c r="K711" s="51" t="s">
        <v>1162</v>
      </c>
      <c r="L711" s="9">
        <v>5358849</v>
      </c>
      <c r="M711" s="29"/>
      <c r="N711" s="43" t="s">
        <v>688</v>
      </c>
      <c r="O711" s="140"/>
      <c r="P711" s="31">
        <f t="shared" si="3"/>
        <v>6955.5899999997346</v>
      </c>
      <c r="Q711" s="31">
        <f>SUBTOTAL(9,$F$2:F711)</f>
        <v>427329.19000000029</v>
      </c>
      <c r="R711" s="31">
        <f>SUBTOTAL(9,$G$2:G711)</f>
        <v>434284.78</v>
      </c>
    </row>
    <row r="712" spans="1:18" ht="15.75" customHeight="1">
      <c r="A712" s="538">
        <v>277</v>
      </c>
      <c r="B712" s="28">
        <v>44976</v>
      </c>
      <c r="C712" s="153" t="s">
        <v>4942</v>
      </c>
      <c r="D712" s="52"/>
      <c r="E712" s="9" t="s">
        <v>4943</v>
      </c>
      <c r="F712" s="35">
        <v>1053</v>
      </c>
      <c r="G712" s="35"/>
      <c r="H712" s="32"/>
      <c r="I712" s="43" t="s">
        <v>91</v>
      </c>
      <c r="J712" s="29"/>
      <c r="K712" s="51" t="s">
        <v>4944</v>
      </c>
      <c r="L712" s="9">
        <v>2105</v>
      </c>
      <c r="M712" s="29"/>
      <c r="N712" s="43" t="s">
        <v>688</v>
      </c>
      <c r="O712" s="140"/>
      <c r="P712" s="31">
        <f t="shared" si="3"/>
        <v>5902.5899999997346</v>
      </c>
      <c r="Q712" s="31">
        <f>SUBTOTAL(9,$F$2:F712)</f>
        <v>428382.19000000029</v>
      </c>
      <c r="R712" s="31">
        <f>SUBTOTAL(9,$G$2:G712)</f>
        <v>434284.78</v>
      </c>
    </row>
    <row r="713" spans="1:18" ht="15.75" customHeight="1">
      <c r="A713" s="44">
        <v>277</v>
      </c>
      <c r="B713" s="28">
        <v>44985</v>
      </c>
      <c r="C713" s="52" t="s">
        <v>4927</v>
      </c>
      <c r="D713" s="52"/>
      <c r="E713" s="29"/>
      <c r="F713" s="35">
        <v>220.71</v>
      </c>
      <c r="G713" s="35"/>
      <c r="H713" s="30"/>
      <c r="I713" s="43" t="s">
        <v>89</v>
      </c>
      <c r="J713" s="29"/>
      <c r="K713" s="51" t="s">
        <v>985</v>
      </c>
      <c r="L713" s="9">
        <v>521099</v>
      </c>
      <c r="M713" s="29"/>
      <c r="N713" s="43" t="s">
        <v>688</v>
      </c>
      <c r="O713" s="140"/>
      <c r="P713" s="31">
        <f t="shared" si="3"/>
        <v>5681.8799999997136</v>
      </c>
      <c r="Q713" s="31">
        <f>SUBTOTAL(9,$F$2:F713)</f>
        <v>428602.90000000031</v>
      </c>
      <c r="R713" s="31">
        <f>SUBTOTAL(9,$G$2:G713)</f>
        <v>434284.78</v>
      </c>
    </row>
    <row r="714" spans="1:18" ht="15.75" customHeight="1">
      <c r="A714" s="538">
        <v>277</v>
      </c>
      <c r="B714" s="28">
        <v>44985</v>
      </c>
      <c r="C714" s="52" t="s">
        <v>2460</v>
      </c>
      <c r="D714" s="52"/>
      <c r="E714" s="29"/>
      <c r="F714" s="35"/>
      <c r="G714" s="35"/>
      <c r="H714" s="30">
        <v>59.74</v>
      </c>
      <c r="I714" s="43"/>
      <c r="J714" s="29"/>
      <c r="K714" s="51" t="s">
        <v>2460</v>
      </c>
      <c r="L714" s="9">
        <v>654774</v>
      </c>
      <c r="M714" s="29"/>
      <c r="N714" s="43" t="s">
        <v>688</v>
      </c>
      <c r="O714" s="140"/>
      <c r="P714" s="31">
        <f t="shared" si="3"/>
        <v>5681.8799999997136</v>
      </c>
      <c r="Q714" s="31">
        <f>SUBTOTAL(9,$F$2:F714)</f>
        <v>428602.90000000031</v>
      </c>
      <c r="R714" s="31">
        <f>SUBTOTAL(9,$G$2:G714)</f>
        <v>434284.78</v>
      </c>
    </row>
    <row r="715" spans="1:18" ht="15.75" customHeight="1">
      <c r="A715" s="538">
        <v>277</v>
      </c>
      <c r="B715" s="28">
        <v>44986</v>
      </c>
      <c r="C715" s="52" t="s">
        <v>4945</v>
      </c>
      <c r="D715" s="52"/>
      <c r="E715" s="29"/>
      <c r="F715" s="35">
        <v>240.07</v>
      </c>
      <c r="G715" s="35"/>
      <c r="H715" s="32"/>
      <c r="I715" s="43" t="s">
        <v>89</v>
      </c>
      <c r="J715" s="29"/>
      <c r="K715" s="43" t="s">
        <v>793</v>
      </c>
      <c r="L715" s="9">
        <v>15845</v>
      </c>
      <c r="M715" s="29"/>
      <c r="N715" s="43" t="s">
        <v>688</v>
      </c>
      <c r="O715" s="140"/>
      <c r="P715" s="31">
        <f t="shared" si="3"/>
        <v>5441.8099999997066</v>
      </c>
      <c r="Q715" s="31">
        <f>SUBTOTAL(9,$F$2:F715)</f>
        <v>428842.97000000032</v>
      </c>
      <c r="R715" s="31">
        <f>SUBTOTAL(9,$G$2:G715)</f>
        <v>434284.78</v>
      </c>
    </row>
    <row r="716" spans="1:18" ht="15.75" customHeight="1">
      <c r="A716" s="350">
        <v>277</v>
      </c>
      <c r="B716" s="61">
        <v>44986</v>
      </c>
      <c r="C716" s="9" t="s">
        <v>4947</v>
      </c>
      <c r="D716" s="539"/>
      <c r="E716" s="539"/>
      <c r="F716" s="14"/>
      <c r="G716" s="35">
        <v>7600</v>
      </c>
      <c r="H716" s="30"/>
      <c r="I716" s="43"/>
      <c r="J716" s="29"/>
      <c r="K716" s="539"/>
      <c r="M716" s="29"/>
      <c r="N716" s="43" t="s">
        <v>688</v>
      </c>
      <c r="O716" s="140"/>
      <c r="P716" s="31">
        <f t="shared" si="3"/>
        <v>13041.809999999707</v>
      </c>
      <c r="Q716" s="31">
        <f>SUBTOTAL(9,$F$2:F716)</f>
        <v>428842.97000000032</v>
      </c>
      <c r="R716" s="31">
        <f>SUBTOTAL(9,$G$2:G716)</f>
        <v>441884.78</v>
      </c>
    </row>
    <row r="717" spans="1:18" ht="15.75" customHeight="1">
      <c r="A717" s="538">
        <v>277</v>
      </c>
      <c r="B717" s="28">
        <v>44987</v>
      </c>
      <c r="C717" s="52" t="s">
        <v>1913</v>
      </c>
      <c r="D717" s="52"/>
      <c r="E717" s="29"/>
      <c r="F717" s="35"/>
      <c r="G717" s="35"/>
      <c r="H717" s="30">
        <v>110.91</v>
      </c>
      <c r="I717" s="43"/>
      <c r="J717" s="29"/>
      <c r="K717" s="9" t="s">
        <v>451</v>
      </c>
      <c r="L717" s="9">
        <v>2931754</v>
      </c>
      <c r="M717" s="29"/>
      <c r="N717" s="43" t="s">
        <v>688</v>
      </c>
      <c r="O717" s="140"/>
      <c r="P717" s="31">
        <f t="shared" si="3"/>
        <v>13041.809999999707</v>
      </c>
      <c r="Q717" s="31">
        <f>SUBTOTAL(9,$F$2:F717)</f>
        <v>428842.97000000032</v>
      </c>
      <c r="R717" s="31">
        <f>SUBTOTAL(9,$G$2:G717)</f>
        <v>441884.78</v>
      </c>
    </row>
    <row r="718" spans="1:18" ht="15.75" customHeight="1">
      <c r="A718" s="13">
        <v>277</v>
      </c>
      <c r="B718" s="144">
        <v>44992</v>
      </c>
      <c r="C718" s="54" t="s">
        <v>4948</v>
      </c>
      <c r="D718" s="138" t="s">
        <v>575</v>
      </c>
      <c r="E718" s="9" t="s">
        <v>4949</v>
      </c>
      <c r="F718" s="157">
        <v>250</v>
      </c>
      <c r="G718" s="35"/>
      <c r="H718" s="30"/>
      <c r="I718" s="43" t="s">
        <v>91</v>
      </c>
      <c r="J718" s="29"/>
      <c r="K718" s="539"/>
      <c r="M718" s="29"/>
      <c r="N718" s="43" t="s">
        <v>688</v>
      </c>
      <c r="O718" s="140"/>
      <c r="P718" s="31">
        <f t="shared" si="3"/>
        <v>12791.809999999707</v>
      </c>
      <c r="Q718" s="31">
        <f>SUBTOTAL(9,$F$2:F718)</f>
        <v>429092.97000000032</v>
      </c>
      <c r="R718" s="31">
        <f>SUBTOTAL(9,$G$2:G718)</f>
        <v>441884.78</v>
      </c>
    </row>
    <row r="719" spans="1:18" ht="15.75" customHeight="1">
      <c r="A719" s="538">
        <v>277</v>
      </c>
      <c r="B719" s="28">
        <v>44994</v>
      </c>
      <c r="C719" s="52" t="s">
        <v>4950</v>
      </c>
      <c r="D719" s="52"/>
      <c r="E719" s="29"/>
      <c r="F719" s="35"/>
      <c r="G719" s="35"/>
      <c r="H719" s="30">
        <v>228.8</v>
      </c>
      <c r="I719" s="43"/>
      <c r="J719" s="29"/>
      <c r="K719" s="9" t="s">
        <v>949</v>
      </c>
      <c r="M719" s="29"/>
      <c r="N719" s="43" t="s">
        <v>688</v>
      </c>
      <c r="O719" s="140"/>
      <c r="P719" s="31">
        <f t="shared" si="3"/>
        <v>12791.809999999707</v>
      </c>
      <c r="Q719" s="31">
        <f>SUBTOTAL(9,$F$2:F719)</f>
        <v>429092.97000000032</v>
      </c>
      <c r="R719" s="31">
        <f>SUBTOTAL(9,$G$2:G719)</f>
        <v>441884.78</v>
      </c>
    </row>
    <row r="720" spans="1:18" ht="15.75" customHeight="1">
      <c r="A720" s="350">
        <v>277</v>
      </c>
      <c r="B720" s="61">
        <v>45006</v>
      </c>
      <c r="C720" s="9" t="s">
        <v>4951</v>
      </c>
      <c r="D720" s="539"/>
      <c r="E720" s="539"/>
      <c r="F720" s="14"/>
      <c r="G720" s="35">
        <v>8300</v>
      </c>
      <c r="H720" s="30"/>
      <c r="I720" s="43"/>
      <c r="J720" s="29"/>
      <c r="M720" s="29"/>
      <c r="N720" s="43" t="s">
        <v>688</v>
      </c>
      <c r="O720" s="140"/>
      <c r="P720" s="31">
        <f t="shared" si="3"/>
        <v>21091.809999999707</v>
      </c>
      <c r="Q720" s="31">
        <f>SUBTOTAL(9,$F$2:F720)</f>
        <v>429092.97000000032</v>
      </c>
      <c r="R720" s="31">
        <f>SUBTOTAL(9,$G$2:G720)</f>
        <v>450184.78</v>
      </c>
    </row>
    <row r="721" spans="1:18" ht="15.75" customHeight="1">
      <c r="A721" s="538">
        <v>277</v>
      </c>
      <c r="B721" s="28">
        <v>45015</v>
      </c>
      <c r="C721" s="52" t="s">
        <v>4927</v>
      </c>
      <c r="D721" s="52"/>
      <c r="E721" s="29"/>
      <c r="F721" s="35">
        <v>221.79</v>
      </c>
      <c r="G721" s="35"/>
      <c r="H721" s="30"/>
      <c r="I721" s="43" t="s">
        <v>89</v>
      </c>
      <c r="J721" s="29"/>
      <c r="K721" s="51" t="s">
        <v>985</v>
      </c>
      <c r="M721" s="29"/>
      <c r="N721" s="43" t="s">
        <v>688</v>
      </c>
      <c r="O721" s="140"/>
      <c r="P721" s="31">
        <f t="shared" si="3"/>
        <v>20870.019999999728</v>
      </c>
      <c r="Q721" s="31">
        <f>SUBTOTAL(9,$F$2:F721)</f>
        <v>429314.7600000003</v>
      </c>
      <c r="R721" s="31">
        <f>SUBTOTAL(9,$G$2:G721)</f>
        <v>450184.78</v>
      </c>
    </row>
    <row r="722" spans="1:18" ht="15.75" customHeight="1">
      <c r="A722" s="350">
        <v>277</v>
      </c>
      <c r="B722" s="61">
        <v>45015</v>
      </c>
      <c r="C722" s="51" t="s">
        <v>3735</v>
      </c>
      <c r="D722" s="539"/>
      <c r="E722" s="539"/>
      <c r="F722" s="14">
        <v>5616</v>
      </c>
      <c r="G722" s="35"/>
      <c r="H722" s="30"/>
      <c r="I722" s="43" t="s">
        <v>91</v>
      </c>
      <c r="J722" s="29"/>
      <c r="K722" s="51" t="s">
        <v>4923</v>
      </c>
      <c r="M722" s="29"/>
      <c r="N722" s="43" t="s">
        <v>688</v>
      </c>
      <c r="O722" s="140"/>
      <c r="P722" s="31">
        <f t="shared" si="3"/>
        <v>15254.019999999728</v>
      </c>
      <c r="Q722" s="31">
        <f>SUBTOTAL(9,$F$2:F722)</f>
        <v>434930.7600000003</v>
      </c>
      <c r="R722" s="31">
        <f>SUBTOTAL(9,$G$2:G722)</f>
        <v>450184.78</v>
      </c>
    </row>
    <row r="723" spans="1:18" ht="15.75" customHeight="1">
      <c r="A723" s="44">
        <v>277</v>
      </c>
      <c r="B723" s="28">
        <v>45016</v>
      </c>
      <c r="C723" s="52" t="s">
        <v>2460</v>
      </c>
      <c r="D723" s="52"/>
      <c r="E723" s="29"/>
      <c r="F723" s="35"/>
      <c r="G723" s="35"/>
      <c r="H723" s="30">
        <v>59.74</v>
      </c>
      <c r="I723" s="43"/>
      <c r="J723" s="29"/>
      <c r="K723" s="51" t="s">
        <v>2460</v>
      </c>
      <c r="L723" s="9">
        <v>1102168</v>
      </c>
      <c r="M723" s="29"/>
      <c r="N723" s="43" t="s">
        <v>688</v>
      </c>
      <c r="O723" s="140"/>
      <c r="P723" s="31">
        <f t="shared" ref="P723:P786" si="4">R723-Q723</f>
        <v>15254.019999999728</v>
      </c>
      <c r="Q723" s="31">
        <f>SUBTOTAL(9,$F$2:F723)</f>
        <v>434930.7600000003</v>
      </c>
      <c r="R723" s="31">
        <f>SUBTOTAL(9,$G$2:G723)</f>
        <v>450184.78</v>
      </c>
    </row>
    <row r="724" spans="1:18" ht="15.75" customHeight="1">
      <c r="A724" s="350">
        <v>277</v>
      </c>
      <c r="B724" s="28">
        <v>45019</v>
      </c>
      <c r="C724" s="52" t="s">
        <v>1171</v>
      </c>
      <c r="D724" s="52" t="s">
        <v>1100</v>
      </c>
      <c r="E724" s="29"/>
      <c r="F724" s="35">
        <v>381</v>
      </c>
      <c r="G724" s="35"/>
      <c r="H724" s="30"/>
      <c r="I724" s="43" t="s">
        <v>91</v>
      </c>
      <c r="J724" s="29"/>
      <c r="K724" s="539"/>
      <c r="M724" s="29"/>
      <c r="N724" s="43" t="s">
        <v>688</v>
      </c>
      <c r="O724" s="140"/>
      <c r="P724" s="31">
        <f t="shared" si="4"/>
        <v>14873.019999999728</v>
      </c>
      <c r="Q724" s="31">
        <f>SUBTOTAL(9,$F$2:F724)</f>
        <v>435311.7600000003</v>
      </c>
      <c r="R724" s="31">
        <f>SUBTOTAL(9,$G$2:G724)</f>
        <v>450184.78</v>
      </c>
    </row>
    <row r="725" spans="1:18" ht="15.75" customHeight="1">
      <c r="A725" s="350">
        <v>277</v>
      </c>
      <c r="B725" s="28">
        <v>45019</v>
      </c>
      <c r="C725" s="51" t="s">
        <v>2892</v>
      </c>
      <c r="D725" s="52" t="s">
        <v>1100</v>
      </c>
      <c r="E725" s="29"/>
      <c r="F725" s="35">
        <v>29</v>
      </c>
      <c r="G725" s="35"/>
      <c r="H725" s="30"/>
      <c r="I725" s="43" t="s">
        <v>91</v>
      </c>
      <c r="J725" s="29"/>
      <c r="M725" s="29"/>
      <c r="N725" s="43" t="s">
        <v>688</v>
      </c>
      <c r="O725" s="140"/>
      <c r="P725" s="31">
        <f t="shared" si="4"/>
        <v>14844.019999999728</v>
      </c>
      <c r="Q725" s="31">
        <f>SUBTOTAL(9,$F$2:F725)</f>
        <v>435340.7600000003</v>
      </c>
      <c r="R725" s="31">
        <f>SUBTOTAL(9,$G$2:G725)</f>
        <v>450184.78</v>
      </c>
    </row>
    <row r="726" spans="1:18" ht="15.75" customHeight="1">
      <c r="A726" s="350">
        <v>277</v>
      </c>
      <c r="B726" s="28">
        <v>45019</v>
      </c>
      <c r="C726" s="51" t="s">
        <v>2893</v>
      </c>
      <c r="D726" s="52" t="s">
        <v>1100</v>
      </c>
      <c r="E726" s="29"/>
      <c r="F726" s="35">
        <v>74</v>
      </c>
      <c r="G726" s="35"/>
      <c r="H726" s="30"/>
      <c r="I726" s="43" t="s">
        <v>91</v>
      </c>
      <c r="J726" s="29"/>
      <c r="K726" s="539"/>
      <c r="L726" s="539"/>
      <c r="M726" s="29"/>
      <c r="N726" s="43" t="s">
        <v>688</v>
      </c>
      <c r="O726" s="140"/>
      <c r="P726" s="31">
        <f t="shared" si="4"/>
        <v>14770.019999999728</v>
      </c>
      <c r="Q726" s="31">
        <f>SUBTOTAL(9,$F$2:F726)</f>
        <v>435414.7600000003</v>
      </c>
      <c r="R726" s="31">
        <f>SUBTOTAL(9,$G$2:G726)</f>
        <v>450184.78</v>
      </c>
    </row>
    <row r="727" spans="1:18" ht="15.75" customHeight="1">
      <c r="A727" s="44">
        <v>277</v>
      </c>
      <c r="B727" s="28">
        <v>45025</v>
      </c>
      <c r="C727" s="52" t="s">
        <v>4952</v>
      </c>
      <c r="D727" s="52"/>
      <c r="E727" s="29"/>
      <c r="F727" s="35"/>
      <c r="G727" s="35"/>
      <c r="H727" s="30">
        <v>228.8</v>
      </c>
      <c r="I727" s="43"/>
      <c r="J727" s="29"/>
      <c r="K727" s="9" t="s">
        <v>949</v>
      </c>
      <c r="L727" s="539"/>
      <c r="M727" s="29"/>
      <c r="N727" s="43" t="s">
        <v>688</v>
      </c>
      <c r="O727" s="140"/>
      <c r="P727" s="31">
        <f t="shared" si="4"/>
        <v>14770.019999999728</v>
      </c>
      <c r="Q727" s="31">
        <f>SUBTOTAL(9,$F$2:F727)</f>
        <v>435414.7600000003</v>
      </c>
      <c r="R727" s="31">
        <f>SUBTOTAL(9,$G$2:G727)</f>
        <v>450184.78</v>
      </c>
    </row>
    <row r="728" spans="1:18" ht="15.75" customHeight="1">
      <c r="A728" s="44">
        <v>277</v>
      </c>
      <c r="B728" s="28">
        <v>45034</v>
      </c>
      <c r="C728" s="52" t="s">
        <v>4953</v>
      </c>
      <c r="D728" s="52"/>
      <c r="E728" s="29"/>
      <c r="F728" s="35">
        <v>140</v>
      </c>
      <c r="G728" s="35"/>
      <c r="H728" s="30"/>
      <c r="I728" s="43" t="s">
        <v>89</v>
      </c>
      <c r="J728" s="29"/>
      <c r="K728" s="51" t="s">
        <v>984</v>
      </c>
      <c r="M728" s="29"/>
      <c r="N728" s="43" t="s">
        <v>688</v>
      </c>
      <c r="O728" s="140"/>
      <c r="P728" s="31">
        <f t="shared" si="4"/>
        <v>14630.019999999728</v>
      </c>
      <c r="Q728" s="31">
        <f>SUBTOTAL(9,$F$2:F728)</f>
        <v>435554.7600000003</v>
      </c>
      <c r="R728" s="31">
        <f>SUBTOTAL(9,$G$2:G728)</f>
        <v>450184.78</v>
      </c>
    </row>
    <row r="729" spans="1:18" ht="15.75" customHeight="1">
      <c r="A729" s="44">
        <v>277</v>
      </c>
      <c r="B729" s="28">
        <v>45046</v>
      </c>
      <c r="C729" s="52" t="s">
        <v>4927</v>
      </c>
      <c r="D729" s="52"/>
      <c r="E729" s="29"/>
      <c r="F729" s="35">
        <v>222.65</v>
      </c>
      <c r="G729" s="35"/>
      <c r="H729" s="30"/>
      <c r="I729" s="43" t="s">
        <v>89</v>
      </c>
      <c r="J729" s="29"/>
      <c r="M729" s="29"/>
      <c r="N729" s="43" t="s">
        <v>688</v>
      </c>
      <c r="O729" s="140"/>
      <c r="P729" s="31">
        <f t="shared" si="4"/>
        <v>14407.369999999704</v>
      </c>
      <c r="Q729" s="31">
        <f>SUBTOTAL(9,$F$2:F729)</f>
        <v>435777.41000000032</v>
      </c>
      <c r="R729" s="31">
        <f>SUBTOTAL(9,$G$2:G729)</f>
        <v>450184.78</v>
      </c>
    </row>
    <row r="730" spans="1:18" ht="15.75" customHeight="1">
      <c r="A730" s="44">
        <v>277</v>
      </c>
      <c r="B730" s="28">
        <v>45046</v>
      </c>
      <c r="C730" s="52" t="s">
        <v>2460</v>
      </c>
      <c r="D730" s="52"/>
      <c r="E730" s="29"/>
      <c r="F730" s="35"/>
      <c r="G730" s="35"/>
      <c r="H730" s="30">
        <v>59.74</v>
      </c>
      <c r="I730" s="43"/>
      <c r="J730" s="29"/>
      <c r="K730" s="51" t="s">
        <v>2460</v>
      </c>
      <c r="L730" s="9">
        <v>1532581</v>
      </c>
      <c r="M730" s="29"/>
      <c r="N730" s="43" t="s">
        <v>688</v>
      </c>
      <c r="O730" s="140"/>
      <c r="P730" s="31">
        <f t="shared" si="4"/>
        <v>14407.369999999704</v>
      </c>
      <c r="Q730" s="31">
        <f>SUBTOTAL(9,$F$2:F730)</f>
        <v>435777.41000000032</v>
      </c>
      <c r="R730" s="31">
        <f>SUBTOTAL(9,$G$2:G730)</f>
        <v>450184.78</v>
      </c>
    </row>
    <row r="731" spans="1:18" ht="15.75" customHeight="1">
      <c r="A731" s="44">
        <v>277</v>
      </c>
      <c r="B731" s="28">
        <v>45049</v>
      </c>
      <c r="C731" s="52" t="s">
        <v>1913</v>
      </c>
      <c r="D731" s="52"/>
      <c r="E731" s="29"/>
      <c r="F731" s="35"/>
      <c r="G731" s="35"/>
      <c r="H731" s="30">
        <v>292.05</v>
      </c>
      <c r="I731" s="43"/>
      <c r="J731" s="29"/>
      <c r="K731" s="9" t="s">
        <v>451</v>
      </c>
      <c r="L731" s="9">
        <v>2970072</v>
      </c>
      <c r="M731" s="29"/>
      <c r="N731" s="43" t="s">
        <v>688</v>
      </c>
      <c r="O731" s="140"/>
      <c r="P731" s="31">
        <f t="shared" si="4"/>
        <v>14407.369999999704</v>
      </c>
      <c r="Q731" s="31">
        <f>SUBTOTAL(9,$F$2:F731)</f>
        <v>435777.41000000032</v>
      </c>
      <c r="R731" s="31">
        <f>SUBTOTAL(9,$G$2:G731)</f>
        <v>450184.78</v>
      </c>
    </row>
    <row r="732" spans="1:18" ht="15.75" customHeight="1">
      <c r="A732" s="44">
        <v>277</v>
      </c>
      <c r="B732" s="28">
        <v>45050</v>
      </c>
      <c r="C732" s="52" t="s">
        <v>4957</v>
      </c>
      <c r="D732" s="52"/>
      <c r="E732" s="29"/>
      <c r="F732" s="35">
        <v>547.47</v>
      </c>
      <c r="G732" s="35"/>
      <c r="H732" s="30"/>
      <c r="I732" s="43" t="s">
        <v>89</v>
      </c>
      <c r="J732" s="29"/>
      <c r="K732" s="43" t="s">
        <v>793</v>
      </c>
      <c r="L732" s="9">
        <v>9556</v>
      </c>
      <c r="M732" s="29"/>
      <c r="N732" s="43" t="s">
        <v>688</v>
      </c>
      <c r="O732" s="140"/>
      <c r="P732" s="31">
        <f t="shared" si="4"/>
        <v>13859.899999999732</v>
      </c>
      <c r="Q732" s="31">
        <f>SUBTOTAL(9,$F$2:F732)</f>
        <v>436324.8800000003</v>
      </c>
      <c r="R732" s="31">
        <f>SUBTOTAL(9,$G$2:G732)</f>
        <v>450184.78</v>
      </c>
    </row>
    <row r="733" spans="1:18" ht="15.75" customHeight="1">
      <c r="A733" s="44">
        <v>277</v>
      </c>
      <c r="B733" s="28">
        <v>45054</v>
      </c>
      <c r="C733" s="52" t="s">
        <v>2894</v>
      </c>
      <c r="D733" s="52" t="s">
        <v>1100</v>
      </c>
      <c r="E733" s="29"/>
      <c r="F733" s="35">
        <v>624</v>
      </c>
      <c r="G733" s="35"/>
      <c r="H733" s="30"/>
      <c r="I733" s="43" t="s">
        <v>91</v>
      </c>
      <c r="J733" s="29"/>
      <c r="K733" s="539"/>
      <c r="L733" s="539"/>
      <c r="M733" s="29"/>
      <c r="N733" s="43" t="s">
        <v>688</v>
      </c>
      <c r="O733" s="140"/>
      <c r="P733" s="31">
        <f t="shared" si="4"/>
        <v>13235.899999999732</v>
      </c>
      <c r="Q733" s="31">
        <f>SUBTOTAL(9,$F$2:F733)</f>
        <v>436948.8800000003</v>
      </c>
      <c r="R733" s="31">
        <f>SUBTOTAL(9,$G$2:G733)</f>
        <v>450184.78</v>
      </c>
    </row>
    <row r="734" spans="1:18" ht="15.75" customHeight="1">
      <c r="A734" s="44">
        <v>277</v>
      </c>
      <c r="B734" s="28">
        <v>45054</v>
      </c>
      <c r="C734" s="51" t="s">
        <v>4955</v>
      </c>
      <c r="D734" s="52" t="s">
        <v>1100</v>
      </c>
      <c r="E734" s="29"/>
      <c r="F734" s="35">
        <v>146</v>
      </c>
      <c r="G734" s="35"/>
      <c r="H734" s="30"/>
      <c r="I734" s="43" t="s">
        <v>91</v>
      </c>
      <c r="J734" s="29"/>
      <c r="K734" s="539"/>
      <c r="M734" s="29"/>
      <c r="N734" s="43" t="s">
        <v>688</v>
      </c>
      <c r="O734" s="140"/>
      <c r="P734" s="31">
        <f t="shared" si="4"/>
        <v>13089.899999999732</v>
      </c>
      <c r="Q734" s="31">
        <f>SUBTOTAL(9,$F$2:F734)</f>
        <v>437094.8800000003</v>
      </c>
      <c r="R734" s="31">
        <f>SUBTOTAL(9,$G$2:G734)</f>
        <v>450184.78</v>
      </c>
    </row>
    <row r="735" spans="1:18" ht="15.75" customHeight="1">
      <c r="A735" s="44">
        <v>277</v>
      </c>
      <c r="B735" s="28">
        <v>45054</v>
      </c>
      <c r="C735" s="51" t="s">
        <v>4956</v>
      </c>
      <c r="D735" s="52" t="s">
        <v>1100</v>
      </c>
      <c r="E735" s="29"/>
      <c r="F735" s="35">
        <v>133</v>
      </c>
      <c r="G735" s="35"/>
      <c r="H735" s="30"/>
      <c r="I735" s="43" t="s">
        <v>91</v>
      </c>
      <c r="J735" s="29"/>
      <c r="K735" s="539"/>
      <c r="L735" s="539"/>
      <c r="M735" s="29"/>
      <c r="N735" s="43" t="s">
        <v>688</v>
      </c>
      <c r="O735" s="140"/>
      <c r="P735" s="31">
        <f t="shared" si="4"/>
        <v>12956.899999999732</v>
      </c>
      <c r="Q735" s="31">
        <f>SUBTOTAL(9,$F$2:F735)</f>
        <v>437227.8800000003</v>
      </c>
      <c r="R735" s="31">
        <f>SUBTOTAL(9,$G$2:G735)</f>
        <v>450184.78</v>
      </c>
    </row>
    <row r="736" spans="1:18" ht="15.75" customHeight="1">
      <c r="A736" s="44">
        <v>277</v>
      </c>
      <c r="B736" s="28">
        <v>45055</v>
      </c>
      <c r="C736" s="52" t="s">
        <v>4958</v>
      </c>
      <c r="D736" s="52"/>
      <c r="E736" s="29"/>
      <c r="F736" s="35"/>
      <c r="G736" s="35"/>
      <c r="H736" s="30">
        <v>228.8</v>
      </c>
      <c r="I736" s="43"/>
      <c r="J736" s="29"/>
      <c r="K736" s="9" t="s">
        <v>949</v>
      </c>
      <c r="L736" s="539"/>
      <c r="M736" s="29"/>
      <c r="N736" s="43" t="s">
        <v>688</v>
      </c>
      <c r="O736" s="140"/>
      <c r="P736" s="31">
        <f t="shared" si="4"/>
        <v>12956.899999999732</v>
      </c>
      <c r="Q736" s="31">
        <f>SUBTOTAL(9,$F$2:F736)</f>
        <v>437227.8800000003</v>
      </c>
      <c r="R736" s="31">
        <f>SUBTOTAL(9,$G$2:G736)</f>
        <v>450184.78</v>
      </c>
    </row>
    <row r="737" spans="1:18" ht="15.75" customHeight="1">
      <c r="A737" s="44">
        <v>277</v>
      </c>
      <c r="B737" s="28">
        <v>45057</v>
      </c>
      <c r="C737" s="9" t="s">
        <v>4954</v>
      </c>
      <c r="D737" s="52"/>
      <c r="E737" s="29"/>
      <c r="F737" s="14"/>
      <c r="G737" s="35">
        <v>600</v>
      </c>
      <c r="H737" s="30"/>
      <c r="I737" s="43"/>
      <c r="J737" s="29"/>
      <c r="K737" s="539"/>
      <c r="L737" s="539"/>
      <c r="M737" s="29"/>
      <c r="N737" s="43" t="s">
        <v>688</v>
      </c>
      <c r="O737" s="140"/>
      <c r="P737" s="31">
        <f t="shared" si="4"/>
        <v>13556.899999999732</v>
      </c>
      <c r="Q737" s="31">
        <f>SUBTOTAL(9,$F$2:F737)</f>
        <v>437227.8800000003</v>
      </c>
      <c r="R737" s="31">
        <f>SUBTOTAL(9,$G$2:G737)</f>
        <v>450784.78</v>
      </c>
    </row>
    <row r="738" spans="1:18" ht="15.75" customHeight="1">
      <c r="A738" s="44">
        <v>277</v>
      </c>
      <c r="B738" s="28">
        <v>45076</v>
      </c>
      <c r="C738" s="52" t="s">
        <v>4927</v>
      </c>
      <c r="D738" s="52"/>
      <c r="E738" s="29"/>
      <c r="F738" s="35">
        <v>224.37</v>
      </c>
      <c r="G738" s="35"/>
      <c r="H738" s="30"/>
      <c r="I738" s="43" t="s">
        <v>89</v>
      </c>
      <c r="J738" s="29"/>
      <c r="K738" s="9" t="s">
        <v>985</v>
      </c>
      <c r="L738" s="9">
        <v>527434</v>
      </c>
      <c r="M738" s="29"/>
      <c r="N738" s="43" t="s">
        <v>688</v>
      </c>
      <c r="O738" s="140"/>
      <c r="P738" s="31">
        <f t="shared" si="4"/>
        <v>13332.529999999737</v>
      </c>
      <c r="Q738" s="31">
        <f>SUBTOTAL(9,$F$2:F738)</f>
        <v>437452.25000000029</v>
      </c>
      <c r="R738" s="31">
        <f>SUBTOTAL(9,$G$2:G738)</f>
        <v>450784.78</v>
      </c>
    </row>
    <row r="739" spans="1:18" ht="15.75" customHeight="1">
      <c r="A739" s="350">
        <v>277</v>
      </c>
      <c r="B739" s="28">
        <v>45083</v>
      </c>
      <c r="C739" s="27" t="s">
        <v>705</v>
      </c>
      <c r="D739" s="539"/>
      <c r="E739" s="539"/>
      <c r="F739" s="14">
        <v>28.8</v>
      </c>
      <c r="G739" s="14"/>
      <c r="H739" s="32"/>
      <c r="I739" s="13" t="s">
        <v>89</v>
      </c>
      <c r="J739" s="539"/>
      <c r="K739" s="51" t="s">
        <v>4965</v>
      </c>
      <c r="L739" s="9">
        <v>5978</v>
      </c>
      <c r="M739" s="29"/>
      <c r="N739" s="43" t="s">
        <v>688</v>
      </c>
      <c r="O739" s="140"/>
      <c r="P739" s="31">
        <f t="shared" si="4"/>
        <v>13303.729999999749</v>
      </c>
      <c r="Q739" s="31">
        <f>SUBTOTAL(9,$F$2:F739)</f>
        <v>437481.05000000028</v>
      </c>
      <c r="R739" s="31">
        <f>SUBTOTAL(9,$G$2:G739)</f>
        <v>450784.78</v>
      </c>
    </row>
    <row r="740" spans="1:18" ht="15.75" customHeight="1">
      <c r="A740" s="350">
        <v>277</v>
      </c>
      <c r="B740" s="28">
        <v>45085</v>
      </c>
      <c r="C740" s="27" t="s">
        <v>705</v>
      </c>
      <c r="D740" s="539"/>
      <c r="E740" s="539"/>
      <c r="F740" s="14">
        <v>49.8</v>
      </c>
      <c r="G740" s="14"/>
      <c r="H740" s="32"/>
      <c r="I740" s="13" t="s">
        <v>89</v>
      </c>
      <c r="J740" s="539"/>
      <c r="K740" s="51" t="s">
        <v>1162</v>
      </c>
      <c r="L740" s="9">
        <v>18115</v>
      </c>
      <c r="M740" s="29"/>
      <c r="N740" s="43" t="s">
        <v>688</v>
      </c>
      <c r="O740" s="140"/>
      <c r="P740" s="31">
        <f t="shared" si="4"/>
        <v>13253.92999999976</v>
      </c>
      <c r="Q740" s="31">
        <f>SUBTOTAL(9,$F$2:F740)</f>
        <v>437530.85000000027</v>
      </c>
      <c r="R740" s="31">
        <f>SUBTOTAL(9,$G$2:G740)</f>
        <v>450784.78</v>
      </c>
    </row>
    <row r="741" spans="1:18" ht="15.75" customHeight="1">
      <c r="A741" s="350">
        <v>277</v>
      </c>
      <c r="B741" s="28">
        <v>45085</v>
      </c>
      <c r="C741" s="27" t="s">
        <v>1300</v>
      </c>
      <c r="D741" s="539"/>
      <c r="E741" s="539"/>
      <c r="F741" s="14">
        <v>151.41</v>
      </c>
      <c r="G741" s="14"/>
      <c r="H741" s="32"/>
      <c r="I741" s="13" t="s">
        <v>89</v>
      </c>
      <c r="J741" s="539"/>
      <c r="K741" s="51" t="s">
        <v>166</v>
      </c>
      <c r="L741" s="9">
        <v>99583</v>
      </c>
      <c r="M741" s="29"/>
      <c r="N741" s="43" t="s">
        <v>688</v>
      </c>
      <c r="O741" s="140"/>
      <c r="P741" s="31">
        <f t="shared" si="4"/>
        <v>13102.519999999786</v>
      </c>
      <c r="Q741" s="31">
        <f>SUBTOTAL(9,$F$2:F741)</f>
        <v>437682.26000000024</v>
      </c>
      <c r="R741" s="31">
        <f>SUBTOTAL(9,$G$2:G741)</f>
        <v>450784.78</v>
      </c>
    </row>
    <row r="742" spans="1:18" ht="15.75" customHeight="1">
      <c r="A742" s="350">
        <v>277</v>
      </c>
      <c r="B742" s="28">
        <v>45085</v>
      </c>
      <c r="C742" s="27" t="s">
        <v>705</v>
      </c>
      <c r="D742" s="539"/>
      <c r="E742" s="539"/>
      <c r="F742" s="14">
        <v>49.7</v>
      </c>
      <c r="G742" s="14"/>
      <c r="H742" s="32"/>
      <c r="I742" s="13" t="s">
        <v>89</v>
      </c>
      <c r="J742" s="539"/>
      <c r="K742" s="51" t="s">
        <v>4965</v>
      </c>
      <c r="L742" s="9">
        <v>5977</v>
      </c>
      <c r="M742" s="29"/>
      <c r="N742" s="43" t="s">
        <v>688</v>
      </c>
      <c r="O742" s="140"/>
      <c r="P742" s="31">
        <f t="shared" si="4"/>
        <v>13052.819999999774</v>
      </c>
      <c r="Q742" s="31">
        <f>SUBTOTAL(9,$F$2:F742)</f>
        <v>437731.96000000025</v>
      </c>
      <c r="R742" s="31">
        <f>SUBTOTAL(9,$G$2:G742)</f>
        <v>450784.78</v>
      </c>
    </row>
    <row r="743" spans="1:18" ht="15.75" customHeight="1">
      <c r="A743" s="44">
        <v>277</v>
      </c>
      <c r="B743" s="28">
        <v>45086</v>
      </c>
      <c r="C743" s="52" t="s">
        <v>4959</v>
      </c>
      <c r="D743" s="52"/>
      <c r="E743" s="29"/>
      <c r="F743" s="35"/>
      <c r="G743" s="35"/>
      <c r="H743" s="30">
        <v>228.8</v>
      </c>
      <c r="I743" s="43"/>
      <c r="J743" s="29"/>
      <c r="K743" s="9" t="s">
        <v>949</v>
      </c>
      <c r="L743" s="539"/>
      <c r="M743" s="29"/>
      <c r="N743" s="43" t="s">
        <v>688</v>
      </c>
      <c r="O743" s="140"/>
      <c r="P743" s="31">
        <f t="shared" si="4"/>
        <v>13052.819999999774</v>
      </c>
      <c r="Q743" s="31">
        <f>SUBTOTAL(9,$F$2:F743)</f>
        <v>437731.96000000025</v>
      </c>
      <c r="R743" s="31">
        <f>SUBTOTAL(9,$G$2:G743)</f>
        <v>450784.78</v>
      </c>
    </row>
    <row r="744" spans="1:18" ht="15.75" customHeight="1">
      <c r="A744" s="350">
        <v>277</v>
      </c>
      <c r="B744" s="28">
        <v>45086</v>
      </c>
      <c r="C744" s="27" t="s">
        <v>1300</v>
      </c>
      <c r="D744" s="539"/>
      <c r="E744" s="539"/>
      <c r="F744" s="14">
        <v>383.6</v>
      </c>
      <c r="G744" s="14"/>
      <c r="H744" s="32"/>
      <c r="I744" s="13" t="s">
        <v>89</v>
      </c>
      <c r="J744" s="539"/>
      <c r="K744" s="51" t="s">
        <v>261</v>
      </c>
      <c r="M744" s="29"/>
      <c r="N744" s="43" t="s">
        <v>688</v>
      </c>
      <c r="O744" s="140"/>
      <c r="P744" s="31">
        <f t="shared" si="4"/>
        <v>12669.219999999797</v>
      </c>
      <c r="Q744" s="31">
        <f>SUBTOTAL(9,$F$2:F744)</f>
        <v>438115.56000000023</v>
      </c>
      <c r="R744" s="31">
        <f>SUBTOTAL(9,$G$2:G744)</f>
        <v>450784.78</v>
      </c>
    </row>
    <row r="745" spans="1:18" ht="15.75" customHeight="1">
      <c r="A745" s="538">
        <v>277</v>
      </c>
      <c r="B745" s="28">
        <v>45098</v>
      </c>
      <c r="C745" s="52" t="s">
        <v>4960</v>
      </c>
      <c r="D745" s="52"/>
      <c r="E745" s="29"/>
      <c r="F745" s="35">
        <v>5595</v>
      </c>
      <c r="G745" s="35"/>
      <c r="H745" s="30"/>
      <c r="I745" s="43" t="s">
        <v>91</v>
      </c>
      <c r="J745" s="29"/>
      <c r="K745" s="51" t="s">
        <v>4961</v>
      </c>
      <c r="L745" s="9">
        <v>17342</v>
      </c>
      <c r="M745" s="29"/>
      <c r="N745" s="43" t="s">
        <v>688</v>
      </c>
      <c r="O745" s="140"/>
      <c r="P745" s="31">
        <f t="shared" si="4"/>
        <v>7074.2199999997974</v>
      </c>
      <c r="Q745" s="31">
        <f>SUBTOTAL(9,$F$2:F745)</f>
        <v>443710.56000000023</v>
      </c>
      <c r="R745" s="31">
        <f>SUBTOTAL(9,$G$2:G745)</f>
        <v>450784.78</v>
      </c>
    </row>
    <row r="746" spans="1:18" ht="15.75" customHeight="1">
      <c r="A746" s="538">
        <v>277</v>
      </c>
      <c r="B746" s="28">
        <v>45105</v>
      </c>
      <c r="C746" s="52" t="s">
        <v>1913</v>
      </c>
      <c r="D746" s="52"/>
      <c r="E746" s="29"/>
      <c r="F746" s="35"/>
      <c r="G746" s="35"/>
      <c r="H746" s="30">
        <v>128.01</v>
      </c>
      <c r="I746" s="43"/>
      <c r="J746" s="29"/>
      <c r="K746" s="51" t="s">
        <v>451</v>
      </c>
      <c r="L746" s="9">
        <v>3010750</v>
      </c>
      <c r="M746" s="29"/>
      <c r="N746" s="43" t="s">
        <v>688</v>
      </c>
      <c r="O746" s="140"/>
      <c r="P746" s="31">
        <f t="shared" si="4"/>
        <v>7074.2199999997974</v>
      </c>
      <c r="Q746" s="31">
        <f>SUBTOTAL(9,$F$2:F746)</f>
        <v>443710.56000000023</v>
      </c>
      <c r="R746" s="31">
        <f>SUBTOTAL(9,$G$2:G746)</f>
        <v>450784.78</v>
      </c>
    </row>
    <row r="747" spans="1:18" ht="15.75" customHeight="1">
      <c r="A747" s="538">
        <v>277</v>
      </c>
      <c r="B747" s="28">
        <v>45106</v>
      </c>
      <c r="C747" s="52" t="s">
        <v>4927</v>
      </c>
      <c r="D747" s="52"/>
      <c r="E747" s="29"/>
      <c r="F747" s="35">
        <v>224.81</v>
      </c>
      <c r="G747" s="35"/>
      <c r="H747" s="30"/>
      <c r="I747" s="43" t="s">
        <v>89</v>
      </c>
      <c r="J747" s="29"/>
      <c r="K747" s="9" t="s">
        <v>985</v>
      </c>
      <c r="L747" s="539"/>
      <c r="M747" s="29"/>
      <c r="N747" s="43" t="s">
        <v>688</v>
      </c>
      <c r="O747" s="140"/>
      <c r="P747" s="31">
        <f t="shared" si="4"/>
        <v>6849.4099999997998</v>
      </c>
      <c r="Q747" s="31">
        <f>SUBTOTAL(9,$F$2:F747)</f>
        <v>443935.37000000023</v>
      </c>
      <c r="R747" s="31">
        <f>SUBTOTAL(9,$G$2:G747)</f>
        <v>450784.78</v>
      </c>
    </row>
    <row r="748" spans="1:18" ht="15.75" customHeight="1">
      <c r="A748" s="538">
        <v>277</v>
      </c>
      <c r="B748" s="28">
        <v>45106</v>
      </c>
      <c r="C748" s="52" t="s">
        <v>4966</v>
      </c>
      <c r="D748" s="52"/>
      <c r="E748" s="29"/>
      <c r="F748" s="35">
        <v>192.75</v>
      </c>
      <c r="G748" s="35"/>
      <c r="H748" s="30"/>
      <c r="I748" s="43" t="s">
        <v>89</v>
      </c>
      <c r="J748" s="29"/>
      <c r="K748" s="43" t="s">
        <v>793</v>
      </c>
      <c r="L748" s="9">
        <v>9995</v>
      </c>
      <c r="M748" s="29"/>
      <c r="N748" s="43" t="s">
        <v>688</v>
      </c>
      <c r="O748" s="140"/>
      <c r="P748" s="31">
        <f t="shared" si="4"/>
        <v>6656.6599999997998</v>
      </c>
      <c r="Q748" s="31">
        <f>SUBTOTAL(9,$F$2:F748)</f>
        <v>444128.12000000023</v>
      </c>
      <c r="R748" s="31">
        <f>SUBTOTAL(9,$G$2:G748)</f>
        <v>450784.78</v>
      </c>
    </row>
    <row r="749" spans="1:18" ht="15.75" customHeight="1">
      <c r="A749" s="43">
        <v>277</v>
      </c>
      <c r="B749" s="28">
        <v>45107</v>
      </c>
      <c r="C749" s="52" t="s">
        <v>4962</v>
      </c>
      <c r="D749" s="52"/>
      <c r="E749" s="27"/>
      <c r="F749" s="35">
        <v>3521.7</v>
      </c>
      <c r="G749" s="120"/>
      <c r="H749" s="30"/>
      <c r="I749" s="43" t="s">
        <v>91</v>
      </c>
      <c r="J749" s="43"/>
      <c r="K749" s="51" t="s">
        <v>791</v>
      </c>
      <c r="L749" s="27">
        <v>454</v>
      </c>
      <c r="M749" s="29"/>
      <c r="N749" s="43" t="s">
        <v>688</v>
      </c>
      <c r="O749" s="140"/>
      <c r="P749" s="31">
        <f t="shared" si="4"/>
        <v>3134.9599999997881</v>
      </c>
      <c r="Q749" s="31">
        <f>SUBTOTAL(9,$F$2:F749)</f>
        <v>447649.82000000024</v>
      </c>
      <c r="R749" s="31">
        <f>SUBTOTAL(9,$G$2:G749)</f>
        <v>450784.78</v>
      </c>
    </row>
    <row r="750" spans="1:18" ht="15.75" customHeight="1">
      <c r="A750" s="538">
        <v>277</v>
      </c>
      <c r="B750" s="28">
        <v>45107</v>
      </c>
      <c r="C750" s="52" t="s">
        <v>2460</v>
      </c>
      <c r="D750" s="52"/>
      <c r="E750" s="29"/>
      <c r="F750" s="14"/>
      <c r="G750" s="35"/>
      <c r="H750" s="35">
        <v>59.74</v>
      </c>
      <c r="I750" s="43"/>
      <c r="J750" s="29"/>
      <c r="K750" s="51" t="s">
        <v>2460</v>
      </c>
      <c r="L750" s="9">
        <v>2353020</v>
      </c>
      <c r="M750" s="29"/>
      <c r="N750" s="43" t="s">
        <v>688</v>
      </c>
      <c r="O750" s="140"/>
      <c r="P750" s="31">
        <f t="shared" si="4"/>
        <v>3134.9599999997881</v>
      </c>
      <c r="Q750" s="31">
        <f>SUBTOTAL(9,$F$2:F750)</f>
        <v>447649.82000000024</v>
      </c>
      <c r="R750" s="31">
        <f>SUBTOTAL(9,$G$2:G750)</f>
        <v>450784.78</v>
      </c>
    </row>
    <row r="751" spans="1:18" ht="15.75" customHeight="1">
      <c r="A751" s="350">
        <v>277</v>
      </c>
      <c r="B751" s="28">
        <v>45109</v>
      </c>
      <c r="C751" s="27" t="s">
        <v>705</v>
      </c>
      <c r="D751" s="539"/>
      <c r="E751" s="539"/>
      <c r="F751" s="14">
        <v>34.4</v>
      </c>
      <c r="G751" s="14"/>
      <c r="H751" s="32"/>
      <c r="I751" s="13" t="s">
        <v>89</v>
      </c>
      <c r="J751" s="539"/>
      <c r="K751" s="51" t="s">
        <v>166</v>
      </c>
      <c r="L751" s="9">
        <v>7249</v>
      </c>
      <c r="M751" s="29"/>
      <c r="N751" s="43" t="s">
        <v>688</v>
      </c>
      <c r="O751" s="140"/>
      <c r="P751" s="31">
        <f t="shared" si="4"/>
        <v>3100.5599999997648</v>
      </c>
      <c r="Q751" s="31">
        <f>SUBTOTAL(9,$F$2:F751)</f>
        <v>447684.22000000026</v>
      </c>
      <c r="R751" s="31">
        <f>SUBTOTAL(9,$G$2:G751)</f>
        <v>450784.78</v>
      </c>
    </row>
    <row r="752" spans="1:18" ht="15.75" customHeight="1">
      <c r="A752" s="44">
        <v>277</v>
      </c>
      <c r="B752" s="28">
        <v>45113</v>
      </c>
      <c r="C752" s="111" t="s">
        <v>1186</v>
      </c>
      <c r="D752" s="111"/>
      <c r="E752" s="539"/>
      <c r="F752" s="30">
        <v>1123</v>
      </c>
      <c r="G752" s="14"/>
      <c r="H752" s="14"/>
      <c r="I752" s="42" t="s">
        <v>91</v>
      </c>
      <c r="J752" s="539"/>
      <c r="K752" s="9" t="s">
        <v>1074</v>
      </c>
      <c r="L752" s="9">
        <v>4259</v>
      </c>
      <c r="M752" s="29"/>
      <c r="N752" s="43" t="s">
        <v>688</v>
      </c>
      <c r="O752" s="140"/>
      <c r="P752" s="31">
        <f t="shared" si="4"/>
        <v>1977.5599999997648</v>
      </c>
      <c r="Q752" s="31">
        <f>SUBTOTAL(9,$F$2:F752)</f>
        <v>448807.22000000026</v>
      </c>
      <c r="R752" s="31">
        <f>SUBTOTAL(9,$G$2:G752)</f>
        <v>450784.78</v>
      </c>
    </row>
    <row r="753" spans="1:18" ht="15.75" customHeight="1">
      <c r="A753" s="44">
        <v>277</v>
      </c>
      <c r="B753" s="28">
        <v>45115</v>
      </c>
      <c r="C753" s="52" t="s">
        <v>4967</v>
      </c>
      <c r="D753" s="52"/>
      <c r="E753" s="29"/>
      <c r="F753" s="35"/>
      <c r="G753" s="35"/>
      <c r="H753" s="30">
        <v>228.8</v>
      </c>
      <c r="I753" s="43"/>
      <c r="J753" s="29"/>
      <c r="K753" s="9" t="s">
        <v>949</v>
      </c>
      <c r="L753" s="539"/>
      <c r="M753" s="29"/>
      <c r="N753" s="43" t="s">
        <v>688</v>
      </c>
      <c r="O753" s="140"/>
      <c r="P753" s="31">
        <f t="shared" si="4"/>
        <v>1977.5599999997648</v>
      </c>
      <c r="Q753" s="31">
        <f>SUBTOTAL(9,$F$2:F753)</f>
        <v>448807.22000000026</v>
      </c>
      <c r="R753" s="31">
        <f>SUBTOTAL(9,$G$2:G753)</f>
        <v>450784.78</v>
      </c>
    </row>
    <row r="754" spans="1:18" ht="15.75" customHeight="1">
      <c r="A754" s="43">
        <v>277</v>
      </c>
      <c r="B754" s="28">
        <v>45116</v>
      </c>
      <c r="C754" s="153" t="s">
        <v>4963</v>
      </c>
      <c r="D754" s="162" t="s">
        <v>575</v>
      </c>
      <c r="E754" s="9" t="s">
        <v>4964</v>
      </c>
      <c r="F754" s="30">
        <v>150</v>
      </c>
      <c r="G754" s="30"/>
      <c r="H754" s="120"/>
      <c r="I754" s="42" t="s">
        <v>91</v>
      </c>
      <c r="J754" s="29"/>
      <c r="K754" s="539"/>
      <c r="L754" s="539"/>
      <c r="M754" s="29"/>
      <c r="N754" s="43" t="s">
        <v>688</v>
      </c>
      <c r="O754" s="140"/>
      <c r="P754" s="31">
        <f t="shared" si="4"/>
        <v>1827.5599999997648</v>
      </c>
      <c r="Q754" s="31">
        <f>SUBTOTAL(9,$F$2:F754)</f>
        <v>448957.22000000026</v>
      </c>
      <c r="R754" s="31">
        <f>SUBTOTAL(9,$G$2:G754)</f>
        <v>450784.78</v>
      </c>
    </row>
    <row r="755" spans="1:18" ht="15.75" customHeight="1">
      <c r="A755" s="44">
        <v>277</v>
      </c>
      <c r="B755" s="62">
        <v>45132</v>
      </c>
      <c r="C755" s="111" t="s">
        <v>705</v>
      </c>
      <c r="D755" s="51"/>
      <c r="F755" s="14">
        <v>27.1</v>
      </c>
      <c r="G755" s="14"/>
      <c r="H755" s="14"/>
      <c r="I755" s="13" t="s">
        <v>89</v>
      </c>
      <c r="K755" s="51" t="s">
        <v>166</v>
      </c>
      <c r="L755" s="9">
        <v>1514331</v>
      </c>
      <c r="M755" s="29"/>
      <c r="N755" s="43" t="s">
        <v>688</v>
      </c>
      <c r="O755" s="140"/>
      <c r="P755" s="31">
        <f t="shared" si="4"/>
        <v>1800.4599999997881</v>
      </c>
      <c r="Q755" s="31">
        <f>SUBTOTAL(9,$F$2:F755)</f>
        <v>448984.32000000024</v>
      </c>
      <c r="R755" s="31">
        <f>SUBTOTAL(9,$G$2:G755)</f>
        <v>450784.78</v>
      </c>
    </row>
    <row r="756" spans="1:18" ht="15.75" customHeight="1">
      <c r="A756" s="44">
        <v>277</v>
      </c>
      <c r="B756" s="28">
        <v>45132</v>
      </c>
      <c r="C756" s="52" t="s">
        <v>2668</v>
      </c>
      <c r="D756" s="52"/>
      <c r="E756" s="29"/>
      <c r="F756" s="35">
        <v>10</v>
      </c>
      <c r="G756" s="35"/>
      <c r="H756" s="30"/>
      <c r="I756" s="43" t="s">
        <v>89</v>
      </c>
      <c r="J756" s="29"/>
      <c r="K756" s="51" t="s">
        <v>1056</v>
      </c>
      <c r="L756" s="9">
        <v>232422815</v>
      </c>
      <c r="M756" s="29"/>
      <c r="N756" s="43" t="s">
        <v>688</v>
      </c>
      <c r="O756" s="140"/>
      <c r="P756" s="31">
        <f t="shared" si="4"/>
        <v>1790.4599999997881</v>
      </c>
      <c r="Q756" s="31">
        <f>SUBTOTAL(9,$F$2:F756)</f>
        <v>448994.32000000024</v>
      </c>
      <c r="R756" s="31">
        <f>SUBTOTAL(9,$G$2:G756)</f>
        <v>450784.78</v>
      </c>
    </row>
    <row r="757" spans="1:18" ht="15.75" customHeight="1">
      <c r="A757" s="44">
        <v>277</v>
      </c>
      <c r="B757" s="28">
        <v>45137</v>
      </c>
      <c r="C757" s="52" t="s">
        <v>4927</v>
      </c>
      <c r="D757" s="52"/>
      <c r="E757" s="29"/>
      <c r="F757" s="35">
        <v>224.81</v>
      </c>
      <c r="G757" s="14"/>
      <c r="H757" s="14"/>
      <c r="I757" s="43" t="s">
        <v>89</v>
      </c>
      <c r="J757" s="29"/>
      <c r="K757" s="9" t="s">
        <v>985</v>
      </c>
      <c r="L757" s="9">
        <v>531710</v>
      </c>
      <c r="M757" s="29"/>
      <c r="N757" s="43" t="s">
        <v>688</v>
      </c>
      <c r="O757" s="140"/>
      <c r="P757" s="31">
        <f t="shared" si="4"/>
        <v>1565.6499999997905</v>
      </c>
      <c r="Q757" s="31">
        <f>SUBTOTAL(9,$F$2:F757)</f>
        <v>449219.13000000024</v>
      </c>
      <c r="R757" s="31">
        <f>SUBTOTAL(9,$G$2:G757)</f>
        <v>450784.78</v>
      </c>
    </row>
    <row r="758" spans="1:18" ht="15.75" customHeight="1">
      <c r="A758" s="44">
        <v>277</v>
      </c>
      <c r="B758" s="28">
        <v>45138</v>
      </c>
      <c r="C758" s="52" t="s">
        <v>4968</v>
      </c>
      <c r="D758" s="52"/>
      <c r="E758" s="29"/>
      <c r="F758" s="35"/>
      <c r="G758" s="35">
        <v>800</v>
      </c>
      <c r="H758" s="30"/>
      <c r="I758" s="42"/>
      <c r="J758" s="147"/>
      <c r="K758" s="29"/>
      <c r="L758" s="29"/>
      <c r="M758" s="29"/>
      <c r="N758" s="43" t="s">
        <v>688</v>
      </c>
      <c r="O758" s="140"/>
      <c r="P758" s="31">
        <f t="shared" si="4"/>
        <v>2365.6499999997905</v>
      </c>
      <c r="Q758" s="31">
        <f>SUBTOTAL(9,$F$2:F758)</f>
        <v>449219.13000000024</v>
      </c>
      <c r="R758" s="31">
        <f>SUBTOTAL(9,$G$2:G758)</f>
        <v>451584.78</v>
      </c>
    </row>
    <row r="759" spans="1:18" ht="15.75" customHeight="1">
      <c r="A759" s="44">
        <v>277</v>
      </c>
      <c r="B759" s="28">
        <v>45138</v>
      </c>
      <c r="C759" s="52" t="s">
        <v>2460</v>
      </c>
      <c r="D759" s="52"/>
      <c r="E759" s="29"/>
      <c r="F759" s="14"/>
      <c r="G759" s="35"/>
      <c r="H759" s="35">
        <v>59.74</v>
      </c>
      <c r="I759" s="43"/>
      <c r="J759" s="29"/>
      <c r="K759" s="51" t="s">
        <v>2460</v>
      </c>
      <c r="L759" s="9">
        <v>2744874</v>
      </c>
      <c r="M759" s="29"/>
      <c r="N759" s="43" t="s">
        <v>688</v>
      </c>
      <c r="O759" s="140"/>
      <c r="P759" s="31">
        <f t="shared" si="4"/>
        <v>2365.6499999997905</v>
      </c>
      <c r="Q759" s="31">
        <f>SUBTOTAL(9,$F$2:F759)</f>
        <v>449219.13000000024</v>
      </c>
      <c r="R759" s="31">
        <f>SUBTOTAL(9,$G$2:G759)</f>
        <v>451584.78</v>
      </c>
    </row>
    <row r="760" spans="1:18" ht="15.75" customHeight="1">
      <c r="A760" s="538">
        <v>277</v>
      </c>
      <c r="B760" s="28">
        <v>45139</v>
      </c>
      <c r="C760" s="153" t="s">
        <v>4023</v>
      </c>
      <c r="D760" s="52"/>
      <c r="E760" s="29"/>
      <c r="F760" s="35">
        <v>3000</v>
      </c>
      <c r="G760" s="35"/>
      <c r="H760" s="30"/>
      <c r="I760" s="42" t="s">
        <v>91</v>
      </c>
      <c r="J760" s="147"/>
      <c r="K760" s="29" t="s">
        <v>4969</v>
      </c>
      <c r="L760" s="29">
        <v>4</v>
      </c>
      <c r="M760" s="29"/>
      <c r="N760" s="43" t="s">
        <v>688</v>
      </c>
      <c r="O760" s="140"/>
      <c r="P760" s="31">
        <f t="shared" si="4"/>
        <v>-634.35000000020955</v>
      </c>
      <c r="Q760" s="31">
        <f>SUBTOTAL(9,$F$2:F760)</f>
        <v>452219.13000000024</v>
      </c>
      <c r="R760" s="31">
        <f>SUBTOTAL(9,$G$2:G760)</f>
        <v>451584.78</v>
      </c>
    </row>
    <row r="761" spans="1:18" ht="15.75" customHeight="1">
      <c r="A761" s="13">
        <v>277</v>
      </c>
      <c r="B761" s="28">
        <v>45140</v>
      </c>
      <c r="C761" s="111" t="s">
        <v>1193</v>
      </c>
      <c r="D761" s="111"/>
      <c r="F761" s="30">
        <v>562</v>
      </c>
      <c r="G761" s="14"/>
      <c r="H761" s="14"/>
      <c r="I761" s="42" t="s">
        <v>91</v>
      </c>
      <c r="J761" s="539"/>
      <c r="K761" s="9" t="s">
        <v>1074</v>
      </c>
      <c r="L761" s="43">
        <v>4362</v>
      </c>
      <c r="M761" s="29"/>
      <c r="N761" s="43" t="s">
        <v>688</v>
      </c>
      <c r="O761" s="140"/>
      <c r="P761" s="31">
        <f t="shared" si="4"/>
        <v>-1196.3500000002095</v>
      </c>
      <c r="Q761" s="31">
        <f>SUBTOTAL(9,$F$2:F761)</f>
        <v>452781.13000000024</v>
      </c>
      <c r="R761" s="31">
        <f>SUBTOTAL(9,$G$2:G761)</f>
        <v>451584.78</v>
      </c>
    </row>
    <row r="762" spans="1:18" ht="15.75" customHeight="1">
      <c r="A762" s="44">
        <v>277</v>
      </c>
      <c r="B762" s="28">
        <v>45146</v>
      </c>
      <c r="C762" s="52" t="s">
        <v>4970</v>
      </c>
      <c r="D762" s="52"/>
      <c r="E762" s="29"/>
      <c r="F762" s="35"/>
      <c r="G762" s="35"/>
      <c r="H762" s="30">
        <v>228.8</v>
      </c>
      <c r="I762" s="43"/>
      <c r="J762" s="29"/>
      <c r="K762" s="9" t="s">
        <v>949</v>
      </c>
      <c r="M762" s="29"/>
      <c r="N762" s="43" t="s">
        <v>688</v>
      </c>
      <c r="O762" s="140"/>
      <c r="P762" s="31">
        <f t="shared" si="4"/>
        <v>-1196.3500000002095</v>
      </c>
      <c r="Q762" s="31">
        <f>SUBTOTAL(9,$F$2:F762)</f>
        <v>452781.13000000024</v>
      </c>
      <c r="R762" s="31">
        <f>SUBTOTAL(9,$G$2:G762)</f>
        <v>451584.78</v>
      </c>
    </row>
    <row r="763" spans="1:18" ht="15.75" customHeight="1">
      <c r="A763" s="13">
        <v>277</v>
      </c>
      <c r="B763" s="62">
        <v>45148</v>
      </c>
      <c r="C763" s="51" t="s">
        <v>698</v>
      </c>
      <c r="D763" s="15"/>
      <c r="E763" s="539"/>
      <c r="F763" s="157">
        <v>600</v>
      </c>
      <c r="G763" s="157"/>
      <c r="H763" s="12"/>
      <c r="I763" s="13" t="s">
        <v>91</v>
      </c>
      <c r="J763" s="128"/>
      <c r="K763" s="29" t="s">
        <v>2098</v>
      </c>
      <c r="L763" s="29">
        <v>228</v>
      </c>
      <c r="M763" s="29"/>
      <c r="N763" s="43" t="s">
        <v>688</v>
      </c>
      <c r="O763" s="140"/>
      <c r="P763" s="31">
        <f t="shared" si="4"/>
        <v>-1796.3500000002095</v>
      </c>
      <c r="Q763" s="31">
        <f>SUBTOTAL(9,$F$2:F763)</f>
        <v>453381.13000000024</v>
      </c>
      <c r="R763" s="31">
        <f>SUBTOTAL(9,$G$2:G763)</f>
        <v>451584.78</v>
      </c>
    </row>
    <row r="764" spans="1:18" ht="15.75" customHeight="1">
      <c r="A764" s="44">
        <v>277</v>
      </c>
      <c r="B764" s="28">
        <v>45167</v>
      </c>
      <c r="C764" s="52" t="s">
        <v>4972</v>
      </c>
      <c r="D764" s="52"/>
      <c r="E764" s="29"/>
      <c r="F764" s="35">
        <v>913.15</v>
      </c>
      <c r="G764" s="35"/>
      <c r="H764" s="30"/>
      <c r="I764" s="42" t="s">
        <v>89</v>
      </c>
      <c r="J764" s="147"/>
      <c r="K764" s="29" t="s">
        <v>2657</v>
      </c>
      <c r="L764" s="29">
        <v>4383</v>
      </c>
      <c r="M764" s="29"/>
      <c r="N764" s="43" t="s">
        <v>688</v>
      </c>
      <c r="O764" s="140"/>
      <c r="P764" s="31">
        <f t="shared" si="4"/>
        <v>-2709.5000000002328</v>
      </c>
      <c r="Q764" s="31">
        <f>SUBTOTAL(9,$F$2:F764)</f>
        <v>454294.28000000026</v>
      </c>
      <c r="R764" s="31">
        <f>SUBTOTAL(9,$G$2:G764)</f>
        <v>451584.78</v>
      </c>
    </row>
    <row r="765" spans="1:18" ht="15.75" customHeight="1">
      <c r="A765" s="44">
        <v>277</v>
      </c>
      <c r="B765" s="28">
        <v>45168</v>
      </c>
      <c r="C765" s="52" t="s">
        <v>4927</v>
      </c>
      <c r="D765" s="52"/>
      <c r="E765" s="29"/>
      <c r="F765" s="35">
        <v>225.46</v>
      </c>
      <c r="G765" s="14"/>
      <c r="H765" s="14"/>
      <c r="I765" s="43" t="s">
        <v>89</v>
      </c>
      <c r="J765" s="29"/>
      <c r="K765" s="9" t="s">
        <v>985</v>
      </c>
      <c r="L765" s="9">
        <v>531710</v>
      </c>
      <c r="M765" s="29"/>
      <c r="N765" s="43" t="s">
        <v>688</v>
      </c>
      <c r="O765" s="140"/>
      <c r="P765" s="31">
        <f t="shared" si="4"/>
        <v>-2934.9600000002538</v>
      </c>
      <c r="Q765" s="31">
        <f>SUBTOTAL(9,$F$2:F765)</f>
        <v>454519.74000000028</v>
      </c>
      <c r="R765" s="31">
        <f>SUBTOTAL(9,$G$2:G765)</f>
        <v>451584.78</v>
      </c>
    </row>
    <row r="766" spans="1:18" ht="15.75" customHeight="1">
      <c r="A766" s="44">
        <v>277</v>
      </c>
      <c r="B766" s="28">
        <v>45169</v>
      </c>
      <c r="C766" s="111" t="s">
        <v>1198</v>
      </c>
      <c r="D766" s="52"/>
      <c r="E766" s="29"/>
      <c r="F766" s="35">
        <v>560</v>
      </c>
      <c r="G766" s="35"/>
      <c r="H766" s="30"/>
      <c r="I766" s="42" t="s">
        <v>91</v>
      </c>
      <c r="J766" s="147"/>
      <c r="K766" s="29" t="s">
        <v>4971</v>
      </c>
      <c r="L766" s="29"/>
      <c r="M766" s="29"/>
      <c r="N766" s="43" t="s">
        <v>688</v>
      </c>
      <c r="O766" s="140"/>
      <c r="P766" s="31">
        <f t="shared" si="4"/>
        <v>-3494.9600000002538</v>
      </c>
      <c r="Q766" s="31">
        <f>SUBTOTAL(9,$F$2:F766)</f>
        <v>455079.74000000028</v>
      </c>
      <c r="R766" s="31">
        <f>SUBTOTAL(9,$G$2:G766)</f>
        <v>451584.78</v>
      </c>
    </row>
    <row r="767" spans="1:18" ht="15.75" customHeight="1">
      <c r="A767" s="538">
        <v>277</v>
      </c>
      <c r="B767" s="28">
        <v>45169</v>
      </c>
      <c r="C767" s="52" t="s">
        <v>2460</v>
      </c>
      <c r="D767" s="52"/>
      <c r="E767" s="29"/>
      <c r="F767" s="14"/>
      <c r="G767" s="35"/>
      <c r="H767" s="35">
        <v>59.74</v>
      </c>
      <c r="I767" s="43"/>
      <c r="J767" s="29"/>
      <c r="K767" s="51" t="s">
        <v>2460</v>
      </c>
      <c r="L767" s="29">
        <v>122752</v>
      </c>
      <c r="M767" s="29"/>
      <c r="N767" s="43" t="s">
        <v>688</v>
      </c>
      <c r="O767" s="140"/>
      <c r="P767" s="31">
        <f t="shared" si="4"/>
        <v>-3494.9600000002538</v>
      </c>
      <c r="Q767" s="31">
        <f>SUBTOTAL(9,$F$2:F767)</f>
        <v>455079.74000000028</v>
      </c>
      <c r="R767" s="31">
        <f>SUBTOTAL(9,$G$2:G767)</f>
        <v>451584.78</v>
      </c>
    </row>
    <row r="768" spans="1:18" ht="15.75" customHeight="1">
      <c r="A768" s="538">
        <v>277</v>
      </c>
      <c r="B768" s="28">
        <v>45172</v>
      </c>
      <c r="C768" s="52" t="s">
        <v>1913</v>
      </c>
      <c r="D768" s="52"/>
      <c r="E768" s="29"/>
      <c r="F768" s="35"/>
      <c r="G768" s="35"/>
      <c r="H768" s="30">
        <v>230.35</v>
      </c>
      <c r="I768" s="43"/>
      <c r="J768" s="29"/>
      <c r="K768" s="51" t="s">
        <v>451</v>
      </c>
      <c r="L768" s="9">
        <v>3050675</v>
      </c>
      <c r="M768" s="29"/>
      <c r="N768" s="43" t="s">
        <v>688</v>
      </c>
      <c r="O768" s="140"/>
      <c r="P768" s="31">
        <f t="shared" si="4"/>
        <v>-3494.9600000002538</v>
      </c>
      <c r="Q768" s="31">
        <f>SUBTOTAL(9,$F$2:F768)</f>
        <v>455079.74000000028</v>
      </c>
      <c r="R768" s="31">
        <f>SUBTOTAL(9,$G$2:G768)</f>
        <v>451584.78</v>
      </c>
    </row>
    <row r="769" spans="1:18" ht="15.75" customHeight="1">
      <c r="A769" s="538">
        <v>277</v>
      </c>
      <c r="B769" s="28">
        <v>45173</v>
      </c>
      <c r="C769" s="52" t="s">
        <v>4973</v>
      </c>
      <c r="D769" s="52" t="s">
        <v>4974</v>
      </c>
      <c r="E769" s="29"/>
      <c r="F769" s="35">
        <v>2400</v>
      </c>
      <c r="G769" s="35"/>
      <c r="H769" s="30"/>
      <c r="I769" s="27" t="s">
        <v>91</v>
      </c>
      <c r="J769" s="147"/>
      <c r="K769" s="29"/>
      <c r="L769" s="29"/>
      <c r="M769" s="29"/>
      <c r="N769" s="43" t="s">
        <v>688</v>
      </c>
      <c r="O769" s="140">
        <v>45173</v>
      </c>
      <c r="P769" s="31">
        <f t="shared" si="4"/>
        <v>-5894.9600000002538</v>
      </c>
      <c r="Q769" s="31">
        <f>SUBTOTAL(9,$F$2:F769)</f>
        <v>457479.74000000028</v>
      </c>
      <c r="R769" s="31">
        <f>SUBTOTAL(9,$G$2:G769)</f>
        <v>451584.78</v>
      </c>
    </row>
    <row r="770" spans="1:18" ht="15.75" customHeight="1">
      <c r="A770" s="350">
        <v>277</v>
      </c>
      <c r="B770" s="61">
        <v>45175</v>
      </c>
      <c r="C770" s="52" t="s">
        <v>962</v>
      </c>
      <c r="D770" s="539"/>
      <c r="E770" s="539"/>
      <c r="F770" s="14"/>
      <c r="G770" s="35">
        <v>6000</v>
      </c>
      <c r="H770" s="30"/>
      <c r="I770" s="42"/>
      <c r="J770" s="147"/>
      <c r="K770" s="29"/>
      <c r="L770" s="29"/>
      <c r="M770" s="29"/>
      <c r="N770" s="43" t="s">
        <v>688</v>
      </c>
      <c r="O770" s="140"/>
      <c r="P770" s="31">
        <f t="shared" si="4"/>
        <v>105.03999999974621</v>
      </c>
      <c r="Q770" s="31">
        <f>SUBTOTAL(9,$F$2:F770)</f>
        <v>457479.74000000028</v>
      </c>
      <c r="R770" s="31">
        <f>SUBTOTAL(9,$G$2:G770)</f>
        <v>457584.78</v>
      </c>
    </row>
    <row r="771" spans="1:18" ht="15.75" customHeight="1">
      <c r="A771" s="350">
        <v>277</v>
      </c>
      <c r="B771" s="61">
        <v>45176</v>
      </c>
      <c r="C771" s="52" t="s">
        <v>962</v>
      </c>
      <c r="D771" s="539"/>
      <c r="E771" s="539"/>
      <c r="F771" s="14"/>
      <c r="G771" s="35">
        <v>6000</v>
      </c>
      <c r="H771" s="30"/>
      <c r="I771" s="42"/>
      <c r="J771" s="147"/>
      <c r="K771" s="29"/>
      <c r="L771" s="29"/>
      <c r="M771" s="29"/>
      <c r="N771" s="43" t="s">
        <v>688</v>
      </c>
      <c r="O771" s="140"/>
      <c r="P771" s="31">
        <f t="shared" si="4"/>
        <v>6105.0399999997462</v>
      </c>
      <c r="Q771" s="31">
        <f>SUBTOTAL(9,$F$2:F771)</f>
        <v>457479.74000000028</v>
      </c>
      <c r="R771" s="31">
        <f>SUBTOTAL(9,$G$2:G771)</f>
        <v>463584.78</v>
      </c>
    </row>
    <row r="772" spans="1:18" ht="15.75" customHeight="1">
      <c r="A772" s="538">
        <v>277</v>
      </c>
      <c r="B772" s="28">
        <v>45177</v>
      </c>
      <c r="C772" s="52" t="s">
        <v>4970</v>
      </c>
      <c r="D772" s="52"/>
      <c r="E772" s="29"/>
      <c r="F772" s="35"/>
      <c r="G772" s="35"/>
      <c r="H772" s="30">
        <v>228.8</v>
      </c>
      <c r="I772" s="43"/>
      <c r="J772" s="29"/>
      <c r="K772" s="9" t="s">
        <v>949</v>
      </c>
      <c r="L772" s="29"/>
      <c r="M772" s="29"/>
      <c r="N772" s="43" t="s">
        <v>688</v>
      </c>
      <c r="O772" s="140"/>
      <c r="P772" s="31">
        <f t="shared" si="4"/>
        <v>6105.0399999997462</v>
      </c>
      <c r="Q772" s="31">
        <f>SUBTOTAL(9,$F$2:F772)</f>
        <v>457479.74000000028</v>
      </c>
      <c r="R772" s="31">
        <f>SUBTOTAL(9,$G$2:G772)</f>
        <v>463584.78</v>
      </c>
    </row>
    <row r="773" spans="1:18" ht="15.75" customHeight="1">
      <c r="A773" s="350">
        <v>277</v>
      </c>
      <c r="B773" s="61">
        <v>45179</v>
      </c>
      <c r="C773" s="52" t="s">
        <v>962</v>
      </c>
      <c r="D773" s="539"/>
      <c r="E773" s="539"/>
      <c r="F773" s="14"/>
      <c r="G773" s="35">
        <v>3000</v>
      </c>
      <c r="H773" s="30"/>
      <c r="I773" s="42"/>
      <c r="J773" s="147"/>
      <c r="K773" s="29"/>
      <c r="L773" s="29"/>
      <c r="M773" s="29"/>
      <c r="N773" s="43" t="s">
        <v>688</v>
      </c>
      <c r="O773" s="140"/>
      <c r="P773" s="31">
        <f t="shared" si="4"/>
        <v>9105.0399999997462</v>
      </c>
      <c r="Q773" s="31">
        <f>SUBTOTAL(9,$F$2:F773)</f>
        <v>457479.74000000028</v>
      </c>
      <c r="R773" s="31">
        <f>SUBTOTAL(9,$G$2:G773)</f>
        <v>466584.78</v>
      </c>
    </row>
    <row r="774" spans="1:18" ht="15.75" customHeight="1">
      <c r="A774" s="350">
        <v>277</v>
      </c>
      <c r="B774" s="61">
        <v>45189</v>
      </c>
      <c r="C774" s="52" t="s">
        <v>1016</v>
      </c>
      <c r="D774" s="539"/>
      <c r="E774" s="539"/>
      <c r="F774" s="14">
        <v>60</v>
      </c>
      <c r="G774" s="35"/>
      <c r="H774" s="30"/>
      <c r="I774" s="42" t="s">
        <v>89</v>
      </c>
      <c r="J774" s="147"/>
      <c r="K774" s="29" t="s">
        <v>1017</v>
      </c>
      <c r="L774" s="29"/>
      <c r="M774" s="29"/>
      <c r="N774" s="43" t="s">
        <v>688</v>
      </c>
      <c r="O774" s="140"/>
      <c r="P774" s="31">
        <f t="shared" si="4"/>
        <v>9045.0399999997462</v>
      </c>
      <c r="Q774" s="31">
        <f>SUBTOTAL(9,$F$2:F774)</f>
        <v>457539.74000000028</v>
      </c>
      <c r="R774" s="31">
        <f>SUBTOTAL(9,$G$2:G774)</f>
        <v>466584.78</v>
      </c>
    </row>
    <row r="775" spans="1:18" ht="15.75" customHeight="1">
      <c r="A775" s="44">
        <v>277</v>
      </c>
      <c r="B775" s="28">
        <v>45189</v>
      </c>
      <c r="C775" s="52" t="s">
        <v>2730</v>
      </c>
      <c r="D775" s="52"/>
      <c r="E775" s="29"/>
      <c r="F775" s="35">
        <v>29.6</v>
      </c>
      <c r="G775" s="35"/>
      <c r="H775" s="30"/>
      <c r="I775" s="42" t="s">
        <v>89</v>
      </c>
      <c r="J775" s="147"/>
      <c r="K775" s="29" t="s">
        <v>4516</v>
      </c>
      <c r="L775" s="29">
        <v>1247138</v>
      </c>
      <c r="M775" s="29"/>
      <c r="N775" s="43" t="s">
        <v>688</v>
      </c>
      <c r="O775" s="140"/>
      <c r="P775" s="31">
        <f t="shared" si="4"/>
        <v>9015.4399999997695</v>
      </c>
      <c r="Q775" s="31">
        <f>SUBTOTAL(9,$F$2:F775)</f>
        <v>457569.34000000026</v>
      </c>
      <c r="R775" s="31">
        <f>SUBTOTAL(9,$G$2:G775)</f>
        <v>466584.78</v>
      </c>
    </row>
    <row r="776" spans="1:18" ht="15.75" customHeight="1">
      <c r="A776" s="44">
        <v>277</v>
      </c>
      <c r="B776" s="28">
        <v>45199</v>
      </c>
      <c r="C776" s="52" t="s">
        <v>4927</v>
      </c>
      <c r="D776" s="52"/>
      <c r="E776" s="29"/>
      <c r="F776" s="35">
        <v>226.53</v>
      </c>
      <c r="G776" s="14"/>
      <c r="H776" s="14"/>
      <c r="I776" s="43" t="s">
        <v>89</v>
      </c>
      <c r="J776" s="29"/>
      <c r="K776" s="9" t="s">
        <v>985</v>
      </c>
      <c r="L776" s="9">
        <v>535980</v>
      </c>
      <c r="M776" s="29"/>
      <c r="N776" s="43" t="s">
        <v>688</v>
      </c>
      <c r="O776" s="140"/>
      <c r="P776" s="31">
        <f t="shared" si="4"/>
        <v>8788.9099999997416</v>
      </c>
      <c r="Q776" s="31">
        <f>SUBTOTAL(9,$F$2:F776)</f>
        <v>457795.87000000029</v>
      </c>
      <c r="R776" s="31">
        <f>SUBTOTAL(9,$G$2:G776)</f>
        <v>466584.78</v>
      </c>
    </row>
    <row r="777" spans="1:18" ht="15.75" customHeight="1">
      <c r="A777" s="44">
        <v>277</v>
      </c>
      <c r="B777" s="28">
        <v>45199</v>
      </c>
      <c r="C777" s="52" t="s">
        <v>2460</v>
      </c>
      <c r="D777" s="52"/>
      <c r="E777" s="29"/>
      <c r="F777" s="14"/>
      <c r="G777" s="35"/>
      <c r="H777" s="35">
        <v>59.74</v>
      </c>
      <c r="I777" s="43"/>
      <c r="J777" s="29"/>
      <c r="K777" s="51" t="s">
        <v>2460</v>
      </c>
      <c r="L777" s="29">
        <v>485219</v>
      </c>
      <c r="M777" s="29"/>
      <c r="N777" s="43" t="s">
        <v>688</v>
      </c>
      <c r="O777" s="140"/>
      <c r="P777" s="31">
        <f t="shared" si="4"/>
        <v>8788.9099999997416</v>
      </c>
      <c r="Q777" s="31">
        <f>SUBTOTAL(9,$F$2:F777)</f>
        <v>457795.87000000029</v>
      </c>
      <c r="R777" s="31">
        <f>SUBTOTAL(9,$G$2:G777)</f>
        <v>466584.78</v>
      </c>
    </row>
    <row r="778" spans="1:18" ht="15.75" customHeight="1">
      <c r="A778" s="350">
        <v>277</v>
      </c>
      <c r="B778" s="61">
        <v>45202</v>
      </c>
      <c r="C778" s="153" t="s">
        <v>4975</v>
      </c>
      <c r="D778" s="9" t="s">
        <v>575</v>
      </c>
      <c r="E778" s="9" t="s">
        <v>4976</v>
      </c>
      <c r="F778" s="14">
        <v>150</v>
      </c>
      <c r="G778" s="35"/>
      <c r="H778" s="30"/>
      <c r="I778" s="27" t="s">
        <v>91</v>
      </c>
      <c r="J778" s="147"/>
      <c r="K778" s="29"/>
      <c r="L778" s="29"/>
      <c r="M778" s="29"/>
      <c r="N778" s="43" t="s">
        <v>688</v>
      </c>
      <c r="O778" s="140"/>
      <c r="P778" s="31">
        <f t="shared" si="4"/>
        <v>8638.9099999997416</v>
      </c>
      <c r="Q778" s="31">
        <f>SUBTOTAL(9,$F$2:F778)</f>
        <v>457945.87000000029</v>
      </c>
      <c r="R778" s="31">
        <f>SUBTOTAL(9,$G$2:G778)</f>
        <v>466584.78</v>
      </c>
    </row>
    <row r="779" spans="1:18" ht="15.75" customHeight="1">
      <c r="A779" s="538">
        <v>277</v>
      </c>
      <c r="B779" s="28">
        <v>45202</v>
      </c>
      <c r="C779" s="52" t="s">
        <v>1089</v>
      </c>
      <c r="D779" s="52" t="s">
        <v>2122</v>
      </c>
      <c r="E779" s="29"/>
      <c r="F779" s="35">
        <v>11</v>
      </c>
      <c r="G779" s="35"/>
      <c r="H779" s="30"/>
      <c r="I779" s="42" t="s">
        <v>91</v>
      </c>
      <c r="J779" s="147"/>
      <c r="K779" s="29"/>
      <c r="L779" s="29"/>
      <c r="M779" s="29"/>
      <c r="N779" s="43" t="s">
        <v>688</v>
      </c>
      <c r="O779" s="140"/>
      <c r="P779" s="31">
        <f t="shared" si="4"/>
        <v>8627.9099999997416</v>
      </c>
      <c r="Q779" s="31">
        <f>SUBTOTAL(9,$F$2:F779)</f>
        <v>457956.87000000029</v>
      </c>
      <c r="R779" s="31">
        <f>SUBTOTAL(9,$G$2:G779)</f>
        <v>466584.78</v>
      </c>
    </row>
    <row r="780" spans="1:18" ht="15.75" customHeight="1">
      <c r="A780" s="13">
        <v>277</v>
      </c>
      <c r="B780" s="28">
        <v>45204</v>
      </c>
      <c r="C780" s="111" t="s">
        <v>1203</v>
      </c>
      <c r="D780" s="111"/>
      <c r="E780" s="539"/>
      <c r="F780" s="30">
        <v>842</v>
      </c>
      <c r="G780" s="14"/>
      <c r="H780" s="14"/>
      <c r="I780" s="42" t="s">
        <v>91</v>
      </c>
      <c r="J780" s="147"/>
      <c r="K780" s="29" t="s">
        <v>1204</v>
      </c>
      <c r="L780" s="29">
        <v>8</v>
      </c>
      <c r="M780" s="29"/>
      <c r="N780" s="43" t="s">
        <v>688</v>
      </c>
      <c r="O780" s="140"/>
      <c r="P780" s="31">
        <f t="shared" si="4"/>
        <v>7785.9099999997416</v>
      </c>
      <c r="Q780" s="31">
        <f>SUBTOTAL(9,$F$2:F780)</f>
        <v>458798.87000000029</v>
      </c>
      <c r="R780" s="31">
        <f>SUBTOTAL(9,$G$2:G780)</f>
        <v>466584.78</v>
      </c>
    </row>
    <row r="781" spans="1:18" ht="15.75" customHeight="1">
      <c r="A781" s="44">
        <v>277</v>
      </c>
      <c r="B781" s="28">
        <v>45210</v>
      </c>
      <c r="C781" s="52" t="s">
        <v>4977</v>
      </c>
      <c r="D781" s="52"/>
      <c r="E781" s="29"/>
      <c r="F781" s="35">
        <v>399.7</v>
      </c>
      <c r="G781" s="35"/>
      <c r="H781" s="30"/>
      <c r="I781" s="42" t="s">
        <v>89</v>
      </c>
      <c r="J781" s="147"/>
      <c r="K781" s="29" t="s">
        <v>4978</v>
      </c>
      <c r="L781" s="29">
        <v>199670</v>
      </c>
      <c r="M781" s="29"/>
      <c r="N781" s="43" t="s">
        <v>688</v>
      </c>
      <c r="O781" s="140"/>
      <c r="P781" s="31">
        <f t="shared" si="4"/>
        <v>7386.2099999997299</v>
      </c>
      <c r="Q781" s="31">
        <f>SUBTOTAL(9,$F$2:F781)</f>
        <v>459198.5700000003</v>
      </c>
      <c r="R781" s="31">
        <f>SUBTOTAL(9,$G$2:G781)</f>
        <v>466584.78</v>
      </c>
    </row>
    <row r="782" spans="1:18" ht="15.75" customHeight="1">
      <c r="A782" s="44">
        <v>277</v>
      </c>
      <c r="B782" s="28">
        <v>45210</v>
      </c>
      <c r="C782" s="52" t="s">
        <v>4979</v>
      </c>
      <c r="D782" s="52"/>
      <c r="E782" s="29"/>
      <c r="F782" s="35">
        <v>206</v>
      </c>
      <c r="G782" s="35"/>
      <c r="H782" s="30"/>
      <c r="I782" s="42" t="s">
        <v>89</v>
      </c>
      <c r="J782" s="147"/>
      <c r="K782" s="29" t="s">
        <v>4980</v>
      </c>
      <c r="L782" s="29">
        <v>7287</v>
      </c>
      <c r="M782" s="29"/>
      <c r="N782" s="43" t="s">
        <v>688</v>
      </c>
      <c r="O782" s="140"/>
      <c r="P782" s="31">
        <f t="shared" si="4"/>
        <v>7180.2099999997299</v>
      </c>
      <c r="Q782" s="31">
        <f>SUBTOTAL(9,$F$2:F782)</f>
        <v>459404.5700000003</v>
      </c>
      <c r="R782" s="31">
        <f>SUBTOTAL(9,$G$2:G782)</f>
        <v>466584.78</v>
      </c>
    </row>
    <row r="783" spans="1:18" ht="15.75" customHeight="1">
      <c r="A783" s="44">
        <v>277</v>
      </c>
      <c r="B783" s="28">
        <v>45211</v>
      </c>
      <c r="C783" s="52" t="s">
        <v>4981</v>
      </c>
      <c r="D783" s="52"/>
      <c r="E783" s="29"/>
      <c r="F783" s="35">
        <v>539.59</v>
      </c>
      <c r="G783" s="35"/>
      <c r="H783" s="30"/>
      <c r="I783" s="42" t="s">
        <v>89</v>
      </c>
      <c r="J783" s="147"/>
      <c r="K783" s="29" t="s">
        <v>298</v>
      </c>
      <c r="L783" s="29">
        <v>175304</v>
      </c>
      <c r="M783" s="29"/>
      <c r="N783" s="43" t="s">
        <v>688</v>
      </c>
      <c r="O783" s="140"/>
      <c r="P783" s="31">
        <f t="shared" si="4"/>
        <v>6640.6199999997043</v>
      </c>
      <c r="Q783" s="31">
        <f>SUBTOTAL(9,$F$2:F783)</f>
        <v>459944.16000000032</v>
      </c>
      <c r="R783" s="31">
        <f>SUBTOTAL(9,$G$2:G783)</f>
        <v>466584.78</v>
      </c>
    </row>
    <row r="784" spans="1:18" ht="15.75" customHeight="1">
      <c r="A784" s="44">
        <v>277</v>
      </c>
      <c r="B784" s="28">
        <v>45224</v>
      </c>
      <c r="C784" s="52" t="s">
        <v>1913</v>
      </c>
      <c r="D784" s="52"/>
      <c r="E784" s="29"/>
      <c r="F784" s="35"/>
      <c r="G784" s="35"/>
      <c r="H784" s="30">
        <v>274.2</v>
      </c>
      <c r="I784" s="43"/>
      <c r="J784" s="29"/>
      <c r="K784" s="51" t="s">
        <v>451</v>
      </c>
      <c r="L784" s="9">
        <v>3120620</v>
      </c>
      <c r="M784" s="29"/>
      <c r="N784" s="43" t="s">
        <v>688</v>
      </c>
      <c r="O784" s="140"/>
      <c r="P784" s="31">
        <f t="shared" si="4"/>
        <v>6640.6199999997043</v>
      </c>
      <c r="Q784" s="31">
        <f>SUBTOTAL(9,$F$2:F784)</f>
        <v>459944.16000000032</v>
      </c>
      <c r="R784" s="31">
        <f>SUBTOTAL(9,$G$2:G784)</f>
        <v>466584.78</v>
      </c>
    </row>
    <row r="785" spans="1:18" ht="15.75" customHeight="1">
      <c r="A785" s="44">
        <v>277</v>
      </c>
      <c r="B785" s="28">
        <v>45229</v>
      </c>
      <c r="C785" s="52" t="s">
        <v>4927</v>
      </c>
      <c r="D785" s="52"/>
      <c r="E785" s="29"/>
      <c r="F785" s="35">
        <v>226.32</v>
      </c>
      <c r="G785" s="14"/>
      <c r="H785" s="14"/>
      <c r="I785" s="43" t="s">
        <v>89</v>
      </c>
      <c r="J785" s="29"/>
      <c r="K785" s="9" t="s">
        <v>985</v>
      </c>
      <c r="L785" s="29">
        <v>538116</v>
      </c>
      <c r="M785" s="29"/>
      <c r="N785" s="43" t="s">
        <v>688</v>
      </c>
      <c r="O785" s="140"/>
      <c r="P785" s="31">
        <f t="shared" si="4"/>
        <v>6414.2999999996973</v>
      </c>
      <c r="Q785" s="31">
        <f>SUBTOTAL(9,$F$2:F785)</f>
        <v>460170.48000000033</v>
      </c>
      <c r="R785" s="31">
        <f>SUBTOTAL(9,$G$2:G785)</f>
        <v>466584.78</v>
      </c>
    </row>
    <row r="786" spans="1:18" ht="15.75" customHeight="1">
      <c r="A786" s="44">
        <v>277</v>
      </c>
      <c r="B786" s="28">
        <v>45230</v>
      </c>
      <c r="C786" s="52" t="s">
        <v>2460</v>
      </c>
      <c r="D786" s="52"/>
      <c r="E786" s="29"/>
      <c r="F786" s="14"/>
      <c r="G786" s="35"/>
      <c r="H786" s="35">
        <v>59.74</v>
      </c>
      <c r="I786" s="43"/>
      <c r="J786" s="29"/>
      <c r="K786" s="51" t="s">
        <v>2460</v>
      </c>
      <c r="L786" s="29">
        <v>836228</v>
      </c>
      <c r="M786" s="29"/>
      <c r="N786" s="43" t="s">
        <v>688</v>
      </c>
      <c r="O786" s="140"/>
      <c r="P786" s="31">
        <f t="shared" si="4"/>
        <v>6414.2999999996973</v>
      </c>
      <c r="Q786" s="31">
        <f>SUBTOTAL(9,$F$2:F786)</f>
        <v>460170.48000000033</v>
      </c>
      <c r="R786" s="31">
        <f>SUBTOTAL(9,$G$2:G786)</f>
        <v>466584.78</v>
      </c>
    </row>
    <row r="787" spans="1:18" ht="15.75" customHeight="1">
      <c r="A787" s="44">
        <v>277</v>
      </c>
      <c r="B787" s="28">
        <v>45236</v>
      </c>
      <c r="C787" s="52" t="s">
        <v>1205</v>
      </c>
      <c r="D787" s="52" t="s">
        <v>1100</v>
      </c>
      <c r="E787" s="29"/>
      <c r="F787" s="244">
        <v>291</v>
      </c>
      <c r="G787" s="35"/>
      <c r="H787" s="30"/>
      <c r="I787" s="43" t="s">
        <v>91</v>
      </c>
      <c r="J787" s="29"/>
      <c r="K787" s="539"/>
      <c r="L787" s="539"/>
      <c r="M787" s="29"/>
      <c r="N787" s="43" t="s">
        <v>688</v>
      </c>
      <c r="O787" s="140"/>
      <c r="P787" s="31">
        <f t="shared" ref="P787:P804" si="5">R787-Q787</f>
        <v>6123.2999999996973</v>
      </c>
      <c r="Q787" s="31">
        <f>SUBTOTAL(9,$F$2:F787)</f>
        <v>460461.48000000033</v>
      </c>
      <c r="R787" s="31">
        <f>SUBTOTAL(9,$G$2:G787)</f>
        <v>466584.78</v>
      </c>
    </row>
    <row r="788" spans="1:18" ht="15.75" customHeight="1">
      <c r="A788" s="44">
        <v>277</v>
      </c>
      <c r="B788" s="28">
        <v>45236</v>
      </c>
      <c r="C788" s="51" t="s">
        <v>2813</v>
      </c>
      <c r="D788" s="52" t="s">
        <v>1100</v>
      </c>
      <c r="E788" s="29"/>
      <c r="F788" s="244">
        <v>22</v>
      </c>
      <c r="G788" s="35"/>
      <c r="H788" s="30"/>
      <c r="I788" s="43" t="s">
        <v>91</v>
      </c>
      <c r="J788" s="147"/>
      <c r="K788" s="29"/>
      <c r="L788" s="29"/>
      <c r="M788" s="29"/>
      <c r="N788" s="43" t="s">
        <v>688</v>
      </c>
      <c r="O788" s="140"/>
      <c r="P788" s="31">
        <f t="shared" si="5"/>
        <v>6101.2999999996973</v>
      </c>
      <c r="Q788" s="31">
        <f>SUBTOTAL(9,$F$2:F788)</f>
        <v>460483.48000000033</v>
      </c>
      <c r="R788" s="31">
        <f>SUBTOTAL(9,$G$2:G788)</f>
        <v>466584.78</v>
      </c>
    </row>
    <row r="789" spans="1:18" ht="15.75" customHeight="1">
      <c r="A789" s="44">
        <v>277</v>
      </c>
      <c r="B789" s="28">
        <v>45236</v>
      </c>
      <c r="C789" s="51" t="s">
        <v>2814</v>
      </c>
      <c r="D789" s="52" t="s">
        <v>1100</v>
      </c>
      <c r="E789" s="29"/>
      <c r="F789" s="244">
        <v>56</v>
      </c>
      <c r="G789" s="35"/>
      <c r="H789" s="30"/>
      <c r="I789" s="43" t="s">
        <v>91</v>
      </c>
      <c r="J789" s="147"/>
      <c r="K789" s="29"/>
      <c r="L789" s="29"/>
      <c r="M789" s="29"/>
      <c r="N789" s="43" t="s">
        <v>688</v>
      </c>
      <c r="O789" s="140"/>
      <c r="P789" s="31">
        <f t="shared" si="5"/>
        <v>6045.2999999996973</v>
      </c>
      <c r="Q789" s="31">
        <f>SUBTOTAL(9,$F$2:F789)</f>
        <v>460539.48000000033</v>
      </c>
      <c r="R789" s="31">
        <f>SUBTOTAL(9,$G$2:G789)</f>
        <v>466584.78</v>
      </c>
    </row>
    <row r="790" spans="1:18" ht="15.75" customHeight="1">
      <c r="A790" s="44">
        <v>277</v>
      </c>
      <c r="B790" s="28">
        <v>45237</v>
      </c>
      <c r="C790" s="52" t="s">
        <v>4972</v>
      </c>
      <c r="D790" s="52"/>
      <c r="E790" s="29"/>
      <c r="F790" s="35">
        <v>772.97</v>
      </c>
      <c r="G790" s="35"/>
      <c r="H790" s="30"/>
      <c r="I790" s="42" t="s">
        <v>89</v>
      </c>
      <c r="J790" s="147"/>
      <c r="K790" s="29" t="s">
        <v>2657</v>
      </c>
      <c r="L790" s="29"/>
      <c r="M790" s="29"/>
      <c r="N790" s="43" t="s">
        <v>688</v>
      </c>
      <c r="O790" s="140"/>
      <c r="P790" s="31">
        <f t="shared" si="5"/>
        <v>5272.3299999997253</v>
      </c>
      <c r="Q790" s="31">
        <f>SUBTOTAL(9,$F$2:F790)</f>
        <v>461312.4500000003</v>
      </c>
      <c r="R790" s="31">
        <f>SUBTOTAL(9,$G$2:G790)</f>
        <v>466584.78</v>
      </c>
    </row>
    <row r="791" spans="1:18" ht="15.75" customHeight="1">
      <c r="A791" s="44">
        <v>277</v>
      </c>
      <c r="B791" s="28">
        <v>45238</v>
      </c>
      <c r="C791" s="52" t="s">
        <v>4982</v>
      </c>
      <c r="D791" s="52"/>
      <c r="E791" s="29"/>
      <c r="F791" s="35"/>
      <c r="G791" s="35"/>
      <c r="H791" s="30">
        <v>228.8</v>
      </c>
      <c r="I791" s="43"/>
      <c r="J791" s="29"/>
      <c r="K791" s="9" t="s">
        <v>949</v>
      </c>
      <c r="L791" s="29"/>
      <c r="M791" s="29"/>
      <c r="N791" s="43" t="s">
        <v>688</v>
      </c>
      <c r="O791" s="140"/>
      <c r="P791" s="31">
        <f t="shared" si="5"/>
        <v>5272.3299999997253</v>
      </c>
      <c r="Q791" s="31">
        <f>SUBTOTAL(9,$F$2:F791)</f>
        <v>461312.4500000003</v>
      </c>
      <c r="R791" s="31">
        <f>SUBTOTAL(9,$G$2:G791)</f>
        <v>466584.78</v>
      </c>
    </row>
    <row r="792" spans="1:18" ht="15.75" customHeight="1">
      <c r="A792" s="44">
        <v>277</v>
      </c>
      <c r="B792" s="28">
        <v>45260</v>
      </c>
      <c r="C792" s="52" t="s">
        <v>4927</v>
      </c>
      <c r="D792" s="52"/>
      <c r="E792" s="29"/>
      <c r="F792" s="35">
        <v>227.4</v>
      </c>
      <c r="G792" s="14"/>
      <c r="H792" s="14"/>
      <c r="I792" s="43" t="s">
        <v>89</v>
      </c>
      <c r="J792" s="29"/>
      <c r="K792" s="9" t="s">
        <v>985</v>
      </c>
      <c r="L792" s="29">
        <v>540272</v>
      </c>
      <c r="M792" s="29"/>
      <c r="N792" s="43" t="s">
        <v>688</v>
      </c>
      <c r="O792" s="140"/>
      <c r="P792" s="31">
        <f t="shared" si="5"/>
        <v>5044.929999999702</v>
      </c>
      <c r="Q792" s="31">
        <f>SUBTOTAL(9,$F$2:F792)</f>
        <v>461539.85000000033</v>
      </c>
      <c r="R792" s="31">
        <f>SUBTOTAL(9,$G$2:G792)</f>
        <v>466584.78</v>
      </c>
    </row>
    <row r="793" spans="1:18" ht="15.75" customHeight="1">
      <c r="A793" s="44">
        <v>277</v>
      </c>
      <c r="B793" s="28">
        <v>45260</v>
      </c>
      <c r="C793" s="52" t="s">
        <v>2460</v>
      </c>
      <c r="D793" s="52"/>
      <c r="E793" s="29"/>
      <c r="F793" s="14"/>
      <c r="G793" s="35"/>
      <c r="H793" s="35">
        <v>59.74</v>
      </c>
      <c r="I793" s="43"/>
      <c r="J793" s="29"/>
      <c r="K793" s="51" t="s">
        <v>2460</v>
      </c>
      <c r="L793" s="29">
        <v>177107</v>
      </c>
      <c r="M793" s="29"/>
      <c r="N793" s="43" t="s">
        <v>688</v>
      </c>
      <c r="O793" s="140"/>
      <c r="P793" s="31">
        <f t="shared" si="5"/>
        <v>5044.929999999702</v>
      </c>
      <c r="Q793" s="31">
        <f>SUBTOTAL(9,$F$2:F793)</f>
        <v>461539.85000000033</v>
      </c>
      <c r="R793" s="31">
        <f>SUBTOTAL(9,$G$2:G793)</f>
        <v>466584.78</v>
      </c>
    </row>
    <row r="794" spans="1:18" ht="15.75" customHeight="1">
      <c r="A794" s="44">
        <v>277</v>
      </c>
      <c r="B794" s="28">
        <v>45268</v>
      </c>
      <c r="C794" s="52" t="s">
        <v>4984</v>
      </c>
      <c r="D794" s="52"/>
      <c r="E794" s="29"/>
      <c r="F794" s="35"/>
      <c r="G794" s="35"/>
      <c r="H794" s="30">
        <v>228.8</v>
      </c>
      <c r="I794" s="43"/>
      <c r="J794" s="29"/>
      <c r="K794" s="9" t="s">
        <v>949</v>
      </c>
      <c r="L794" s="29"/>
      <c r="M794" s="29"/>
      <c r="N794" s="43" t="s">
        <v>688</v>
      </c>
      <c r="O794" s="140"/>
      <c r="P794" s="31">
        <f t="shared" si="5"/>
        <v>5044.929999999702</v>
      </c>
      <c r="Q794" s="31">
        <f>SUBTOTAL(9,$F$2:F794)</f>
        <v>461539.85000000033</v>
      </c>
      <c r="R794" s="31">
        <f>SUBTOTAL(9,$G$2:G794)</f>
        <v>466584.78</v>
      </c>
    </row>
    <row r="795" spans="1:18" ht="15.75" customHeight="1">
      <c r="A795" s="44">
        <v>277</v>
      </c>
      <c r="B795" s="28">
        <v>45270</v>
      </c>
      <c r="C795" s="52" t="s">
        <v>4983</v>
      </c>
      <c r="D795" s="52"/>
      <c r="E795" s="27"/>
      <c r="F795" s="120">
        <v>2793</v>
      </c>
      <c r="G795" s="120"/>
      <c r="H795" s="120"/>
      <c r="I795" s="27" t="s">
        <v>91</v>
      </c>
      <c r="J795" s="43"/>
      <c r="K795" s="164" t="s">
        <v>4536</v>
      </c>
      <c r="L795" s="29"/>
      <c r="M795" s="29"/>
      <c r="N795" s="43" t="s">
        <v>688</v>
      </c>
      <c r="O795" s="140"/>
      <c r="P795" s="31">
        <f t="shared" si="5"/>
        <v>2251.929999999702</v>
      </c>
      <c r="Q795" s="31">
        <f>SUBTOTAL(9,$F$2:F795)</f>
        <v>464332.85000000033</v>
      </c>
      <c r="R795" s="31">
        <f>SUBTOTAL(9,$G$2:G795)</f>
        <v>466584.78</v>
      </c>
    </row>
    <row r="796" spans="1:18" ht="15.75" customHeight="1">
      <c r="A796" s="44">
        <v>277</v>
      </c>
      <c r="B796" s="28">
        <v>45270</v>
      </c>
      <c r="C796" s="52" t="s">
        <v>4985</v>
      </c>
      <c r="D796" s="52"/>
      <c r="E796" s="29"/>
      <c r="F796" s="35">
        <v>74.900000000000006</v>
      </c>
      <c r="G796" s="35"/>
      <c r="H796" s="30"/>
      <c r="I796" s="42"/>
      <c r="J796" s="147"/>
      <c r="K796" s="29" t="s">
        <v>4986</v>
      </c>
      <c r="L796" s="29"/>
      <c r="M796" s="29"/>
      <c r="N796" s="43" t="s">
        <v>688</v>
      </c>
      <c r="O796" s="140"/>
      <c r="P796" s="31">
        <f t="shared" si="5"/>
        <v>2177.0299999996787</v>
      </c>
      <c r="Q796" s="31">
        <f>SUBTOTAL(9,$F$2:F796)</f>
        <v>464407.75000000035</v>
      </c>
      <c r="R796" s="31">
        <f>SUBTOTAL(9,$G$2:G796)</f>
        <v>466584.78</v>
      </c>
    </row>
    <row r="797" spans="1:18" ht="15.75" customHeight="1">
      <c r="A797" s="44">
        <v>277</v>
      </c>
      <c r="B797" s="28">
        <v>45277</v>
      </c>
      <c r="C797" s="52" t="s">
        <v>1754</v>
      </c>
      <c r="D797" s="52"/>
      <c r="E797" s="29"/>
      <c r="F797" s="35">
        <v>56</v>
      </c>
      <c r="G797" s="35"/>
      <c r="H797" s="30"/>
      <c r="I797" s="42"/>
      <c r="J797" s="147"/>
      <c r="K797" s="29" t="s">
        <v>1846</v>
      </c>
      <c r="L797" s="29">
        <v>251261</v>
      </c>
      <c r="M797" s="29"/>
      <c r="N797" s="43" t="s">
        <v>688</v>
      </c>
      <c r="O797" s="140"/>
      <c r="P797" s="31">
        <f t="shared" si="5"/>
        <v>2121.0299999996787</v>
      </c>
      <c r="Q797" s="31">
        <f>SUBTOTAL(9,$F$2:F797)</f>
        <v>464463.75000000035</v>
      </c>
      <c r="R797" s="31">
        <f>SUBTOTAL(9,$G$2:G797)</f>
        <v>466584.78</v>
      </c>
    </row>
    <row r="798" spans="1:18" ht="15.75" customHeight="1">
      <c r="A798" s="44">
        <v>277</v>
      </c>
      <c r="B798" s="28">
        <v>45279</v>
      </c>
      <c r="C798" s="52" t="s">
        <v>705</v>
      </c>
      <c r="D798" s="52"/>
      <c r="E798" s="29"/>
      <c r="F798" s="35">
        <v>279</v>
      </c>
      <c r="G798" s="35"/>
      <c r="H798" s="30"/>
      <c r="I798" s="42"/>
      <c r="J798" s="147"/>
      <c r="K798" s="29" t="s">
        <v>532</v>
      </c>
      <c r="L798" s="29">
        <v>214124898</v>
      </c>
      <c r="M798" s="29"/>
      <c r="N798" s="43" t="s">
        <v>688</v>
      </c>
      <c r="O798" s="140"/>
      <c r="P798" s="31">
        <f t="shared" si="5"/>
        <v>1842.0299999996787</v>
      </c>
      <c r="Q798" s="31">
        <f>SUBTOTAL(9,$F$2:F798)</f>
        <v>464742.75000000035</v>
      </c>
      <c r="R798" s="31">
        <f>SUBTOTAL(9,$G$2:G798)</f>
        <v>466584.78</v>
      </c>
    </row>
    <row r="799" spans="1:18" ht="15.75" customHeight="1">
      <c r="A799" s="44">
        <v>277</v>
      </c>
      <c r="B799" s="28">
        <v>45280</v>
      </c>
      <c r="C799" s="52" t="s">
        <v>1300</v>
      </c>
      <c r="D799" s="52"/>
      <c r="E799" s="29"/>
      <c r="F799" s="35">
        <f>121.87-3.66</f>
        <v>118.21000000000001</v>
      </c>
      <c r="G799" s="35"/>
      <c r="H799" s="30"/>
      <c r="I799" s="42" t="s">
        <v>89</v>
      </c>
      <c r="J799" s="147"/>
      <c r="K799" s="29" t="s">
        <v>4987</v>
      </c>
      <c r="L799" s="29">
        <v>392621</v>
      </c>
      <c r="M799" s="29"/>
      <c r="N799" s="43" t="s">
        <v>688</v>
      </c>
      <c r="O799" s="140"/>
      <c r="P799" s="31">
        <f t="shared" si="5"/>
        <v>1723.8199999996577</v>
      </c>
      <c r="Q799" s="31">
        <f>SUBTOTAL(9,$F$2:F799)</f>
        <v>464860.96000000037</v>
      </c>
      <c r="R799" s="31">
        <f>SUBTOTAL(9,$G$2:G799)</f>
        <v>466584.78</v>
      </c>
    </row>
    <row r="800" spans="1:18" ht="15.75" customHeight="1">
      <c r="A800" s="44">
        <v>277</v>
      </c>
      <c r="B800" s="28">
        <v>45280</v>
      </c>
      <c r="C800" s="52" t="s">
        <v>1998</v>
      </c>
      <c r="D800" s="52"/>
      <c r="E800" s="29"/>
      <c r="F800" s="35">
        <v>140</v>
      </c>
      <c r="G800" s="35"/>
      <c r="H800" s="30"/>
      <c r="I800" s="42" t="s">
        <v>89</v>
      </c>
      <c r="J800" s="147"/>
      <c r="K800" s="29" t="s">
        <v>1846</v>
      </c>
      <c r="L800" s="29">
        <v>251417</v>
      </c>
      <c r="M800" s="29"/>
      <c r="N800" s="43" t="s">
        <v>688</v>
      </c>
      <c r="O800" s="140"/>
      <c r="P800" s="31">
        <f t="shared" si="5"/>
        <v>1583.8199999996577</v>
      </c>
      <c r="Q800" s="31">
        <f>SUBTOTAL(9,$F$2:F800)</f>
        <v>465000.96000000037</v>
      </c>
      <c r="R800" s="31">
        <f>SUBTOTAL(9,$G$2:G800)</f>
        <v>466584.78</v>
      </c>
    </row>
    <row r="801" spans="1:18" ht="15.75" customHeight="1">
      <c r="A801" s="44">
        <v>277</v>
      </c>
      <c r="B801" s="28">
        <v>45285</v>
      </c>
      <c r="C801" s="52" t="s">
        <v>1571</v>
      </c>
      <c r="D801" s="52"/>
      <c r="E801" s="29"/>
      <c r="F801" s="35">
        <v>1954</v>
      </c>
      <c r="G801" s="35"/>
      <c r="H801" s="30"/>
      <c r="I801" s="42" t="s">
        <v>91</v>
      </c>
      <c r="J801" s="147"/>
      <c r="K801" s="51" t="s">
        <v>791</v>
      </c>
      <c r="L801" s="29">
        <v>514</v>
      </c>
      <c r="M801" s="29"/>
      <c r="N801" s="43" t="s">
        <v>688</v>
      </c>
      <c r="O801" s="140"/>
      <c r="P801" s="31">
        <f t="shared" si="5"/>
        <v>-370.18000000034226</v>
      </c>
      <c r="Q801" s="31">
        <f>SUBTOTAL(9,$F$2:F801)</f>
        <v>466954.96000000037</v>
      </c>
      <c r="R801" s="31">
        <f>SUBTOTAL(9,$G$2:G801)</f>
        <v>466584.78</v>
      </c>
    </row>
    <row r="802" spans="1:18" ht="15.75" customHeight="1">
      <c r="A802" s="44">
        <v>277</v>
      </c>
      <c r="B802" s="28">
        <v>45285</v>
      </c>
      <c r="C802" s="52" t="s">
        <v>4604</v>
      </c>
      <c r="D802" s="52"/>
      <c r="E802" s="29"/>
      <c r="F802" s="35">
        <v>1685</v>
      </c>
      <c r="G802" s="35"/>
      <c r="H802" s="30"/>
      <c r="I802" s="42" t="s">
        <v>91</v>
      </c>
      <c r="J802" s="147"/>
      <c r="K802" s="51" t="s">
        <v>791</v>
      </c>
      <c r="L802" s="29">
        <v>487</v>
      </c>
      <c r="M802" s="29"/>
      <c r="N802" s="43" t="s">
        <v>688</v>
      </c>
      <c r="O802" s="140"/>
      <c r="P802" s="31">
        <f t="shared" si="5"/>
        <v>-2055.1800000003423</v>
      </c>
      <c r="Q802" s="31">
        <f>SUBTOTAL(9,$F$2:F802)</f>
        <v>468639.96000000037</v>
      </c>
      <c r="R802" s="31">
        <f>SUBTOTAL(9,$G$2:G802)</f>
        <v>466584.78</v>
      </c>
    </row>
    <row r="803" spans="1:18" ht="15.75" customHeight="1">
      <c r="A803" s="538">
        <v>277</v>
      </c>
      <c r="B803" s="408">
        <v>45288</v>
      </c>
      <c r="C803" s="52" t="s">
        <v>4927</v>
      </c>
      <c r="D803" s="410"/>
      <c r="E803" s="29"/>
      <c r="F803" s="35">
        <v>226.75</v>
      </c>
      <c r="G803" s="14"/>
      <c r="H803" s="14"/>
      <c r="I803" s="43" t="s">
        <v>89</v>
      </c>
      <c r="J803" s="29"/>
      <c r="K803" s="9" t="s">
        <v>985</v>
      </c>
      <c r="L803" s="29">
        <v>542414</v>
      </c>
      <c r="M803" s="29"/>
      <c r="N803" s="43" t="s">
        <v>688</v>
      </c>
      <c r="O803" s="140"/>
      <c r="P803" s="31">
        <f t="shared" si="5"/>
        <v>-2281.9300000003423</v>
      </c>
      <c r="Q803" s="31">
        <f>SUBTOTAL(9,$F$2:F803)</f>
        <v>468866.71000000037</v>
      </c>
      <c r="R803" s="31">
        <f>SUBTOTAL(9,$G$2:G803)</f>
        <v>466584.78</v>
      </c>
    </row>
    <row r="804" spans="1:18" ht="15.75" customHeight="1">
      <c r="A804" s="44">
        <v>277</v>
      </c>
      <c r="B804" s="28">
        <v>45291</v>
      </c>
      <c r="C804" s="52" t="s">
        <v>4972</v>
      </c>
      <c r="D804" s="52"/>
      <c r="E804" s="29"/>
      <c r="F804" s="35">
        <v>1240.95</v>
      </c>
      <c r="G804" s="35"/>
      <c r="H804" s="30"/>
      <c r="I804" s="42" t="s">
        <v>89</v>
      </c>
      <c r="J804" s="147"/>
      <c r="K804" s="29" t="s">
        <v>2657</v>
      </c>
      <c r="L804" s="29">
        <v>5177</v>
      </c>
      <c r="M804" s="29"/>
      <c r="N804" s="43" t="s">
        <v>688</v>
      </c>
      <c r="O804" s="140"/>
      <c r="P804" s="31">
        <f t="shared" si="5"/>
        <v>-3522.8800000003539</v>
      </c>
      <c r="Q804" s="31">
        <f>SUBTOTAL(9,$F$2:F804)</f>
        <v>470107.66000000038</v>
      </c>
      <c r="R804" s="31">
        <f>SUBTOTAL(9,$G$2:G804)</f>
        <v>466584.78</v>
      </c>
    </row>
    <row r="805" spans="1:18" ht="15.75" customHeight="1">
      <c r="A805" s="538">
        <v>277</v>
      </c>
      <c r="B805" s="28">
        <v>45291</v>
      </c>
      <c r="C805" s="52" t="s">
        <v>2460</v>
      </c>
      <c r="D805" s="52"/>
      <c r="E805" s="29"/>
      <c r="F805" s="14"/>
      <c r="G805" s="35"/>
      <c r="H805" s="35">
        <v>59.74</v>
      </c>
      <c r="I805" s="43"/>
      <c r="J805" s="29"/>
      <c r="K805" s="51" t="s">
        <v>2460</v>
      </c>
      <c r="L805" s="29">
        <v>7681</v>
      </c>
      <c r="M805" s="29"/>
      <c r="N805" s="43" t="s">
        <v>688</v>
      </c>
      <c r="O805" s="140"/>
      <c r="P805" s="29"/>
      <c r="Q805" s="29"/>
      <c r="R805" s="29"/>
    </row>
    <row r="806" spans="1:18" ht="15.75" customHeight="1">
      <c r="A806" s="44">
        <v>277</v>
      </c>
      <c r="B806" s="28">
        <v>45294</v>
      </c>
      <c r="C806" s="52" t="s">
        <v>1913</v>
      </c>
      <c r="D806" s="52"/>
      <c r="E806" s="29"/>
      <c r="F806" s="35"/>
      <c r="G806" s="35"/>
      <c r="H806" s="30">
        <v>640.79</v>
      </c>
      <c r="I806" s="43"/>
      <c r="J806" s="29"/>
      <c r="K806" s="51" t="s">
        <v>451</v>
      </c>
      <c r="L806" s="9">
        <v>3120620</v>
      </c>
      <c r="M806" s="29"/>
      <c r="N806" s="43" t="s">
        <v>688</v>
      </c>
      <c r="O806" s="140"/>
      <c r="P806" s="31">
        <f t="shared" ref="P806:P837" si="6">R806-Q806</f>
        <v>-3522.8800000003539</v>
      </c>
      <c r="Q806" s="31">
        <f>SUBTOTAL(9,$F$2:F806)</f>
        <v>470107.66000000038</v>
      </c>
      <c r="R806" s="31">
        <f>SUBTOTAL(9,$G$2:G806)</f>
        <v>466584.78</v>
      </c>
    </row>
    <row r="807" spans="1:18" ht="15.75" customHeight="1">
      <c r="A807" s="13">
        <v>277</v>
      </c>
      <c r="B807" s="522">
        <v>45295</v>
      </c>
      <c r="C807" s="153" t="s">
        <v>1121</v>
      </c>
      <c r="D807" s="523"/>
      <c r="E807" s="29"/>
      <c r="F807" s="35">
        <v>702</v>
      </c>
      <c r="G807" s="35"/>
      <c r="H807" s="35"/>
      <c r="I807" s="147" t="s">
        <v>91</v>
      </c>
      <c r="J807" s="147"/>
      <c r="K807" s="147" t="s">
        <v>1064</v>
      </c>
      <c r="L807" s="29">
        <v>1325</v>
      </c>
      <c r="M807" s="29"/>
      <c r="N807" s="43" t="s">
        <v>688</v>
      </c>
      <c r="O807" s="140"/>
      <c r="P807" s="31">
        <f t="shared" si="6"/>
        <v>-4224.8800000003539</v>
      </c>
      <c r="Q807" s="31">
        <f>SUBTOTAL(9,$F$2:F807)</f>
        <v>470809.66000000038</v>
      </c>
      <c r="R807" s="31">
        <f>SUBTOTAL(9,$G$2:G807)</f>
        <v>466584.78</v>
      </c>
    </row>
    <row r="808" spans="1:18" ht="15.75" customHeight="1">
      <c r="A808" s="13">
        <v>277</v>
      </c>
      <c r="B808" s="28">
        <v>45295</v>
      </c>
      <c r="C808" s="111" t="s">
        <v>1216</v>
      </c>
      <c r="D808" s="111"/>
      <c r="E808" s="539"/>
      <c r="F808" s="30">
        <v>562</v>
      </c>
      <c r="G808" s="14"/>
      <c r="H808" s="14"/>
      <c r="I808" s="42" t="s">
        <v>91</v>
      </c>
      <c r="J808" s="539"/>
      <c r="K808" s="9" t="s">
        <v>576</v>
      </c>
      <c r="L808" s="9">
        <v>466</v>
      </c>
      <c r="M808" s="29"/>
      <c r="N808" s="43" t="s">
        <v>688</v>
      </c>
      <c r="O808" s="140">
        <v>45295</v>
      </c>
      <c r="P808" s="31">
        <f t="shared" si="6"/>
        <v>-4786.8800000003539</v>
      </c>
      <c r="Q808" s="31">
        <f>SUBTOTAL(9,$F$2:F808)</f>
        <v>471371.66000000038</v>
      </c>
      <c r="R808" s="31">
        <f>SUBTOTAL(9,$G$2:G808)</f>
        <v>466584.78</v>
      </c>
    </row>
    <row r="809" spans="1:18" ht="15.75" customHeight="1">
      <c r="A809" s="44">
        <v>277</v>
      </c>
      <c r="B809" s="28">
        <v>45298</v>
      </c>
      <c r="C809" s="52" t="s">
        <v>1785</v>
      </c>
      <c r="D809" s="52"/>
      <c r="E809" s="29"/>
      <c r="F809" s="35">
        <v>210</v>
      </c>
      <c r="G809" s="35"/>
      <c r="H809" s="30"/>
      <c r="I809" s="42" t="s">
        <v>89</v>
      </c>
      <c r="J809" s="147"/>
      <c r="K809" s="29" t="s">
        <v>1478</v>
      </c>
      <c r="L809" s="29">
        <v>245000007</v>
      </c>
      <c r="M809" s="29"/>
      <c r="N809" s="43" t="s">
        <v>688</v>
      </c>
      <c r="O809" s="140"/>
      <c r="P809" s="31">
        <f t="shared" si="6"/>
        <v>-4996.8800000003539</v>
      </c>
      <c r="Q809" s="31">
        <f>SUBTOTAL(9,$F$2:F809)</f>
        <v>471581.66000000038</v>
      </c>
      <c r="R809" s="31">
        <f>SUBTOTAL(9,$G$2:G809)</f>
        <v>466584.78</v>
      </c>
    </row>
    <row r="810" spans="1:18" ht="15.75" customHeight="1">
      <c r="A810" s="44">
        <v>277</v>
      </c>
      <c r="B810" s="28">
        <v>45299</v>
      </c>
      <c r="C810" s="52" t="s">
        <v>962</v>
      </c>
      <c r="D810" s="52"/>
      <c r="E810" s="29"/>
      <c r="F810" s="35"/>
      <c r="G810" s="35">
        <v>12000</v>
      </c>
      <c r="H810" s="30"/>
      <c r="I810" s="42"/>
      <c r="J810" s="147"/>
      <c r="K810" s="29"/>
      <c r="L810" s="29"/>
      <c r="M810" s="29"/>
      <c r="N810" s="43" t="s">
        <v>688</v>
      </c>
      <c r="O810" s="140"/>
      <c r="P810" s="31">
        <f t="shared" si="6"/>
        <v>7003.1199999996461</v>
      </c>
      <c r="Q810" s="31">
        <f>SUBTOTAL(9,$F$2:F810)</f>
        <v>471581.66000000038</v>
      </c>
      <c r="R810" s="31">
        <f>SUBTOTAL(9,$G$2:G810)</f>
        <v>478584.78</v>
      </c>
    </row>
    <row r="811" spans="1:18" ht="15.75" customHeight="1">
      <c r="A811" s="44">
        <v>277</v>
      </c>
      <c r="B811" s="28">
        <v>45299</v>
      </c>
      <c r="C811" s="52" t="s">
        <v>4988</v>
      </c>
      <c r="D811" s="52"/>
      <c r="E811" s="29"/>
      <c r="F811" s="35"/>
      <c r="G811" s="35"/>
      <c r="H811" s="30">
        <v>228.8</v>
      </c>
      <c r="I811" s="43"/>
      <c r="J811" s="29"/>
      <c r="K811" s="9" t="s">
        <v>949</v>
      </c>
      <c r="L811" s="29"/>
      <c r="M811" s="29"/>
      <c r="N811" s="43" t="s">
        <v>688</v>
      </c>
      <c r="O811" s="140"/>
      <c r="P811" s="31">
        <f t="shared" si="6"/>
        <v>7003.1199999996461</v>
      </c>
      <c r="Q811" s="31">
        <f>SUBTOTAL(9,$F$2:F811)</f>
        <v>471581.66000000038</v>
      </c>
      <c r="R811" s="31">
        <f>SUBTOTAL(9,$G$2:G811)</f>
        <v>478584.78</v>
      </c>
    </row>
    <row r="812" spans="1:18" ht="15.75" customHeight="1">
      <c r="A812" s="44">
        <v>277</v>
      </c>
      <c r="B812" s="28">
        <v>45302</v>
      </c>
      <c r="C812" s="52" t="s">
        <v>962</v>
      </c>
      <c r="D812" s="52"/>
      <c r="E812" s="29"/>
      <c r="F812" s="35"/>
      <c r="G812" s="35">
        <v>6000</v>
      </c>
      <c r="H812" s="30"/>
      <c r="I812" s="42"/>
      <c r="J812" s="147"/>
      <c r="K812" s="29"/>
      <c r="L812" s="29"/>
      <c r="M812" s="29"/>
      <c r="N812" s="43" t="s">
        <v>688</v>
      </c>
      <c r="O812" s="140"/>
      <c r="P812" s="31">
        <f t="shared" si="6"/>
        <v>13003.119999999646</v>
      </c>
      <c r="Q812" s="31">
        <f>SUBTOTAL(9,$F$2:F812)</f>
        <v>471581.66000000038</v>
      </c>
      <c r="R812" s="31">
        <f>SUBTOTAL(9,$G$2:G812)</f>
        <v>484584.78</v>
      </c>
    </row>
    <row r="813" spans="1:18" ht="15.75" customHeight="1">
      <c r="A813" s="44">
        <v>277</v>
      </c>
      <c r="B813" s="28">
        <v>45321</v>
      </c>
      <c r="C813" s="52" t="s">
        <v>4927</v>
      </c>
      <c r="D813" s="52"/>
      <c r="E813" s="29"/>
      <c r="F813" s="35">
        <v>226.53</v>
      </c>
      <c r="G813" s="14"/>
      <c r="H813" s="14"/>
      <c r="I813" s="43" t="s">
        <v>89</v>
      </c>
      <c r="J813" s="29"/>
      <c r="K813" s="9" t="s">
        <v>985</v>
      </c>
      <c r="L813" s="29">
        <v>544568</v>
      </c>
      <c r="M813" s="29"/>
      <c r="N813" s="43" t="s">
        <v>688</v>
      </c>
      <c r="O813" s="140"/>
      <c r="P813" s="31">
        <f t="shared" si="6"/>
        <v>12776.589999999618</v>
      </c>
      <c r="Q813" s="31">
        <f>SUBTOTAL(9,$F$2:F813)</f>
        <v>471808.19000000041</v>
      </c>
      <c r="R813" s="31">
        <f>SUBTOTAL(9,$G$2:G813)</f>
        <v>484584.78</v>
      </c>
    </row>
    <row r="814" spans="1:18" ht="15.75" customHeight="1">
      <c r="A814" s="44">
        <v>277</v>
      </c>
      <c r="B814" s="28">
        <v>45322</v>
      </c>
      <c r="C814" s="52" t="s">
        <v>2460</v>
      </c>
      <c r="D814" s="52"/>
      <c r="E814" s="29"/>
      <c r="F814" s="14"/>
      <c r="G814" s="35"/>
      <c r="H814" s="35">
        <v>65.31</v>
      </c>
      <c r="I814" s="43"/>
      <c r="J814" s="29"/>
      <c r="K814" s="51" t="s">
        <v>2460</v>
      </c>
      <c r="L814" s="29">
        <v>123523</v>
      </c>
      <c r="M814" s="29"/>
      <c r="N814" s="43" t="s">
        <v>688</v>
      </c>
      <c r="O814" s="140"/>
      <c r="P814" s="31">
        <f t="shared" si="6"/>
        <v>12776.589999999618</v>
      </c>
      <c r="Q814" s="31">
        <f>SUBTOTAL(9,$F$2:F814)</f>
        <v>471808.19000000041</v>
      </c>
      <c r="R814" s="31">
        <f>SUBTOTAL(9,$G$2:G814)</f>
        <v>484584.78</v>
      </c>
    </row>
    <row r="815" spans="1:18" ht="15.75" customHeight="1">
      <c r="A815" s="44">
        <v>277</v>
      </c>
      <c r="B815" s="28">
        <v>45330</v>
      </c>
      <c r="C815" s="52" t="s">
        <v>4989</v>
      </c>
      <c r="D815" s="52"/>
      <c r="E815" s="29"/>
      <c r="F815" s="35"/>
      <c r="G815" s="35"/>
      <c r="H815" s="30">
        <v>235.7</v>
      </c>
      <c r="I815" s="43"/>
      <c r="J815" s="29"/>
      <c r="K815" s="9" t="s">
        <v>949</v>
      </c>
      <c r="L815" s="29"/>
      <c r="M815" s="29"/>
      <c r="N815" s="43" t="s">
        <v>688</v>
      </c>
      <c r="O815" s="140"/>
      <c r="P815" s="31">
        <f t="shared" si="6"/>
        <v>12776.589999999618</v>
      </c>
      <c r="Q815" s="31">
        <f>SUBTOTAL(9,$F$2:F815)</f>
        <v>471808.19000000041</v>
      </c>
      <c r="R815" s="31">
        <f>SUBTOTAL(9,$G$2:G815)</f>
        <v>484584.78</v>
      </c>
    </row>
    <row r="816" spans="1:18" ht="15.75" customHeight="1">
      <c r="A816" s="44">
        <v>277</v>
      </c>
      <c r="B816" s="28">
        <v>45335</v>
      </c>
      <c r="C816" s="48" t="s">
        <v>1121</v>
      </c>
      <c r="D816" s="52"/>
      <c r="E816" s="29"/>
      <c r="F816" s="35">
        <v>2632</v>
      </c>
      <c r="G816" s="35"/>
      <c r="H816" s="35"/>
      <c r="I816" s="42" t="s">
        <v>91</v>
      </c>
      <c r="J816" s="147"/>
      <c r="K816" s="147" t="s">
        <v>1064</v>
      </c>
      <c r="L816" s="239">
        <v>1342</v>
      </c>
      <c r="M816" s="29"/>
      <c r="N816" s="43" t="s">
        <v>688</v>
      </c>
      <c r="O816" s="140"/>
      <c r="P816" s="31">
        <f t="shared" si="6"/>
        <v>10144.589999999618</v>
      </c>
      <c r="Q816" s="31">
        <f>SUBTOTAL(9,$F$2:F816)</f>
        <v>474440.19000000041</v>
      </c>
      <c r="R816" s="31">
        <f>SUBTOTAL(9,$G$2:G816)</f>
        <v>484584.78</v>
      </c>
    </row>
    <row r="817" spans="1:18" ht="15.75" customHeight="1">
      <c r="A817" s="44">
        <v>277</v>
      </c>
      <c r="B817" s="28">
        <v>45350</v>
      </c>
      <c r="C817" s="52" t="s">
        <v>2460</v>
      </c>
      <c r="D817" s="52" t="s">
        <v>4992</v>
      </c>
      <c r="E817" s="29"/>
      <c r="F817" s="35"/>
      <c r="G817" s="14"/>
      <c r="H817" s="14">
        <v>59.74</v>
      </c>
      <c r="I817" s="43"/>
      <c r="J817" s="29"/>
      <c r="K817" s="9" t="s">
        <v>4993</v>
      </c>
      <c r="L817" s="29"/>
      <c r="M817" s="29"/>
      <c r="N817" s="43" t="s">
        <v>688</v>
      </c>
      <c r="O817" s="140"/>
      <c r="P817" s="31">
        <f t="shared" si="6"/>
        <v>10144.589999999618</v>
      </c>
      <c r="Q817" s="31">
        <f>SUBTOTAL(9,$F$2:F817)</f>
        <v>474440.19000000041</v>
      </c>
      <c r="R817" s="31">
        <f>SUBTOTAL(9,$G$2:G817)</f>
        <v>484584.78</v>
      </c>
    </row>
    <row r="818" spans="1:18" ht="15.75" customHeight="1">
      <c r="A818" s="44">
        <v>277</v>
      </c>
      <c r="B818" s="28">
        <v>45351</v>
      </c>
      <c r="C818" s="52" t="s">
        <v>4927</v>
      </c>
      <c r="D818" s="52"/>
      <c r="E818" s="29"/>
      <c r="F818" s="35">
        <v>226.53</v>
      </c>
      <c r="G818" s="14"/>
      <c r="H818" s="14"/>
      <c r="I818" s="43" t="s">
        <v>89</v>
      </c>
      <c r="J818" s="29"/>
      <c r="K818" s="9" t="s">
        <v>985</v>
      </c>
      <c r="L818" s="29">
        <v>546700</v>
      </c>
      <c r="M818" s="29"/>
      <c r="N818" s="43" t="s">
        <v>688</v>
      </c>
      <c r="O818" s="140"/>
      <c r="P818" s="31">
        <f t="shared" si="6"/>
        <v>9918.0599999995902</v>
      </c>
      <c r="Q818" s="31">
        <f>SUBTOTAL(9,$F$2:F818)</f>
        <v>474666.72000000044</v>
      </c>
      <c r="R818" s="31">
        <f>SUBTOTAL(9,$G$2:G818)</f>
        <v>484584.78</v>
      </c>
    </row>
    <row r="819" spans="1:18" ht="15.75" customHeight="1">
      <c r="A819" s="538">
        <v>277</v>
      </c>
      <c r="B819" s="28">
        <v>45355</v>
      </c>
      <c r="C819" s="52" t="s">
        <v>4972</v>
      </c>
      <c r="D819" s="52"/>
      <c r="E819" s="29"/>
      <c r="F819" s="35">
        <v>428.82</v>
      </c>
      <c r="G819" s="35"/>
      <c r="H819" s="30"/>
      <c r="I819" s="42" t="s">
        <v>89</v>
      </c>
      <c r="J819" s="147"/>
      <c r="K819" s="29" t="s">
        <v>2657</v>
      </c>
      <c r="L819" s="29"/>
      <c r="M819" s="29"/>
      <c r="N819" s="43" t="s">
        <v>688</v>
      </c>
      <c r="O819" s="140"/>
      <c r="P819" s="31">
        <f t="shared" si="6"/>
        <v>9489.2399999995832</v>
      </c>
      <c r="Q819" s="31">
        <f>SUBTOTAL(9,$F$2:F819)</f>
        <v>475095.54000000044</v>
      </c>
      <c r="R819" s="31">
        <f>SUBTOTAL(9,$G$2:G819)</f>
        <v>484584.78</v>
      </c>
    </row>
    <row r="820" spans="1:18" ht="15.75" customHeight="1">
      <c r="A820" s="538">
        <v>277</v>
      </c>
      <c r="B820" s="28">
        <v>45359</v>
      </c>
      <c r="C820" s="52" t="s">
        <v>4990</v>
      </c>
      <c r="D820" s="52"/>
      <c r="E820" s="29"/>
      <c r="F820" s="35"/>
      <c r="G820" s="35"/>
      <c r="H820" s="30">
        <v>228.8</v>
      </c>
      <c r="I820" s="43"/>
      <c r="J820" s="29"/>
      <c r="K820" s="9" t="s">
        <v>949</v>
      </c>
      <c r="L820" s="29"/>
      <c r="M820" s="29"/>
      <c r="N820" s="43" t="s">
        <v>688</v>
      </c>
      <c r="O820" s="140"/>
      <c r="P820" s="31">
        <f t="shared" si="6"/>
        <v>9489.2399999995832</v>
      </c>
      <c r="Q820" s="31">
        <f>SUBTOTAL(9,$F$2:F820)</f>
        <v>475095.54000000044</v>
      </c>
      <c r="R820" s="31">
        <f>SUBTOTAL(9,$G$2:G820)</f>
        <v>484584.78</v>
      </c>
    </row>
    <row r="821" spans="1:18" ht="15.75" customHeight="1">
      <c r="A821" s="43">
        <v>277</v>
      </c>
      <c r="B821" s="28">
        <v>45362</v>
      </c>
      <c r="C821" s="51" t="s">
        <v>1219</v>
      </c>
      <c r="D821" s="52" t="s">
        <v>1100</v>
      </c>
      <c r="E821" s="29"/>
      <c r="F821" s="35">
        <v>27</v>
      </c>
      <c r="G821" s="14"/>
      <c r="H821" s="14"/>
      <c r="I821" s="42" t="s">
        <v>91</v>
      </c>
      <c r="J821" s="147"/>
      <c r="K821" s="29"/>
      <c r="L821" s="29"/>
      <c r="M821" s="29"/>
      <c r="N821" s="43" t="s">
        <v>688</v>
      </c>
      <c r="O821" s="140"/>
      <c r="P821" s="31">
        <f t="shared" si="6"/>
        <v>9462.2399999995832</v>
      </c>
      <c r="Q821" s="31">
        <f>SUBTOTAL(9,$F$2:F821)</f>
        <v>475122.54000000044</v>
      </c>
      <c r="R821" s="31">
        <f>SUBTOTAL(9,$G$2:G821)</f>
        <v>484584.78</v>
      </c>
    </row>
    <row r="822" spans="1:18" ht="15.75" customHeight="1">
      <c r="A822" s="43">
        <v>277</v>
      </c>
      <c r="B822" s="28">
        <v>45362</v>
      </c>
      <c r="C822" s="52" t="s">
        <v>1220</v>
      </c>
      <c r="D822" s="52" t="s">
        <v>1100</v>
      </c>
      <c r="E822" s="29"/>
      <c r="F822" s="35">
        <v>371</v>
      </c>
      <c r="G822" s="14"/>
      <c r="H822" s="14"/>
      <c r="I822" s="42" t="s">
        <v>91</v>
      </c>
      <c r="J822" s="147"/>
      <c r="K822" s="29"/>
      <c r="L822" s="29"/>
      <c r="M822" s="29"/>
      <c r="N822" s="43" t="s">
        <v>688</v>
      </c>
      <c r="O822" s="140"/>
      <c r="P822" s="31">
        <f t="shared" si="6"/>
        <v>9091.2399999995832</v>
      </c>
      <c r="Q822" s="31">
        <f>SUBTOTAL(9,$F$2:F822)</f>
        <v>475493.54000000044</v>
      </c>
      <c r="R822" s="31">
        <f>SUBTOTAL(9,$G$2:G822)</f>
        <v>484584.78</v>
      </c>
    </row>
    <row r="823" spans="1:18" ht="15.75" customHeight="1">
      <c r="A823" s="43">
        <v>277</v>
      </c>
      <c r="B823" s="28">
        <v>45362</v>
      </c>
      <c r="C823" s="51" t="s">
        <v>1221</v>
      </c>
      <c r="D823" s="52" t="s">
        <v>1100</v>
      </c>
      <c r="E823" s="29"/>
      <c r="F823" s="35">
        <v>67</v>
      </c>
      <c r="G823" s="2"/>
      <c r="H823" s="14"/>
      <c r="I823" s="42" t="s">
        <v>91</v>
      </c>
      <c r="J823" s="147"/>
      <c r="K823" s="29"/>
      <c r="L823" s="29"/>
      <c r="M823" s="29"/>
      <c r="N823" s="43" t="s">
        <v>688</v>
      </c>
      <c r="O823" s="140"/>
      <c r="P823" s="31">
        <f t="shared" si="6"/>
        <v>9024.2399999995832</v>
      </c>
      <c r="Q823" s="31">
        <f>SUBTOTAL(9,$F$2:F823)</f>
        <v>475560.54000000044</v>
      </c>
      <c r="R823" s="31">
        <f>SUBTOTAL(9,$G$2:G823)</f>
        <v>484584.78</v>
      </c>
    </row>
    <row r="824" spans="1:18" ht="15.75" customHeight="1">
      <c r="A824" s="44">
        <v>277</v>
      </c>
      <c r="B824" s="28">
        <v>45382</v>
      </c>
      <c r="C824" s="52" t="s">
        <v>4927</v>
      </c>
      <c r="D824" s="52"/>
      <c r="E824" s="29"/>
      <c r="F824" s="35">
        <v>227.4</v>
      </c>
      <c r="G824" s="14"/>
      <c r="H824" s="14"/>
      <c r="I824" s="43" t="s">
        <v>89</v>
      </c>
      <c r="J824" s="29"/>
      <c r="K824" s="9" t="s">
        <v>985</v>
      </c>
      <c r="L824" s="29">
        <v>548839</v>
      </c>
      <c r="M824" s="29"/>
      <c r="N824" s="43" t="s">
        <v>688</v>
      </c>
      <c r="O824" s="140"/>
      <c r="P824" s="31">
        <f t="shared" si="6"/>
        <v>8796.83999999956</v>
      </c>
      <c r="Q824" s="31">
        <f>SUBTOTAL(9,$F$2:F824)</f>
        <v>475787.94000000047</v>
      </c>
      <c r="R824" s="31">
        <f>SUBTOTAL(9,$G$2:G824)</f>
        <v>484584.78</v>
      </c>
    </row>
    <row r="825" spans="1:18" ht="15.75" customHeight="1">
      <c r="A825" s="44">
        <v>277</v>
      </c>
      <c r="B825" s="28">
        <v>45382</v>
      </c>
      <c r="C825" s="52" t="s">
        <v>2460</v>
      </c>
      <c r="D825" s="52" t="s">
        <v>5752</v>
      </c>
      <c r="E825" s="29"/>
      <c r="F825" s="35"/>
      <c r="G825" s="14"/>
      <c r="H825" s="14">
        <v>69.900000000000006</v>
      </c>
      <c r="I825" s="43"/>
      <c r="J825" s="29"/>
      <c r="K825" s="9" t="s">
        <v>4993</v>
      </c>
      <c r="L825" s="29"/>
      <c r="M825" s="29"/>
      <c r="N825" s="43" t="s">
        <v>688</v>
      </c>
      <c r="O825" s="140"/>
      <c r="P825" s="31">
        <f t="shared" si="6"/>
        <v>8796.83999999956</v>
      </c>
      <c r="Q825" s="31">
        <f>SUBTOTAL(9,$F$2:F825)</f>
        <v>475787.94000000047</v>
      </c>
      <c r="R825" s="31">
        <f>SUBTOTAL(9,$G$2:G825)</f>
        <v>484584.78</v>
      </c>
    </row>
    <row r="826" spans="1:18" ht="15.75" customHeight="1">
      <c r="A826" s="44">
        <v>277</v>
      </c>
      <c r="B826" s="28">
        <v>45390</v>
      </c>
      <c r="C826" s="52" t="s">
        <v>5744</v>
      </c>
      <c r="D826" s="52"/>
      <c r="E826" s="29"/>
      <c r="F826" s="35"/>
      <c r="G826" s="35"/>
      <c r="H826" s="30">
        <v>228.8</v>
      </c>
      <c r="I826" s="43"/>
      <c r="J826" s="29"/>
      <c r="K826" s="9" t="s">
        <v>949</v>
      </c>
      <c r="L826" s="29"/>
      <c r="M826" s="29"/>
      <c r="N826" s="43" t="s">
        <v>688</v>
      </c>
      <c r="O826" s="140"/>
      <c r="P826" s="31">
        <f t="shared" si="6"/>
        <v>8796.83999999956</v>
      </c>
      <c r="Q826" s="31">
        <f>SUBTOTAL(9,$F$2:F826)</f>
        <v>475787.94000000047</v>
      </c>
      <c r="R826" s="31">
        <f>SUBTOTAL(9,$G$2:G826)</f>
        <v>484584.78</v>
      </c>
    </row>
    <row r="827" spans="1:18" ht="15.75" customHeight="1">
      <c r="A827" s="44">
        <v>277</v>
      </c>
      <c r="B827" s="28">
        <v>45394</v>
      </c>
      <c r="C827" s="52" t="s">
        <v>4972</v>
      </c>
      <c r="D827" s="52"/>
      <c r="E827" s="29"/>
      <c r="F827" s="35">
        <v>680.25</v>
      </c>
      <c r="G827" s="35"/>
      <c r="H827" s="30"/>
      <c r="I827" s="42" t="s">
        <v>89</v>
      </c>
      <c r="J827" s="147"/>
      <c r="K827" s="29" t="s">
        <v>2657</v>
      </c>
      <c r="L827" s="29">
        <v>70037</v>
      </c>
      <c r="M827" s="29"/>
      <c r="N827" s="43" t="s">
        <v>688</v>
      </c>
      <c r="O827" s="140"/>
      <c r="P827" s="31">
        <f t="shared" si="6"/>
        <v>8116.58999999956</v>
      </c>
      <c r="Q827" s="31">
        <f>SUBTOTAL(9,$F$2:F827)</f>
        <v>476468.19000000047</v>
      </c>
      <c r="R827" s="31">
        <f>SUBTOTAL(9,$G$2:G827)</f>
        <v>484584.78</v>
      </c>
    </row>
    <row r="828" spans="1:18" ht="15.75" customHeight="1">
      <c r="A828" s="44">
        <v>277</v>
      </c>
      <c r="B828" s="28">
        <v>45396</v>
      </c>
      <c r="C828" s="52" t="s">
        <v>4991</v>
      </c>
      <c r="D828" s="52"/>
      <c r="E828" s="29"/>
      <c r="F828" s="35">
        <v>14391</v>
      </c>
      <c r="G828" s="14"/>
      <c r="H828" s="14"/>
      <c r="I828" s="43" t="s">
        <v>91</v>
      </c>
      <c r="J828" s="29"/>
      <c r="K828" s="9" t="s">
        <v>1207</v>
      </c>
      <c r="L828" s="29">
        <v>5721</v>
      </c>
      <c r="M828" s="29"/>
      <c r="N828" s="43" t="s">
        <v>688</v>
      </c>
      <c r="O828" s="140"/>
      <c r="P828" s="31">
        <f t="shared" si="6"/>
        <v>-6274.41000000044</v>
      </c>
      <c r="Q828" s="31">
        <f>SUBTOTAL(9,$F$2:F828)</f>
        <v>490859.19000000047</v>
      </c>
      <c r="R828" s="31">
        <f>SUBTOTAL(9,$G$2:G828)</f>
        <v>484584.78</v>
      </c>
    </row>
    <row r="829" spans="1:18" ht="15.75" customHeight="1">
      <c r="A829" s="538">
        <v>277</v>
      </c>
      <c r="B829" s="28">
        <v>45400</v>
      </c>
      <c r="C829" s="52" t="s">
        <v>4994</v>
      </c>
      <c r="D829" s="52" t="s">
        <v>4995</v>
      </c>
      <c r="E829" s="29"/>
      <c r="F829" s="35"/>
      <c r="G829" s="14"/>
      <c r="H829" s="14">
        <v>186.67</v>
      </c>
      <c r="I829" s="43"/>
      <c r="J829" s="29"/>
      <c r="K829" s="9" t="s">
        <v>451</v>
      </c>
      <c r="L829" s="29"/>
      <c r="M829" s="29"/>
      <c r="N829" s="43" t="s">
        <v>688</v>
      </c>
      <c r="O829" s="140"/>
      <c r="P829" s="31">
        <f t="shared" si="6"/>
        <v>-6274.41000000044</v>
      </c>
      <c r="Q829" s="31">
        <f>SUBTOTAL(9,$F$2:F829)</f>
        <v>490859.19000000047</v>
      </c>
      <c r="R829" s="31">
        <f>SUBTOTAL(9,$G$2:G829)</f>
        <v>484584.78</v>
      </c>
    </row>
    <row r="830" spans="1:18" ht="15.75" customHeight="1">
      <c r="A830" s="538">
        <v>277</v>
      </c>
      <c r="B830" s="28">
        <v>45412</v>
      </c>
      <c r="C830" s="52" t="s">
        <v>4927</v>
      </c>
      <c r="D830" s="52"/>
      <c r="E830" s="29"/>
      <c r="F830" s="35">
        <v>228.7</v>
      </c>
      <c r="G830" s="35"/>
      <c r="H830" s="539"/>
      <c r="I830" s="42" t="s">
        <v>89</v>
      </c>
      <c r="J830" s="147"/>
      <c r="K830" s="29" t="s">
        <v>985</v>
      </c>
      <c r="L830" s="29">
        <v>550983</v>
      </c>
      <c r="M830" s="29"/>
      <c r="N830" s="43" t="s">
        <v>688</v>
      </c>
      <c r="O830" s="140"/>
      <c r="P830" s="31">
        <f t="shared" si="6"/>
        <v>-6503.1100000004517</v>
      </c>
      <c r="Q830" s="31">
        <f>SUBTOTAL(9,$F$2:F830)</f>
        <v>491087.89000000048</v>
      </c>
      <c r="R830" s="31">
        <f>SUBTOTAL(9,$G$2:G830)</f>
        <v>484584.78</v>
      </c>
    </row>
    <row r="831" spans="1:18" ht="15.75" customHeight="1">
      <c r="A831" s="43">
        <v>277</v>
      </c>
      <c r="B831" s="28">
        <v>45419</v>
      </c>
      <c r="C831" s="52" t="s">
        <v>5750</v>
      </c>
      <c r="D831" s="52" t="s">
        <v>1100</v>
      </c>
      <c r="E831" s="29"/>
      <c r="F831" s="35">
        <v>158</v>
      </c>
      <c r="G831" s="14"/>
      <c r="H831" s="14"/>
      <c r="I831" s="42" t="s">
        <v>91</v>
      </c>
      <c r="J831" s="147"/>
      <c r="K831" s="29"/>
      <c r="L831" s="29"/>
      <c r="M831" s="29"/>
      <c r="N831" s="43" t="s">
        <v>688</v>
      </c>
      <c r="O831" s="140"/>
      <c r="P831" s="31">
        <f t="shared" si="6"/>
        <v>-6661.1100000004517</v>
      </c>
      <c r="Q831" s="31">
        <f>SUBTOTAL(9,$F$2:F831)</f>
        <v>491245.89000000048</v>
      </c>
      <c r="R831" s="31">
        <f>SUBTOTAL(9,$G$2:G831)</f>
        <v>484584.78</v>
      </c>
    </row>
    <row r="832" spans="1:18" ht="15.75" customHeight="1">
      <c r="A832" s="43">
        <v>277</v>
      </c>
      <c r="B832" s="28">
        <v>45419</v>
      </c>
      <c r="C832" s="51" t="s">
        <v>5749</v>
      </c>
      <c r="D832" s="52" t="s">
        <v>1100</v>
      </c>
      <c r="E832" s="29"/>
      <c r="F832" s="35">
        <v>11</v>
      </c>
      <c r="G832" s="14"/>
      <c r="H832" s="14"/>
      <c r="I832" s="42" t="s">
        <v>91</v>
      </c>
      <c r="J832" s="147"/>
      <c r="K832" s="29"/>
      <c r="L832" s="29"/>
      <c r="M832" s="29"/>
      <c r="N832" s="43" t="s">
        <v>688</v>
      </c>
      <c r="O832" s="140"/>
      <c r="P832" s="31">
        <f t="shared" si="6"/>
        <v>-6672.1100000004517</v>
      </c>
      <c r="Q832" s="31">
        <f>SUBTOTAL(9,$F$2:F832)</f>
        <v>491256.89000000048</v>
      </c>
      <c r="R832" s="31">
        <f>SUBTOTAL(9,$G$2:G832)</f>
        <v>484584.78</v>
      </c>
    </row>
    <row r="833" spans="1:18" ht="15.75" customHeight="1">
      <c r="A833" s="43">
        <v>277</v>
      </c>
      <c r="B833" s="28">
        <v>45419</v>
      </c>
      <c r="C833" s="51" t="s">
        <v>5751</v>
      </c>
      <c r="D833" s="52" t="s">
        <v>1100</v>
      </c>
      <c r="E833" s="29"/>
      <c r="F833" s="35">
        <v>28</v>
      </c>
      <c r="G833" s="2"/>
      <c r="H833" s="14"/>
      <c r="I833" s="42" t="s">
        <v>91</v>
      </c>
      <c r="J833" s="147"/>
      <c r="K833" s="29"/>
      <c r="L833" s="29"/>
      <c r="M833" s="29"/>
      <c r="N833" s="43" t="s">
        <v>688</v>
      </c>
      <c r="O833" s="140"/>
      <c r="P833" s="31">
        <f t="shared" si="6"/>
        <v>-6700.1100000004517</v>
      </c>
      <c r="Q833" s="31">
        <f>SUBTOTAL(9,$F$2:F833)</f>
        <v>491284.89000000048</v>
      </c>
      <c r="R833" s="31">
        <f>SUBTOTAL(9,$G$2:G833)</f>
        <v>484584.78</v>
      </c>
    </row>
    <row r="834" spans="1:18" ht="15.75" customHeight="1">
      <c r="A834" s="44">
        <v>277</v>
      </c>
      <c r="B834" s="28">
        <v>45420</v>
      </c>
      <c r="C834" s="52" t="s">
        <v>5758</v>
      </c>
      <c r="D834" s="52"/>
      <c r="E834" s="29"/>
      <c r="F834" s="35"/>
      <c r="G834" s="35"/>
      <c r="H834" s="30">
        <v>228.8</v>
      </c>
      <c r="I834" s="42"/>
      <c r="J834" s="147"/>
      <c r="K834" s="29" t="s">
        <v>949</v>
      </c>
      <c r="L834" s="29"/>
      <c r="M834" s="29"/>
      <c r="N834" s="43" t="s">
        <v>688</v>
      </c>
      <c r="O834" s="140"/>
      <c r="P834" s="31">
        <f t="shared" si="6"/>
        <v>-6700.1100000004517</v>
      </c>
      <c r="Q834" s="31">
        <f>SUBTOTAL(9,$F$2:F834)</f>
        <v>491284.89000000048</v>
      </c>
      <c r="R834" s="31">
        <f>SUBTOTAL(9,$G$2:G834)</f>
        <v>484584.78</v>
      </c>
    </row>
    <row r="835" spans="1:18" ht="15.75" customHeight="1">
      <c r="A835" s="44">
        <v>277</v>
      </c>
      <c r="B835" s="28">
        <v>45428</v>
      </c>
      <c r="C835" s="48" t="s">
        <v>5760</v>
      </c>
      <c r="D835" s="52"/>
      <c r="E835" s="29"/>
      <c r="F835" s="35"/>
      <c r="G835" s="35"/>
      <c r="H835" s="35">
        <v>286.81</v>
      </c>
      <c r="I835" s="42"/>
      <c r="J835" s="147"/>
      <c r="K835" s="405" t="s">
        <v>451</v>
      </c>
      <c r="L835" s="29">
        <v>3314286</v>
      </c>
      <c r="M835" s="29"/>
      <c r="N835" s="43" t="s">
        <v>688</v>
      </c>
      <c r="O835" s="140"/>
      <c r="P835" s="31">
        <f t="shared" si="6"/>
        <v>-6700.1100000004517</v>
      </c>
      <c r="Q835" s="31">
        <f>SUBTOTAL(9,$F$2:F835)</f>
        <v>491284.89000000048</v>
      </c>
      <c r="R835" s="31">
        <f>SUBTOTAL(9,$G$2:G835)</f>
        <v>484584.78</v>
      </c>
    </row>
    <row r="836" spans="1:18" ht="15.75" customHeight="1">
      <c r="A836" s="44">
        <v>277</v>
      </c>
      <c r="B836" s="28">
        <v>45428</v>
      </c>
      <c r="C836" s="52" t="s">
        <v>5763</v>
      </c>
      <c r="D836" s="52"/>
      <c r="E836" s="29"/>
      <c r="F836" s="30">
        <v>3054</v>
      </c>
      <c r="G836" s="35"/>
      <c r="H836" s="35"/>
      <c r="I836" s="42" t="s">
        <v>91</v>
      </c>
      <c r="J836" s="29"/>
      <c r="K836" s="29" t="s">
        <v>791</v>
      </c>
      <c r="L836" s="29">
        <v>559</v>
      </c>
      <c r="M836" s="29"/>
      <c r="N836" s="43" t="s">
        <v>688</v>
      </c>
      <c r="O836" s="140"/>
      <c r="P836" s="31">
        <f t="shared" si="6"/>
        <v>-9754.1100000004517</v>
      </c>
      <c r="Q836" s="31">
        <f>SUBTOTAL(9,$F$2:F836)</f>
        <v>494338.89000000048</v>
      </c>
      <c r="R836" s="31">
        <f>SUBTOTAL(9,$G$2:G836)</f>
        <v>484584.78</v>
      </c>
    </row>
    <row r="837" spans="1:18" ht="15.75" customHeight="1">
      <c r="A837" s="44">
        <v>277</v>
      </c>
      <c r="B837" s="28">
        <v>45428</v>
      </c>
      <c r="C837" s="52" t="s">
        <v>5764</v>
      </c>
      <c r="D837" s="52"/>
      <c r="E837" s="29"/>
      <c r="F837" s="35">
        <v>420</v>
      </c>
      <c r="G837" s="35"/>
      <c r="H837" s="30"/>
      <c r="I837" s="42" t="s">
        <v>91</v>
      </c>
      <c r="J837" s="147"/>
      <c r="K837" s="29" t="s">
        <v>1810</v>
      </c>
      <c r="L837" s="29"/>
      <c r="M837" s="29"/>
      <c r="N837" s="43" t="s">
        <v>688</v>
      </c>
      <c r="O837" s="140"/>
      <c r="P837" s="31">
        <f t="shared" si="6"/>
        <v>-10174.110000000452</v>
      </c>
      <c r="Q837" s="31">
        <f>SUBTOTAL(9,$F$2:F837)</f>
        <v>494758.89000000048</v>
      </c>
      <c r="R837" s="31">
        <f>SUBTOTAL(9,$G$2:G837)</f>
        <v>484584.78</v>
      </c>
    </row>
    <row r="838" spans="1:18" s="389" customFormat="1" ht="15.75" customHeight="1">
      <c r="A838" s="44">
        <v>277</v>
      </c>
      <c r="B838" s="28">
        <v>45433</v>
      </c>
      <c r="C838" s="52" t="s">
        <v>724</v>
      </c>
      <c r="D838" s="52"/>
      <c r="E838" s="29"/>
      <c r="F838" s="35">
        <v>410</v>
      </c>
      <c r="G838" s="35"/>
      <c r="H838" s="30"/>
      <c r="I838" s="42" t="s">
        <v>91</v>
      </c>
      <c r="J838" s="147"/>
      <c r="K838" s="29" t="s">
        <v>1157</v>
      </c>
      <c r="L838" s="29">
        <v>13887</v>
      </c>
      <c r="M838" s="29"/>
      <c r="N838" s="43" t="s">
        <v>688</v>
      </c>
      <c r="O838" s="140"/>
      <c r="P838" s="31">
        <f t="shared" ref="P838:P869" si="7">R838-Q838</f>
        <v>-10584.110000000452</v>
      </c>
      <c r="Q838" s="31">
        <f>SUBTOTAL(9,$F$2:F838)</f>
        <v>495168.89000000048</v>
      </c>
      <c r="R838" s="31">
        <f>SUBTOTAL(9,$G$2:G838)</f>
        <v>484584.78</v>
      </c>
    </row>
    <row r="839" spans="1:18" ht="15.75" customHeight="1">
      <c r="A839" s="44">
        <v>277</v>
      </c>
      <c r="B839" s="28">
        <v>45438</v>
      </c>
      <c r="C839" s="52" t="s">
        <v>5785</v>
      </c>
      <c r="D839" s="52"/>
      <c r="E839" s="29"/>
      <c r="F839" s="35">
        <v>64.010000000000005</v>
      </c>
      <c r="G839" s="35"/>
      <c r="H839" s="30"/>
      <c r="I839" s="42" t="s">
        <v>89</v>
      </c>
      <c r="J839" s="147"/>
      <c r="K839" s="29" t="s">
        <v>532</v>
      </c>
      <c r="L839" s="29">
        <v>211159366</v>
      </c>
      <c r="M839" s="29"/>
      <c r="N839" s="43" t="s">
        <v>688</v>
      </c>
      <c r="O839" s="140">
        <v>45441</v>
      </c>
      <c r="P839" s="31">
        <f t="shared" si="7"/>
        <v>-10648.120000000461</v>
      </c>
      <c r="Q839" s="31">
        <f>SUBTOTAL(9,$F$2:F839)</f>
        <v>495232.90000000049</v>
      </c>
      <c r="R839" s="31">
        <f>SUBTOTAL(9,$G$2:G839)</f>
        <v>484584.78</v>
      </c>
    </row>
    <row r="840" spans="1:18" ht="15.75" customHeight="1">
      <c r="A840" s="44">
        <v>277</v>
      </c>
      <c r="B840" s="28">
        <v>45442</v>
      </c>
      <c r="C840" s="52" t="s">
        <v>4927</v>
      </c>
      <c r="D840" s="52"/>
      <c r="E840" s="29"/>
      <c r="F840" s="35">
        <v>230.63</v>
      </c>
      <c r="G840" s="35"/>
      <c r="I840" s="42" t="s">
        <v>89</v>
      </c>
      <c r="J840" s="147"/>
      <c r="K840" s="29" t="s">
        <v>985</v>
      </c>
      <c r="L840" s="29">
        <v>553109</v>
      </c>
      <c r="M840" s="29"/>
      <c r="N840" s="43" t="s">
        <v>688</v>
      </c>
      <c r="O840" s="140"/>
      <c r="P840" s="31">
        <f t="shared" si="7"/>
        <v>-10878.750000000466</v>
      </c>
      <c r="Q840" s="31">
        <f>SUBTOTAL(9,$F$2:F840)</f>
        <v>495463.53000000049</v>
      </c>
      <c r="R840" s="31">
        <f>SUBTOTAL(9,$G$2:G840)</f>
        <v>484584.78</v>
      </c>
    </row>
    <row r="841" spans="1:18" ht="15.75" customHeight="1">
      <c r="A841" s="44">
        <v>277</v>
      </c>
      <c r="B841" s="28">
        <v>45446</v>
      </c>
      <c r="C841" s="52" t="s">
        <v>5867</v>
      </c>
      <c r="D841" s="52" t="s">
        <v>5812</v>
      </c>
      <c r="E841" s="29"/>
      <c r="F841" s="35">
        <v>1300</v>
      </c>
      <c r="G841" s="35"/>
      <c r="H841" s="30"/>
      <c r="I841" s="42" t="s">
        <v>91</v>
      </c>
      <c r="J841" s="147"/>
      <c r="K841" s="29"/>
      <c r="L841" s="29"/>
      <c r="M841" s="29"/>
      <c r="N841" s="43" t="s">
        <v>688</v>
      </c>
      <c r="O841" s="140"/>
      <c r="P841" s="31">
        <f t="shared" si="7"/>
        <v>-12178.750000000466</v>
      </c>
      <c r="Q841" s="31">
        <f>SUBTOTAL(9,$F$2:F841)</f>
        <v>496763.53000000049</v>
      </c>
      <c r="R841" s="31">
        <f>SUBTOTAL(9,$G$2:G841)</f>
        <v>484584.78</v>
      </c>
    </row>
    <row r="842" spans="1:18" ht="15.75" customHeight="1">
      <c r="A842" s="44">
        <v>277</v>
      </c>
      <c r="B842" s="28">
        <v>45452</v>
      </c>
      <c r="C842" s="52" t="s">
        <v>5808</v>
      </c>
      <c r="D842" s="52" t="s">
        <v>5814</v>
      </c>
      <c r="E842" s="29" t="s">
        <v>5809</v>
      </c>
      <c r="F842" s="35">
        <v>454</v>
      </c>
      <c r="G842" s="35"/>
      <c r="H842" s="30"/>
      <c r="I842" s="42" t="s">
        <v>91</v>
      </c>
      <c r="J842" s="147"/>
      <c r="K842" s="29"/>
      <c r="L842" s="29"/>
      <c r="M842" s="29"/>
      <c r="N842" s="43" t="s">
        <v>688</v>
      </c>
      <c r="O842" s="140"/>
      <c r="P842" s="31">
        <f t="shared" si="7"/>
        <v>-12632.750000000466</v>
      </c>
      <c r="Q842" s="31">
        <f>SUBTOTAL(9,$F$2:F842)</f>
        <v>497217.53000000049</v>
      </c>
      <c r="R842" s="31">
        <f>SUBTOTAL(9,$G$2:G842)</f>
        <v>484584.78</v>
      </c>
    </row>
    <row r="843" spans="1:18" ht="15.75" customHeight="1">
      <c r="A843" s="44">
        <v>277</v>
      </c>
      <c r="B843" s="28">
        <v>45453</v>
      </c>
      <c r="C843" s="51" t="s">
        <v>5810</v>
      </c>
      <c r="D843" s="52" t="s">
        <v>5814</v>
      </c>
      <c r="E843" s="29"/>
      <c r="F843" s="35">
        <v>31</v>
      </c>
      <c r="G843" s="35"/>
      <c r="H843" s="30"/>
      <c r="I843" s="42" t="s">
        <v>91</v>
      </c>
      <c r="J843" s="147"/>
      <c r="K843" s="29"/>
      <c r="L843" s="29"/>
      <c r="M843" s="29"/>
      <c r="N843" s="43" t="s">
        <v>688</v>
      </c>
      <c r="O843" s="140"/>
      <c r="P843" s="31">
        <f t="shared" si="7"/>
        <v>-12663.750000000466</v>
      </c>
      <c r="Q843" s="31">
        <f>SUBTOTAL(9,$F$2:F843)</f>
        <v>497248.53000000049</v>
      </c>
      <c r="R843" s="31">
        <f>SUBTOTAL(9,$G$2:G843)</f>
        <v>484584.78</v>
      </c>
    </row>
    <row r="844" spans="1:18" ht="15.75" customHeight="1">
      <c r="A844" s="44">
        <v>277</v>
      </c>
      <c r="B844" s="28">
        <v>45456</v>
      </c>
      <c r="C844" s="52" t="s">
        <v>5826</v>
      </c>
      <c r="D844" s="52"/>
      <c r="E844" s="29"/>
      <c r="F844" s="35"/>
      <c r="G844" s="35"/>
      <c r="H844" s="30">
        <v>228.8</v>
      </c>
      <c r="I844" s="42"/>
      <c r="J844" s="147"/>
      <c r="K844" s="29" t="s">
        <v>949</v>
      </c>
      <c r="L844" s="29"/>
      <c r="M844" s="29"/>
      <c r="N844" s="43" t="s">
        <v>688</v>
      </c>
      <c r="O844" s="140"/>
      <c r="P844" s="31">
        <f t="shared" si="7"/>
        <v>-12663.750000000466</v>
      </c>
      <c r="Q844" s="31">
        <f>SUBTOTAL(9,$F$2:F844)</f>
        <v>497248.53000000049</v>
      </c>
      <c r="R844" s="31">
        <f>SUBTOTAL(9,$G$2:G844)</f>
        <v>484584.78</v>
      </c>
    </row>
    <row r="845" spans="1:18" ht="15.75" customHeight="1">
      <c r="A845" s="44">
        <v>277</v>
      </c>
      <c r="B845" s="28">
        <v>45458</v>
      </c>
      <c r="C845" s="52" t="s">
        <v>2460</v>
      </c>
      <c r="D845" s="52"/>
      <c r="E845" s="29"/>
      <c r="F845" s="35"/>
      <c r="G845" s="35"/>
      <c r="H845" s="30">
        <v>69.900000000000006</v>
      </c>
      <c r="I845" s="42"/>
      <c r="J845" s="147"/>
      <c r="K845" s="9" t="s">
        <v>4993</v>
      </c>
      <c r="L845" s="29"/>
      <c r="M845" s="29"/>
      <c r="N845" s="43" t="s">
        <v>688</v>
      </c>
      <c r="O845" s="140"/>
      <c r="P845" s="31">
        <f t="shared" si="7"/>
        <v>-12663.750000000466</v>
      </c>
      <c r="Q845" s="31">
        <f>SUBTOTAL(9,$F$2:F845)</f>
        <v>497248.53000000049</v>
      </c>
      <c r="R845" s="31">
        <f>SUBTOTAL(9,$G$2:G845)</f>
        <v>484584.78</v>
      </c>
    </row>
    <row r="846" spans="1:18" ht="15.75" customHeight="1">
      <c r="A846" s="44">
        <v>277</v>
      </c>
      <c r="B846" s="28">
        <v>45462</v>
      </c>
      <c r="C846" s="52" t="s">
        <v>962</v>
      </c>
      <c r="D846" s="52"/>
      <c r="E846" s="29"/>
      <c r="F846" s="35"/>
      <c r="G846" s="35">
        <v>14314.5</v>
      </c>
      <c r="H846" s="30"/>
      <c r="I846" s="42"/>
      <c r="J846" s="147"/>
      <c r="K846" s="29"/>
      <c r="L846" s="29"/>
      <c r="M846" s="29"/>
      <c r="N846" s="43" t="s">
        <v>688</v>
      </c>
      <c r="O846" s="140"/>
      <c r="P846" s="31">
        <f t="shared" si="7"/>
        <v>1650.7499999995343</v>
      </c>
      <c r="Q846" s="31">
        <f>SUBTOTAL(9,$F$2:F846)</f>
        <v>497248.53000000049</v>
      </c>
      <c r="R846" s="31">
        <f>SUBTOTAL(9,$G$2:G846)</f>
        <v>498899.28</v>
      </c>
    </row>
    <row r="847" spans="1:18" ht="15.75" customHeight="1">
      <c r="A847" s="44">
        <v>277</v>
      </c>
      <c r="B847" s="28">
        <v>45463</v>
      </c>
      <c r="C847" s="52" t="s">
        <v>962</v>
      </c>
      <c r="D847" s="52"/>
      <c r="E847" s="29"/>
      <c r="F847" s="35"/>
      <c r="G847" s="35">
        <v>2000</v>
      </c>
      <c r="H847" s="30"/>
      <c r="I847" s="42"/>
      <c r="J847" s="147"/>
      <c r="K847" s="29"/>
      <c r="L847" s="29"/>
      <c r="M847" s="29"/>
      <c r="N847" s="43" t="s">
        <v>688</v>
      </c>
      <c r="O847" s="140"/>
      <c r="P847" s="31">
        <f t="shared" si="7"/>
        <v>3650.7499999995343</v>
      </c>
      <c r="Q847" s="31">
        <f>SUBTOTAL(9,$F$2:F847)</f>
        <v>497248.53000000049</v>
      </c>
      <c r="R847" s="31">
        <f>SUBTOTAL(9,$G$2:G847)</f>
        <v>500899.28</v>
      </c>
    </row>
    <row r="848" spans="1:18" ht="15.75" customHeight="1">
      <c r="A848" s="44">
        <v>277</v>
      </c>
      <c r="B848" s="28">
        <v>45468</v>
      </c>
      <c r="C848" s="384" t="s">
        <v>5830</v>
      </c>
      <c r="D848" s="52"/>
      <c r="E848" s="29"/>
      <c r="F848" s="35">
        <v>41</v>
      </c>
      <c r="G848" s="35"/>
      <c r="H848" s="30"/>
      <c r="I848" s="42" t="s">
        <v>89</v>
      </c>
      <c r="J848" s="147"/>
      <c r="K848" s="29" t="s">
        <v>1835</v>
      </c>
      <c r="L848" s="29">
        <v>59695</v>
      </c>
      <c r="M848" s="29"/>
      <c r="N848" s="43" t="s">
        <v>688</v>
      </c>
      <c r="O848" s="140"/>
      <c r="P848" s="31">
        <f t="shared" si="7"/>
        <v>3609.7499999995343</v>
      </c>
      <c r="Q848" s="31">
        <f>SUBTOTAL(9,$F$2:F848)</f>
        <v>497289.53000000049</v>
      </c>
      <c r="R848" s="31">
        <f>SUBTOTAL(9,$G$2:G848)</f>
        <v>500899.28</v>
      </c>
    </row>
    <row r="849" spans="1:18" ht="15.75" customHeight="1">
      <c r="A849" s="44">
        <v>277</v>
      </c>
      <c r="B849" s="28">
        <v>45473</v>
      </c>
      <c r="C849" s="52" t="s">
        <v>4927</v>
      </c>
      <c r="D849" s="52"/>
      <c r="E849" s="29"/>
      <c r="F849" s="35">
        <v>231.06</v>
      </c>
      <c r="G849" s="35"/>
      <c r="H849" s="30"/>
      <c r="I849" s="42" t="s">
        <v>89</v>
      </c>
      <c r="J849" s="147"/>
      <c r="K849" s="29" t="s">
        <v>985</v>
      </c>
      <c r="L849" s="29">
        <v>555235</v>
      </c>
      <c r="M849" s="29"/>
      <c r="N849" s="43" t="s">
        <v>688</v>
      </c>
      <c r="O849" s="140"/>
      <c r="P849" s="31">
        <f t="shared" si="7"/>
        <v>3378.6899999995367</v>
      </c>
      <c r="Q849" s="31">
        <f>SUBTOTAL(9,$F$2:F849)</f>
        <v>497520.59000000049</v>
      </c>
      <c r="R849" s="31">
        <f>SUBTOTAL(9,$G$2:G849)</f>
        <v>500899.28</v>
      </c>
    </row>
    <row r="850" spans="1:18" ht="15.75" customHeight="1">
      <c r="A850" s="44">
        <v>277</v>
      </c>
      <c r="B850" s="28">
        <v>45481</v>
      </c>
      <c r="C850" s="52" t="s">
        <v>5906</v>
      </c>
      <c r="D850" s="52"/>
      <c r="E850" s="29"/>
      <c r="F850" s="35"/>
      <c r="G850" s="35"/>
      <c r="H850" s="30">
        <v>228.8</v>
      </c>
      <c r="I850" s="42"/>
      <c r="J850" s="147"/>
      <c r="K850" s="29"/>
      <c r="L850" s="29"/>
      <c r="M850" s="29"/>
      <c r="N850" s="43" t="s">
        <v>688</v>
      </c>
      <c r="O850" s="140"/>
      <c r="P850" s="31">
        <f t="shared" si="7"/>
        <v>3378.6899999995367</v>
      </c>
      <c r="Q850" s="31">
        <f>SUBTOTAL(9,$F$2:F850)</f>
        <v>497520.59000000049</v>
      </c>
      <c r="R850" s="31">
        <f>SUBTOTAL(9,$G$2:G850)</f>
        <v>500899.28</v>
      </c>
    </row>
    <row r="851" spans="1:18" ht="15.75" customHeight="1">
      <c r="A851" s="44">
        <v>277</v>
      </c>
      <c r="B851" s="28">
        <v>45483</v>
      </c>
      <c r="C851" s="175" t="s">
        <v>5943</v>
      </c>
      <c r="D851" s="52" t="s">
        <v>5812</v>
      </c>
      <c r="E851" s="29"/>
      <c r="F851" s="35">
        <v>400</v>
      </c>
      <c r="G851" s="35"/>
      <c r="H851" s="30"/>
      <c r="I851" s="42"/>
      <c r="J851" s="147"/>
      <c r="K851" s="29"/>
      <c r="L851" s="29"/>
      <c r="M851" s="29"/>
      <c r="N851" s="43" t="s">
        <v>688</v>
      </c>
      <c r="O851" s="542"/>
      <c r="P851" s="31">
        <f t="shared" si="7"/>
        <v>2978.6899999995367</v>
      </c>
      <c r="Q851" s="31">
        <f>SUBTOTAL(9,$F$2:F851)</f>
        <v>497920.59000000049</v>
      </c>
      <c r="R851" s="31">
        <f>SUBTOTAL(9,$G$2:G851)</f>
        <v>500899.28</v>
      </c>
    </row>
    <row r="852" spans="1:18" ht="15.75" customHeight="1">
      <c r="A852" s="44">
        <v>277</v>
      </c>
      <c r="B852" s="28">
        <v>45484</v>
      </c>
      <c r="C852" s="52" t="s">
        <v>5843</v>
      </c>
      <c r="D852" s="52"/>
      <c r="E852" s="29"/>
      <c r="F852" s="35">
        <v>500.2</v>
      </c>
      <c r="G852" s="35"/>
      <c r="H852" s="30"/>
      <c r="I852" s="42" t="s">
        <v>89</v>
      </c>
      <c r="J852" s="147"/>
      <c r="K852" s="409" t="s">
        <v>2657</v>
      </c>
      <c r="L852" s="29">
        <v>490935149</v>
      </c>
      <c r="M852" s="29"/>
      <c r="N852" s="43" t="s">
        <v>688</v>
      </c>
      <c r="O852" s="140"/>
      <c r="P852" s="31">
        <f t="shared" si="7"/>
        <v>2478.489999999525</v>
      </c>
      <c r="Q852" s="31">
        <f>SUBTOTAL(9,$F$2:F852)</f>
        <v>498420.7900000005</v>
      </c>
      <c r="R852" s="31">
        <f>SUBTOTAL(9,$G$2:G852)</f>
        <v>500899.28</v>
      </c>
    </row>
    <row r="853" spans="1:18" ht="15.75" customHeight="1">
      <c r="A853" s="44">
        <v>277</v>
      </c>
      <c r="B853" s="28">
        <v>45487</v>
      </c>
      <c r="C853" s="48" t="s">
        <v>5881</v>
      </c>
      <c r="D853" s="52"/>
      <c r="E853" s="29"/>
      <c r="F853" s="35">
        <v>2094.3000000000002</v>
      </c>
      <c r="G853" s="35"/>
      <c r="H853" s="35"/>
      <c r="I853" s="42" t="s">
        <v>91</v>
      </c>
      <c r="J853" s="147"/>
      <c r="K853" s="29" t="s">
        <v>791</v>
      </c>
      <c r="L853" s="29">
        <v>586</v>
      </c>
      <c r="M853" s="29"/>
      <c r="N853" s="43" t="s">
        <v>688</v>
      </c>
      <c r="O853" s="140"/>
      <c r="P853" s="31">
        <f t="shared" si="7"/>
        <v>384.18999999953667</v>
      </c>
      <c r="Q853" s="31">
        <f>SUBTOTAL(9,$F$2:F853)</f>
        <v>500515.09000000049</v>
      </c>
      <c r="R853" s="31">
        <f>SUBTOTAL(9,$G$2:G853)</f>
        <v>500899.28</v>
      </c>
    </row>
    <row r="854" spans="1:18" ht="15.75" customHeight="1">
      <c r="A854" s="44">
        <v>277</v>
      </c>
      <c r="B854" s="28">
        <v>45489</v>
      </c>
      <c r="C854" s="52" t="s">
        <v>962</v>
      </c>
      <c r="D854" s="52"/>
      <c r="E854" s="29"/>
      <c r="F854" s="35"/>
      <c r="G854" s="35">
        <v>50</v>
      </c>
      <c r="H854" s="30"/>
      <c r="I854" s="42"/>
      <c r="J854" s="147"/>
      <c r="K854" s="29"/>
      <c r="L854" s="29"/>
      <c r="M854" s="29"/>
      <c r="N854" s="43" t="s">
        <v>688</v>
      </c>
      <c r="O854" s="140"/>
      <c r="P854" s="31">
        <f t="shared" si="7"/>
        <v>434.18999999953667</v>
      </c>
      <c r="Q854" s="31">
        <f>SUBTOTAL(9,$F$2:F854)</f>
        <v>500515.09000000049</v>
      </c>
      <c r="R854" s="31">
        <f>SUBTOTAL(9,$G$2:G854)</f>
        <v>500949.28</v>
      </c>
    </row>
    <row r="855" spans="1:18" ht="15.75" customHeight="1">
      <c r="A855" s="44">
        <v>277</v>
      </c>
      <c r="B855" s="28">
        <v>45490</v>
      </c>
      <c r="C855" s="52" t="s">
        <v>5898</v>
      </c>
      <c r="D855" s="52"/>
      <c r="E855" s="29"/>
      <c r="F855" s="35">
        <v>1225</v>
      </c>
      <c r="G855" s="35"/>
      <c r="H855" s="30"/>
      <c r="I855" s="42" t="s">
        <v>89</v>
      </c>
      <c r="J855" s="147"/>
      <c r="K855" s="29" t="s">
        <v>1478</v>
      </c>
      <c r="L855" s="29">
        <v>245000296</v>
      </c>
      <c r="M855" s="29"/>
      <c r="N855" s="43" t="s">
        <v>688</v>
      </c>
      <c r="O855" s="140"/>
      <c r="P855" s="31">
        <f t="shared" si="7"/>
        <v>-790.81000000046333</v>
      </c>
      <c r="Q855" s="31">
        <f>SUBTOTAL(9,$F$2:F855)</f>
        <v>501740.09000000049</v>
      </c>
      <c r="R855" s="31">
        <f>SUBTOTAL(9,$G$2:G855)</f>
        <v>500949.28</v>
      </c>
    </row>
    <row r="856" spans="1:18" ht="15.75" customHeight="1">
      <c r="A856" s="44">
        <v>277</v>
      </c>
      <c r="B856" s="28">
        <v>45491</v>
      </c>
      <c r="C856" s="52" t="s">
        <v>5856</v>
      </c>
      <c r="D856" s="52"/>
      <c r="E856" s="29"/>
      <c r="F856" s="35"/>
      <c r="G856" s="35"/>
      <c r="H856" s="30">
        <v>667.67</v>
      </c>
      <c r="I856" s="42"/>
      <c r="J856" s="147"/>
      <c r="K856" s="541" t="s">
        <v>451</v>
      </c>
      <c r="L856" s="29">
        <v>3369535</v>
      </c>
      <c r="M856" s="29"/>
      <c r="N856" s="43" t="s">
        <v>688</v>
      </c>
      <c r="O856" s="140"/>
      <c r="P856" s="31">
        <f t="shared" si="7"/>
        <v>-790.81000000046333</v>
      </c>
      <c r="Q856" s="31">
        <f>SUBTOTAL(9,$F$2:F856)</f>
        <v>501740.09000000049</v>
      </c>
      <c r="R856" s="31">
        <f>SUBTOTAL(9,$G$2:G856)</f>
        <v>500949.28</v>
      </c>
    </row>
    <row r="857" spans="1:18" ht="15.75" customHeight="1">
      <c r="A857" s="538">
        <v>277</v>
      </c>
      <c r="B857" s="28">
        <v>45495</v>
      </c>
      <c r="C857" s="52" t="s">
        <v>5912</v>
      </c>
      <c r="D857" s="52"/>
      <c r="E857" s="29"/>
      <c r="F857" s="35">
        <v>90</v>
      </c>
      <c r="G857" s="35"/>
      <c r="H857" s="30"/>
      <c r="I857" s="42" t="s">
        <v>89</v>
      </c>
      <c r="J857" s="147"/>
      <c r="K857" s="29" t="s">
        <v>4861</v>
      </c>
      <c r="L857" s="29">
        <v>3787</v>
      </c>
      <c r="M857" s="29"/>
      <c r="N857" s="43" t="s">
        <v>688</v>
      </c>
      <c r="O857" s="140"/>
      <c r="P857" s="31">
        <f t="shared" si="7"/>
        <v>-880.81000000046333</v>
      </c>
      <c r="Q857" s="31">
        <f>SUBTOTAL(9,$F$2:F857)</f>
        <v>501830.09000000049</v>
      </c>
      <c r="R857" s="31">
        <f>SUBTOTAL(9,$G$2:G857)</f>
        <v>500949.28</v>
      </c>
    </row>
    <row r="858" spans="1:18" ht="15.75" customHeight="1">
      <c r="A858" s="43">
        <v>277</v>
      </c>
      <c r="B858" s="28">
        <v>45498</v>
      </c>
      <c r="C858" s="48" t="s">
        <v>5918</v>
      </c>
      <c r="D858" s="52"/>
      <c r="E858" s="29"/>
      <c r="F858" s="35">
        <v>1482</v>
      </c>
      <c r="G858" s="35"/>
      <c r="H858" s="35"/>
      <c r="I858" s="42" t="s">
        <v>91</v>
      </c>
      <c r="J858" s="147"/>
      <c r="K858" s="147" t="s">
        <v>1157</v>
      </c>
      <c r="L858" s="29"/>
      <c r="M858" s="29"/>
      <c r="N858" s="43" t="s">
        <v>688</v>
      </c>
      <c r="O858" s="543">
        <v>45498</v>
      </c>
      <c r="P858" s="31">
        <f t="shared" si="7"/>
        <v>-2362.8100000004633</v>
      </c>
      <c r="Q858" s="31">
        <f>SUBTOTAL(9,$F$2:F858)</f>
        <v>503312.09000000049</v>
      </c>
      <c r="R858" s="31">
        <f>SUBTOTAL(9,$G$2:G858)</f>
        <v>500949.28</v>
      </c>
    </row>
    <row r="859" spans="1:18" ht="15.75" customHeight="1">
      <c r="A859" s="44">
        <v>277</v>
      </c>
      <c r="B859" s="144">
        <v>45502</v>
      </c>
      <c r="C859" s="158" t="s">
        <v>698</v>
      </c>
      <c r="D859" s="138"/>
      <c r="E859" s="155"/>
      <c r="F859" s="157">
        <v>600</v>
      </c>
      <c r="G859" s="157"/>
      <c r="H859" s="12"/>
      <c r="I859" s="13" t="s">
        <v>91</v>
      </c>
      <c r="J859" s="539"/>
      <c r="K859" s="395" t="s">
        <v>2098</v>
      </c>
      <c r="L859" s="29">
        <v>559</v>
      </c>
      <c r="M859" s="29"/>
      <c r="N859" s="43" t="s">
        <v>688</v>
      </c>
      <c r="O859" s="399"/>
      <c r="P859" s="31">
        <f t="shared" si="7"/>
        <v>-2962.8100000004633</v>
      </c>
      <c r="Q859" s="31">
        <f>SUBTOTAL(9,$F$2:F859)</f>
        <v>503912.09000000049</v>
      </c>
      <c r="R859" s="31">
        <f>SUBTOTAL(9,$G$2:G859)</f>
        <v>500949.28</v>
      </c>
    </row>
    <row r="860" spans="1:18" ht="15.75" customHeight="1">
      <c r="A860" s="44">
        <v>277</v>
      </c>
      <c r="B860" s="28">
        <v>45503</v>
      </c>
      <c r="C860" s="52" t="s">
        <v>4927</v>
      </c>
      <c r="D860" s="52"/>
      <c r="E860" s="29"/>
      <c r="F860" s="35">
        <v>231.28</v>
      </c>
      <c r="G860" s="35"/>
      <c r="H860" s="30"/>
      <c r="I860" s="42" t="s">
        <v>89</v>
      </c>
      <c r="J860" s="147"/>
      <c r="K860" s="29" t="s">
        <v>985</v>
      </c>
      <c r="L860" s="29">
        <v>557345</v>
      </c>
      <c r="M860" s="29"/>
      <c r="N860" s="43" t="s">
        <v>688</v>
      </c>
      <c r="O860" s="399"/>
      <c r="P860" s="31">
        <f t="shared" si="7"/>
        <v>-3194.0900000004913</v>
      </c>
      <c r="Q860" s="31">
        <f>SUBTOTAL(9,$F$2:F860)</f>
        <v>504143.37000000052</v>
      </c>
      <c r="R860" s="31">
        <f>SUBTOTAL(9,$G$2:G860)</f>
        <v>500949.28</v>
      </c>
    </row>
    <row r="861" spans="1:18" ht="27" customHeight="1">
      <c r="A861" s="44">
        <v>277</v>
      </c>
      <c r="B861" s="28">
        <v>45504</v>
      </c>
      <c r="C861" s="52" t="s">
        <v>962</v>
      </c>
      <c r="D861" s="52"/>
      <c r="E861" s="29"/>
      <c r="F861" s="35"/>
      <c r="G861" s="35">
        <v>5240</v>
      </c>
      <c r="H861" s="30"/>
      <c r="I861" s="42"/>
      <c r="J861" s="147"/>
      <c r="K861" s="29"/>
      <c r="L861" s="29"/>
      <c r="M861" s="29"/>
      <c r="N861" s="43" t="s">
        <v>688</v>
      </c>
      <c r="O861" s="399"/>
      <c r="P861" s="31">
        <f t="shared" si="7"/>
        <v>2045.9099999995087</v>
      </c>
      <c r="Q861" s="31">
        <f>SUBTOTAL(9,$F$2:F861)</f>
        <v>504143.37000000052</v>
      </c>
      <c r="R861" s="31">
        <f>SUBTOTAL(9,$G$2:G861)</f>
        <v>506189.28</v>
      </c>
    </row>
    <row r="862" spans="1:18" ht="15.75" customHeight="1">
      <c r="A862" s="44">
        <v>277</v>
      </c>
      <c r="B862" s="28">
        <v>45510</v>
      </c>
      <c r="C862" s="52" t="s">
        <v>5950</v>
      </c>
      <c r="D862" s="52"/>
      <c r="E862" s="29"/>
      <c r="F862" s="35">
        <v>8835</v>
      </c>
      <c r="G862" s="35"/>
      <c r="H862" s="30"/>
      <c r="I862" s="42" t="s">
        <v>91</v>
      </c>
      <c r="J862" s="147"/>
      <c r="K862" s="29" t="s">
        <v>3526</v>
      </c>
      <c r="L862" s="29"/>
      <c r="M862" s="29"/>
      <c r="N862" s="43" t="s">
        <v>688</v>
      </c>
      <c r="O862" s="399"/>
      <c r="P862" s="31">
        <f t="shared" si="7"/>
        <v>-6789.0900000004913</v>
      </c>
      <c r="Q862" s="31">
        <f>SUBTOTAL(9,$F$2:F862)</f>
        <v>512978.37000000052</v>
      </c>
      <c r="R862" s="31">
        <f>SUBTOTAL(9,$G$2:G862)</f>
        <v>506189.28</v>
      </c>
    </row>
    <row r="863" spans="1:18" ht="15.75" customHeight="1">
      <c r="A863" s="44">
        <v>277</v>
      </c>
      <c r="B863" s="28">
        <v>45510</v>
      </c>
      <c r="C863" s="52" t="s">
        <v>962</v>
      </c>
      <c r="D863" s="52"/>
      <c r="E863" s="29"/>
      <c r="F863" s="35"/>
      <c r="G863" s="35">
        <v>20240</v>
      </c>
      <c r="H863" s="30"/>
      <c r="I863" s="42"/>
      <c r="J863" s="147"/>
      <c r="K863" s="29"/>
      <c r="L863" s="29"/>
      <c r="M863" s="29"/>
      <c r="N863" s="43" t="s">
        <v>688</v>
      </c>
      <c r="O863" s="399"/>
      <c r="P863" s="31">
        <f t="shared" si="7"/>
        <v>13450.909999999509</v>
      </c>
      <c r="Q863" s="31">
        <f>SUBTOTAL(9,$F$2:F863)</f>
        <v>512978.37000000052</v>
      </c>
      <c r="R863" s="31">
        <f>SUBTOTAL(9,$G$2:G863)</f>
        <v>526429.28</v>
      </c>
    </row>
    <row r="864" spans="1:18" ht="15.75" customHeight="1">
      <c r="A864" s="44">
        <v>277</v>
      </c>
      <c r="B864" s="28">
        <v>45511</v>
      </c>
      <c r="C864" s="52" t="s">
        <v>5952</v>
      </c>
      <c r="D864" s="52"/>
      <c r="E864" s="29"/>
      <c r="F864" s="35">
        <v>5000</v>
      </c>
      <c r="G864" s="35"/>
      <c r="H864" s="30"/>
      <c r="I864" s="42" t="s">
        <v>91</v>
      </c>
      <c r="J864" s="147"/>
      <c r="K864" s="29"/>
      <c r="L864" s="29"/>
      <c r="M864" s="29"/>
      <c r="N864" s="43" t="s">
        <v>688</v>
      </c>
      <c r="O864" s="399"/>
      <c r="P864" s="31">
        <f t="shared" si="7"/>
        <v>8450.9099999995087</v>
      </c>
      <c r="Q864" s="31">
        <f>SUBTOTAL(9,$F$2:F864)</f>
        <v>517978.37000000052</v>
      </c>
      <c r="R864" s="31">
        <f>SUBTOTAL(9,$G$2:G864)</f>
        <v>526429.28</v>
      </c>
    </row>
    <row r="865" spans="1:18" ht="15.75" customHeight="1">
      <c r="A865" s="44">
        <v>277</v>
      </c>
      <c r="B865" s="28">
        <v>45519</v>
      </c>
      <c r="C865" s="52" t="s">
        <v>5992</v>
      </c>
      <c r="D865" s="52"/>
      <c r="E865" s="29"/>
      <c r="F865" s="35"/>
      <c r="G865" s="35"/>
      <c r="H865" s="30">
        <v>190.45</v>
      </c>
      <c r="I865" s="42"/>
      <c r="J865" s="147"/>
      <c r="K865" s="29" t="s">
        <v>4261</v>
      </c>
      <c r="L865" s="29">
        <v>652584013</v>
      </c>
      <c r="M865" s="29"/>
      <c r="N865" s="43" t="s">
        <v>688</v>
      </c>
      <c r="O865" s="399"/>
      <c r="P865" s="31">
        <f t="shared" si="7"/>
        <v>8450.9099999995087</v>
      </c>
      <c r="Q865" s="31">
        <f>SUBTOTAL(9,$F$2:F865)</f>
        <v>517978.37000000052</v>
      </c>
      <c r="R865" s="31">
        <f>SUBTOTAL(9,$G$2:G865)</f>
        <v>526429.28</v>
      </c>
    </row>
    <row r="866" spans="1:18" ht="15.75" customHeight="1">
      <c r="A866" s="44">
        <v>277</v>
      </c>
      <c r="B866" s="28">
        <v>45519</v>
      </c>
      <c r="C866" s="52" t="s">
        <v>5994</v>
      </c>
      <c r="D866" s="52"/>
      <c r="E866" s="29"/>
      <c r="F866" s="35"/>
      <c r="G866" s="35"/>
      <c r="H866" s="30">
        <v>69.900000000000006</v>
      </c>
      <c r="I866" s="42"/>
      <c r="J866" s="147"/>
      <c r="K866" s="9" t="s">
        <v>4993</v>
      </c>
      <c r="L866" s="29">
        <v>1858358</v>
      </c>
      <c r="M866" s="29"/>
      <c r="N866" s="43" t="s">
        <v>688</v>
      </c>
      <c r="O866" s="399"/>
      <c r="P866" s="31">
        <f t="shared" si="7"/>
        <v>8450.9099999995087</v>
      </c>
      <c r="Q866" s="31">
        <f>SUBTOTAL(9,$F$2:F866)</f>
        <v>517978.37000000052</v>
      </c>
      <c r="R866" s="31">
        <f>SUBTOTAL(9,$G$2:G866)</f>
        <v>526429.28</v>
      </c>
    </row>
    <row r="867" spans="1:18" ht="15.75" customHeight="1">
      <c r="A867" s="44">
        <v>277</v>
      </c>
      <c r="B867" s="28">
        <v>45529</v>
      </c>
      <c r="C867" s="52" t="s">
        <v>5976</v>
      </c>
      <c r="D867" s="52"/>
      <c r="E867" s="29"/>
      <c r="F867" s="35">
        <v>234</v>
      </c>
      <c r="G867" s="35"/>
      <c r="H867" s="30"/>
      <c r="I867" s="42" t="s">
        <v>89</v>
      </c>
      <c r="J867" s="147"/>
      <c r="K867" s="29" t="s">
        <v>793</v>
      </c>
      <c r="L867" s="29">
        <v>431199380</v>
      </c>
      <c r="M867" s="29"/>
      <c r="N867" s="43" t="s">
        <v>688</v>
      </c>
      <c r="O867" s="399"/>
      <c r="P867" s="31">
        <f t="shared" si="7"/>
        <v>8216.9099999995087</v>
      </c>
      <c r="Q867" s="31">
        <f>SUBTOTAL(9,$F$2:F867)</f>
        <v>518212.37000000052</v>
      </c>
      <c r="R867" s="31">
        <f>SUBTOTAL(9,$G$2:G867)</f>
        <v>526429.28</v>
      </c>
    </row>
    <row r="868" spans="1:18" ht="15.75" customHeight="1">
      <c r="A868" s="44">
        <v>277</v>
      </c>
      <c r="B868" s="28">
        <v>45534</v>
      </c>
      <c r="C868" s="52" t="s">
        <v>5922</v>
      </c>
      <c r="D868" s="52"/>
      <c r="E868" s="29"/>
      <c r="F868" s="35">
        <v>1273.8800000000001</v>
      </c>
      <c r="G868" s="35"/>
      <c r="H868" s="30"/>
      <c r="I868" s="42" t="s">
        <v>89</v>
      </c>
      <c r="J868" s="147"/>
      <c r="K868" s="29" t="s">
        <v>985</v>
      </c>
      <c r="L868" s="29">
        <v>559464</v>
      </c>
      <c r="M868" s="29"/>
      <c r="N868" s="43" t="s">
        <v>688</v>
      </c>
      <c r="O868" s="399"/>
      <c r="P868" s="31">
        <f t="shared" si="7"/>
        <v>6943.0299999995041</v>
      </c>
      <c r="Q868" s="31">
        <f>SUBTOTAL(9,$F$2:F868)</f>
        <v>519486.25000000052</v>
      </c>
      <c r="R868" s="31">
        <f>SUBTOTAL(9,$G$2:G868)</f>
        <v>526429.28</v>
      </c>
    </row>
    <row r="869" spans="1:18" ht="15.75" customHeight="1">
      <c r="A869" s="44">
        <v>277</v>
      </c>
      <c r="B869" s="28">
        <v>45550</v>
      </c>
      <c r="C869" s="52" t="s">
        <v>6045</v>
      </c>
      <c r="D869" s="52"/>
      <c r="E869" s="29"/>
      <c r="F869" s="35"/>
      <c r="G869" s="35"/>
      <c r="H869" s="30">
        <v>109.9</v>
      </c>
      <c r="I869" s="42"/>
      <c r="J869" s="147"/>
      <c r="K869" s="29" t="s">
        <v>968</v>
      </c>
      <c r="L869" s="29"/>
      <c r="M869" s="29"/>
      <c r="N869" s="43" t="s">
        <v>688</v>
      </c>
      <c r="O869" s="399"/>
      <c r="P869" s="31">
        <f t="shared" si="7"/>
        <v>6943.0299999995041</v>
      </c>
      <c r="Q869" s="31">
        <f>SUBTOTAL(9,$F$2:F869)</f>
        <v>519486.25000000052</v>
      </c>
      <c r="R869" s="31">
        <f>SUBTOTAL(9,$G$2:G869)</f>
        <v>526429.28</v>
      </c>
    </row>
    <row r="870" spans="1:18" ht="15.75" customHeight="1">
      <c r="A870" s="44">
        <v>277</v>
      </c>
      <c r="B870" s="28">
        <v>45565</v>
      </c>
      <c r="C870" s="52" t="s">
        <v>5922</v>
      </c>
      <c r="D870" s="52"/>
      <c r="E870" s="29"/>
      <c r="F870" s="35">
        <v>234.73</v>
      </c>
      <c r="G870" s="35"/>
      <c r="H870" s="30"/>
      <c r="I870" s="42" t="s">
        <v>89</v>
      </c>
      <c r="J870" s="147"/>
      <c r="K870" s="29" t="s">
        <v>985</v>
      </c>
      <c r="L870" s="29">
        <v>561570</v>
      </c>
      <c r="M870" s="29"/>
      <c r="N870" s="43" t="s">
        <v>688</v>
      </c>
      <c r="O870" s="399"/>
      <c r="P870" s="31">
        <f t="shared" ref="P870:P901" si="8">R870-Q870</f>
        <v>6708.2999999995227</v>
      </c>
      <c r="Q870" s="31">
        <f>SUBTOTAL(9,$F$2:F870)</f>
        <v>519720.98000000051</v>
      </c>
      <c r="R870" s="31">
        <f>SUBTOTAL(9,$G$2:G870)</f>
        <v>526429.28</v>
      </c>
    </row>
    <row r="871" spans="1:18" ht="15.75" customHeight="1">
      <c r="A871" s="44">
        <v>277</v>
      </c>
      <c r="B871" s="28">
        <v>45566</v>
      </c>
      <c r="C871" s="52" t="s">
        <v>6093</v>
      </c>
      <c r="D871" s="52"/>
      <c r="E871" s="29"/>
      <c r="F871" s="35"/>
      <c r="G871" s="35"/>
      <c r="H871" s="30">
        <v>69.900000000000006</v>
      </c>
      <c r="I871" s="42"/>
      <c r="J871" s="147"/>
      <c r="K871" s="29"/>
      <c r="L871" s="29"/>
      <c r="M871" s="29"/>
      <c r="N871" s="43" t="s">
        <v>688</v>
      </c>
      <c r="O871" s="399"/>
      <c r="P871" s="31">
        <f t="shared" si="8"/>
        <v>6708.2999999995227</v>
      </c>
      <c r="Q871" s="31">
        <f>SUBTOTAL(9,$F$2:F871)</f>
        <v>519720.98000000051</v>
      </c>
      <c r="R871" s="31">
        <f>SUBTOTAL(9,$G$2:G871)</f>
        <v>526429.28</v>
      </c>
    </row>
    <row r="872" spans="1:18" ht="15.75" customHeight="1">
      <c r="A872" s="44">
        <v>277</v>
      </c>
      <c r="B872" s="28">
        <v>45575</v>
      </c>
      <c r="C872" s="52" t="s">
        <v>6083</v>
      </c>
      <c r="D872" s="52"/>
      <c r="E872" s="29"/>
      <c r="F872" s="35">
        <v>2445.3000000000002</v>
      </c>
      <c r="G872" s="35"/>
      <c r="H872" s="30"/>
      <c r="I872" s="42" t="s">
        <v>91</v>
      </c>
      <c r="J872" s="147"/>
      <c r="K872" s="29" t="s">
        <v>6084</v>
      </c>
      <c r="L872" s="29">
        <v>621</v>
      </c>
      <c r="M872" s="29"/>
      <c r="N872" s="43" t="s">
        <v>688</v>
      </c>
      <c r="O872" s="399"/>
      <c r="P872" s="31">
        <f t="shared" si="8"/>
        <v>4262.9999999995343</v>
      </c>
      <c r="Q872" s="31">
        <f>SUBTOTAL(9,$F$2:F872)</f>
        <v>522166.28000000049</v>
      </c>
      <c r="R872" s="31">
        <f>SUBTOTAL(9,$G$2:G872)</f>
        <v>526429.28</v>
      </c>
    </row>
    <row r="873" spans="1:18" ht="15.75" customHeight="1">
      <c r="A873" s="44">
        <v>277</v>
      </c>
      <c r="B873" s="28">
        <v>45580</v>
      </c>
      <c r="C873" s="52" t="s">
        <v>6087</v>
      </c>
      <c r="D873" s="52"/>
      <c r="E873" s="29"/>
      <c r="F873" s="35"/>
      <c r="G873" s="35"/>
      <c r="H873" s="30">
        <v>109.9</v>
      </c>
      <c r="I873" s="42"/>
      <c r="J873" s="147"/>
      <c r="K873" s="29" t="s">
        <v>968</v>
      </c>
      <c r="L873" s="29"/>
      <c r="M873" s="29"/>
      <c r="N873" s="43" t="s">
        <v>688</v>
      </c>
      <c r="O873" s="399"/>
      <c r="P873" s="31">
        <f t="shared" si="8"/>
        <v>4262.9999999995343</v>
      </c>
      <c r="Q873" s="31">
        <f>SUBTOTAL(9,$F$2:F873)</f>
        <v>522166.28000000049</v>
      </c>
      <c r="R873" s="31">
        <f>SUBTOTAL(9,$G$2:G873)</f>
        <v>526429.28</v>
      </c>
    </row>
    <row r="874" spans="1:18" ht="15.75" customHeight="1">
      <c r="A874" s="44">
        <v>277</v>
      </c>
      <c r="B874" s="28">
        <v>45593</v>
      </c>
      <c r="C874" s="52" t="s">
        <v>962</v>
      </c>
      <c r="D874" s="52"/>
      <c r="E874" s="29"/>
      <c r="F874" s="35"/>
      <c r="G874" s="35">
        <v>13326</v>
      </c>
      <c r="H874" s="30"/>
      <c r="I874" s="42"/>
      <c r="J874" s="147"/>
      <c r="K874" s="29"/>
      <c r="L874" s="29"/>
      <c r="M874" s="29"/>
      <c r="N874" s="43" t="s">
        <v>688</v>
      </c>
      <c r="O874" s="399"/>
      <c r="P874" s="31">
        <f t="shared" si="8"/>
        <v>17588.999999999534</v>
      </c>
      <c r="Q874" s="31">
        <f>SUBTOTAL(9,$F$2:F874)</f>
        <v>522166.28000000049</v>
      </c>
      <c r="R874" s="31">
        <f>SUBTOTAL(9,$G$2:G874)</f>
        <v>539755.28</v>
      </c>
    </row>
    <row r="875" spans="1:18" ht="15.75" customHeight="1">
      <c r="A875" s="44">
        <v>277</v>
      </c>
      <c r="B875" s="28">
        <v>45593</v>
      </c>
      <c r="C875" s="52" t="s">
        <v>6099</v>
      </c>
      <c r="D875" s="52"/>
      <c r="E875" s="29"/>
      <c r="F875" s="35">
        <v>230.22</v>
      </c>
      <c r="G875" s="35"/>
      <c r="H875" s="30"/>
      <c r="I875" s="42" t="s">
        <v>89</v>
      </c>
      <c r="J875" s="147"/>
      <c r="K875" s="29" t="s">
        <v>793</v>
      </c>
      <c r="L875" s="29"/>
      <c r="M875" s="29"/>
      <c r="N875" s="43" t="s">
        <v>688</v>
      </c>
      <c r="O875" s="399"/>
      <c r="P875" s="31">
        <f t="shared" si="8"/>
        <v>17358.779999999562</v>
      </c>
      <c r="Q875" s="31">
        <f>SUBTOTAL(9,$F$2:F875)</f>
        <v>522396.50000000047</v>
      </c>
      <c r="R875" s="31">
        <f>SUBTOTAL(9,$G$2:G875)</f>
        <v>539755.28</v>
      </c>
    </row>
    <row r="876" spans="1:18" ht="15.75" customHeight="1">
      <c r="A876" s="44">
        <v>277</v>
      </c>
      <c r="B876" s="28">
        <v>45595</v>
      </c>
      <c r="C876" s="52" t="s">
        <v>5922</v>
      </c>
      <c r="D876" s="52"/>
      <c r="E876" s="29"/>
      <c r="F876" s="35">
        <v>234.3</v>
      </c>
      <c r="G876" s="35"/>
      <c r="H876" s="30"/>
      <c r="I876" s="42" t="s">
        <v>89</v>
      </c>
      <c r="J876" s="147"/>
      <c r="K876" s="29" t="s">
        <v>985</v>
      </c>
      <c r="L876" s="29">
        <v>563688</v>
      </c>
      <c r="M876" s="29"/>
      <c r="N876" s="43" t="s">
        <v>688</v>
      </c>
      <c r="O876" s="399"/>
      <c r="P876" s="31">
        <f t="shared" si="8"/>
        <v>17124.479999999574</v>
      </c>
      <c r="Q876" s="31">
        <f>SUBTOTAL(9,$F$2:F876)</f>
        <v>522630.80000000045</v>
      </c>
      <c r="R876" s="31">
        <f>SUBTOTAL(9,$G$2:G876)</f>
        <v>539755.28</v>
      </c>
    </row>
    <row r="877" spans="1:18" ht="15.75" customHeight="1">
      <c r="A877" s="44">
        <v>277</v>
      </c>
      <c r="B877" s="28">
        <v>45611</v>
      </c>
      <c r="C877" s="52" t="s">
        <v>6131</v>
      </c>
      <c r="D877" s="52"/>
      <c r="E877" s="29"/>
      <c r="F877" s="35"/>
      <c r="G877" s="35"/>
      <c r="H877" s="30">
        <v>102.37</v>
      </c>
      <c r="I877" s="42"/>
      <c r="J877" s="147"/>
      <c r="K877" s="29" t="s">
        <v>949</v>
      </c>
      <c r="L877" s="29"/>
      <c r="M877" s="29"/>
      <c r="N877" s="43" t="s">
        <v>688</v>
      </c>
      <c r="O877" s="399"/>
      <c r="P877" s="31">
        <f t="shared" si="8"/>
        <v>17124.479999999574</v>
      </c>
      <c r="Q877" s="31">
        <f>SUBTOTAL(9,$F$2:F877)</f>
        <v>522630.80000000045</v>
      </c>
      <c r="R877" s="31">
        <f>SUBTOTAL(9,$G$2:G877)</f>
        <v>539755.28</v>
      </c>
    </row>
    <row r="878" spans="1:18" ht="15.75" customHeight="1">
      <c r="A878" s="44">
        <v>277</v>
      </c>
      <c r="B878" s="28">
        <v>45611</v>
      </c>
      <c r="C878" s="52" t="s">
        <v>6255</v>
      </c>
      <c r="D878" s="538">
        <v>278</v>
      </c>
      <c r="E878" s="29"/>
      <c r="F878" s="35"/>
      <c r="G878" s="35"/>
      <c r="H878" s="30">
        <v>69.900000000000006</v>
      </c>
      <c r="I878" s="42"/>
      <c r="J878" s="147"/>
      <c r="K878" s="29"/>
      <c r="L878" s="29"/>
      <c r="M878" s="29"/>
      <c r="N878" s="43" t="s">
        <v>688</v>
      </c>
      <c r="O878" s="399"/>
      <c r="P878" s="31">
        <f t="shared" si="8"/>
        <v>17124.479999999574</v>
      </c>
      <c r="Q878" s="31">
        <f>SUBTOTAL(9,$F$2:F878)</f>
        <v>522630.80000000045</v>
      </c>
      <c r="R878" s="31">
        <f>SUBTOTAL(9,$G$2:G878)</f>
        <v>539755.28</v>
      </c>
    </row>
    <row r="879" spans="1:18" ht="15.75" customHeight="1">
      <c r="A879" s="44">
        <v>277</v>
      </c>
      <c r="B879" s="28">
        <v>45614</v>
      </c>
      <c r="C879" s="52" t="s">
        <v>1019</v>
      </c>
      <c r="D879" s="52"/>
      <c r="E879" s="29"/>
      <c r="F879" s="35">
        <v>1500</v>
      </c>
      <c r="G879" s="35"/>
      <c r="H879" s="30"/>
      <c r="I879" s="42" t="s">
        <v>91</v>
      </c>
      <c r="J879" s="147"/>
      <c r="K879" s="29" t="s">
        <v>3454</v>
      </c>
      <c r="L879" s="29"/>
      <c r="M879" s="29"/>
      <c r="N879" s="43" t="s">
        <v>688</v>
      </c>
      <c r="O879" s="399"/>
      <c r="P879" s="31">
        <f t="shared" si="8"/>
        <v>15624.479999999574</v>
      </c>
      <c r="Q879" s="31">
        <f>SUBTOTAL(9,$F$2:F879)</f>
        <v>524130.80000000045</v>
      </c>
      <c r="R879" s="31">
        <f>SUBTOTAL(9,$G$2:G879)</f>
        <v>539755.28</v>
      </c>
    </row>
    <row r="880" spans="1:18" ht="15.75" customHeight="1">
      <c r="A880" s="44">
        <v>277</v>
      </c>
      <c r="B880" s="28">
        <v>45617</v>
      </c>
      <c r="C880" s="52" t="s">
        <v>5830</v>
      </c>
      <c r="D880" s="52"/>
      <c r="E880" s="29"/>
      <c r="F880" s="35">
        <v>200</v>
      </c>
      <c r="G880" s="35"/>
      <c r="H880" s="30"/>
      <c r="I880" s="42" t="s">
        <v>89</v>
      </c>
      <c r="J880" s="147"/>
      <c r="K880" s="29" t="s">
        <v>1056</v>
      </c>
      <c r="L880" s="29">
        <v>242441408</v>
      </c>
      <c r="M880" s="29"/>
      <c r="N880" s="43" t="s">
        <v>688</v>
      </c>
      <c r="O880" s="399"/>
      <c r="P880" s="31">
        <f t="shared" si="8"/>
        <v>15424.479999999516</v>
      </c>
      <c r="Q880" s="31">
        <f>SUBTOTAL(9,$F$2:F880)</f>
        <v>524330.80000000051</v>
      </c>
      <c r="R880" s="31">
        <f>SUBTOTAL(9,$G$2:G880)</f>
        <v>539755.28</v>
      </c>
    </row>
    <row r="881" spans="1:18" ht="15.75" customHeight="1">
      <c r="A881" s="44">
        <v>277</v>
      </c>
      <c r="B881" s="28">
        <v>45617</v>
      </c>
      <c r="C881" s="52" t="s">
        <v>5830</v>
      </c>
      <c r="D881" s="52"/>
      <c r="E881" s="29"/>
      <c r="F881" s="35">
        <v>300</v>
      </c>
      <c r="G881" s="35"/>
      <c r="H881" s="30"/>
      <c r="I881" s="42" t="s">
        <v>89</v>
      </c>
      <c r="J881" s="147"/>
      <c r="K881" s="29" t="s">
        <v>1056</v>
      </c>
      <c r="L881" s="29">
        <v>242441393</v>
      </c>
      <c r="M881" s="29"/>
      <c r="N881" s="43" t="s">
        <v>688</v>
      </c>
      <c r="O881" s="399"/>
      <c r="P881" s="31">
        <f t="shared" si="8"/>
        <v>15124.479999999516</v>
      </c>
      <c r="Q881" s="31">
        <f>SUBTOTAL(9,$F$2:F881)</f>
        <v>524630.80000000051</v>
      </c>
      <c r="R881" s="31">
        <f>SUBTOTAL(9,$G$2:G881)</f>
        <v>539755.28</v>
      </c>
    </row>
    <row r="882" spans="1:18" ht="15.75" customHeight="1">
      <c r="A882" s="44">
        <v>277</v>
      </c>
      <c r="B882" s="28">
        <v>45624</v>
      </c>
      <c r="C882" s="52" t="s">
        <v>4927</v>
      </c>
      <c r="D882" s="52"/>
      <c r="E882" s="29"/>
      <c r="F882" s="35">
        <v>235.39</v>
      </c>
      <c r="G882" s="35"/>
      <c r="H882" s="30"/>
      <c r="I882" s="42" t="s">
        <v>89</v>
      </c>
      <c r="J882" s="147"/>
      <c r="K882" s="29" t="s">
        <v>985</v>
      </c>
      <c r="L882" s="539">
        <v>565802</v>
      </c>
      <c r="M882" s="29"/>
      <c r="N882" s="43" t="s">
        <v>688</v>
      </c>
      <c r="O882" s="399"/>
      <c r="P882" s="31">
        <f t="shared" si="8"/>
        <v>14889.089999999502</v>
      </c>
      <c r="Q882" s="31">
        <f>SUBTOTAL(9,$F$2:F882)</f>
        <v>524866.19000000053</v>
      </c>
      <c r="R882" s="31">
        <f>SUBTOTAL(9,$G$2:G882)</f>
        <v>539755.28</v>
      </c>
    </row>
    <row r="883" spans="1:18" ht="15.75" customHeight="1">
      <c r="A883" s="44">
        <v>277</v>
      </c>
      <c r="B883" s="28">
        <v>45628</v>
      </c>
      <c r="C883" s="52" t="s">
        <v>724</v>
      </c>
      <c r="D883" s="52"/>
      <c r="E883" s="29"/>
      <c r="F883" s="35">
        <v>410</v>
      </c>
      <c r="G883" s="35"/>
      <c r="H883" s="30"/>
      <c r="I883" s="42" t="s">
        <v>91</v>
      </c>
      <c r="J883" s="147"/>
      <c r="K883" s="29" t="s">
        <v>5962</v>
      </c>
      <c r="L883" s="29">
        <v>40337</v>
      </c>
      <c r="M883" s="29"/>
      <c r="N883" s="43" t="s">
        <v>688</v>
      </c>
      <c r="O883" s="399"/>
      <c r="P883" s="31">
        <f t="shared" si="8"/>
        <v>14479.089999999502</v>
      </c>
      <c r="Q883" s="31">
        <f>SUBTOTAL(9,$F$2:F883)</f>
        <v>525276.19000000053</v>
      </c>
      <c r="R883" s="31">
        <f>SUBTOTAL(9,$G$2:G883)</f>
        <v>539755.28</v>
      </c>
    </row>
    <row r="884" spans="1:18" ht="15.75" customHeight="1">
      <c r="A884" s="44">
        <v>277</v>
      </c>
      <c r="B884" s="28">
        <v>45628</v>
      </c>
      <c r="C884" s="52" t="s">
        <v>6147</v>
      </c>
      <c r="D884" s="52"/>
      <c r="E884" s="29"/>
      <c r="F884" s="35">
        <v>12660</v>
      </c>
      <c r="G884" s="35"/>
      <c r="H884" s="30"/>
      <c r="I884" s="42" t="s">
        <v>91</v>
      </c>
      <c r="J884" s="147"/>
      <c r="K884" s="29" t="s">
        <v>1642</v>
      </c>
      <c r="L884" s="29"/>
      <c r="M884" s="29"/>
      <c r="N884" s="43" t="s">
        <v>688</v>
      </c>
      <c r="O884" s="399"/>
      <c r="P884" s="31">
        <f t="shared" si="8"/>
        <v>1819.0899999995017</v>
      </c>
      <c r="Q884" s="31">
        <f>SUBTOTAL(9,$F$2:F884)</f>
        <v>537936.19000000053</v>
      </c>
      <c r="R884" s="31">
        <f>SUBTOTAL(9,$G$2:G884)</f>
        <v>539755.28</v>
      </c>
    </row>
    <row r="885" spans="1:18" ht="15.75" customHeight="1">
      <c r="A885" s="44">
        <v>277</v>
      </c>
      <c r="B885" s="28">
        <v>45629</v>
      </c>
      <c r="C885" s="52" t="s">
        <v>6152</v>
      </c>
      <c r="D885" s="52"/>
      <c r="E885" s="29"/>
      <c r="F885" s="35">
        <v>4224</v>
      </c>
      <c r="G885" s="35"/>
      <c r="H885" s="30"/>
      <c r="I885" s="42" t="s">
        <v>89</v>
      </c>
      <c r="J885" s="147"/>
      <c r="K885" s="29"/>
      <c r="L885" s="29"/>
      <c r="M885" s="29"/>
      <c r="N885" s="43" t="s">
        <v>688</v>
      </c>
      <c r="O885" s="399"/>
      <c r="P885" s="31">
        <f t="shared" si="8"/>
        <v>-2404.9100000004983</v>
      </c>
      <c r="Q885" s="31">
        <f>SUBTOTAL(9,$F$2:F885)</f>
        <v>542160.19000000053</v>
      </c>
      <c r="R885" s="31">
        <f>SUBTOTAL(9,$G$2:G885)</f>
        <v>539755.28</v>
      </c>
    </row>
    <row r="886" spans="1:18" ht="15.75" customHeight="1">
      <c r="A886" s="44">
        <v>277</v>
      </c>
      <c r="B886" s="28">
        <v>45630</v>
      </c>
      <c r="C886" s="52" t="s">
        <v>6171</v>
      </c>
      <c r="D886" s="52" t="s">
        <v>5812</v>
      </c>
      <c r="E886" s="29"/>
      <c r="F886" s="35">
        <v>500</v>
      </c>
      <c r="G886" s="35"/>
      <c r="H886" s="30"/>
      <c r="I886" s="42" t="s">
        <v>91</v>
      </c>
      <c r="J886" s="147"/>
      <c r="K886" s="29"/>
      <c r="L886" s="29"/>
      <c r="M886" s="29"/>
      <c r="N886" s="43" t="s">
        <v>688</v>
      </c>
      <c r="O886" s="399"/>
      <c r="P886" s="31">
        <f t="shared" si="8"/>
        <v>-2904.9100000004983</v>
      </c>
      <c r="Q886" s="31">
        <f>SUBTOTAL(9,$F$2:F886)</f>
        <v>542660.19000000053</v>
      </c>
      <c r="R886" s="31">
        <f>SUBTOTAL(9,$G$2:G886)</f>
        <v>539755.28</v>
      </c>
    </row>
    <row r="887" spans="1:18" ht="15.75" customHeight="1">
      <c r="A887" s="44">
        <v>277</v>
      </c>
      <c r="B887" s="28">
        <v>45631</v>
      </c>
      <c r="C887" s="48" t="s">
        <v>6177</v>
      </c>
      <c r="D887" s="52"/>
      <c r="E887" s="29"/>
      <c r="F887" s="35">
        <v>1755</v>
      </c>
      <c r="G887" s="35"/>
      <c r="H887" s="30"/>
      <c r="I887" s="42" t="s">
        <v>5711</v>
      </c>
      <c r="J887" s="147"/>
      <c r="K887" s="29" t="s">
        <v>6178</v>
      </c>
      <c r="L887" s="29"/>
      <c r="M887" s="29"/>
      <c r="N887" s="43" t="s">
        <v>688</v>
      </c>
      <c r="O887" s="399">
        <v>45634</v>
      </c>
      <c r="P887" s="31">
        <f t="shared" si="8"/>
        <v>-4659.9100000004983</v>
      </c>
      <c r="Q887" s="31">
        <f>SUBTOTAL(9,$F$2:F887)</f>
        <v>544415.19000000053</v>
      </c>
      <c r="R887" s="31">
        <f>SUBTOTAL(9,$G$2:G887)</f>
        <v>539755.28</v>
      </c>
    </row>
    <row r="888" spans="1:18" ht="15.75" customHeight="1">
      <c r="A888" s="44">
        <v>277</v>
      </c>
      <c r="B888" s="28">
        <v>45634</v>
      </c>
      <c r="C888" s="52" t="s">
        <v>705</v>
      </c>
      <c r="D888" s="52"/>
      <c r="E888" s="29"/>
      <c r="F888" s="30">
        <v>84.5</v>
      </c>
      <c r="G888" s="30"/>
      <c r="H888" s="120"/>
      <c r="I888" s="42" t="s">
        <v>89</v>
      </c>
      <c r="J888" s="128"/>
      <c r="K888" s="29" t="s">
        <v>363</v>
      </c>
      <c r="L888" s="29">
        <v>10205094624</v>
      </c>
      <c r="M888" s="29"/>
      <c r="N888" s="43" t="s">
        <v>688</v>
      </c>
      <c r="O888" s="399"/>
      <c r="P888" s="31">
        <f t="shared" si="8"/>
        <v>-4744.4100000004983</v>
      </c>
      <c r="Q888" s="31">
        <f>SUBTOTAL(9,$F$2:F888)</f>
        <v>544499.69000000053</v>
      </c>
      <c r="R888" s="31">
        <f>SUBTOTAL(9,$G$2:G888)</f>
        <v>539755.28</v>
      </c>
    </row>
    <row r="889" spans="1:18" ht="15.75" customHeight="1">
      <c r="A889" s="44">
        <v>277</v>
      </c>
      <c r="B889" s="28">
        <v>45636</v>
      </c>
      <c r="C889" s="52" t="s">
        <v>962</v>
      </c>
      <c r="D889" s="52"/>
      <c r="E889" s="29"/>
      <c r="F889" s="35"/>
      <c r="G889" s="35">
        <v>8000</v>
      </c>
      <c r="H889" s="30"/>
      <c r="I889" s="42"/>
      <c r="J889" s="147"/>
      <c r="K889" s="29"/>
      <c r="L889" s="29"/>
      <c r="M889" s="29"/>
      <c r="N889" s="43" t="s">
        <v>688</v>
      </c>
      <c r="O889" s="399"/>
      <c r="P889" s="31">
        <f t="shared" si="8"/>
        <v>3255.5899999995017</v>
      </c>
      <c r="Q889" s="31">
        <f>SUBTOTAL(9,$F$2:F889)</f>
        <v>544499.69000000053</v>
      </c>
      <c r="R889" s="31">
        <f>SUBTOTAL(9,$G$2:G889)</f>
        <v>547755.28</v>
      </c>
    </row>
    <row r="890" spans="1:18" ht="15.75" customHeight="1">
      <c r="A890" s="44">
        <v>277</v>
      </c>
      <c r="B890" s="28">
        <v>45636</v>
      </c>
      <c r="C890" s="52" t="s">
        <v>705</v>
      </c>
      <c r="D890" s="52"/>
      <c r="E890" s="29"/>
      <c r="F890" s="35">
        <v>123.4</v>
      </c>
      <c r="G890" s="35"/>
      <c r="H890" s="30"/>
      <c r="I890" s="42" t="s">
        <v>89</v>
      </c>
      <c r="J890" s="147"/>
      <c r="K890" s="29" t="s">
        <v>2465</v>
      </c>
      <c r="L890" s="29">
        <v>430234</v>
      </c>
      <c r="M890" s="29"/>
      <c r="N890" s="43" t="s">
        <v>688</v>
      </c>
      <c r="O890" s="399"/>
      <c r="P890" s="31">
        <f t="shared" si="8"/>
        <v>3132.1899999994785</v>
      </c>
      <c r="Q890" s="31">
        <f>SUBTOTAL(9,$F$2:F890)</f>
        <v>544623.09000000055</v>
      </c>
      <c r="R890" s="31">
        <f>SUBTOTAL(9,$G$2:G890)</f>
        <v>547755.28</v>
      </c>
    </row>
    <row r="891" spans="1:18" ht="15.75" customHeight="1">
      <c r="A891" s="44">
        <v>277</v>
      </c>
      <c r="B891" s="28">
        <v>45637</v>
      </c>
      <c r="C891" s="52" t="s">
        <v>1016</v>
      </c>
      <c r="D891" s="52"/>
      <c r="E891" s="29"/>
      <c r="F891" s="35">
        <v>260</v>
      </c>
      <c r="G891" s="35"/>
      <c r="H891" s="30"/>
      <c r="I891" s="42" t="s">
        <v>89</v>
      </c>
      <c r="J891" s="147"/>
      <c r="K891" s="29" t="s">
        <v>1017</v>
      </c>
      <c r="L891" s="29">
        <v>129147</v>
      </c>
      <c r="M891" s="29"/>
      <c r="N891" s="43" t="s">
        <v>688</v>
      </c>
      <c r="O891" s="399"/>
      <c r="P891" s="31">
        <f t="shared" si="8"/>
        <v>2872.1899999994785</v>
      </c>
      <c r="Q891" s="31">
        <f>SUBTOTAL(9,$F$2:F891)</f>
        <v>544883.09000000055</v>
      </c>
      <c r="R891" s="31">
        <f>SUBTOTAL(9,$G$2:G891)</f>
        <v>547755.28</v>
      </c>
    </row>
    <row r="892" spans="1:18" ht="15.75" customHeight="1">
      <c r="A892" s="44">
        <v>277</v>
      </c>
      <c r="B892" s="28">
        <v>45641</v>
      </c>
      <c r="C892" s="52" t="s">
        <v>6203</v>
      </c>
      <c r="D892" s="52"/>
      <c r="E892" s="29"/>
      <c r="F892" s="35"/>
      <c r="G892" s="35"/>
      <c r="H892" s="30">
        <v>109.9</v>
      </c>
      <c r="I892" s="42"/>
      <c r="J892" s="147"/>
      <c r="K892" s="29"/>
      <c r="L892" s="29"/>
      <c r="M892" s="29"/>
      <c r="N892" s="43" t="s">
        <v>688</v>
      </c>
      <c r="O892" s="399"/>
      <c r="P892" s="31">
        <f t="shared" si="8"/>
        <v>2872.1899999994785</v>
      </c>
      <c r="Q892" s="31">
        <f>SUBTOTAL(9,$F$2:F892)</f>
        <v>544883.09000000055</v>
      </c>
      <c r="R892" s="31">
        <f>SUBTOTAL(9,$G$2:G892)</f>
        <v>547755.28</v>
      </c>
    </row>
    <row r="893" spans="1:18" ht="15.75" customHeight="1">
      <c r="A893" s="44">
        <v>277</v>
      </c>
      <c r="B893" s="28">
        <v>45642</v>
      </c>
      <c r="C893" s="52" t="s">
        <v>6256</v>
      </c>
      <c r="D893" s="538">
        <v>279</v>
      </c>
      <c r="E893" s="29"/>
      <c r="F893" s="35"/>
      <c r="G893" s="35"/>
      <c r="H893" s="30">
        <v>69.900000000000006</v>
      </c>
      <c r="I893" s="42"/>
      <c r="J893" s="147"/>
      <c r="K893" s="29"/>
      <c r="L893" s="29"/>
      <c r="M893" s="29"/>
      <c r="N893" s="43" t="s">
        <v>688</v>
      </c>
      <c r="O893" s="399"/>
      <c r="P893" s="31">
        <f t="shared" si="8"/>
        <v>2872.1899999994785</v>
      </c>
      <c r="Q893" s="31">
        <f>SUBTOTAL(9,$F$2:F893)</f>
        <v>544883.09000000055</v>
      </c>
      <c r="R893" s="31">
        <f>SUBTOTAL(9,$G$2:G893)</f>
        <v>547755.28</v>
      </c>
    </row>
    <row r="894" spans="1:18" ht="15.75" customHeight="1">
      <c r="A894" s="44">
        <v>277</v>
      </c>
      <c r="B894" s="28">
        <v>45649</v>
      </c>
      <c r="C894" s="52" t="s">
        <v>6206</v>
      </c>
      <c r="D894" s="52"/>
      <c r="E894" s="29"/>
      <c r="F894" s="35">
        <v>468</v>
      </c>
      <c r="G894" s="35"/>
      <c r="H894" s="30"/>
      <c r="I894" s="42" t="s">
        <v>89</v>
      </c>
      <c r="J894" s="147"/>
      <c r="K894" s="29" t="s">
        <v>6179</v>
      </c>
      <c r="L894" s="29"/>
      <c r="M894" s="29"/>
      <c r="N894" s="43" t="s">
        <v>688</v>
      </c>
      <c r="O894" s="399"/>
      <c r="P894" s="31">
        <f t="shared" si="8"/>
        <v>2404.1899999994785</v>
      </c>
      <c r="Q894" s="31">
        <f>SUBTOTAL(9,$F$2:F894)</f>
        <v>545351.09000000055</v>
      </c>
      <c r="R894" s="31">
        <f>SUBTOTAL(9,$G$2:G894)</f>
        <v>547755.28</v>
      </c>
    </row>
    <row r="895" spans="1:18" ht="15.75" customHeight="1">
      <c r="A895" s="44">
        <v>277</v>
      </c>
      <c r="B895" s="28">
        <v>45650</v>
      </c>
      <c r="C895" s="52" t="s">
        <v>5987</v>
      </c>
      <c r="D895" s="52"/>
      <c r="E895" s="29"/>
      <c r="F895" s="35">
        <v>680</v>
      </c>
      <c r="G895" s="35"/>
      <c r="H895" s="30"/>
      <c r="I895" s="42" t="s">
        <v>91</v>
      </c>
      <c r="J895" s="147"/>
      <c r="K895" s="29" t="s">
        <v>1152</v>
      </c>
      <c r="L895" s="29">
        <v>40048</v>
      </c>
      <c r="M895" s="29"/>
      <c r="N895" s="43" t="s">
        <v>688</v>
      </c>
      <c r="O895" s="399"/>
      <c r="P895" s="31">
        <f t="shared" si="8"/>
        <v>1724.1899999994785</v>
      </c>
      <c r="Q895" s="31">
        <f>SUBTOTAL(9,$F$2:F895)</f>
        <v>546031.09000000055</v>
      </c>
      <c r="R895" s="31">
        <f>SUBTOTAL(9,$G$2:G895)</f>
        <v>547755.28</v>
      </c>
    </row>
    <row r="896" spans="1:18" ht="15.75" customHeight="1">
      <c r="A896" s="44">
        <v>277</v>
      </c>
      <c r="B896" s="28">
        <v>45656</v>
      </c>
      <c r="C896" s="52" t="s">
        <v>4927</v>
      </c>
      <c r="D896" s="52"/>
      <c r="E896" s="29"/>
      <c r="F896" s="35">
        <v>234.51</v>
      </c>
      <c r="G896" s="35"/>
      <c r="H896" s="30"/>
      <c r="I896" s="42" t="s">
        <v>89</v>
      </c>
      <c r="J896" s="147"/>
      <c r="K896" s="29" t="s">
        <v>985</v>
      </c>
      <c r="L896" s="539">
        <v>567908</v>
      </c>
      <c r="M896" s="29"/>
      <c r="N896" s="43" t="s">
        <v>688</v>
      </c>
      <c r="O896" s="399"/>
      <c r="P896" s="31">
        <f t="shared" si="8"/>
        <v>1489.6799999994691</v>
      </c>
      <c r="Q896" s="31">
        <f>SUBTOTAL(9,$F$2:F896)</f>
        <v>546265.60000000056</v>
      </c>
      <c r="R896" s="31">
        <f>SUBTOTAL(9,$G$2:G896)</f>
        <v>547755.28</v>
      </c>
    </row>
    <row r="897" spans="1:18" ht="15.75" customHeight="1">
      <c r="A897" s="44">
        <v>277</v>
      </c>
      <c r="B897" s="28">
        <v>45661</v>
      </c>
      <c r="C897" s="52" t="s">
        <v>6226</v>
      </c>
      <c r="D897" s="52" t="s">
        <v>5812</v>
      </c>
      <c r="E897" s="29"/>
      <c r="F897" s="35">
        <v>500</v>
      </c>
      <c r="G897" s="35"/>
      <c r="H897" s="30"/>
      <c r="I897" s="42" t="s">
        <v>91</v>
      </c>
      <c r="J897" s="147"/>
      <c r="K897" s="29"/>
      <c r="L897" s="29"/>
      <c r="M897" s="29"/>
      <c r="N897" s="43" t="s">
        <v>688</v>
      </c>
      <c r="O897" s="399"/>
      <c r="P897" s="31">
        <f t="shared" si="8"/>
        <v>989.67999999946915</v>
      </c>
      <c r="Q897" s="31">
        <f>SUBTOTAL(9,$F$2:F897)</f>
        <v>546765.60000000056</v>
      </c>
      <c r="R897" s="31">
        <f>SUBTOTAL(9,$G$2:G897)</f>
        <v>547755.28</v>
      </c>
    </row>
    <row r="898" spans="1:18" ht="15.75" customHeight="1">
      <c r="A898" s="44">
        <v>277</v>
      </c>
      <c r="B898" s="62">
        <v>45662</v>
      </c>
      <c r="C898" s="111" t="s">
        <v>6210</v>
      </c>
      <c r="D898" s="111" t="s">
        <v>6217</v>
      </c>
      <c r="E898" s="539"/>
      <c r="F898" s="14">
        <v>439</v>
      </c>
      <c r="G898" s="14"/>
      <c r="H898" s="14"/>
      <c r="I898" s="13" t="s">
        <v>91</v>
      </c>
      <c r="J898" s="147"/>
      <c r="K898" s="29"/>
      <c r="L898" s="29"/>
      <c r="M898" s="29"/>
      <c r="N898" s="43" t="s">
        <v>688</v>
      </c>
      <c r="O898" s="399"/>
      <c r="P898" s="31">
        <f t="shared" si="8"/>
        <v>550.67999999946915</v>
      </c>
      <c r="Q898" s="31">
        <f>SUBTOTAL(9,$F$2:F898)</f>
        <v>547204.60000000056</v>
      </c>
      <c r="R898" s="31">
        <f>SUBTOTAL(9,$G$2:G898)</f>
        <v>547755.28</v>
      </c>
    </row>
    <row r="899" spans="1:18" ht="15.75" customHeight="1">
      <c r="A899" s="44">
        <v>277</v>
      </c>
      <c r="B899" s="62">
        <v>45662</v>
      </c>
      <c r="C899" s="111" t="s">
        <v>6212</v>
      </c>
      <c r="D899" s="111" t="s">
        <v>6031</v>
      </c>
      <c r="E899" s="539"/>
      <c r="F899" s="14">
        <v>32</v>
      </c>
      <c r="G899" s="14"/>
      <c r="H899" s="14"/>
      <c r="I899" s="13" t="s">
        <v>91</v>
      </c>
      <c r="J899" s="147"/>
      <c r="K899" s="29"/>
      <c r="L899" s="29"/>
      <c r="M899" s="29"/>
      <c r="N899" s="43" t="s">
        <v>688</v>
      </c>
      <c r="O899" s="399"/>
      <c r="P899" s="31">
        <f t="shared" si="8"/>
        <v>518.67999999946915</v>
      </c>
      <c r="Q899" s="31">
        <f>SUBTOTAL(9,$F$2:F899)</f>
        <v>547236.60000000056</v>
      </c>
      <c r="R899" s="31">
        <f>SUBTOTAL(9,$G$2:G899)</f>
        <v>547755.28</v>
      </c>
    </row>
    <row r="900" spans="1:18" ht="15.75" customHeight="1">
      <c r="A900" s="44">
        <v>277</v>
      </c>
      <c r="B900" s="28">
        <v>45664</v>
      </c>
      <c r="C900" s="52" t="s">
        <v>6244</v>
      </c>
      <c r="D900" s="52"/>
      <c r="E900" s="29"/>
      <c r="F900" s="35">
        <v>3147.3</v>
      </c>
      <c r="G900" s="35"/>
      <c r="H900" s="30"/>
      <c r="I900" s="42" t="s">
        <v>91</v>
      </c>
      <c r="J900" s="147"/>
      <c r="K900" s="29" t="s">
        <v>741</v>
      </c>
      <c r="L900" s="29">
        <v>637</v>
      </c>
      <c r="M900" s="29"/>
      <c r="N900" s="43" t="s">
        <v>688</v>
      </c>
      <c r="O900" s="399">
        <v>45693</v>
      </c>
      <c r="P900" s="31">
        <f t="shared" si="8"/>
        <v>-2628.6200000005774</v>
      </c>
      <c r="Q900" s="31">
        <f>SUBTOTAL(9,$F$2:F900)</f>
        <v>550383.90000000061</v>
      </c>
      <c r="R900" s="31">
        <f>SUBTOTAL(9,$G$2:G900)</f>
        <v>547755.28</v>
      </c>
    </row>
    <row r="901" spans="1:18" ht="15.75" customHeight="1">
      <c r="A901" s="44">
        <v>277</v>
      </c>
      <c r="B901" s="28">
        <v>45665</v>
      </c>
      <c r="C901" s="52" t="s">
        <v>6262</v>
      </c>
      <c r="D901" s="52"/>
      <c r="E901" s="29"/>
      <c r="F901" s="35"/>
      <c r="G901" s="35"/>
      <c r="H901" s="30">
        <v>117.78</v>
      </c>
      <c r="I901" s="42"/>
      <c r="J901" s="147"/>
      <c r="K901" s="29" t="s">
        <v>4261</v>
      </c>
      <c r="L901" s="29"/>
      <c r="M901" s="29"/>
      <c r="N901" s="43" t="s">
        <v>688</v>
      </c>
      <c r="O901" s="399"/>
      <c r="P901" s="31">
        <f t="shared" si="8"/>
        <v>-2628.6200000005774</v>
      </c>
      <c r="Q901" s="31">
        <f>SUBTOTAL(9,$F$2:F901)</f>
        <v>550383.90000000061</v>
      </c>
      <c r="R901" s="31">
        <f>SUBTOTAL(9,$G$2:G901)</f>
        <v>547755.28</v>
      </c>
    </row>
    <row r="902" spans="1:18" ht="15.75" customHeight="1">
      <c r="A902" s="44">
        <v>277</v>
      </c>
      <c r="B902" s="28">
        <v>45672</v>
      </c>
      <c r="C902" s="52" t="s">
        <v>705</v>
      </c>
      <c r="D902" s="52"/>
      <c r="E902" s="29"/>
      <c r="F902" s="35">
        <v>85.87</v>
      </c>
      <c r="G902" s="35"/>
      <c r="H902" s="30"/>
      <c r="I902" s="42" t="s">
        <v>89</v>
      </c>
      <c r="J902" s="147"/>
      <c r="K902" s="29" t="s">
        <v>6267</v>
      </c>
      <c r="L902" s="29">
        <v>215135081</v>
      </c>
      <c r="M902" s="29"/>
      <c r="N902" s="43" t="s">
        <v>688</v>
      </c>
      <c r="O902" s="399"/>
      <c r="P902" s="31">
        <f t="shared" ref="P902:P933" si="9">R902-Q902</f>
        <v>-2714.4900000005728</v>
      </c>
      <c r="Q902" s="31">
        <f>SUBTOTAL(9,$F$2:F902)</f>
        <v>550469.7700000006</v>
      </c>
      <c r="R902" s="31">
        <f>SUBTOTAL(9,$G$2:G902)</f>
        <v>547755.28</v>
      </c>
    </row>
    <row r="903" spans="1:18" ht="15.75" customHeight="1">
      <c r="A903" s="44">
        <v>277</v>
      </c>
      <c r="B903" s="28">
        <v>45672</v>
      </c>
      <c r="C903" s="52" t="s">
        <v>6310</v>
      </c>
      <c r="D903" s="52"/>
      <c r="E903" s="29"/>
      <c r="F903" s="35"/>
      <c r="G903" s="35"/>
      <c r="H903" s="30">
        <v>69.900000000000006</v>
      </c>
      <c r="I903" s="42"/>
      <c r="J903" s="147"/>
      <c r="K903" s="29" t="s">
        <v>986</v>
      </c>
      <c r="L903" s="29">
        <v>203102365</v>
      </c>
      <c r="M903" s="29"/>
      <c r="N903" s="43" t="s">
        <v>688</v>
      </c>
      <c r="O903" s="399"/>
      <c r="P903" s="31">
        <f t="shared" si="9"/>
        <v>-2714.4900000005728</v>
      </c>
      <c r="Q903" s="31">
        <f>SUBTOTAL(9,$F$2:F903)</f>
        <v>550469.7700000006</v>
      </c>
      <c r="R903" s="31">
        <f>SUBTOTAL(9,$G$2:G903)</f>
        <v>547755.28</v>
      </c>
    </row>
    <row r="904" spans="1:18" ht="15.75" customHeight="1">
      <c r="A904" s="44">
        <v>277</v>
      </c>
      <c r="B904" s="28">
        <v>45681</v>
      </c>
      <c r="C904" s="52" t="s">
        <v>6257</v>
      </c>
      <c r="D904" s="52"/>
      <c r="E904" s="29"/>
      <c r="F904" s="35">
        <v>168.11</v>
      </c>
      <c r="G904" s="35"/>
      <c r="H904" s="30"/>
      <c r="I904" s="42" t="s">
        <v>89</v>
      </c>
      <c r="J904" s="147"/>
      <c r="K904" s="29"/>
      <c r="L904" s="29"/>
      <c r="M904" s="29"/>
      <c r="N904" s="43" t="s">
        <v>688</v>
      </c>
      <c r="O904" s="399"/>
      <c r="P904" s="31">
        <f t="shared" si="9"/>
        <v>-2882.6000000005588</v>
      </c>
      <c r="Q904" s="31">
        <f>SUBTOTAL(9,$F$2:F904)</f>
        <v>550637.88000000059</v>
      </c>
      <c r="R904" s="31">
        <f>SUBTOTAL(9,$G$2:G904)</f>
        <v>547755.28</v>
      </c>
    </row>
    <row r="905" spans="1:18" ht="15.75" customHeight="1">
      <c r="A905" s="44">
        <v>277</v>
      </c>
      <c r="B905" s="28">
        <v>45687</v>
      </c>
      <c r="C905" s="52" t="s">
        <v>4927</v>
      </c>
      <c r="D905" s="52"/>
      <c r="E905" s="29"/>
      <c r="F905" s="35">
        <v>235.87</v>
      </c>
      <c r="G905" s="35"/>
      <c r="H905" s="30"/>
      <c r="I905" s="42" t="s">
        <v>89</v>
      </c>
      <c r="J905" s="147"/>
      <c r="K905" s="29" t="s">
        <v>985</v>
      </c>
      <c r="L905" s="29"/>
      <c r="M905" s="29"/>
      <c r="N905" s="43" t="s">
        <v>688</v>
      </c>
      <c r="O905" s="399"/>
      <c r="P905" s="31">
        <f t="shared" si="9"/>
        <v>-3118.4700000005541</v>
      </c>
      <c r="Q905" s="31">
        <f>SUBTOTAL(9,$F$2:F905)</f>
        <v>550873.75000000058</v>
      </c>
      <c r="R905" s="31">
        <f>SUBTOTAL(9,$G$2:G905)</f>
        <v>547755.28</v>
      </c>
    </row>
    <row r="906" spans="1:18" ht="15.75" customHeight="1">
      <c r="A906" s="44">
        <v>277</v>
      </c>
      <c r="B906" s="62">
        <v>45694</v>
      </c>
      <c r="C906" s="111" t="s">
        <v>6268</v>
      </c>
      <c r="D906" s="111" t="s">
        <v>6274</v>
      </c>
      <c r="E906" s="29"/>
      <c r="F906" s="35">
        <v>804</v>
      </c>
      <c r="G906" s="35"/>
      <c r="H906" s="35"/>
      <c r="I906" s="42" t="s">
        <v>91</v>
      </c>
      <c r="J906" s="147"/>
      <c r="K906" s="29" t="s">
        <v>1453</v>
      </c>
      <c r="L906" s="29"/>
      <c r="M906" s="29"/>
      <c r="N906" s="43" t="s">
        <v>688</v>
      </c>
      <c r="O906" s="399"/>
      <c r="P906" s="31">
        <f t="shared" si="9"/>
        <v>-3922.4700000005541</v>
      </c>
      <c r="Q906" s="31">
        <f>SUBTOTAL(9,$F$2:F906)</f>
        <v>551677.75000000058</v>
      </c>
      <c r="R906" s="31">
        <f>SUBTOTAL(9,$G$2:G906)</f>
        <v>547755.28</v>
      </c>
    </row>
    <row r="907" spans="1:18" ht="15.75" customHeight="1">
      <c r="A907" s="44">
        <v>277</v>
      </c>
      <c r="B907" s="62">
        <v>45694</v>
      </c>
      <c r="C907" s="111" t="s">
        <v>6270</v>
      </c>
      <c r="D907" s="111" t="s">
        <v>6031</v>
      </c>
      <c r="E907" s="29"/>
      <c r="F907" s="35">
        <v>58</v>
      </c>
      <c r="G907" s="35"/>
      <c r="H907" s="35"/>
      <c r="I907" s="42" t="s">
        <v>91</v>
      </c>
      <c r="J907" s="147"/>
      <c r="K907" s="29" t="s">
        <v>1453</v>
      </c>
      <c r="L907" s="29"/>
      <c r="M907" s="29"/>
      <c r="N907" s="43" t="s">
        <v>688</v>
      </c>
      <c r="O907" s="399"/>
      <c r="P907" s="31">
        <f t="shared" si="9"/>
        <v>-3980.4700000005541</v>
      </c>
      <c r="Q907" s="31">
        <f>SUBTOTAL(9,$F$2:F907)</f>
        <v>551735.75000000058</v>
      </c>
      <c r="R907" s="31">
        <f>SUBTOTAL(9,$G$2:G907)</f>
        <v>547755.28</v>
      </c>
    </row>
    <row r="908" spans="1:18" ht="15.75" customHeight="1">
      <c r="A908" s="44">
        <v>277</v>
      </c>
      <c r="B908" s="28">
        <v>45695</v>
      </c>
      <c r="C908" s="52" t="s">
        <v>962</v>
      </c>
      <c r="D908" s="52"/>
      <c r="E908" s="29"/>
      <c r="F908" s="35"/>
      <c r="G908" s="35">
        <v>8000</v>
      </c>
      <c r="H908" s="30"/>
      <c r="I908" s="42"/>
      <c r="J908" s="147"/>
      <c r="K908" s="29"/>
      <c r="L908" s="29"/>
      <c r="M908" s="29"/>
      <c r="N908" s="43" t="s">
        <v>688</v>
      </c>
      <c r="O908" s="399"/>
      <c r="P908" s="31">
        <f t="shared" si="9"/>
        <v>4019.5299999994459</v>
      </c>
      <c r="Q908" s="31">
        <f>SUBTOTAL(9,$F$2:F908)</f>
        <v>551735.75000000058</v>
      </c>
      <c r="R908" s="31">
        <f>SUBTOTAL(9,$G$2:G908)</f>
        <v>555755.28</v>
      </c>
    </row>
    <row r="909" spans="1:18" ht="15.75" customHeight="1">
      <c r="A909" s="44">
        <v>277</v>
      </c>
      <c r="B909" s="28">
        <v>45696</v>
      </c>
      <c r="C909" s="52" t="s">
        <v>6298</v>
      </c>
      <c r="D909" s="52"/>
      <c r="E909" s="29"/>
      <c r="F909" s="35"/>
      <c r="G909" s="35"/>
      <c r="H909" s="30">
        <v>205.88</v>
      </c>
      <c r="I909" s="42"/>
      <c r="J909" s="147"/>
      <c r="K909" s="29" t="s">
        <v>949</v>
      </c>
      <c r="L909" s="29"/>
      <c r="M909" s="29"/>
      <c r="N909" s="43" t="s">
        <v>688</v>
      </c>
      <c r="O909" s="399"/>
      <c r="P909" s="31">
        <f t="shared" si="9"/>
        <v>4019.5299999994459</v>
      </c>
      <c r="Q909" s="31">
        <f>SUBTOTAL(9,$F$2:F909)</f>
        <v>551735.75000000058</v>
      </c>
      <c r="R909" s="31">
        <f>SUBTOTAL(9,$G$2:G909)</f>
        <v>555755.28</v>
      </c>
    </row>
    <row r="910" spans="1:18" ht="15.75" customHeight="1">
      <c r="A910" s="44">
        <v>277</v>
      </c>
      <c r="B910" s="28">
        <v>45703</v>
      </c>
      <c r="C910" s="52" t="s">
        <v>6311</v>
      </c>
      <c r="D910" s="52"/>
      <c r="E910" s="29"/>
      <c r="F910" s="35"/>
      <c r="G910" s="35"/>
      <c r="H910" s="30">
        <v>70.489999999999995</v>
      </c>
      <c r="I910" s="42"/>
      <c r="J910" s="147"/>
      <c r="K910" s="29" t="s">
        <v>986</v>
      </c>
      <c r="L910" s="29">
        <v>200107465</v>
      </c>
      <c r="M910" s="29"/>
      <c r="N910" s="43" t="s">
        <v>688</v>
      </c>
      <c r="O910" s="399"/>
      <c r="P910" s="31">
        <f t="shared" si="9"/>
        <v>4019.5299999994459</v>
      </c>
      <c r="Q910" s="31">
        <f>SUBTOTAL(9,$F$2:F910)</f>
        <v>551735.75000000058</v>
      </c>
      <c r="R910" s="31">
        <f>SUBTOTAL(9,$G$2:G910)</f>
        <v>555755.28</v>
      </c>
    </row>
    <row r="911" spans="1:18" ht="15.75" customHeight="1">
      <c r="A911" s="44">
        <v>277</v>
      </c>
      <c r="B911" s="28">
        <v>45714</v>
      </c>
      <c r="C911" s="52" t="s">
        <v>6312</v>
      </c>
      <c r="D911" s="52"/>
      <c r="E911" s="29"/>
      <c r="F911" s="35">
        <v>1031.8499999999999</v>
      </c>
      <c r="G911" s="35"/>
      <c r="H911" s="30"/>
      <c r="I911" s="42" t="s">
        <v>89</v>
      </c>
      <c r="J911" s="147"/>
      <c r="K911" s="29" t="s">
        <v>2657</v>
      </c>
      <c r="L911" s="29">
        <v>450208529</v>
      </c>
      <c r="M911" s="29"/>
      <c r="N911" s="43" t="s">
        <v>688</v>
      </c>
      <c r="O911" s="399"/>
      <c r="P911" s="31">
        <f t="shared" si="9"/>
        <v>2987.6799999994691</v>
      </c>
      <c r="Q911" s="31">
        <f>SUBTOTAL(9,$F$2:F911)</f>
        <v>552767.60000000056</v>
      </c>
      <c r="R911" s="31">
        <f>SUBTOTAL(9,$G$2:G911)</f>
        <v>555755.28</v>
      </c>
    </row>
    <row r="912" spans="1:18" ht="15.75" customHeight="1">
      <c r="A912" s="44">
        <v>277</v>
      </c>
      <c r="B912" s="28">
        <v>45715</v>
      </c>
      <c r="C912" s="52" t="s">
        <v>4927</v>
      </c>
      <c r="D912" s="52"/>
      <c r="E912" s="29"/>
      <c r="F912" s="35">
        <v>237.2</v>
      </c>
      <c r="G912" s="35"/>
      <c r="H912" s="30"/>
      <c r="I912" s="42" t="s">
        <v>89</v>
      </c>
      <c r="J912" s="147"/>
      <c r="K912" s="29" t="s">
        <v>985</v>
      </c>
      <c r="L912" s="29">
        <v>572082</v>
      </c>
      <c r="M912" s="29"/>
      <c r="N912" s="43" t="s">
        <v>688</v>
      </c>
      <c r="O912" s="399"/>
      <c r="P912" s="31">
        <f t="shared" si="9"/>
        <v>2750.4799999995157</v>
      </c>
      <c r="Q912" s="31">
        <f>SUBTOTAL(9,$F$2:F912)</f>
        <v>553004.80000000051</v>
      </c>
      <c r="R912" s="31">
        <f>SUBTOTAL(9,$G$2:G912)</f>
        <v>555755.28</v>
      </c>
    </row>
    <row r="913" spans="1:18" ht="15.75" customHeight="1">
      <c r="A913" s="44">
        <v>277</v>
      </c>
      <c r="B913" s="28">
        <v>45716</v>
      </c>
      <c r="C913" s="52" t="s">
        <v>7018</v>
      </c>
      <c r="D913" s="52"/>
      <c r="E913" s="29"/>
      <c r="F913" s="35"/>
      <c r="G913" s="35"/>
      <c r="H913" s="30">
        <v>70.489999999999995</v>
      </c>
      <c r="I913" s="42"/>
      <c r="J913" s="147"/>
      <c r="K913" s="29" t="s">
        <v>950</v>
      </c>
      <c r="L913" s="29">
        <v>334986</v>
      </c>
      <c r="M913" s="29"/>
      <c r="N913" s="29"/>
      <c r="O913" s="399"/>
      <c r="P913" s="31">
        <f t="shared" si="9"/>
        <v>2750.4799999995157</v>
      </c>
      <c r="Q913" s="31">
        <f>SUBTOTAL(9,$F$2:F913)</f>
        <v>553004.80000000051</v>
      </c>
      <c r="R913" s="31">
        <f>SUBTOTAL(9,$G$2:G913)</f>
        <v>555755.28</v>
      </c>
    </row>
    <row r="914" spans="1:18" ht="15.75" customHeight="1">
      <c r="A914" s="44">
        <v>277</v>
      </c>
      <c r="B914" s="28">
        <v>45721</v>
      </c>
      <c r="C914" s="52" t="s">
        <v>6309</v>
      </c>
      <c r="D914" s="52"/>
      <c r="E914" s="29"/>
      <c r="F914" s="35">
        <v>378.7</v>
      </c>
      <c r="G914" s="35"/>
      <c r="H914" s="30"/>
      <c r="I914" s="42" t="s">
        <v>89</v>
      </c>
      <c r="J914" s="147"/>
      <c r="K914" s="29" t="s">
        <v>451</v>
      </c>
      <c r="L914" s="29">
        <v>216979</v>
      </c>
      <c r="M914" s="29"/>
      <c r="N914" s="43" t="s">
        <v>688</v>
      </c>
      <c r="O914" s="399"/>
      <c r="P914" s="31">
        <f t="shared" si="9"/>
        <v>2371.7799999995623</v>
      </c>
      <c r="Q914" s="31">
        <f>SUBTOTAL(9,$F$2:F914)</f>
        <v>553383.50000000047</v>
      </c>
      <c r="R914" s="31">
        <f>SUBTOTAL(9,$G$2:G914)</f>
        <v>555755.28</v>
      </c>
    </row>
    <row r="915" spans="1:18" ht="15.75" customHeight="1">
      <c r="A915" s="44">
        <v>277</v>
      </c>
      <c r="B915" s="62">
        <v>45722</v>
      </c>
      <c r="C915" s="111" t="s">
        <v>6315</v>
      </c>
      <c r="D915" s="111" t="s">
        <v>6031</v>
      </c>
      <c r="F915" s="157">
        <v>425</v>
      </c>
      <c r="G915" s="35"/>
      <c r="H915" s="30"/>
      <c r="I915" s="42"/>
      <c r="J915" s="147"/>
      <c r="K915" s="29"/>
      <c r="L915" s="29"/>
      <c r="M915" s="29"/>
      <c r="N915" s="43" t="s">
        <v>688</v>
      </c>
      <c r="O915" s="399"/>
      <c r="P915" s="31">
        <f t="shared" si="9"/>
        <v>1946.7799999995623</v>
      </c>
      <c r="Q915" s="31">
        <f>SUBTOTAL(9,$F$2:F915)</f>
        <v>553808.50000000047</v>
      </c>
      <c r="R915" s="31">
        <f>SUBTOTAL(9,$G$2:G915)</f>
        <v>555755.28</v>
      </c>
    </row>
    <row r="916" spans="1:18" ht="15.75" customHeight="1">
      <c r="A916" s="44">
        <v>277</v>
      </c>
      <c r="B916" s="62">
        <v>45722</v>
      </c>
      <c r="C916" s="111" t="s">
        <v>6319</v>
      </c>
      <c r="D916" s="111" t="s">
        <v>6031</v>
      </c>
      <c r="F916" s="157">
        <v>32</v>
      </c>
      <c r="G916" s="35"/>
      <c r="H916" s="30"/>
      <c r="I916" s="42"/>
      <c r="J916" s="147"/>
      <c r="K916" s="29"/>
      <c r="L916" s="29"/>
      <c r="M916" s="29"/>
      <c r="N916" s="43" t="s">
        <v>688</v>
      </c>
      <c r="O916" s="399"/>
      <c r="P916" s="31">
        <f t="shared" si="9"/>
        <v>1914.7799999995623</v>
      </c>
      <c r="Q916" s="31">
        <f>SUBTOTAL(9,$F$2:F916)</f>
        <v>553840.50000000047</v>
      </c>
      <c r="R916" s="31">
        <f>SUBTOTAL(9,$G$2:G916)</f>
        <v>555755.28</v>
      </c>
    </row>
    <row r="917" spans="1:18" ht="15.75" customHeight="1">
      <c r="A917" s="44">
        <v>277</v>
      </c>
      <c r="B917" s="62">
        <v>45722</v>
      </c>
      <c r="C917" s="111" t="s">
        <v>6320</v>
      </c>
      <c r="D917" s="111" t="s">
        <v>6031</v>
      </c>
      <c r="E917" s="579"/>
      <c r="F917" s="157">
        <v>78</v>
      </c>
      <c r="G917" s="35"/>
      <c r="H917" s="30"/>
      <c r="I917" s="42"/>
      <c r="J917" s="147"/>
      <c r="K917" s="29"/>
      <c r="L917" s="29"/>
      <c r="M917" s="29"/>
      <c r="N917" s="43" t="s">
        <v>688</v>
      </c>
      <c r="O917" s="399"/>
      <c r="P917" s="31">
        <f t="shared" si="9"/>
        <v>1836.7799999995623</v>
      </c>
      <c r="Q917" s="31">
        <f>SUBTOTAL(9,$F$2:F917)</f>
        <v>553918.50000000047</v>
      </c>
      <c r="R917" s="31">
        <f>SUBTOTAL(9,$G$2:G917)</f>
        <v>555755.28</v>
      </c>
    </row>
    <row r="918" spans="1:18" ht="15.75" customHeight="1">
      <c r="A918" s="44">
        <v>277</v>
      </c>
      <c r="B918" s="28">
        <v>45724</v>
      </c>
      <c r="C918" s="52" t="s">
        <v>6339</v>
      </c>
      <c r="D918" s="52"/>
      <c r="E918" s="29"/>
      <c r="F918" s="35"/>
      <c r="G918" s="35"/>
      <c r="H918" s="30">
        <v>220.13</v>
      </c>
      <c r="I918" s="42"/>
      <c r="J918" s="147"/>
      <c r="K918" s="29"/>
      <c r="L918" s="29"/>
      <c r="M918" s="29"/>
      <c r="N918" s="43" t="s">
        <v>688</v>
      </c>
      <c r="O918" s="399"/>
      <c r="P918" s="31">
        <f t="shared" si="9"/>
        <v>1836.7799999995623</v>
      </c>
      <c r="Q918" s="31">
        <f>SUBTOTAL(9,$F$2:F918)</f>
        <v>553918.50000000047</v>
      </c>
      <c r="R918" s="31">
        <f>SUBTOTAL(9,$G$2:G918)</f>
        <v>555755.28</v>
      </c>
    </row>
    <row r="919" spans="1:18" ht="15.75" customHeight="1">
      <c r="A919" s="44">
        <v>277</v>
      </c>
      <c r="B919" s="28">
        <v>45731</v>
      </c>
      <c r="C919" s="52" t="s">
        <v>962</v>
      </c>
      <c r="D919" s="52" t="s">
        <v>6335</v>
      </c>
      <c r="E919" s="29"/>
      <c r="F919" s="35"/>
      <c r="G919" s="35">
        <v>1000</v>
      </c>
      <c r="H919" s="30"/>
      <c r="I919" s="42"/>
      <c r="J919" s="147"/>
      <c r="K919" s="29"/>
      <c r="L919" s="29"/>
      <c r="M919" s="29"/>
      <c r="N919" s="43" t="s">
        <v>688</v>
      </c>
      <c r="O919" s="399"/>
      <c r="P919" s="31">
        <f t="shared" si="9"/>
        <v>2836.7799999995623</v>
      </c>
      <c r="Q919" s="31">
        <f>SUBTOTAL(9,$F$2:F919)</f>
        <v>553918.50000000047</v>
      </c>
      <c r="R919" s="31">
        <f>SUBTOTAL(9,$G$2:G919)</f>
        <v>556755.28</v>
      </c>
    </row>
    <row r="920" spans="1:18" ht="15.75" customHeight="1">
      <c r="A920" s="44">
        <v>277</v>
      </c>
      <c r="B920" s="28">
        <v>45746</v>
      </c>
      <c r="C920" s="52" t="s">
        <v>6349</v>
      </c>
      <c r="D920" s="52"/>
      <c r="E920" s="29"/>
      <c r="F920" s="35">
        <v>237.2</v>
      </c>
      <c r="G920" s="35"/>
      <c r="H920" s="30"/>
      <c r="I920" s="42" t="s">
        <v>89</v>
      </c>
      <c r="J920" s="147"/>
      <c r="K920" s="29" t="s">
        <v>985</v>
      </c>
      <c r="L920" s="29">
        <v>574159</v>
      </c>
      <c r="M920" s="29"/>
      <c r="N920" s="43" t="s">
        <v>688</v>
      </c>
      <c r="O920" s="399"/>
      <c r="P920" s="31">
        <f t="shared" si="9"/>
        <v>2599.5799999996088</v>
      </c>
      <c r="Q920" s="31">
        <f>SUBTOTAL(9,$F$2:F920)</f>
        <v>554155.70000000042</v>
      </c>
      <c r="R920" s="31">
        <f>SUBTOTAL(9,$G$2:G920)</f>
        <v>556755.28</v>
      </c>
    </row>
    <row r="921" spans="1:18" ht="15.75" customHeight="1">
      <c r="A921" s="44">
        <v>277</v>
      </c>
      <c r="B921" s="28">
        <v>45746</v>
      </c>
      <c r="C921" s="52" t="s">
        <v>6951</v>
      </c>
      <c r="D921" s="52"/>
      <c r="E921" s="29"/>
      <c r="F921" s="35"/>
      <c r="G921" s="35"/>
      <c r="H921" s="30">
        <v>70.489999999999995</v>
      </c>
      <c r="I921" s="42"/>
      <c r="J921" s="147"/>
      <c r="K921" s="29" t="s">
        <v>2460</v>
      </c>
      <c r="L921" s="29">
        <v>46330</v>
      </c>
      <c r="M921" s="29"/>
      <c r="N921" s="29"/>
      <c r="O921" s="399"/>
      <c r="P921" s="31">
        <f t="shared" si="9"/>
        <v>2599.5799999996088</v>
      </c>
      <c r="Q921" s="31">
        <f>SUBTOTAL(9,$F$2:F921)</f>
        <v>554155.70000000042</v>
      </c>
      <c r="R921" s="31">
        <f>SUBTOTAL(9,$G$2:G921)</f>
        <v>556755.28</v>
      </c>
    </row>
    <row r="922" spans="1:18" ht="15.75" customHeight="1">
      <c r="A922" s="44">
        <v>277</v>
      </c>
      <c r="B922" s="28">
        <v>45755</v>
      </c>
      <c r="C922" s="52" t="s">
        <v>6370</v>
      </c>
      <c r="D922" s="52"/>
      <c r="E922" s="29"/>
      <c r="F922" s="35"/>
      <c r="G922" s="35"/>
      <c r="H922" s="30">
        <v>221.19</v>
      </c>
      <c r="I922" s="42"/>
      <c r="J922" s="147"/>
      <c r="K922" s="29" t="s">
        <v>4261</v>
      </c>
      <c r="L922" s="29"/>
      <c r="M922" s="29"/>
      <c r="N922" s="43" t="s">
        <v>688</v>
      </c>
      <c r="O922" s="399"/>
      <c r="P922" s="31">
        <f t="shared" si="9"/>
        <v>2599.5799999996088</v>
      </c>
      <c r="Q922" s="31">
        <f>SUBTOTAL(9,$F$2:F922)</f>
        <v>554155.70000000042</v>
      </c>
      <c r="R922" s="31">
        <f>SUBTOTAL(9,$G$2:G922)</f>
        <v>556755.28</v>
      </c>
    </row>
    <row r="923" spans="1:18" ht="15.75" customHeight="1">
      <c r="A923" s="44">
        <v>277</v>
      </c>
      <c r="B923" s="28">
        <v>45774</v>
      </c>
      <c r="C923" s="52" t="s">
        <v>6357</v>
      </c>
      <c r="D923" s="52"/>
      <c r="E923" s="29"/>
      <c r="F923" s="35">
        <v>256.58</v>
      </c>
      <c r="G923" s="35"/>
      <c r="H923" s="30"/>
      <c r="I923" s="42" t="s">
        <v>89</v>
      </c>
      <c r="J923" s="147"/>
      <c r="K923" s="29" t="s">
        <v>793</v>
      </c>
      <c r="L923" s="29">
        <v>480548230</v>
      </c>
      <c r="M923" s="29"/>
      <c r="N923" s="43" t="s">
        <v>688</v>
      </c>
      <c r="O923" s="399"/>
      <c r="P923" s="31">
        <f t="shared" si="9"/>
        <v>2342.9999999996508</v>
      </c>
      <c r="Q923" s="31">
        <f>SUBTOTAL(9,$F$2:F923)</f>
        <v>554412.28000000038</v>
      </c>
      <c r="R923" s="31">
        <f>SUBTOTAL(9,$G$2:G923)</f>
        <v>556755.28</v>
      </c>
    </row>
    <row r="924" spans="1:18" ht="15.75" customHeight="1">
      <c r="A924" s="44">
        <v>277</v>
      </c>
      <c r="B924" s="28">
        <v>45777</v>
      </c>
      <c r="C924" s="52" t="s">
        <v>6382</v>
      </c>
      <c r="D924" s="52"/>
      <c r="E924" s="29"/>
      <c r="F924" s="35">
        <v>238.36</v>
      </c>
      <c r="G924" s="35"/>
      <c r="H924" s="30"/>
      <c r="I924" s="42" t="s">
        <v>89</v>
      </c>
      <c r="J924" s="147"/>
      <c r="K924" s="29" t="s">
        <v>985</v>
      </c>
      <c r="L924" s="29"/>
      <c r="M924" s="29"/>
      <c r="N924" s="43" t="s">
        <v>688</v>
      </c>
      <c r="O924" s="399"/>
      <c r="P924" s="31">
        <f t="shared" si="9"/>
        <v>2104.6399999996647</v>
      </c>
      <c r="Q924" s="31">
        <f>SUBTOTAL(9,$F$2:F924)</f>
        <v>554650.64000000036</v>
      </c>
      <c r="R924" s="31">
        <f>SUBTOTAL(9,$G$2:G924)</f>
        <v>556755.28</v>
      </c>
    </row>
    <row r="925" spans="1:18" ht="15.75" customHeight="1">
      <c r="A925" s="44">
        <v>277</v>
      </c>
      <c r="B925" s="28">
        <v>45777</v>
      </c>
      <c r="C925" s="52" t="s">
        <v>6949</v>
      </c>
      <c r="D925" s="52"/>
      <c r="E925" s="29"/>
      <c r="F925" s="35"/>
      <c r="G925" s="35"/>
      <c r="H925" s="30">
        <v>70.489999999999995</v>
      </c>
      <c r="I925" s="42"/>
      <c r="J925" s="147"/>
      <c r="K925" s="29" t="s">
        <v>2460</v>
      </c>
      <c r="L925" s="29">
        <v>777897</v>
      </c>
      <c r="M925" s="29"/>
      <c r="N925" s="29"/>
      <c r="O925" s="399"/>
      <c r="P925" s="31">
        <f t="shared" si="9"/>
        <v>2104.6399999996647</v>
      </c>
      <c r="Q925" s="31">
        <f>SUBTOTAL(9,$F$2:F925)</f>
        <v>554650.64000000036</v>
      </c>
      <c r="R925" s="31">
        <f>SUBTOTAL(9,$G$2:G925)</f>
        <v>556755.28</v>
      </c>
    </row>
    <row r="926" spans="1:18" ht="15.75" customHeight="1">
      <c r="A926" s="44">
        <v>277</v>
      </c>
      <c r="B926" s="28">
        <v>45791</v>
      </c>
      <c r="C926" s="52" t="s">
        <v>698</v>
      </c>
      <c r="D926" s="52"/>
      <c r="E926" s="29"/>
      <c r="F926" s="35">
        <v>590</v>
      </c>
      <c r="G926" s="35"/>
      <c r="H926" s="30"/>
      <c r="I926" s="42" t="s">
        <v>91</v>
      </c>
      <c r="J926" s="147"/>
      <c r="K926" s="29" t="s">
        <v>699</v>
      </c>
      <c r="L926" s="29">
        <v>5217</v>
      </c>
      <c r="M926" s="29"/>
      <c r="N926" s="43" t="s">
        <v>688</v>
      </c>
      <c r="O926" s="399"/>
      <c r="P926" s="31">
        <f t="shared" si="9"/>
        <v>1514.6399999996647</v>
      </c>
      <c r="Q926" s="31">
        <f>SUBTOTAL(9,$F$2:F926)</f>
        <v>555240.64000000036</v>
      </c>
      <c r="R926" s="31">
        <f>SUBTOTAL(9,$G$2:G926)</f>
        <v>556755.28</v>
      </c>
    </row>
    <row r="927" spans="1:18" ht="15.75" customHeight="1">
      <c r="A927" s="44">
        <v>277</v>
      </c>
      <c r="B927" s="28">
        <v>45795</v>
      </c>
      <c r="C927" s="52" t="s">
        <v>705</v>
      </c>
      <c r="D927" s="52"/>
      <c r="E927" s="29"/>
      <c r="F927" s="35">
        <v>84.9</v>
      </c>
      <c r="G927" s="35"/>
      <c r="H927" s="30"/>
      <c r="I927" s="42" t="s">
        <v>91</v>
      </c>
      <c r="J927" s="147"/>
      <c r="K927" s="29" t="s">
        <v>6437</v>
      </c>
      <c r="L927" s="29">
        <v>5459</v>
      </c>
      <c r="M927" s="29"/>
      <c r="N927" s="43" t="s">
        <v>688</v>
      </c>
      <c r="O927" s="399"/>
      <c r="P927" s="31">
        <f t="shared" si="9"/>
        <v>1429.7399999996414</v>
      </c>
      <c r="Q927" s="31">
        <f>SUBTOTAL(9,$F$2:F927)</f>
        <v>555325.54000000039</v>
      </c>
      <c r="R927" s="31">
        <f>SUBTOTAL(9,$G$2:G927)</f>
        <v>556755.28</v>
      </c>
    </row>
    <row r="928" spans="1:18" ht="15.75" customHeight="1">
      <c r="A928" s="44">
        <v>277</v>
      </c>
      <c r="B928" s="28">
        <v>45802</v>
      </c>
      <c r="C928" s="52" t="s">
        <v>6433</v>
      </c>
      <c r="D928" s="52"/>
      <c r="E928" s="29"/>
      <c r="F928" s="35">
        <v>2265.6</v>
      </c>
      <c r="G928" s="35"/>
      <c r="H928" s="30"/>
      <c r="I928" s="42" t="s">
        <v>91</v>
      </c>
      <c r="J928" s="147"/>
      <c r="K928" s="29" t="s">
        <v>697</v>
      </c>
      <c r="L928" s="29">
        <v>690</v>
      </c>
      <c r="M928" s="29"/>
      <c r="N928" s="43" t="s">
        <v>688</v>
      </c>
      <c r="O928" s="399"/>
      <c r="P928" s="31">
        <f t="shared" si="9"/>
        <v>-835.86000000033528</v>
      </c>
      <c r="Q928" s="31">
        <f>SUBTOTAL(9,$F$2:F928)</f>
        <v>557591.14000000036</v>
      </c>
      <c r="R928" s="31">
        <f>SUBTOTAL(9,$G$2:G928)</f>
        <v>556755.28</v>
      </c>
    </row>
    <row r="929" spans="1:18" ht="15.75" customHeight="1">
      <c r="A929" s="44">
        <v>277</v>
      </c>
      <c r="B929" s="28">
        <v>45807</v>
      </c>
      <c r="C929" s="52" t="s">
        <v>6439</v>
      </c>
      <c r="D929" s="52"/>
      <c r="E929" s="29"/>
      <c r="F929" s="35">
        <v>240.94</v>
      </c>
      <c r="G929" s="35"/>
      <c r="H929" s="30"/>
      <c r="I929" s="42" t="s">
        <v>89</v>
      </c>
      <c r="J929" s="147"/>
      <c r="K929" s="29" t="s">
        <v>4927</v>
      </c>
      <c r="L929" s="29">
        <v>578339</v>
      </c>
      <c r="M929" s="29"/>
      <c r="N929" s="43" t="s">
        <v>688</v>
      </c>
      <c r="O929" s="399"/>
      <c r="P929" s="31">
        <f t="shared" si="9"/>
        <v>-1076.8000000002794</v>
      </c>
      <c r="Q929" s="31">
        <f>SUBTOTAL(9,$F$2:F929)</f>
        <v>557832.08000000031</v>
      </c>
      <c r="R929" s="31">
        <f>SUBTOTAL(9,$G$2:G929)</f>
        <v>556755.28</v>
      </c>
    </row>
    <row r="930" spans="1:18" ht="15.75" customHeight="1">
      <c r="A930" s="44">
        <v>277</v>
      </c>
      <c r="B930" s="28">
        <v>45807</v>
      </c>
      <c r="C930" s="52" t="s">
        <v>6950</v>
      </c>
      <c r="D930" s="52"/>
      <c r="E930" s="29"/>
      <c r="F930" s="35"/>
      <c r="G930" s="35"/>
      <c r="H930" s="30">
        <v>70.489999999999995</v>
      </c>
      <c r="I930" s="42"/>
      <c r="J930" s="147"/>
      <c r="K930" s="29" t="s">
        <v>2460</v>
      </c>
      <c r="L930" s="29">
        <v>46330</v>
      </c>
      <c r="M930" s="29"/>
      <c r="N930" s="29"/>
      <c r="O930" s="399"/>
      <c r="P930" s="31">
        <f t="shared" si="9"/>
        <v>-1076.8000000002794</v>
      </c>
      <c r="Q930" s="31">
        <f>SUBTOTAL(9,$F$2:F930)</f>
        <v>557832.08000000031</v>
      </c>
      <c r="R930" s="31">
        <f>SUBTOTAL(9,$G$2:G930)</f>
        <v>556755.28</v>
      </c>
    </row>
    <row r="931" spans="1:18" ht="15.75" customHeight="1">
      <c r="A931" s="44">
        <v>277</v>
      </c>
      <c r="B931" s="28">
        <v>45811</v>
      </c>
      <c r="C931" s="52" t="s">
        <v>6443</v>
      </c>
      <c r="D931" s="52"/>
      <c r="E931" s="29"/>
      <c r="F931" s="35">
        <v>20</v>
      </c>
      <c r="G931" s="35"/>
      <c r="H931" s="30"/>
      <c r="I931" s="42" t="s">
        <v>89</v>
      </c>
      <c r="J931" s="147"/>
      <c r="K931" s="29" t="s">
        <v>1056</v>
      </c>
      <c r="L931" s="29">
        <v>6706</v>
      </c>
      <c r="M931" s="29"/>
      <c r="N931" s="43" t="s">
        <v>688</v>
      </c>
      <c r="O931" s="399"/>
      <c r="P931" s="31">
        <f t="shared" si="9"/>
        <v>-1096.8000000002794</v>
      </c>
      <c r="Q931" s="31">
        <f>SUBTOTAL(9,$F$2:F931)</f>
        <v>557852.08000000031</v>
      </c>
      <c r="R931" s="31">
        <f>SUBTOTAL(9,$G$2:G931)</f>
        <v>556755.28</v>
      </c>
    </row>
    <row r="932" spans="1:18" ht="15.75" customHeight="1">
      <c r="A932" s="44">
        <v>277</v>
      </c>
      <c r="B932" s="28">
        <v>45816</v>
      </c>
      <c r="C932" s="52" t="s">
        <v>6481</v>
      </c>
      <c r="D932" s="52"/>
      <c r="E932" s="29"/>
      <c r="F932" s="35"/>
      <c r="G932" s="35"/>
      <c r="H932" s="30">
        <v>221.19</v>
      </c>
      <c r="I932" s="42"/>
      <c r="J932" s="147"/>
      <c r="K932" s="29" t="s">
        <v>968</v>
      </c>
      <c r="L932" s="29"/>
      <c r="M932" s="29"/>
      <c r="N932" s="29" t="s">
        <v>688</v>
      </c>
      <c r="O932" s="399"/>
      <c r="P932" s="31">
        <f t="shared" si="9"/>
        <v>-1096.8000000002794</v>
      </c>
      <c r="Q932" s="31">
        <f>SUBTOTAL(9,$F$2:F932)</f>
        <v>557852.08000000031</v>
      </c>
      <c r="R932" s="31">
        <f>SUBTOTAL(9,$G$2:G932)</f>
        <v>556755.28</v>
      </c>
    </row>
    <row r="933" spans="1:18" ht="15.75" customHeight="1">
      <c r="A933" s="44">
        <v>277</v>
      </c>
      <c r="B933" s="28">
        <v>45818</v>
      </c>
      <c r="C933" s="52" t="s">
        <v>6468</v>
      </c>
      <c r="D933" s="52" t="s">
        <v>6031</v>
      </c>
      <c r="E933" s="29"/>
      <c r="F933" s="35">
        <v>277</v>
      </c>
      <c r="G933" s="35"/>
      <c r="H933" s="30"/>
      <c r="I933" s="42" t="s">
        <v>91</v>
      </c>
      <c r="J933" s="147"/>
      <c r="K933" s="29"/>
      <c r="L933" s="29"/>
      <c r="M933" s="29"/>
      <c r="N933" s="43" t="s">
        <v>688</v>
      </c>
      <c r="O933" s="399">
        <v>45819</v>
      </c>
      <c r="P933" s="31">
        <f t="shared" si="9"/>
        <v>-1373.8000000002794</v>
      </c>
      <c r="Q933" s="31">
        <f>SUBTOTAL(9,$F$2:F933)</f>
        <v>558129.08000000031</v>
      </c>
      <c r="R933" s="31">
        <f>SUBTOTAL(9,$G$2:G933)</f>
        <v>556755.28</v>
      </c>
    </row>
    <row r="934" spans="1:18" ht="15.75" customHeight="1">
      <c r="A934" s="44">
        <v>277</v>
      </c>
      <c r="B934" s="28">
        <v>45820</v>
      </c>
      <c r="C934" s="52" t="s">
        <v>962</v>
      </c>
      <c r="D934" s="52"/>
      <c r="E934" s="29"/>
      <c r="F934" s="35"/>
      <c r="G934" s="35">
        <v>7000</v>
      </c>
      <c r="H934" s="30"/>
      <c r="I934" s="42"/>
      <c r="J934" s="147"/>
      <c r="K934" s="29"/>
      <c r="L934" s="29"/>
      <c r="M934" s="29"/>
      <c r="N934" s="43" t="s">
        <v>688</v>
      </c>
      <c r="O934" s="399"/>
      <c r="P934" s="31">
        <f t="shared" ref="P934:P965" si="10">R934-Q934</f>
        <v>5626.1999999997206</v>
      </c>
      <c r="Q934" s="31">
        <f>SUBTOTAL(9,$F$2:F934)</f>
        <v>558129.08000000031</v>
      </c>
      <c r="R934" s="31">
        <f>SUBTOTAL(9,$G$2:G934)</f>
        <v>563755.28</v>
      </c>
    </row>
    <row r="935" spans="1:18" ht="15.75" customHeight="1">
      <c r="A935" s="44">
        <v>277</v>
      </c>
      <c r="B935" s="28">
        <v>45834</v>
      </c>
      <c r="C935" s="52" t="s">
        <v>6480</v>
      </c>
      <c r="D935" s="52"/>
      <c r="E935" s="29"/>
      <c r="F935" s="35">
        <v>259.12</v>
      </c>
      <c r="G935" s="35"/>
      <c r="H935" s="30"/>
      <c r="I935" s="42" t="s">
        <v>89</v>
      </c>
      <c r="J935" s="147"/>
      <c r="K935" s="29" t="s">
        <v>793</v>
      </c>
      <c r="L935" s="473">
        <v>300053708125</v>
      </c>
      <c r="M935" s="29"/>
      <c r="N935" s="43" t="s">
        <v>688</v>
      </c>
      <c r="O935" s="399"/>
      <c r="P935" s="31">
        <f t="shared" si="10"/>
        <v>5367.0799999997253</v>
      </c>
      <c r="Q935" s="31">
        <f>SUBTOTAL(9,$F$2:F935)</f>
        <v>558388.2000000003</v>
      </c>
      <c r="R935" s="31">
        <f>SUBTOTAL(9,$G$2:G935)</f>
        <v>563755.28</v>
      </c>
    </row>
    <row r="936" spans="1:18" ht="15.75" customHeight="1">
      <c r="A936" s="44">
        <v>277</v>
      </c>
      <c r="B936" s="28">
        <v>45837</v>
      </c>
      <c r="C936" s="52" t="s">
        <v>6500</v>
      </c>
      <c r="D936" s="52"/>
      <c r="E936" s="29"/>
      <c r="F936" s="35"/>
      <c r="G936" s="35"/>
      <c r="H936" s="30">
        <v>239</v>
      </c>
      <c r="I936" s="42"/>
      <c r="J936" s="147"/>
      <c r="K936" s="29" t="s">
        <v>451</v>
      </c>
      <c r="L936" s="29" t="s">
        <v>6859</v>
      </c>
      <c r="M936" s="29"/>
      <c r="N936" s="43" t="s">
        <v>688</v>
      </c>
      <c r="O936" s="399"/>
      <c r="P936" s="31">
        <f t="shared" si="10"/>
        <v>5367.0799999997253</v>
      </c>
      <c r="Q936" s="31">
        <f>SUBTOTAL(9,$F$2:F936)</f>
        <v>558388.2000000003</v>
      </c>
      <c r="R936" s="31">
        <f>SUBTOTAL(9,$G$2:G936)</f>
        <v>563755.28</v>
      </c>
    </row>
    <row r="937" spans="1:18" ht="15.75" customHeight="1">
      <c r="A937" s="44">
        <v>277</v>
      </c>
      <c r="B937" s="28">
        <v>45838</v>
      </c>
      <c r="C937" s="52" t="s">
        <v>6503</v>
      </c>
      <c r="D937" s="52"/>
      <c r="E937" s="29"/>
      <c r="F937" s="35">
        <v>240.24</v>
      </c>
      <c r="G937" s="35"/>
      <c r="H937" s="30"/>
      <c r="I937" s="42" t="s">
        <v>89</v>
      </c>
      <c r="J937" s="147"/>
      <c r="K937" s="29" t="s">
        <v>4927</v>
      </c>
      <c r="L937" s="395">
        <v>580430</v>
      </c>
      <c r="M937" s="29"/>
      <c r="N937" s="43" t="s">
        <v>688</v>
      </c>
      <c r="O937" s="399"/>
      <c r="P937" s="31">
        <f t="shared" si="10"/>
        <v>5126.8399999997346</v>
      </c>
      <c r="Q937" s="31">
        <f>SUBTOTAL(9,$F$2:F937)</f>
        <v>558628.44000000029</v>
      </c>
      <c r="R937" s="31">
        <f>SUBTOTAL(9,$G$2:G937)</f>
        <v>563755.28</v>
      </c>
    </row>
    <row r="938" spans="1:18" ht="15.75" customHeight="1">
      <c r="A938" s="44">
        <v>277</v>
      </c>
      <c r="B938" s="28">
        <v>45838</v>
      </c>
      <c r="C938" s="52" t="s">
        <v>6947</v>
      </c>
      <c r="D938" s="52"/>
      <c r="E938" s="29"/>
      <c r="F938" s="35"/>
      <c r="G938" s="35"/>
      <c r="H938" s="30">
        <v>70.489999999999995</v>
      </c>
      <c r="I938" s="42"/>
      <c r="J938" s="147"/>
      <c r="K938" s="29" t="s">
        <v>2460</v>
      </c>
      <c r="L938" s="29">
        <v>206857</v>
      </c>
      <c r="M938" s="29"/>
      <c r="N938" s="29"/>
      <c r="O938" s="399"/>
      <c r="P938" s="31">
        <f t="shared" si="10"/>
        <v>5126.8399999997346</v>
      </c>
      <c r="Q938" s="31">
        <f>SUBTOTAL(9,$F$2:F938)</f>
        <v>558628.44000000029</v>
      </c>
      <c r="R938" s="31">
        <f>SUBTOTAL(9,$G$2:G938)</f>
        <v>563755.28</v>
      </c>
    </row>
    <row r="939" spans="1:18" ht="15.75" customHeight="1">
      <c r="A939" s="44">
        <v>277</v>
      </c>
      <c r="B939" s="28">
        <v>45846</v>
      </c>
      <c r="C939" s="52" t="s">
        <v>6544</v>
      </c>
      <c r="D939" s="52"/>
      <c r="E939" s="29"/>
      <c r="F939" s="579"/>
      <c r="G939" s="35"/>
      <c r="H939" s="35">
        <v>219.25</v>
      </c>
      <c r="I939" s="42"/>
      <c r="J939" s="147"/>
      <c r="K939" s="29" t="s">
        <v>968</v>
      </c>
      <c r="L939" s="29"/>
      <c r="M939" s="29"/>
      <c r="N939" s="43" t="s">
        <v>688</v>
      </c>
      <c r="O939" s="399"/>
      <c r="P939" s="31">
        <f t="shared" si="10"/>
        <v>5126.8399999997346</v>
      </c>
      <c r="Q939" s="31">
        <f>SUBTOTAL(9,$F$2:F939)</f>
        <v>558628.44000000029</v>
      </c>
      <c r="R939" s="31">
        <f>SUBTOTAL(9,$G$2:G939)</f>
        <v>563755.28</v>
      </c>
    </row>
    <row r="940" spans="1:18" ht="15.75" customHeight="1">
      <c r="A940" s="44">
        <v>277</v>
      </c>
      <c r="B940" s="28">
        <v>45859</v>
      </c>
      <c r="C940" s="52" t="s">
        <v>6589</v>
      </c>
      <c r="D940" s="52"/>
      <c r="E940" s="29"/>
      <c r="F940" s="35">
        <v>1132.8</v>
      </c>
      <c r="G940" s="35"/>
      <c r="H940" s="30"/>
      <c r="I940" s="42" t="s">
        <v>91</v>
      </c>
      <c r="J940" s="147"/>
      <c r="K940" s="29" t="s">
        <v>697</v>
      </c>
      <c r="L940" s="29">
        <v>724</v>
      </c>
      <c r="M940" s="29"/>
      <c r="N940" s="43" t="s">
        <v>688</v>
      </c>
      <c r="O940" s="399"/>
      <c r="P940" s="31">
        <f t="shared" si="10"/>
        <v>3994.039999999688</v>
      </c>
      <c r="Q940" s="31">
        <f>SUBTOTAL(9,$F$2:F940)</f>
        <v>559761.24000000034</v>
      </c>
      <c r="R940" s="31">
        <f>SUBTOTAL(9,$G$2:G940)</f>
        <v>563755.28</v>
      </c>
    </row>
    <row r="941" spans="1:18" ht="15.75" customHeight="1">
      <c r="A941" s="44">
        <v>277</v>
      </c>
      <c r="B941" s="28">
        <v>45868</v>
      </c>
      <c r="C941" s="52" t="s">
        <v>6595</v>
      </c>
      <c r="D941" s="52"/>
      <c r="E941" s="29"/>
      <c r="F941" s="35">
        <v>240.94</v>
      </c>
      <c r="G941" s="35"/>
      <c r="H941" s="30"/>
      <c r="I941" s="42" t="s">
        <v>89</v>
      </c>
      <c r="J941" s="147"/>
      <c r="K941" s="29" t="s">
        <v>4927</v>
      </c>
      <c r="L941" s="29">
        <v>582520</v>
      </c>
      <c r="M941" s="29"/>
      <c r="N941" s="43" t="s">
        <v>688</v>
      </c>
      <c r="O941" s="399"/>
      <c r="P941" s="31">
        <f t="shared" si="10"/>
        <v>3753.0999999997439</v>
      </c>
      <c r="Q941" s="31">
        <f>SUBTOTAL(9,$F$2:F941)</f>
        <v>560002.18000000028</v>
      </c>
      <c r="R941" s="31">
        <f>SUBTOTAL(9,$G$2:G941)</f>
        <v>563755.28</v>
      </c>
    </row>
    <row r="942" spans="1:18" ht="15.75" customHeight="1">
      <c r="A942" s="44">
        <v>277</v>
      </c>
      <c r="B942" s="28">
        <v>45875</v>
      </c>
      <c r="C942" s="52" t="s">
        <v>6605</v>
      </c>
      <c r="D942" s="52"/>
      <c r="E942" s="29"/>
      <c r="F942" s="35">
        <v>989.8</v>
      </c>
      <c r="G942" s="35"/>
      <c r="H942" s="30"/>
      <c r="I942" s="42" t="s">
        <v>89</v>
      </c>
      <c r="J942" s="147"/>
      <c r="K942" s="29" t="s">
        <v>793</v>
      </c>
      <c r="L942" s="29">
        <v>421238207</v>
      </c>
      <c r="M942" s="29"/>
      <c r="N942" s="43" t="s">
        <v>688</v>
      </c>
      <c r="O942" s="399"/>
      <c r="P942" s="31">
        <f t="shared" si="10"/>
        <v>2763.2999999996973</v>
      </c>
      <c r="Q942" s="31">
        <f>SUBTOTAL(9,$F$2:F942)</f>
        <v>560991.98000000033</v>
      </c>
      <c r="R942" s="31">
        <f>SUBTOTAL(9,$G$2:G942)</f>
        <v>563755.28</v>
      </c>
    </row>
    <row r="943" spans="1:18" ht="15.75" customHeight="1">
      <c r="A943" s="44">
        <v>277</v>
      </c>
      <c r="B943" s="28">
        <v>45877</v>
      </c>
      <c r="C943" s="52" t="s">
        <v>6644</v>
      </c>
      <c r="D943" s="52"/>
      <c r="E943" s="29"/>
      <c r="F943" s="35"/>
      <c r="G943" s="35"/>
      <c r="H943" s="30">
        <v>221.19</v>
      </c>
      <c r="I943" s="42"/>
      <c r="J943" s="147"/>
      <c r="K943" s="29" t="s">
        <v>968</v>
      </c>
      <c r="L943" s="29"/>
      <c r="M943" s="29"/>
      <c r="N943" s="43" t="s">
        <v>688</v>
      </c>
      <c r="O943" s="399"/>
      <c r="P943" s="31">
        <f t="shared" si="10"/>
        <v>2763.2999999996973</v>
      </c>
      <c r="Q943" s="31">
        <f>SUBTOTAL(9,$F$2:F943)</f>
        <v>560991.98000000033</v>
      </c>
      <c r="R943" s="31">
        <f>SUBTOTAL(9,$G$2:G943)</f>
        <v>563755.28</v>
      </c>
    </row>
    <row r="944" spans="1:18" ht="15.75" customHeight="1">
      <c r="A944" s="44">
        <v>277</v>
      </c>
      <c r="B944" s="28">
        <v>45888</v>
      </c>
      <c r="C944" s="52" t="s">
        <v>6647</v>
      </c>
      <c r="D944" s="52"/>
      <c r="E944" s="29"/>
      <c r="F944" s="35">
        <v>566.4</v>
      </c>
      <c r="G944" s="35"/>
      <c r="H944" s="30"/>
      <c r="I944" s="42" t="s">
        <v>91</v>
      </c>
      <c r="J944" s="147"/>
      <c r="K944" s="29" t="s">
        <v>697</v>
      </c>
      <c r="L944" s="29">
        <v>742</v>
      </c>
      <c r="M944" s="29"/>
      <c r="N944" s="43" t="s">
        <v>688</v>
      </c>
      <c r="O944" s="399"/>
      <c r="P944" s="31">
        <f t="shared" si="10"/>
        <v>2196.899999999674</v>
      </c>
      <c r="Q944" s="31">
        <f>SUBTOTAL(9,$F$2:F944)</f>
        <v>561558.38000000035</v>
      </c>
      <c r="R944" s="31">
        <f>SUBTOTAL(9,$G$2:G944)</f>
        <v>563755.28</v>
      </c>
    </row>
    <row r="945" spans="1:18" ht="15.75" customHeight="1">
      <c r="A945" s="44">
        <v>277</v>
      </c>
      <c r="B945" s="28">
        <v>45899</v>
      </c>
      <c r="C945" s="52" t="s">
        <v>6670</v>
      </c>
      <c r="D945" s="52"/>
      <c r="E945" s="29"/>
      <c r="F945" s="35">
        <v>241.87</v>
      </c>
      <c r="G945" s="35"/>
      <c r="H945" s="30"/>
      <c r="I945" s="42" t="s">
        <v>89</v>
      </c>
      <c r="J945" s="147"/>
      <c r="K945" s="29" t="s">
        <v>4927</v>
      </c>
      <c r="L945" s="29">
        <v>584597</v>
      </c>
      <c r="M945" s="29"/>
      <c r="N945" s="43" t="s">
        <v>688</v>
      </c>
      <c r="O945" s="399"/>
      <c r="P945" s="31">
        <f t="shared" si="10"/>
        <v>1955.0299999996787</v>
      </c>
      <c r="Q945" s="31">
        <f>SUBTOTAL(9,$F$2:F945)</f>
        <v>561800.25000000035</v>
      </c>
      <c r="R945" s="31">
        <f>SUBTOTAL(9,$G$2:G945)</f>
        <v>563755.28</v>
      </c>
    </row>
    <row r="946" spans="1:18" ht="15.75" customHeight="1">
      <c r="A946" s="44">
        <v>277</v>
      </c>
      <c r="B946" s="28">
        <v>45900</v>
      </c>
      <c r="C946" s="52" t="s">
        <v>6674</v>
      </c>
      <c r="D946" s="52"/>
      <c r="E946" s="29"/>
      <c r="F946" s="35">
        <v>750</v>
      </c>
      <c r="G946" s="35"/>
      <c r="H946" s="30"/>
      <c r="I946" s="42" t="s">
        <v>91</v>
      </c>
      <c r="J946" s="147"/>
      <c r="K946" s="29" t="s">
        <v>6530</v>
      </c>
      <c r="L946" s="29">
        <v>9</v>
      </c>
      <c r="M946" s="29"/>
      <c r="N946" s="43" t="s">
        <v>688</v>
      </c>
      <c r="O946" s="399"/>
      <c r="P946" s="31">
        <f t="shared" si="10"/>
        <v>1205.0299999996787</v>
      </c>
      <c r="Q946" s="31">
        <f>SUBTOTAL(9,$F$2:F946)</f>
        <v>562550.25000000035</v>
      </c>
      <c r="R946" s="31">
        <f>SUBTOTAL(9,$G$2:G946)</f>
        <v>563755.28</v>
      </c>
    </row>
    <row r="947" spans="1:18" ht="15.75" customHeight="1">
      <c r="A947" s="44">
        <v>277</v>
      </c>
      <c r="B947" s="28">
        <v>45901</v>
      </c>
      <c r="C947" s="52" t="s">
        <v>7272</v>
      </c>
      <c r="D947" s="52"/>
      <c r="E947" s="29"/>
      <c r="F947" s="35"/>
      <c r="G947" s="35"/>
      <c r="H947" s="30">
        <v>70.489999999999995</v>
      </c>
      <c r="I947" s="42"/>
      <c r="J947" s="147"/>
      <c r="K947" s="29" t="s">
        <v>950</v>
      </c>
      <c r="L947" s="29"/>
      <c r="M947" s="29"/>
      <c r="N947" s="29"/>
      <c r="O947" s="148"/>
      <c r="P947" s="31">
        <f t="shared" si="10"/>
        <v>1205.0299999996787</v>
      </c>
      <c r="Q947" s="31">
        <f>SUBTOTAL(9,$F$2:F947)</f>
        <v>562550.25000000035</v>
      </c>
      <c r="R947" s="31">
        <f>SUBTOTAL(9,$G$2:G947)</f>
        <v>563755.28</v>
      </c>
    </row>
    <row r="948" spans="1:18" ht="15.75" customHeight="1">
      <c r="A948" s="44">
        <v>277</v>
      </c>
      <c r="B948" s="28">
        <v>45908</v>
      </c>
      <c r="C948" s="52" t="s">
        <v>6706</v>
      </c>
      <c r="D948" s="52"/>
      <c r="E948" s="29"/>
      <c r="F948" s="35"/>
      <c r="G948" s="35"/>
      <c r="H948" s="30">
        <v>11000</v>
      </c>
      <c r="I948" s="42"/>
      <c r="J948" s="147"/>
      <c r="K948" s="29" t="s">
        <v>6707</v>
      </c>
      <c r="L948" s="29">
        <v>60676</v>
      </c>
      <c r="M948" s="29"/>
      <c r="N948" s="43" t="s">
        <v>688</v>
      </c>
      <c r="O948" s="399"/>
      <c r="P948" s="31">
        <f t="shared" si="10"/>
        <v>1205.0299999996787</v>
      </c>
      <c r="Q948" s="31">
        <f>SUBTOTAL(9,$F$2:F948)</f>
        <v>562550.25000000035</v>
      </c>
      <c r="R948" s="31">
        <f>SUBTOTAL(9,$G$2:G948)</f>
        <v>563755.28</v>
      </c>
    </row>
    <row r="949" spans="1:18" ht="15.75" customHeight="1">
      <c r="A949" s="44">
        <v>277</v>
      </c>
      <c r="B949" s="28">
        <v>45908</v>
      </c>
      <c r="C949" s="52" t="s">
        <v>6820</v>
      </c>
      <c r="D949" s="52"/>
      <c r="E949" s="29"/>
      <c r="F949" s="35"/>
      <c r="G949" s="35"/>
      <c r="H949" s="30">
        <v>221.19</v>
      </c>
      <c r="I949" s="42"/>
      <c r="J949" s="147"/>
      <c r="K949" s="29" t="s">
        <v>968</v>
      </c>
      <c r="L949" s="29" t="s">
        <v>6821</v>
      </c>
      <c r="M949" s="29"/>
      <c r="N949" s="43" t="s">
        <v>688</v>
      </c>
      <c r="O949" s="399"/>
      <c r="P949" s="31">
        <f t="shared" si="10"/>
        <v>1205.0299999996787</v>
      </c>
      <c r="Q949" s="31">
        <f>SUBTOTAL(9,$F$2:F949)</f>
        <v>562550.25000000035</v>
      </c>
      <c r="R949" s="31">
        <f>SUBTOTAL(9,$G$2:G949)</f>
        <v>563755.28</v>
      </c>
    </row>
    <row r="950" spans="1:18" ht="15.75" customHeight="1">
      <c r="A950" s="44">
        <v>277</v>
      </c>
      <c r="B950" s="28">
        <v>45930</v>
      </c>
      <c r="C950" s="52" t="s">
        <v>6736</v>
      </c>
      <c r="D950" s="52"/>
      <c r="E950" s="29"/>
      <c r="F950" s="35">
        <v>243.51</v>
      </c>
      <c r="G950" s="35"/>
      <c r="H950" s="30"/>
      <c r="I950" s="42" t="s">
        <v>89</v>
      </c>
      <c r="J950" s="147"/>
      <c r="K950" s="29" t="s">
        <v>4927</v>
      </c>
      <c r="L950" s="29">
        <v>586678</v>
      </c>
      <c r="M950" s="29"/>
      <c r="N950" s="43" t="s">
        <v>688</v>
      </c>
      <c r="O950" s="399"/>
      <c r="P950" s="31">
        <f t="shared" si="10"/>
        <v>961.51999999966938</v>
      </c>
      <c r="Q950" s="31">
        <f>SUBTOTAL(9,$F$2:F950)</f>
        <v>562793.76000000036</v>
      </c>
      <c r="R950" s="31">
        <f>SUBTOTAL(9,$G$2:G950)</f>
        <v>563755.28</v>
      </c>
    </row>
    <row r="951" spans="1:18" ht="15.75" customHeight="1">
      <c r="A951" s="44">
        <v>277</v>
      </c>
      <c r="B951" s="28">
        <v>45938</v>
      </c>
      <c r="C951" s="52" t="s">
        <v>6819</v>
      </c>
      <c r="D951" s="52"/>
      <c r="E951" s="29"/>
      <c r="F951" s="35"/>
      <c r="G951" s="35"/>
      <c r="H951" s="30">
        <v>221.19</v>
      </c>
      <c r="I951" s="42"/>
      <c r="J951" s="147"/>
      <c r="K951" s="29" t="s">
        <v>968</v>
      </c>
      <c r="L951" s="29"/>
      <c r="M951" s="29"/>
      <c r="N951" s="43" t="s">
        <v>688</v>
      </c>
      <c r="O951" s="399"/>
      <c r="P951" s="31">
        <f t="shared" si="10"/>
        <v>961.51999999966938</v>
      </c>
      <c r="Q951" s="31">
        <f>SUBTOTAL(9,$F$2:F951)</f>
        <v>562793.76000000036</v>
      </c>
      <c r="R951" s="31">
        <f>SUBTOTAL(9,$G$2:G951)</f>
        <v>563755.28</v>
      </c>
    </row>
    <row r="952" spans="1:18" ht="15.75" customHeight="1">
      <c r="A952" s="44">
        <v>277</v>
      </c>
      <c r="B952" s="28">
        <v>45951</v>
      </c>
      <c r="C952" s="52" t="s">
        <v>6747</v>
      </c>
      <c r="D952" s="52"/>
      <c r="E952" s="29"/>
      <c r="F952" s="35">
        <v>1132.8</v>
      </c>
      <c r="G952" s="35"/>
      <c r="H952" s="30"/>
      <c r="I952" s="42" t="s">
        <v>91</v>
      </c>
      <c r="J952" s="147"/>
      <c r="K952" s="29" t="s">
        <v>697</v>
      </c>
      <c r="L952" s="29">
        <v>763</v>
      </c>
      <c r="M952" s="29"/>
      <c r="N952" s="43" t="s">
        <v>688</v>
      </c>
      <c r="O952" s="399"/>
      <c r="P952" s="31">
        <f t="shared" si="10"/>
        <v>-171.28000000037719</v>
      </c>
      <c r="Q952" s="31">
        <f>SUBTOTAL(9,$F$2:F952)</f>
        <v>563926.56000000041</v>
      </c>
      <c r="R952" s="31">
        <f>SUBTOTAL(9,$G$2:G952)</f>
        <v>563755.28</v>
      </c>
    </row>
    <row r="953" spans="1:18" ht="15.75" customHeight="1">
      <c r="A953" s="44">
        <v>277</v>
      </c>
      <c r="B953" s="28">
        <v>45959</v>
      </c>
      <c r="C953" s="52" t="s">
        <v>6802</v>
      </c>
      <c r="D953" s="52"/>
      <c r="E953" s="29"/>
      <c r="F953" s="35">
        <v>870.33</v>
      </c>
      <c r="G953" s="35"/>
      <c r="H953" s="30"/>
      <c r="I953" s="42" t="s">
        <v>89</v>
      </c>
      <c r="J953" s="147"/>
      <c r="K953" s="29" t="s">
        <v>793</v>
      </c>
      <c r="L953" s="29">
        <v>451588047</v>
      </c>
      <c r="M953" s="29"/>
      <c r="N953" s="43" t="s">
        <v>688</v>
      </c>
      <c r="O953" s="399"/>
      <c r="P953" s="31">
        <f t="shared" si="10"/>
        <v>-1041.6100000003353</v>
      </c>
      <c r="Q953" s="31">
        <f>SUBTOTAL(9,$F$2:F953)</f>
        <v>564796.89000000036</v>
      </c>
      <c r="R953" s="31">
        <f>SUBTOTAL(9,$G$2:G953)</f>
        <v>563755.28</v>
      </c>
    </row>
    <row r="954" spans="1:18" ht="15.75" customHeight="1">
      <c r="A954" s="44">
        <v>277</v>
      </c>
      <c r="B954" s="28">
        <v>45960</v>
      </c>
      <c r="C954" s="52" t="s">
        <v>6807</v>
      </c>
      <c r="D954" s="52"/>
      <c r="E954" s="29"/>
      <c r="F954" s="35">
        <v>242.11</v>
      </c>
      <c r="G954" s="35"/>
      <c r="H954" s="30"/>
      <c r="I954" s="42" t="s">
        <v>89</v>
      </c>
      <c r="J954" s="147"/>
      <c r="K954" s="29" t="s">
        <v>4927</v>
      </c>
      <c r="L954" s="29">
        <v>588760</v>
      </c>
      <c r="M954" s="29"/>
      <c r="N954" s="43" t="s">
        <v>688</v>
      </c>
      <c r="O954" s="399"/>
      <c r="P954" s="31">
        <f t="shared" si="10"/>
        <v>-1283.7200000003213</v>
      </c>
      <c r="Q954" s="31">
        <f>SUBTOTAL(9,$F$2:F954)</f>
        <v>565039.00000000035</v>
      </c>
      <c r="R954" s="31">
        <f>SUBTOTAL(9,$G$2:G954)</f>
        <v>563755.28</v>
      </c>
    </row>
    <row r="955" spans="1:18" ht="15.75" customHeight="1">
      <c r="A955" s="44">
        <v>277</v>
      </c>
      <c r="B955" s="28">
        <v>45960</v>
      </c>
      <c r="C955" s="52" t="s">
        <v>6858</v>
      </c>
      <c r="D955" s="52"/>
      <c r="E955" s="29"/>
      <c r="F955" s="35"/>
      <c r="G955" s="35"/>
      <c r="H955" s="30">
        <v>291.39999999999998</v>
      </c>
      <c r="I955" s="42"/>
      <c r="J955" s="147"/>
      <c r="K955" s="29" t="s">
        <v>451</v>
      </c>
      <c r="L955" s="29" t="s">
        <v>6860</v>
      </c>
      <c r="M955" s="29"/>
      <c r="N955" s="43" t="s">
        <v>688</v>
      </c>
      <c r="O955" s="399"/>
      <c r="P955" s="31">
        <f t="shared" si="10"/>
        <v>-1283.7200000003213</v>
      </c>
      <c r="Q955" s="31">
        <f>SUBTOTAL(9,$F$2:F955)</f>
        <v>565039.00000000035</v>
      </c>
      <c r="R955" s="31">
        <f>SUBTOTAL(9,$G$2:G955)</f>
        <v>563755.28</v>
      </c>
    </row>
    <row r="956" spans="1:18" ht="15.75" customHeight="1">
      <c r="A956" s="44">
        <v>277</v>
      </c>
      <c r="B956" s="28">
        <v>45960</v>
      </c>
      <c r="C956" s="52" t="s">
        <v>6978</v>
      </c>
      <c r="D956" s="52"/>
      <c r="E956" s="29"/>
      <c r="F956" s="35"/>
      <c r="G956" s="35"/>
      <c r="H956" s="30">
        <v>70.489999999999995</v>
      </c>
      <c r="I956" s="42"/>
      <c r="J956" s="147"/>
      <c r="K956" s="29" t="s">
        <v>950</v>
      </c>
      <c r="L956" s="29">
        <v>2023565</v>
      </c>
      <c r="M956" s="29"/>
      <c r="N956" s="43" t="s">
        <v>688</v>
      </c>
      <c r="O956" s="399"/>
      <c r="P956" s="31">
        <f t="shared" si="10"/>
        <v>-1283.7200000003213</v>
      </c>
      <c r="Q956" s="31">
        <f>SUBTOTAL(9,$F$2:F956)</f>
        <v>565039.00000000035</v>
      </c>
      <c r="R956" s="31">
        <f>SUBTOTAL(9,$G$2:G956)</f>
        <v>563755.28</v>
      </c>
    </row>
    <row r="957" spans="1:18" ht="15.75" customHeight="1">
      <c r="A957" s="44">
        <v>277</v>
      </c>
      <c r="B957" s="28">
        <v>45965</v>
      </c>
      <c r="C957" s="52" t="s">
        <v>1508</v>
      </c>
      <c r="D957" s="52"/>
      <c r="E957" s="29"/>
      <c r="F957" s="35">
        <v>4413</v>
      </c>
      <c r="G957" s="35"/>
      <c r="H957" s="30"/>
      <c r="I957" s="42" t="s">
        <v>89</v>
      </c>
      <c r="J957" s="147"/>
      <c r="K957" s="29" t="s">
        <v>6825</v>
      </c>
      <c r="L957" s="29" t="s">
        <v>6826</v>
      </c>
      <c r="M957" s="29"/>
      <c r="N957" s="43" t="s">
        <v>688</v>
      </c>
      <c r="O957" s="399"/>
      <c r="P957" s="31">
        <f t="shared" si="10"/>
        <v>-5696.7200000003213</v>
      </c>
      <c r="Q957" s="31">
        <f>SUBTOTAL(9,$F$2:F957)</f>
        <v>569452.00000000035</v>
      </c>
      <c r="R957" s="31">
        <f>SUBTOTAL(9,$G$2:G957)</f>
        <v>563755.28</v>
      </c>
    </row>
    <row r="958" spans="1:18" ht="15.75" customHeight="1">
      <c r="A958" s="44">
        <v>277</v>
      </c>
      <c r="B958" s="28">
        <v>45969</v>
      </c>
      <c r="C958" s="52" t="s">
        <v>6834</v>
      </c>
      <c r="D958" s="52"/>
      <c r="E958" s="29"/>
      <c r="F958" s="35"/>
      <c r="G958" s="35"/>
      <c r="H958" s="30">
        <v>221.19</v>
      </c>
      <c r="I958" s="42"/>
      <c r="J958" s="147"/>
      <c r="K958" s="29" t="s">
        <v>4440</v>
      </c>
      <c r="L958" s="645"/>
      <c r="M958" s="29"/>
      <c r="N958" s="43" t="s">
        <v>688</v>
      </c>
      <c r="O958" s="399">
        <v>45979</v>
      </c>
      <c r="P958" s="31">
        <f t="shared" si="10"/>
        <v>-5696.7200000003213</v>
      </c>
      <c r="Q958" s="31">
        <f>SUBTOTAL(9,$F$2:F958)</f>
        <v>569452.00000000035</v>
      </c>
      <c r="R958" s="31">
        <f>SUBTOTAL(9,$G$2:G958)</f>
        <v>563755.28</v>
      </c>
    </row>
    <row r="959" spans="1:18" ht="15.75" customHeight="1">
      <c r="A959" s="44">
        <v>277</v>
      </c>
      <c r="B959" s="28">
        <v>45982</v>
      </c>
      <c r="C959" s="52" t="s">
        <v>962</v>
      </c>
      <c r="D959" s="52"/>
      <c r="E959" s="29"/>
      <c r="F959" s="35"/>
      <c r="G959" s="35">
        <v>12000</v>
      </c>
      <c r="H959" s="30"/>
      <c r="I959" s="42"/>
      <c r="J959" s="147"/>
      <c r="K959" s="29" t="s">
        <v>6843</v>
      </c>
      <c r="L959" s="29">
        <v>130312</v>
      </c>
      <c r="M959" s="29"/>
      <c r="N959" s="43" t="s">
        <v>688</v>
      </c>
      <c r="O959" s="399"/>
      <c r="P959" s="31">
        <f t="shared" si="10"/>
        <v>6303.2799999996787</v>
      </c>
      <c r="Q959" s="31">
        <f>SUBTOTAL(9,$F$2:F959)</f>
        <v>569452.00000000035</v>
      </c>
      <c r="R959" s="31">
        <f>SUBTOTAL(9,$G$2:G959)</f>
        <v>575755.28</v>
      </c>
    </row>
    <row r="960" spans="1:18" ht="15.75" customHeight="1">
      <c r="A960" s="567">
        <v>277</v>
      </c>
      <c r="B960" s="28">
        <v>45987</v>
      </c>
      <c r="C960" s="52" t="s">
        <v>6861</v>
      </c>
      <c r="D960" s="52" t="s">
        <v>6862</v>
      </c>
      <c r="E960" s="29"/>
      <c r="F960" s="35">
        <v>350</v>
      </c>
      <c r="G960" s="35"/>
      <c r="H960" s="30"/>
      <c r="I960" s="42"/>
      <c r="J960" s="147"/>
      <c r="K960" s="29" t="s">
        <v>6530</v>
      </c>
      <c r="L960" s="29">
        <v>34</v>
      </c>
      <c r="M960" s="29"/>
      <c r="N960" s="43" t="s">
        <v>688</v>
      </c>
      <c r="O960" s="399"/>
      <c r="P960" s="31">
        <f t="shared" si="10"/>
        <v>5953.2799999996787</v>
      </c>
      <c r="Q960" s="31">
        <f>SUBTOTAL(9,$F$2:F960)</f>
        <v>569802.00000000035</v>
      </c>
      <c r="R960" s="31">
        <f>SUBTOTAL(9,$G$2:G960)</f>
        <v>575755.28</v>
      </c>
    </row>
    <row r="961" spans="1:18" ht="15.75" customHeight="1">
      <c r="A961" s="44">
        <v>277</v>
      </c>
      <c r="B961" s="28">
        <v>45991</v>
      </c>
      <c r="C961" s="52" t="s">
        <v>6886</v>
      </c>
      <c r="D961" s="52"/>
      <c r="E961" s="29"/>
      <c r="F961" s="35">
        <v>243.27</v>
      </c>
      <c r="G961" s="35"/>
      <c r="H961" s="30"/>
      <c r="I961" s="42"/>
      <c r="J961" s="147"/>
      <c r="K961" s="29" t="s">
        <v>985</v>
      </c>
      <c r="L961" s="29">
        <v>590837</v>
      </c>
      <c r="M961" s="29"/>
      <c r="N961" s="43" t="s">
        <v>688</v>
      </c>
      <c r="O961" s="399"/>
      <c r="P961" s="31">
        <f t="shared" si="10"/>
        <v>5710.0099999996601</v>
      </c>
      <c r="Q961" s="31">
        <f>SUBTOTAL(9,$F$2:F961)</f>
        <v>570045.27000000037</v>
      </c>
      <c r="R961" s="31">
        <f>SUBTOTAL(9,$G$2:G961)</f>
        <v>575755.28</v>
      </c>
    </row>
    <row r="962" spans="1:18" ht="15.75" customHeight="1">
      <c r="A962" s="44">
        <v>277</v>
      </c>
      <c r="B962" s="28">
        <v>45991</v>
      </c>
      <c r="C962" s="52" t="s">
        <v>6977</v>
      </c>
      <c r="D962" s="52"/>
      <c r="E962" s="29"/>
      <c r="F962" s="35"/>
      <c r="G962" s="35"/>
      <c r="H962" s="30">
        <v>70.489999999999995</v>
      </c>
      <c r="I962" s="42"/>
      <c r="J962" s="147"/>
      <c r="K962" s="29" t="s">
        <v>950</v>
      </c>
      <c r="L962" s="29">
        <v>2220646</v>
      </c>
      <c r="M962" s="29"/>
      <c r="N962" s="43" t="s">
        <v>688</v>
      </c>
      <c r="O962" s="399"/>
      <c r="P962" s="31">
        <f t="shared" si="10"/>
        <v>5710.0099999996601</v>
      </c>
      <c r="Q962" s="31">
        <f>SUBTOTAL(9,$F$2:F962)</f>
        <v>570045.27000000037</v>
      </c>
      <c r="R962" s="31">
        <f>SUBTOTAL(9,$G$2:G962)</f>
        <v>575755.28</v>
      </c>
    </row>
    <row r="963" spans="1:18" ht="15.75" customHeight="1">
      <c r="A963" s="44">
        <v>277</v>
      </c>
      <c r="B963" s="28">
        <v>45992</v>
      </c>
      <c r="C963" s="52" t="s">
        <v>7273</v>
      </c>
      <c r="D963" s="52"/>
      <c r="E963" s="29"/>
      <c r="F963" s="35"/>
      <c r="G963" s="35"/>
      <c r="H963" s="30">
        <v>70.489999999999995</v>
      </c>
      <c r="I963" s="42"/>
      <c r="J963" s="147"/>
      <c r="K963" s="29" t="s">
        <v>950</v>
      </c>
      <c r="L963" s="29"/>
      <c r="M963" s="29"/>
      <c r="N963" s="29"/>
      <c r="O963" s="148"/>
      <c r="P963" s="31">
        <f t="shared" si="10"/>
        <v>5710.0099999996601</v>
      </c>
      <c r="Q963" s="31">
        <f>SUBTOTAL(9,$F$2:F963)</f>
        <v>570045.27000000037</v>
      </c>
      <c r="R963" s="31">
        <f>SUBTOTAL(9,$G$2:G963)</f>
        <v>575755.28</v>
      </c>
    </row>
    <row r="964" spans="1:18" ht="15.75" customHeight="1">
      <c r="A964" s="44">
        <v>277</v>
      </c>
      <c r="B964" s="28">
        <v>45995</v>
      </c>
      <c r="C964" s="52" t="s">
        <v>6920</v>
      </c>
      <c r="D964" s="52"/>
      <c r="E964" s="29"/>
      <c r="F964" s="35">
        <v>441.21</v>
      </c>
      <c r="G964" s="35"/>
      <c r="H964" s="30"/>
      <c r="I964" s="42"/>
      <c r="J964" s="147"/>
      <c r="K964" s="29" t="s">
        <v>2657</v>
      </c>
      <c r="L964" s="29">
        <v>441947425</v>
      </c>
      <c r="M964" s="29"/>
      <c r="N964" s="43" t="s">
        <v>688</v>
      </c>
      <c r="O964" s="399"/>
      <c r="P964" s="31">
        <f t="shared" si="10"/>
        <v>5268.7999999996973</v>
      </c>
      <c r="Q964" s="31">
        <f>SUBTOTAL(9,$F$2:F964)</f>
        <v>570486.48000000033</v>
      </c>
      <c r="R964" s="31">
        <f>SUBTOTAL(9,$G$2:G964)</f>
        <v>575755.28</v>
      </c>
    </row>
    <row r="965" spans="1:18" ht="15.75" customHeight="1">
      <c r="A965" s="44">
        <v>277</v>
      </c>
      <c r="B965" s="28">
        <v>45999</v>
      </c>
      <c r="C965" s="52" t="s">
        <v>6967</v>
      </c>
      <c r="D965" s="52"/>
      <c r="E965" s="29"/>
      <c r="F965" s="35"/>
      <c r="G965" s="35"/>
      <c r="H965" s="30">
        <v>221.19</v>
      </c>
      <c r="I965" s="42"/>
      <c r="J965" s="147"/>
      <c r="K965" s="29" t="s">
        <v>4440</v>
      </c>
      <c r="L965" s="29">
        <v>61318449</v>
      </c>
      <c r="M965" s="29"/>
      <c r="N965" s="43" t="s">
        <v>688</v>
      </c>
      <c r="O965" s="399"/>
      <c r="P965" s="31">
        <f t="shared" si="10"/>
        <v>5268.7999999996973</v>
      </c>
      <c r="Q965" s="31">
        <f>SUBTOTAL(9,$F$2:F965)</f>
        <v>570486.48000000033</v>
      </c>
      <c r="R965" s="31">
        <f>SUBTOTAL(9,$G$2:G965)</f>
        <v>575755.28</v>
      </c>
    </row>
    <row r="966" spans="1:18" ht="15.75" customHeight="1">
      <c r="A966" s="44">
        <v>277</v>
      </c>
      <c r="B966" s="28">
        <v>46000</v>
      </c>
      <c r="C966" s="52" t="s">
        <v>6903</v>
      </c>
      <c r="D966" s="52"/>
      <c r="E966" s="29"/>
      <c r="F966" s="35">
        <v>1132.8</v>
      </c>
      <c r="G966" s="35"/>
      <c r="H966" s="30"/>
      <c r="I966" s="42"/>
      <c r="J966" s="147"/>
      <c r="K966" s="29" t="s">
        <v>697</v>
      </c>
      <c r="L966" s="29">
        <v>806</v>
      </c>
      <c r="M966" s="29"/>
      <c r="N966" s="43" t="s">
        <v>688</v>
      </c>
      <c r="O966" s="399"/>
      <c r="P966" s="31">
        <f t="shared" ref="P966:P997" si="11">R966-Q966</f>
        <v>4135.9999999996508</v>
      </c>
      <c r="Q966" s="31">
        <f>SUBTOTAL(9,$F$2:F966)</f>
        <v>571619.28000000038</v>
      </c>
      <c r="R966" s="31">
        <f>SUBTOTAL(9,$G$2:G966)</f>
        <v>575755.28</v>
      </c>
    </row>
    <row r="967" spans="1:18" ht="15.75" customHeight="1">
      <c r="A967" s="44">
        <v>277</v>
      </c>
      <c r="B967" s="28">
        <v>46006</v>
      </c>
      <c r="C967" s="52" t="s">
        <v>6923</v>
      </c>
      <c r="D967" s="52"/>
      <c r="E967" s="29"/>
      <c r="F967" s="35">
        <v>2360</v>
      </c>
      <c r="G967" s="35"/>
      <c r="H967" s="30"/>
      <c r="I967" s="42" t="s">
        <v>91</v>
      </c>
      <c r="J967" s="147"/>
      <c r="K967" s="29" t="s">
        <v>6881</v>
      </c>
      <c r="L967" s="29">
        <v>50042</v>
      </c>
      <c r="M967" s="29"/>
      <c r="N967" s="43" t="s">
        <v>688</v>
      </c>
      <c r="O967" s="399"/>
      <c r="P967" s="31">
        <f t="shared" si="11"/>
        <v>1775.9999999996508</v>
      </c>
      <c r="Q967" s="31">
        <f>SUBTOTAL(9,$F$2:F967)</f>
        <v>573979.28000000038</v>
      </c>
      <c r="R967" s="31">
        <f>SUBTOTAL(9,$G$2:G967)</f>
        <v>575755.28</v>
      </c>
    </row>
    <row r="968" spans="1:18" ht="15.75" customHeight="1">
      <c r="A968" s="44">
        <v>277</v>
      </c>
      <c r="B968" s="28">
        <v>46007</v>
      </c>
      <c r="C968" s="52" t="s">
        <v>6970</v>
      </c>
      <c r="D968" s="52"/>
      <c r="E968" s="29"/>
      <c r="F968" s="35"/>
      <c r="G968" s="35"/>
      <c r="H968" s="30">
        <v>295.35000000000002</v>
      </c>
      <c r="I968" s="42"/>
      <c r="J968" s="147"/>
      <c r="K968" s="29" t="s">
        <v>451</v>
      </c>
      <c r="L968" s="395" t="s">
        <v>6971</v>
      </c>
      <c r="M968" s="29"/>
      <c r="N968" s="43" t="s">
        <v>688</v>
      </c>
      <c r="O968" s="399"/>
      <c r="P968" s="31">
        <f t="shared" si="11"/>
        <v>1775.9999999996508</v>
      </c>
      <c r="Q968" s="31">
        <f>SUBTOTAL(9,$F$2:F968)</f>
        <v>573979.28000000038</v>
      </c>
      <c r="R968" s="31">
        <f>SUBTOTAL(9,$G$2:G968)</f>
        <v>575755.28</v>
      </c>
    </row>
    <row r="969" spans="1:18" ht="15.75" customHeight="1">
      <c r="A969" s="44">
        <v>277</v>
      </c>
      <c r="B969" s="28">
        <v>46021</v>
      </c>
      <c r="C969" s="52" t="s">
        <v>6983</v>
      </c>
      <c r="D969" s="52"/>
      <c r="E969" s="29"/>
      <c r="F969" s="35">
        <v>242.11</v>
      </c>
      <c r="G969" s="35"/>
      <c r="H969" s="30"/>
      <c r="I969" s="42"/>
      <c r="J969" s="147"/>
      <c r="K969" s="29" t="s">
        <v>4927</v>
      </c>
      <c r="L969" s="29">
        <v>592906</v>
      </c>
      <c r="M969" s="29"/>
      <c r="N969" s="43" t="s">
        <v>688</v>
      </c>
      <c r="O969" s="399"/>
      <c r="P969" s="31">
        <f t="shared" si="11"/>
        <v>1533.8899999996647</v>
      </c>
      <c r="Q969" s="31">
        <f>SUBTOTAL(9,$F$2:F969)</f>
        <v>574221.39000000036</v>
      </c>
      <c r="R969" s="31">
        <f>SUBTOTAL(9,$G$2:G969)</f>
        <v>575755.28</v>
      </c>
    </row>
    <row r="970" spans="1:18" ht="15.75" customHeight="1">
      <c r="A970" s="44">
        <v>277</v>
      </c>
      <c r="B970" s="28">
        <v>46023</v>
      </c>
      <c r="C970" s="52" t="s">
        <v>7271</v>
      </c>
      <c r="D970" s="52"/>
      <c r="E970" s="29"/>
      <c r="F970" s="35"/>
      <c r="G970" s="35"/>
      <c r="H970" s="30">
        <v>70.489999999999995</v>
      </c>
      <c r="I970" s="42"/>
      <c r="J970" s="147"/>
      <c r="K970" s="29" t="s">
        <v>950</v>
      </c>
      <c r="L970" s="29"/>
      <c r="M970" s="29"/>
      <c r="N970" s="29"/>
      <c r="O970" s="148"/>
      <c r="P970" s="31">
        <f t="shared" si="11"/>
        <v>1533.8899999996647</v>
      </c>
      <c r="Q970" s="31">
        <f>SUBTOTAL(9,$F$2:F970)</f>
        <v>574221.39000000036</v>
      </c>
      <c r="R970" s="31">
        <f>SUBTOTAL(9,$G$2:G970)</f>
        <v>575755.28</v>
      </c>
    </row>
    <row r="971" spans="1:18" ht="15.75" customHeight="1">
      <c r="A971" s="44">
        <v>277</v>
      </c>
      <c r="B971" s="28">
        <v>46028</v>
      </c>
      <c r="C971" s="52" t="s">
        <v>5987</v>
      </c>
      <c r="D971" s="52"/>
      <c r="E971" s="29"/>
      <c r="F971" s="35">
        <v>1185</v>
      </c>
      <c r="G971" s="35"/>
      <c r="H971" s="30"/>
      <c r="I971" s="42"/>
      <c r="J971" s="147"/>
      <c r="K971" s="29" t="s">
        <v>6991</v>
      </c>
      <c r="L971" s="29">
        <v>50137</v>
      </c>
      <c r="M971" s="29"/>
      <c r="N971" s="43" t="s">
        <v>688</v>
      </c>
      <c r="O971" s="399"/>
      <c r="P971" s="31">
        <f t="shared" si="11"/>
        <v>348.88999999966472</v>
      </c>
      <c r="Q971" s="31">
        <f>SUBTOTAL(9,$F$2:F971)</f>
        <v>575406.39000000036</v>
      </c>
      <c r="R971" s="31">
        <f>SUBTOTAL(9,$G$2:G971)</f>
        <v>575755.28</v>
      </c>
    </row>
    <row r="972" spans="1:18" ht="15.75" customHeight="1">
      <c r="A972" s="44">
        <v>277</v>
      </c>
      <c r="B972" s="28">
        <v>46030</v>
      </c>
      <c r="C972" s="52" t="s">
        <v>7019</v>
      </c>
      <c r="D972" s="52"/>
      <c r="E972" s="29"/>
      <c r="F972" s="35"/>
      <c r="G972" s="35"/>
      <c r="H972" s="30">
        <v>221.19</v>
      </c>
      <c r="I972" s="42"/>
      <c r="J972" s="147"/>
      <c r="K972" s="29" t="s">
        <v>4440</v>
      </c>
      <c r="L972" s="29"/>
      <c r="M972" s="29"/>
      <c r="N972" s="43" t="s">
        <v>688</v>
      </c>
      <c r="O972" s="399"/>
      <c r="P972" s="31">
        <f t="shared" si="11"/>
        <v>348.88999999966472</v>
      </c>
      <c r="Q972" s="31">
        <f>SUBTOTAL(9,$F$2:F972)</f>
        <v>575406.39000000036</v>
      </c>
      <c r="R972" s="31">
        <f>SUBTOTAL(9,$G$2:G972)</f>
        <v>575755.28</v>
      </c>
    </row>
    <row r="973" spans="1:18" ht="15.75" customHeight="1">
      <c r="A973" s="44">
        <v>277</v>
      </c>
      <c r="B973" s="28">
        <v>46033</v>
      </c>
      <c r="C973" s="52" t="s">
        <v>962</v>
      </c>
      <c r="D973" s="52"/>
      <c r="E973" s="29"/>
      <c r="F973" s="645"/>
      <c r="G973" s="35">
        <v>15000</v>
      </c>
      <c r="H973" s="30"/>
      <c r="I973" s="42"/>
      <c r="J973" s="147"/>
      <c r="K973" s="29" t="s">
        <v>6999</v>
      </c>
      <c r="L973" s="29"/>
      <c r="M973" s="29"/>
      <c r="N973" s="43" t="s">
        <v>688</v>
      </c>
      <c r="O973" s="399"/>
      <c r="P973" s="31">
        <f t="shared" si="11"/>
        <v>15348.889999999665</v>
      </c>
      <c r="Q973" s="31">
        <f>SUBTOTAL(9,$F$2:F973)</f>
        <v>575406.39000000036</v>
      </c>
      <c r="R973" s="31">
        <f>SUBTOTAL(9,$G$2:G973)</f>
        <v>590755.28</v>
      </c>
    </row>
    <row r="974" spans="1:18" ht="15.75" customHeight="1">
      <c r="A974" s="44">
        <v>277</v>
      </c>
      <c r="B974" s="28">
        <v>46034</v>
      </c>
      <c r="C974" s="52" t="s">
        <v>962</v>
      </c>
      <c r="D974" s="52"/>
      <c r="E974" s="29"/>
      <c r="F974" s="35"/>
      <c r="G974" s="35">
        <v>15000</v>
      </c>
      <c r="H974" s="30"/>
      <c r="I974" s="42"/>
      <c r="J974" s="147"/>
      <c r="K974" s="29" t="s">
        <v>6999</v>
      </c>
      <c r="L974" s="29"/>
      <c r="M974" s="29"/>
      <c r="N974" s="43" t="s">
        <v>688</v>
      </c>
      <c r="O974" s="399"/>
      <c r="P974" s="31">
        <f t="shared" si="11"/>
        <v>30348.889999999665</v>
      </c>
      <c r="Q974" s="31">
        <f>SUBTOTAL(9,$F$2:F974)</f>
        <v>575406.39000000036</v>
      </c>
      <c r="R974" s="31">
        <f>SUBTOTAL(9,$G$2:G974)</f>
        <v>605755.28</v>
      </c>
    </row>
    <row r="975" spans="1:18" ht="15.75" customHeight="1">
      <c r="A975" s="44">
        <v>277</v>
      </c>
      <c r="B975" s="28">
        <v>46034</v>
      </c>
      <c r="C975" s="52" t="s">
        <v>962</v>
      </c>
      <c r="D975" s="52"/>
      <c r="E975" s="29"/>
      <c r="F975" s="35"/>
      <c r="G975" s="35">
        <v>12270</v>
      </c>
      <c r="H975" s="30"/>
      <c r="I975" s="42"/>
      <c r="J975" s="147"/>
      <c r="K975" s="29" t="s">
        <v>7000</v>
      </c>
      <c r="L975" s="29"/>
      <c r="M975" s="29"/>
      <c r="N975" s="43" t="s">
        <v>688</v>
      </c>
      <c r="O975" s="399"/>
      <c r="P975" s="31">
        <f t="shared" si="11"/>
        <v>42618.889999999665</v>
      </c>
      <c r="Q975" s="31">
        <f>SUBTOTAL(9,$F$2:F975)</f>
        <v>575406.39000000036</v>
      </c>
      <c r="R975" s="31">
        <f>SUBTOTAL(9,$G$2:G975)</f>
        <v>618025.28</v>
      </c>
    </row>
    <row r="976" spans="1:18" ht="15.75" customHeight="1">
      <c r="A976" s="44">
        <v>277</v>
      </c>
      <c r="B976" s="28">
        <v>46049</v>
      </c>
      <c r="C976" s="52" t="s">
        <v>6258</v>
      </c>
      <c r="D976" s="52"/>
      <c r="E976" s="29"/>
      <c r="F976" s="35">
        <v>377.6</v>
      </c>
      <c r="G976" s="35"/>
      <c r="H976" s="30"/>
      <c r="I976" s="42"/>
      <c r="J976" s="147"/>
      <c r="K976" s="29" t="s">
        <v>1152</v>
      </c>
      <c r="L976" s="29">
        <v>50155</v>
      </c>
      <c r="M976" s="29"/>
      <c r="N976" s="43" t="s">
        <v>688</v>
      </c>
      <c r="O976" s="399"/>
      <c r="P976" s="31">
        <f t="shared" si="11"/>
        <v>42241.289999999688</v>
      </c>
      <c r="Q976" s="31">
        <f>SUBTOTAL(9,$F$2:F976)</f>
        <v>575783.99000000034</v>
      </c>
      <c r="R976" s="31">
        <f>SUBTOTAL(9,$G$2:G976)</f>
        <v>618025.28</v>
      </c>
    </row>
    <row r="977" spans="1:19" ht="15.75" customHeight="1">
      <c r="A977" s="44">
        <v>277</v>
      </c>
      <c r="B977" s="28">
        <v>46052</v>
      </c>
      <c r="C977" s="52" t="s">
        <v>7021</v>
      </c>
      <c r="D977" s="52"/>
      <c r="E977" s="29"/>
      <c r="F977" s="35">
        <v>242.11</v>
      </c>
      <c r="G977" s="35"/>
      <c r="H977" s="30"/>
      <c r="I977" s="42" t="s">
        <v>1150</v>
      </c>
      <c r="J977" s="147"/>
      <c r="K977" s="29" t="s">
        <v>985</v>
      </c>
      <c r="L977" s="29">
        <v>594959</v>
      </c>
      <c r="M977" s="29"/>
      <c r="N977" s="43" t="s">
        <v>688</v>
      </c>
      <c r="O977" s="399">
        <v>46075</v>
      </c>
      <c r="P977" s="31">
        <f t="shared" si="11"/>
        <v>41999.179999999702</v>
      </c>
      <c r="Q977" s="31">
        <f>SUBTOTAL(9,$F$2:F977)</f>
        <v>576026.10000000033</v>
      </c>
      <c r="R977" s="31">
        <f>SUBTOTAL(9,$G$2:G977)</f>
        <v>618025.28</v>
      </c>
    </row>
    <row r="978" spans="1:19" ht="15.75" customHeight="1">
      <c r="A978" s="44">
        <v>277</v>
      </c>
      <c r="B978" s="28">
        <v>46054</v>
      </c>
      <c r="C978" s="52" t="s">
        <v>7274</v>
      </c>
      <c r="D978" s="52"/>
      <c r="E978" s="29"/>
      <c r="F978" s="35"/>
      <c r="G978" s="35"/>
      <c r="H978" s="30">
        <v>70.489999999999995</v>
      </c>
      <c r="I978" s="42"/>
      <c r="J978" s="147"/>
      <c r="K978" s="29" t="s">
        <v>950</v>
      </c>
      <c r="L978" s="29"/>
      <c r="M978" s="29"/>
      <c r="N978" s="29"/>
      <c r="O978" s="148"/>
      <c r="P978" s="31">
        <f t="shared" si="11"/>
        <v>41999.179999999702</v>
      </c>
      <c r="Q978" s="31">
        <f>SUBTOTAL(9,$F$2:F978)</f>
        <v>576026.10000000033</v>
      </c>
      <c r="R978" s="31">
        <f>SUBTOTAL(9,$G$2:G978)</f>
        <v>618025.28</v>
      </c>
    </row>
    <row r="979" spans="1:19" ht="15.75" customHeight="1">
      <c r="A979" s="44">
        <v>277</v>
      </c>
      <c r="B979" s="28">
        <v>46055</v>
      </c>
      <c r="C979" s="52" t="s">
        <v>7030</v>
      </c>
      <c r="D979" s="52"/>
      <c r="E979" s="29"/>
      <c r="F979" s="35">
        <v>42267.5</v>
      </c>
      <c r="G979" s="35"/>
      <c r="H979" s="30"/>
      <c r="I979" s="42" t="s">
        <v>5711</v>
      </c>
      <c r="J979" s="147"/>
      <c r="K979" s="29" t="s">
        <v>7031</v>
      </c>
      <c r="L979" s="29">
        <v>10278</v>
      </c>
      <c r="M979" s="29"/>
      <c r="N979" s="43" t="s">
        <v>688</v>
      </c>
      <c r="O979" s="399"/>
      <c r="P979" s="31">
        <f t="shared" si="11"/>
        <v>-268.32000000029802</v>
      </c>
      <c r="Q979" s="31">
        <f>SUBTOTAL(9,$F$2:F979)</f>
        <v>618293.60000000033</v>
      </c>
      <c r="R979" s="31">
        <f>SUBTOTAL(9,$G$2:G979)</f>
        <v>618025.28</v>
      </c>
    </row>
    <row r="980" spans="1:19" ht="15.75" customHeight="1">
      <c r="A980" s="44">
        <v>277</v>
      </c>
      <c r="B980" s="28">
        <v>46055</v>
      </c>
      <c r="C980" s="52" t="s">
        <v>7071</v>
      </c>
      <c r="D980" s="52"/>
      <c r="E980" s="29"/>
      <c r="F980" s="35"/>
      <c r="G980" s="35"/>
      <c r="H980" s="30">
        <v>210.86</v>
      </c>
      <c r="I980" s="42"/>
      <c r="J980" s="147"/>
      <c r="K980" s="29" t="s">
        <v>4440</v>
      </c>
      <c r="L980" s="29"/>
      <c r="M980" s="29"/>
      <c r="N980" s="43" t="s">
        <v>688</v>
      </c>
      <c r="O980" s="399"/>
      <c r="P980" s="31">
        <f t="shared" si="11"/>
        <v>-268.32000000029802</v>
      </c>
      <c r="Q980" s="31">
        <f>SUBTOTAL(9,$F$2:F980)</f>
        <v>618293.60000000033</v>
      </c>
      <c r="R980" s="31">
        <f>SUBTOTAL(9,$G$2:G980)</f>
        <v>618025.28</v>
      </c>
    </row>
    <row r="981" spans="1:19" ht="15.75" customHeight="1">
      <c r="A981" s="44">
        <v>277</v>
      </c>
      <c r="B981" s="28">
        <v>46057</v>
      </c>
      <c r="C981" s="52" t="s">
        <v>7139</v>
      </c>
      <c r="D981" s="52"/>
      <c r="E981" s="29"/>
      <c r="F981" s="35">
        <v>1118.9100000000001</v>
      </c>
      <c r="G981" s="35"/>
      <c r="H981" s="30"/>
      <c r="I981" s="42" t="s">
        <v>89</v>
      </c>
      <c r="J981" s="147"/>
      <c r="K981" s="29" t="s">
        <v>6914</v>
      </c>
      <c r="L981" s="29">
        <v>460203674</v>
      </c>
      <c r="M981" s="29"/>
      <c r="N981" s="43" t="s">
        <v>688</v>
      </c>
      <c r="O981" s="399"/>
      <c r="P981" s="31">
        <f t="shared" si="11"/>
        <v>-1387.2300000003306</v>
      </c>
      <c r="Q981" s="31">
        <f>SUBTOTAL(9,$F$2:F981)</f>
        <v>619412.51000000036</v>
      </c>
      <c r="R981" s="31">
        <f>SUBTOTAL(9,$G$2:G981)</f>
        <v>618025.28</v>
      </c>
    </row>
    <row r="982" spans="1:19" ht="15.75" customHeight="1">
      <c r="A982" s="44">
        <v>277</v>
      </c>
      <c r="B982" s="28">
        <v>46061</v>
      </c>
      <c r="C982" s="52" t="s">
        <v>7117</v>
      </c>
      <c r="D982" s="52"/>
      <c r="E982" s="29"/>
      <c r="F982" s="35"/>
      <c r="G982" s="35"/>
      <c r="H982" s="30">
        <v>240.77</v>
      </c>
      <c r="I982" s="42"/>
      <c r="J982" s="147"/>
      <c r="K982" s="29" t="s">
        <v>4440</v>
      </c>
      <c r="L982" s="29"/>
      <c r="M982" s="29"/>
      <c r="N982" s="43" t="s">
        <v>688</v>
      </c>
      <c r="O982" s="399"/>
      <c r="P982" s="31">
        <f t="shared" si="11"/>
        <v>-1387.2300000003306</v>
      </c>
      <c r="Q982" s="31">
        <f>SUBTOTAL(9,$F$2:F982)</f>
        <v>619412.51000000036</v>
      </c>
      <c r="R982" s="31">
        <f>SUBTOTAL(9,$G$2:G982)</f>
        <v>618025.28</v>
      </c>
    </row>
    <row r="983" spans="1:19" ht="15.75" customHeight="1">
      <c r="A983" s="44">
        <v>277</v>
      </c>
      <c r="B983" s="28">
        <v>46077</v>
      </c>
      <c r="C983" s="52" t="s">
        <v>962</v>
      </c>
      <c r="D983" s="52"/>
      <c r="E983" s="29"/>
      <c r="F983" s="35"/>
      <c r="G983" s="35">
        <v>5000</v>
      </c>
      <c r="H983" s="30"/>
      <c r="I983" s="42"/>
      <c r="J983" s="147"/>
      <c r="K983" s="29" t="s">
        <v>7072</v>
      </c>
      <c r="L983" s="29"/>
      <c r="M983" s="29"/>
      <c r="N983" s="43" t="s">
        <v>688</v>
      </c>
      <c r="O983" s="399"/>
      <c r="P983" s="31">
        <f t="shared" si="11"/>
        <v>3612.7699999996694</v>
      </c>
      <c r="Q983" s="31">
        <f>SUBTOTAL(9,$F$2:F983)</f>
        <v>619412.51000000036</v>
      </c>
      <c r="R983" s="31">
        <f>SUBTOTAL(9,$G$2:G983)</f>
        <v>623025.28</v>
      </c>
    </row>
    <row r="984" spans="1:19" ht="15.75" customHeight="1">
      <c r="A984" s="44">
        <v>277</v>
      </c>
      <c r="B984" s="28">
        <v>46078</v>
      </c>
      <c r="C984" s="52" t="s">
        <v>7074</v>
      </c>
      <c r="D984" s="52"/>
      <c r="E984" s="29"/>
      <c r="F984" s="35">
        <v>1132.8</v>
      </c>
      <c r="G984" s="35"/>
      <c r="H984" s="30"/>
      <c r="I984" s="42"/>
      <c r="J984" s="147"/>
      <c r="K984" s="29" t="s">
        <v>697</v>
      </c>
      <c r="L984" s="29">
        <v>837</v>
      </c>
      <c r="M984" s="29"/>
      <c r="N984" s="43" t="s">
        <v>688</v>
      </c>
      <c r="O984" s="399"/>
      <c r="P984" s="31">
        <f t="shared" si="11"/>
        <v>2479.9699999996228</v>
      </c>
      <c r="Q984" s="31">
        <f>SUBTOTAL(9,$F$2:F984)</f>
        <v>620545.31000000041</v>
      </c>
      <c r="R984" s="31">
        <f>SUBTOTAL(9,$G$2:G984)</f>
        <v>623025.28</v>
      </c>
    </row>
    <row r="985" spans="1:19" ht="15.75" customHeight="1">
      <c r="A985" s="44">
        <v>277</v>
      </c>
      <c r="B985" s="28">
        <v>46079</v>
      </c>
      <c r="C985" s="52" t="s">
        <v>7082</v>
      </c>
      <c r="D985" s="52"/>
      <c r="E985" s="29"/>
      <c r="F985" s="35">
        <v>241.41</v>
      </c>
      <c r="G985" s="35"/>
      <c r="H985" s="30"/>
      <c r="I985" s="42" t="s">
        <v>89</v>
      </c>
      <c r="J985" s="147"/>
      <c r="K985" s="29" t="s">
        <v>4927</v>
      </c>
      <c r="L985" s="29">
        <v>597007</v>
      </c>
      <c r="M985" s="29"/>
      <c r="N985" s="43" t="s">
        <v>688</v>
      </c>
      <c r="O985" s="399"/>
      <c r="P985" s="31">
        <f t="shared" si="11"/>
        <v>2238.5599999995902</v>
      </c>
      <c r="Q985" s="31">
        <f>SUBTOTAL(9,$F$2:F985)</f>
        <v>620786.72000000044</v>
      </c>
      <c r="R985" s="31">
        <f>SUBTOTAL(9,$G$2:G985)</f>
        <v>623025.28</v>
      </c>
    </row>
    <row r="986" spans="1:19" ht="15.75" customHeight="1">
      <c r="A986" s="44">
        <v>277</v>
      </c>
      <c r="B986" s="28">
        <v>46082</v>
      </c>
      <c r="C986" s="52" t="s">
        <v>7275</v>
      </c>
      <c r="D986" s="52"/>
      <c r="E986" s="29"/>
      <c r="F986" s="35"/>
      <c r="G986" s="35"/>
      <c r="H986" s="30">
        <v>70.489999999999995</v>
      </c>
      <c r="I986" s="42"/>
      <c r="J986" s="147"/>
      <c r="K986" s="29" t="s">
        <v>950</v>
      </c>
      <c r="L986" s="29"/>
      <c r="M986" s="29"/>
      <c r="N986" s="29"/>
      <c r="O986" s="399"/>
      <c r="P986" s="31">
        <f t="shared" si="11"/>
        <v>2238.5599999995902</v>
      </c>
      <c r="Q986" s="31">
        <f>SUBTOTAL(9,$F$2:F986)</f>
        <v>620786.72000000044</v>
      </c>
      <c r="R986" s="31">
        <f>SUBTOTAL(9,$G$2:G986)</f>
        <v>623025.28</v>
      </c>
      <c r="S986" s="641"/>
    </row>
    <row r="987" spans="1:19" ht="15.75" customHeight="1">
      <c r="A987" s="44">
        <v>277</v>
      </c>
      <c r="B987" s="28">
        <v>46090</v>
      </c>
      <c r="C987" s="52" t="s">
        <v>7250</v>
      </c>
      <c r="D987" s="52"/>
      <c r="E987" s="29"/>
      <c r="F987" s="35"/>
      <c r="G987" s="35"/>
      <c r="H987" s="30">
        <v>240.77</v>
      </c>
      <c r="I987" s="42"/>
      <c r="J987" s="147"/>
      <c r="K987" s="29" t="s">
        <v>968</v>
      </c>
      <c r="L987" s="29">
        <v>202604</v>
      </c>
      <c r="M987" s="29"/>
      <c r="N987" s="43" t="s">
        <v>688</v>
      </c>
      <c r="O987" s="399"/>
      <c r="P987" s="31">
        <f t="shared" si="11"/>
        <v>2238.5599999995902</v>
      </c>
      <c r="Q987" s="31">
        <f>SUBTOTAL(9,$F$2:F987)</f>
        <v>620786.72000000044</v>
      </c>
      <c r="R987" s="31">
        <f>SUBTOTAL(9,$G$2:G987)</f>
        <v>623025.28</v>
      </c>
    </row>
    <row r="988" spans="1:19" ht="15.75" customHeight="1">
      <c r="A988" s="44">
        <v>277</v>
      </c>
      <c r="B988" s="28">
        <v>46104</v>
      </c>
      <c r="C988" s="52" t="s">
        <v>7122</v>
      </c>
      <c r="D988" s="52"/>
      <c r="E988" s="29"/>
      <c r="F988" s="35">
        <v>295</v>
      </c>
      <c r="G988" s="35"/>
      <c r="H988" s="30"/>
      <c r="I988" s="42"/>
      <c r="J988" s="147"/>
      <c r="K988" s="29" t="s">
        <v>7123</v>
      </c>
      <c r="L988" s="29">
        <v>2000023</v>
      </c>
      <c r="M988" s="29"/>
      <c r="N988" s="43" t="s">
        <v>688</v>
      </c>
      <c r="O988" s="399"/>
      <c r="P988" s="31">
        <f t="shared" si="11"/>
        <v>1943.5599999995902</v>
      </c>
      <c r="Q988" s="31">
        <f>SUBTOTAL(9,$F$2:F988)</f>
        <v>621081.72000000044</v>
      </c>
      <c r="R988" s="31">
        <f>SUBTOTAL(9,$G$2:G988)</f>
        <v>623025.28</v>
      </c>
    </row>
    <row r="989" spans="1:19" ht="15.75" customHeight="1">
      <c r="A989" s="44">
        <v>277</v>
      </c>
      <c r="B989" s="28">
        <v>46111</v>
      </c>
      <c r="C989" s="52" t="s">
        <v>7152</v>
      </c>
      <c r="D989" s="52"/>
      <c r="E989" s="29"/>
      <c r="F989" s="35">
        <v>241.87</v>
      </c>
      <c r="G989" s="35"/>
      <c r="H989" s="30"/>
      <c r="I989" s="42"/>
      <c r="J989" s="147"/>
      <c r="K989" s="29" t="s">
        <v>985</v>
      </c>
      <c r="L989" s="29">
        <v>599059</v>
      </c>
      <c r="M989" s="29"/>
      <c r="N989" s="43" t="s">
        <v>688</v>
      </c>
      <c r="O989" s="399"/>
      <c r="P989" s="31">
        <f t="shared" si="11"/>
        <v>1701.6899999995949</v>
      </c>
      <c r="Q989" s="31">
        <f>SUBTOTAL(9,$F$2:F989)</f>
        <v>621323.59000000043</v>
      </c>
      <c r="R989" s="31">
        <f>SUBTOTAL(9,$G$2:G989)</f>
        <v>623025.28</v>
      </c>
    </row>
    <row r="990" spans="1:19" ht="15.75" customHeight="1">
      <c r="A990" s="44">
        <v>277</v>
      </c>
      <c r="B990" s="28">
        <v>46121</v>
      </c>
      <c r="C990" s="52" t="s">
        <v>7249</v>
      </c>
      <c r="D990" s="52"/>
      <c r="E990" s="29"/>
      <c r="F990" s="35"/>
      <c r="G990" s="35"/>
      <c r="H990" s="30">
        <v>240.77</v>
      </c>
      <c r="I990" s="42"/>
      <c r="J990" s="147"/>
      <c r="K990" s="29" t="s">
        <v>4440</v>
      </c>
      <c r="L990" s="29">
        <v>202605</v>
      </c>
      <c r="M990" s="29"/>
      <c r="N990" s="43" t="s">
        <v>688</v>
      </c>
      <c r="O990" s="399"/>
      <c r="P990" s="31">
        <f t="shared" si="11"/>
        <v>1701.6899999995949</v>
      </c>
      <c r="Q990" s="31">
        <f>SUBTOTAL(9,$F$2:F990)</f>
        <v>621323.59000000043</v>
      </c>
      <c r="R990" s="31">
        <f>SUBTOTAL(9,$G$2:G990)</f>
        <v>623025.28</v>
      </c>
    </row>
    <row r="991" spans="1:19" ht="15.75" customHeight="1">
      <c r="A991" s="44">
        <v>277</v>
      </c>
      <c r="B991" s="28">
        <v>46125</v>
      </c>
      <c r="C991" s="52" t="s">
        <v>7208</v>
      </c>
      <c r="D991" s="52"/>
      <c r="E991" s="29"/>
      <c r="F991" s="35">
        <v>1006.17</v>
      </c>
      <c r="G991" s="35"/>
      <c r="H991" s="30"/>
      <c r="I991" s="42" t="s">
        <v>7184</v>
      </c>
      <c r="J991" s="147"/>
      <c r="K991" s="29" t="s">
        <v>2657</v>
      </c>
      <c r="L991" s="29">
        <v>460572665</v>
      </c>
      <c r="M991" s="29"/>
      <c r="N991" s="43" t="s">
        <v>688</v>
      </c>
      <c r="O991" s="399"/>
      <c r="P991" s="31">
        <f t="shared" si="11"/>
        <v>695.51999999955297</v>
      </c>
      <c r="Q991" s="31">
        <f>SUBTOTAL(9,$F$2:F991)</f>
        <v>622329.76000000047</v>
      </c>
      <c r="R991" s="31">
        <f>SUBTOTAL(9,$G$2:G991)</f>
        <v>623025.28</v>
      </c>
    </row>
    <row r="992" spans="1:19" ht="15.75" customHeight="1">
      <c r="A992" s="644">
        <v>277</v>
      </c>
      <c r="B992" s="28">
        <v>46142</v>
      </c>
      <c r="C992" s="52" t="s">
        <v>7188</v>
      </c>
      <c r="D992" s="52"/>
      <c r="E992" s="29"/>
      <c r="F992" s="35">
        <v>242.81</v>
      </c>
      <c r="G992" s="35"/>
      <c r="H992" s="30"/>
      <c r="I992" s="42" t="s">
        <v>7184</v>
      </c>
      <c r="J992" s="147"/>
      <c r="K992" s="29" t="s">
        <v>985</v>
      </c>
      <c r="L992" s="29">
        <v>601102</v>
      </c>
      <c r="M992" s="29"/>
      <c r="N992" s="43" t="s">
        <v>688</v>
      </c>
      <c r="O992" s="399">
        <v>46154</v>
      </c>
      <c r="P992" s="31">
        <f t="shared" si="11"/>
        <v>452.70999999949709</v>
      </c>
      <c r="Q992" s="31">
        <f>SUBTOTAL(9,$F$2:F992)</f>
        <v>622572.57000000053</v>
      </c>
      <c r="R992" s="31">
        <f>SUBTOTAL(9,$G$2:G992)</f>
        <v>623025.28</v>
      </c>
    </row>
    <row r="993" spans="1:18" ht="15.75" customHeight="1">
      <c r="A993" s="44">
        <v>277</v>
      </c>
      <c r="B993" s="28">
        <v>46156</v>
      </c>
      <c r="C993" s="52" t="s">
        <v>962</v>
      </c>
      <c r="D993" s="52"/>
      <c r="E993" s="29"/>
      <c r="F993" s="35"/>
      <c r="G993" s="35">
        <v>7000</v>
      </c>
      <c r="H993" s="30"/>
      <c r="I993" s="42"/>
      <c r="J993" s="147"/>
      <c r="K993" s="29" t="s">
        <v>7251</v>
      </c>
      <c r="L993" s="29" t="s">
        <v>7252</v>
      </c>
      <c r="M993" s="29"/>
      <c r="N993" s="29"/>
      <c r="O993" s="148"/>
      <c r="P993" s="31">
        <f t="shared" si="11"/>
        <v>7452.7099999994971</v>
      </c>
      <c r="Q993" s="31">
        <f>SUBTOTAL(9,$F$2:F993)</f>
        <v>622572.57000000053</v>
      </c>
      <c r="R993" s="31">
        <f>SUBTOTAL(9,$G$2:G993)</f>
        <v>630025.28</v>
      </c>
    </row>
    <row r="994" spans="1:18" ht="15.75" customHeight="1">
      <c r="A994" s="44">
        <v>277</v>
      </c>
      <c r="B994" s="28">
        <v>46161</v>
      </c>
      <c r="C994" s="52" t="s">
        <v>7257</v>
      </c>
      <c r="D994" s="52"/>
      <c r="E994" s="29"/>
      <c r="F994" s="35">
        <v>156.80000000000001</v>
      </c>
      <c r="G994" s="35"/>
      <c r="H994" s="30"/>
      <c r="I994" s="42" t="s">
        <v>7259</v>
      </c>
      <c r="J994" s="147"/>
      <c r="K994" s="29" t="s">
        <v>7258</v>
      </c>
      <c r="L994" s="29">
        <v>7041</v>
      </c>
      <c r="M994" s="29"/>
      <c r="N994" s="29"/>
      <c r="O994" s="148"/>
      <c r="P994" s="31">
        <f t="shared" si="11"/>
        <v>7295.9099999994505</v>
      </c>
      <c r="Q994" s="31">
        <f>SUBTOTAL(9,$F$2:F994)</f>
        <v>622729.37000000058</v>
      </c>
      <c r="R994" s="31">
        <f>SUBTOTAL(9,$G$2:G994)</f>
        <v>630025.28</v>
      </c>
    </row>
    <row r="995" spans="1:18" ht="15.75" customHeight="1">
      <c r="A995" s="44">
        <v>277</v>
      </c>
      <c r="B995" s="28">
        <v>46161</v>
      </c>
      <c r="C995" s="52" t="s">
        <v>7257</v>
      </c>
      <c r="D995" s="52"/>
      <c r="E995" s="29"/>
      <c r="F995" s="35">
        <v>46.6</v>
      </c>
      <c r="G995" s="35"/>
      <c r="H995" s="30"/>
      <c r="I995" s="42" t="s">
        <v>7259</v>
      </c>
      <c r="J995" s="147"/>
      <c r="K995" s="29" t="s">
        <v>7258</v>
      </c>
      <c r="L995" s="29">
        <v>7575</v>
      </c>
      <c r="M995" s="29"/>
      <c r="N995" s="29"/>
      <c r="O995" s="148"/>
      <c r="P995" s="31">
        <f t="shared" si="11"/>
        <v>7249.3099999994738</v>
      </c>
      <c r="Q995" s="31">
        <f>SUBTOTAL(9,$F$2:F995)</f>
        <v>622775.97000000055</v>
      </c>
      <c r="R995" s="31">
        <f>SUBTOTAL(9,$G$2:G995)</f>
        <v>630025.28</v>
      </c>
    </row>
    <row r="996" spans="1:18" ht="15.75" customHeight="1">
      <c r="A996" s="44">
        <v>277</v>
      </c>
      <c r="B996" s="28">
        <v>46162</v>
      </c>
      <c r="C996" s="52" t="s">
        <v>7280</v>
      </c>
      <c r="D996" s="52"/>
      <c r="E996" s="29"/>
      <c r="F996" s="35">
        <v>1911.6</v>
      </c>
      <c r="G996" s="35"/>
      <c r="H996" s="30"/>
      <c r="I996" s="42" t="s">
        <v>91</v>
      </c>
      <c r="J996" s="147"/>
      <c r="K996" s="29" t="s">
        <v>697</v>
      </c>
      <c r="L996" s="29">
        <v>883</v>
      </c>
      <c r="M996" s="29"/>
      <c r="N996" s="29"/>
      <c r="O996" s="148"/>
      <c r="P996" s="31">
        <f t="shared" si="11"/>
        <v>5337.7099999994971</v>
      </c>
      <c r="Q996" s="31">
        <f>SUBTOTAL(9,$F$2:F996)</f>
        <v>624687.57000000053</v>
      </c>
      <c r="R996" s="31">
        <f>SUBTOTAL(9,$G$2:G996)</f>
        <v>630025.28</v>
      </c>
    </row>
    <row r="997" spans="1:18" ht="15.75" customHeight="1">
      <c r="A997" s="350">
        <v>277</v>
      </c>
      <c r="B997" s="28">
        <v>46162</v>
      </c>
      <c r="C997" s="52" t="s">
        <v>7281</v>
      </c>
      <c r="F997" s="35">
        <v>2600</v>
      </c>
      <c r="G997" s="35"/>
      <c r="H997" s="30"/>
      <c r="I997" s="42" t="s">
        <v>91</v>
      </c>
      <c r="J997" s="147"/>
      <c r="K997" s="29" t="s">
        <v>7282</v>
      </c>
      <c r="L997" s="29">
        <v>3074</v>
      </c>
      <c r="O997" s="115"/>
      <c r="P997" s="31">
        <f t="shared" si="11"/>
        <v>2737.7099999994971</v>
      </c>
      <c r="Q997" s="31">
        <f>SUBTOTAL(9,$F$2:F997)</f>
        <v>627287.57000000053</v>
      </c>
      <c r="R997" s="31">
        <f>SUBTOTAL(9,$G$2:G997)</f>
        <v>630025.28</v>
      </c>
    </row>
    <row r="998" spans="1:18" ht="15.75" customHeight="1">
      <c r="A998" s="350">
        <v>277</v>
      </c>
      <c r="B998" s="28">
        <v>46173</v>
      </c>
      <c r="C998" s="52" t="s">
        <v>698</v>
      </c>
      <c r="F998" s="14">
        <v>650</v>
      </c>
      <c r="G998" s="14"/>
      <c r="H998" s="30"/>
      <c r="I998" s="42"/>
      <c r="J998" s="147"/>
      <c r="K998" s="29" t="s">
        <v>2098</v>
      </c>
      <c r="L998" s="29">
        <v>1462</v>
      </c>
      <c r="O998" s="115"/>
      <c r="P998" s="31">
        <f t="shared" ref="P998:P1000" si="12">R998-Q998</f>
        <v>2087.7099999994971</v>
      </c>
      <c r="Q998" s="31">
        <f>SUBTOTAL(9,$F$2:F998)</f>
        <v>627937.57000000053</v>
      </c>
      <c r="R998" s="31">
        <f>SUBTOTAL(9,$G$2:G998)</f>
        <v>630025.28</v>
      </c>
    </row>
    <row r="999" spans="1:18" ht="15.75" customHeight="1">
      <c r="A999" s="350">
        <v>277</v>
      </c>
      <c r="B999" s="28">
        <v>46173</v>
      </c>
      <c r="C999" s="52" t="s">
        <v>7322</v>
      </c>
      <c r="F999" s="14">
        <v>245.62</v>
      </c>
      <c r="G999" s="14"/>
      <c r="H999" s="32"/>
      <c r="I999" s="13" t="s">
        <v>89</v>
      </c>
      <c r="K999" s="29" t="s">
        <v>985</v>
      </c>
      <c r="L999" s="29">
        <v>603135</v>
      </c>
      <c r="O999" s="115"/>
      <c r="P999" s="31">
        <f t="shared" si="12"/>
        <v>1842.0899999995017</v>
      </c>
      <c r="Q999" s="31">
        <f>SUBTOTAL(9,$F$2:F999)</f>
        <v>628183.19000000053</v>
      </c>
      <c r="R999" s="31">
        <f>SUBTOTAL(9,$G$2:G999)</f>
        <v>630025.28</v>
      </c>
    </row>
    <row r="1000" spans="1:18" ht="15.75" customHeight="1">
      <c r="A1000" s="350">
        <v>277</v>
      </c>
      <c r="B1000" s="28">
        <v>46183</v>
      </c>
      <c r="C1000" s="652" t="s">
        <v>7324</v>
      </c>
      <c r="F1000" s="14">
        <v>2249</v>
      </c>
      <c r="G1000" s="14"/>
      <c r="H1000" s="32"/>
      <c r="I1000" s="13"/>
      <c r="K1000" s="29" t="s">
        <v>1453</v>
      </c>
      <c r="O1000" s="115"/>
      <c r="P1000" s="31">
        <f t="shared" si="12"/>
        <v>-406.91000000049826</v>
      </c>
      <c r="Q1000" s="31">
        <f>SUBTOTAL(9,$F$2:F1000)</f>
        <v>630432.19000000053</v>
      </c>
      <c r="R1000" s="31">
        <f>SUBTOTAL(9,$G$2:G1000)</f>
        <v>630025.28</v>
      </c>
    </row>
    <row r="1001" spans="1:18" ht="15" customHeight="1">
      <c r="A1001" s="350">
        <v>277</v>
      </c>
      <c r="B1001" s="28">
        <v>46184</v>
      </c>
      <c r="C1001" s="52" t="s">
        <v>7325</v>
      </c>
      <c r="F1001" s="14">
        <v>531</v>
      </c>
      <c r="I1001" s="42" t="s">
        <v>91</v>
      </c>
      <c r="K1001" s="29" t="s">
        <v>697</v>
      </c>
      <c r="L1001" s="29">
        <v>922</v>
      </c>
      <c r="O1001" s="656">
        <v>46203</v>
      </c>
      <c r="P1001" s="31">
        <f t="shared" ref="P1001" si="13">R1001-Q1001</f>
        <v>-937.91000000049826</v>
      </c>
      <c r="Q1001" s="31">
        <f>SUBTOTAL(9,$F$2:F1001)</f>
        <v>630963.19000000053</v>
      </c>
      <c r="R1001" s="31">
        <f>SUBTOTAL(9,$G$2:G1001)</f>
        <v>630025.28</v>
      </c>
    </row>
    <row r="1002" spans="1:18" ht="15" customHeight="1">
      <c r="A1002" s="350">
        <v>277</v>
      </c>
      <c r="B1002" s="28">
        <v>46203</v>
      </c>
      <c r="C1002" s="52" t="s">
        <v>7336</v>
      </c>
      <c r="F1002" s="14">
        <v>244.92</v>
      </c>
      <c r="I1002" s="42" t="s">
        <v>91</v>
      </c>
      <c r="K1002" s="29" t="s">
        <v>4927</v>
      </c>
      <c r="L1002" s="29">
        <v>605162</v>
      </c>
      <c r="P1002" s="31">
        <f t="shared" ref="P1002" si="14">R1002-Q1002</f>
        <v>-1182.8300000005402</v>
      </c>
      <c r="Q1002" s="31">
        <f>SUBTOTAL(9,$F$2:F1002)</f>
        <v>631208.11000000057</v>
      </c>
      <c r="R1002" s="31">
        <f>SUBTOTAL(9,$G$2:G1002)</f>
        <v>630025.28</v>
      </c>
    </row>
    <row r="1003" spans="1:18" ht="15" customHeight="1">
      <c r="A1003" s="350">
        <v>277</v>
      </c>
      <c r="B1003" s="28">
        <v>46183</v>
      </c>
      <c r="C1003" s="52" t="s">
        <v>7257</v>
      </c>
      <c r="F1003" s="14">
        <v>23.9</v>
      </c>
      <c r="I1003" s="42" t="s">
        <v>89</v>
      </c>
      <c r="K1003" s="29" t="s">
        <v>7258</v>
      </c>
      <c r="L1003" s="29">
        <v>1459</v>
      </c>
      <c r="P1003" s="31">
        <f t="shared" ref="P1003" si="15">R1003-Q1003</f>
        <v>-1206.7300000005635</v>
      </c>
      <c r="Q1003" s="31">
        <f>SUBTOTAL(9,$F$2:F1003)</f>
        <v>631232.01000000059</v>
      </c>
      <c r="R1003" s="31">
        <f>SUBTOTAL(9,$G$2:G1003)</f>
        <v>630025.28</v>
      </c>
    </row>
    <row r="1004" spans="1:18" ht="15" customHeight="1">
      <c r="A1004" s="350">
        <v>277</v>
      </c>
      <c r="B1004" s="28">
        <v>46203</v>
      </c>
      <c r="C1004" s="52" t="s">
        <v>7257</v>
      </c>
      <c r="F1004" s="14">
        <v>48.8</v>
      </c>
      <c r="I1004" s="42" t="s">
        <v>89</v>
      </c>
      <c r="K1004" s="29" t="s">
        <v>7258</v>
      </c>
      <c r="L1004" s="29">
        <v>4840</v>
      </c>
      <c r="P1004" s="31">
        <f t="shared" ref="P1004" si="16">R1004-Q1004</f>
        <v>-1255.53000000061</v>
      </c>
      <c r="Q1004" s="31">
        <f>SUBTOTAL(9,$F$2:F1004)</f>
        <v>631280.81000000064</v>
      </c>
      <c r="R1004" s="31">
        <f>SUBTOTAL(9,$G$2:G1004)</f>
        <v>630025.28</v>
      </c>
    </row>
    <row r="1005" spans="1:18" ht="15" customHeight="1">
      <c r="A1005" s="350">
        <v>277</v>
      </c>
      <c r="B1005" s="28">
        <v>46206</v>
      </c>
      <c r="C1005" s="52" t="s">
        <v>962</v>
      </c>
      <c r="G1005">
        <v>7000</v>
      </c>
      <c r="I1005" s="42" t="s">
        <v>91</v>
      </c>
      <c r="K1005" s="29" t="s">
        <v>7371</v>
      </c>
      <c r="L1005" s="29">
        <v>130373</v>
      </c>
      <c r="P1005" s="31">
        <f t="shared" ref="P1005" si="17">R1005-Q1005</f>
        <v>5744.46999999939</v>
      </c>
      <c r="Q1005" s="31">
        <f>SUBTOTAL(9,$F$2:F1005)</f>
        <v>631280.81000000064</v>
      </c>
      <c r="R1005" s="31">
        <f>SUBTOTAL(9,$G$2:G1005)</f>
        <v>637025.28000000003</v>
      </c>
    </row>
    <row r="1006" spans="1:18" ht="15" customHeight="1">
      <c r="A1006" s="350">
        <v>277</v>
      </c>
      <c r="B1006" s="28">
        <v>46211</v>
      </c>
      <c r="C1006" s="52" t="s">
        <v>7370</v>
      </c>
      <c r="F1006" s="14">
        <v>1200</v>
      </c>
      <c r="I1006" s="42" t="s">
        <v>91</v>
      </c>
      <c r="K1006" s="29" t="s">
        <v>6031</v>
      </c>
      <c r="L1006" s="29">
        <v>9</v>
      </c>
      <c r="P1006" s="31">
        <f t="shared" ref="P1006" si="18">R1006-Q1006</f>
        <v>4544.46999999939</v>
      </c>
      <c r="Q1006" s="31">
        <f>SUBTOTAL(9,$F$2:F1006)</f>
        <v>632480.81000000064</v>
      </c>
      <c r="R1006" s="31">
        <f>SUBTOTAL(9,$G$2:G1006)</f>
        <v>637025.28000000003</v>
      </c>
    </row>
    <row r="1007" spans="1:18" ht="15" customHeight="1">
      <c r="A1007" s="350">
        <v>277</v>
      </c>
      <c r="B1007" s="28">
        <v>46211</v>
      </c>
      <c r="C1007" s="52" t="s">
        <v>5648</v>
      </c>
      <c r="F1007" s="14">
        <v>600</v>
      </c>
      <c r="I1007" s="42" t="s">
        <v>91</v>
      </c>
      <c r="K1007" s="29" t="s">
        <v>1152</v>
      </c>
      <c r="L1007" s="29">
        <v>40203</v>
      </c>
      <c r="P1007" s="31">
        <f t="shared" ref="P1007" si="19">R1007-Q1007</f>
        <v>3944.46999999939</v>
      </c>
      <c r="Q1007" s="31">
        <f>SUBTOTAL(9,$F$2:F1007)</f>
        <v>633080.81000000064</v>
      </c>
      <c r="R1007" s="31">
        <f>SUBTOTAL(9,$G$2:G1007)</f>
        <v>637025.28000000003</v>
      </c>
    </row>
    <row r="1008" spans="1:18" ht="15" customHeight="1">
      <c r="A1008" s="350">
        <v>277</v>
      </c>
      <c r="B1008" s="28">
        <v>46211</v>
      </c>
      <c r="C1008" t="s">
        <v>7373</v>
      </c>
      <c r="D1008" t="s">
        <v>6112</v>
      </c>
      <c r="F1008" s="14">
        <v>984.44</v>
      </c>
      <c r="K1008" s="29" t="s">
        <v>6031</v>
      </c>
      <c r="P1008" s="31">
        <f t="shared" ref="P1008" si="20">R1008-Q1008</f>
        <v>2960.0299999994459</v>
      </c>
      <c r="Q1008" s="31">
        <f>SUBTOTAL(9,$F$2:F1008)</f>
        <v>634065.25000000058</v>
      </c>
      <c r="R1008" s="31">
        <f>SUBTOTAL(9,$G$2:G1008)</f>
        <v>637025.28000000003</v>
      </c>
    </row>
    <row r="1009" spans="1:18" ht="15" customHeight="1">
      <c r="A1009" s="350">
        <v>277</v>
      </c>
      <c r="B1009" s="28">
        <v>46211</v>
      </c>
      <c r="C1009" s="52" t="s">
        <v>7374</v>
      </c>
      <c r="D1009" t="s">
        <v>7375</v>
      </c>
      <c r="F1009" s="14">
        <v>950</v>
      </c>
      <c r="I1009" s="42" t="s">
        <v>91</v>
      </c>
      <c r="K1009" s="29" t="s">
        <v>7347</v>
      </c>
      <c r="L1009" s="482"/>
      <c r="P1009" s="31">
        <f t="shared" ref="P1009" si="21">R1009-Q1009</f>
        <v>2010.0299999994459</v>
      </c>
      <c r="Q1009" s="31">
        <f>SUBTOTAL(9,$F$2:F1009)</f>
        <v>635015.25000000058</v>
      </c>
      <c r="R1009" s="31">
        <f>SUBTOTAL(9,$G$2:G1009)</f>
        <v>637025.28000000003</v>
      </c>
    </row>
    <row r="1010" spans="1:18" ht="15" customHeight="1">
      <c r="A1010" s="350">
        <v>277</v>
      </c>
      <c r="B1010" s="28">
        <v>46203</v>
      </c>
      <c r="C1010" s="52" t="s">
        <v>7387</v>
      </c>
      <c r="F1010" s="14">
        <v>179.4</v>
      </c>
      <c r="I1010" s="42" t="s">
        <v>89</v>
      </c>
      <c r="K1010" s="29" t="s">
        <v>834</v>
      </c>
      <c r="L1010" s="29">
        <v>636</v>
      </c>
      <c r="P1010" s="31">
        <f t="shared" ref="P1010" si="22">R1010-Q1010</f>
        <v>1830.6299999994226</v>
      </c>
      <c r="Q1010" s="31">
        <f>SUBTOTAL(9,$F$2:F1010)</f>
        <v>635194.65000000061</v>
      </c>
      <c r="R1010" s="31">
        <f>SUBTOTAL(9,$G$2:G1010)</f>
        <v>637025.28000000003</v>
      </c>
    </row>
    <row r="1011" spans="1:18" ht="15" customHeight="1">
      <c r="A1011" s="350">
        <v>277</v>
      </c>
      <c r="B1011" s="28">
        <v>46212</v>
      </c>
      <c r="C1011" t="s">
        <v>7391</v>
      </c>
      <c r="F1011" s="14">
        <v>400</v>
      </c>
      <c r="I1011" s="42" t="s">
        <v>91</v>
      </c>
      <c r="K1011" s="29" t="s">
        <v>2098</v>
      </c>
      <c r="L1011" s="29">
        <v>1587</v>
      </c>
      <c r="P1011" s="31">
        <f t="shared" ref="P1011" si="23">R1011-Q1011</f>
        <v>1430.6299999994226</v>
      </c>
      <c r="Q1011" s="31">
        <f>SUBTOTAL(9,$F$2:F1011)</f>
        <v>635594.65000000061</v>
      </c>
      <c r="R1011" s="31">
        <f>SUBTOTAL(9,$G$2:G1011)</f>
        <v>637025.28000000003</v>
      </c>
    </row>
    <row r="1012" spans="1:18" ht="15" customHeight="1">
      <c r="B1012" s="28"/>
    </row>
    <row r="1013" spans="1:18" ht="15" customHeight="1">
      <c r="B1013" s="28"/>
    </row>
    <row r="1014" spans="1:18" ht="15" customHeight="1">
      <c r="B1014" s="28"/>
    </row>
    <row r="1015" spans="1:18" ht="15" customHeight="1">
      <c r="B1015" s="28"/>
    </row>
    <row r="1016" spans="1:18" ht="15" customHeight="1">
      <c r="B1016" s="28"/>
    </row>
    <row r="1017" spans="1:18" ht="15" customHeight="1">
      <c r="B1017" s="28"/>
    </row>
    <row r="1018" spans="1:18" ht="15" customHeight="1">
      <c r="B1018" s="28"/>
    </row>
    <row r="1019" spans="1:18" ht="15" customHeight="1">
      <c r="B1019" s="28"/>
    </row>
    <row r="1020" spans="1:18" ht="15" customHeight="1">
      <c r="B1020" s="28"/>
    </row>
    <row r="1021" spans="1:18" ht="15" customHeight="1">
      <c r="B1021" s="28"/>
    </row>
    <row r="1022" spans="1:18" ht="15" customHeight="1">
      <c r="B1022" s="28"/>
    </row>
    <row r="1023" spans="1:18" ht="15" customHeight="1">
      <c r="B1023" s="28"/>
    </row>
    <row r="1024" spans="1:18" ht="15" customHeight="1">
      <c r="B1024" s="28"/>
    </row>
    <row r="1025" spans="2:2" ht="15" customHeight="1">
      <c r="B1025" s="28"/>
    </row>
    <row r="1026" spans="2:2" ht="15" customHeight="1">
      <c r="B1026" s="28"/>
    </row>
    <row r="1027" spans="2:2" ht="15" customHeight="1">
      <c r="B1027" s="28"/>
    </row>
    <row r="1028" spans="2:2" ht="15" customHeight="1">
      <c r="B1028" s="28"/>
    </row>
    <row r="1029" spans="2:2" ht="15" customHeight="1">
      <c r="B1029" s="28"/>
    </row>
    <row r="1030" spans="2:2" ht="15" customHeight="1">
      <c r="B1030" s="28"/>
    </row>
    <row r="1031" spans="2:2" ht="15" customHeight="1">
      <c r="B1031" s="28"/>
    </row>
    <row r="1032" spans="2:2" ht="15" customHeight="1">
      <c r="B1032" s="28"/>
    </row>
    <row r="1033" spans="2:2" ht="15" customHeight="1">
      <c r="B1033" s="28"/>
    </row>
    <row r="1034" spans="2:2" ht="15" customHeight="1">
      <c r="B1034" s="28"/>
    </row>
    <row r="1035" spans="2:2" ht="15" customHeight="1">
      <c r="B1035" s="28"/>
    </row>
    <row r="1036" spans="2:2" ht="15" customHeight="1">
      <c r="B1036" s="28"/>
    </row>
    <row r="1037" spans="2:2" ht="15" customHeight="1">
      <c r="B1037" s="28"/>
    </row>
    <row r="1038" spans="2:2" ht="15" customHeight="1">
      <c r="B1038" s="28"/>
    </row>
    <row r="1039" spans="2:2" ht="15" customHeight="1">
      <c r="B1039" s="28"/>
    </row>
    <row r="1040" spans="2:2" ht="15" customHeight="1">
      <c r="B1040" s="28"/>
    </row>
    <row r="1041" spans="2:2" ht="15" customHeight="1">
      <c r="B1041" s="28"/>
    </row>
    <row r="1042" spans="2:2" ht="15" customHeight="1">
      <c r="B1042" s="28"/>
    </row>
    <row r="1043" spans="2:2" ht="15" customHeight="1">
      <c r="B1043" s="28"/>
    </row>
    <row r="1044" spans="2:2" ht="15" customHeight="1">
      <c r="B1044" s="28"/>
    </row>
    <row r="1045" spans="2:2" ht="15" customHeight="1">
      <c r="B1045" s="28"/>
    </row>
    <row r="1046" spans="2:2" ht="15" customHeight="1">
      <c r="B1046" s="28"/>
    </row>
    <row r="1047" spans="2:2" ht="15" customHeight="1">
      <c r="B1047" s="28"/>
    </row>
    <row r="1048" spans="2:2" ht="15" customHeight="1">
      <c r="B1048" s="28"/>
    </row>
    <row r="1049" spans="2:2" ht="15" customHeight="1">
      <c r="B1049" s="28"/>
    </row>
    <row r="1050" spans="2:2" ht="15" customHeight="1">
      <c r="B1050" s="28"/>
    </row>
    <row r="1051" spans="2:2" ht="15" customHeight="1">
      <c r="B1051" s="28"/>
    </row>
    <row r="1052" spans="2:2" ht="15" customHeight="1">
      <c r="B1052" s="28"/>
    </row>
    <row r="1053" spans="2:2" ht="15" customHeight="1">
      <c r="B1053" s="28"/>
    </row>
    <row r="1054" spans="2:2" ht="15" customHeight="1">
      <c r="B1054" s="28"/>
    </row>
  </sheetData>
  <autoFilter ref="A1:R991" xr:uid="{00000000-0009-0000-0000-000032000000}">
    <sortState xmlns:xlrd2="http://schemas.microsoft.com/office/spreadsheetml/2017/richdata2" ref="A2:R1000">
      <sortCondition ref="B1:B991"/>
    </sortState>
  </autoFilter>
  <phoneticPr fontId="103" type="noConversion"/>
  <conditionalFormatting sqref="D621">
    <cfRule type="notContainsBlanks" dxfId="11" priority="1">
      <formula>LEN(TRIM(D621))&gt;0</formula>
    </cfRule>
  </conditionalFormatting>
  <conditionalFormatting sqref="D803">
    <cfRule type="notContainsBlanks" dxfId="10" priority="2">
      <formula>LEN(TRIM(D803))&gt;0</formula>
    </cfRule>
  </conditionalFormatting>
  <conditionalFormatting sqref="P2:P813 P815:P1011">
    <cfRule type="expression" dxfId="9" priority="3" stopIfTrue="1">
      <formula>"&gt;0"</formula>
    </cfRule>
    <cfRule type="cellIs" dxfId="8" priority="4" operator="lessThan">
      <formula>0</formula>
    </cfRule>
  </conditionalFormatting>
  <pageMargins left="0.7" right="0.7" top="0.75" bottom="0.75" header="0" footer="0"/>
  <pageSetup paperSize="9" orientation="portrait" r:id="rId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3">
    <outlinePr summaryBelow="0" summaryRight="0"/>
  </sheetPr>
  <dimension ref="A1:M1000"/>
  <sheetViews>
    <sheetView workbookViewId="0"/>
  </sheetViews>
  <sheetFormatPr defaultColWidth="12.625" defaultRowHeight="15" customHeight="1"/>
  <cols>
    <col min="1" max="1" width="11.375" customWidth="1"/>
    <col min="2" max="2" width="16.375" customWidth="1"/>
    <col min="3" max="3" width="18.25" customWidth="1"/>
    <col min="4" max="4" width="15.375" customWidth="1"/>
    <col min="5" max="5" width="16.75" customWidth="1"/>
    <col min="6" max="6" width="16.875" customWidth="1"/>
    <col min="7" max="7" width="23.75" customWidth="1"/>
    <col min="8" max="8" width="8.875" customWidth="1"/>
    <col min="9" max="9" width="12.125" customWidth="1"/>
    <col min="10" max="13" width="8.875" customWidth="1"/>
  </cols>
  <sheetData>
    <row r="1" spans="1:13" ht="14.25" customHeight="1">
      <c r="A1" s="1" t="s">
        <v>59</v>
      </c>
      <c r="B1" s="1" t="s">
        <v>1855</v>
      </c>
      <c r="C1" s="1" t="s">
        <v>1</v>
      </c>
      <c r="D1" s="1" t="s">
        <v>65</v>
      </c>
      <c r="E1" s="1" t="s">
        <v>1856</v>
      </c>
      <c r="F1" s="1" t="s">
        <v>1857</v>
      </c>
      <c r="G1" s="1" t="s">
        <v>1858</v>
      </c>
      <c r="H1" s="1" t="s">
        <v>1860</v>
      </c>
      <c r="I1" s="1" t="s">
        <v>4996</v>
      </c>
      <c r="J1" s="1" t="s">
        <v>1861</v>
      </c>
      <c r="L1" s="1" t="s">
        <v>4997</v>
      </c>
      <c r="M1" s="1" t="s">
        <v>570</v>
      </c>
    </row>
    <row r="2" spans="1:13" ht="14.25" customHeight="1">
      <c r="A2" s="1" t="s">
        <v>3621</v>
      </c>
      <c r="B2" s="1" t="s">
        <v>1857</v>
      </c>
      <c r="C2" s="1" t="s">
        <v>4998</v>
      </c>
      <c r="F2" s="159" t="s">
        <v>4999</v>
      </c>
      <c r="G2" s="271" t="s">
        <v>5000</v>
      </c>
    </row>
    <row r="3" spans="1:13" ht="14.25" customHeight="1">
      <c r="A3" s="1" t="s">
        <v>3621</v>
      </c>
      <c r="B3" s="1" t="s">
        <v>1857</v>
      </c>
      <c r="C3" s="1" t="s">
        <v>5001</v>
      </c>
      <c r="F3" s="159" t="s">
        <v>5002</v>
      </c>
      <c r="G3" s="271" t="s">
        <v>5003</v>
      </c>
    </row>
    <row r="4" spans="1:13" ht="14.25" customHeight="1">
      <c r="A4" s="1" t="s">
        <v>3249</v>
      </c>
      <c r="B4" s="1" t="s">
        <v>728</v>
      </c>
      <c r="C4" s="1" t="s">
        <v>5004</v>
      </c>
      <c r="D4" s="1" t="s">
        <v>3459</v>
      </c>
      <c r="F4" s="1" t="s">
        <v>5005</v>
      </c>
      <c r="J4" s="1" t="s">
        <v>5006</v>
      </c>
    </row>
    <row r="5" spans="1:13" ht="14.25" customHeight="1">
      <c r="A5" s="1" t="s">
        <v>3249</v>
      </c>
      <c r="B5" s="1" t="s">
        <v>5007</v>
      </c>
      <c r="C5" s="1" t="s">
        <v>5008</v>
      </c>
      <c r="F5" s="1" t="s">
        <v>5009</v>
      </c>
    </row>
    <row r="6" spans="1:13" ht="14.25" customHeight="1">
      <c r="A6" s="1" t="s">
        <v>3249</v>
      </c>
      <c r="B6" s="1" t="s">
        <v>5010</v>
      </c>
      <c r="C6" s="1" t="s">
        <v>5011</v>
      </c>
      <c r="F6" s="1" t="s">
        <v>5012</v>
      </c>
      <c r="G6" s="1" t="s">
        <v>5013</v>
      </c>
    </row>
    <row r="7" spans="1:13" ht="14.25" customHeight="1">
      <c r="A7" s="1" t="s">
        <v>3249</v>
      </c>
      <c r="B7" s="1" t="s">
        <v>5014</v>
      </c>
      <c r="C7" s="1" t="s">
        <v>5015</v>
      </c>
      <c r="F7" s="1" t="s">
        <v>5016</v>
      </c>
    </row>
    <row r="8" spans="1:13" ht="14.25" customHeight="1">
      <c r="A8" s="351" t="s">
        <v>5017</v>
      </c>
      <c r="D8" s="1" t="s">
        <v>5018</v>
      </c>
    </row>
    <row r="9" spans="1:13" ht="14.25" customHeight="1">
      <c r="A9" s="1" t="s">
        <v>3607</v>
      </c>
      <c r="C9" s="1" t="s">
        <v>5019</v>
      </c>
      <c r="F9" s="1" t="s">
        <v>5020</v>
      </c>
    </row>
    <row r="10" spans="1:13" ht="14.25" customHeight="1">
      <c r="A10" s="1" t="s">
        <v>3607</v>
      </c>
      <c r="D10" s="1" t="s">
        <v>5021</v>
      </c>
      <c r="E10" s="1" t="s">
        <v>5022</v>
      </c>
    </row>
    <row r="11" spans="1:13" ht="14.25" customHeight="1">
      <c r="A11" s="1" t="s">
        <v>3622</v>
      </c>
      <c r="B11" s="1" t="s">
        <v>3213</v>
      </c>
      <c r="E11" s="1" t="s">
        <v>5023</v>
      </c>
    </row>
    <row r="12" spans="1:13" ht="14.25" customHeight="1">
      <c r="A12" s="1" t="s">
        <v>5024</v>
      </c>
      <c r="B12" s="1" t="s">
        <v>3690</v>
      </c>
      <c r="D12" s="1">
        <v>9770</v>
      </c>
    </row>
    <row r="13" spans="1:13" ht="14.25" customHeight="1">
      <c r="A13" s="1" t="s">
        <v>5024</v>
      </c>
      <c r="B13" s="1" t="s">
        <v>5025</v>
      </c>
      <c r="D13" s="1">
        <v>977000</v>
      </c>
    </row>
    <row r="14" spans="1:13" ht="14.25" customHeight="1">
      <c r="A14" s="1" t="s">
        <v>3668</v>
      </c>
      <c r="D14" s="1">
        <v>4201</v>
      </c>
    </row>
    <row r="15" spans="1:13" ht="14.25" customHeight="1">
      <c r="A15" s="1" t="s">
        <v>3621</v>
      </c>
      <c r="B15" s="1" t="s">
        <v>5026</v>
      </c>
      <c r="C15" s="1" t="s">
        <v>5027</v>
      </c>
      <c r="F15" s="1" t="s">
        <v>5028</v>
      </c>
    </row>
    <row r="16" spans="1:13" ht="14.25" customHeight="1"/>
    <row r="17" spans="4:13" ht="14.25" customHeight="1">
      <c r="D17" s="671" t="s">
        <v>1866</v>
      </c>
      <c r="E17" s="672"/>
      <c r="F17" s="672"/>
      <c r="G17" s="673"/>
      <c r="I17" s="671" t="s">
        <v>3272</v>
      </c>
      <c r="J17" s="673"/>
    </row>
    <row r="18" spans="4:13" ht="14.25" customHeight="1">
      <c r="D18" s="272" t="s">
        <v>1</v>
      </c>
      <c r="E18" s="5" t="s">
        <v>1857</v>
      </c>
      <c r="F18" s="5" t="s">
        <v>1857</v>
      </c>
      <c r="G18" s="273" t="s">
        <v>3215</v>
      </c>
      <c r="I18" s="272" t="s">
        <v>5029</v>
      </c>
      <c r="J18" s="273">
        <v>9770</v>
      </c>
    </row>
    <row r="19" spans="4:13" ht="14.25" customHeight="1">
      <c r="D19" s="272" t="s">
        <v>4998</v>
      </c>
      <c r="E19" s="5" t="s">
        <v>5030</v>
      </c>
      <c r="F19" s="5" t="s">
        <v>5031</v>
      </c>
      <c r="G19" s="273" t="s">
        <v>5000</v>
      </c>
      <c r="I19" s="272" t="s">
        <v>5032</v>
      </c>
      <c r="J19" s="273">
        <v>977000</v>
      </c>
    </row>
    <row r="20" spans="4:13" ht="14.25" customHeight="1">
      <c r="D20" s="276" t="s">
        <v>5001</v>
      </c>
      <c r="E20" s="279" t="s">
        <v>5033</v>
      </c>
      <c r="F20" s="279" t="s">
        <v>5034</v>
      </c>
      <c r="G20" s="352" t="s">
        <v>5003</v>
      </c>
      <c r="I20" s="276" t="s">
        <v>5017</v>
      </c>
      <c r="J20" s="278" t="s">
        <v>5018</v>
      </c>
    </row>
    <row r="21" spans="4:13" ht="14.25" customHeight="1"/>
    <row r="22" spans="4:13" ht="14.25" customHeight="1"/>
    <row r="23" spans="4:13" ht="14.25" customHeight="1">
      <c r="D23" s="671" t="s">
        <v>3257</v>
      </c>
      <c r="E23" s="672"/>
      <c r="F23" s="672"/>
      <c r="G23" s="672"/>
      <c r="H23" s="673"/>
      <c r="J23" s="671" t="s">
        <v>5035</v>
      </c>
      <c r="K23" s="672"/>
      <c r="L23" s="673"/>
    </row>
    <row r="24" spans="4:13" ht="14.25" customHeight="1">
      <c r="D24" s="272" t="s">
        <v>59</v>
      </c>
      <c r="E24" s="5" t="s">
        <v>1</v>
      </c>
      <c r="F24" s="5" t="s">
        <v>65</v>
      </c>
      <c r="G24" s="5" t="s">
        <v>1857</v>
      </c>
      <c r="H24" s="273" t="s">
        <v>3229</v>
      </c>
      <c r="J24" s="272" t="s">
        <v>1</v>
      </c>
      <c r="K24" s="5" t="s">
        <v>65</v>
      </c>
      <c r="L24" s="273" t="s">
        <v>3268</v>
      </c>
    </row>
    <row r="25" spans="4:13" ht="14.25" customHeight="1">
      <c r="D25" s="272" t="s">
        <v>728</v>
      </c>
      <c r="E25" s="5" t="s">
        <v>5004</v>
      </c>
      <c r="F25" s="5" t="s">
        <v>3459</v>
      </c>
      <c r="G25" s="5" t="s">
        <v>5005</v>
      </c>
      <c r="H25" s="273" t="s">
        <v>5006</v>
      </c>
      <c r="J25" s="276"/>
      <c r="K25" s="279" t="s">
        <v>3213</v>
      </c>
      <c r="L25" s="278" t="s">
        <v>5023</v>
      </c>
    </row>
    <row r="26" spans="4:13" ht="14.25" customHeight="1">
      <c r="D26" s="272" t="s">
        <v>5007</v>
      </c>
      <c r="E26" s="5" t="s">
        <v>5008</v>
      </c>
      <c r="F26" s="5"/>
      <c r="G26" s="5" t="s">
        <v>5009</v>
      </c>
      <c r="H26" s="273"/>
    </row>
    <row r="27" spans="4:13" ht="14.25" customHeight="1">
      <c r="D27" s="272" t="s">
        <v>5010</v>
      </c>
      <c r="E27" s="5"/>
      <c r="F27" s="5" t="s">
        <v>5011</v>
      </c>
      <c r="G27" s="5" t="s">
        <v>5012</v>
      </c>
      <c r="H27" s="273" t="s">
        <v>5013</v>
      </c>
    </row>
    <row r="28" spans="4:13" ht="14.25" customHeight="1">
      <c r="D28" s="276" t="s">
        <v>5014</v>
      </c>
      <c r="E28" s="279" t="s">
        <v>5015</v>
      </c>
      <c r="F28" s="279"/>
      <c r="G28" s="279" t="s">
        <v>5016</v>
      </c>
      <c r="H28" s="278"/>
      <c r="J28" s="671" t="s">
        <v>3607</v>
      </c>
      <c r="K28" s="672"/>
      <c r="L28" s="672"/>
      <c r="M28" s="673"/>
    </row>
    <row r="29" spans="4:13" ht="14.25" customHeight="1">
      <c r="J29" s="272" t="s">
        <v>1</v>
      </c>
      <c r="K29" s="5" t="s">
        <v>65</v>
      </c>
      <c r="L29" s="5" t="s">
        <v>3268</v>
      </c>
      <c r="M29" s="273" t="s">
        <v>5036</v>
      </c>
    </row>
    <row r="30" spans="4:13" ht="14.25" customHeight="1">
      <c r="J30" s="276" t="s">
        <v>5019</v>
      </c>
      <c r="K30" s="279" t="s">
        <v>5021</v>
      </c>
      <c r="L30" s="279" t="s">
        <v>5020</v>
      </c>
      <c r="M30" s="278" t="s">
        <v>5022</v>
      </c>
    </row>
    <row r="31" spans="4:13" ht="14.25" customHeight="1"/>
    <row r="32" spans="4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17:G17"/>
    <mergeCell ref="I17:J17"/>
    <mergeCell ref="D23:H23"/>
    <mergeCell ref="J23:L23"/>
    <mergeCell ref="J28:M28"/>
  </mergeCells>
  <hyperlinks>
    <hyperlink ref="G2" r:id="rId1" xr:uid="{00000000-0004-0000-3300-000000000000}"/>
    <hyperlink ref="G3" r:id="rId2" xr:uid="{00000000-0004-0000-3300-000001000000}"/>
    <hyperlink ref="G20" r:id="rId3" xr:uid="{00000000-0004-0000-3300-000002000000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4">
    <tabColor rgb="FFFFFFFF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7.25" customWidth="1"/>
    <col min="2" max="2" width="19.375" customWidth="1"/>
    <col min="3" max="3" width="30.375" customWidth="1"/>
    <col min="4" max="4" width="9" customWidth="1"/>
    <col min="5" max="5" width="9.875" customWidth="1"/>
    <col min="6" max="6" width="6.75" customWidth="1"/>
    <col min="7" max="7" width="4.625" customWidth="1"/>
    <col min="8" max="8" width="7.25" customWidth="1"/>
    <col min="9" max="9" width="9.5" customWidth="1"/>
    <col min="10" max="10" width="6" customWidth="1"/>
    <col min="11" max="11" width="12.5" customWidth="1"/>
    <col min="12" max="12" width="7.25" customWidth="1"/>
    <col min="13" max="13" width="5.75" customWidth="1"/>
    <col min="14" max="14" width="7.75" customWidth="1"/>
    <col min="15" max="26" width="8.875" customWidth="1"/>
  </cols>
  <sheetData>
    <row r="1" spans="1:26" ht="14.25">
      <c r="A1" s="353" t="s">
        <v>0</v>
      </c>
      <c r="B1" s="354" t="s">
        <v>58</v>
      </c>
      <c r="C1" s="218" t="s">
        <v>59</v>
      </c>
      <c r="D1" s="324" t="s">
        <v>60</v>
      </c>
      <c r="E1" s="324" t="s">
        <v>61</v>
      </c>
      <c r="F1" s="324" t="s">
        <v>3655</v>
      </c>
      <c r="G1" s="324" t="s">
        <v>2952</v>
      </c>
      <c r="H1" s="218" t="s">
        <v>63</v>
      </c>
      <c r="I1" s="218" t="s">
        <v>64</v>
      </c>
      <c r="J1" s="218" t="s">
        <v>5037</v>
      </c>
      <c r="K1" s="218" t="s">
        <v>65</v>
      </c>
      <c r="L1" s="218" t="s">
        <v>66</v>
      </c>
      <c r="M1" s="218" t="s">
        <v>581</v>
      </c>
      <c r="N1" s="218" t="s">
        <v>582</v>
      </c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</row>
    <row r="2" spans="1:26" ht="14.25">
      <c r="A2" s="43">
        <v>280</v>
      </c>
      <c r="B2" s="52">
        <v>42572</v>
      </c>
      <c r="C2" s="43" t="s">
        <v>2143</v>
      </c>
      <c r="D2" s="42"/>
      <c r="E2" s="42">
        <v>2913.72</v>
      </c>
      <c r="F2" s="42"/>
      <c r="G2" s="42"/>
      <c r="H2" s="43"/>
      <c r="I2" s="43" t="s">
        <v>87</v>
      </c>
      <c r="J2" s="43"/>
      <c r="K2" s="43" t="s">
        <v>62</v>
      </c>
      <c r="L2" s="43">
        <v>45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>
      <c r="A3" s="43">
        <v>280</v>
      </c>
      <c r="B3" s="52">
        <v>42579</v>
      </c>
      <c r="C3" s="43" t="s">
        <v>5038</v>
      </c>
      <c r="D3" s="42">
        <v>420</v>
      </c>
      <c r="E3" s="42"/>
      <c r="F3" s="42"/>
      <c r="G3" s="42"/>
      <c r="H3" s="43" t="s">
        <v>614</v>
      </c>
      <c r="I3" s="43" t="s">
        <v>87</v>
      </c>
      <c r="J3" s="43"/>
      <c r="K3" s="43" t="s">
        <v>5039</v>
      </c>
      <c r="L3" s="43">
        <v>7179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4.25">
      <c r="A4" s="43">
        <v>280</v>
      </c>
      <c r="B4" s="52">
        <v>42584</v>
      </c>
      <c r="C4" s="43" t="s">
        <v>2143</v>
      </c>
      <c r="D4" s="42"/>
      <c r="E4" s="42">
        <v>15000</v>
      </c>
      <c r="F4" s="42"/>
      <c r="G4" s="42"/>
      <c r="H4" s="43"/>
      <c r="I4" s="43" t="s">
        <v>87</v>
      </c>
      <c r="J4" s="43"/>
      <c r="K4" s="43" t="s">
        <v>62</v>
      </c>
      <c r="L4" s="43">
        <v>48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4.25">
      <c r="A5" s="43">
        <v>280</v>
      </c>
      <c r="B5" s="52">
        <v>42579</v>
      </c>
      <c r="C5" s="43" t="s">
        <v>5040</v>
      </c>
      <c r="D5" s="42">
        <v>450</v>
      </c>
      <c r="E5" s="42"/>
      <c r="F5" s="42"/>
      <c r="G5" s="42"/>
      <c r="H5" s="43" t="s">
        <v>594</v>
      </c>
      <c r="I5" s="43" t="s">
        <v>87</v>
      </c>
      <c r="J5" s="43"/>
      <c r="K5" s="43" t="s">
        <v>5041</v>
      </c>
      <c r="L5" s="43">
        <v>1846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4.25">
      <c r="A6" s="43">
        <v>280</v>
      </c>
      <c r="B6" s="52">
        <v>42584</v>
      </c>
      <c r="C6" s="43" t="s">
        <v>703</v>
      </c>
      <c r="D6" s="42">
        <v>4487.8</v>
      </c>
      <c r="E6" s="42"/>
      <c r="F6" s="42"/>
      <c r="G6" s="42"/>
      <c r="H6" s="43" t="s">
        <v>614</v>
      </c>
      <c r="I6" s="43" t="s">
        <v>87</v>
      </c>
      <c r="J6" s="43"/>
      <c r="K6" s="43" t="s">
        <v>703</v>
      </c>
      <c r="L6" s="43">
        <v>78838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25">
      <c r="A7" s="43">
        <v>280</v>
      </c>
      <c r="B7" s="52">
        <v>42585</v>
      </c>
      <c r="C7" s="43" t="s">
        <v>5042</v>
      </c>
      <c r="D7" s="42">
        <v>3510</v>
      </c>
      <c r="E7" s="42"/>
      <c r="F7" s="42"/>
      <c r="G7" s="42"/>
      <c r="H7" s="43" t="s">
        <v>594</v>
      </c>
      <c r="I7" s="43" t="s">
        <v>87</v>
      </c>
      <c r="J7" s="43"/>
      <c r="K7" s="43" t="s">
        <v>62</v>
      </c>
      <c r="L7" s="43">
        <v>266</v>
      </c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25">
      <c r="A8" s="43">
        <v>280</v>
      </c>
      <c r="B8" s="52">
        <v>42585</v>
      </c>
      <c r="C8" s="43" t="s">
        <v>5043</v>
      </c>
      <c r="D8" s="42">
        <v>1922</v>
      </c>
      <c r="E8" s="42"/>
      <c r="F8" s="42"/>
      <c r="G8" s="42"/>
      <c r="H8" s="43" t="s">
        <v>614</v>
      </c>
      <c r="I8" s="43" t="s">
        <v>87</v>
      </c>
      <c r="J8" s="43"/>
      <c r="K8" s="43" t="s">
        <v>5044</v>
      </c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25">
      <c r="A9" s="43">
        <v>280</v>
      </c>
      <c r="B9" s="52">
        <v>42585</v>
      </c>
      <c r="C9" s="43" t="s">
        <v>1460</v>
      </c>
      <c r="D9" s="42">
        <v>3181.62</v>
      </c>
      <c r="E9" s="42"/>
      <c r="F9" s="42"/>
      <c r="G9" s="42"/>
      <c r="H9" s="43" t="s">
        <v>614</v>
      </c>
      <c r="I9" s="43" t="s">
        <v>87</v>
      </c>
      <c r="J9" s="43"/>
      <c r="K9" s="43" t="s">
        <v>5045</v>
      </c>
      <c r="L9" s="43">
        <v>1225892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25">
      <c r="A10" s="43">
        <v>280</v>
      </c>
      <c r="B10" s="52">
        <v>42619</v>
      </c>
      <c r="C10" s="43" t="s">
        <v>5046</v>
      </c>
      <c r="D10" s="42">
        <v>702</v>
      </c>
      <c r="E10" s="42"/>
      <c r="F10" s="42"/>
      <c r="G10" s="42"/>
      <c r="H10" s="43" t="s">
        <v>594</v>
      </c>
      <c r="I10" s="43" t="s">
        <v>87</v>
      </c>
      <c r="J10" s="43"/>
      <c r="K10" s="43" t="s">
        <v>734</v>
      </c>
      <c r="L10" s="43">
        <v>340</v>
      </c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>
      <c r="A11" s="43">
        <v>280</v>
      </c>
      <c r="B11" s="52">
        <v>42657</v>
      </c>
      <c r="C11" s="43" t="s">
        <v>703</v>
      </c>
      <c r="D11" s="42">
        <v>820.52</v>
      </c>
      <c r="E11" s="42"/>
      <c r="F11" s="42"/>
      <c r="G11" s="42"/>
      <c r="H11" s="43" t="s">
        <v>614</v>
      </c>
      <c r="I11" s="43" t="s">
        <v>87</v>
      </c>
      <c r="J11" s="43"/>
      <c r="K11" s="43" t="s">
        <v>703</v>
      </c>
      <c r="L11" s="43">
        <v>64310</v>
      </c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>
      <c r="A12" s="43">
        <v>280</v>
      </c>
      <c r="B12" s="52">
        <v>42669</v>
      </c>
      <c r="C12" s="43" t="s">
        <v>5047</v>
      </c>
      <c r="D12" s="42">
        <v>106.9</v>
      </c>
      <c r="E12" s="42"/>
      <c r="F12" s="42"/>
      <c r="G12" s="42"/>
      <c r="H12" s="43" t="s">
        <v>622</v>
      </c>
      <c r="I12" s="43" t="s">
        <v>87</v>
      </c>
      <c r="J12" s="43"/>
      <c r="K12" s="43" t="s">
        <v>1277</v>
      </c>
      <c r="L12" s="43" t="s">
        <v>721</v>
      </c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>
      <c r="A13" s="43">
        <v>280</v>
      </c>
      <c r="B13" s="52">
        <v>42644</v>
      </c>
      <c r="C13" s="43" t="s">
        <v>5048</v>
      </c>
      <c r="D13" s="42">
        <v>280</v>
      </c>
      <c r="E13" s="42"/>
      <c r="F13" s="42"/>
      <c r="G13" s="42"/>
      <c r="H13" s="43" t="s">
        <v>622</v>
      </c>
      <c r="I13" s="43" t="s">
        <v>87</v>
      </c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>
      <c r="A14" s="43">
        <v>280</v>
      </c>
      <c r="B14" s="52">
        <v>42698</v>
      </c>
      <c r="C14" s="43" t="s">
        <v>2139</v>
      </c>
      <c r="D14" s="42">
        <v>57.85</v>
      </c>
      <c r="E14" s="42"/>
      <c r="F14" s="42"/>
      <c r="G14" s="42"/>
      <c r="H14" s="43" t="s">
        <v>614</v>
      </c>
      <c r="I14" s="43" t="s">
        <v>87</v>
      </c>
      <c r="J14" s="43"/>
      <c r="K14" s="43" t="s">
        <v>1255</v>
      </c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>
      <c r="A15" s="43">
        <v>280</v>
      </c>
      <c r="B15" s="52">
        <v>42737</v>
      </c>
      <c r="C15" s="43" t="s">
        <v>1086</v>
      </c>
      <c r="D15" s="42">
        <v>1404</v>
      </c>
      <c r="E15" s="42"/>
      <c r="F15" s="42"/>
      <c r="G15" s="42"/>
      <c r="H15" s="43" t="s">
        <v>594</v>
      </c>
      <c r="I15" s="43" t="s">
        <v>87</v>
      </c>
      <c r="J15" s="43"/>
      <c r="K15" s="43" t="s">
        <v>741</v>
      </c>
      <c r="L15" s="43">
        <v>94</v>
      </c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>
      <c r="A16" s="43">
        <v>280</v>
      </c>
      <c r="B16" s="52">
        <v>42768</v>
      </c>
      <c r="C16" s="43" t="s">
        <v>2143</v>
      </c>
      <c r="D16" s="42"/>
      <c r="E16" s="42">
        <v>5000</v>
      </c>
      <c r="F16" s="42"/>
      <c r="G16" s="42"/>
      <c r="H16" s="43"/>
      <c r="I16" s="43" t="s">
        <v>87</v>
      </c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>
      <c r="A17" s="43">
        <v>280</v>
      </c>
      <c r="B17" s="52">
        <v>42768</v>
      </c>
      <c r="C17" s="43" t="s">
        <v>5049</v>
      </c>
      <c r="D17" s="42">
        <v>175</v>
      </c>
      <c r="E17" s="42"/>
      <c r="F17" s="42"/>
      <c r="G17" s="42"/>
      <c r="H17" s="43"/>
      <c r="I17" s="43" t="s">
        <v>87</v>
      </c>
      <c r="J17" s="43"/>
      <c r="K17" s="43" t="s">
        <v>2354</v>
      </c>
      <c r="L17" s="43">
        <v>1636</v>
      </c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>
      <c r="A18" s="43">
        <v>280</v>
      </c>
      <c r="B18" s="52">
        <v>42950</v>
      </c>
      <c r="C18" s="43" t="s">
        <v>5050</v>
      </c>
      <c r="D18" s="42">
        <v>702</v>
      </c>
      <c r="E18" s="42"/>
      <c r="F18" s="42"/>
      <c r="G18" s="42"/>
      <c r="H18" s="43" t="s">
        <v>594</v>
      </c>
      <c r="I18" s="43" t="s">
        <v>87</v>
      </c>
      <c r="J18" s="43"/>
      <c r="K18" s="43" t="s">
        <v>734</v>
      </c>
      <c r="L18" s="43">
        <v>597</v>
      </c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>
      <c r="A19" s="43">
        <v>280</v>
      </c>
      <c r="B19" s="52">
        <v>42955</v>
      </c>
      <c r="C19" s="43" t="s">
        <v>5051</v>
      </c>
      <c r="D19" s="42">
        <v>1991</v>
      </c>
      <c r="E19" s="42"/>
      <c r="F19" s="42"/>
      <c r="G19" s="42"/>
      <c r="H19" s="43">
        <v>96</v>
      </c>
      <c r="I19" s="43" t="s">
        <v>87</v>
      </c>
      <c r="J19" s="43"/>
      <c r="K19" s="43" t="s">
        <v>5052</v>
      </c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>
      <c r="A20" s="43">
        <v>280</v>
      </c>
      <c r="B20" s="52">
        <v>42955</v>
      </c>
      <c r="C20" s="43" t="s">
        <v>5053</v>
      </c>
      <c r="D20" s="42">
        <v>1389.5</v>
      </c>
      <c r="E20" s="42"/>
      <c r="F20" s="42"/>
      <c r="G20" s="42"/>
      <c r="H20" s="43" t="s">
        <v>89</v>
      </c>
      <c r="I20" s="43" t="s">
        <v>87</v>
      </c>
      <c r="J20" s="43"/>
      <c r="K20" s="43" t="s">
        <v>2786</v>
      </c>
      <c r="L20" s="43">
        <v>2055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168">
        <v>280</v>
      </c>
      <c r="B21" s="52">
        <v>43018</v>
      </c>
      <c r="C21" s="43" t="s">
        <v>610</v>
      </c>
      <c r="D21" s="42">
        <v>702</v>
      </c>
      <c r="E21" s="42"/>
      <c r="F21" s="42"/>
      <c r="G21" s="42"/>
      <c r="H21" s="43" t="s">
        <v>594</v>
      </c>
      <c r="I21" s="43" t="s">
        <v>87</v>
      </c>
      <c r="J21" s="43"/>
      <c r="K21" s="43" t="s">
        <v>734</v>
      </c>
      <c r="L21" s="43">
        <v>641</v>
      </c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>
        <v>280</v>
      </c>
      <c r="B22" s="52">
        <v>43040</v>
      </c>
      <c r="C22" s="43" t="s">
        <v>1596</v>
      </c>
      <c r="D22" s="42">
        <v>200</v>
      </c>
      <c r="E22" s="42"/>
      <c r="F22" s="42"/>
      <c r="G22" s="42"/>
      <c r="H22" s="43">
        <v>5000105</v>
      </c>
      <c r="I22" s="43" t="s">
        <v>87</v>
      </c>
      <c r="J22" s="43"/>
      <c r="K22" s="43" t="s">
        <v>1261</v>
      </c>
      <c r="L22" s="43">
        <v>328</v>
      </c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>
        <v>280</v>
      </c>
      <c r="B23" s="52">
        <v>43042</v>
      </c>
      <c r="C23" s="43" t="s">
        <v>5054</v>
      </c>
      <c r="D23" s="42">
        <v>234</v>
      </c>
      <c r="E23" s="42"/>
      <c r="F23" s="42"/>
      <c r="G23" s="42"/>
      <c r="H23" s="43" t="s">
        <v>594</v>
      </c>
      <c r="I23" s="43" t="s">
        <v>87</v>
      </c>
      <c r="J23" s="43"/>
      <c r="K23" s="43" t="s">
        <v>5055</v>
      </c>
      <c r="L23" s="43">
        <v>90</v>
      </c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>
        <v>280</v>
      </c>
      <c r="B24" s="52">
        <v>43047</v>
      </c>
      <c r="C24" s="43" t="s">
        <v>5048</v>
      </c>
      <c r="D24" s="42">
        <v>250</v>
      </c>
      <c r="E24" s="42"/>
      <c r="F24" s="42"/>
      <c r="G24" s="42"/>
      <c r="H24" s="43">
        <v>5000106</v>
      </c>
      <c r="I24" s="43" t="s">
        <v>87</v>
      </c>
      <c r="J24" s="43"/>
      <c r="K24" s="43" t="s">
        <v>5056</v>
      </c>
      <c r="L24" s="43" t="s">
        <v>721</v>
      </c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>
        <v>280</v>
      </c>
      <c r="B25" s="52">
        <v>43072</v>
      </c>
      <c r="C25" s="43" t="s">
        <v>785</v>
      </c>
      <c r="D25" s="42">
        <v>320</v>
      </c>
      <c r="E25" s="42"/>
      <c r="F25" s="42"/>
      <c r="G25" s="42"/>
      <c r="H25" s="43" t="s">
        <v>754</v>
      </c>
      <c r="I25" s="43" t="s">
        <v>87</v>
      </c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>
        <v>280</v>
      </c>
      <c r="B26" s="52">
        <v>43102</v>
      </c>
      <c r="C26" s="43" t="s">
        <v>1596</v>
      </c>
      <c r="D26" s="42">
        <v>250</v>
      </c>
      <c r="E26" s="42"/>
      <c r="F26" s="42"/>
      <c r="G26" s="42"/>
      <c r="H26" s="43" t="s">
        <v>594</v>
      </c>
      <c r="I26" s="43" t="s">
        <v>87</v>
      </c>
      <c r="J26" s="43"/>
      <c r="K26" s="43" t="s">
        <v>5057</v>
      </c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>
      <c r="A27" s="43">
        <v>280</v>
      </c>
      <c r="B27" s="52">
        <v>43101</v>
      </c>
      <c r="C27" s="43" t="s">
        <v>158</v>
      </c>
      <c r="D27" s="42">
        <v>22.4</v>
      </c>
      <c r="E27" s="42"/>
      <c r="F27" s="42"/>
      <c r="G27" s="42"/>
      <c r="H27" s="43"/>
      <c r="I27" s="43" t="s">
        <v>87</v>
      </c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>
      <c r="A28" s="43">
        <v>280</v>
      </c>
      <c r="B28" s="52" t="s">
        <v>5058</v>
      </c>
      <c r="C28" s="43" t="s">
        <v>5059</v>
      </c>
      <c r="D28" s="42">
        <v>228</v>
      </c>
      <c r="E28" s="42"/>
      <c r="F28" s="42"/>
      <c r="G28" s="42"/>
      <c r="H28" s="43"/>
      <c r="I28" s="43" t="s">
        <v>87</v>
      </c>
      <c r="J28" s="43"/>
      <c r="K28" s="43" t="s">
        <v>5060</v>
      </c>
      <c r="L28" s="43" t="s">
        <v>721</v>
      </c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>
      <c r="A29" s="43">
        <v>280</v>
      </c>
      <c r="B29" s="52">
        <v>43153</v>
      </c>
      <c r="C29" s="43" t="s">
        <v>2143</v>
      </c>
      <c r="D29" s="42"/>
      <c r="E29" s="42">
        <v>2355.5</v>
      </c>
      <c r="F29" s="42"/>
      <c r="G29" s="42"/>
      <c r="H29" s="43">
        <v>10625</v>
      </c>
      <c r="I29" s="43" t="s">
        <v>87</v>
      </c>
      <c r="J29" s="43"/>
      <c r="K29" s="43" t="s">
        <v>170</v>
      </c>
      <c r="L29" s="43">
        <v>156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>
      <c r="A30" s="43">
        <v>280</v>
      </c>
      <c r="B30" s="52">
        <v>43158</v>
      </c>
      <c r="C30" s="43" t="s">
        <v>5061</v>
      </c>
      <c r="D30" s="42">
        <v>1462</v>
      </c>
      <c r="E30" s="42"/>
      <c r="F30" s="42"/>
      <c r="G30" s="42"/>
      <c r="H30" s="43"/>
      <c r="I30" s="43" t="s">
        <v>87</v>
      </c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>
      <c r="A31" s="43">
        <v>280</v>
      </c>
      <c r="B31" s="52">
        <v>43566</v>
      </c>
      <c r="C31" s="43" t="s">
        <v>5062</v>
      </c>
      <c r="D31" s="42">
        <v>0.63</v>
      </c>
      <c r="E31" s="42"/>
      <c r="F31" s="42"/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>
      <c r="A32" s="43"/>
      <c r="B32" s="52"/>
      <c r="C32" s="43"/>
      <c r="D32" s="42"/>
      <c r="E32" s="42"/>
      <c r="F32" s="42"/>
      <c r="G32" s="42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>
      <c r="A33" s="43"/>
      <c r="B33" s="52"/>
      <c r="C33" s="43"/>
      <c r="D33" s="42"/>
      <c r="E33" s="42"/>
      <c r="F33" s="42"/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>
      <c r="A34" s="43"/>
      <c r="B34" s="52"/>
      <c r="C34" s="43"/>
      <c r="D34" s="42"/>
      <c r="E34" s="42"/>
      <c r="F34" s="42"/>
      <c r="G34" s="42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>
      <c r="A35" s="43"/>
      <c r="B35" s="52"/>
      <c r="C35" s="43"/>
      <c r="D35" s="42"/>
      <c r="E35" s="42"/>
      <c r="F35" s="42"/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>
      <c r="A36" s="43"/>
      <c r="B36" s="52"/>
      <c r="C36" s="43"/>
      <c r="D36" s="42"/>
      <c r="E36" s="42"/>
      <c r="F36" s="42"/>
      <c r="G36" s="42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>
      <c r="A37" s="43"/>
      <c r="B37" s="52"/>
      <c r="C37" s="43"/>
      <c r="D37" s="42"/>
      <c r="E37" s="42"/>
      <c r="F37" s="42"/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>
      <c r="A38" s="43"/>
      <c r="B38" s="52"/>
      <c r="C38" s="43"/>
      <c r="D38" s="42"/>
      <c r="E38" s="42"/>
      <c r="F38" s="42"/>
      <c r="G38" s="42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>
      <c r="A39" s="43"/>
      <c r="B39" s="52"/>
      <c r="C39" s="43"/>
      <c r="D39" s="42"/>
      <c r="E39" s="42"/>
      <c r="F39" s="42"/>
      <c r="G39" s="42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4.25" customHeight="1">
      <c r="A40" s="43"/>
      <c r="B40" s="52"/>
      <c r="C40" s="43"/>
      <c r="D40" s="42"/>
      <c r="E40" s="42"/>
      <c r="F40" s="42"/>
      <c r="G40" s="42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>
      <c r="A41" s="43"/>
      <c r="B41" s="52"/>
      <c r="C41" s="43"/>
      <c r="D41" s="42"/>
      <c r="E41" s="42"/>
      <c r="F41" s="42"/>
      <c r="G41" s="42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>
      <c r="A42" s="43"/>
      <c r="B42" s="52"/>
      <c r="C42" s="43"/>
      <c r="D42" s="42"/>
      <c r="E42" s="42"/>
      <c r="F42" s="42"/>
      <c r="G42" s="42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>
      <c r="A43" s="43"/>
      <c r="B43" s="52"/>
      <c r="C43" s="43"/>
      <c r="D43" s="42"/>
      <c r="E43" s="42"/>
      <c r="F43" s="42"/>
      <c r="G43" s="42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>
      <c r="A44" s="43"/>
      <c r="B44" s="52"/>
      <c r="C44" s="43"/>
      <c r="D44" s="42"/>
      <c r="E44" s="42"/>
      <c r="F44" s="42"/>
      <c r="G44" s="42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>
      <c r="A45" s="43"/>
      <c r="B45" s="52"/>
      <c r="C45" s="43"/>
      <c r="D45" s="42"/>
      <c r="E45" s="42"/>
      <c r="F45" s="42"/>
      <c r="G45" s="42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>
      <c r="A46" s="43"/>
      <c r="B46" s="52"/>
      <c r="C46" s="43"/>
      <c r="D46" s="42"/>
      <c r="E46" s="42"/>
      <c r="F46" s="42"/>
      <c r="G46" s="42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75" customHeight="1">
      <c r="A47" s="43"/>
      <c r="B47" s="52"/>
      <c r="C47" s="43"/>
      <c r="D47" s="42"/>
      <c r="E47" s="42"/>
      <c r="F47" s="42"/>
      <c r="G47" s="42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75" customHeight="1">
      <c r="A48" s="43"/>
      <c r="B48" s="52"/>
      <c r="C48" s="43"/>
      <c r="D48" s="42"/>
      <c r="E48" s="42"/>
      <c r="F48" s="42"/>
      <c r="G48" s="42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75" customHeight="1">
      <c r="A49" s="43"/>
      <c r="B49" s="52"/>
      <c r="C49" s="43"/>
      <c r="D49" s="42"/>
      <c r="E49" s="42"/>
      <c r="F49" s="42"/>
      <c r="G49" s="42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75" customHeight="1">
      <c r="A50" s="43"/>
      <c r="B50" s="52"/>
      <c r="C50" s="43"/>
      <c r="D50" s="42"/>
      <c r="E50" s="42"/>
      <c r="F50" s="42"/>
      <c r="G50" s="42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75" customHeight="1">
      <c r="A51" s="43"/>
      <c r="B51" s="52"/>
      <c r="C51" s="43"/>
      <c r="D51" s="42"/>
      <c r="E51" s="42"/>
      <c r="F51" s="42"/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75" customHeight="1">
      <c r="A52" s="43"/>
      <c r="B52" s="52"/>
      <c r="C52" s="43"/>
      <c r="D52" s="42"/>
      <c r="E52" s="42"/>
      <c r="F52" s="42"/>
      <c r="G52" s="42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75" customHeight="1">
      <c r="A53" s="43"/>
      <c r="B53" s="52"/>
      <c r="C53" s="43"/>
      <c r="D53" s="42"/>
      <c r="E53" s="42"/>
      <c r="F53" s="42"/>
      <c r="G53" s="42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75" customHeight="1">
      <c r="A54" s="43"/>
      <c r="B54" s="52"/>
      <c r="C54" s="43"/>
      <c r="D54" s="42"/>
      <c r="E54" s="42"/>
      <c r="F54" s="42"/>
      <c r="G54" s="42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75" customHeight="1">
      <c r="A55" s="43"/>
      <c r="B55" s="52"/>
      <c r="C55" s="43"/>
      <c r="D55" s="42"/>
      <c r="E55" s="42"/>
      <c r="F55" s="42"/>
      <c r="G55" s="42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75" customHeight="1">
      <c r="A56" s="43"/>
      <c r="B56" s="52"/>
      <c r="C56" s="43"/>
      <c r="D56" s="42"/>
      <c r="E56" s="42"/>
      <c r="F56" s="42"/>
      <c r="G56" s="42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75" customHeight="1">
      <c r="A57" s="43"/>
      <c r="B57" s="52"/>
      <c r="C57" s="43"/>
      <c r="D57" s="42"/>
      <c r="E57" s="42"/>
      <c r="F57" s="42"/>
      <c r="G57" s="42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75" customHeight="1">
      <c r="A58" s="43"/>
      <c r="B58" s="52"/>
      <c r="C58" s="43"/>
      <c r="D58" s="42"/>
      <c r="E58" s="42"/>
      <c r="F58" s="42"/>
      <c r="G58" s="42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75" customHeight="1">
      <c r="A59" s="43"/>
      <c r="B59" s="52"/>
      <c r="C59" s="43"/>
      <c r="D59" s="42"/>
      <c r="E59" s="42"/>
      <c r="F59" s="42"/>
      <c r="G59" s="42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75" customHeight="1">
      <c r="A60" s="43"/>
      <c r="B60" s="52"/>
      <c r="C60" s="43"/>
      <c r="D60" s="42"/>
      <c r="E60" s="42"/>
      <c r="F60" s="42"/>
      <c r="G60" s="42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75" customHeight="1">
      <c r="A61" s="43"/>
      <c r="B61" s="52"/>
      <c r="C61" s="43"/>
      <c r="D61" s="42"/>
      <c r="E61" s="42"/>
      <c r="F61" s="42"/>
      <c r="G61" s="42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75" customHeight="1">
      <c r="A62" s="43"/>
      <c r="B62" s="52"/>
      <c r="C62" s="43"/>
      <c r="D62" s="42"/>
      <c r="E62" s="42"/>
      <c r="F62" s="42"/>
      <c r="G62" s="42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75" customHeight="1">
      <c r="A63" s="43"/>
      <c r="B63" s="52"/>
      <c r="C63" s="43"/>
      <c r="D63" s="42"/>
      <c r="E63" s="42"/>
      <c r="F63" s="42"/>
      <c r="G63" s="42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75" customHeight="1">
      <c r="A64" s="43"/>
      <c r="B64" s="52"/>
      <c r="C64" s="43"/>
      <c r="D64" s="42"/>
      <c r="E64" s="42"/>
      <c r="F64" s="42"/>
      <c r="G64" s="42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75" customHeight="1">
      <c r="A65" s="43"/>
      <c r="B65" s="52"/>
      <c r="C65" s="43"/>
      <c r="D65" s="42"/>
      <c r="E65" s="42"/>
      <c r="F65" s="42"/>
      <c r="G65" s="42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75" customHeight="1">
      <c r="A66" s="43"/>
      <c r="B66" s="52"/>
      <c r="C66" s="43"/>
      <c r="D66" s="42"/>
      <c r="E66" s="42"/>
      <c r="F66" s="42"/>
      <c r="G66" s="42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75" customHeight="1">
      <c r="A67" s="43"/>
      <c r="B67" s="52"/>
      <c r="C67" s="43"/>
      <c r="D67" s="42"/>
      <c r="E67" s="42"/>
      <c r="F67" s="42"/>
      <c r="G67" s="42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75" customHeight="1">
      <c r="A68" s="43"/>
      <c r="B68" s="52"/>
      <c r="C68" s="43"/>
      <c r="D68" s="42"/>
      <c r="E68" s="42"/>
      <c r="F68" s="42"/>
      <c r="G68" s="42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75" customHeight="1">
      <c r="A69" s="43"/>
      <c r="B69" s="52"/>
      <c r="C69" s="43"/>
      <c r="D69" s="42"/>
      <c r="E69" s="42"/>
      <c r="F69" s="42"/>
      <c r="G69" s="42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75" customHeight="1">
      <c r="A70" s="43"/>
      <c r="B70" s="52"/>
      <c r="C70" s="43"/>
      <c r="D70" s="42"/>
      <c r="E70" s="42"/>
      <c r="F70" s="42"/>
      <c r="G70" s="42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75" customHeight="1">
      <c r="A71" s="43"/>
      <c r="B71" s="52"/>
      <c r="C71" s="43"/>
      <c r="D71" s="42"/>
      <c r="E71" s="42"/>
      <c r="F71" s="42"/>
      <c r="G71" s="42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75" customHeight="1">
      <c r="A72" s="43"/>
      <c r="B72" s="52"/>
      <c r="C72" s="43"/>
      <c r="D72" s="42"/>
      <c r="E72" s="42"/>
      <c r="F72" s="42"/>
      <c r="G72" s="42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75" customHeight="1">
      <c r="A73" s="43"/>
      <c r="B73" s="52"/>
      <c r="C73" s="43"/>
      <c r="D73" s="42"/>
      <c r="E73" s="42"/>
      <c r="F73" s="42"/>
      <c r="G73" s="42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75" customHeight="1">
      <c r="A74" s="43"/>
      <c r="B74" s="52"/>
      <c r="C74" s="43"/>
      <c r="D74" s="42"/>
      <c r="E74" s="42"/>
      <c r="F74" s="42"/>
      <c r="G74" s="42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75" customHeight="1">
      <c r="A75" s="43"/>
      <c r="B75" s="52"/>
      <c r="C75" s="43"/>
      <c r="D75" s="42"/>
      <c r="E75" s="42"/>
      <c r="F75" s="42"/>
      <c r="G75" s="42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75" customHeight="1">
      <c r="A76" s="43"/>
      <c r="B76" s="52"/>
      <c r="C76" s="43"/>
      <c r="D76" s="42"/>
      <c r="E76" s="42"/>
      <c r="F76" s="42"/>
      <c r="G76" s="42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75" customHeight="1">
      <c r="A77" s="43"/>
      <c r="B77" s="52"/>
      <c r="C77" s="43"/>
      <c r="D77" s="42"/>
      <c r="E77" s="42"/>
      <c r="F77" s="42"/>
      <c r="G77" s="42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75" customHeight="1">
      <c r="A78" s="43"/>
      <c r="B78" s="52"/>
      <c r="C78" s="43"/>
      <c r="D78" s="42"/>
      <c r="E78" s="42"/>
      <c r="F78" s="42"/>
      <c r="G78" s="42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75" customHeight="1">
      <c r="A79" s="43"/>
      <c r="B79" s="52"/>
      <c r="C79" s="43"/>
      <c r="D79" s="42"/>
      <c r="E79" s="42"/>
      <c r="F79" s="42"/>
      <c r="G79" s="42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75" customHeight="1">
      <c r="A80" s="43"/>
      <c r="B80" s="52"/>
      <c r="C80" s="43"/>
      <c r="D80" s="42"/>
      <c r="E80" s="42"/>
      <c r="F80" s="42"/>
      <c r="G80" s="42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75" customHeight="1">
      <c r="A81" s="43"/>
      <c r="B81" s="52"/>
      <c r="C81" s="43"/>
      <c r="D81" s="42"/>
      <c r="E81" s="42"/>
      <c r="F81" s="42"/>
      <c r="G81" s="42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75" customHeight="1">
      <c r="A82" s="43"/>
      <c r="B82" s="52"/>
      <c r="C82" s="43"/>
      <c r="D82" s="42"/>
      <c r="E82" s="42"/>
      <c r="F82" s="42"/>
      <c r="G82" s="42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75" customHeight="1">
      <c r="A83" s="43"/>
      <c r="B83" s="52"/>
      <c r="C83" s="43"/>
      <c r="D83" s="42"/>
      <c r="E83" s="42"/>
      <c r="F83" s="42"/>
      <c r="G83" s="42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75" customHeight="1">
      <c r="A84" s="43"/>
      <c r="B84" s="52"/>
      <c r="C84" s="43"/>
      <c r="D84" s="42"/>
      <c r="E84" s="42"/>
      <c r="F84" s="42"/>
      <c r="G84" s="42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75" customHeight="1">
      <c r="A85" s="43"/>
      <c r="B85" s="52"/>
      <c r="C85" s="43"/>
      <c r="D85" s="42"/>
      <c r="E85" s="42"/>
      <c r="F85" s="42"/>
      <c r="G85" s="42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75" customHeight="1">
      <c r="A86" s="43"/>
      <c r="B86" s="52"/>
      <c r="C86" s="43"/>
      <c r="D86" s="42"/>
      <c r="E86" s="42"/>
      <c r="F86" s="42"/>
      <c r="G86" s="42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75" customHeight="1">
      <c r="A87" s="43"/>
      <c r="B87" s="52"/>
      <c r="C87" s="43"/>
      <c r="D87" s="42"/>
      <c r="E87" s="42"/>
      <c r="F87" s="42"/>
      <c r="G87" s="42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75" customHeight="1">
      <c r="A88" s="43"/>
      <c r="B88" s="52"/>
      <c r="C88" s="43"/>
      <c r="D88" s="42"/>
      <c r="E88" s="42"/>
      <c r="F88" s="42"/>
      <c r="G88" s="42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75" customHeight="1">
      <c r="A89" s="43"/>
      <c r="B89" s="52"/>
      <c r="C89" s="43"/>
      <c r="D89" s="42"/>
      <c r="E89" s="42"/>
      <c r="F89" s="42"/>
      <c r="G89" s="42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75" customHeight="1">
      <c r="A90" s="43"/>
      <c r="B90" s="52"/>
      <c r="C90" s="43"/>
      <c r="D90" s="42"/>
      <c r="E90" s="42"/>
      <c r="F90" s="42"/>
      <c r="G90" s="42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75" customHeight="1">
      <c r="A91" s="43"/>
      <c r="B91" s="52"/>
      <c r="C91" s="43"/>
      <c r="D91" s="42"/>
      <c r="E91" s="42"/>
      <c r="F91" s="42"/>
      <c r="G91" s="42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75" customHeight="1">
      <c r="A92" s="43"/>
      <c r="B92" s="52"/>
      <c r="C92" s="43"/>
      <c r="D92" s="42"/>
      <c r="E92" s="42"/>
      <c r="F92" s="42"/>
      <c r="G92" s="42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75" customHeight="1">
      <c r="A93" s="43"/>
      <c r="B93" s="52"/>
      <c r="C93" s="43"/>
      <c r="D93" s="42"/>
      <c r="E93" s="42"/>
      <c r="F93" s="42"/>
      <c r="G93" s="4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75" customHeight="1">
      <c r="A94" s="43"/>
      <c r="B94" s="52"/>
      <c r="C94" s="43"/>
      <c r="D94" s="42"/>
      <c r="E94" s="42"/>
      <c r="F94" s="42"/>
      <c r="G94" s="42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75" customHeight="1">
      <c r="A95" s="43"/>
      <c r="B95" s="52"/>
      <c r="C95" s="43"/>
      <c r="D95" s="42"/>
      <c r="E95" s="42"/>
      <c r="F95" s="42"/>
      <c r="G95" s="42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75" customHeight="1">
      <c r="A96" s="43"/>
      <c r="B96" s="52"/>
      <c r="C96" s="43"/>
      <c r="D96" s="42"/>
      <c r="E96" s="42"/>
      <c r="F96" s="42"/>
      <c r="G96" s="42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75" customHeight="1">
      <c r="A97" s="43"/>
      <c r="B97" s="52"/>
      <c r="C97" s="43"/>
      <c r="D97" s="42"/>
      <c r="E97" s="42"/>
      <c r="F97" s="42"/>
      <c r="G97" s="42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75" customHeight="1">
      <c r="A98" s="43"/>
      <c r="B98" s="52"/>
      <c r="C98" s="43"/>
      <c r="D98" s="42"/>
      <c r="E98" s="42"/>
      <c r="F98" s="42"/>
      <c r="G98" s="42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75" customHeight="1">
      <c r="A99" s="43"/>
      <c r="B99" s="52"/>
      <c r="C99" s="43"/>
      <c r="D99" s="42"/>
      <c r="E99" s="42"/>
      <c r="F99" s="42"/>
      <c r="G99" s="42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75" customHeight="1">
      <c r="A100" s="43"/>
      <c r="B100" s="52"/>
      <c r="C100" s="43"/>
      <c r="D100" s="42"/>
      <c r="E100" s="42"/>
      <c r="F100" s="42"/>
      <c r="G100" s="42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75" customHeight="1">
      <c r="A101" s="43"/>
      <c r="B101" s="52"/>
      <c r="C101" s="43"/>
      <c r="D101" s="42"/>
      <c r="E101" s="42"/>
      <c r="F101" s="42"/>
      <c r="G101" s="42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75" customHeight="1">
      <c r="A102" s="43"/>
      <c r="B102" s="52"/>
      <c r="C102" s="43"/>
      <c r="D102" s="42"/>
      <c r="E102" s="42"/>
      <c r="F102" s="42"/>
      <c r="G102" s="42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75" customHeight="1">
      <c r="A103" s="43"/>
      <c r="B103" s="52"/>
      <c r="C103" s="43"/>
      <c r="D103" s="42"/>
      <c r="E103" s="42"/>
      <c r="F103" s="42"/>
      <c r="G103" s="42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75" customHeight="1">
      <c r="A104" s="43"/>
      <c r="B104" s="52"/>
      <c r="C104" s="43"/>
      <c r="D104" s="42"/>
      <c r="E104" s="42"/>
      <c r="F104" s="42"/>
      <c r="G104" s="42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75" customHeight="1">
      <c r="A105" s="43"/>
      <c r="B105" s="52"/>
      <c r="C105" s="43"/>
      <c r="D105" s="42"/>
      <c r="E105" s="42"/>
      <c r="F105" s="42"/>
      <c r="G105" s="42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75" customHeight="1">
      <c r="A106" s="43"/>
      <c r="B106" s="52"/>
      <c r="C106" s="43"/>
      <c r="D106" s="42"/>
      <c r="E106" s="42"/>
      <c r="F106" s="42"/>
      <c r="G106" s="42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75" customHeight="1">
      <c r="A107" s="43"/>
      <c r="B107" s="52"/>
      <c r="C107" s="43"/>
      <c r="D107" s="42"/>
      <c r="E107" s="42"/>
      <c r="F107" s="42"/>
      <c r="G107" s="42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75" customHeight="1">
      <c r="A108" s="43"/>
      <c r="B108" s="52"/>
      <c r="C108" s="43"/>
      <c r="D108" s="42"/>
      <c r="E108" s="42"/>
      <c r="F108" s="42"/>
      <c r="G108" s="42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75" customHeight="1">
      <c r="A109" s="43"/>
      <c r="B109" s="52"/>
      <c r="C109" s="43"/>
      <c r="D109" s="42"/>
      <c r="E109" s="42"/>
      <c r="F109" s="42"/>
      <c r="G109" s="42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75" customHeight="1">
      <c r="A110" s="43"/>
      <c r="B110" s="52"/>
      <c r="C110" s="43"/>
      <c r="D110" s="42"/>
      <c r="E110" s="42"/>
      <c r="F110" s="42"/>
      <c r="G110" s="42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75" customHeight="1">
      <c r="A111" s="43"/>
      <c r="B111" s="52"/>
      <c r="C111" s="43"/>
      <c r="D111" s="42"/>
      <c r="E111" s="42"/>
      <c r="F111" s="42"/>
      <c r="G111" s="42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75" customHeight="1">
      <c r="A112" s="43"/>
      <c r="B112" s="52"/>
      <c r="C112" s="43"/>
      <c r="D112" s="42"/>
      <c r="E112" s="42"/>
      <c r="F112" s="42"/>
      <c r="G112" s="42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75" customHeight="1">
      <c r="A113" s="43"/>
      <c r="B113" s="52"/>
      <c r="C113" s="43"/>
      <c r="D113" s="42"/>
      <c r="E113" s="42"/>
      <c r="F113" s="42"/>
      <c r="G113" s="42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75" customHeight="1">
      <c r="A114" s="43"/>
      <c r="B114" s="52"/>
      <c r="C114" s="43"/>
      <c r="D114" s="42"/>
      <c r="E114" s="42"/>
      <c r="F114" s="42"/>
      <c r="G114" s="42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75" customHeight="1">
      <c r="A115" s="43"/>
      <c r="B115" s="52"/>
      <c r="C115" s="43"/>
      <c r="D115" s="42"/>
      <c r="E115" s="42"/>
      <c r="F115" s="42"/>
      <c r="G115" s="42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75" customHeight="1">
      <c r="A116" s="43"/>
      <c r="B116" s="52"/>
      <c r="C116" s="43"/>
      <c r="D116" s="42"/>
      <c r="E116" s="42"/>
      <c r="F116" s="42"/>
      <c r="G116" s="42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75" customHeight="1">
      <c r="A117" s="43"/>
      <c r="B117" s="52"/>
      <c r="C117" s="43"/>
      <c r="D117" s="42"/>
      <c r="E117" s="42"/>
      <c r="F117" s="42"/>
      <c r="G117" s="42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75" customHeight="1">
      <c r="A118" s="43"/>
      <c r="B118" s="52"/>
      <c r="C118" s="43"/>
      <c r="D118" s="42"/>
      <c r="E118" s="42"/>
      <c r="F118" s="42"/>
      <c r="G118" s="42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75" customHeight="1">
      <c r="A119" s="43"/>
      <c r="B119" s="52"/>
      <c r="C119" s="43"/>
      <c r="D119" s="42"/>
      <c r="E119" s="42"/>
      <c r="F119" s="42"/>
      <c r="G119" s="42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75" customHeight="1">
      <c r="A120" s="43"/>
      <c r="B120" s="52"/>
      <c r="C120" s="43"/>
      <c r="D120" s="42"/>
      <c r="E120" s="42"/>
      <c r="F120" s="42"/>
      <c r="G120" s="42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75" customHeight="1">
      <c r="A121" s="43"/>
      <c r="B121" s="52"/>
      <c r="C121" s="43"/>
      <c r="D121" s="42"/>
      <c r="E121" s="42"/>
      <c r="F121" s="42"/>
      <c r="G121" s="42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75" customHeight="1">
      <c r="A122" s="43"/>
      <c r="B122" s="52"/>
      <c r="C122" s="43"/>
      <c r="D122" s="42"/>
      <c r="E122" s="42"/>
      <c r="F122" s="42"/>
      <c r="G122" s="42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75" customHeight="1">
      <c r="A123" s="43"/>
      <c r="B123" s="52"/>
      <c r="C123" s="43"/>
      <c r="D123" s="42"/>
      <c r="E123" s="42"/>
      <c r="F123" s="42"/>
      <c r="G123" s="42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75" customHeight="1">
      <c r="A124" s="43"/>
      <c r="B124" s="52"/>
      <c r="C124" s="43"/>
      <c r="D124" s="42"/>
      <c r="E124" s="42"/>
      <c r="F124" s="42"/>
      <c r="G124" s="42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75" customHeight="1">
      <c r="A125" s="43"/>
      <c r="B125" s="52"/>
      <c r="C125" s="43"/>
      <c r="D125" s="42"/>
      <c r="E125" s="42"/>
      <c r="F125" s="42"/>
      <c r="G125" s="42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75" customHeight="1">
      <c r="A126" s="43"/>
      <c r="B126" s="52"/>
      <c r="C126" s="43"/>
      <c r="D126" s="42"/>
      <c r="E126" s="42"/>
      <c r="F126" s="42"/>
      <c r="G126" s="42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75" customHeight="1">
      <c r="A127" s="43"/>
      <c r="B127" s="52"/>
      <c r="C127" s="43"/>
      <c r="D127" s="42"/>
      <c r="E127" s="42"/>
      <c r="F127" s="42"/>
      <c r="G127" s="42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75" customHeight="1">
      <c r="A128" s="43"/>
      <c r="B128" s="52"/>
      <c r="C128" s="43"/>
      <c r="D128" s="42"/>
      <c r="E128" s="42"/>
      <c r="F128" s="42"/>
      <c r="G128" s="42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75" customHeight="1">
      <c r="A129" s="43"/>
      <c r="B129" s="52"/>
      <c r="C129" s="43"/>
      <c r="D129" s="42"/>
      <c r="E129" s="42"/>
      <c r="F129" s="42"/>
      <c r="G129" s="42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75" customHeight="1">
      <c r="A130" s="43"/>
      <c r="B130" s="52"/>
      <c r="C130" s="43"/>
      <c r="D130" s="42"/>
      <c r="E130" s="42"/>
      <c r="F130" s="42"/>
      <c r="G130" s="42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75" customHeight="1">
      <c r="A131" s="43"/>
      <c r="B131" s="52"/>
      <c r="C131" s="43"/>
      <c r="D131" s="42"/>
      <c r="E131" s="42"/>
      <c r="F131" s="42"/>
      <c r="G131" s="42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75" customHeight="1">
      <c r="A132" s="43"/>
      <c r="B132" s="52"/>
      <c r="C132" s="43"/>
      <c r="D132" s="42"/>
      <c r="E132" s="42"/>
      <c r="F132" s="42"/>
      <c r="G132" s="42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75" customHeight="1">
      <c r="A133" s="43"/>
      <c r="B133" s="52"/>
      <c r="C133" s="43"/>
      <c r="D133" s="42"/>
      <c r="E133" s="42"/>
      <c r="F133" s="42"/>
      <c r="G133" s="42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75" customHeight="1">
      <c r="A134" s="43"/>
      <c r="B134" s="52"/>
      <c r="C134" s="43"/>
      <c r="D134" s="42"/>
      <c r="E134" s="42"/>
      <c r="F134" s="42"/>
      <c r="G134" s="42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75" customHeight="1">
      <c r="A135" s="43"/>
      <c r="B135" s="52"/>
      <c r="C135" s="43"/>
      <c r="D135" s="42"/>
      <c r="E135" s="42"/>
      <c r="F135" s="42"/>
      <c r="G135" s="42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75" customHeight="1">
      <c r="A136" s="43"/>
      <c r="B136" s="52"/>
      <c r="C136" s="43"/>
      <c r="D136" s="42"/>
      <c r="E136" s="42"/>
      <c r="F136" s="42"/>
      <c r="G136" s="42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75" customHeight="1">
      <c r="A137" s="43"/>
      <c r="B137" s="52"/>
      <c r="C137" s="43"/>
      <c r="D137" s="42"/>
      <c r="E137" s="42"/>
      <c r="F137" s="42"/>
      <c r="G137" s="42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75" customHeight="1">
      <c r="A138" s="43"/>
      <c r="B138" s="52"/>
      <c r="C138" s="43"/>
      <c r="D138" s="42"/>
      <c r="E138" s="42"/>
      <c r="F138" s="42"/>
      <c r="G138" s="42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75" customHeight="1">
      <c r="A139" s="43"/>
      <c r="B139" s="52"/>
      <c r="C139" s="43"/>
      <c r="D139" s="42"/>
      <c r="E139" s="42"/>
      <c r="F139" s="42"/>
      <c r="G139" s="42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75" customHeight="1">
      <c r="A140" s="43"/>
      <c r="B140" s="52"/>
      <c r="C140" s="43"/>
      <c r="D140" s="42"/>
      <c r="E140" s="42"/>
      <c r="F140" s="42"/>
      <c r="G140" s="42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75" customHeight="1">
      <c r="A141" s="43"/>
      <c r="B141" s="52"/>
      <c r="C141" s="43"/>
      <c r="D141" s="42"/>
      <c r="E141" s="42"/>
      <c r="F141" s="42"/>
      <c r="G141" s="42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75" customHeight="1">
      <c r="A142" s="43"/>
      <c r="B142" s="52"/>
      <c r="C142" s="43"/>
      <c r="D142" s="42"/>
      <c r="E142" s="42"/>
      <c r="F142" s="42"/>
      <c r="G142" s="42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75" customHeight="1">
      <c r="A143" s="43"/>
      <c r="B143" s="52"/>
      <c r="C143" s="43"/>
      <c r="D143" s="42"/>
      <c r="E143" s="42"/>
      <c r="F143" s="42"/>
      <c r="G143" s="42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75" customHeight="1">
      <c r="A144" s="43"/>
      <c r="B144" s="52"/>
      <c r="C144" s="43"/>
      <c r="D144" s="42"/>
      <c r="E144" s="42"/>
      <c r="F144" s="42"/>
      <c r="G144" s="42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75" customHeight="1">
      <c r="A145" s="43"/>
      <c r="B145" s="52"/>
      <c r="C145" s="43"/>
      <c r="D145" s="42"/>
      <c r="E145" s="42"/>
      <c r="F145" s="42"/>
      <c r="G145" s="42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75" customHeight="1">
      <c r="A146" s="43"/>
      <c r="B146" s="52"/>
      <c r="C146" s="43"/>
      <c r="D146" s="42"/>
      <c r="E146" s="42"/>
      <c r="F146" s="42"/>
      <c r="G146" s="42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75" customHeight="1">
      <c r="A147" s="43"/>
      <c r="B147" s="52"/>
      <c r="C147" s="43"/>
      <c r="D147" s="42"/>
      <c r="E147" s="42"/>
      <c r="F147" s="42"/>
      <c r="G147" s="42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75" customHeight="1">
      <c r="A148" s="43"/>
      <c r="B148" s="52"/>
      <c r="C148" s="43"/>
      <c r="D148" s="42"/>
      <c r="E148" s="42"/>
      <c r="F148" s="42"/>
      <c r="G148" s="42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75" customHeight="1">
      <c r="A149" s="43"/>
      <c r="B149" s="52"/>
      <c r="C149" s="43"/>
      <c r="D149" s="42"/>
      <c r="E149" s="42"/>
      <c r="F149" s="42"/>
      <c r="G149" s="42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75" customHeight="1">
      <c r="A150" s="43"/>
      <c r="B150" s="52"/>
      <c r="C150" s="43"/>
      <c r="D150" s="42"/>
      <c r="E150" s="42"/>
      <c r="F150" s="42"/>
      <c r="G150" s="42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75" customHeight="1">
      <c r="A151" s="43"/>
      <c r="B151" s="52"/>
      <c r="C151" s="43"/>
      <c r="D151" s="42"/>
      <c r="E151" s="42"/>
      <c r="F151" s="42"/>
      <c r="G151" s="42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75" customHeight="1">
      <c r="A152" s="43"/>
      <c r="B152" s="52"/>
      <c r="C152" s="43"/>
      <c r="D152" s="42"/>
      <c r="E152" s="42"/>
      <c r="F152" s="42"/>
      <c r="G152" s="42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75" customHeight="1">
      <c r="A153" s="43"/>
      <c r="B153" s="52"/>
      <c r="C153" s="43"/>
      <c r="D153" s="42"/>
      <c r="E153" s="42"/>
      <c r="F153" s="42"/>
      <c r="G153" s="42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75" customHeight="1">
      <c r="A154" s="43"/>
      <c r="B154" s="52"/>
      <c r="C154" s="43"/>
      <c r="D154" s="42"/>
      <c r="E154" s="42"/>
      <c r="F154" s="42"/>
      <c r="G154" s="42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75" customHeight="1">
      <c r="A155" s="43"/>
      <c r="B155" s="52"/>
      <c r="C155" s="43"/>
      <c r="D155" s="42"/>
      <c r="E155" s="42"/>
      <c r="F155" s="42"/>
      <c r="G155" s="42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75" customHeight="1">
      <c r="A156" s="43"/>
      <c r="B156" s="52"/>
      <c r="C156" s="43"/>
      <c r="D156" s="42"/>
      <c r="E156" s="42"/>
      <c r="F156" s="42"/>
      <c r="G156" s="42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75" customHeight="1">
      <c r="A157" s="43"/>
      <c r="B157" s="52"/>
      <c r="C157" s="43"/>
      <c r="D157" s="42"/>
      <c r="E157" s="42"/>
      <c r="F157" s="42"/>
      <c r="G157" s="42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75" customHeight="1">
      <c r="A158" s="43"/>
      <c r="B158" s="52"/>
      <c r="C158" s="43"/>
      <c r="D158" s="42"/>
      <c r="E158" s="42"/>
      <c r="F158" s="42"/>
      <c r="G158" s="42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75" customHeight="1">
      <c r="A159" s="43"/>
      <c r="B159" s="52"/>
      <c r="C159" s="43"/>
      <c r="D159" s="42"/>
      <c r="E159" s="42"/>
      <c r="F159" s="42"/>
      <c r="G159" s="42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75" customHeight="1">
      <c r="A160" s="43"/>
      <c r="B160" s="52"/>
      <c r="C160" s="43"/>
      <c r="D160" s="42"/>
      <c r="E160" s="42"/>
      <c r="F160" s="42"/>
      <c r="G160" s="42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75" customHeight="1">
      <c r="A161" s="43"/>
      <c r="B161" s="52"/>
      <c r="C161" s="43"/>
      <c r="D161" s="42"/>
      <c r="E161" s="42"/>
      <c r="F161" s="42"/>
      <c r="G161" s="42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75" customHeight="1">
      <c r="A162" s="43"/>
      <c r="B162" s="52"/>
      <c r="C162" s="43"/>
      <c r="D162" s="42"/>
      <c r="E162" s="42"/>
      <c r="F162" s="42"/>
      <c r="G162" s="42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75" customHeight="1">
      <c r="A163" s="43"/>
      <c r="B163" s="52"/>
      <c r="C163" s="43"/>
      <c r="D163" s="42"/>
      <c r="E163" s="42"/>
      <c r="F163" s="42"/>
      <c r="G163" s="42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75" customHeight="1">
      <c r="A164" s="43"/>
      <c r="B164" s="52"/>
      <c r="C164" s="43"/>
      <c r="D164" s="42"/>
      <c r="E164" s="42"/>
      <c r="F164" s="42"/>
      <c r="G164" s="42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75" customHeight="1">
      <c r="A165" s="43"/>
      <c r="B165" s="52"/>
      <c r="C165" s="43"/>
      <c r="D165" s="42"/>
      <c r="E165" s="42"/>
      <c r="F165" s="42"/>
      <c r="G165" s="42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75" customHeight="1">
      <c r="A166" s="43"/>
      <c r="B166" s="52"/>
      <c r="C166" s="43"/>
      <c r="D166" s="42"/>
      <c r="E166" s="42"/>
      <c r="F166" s="42"/>
      <c r="G166" s="42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75" customHeight="1">
      <c r="A167" s="43"/>
      <c r="B167" s="52"/>
      <c r="C167" s="43"/>
      <c r="D167" s="42"/>
      <c r="E167" s="42"/>
      <c r="F167" s="42"/>
      <c r="G167" s="42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75" customHeight="1">
      <c r="A168" s="43"/>
      <c r="B168" s="52"/>
      <c r="C168" s="43"/>
      <c r="D168" s="42"/>
      <c r="E168" s="42"/>
      <c r="F168" s="42"/>
      <c r="G168" s="42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75" customHeight="1">
      <c r="A169" s="43"/>
      <c r="B169" s="52"/>
      <c r="C169" s="43"/>
      <c r="D169" s="42"/>
      <c r="E169" s="42"/>
      <c r="F169" s="42"/>
      <c r="G169" s="42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75" customHeight="1">
      <c r="A170" s="43"/>
      <c r="B170" s="52"/>
      <c r="C170" s="43"/>
      <c r="D170" s="42"/>
      <c r="E170" s="42"/>
      <c r="F170" s="42"/>
      <c r="G170" s="42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75" customHeight="1">
      <c r="A171" s="43"/>
      <c r="B171" s="52"/>
      <c r="C171" s="43"/>
      <c r="D171" s="42"/>
      <c r="E171" s="42"/>
      <c r="F171" s="42"/>
      <c r="G171" s="42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75" customHeight="1">
      <c r="A172" s="43"/>
      <c r="B172" s="52"/>
      <c r="C172" s="43"/>
      <c r="D172" s="42"/>
      <c r="E172" s="42"/>
      <c r="F172" s="42"/>
      <c r="G172" s="42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75" customHeight="1">
      <c r="A173" s="43"/>
      <c r="B173" s="52"/>
      <c r="C173" s="43"/>
      <c r="D173" s="42"/>
      <c r="E173" s="42"/>
      <c r="F173" s="42"/>
      <c r="G173" s="42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75" customHeight="1">
      <c r="A174" s="43"/>
      <c r="B174" s="52"/>
      <c r="C174" s="43"/>
      <c r="D174" s="42"/>
      <c r="E174" s="42"/>
      <c r="F174" s="42"/>
      <c r="G174" s="42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75" customHeight="1">
      <c r="A175" s="43"/>
      <c r="B175" s="52"/>
      <c r="C175" s="43"/>
      <c r="D175" s="42"/>
      <c r="E175" s="42"/>
      <c r="F175" s="42"/>
      <c r="G175" s="42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75" customHeight="1">
      <c r="A176" s="43"/>
      <c r="B176" s="52"/>
      <c r="C176" s="43"/>
      <c r="D176" s="42"/>
      <c r="E176" s="42"/>
      <c r="F176" s="42"/>
      <c r="G176" s="42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75" customHeight="1">
      <c r="A177" s="43"/>
      <c r="B177" s="52"/>
      <c r="C177" s="43"/>
      <c r="D177" s="42"/>
      <c r="E177" s="42"/>
      <c r="F177" s="42"/>
      <c r="G177" s="42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75" customHeight="1">
      <c r="A178" s="43"/>
      <c r="B178" s="52"/>
      <c r="C178" s="43"/>
      <c r="D178" s="42"/>
      <c r="E178" s="42"/>
      <c r="F178" s="42"/>
      <c r="G178" s="42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75" customHeight="1">
      <c r="A179" s="43"/>
      <c r="B179" s="52"/>
      <c r="C179" s="43"/>
      <c r="D179" s="42"/>
      <c r="E179" s="42"/>
      <c r="F179" s="42"/>
      <c r="G179" s="42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75" customHeight="1">
      <c r="A180" s="43"/>
      <c r="B180" s="52"/>
      <c r="C180" s="43"/>
      <c r="D180" s="42"/>
      <c r="E180" s="42"/>
      <c r="F180" s="42"/>
      <c r="G180" s="42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75" customHeight="1">
      <c r="A181" s="43"/>
      <c r="B181" s="52"/>
      <c r="C181" s="43"/>
      <c r="D181" s="42"/>
      <c r="E181" s="42"/>
      <c r="F181" s="42"/>
      <c r="G181" s="42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75" customHeight="1">
      <c r="A182" s="43"/>
      <c r="B182" s="52"/>
      <c r="C182" s="43"/>
      <c r="D182" s="42"/>
      <c r="E182" s="42"/>
      <c r="F182" s="42"/>
      <c r="G182" s="42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75" customHeight="1">
      <c r="A183" s="43"/>
      <c r="B183" s="52"/>
      <c r="C183" s="43"/>
      <c r="D183" s="42"/>
      <c r="E183" s="42"/>
      <c r="F183" s="42"/>
      <c r="G183" s="42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75" customHeight="1">
      <c r="A184" s="43"/>
      <c r="B184" s="52"/>
      <c r="C184" s="43"/>
      <c r="D184" s="42"/>
      <c r="E184" s="42"/>
      <c r="F184" s="42"/>
      <c r="G184" s="42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75" customHeight="1">
      <c r="A185" s="43"/>
      <c r="B185" s="52"/>
      <c r="C185" s="43"/>
      <c r="D185" s="42"/>
      <c r="E185" s="42"/>
      <c r="F185" s="42"/>
      <c r="G185" s="42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75" customHeight="1">
      <c r="A186" s="43"/>
      <c r="B186" s="52"/>
      <c r="C186" s="43"/>
      <c r="D186" s="42"/>
      <c r="E186" s="42"/>
      <c r="F186" s="42"/>
      <c r="G186" s="42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75" customHeight="1">
      <c r="A187" s="43"/>
      <c r="B187" s="52"/>
      <c r="C187" s="43"/>
      <c r="D187" s="42"/>
      <c r="E187" s="42"/>
      <c r="F187" s="42"/>
      <c r="G187" s="42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75" customHeight="1">
      <c r="A188" s="43"/>
      <c r="B188" s="52"/>
      <c r="C188" s="43"/>
      <c r="D188" s="42"/>
      <c r="E188" s="42"/>
      <c r="F188" s="42"/>
      <c r="G188" s="42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75" customHeight="1">
      <c r="A189" s="43"/>
      <c r="B189" s="52"/>
      <c r="C189" s="43"/>
      <c r="D189" s="42"/>
      <c r="E189" s="42"/>
      <c r="F189" s="42"/>
      <c r="G189" s="42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75" customHeight="1">
      <c r="A190" s="43"/>
      <c r="B190" s="52"/>
      <c r="C190" s="43"/>
      <c r="D190" s="42"/>
      <c r="E190" s="42"/>
      <c r="F190" s="42"/>
      <c r="G190" s="42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75" customHeight="1">
      <c r="A191" s="43"/>
      <c r="B191" s="52"/>
      <c r="C191" s="43"/>
      <c r="D191" s="42"/>
      <c r="E191" s="42"/>
      <c r="F191" s="42"/>
      <c r="G191" s="42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75" customHeight="1">
      <c r="A192" s="43"/>
      <c r="B192" s="52"/>
      <c r="C192" s="43"/>
      <c r="D192" s="42"/>
      <c r="E192" s="42"/>
      <c r="F192" s="42"/>
      <c r="G192" s="42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75" customHeight="1">
      <c r="A193" s="43"/>
      <c r="B193" s="52"/>
      <c r="C193" s="43"/>
      <c r="D193" s="42"/>
      <c r="E193" s="42"/>
      <c r="F193" s="42"/>
      <c r="G193" s="42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75" customHeight="1">
      <c r="A194" s="43"/>
      <c r="B194" s="52"/>
      <c r="C194" s="43"/>
      <c r="D194" s="42"/>
      <c r="E194" s="42"/>
      <c r="F194" s="42"/>
      <c r="G194" s="42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75" customHeight="1">
      <c r="A195" s="43"/>
      <c r="B195" s="52"/>
      <c r="C195" s="43"/>
      <c r="D195" s="42"/>
      <c r="E195" s="42"/>
      <c r="F195" s="42"/>
      <c r="G195" s="42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75" customHeight="1">
      <c r="A196" s="43"/>
      <c r="B196" s="52"/>
      <c r="C196" s="43"/>
      <c r="D196" s="42"/>
      <c r="E196" s="42"/>
      <c r="F196" s="42"/>
      <c r="G196" s="42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75" customHeight="1">
      <c r="A197" s="43"/>
      <c r="B197" s="52"/>
      <c r="C197" s="43"/>
      <c r="D197" s="42"/>
      <c r="E197" s="42"/>
      <c r="F197" s="42"/>
      <c r="G197" s="42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75" customHeight="1">
      <c r="A198" s="43"/>
      <c r="B198" s="52"/>
      <c r="C198" s="43"/>
      <c r="D198" s="42"/>
      <c r="E198" s="42"/>
      <c r="F198" s="42"/>
      <c r="G198" s="42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75" customHeight="1">
      <c r="A199" s="43"/>
      <c r="B199" s="52"/>
      <c r="C199" s="43"/>
      <c r="D199" s="42"/>
      <c r="E199" s="42"/>
      <c r="F199" s="42"/>
      <c r="G199" s="42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75" customHeight="1">
      <c r="A200" s="43"/>
      <c r="B200" s="52"/>
      <c r="C200" s="43"/>
      <c r="D200" s="42"/>
      <c r="E200" s="42"/>
      <c r="F200" s="42"/>
      <c r="G200" s="42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75" customHeight="1">
      <c r="A201" s="43"/>
      <c r="B201" s="52"/>
      <c r="C201" s="43"/>
      <c r="D201" s="42"/>
      <c r="E201" s="42"/>
      <c r="F201" s="42"/>
      <c r="G201" s="42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75" customHeight="1">
      <c r="A202" s="43"/>
      <c r="B202" s="52"/>
      <c r="C202" s="43"/>
      <c r="D202" s="42"/>
      <c r="E202" s="42"/>
      <c r="F202" s="42"/>
      <c r="G202" s="42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75" customHeight="1">
      <c r="A203" s="43"/>
      <c r="B203" s="52"/>
      <c r="C203" s="43"/>
      <c r="D203" s="42"/>
      <c r="E203" s="42"/>
      <c r="F203" s="42"/>
      <c r="G203" s="42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75" customHeight="1">
      <c r="A204" s="43"/>
      <c r="B204" s="52"/>
      <c r="C204" s="43"/>
      <c r="D204" s="42"/>
      <c r="E204" s="42"/>
      <c r="F204" s="42"/>
      <c r="G204" s="42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75" customHeight="1">
      <c r="A205" s="43"/>
      <c r="B205" s="52"/>
      <c r="C205" s="43"/>
      <c r="D205" s="42"/>
      <c r="E205" s="42"/>
      <c r="F205" s="42"/>
      <c r="G205" s="42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75" customHeight="1">
      <c r="A206" s="43"/>
      <c r="B206" s="52"/>
      <c r="C206" s="43"/>
      <c r="D206" s="42"/>
      <c r="E206" s="42"/>
      <c r="F206" s="42"/>
      <c r="G206" s="42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75" customHeight="1">
      <c r="A207" s="43"/>
      <c r="B207" s="52"/>
      <c r="C207" s="43"/>
      <c r="D207" s="42"/>
      <c r="E207" s="42"/>
      <c r="F207" s="42"/>
      <c r="G207" s="42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75" customHeight="1">
      <c r="A208" s="43"/>
      <c r="B208" s="52"/>
      <c r="C208" s="43"/>
      <c r="D208" s="42"/>
      <c r="E208" s="42"/>
      <c r="F208" s="42"/>
      <c r="G208" s="42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75" customHeight="1">
      <c r="A209" s="43"/>
      <c r="B209" s="52"/>
      <c r="C209" s="43"/>
      <c r="D209" s="42"/>
      <c r="E209" s="42"/>
      <c r="F209" s="42"/>
      <c r="G209" s="42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75" customHeight="1">
      <c r="A210" s="43"/>
      <c r="B210" s="52"/>
      <c r="C210" s="43"/>
      <c r="D210" s="42"/>
      <c r="E210" s="42"/>
      <c r="F210" s="42"/>
      <c r="G210" s="42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75" customHeight="1">
      <c r="A211" s="43"/>
      <c r="B211" s="52"/>
      <c r="C211" s="43"/>
      <c r="D211" s="42"/>
      <c r="E211" s="42"/>
      <c r="F211" s="42"/>
      <c r="G211" s="42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75" customHeight="1">
      <c r="A212" s="43"/>
      <c r="B212" s="52"/>
      <c r="C212" s="43"/>
      <c r="D212" s="42"/>
      <c r="E212" s="42"/>
      <c r="F212" s="42"/>
      <c r="G212" s="42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75" customHeight="1">
      <c r="A213" s="43"/>
      <c r="B213" s="52"/>
      <c r="C213" s="43"/>
      <c r="D213" s="42"/>
      <c r="E213" s="42"/>
      <c r="F213" s="42"/>
      <c r="G213" s="42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75" customHeight="1">
      <c r="A214" s="43"/>
      <c r="B214" s="52"/>
      <c r="C214" s="43"/>
      <c r="D214" s="42"/>
      <c r="E214" s="42"/>
      <c r="F214" s="42"/>
      <c r="G214" s="42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75" customHeight="1">
      <c r="A215" s="43"/>
      <c r="B215" s="52"/>
      <c r="C215" s="43"/>
      <c r="D215" s="42"/>
      <c r="E215" s="42"/>
      <c r="F215" s="42"/>
      <c r="G215" s="42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75" customHeight="1">
      <c r="A216" s="43"/>
      <c r="B216" s="52"/>
      <c r="C216" s="43"/>
      <c r="D216" s="42"/>
      <c r="E216" s="42"/>
      <c r="F216" s="42"/>
      <c r="G216" s="42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75" customHeight="1">
      <c r="A217" s="43"/>
      <c r="B217" s="52"/>
      <c r="C217" s="43"/>
      <c r="D217" s="42"/>
      <c r="E217" s="42"/>
      <c r="F217" s="42"/>
      <c r="G217" s="42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75" customHeight="1">
      <c r="A218" s="43"/>
      <c r="B218" s="52"/>
      <c r="C218" s="43"/>
      <c r="D218" s="42"/>
      <c r="E218" s="42"/>
      <c r="F218" s="42"/>
      <c r="G218" s="42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75" customHeight="1">
      <c r="A219" s="43"/>
      <c r="B219" s="52"/>
      <c r="C219" s="43"/>
      <c r="D219" s="42"/>
      <c r="E219" s="42"/>
      <c r="F219" s="42"/>
      <c r="G219" s="42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75" customHeight="1">
      <c r="A220" s="43"/>
      <c r="B220" s="52"/>
      <c r="C220" s="43"/>
      <c r="D220" s="42"/>
      <c r="E220" s="42"/>
      <c r="F220" s="42"/>
      <c r="G220" s="42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75" customHeight="1">
      <c r="A221" s="43"/>
      <c r="B221" s="52"/>
      <c r="C221" s="43"/>
      <c r="D221" s="42"/>
      <c r="E221" s="42"/>
      <c r="F221" s="42"/>
      <c r="G221" s="42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75" customHeight="1">
      <c r="A222" s="43"/>
      <c r="B222" s="52"/>
      <c r="C222" s="43"/>
      <c r="D222" s="42"/>
      <c r="E222" s="42"/>
      <c r="F222" s="42"/>
      <c r="G222" s="42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75" customHeight="1">
      <c r="A223" s="43"/>
      <c r="B223" s="52"/>
      <c r="C223" s="43"/>
      <c r="D223" s="42"/>
      <c r="E223" s="42"/>
      <c r="F223" s="42"/>
      <c r="G223" s="42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75" customHeight="1">
      <c r="A224" s="43"/>
      <c r="B224" s="52"/>
      <c r="C224" s="43"/>
      <c r="D224" s="42"/>
      <c r="E224" s="42"/>
      <c r="F224" s="42"/>
      <c r="G224" s="42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75" customHeight="1">
      <c r="A225" s="43"/>
      <c r="B225" s="52"/>
      <c r="C225" s="43"/>
      <c r="D225" s="42"/>
      <c r="E225" s="42"/>
      <c r="F225" s="42"/>
      <c r="G225" s="42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75" customHeight="1">
      <c r="A226" s="43"/>
      <c r="B226" s="52"/>
      <c r="C226" s="43"/>
      <c r="D226" s="42"/>
      <c r="E226" s="42"/>
      <c r="F226" s="42"/>
      <c r="G226" s="42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75" customHeight="1">
      <c r="A227" s="43"/>
      <c r="B227" s="52"/>
      <c r="C227" s="43"/>
      <c r="D227" s="42"/>
      <c r="E227" s="42"/>
      <c r="F227" s="42"/>
      <c r="G227" s="42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75" customHeight="1">
      <c r="A228" s="43"/>
      <c r="B228" s="52"/>
      <c r="C228" s="43"/>
      <c r="D228" s="42"/>
      <c r="E228" s="42"/>
      <c r="F228" s="42"/>
      <c r="G228" s="42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75" customHeight="1">
      <c r="A229" s="43"/>
      <c r="B229" s="52"/>
      <c r="C229" s="43"/>
      <c r="D229" s="42"/>
      <c r="E229" s="42"/>
      <c r="F229" s="42"/>
      <c r="G229" s="42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75" customHeight="1">
      <c r="A230" s="43"/>
      <c r="B230" s="52"/>
      <c r="C230" s="43"/>
      <c r="D230" s="42"/>
      <c r="E230" s="42"/>
      <c r="F230" s="42"/>
      <c r="G230" s="42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75" customHeight="1">
      <c r="A231" s="43"/>
      <c r="B231" s="52"/>
      <c r="C231" s="43"/>
      <c r="D231" s="42"/>
      <c r="E231" s="42"/>
      <c r="F231" s="42"/>
      <c r="G231" s="42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5">
    <outlinePr summaryBelow="0" summaryRight="0"/>
  </sheetPr>
  <dimension ref="A1:J1000"/>
  <sheetViews>
    <sheetView workbookViewId="0"/>
  </sheetViews>
  <sheetFormatPr defaultColWidth="12.625" defaultRowHeight="15" customHeight="1"/>
  <cols>
    <col min="1" max="1" width="8.875" customWidth="1"/>
    <col min="2" max="2" width="9.875" customWidth="1"/>
    <col min="3" max="3" width="17" customWidth="1"/>
    <col min="4" max="6" width="8.875" customWidth="1"/>
    <col min="7" max="7" width="13.75" customWidth="1"/>
    <col min="8" max="10" width="8.875" customWidth="1"/>
  </cols>
  <sheetData>
    <row r="1" spans="1:10" ht="14.25" customHeight="1">
      <c r="A1" s="1" t="s">
        <v>0</v>
      </c>
      <c r="B1" s="109" t="s">
        <v>58</v>
      </c>
      <c r="C1" s="110" t="s">
        <v>59</v>
      </c>
      <c r="D1" s="110" t="s">
        <v>60</v>
      </c>
      <c r="E1" s="110" t="s">
        <v>61</v>
      </c>
      <c r="F1" s="110" t="s">
        <v>63</v>
      </c>
      <c r="G1" s="110" t="s">
        <v>65</v>
      </c>
      <c r="H1" s="110" t="s">
        <v>66</v>
      </c>
      <c r="I1" s="110" t="s">
        <v>581</v>
      </c>
      <c r="J1" s="110" t="s">
        <v>582</v>
      </c>
    </row>
    <row r="2" spans="1:10" ht="14.25" customHeight="1">
      <c r="A2" s="1">
        <v>555</v>
      </c>
      <c r="B2" s="1" t="s">
        <v>5063</v>
      </c>
      <c r="E2" s="355">
        <v>37805</v>
      </c>
      <c r="F2" s="1" t="s">
        <v>594</v>
      </c>
    </row>
    <row r="3" spans="1:10" ht="14.25" customHeight="1">
      <c r="A3" s="1">
        <v>555</v>
      </c>
      <c r="B3" s="1" t="s">
        <v>5064</v>
      </c>
      <c r="C3" s="1" t="s">
        <v>5065</v>
      </c>
      <c r="D3" s="1">
        <v>5816.2</v>
      </c>
      <c r="F3" s="1" t="s">
        <v>594</v>
      </c>
      <c r="G3" s="1" t="s">
        <v>5066</v>
      </c>
      <c r="H3" s="1" t="s">
        <v>5067</v>
      </c>
    </row>
    <row r="4" spans="1:10" ht="14.25" customHeight="1">
      <c r="A4" s="1">
        <v>555</v>
      </c>
      <c r="B4" s="1" t="s">
        <v>5068</v>
      </c>
      <c r="C4" s="1" t="s">
        <v>5065</v>
      </c>
      <c r="D4" s="1">
        <v>398.8</v>
      </c>
      <c r="F4" s="1" t="s">
        <v>594</v>
      </c>
      <c r="G4" s="1" t="s">
        <v>5066</v>
      </c>
    </row>
    <row r="5" spans="1:10" ht="14.25" customHeight="1">
      <c r="A5" s="1">
        <v>555</v>
      </c>
      <c r="B5" s="1" t="s">
        <v>5069</v>
      </c>
      <c r="C5" s="1" t="s">
        <v>3710</v>
      </c>
      <c r="D5" s="355">
        <v>3245</v>
      </c>
      <c r="G5" s="1" t="s">
        <v>3328</v>
      </c>
      <c r="H5" s="1">
        <v>202</v>
      </c>
    </row>
    <row r="6" spans="1:10" ht="14.25" customHeight="1">
      <c r="A6" s="1">
        <v>555</v>
      </c>
      <c r="B6" s="1" t="s">
        <v>5070</v>
      </c>
      <c r="C6" s="1" t="s">
        <v>5071</v>
      </c>
      <c r="D6" s="1">
        <v>7174</v>
      </c>
      <c r="F6" s="1" t="s">
        <v>594</v>
      </c>
      <c r="G6" s="1" t="s">
        <v>5072</v>
      </c>
    </row>
    <row r="7" spans="1:10" ht="14.25" customHeight="1">
      <c r="A7" s="1">
        <v>555</v>
      </c>
      <c r="B7" s="1" t="s">
        <v>5073</v>
      </c>
      <c r="C7" s="1" t="s">
        <v>3710</v>
      </c>
      <c r="D7" s="1">
        <v>500</v>
      </c>
      <c r="G7" s="1" t="s">
        <v>753</v>
      </c>
      <c r="H7" s="1">
        <v>216</v>
      </c>
    </row>
    <row r="8" spans="1:10" ht="14.25" customHeight="1">
      <c r="A8" s="1">
        <v>555</v>
      </c>
      <c r="B8" s="1" t="s">
        <v>5074</v>
      </c>
      <c r="C8" s="1" t="s">
        <v>5065</v>
      </c>
      <c r="D8" s="1">
        <v>398.8</v>
      </c>
      <c r="F8" s="1" t="s">
        <v>594</v>
      </c>
      <c r="G8" s="1" t="s">
        <v>5066</v>
      </c>
    </row>
    <row r="9" spans="1:10" ht="14.25" customHeight="1">
      <c r="A9" s="1">
        <v>555</v>
      </c>
      <c r="B9" s="115">
        <v>42673</v>
      </c>
      <c r="C9" s="1" t="s">
        <v>5075</v>
      </c>
      <c r="D9" s="1">
        <v>20000</v>
      </c>
      <c r="F9" s="1" t="s">
        <v>594</v>
      </c>
    </row>
    <row r="10" spans="1:10" ht="14.25" customHeight="1">
      <c r="A10" s="1">
        <v>555</v>
      </c>
      <c r="B10" s="115">
        <v>42676</v>
      </c>
      <c r="C10" s="1" t="s">
        <v>3710</v>
      </c>
      <c r="D10" s="1">
        <v>272</v>
      </c>
      <c r="F10" s="1" t="s">
        <v>622</v>
      </c>
      <c r="H10" s="1">
        <v>272</v>
      </c>
    </row>
    <row r="11" spans="1:10" ht="14.25" customHeight="1">
      <c r="A11" s="1">
        <v>555</v>
      </c>
    </row>
    <row r="12" spans="1:10" ht="14.25" customHeight="1">
      <c r="A12" s="1">
        <v>555</v>
      </c>
      <c r="C12" s="1" t="s">
        <v>3713</v>
      </c>
      <c r="D12" s="1">
        <v>0</v>
      </c>
    </row>
    <row r="13" spans="1:10" ht="14.25" customHeight="1">
      <c r="A13" s="1">
        <v>555</v>
      </c>
      <c r="C13" s="356" t="s">
        <v>5062</v>
      </c>
      <c r="D13" s="1">
        <v>0.2</v>
      </c>
    </row>
    <row r="14" spans="1:10" ht="14.25" customHeight="1">
      <c r="A14" s="1">
        <v>555</v>
      </c>
    </row>
    <row r="15" spans="1:10" ht="14.25" customHeight="1">
      <c r="A15" s="1">
        <v>555</v>
      </c>
    </row>
    <row r="16" spans="1:10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6">
    <outlinePr summaryBelow="0" summaryRight="0"/>
  </sheetPr>
  <dimension ref="A1:E1000"/>
  <sheetViews>
    <sheetView workbookViewId="0"/>
  </sheetViews>
  <sheetFormatPr defaultColWidth="12.625" defaultRowHeight="15" customHeight="1"/>
  <cols>
    <col min="1" max="1" width="13.875" customWidth="1"/>
    <col min="2" max="2" width="22" customWidth="1"/>
    <col min="3" max="3" width="14.375" customWidth="1"/>
    <col min="4" max="4" width="24" customWidth="1"/>
    <col min="5" max="5" width="11" customWidth="1"/>
    <col min="6" max="6" width="8.875" customWidth="1"/>
  </cols>
  <sheetData>
    <row r="1" spans="1:5" ht="14.25" customHeight="1">
      <c r="A1" s="1" t="s">
        <v>59</v>
      </c>
      <c r="B1" s="1" t="s">
        <v>3229</v>
      </c>
    </row>
    <row r="2" spans="1:5" ht="14.25" customHeight="1">
      <c r="A2" s="1" t="s">
        <v>3272</v>
      </c>
      <c r="B2" s="1" t="s">
        <v>5076</v>
      </c>
      <c r="D2" s="1">
        <v>2615001</v>
      </c>
    </row>
    <row r="3" spans="1:5" ht="14.25" customHeight="1">
      <c r="A3" s="1" t="s">
        <v>3272</v>
      </c>
      <c r="B3" s="1" t="s">
        <v>5077</v>
      </c>
      <c r="D3" s="1">
        <v>36091455</v>
      </c>
    </row>
    <row r="4" spans="1:5" ht="14.25" customHeight="1">
      <c r="A4" s="1" t="s">
        <v>5078</v>
      </c>
      <c r="B4" s="1" t="s">
        <v>1857</v>
      </c>
      <c r="D4" s="10" t="s">
        <v>5079</v>
      </c>
    </row>
    <row r="5" spans="1:5" ht="14.25" customHeight="1">
      <c r="A5" s="1" t="s">
        <v>5078</v>
      </c>
      <c r="B5" s="1" t="s">
        <v>5080</v>
      </c>
      <c r="D5" s="1">
        <v>314129628</v>
      </c>
    </row>
    <row r="6" spans="1:5" ht="14.25" customHeight="1">
      <c r="A6" s="1" t="s">
        <v>5078</v>
      </c>
      <c r="B6" s="1" t="s">
        <v>5081</v>
      </c>
      <c r="D6" s="115">
        <v>42334</v>
      </c>
      <c r="E6" s="1">
        <v>1</v>
      </c>
    </row>
    <row r="7" spans="1:5" ht="14.25" customHeight="1">
      <c r="A7" s="1" t="s">
        <v>5078</v>
      </c>
      <c r="B7" s="1" t="s">
        <v>5082</v>
      </c>
      <c r="D7" s="115">
        <v>42334</v>
      </c>
      <c r="E7" s="1" t="s">
        <v>5083</v>
      </c>
    </row>
    <row r="8" spans="1:5" ht="14.25" customHeight="1">
      <c r="A8" s="1" t="s">
        <v>5078</v>
      </c>
      <c r="B8" s="1" t="s">
        <v>5084</v>
      </c>
      <c r="D8" s="115"/>
    </row>
    <row r="9" spans="1:5" ht="14.25" customHeight="1">
      <c r="A9" s="1" t="s">
        <v>5078</v>
      </c>
      <c r="B9" s="1" t="s">
        <v>5085</v>
      </c>
      <c r="D9" s="115"/>
    </row>
    <row r="10" spans="1:5" ht="14.25" customHeight="1">
      <c r="A10" s="1" t="s">
        <v>5078</v>
      </c>
      <c r="B10" s="1" t="s">
        <v>5086</v>
      </c>
      <c r="D10" s="1">
        <v>5000</v>
      </c>
    </row>
    <row r="11" spans="1:5" ht="14.25" customHeight="1">
      <c r="A11" s="1" t="s">
        <v>5078</v>
      </c>
      <c r="B11" s="1" t="s">
        <v>5087</v>
      </c>
      <c r="D11" s="1" t="s">
        <v>5088</v>
      </c>
    </row>
    <row r="12" spans="1:5" ht="14.25" customHeight="1">
      <c r="A12" s="1" t="s">
        <v>5078</v>
      </c>
      <c r="B12" s="1" t="s">
        <v>5089</v>
      </c>
      <c r="D12" s="115">
        <v>42339</v>
      </c>
    </row>
    <row r="13" spans="1:5" ht="14.25" customHeight="1">
      <c r="A13" s="1" t="s">
        <v>5078</v>
      </c>
      <c r="B13" s="1" t="s">
        <v>5090</v>
      </c>
      <c r="D13" s="115">
        <v>42704</v>
      </c>
    </row>
    <row r="14" spans="1:5" ht="14.25" customHeight="1">
      <c r="A14" s="1" t="s">
        <v>599</v>
      </c>
      <c r="B14" s="1" t="s">
        <v>5091</v>
      </c>
      <c r="C14" s="1" t="s">
        <v>5092</v>
      </c>
      <c r="E14" s="1">
        <v>1700700946</v>
      </c>
    </row>
    <row r="15" spans="1:5" ht="14.25" customHeight="1"/>
    <row r="16" spans="1:5" ht="14.25" customHeight="1"/>
    <row r="17" spans="1:5" ht="14.25" customHeight="1">
      <c r="A17" s="357" t="s">
        <v>59</v>
      </c>
      <c r="B17" s="358" t="s">
        <v>3229</v>
      </c>
      <c r="C17" s="282"/>
    </row>
    <row r="18" spans="1:5" ht="14.25" customHeight="1">
      <c r="A18" s="272" t="s">
        <v>3272</v>
      </c>
      <c r="B18" s="5" t="s">
        <v>5076</v>
      </c>
      <c r="C18" s="273">
        <v>2615001</v>
      </c>
    </row>
    <row r="19" spans="1:5" ht="14.25" customHeight="1">
      <c r="A19" s="276" t="s">
        <v>3272</v>
      </c>
      <c r="B19" s="279" t="s">
        <v>5077</v>
      </c>
      <c r="C19" s="278">
        <v>36091455</v>
      </c>
    </row>
    <row r="20" spans="1:5" ht="14.25" customHeight="1">
      <c r="E20" s="1" t="s">
        <v>5093</v>
      </c>
    </row>
    <row r="21" spans="1:5" ht="14.25" customHeight="1">
      <c r="A21" s="357" t="s">
        <v>5078</v>
      </c>
      <c r="B21" s="358" t="s">
        <v>1857</v>
      </c>
      <c r="C21" s="359" t="s">
        <v>5079</v>
      </c>
      <c r="D21" s="282"/>
    </row>
    <row r="22" spans="1:5" ht="14.25" customHeight="1">
      <c r="A22" s="272" t="s">
        <v>5078</v>
      </c>
      <c r="B22" s="5" t="s">
        <v>5080</v>
      </c>
      <c r="C22" s="5">
        <v>314129628</v>
      </c>
      <c r="D22" s="273"/>
    </row>
    <row r="23" spans="1:5" ht="14.25" customHeight="1">
      <c r="A23" s="272" t="s">
        <v>5078</v>
      </c>
      <c r="B23" s="5" t="s">
        <v>5081</v>
      </c>
      <c r="C23" s="360">
        <v>42334</v>
      </c>
      <c r="D23" s="273">
        <v>1</v>
      </c>
      <c r="E23" s="1">
        <v>677</v>
      </c>
    </row>
    <row r="24" spans="1:5" ht="14.25" customHeight="1">
      <c r="A24" s="272" t="s">
        <v>5078</v>
      </c>
      <c r="B24" s="5" t="s">
        <v>5082</v>
      </c>
      <c r="C24" s="360">
        <v>42334</v>
      </c>
      <c r="D24" s="273" t="s">
        <v>5083</v>
      </c>
      <c r="E24" s="1">
        <v>683</v>
      </c>
    </row>
    <row r="25" spans="1:5" ht="14.25" customHeight="1">
      <c r="A25" s="272" t="s">
        <v>5078</v>
      </c>
      <c r="B25" s="5" t="s">
        <v>5084</v>
      </c>
      <c r="C25" s="360"/>
      <c r="D25" s="273"/>
    </row>
    <row r="26" spans="1:5" ht="14.25" customHeight="1">
      <c r="A26" s="272" t="s">
        <v>5078</v>
      </c>
      <c r="B26" s="5" t="s">
        <v>5085</v>
      </c>
      <c r="C26" s="360"/>
      <c r="D26" s="273">
        <v>29195</v>
      </c>
    </row>
    <row r="27" spans="1:5" ht="14.25" customHeight="1">
      <c r="A27" s="272" t="s">
        <v>5078</v>
      </c>
      <c r="B27" s="5" t="s">
        <v>5086</v>
      </c>
      <c r="C27" s="5">
        <v>5000</v>
      </c>
      <c r="D27" s="273"/>
    </row>
    <row r="28" spans="1:5" ht="14.25" customHeight="1">
      <c r="A28" s="272" t="s">
        <v>5078</v>
      </c>
      <c r="B28" s="5" t="s">
        <v>5087</v>
      </c>
      <c r="C28" s="5" t="s">
        <v>5088</v>
      </c>
      <c r="D28" s="273"/>
    </row>
    <row r="29" spans="1:5" ht="14.25" customHeight="1">
      <c r="A29" s="272" t="s">
        <v>5078</v>
      </c>
      <c r="B29" s="5" t="s">
        <v>5089</v>
      </c>
      <c r="C29" s="360">
        <v>42339</v>
      </c>
      <c r="D29" s="273"/>
    </row>
    <row r="30" spans="1:5" ht="14.25" customHeight="1">
      <c r="A30" s="276" t="s">
        <v>5078</v>
      </c>
      <c r="B30" s="279" t="s">
        <v>5090</v>
      </c>
      <c r="C30" s="361">
        <v>42704</v>
      </c>
      <c r="D30" s="278"/>
    </row>
    <row r="31" spans="1:5" ht="14.25" customHeight="1">
      <c r="A31" s="362" t="s">
        <v>5078</v>
      </c>
      <c r="B31" s="363" t="s">
        <v>5094</v>
      </c>
      <c r="C31" s="115"/>
      <c r="E31" s="1">
        <v>2104</v>
      </c>
    </row>
    <row r="32" spans="1:5" ht="14.25" customHeight="1">
      <c r="A32" s="362" t="s">
        <v>5078</v>
      </c>
      <c r="B32" s="363" t="s">
        <v>5095</v>
      </c>
      <c r="C32" s="115"/>
      <c r="E32" s="113">
        <f>E23+E24+E31</f>
        <v>3464</v>
      </c>
    </row>
    <row r="33" spans="1:4" ht="14.25" customHeight="1">
      <c r="A33" s="364" t="s">
        <v>599</v>
      </c>
      <c r="B33" s="365" t="s">
        <v>5091</v>
      </c>
      <c r="C33" s="365" t="s">
        <v>5092</v>
      </c>
      <c r="D33" s="366">
        <v>1700700946</v>
      </c>
    </row>
    <row r="34" spans="1:4" ht="14.25" customHeight="1"/>
    <row r="35" spans="1:4" ht="14.25" customHeight="1"/>
    <row r="36" spans="1:4" ht="14.25" customHeight="1">
      <c r="A36" s="1" t="s">
        <v>5096</v>
      </c>
      <c r="B36" s="358" t="s">
        <v>1857</v>
      </c>
      <c r="C36" s="1" t="s">
        <v>5097</v>
      </c>
    </row>
    <row r="37" spans="1:4" ht="14.25" customHeight="1">
      <c r="A37" s="1" t="s">
        <v>5096</v>
      </c>
      <c r="B37" s="5" t="s">
        <v>5080</v>
      </c>
      <c r="C37" s="1">
        <v>66526351</v>
      </c>
    </row>
    <row r="38" spans="1:4" ht="14.25" customHeight="1">
      <c r="A38" s="1" t="s">
        <v>5096</v>
      </c>
      <c r="B38" s="5" t="s">
        <v>5081</v>
      </c>
      <c r="C38" s="1">
        <v>44.3</v>
      </c>
    </row>
    <row r="39" spans="1:4" ht="14.25" customHeight="1">
      <c r="A39" s="1" t="s">
        <v>5096</v>
      </c>
      <c r="B39" s="5" t="s">
        <v>5082</v>
      </c>
      <c r="C39" s="1" t="s">
        <v>5098</v>
      </c>
    </row>
    <row r="40" spans="1:4" ht="14.25" customHeight="1">
      <c r="A40" s="1" t="s">
        <v>5096</v>
      </c>
      <c r="B40" s="5" t="s">
        <v>5084</v>
      </c>
    </row>
    <row r="41" spans="1:4" ht="14.25" customHeight="1">
      <c r="A41" s="1" t="s">
        <v>5096</v>
      </c>
      <c r="B41" s="5" t="s">
        <v>5085</v>
      </c>
    </row>
    <row r="42" spans="1:4" ht="14.25" customHeight="1">
      <c r="A42" s="1" t="s">
        <v>5096</v>
      </c>
      <c r="B42" s="5" t="s">
        <v>5086</v>
      </c>
      <c r="C42" s="1">
        <v>5000</v>
      </c>
    </row>
    <row r="43" spans="1:4" ht="14.25" customHeight="1">
      <c r="A43" s="1" t="s">
        <v>5096</v>
      </c>
      <c r="B43" s="5" t="s">
        <v>5087</v>
      </c>
      <c r="C43" s="1">
        <v>1900</v>
      </c>
    </row>
    <row r="44" spans="1:4" ht="14.25" customHeight="1">
      <c r="A44" s="1" t="s">
        <v>5096</v>
      </c>
      <c r="B44" s="5" t="s">
        <v>5089</v>
      </c>
      <c r="C44" s="115">
        <v>42755</v>
      </c>
    </row>
    <row r="45" spans="1:4" ht="14.25" customHeight="1">
      <c r="A45" s="1" t="s">
        <v>5096</v>
      </c>
      <c r="B45" s="279" t="s">
        <v>5090</v>
      </c>
      <c r="C45" s="115">
        <v>42571</v>
      </c>
    </row>
    <row r="46" spans="1:4" ht="14.25" customHeight="1"/>
    <row r="47" spans="1:4" ht="14.25" customHeight="1"/>
    <row r="48" spans="1:4" ht="14.25" customHeight="1">
      <c r="A48" s="1" t="s">
        <v>5099</v>
      </c>
      <c r="B48" s="1" t="s">
        <v>5100</v>
      </c>
      <c r="C48" s="115">
        <v>42936</v>
      </c>
      <c r="D48" s="1">
        <v>345208787</v>
      </c>
    </row>
    <row r="49" spans="1:4" ht="14.25" customHeight="1">
      <c r="B49" s="1" t="s">
        <v>5101</v>
      </c>
      <c r="C49" s="115">
        <v>42936</v>
      </c>
      <c r="D49" s="1">
        <v>2972</v>
      </c>
    </row>
    <row r="50" spans="1:4" ht="14.25" customHeight="1"/>
    <row r="51" spans="1:4" ht="14.25" customHeight="1">
      <c r="A51" s="1" t="s">
        <v>5102</v>
      </c>
      <c r="B51" s="358" t="s">
        <v>1857</v>
      </c>
      <c r="C51" s="1" t="s">
        <v>5103</v>
      </c>
    </row>
    <row r="52" spans="1:4" ht="14.25" customHeight="1">
      <c r="A52" s="1" t="s">
        <v>5102</v>
      </c>
      <c r="B52" s="5" t="s">
        <v>5080</v>
      </c>
      <c r="C52" s="1">
        <v>321077406</v>
      </c>
    </row>
    <row r="53" spans="1:4" ht="14.25" customHeight="1">
      <c r="A53" s="1" t="s">
        <v>5102</v>
      </c>
      <c r="B53" s="5" t="s">
        <v>5081</v>
      </c>
    </row>
    <row r="54" spans="1:4" ht="14.25" customHeight="1">
      <c r="A54" s="1" t="s">
        <v>5102</v>
      </c>
      <c r="B54" s="5" t="s">
        <v>5082</v>
      </c>
      <c r="C54" s="1">
        <v>29731</v>
      </c>
    </row>
    <row r="55" spans="1:4" ht="14.25" customHeight="1">
      <c r="A55" s="1" t="s">
        <v>5102</v>
      </c>
      <c r="B55" s="5" t="s">
        <v>5084</v>
      </c>
    </row>
    <row r="56" spans="1:4" ht="14.25" customHeight="1">
      <c r="A56" s="1" t="s">
        <v>5102</v>
      </c>
      <c r="B56" s="5" t="s">
        <v>5085</v>
      </c>
    </row>
    <row r="57" spans="1:4" ht="14.25" customHeight="1">
      <c r="A57" s="1" t="s">
        <v>5102</v>
      </c>
      <c r="B57" s="5" t="s">
        <v>5086</v>
      </c>
      <c r="C57" s="1">
        <v>5000</v>
      </c>
    </row>
    <row r="58" spans="1:4" ht="14.25" customHeight="1">
      <c r="A58" s="1" t="s">
        <v>5102</v>
      </c>
      <c r="B58" s="5" t="s">
        <v>5087</v>
      </c>
      <c r="C58" s="1">
        <v>2400</v>
      </c>
    </row>
    <row r="59" spans="1:4" ht="14.25" customHeight="1">
      <c r="A59" s="1" t="s">
        <v>5102</v>
      </c>
      <c r="B59" s="5" t="s">
        <v>5089</v>
      </c>
      <c r="C59" s="115">
        <v>43086</v>
      </c>
    </row>
    <row r="60" spans="1:4" ht="14.25" customHeight="1">
      <c r="A60" s="1" t="s">
        <v>5102</v>
      </c>
      <c r="B60" s="279" t="s">
        <v>5090</v>
      </c>
      <c r="C60" s="115">
        <v>43147</v>
      </c>
    </row>
    <row r="61" spans="1:4" ht="14.25" customHeight="1"/>
    <row r="62" spans="1:4" ht="14.25" customHeight="1">
      <c r="A62" s="1" t="s">
        <v>5104</v>
      </c>
      <c r="B62" s="358" t="s">
        <v>1857</v>
      </c>
      <c r="C62" s="1" t="s">
        <v>5105</v>
      </c>
    </row>
    <row r="63" spans="1:4" ht="14.25" customHeight="1">
      <c r="A63" s="1" t="s">
        <v>5104</v>
      </c>
      <c r="B63" s="5" t="s">
        <v>5080</v>
      </c>
      <c r="C63" s="1">
        <v>37335239</v>
      </c>
    </row>
    <row r="64" spans="1:4" ht="14.25" customHeight="1">
      <c r="A64" s="1" t="s">
        <v>5104</v>
      </c>
      <c r="B64" s="5" t="s">
        <v>5081</v>
      </c>
      <c r="C64" s="1">
        <v>6.2</v>
      </c>
    </row>
    <row r="65" spans="1:3" ht="14.25" customHeight="1">
      <c r="A65" s="1" t="s">
        <v>5104</v>
      </c>
      <c r="B65" s="5" t="s">
        <v>5082</v>
      </c>
      <c r="C65" s="1">
        <v>30559</v>
      </c>
    </row>
    <row r="66" spans="1:3" ht="14.25" customHeight="1">
      <c r="A66" s="1" t="s">
        <v>5104</v>
      </c>
      <c r="B66" s="5" t="s">
        <v>5084</v>
      </c>
    </row>
    <row r="67" spans="1:3" ht="14.25" customHeight="1">
      <c r="A67" s="1" t="s">
        <v>5104</v>
      </c>
      <c r="B67" s="5" t="s">
        <v>5085</v>
      </c>
    </row>
    <row r="68" spans="1:3" ht="14.25" customHeight="1">
      <c r="A68" s="1" t="s">
        <v>5104</v>
      </c>
      <c r="B68" s="5" t="s">
        <v>5086</v>
      </c>
      <c r="C68" s="1">
        <v>5000</v>
      </c>
    </row>
    <row r="69" spans="1:3" ht="14.25" customHeight="1">
      <c r="A69" s="1" t="s">
        <v>5104</v>
      </c>
      <c r="B69" s="5" t="s">
        <v>5106</v>
      </c>
      <c r="C69" s="1">
        <v>10000</v>
      </c>
    </row>
    <row r="70" spans="1:3" ht="14.25" customHeight="1">
      <c r="A70" s="1" t="s">
        <v>5104</v>
      </c>
      <c r="B70" s="5" t="s">
        <v>5087</v>
      </c>
      <c r="C70" s="1">
        <v>1900</v>
      </c>
    </row>
    <row r="71" spans="1:3" ht="14.25" customHeight="1">
      <c r="A71" s="1" t="s">
        <v>5104</v>
      </c>
      <c r="B71" s="5" t="s">
        <v>5089</v>
      </c>
      <c r="C71" s="115">
        <v>43172</v>
      </c>
    </row>
    <row r="72" spans="1:3" ht="14.25" customHeight="1">
      <c r="A72" s="1" t="s">
        <v>5104</v>
      </c>
      <c r="B72" s="279" t="s">
        <v>5090</v>
      </c>
      <c r="C72" s="115">
        <v>43171</v>
      </c>
    </row>
    <row r="73" spans="1:3" ht="14.25" customHeight="1"/>
    <row r="74" spans="1:3" ht="14.25" customHeight="1"/>
    <row r="75" spans="1:3" ht="14.25" customHeight="1"/>
    <row r="76" spans="1:3" ht="14.25" customHeight="1"/>
    <row r="77" spans="1:3" ht="14.25" customHeight="1"/>
    <row r="78" spans="1:3" ht="14.25" customHeight="1"/>
    <row r="79" spans="1:3" ht="14.25" customHeight="1"/>
    <row r="80" spans="1: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7"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25" defaultRowHeight="15" customHeight="1"/>
  <cols>
    <col min="1" max="1" width="8.625" customWidth="1"/>
    <col min="2" max="2" width="20" customWidth="1"/>
    <col min="3" max="3" width="23.125" customWidth="1"/>
    <col min="4" max="5" width="9" customWidth="1"/>
    <col min="6" max="8" width="7.625" customWidth="1"/>
    <col min="9" max="27" width="8.625" customWidth="1"/>
  </cols>
  <sheetData>
    <row r="1" spans="1:27" ht="14.25" customHeight="1">
      <c r="A1" s="354" t="s">
        <v>0</v>
      </c>
      <c r="B1" s="354" t="s">
        <v>58</v>
      </c>
      <c r="C1" s="354" t="s">
        <v>59</v>
      </c>
      <c r="D1" s="354" t="s">
        <v>60</v>
      </c>
      <c r="E1" s="354" t="s">
        <v>61</v>
      </c>
      <c r="F1" s="354"/>
      <c r="G1" s="354"/>
      <c r="H1" s="354" t="s">
        <v>2389</v>
      </c>
      <c r="I1" s="354" t="s">
        <v>63</v>
      </c>
      <c r="J1" s="354" t="s">
        <v>64</v>
      </c>
      <c r="K1" s="354" t="s">
        <v>2390</v>
      </c>
      <c r="L1" s="354" t="s">
        <v>65</v>
      </c>
      <c r="M1" s="354" t="s">
        <v>66</v>
      </c>
      <c r="N1" s="354" t="s">
        <v>582</v>
      </c>
      <c r="O1" s="367" t="s">
        <v>2132</v>
      </c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</row>
    <row r="2" spans="1:27" ht="14.25" customHeight="1">
      <c r="A2" s="137">
        <v>707</v>
      </c>
      <c r="B2" s="52">
        <v>43124</v>
      </c>
      <c r="C2" s="29" t="s">
        <v>5107</v>
      </c>
      <c r="D2" s="42"/>
      <c r="E2" s="42">
        <v>4000</v>
      </c>
      <c r="F2" s="147"/>
      <c r="G2" s="147"/>
      <c r="H2" s="147"/>
      <c r="I2" s="29"/>
      <c r="J2" s="29" t="s">
        <v>87</v>
      </c>
      <c r="K2" s="29"/>
      <c r="L2" s="29"/>
      <c r="M2" s="29">
        <v>142</v>
      </c>
      <c r="N2" s="29"/>
      <c r="O2" s="248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4.25" customHeight="1">
      <c r="A3" s="137">
        <v>707</v>
      </c>
      <c r="B3" s="52">
        <v>43125</v>
      </c>
      <c r="C3" s="29" t="s">
        <v>5108</v>
      </c>
      <c r="D3" s="42">
        <v>3417.52</v>
      </c>
      <c r="E3" s="42"/>
      <c r="F3" s="147"/>
      <c r="G3" s="147"/>
      <c r="H3" s="147"/>
      <c r="I3" s="29"/>
      <c r="J3" s="29" t="s">
        <v>87</v>
      </c>
      <c r="K3" s="29"/>
      <c r="L3" s="29"/>
      <c r="M3" s="29"/>
      <c r="N3" s="29"/>
      <c r="O3" s="24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4.25" customHeight="1">
      <c r="A4" s="137">
        <v>707</v>
      </c>
      <c r="B4" s="52"/>
      <c r="C4" s="29" t="s">
        <v>4261</v>
      </c>
      <c r="D4" s="147"/>
      <c r="E4" s="147"/>
      <c r="F4" s="42">
        <v>480</v>
      </c>
      <c r="G4" s="42"/>
      <c r="H4" s="147"/>
      <c r="I4" s="29"/>
      <c r="J4" s="29"/>
      <c r="K4" s="29"/>
      <c r="L4" s="29"/>
      <c r="M4" s="29"/>
      <c r="N4" s="29"/>
      <c r="O4" s="24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4.25" customHeight="1">
      <c r="A5" s="137"/>
      <c r="B5" s="52"/>
      <c r="C5" s="29" t="s">
        <v>5109</v>
      </c>
      <c r="D5" s="147"/>
      <c r="E5" s="147"/>
      <c r="F5" s="42"/>
      <c r="G5" s="42">
        <v>96</v>
      </c>
      <c r="H5" s="147"/>
      <c r="I5" s="29"/>
      <c r="J5" s="29"/>
      <c r="K5" s="29"/>
      <c r="L5" s="29"/>
      <c r="M5" s="29"/>
      <c r="N5" s="29"/>
      <c r="O5" s="24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25" customHeight="1">
      <c r="A6" s="137"/>
      <c r="B6" s="52"/>
      <c r="C6" s="29" t="s">
        <v>5110</v>
      </c>
      <c r="D6" s="147"/>
      <c r="E6" s="147"/>
      <c r="F6" s="42"/>
      <c r="G6" s="42">
        <v>316</v>
      </c>
      <c r="H6" s="147"/>
      <c r="I6" s="29"/>
      <c r="J6" s="29"/>
      <c r="K6" s="29"/>
      <c r="L6" s="29"/>
      <c r="M6" s="29"/>
      <c r="N6" s="29"/>
      <c r="O6" s="248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4.25" customHeight="1">
      <c r="A7" s="137"/>
      <c r="B7" s="52"/>
      <c r="C7" s="29" t="s">
        <v>5111</v>
      </c>
      <c r="D7" s="147"/>
      <c r="E7" s="147"/>
      <c r="F7" s="42"/>
      <c r="G7" s="42">
        <v>106</v>
      </c>
      <c r="H7" s="147"/>
      <c r="I7" s="29"/>
      <c r="J7" s="29"/>
      <c r="K7" s="29"/>
      <c r="L7" s="29"/>
      <c r="M7" s="29"/>
      <c r="N7" s="29"/>
      <c r="O7" s="248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4.25" customHeight="1">
      <c r="A8" s="137"/>
      <c r="B8" s="52"/>
      <c r="C8" s="29" t="s">
        <v>5112</v>
      </c>
      <c r="D8" s="147"/>
      <c r="E8" s="147"/>
      <c r="F8" s="42"/>
      <c r="G8" s="42">
        <v>91.6</v>
      </c>
      <c r="H8" s="147"/>
      <c r="I8" s="29"/>
      <c r="J8" s="29"/>
      <c r="K8" s="29"/>
      <c r="L8" s="29"/>
      <c r="M8" s="29"/>
      <c r="N8" s="29"/>
      <c r="O8" s="24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4.25" customHeight="1">
      <c r="A9" s="137"/>
      <c r="B9" s="52"/>
      <c r="C9" s="29" t="s">
        <v>5113</v>
      </c>
      <c r="D9" s="147"/>
      <c r="E9" s="147"/>
      <c r="F9" s="42"/>
      <c r="G9" s="42">
        <v>188</v>
      </c>
      <c r="H9" s="147"/>
      <c r="I9" s="29"/>
      <c r="J9" s="29"/>
      <c r="K9" s="29"/>
      <c r="L9" s="29"/>
      <c r="M9" s="29"/>
      <c r="N9" s="29"/>
      <c r="O9" s="248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4.25" customHeight="1">
      <c r="A10" s="137"/>
      <c r="B10" s="52"/>
      <c r="C10" s="29" t="s">
        <v>5114</v>
      </c>
      <c r="D10" s="42"/>
      <c r="E10" s="42"/>
      <c r="F10" s="147"/>
      <c r="G10" s="42">
        <v>106</v>
      </c>
      <c r="H10" s="147"/>
      <c r="I10" s="29"/>
      <c r="J10" s="29"/>
      <c r="K10" s="29"/>
      <c r="L10" s="29"/>
      <c r="M10" s="29"/>
      <c r="N10" s="29"/>
      <c r="O10" s="248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5.75" customHeight="1">
      <c r="A11" s="137"/>
      <c r="B11" s="52"/>
      <c r="C11" s="43" t="s">
        <v>5115</v>
      </c>
      <c r="D11" s="42"/>
      <c r="E11" s="42"/>
      <c r="F11" s="42"/>
      <c r="G11" s="42">
        <v>90</v>
      </c>
      <c r="H11" s="42"/>
      <c r="I11" s="43"/>
      <c r="J11" s="43"/>
      <c r="K11" s="43"/>
      <c r="L11" s="43"/>
      <c r="M11" s="43"/>
      <c r="N11" s="43"/>
      <c r="O11" s="22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</row>
    <row r="12" spans="1:27" ht="15.75" customHeight="1">
      <c r="A12" s="137"/>
      <c r="B12" s="52"/>
      <c r="C12" s="43" t="s">
        <v>5116</v>
      </c>
      <c r="D12" s="42"/>
      <c r="E12" s="42"/>
      <c r="F12" s="42"/>
      <c r="G12" s="42">
        <v>166</v>
      </c>
      <c r="H12" s="42"/>
      <c r="I12" s="43"/>
      <c r="J12" s="43"/>
      <c r="K12" s="43"/>
      <c r="L12" s="43"/>
      <c r="M12" s="43"/>
      <c r="N12" s="43"/>
      <c r="O12" s="22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</row>
    <row r="13" spans="1:27" ht="15.75" customHeight="1">
      <c r="A13" s="137"/>
      <c r="B13" s="52"/>
      <c r="C13" s="43" t="s">
        <v>5117</v>
      </c>
      <c r="D13" s="42"/>
      <c r="E13" s="42"/>
      <c r="F13" s="42"/>
      <c r="G13" s="42">
        <v>166</v>
      </c>
      <c r="H13" s="42"/>
      <c r="I13" s="43"/>
      <c r="J13" s="43"/>
      <c r="K13" s="43"/>
      <c r="L13" s="43"/>
      <c r="M13" s="43"/>
      <c r="N13" s="43"/>
      <c r="O13" s="22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</row>
    <row r="14" spans="1:27" ht="15.75" customHeight="1">
      <c r="A14" s="137">
        <v>707</v>
      </c>
      <c r="B14" s="52">
        <v>43136</v>
      </c>
      <c r="C14" s="43" t="s">
        <v>5118</v>
      </c>
      <c r="D14" s="42">
        <v>2726.27</v>
      </c>
      <c r="E14" s="42"/>
      <c r="F14" s="42"/>
      <c r="G14" s="42"/>
      <c r="H14" s="42"/>
      <c r="I14" s="43" t="s">
        <v>89</v>
      </c>
      <c r="J14" s="43" t="s">
        <v>87</v>
      </c>
      <c r="K14" s="43" t="s">
        <v>789</v>
      </c>
      <c r="L14" s="43"/>
      <c r="M14" s="43"/>
      <c r="N14" s="43"/>
      <c r="O14" s="22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</row>
    <row r="15" spans="1:27" ht="14.25" customHeight="1">
      <c r="A15" s="137"/>
      <c r="B15" s="52">
        <v>43237</v>
      </c>
      <c r="C15" s="238" t="s">
        <v>855</v>
      </c>
      <c r="D15" s="42"/>
      <c r="E15" s="42">
        <v>3000</v>
      </c>
      <c r="F15" s="147"/>
      <c r="G15" s="147"/>
      <c r="H15" s="147"/>
      <c r="I15" s="29"/>
      <c r="J15" s="238" t="s">
        <v>87</v>
      </c>
      <c r="K15" s="29"/>
      <c r="L15" s="29"/>
      <c r="M15" s="238">
        <v>80001</v>
      </c>
      <c r="N15" s="29"/>
      <c r="O15" s="248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4.25" customHeight="1">
      <c r="A16" s="137"/>
      <c r="B16" s="52">
        <v>43248</v>
      </c>
      <c r="C16" s="238" t="s">
        <v>5119</v>
      </c>
      <c r="D16" s="42">
        <v>1681.75</v>
      </c>
      <c r="E16" s="42"/>
      <c r="F16" s="147"/>
      <c r="G16" s="147"/>
      <c r="H16" s="147"/>
      <c r="I16" s="238" t="s">
        <v>89</v>
      </c>
      <c r="J16" s="238" t="s">
        <v>87</v>
      </c>
      <c r="K16" s="29"/>
      <c r="L16" s="29"/>
      <c r="M16" s="29"/>
      <c r="N16" s="29"/>
      <c r="O16" s="248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4.25" customHeight="1">
      <c r="A17" s="137"/>
      <c r="B17" s="52"/>
      <c r="C17" s="238" t="s">
        <v>5120</v>
      </c>
      <c r="D17" s="42"/>
      <c r="E17" s="42"/>
      <c r="F17" s="147"/>
      <c r="G17" s="42">
        <v>50</v>
      </c>
      <c r="H17" s="147"/>
      <c r="I17" s="29"/>
      <c r="J17" s="238" t="s">
        <v>87</v>
      </c>
      <c r="K17" s="29"/>
      <c r="L17" s="29"/>
      <c r="M17" s="29"/>
      <c r="N17" s="29"/>
      <c r="O17" s="248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4.25" customHeight="1">
      <c r="A18" s="137"/>
      <c r="B18" s="52">
        <v>43311</v>
      </c>
      <c r="C18" s="29" t="s">
        <v>2238</v>
      </c>
      <c r="D18" s="42"/>
      <c r="E18" s="42"/>
      <c r="F18" s="147"/>
      <c r="G18" s="147"/>
      <c r="H18" s="147">
        <v>485.68</v>
      </c>
      <c r="I18" s="29"/>
      <c r="J18" s="29" t="s">
        <v>87</v>
      </c>
      <c r="K18" s="238" t="s">
        <v>451</v>
      </c>
      <c r="L18" s="29"/>
      <c r="M18" s="29"/>
      <c r="N18" s="29"/>
      <c r="O18" s="248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4.25" customHeight="1">
      <c r="A19" s="137"/>
      <c r="B19" s="52">
        <v>43296</v>
      </c>
      <c r="C19" s="29" t="s">
        <v>815</v>
      </c>
      <c r="D19" s="42"/>
      <c r="E19" s="42"/>
      <c r="F19" s="147"/>
      <c r="G19" s="147"/>
      <c r="H19" s="147">
        <v>975.7</v>
      </c>
      <c r="I19" s="29"/>
      <c r="J19" s="29" t="s">
        <v>87</v>
      </c>
      <c r="K19" s="238" t="s">
        <v>982</v>
      </c>
      <c r="L19" s="29"/>
      <c r="M19" s="29"/>
      <c r="N19" s="29"/>
      <c r="O19" s="248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4.25" customHeight="1">
      <c r="A20" s="137"/>
      <c r="B20" s="52">
        <v>43306</v>
      </c>
      <c r="C20" s="29" t="s">
        <v>5121</v>
      </c>
      <c r="D20" s="42">
        <v>941.7</v>
      </c>
      <c r="E20" s="42"/>
      <c r="F20" s="147"/>
      <c r="G20" s="147"/>
      <c r="H20" s="147"/>
      <c r="I20" s="29" t="s">
        <v>89</v>
      </c>
      <c r="J20" s="29" t="s">
        <v>87</v>
      </c>
      <c r="K20" s="238" t="s">
        <v>793</v>
      </c>
      <c r="L20" s="29"/>
      <c r="M20" s="29"/>
      <c r="N20" s="29"/>
      <c r="O20" s="248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4.25" customHeight="1">
      <c r="A21" s="137"/>
      <c r="B21" s="52">
        <v>43331</v>
      </c>
      <c r="C21" s="29" t="s">
        <v>5122</v>
      </c>
      <c r="D21" s="42">
        <v>1781.95</v>
      </c>
      <c r="E21" s="42"/>
      <c r="F21" s="147"/>
      <c r="G21" s="147"/>
      <c r="H21" s="147"/>
      <c r="I21" s="29" t="s">
        <v>89</v>
      </c>
      <c r="J21" s="29" t="s">
        <v>87</v>
      </c>
      <c r="K21" s="238" t="s">
        <v>793</v>
      </c>
      <c r="L21" s="29">
        <v>75654</v>
      </c>
      <c r="M21" s="29"/>
      <c r="N21" s="29"/>
      <c r="O21" s="248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4.25" customHeight="1">
      <c r="A22" s="137"/>
      <c r="B22" s="52">
        <v>43326</v>
      </c>
      <c r="C22" s="29" t="s">
        <v>5123</v>
      </c>
      <c r="D22" s="42">
        <v>388</v>
      </c>
      <c r="E22" s="42"/>
      <c r="F22" s="147"/>
      <c r="G22" s="147"/>
      <c r="H22" s="147"/>
      <c r="I22" s="29" t="s">
        <v>89</v>
      </c>
      <c r="J22" s="29" t="s">
        <v>87</v>
      </c>
      <c r="K22" s="29"/>
      <c r="L22" s="29"/>
      <c r="M22" s="29"/>
      <c r="N22" s="29"/>
      <c r="O22" s="248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4.25" customHeight="1">
      <c r="A23" s="137"/>
      <c r="B23" s="52">
        <v>43326</v>
      </c>
      <c r="C23" s="238" t="s">
        <v>982</v>
      </c>
      <c r="D23" s="42">
        <v>531.9</v>
      </c>
      <c r="E23" s="42"/>
      <c r="F23" s="147"/>
      <c r="G23" s="147"/>
      <c r="H23" s="147"/>
      <c r="I23" s="29" t="s">
        <v>89</v>
      </c>
      <c r="J23" s="29" t="s">
        <v>87</v>
      </c>
      <c r="K23" s="29"/>
      <c r="L23" s="29"/>
      <c r="M23" s="29"/>
      <c r="N23" s="29"/>
      <c r="O23" s="248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4.25" customHeight="1">
      <c r="A24" s="137"/>
      <c r="B24" s="52">
        <v>43345</v>
      </c>
      <c r="C24" s="238" t="s">
        <v>881</v>
      </c>
      <c r="D24" s="42">
        <v>644</v>
      </c>
      <c r="E24" s="42"/>
      <c r="F24" s="147"/>
      <c r="G24" s="147"/>
      <c r="H24" s="147"/>
      <c r="I24" s="29" t="s">
        <v>594</v>
      </c>
      <c r="J24" s="29" t="s">
        <v>87</v>
      </c>
      <c r="K24" s="238" t="s">
        <v>611</v>
      </c>
      <c r="L24" s="29">
        <v>361</v>
      </c>
      <c r="M24" s="29"/>
      <c r="N24" s="29"/>
      <c r="O24" s="248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4.25" customHeight="1">
      <c r="A25" s="137"/>
      <c r="B25" s="52">
        <v>43355</v>
      </c>
      <c r="C25" s="238" t="s">
        <v>5124</v>
      </c>
      <c r="D25" s="42">
        <v>500</v>
      </c>
      <c r="E25" s="42"/>
      <c r="F25" s="147"/>
      <c r="G25" s="147"/>
      <c r="H25" s="147"/>
      <c r="I25" s="29" t="s">
        <v>594</v>
      </c>
      <c r="J25" s="29" t="s">
        <v>87</v>
      </c>
      <c r="K25" s="29"/>
      <c r="L25" s="29"/>
      <c r="M25" s="29"/>
      <c r="N25" s="29"/>
      <c r="O25" s="248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4.25" customHeight="1">
      <c r="A26" s="137"/>
      <c r="B26" s="52"/>
      <c r="C26" s="29" t="s">
        <v>5125</v>
      </c>
      <c r="D26" s="42"/>
      <c r="E26" s="42"/>
      <c r="F26" s="147">
        <v>200</v>
      </c>
      <c r="G26" s="147"/>
      <c r="H26" s="147"/>
      <c r="I26" s="29"/>
      <c r="J26" s="29"/>
      <c r="K26" s="29"/>
      <c r="L26" s="29"/>
      <c r="M26" s="29"/>
      <c r="N26" s="29"/>
      <c r="O26" s="248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4.25" customHeight="1">
      <c r="A27" s="137"/>
      <c r="B27" s="52"/>
      <c r="C27" s="29" t="s">
        <v>5126</v>
      </c>
      <c r="D27" s="42">
        <v>1500</v>
      </c>
      <c r="E27" s="42"/>
      <c r="F27" s="147"/>
      <c r="G27" s="147"/>
      <c r="H27" s="147"/>
      <c r="I27" s="238" t="s">
        <v>594</v>
      </c>
      <c r="J27" s="238" t="s">
        <v>87</v>
      </c>
      <c r="K27" s="238" t="s">
        <v>5127</v>
      </c>
      <c r="L27" s="29">
        <v>74</v>
      </c>
      <c r="M27" s="29"/>
      <c r="N27" s="29"/>
      <c r="O27" s="248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4.25" customHeight="1">
      <c r="A28" s="137"/>
      <c r="B28" s="52">
        <v>43749</v>
      </c>
      <c r="C28" s="29" t="s">
        <v>855</v>
      </c>
      <c r="D28" s="42"/>
      <c r="E28" s="42">
        <v>7113.09</v>
      </c>
      <c r="F28" s="147"/>
      <c r="G28" s="147"/>
      <c r="H28" s="147"/>
      <c r="I28" s="29"/>
      <c r="J28" s="29"/>
      <c r="K28" s="29"/>
      <c r="L28" s="29"/>
      <c r="M28" s="29"/>
      <c r="N28" s="29"/>
      <c r="O28" s="248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4.25" customHeight="1">
      <c r="A29" s="137"/>
      <c r="B29" s="52"/>
      <c r="C29" s="29"/>
      <c r="D29" s="42"/>
      <c r="E29" s="42"/>
      <c r="F29" s="147"/>
      <c r="G29" s="147"/>
      <c r="H29" s="147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4.25" customHeight="1">
      <c r="A30" s="137"/>
      <c r="B30" s="52"/>
      <c r="C30" s="29"/>
      <c r="D30" s="42"/>
      <c r="E30" s="42"/>
      <c r="F30" s="147"/>
      <c r="G30" s="147"/>
      <c r="H30" s="147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4.25" customHeight="1">
      <c r="A31" s="137"/>
      <c r="B31" s="52"/>
      <c r="C31" s="29"/>
      <c r="D31" s="42"/>
      <c r="E31" s="42"/>
      <c r="F31" s="147"/>
      <c r="G31" s="147"/>
      <c r="H31" s="147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4.25" customHeight="1">
      <c r="A32" s="137"/>
      <c r="B32" s="52"/>
      <c r="C32" s="29"/>
      <c r="D32" s="42"/>
      <c r="E32" s="42"/>
      <c r="F32" s="147"/>
      <c r="G32" s="147"/>
      <c r="H32" s="147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27" ht="14.25" customHeight="1">
      <c r="A33" s="137"/>
      <c r="B33" s="52"/>
      <c r="C33" s="29"/>
      <c r="D33" s="42"/>
      <c r="E33" s="42"/>
      <c r="F33" s="147"/>
      <c r="G33" s="147"/>
      <c r="H33" s="147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spans="1:27" ht="14.25" customHeight="1">
      <c r="A34" s="137"/>
      <c r="B34" s="52"/>
      <c r="C34" s="29"/>
      <c r="D34" s="42"/>
      <c r="E34" s="42"/>
      <c r="F34" s="147"/>
      <c r="G34" s="147"/>
      <c r="H34" s="147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spans="1:27" ht="14.25" customHeight="1">
      <c r="A35" s="137"/>
      <c r="B35" s="52"/>
      <c r="C35" s="29"/>
      <c r="D35" s="42"/>
      <c r="E35" s="42"/>
      <c r="F35" s="147"/>
      <c r="G35" s="147"/>
      <c r="H35" s="147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1:27" ht="14.25" customHeight="1">
      <c r="A36" s="137"/>
      <c r="B36" s="52"/>
      <c r="C36" s="29"/>
      <c r="D36" s="42"/>
      <c r="E36" s="42"/>
      <c r="F36" s="147"/>
      <c r="G36" s="147"/>
      <c r="H36" s="147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spans="1:27" ht="14.25" customHeight="1">
      <c r="A37" s="137"/>
      <c r="B37" s="52"/>
      <c r="C37" s="29"/>
      <c r="D37" s="42"/>
      <c r="E37" s="42"/>
      <c r="F37" s="147"/>
      <c r="G37" s="147"/>
      <c r="H37" s="147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spans="1:27" ht="14.25" customHeight="1">
      <c r="A38" s="137"/>
      <c r="B38" s="52"/>
      <c r="C38" s="29"/>
      <c r="D38" s="42"/>
      <c r="E38" s="42"/>
      <c r="F38" s="147"/>
      <c r="G38" s="147"/>
      <c r="H38" s="147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27" ht="14.25" customHeight="1">
      <c r="A39" s="137"/>
      <c r="B39" s="52"/>
      <c r="C39" s="29"/>
      <c r="D39" s="42"/>
      <c r="E39" s="42"/>
      <c r="F39" s="147"/>
      <c r="G39" s="147"/>
      <c r="H39" s="147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spans="1:27" ht="14.25" customHeight="1">
      <c r="A40" s="137"/>
      <c r="B40" s="52"/>
      <c r="C40" s="29"/>
      <c r="D40" s="42"/>
      <c r="E40" s="42"/>
      <c r="F40" s="147"/>
      <c r="G40" s="147"/>
      <c r="H40" s="147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1:27" ht="14.25" customHeight="1">
      <c r="A41" s="137"/>
      <c r="B41" s="52"/>
      <c r="C41" s="29"/>
      <c r="D41" s="42"/>
      <c r="E41" s="42"/>
      <c r="F41" s="147"/>
      <c r="G41" s="147"/>
      <c r="H41" s="147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4.25" customHeight="1">
      <c r="A42" s="137"/>
      <c r="B42" s="52"/>
      <c r="C42" s="29"/>
      <c r="D42" s="42"/>
      <c r="E42" s="42"/>
      <c r="F42" s="147"/>
      <c r="G42" s="147"/>
      <c r="H42" s="147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spans="1:27" ht="14.25" customHeight="1">
      <c r="A43" s="137"/>
      <c r="B43" s="52"/>
      <c r="C43" s="29"/>
      <c r="D43" s="42"/>
      <c r="E43" s="42"/>
      <c r="F43" s="147"/>
      <c r="G43" s="147"/>
      <c r="H43" s="147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25" customHeight="1">
      <c r="A44" s="137"/>
      <c r="B44" s="52"/>
      <c r="C44" s="29"/>
      <c r="D44" s="42"/>
      <c r="E44" s="42"/>
      <c r="F44" s="147"/>
      <c r="G44" s="147"/>
      <c r="H44" s="147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spans="1:27" ht="14.25" customHeight="1">
      <c r="A45" s="137"/>
      <c r="B45" s="52"/>
      <c r="C45" s="29"/>
      <c r="D45" s="42"/>
      <c r="E45" s="42"/>
      <c r="F45" s="147"/>
      <c r="G45" s="147"/>
      <c r="H45" s="147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 ht="14.25" customHeight="1">
      <c r="A46" s="137"/>
      <c r="B46" s="52"/>
      <c r="C46" s="29"/>
      <c r="D46" s="42"/>
      <c r="E46" s="42"/>
      <c r="F46" s="147"/>
      <c r="G46" s="147"/>
      <c r="H46" s="147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 ht="14.25" customHeight="1">
      <c r="A47" s="137"/>
      <c r="B47" s="52"/>
      <c r="C47" s="29"/>
      <c r="D47" s="42"/>
      <c r="E47" s="42"/>
      <c r="F47" s="147"/>
      <c r="G47" s="147"/>
      <c r="H47" s="147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 ht="14.25" customHeight="1">
      <c r="A48" s="137"/>
      <c r="B48" s="52"/>
      <c r="C48" s="29"/>
      <c r="D48" s="42"/>
      <c r="E48" s="42"/>
      <c r="F48" s="147"/>
      <c r="G48" s="147"/>
      <c r="H48" s="147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 ht="14.25" customHeight="1">
      <c r="A49" s="137"/>
      <c r="B49" s="52"/>
      <c r="C49" s="29"/>
      <c r="D49" s="42"/>
      <c r="E49" s="42"/>
      <c r="F49" s="147"/>
      <c r="G49" s="147"/>
      <c r="H49" s="147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 ht="14.25" customHeight="1">
      <c r="A50" s="137"/>
      <c r="B50" s="52"/>
      <c r="C50" s="29"/>
      <c r="D50" s="42"/>
      <c r="E50" s="42"/>
      <c r="F50" s="147"/>
      <c r="G50" s="147"/>
      <c r="H50" s="147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 ht="14.25" customHeight="1">
      <c r="A51" s="137"/>
      <c r="B51" s="52"/>
      <c r="C51" s="29"/>
      <c r="D51" s="42"/>
      <c r="E51" s="42"/>
      <c r="F51" s="147"/>
      <c r="G51" s="147"/>
      <c r="H51" s="147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 ht="14.25" customHeight="1">
      <c r="A52" s="137"/>
      <c r="B52" s="52"/>
      <c r="C52" s="29"/>
      <c r="D52" s="42"/>
      <c r="E52" s="42"/>
      <c r="F52" s="147"/>
      <c r="G52" s="147"/>
      <c r="H52" s="147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 ht="14.25" customHeight="1">
      <c r="A53" s="137"/>
      <c r="B53" s="52"/>
      <c r="C53" s="29"/>
      <c r="D53" s="42"/>
      <c r="E53" s="42"/>
      <c r="F53" s="147"/>
      <c r="G53" s="147"/>
      <c r="H53" s="147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 ht="14.25" customHeight="1">
      <c r="A54" s="137"/>
      <c r="B54" s="52"/>
      <c r="C54" s="29"/>
      <c r="D54" s="42"/>
      <c r="E54" s="42"/>
      <c r="F54" s="147"/>
      <c r="G54" s="147"/>
      <c r="H54" s="147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 ht="14.25" customHeight="1">
      <c r="A55" s="137"/>
      <c r="B55" s="52"/>
      <c r="C55" s="29"/>
      <c r="D55" s="42"/>
      <c r="E55" s="42"/>
      <c r="F55" s="147"/>
      <c r="G55" s="147"/>
      <c r="H55" s="147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 ht="14.25" customHeight="1">
      <c r="A56" s="137"/>
      <c r="B56" s="52"/>
      <c r="C56" s="29"/>
      <c r="D56" s="42"/>
      <c r="E56" s="42"/>
      <c r="F56" s="147"/>
      <c r="G56" s="147"/>
      <c r="H56" s="147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 ht="14.25" customHeight="1">
      <c r="A57" s="137"/>
      <c r="B57" s="52"/>
      <c r="C57" s="29"/>
      <c r="D57" s="42"/>
      <c r="E57" s="42"/>
      <c r="F57" s="147"/>
      <c r="G57" s="147"/>
      <c r="H57" s="147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 ht="14.25" customHeight="1">
      <c r="A58" s="137"/>
      <c r="B58" s="52"/>
      <c r="C58" s="29"/>
      <c r="D58" s="42"/>
      <c r="E58" s="42"/>
      <c r="F58" s="147"/>
      <c r="G58" s="147"/>
      <c r="H58" s="147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 ht="14.25" customHeight="1">
      <c r="A59" s="137"/>
      <c r="B59" s="52"/>
      <c r="C59" s="29"/>
      <c r="D59" s="42"/>
      <c r="E59" s="42"/>
      <c r="F59" s="147"/>
      <c r="G59" s="147"/>
      <c r="H59" s="147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 ht="14.25" customHeight="1">
      <c r="A60" s="137"/>
      <c r="B60" s="52"/>
      <c r="C60" s="29"/>
      <c r="D60" s="42"/>
      <c r="E60" s="42"/>
      <c r="F60" s="147"/>
      <c r="G60" s="147"/>
      <c r="H60" s="147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 ht="14.25" customHeight="1">
      <c r="A61" s="137"/>
      <c r="B61" s="52"/>
      <c r="C61" s="29"/>
      <c r="D61" s="42"/>
      <c r="E61" s="42"/>
      <c r="F61" s="147"/>
      <c r="G61" s="147"/>
      <c r="H61" s="147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 ht="14.25" customHeight="1">
      <c r="A62" s="137"/>
      <c r="B62" s="52"/>
      <c r="C62" s="29"/>
      <c r="D62" s="42"/>
      <c r="E62" s="42"/>
      <c r="F62" s="147"/>
      <c r="G62" s="147"/>
      <c r="H62" s="147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 ht="14.25" customHeight="1">
      <c r="A63" s="137"/>
      <c r="B63" s="52"/>
      <c r="C63" s="29"/>
      <c r="D63" s="42"/>
      <c r="E63" s="42"/>
      <c r="F63" s="147"/>
      <c r="G63" s="147"/>
      <c r="H63" s="147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 ht="14.25" customHeight="1">
      <c r="A64" s="137"/>
      <c r="B64" s="52"/>
      <c r="C64" s="29"/>
      <c r="D64" s="42"/>
      <c r="E64" s="42"/>
      <c r="F64" s="147"/>
      <c r="G64" s="147"/>
      <c r="H64" s="147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 ht="14.25" customHeight="1">
      <c r="A65" s="137"/>
      <c r="B65" s="52"/>
      <c r="C65" s="29"/>
      <c r="D65" s="42"/>
      <c r="E65" s="42"/>
      <c r="F65" s="147"/>
      <c r="G65" s="147"/>
      <c r="H65" s="147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 ht="14.25" customHeight="1">
      <c r="A66" s="137"/>
      <c r="B66" s="52"/>
      <c r="C66" s="29"/>
      <c r="D66" s="42"/>
      <c r="E66" s="42"/>
      <c r="F66" s="147"/>
      <c r="G66" s="147"/>
      <c r="H66" s="147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 ht="14.25" customHeight="1">
      <c r="A67" s="137"/>
      <c r="B67" s="52"/>
      <c r="C67" s="29"/>
      <c r="D67" s="42"/>
      <c r="E67" s="42"/>
      <c r="F67" s="147"/>
      <c r="G67" s="147"/>
      <c r="H67" s="147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 ht="14.25" customHeight="1">
      <c r="A68" s="137"/>
      <c r="B68" s="52"/>
      <c r="C68" s="29"/>
      <c r="D68" s="42"/>
      <c r="E68" s="42"/>
      <c r="F68" s="147"/>
      <c r="G68" s="147"/>
      <c r="H68" s="147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 ht="14.25" customHeight="1">
      <c r="A69" s="137"/>
      <c r="B69" s="52"/>
      <c r="C69" s="29"/>
      <c r="D69" s="42"/>
      <c r="E69" s="42"/>
      <c r="F69" s="147"/>
      <c r="G69" s="147"/>
      <c r="H69" s="147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 ht="14.25" customHeight="1">
      <c r="A70" s="137"/>
      <c r="B70" s="52"/>
      <c r="C70" s="29"/>
      <c r="D70" s="42"/>
      <c r="E70" s="42"/>
      <c r="F70" s="147"/>
      <c r="G70" s="147"/>
      <c r="H70" s="147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 ht="14.25" customHeight="1">
      <c r="A71" s="137"/>
      <c r="B71" s="52"/>
      <c r="C71" s="29"/>
      <c r="D71" s="42"/>
      <c r="E71" s="42"/>
      <c r="F71" s="147"/>
      <c r="G71" s="147"/>
      <c r="H71" s="147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 ht="14.25" customHeight="1">
      <c r="A72" s="137"/>
      <c r="B72" s="52"/>
      <c r="C72" s="29"/>
      <c r="D72" s="42"/>
      <c r="E72" s="42"/>
      <c r="F72" s="147"/>
      <c r="G72" s="147"/>
      <c r="H72" s="147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 ht="14.25" customHeight="1">
      <c r="A73" s="137"/>
      <c r="B73" s="52"/>
      <c r="C73" s="29"/>
      <c r="D73" s="42"/>
      <c r="E73" s="42"/>
      <c r="F73" s="147"/>
      <c r="G73" s="147"/>
      <c r="H73" s="147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 ht="14.25" customHeight="1">
      <c r="A74" s="137"/>
      <c r="B74" s="52"/>
      <c r="C74" s="29"/>
      <c r="D74" s="42"/>
      <c r="E74" s="42"/>
      <c r="F74" s="147"/>
      <c r="G74" s="147"/>
      <c r="H74" s="147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 ht="14.25" customHeight="1">
      <c r="A75" s="137"/>
      <c r="B75" s="52"/>
      <c r="C75" s="29"/>
      <c r="D75" s="42"/>
      <c r="E75" s="42"/>
      <c r="F75" s="147"/>
      <c r="G75" s="147"/>
      <c r="H75" s="147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 ht="14.25" customHeight="1">
      <c r="A76" s="137"/>
      <c r="B76" s="52"/>
      <c r="C76" s="29"/>
      <c r="D76" s="42"/>
      <c r="E76" s="42"/>
      <c r="F76" s="147"/>
      <c r="G76" s="147"/>
      <c r="H76" s="147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 ht="14.25" customHeight="1">
      <c r="A77" s="137"/>
      <c r="B77" s="52"/>
      <c r="C77" s="29"/>
      <c r="D77" s="42"/>
      <c r="E77" s="42"/>
      <c r="F77" s="147"/>
      <c r="G77" s="147"/>
      <c r="H77" s="147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 ht="14.25" customHeight="1">
      <c r="A78" s="137"/>
      <c r="B78" s="52"/>
      <c r="C78" s="29"/>
      <c r="D78" s="42"/>
      <c r="E78" s="42"/>
      <c r="F78" s="147"/>
      <c r="G78" s="147"/>
      <c r="H78" s="147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 ht="14.25" customHeight="1">
      <c r="A79" s="137"/>
      <c r="B79" s="52"/>
      <c r="C79" s="29"/>
      <c r="D79" s="42"/>
      <c r="E79" s="42"/>
      <c r="F79" s="147"/>
      <c r="G79" s="147"/>
      <c r="H79" s="147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 ht="14.25" customHeight="1">
      <c r="A80" s="137"/>
      <c r="B80" s="52"/>
      <c r="C80" s="29"/>
      <c r="D80" s="42"/>
      <c r="E80" s="42"/>
      <c r="F80" s="147"/>
      <c r="G80" s="147"/>
      <c r="H80" s="147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 ht="14.25" customHeight="1">
      <c r="A81" s="137"/>
      <c r="B81" s="52"/>
      <c r="C81" s="29"/>
      <c r="D81" s="42"/>
      <c r="E81" s="42"/>
      <c r="F81" s="147"/>
      <c r="G81" s="147"/>
      <c r="H81" s="147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25" customHeight="1">
      <c r="A82" s="137"/>
      <c r="B82" s="52"/>
      <c r="C82" s="29"/>
      <c r="D82" s="42"/>
      <c r="E82" s="42"/>
      <c r="F82" s="147"/>
      <c r="G82" s="147"/>
      <c r="H82" s="147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 ht="14.25" customHeight="1">
      <c r="A83" s="137"/>
      <c r="B83" s="52"/>
      <c r="C83" s="29"/>
      <c r="D83" s="42"/>
      <c r="E83" s="42"/>
      <c r="F83" s="147"/>
      <c r="G83" s="147"/>
      <c r="H83" s="147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 ht="14.25" customHeight="1">
      <c r="A84" s="137"/>
      <c r="B84" s="52"/>
      <c r="C84" s="29"/>
      <c r="D84" s="42"/>
      <c r="E84" s="42"/>
      <c r="F84" s="147"/>
      <c r="G84" s="147"/>
      <c r="H84" s="147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 ht="14.25" customHeight="1">
      <c r="A85" s="137"/>
      <c r="B85" s="52"/>
      <c r="C85" s="29"/>
      <c r="D85" s="42"/>
      <c r="E85" s="42"/>
      <c r="F85" s="147"/>
      <c r="G85" s="147"/>
      <c r="H85" s="147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 ht="14.25" customHeight="1">
      <c r="A86" s="137"/>
      <c r="B86" s="52"/>
      <c r="C86" s="29"/>
      <c r="D86" s="42"/>
      <c r="E86" s="42"/>
      <c r="F86" s="147"/>
      <c r="G86" s="147"/>
      <c r="H86" s="147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 ht="14.25" customHeight="1">
      <c r="A87" s="137"/>
      <c r="B87" s="52"/>
      <c r="C87" s="29"/>
      <c r="D87" s="42"/>
      <c r="E87" s="42"/>
      <c r="F87" s="147"/>
      <c r="G87" s="147"/>
      <c r="H87" s="147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ht="14.25" customHeight="1">
      <c r="A88" s="137"/>
      <c r="B88" s="52"/>
      <c r="C88" s="29"/>
      <c r="D88" s="42"/>
      <c r="E88" s="42"/>
      <c r="F88" s="147"/>
      <c r="G88" s="147"/>
      <c r="H88" s="147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 ht="14.25" customHeight="1">
      <c r="A89" s="137"/>
      <c r="B89" s="52"/>
      <c r="C89" s="29"/>
      <c r="D89" s="42"/>
      <c r="E89" s="42"/>
      <c r="F89" s="147"/>
      <c r="G89" s="147"/>
      <c r="H89" s="147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 ht="14.25" customHeight="1">
      <c r="A90" s="137"/>
      <c r="B90" s="52"/>
      <c r="C90" s="29"/>
      <c r="D90" s="42"/>
      <c r="E90" s="42"/>
      <c r="F90" s="147"/>
      <c r="G90" s="147"/>
      <c r="H90" s="147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 ht="14.25" customHeight="1">
      <c r="A91" s="137"/>
      <c r="B91" s="52"/>
      <c r="C91" s="29"/>
      <c r="D91" s="42"/>
      <c r="E91" s="42"/>
      <c r="F91" s="147"/>
      <c r="G91" s="147"/>
      <c r="H91" s="147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 ht="14.25" customHeight="1">
      <c r="A92" s="137"/>
      <c r="B92" s="52"/>
      <c r="C92" s="29"/>
      <c r="D92" s="42"/>
      <c r="E92" s="42"/>
      <c r="F92" s="147"/>
      <c r="G92" s="147"/>
      <c r="H92" s="147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 ht="14.25" customHeight="1">
      <c r="A93" s="137"/>
      <c r="B93" s="52"/>
      <c r="C93" s="29"/>
      <c r="D93" s="42"/>
      <c r="E93" s="42"/>
      <c r="F93" s="147"/>
      <c r="G93" s="147"/>
      <c r="H93" s="147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 ht="14.25" customHeight="1">
      <c r="A94" s="137"/>
      <c r="B94" s="52"/>
      <c r="C94" s="29"/>
      <c r="D94" s="42"/>
      <c r="E94" s="42"/>
      <c r="F94" s="147"/>
      <c r="G94" s="147"/>
      <c r="H94" s="147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 ht="14.25" customHeight="1">
      <c r="A95" s="137"/>
      <c r="B95" s="52"/>
      <c r="C95" s="29"/>
      <c r="D95" s="42"/>
      <c r="E95" s="42"/>
      <c r="F95" s="147"/>
      <c r="G95" s="147"/>
      <c r="H95" s="147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 ht="14.25" customHeight="1">
      <c r="A96" s="137"/>
      <c r="B96" s="52"/>
      <c r="C96" s="29"/>
      <c r="D96" s="42"/>
      <c r="E96" s="42"/>
      <c r="F96" s="147"/>
      <c r="G96" s="147"/>
      <c r="H96" s="147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 ht="14.25" customHeight="1">
      <c r="A97" s="137"/>
      <c r="B97" s="52"/>
      <c r="C97" s="29"/>
      <c r="D97" s="42"/>
      <c r="E97" s="42"/>
      <c r="F97" s="147"/>
      <c r="G97" s="147"/>
      <c r="H97" s="147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 ht="14.25" customHeight="1">
      <c r="A98" s="137"/>
      <c r="B98" s="52"/>
      <c r="C98" s="29"/>
      <c r="D98" s="42"/>
      <c r="E98" s="42"/>
      <c r="F98" s="147"/>
      <c r="G98" s="147"/>
      <c r="H98" s="147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 ht="14.25" customHeight="1">
      <c r="A99" s="137"/>
      <c r="B99" s="52"/>
      <c r="C99" s="29"/>
      <c r="D99" s="42"/>
      <c r="E99" s="42"/>
      <c r="F99" s="147"/>
      <c r="G99" s="147"/>
      <c r="H99" s="147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 ht="14.25" customHeight="1">
      <c r="A100" s="137"/>
      <c r="B100" s="52"/>
      <c r="C100" s="29"/>
      <c r="D100" s="42"/>
      <c r="E100" s="42"/>
      <c r="F100" s="147"/>
      <c r="G100" s="147"/>
      <c r="H100" s="147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 ht="14.25" customHeight="1">
      <c r="A101" s="137"/>
      <c r="B101" s="52"/>
      <c r="C101" s="29"/>
      <c r="D101" s="42"/>
      <c r="E101" s="42"/>
      <c r="F101" s="147"/>
      <c r="G101" s="147"/>
      <c r="H101" s="147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 ht="14.25" customHeight="1">
      <c r="A102" s="137"/>
      <c r="B102" s="52"/>
      <c r="C102" s="29"/>
      <c r="D102" s="42"/>
      <c r="E102" s="42"/>
      <c r="F102" s="147"/>
      <c r="G102" s="147"/>
      <c r="H102" s="147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 ht="14.25" customHeight="1">
      <c r="A103" s="137"/>
      <c r="B103" s="52"/>
      <c r="C103" s="29"/>
      <c r="D103" s="42"/>
      <c r="E103" s="42"/>
      <c r="F103" s="147"/>
      <c r="G103" s="147"/>
      <c r="H103" s="147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 ht="14.25" customHeight="1">
      <c r="A104" s="137"/>
      <c r="B104" s="52"/>
      <c r="C104" s="29"/>
      <c r="D104" s="42"/>
      <c r="E104" s="42"/>
      <c r="F104" s="147"/>
      <c r="G104" s="147"/>
      <c r="H104" s="147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 ht="14.25" customHeight="1">
      <c r="A105" s="137"/>
      <c r="B105" s="52"/>
      <c r="C105" s="29"/>
      <c r="D105" s="42"/>
      <c r="E105" s="42"/>
      <c r="F105" s="147"/>
      <c r="G105" s="147"/>
      <c r="H105" s="147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 ht="14.25" customHeight="1">
      <c r="A106" s="137"/>
      <c r="B106" s="52"/>
      <c r="C106" s="29"/>
      <c r="D106" s="42"/>
      <c r="E106" s="42"/>
      <c r="F106" s="147"/>
      <c r="G106" s="147"/>
      <c r="H106" s="147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 ht="14.25" customHeight="1">
      <c r="A107" s="137"/>
      <c r="B107" s="52"/>
      <c r="C107" s="29"/>
      <c r="D107" s="42"/>
      <c r="E107" s="42"/>
      <c r="F107" s="147"/>
      <c r="G107" s="147"/>
      <c r="H107" s="147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 ht="14.25" customHeight="1">
      <c r="A108" s="137"/>
      <c r="B108" s="52"/>
      <c r="C108" s="29"/>
      <c r="D108" s="42"/>
      <c r="E108" s="42"/>
      <c r="F108" s="147"/>
      <c r="G108" s="147"/>
      <c r="H108" s="147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 ht="14.25" customHeight="1">
      <c r="A109" s="137"/>
      <c r="B109" s="52"/>
      <c r="C109" s="29"/>
      <c r="D109" s="42"/>
      <c r="E109" s="42"/>
      <c r="F109" s="147"/>
      <c r="G109" s="147"/>
      <c r="H109" s="147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 ht="14.25" customHeight="1">
      <c r="A110" s="137"/>
      <c r="B110" s="52"/>
      <c r="C110" s="29"/>
      <c r="D110" s="42"/>
      <c r="E110" s="42"/>
      <c r="F110" s="147"/>
      <c r="G110" s="147"/>
      <c r="H110" s="147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 ht="14.25" customHeight="1">
      <c r="A111" s="137"/>
      <c r="B111" s="52"/>
      <c r="C111" s="29"/>
      <c r="D111" s="42"/>
      <c r="E111" s="42"/>
      <c r="F111" s="147"/>
      <c r="G111" s="147"/>
      <c r="H111" s="147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 ht="14.25" customHeight="1">
      <c r="A112" s="137"/>
      <c r="B112" s="52"/>
      <c r="C112" s="29"/>
      <c r="D112" s="42"/>
      <c r="E112" s="42"/>
      <c r="F112" s="147"/>
      <c r="G112" s="147"/>
      <c r="H112" s="147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 ht="14.25" customHeight="1">
      <c r="A113" s="137"/>
      <c r="B113" s="52"/>
      <c r="C113" s="29"/>
      <c r="D113" s="42"/>
      <c r="E113" s="42"/>
      <c r="F113" s="147"/>
      <c r="G113" s="147"/>
      <c r="H113" s="147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 ht="14.25" customHeight="1">
      <c r="A114" s="137"/>
      <c r="B114" s="52"/>
      <c r="C114" s="29"/>
      <c r="D114" s="42"/>
      <c r="E114" s="42"/>
      <c r="F114" s="147"/>
      <c r="G114" s="147"/>
      <c r="H114" s="147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 ht="14.25" customHeight="1">
      <c r="A115" s="137"/>
      <c r="B115" s="52"/>
      <c r="C115" s="29"/>
      <c r="D115" s="42"/>
      <c r="E115" s="42"/>
      <c r="F115" s="147"/>
      <c r="G115" s="147"/>
      <c r="H115" s="147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 ht="14.25" customHeight="1">
      <c r="A116" s="137"/>
      <c r="B116" s="52"/>
      <c r="C116" s="29"/>
      <c r="D116" s="42"/>
      <c r="E116" s="42"/>
      <c r="F116" s="147"/>
      <c r="G116" s="147"/>
      <c r="H116" s="147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 ht="14.25" customHeight="1">
      <c r="A117" s="137"/>
      <c r="B117" s="52"/>
      <c r="C117" s="29"/>
      <c r="D117" s="42"/>
      <c r="E117" s="42"/>
      <c r="F117" s="147"/>
      <c r="G117" s="147"/>
      <c r="H117" s="147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 ht="14.25" customHeight="1">
      <c r="A118" s="137"/>
      <c r="B118" s="52"/>
      <c r="C118" s="29"/>
      <c r="D118" s="42"/>
      <c r="E118" s="42"/>
      <c r="F118" s="147"/>
      <c r="G118" s="147"/>
      <c r="H118" s="147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 ht="14.25" customHeight="1">
      <c r="A119" s="137"/>
      <c r="B119" s="52"/>
      <c r="C119" s="29"/>
      <c r="D119" s="42"/>
      <c r="E119" s="42"/>
      <c r="F119" s="147"/>
      <c r="G119" s="147"/>
      <c r="H119" s="147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25" customHeight="1">
      <c r="A120" s="137"/>
      <c r="B120" s="52"/>
      <c r="C120" s="29"/>
      <c r="D120" s="42"/>
      <c r="E120" s="42"/>
      <c r="F120" s="147"/>
      <c r="G120" s="147"/>
      <c r="H120" s="147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 ht="14.25" customHeight="1">
      <c r="A121" s="137"/>
      <c r="B121" s="52"/>
      <c r="C121" s="29"/>
      <c r="D121" s="42"/>
      <c r="E121" s="42"/>
      <c r="F121" s="147"/>
      <c r="G121" s="147"/>
      <c r="H121" s="147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 ht="14.25" customHeight="1">
      <c r="A122" s="137"/>
      <c r="B122" s="52"/>
      <c r="C122" s="29"/>
      <c r="D122" s="42"/>
      <c r="E122" s="42"/>
      <c r="F122" s="147"/>
      <c r="G122" s="147"/>
      <c r="H122" s="147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 ht="14.25" customHeight="1">
      <c r="A123" s="137"/>
      <c r="B123" s="52"/>
      <c r="C123" s="29"/>
      <c r="D123" s="42"/>
      <c r="E123" s="42"/>
      <c r="F123" s="147"/>
      <c r="G123" s="147"/>
      <c r="H123" s="147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 ht="14.25" customHeight="1">
      <c r="A124" s="137"/>
      <c r="B124" s="52"/>
      <c r="C124" s="29"/>
      <c r="D124" s="42"/>
      <c r="E124" s="42"/>
      <c r="F124" s="147"/>
      <c r="G124" s="147"/>
      <c r="H124" s="147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 ht="14.25" customHeight="1">
      <c r="A125" s="137"/>
      <c r="B125" s="52"/>
      <c r="C125" s="29"/>
      <c r="D125" s="42"/>
      <c r="E125" s="42"/>
      <c r="F125" s="147"/>
      <c r="G125" s="147"/>
      <c r="H125" s="147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 ht="14.25" customHeight="1">
      <c r="A126" s="137"/>
      <c r="B126" s="52"/>
      <c r="C126" s="29"/>
      <c r="D126" s="42"/>
      <c r="E126" s="42"/>
      <c r="F126" s="147"/>
      <c r="G126" s="147"/>
      <c r="H126" s="147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 ht="14.25" customHeight="1">
      <c r="A127" s="137"/>
      <c r="B127" s="52"/>
      <c r="C127" s="29"/>
      <c r="D127" s="42"/>
      <c r="E127" s="42"/>
      <c r="F127" s="147"/>
      <c r="G127" s="147"/>
      <c r="H127" s="147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 ht="14.25" customHeight="1">
      <c r="A128" s="137"/>
      <c r="B128" s="52"/>
      <c r="C128" s="29"/>
      <c r="D128" s="42"/>
      <c r="E128" s="42"/>
      <c r="F128" s="147"/>
      <c r="G128" s="147"/>
      <c r="H128" s="147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 ht="14.25" customHeight="1">
      <c r="A129" s="137"/>
      <c r="B129" s="52"/>
      <c r="C129" s="29"/>
      <c r="D129" s="42"/>
      <c r="E129" s="42"/>
      <c r="F129" s="147"/>
      <c r="G129" s="147"/>
      <c r="H129" s="147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 ht="14.25" customHeight="1">
      <c r="A130" s="137"/>
      <c r="B130" s="52"/>
      <c r="C130" s="29"/>
      <c r="D130" s="42"/>
      <c r="E130" s="42"/>
      <c r="F130" s="147"/>
      <c r="G130" s="147"/>
      <c r="H130" s="147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 ht="14.25" customHeight="1">
      <c r="A131" s="137"/>
      <c r="B131" s="52"/>
      <c r="C131" s="29"/>
      <c r="D131" s="42"/>
      <c r="E131" s="42"/>
      <c r="F131" s="147"/>
      <c r="G131" s="147"/>
      <c r="H131" s="147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 ht="14.25" customHeight="1">
      <c r="A132" s="137"/>
      <c r="B132" s="52"/>
      <c r="C132" s="29"/>
      <c r="D132" s="42"/>
      <c r="E132" s="42"/>
      <c r="F132" s="147"/>
      <c r="G132" s="147"/>
      <c r="H132" s="147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 ht="14.25" customHeight="1">
      <c r="A133" s="137"/>
      <c r="B133" s="52"/>
      <c r="C133" s="29"/>
      <c r="D133" s="42"/>
      <c r="E133" s="42"/>
      <c r="F133" s="147"/>
      <c r="G133" s="147"/>
      <c r="H133" s="147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 ht="14.25" customHeight="1">
      <c r="A134" s="137"/>
      <c r="B134" s="52"/>
      <c r="C134" s="29"/>
      <c r="D134" s="42"/>
      <c r="E134" s="42"/>
      <c r="F134" s="147"/>
      <c r="G134" s="147"/>
      <c r="H134" s="147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 ht="14.25" customHeight="1">
      <c r="A135" s="137"/>
      <c r="B135" s="52"/>
      <c r="C135" s="29"/>
      <c r="D135" s="42"/>
      <c r="E135" s="42"/>
      <c r="F135" s="147"/>
      <c r="G135" s="147"/>
      <c r="H135" s="147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 ht="14.25" customHeight="1">
      <c r="A136" s="137"/>
      <c r="B136" s="52"/>
      <c r="C136" s="29"/>
      <c r="D136" s="42"/>
      <c r="E136" s="42"/>
      <c r="F136" s="147"/>
      <c r="G136" s="147"/>
      <c r="H136" s="147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 ht="14.25" customHeight="1">
      <c r="A137" s="137"/>
      <c r="B137" s="52"/>
      <c r="C137" s="29"/>
      <c r="D137" s="42"/>
      <c r="E137" s="42"/>
      <c r="F137" s="147"/>
      <c r="G137" s="147"/>
      <c r="H137" s="147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 ht="14.25" customHeight="1">
      <c r="A138" s="137"/>
      <c r="B138" s="52"/>
      <c r="C138" s="29"/>
      <c r="D138" s="42"/>
      <c r="E138" s="42"/>
      <c r="F138" s="147"/>
      <c r="G138" s="147"/>
      <c r="H138" s="147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 ht="14.25" customHeight="1">
      <c r="A139" s="137"/>
      <c r="B139" s="52"/>
      <c r="C139" s="29"/>
      <c r="D139" s="42"/>
      <c r="E139" s="42"/>
      <c r="F139" s="147"/>
      <c r="G139" s="147"/>
      <c r="H139" s="147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 ht="14.25" customHeight="1">
      <c r="A140" s="137"/>
      <c r="B140" s="52"/>
      <c r="C140" s="29"/>
      <c r="D140" s="42"/>
      <c r="E140" s="42"/>
      <c r="F140" s="147"/>
      <c r="G140" s="147"/>
      <c r="H140" s="147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 ht="14.25" customHeight="1">
      <c r="A141" s="137"/>
      <c r="B141" s="52"/>
      <c r="C141" s="29"/>
      <c r="D141" s="42"/>
      <c r="E141" s="42"/>
      <c r="F141" s="147"/>
      <c r="G141" s="147"/>
      <c r="H141" s="147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 ht="14.25" customHeight="1">
      <c r="A142" s="137"/>
      <c r="B142" s="52"/>
      <c r="C142" s="29"/>
      <c r="D142" s="42"/>
      <c r="E142" s="42"/>
      <c r="F142" s="147"/>
      <c r="G142" s="147"/>
      <c r="H142" s="147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 ht="14.25" customHeight="1">
      <c r="A143" s="137"/>
      <c r="B143" s="52"/>
      <c r="C143" s="29"/>
      <c r="D143" s="42"/>
      <c r="E143" s="42"/>
      <c r="F143" s="147"/>
      <c r="G143" s="147"/>
      <c r="H143" s="147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 ht="14.25" customHeight="1">
      <c r="A144" s="137"/>
      <c r="B144" s="52"/>
      <c r="C144" s="29"/>
      <c r="D144" s="42"/>
      <c r="E144" s="42"/>
      <c r="F144" s="147"/>
      <c r="G144" s="147"/>
      <c r="H144" s="147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 ht="14.25" customHeight="1">
      <c r="A145" s="137"/>
      <c r="B145" s="52"/>
      <c r="C145" s="29"/>
      <c r="D145" s="42"/>
      <c r="E145" s="42"/>
      <c r="F145" s="147"/>
      <c r="G145" s="147"/>
      <c r="H145" s="147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 ht="14.25" customHeight="1">
      <c r="A146" s="137"/>
      <c r="B146" s="52"/>
      <c r="C146" s="29"/>
      <c r="D146" s="42"/>
      <c r="E146" s="42"/>
      <c r="F146" s="147"/>
      <c r="G146" s="147"/>
      <c r="H146" s="147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 ht="14.25" customHeight="1">
      <c r="A147" s="137"/>
      <c r="B147" s="52"/>
      <c r="C147" s="29"/>
      <c r="D147" s="42"/>
      <c r="E147" s="42"/>
      <c r="F147" s="147"/>
      <c r="G147" s="147"/>
      <c r="H147" s="147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 ht="14.25" customHeight="1">
      <c r="A148" s="137"/>
      <c r="B148" s="52"/>
      <c r="C148" s="29"/>
      <c r="D148" s="42"/>
      <c r="E148" s="42"/>
      <c r="F148" s="147"/>
      <c r="G148" s="147"/>
      <c r="H148" s="147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 ht="14.25" customHeight="1">
      <c r="A149" s="137"/>
      <c r="B149" s="52"/>
      <c r="C149" s="29"/>
      <c r="D149" s="42"/>
      <c r="E149" s="42"/>
      <c r="F149" s="147"/>
      <c r="G149" s="147"/>
      <c r="H149" s="147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 ht="14.25" customHeight="1">
      <c r="A150" s="137"/>
      <c r="B150" s="52"/>
      <c r="C150" s="29"/>
      <c r="D150" s="42"/>
      <c r="E150" s="42"/>
      <c r="F150" s="147"/>
      <c r="G150" s="147"/>
      <c r="H150" s="147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 ht="14.25" customHeight="1">
      <c r="A151" s="137"/>
      <c r="B151" s="52"/>
      <c r="C151" s="29"/>
      <c r="D151" s="42"/>
      <c r="E151" s="42"/>
      <c r="F151" s="147"/>
      <c r="G151" s="147"/>
      <c r="H151" s="147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 ht="14.25" customHeight="1">
      <c r="A152" s="137"/>
      <c r="B152" s="52"/>
      <c r="C152" s="29"/>
      <c r="D152" s="42"/>
      <c r="E152" s="42"/>
      <c r="F152" s="147"/>
      <c r="G152" s="147"/>
      <c r="H152" s="147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 ht="14.25" customHeight="1">
      <c r="A153" s="137"/>
      <c r="B153" s="52"/>
      <c r="C153" s="29"/>
      <c r="D153" s="42"/>
      <c r="E153" s="42"/>
      <c r="F153" s="147"/>
      <c r="G153" s="147"/>
      <c r="H153" s="147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 ht="14.25" customHeight="1">
      <c r="A154" s="137"/>
      <c r="B154" s="52"/>
      <c r="C154" s="29"/>
      <c r="D154" s="42"/>
      <c r="E154" s="42"/>
      <c r="F154" s="147"/>
      <c r="G154" s="147"/>
      <c r="H154" s="147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 ht="14.25" customHeight="1">
      <c r="A155" s="137"/>
      <c r="B155" s="52"/>
      <c r="C155" s="29"/>
      <c r="D155" s="42"/>
      <c r="E155" s="42"/>
      <c r="F155" s="147"/>
      <c r="G155" s="147"/>
      <c r="H155" s="147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 ht="14.25" customHeight="1">
      <c r="A156" s="137"/>
      <c r="B156" s="52"/>
      <c r="C156" s="29"/>
      <c r="D156" s="42"/>
      <c r="E156" s="42"/>
      <c r="F156" s="147"/>
      <c r="G156" s="147"/>
      <c r="H156" s="147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 ht="14.25" customHeight="1">
      <c r="A157" s="137"/>
      <c r="B157" s="52"/>
      <c r="C157" s="29"/>
      <c r="D157" s="42"/>
      <c r="E157" s="42"/>
      <c r="F157" s="147"/>
      <c r="G157" s="147"/>
      <c r="H157" s="147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25" customHeight="1">
      <c r="A158" s="137"/>
      <c r="B158" s="52"/>
      <c r="C158" s="29"/>
      <c r="D158" s="42"/>
      <c r="E158" s="42"/>
      <c r="F158" s="147"/>
      <c r="G158" s="147"/>
      <c r="H158" s="147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 ht="14.25" customHeight="1">
      <c r="A159" s="137"/>
      <c r="B159" s="52"/>
      <c r="C159" s="29"/>
      <c r="D159" s="42"/>
      <c r="E159" s="42"/>
      <c r="F159" s="147"/>
      <c r="G159" s="147"/>
      <c r="H159" s="147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 ht="14.25" customHeight="1">
      <c r="A160" s="137"/>
      <c r="B160" s="52"/>
      <c r="C160" s="29"/>
      <c r="D160" s="42"/>
      <c r="E160" s="42"/>
      <c r="F160" s="147"/>
      <c r="G160" s="147"/>
      <c r="H160" s="147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 ht="14.25" customHeight="1">
      <c r="A161" s="137"/>
      <c r="B161" s="52"/>
      <c r="C161" s="29"/>
      <c r="D161" s="42"/>
      <c r="E161" s="42"/>
      <c r="F161" s="147"/>
      <c r="G161" s="147"/>
      <c r="H161" s="147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 ht="14.25" customHeight="1">
      <c r="A162" s="137"/>
      <c r="B162" s="52"/>
      <c r="C162" s="29"/>
      <c r="D162" s="42"/>
      <c r="E162" s="42"/>
      <c r="F162" s="147"/>
      <c r="G162" s="147"/>
      <c r="H162" s="147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 ht="14.25" customHeight="1">
      <c r="A163" s="137"/>
      <c r="B163" s="52"/>
      <c r="C163" s="29"/>
      <c r="D163" s="42"/>
      <c r="E163" s="42"/>
      <c r="F163" s="147"/>
      <c r="G163" s="147"/>
      <c r="H163" s="147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 ht="14.25" customHeight="1">
      <c r="A164" s="137"/>
      <c r="B164" s="52"/>
      <c r="C164" s="29"/>
      <c r="D164" s="42"/>
      <c r="E164" s="42"/>
      <c r="F164" s="147"/>
      <c r="G164" s="147"/>
      <c r="H164" s="147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 ht="14.25" customHeight="1">
      <c r="A165" s="137"/>
      <c r="B165" s="52"/>
      <c r="C165" s="29"/>
      <c r="D165" s="42"/>
      <c r="E165" s="42"/>
      <c r="F165" s="147"/>
      <c r="G165" s="147"/>
      <c r="H165" s="147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 ht="14.25" customHeight="1">
      <c r="A166" s="137"/>
      <c r="B166" s="52"/>
      <c r="C166" s="29"/>
      <c r="D166" s="42"/>
      <c r="E166" s="42"/>
      <c r="F166" s="147"/>
      <c r="G166" s="147"/>
      <c r="H166" s="147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 ht="14.25" customHeight="1">
      <c r="A167" s="137"/>
      <c r="B167" s="52"/>
      <c r="C167" s="29"/>
      <c r="D167" s="42"/>
      <c r="E167" s="42"/>
      <c r="F167" s="147"/>
      <c r="G167" s="147"/>
      <c r="H167" s="147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 ht="14.25" customHeight="1">
      <c r="A168" s="137"/>
      <c r="B168" s="52"/>
      <c r="C168" s="29"/>
      <c r="D168" s="42"/>
      <c r="E168" s="42"/>
      <c r="F168" s="147"/>
      <c r="G168" s="147"/>
      <c r="H168" s="147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 ht="14.25" customHeight="1">
      <c r="A169" s="137"/>
      <c r="B169" s="52"/>
      <c r="C169" s="29"/>
      <c r="D169" s="42"/>
      <c r="E169" s="42"/>
      <c r="F169" s="147"/>
      <c r="G169" s="147"/>
      <c r="H169" s="147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 ht="14.25" customHeight="1">
      <c r="A170" s="137"/>
      <c r="B170" s="52"/>
      <c r="C170" s="29"/>
      <c r="D170" s="42"/>
      <c r="E170" s="42"/>
      <c r="F170" s="147"/>
      <c r="G170" s="147"/>
      <c r="H170" s="147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 ht="14.25" customHeight="1">
      <c r="A171" s="137"/>
      <c r="B171" s="52"/>
      <c r="C171" s="29"/>
      <c r="D171" s="42"/>
      <c r="E171" s="42"/>
      <c r="F171" s="147"/>
      <c r="G171" s="147"/>
      <c r="H171" s="147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 ht="14.25" customHeight="1">
      <c r="A172" s="137"/>
      <c r="B172" s="52"/>
      <c r="C172" s="29"/>
      <c r="D172" s="42"/>
      <c r="E172" s="42"/>
      <c r="F172" s="147"/>
      <c r="G172" s="147"/>
      <c r="H172" s="147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 ht="14.25" customHeight="1">
      <c r="A173" s="137"/>
      <c r="B173" s="52"/>
      <c r="C173" s="29"/>
      <c r="D173" s="42"/>
      <c r="E173" s="42"/>
      <c r="F173" s="147"/>
      <c r="G173" s="147"/>
      <c r="H173" s="147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 ht="14.25" customHeight="1">
      <c r="A174" s="137"/>
      <c r="B174" s="52"/>
      <c r="C174" s="29"/>
      <c r="D174" s="42"/>
      <c r="E174" s="42"/>
      <c r="F174" s="147"/>
      <c r="G174" s="147"/>
      <c r="H174" s="147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 ht="14.25" customHeight="1">
      <c r="A175" s="137"/>
      <c r="B175" s="52"/>
      <c r="C175" s="29"/>
      <c r="D175" s="42"/>
      <c r="E175" s="42"/>
      <c r="F175" s="147"/>
      <c r="G175" s="147"/>
      <c r="H175" s="147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 ht="14.25" customHeight="1">
      <c r="A176" s="137"/>
      <c r="B176" s="52"/>
      <c r="C176" s="29"/>
      <c r="D176" s="42"/>
      <c r="E176" s="42"/>
      <c r="F176" s="147"/>
      <c r="G176" s="147"/>
      <c r="H176" s="147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 ht="14.25" customHeight="1">
      <c r="A177" s="137"/>
      <c r="B177" s="52"/>
      <c r="C177" s="29"/>
      <c r="D177" s="42"/>
      <c r="E177" s="42"/>
      <c r="F177" s="147"/>
      <c r="G177" s="147"/>
      <c r="H177" s="147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 ht="14.25" customHeight="1">
      <c r="A178" s="137"/>
      <c r="B178" s="52"/>
      <c r="C178" s="29"/>
      <c r="D178" s="42"/>
      <c r="E178" s="42"/>
      <c r="F178" s="147"/>
      <c r="G178" s="147"/>
      <c r="H178" s="147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 ht="14.25" customHeight="1">
      <c r="A179" s="137"/>
      <c r="B179" s="52"/>
      <c r="C179" s="29"/>
      <c r="D179" s="42"/>
      <c r="E179" s="42"/>
      <c r="F179" s="147"/>
      <c r="G179" s="147"/>
      <c r="H179" s="147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 ht="14.25" customHeight="1">
      <c r="A180" s="137"/>
      <c r="B180" s="52"/>
      <c r="C180" s="29"/>
      <c r="D180" s="42"/>
      <c r="E180" s="42"/>
      <c r="F180" s="147"/>
      <c r="G180" s="147"/>
      <c r="H180" s="147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 ht="14.25" customHeight="1">
      <c r="A181" s="137"/>
      <c r="B181" s="52"/>
      <c r="C181" s="29"/>
      <c r="D181" s="42"/>
      <c r="E181" s="42"/>
      <c r="F181" s="147"/>
      <c r="G181" s="147"/>
      <c r="H181" s="147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 ht="14.25" customHeight="1">
      <c r="A182" s="137"/>
      <c r="B182" s="52"/>
      <c r="C182" s="29"/>
      <c r="D182" s="42"/>
      <c r="E182" s="42"/>
      <c r="F182" s="147"/>
      <c r="G182" s="147"/>
      <c r="H182" s="147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 ht="14.25" customHeight="1">
      <c r="A183" s="137"/>
      <c r="B183" s="52"/>
      <c r="C183" s="29"/>
      <c r="D183" s="42"/>
      <c r="E183" s="42"/>
      <c r="F183" s="147"/>
      <c r="G183" s="147"/>
      <c r="H183" s="147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 ht="14.25" customHeight="1">
      <c r="A184" s="137"/>
      <c r="B184" s="52"/>
      <c r="C184" s="29"/>
      <c r="D184" s="42"/>
      <c r="E184" s="42"/>
      <c r="F184" s="147"/>
      <c r="G184" s="147"/>
      <c r="H184" s="147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 ht="14.25" customHeight="1">
      <c r="A185" s="137"/>
      <c r="B185" s="52"/>
      <c r="C185" s="29"/>
      <c r="D185" s="42"/>
      <c r="E185" s="42"/>
      <c r="F185" s="147"/>
      <c r="G185" s="147"/>
      <c r="H185" s="147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 ht="14.25" customHeight="1">
      <c r="A186" s="137"/>
      <c r="B186" s="52"/>
      <c r="C186" s="29"/>
      <c r="D186" s="42"/>
      <c r="E186" s="42"/>
      <c r="F186" s="147"/>
      <c r="G186" s="147"/>
      <c r="H186" s="147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 ht="14.25" customHeight="1">
      <c r="A187" s="137"/>
      <c r="B187" s="52"/>
      <c r="C187" s="29"/>
      <c r="D187" s="42"/>
      <c r="E187" s="42"/>
      <c r="F187" s="147"/>
      <c r="G187" s="147"/>
      <c r="H187" s="147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 ht="14.25" customHeight="1">
      <c r="A188" s="137"/>
      <c r="B188" s="52"/>
      <c r="C188" s="29"/>
      <c r="D188" s="42"/>
      <c r="E188" s="42"/>
      <c r="F188" s="147"/>
      <c r="G188" s="147"/>
      <c r="H188" s="147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 ht="14.25" customHeight="1">
      <c r="A189" s="137"/>
      <c r="B189" s="52"/>
      <c r="C189" s="29"/>
      <c r="D189" s="42"/>
      <c r="E189" s="42"/>
      <c r="F189" s="147"/>
      <c r="G189" s="147"/>
      <c r="H189" s="147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 ht="14.25" customHeight="1">
      <c r="A190" s="137"/>
      <c r="B190" s="52"/>
      <c r="C190" s="29"/>
      <c r="D190" s="42"/>
      <c r="E190" s="42"/>
      <c r="F190" s="147"/>
      <c r="G190" s="147"/>
      <c r="H190" s="147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 ht="14.25" customHeight="1">
      <c r="A191" s="137"/>
      <c r="B191" s="52"/>
      <c r="C191" s="29"/>
      <c r="D191" s="42"/>
      <c r="E191" s="42"/>
      <c r="F191" s="147"/>
      <c r="G191" s="147"/>
      <c r="H191" s="147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 ht="14.25" customHeight="1">
      <c r="A192" s="137"/>
      <c r="B192" s="52"/>
      <c r="C192" s="29"/>
      <c r="D192" s="42"/>
      <c r="E192" s="42"/>
      <c r="F192" s="147"/>
      <c r="G192" s="147"/>
      <c r="H192" s="147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 ht="14.25" customHeight="1">
      <c r="A193" s="137"/>
      <c r="B193" s="52"/>
      <c r="C193" s="29"/>
      <c r="D193" s="42"/>
      <c r="E193" s="42"/>
      <c r="F193" s="147"/>
      <c r="G193" s="147"/>
      <c r="H193" s="147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 ht="14.25" customHeight="1">
      <c r="A194" s="137"/>
      <c r="B194" s="52"/>
      <c r="C194" s="29"/>
      <c r="D194" s="42"/>
      <c r="E194" s="42"/>
      <c r="F194" s="147"/>
      <c r="G194" s="147"/>
      <c r="H194" s="147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 ht="14.25" customHeight="1">
      <c r="A195" s="137"/>
      <c r="B195" s="52"/>
      <c r="C195" s="29"/>
      <c r="D195" s="42"/>
      <c r="E195" s="42"/>
      <c r="F195" s="147"/>
      <c r="G195" s="147"/>
      <c r="H195" s="147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25" customHeight="1">
      <c r="A196" s="137"/>
      <c r="B196" s="52"/>
      <c r="C196" s="29"/>
      <c r="D196" s="42"/>
      <c r="E196" s="42"/>
      <c r="F196" s="147"/>
      <c r="G196" s="147"/>
      <c r="H196" s="147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 ht="14.25" customHeight="1">
      <c r="A197" s="137"/>
      <c r="B197" s="52"/>
      <c r="C197" s="29"/>
      <c r="D197" s="42"/>
      <c r="E197" s="42"/>
      <c r="F197" s="147"/>
      <c r="G197" s="147"/>
      <c r="H197" s="147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 ht="14.25" customHeight="1">
      <c r="A198" s="137"/>
      <c r="B198" s="52"/>
      <c r="C198" s="29"/>
      <c r="D198" s="42"/>
      <c r="E198" s="42"/>
      <c r="F198" s="147"/>
      <c r="G198" s="147"/>
      <c r="H198" s="147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 ht="14.25" customHeight="1">
      <c r="A199" s="137"/>
      <c r="B199" s="52"/>
      <c r="C199" s="29"/>
      <c r="D199" s="42"/>
      <c r="E199" s="42"/>
      <c r="F199" s="147"/>
      <c r="G199" s="147"/>
      <c r="H199" s="147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 ht="14.25" customHeight="1">
      <c r="A200" s="137"/>
      <c r="B200" s="52"/>
      <c r="C200" s="29"/>
      <c r="D200" s="42"/>
      <c r="E200" s="42"/>
      <c r="F200" s="147"/>
      <c r="G200" s="147"/>
      <c r="H200" s="147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spans="1:27" ht="14.25" customHeight="1">
      <c r="A201" s="137"/>
      <c r="B201" s="52"/>
      <c r="C201" s="29"/>
      <c r="D201" s="42"/>
      <c r="E201" s="42"/>
      <c r="F201" s="147"/>
      <c r="G201" s="147"/>
      <c r="H201" s="147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spans="1:27" ht="14.25" customHeight="1">
      <c r="A202" s="137"/>
      <c r="B202" s="52"/>
      <c r="C202" s="29"/>
      <c r="D202" s="42"/>
      <c r="E202" s="42"/>
      <c r="F202" s="147"/>
      <c r="G202" s="147"/>
      <c r="H202" s="147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spans="1:27" ht="14.25" customHeight="1">
      <c r="A203" s="137"/>
      <c r="B203" s="52"/>
      <c r="C203" s="29"/>
      <c r="D203" s="42"/>
      <c r="E203" s="42"/>
      <c r="F203" s="147"/>
      <c r="G203" s="147"/>
      <c r="H203" s="147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spans="1:27" ht="14.25" customHeight="1">
      <c r="A204" s="137"/>
      <c r="B204" s="52"/>
      <c r="C204" s="29"/>
      <c r="D204" s="42"/>
      <c r="E204" s="42"/>
      <c r="F204" s="147"/>
      <c r="G204" s="147"/>
      <c r="H204" s="147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spans="1:27" ht="14.25" customHeight="1">
      <c r="A205" s="137"/>
      <c r="B205" s="52"/>
      <c r="C205" s="29"/>
      <c r="D205" s="42"/>
      <c r="E205" s="42"/>
      <c r="F205" s="147"/>
      <c r="G205" s="147"/>
      <c r="H205" s="147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spans="1:27" ht="14.25" customHeight="1">
      <c r="A206" s="137"/>
      <c r="B206" s="52"/>
      <c r="C206" s="29"/>
      <c r="D206" s="42"/>
      <c r="E206" s="42"/>
      <c r="F206" s="147"/>
      <c r="G206" s="147"/>
      <c r="H206" s="147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spans="1:27" ht="14.25" customHeight="1">
      <c r="A207" s="137"/>
      <c r="B207" s="52"/>
      <c r="C207" s="29"/>
      <c r="D207" s="42"/>
      <c r="E207" s="42"/>
      <c r="F207" s="147"/>
      <c r="G207" s="147"/>
      <c r="H207" s="147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spans="1:27" ht="14.25" customHeight="1">
      <c r="A208" s="137"/>
      <c r="B208" s="52"/>
      <c r="C208" s="29"/>
      <c r="D208" s="42"/>
      <c r="E208" s="42"/>
      <c r="F208" s="147"/>
      <c r="G208" s="147"/>
      <c r="H208" s="147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spans="1:27" ht="14.25" customHeight="1">
      <c r="A209" s="137"/>
      <c r="B209" s="52"/>
      <c r="C209" s="29"/>
      <c r="D209" s="42"/>
      <c r="E209" s="42"/>
      <c r="F209" s="147"/>
      <c r="G209" s="147"/>
      <c r="H209" s="147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spans="1:27" ht="14.25" customHeight="1">
      <c r="A210" s="137"/>
      <c r="B210" s="52"/>
      <c r="C210" s="29"/>
      <c r="D210" s="42"/>
      <c r="E210" s="42"/>
      <c r="F210" s="147"/>
      <c r="G210" s="147"/>
      <c r="H210" s="147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spans="1:27" ht="14.25" customHeight="1">
      <c r="A211" s="137"/>
      <c r="B211" s="52"/>
      <c r="C211" s="29"/>
      <c r="D211" s="42"/>
      <c r="E211" s="42"/>
      <c r="F211" s="147"/>
      <c r="G211" s="147"/>
      <c r="H211" s="147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spans="1:27" ht="14.25" customHeight="1">
      <c r="A212" s="137"/>
      <c r="B212" s="52"/>
      <c r="C212" s="29"/>
      <c r="D212" s="42"/>
      <c r="E212" s="42"/>
      <c r="F212" s="147"/>
      <c r="G212" s="147"/>
      <c r="H212" s="147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spans="1:27" ht="14.25" customHeight="1">
      <c r="A213" s="137"/>
      <c r="B213" s="52"/>
      <c r="C213" s="29"/>
      <c r="D213" s="42"/>
      <c r="E213" s="42"/>
      <c r="F213" s="147"/>
      <c r="G213" s="147"/>
      <c r="H213" s="147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spans="1:27" ht="14.25" customHeight="1">
      <c r="A214" s="137"/>
      <c r="B214" s="52"/>
      <c r="C214" s="29"/>
      <c r="D214" s="42"/>
      <c r="E214" s="42"/>
      <c r="F214" s="147"/>
      <c r="G214" s="147"/>
      <c r="H214" s="147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spans="1:27" ht="14.25" customHeight="1">
      <c r="A215" s="137"/>
      <c r="B215" s="52"/>
      <c r="C215" s="29"/>
      <c r="D215" s="42"/>
      <c r="E215" s="42"/>
      <c r="F215" s="147"/>
      <c r="G215" s="147"/>
      <c r="H215" s="147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spans="1:27" ht="14.25" customHeight="1">
      <c r="A216" s="137"/>
      <c r="B216" s="52"/>
      <c r="C216" s="29"/>
      <c r="D216" s="42"/>
      <c r="E216" s="42"/>
      <c r="F216" s="147"/>
      <c r="G216" s="147"/>
      <c r="H216" s="147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spans="1:27" ht="14.25" customHeight="1">
      <c r="A217" s="137"/>
      <c r="B217" s="52"/>
      <c r="C217" s="29"/>
      <c r="D217" s="42"/>
      <c r="E217" s="42"/>
      <c r="F217" s="147"/>
      <c r="G217" s="147"/>
      <c r="H217" s="147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spans="1:27" ht="14.25" customHeight="1">
      <c r="A218" s="137"/>
      <c r="B218" s="52"/>
      <c r="C218" s="29"/>
      <c r="D218" s="42"/>
      <c r="E218" s="42"/>
      <c r="F218" s="147"/>
      <c r="G218" s="147"/>
      <c r="H218" s="147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spans="1:27" ht="14.25" customHeight="1">
      <c r="A219" s="137"/>
      <c r="B219" s="52"/>
      <c r="C219" s="29"/>
      <c r="D219" s="42"/>
      <c r="E219" s="42"/>
      <c r="F219" s="147"/>
      <c r="G219" s="147"/>
      <c r="H219" s="147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spans="1:27" ht="14.25" customHeight="1">
      <c r="A220" s="137"/>
      <c r="B220" s="52"/>
      <c r="C220" s="29"/>
      <c r="D220" s="42"/>
      <c r="E220" s="42"/>
      <c r="F220" s="147"/>
      <c r="G220" s="147"/>
      <c r="H220" s="147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spans="1:27" ht="15.75" customHeight="1">
      <c r="A221" s="29"/>
      <c r="B221" s="52"/>
      <c r="C221" s="29"/>
      <c r="D221" s="147"/>
      <c r="E221" s="147"/>
      <c r="F221" s="147"/>
      <c r="G221" s="147"/>
      <c r="H221" s="147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spans="1:27" ht="15.75" customHeight="1">
      <c r="A222" s="29"/>
      <c r="B222" s="52"/>
      <c r="C222" s="29"/>
      <c r="D222" s="147"/>
      <c r="E222" s="147"/>
      <c r="F222" s="147"/>
      <c r="G222" s="147"/>
      <c r="H222" s="147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spans="1:27" ht="15.75" customHeight="1">
      <c r="A223" s="29"/>
      <c r="B223" s="52"/>
      <c r="C223" s="29"/>
      <c r="D223" s="147"/>
      <c r="E223" s="147"/>
      <c r="F223" s="147"/>
      <c r="G223" s="147"/>
      <c r="H223" s="147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spans="1:27" ht="15.75" customHeight="1">
      <c r="A224" s="29"/>
      <c r="B224" s="52"/>
      <c r="C224" s="29"/>
      <c r="D224" s="147"/>
      <c r="E224" s="147"/>
      <c r="F224" s="147"/>
      <c r="G224" s="147"/>
      <c r="H224" s="147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spans="1:27" ht="15.75" customHeight="1">
      <c r="A225" s="29"/>
      <c r="B225" s="52"/>
      <c r="C225" s="29"/>
      <c r="D225" s="147"/>
      <c r="E225" s="147"/>
      <c r="F225" s="147"/>
      <c r="G225" s="147"/>
      <c r="H225" s="147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spans="1:27" ht="15.75" customHeight="1">
      <c r="A226" s="29"/>
      <c r="B226" s="52"/>
      <c r="C226" s="29"/>
      <c r="D226" s="147"/>
      <c r="E226" s="147"/>
      <c r="F226" s="147"/>
      <c r="G226" s="147"/>
      <c r="H226" s="147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spans="1:27" ht="15.75" customHeight="1">
      <c r="A227" s="29"/>
      <c r="B227" s="52"/>
      <c r="C227" s="29"/>
      <c r="D227" s="147"/>
      <c r="E227" s="147"/>
      <c r="F227" s="147"/>
      <c r="G227" s="147"/>
      <c r="H227" s="147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spans="1:27" ht="15.75" customHeight="1">
      <c r="A228" s="29"/>
      <c r="B228" s="52"/>
      <c r="C228" s="29"/>
      <c r="D228" s="147"/>
      <c r="E228" s="147"/>
      <c r="F228" s="147"/>
      <c r="G228" s="147"/>
      <c r="H228" s="147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spans="1:27" ht="15.75" customHeight="1"/>
    <row r="230" spans="1:27" ht="15.75" customHeight="1"/>
    <row r="231" spans="1:27" ht="15.75" customHeight="1"/>
    <row r="232" spans="1:27" ht="15.75" customHeight="1"/>
    <row r="233" spans="1:27" ht="15.75" customHeight="1"/>
    <row r="234" spans="1:27" ht="15.75" customHeight="1"/>
    <row r="235" spans="1:27" ht="15.75" customHeight="1"/>
    <row r="236" spans="1:27" ht="15.75" customHeight="1"/>
    <row r="237" spans="1:27" ht="15.75" customHeight="1"/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8">
    <tabColor rgb="FFFF99FF"/>
    <outlinePr summaryBelow="0" summaryRight="0"/>
  </sheetPr>
  <dimension ref="A1:R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25" defaultRowHeight="15" customHeight="1"/>
  <cols>
    <col min="1" max="1" width="8.875" customWidth="1"/>
    <col min="2" max="2" width="19.5" customWidth="1"/>
    <col min="3" max="3" width="64" customWidth="1"/>
    <col min="4" max="4" width="19.5" customWidth="1"/>
    <col min="5" max="5" width="22.25" customWidth="1"/>
    <col min="6" max="6" width="12.375" customWidth="1"/>
    <col min="7" max="7" width="10.25" customWidth="1"/>
    <col min="8" max="9" width="8.875" customWidth="1"/>
    <col min="10" max="10" width="13.5" customWidth="1"/>
    <col min="11" max="11" width="8.875" customWidth="1"/>
    <col min="12" max="12" width="15.125" customWidth="1"/>
    <col min="13" max="13" width="12.375" customWidth="1"/>
    <col min="14" max="15" width="8.875" customWidth="1"/>
    <col min="16" max="16" width="10.375" customWidth="1"/>
    <col min="17" max="17" width="11.5" customWidth="1"/>
    <col min="18" max="18" width="11" customWidth="1"/>
  </cols>
  <sheetData>
    <row r="1" spans="1:1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31" t="s">
        <v>61</v>
      </c>
      <c r="H1" s="26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535</v>
      </c>
      <c r="B2" s="28">
        <v>44600</v>
      </c>
      <c r="C2" s="51" t="s">
        <v>962</v>
      </c>
      <c r="D2" s="52"/>
      <c r="F2" s="30"/>
      <c r="G2" s="30">
        <v>1000</v>
      </c>
      <c r="H2" s="42"/>
      <c r="I2" s="43"/>
      <c r="J2" s="43"/>
      <c r="K2" s="43"/>
      <c r="L2" s="43"/>
      <c r="N2" s="43" t="s">
        <v>688</v>
      </c>
      <c r="O2" s="216"/>
      <c r="P2" s="31">
        <f t="shared" ref="P2:P146" si="0">R2-Q2</f>
        <v>1000</v>
      </c>
      <c r="Q2" s="31">
        <f t="shared" ref="Q2:Q143" si="1">SUBTOTAL(9,$F$2:F2)</f>
        <v>0</v>
      </c>
      <c r="R2" s="31">
        <f t="shared" ref="R2:R146" si="2">SUBTOTAL(9,$G$2:G2)</f>
        <v>1000</v>
      </c>
    </row>
    <row r="3" spans="1:18" ht="14.25">
      <c r="A3" s="43">
        <v>535</v>
      </c>
      <c r="B3" s="28">
        <v>44601</v>
      </c>
      <c r="C3" s="27" t="s">
        <v>5128</v>
      </c>
      <c r="D3" s="52"/>
      <c r="F3" s="30">
        <v>230</v>
      </c>
      <c r="G3" s="30"/>
      <c r="H3" s="42"/>
      <c r="I3" s="43"/>
      <c r="J3" s="43"/>
      <c r="K3" s="43"/>
      <c r="L3" s="43"/>
      <c r="N3" s="43" t="s">
        <v>688</v>
      </c>
      <c r="O3" s="216"/>
      <c r="P3" s="31">
        <f t="shared" si="0"/>
        <v>770</v>
      </c>
      <c r="Q3" s="31">
        <f t="shared" si="1"/>
        <v>230</v>
      </c>
      <c r="R3" s="31">
        <f t="shared" si="2"/>
        <v>1000</v>
      </c>
    </row>
    <row r="4" spans="1:18" ht="12.75" customHeight="1">
      <c r="A4" s="43">
        <v>535</v>
      </c>
      <c r="B4" s="28">
        <v>44612</v>
      </c>
      <c r="C4" s="52" t="s">
        <v>1016</v>
      </c>
      <c r="D4" s="52"/>
      <c r="E4" s="29"/>
      <c r="F4" s="30">
        <v>40</v>
      </c>
      <c r="G4" s="35"/>
      <c r="H4" s="147"/>
      <c r="I4" s="147"/>
      <c r="J4" s="29"/>
      <c r="K4" s="29" t="s">
        <v>1017</v>
      </c>
      <c r="L4" s="29" t="s">
        <v>5129</v>
      </c>
      <c r="M4" s="29"/>
      <c r="N4" s="43" t="s">
        <v>688</v>
      </c>
      <c r="O4" s="216"/>
      <c r="P4" s="31">
        <f t="shared" si="0"/>
        <v>730</v>
      </c>
      <c r="Q4" s="31">
        <f t="shared" si="1"/>
        <v>270</v>
      </c>
      <c r="R4" s="31">
        <f t="shared" si="2"/>
        <v>1000</v>
      </c>
    </row>
    <row r="5" spans="1:18" ht="12.75" customHeight="1">
      <c r="A5" s="43">
        <v>535</v>
      </c>
      <c r="B5" s="28">
        <v>44612</v>
      </c>
      <c r="C5" s="52" t="s">
        <v>5130</v>
      </c>
      <c r="D5" s="52"/>
      <c r="E5" s="29"/>
      <c r="F5" s="30">
        <v>25</v>
      </c>
      <c r="G5" s="35"/>
      <c r="H5" s="147"/>
      <c r="I5" s="147"/>
      <c r="J5" s="29"/>
      <c r="K5" s="29" t="s">
        <v>5131</v>
      </c>
      <c r="L5" s="29">
        <v>217</v>
      </c>
      <c r="M5" s="29"/>
      <c r="N5" s="43" t="s">
        <v>688</v>
      </c>
      <c r="O5" s="216"/>
      <c r="P5" s="31">
        <f t="shared" si="0"/>
        <v>705</v>
      </c>
      <c r="Q5" s="31">
        <f t="shared" si="1"/>
        <v>295</v>
      </c>
      <c r="R5" s="31">
        <f t="shared" si="2"/>
        <v>1000</v>
      </c>
    </row>
    <row r="6" spans="1:18" ht="15.75" customHeight="1">
      <c r="A6" s="43">
        <v>535</v>
      </c>
      <c r="B6" s="28">
        <v>44649</v>
      </c>
      <c r="C6" s="52" t="s">
        <v>1016</v>
      </c>
      <c r="D6" s="52"/>
      <c r="E6" s="29"/>
      <c r="F6" s="30">
        <v>20</v>
      </c>
      <c r="G6" s="35"/>
      <c r="H6" s="147"/>
      <c r="I6" s="147"/>
      <c r="J6" s="29"/>
      <c r="K6" s="29" t="s">
        <v>1017</v>
      </c>
      <c r="L6" s="29"/>
      <c r="M6" s="29"/>
      <c r="N6" s="43" t="s">
        <v>688</v>
      </c>
      <c r="O6" s="216"/>
      <c r="P6" s="31">
        <f t="shared" si="0"/>
        <v>685</v>
      </c>
      <c r="Q6" s="31">
        <f t="shared" si="1"/>
        <v>315</v>
      </c>
      <c r="R6" s="31">
        <f t="shared" si="2"/>
        <v>1000</v>
      </c>
    </row>
    <row r="7" spans="1:18" ht="15.75" customHeight="1">
      <c r="A7" s="43">
        <v>535</v>
      </c>
      <c r="B7" s="28">
        <v>44650</v>
      </c>
      <c r="C7" s="52" t="s">
        <v>5132</v>
      </c>
      <c r="D7" s="52"/>
      <c r="E7" s="29"/>
      <c r="F7" s="30">
        <v>50</v>
      </c>
      <c r="G7" s="35"/>
      <c r="H7" s="147"/>
      <c r="I7" s="147"/>
      <c r="J7" s="29"/>
      <c r="K7" s="29" t="s">
        <v>5131</v>
      </c>
      <c r="L7" s="29">
        <v>236</v>
      </c>
      <c r="M7" s="29"/>
      <c r="N7" s="43" t="s">
        <v>688</v>
      </c>
      <c r="O7" s="216"/>
      <c r="P7" s="31">
        <f t="shared" si="0"/>
        <v>635</v>
      </c>
      <c r="Q7" s="31">
        <f t="shared" si="1"/>
        <v>365</v>
      </c>
      <c r="R7" s="31">
        <f t="shared" si="2"/>
        <v>1000</v>
      </c>
    </row>
    <row r="8" spans="1:18" ht="15.75" customHeight="1">
      <c r="A8" s="43">
        <v>535</v>
      </c>
      <c r="B8" s="28">
        <v>44659</v>
      </c>
      <c r="C8" s="52" t="s">
        <v>2723</v>
      </c>
      <c r="D8" s="52"/>
      <c r="E8" s="29"/>
      <c r="F8" s="30">
        <v>41.7</v>
      </c>
      <c r="G8" s="35"/>
      <c r="H8" s="147"/>
      <c r="I8" s="147"/>
      <c r="J8" s="29"/>
      <c r="K8" s="29" t="s">
        <v>3544</v>
      </c>
      <c r="L8" s="29">
        <v>37090</v>
      </c>
      <c r="M8" s="29"/>
      <c r="N8" s="43" t="s">
        <v>688</v>
      </c>
      <c r="O8" s="216"/>
      <c r="P8" s="31">
        <f t="shared" si="0"/>
        <v>593.29999999999995</v>
      </c>
      <c r="Q8" s="31">
        <f t="shared" si="1"/>
        <v>406.7</v>
      </c>
      <c r="R8" s="31">
        <f t="shared" si="2"/>
        <v>1000</v>
      </c>
    </row>
    <row r="9" spans="1:18" ht="15.75" customHeight="1">
      <c r="A9" s="43">
        <v>535</v>
      </c>
      <c r="B9" s="28">
        <v>44659</v>
      </c>
      <c r="C9" s="52" t="s">
        <v>2723</v>
      </c>
      <c r="D9" s="52"/>
      <c r="E9" s="29"/>
      <c r="F9" s="30">
        <v>130.4</v>
      </c>
      <c r="G9" s="35"/>
      <c r="H9" s="147"/>
      <c r="I9" s="147"/>
      <c r="J9" s="29"/>
      <c r="K9" s="29" t="s">
        <v>4093</v>
      </c>
      <c r="L9" s="29">
        <v>55879</v>
      </c>
      <c r="M9" s="29"/>
      <c r="N9" s="43" t="s">
        <v>688</v>
      </c>
      <c r="O9" s="216"/>
      <c r="P9" s="31">
        <f t="shared" si="0"/>
        <v>462.9</v>
      </c>
      <c r="Q9" s="31">
        <f t="shared" si="1"/>
        <v>537.1</v>
      </c>
      <c r="R9" s="31">
        <f t="shared" si="2"/>
        <v>1000</v>
      </c>
    </row>
    <row r="10" spans="1:18" ht="15.75" customHeight="1">
      <c r="A10" s="43">
        <v>535</v>
      </c>
      <c r="B10" s="28">
        <v>44666</v>
      </c>
      <c r="C10" s="52" t="s">
        <v>5133</v>
      </c>
      <c r="D10" s="52"/>
      <c r="E10" s="29"/>
      <c r="F10" s="30">
        <v>341.4</v>
      </c>
      <c r="G10" s="35"/>
      <c r="H10" s="147"/>
      <c r="I10" s="147" t="s">
        <v>89</v>
      </c>
      <c r="J10" s="29"/>
      <c r="K10" s="29" t="s">
        <v>1162</v>
      </c>
      <c r="L10" s="29">
        <v>2142044079546</v>
      </c>
      <c r="M10" s="29"/>
      <c r="N10" s="43" t="s">
        <v>688</v>
      </c>
      <c r="O10" s="216"/>
      <c r="P10" s="31">
        <f t="shared" si="0"/>
        <v>121.5</v>
      </c>
      <c r="Q10" s="31">
        <f t="shared" si="1"/>
        <v>878.5</v>
      </c>
      <c r="R10" s="31">
        <f t="shared" si="2"/>
        <v>1000</v>
      </c>
    </row>
    <row r="11" spans="1:18" ht="15.75" customHeight="1">
      <c r="A11" s="43">
        <v>535</v>
      </c>
      <c r="B11" s="28">
        <v>44670</v>
      </c>
      <c r="C11" s="52" t="s">
        <v>1174</v>
      </c>
      <c r="D11" s="52"/>
      <c r="E11" s="29"/>
      <c r="F11" s="30">
        <v>90</v>
      </c>
      <c r="G11" s="35"/>
      <c r="H11" s="147"/>
      <c r="I11" s="147"/>
      <c r="J11" s="29"/>
      <c r="K11" s="29" t="s">
        <v>4861</v>
      </c>
      <c r="L11" s="29"/>
      <c r="M11" s="29"/>
      <c r="N11" s="43" t="s">
        <v>688</v>
      </c>
      <c r="O11" s="216"/>
      <c r="P11" s="31">
        <f t="shared" si="0"/>
        <v>31.5</v>
      </c>
      <c r="Q11" s="31">
        <f t="shared" si="1"/>
        <v>968.5</v>
      </c>
      <c r="R11" s="31">
        <f t="shared" si="2"/>
        <v>1000</v>
      </c>
    </row>
    <row r="12" spans="1:18" ht="15.75" customHeight="1">
      <c r="A12" s="43">
        <v>535</v>
      </c>
      <c r="B12" s="28">
        <v>44670</v>
      </c>
      <c r="C12" s="52" t="s">
        <v>2715</v>
      </c>
      <c r="D12" s="52"/>
      <c r="E12" s="29"/>
      <c r="F12" s="30">
        <v>299.39999999999998</v>
      </c>
      <c r="G12" s="35"/>
      <c r="H12" s="147"/>
      <c r="I12" s="147" t="s">
        <v>89</v>
      </c>
      <c r="J12" s="29"/>
      <c r="K12" s="29" t="s">
        <v>834</v>
      </c>
      <c r="L12" s="29">
        <v>341192200</v>
      </c>
      <c r="M12" s="29"/>
      <c r="N12" s="43" t="s">
        <v>688</v>
      </c>
      <c r="O12" s="216"/>
      <c r="P12" s="31">
        <f t="shared" si="0"/>
        <v>-267.90000000000009</v>
      </c>
      <c r="Q12" s="31">
        <f t="shared" si="1"/>
        <v>1267.9000000000001</v>
      </c>
      <c r="R12" s="31">
        <f t="shared" si="2"/>
        <v>1000</v>
      </c>
    </row>
    <row r="13" spans="1:18" ht="15.75" customHeight="1">
      <c r="A13" s="43">
        <v>535</v>
      </c>
      <c r="B13" s="28">
        <v>44663</v>
      </c>
      <c r="C13" s="48" t="s">
        <v>5134</v>
      </c>
      <c r="D13" s="52"/>
      <c r="E13" s="29"/>
      <c r="F13" s="30">
        <f>1741.57/2</f>
        <v>870.78499999999997</v>
      </c>
      <c r="G13" s="35"/>
      <c r="H13" s="147"/>
      <c r="I13" s="147" t="s">
        <v>89</v>
      </c>
      <c r="J13" s="29"/>
      <c r="K13" s="29" t="s">
        <v>3120</v>
      </c>
      <c r="L13" s="29"/>
      <c r="M13" s="29"/>
      <c r="N13" s="43" t="s">
        <v>688</v>
      </c>
      <c r="O13" s="216"/>
      <c r="P13" s="31">
        <f t="shared" si="0"/>
        <v>-1138.6849999999999</v>
      </c>
      <c r="Q13" s="31">
        <f t="shared" si="1"/>
        <v>2138.6849999999999</v>
      </c>
      <c r="R13" s="31">
        <f t="shared" si="2"/>
        <v>1000</v>
      </c>
    </row>
    <row r="14" spans="1:18" ht="15.75" customHeight="1">
      <c r="A14" s="43">
        <v>535</v>
      </c>
      <c r="B14" s="28">
        <v>44672</v>
      </c>
      <c r="C14" s="52" t="s">
        <v>5135</v>
      </c>
      <c r="D14" s="52"/>
      <c r="E14" s="29"/>
      <c r="F14" s="30"/>
      <c r="G14" s="35">
        <v>2289.1999999999998</v>
      </c>
      <c r="H14" s="147"/>
      <c r="I14" s="147"/>
      <c r="J14" s="29"/>
      <c r="K14" s="29"/>
      <c r="L14" s="29"/>
      <c r="M14" s="29"/>
      <c r="N14" s="43" t="s">
        <v>688</v>
      </c>
      <c r="O14" s="216"/>
      <c r="P14" s="31">
        <f t="shared" si="0"/>
        <v>1150.5149999999999</v>
      </c>
      <c r="Q14" s="31">
        <f t="shared" si="1"/>
        <v>2138.6849999999999</v>
      </c>
      <c r="R14" s="31">
        <f t="shared" si="2"/>
        <v>3289.2</v>
      </c>
    </row>
    <row r="15" spans="1:18" ht="15.75" customHeight="1">
      <c r="A15" s="43">
        <v>535</v>
      </c>
      <c r="B15" s="28">
        <v>44683</v>
      </c>
      <c r="C15" s="52" t="s">
        <v>1117</v>
      </c>
      <c r="D15" s="52" t="s">
        <v>1100</v>
      </c>
      <c r="E15" s="29"/>
      <c r="F15" s="30">
        <v>110</v>
      </c>
      <c r="G15" s="35"/>
      <c r="H15" s="147"/>
      <c r="I15" s="147"/>
      <c r="J15" s="29"/>
      <c r="K15" s="29"/>
      <c r="L15" s="29"/>
      <c r="M15" s="29"/>
      <c r="N15" s="43" t="s">
        <v>688</v>
      </c>
      <c r="O15" s="216"/>
      <c r="P15" s="31">
        <f t="shared" si="0"/>
        <v>1040.5149999999999</v>
      </c>
      <c r="Q15" s="31">
        <f t="shared" si="1"/>
        <v>2248.6849999999999</v>
      </c>
      <c r="R15" s="31">
        <f t="shared" si="2"/>
        <v>3289.2</v>
      </c>
    </row>
    <row r="16" spans="1:18" ht="15.75" customHeight="1">
      <c r="A16" s="43">
        <v>535</v>
      </c>
      <c r="B16" s="28">
        <v>44683</v>
      </c>
      <c r="C16" s="51" t="s">
        <v>1773</v>
      </c>
      <c r="D16" s="52" t="s">
        <v>1100</v>
      </c>
      <c r="E16" s="29"/>
      <c r="F16" s="30">
        <v>19</v>
      </c>
      <c r="G16" s="35"/>
      <c r="H16" s="147"/>
      <c r="I16" s="147"/>
      <c r="J16" s="29"/>
      <c r="K16" s="29"/>
      <c r="L16" s="29"/>
      <c r="M16" s="29"/>
      <c r="N16" s="43" t="s">
        <v>688</v>
      </c>
      <c r="O16" s="216"/>
      <c r="P16" s="31">
        <f t="shared" si="0"/>
        <v>1021.5149999999999</v>
      </c>
      <c r="Q16" s="31">
        <f t="shared" si="1"/>
        <v>2267.6849999999999</v>
      </c>
      <c r="R16" s="31">
        <f t="shared" si="2"/>
        <v>3289.2</v>
      </c>
    </row>
    <row r="17" spans="1:18" ht="15.75" customHeight="1">
      <c r="A17" s="43">
        <v>535</v>
      </c>
      <c r="B17" s="28">
        <v>44683</v>
      </c>
      <c r="C17" s="51" t="s">
        <v>1774</v>
      </c>
      <c r="D17" s="52" t="s">
        <v>1100</v>
      </c>
      <c r="E17" s="29"/>
      <c r="F17" s="30">
        <v>7</v>
      </c>
      <c r="G17" s="35"/>
      <c r="H17" s="147"/>
      <c r="I17" s="147"/>
      <c r="J17" s="29"/>
      <c r="K17" s="29"/>
      <c r="L17" s="29"/>
      <c r="M17" s="29"/>
      <c r="N17" s="43" t="s">
        <v>688</v>
      </c>
      <c r="O17" s="216"/>
      <c r="P17" s="31">
        <f t="shared" si="0"/>
        <v>1014.5149999999999</v>
      </c>
      <c r="Q17" s="31">
        <f t="shared" si="1"/>
        <v>2274.6849999999999</v>
      </c>
      <c r="R17" s="31">
        <f t="shared" si="2"/>
        <v>3289.2</v>
      </c>
    </row>
    <row r="18" spans="1:18" ht="15.75" customHeight="1">
      <c r="A18" s="43">
        <v>535</v>
      </c>
      <c r="B18" s="28">
        <v>44683</v>
      </c>
      <c r="C18" s="153" t="s">
        <v>1117</v>
      </c>
      <c r="D18" s="240" t="s">
        <v>575</v>
      </c>
      <c r="E18" s="29"/>
      <c r="F18" s="241">
        <v>225</v>
      </c>
      <c r="G18" s="35"/>
      <c r="H18" s="147"/>
      <c r="I18" s="147"/>
      <c r="J18" s="29"/>
      <c r="K18" s="29"/>
      <c r="L18" s="29"/>
      <c r="M18" s="29"/>
      <c r="N18" s="43" t="s">
        <v>688</v>
      </c>
      <c r="O18" s="216"/>
      <c r="P18" s="31">
        <f t="shared" si="0"/>
        <v>789.51499999999987</v>
      </c>
      <c r="Q18" s="31">
        <f t="shared" si="1"/>
        <v>2499.6849999999999</v>
      </c>
      <c r="R18" s="31">
        <f t="shared" si="2"/>
        <v>3289.2</v>
      </c>
    </row>
    <row r="19" spans="1:18" ht="15.75" customHeight="1">
      <c r="A19" s="43">
        <v>535</v>
      </c>
      <c r="B19" s="28">
        <v>44683</v>
      </c>
      <c r="C19" s="153" t="s">
        <v>5136</v>
      </c>
      <c r="D19" s="240" t="s">
        <v>5137</v>
      </c>
      <c r="E19" s="29"/>
      <c r="F19" s="241">
        <v>300</v>
      </c>
      <c r="G19" s="35"/>
      <c r="H19" s="147"/>
      <c r="I19" s="147"/>
      <c r="J19" s="29"/>
      <c r="K19" s="29"/>
      <c r="L19" s="29"/>
      <c r="M19" s="29"/>
      <c r="N19" s="43" t="s">
        <v>688</v>
      </c>
      <c r="O19" s="216"/>
      <c r="P19" s="31">
        <f t="shared" si="0"/>
        <v>489.51499999999987</v>
      </c>
      <c r="Q19" s="31">
        <f t="shared" si="1"/>
        <v>2799.6849999999999</v>
      </c>
      <c r="R19" s="31">
        <f t="shared" si="2"/>
        <v>3289.2</v>
      </c>
    </row>
    <row r="20" spans="1:18" ht="15.75" customHeight="1">
      <c r="A20" s="43">
        <v>535</v>
      </c>
      <c r="B20" s="28">
        <v>44683</v>
      </c>
      <c r="C20" s="52" t="s">
        <v>1121</v>
      </c>
      <c r="D20" s="240" t="s">
        <v>5138</v>
      </c>
      <c r="E20" s="29"/>
      <c r="F20" s="241">
        <v>250</v>
      </c>
      <c r="G20" s="35"/>
      <c r="H20" s="147"/>
      <c r="I20" s="147"/>
      <c r="J20" s="29"/>
      <c r="K20" s="29"/>
      <c r="L20" s="29"/>
      <c r="M20" s="29"/>
      <c r="N20" s="43" t="s">
        <v>688</v>
      </c>
      <c r="O20" s="216"/>
      <c r="P20" s="31">
        <f t="shared" si="0"/>
        <v>239.51499999999987</v>
      </c>
      <c r="Q20" s="31">
        <f t="shared" si="1"/>
        <v>3049.6849999999999</v>
      </c>
      <c r="R20" s="31">
        <f t="shared" si="2"/>
        <v>3289.2</v>
      </c>
    </row>
    <row r="21" spans="1:18" ht="15.75" customHeight="1">
      <c r="A21" s="43">
        <v>535</v>
      </c>
      <c r="B21" s="28">
        <v>44683</v>
      </c>
      <c r="C21" s="153" t="s">
        <v>5139</v>
      </c>
      <c r="D21" s="240" t="s">
        <v>5140</v>
      </c>
      <c r="E21" s="29"/>
      <c r="F21" s="241">
        <v>250</v>
      </c>
      <c r="G21" s="35"/>
      <c r="H21" s="147"/>
      <c r="I21" s="147"/>
      <c r="J21" s="29"/>
      <c r="K21" s="29"/>
      <c r="L21" s="29"/>
      <c r="M21" s="29"/>
      <c r="N21" s="43" t="s">
        <v>688</v>
      </c>
      <c r="O21" s="216"/>
      <c r="P21" s="31">
        <f t="shared" si="0"/>
        <v>-10.485000000000127</v>
      </c>
      <c r="Q21" s="31">
        <f t="shared" si="1"/>
        <v>3299.6849999999999</v>
      </c>
      <c r="R21" s="31">
        <f t="shared" si="2"/>
        <v>3289.2</v>
      </c>
    </row>
    <row r="22" spans="1:18" ht="15.75" customHeight="1">
      <c r="A22" s="43">
        <v>535</v>
      </c>
      <c r="B22" s="28">
        <v>44683</v>
      </c>
      <c r="C22" s="48" t="s">
        <v>1775</v>
      </c>
      <c r="D22" s="48" t="s">
        <v>1113</v>
      </c>
      <c r="E22" s="29"/>
      <c r="F22" s="30">
        <v>226</v>
      </c>
      <c r="G22" s="35"/>
      <c r="H22" s="147"/>
      <c r="I22" s="147"/>
      <c r="J22" s="29"/>
      <c r="K22" s="29"/>
      <c r="L22" s="29"/>
      <c r="M22" s="29"/>
      <c r="N22" s="43" t="s">
        <v>688</v>
      </c>
      <c r="O22" s="216"/>
      <c r="P22" s="31">
        <f t="shared" si="0"/>
        <v>-236.48500000000013</v>
      </c>
      <c r="Q22" s="31">
        <f t="shared" si="1"/>
        <v>3525.6849999999999</v>
      </c>
      <c r="R22" s="31">
        <f t="shared" si="2"/>
        <v>3289.2</v>
      </c>
    </row>
    <row r="23" spans="1:18" ht="15.75" customHeight="1">
      <c r="A23" s="43">
        <v>535</v>
      </c>
      <c r="B23" s="28">
        <v>44679</v>
      </c>
      <c r="C23" s="52" t="s">
        <v>1016</v>
      </c>
      <c r="D23" s="52"/>
      <c r="E23" s="29"/>
      <c r="F23" s="30">
        <v>20</v>
      </c>
      <c r="G23" s="35"/>
      <c r="H23" s="147"/>
      <c r="I23" s="147" t="s">
        <v>89</v>
      </c>
      <c r="J23" s="29"/>
      <c r="K23" s="29" t="s">
        <v>1017</v>
      </c>
      <c r="L23" s="29" t="s">
        <v>5141</v>
      </c>
      <c r="M23" s="29"/>
      <c r="N23" s="43" t="s">
        <v>688</v>
      </c>
      <c r="O23" s="216"/>
      <c r="P23" s="31">
        <f t="shared" si="0"/>
        <v>-256.48500000000013</v>
      </c>
      <c r="Q23" s="31">
        <f t="shared" si="1"/>
        <v>3545.6849999999999</v>
      </c>
      <c r="R23" s="31">
        <f t="shared" si="2"/>
        <v>3289.2</v>
      </c>
    </row>
    <row r="24" spans="1:18" ht="15.75" customHeight="1">
      <c r="A24" s="43">
        <v>535</v>
      </c>
      <c r="B24" s="28">
        <v>44682</v>
      </c>
      <c r="C24" s="52" t="s">
        <v>1845</v>
      </c>
      <c r="D24" s="52"/>
      <c r="E24" s="29"/>
      <c r="F24" s="30">
        <v>30</v>
      </c>
      <c r="G24" s="35"/>
      <c r="H24" s="147"/>
      <c r="I24" s="147" t="s">
        <v>89</v>
      </c>
      <c r="J24" s="29"/>
      <c r="K24" s="29" t="s">
        <v>459</v>
      </c>
      <c r="L24" s="29">
        <v>181235</v>
      </c>
      <c r="M24" s="29"/>
      <c r="N24" s="43" t="s">
        <v>688</v>
      </c>
      <c r="O24" s="198">
        <v>44692</v>
      </c>
      <c r="P24" s="31">
        <f t="shared" si="0"/>
        <v>-286.48500000000013</v>
      </c>
      <c r="Q24" s="31">
        <f t="shared" si="1"/>
        <v>3575.6849999999999</v>
      </c>
      <c r="R24" s="31">
        <f t="shared" si="2"/>
        <v>3289.2</v>
      </c>
    </row>
    <row r="25" spans="1:18" ht="15.75" customHeight="1">
      <c r="A25" s="43">
        <v>535</v>
      </c>
      <c r="B25" s="28">
        <v>44711</v>
      </c>
      <c r="C25" s="52" t="s">
        <v>5142</v>
      </c>
      <c r="D25" s="52"/>
      <c r="E25" s="29"/>
      <c r="F25" s="30">
        <v>2800</v>
      </c>
      <c r="G25" s="35"/>
      <c r="H25" s="147"/>
      <c r="I25" s="147" t="s">
        <v>91</v>
      </c>
      <c r="J25" s="29"/>
      <c r="K25" s="29" t="s">
        <v>5143</v>
      </c>
      <c r="L25" s="29">
        <v>3547</v>
      </c>
      <c r="M25" s="29"/>
      <c r="N25" s="43" t="s">
        <v>688</v>
      </c>
      <c r="O25" s="216"/>
      <c r="P25" s="31">
        <f t="shared" si="0"/>
        <v>-3086.4849999999997</v>
      </c>
      <c r="Q25" s="31">
        <f t="shared" si="1"/>
        <v>6375.6849999999995</v>
      </c>
      <c r="R25" s="31">
        <f t="shared" si="2"/>
        <v>3289.2</v>
      </c>
    </row>
    <row r="26" spans="1:18" ht="15.75" customHeight="1">
      <c r="A26" s="43">
        <v>535</v>
      </c>
      <c r="B26" s="28">
        <v>44711</v>
      </c>
      <c r="C26" s="52" t="s">
        <v>5144</v>
      </c>
      <c r="D26" s="52"/>
      <c r="E26" s="29"/>
      <c r="F26" s="30">
        <v>165</v>
      </c>
      <c r="G26" s="35"/>
      <c r="H26" s="147"/>
      <c r="I26" s="147" t="s">
        <v>89</v>
      </c>
      <c r="J26" s="29"/>
      <c r="K26" s="29" t="s">
        <v>459</v>
      </c>
      <c r="L26" s="29">
        <v>18129018</v>
      </c>
      <c r="M26" s="29"/>
      <c r="N26" s="43" t="s">
        <v>688</v>
      </c>
      <c r="O26" s="216"/>
      <c r="P26" s="31">
        <f t="shared" si="0"/>
        <v>-3251.4849999999997</v>
      </c>
      <c r="Q26" s="31">
        <f t="shared" si="1"/>
        <v>6540.6849999999995</v>
      </c>
      <c r="R26" s="31">
        <f t="shared" si="2"/>
        <v>3289.2</v>
      </c>
    </row>
    <row r="27" spans="1:18" ht="15.75" customHeight="1">
      <c r="A27" s="43">
        <v>535</v>
      </c>
      <c r="B27" s="28">
        <v>44706</v>
      </c>
      <c r="C27" s="52" t="s">
        <v>1016</v>
      </c>
      <c r="D27" s="52"/>
      <c r="E27" s="29"/>
      <c r="F27" s="30">
        <v>28</v>
      </c>
      <c r="G27" s="35"/>
      <c r="H27" s="147"/>
      <c r="I27" s="147" t="s">
        <v>89</v>
      </c>
      <c r="J27" s="29"/>
      <c r="K27" s="29" t="s">
        <v>1017</v>
      </c>
      <c r="L27" s="29" t="s">
        <v>5145</v>
      </c>
      <c r="M27" s="29"/>
      <c r="N27" s="43" t="s">
        <v>688</v>
      </c>
      <c r="O27" s="216"/>
      <c r="P27" s="31">
        <f t="shared" si="0"/>
        <v>-3279.4849999999997</v>
      </c>
      <c r="Q27" s="31">
        <f t="shared" si="1"/>
        <v>6568.6849999999995</v>
      </c>
      <c r="R27" s="31">
        <f t="shared" si="2"/>
        <v>3289.2</v>
      </c>
    </row>
    <row r="28" spans="1:18" ht="15.75" customHeight="1">
      <c r="A28" s="43">
        <v>535</v>
      </c>
      <c r="B28" s="28">
        <v>44708</v>
      </c>
      <c r="C28" s="52" t="s">
        <v>1500</v>
      </c>
      <c r="D28" s="52"/>
      <c r="E28" s="29"/>
      <c r="F28" s="32"/>
      <c r="G28" s="35"/>
      <c r="H28" s="30">
        <v>49.67</v>
      </c>
      <c r="I28" s="147" t="s">
        <v>89</v>
      </c>
      <c r="J28" s="29"/>
      <c r="K28" s="29" t="s">
        <v>451</v>
      </c>
      <c r="L28" s="29">
        <v>2701990</v>
      </c>
      <c r="M28" s="29"/>
      <c r="N28" s="43" t="s">
        <v>688</v>
      </c>
      <c r="O28" s="216"/>
      <c r="P28" s="31">
        <f t="shared" si="0"/>
        <v>-3279.4849999999997</v>
      </c>
      <c r="Q28" s="31">
        <f t="shared" si="1"/>
        <v>6568.6849999999995</v>
      </c>
      <c r="R28" s="31">
        <f t="shared" si="2"/>
        <v>3289.2</v>
      </c>
    </row>
    <row r="29" spans="1:18" ht="15.75" customHeight="1">
      <c r="A29" s="43">
        <v>535</v>
      </c>
      <c r="B29" s="28">
        <v>44708</v>
      </c>
      <c r="C29" s="52" t="s">
        <v>5146</v>
      </c>
      <c r="D29" s="52"/>
      <c r="E29" s="29"/>
      <c r="F29" s="32"/>
      <c r="G29" s="35"/>
      <c r="H29" s="30">
        <v>143.68</v>
      </c>
      <c r="I29" s="147" t="s">
        <v>89</v>
      </c>
      <c r="J29" s="29"/>
      <c r="K29" s="29" t="s">
        <v>793</v>
      </c>
      <c r="L29" s="29">
        <v>468122</v>
      </c>
      <c r="M29" s="29"/>
      <c r="N29" s="43" t="s">
        <v>688</v>
      </c>
      <c r="O29" s="216"/>
      <c r="P29" s="31">
        <f t="shared" si="0"/>
        <v>-3279.4849999999997</v>
      </c>
      <c r="Q29" s="31">
        <f t="shared" si="1"/>
        <v>6568.6849999999995</v>
      </c>
      <c r="R29" s="31">
        <f t="shared" si="2"/>
        <v>3289.2</v>
      </c>
    </row>
    <row r="30" spans="1:18" ht="15.75" customHeight="1">
      <c r="A30" s="43">
        <v>535</v>
      </c>
      <c r="B30" s="28">
        <v>44708</v>
      </c>
      <c r="C30" s="52" t="s">
        <v>5147</v>
      </c>
      <c r="D30" s="52"/>
      <c r="E30" s="29"/>
      <c r="F30" s="32"/>
      <c r="G30" s="35"/>
      <c r="H30" s="30">
        <v>1516.1</v>
      </c>
      <c r="I30" s="147" t="s">
        <v>89</v>
      </c>
      <c r="J30" s="29"/>
      <c r="K30" s="29" t="s">
        <v>2811</v>
      </c>
      <c r="L30" s="368" t="s">
        <v>5148</v>
      </c>
      <c r="M30" s="29"/>
      <c r="N30" s="43" t="s">
        <v>688</v>
      </c>
      <c r="O30" s="216"/>
      <c r="P30" s="31">
        <f t="shared" si="0"/>
        <v>-3279.4849999999997</v>
      </c>
      <c r="Q30" s="31">
        <f t="shared" si="1"/>
        <v>6568.6849999999995</v>
      </c>
      <c r="R30" s="31">
        <f t="shared" si="2"/>
        <v>3289.2</v>
      </c>
    </row>
    <row r="31" spans="1:18" ht="15.75" customHeight="1">
      <c r="A31" s="43">
        <v>535</v>
      </c>
      <c r="B31" s="28">
        <v>44698</v>
      </c>
      <c r="C31" s="52" t="s">
        <v>5149</v>
      </c>
      <c r="D31" s="52"/>
      <c r="E31" s="29"/>
      <c r="F31" s="30">
        <v>20</v>
      </c>
      <c r="G31" s="35"/>
      <c r="H31" s="147"/>
      <c r="I31" s="147" t="s">
        <v>89</v>
      </c>
      <c r="J31" s="29"/>
      <c r="K31" s="29" t="s">
        <v>1056</v>
      </c>
      <c r="L31" s="29">
        <v>972439</v>
      </c>
      <c r="M31" s="29"/>
      <c r="N31" s="43" t="s">
        <v>688</v>
      </c>
      <c r="O31" s="216"/>
      <c r="P31" s="31">
        <f t="shared" si="0"/>
        <v>-3299.4849999999997</v>
      </c>
      <c r="Q31" s="31">
        <f t="shared" si="1"/>
        <v>6588.6849999999995</v>
      </c>
      <c r="R31" s="31">
        <f t="shared" si="2"/>
        <v>3289.2</v>
      </c>
    </row>
    <row r="32" spans="1:18" ht="15.75" customHeight="1">
      <c r="A32" s="43">
        <v>535</v>
      </c>
      <c r="B32" s="28">
        <v>44715</v>
      </c>
      <c r="C32" s="52" t="s">
        <v>5150</v>
      </c>
      <c r="D32" s="9" t="s">
        <v>5151</v>
      </c>
      <c r="E32" s="162" t="s">
        <v>3403</v>
      </c>
      <c r="F32" s="369">
        <v>284</v>
      </c>
      <c r="G32" s="35"/>
      <c r="I32" s="147" t="s">
        <v>91</v>
      </c>
      <c r="J32" s="29"/>
      <c r="K32" s="29" t="s">
        <v>575</v>
      </c>
      <c r="L32" s="370" t="s">
        <v>5152</v>
      </c>
      <c r="M32" s="29"/>
      <c r="N32" s="43" t="s">
        <v>688</v>
      </c>
      <c r="O32" s="216"/>
      <c r="P32" s="31">
        <f t="shared" si="0"/>
        <v>-3583.4849999999997</v>
      </c>
      <c r="Q32" s="31">
        <f t="shared" si="1"/>
        <v>6872.6849999999995</v>
      </c>
      <c r="R32" s="31">
        <f t="shared" si="2"/>
        <v>3289.2</v>
      </c>
    </row>
    <row r="33" spans="1:18" ht="15.75" customHeight="1">
      <c r="A33" s="43">
        <v>535</v>
      </c>
      <c r="B33" s="28">
        <v>44715</v>
      </c>
      <c r="C33" s="54" t="s">
        <v>5153</v>
      </c>
      <c r="D33" s="9" t="s">
        <v>5154</v>
      </c>
      <c r="E33" s="162" t="s">
        <v>1120</v>
      </c>
      <c r="F33" s="369">
        <v>227</v>
      </c>
      <c r="G33" s="35"/>
      <c r="I33" s="147" t="s">
        <v>91</v>
      </c>
      <c r="J33" s="29"/>
      <c r="K33" s="29" t="s">
        <v>575</v>
      </c>
      <c r="L33" s="370" t="s">
        <v>5155</v>
      </c>
      <c r="M33" s="29"/>
      <c r="N33" s="43" t="s">
        <v>688</v>
      </c>
      <c r="O33" s="198">
        <v>44714</v>
      </c>
      <c r="P33" s="31">
        <f t="shared" si="0"/>
        <v>-3810.4849999999997</v>
      </c>
      <c r="Q33" s="31">
        <f t="shared" si="1"/>
        <v>7099.6849999999995</v>
      </c>
      <c r="R33" s="31">
        <f t="shared" si="2"/>
        <v>3289.2</v>
      </c>
    </row>
    <row r="34" spans="1:18" ht="15.75" customHeight="1">
      <c r="A34" s="43">
        <v>535</v>
      </c>
      <c r="B34" s="28">
        <v>44720</v>
      </c>
      <c r="C34" s="52" t="s">
        <v>1123</v>
      </c>
      <c r="D34" s="52" t="s">
        <v>1100</v>
      </c>
      <c r="E34" s="29"/>
      <c r="F34" s="199">
        <v>767</v>
      </c>
      <c r="G34" s="35"/>
      <c r="H34" s="147"/>
      <c r="I34" s="147"/>
      <c r="J34" s="29"/>
      <c r="K34" s="29"/>
      <c r="L34" s="29"/>
      <c r="M34" s="29"/>
      <c r="N34" s="43" t="s">
        <v>688</v>
      </c>
      <c r="O34" s="216"/>
      <c r="P34" s="31">
        <f t="shared" si="0"/>
        <v>-4577.4849999999997</v>
      </c>
      <c r="Q34" s="31">
        <f t="shared" si="1"/>
        <v>7866.6849999999995</v>
      </c>
      <c r="R34" s="31">
        <f t="shared" si="2"/>
        <v>3289.2</v>
      </c>
    </row>
    <row r="35" spans="1:18" ht="15.75" customHeight="1">
      <c r="A35" s="43">
        <v>535</v>
      </c>
      <c r="B35" s="28">
        <v>44720</v>
      </c>
      <c r="C35" s="51" t="s">
        <v>3538</v>
      </c>
      <c r="D35" s="52" t="s">
        <v>1100</v>
      </c>
      <c r="E35" s="29"/>
      <c r="F35" s="199">
        <v>139</v>
      </c>
      <c r="G35" s="35"/>
      <c r="H35" s="147"/>
      <c r="I35" s="147"/>
      <c r="J35" s="29"/>
      <c r="K35" s="29"/>
      <c r="L35" s="29"/>
      <c r="M35" s="29"/>
      <c r="N35" s="43" t="s">
        <v>688</v>
      </c>
      <c r="O35" s="216"/>
      <c r="P35" s="31">
        <f t="shared" si="0"/>
        <v>-4716.4849999999997</v>
      </c>
      <c r="Q35" s="31">
        <f t="shared" si="1"/>
        <v>8005.6849999999995</v>
      </c>
      <c r="R35" s="31">
        <f t="shared" si="2"/>
        <v>3289.2</v>
      </c>
    </row>
    <row r="36" spans="1:18" ht="15.75" customHeight="1">
      <c r="A36" s="43">
        <v>535</v>
      </c>
      <c r="B36" s="28">
        <v>44720</v>
      </c>
      <c r="C36" s="51" t="s">
        <v>3539</v>
      </c>
      <c r="D36" s="52" t="s">
        <v>1100</v>
      </c>
      <c r="E36" s="29"/>
      <c r="F36" s="199">
        <v>57</v>
      </c>
      <c r="G36" s="35"/>
      <c r="H36" s="147"/>
      <c r="I36" s="147"/>
      <c r="J36" s="29"/>
      <c r="K36" s="29"/>
      <c r="L36" s="29"/>
      <c r="M36" s="29"/>
      <c r="N36" s="43" t="s">
        <v>688</v>
      </c>
      <c r="O36" s="216"/>
      <c r="P36" s="31">
        <f t="shared" si="0"/>
        <v>-4773.4849999999997</v>
      </c>
      <c r="Q36" s="31">
        <f t="shared" si="1"/>
        <v>8062.6849999999995</v>
      </c>
      <c r="R36" s="31">
        <f t="shared" si="2"/>
        <v>3289.2</v>
      </c>
    </row>
    <row r="37" spans="1:18" ht="15.75" customHeight="1">
      <c r="A37" s="43">
        <v>535</v>
      </c>
      <c r="B37" s="28">
        <v>44720</v>
      </c>
      <c r="C37" s="52" t="s">
        <v>1121</v>
      </c>
      <c r="D37" s="52" t="s">
        <v>5156</v>
      </c>
      <c r="E37" s="162"/>
      <c r="F37" s="199">
        <f>34+27</f>
        <v>61</v>
      </c>
      <c r="G37" s="35"/>
      <c r="I37" s="147"/>
      <c r="J37" s="29"/>
      <c r="K37" s="29" t="s">
        <v>575</v>
      </c>
      <c r="L37" s="29"/>
      <c r="M37" s="29"/>
      <c r="N37" s="43" t="s">
        <v>688</v>
      </c>
      <c r="O37" s="216"/>
      <c r="P37" s="31">
        <f t="shared" si="0"/>
        <v>-4834.4849999999997</v>
      </c>
      <c r="Q37" s="31">
        <f t="shared" si="1"/>
        <v>8123.6849999999995</v>
      </c>
      <c r="R37" s="31">
        <f t="shared" si="2"/>
        <v>3289.2</v>
      </c>
    </row>
    <row r="38" spans="1:18" ht="15.75" customHeight="1">
      <c r="A38" s="43">
        <v>535</v>
      </c>
      <c r="B38" s="28">
        <v>44720</v>
      </c>
      <c r="C38" s="52" t="s">
        <v>962</v>
      </c>
      <c r="D38" s="52"/>
      <c r="E38" s="29"/>
      <c r="F38" s="199"/>
      <c r="G38" s="35">
        <v>3750</v>
      </c>
      <c r="H38" s="147"/>
      <c r="I38" s="147"/>
      <c r="J38" s="29"/>
      <c r="K38" s="29"/>
      <c r="L38" s="29"/>
      <c r="M38" s="29"/>
      <c r="N38" s="43" t="s">
        <v>688</v>
      </c>
      <c r="O38" s="216"/>
      <c r="P38" s="31">
        <f t="shared" si="0"/>
        <v>-1084.4849999999997</v>
      </c>
      <c r="Q38" s="31">
        <f t="shared" si="1"/>
        <v>8123.6849999999995</v>
      </c>
      <c r="R38" s="31">
        <f t="shared" si="2"/>
        <v>7039.2</v>
      </c>
    </row>
    <row r="39" spans="1:18" ht="15.75" customHeight="1">
      <c r="A39" s="43">
        <v>535</v>
      </c>
      <c r="B39" s="28">
        <v>44728</v>
      </c>
      <c r="C39" s="52" t="s">
        <v>5157</v>
      </c>
      <c r="D39" s="52"/>
      <c r="E39" s="29"/>
      <c r="F39" s="199">
        <v>20</v>
      </c>
      <c r="G39" s="35"/>
      <c r="H39" s="147"/>
      <c r="I39" s="147" t="s">
        <v>89</v>
      </c>
      <c r="J39" s="29"/>
      <c r="K39" s="29" t="s">
        <v>2370</v>
      </c>
      <c r="L39" s="29" t="s">
        <v>5158</v>
      </c>
      <c r="M39" s="29"/>
      <c r="N39" s="43" t="s">
        <v>688</v>
      </c>
      <c r="O39" s="216"/>
      <c r="P39" s="31">
        <f t="shared" si="0"/>
        <v>-1104.4849999999997</v>
      </c>
      <c r="Q39" s="31">
        <f t="shared" si="1"/>
        <v>8143.6849999999995</v>
      </c>
      <c r="R39" s="31">
        <f t="shared" si="2"/>
        <v>7039.2</v>
      </c>
    </row>
    <row r="40" spans="1:18" ht="15.75" customHeight="1">
      <c r="A40" s="43">
        <v>535</v>
      </c>
      <c r="B40" s="28">
        <v>44728</v>
      </c>
      <c r="C40" s="52" t="s">
        <v>705</v>
      </c>
      <c r="D40" s="52"/>
      <c r="E40" s="29"/>
      <c r="F40" s="199">
        <v>55.8</v>
      </c>
      <c r="G40" s="35"/>
      <c r="H40" s="147"/>
      <c r="I40" s="147" t="s">
        <v>89</v>
      </c>
      <c r="J40" s="29"/>
      <c r="K40" s="29" t="s">
        <v>3544</v>
      </c>
      <c r="L40" s="29">
        <v>1500402</v>
      </c>
      <c r="M40" s="29"/>
      <c r="N40" s="43" t="s">
        <v>688</v>
      </c>
      <c r="O40" s="216"/>
      <c r="P40" s="31">
        <f t="shared" si="0"/>
        <v>-1160.2849999999989</v>
      </c>
      <c r="Q40" s="31">
        <f t="shared" si="1"/>
        <v>8199.4849999999988</v>
      </c>
      <c r="R40" s="31">
        <f t="shared" si="2"/>
        <v>7039.2</v>
      </c>
    </row>
    <row r="41" spans="1:18" ht="15.75" customHeight="1">
      <c r="A41" s="43">
        <v>535</v>
      </c>
      <c r="B41" s="28">
        <v>44733</v>
      </c>
      <c r="C41" s="52" t="s">
        <v>1191</v>
      </c>
      <c r="D41" s="52"/>
      <c r="E41" s="29"/>
      <c r="F41" s="199">
        <v>46.8</v>
      </c>
      <c r="G41" s="35"/>
      <c r="H41" s="147"/>
      <c r="I41" s="147" t="s">
        <v>89</v>
      </c>
      <c r="J41" s="29"/>
      <c r="K41" s="29" t="s">
        <v>3544</v>
      </c>
      <c r="L41" s="29">
        <v>1502036</v>
      </c>
      <c r="M41" s="29"/>
      <c r="N41" s="43" t="s">
        <v>688</v>
      </c>
      <c r="O41" s="216"/>
      <c r="P41" s="31">
        <f t="shared" si="0"/>
        <v>-1207.0849999999982</v>
      </c>
      <c r="Q41" s="31">
        <f t="shared" si="1"/>
        <v>8246.284999999998</v>
      </c>
      <c r="R41" s="31">
        <f t="shared" si="2"/>
        <v>7039.2</v>
      </c>
    </row>
    <row r="42" spans="1:18" ht="15.75" customHeight="1">
      <c r="A42" s="43">
        <v>535</v>
      </c>
      <c r="B42" s="28">
        <v>44746</v>
      </c>
      <c r="C42" s="52" t="s">
        <v>1129</v>
      </c>
      <c r="D42" s="52" t="s">
        <v>1100</v>
      </c>
      <c r="E42" s="29"/>
      <c r="F42" s="199">
        <v>889</v>
      </c>
      <c r="G42" s="35"/>
      <c r="I42" s="147"/>
      <c r="J42" s="29"/>
      <c r="K42" s="29"/>
      <c r="L42" s="29"/>
      <c r="M42" s="29"/>
      <c r="N42" s="43" t="s">
        <v>688</v>
      </c>
      <c r="O42" s="216"/>
      <c r="P42" s="31">
        <f t="shared" si="0"/>
        <v>-2096.0849999999982</v>
      </c>
      <c r="Q42" s="31">
        <f t="shared" si="1"/>
        <v>9135.284999999998</v>
      </c>
      <c r="R42" s="31">
        <f t="shared" si="2"/>
        <v>7039.2</v>
      </c>
    </row>
    <row r="43" spans="1:18" ht="15.75" customHeight="1">
      <c r="A43" s="43">
        <v>535</v>
      </c>
      <c r="B43" s="28">
        <v>44746</v>
      </c>
      <c r="C43" s="51" t="s">
        <v>3406</v>
      </c>
      <c r="D43" s="52" t="s">
        <v>1100</v>
      </c>
      <c r="E43" s="29"/>
      <c r="F43" s="199">
        <v>162</v>
      </c>
      <c r="G43" s="35"/>
      <c r="I43" s="147"/>
      <c r="J43" s="29"/>
      <c r="K43" s="29"/>
      <c r="L43" s="29"/>
      <c r="M43" s="29"/>
      <c r="N43" s="43" t="s">
        <v>688</v>
      </c>
      <c r="O43" s="216"/>
      <c r="P43" s="31">
        <f t="shared" si="0"/>
        <v>-2258.0849999999982</v>
      </c>
      <c r="Q43" s="31">
        <f t="shared" si="1"/>
        <v>9297.284999999998</v>
      </c>
      <c r="R43" s="31">
        <f t="shared" si="2"/>
        <v>7039.2</v>
      </c>
    </row>
    <row r="44" spans="1:18" ht="15.75" customHeight="1">
      <c r="A44" s="43">
        <v>535</v>
      </c>
      <c r="B44" s="28">
        <v>44746</v>
      </c>
      <c r="C44" s="51" t="s">
        <v>3407</v>
      </c>
      <c r="D44" s="52" t="s">
        <v>1100</v>
      </c>
      <c r="E44" s="29"/>
      <c r="F44" s="199">
        <v>66</v>
      </c>
      <c r="G44" s="35"/>
      <c r="H44" s="147"/>
      <c r="I44" s="147"/>
      <c r="J44" s="29"/>
      <c r="K44" s="29"/>
      <c r="L44" s="29"/>
      <c r="M44" s="29"/>
      <c r="N44" s="43" t="s">
        <v>688</v>
      </c>
      <c r="O44" s="216"/>
      <c r="P44" s="31">
        <f t="shared" si="0"/>
        <v>-2324.0849999999982</v>
      </c>
      <c r="Q44" s="31">
        <f t="shared" si="1"/>
        <v>9363.284999999998</v>
      </c>
      <c r="R44" s="31">
        <f t="shared" si="2"/>
        <v>7039.2</v>
      </c>
    </row>
    <row r="45" spans="1:18" ht="15.75" customHeight="1">
      <c r="A45" s="43">
        <v>535</v>
      </c>
      <c r="B45" s="28">
        <v>44745</v>
      </c>
      <c r="C45" s="52" t="s">
        <v>962</v>
      </c>
      <c r="D45" s="52"/>
      <c r="E45" s="29"/>
      <c r="F45" s="30"/>
      <c r="G45" s="35">
        <v>4000</v>
      </c>
      <c r="H45" s="147"/>
      <c r="I45" s="147"/>
      <c r="J45" s="29"/>
      <c r="K45" s="29"/>
      <c r="L45" s="29"/>
      <c r="M45" s="29"/>
      <c r="N45" s="43" t="s">
        <v>688</v>
      </c>
      <c r="O45" s="216"/>
      <c r="P45" s="31">
        <f t="shared" si="0"/>
        <v>1675.9150000000027</v>
      </c>
      <c r="Q45" s="31">
        <f t="shared" si="1"/>
        <v>9363.284999999998</v>
      </c>
      <c r="R45" s="31">
        <f t="shared" si="2"/>
        <v>11039.2</v>
      </c>
    </row>
    <row r="46" spans="1:18" ht="15.75" customHeight="1">
      <c r="A46" s="43">
        <v>535</v>
      </c>
      <c r="B46" s="28">
        <v>44747</v>
      </c>
      <c r="C46" s="52" t="s">
        <v>5159</v>
      </c>
      <c r="D46" s="9" t="s">
        <v>5160</v>
      </c>
      <c r="E46" s="162" t="s">
        <v>5161</v>
      </c>
      <c r="F46" s="30">
        <v>393</v>
      </c>
      <c r="G46" s="35"/>
      <c r="H46" s="147"/>
      <c r="I46" s="147"/>
      <c r="J46" s="29"/>
      <c r="K46" s="29"/>
      <c r="L46" s="29"/>
      <c r="M46" s="29"/>
      <c r="N46" s="43" t="s">
        <v>688</v>
      </c>
      <c r="O46" s="216"/>
      <c r="P46" s="31">
        <f t="shared" si="0"/>
        <v>1282.9150000000027</v>
      </c>
      <c r="Q46" s="31">
        <f t="shared" si="1"/>
        <v>9756.284999999998</v>
      </c>
      <c r="R46" s="31">
        <f t="shared" si="2"/>
        <v>11039.2</v>
      </c>
    </row>
    <row r="47" spans="1:18" ht="15.75" customHeight="1">
      <c r="A47" s="43">
        <v>535</v>
      </c>
      <c r="B47" s="28">
        <v>44747</v>
      </c>
      <c r="C47" s="52" t="s">
        <v>5162</v>
      </c>
      <c r="D47" s="9" t="s">
        <v>5163</v>
      </c>
      <c r="E47" s="162" t="s">
        <v>5164</v>
      </c>
      <c r="F47" s="30">
        <v>589</v>
      </c>
      <c r="G47" s="35"/>
      <c r="H47" s="147"/>
      <c r="I47" s="147"/>
      <c r="J47" s="29"/>
      <c r="K47" s="29"/>
      <c r="L47" s="29"/>
      <c r="M47" s="29"/>
      <c r="N47" s="43" t="s">
        <v>688</v>
      </c>
      <c r="O47" s="216"/>
      <c r="P47" s="31">
        <f t="shared" si="0"/>
        <v>693.91500000000269</v>
      </c>
      <c r="Q47" s="31">
        <f t="shared" si="1"/>
        <v>10345.284999999998</v>
      </c>
      <c r="R47" s="31">
        <f t="shared" si="2"/>
        <v>11039.2</v>
      </c>
    </row>
    <row r="48" spans="1:18" ht="15.75" customHeight="1">
      <c r="A48" s="43">
        <v>535</v>
      </c>
      <c r="B48" s="28">
        <v>44747</v>
      </c>
      <c r="C48" s="153" t="s">
        <v>1146</v>
      </c>
      <c r="D48" s="9" t="s">
        <v>3164</v>
      </c>
      <c r="E48" s="162" t="s">
        <v>2555</v>
      </c>
      <c r="F48" s="30">
        <v>196</v>
      </c>
      <c r="G48" s="35"/>
      <c r="H48" s="147"/>
      <c r="I48" s="147"/>
      <c r="J48" s="29"/>
      <c r="K48" s="29"/>
      <c r="L48" s="29"/>
      <c r="M48" s="29"/>
      <c r="N48" s="43" t="s">
        <v>688</v>
      </c>
      <c r="O48" s="216"/>
      <c r="P48" s="31">
        <f t="shared" si="0"/>
        <v>497.91500000000269</v>
      </c>
      <c r="Q48" s="31">
        <f t="shared" si="1"/>
        <v>10541.284999999998</v>
      </c>
      <c r="R48" s="31">
        <f t="shared" si="2"/>
        <v>11039.2</v>
      </c>
    </row>
    <row r="49" spans="1:18" ht="15.75" customHeight="1">
      <c r="A49" s="43">
        <v>535</v>
      </c>
      <c r="B49" s="28">
        <v>44742</v>
      </c>
      <c r="C49" s="52" t="s">
        <v>5165</v>
      </c>
      <c r="D49" s="52"/>
      <c r="E49" s="29"/>
      <c r="F49" s="30">
        <v>129.9</v>
      </c>
      <c r="G49" s="35"/>
      <c r="H49" s="147"/>
      <c r="I49" s="147" t="s">
        <v>89</v>
      </c>
      <c r="J49" s="29"/>
      <c r="K49" s="29" t="s">
        <v>1823</v>
      </c>
      <c r="L49" s="29">
        <v>206643</v>
      </c>
      <c r="M49" s="29"/>
      <c r="N49" s="43" t="s">
        <v>688</v>
      </c>
      <c r="O49" s="216"/>
      <c r="P49" s="31">
        <f t="shared" si="0"/>
        <v>368.01500000000306</v>
      </c>
      <c r="Q49" s="31">
        <f t="shared" si="1"/>
        <v>10671.184999999998</v>
      </c>
      <c r="R49" s="31">
        <f t="shared" si="2"/>
        <v>11039.2</v>
      </c>
    </row>
    <row r="50" spans="1:18" ht="15.75" customHeight="1">
      <c r="A50" s="43">
        <v>535</v>
      </c>
      <c r="B50" s="28">
        <v>44720</v>
      </c>
      <c r="C50" s="52" t="s">
        <v>5166</v>
      </c>
      <c r="D50" s="52"/>
      <c r="E50" s="29"/>
      <c r="F50" s="30"/>
      <c r="G50" s="35"/>
      <c r="H50" s="147"/>
      <c r="I50" s="147"/>
      <c r="J50" s="29"/>
      <c r="K50" s="29"/>
      <c r="L50" s="29"/>
      <c r="M50" s="29"/>
      <c r="N50" s="43" t="s">
        <v>688</v>
      </c>
      <c r="O50" s="216"/>
      <c r="P50" s="31">
        <f t="shared" si="0"/>
        <v>368.01500000000306</v>
      </c>
      <c r="Q50" s="31">
        <f t="shared" si="1"/>
        <v>10671.184999999998</v>
      </c>
      <c r="R50" s="31">
        <f t="shared" si="2"/>
        <v>11039.2</v>
      </c>
    </row>
    <row r="51" spans="1:18" ht="15.75" customHeight="1">
      <c r="A51" s="43">
        <v>535</v>
      </c>
      <c r="B51" s="28">
        <v>44742</v>
      </c>
      <c r="C51" s="335" t="s">
        <v>1503</v>
      </c>
      <c r="D51" s="52"/>
      <c r="E51" s="29"/>
      <c r="F51" s="30"/>
      <c r="G51" s="35"/>
      <c r="H51" s="147">
        <v>194.63</v>
      </c>
      <c r="I51" s="147"/>
      <c r="J51" s="29"/>
      <c r="K51" s="29" t="s">
        <v>451</v>
      </c>
      <c r="L51" s="29"/>
      <c r="M51" s="29"/>
      <c r="N51" s="43" t="s">
        <v>688</v>
      </c>
      <c r="O51" s="216"/>
      <c r="P51" s="31">
        <f t="shared" si="0"/>
        <v>368.01500000000306</v>
      </c>
      <c r="Q51" s="31">
        <f t="shared" si="1"/>
        <v>10671.184999999998</v>
      </c>
      <c r="R51" s="31">
        <f t="shared" si="2"/>
        <v>11039.2</v>
      </c>
    </row>
    <row r="52" spans="1:18" ht="15.75" customHeight="1">
      <c r="A52" s="43">
        <v>535</v>
      </c>
      <c r="B52" s="28">
        <v>44743</v>
      </c>
      <c r="C52" s="335" t="s">
        <v>5167</v>
      </c>
      <c r="D52" s="52"/>
      <c r="E52" s="29"/>
      <c r="F52" s="30"/>
      <c r="G52" s="35"/>
      <c r="H52" s="147">
        <v>1505.9</v>
      </c>
      <c r="I52" s="147"/>
      <c r="J52" s="29"/>
      <c r="K52" s="29" t="s">
        <v>29</v>
      </c>
      <c r="L52" s="29"/>
      <c r="M52" s="29"/>
      <c r="N52" s="43" t="s">
        <v>688</v>
      </c>
      <c r="O52" s="216"/>
      <c r="P52" s="31">
        <f t="shared" si="0"/>
        <v>368.01500000000306</v>
      </c>
      <c r="Q52" s="31">
        <f t="shared" si="1"/>
        <v>10671.184999999998</v>
      </c>
      <c r="R52" s="31">
        <f t="shared" si="2"/>
        <v>11039.2</v>
      </c>
    </row>
    <row r="53" spans="1:18" ht="15.75" customHeight="1">
      <c r="A53" s="43">
        <v>535</v>
      </c>
      <c r="B53" s="28">
        <v>44778</v>
      </c>
      <c r="C53" s="153" t="s">
        <v>5168</v>
      </c>
      <c r="D53" s="154" t="s">
        <v>5169</v>
      </c>
      <c r="E53" s="29"/>
      <c r="F53" s="30">
        <v>291</v>
      </c>
      <c r="G53" s="35"/>
      <c r="H53" s="147"/>
      <c r="I53" s="147"/>
      <c r="J53" s="29"/>
      <c r="K53" s="29"/>
      <c r="L53" s="29"/>
      <c r="M53" s="29"/>
      <c r="N53" s="43" t="s">
        <v>688</v>
      </c>
      <c r="O53" s="216"/>
      <c r="P53" s="31">
        <f t="shared" si="0"/>
        <v>77.015000000003056</v>
      </c>
      <c r="Q53" s="31">
        <f t="shared" si="1"/>
        <v>10962.184999999998</v>
      </c>
      <c r="R53" s="31">
        <f t="shared" si="2"/>
        <v>11039.2</v>
      </c>
    </row>
    <row r="54" spans="1:18" ht="15.75" customHeight="1">
      <c r="A54" s="43">
        <v>535</v>
      </c>
      <c r="B54" s="28">
        <v>44777</v>
      </c>
      <c r="C54" s="52" t="s">
        <v>1133</v>
      </c>
      <c r="D54" s="52" t="s">
        <v>1100</v>
      </c>
      <c r="E54" s="29"/>
      <c r="F54" s="199">
        <v>1035</v>
      </c>
      <c r="G54" s="35"/>
      <c r="I54" s="147"/>
      <c r="J54" s="29"/>
      <c r="K54" s="29"/>
      <c r="L54" s="29"/>
      <c r="M54" s="29"/>
      <c r="N54" s="43" t="s">
        <v>688</v>
      </c>
      <c r="O54" s="216"/>
      <c r="P54" s="31">
        <f t="shared" si="0"/>
        <v>-957.98499999999694</v>
      </c>
      <c r="Q54" s="31">
        <f t="shared" si="1"/>
        <v>11997.184999999998</v>
      </c>
      <c r="R54" s="31">
        <f t="shared" si="2"/>
        <v>11039.2</v>
      </c>
    </row>
    <row r="55" spans="1:18" ht="15.75" customHeight="1">
      <c r="A55" s="43">
        <v>535</v>
      </c>
      <c r="B55" s="28">
        <v>44777</v>
      </c>
      <c r="C55" s="51" t="s">
        <v>3550</v>
      </c>
      <c r="D55" s="52" t="s">
        <v>1100</v>
      </c>
      <c r="E55" s="29"/>
      <c r="F55" s="199">
        <v>195</v>
      </c>
      <c r="G55" s="35"/>
      <c r="I55" s="147"/>
      <c r="J55" s="29"/>
      <c r="K55" s="29"/>
      <c r="L55" s="29"/>
      <c r="M55" s="29"/>
      <c r="N55" s="43" t="s">
        <v>688</v>
      </c>
      <c r="O55" s="216"/>
      <c r="P55" s="31">
        <f t="shared" si="0"/>
        <v>-1152.9849999999969</v>
      </c>
      <c r="Q55" s="31">
        <f t="shared" si="1"/>
        <v>12192.184999999998</v>
      </c>
      <c r="R55" s="31">
        <f t="shared" si="2"/>
        <v>11039.2</v>
      </c>
    </row>
    <row r="56" spans="1:18" ht="15.75" customHeight="1">
      <c r="A56" s="43">
        <v>535</v>
      </c>
      <c r="B56" s="28">
        <v>44777</v>
      </c>
      <c r="C56" s="51" t="s">
        <v>3551</v>
      </c>
      <c r="D56" s="52" t="s">
        <v>1100</v>
      </c>
      <c r="E56" s="29"/>
      <c r="F56" s="199">
        <v>103</v>
      </c>
      <c r="G56" s="35"/>
      <c r="H56" s="147"/>
      <c r="I56" s="147"/>
      <c r="J56" s="29"/>
      <c r="K56" s="29"/>
      <c r="L56" s="29"/>
      <c r="M56" s="29"/>
      <c r="N56" s="43" t="s">
        <v>688</v>
      </c>
      <c r="O56" s="216"/>
      <c r="P56" s="31">
        <f t="shared" si="0"/>
        <v>-1255.9849999999969</v>
      </c>
      <c r="Q56" s="31">
        <f t="shared" si="1"/>
        <v>12295.184999999998</v>
      </c>
      <c r="R56" s="31">
        <f t="shared" si="2"/>
        <v>11039.2</v>
      </c>
    </row>
    <row r="57" spans="1:18" ht="15.75" customHeight="1">
      <c r="A57" s="43">
        <v>535</v>
      </c>
      <c r="B57" s="28">
        <v>44770</v>
      </c>
      <c r="C57" s="52" t="s">
        <v>1016</v>
      </c>
      <c r="D57" s="52"/>
      <c r="E57" s="29"/>
      <c r="F57" s="30">
        <v>56</v>
      </c>
      <c r="G57" s="35"/>
      <c r="H57" s="147"/>
      <c r="I57" s="147" t="s">
        <v>89</v>
      </c>
      <c r="J57" s="29"/>
      <c r="K57" s="29" t="s">
        <v>1017</v>
      </c>
      <c r="L57" s="29" t="s">
        <v>5170</v>
      </c>
      <c r="M57" s="29"/>
      <c r="N57" s="43" t="s">
        <v>688</v>
      </c>
      <c r="O57" s="216"/>
      <c r="P57" s="31">
        <f t="shared" si="0"/>
        <v>-1311.9849999999969</v>
      </c>
      <c r="Q57" s="31">
        <f t="shared" si="1"/>
        <v>12351.184999999998</v>
      </c>
      <c r="R57" s="31">
        <f t="shared" si="2"/>
        <v>11039.2</v>
      </c>
    </row>
    <row r="58" spans="1:18" ht="15.75" customHeight="1">
      <c r="A58" s="43">
        <v>535</v>
      </c>
      <c r="B58" s="28">
        <v>44768</v>
      </c>
      <c r="C58" s="52" t="s">
        <v>705</v>
      </c>
      <c r="D58" s="52"/>
      <c r="E58" s="29"/>
      <c r="F58" s="30">
        <v>171.1</v>
      </c>
      <c r="G58" s="35"/>
      <c r="H58" s="147"/>
      <c r="I58" s="147" t="s">
        <v>89</v>
      </c>
      <c r="J58" s="29"/>
      <c r="K58" s="29" t="s">
        <v>1162</v>
      </c>
      <c r="L58" s="29">
        <v>610650</v>
      </c>
      <c r="M58" s="29"/>
      <c r="N58" s="43" t="s">
        <v>688</v>
      </c>
      <c r="O58" s="198">
        <v>44783</v>
      </c>
      <c r="P58" s="31">
        <f t="shared" si="0"/>
        <v>-1483.0849999999973</v>
      </c>
      <c r="Q58" s="31">
        <f t="shared" si="1"/>
        <v>12522.284999999998</v>
      </c>
      <c r="R58" s="31">
        <f t="shared" si="2"/>
        <v>11039.2</v>
      </c>
    </row>
    <row r="59" spans="1:18" ht="15.75" customHeight="1">
      <c r="A59" s="43">
        <v>535</v>
      </c>
      <c r="B59" s="28">
        <v>44785</v>
      </c>
      <c r="C59" s="52" t="s">
        <v>962</v>
      </c>
      <c r="D59" s="52"/>
      <c r="E59" s="29"/>
      <c r="G59" s="30">
        <v>3000</v>
      </c>
      <c r="H59" s="147"/>
      <c r="I59" s="147"/>
      <c r="J59" s="29"/>
      <c r="K59" s="29"/>
      <c r="L59" s="29"/>
      <c r="M59" s="29"/>
      <c r="N59" s="43" t="s">
        <v>688</v>
      </c>
      <c r="O59" s="216"/>
      <c r="P59" s="31">
        <f t="shared" si="0"/>
        <v>1516.9150000000027</v>
      </c>
      <c r="Q59" s="31">
        <f t="shared" si="1"/>
        <v>12522.284999999998</v>
      </c>
      <c r="R59" s="31">
        <f t="shared" si="2"/>
        <v>14039.2</v>
      </c>
    </row>
    <row r="60" spans="1:18" ht="15.75" customHeight="1">
      <c r="A60" s="43">
        <v>535</v>
      </c>
      <c r="B60" s="28">
        <v>44795</v>
      </c>
      <c r="C60" s="52" t="s">
        <v>5171</v>
      </c>
      <c r="D60" s="52"/>
      <c r="E60" s="29"/>
      <c r="F60" s="30">
        <v>40</v>
      </c>
      <c r="G60" s="35"/>
      <c r="H60" s="147"/>
      <c r="I60" s="147" t="s">
        <v>89</v>
      </c>
      <c r="J60" s="29"/>
      <c r="K60" s="29" t="s">
        <v>2370</v>
      </c>
      <c r="L60" s="29" t="s">
        <v>5172</v>
      </c>
      <c r="M60" s="29"/>
      <c r="N60" s="43" t="s">
        <v>688</v>
      </c>
      <c r="O60" s="216"/>
      <c r="P60" s="31">
        <f t="shared" si="0"/>
        <v>1476.9150000000027</v>
      </c>
      <c r="Q60" s="31">
        <f t="shared" si="1"/>
        <v>12562.284999999998</v>
      </c>
      <c r="R60" s="31">
        <f t="shared" si="2"/>
        <v>14039.2</v>
      </c>
    </row>
    <row r="61" spans="1:18" ht="15.75" customHeight="1">
      <c r="A61" s="43">
        <v>535</v>
      </c>
      <c r="B61" s="28">
        <v>44810</v>
      </c>
      <c r="C61" s="52" t="s">
        <v>1136</v>
      </c>
      <c r="D61" s="52"/>
      <c r="E61" s="29"/>
      <c r="F61" s="30">
        <v>468</v>
      </c>
      <c r="G61" s="35"/>
      <c r="H61" s="147"/>
      <c r="I61" s="147" t="s">
        <v>91</v>
      </c>
      <c r="J61" s="29"/>
      <c r="K61" s="29" t="s">
        <v>1074</v>
      </c>
      <c r="L61" s="29">
        <v>2783</v>
      </c>
      <c r="M61" s="29"/>
      <c r="N61" s="43" t="s">
        <v>688</v>
      </c>
      <c r="O61" s="216"/>
      <c r="P61" s="31">
        <f t="shared" si="0"/>
        <v>1008.9150000000027</v>
      </c>
      <c r="Q61" s="31">
        <f t="shared" si="1"/>
        <v>13030.284999999998</v>
      </c>
      <c r="R61" s="31">
        <f t="shared" si="2"/>
        <v>14039.2</v>
      </c>
    </row>
    <row r="62" spans="1:18" ht="15.75" customHeight="1">
      <c r="A62" s="43">
        <v>535</v>
      </c>
      <c r="B62" s="28">
        <v>44806</v>
      </c>
      <c r="C62" s="52" t="s">
        <v>5173</v>
      </c>
      <c r="D62" s="52"/>
      <c r="E62" s="29"/>
      <c r="F62" s="30">
        <v>69.599999999999994</v>
      </c>
      <c r="G62" s="35"/>
      <c r="H62" s="147"/>
      <c r="I62" s="147" t="s">
        <v>89</v>
      </c>
      <c r="J62" s="29"/>
      <c r="K62" s="29" t="s">
        <v>1301</v>
      </c>
      <c r="L62" s="29">
        <v>5091689</v>
      </c>
      <c r="M62" s="29"/>
      <c r="N62" s="43" t="s">
        <v>688</v>
      </c>
      <c r="O62" s="216"/>
      <c r="P62" s="31">
        <f t="shared" si="0"/>
        <v>939.31500000000233</v>
      </c>
      <c r="Q62" s="31">
        <f t="shared" si="1"/>
        <v>13099.884999999998</v>
      </c>
      <c r="R62" s="31">
        <f t="shared" si="2"/>
        <v>14039.2</v>
      </c>
    </row>
    <row r="63" spans="1:18" ht="15.75" customHeight="1">
      <c r="A63" s="43">
        <v>535</v>
      </c>
      <c r="B63" s="28">
        <v>44812</v>
      </c>
      <c r="C63" s="52" t="s">
        <v>1136</v>
      </c>
      <c r="D63" s="52" t="s">
        <v>1100</v>
      </c>
      <c r="E63" s="29"/>
      <c r="F63" s="199">
        <v>689</v>
      </c>
      <c r="G63" s="35"/>
      <c r="H63" s="147"/>
      <c r="I63" s="147"/>
      <c r="J63" s="29"/>
      <c r="K63" s="29"/>
      <c r="L63" s="29"/>
      <c r="M63" s="29"/>
      <c r="N63" s="43" t="s">
        <v>688</v>
      </c>
      <c r="O63" s="216"/>
      <c r="P63" s="31">
        <f t="shared" si="0"/>
        <v>250.31500000000233</v>
      </c>
      <c r="Q63" s="31">
        <f t="shared" si="1"/>
        <v>13788.884999999998</v>
      </c>
      <c r="R63" s="31">
        <f t="shared" si="2"/>
        <v>14039.2</v>
      </c>
    </row>
    <row r="64" spans="1:18" ht="15.75" customHeight="1">
      <c r="A64" s="43">
        <v>535</v>
      </c>
      <c r="B64" s="28">
        <v>44812</v>
      </c>
      <c r="C64" s="51" t="s">
        <v>2054</v>
      </c>
      <c r="D64" s="52" t="s">
        <v>1100</v>
      </c>
      <c r="E64" s="29"/>
      <c r="F64" s="199">
        <v>125</v>
      </c>
      <c r="G64" s="35"/>
      <c r="H64" s="147"/>
      <c r="I64" s="147"/>
      <c r="J64" s="29"/>
      <c r="K64" s="29"/>
      <c r="L64" s="29"/>
      <c r="M64" s="29"/>
      <c r="N64" s="43" t="s">
        <v>688</v>
      </c>
      <c r="O64" s="216"/>
      <c r="P64" s="31">
        <f t="shared" si="0"/>
        <v>125.31500000000233</v>
      </c>
      <c r="Q64" s="31">
        <f t="shared" si="1"/>
        <v>13913.884999999998</v>
      </c>
      <c r="R64" s="31">
        <f t="shared" si="2"/>
        <v>14039.2</v>
      </c>
    </row>
    <row r="65" spans="1:18" ht="15.75" customHeight="1">
      <c r="A65" s="43">
        <v>535</v>
      </c>
      <c r="B65" s="28">
        <v>44812</v>
      </c>
      <c r="C65" s="51" t="s">
        <v>2053</v>
      </c>
      <c r="D65" s="52" t="s">
        <v>1100</v>
      </c>
      <c r="E65" s="29"/>
      <c r="F65" s="199">
        <v>50</v>
      </c>
      <c r="G65" s="35"/>
      <c r="H65" s="147"/>
      <c r="I65" s="147"/>
      <c r="J65" s="29"/>
      <c r="K65" s="29"/>
      <c r="L65" s="29"/>
      <c r="M65" s="29"/>
      <c r="N65" s="43" t="s">
        <v>688</v>
      </c>
      <c r="O65" s="216"/>
      <c r="P65" s="31">
        <f t="shared" si="0"/>
        <v>75.315000000002328</v>
      </c>
      <c r="Q65" s="31">
        <f t="shared" si="1"/>
        <v>13963.884999999998</v>
      </c>
      <c r="R65" s="31">
        <f t="shared" si="2"/>
        <v>14039.2</v>
      </c>
    </row>
    <row r="66" spans="1:18" ht="15.75" customHeight="1">
      <c r="A66" s="43">
        <v>535</v>
      </c>
      <c r="B66" s="28">
        <v>44812</v>
      </c>
      <c r="C66" s="51" t="s">
        <v>5174</v>
      </c>
      <c r="D66" s="52" t="s">
        <v>575</v>
      </c>
      <c r="E66" s="9" t="s">
        <v>5175</v>
      </c>
      <c r="F66" s="199">
        <v>150</v>
      </c>
      <c r="G66" s="35"/>
      <c r="H66" s="147"/>
      <c r="I66" s="147"/>
      <c r="J66" s="29"/>
      <c r="K66" s="29"/>
      <c r="L66" s="29"/>
      <c r="M66" s="29"/>
      <c r="N66" s="43" t="s">
        <v>688</v>
      </c>
      <c r="O66" s="216"/>
      <c r="P66" s="31">
        <f t="shared" si="0"/>
        <v>-74.684999999997672</v>
      </c>
      <c r="Q66" s="31">
        <f t="shared" si="1"/>
        <v>14113.884999999998</v>
      </c>
      <c r="R66" s="31">
        <f t="shared" si="2"/>
        <v>14039.2</v>
      </c>
    </row>
    <row r="67" spans="1:18" ht="15.75" customHeight="1">
      <c r="A67" s="43">
        <v>535</v>
      </c>
      <c r="B67" s="28">
        <v>44812</v>
      </c>
      <c r="C67" s="153" t="s">
        <v>5176</v>
      </c>
      <c r="D67" s="52" t="s">
        <v>575</v>
      </c>
      <c r="E67" s="9" t="s">
        <v>5177</v>
      </c>
      <c r="F67" s="199">
        <v>200</v>
      </c>
      <c r="G67" s="35"/>
      <c r="H67" s="147"/>
      <c r="I67" s="147"/>
      <c r="J67" s="29"/>
      <c r="K67" s="29"/>
      <c r="L67" s="29"/>
      <c r="M67" s="29"/>
      <c r="N67" s="43" t="s">
        <v>688</v>
      </c>
      <c r="O67" s="216"/>
      <c r="P67" s="31">
        <f t="shared" si="0"/>
        <v>-274.68499999999767</v>
      </c>
      <c r="Q67" s="31">
        <f t="shared" si="1"/>
        <v>14313.884999999998</v>
      </c>
      <c r="R67" s="31">
        <f t="shared" si="2"/>
        <v>14039.2</v>
      </c>
    </row>
    <row r="68" spans="1:18" ht="15.75" customHeight="1">
      <c r="A68" s="43">
        <v>535</v>
      </c>
      <c r="B68" s="28">
        <v>44840</v>
      </c>
      <c r="C68" s="52" t="s">
        <v>1145</v>
      </c>
      <c r="D68" s="52" t="s">
        <v>1100</v>
      </c>
      <c r="E68" s="29"/>
      <c r="F68" s="199">
        <v>656</v>
      </c>
      <c r="G68" s="35"/>
      <c r="I68" s="147"/>
      <c r="J68" s="29"/>
      <c r="K68" s="29"/>
      <c r="L68" s="29"/>
      <c r="M68" s="29"/>
      <c r="N68" s="43" t="s">
        <v>688</v>
      </c>
      <c r="O68" s="216"/>
      <c r="P68" s="31">
        <f t="shared" si="0"/>
        <v>-930.68499999999767</v>
      </c>
      <c r="Q68" s="31">
        <f t="shared" si="1"/>
        <v>14969.884999999998</v>
      </c>
      <c r="R68" s="31">
        <f t="shared" si="2"/>
        <v>14039.2</v>
      </c>
    </row>
    <row r="69" spans="1:18" ht="15.75" customHeight="1">
      <c r="A69" s="43">
        <v>535</v>
      </c>
      <c r="B69" s="28">
        <v>44840</v>
      </c>
      <c r="C69" s="51" t="s">
        <v>1512</v>
      </c>
      <c r="D69" s="52" t="s">
        <v>1100</v>
      </c>
      <c r="E69" s="29"/>
      <c r="F69" s="199">
        <v>120</v>
      </c>
      <c r="G69" s="35"/>
      <c r="I69" s="147"/>
      <c r="J69" s="29"/>
      <c r="K69" s="29"/>
      <c r="L69" s="29"/>
      <c r="M69" s="29"/>
      <c r="N69" s="43" t="s">
        <v>688</v>
      </c>
      <c r="O69" s="216"/>
      <c r="P69" s="31">
        <f t="shared" si="0"/>
        <v>-1050.6849999999977</v>
      </c>
      <c r="Q69" s="31">
        <f t="shared" si="1"/>
        <v>15089.884999999998</v>
      </c>
      <c r="R69" s="31">
        <f t="shared" si="2"/>
        <v>14039.2</v>
      </c>
    </row>
    <row r="70" spans="1:18" ht="15.75" customHeight="1">
      <c r="A70" s="43">
        <v>535</v>
      </c>
      <c r="B70" s="28">
        <v>44840</v>
      </c>
      <c r="C70" s="51" t="s">
        <v>1513</v>
      </c>
      <c r="D70" s="52" t="s">
        <v>1100</v>
      </c>
      <c r="E70" s="29"/>
      <c r="F70" s="199">
        <v>48</v>
      </c>
      <c r="G70" s="35"/>
      <c r="H70" s="147"/>
      <c r="I70" s="147"/>
      <c r="J70" s="29"/>
      <c r="K70" s="29"/>
      <c r="L70" s="29"/>
      <c r="M70" s="29"/>
      <c r="N70" s="43" t="s">
        <v>688</v>
      </c>
      <c r="O70" s="216"/>
      <c r="P70" s="31">
        <f t="shared" si="0"/>
        <v>-1098.6849999999977</v>
      </c>
      <c r="Q70" s="31">
        <f t="shared" si="1"/>
        <v>15137.884999999998</v>
      </c>
      <c r="R70" s="31">
        <f t="shared" si="2"/>
        <v>14039.2</v>
      </c>
    </row>
    <row r="71" spans="1:18" ht="15.75" customHeight="1">
      <c r="A71" s="43">
        <v>535</v>
      </c>
      <c r="B71" s="28">
        <v>44850</v>
      </c>
      <c r="C71" s="52" t="s">
        <v>705</v>
      </c>
      <c r="D71" s="52"/>
      <c r="E71" s="29"/>
      <c r="F71" s="30">
        <v>46.8</v>
      </c>
      <c r="G71" s="35"/>
      <c r="H71" s="147"/>
      <c r="I71" s="147" t="s">
        <v>1150</v>
      </c>
      <c r="J71" s="29"/>
      <c r="K71" s="29" t="s">
        <v>3544</v>
      </c>
      <c r="L71" s="29">
        <v>3042483</v>
      </c>
      <c r="M71" s="29"/>
      <c r="N71" s="43" t="s">
        <v>688</v>
      </c>
      <c r="O71" s="216"/>
      <c r="P71" s="31">
        <f t="shared" si="0"/>
        <v>-1145.4849999999969</v>
      </c>
      <c r="Q71" s="31">
        <f t="shared" si="1"/>
        <v>15184.684999999998</v>
      </c>
      <c r="R71" s="31">
        <f t="shared" si="2"/>
        <v>14039.2</v>
      </c>
    </row>
    <row r="72" spans="1:18" ht="15.75" customHeight="1">
      <c r="A72" s="43">
        <v>535</v>
      </c>
      <c r="B72" s="28">
        <v>44868</v>
      </c>
      <c r="C72" s="52" t="s">
        <v>1153</v>
      </c>
      <c r="D72" s="52" t="s">
        <v>1100</v>
      </c>
      <c r="E72" s="29"/>
      <c r="F72" s="199">
        <v>1022</v>
      </c>
      <c r="G72" s="35"/>
      <c r="H72" s="147"/>
      <c r="I72" s="147"/>
      <c r="J72" s="29"/>
      <c r="K72" s="29"/>
      <c r="L72" s="29"/>
      <c r="M72" s="29"/>
      <c r="N72" s="43" t="s">
        <v>688</v>
      </c>
      <c r="O72" s="216"/>
      <c r="P72" s="31">
        <f t="shared" si="0"/>
        <v>-2167.4849999999969</v>
      </c>
      <c r="Q72" s="31">
        <f t="shared" si="1"/>
        <v>16206.684999999998</v>
      </c>
      <c r="R72" s="31">
        <f t="shared" si="2"/>
        <v>14039.2</v>
      </c>
    </row>
    <row r="73" spans="1:18" ht="15.75" customHeight="1">
      <c r="A73" s="43">
        <v>535</v>
      </c>
      <c r="B73" s="28">
        <v>44868</v>
      </c>
      <c r="C73" s="51" t="s">
        <v>1521</v>
      </c>
      <c r="D73" s="52" t="s">
        <v>1100</v>
      </c>
      <c r="E73" s="29"/>
      <c r="F73" s="199">
        <v>185</v>
      </c>
      <c r="G73" s="35"/>
      <c r="H73" s="147"/>
      <c r="I73" s="147"/>
      <c r="J73" s="29"/>
      <c r="K73" s="29"/>
      <c r="L73" s="29"/>
      <c r="M73" s="29"/>
      <c r="N73" s="43" t="s">
        <v>688</v>
      </c>
      <c r="O73" s="216"/>
      <c r="P73" s="31">
        <f t="shared" si="0"/>
        <v>-2352.4849999999969</v>
      </c>
      <c r="Q73" s="31">
        <f t="shared" si="1"/>
        <v>16391.684999999998</v>
      </c>
      <c r="R73" s="31">
        <f t="shared" si="2"/>
        <v>14039.2</v>
      </c>
    </row>
    <row r="74" spans="1:18" ht="15.75" customHeight="1">
      <c r="A74" s="43">
        <v>535</v>
      </c>
      <c r="B74" s="28">
        <v>44868</v>
      </c>
      <c r="C74" s="51" t="s">
        <v>1522</v>
      </c>
      <c r="D74" s="52" t="s">
        <v>1100</v>
      </c>
      <c r="E74" s="29"/>
      <c r="F74" s="199">
        <v>74</v>
      </c>
      <c r="G74" s="35"/>
      <c r="H74" s="147"/>
      <c r="I74" s="147"/>
      <c r="J74" s="29"/>
      <c r="K74" s="29"/>
      <c r="L74" s="29"/>
      <c r="M74" s="29"/>
      <c r="N74" s="43" t="s">
        <v>688</v>
      </c>
      <c r="O74" s="216"/>
      <c r="P74" s="31">
        <f t="shared" si="0"/>
        <v>-2426.4849999999969</v>
      </c>
      <c r="Q74" s="31">
        <f t="shared" si="1"/>
        <v>16465.684999999998</v>
      </c>
      <c r="R74" s="31">
        <f t="shared" si="2"/>
        <v>14039.2</v>
      </c>
    </row>
    <row r="75" spans="1:18" ht="15.75" customHeight="1">
      <c r="A75" s="43">
        <v>535</v>
      </c>
      <c r="B75" s="28">
        <v>44861</v>
      </c>
      <c r="C75" s="52" t="s">
        <v>5178</v>
      </c>
      <c r="D75" s="52"/>
      <c r="E75" s="29"/>
      <c r="F75" s="199"/>
      <c r="G75" s="35"/>
      <c r="H75" s="30">
        <v>231.19</v>
      </c>
      <c r="I75" s="147" t="s">
        <v>89</v>
      </c>
      <c r="J75" s="29"/>
      <c r="K75" s="29" t="s">
        <v>451</v>
      </c>
      <c r="L75" s="29">
        <v>2837527</v>
      </c>
      <c r="M75" s="29"/>
      <c r="N75" s="43" t="s">
        <v>688</v>
      </c>
      <c r="O75" s="216"/>
      <c r="P75" s="31">
        <f t="shared" si="0"/>
        <v>-2426.4849999999969</v>
      </c>
      <c r="Q75" s="31">
        <f t="shared" si="1"/>
        <v>16465.684999999998</v>
      </c>
      <c r="R75" s="31">
        <f t="shared" si="2"/>
        <v>14039.2</v>
      </c>
    </row>
    <row r="76" spans="1:18" ht="15.75" customHeight="1">
      <c r="A76" s="43">
        <v>535</v>
      </c>
      <c r="B76" s="28">
        <v>44866</v>
      </c>
      <c r="C76" s="52" t="s">
        <v>5179</v>
      </c>
      <c r="D76" s="52"/>
      <c r="E76" s="29"/>
      <c r="F76" s="199"/>
      <c r="G76" s="35"/>
      <c r="H76" s="30">
        <v>1533.2</v>
      </c>
      <c r="I76" s="147" t="s">
        <v>89</v>
      </c>
      <c r="J76" s="29"/>
      <c r="K76" s="29" t="s">
        <v>2811</v>
      </c>
      <c r="L76" s="368" t="s">
        <v>5180</v>
      </c>
      <c r="M76" s="29"/>
      <c r="N76" s="43" t="s">
        <v>688</v>
      </c>
      <c r="O76" s="198">
        <v>44882</v>
      </c>
      <c r="P76" s="31">
        <f t="shared" si="0"/>
        <v>-2426.4849999999969</v>
      </c>
      <c r="Q76" s="31">
        <f t="shared" si="1"/>
        <v>16465.684999999998</v>
      </c>
      <c r="R76" s="31">
        <f t="shared" si="2"/>
        <v>14039.2</v>
      </c>
    </row>
    <row r="77" spans="1:18" ht="15.75" customHeight="1">
      <c r="A77" s="43">
        <v>535</v>
      </c>
      <c r="B77" s="28">
        <v>44886</v>
      </c>
      <c r="C77" s="153" t="s">
        <v>5181</v>
      </c>
      <c r="D77" s="52"/>
      <c r="E77" s="29"/>
      <c r="F77" s="199">
        <v>332.76</v>
      </c>
      <c r="G77" s="35"/>
      <c r="H77" s="147"/>
      <c r="I77" s="147"/>
      <c r="J77" s="29"/>
      <c r="K77" s="29" t="s">
        <v>2949</v>
      </c>
      <c r="L77" s="29">
        <v>293664</v>
      </c>
      <c r="M77" s="29"/>
      <c r="N77" s="43" t="s">
        <v>688</v>
      </c>
      <c r="O77" s="216"/>
      <c r="P77" s="31">
        <f t="shared" si="0"/>
        <v>-2759.2449999999953</v>
      </c>
      <c r="Q77" s="31">
        <f t="shared" si="1"/>
        <v>16798.444999999996</v>
      </c>
      <c r="R77" s="31">
        <f t="shared" si="2"/>
        <v>14039.2</v>
      </c>
    </row>
    <row r="78" spans="1:18" ht="15.75" customHeight="1">
      <c r="A78" s="43">
        <v>535</v>
      </c>
      <c r="B78" s="28">
        <v>44885</v>
      </c>
      <c r="C78" s="52" t="s">
        <v>5182</v>
      </c>
      <c r="D78" s="52"/>
      <c r="E78" s="29"/>
      <c r="F78" s="199">
        <v>60</v>
      </c>
      <c r="G78" s="35"/>
      <c r="H78" s="147"/>
      <c r="I78" s="147"/>
      <c r="J78" s="29"/>
      <c r="K78" s="29" t="s">
        <v>3544</v>
      </c>
      <c r="L78" s="29">
        <v>1543765</v>
      </c>
      <c r="M78" s="29"/>
      <c r="N78" s="43" t="s">
        <v>688</v>
      </c>
      <c r="O78" s="216"/>
      <c r="P78" s="31">
        <f t="shared" si="0"/>
        <v>-2819.2449999999953</v>
      </c>
      <c r="Q78" s="31">
        <f t="shared" si="1"/>
        <v>16858.444999999996</v>
      </c>
      <c r="R78" s="31">
        <f t="shared" si="2"/>
        <v>14039.2</v>
      </c>
    </row>
    <row r="79" spans="1:18" ht="15.75" customHeight="1">
      <c r="A79" s="43">
        <v>535</v>
      </c>
      <c r="B79" s="28">
        <v>44890</v>
      </c>
      <c r="C79" s="52" t="s">
        <v>962</v>
      </c>
      <c r="D79" s="52"/>
      <c r="E79" s="29"/>
      <c r="F79" s="199"/>
      <c r="G79" s="35">
        <v>4000</v>
      </c>
      <c r="H79" s="147"/>
      <c r="I79" s="147"/>
      <c r="J79" s="29"/>
      <c r="K79" s="29"/>
      <c r="L79" s="29"/>
      <c r="M79" s="29"/>
      <c r="N79" s="43" t="s">
        <v>688</v>
      </c>
      <c r="O79" s="216"/>
      <c r="P79" s="31">
        <f t="shared" si="0"/>
        <v>1180.7550000000047</v>
      </c>
      <c r="Q79" s="31">
        <f t="shared" si="1"/>
        <v>16858.444999999996</v>
      </c>
      <c r="R79" s="31">
        <f t="shared" si="2"/>
        <v>18039.2</v>
      </c>
    </row>
    <row r="80" spans="1:18" ht="15.75" customHeight="1">
      <c r="A80" s="43">
        <v>535</v>
      </c>
      <c r="B80" s="28">
        <v>44900</v>
      </c>
      <c r="C80" s="51" t="s">
        <v>1527</v>
      </c>
      <c r="D80" s="52" t="s">
        <v>1100</v>
      </c>
      <c r="E80" s="29"/>
      <c r="F80" s="199">
        <v>65</v>
      </c>
      <c r="G80" s="35"/>
      <c r="H80" s="147"/>
      <c r="I80" s="147"/>
      <c r="J80" s="29"/>
      <c r="K80" s="29"/>
      <c r="L80" s="29"/>
      <c r="M80" s="29"/>
      <c r="N80" s="43" t="s">
        <v>688</v>
      </c>
      <c r="O80" s="216"/>
      <c r="P80" s="31">
        <f t="shared" si="0"/>
        <v>1115.7550000000047</v>
      </c>
      <c r="Q80" s="31">
        <f t="shared" si="1"/>
        <v>16923.444999999996</v>
      </c>
      <c r="R80" s="31">
        <f t="shared" si="2"/>
        <v>18039.2</v>
      </c>
    </row>
    <row r="81" spans="1:18" ht="15.75" customHeight="1">
      <c r="A81" s="43">
        <v>535</v>
      </c>
      <c r="B81" s="28">
        <v>44900</v>
      </c>
      <c r="C81" s="52" t="s">
        <v>1528</v>
      </c>
      <c r="D81" s="52" t="s">
        <v>1100</v>
      </c>
      <c r="E81" s="29"/>
      <c r="F81" s="199">
        <v>366</v>
      </c>
      <c r="G81" s="35"/>
      <c r="H81" s="147"/>
      <c r="I81" s="147"/>
      <c r="J81" s="29"/>
      <c r="K81" s="29"/>
      <c r="L81" s="29"/>
      <c r="M81" s="29"/>
      <c r="N81" s="43" t="s">
        <v>688</v>
      </c>
      <c r="O81" s="216"/>
      <c r="P81" s="31">
        <f t="shared" si="0"/>
        <v>749.75500000000466</v>
      </c>
      <c r="Q81" s="31">
        <f t="shared" si="1"/>
        <v>17289.444999999996</v>
      </c>
      <c r="R81" s="31">
        <f t="shared" si="2"/>
        <v>18039.2</v>
      </c>
    </row>
    <row r="82" spans="1:18" ht="15.75" customHeight="1">
      <c r="A82" s="43">
        <v>535</v>
      </c>
      <c r="B82" s="28">
        <v>44900</v>
      </c>
      <c r="C82" s="51" t="s">
        <v>1529</v>
      </c>
      <c r="D82" s="52" t="s">
        <v>1100</v>
      </c>
      <c r="E82" s="29"/>
      <c r="F82" s="199">
        <v>26</v>
      </c>
      <c r="G82" s="35"/>
      <c r="H82" s="147"/>
      <c r="I82" s="147"/>
      <c r="J82" s="29"/>
      <c r="K82" s="29"/>
      <c r="L82" s="29"/>
      <c r="M82" s="29"/>
      <c r="N82" s="43" t="s">
        <v>688</v>
      </c>
      <c r="O82" s="216"/>
      <c r="P82" s="31">
        <f t="shared" si="0"/>
        <v>723.75500000000466</v>
      </c>
      <c r="Q82" s="31">
        <f t="shared" si="1"/>
        <v>17315.444999999996</v>
      </c>
      <c r="R82" s="31">
        <f t="shared" si="2"/>
        <v>18039.2</v>
      </c>
    </row>
    <row r="83" spans="1:18" ht="15.75" customHeight="1">
      <c r="A83" s="43">
        <v>535</v>
      </c>
      <c r="B83" s="28">
        <v>44900</v>
      </c>
      <c r="C83" s="51" t="s">
        <v>5183</v>
      </c>
      <c r="D83" s="52" t="s">
        <v>5184</v>
      </c>
      <c r="E83" s="29" t="s">
        <v>575</v>
      </c>
      <c r="F83" s="199">
        <v>300</v>
      </c>
      <c r="G83" s="35"/>
      <c r="H83" s="147"/>
      <c r="I83" s="147"/>
      <c r="J83" s="29"/>
      <c r="K83" s="29"/>
      <c r="L83" s="29"/>
      <c r="M83" s="29"/>
      <c r="N83" s="43" t="s">
        <v>688</v>
      </c>
      <c r="O83" s="216"/>
      <c r="P83" s="31">
        <f t="shared" si="0"/>
        <v>423.75500000000466</v>
      </c>
      <c r="Q83" s="31">
        <f t="shared" si="1"/>
        <v>17615.444999999996</v>
      </c>
      <c r="R83" s="31">
        <f t="shared" si="2"/>
        <v>18039.2</v>
      </c>
    </row>
    <row r="84" spans="1:18" ht="15.75" customHeight="1">
      <c r="A84" s="43">
        <v>535</v>
      </c>
      <c r="B84" s="28">
        <v>44914</v>
      </c>
      <c r="C84" s="52" t="s">
        <v>5185</v>
      </c>
      <c r="D84" s="52"/>
      <c r="E84" s="29"/>
      <c r="F84" s="199">
        <v>74.5</v>
      </c>
      <c r="G84" s="35"/>
      <c r="H84" s="147"/>
      <c r="I84" s="147"/>
      <c r="J84" s="29"/>
      <c r="K84" s="29" t="s">
        <v>1162</v>
      </c>
      <c r="L84" s="29">
        <v>72761</v>
      </c>
      <c r="M84" s="29"/>
      <c r="N84" s="43" t="s">
        <v>688</v>
      </c>
      <c r="O84" s="216"/>
      <c r="P84" s="31">
        <f t="shared" si="0"/>
        <v>349.25500000000466</v>
      </c>
      <c r="Q84" s="31">
        <f t="shared" si="1"/>
        <v>17689.944999999996</v>
      </c>
      <c r="R84" s="31">
        <f t="shared" si="2"/>
        <v>18039.2</v>
      </c>
    </row>
    <row r="85" spans="1:18" ht="15.75" customHeight="1">
      <c r="A85" s="43">
        <v>535</v>
      </c>
      <c r="B85" s="28">
        <v>44922</v>
      </c>
      <c r="C85" s="52" t="s">
        <v>5186</v>
      </c>
      <c r="D85" s="52"/>
      <c r="E85" s="29"/>
      <c r="F85" s="199">
        <v>75</v>
      </c>
      <c r="G85" s="35"/>
      <c r="H85" s="147"/>
      <c r="I85" s="147"/>
      <c r="J85" s="29"/>
      <c r="K85" s="29" t="s">
        <v>1990</v>
      </c>
      <c r="L85" s="29">
        <v>11452</v>
      </c>
      <c r="M85" s="29"/>
      <c r="N85" s="43" t="s">
        <v>688</v>
      </c>
      <c r="O85" s="216"/>
      <c r="P85" s="31">
        <f t="shared" si="0"/>
        <v>274.25500000000466</v>
      </c>
      <c r="Q85" s="31">
        <f t="shared" si="1"/>
        <v>17764.944999999996</v>
      </c>
      <c r="R85" s="31">
        <f t="shared" si="2"/>
        <v>18039.2</v>
      </c>
    </row>
    <row r="86" spans="1:18" ht="15.75" customHeight="1">
      <c r="A86" s="43">
        <v>535</v>
      </c>
      <c r="B86" s="28">
        <v>44923</v>
      </c>
      <c r="C86" s="52" t="s">
        <v>705</v>
      </c>
      <c r="D86" s="52"/>
      <c r="E86" s="29"/>
      <c r="F86" s="199">
        <v>59.9</v>
      </c>
      <c r="G86" s="35"/>
      <c r="H86" s="147"/>
      <c r="I86" s="147"/>
      <c r="J86" s="29"/>
      <c r="K86" s="29" t="s">
        <v>1162</v>
      </c>
      <c r="L86" s="29">
        <v>5350172</v>
      </c>
      <c r="M86" s="29"/>
      <c r="N86" s="43" t="s">
        <v>688</v>
      </c>
      <c r="O86" s="216"/>
      <c r="P86" s="31">
        <f t="shared" si="0"/>
        <v>214.3550000000032</v>
      </c>
      <c r="Q86" s="31">
        <f t="shared" si="1"/>
        <v>17824.844999999998</v>
      </c>
      <c r="R86" s="31">
        <f t="shared" si="2"/>
        <v>18039.2</v>
      </c>
    </row>
    <row r="87" spans="1:18" ht="15.75" customHeight="1">
      <c r="A87" s="43">
        <v>535</v>
      </c>
      <c r="B87" s="28">
        <v>44964</v>
      </c>
      <c r="C87" s="52" t="s">
        <v>5187</v>
      </c>
      <c r="D87" s="52"/>
      <c r="E87" s="29"/>
      <c r="F87" s="199">
        <v>3300</v>
      </c>
      <c r="G87" s="35"/>
      <c r="H87" s="147"/>
      <c r="I87" s="147" t="s">
        <v>91</v>
      </c>
      <c r="J87" s="29"/>
      <c r="K87" s="29" t="s">
        <v>1157</v>
      </c>
      <c r="L87" s="29"/>
      <c r="M87" s="29"/>
      <c r="N87" s="43" t="s">
        <v>688</v>
      </c>
      <c r="O87" s="216"/>
      <c r="P87" s="31">
        <f t="shared" si="0"/>
        <v>-3085.6449999999968</v>
      </c>
      <c r="Q87" s="31">
        <f t="shared" si="1"/>
        <v>21124.844999999998</v>
      </c>
      <c r="R87" s="31">
        <f t="shared" si="2"/>
        <v>18039.2</v>
      </c>
    </row>
    <row r="88" spans="1:18" ht="15.75" customHeight="1">
      <c r="A88" s="43">
        <v>535</v>
      </c>
      <c r="B88" s="28">
        <v>44930</v>
      </c>
      <c r="C88" s="51" t="s">
        <v>1536</v>
      </c>
      <c r="D88" s="52" t="s">
        <v>1100</v>
      </c>
      <c r="E88" s="29"/>
      <c r="F88" s="199">
        <v>60</v>
      </c>
      <c r="G88" s="35"/>
      <c r="H88" s="147"/>
      <c r="I88" s="147" t="s">
        <v>91</v>
      </c>
      <c r="J88" s="29"/>
      <c r="K88" s="29"/>
      <c r="L88" s="29"/>
      <c r="M88" s="29"/>
      <c r="N88" s="43" t="s">
        <v>688</v>
      </c>
      <c r="O88" s="216"/>
      <c r="P88" s="31">
        <f t="shared" si="0"/>
        <v>-3145.6449999999968</v>
      </c>
      <c r="Q88" s="31">
        <f t="shared" si="1"/>
        <v>21184.844999999998</v>
      </c>
      <c r="R88" s="31">
        <f t="shared" si="2"/>
        <v>18039.2</v>
      </c>
    </row>
    <row r="89" spans="1:18" ht="15.75" customHeight="1">
      <c r="A89" s="43">
        <v>535</v>
      </c>
      <c r="B89" s="28">
        <v>44930</v>
      </c>
      <c r="C89" s="52" t="s">
        <v>1537</v>
      </c>
      <c r="D89" s="52" t="s">
        <v>1100</v>
      </c>
      <c r="E89" s="29"/>
      <c r="F89" s="199">
        <v>333</v>
      </c>
      <c r="G89" s="35"/>
      <c r="H89" s="147"/>
      <c r="I89" s="147" t="s">
        <v>91</v>
      </c>
      <c r="J89" s="29"/>
      <c r="K89" s="29"/>
      <c r="L89" s="29"/>
      <c r="M89" s="29"/>
      <c r="N89" s="43" t="s">
        <v>688</v>
      </c>
      <c r="O89" s="216"/>
      <c r="P89" s="31">
        <f t="shared" si="0"/>
        <v>-3478.6449999999968</v>
      </c>
      <c r="Q89" s="31">
        <f t="shared" si="1"/>
        <v>21517.844999999998</v>
      </c>
      <c r="R89" s="31">
        <f t="shared" si="2"/>
        <v>18039.2</v>
      </c>
    </row>
    <row r="90" spans="1:18" ht="15.75" customHeight="1">
      <c r="A90" s="43">
        <v>535</v>
      </c>
      <c r="B90" s="28">
        <v>44930</v>
      </c>
      <c r="C90" s="51" t="s">
        <v>1538</v>
      </c>
      <c r="D90" s="52" t="s">
        <v>1100</v>
      </c>
      <c r="E90" s="29"/>
      <c r="F90" s="199">
        <v>25</v>
      </c>
      <c r="G90" s="35"/>
      <c r="H90" s="147"/>
      <c r="I90" s="147" t="s">
        <v>91</v>
      </c>
      <c r="J90" s="29"/>
      <c r="K90" s="29"/>
      <c r="L90" s="29"/>
      <c r="M90" s="29"/>
      <c r="N90" s="43" t="s">
        <v>688</v>
      </c>
      <c r="O90" s="216"/>
      <c r="P90" s="31">
        <f t="shared" si="0"/>
        <v>-3503.6449999999968</v>
      </c>
      <c r="Q90" s="31">
        <f t="shared" si="1"/>
        <v>21542.844999999998</v>
      </c>
      <c r="R90" s="31">
        <f t="shared" si="2"/>
        <v>18039.2</v>
      </c>
    </row>
    <row r="91" spans="1:18" ht="15.75" customHeight="1">
      <c r="A91" s="43">
        <v>535</v>
      </c>
      <c r="B91" s="28">
        <v>44944</v>
      </c>
      <c r="C91" s="52" t="s">
        <v>705</v>
      </c>
      <c r="D91" s="52"/>
      <c r="E91" s="29"/>
      <c r="F91" s="199">
        <v>87.3</v>
      </c>
      <c r="G91" s="35"/>
      <c r="H91" s="147"/>
      <c r="I91" s="147" t="s">
        <v>89</v>
      </c>
      <c r="K91" s="29" t="s">
        <v>1162</v>
      </c>
      <c r="L91" s="29">
        <v>5354078</v>
      </c>
      <c r="M91" s="29"/>
      <c r="N91" s="43" t="s">
        <v>688</v>
      </c>
      <c r="O91" s="198">
        <v>44950</v>
      </c>
      <c r="P91" s="31">
        <f t="shared" si="0"/>
        <v>-3590.9449999999961</v>
      </c>
      <c r="Q91" s="31">
        <f t="shared" si="1"/>
        <v>21630.144999999997</v>
      </c>
      <c r="R91" s="31">
        <f t="shared" si="2"/>
        <v>18039.2</v>
      </c>
    </row>
    <row r="92" spans="1:18" ht="15.75" customHeight="1">
      <c r="A92" s="43">
        <v>535</v>
      </c>
      <c r="B92" s="28">
        <v>44956</v>
      </c>
      <c r="C92" s="52" t="s">
        <v>962</v>
      </c>
      <c r="D92" s="52"/>
      <c r="E92" s="29"/>
      <c r="F92" s="199"/>
      <c r="G92" s="35">
        <v>5000</v>
      </c>
      <c r="H92" s="147"/>
      <c r="I92" s="147"/>
      <c r="J92" s="29"/>
      <c r="K92" s="29"/>
      <c r="L92" s="29"/>
      <c r="M92" s="29"/>
      <c r="N92" s="43" t="s">
        <v>688</v>
      </c>
      <c r="O92" s="216"/>
      <c r="P92" s="31">
        <f t="shared" si="0"/>
        <v>1409.0550000000039</v>
      </c>
      <c r="Q92" s="31">
        <f t="shared" si="1"/>
        <v>21630.144999999997</v>
      </c>
      <c r="R92" s="31">
        <f t="shared" si="2"/>
        <v>23039.200000000001</v>
      </c>
    </row>
    <row r="93" spans="1:18" ht="15.75" customHeight="1">
      <c r="A93" s="43">
        <v>535</v>
      </c>
      <c r="B93" s="28">
        <v>44962</v>
      </c>
      <c r="C93" s="35" t="s">
        <v>2012</v>
      </c>
      <c r="D93" s="35" t="s">
        <v>5188</v>
      </c>
      <c r="E93" s="35"/>
      <c r="F93" s="199">
        <v>150</v>
      </c>
      <c r="G93" s="35"/>
      <c r="H93" s="147"/>
      <c r="I93" s="147" t="s">
        <v>91</v>
      </c>
      <c r="J93" s="29"/>
      <c r="K93" s="29"/>
      <c r="L93" s="29"/>
      <c r="M93" s="29"/>
      <c r="N93" s="43" t="s">
        <v>688</v>
      </c>
      <c r="O93" s="216"/>
      <c r="P93" s="31">
        <f t="shared" si="0"/>
        <v>1259.0550000000039</v>
      </c>
      <c r="Q93" s="31">
        <f t="shared" si="1"/>
        <v>21780.144999999997</v>
      </c>
      <c r="R93" s="31">
        <f t="shared" si="2"/>
        <v>23039.200000000001</v>
      </c>
    </row>
    <row r="94" spans="1:18" ht="15.75" customHeight="1">
      <c r="A94" s="43">
        <v>535</v>
      </c>
      <c r="B94" s="28">
        <v>44941</v>
      </c>
      <c r="C94" s="15" t="s">
        <v>5189</v>
      </c>
      <c r="D94" s="13"/>
      <c r="E94" s="13"/>
      <c r="F94" s="199">
        <v>179.9</v>
      </c>
      <c r="G94" s="13"/>
      <c r="H94" s="147"/>
      <c r="I94" s="147" t="s">
        <v>89</v>
      </c>
      <c r="J94" s="29"/>
      <c r="K94" s="29" t="s">
        <v>5190</v>
      </c>
      <c r="L94" s="29"/>
      <c r="M94" s="29"/>
      <c r="N94" s="43" t="s">
        <v>688</v>
      </c>
      <c r="O94" s="216"/>
      <c r="P94" s="31">
        <f t="shared" si="0"/>
        <v>1079.1550000000025</v>
      </c>
      <c r="Q94" s="31">
        <f t="shared" si="1"/>
        <v>21960.044999999998</v>
      </c>
      <c r="R94" s="31">
        <f t="shared" si="2"/>
        <v>23039.200000000001</v>
      </c>
    </row>
    <row r="95" spans="1:18" ht="15.75" customHeight="1">
      <c r="A95" s="43">
        <v>535</v>
      </c>
      <c r="B95" s="28">
        <v>44963</v>
      </c>
      <c r="C95" s="153" t="s">
        <v>5191</v>
      </c>
      <c r="D95" s="13" t="s">
        <v>575</v>
      </c>
      <c r="E95" s="9" t="s">
        <v>5192</v>
      </c>
      <c r="F95" s="199">
        <v>200</v>
      </c>
      <c r="G95" s="13"/>
      <c r="H95" s="147"/>
      <c r="I95" s="147" t="s">
        <v>91</v>
      </c>
      <c r="J95" s="29"/>
      <c r="K95" s="29"/>
      <c r="L95" s="29"/>
      <c r="M95" s="29"/>
      <c r="N95" s="43" t="s">
        <v>688</v>
      </c>
      <c r="O95" s="216"/>
      <c r="P95" s="31">
        <f t="shared" si="0"/>
        <v>879.15500000000247</v>
      </c>
      <c r="Q95" s="31">
        <f t="shared" si="1"/>
        <v>22160.044999999998</v>
      </c>
      <c r="R95" s="31">
        <f t="shared" si="2"/>
        <v>23039.200000000001</v>
      </c>
    </row>
    <row r="96" spans="1:18" ht="15.75" customHeight="1">
      <c r="A96" s="43">
        <v>535</v>
      </c>
      <c r="B96" s="28">
        <v>44963</v>
      </c>
      <c r="C96" s="153" t="s">
        <v>5193</v>
      </c>
      <c r="D96" s="13" t="s">
        <v>575</v>
      </c>
      <c r="E96" s="9" t="s">
        <v>5194</v>
      </c>
      <c r="F96" s="199">
        <v>200</v>
      </c>
      <c r="G96" s="13"/>
      <c r="H96" s="147"/>
      <c r="I96" s="147" t="s">
        <v>91</v>
      </c>
      <c r="J96" s="29"/>
      <c r="K96" s="29"/>
      <c r="L96" s="29"/>
      <c r="M96" s="29"/>
      <c r="N96" s="43" t="s">
        <v>688</v>
      </c>
      <c r="O96" s="216"/>
      <c r="P96" s="31">
        <f t="shared" si="0"/>
        <v>679.15500000000247</v>
      </c>
      <c r="Q96" s="31">
        <f t="shared" si="1"/>
        <v>22360.044999999998</v>
      </c>
      <c r="R96" s="31">
        <f t="shared" si="2"/>
        <v>23039.200000000001</v>
      </c>
    </row>
    <row r="97" spans="1:18" ht="15.75" customHeight="1">
      <c r="A97" s="43">
        <v>535</v>
      </c>
      <c r="B97" s="28">
        <v>44966</v>
      </c>
      <c r="C97" s="153" t="s">
        <v>5195</v>
      </c>
      <c r="D97" s="13"/>
      <c r="F97" s="199">
        <v>97.25</v>
      </c>
      <c r="G97" s="13"/>
      <c r="H97" s="147"/>
      <c r="I97" s="147" t="s">
        <v>89</v>
      </c>
      <c r="J97" s="29"/>
      <c r="K97" s="29" t="s">
        <v>1162</v>
      </c>
      <c r="L97" s="29">
        <v>3343936</v>
      </c>
      <c r="M97" s="29"/>
      <c r="N97" s="43" t="s">
        <v>688</v>
      </c>
      <c r="O97" s="216"/>
      <c r="P97" s="31">
        <f t="shared" si="0"/>
        <v>581.90500000000247</v>
      </c>
      <c r="Q97" s="31">
        <f t="shared" si="1"/>
        <v>22457.294999999998</v>
      </c>
      <c r="R97" s="31">
        <f t="shared" si="2"/>
        <v>23039.200000000001</v>
      </c>
    </row>
    <row r="98" spans="1:18" ht="15.75" customHeight="1">
      <c r="A98" s="13">
        <v>535</v>
      </c>
      <c r="B98" s="28">
        <v>44977</v>
      </c>
      <c r="C98" s="52" t="s">
        <v>705</v>
      </c>
      <c r="F98" s="32">
        <v>131.4</v>
      </c>
      <c r="G98" s="35"/>
      <c r="H98" s="147"/>
      <c r="I98" s="147" t="s">
        <v>89</v>
      </c>
      <c r="J98" s="29"/>
      <c r="K98" s="29" t="s">
        <v>1162</v>
      </c>
      <c r="L98" s="29">
        <v>5359512</v>
      </c>
      <c r="M98" s="29"/>
      <c r="N98" s="43" t="s">
        <v>688</v>
      </c>
      <c r="O98" s="216"/>
      <c r="P98" s="31">
        <f t="shared" si="0"/>
        <v>450.50500000000102</v>
      </c>
      <c r="Q98" s="31">
        <f t="shared" si="1"/>
        <v>22588.695</v>
      </c>
      <c r="R98" s="31">
        <f t="shared" si="2"/>
        <v>23039.200000000001</v>
      </c>
    </row>
    <row r="99" spans="1:18" ht="15.75" customHeight="1">
      <c r="A99" s="43">
        <v>535</v>
      </c>
      <c r="B99" s="28">
        <v>44992</v>
      </c>
      <c r="C99" s="51" t="s">
        <v>5196</v>
      </c>
      <c r="D99" s="52" t="s">
        <v>1100</v>
      </c>
      <c r="E99" s="29"/>
      <c r="F99" s="199">
        <v>98</v>
      </c>
      <c r="G99" s="35"/>
      <c r="H99" s="147"/>
      <c r="I99" s="147" t="s">
        <v>91</v>
      </c>
      <c r="J99" s="29"/>
      <c r="K99" s="29"/>
      <c r="L99" s="29"/>
      <c r="M99" s="29"/>
      <c r="N99" s="43" t="s">
        <v>688</v>
      </c>
      <c r="O99" s="216"/>
      <c r="P99" s="31">
        <f t="shared" si="0"/>
        <v>352.50500000000102</v>
      </c>
      <c r="Q99" s="31">
        <f t="shared" si="1"/>
        <v>22686.695</v>
      </c>
      <c r="R99" s="31">
        <f t="shared" si="2"/>
        <v>23039.200000000001</v>
      </c>
    </row>
    <row r="100" spans="1:18" ht="15.75" customHeight="1">
      <c r="A100" s="43">
        <v>535</v>
      </c>
      <c r="B100" s="28">
        <v>44993</v>
      </c>
      <c r="C100" s="52" t="s">
        <v>1166</v>
      </c>
      <c r="D100" s="52" t="s">
        <v>1100</v>
      </c>
      <c r="E100" s="29"/>
      <c r="F100" s="199">
        <v>523</v>
      </c>
      <c r="G100" s="35"/>
      <c r="H100" s="147"/>
      <c r="I100" s="147" t="s">
        <v>91</v>
      </c>
      <c r="J100" s="29"/>
      <c r="K100" s="29"/>
      <c r="L100" s="29"/>
      <c r="M100" s="29"/>
      <c r="N100" s="43" t="s">
        <v>688</v>
      </c>
      <c r="O100" s="216"/>
      <c r="P100" s="31">
        <f t="shared" si="0"/>
        <v>-170.49499999999898</v>
      </c>
      <c r="Q100" s="31">
        <f t="shared" si="1"/>
        <v>23209.695</v>
      </c>
      <c r="R100" s="31">
        <f t="shared" si="2"/>
        <v>23039.200000000001</v>
      </c>
    </row>
    <row r="101" spans="1:18" ht="15.75" customHeight="1">
      <c r="A101" s="43">
        <v>535</v>
      </c>
      <c r="B101" s="28">
        <v>44993</v>
      </c>
      <c r="C101" s="51" t="s">
        <v>5197</v>
      </c>
      <c r="D101" s="52" t="s">
        <v>1100</v>
      </c>
      <c r="E101" s="29"/>
      <c r="F101" s="199">
        <v>69</v>
      </c>
      <c r="G101" s="35"/>
      <c r="H101" s="147"/>
      <c r="I101" s="147" t="s">
        <v>91</v>
      </c>
      <c r="J101" s="29"/>
      <c r="K101" s="29"/>
      <c r="L101" s="29"/>
      <c r="M101" s="29"/>
      <c r="N101" s="43" t="s">
        <v>688</v>
      </c>
      <c r="O101" s="216"/>
      <c r="P101" s="31">
        <f t="shared" si="0"/>
        <v>-239.49499999999898</v>
      </c>
      <c r="Q101" s="31">
        <f t="shared" si="1"/>
        <v>23278.695</v>
      </c>
      <c r="R101" s="31">
        <f t="shared" si="2"/>
        <v>23039.200000000001</v>
      </c>
    </row>
    <row r="102" spans="1:18" ht="15.75" customHeight="1">
      <c r="A102" s="43">
        <v>535</v>
      </c>
      <c r="B102" s="28">
        <v>44993</v>
      </c>
      <c r="C102" s="52" t="s">
        <v>5198</v>
      </c>
      <c r="D102" s="52" t="s">
        <v>1100</v>
      </c>
      <c r="E102" s="29"/>
      <c r="F102" s="30">
        <f>914-523</f>
        <v>391</v>
      </c>
      <c r="G102" s="35"/>
      <c r="H102" s="147"/>
      <c r="I102" s="147" t="s">
        <v>91</v>
      </c>
      <c r="J102" s="29"/>
      <c r="K102" s="29"/>
      <c r="L102" s="29"/>
      <c r="M102" s="29"/>
      <c r="N102" s="43" t="s">
        <v>688</v>
      </c>
      <c r="O102" s="198">
        <v>45004</v>
      </c>
      <c r="P102" s="31">
        <f t="shared" si="0"/>
        <v>-630.49499999999898</v>
      </c>
      <c r="Q102" s="31">
        <f t="shared" si="1"/>
        <v>23669.695</v>
      </c>
      <c r="R102" s="31">
        <f t="shared" si="2"/>
        <v>23039.200000000001</v>
      </c>
    </row>
    <row r="103" spans="1:18" ht="15.75" customHeight="1">
      <c r="A103" s="43">
        <v>535</v>
      </c>
      <c r="B103" s="28">
        <v>45002</v>
      </c>
      <c r="C103" s="371" t="s">
        <v>5199</v>
      </c>
      <c r="D103" s="52"/>
      <c r="E103" s="29"/>
      <c r="F103" s="30">
        <v>55</v>
      </c>
      <c r="G103" s="35"/>
      <c r="H103" s="147"/>
      <c r="I103" s="147" t="s">
        <v>89</v>
      </c>
      <c r="J103" s="29"/>
      <c r="K103" s="29" t="s">
        <v>5200</v>
      </c>
      <c r="L103" s="29">
        <v>7060119</v>
      </c>
      <c r="M103" s="29"/>
      <c r="N103" s="43" t="s">
        <v>688</v>
      </c>
      <c r="O103" s="216"/>
      <c r="P103" s="31">
        <f t="shared" si="0"/>
        <v>-685.49499999999898</v>
      </c>
      <c r="Q103" s="31">
        <f t="shared" si="1"/>
        <v>23724.695</v>
      </c>
      <c r="R103" s="31">
        <f t="shared" si="2"/>
        <v>23039.200000000001</v>
      </c>
    </row>
    <row r="104" spans="1:18" ht="15.75" customHeight="1">
      <c r="A104" s="43">
        <v>535</v>
      </c>
      <c r="B104" s="28">
        <v>45008</v>
      </c>
      <c r="C104" s="52" t="s">
        <v>1016</v>
      </c>
      <c r="D104" s="52"/>
      <c r="E104" s="29"/>
      <c r="F104" s="30">
        <v>20</v>
      </c>
      <c r="G104" s="35"/>
      <c r="H104" s="147"/>
      <c r="I104" s="147" t="s">
        <v>89</v>
      </c>
      <c r="J104" s="29"/>
      <c r="K104" s="29" t="s">
        <v>1017</v>
      </c>
      <c r="L104" s="29" t="s">
        <v>5201</v>
      </c>
      <c r="M104" s="29"/>
      <c r="N104" s="43" t="s">
        <v>688</v>
      </c>
      <c r="O104" s="216"/>
      <c r="P104" s="31">
        <f t="shared" si="0"/>
        <v>-705.49499999999898</v>
      </c>
      <c r="Q104" s="31">
        <f t="shared" si="1"/>
        <v>23744.695</v>
      </c>
      <c r="R104" s="31">
        <f t="shared" si="2"/>
        <v>23039.200000000001</v>
      </c>
    </row>
    <row r="105" spans="1:18" ht="15.75" customHeight="1">
      <c r="A105" s="43">
        <v>535</v>
      </c>
      <c r="B105" s="28">
        <v>44987</v>
      </c>
      <c r="C105" s="52" t="s">
        <v>5202</v>
      </c>
      <c r="D105" s="52"/>
      <c r="E105" s="29"/>
      <c r="F105" s="199"/>
      <c r="G105" s="35"/>
      <c r="H105" s="30">
        <v>96.15</v>
      </c>
      <c r="I105" s="147" t="s">
        <v>89</v>
      </c>
      <c r="J105" s="29"/>
      <c r="K105" s="29" t="s">
        <v>451</v>
      </c>
      <c r="L105" s="29">
        <v>2929118</v>
      </c>
      <c r="M105" s="29"/>
      <c r="N105" s="43" t="s">
        <v>688</v>
      </c>
      <c r="O105" s="216"/>
      <c r="P105" s="31">
        <f t="shared" si="0"/>
        <v>-705.49499999999898</v>
      </c>
      <c r="Q105" s="31">
        <f t="shared" si="1"/>
        <v>23744.695</v>
      </c>
      <c r="R105" s="31">
        <f t="shared" si="2"/>
        <v>23039.200000000001</v>
      </c>
    </row>
    <row r="106" spans="1:18" ht="15.75" customHeight="1">
      <c r="A106" s="43">
        <v>535</v>
      </c>
      <c r="B106" s="28">
        <v>44963</v>
      </c>
      <c r="C106" s="52" t="s">
        <v>5203</v>
      </c>
      <c r="D106" s="52"/>
      <c r="E106" s="29"/>
      <c r="F106" s="199"/>
      <c r="G106" s="35"/>
      <c r="H106" s="30">
        <v>266.87</v>
      </c>
      <c r="I106" s="147" t="s">
        <v>89</v>
      </c>
      <c r="J106" s="29"/>
      <c r="K106" s="29" t="s">
        <v>2657</v>
      </c>
      <c r="L106" s="148">
        <v>199916</v>
      </c>
      <c r="M106" s="29"/>
      <c r="N106" s="43" t="s">
        <v>688</v>
      </c>
      <c r="O106" s="216"/>
      <c r="P106" s="31">
        <f t="shared" si="0"/>
        <v>-705.49499999999898</v>
      </c>
      <c r="Q106" s="31">
        <f t="shared" si="1"/>
        <v>23744.695</v>
      </c>
      <c r="R106" s="31">
        <f t="shared" si="2"/>
        <v>23039.200000000001</v>
      </c>
    </row>
    <row r="107" spans="1:18" ht="15.75" customHeight="1">
      <c r="A107" s="43">
        <v>535</v>
      </c>
      <c r="B107" s="28">
        <v>44986</v>
      </c>
      <c r="C107" s="52" t="s">
        <v>3556</v>
      </c>
      <c r="D107" s="52"/>
      <c r="E107" s="29"/>
      <c r="F107" s="30"/>
      <c r="G107" s="35"/>
      <c r="H107" s="147">
        <v>1495.7</v>
      </c>
      <c r="I107" s="147"/>
      <c r="J107" s="29"/>
      <c r="K107" s="29" t="s">
        <v>2811</v>
      </c>
      <c r="L107" s="29"/>
      <c r="M107" s="29"/>
      <c r="N107" s="43" t="s">
        <v>688</v>
      </c>
      <c r="O107" s="216"/>
      <c r="P107" s="31">
        <f t="shared" si="0"/>
        <v>-705.49499999999898</v>
      </c>
      <c r="Q107" s="31">
        <f t="shared" si="1"/>
        <v>23744.695</v>
      </c>
      <c r="R107" s="31">
        <f t="shared" si="2"/>
        <v>23039.200000000001</v>
      </c>
    </row>
    <row r="108" spans="1:18" ht="15.75" customHeight="1">
      <c r="A108" s="43">
        <v>535</v>
      </c>
      <c r="B108" s="28">
        <v>45019</v>
      </c>
      <c r="C108" s="52" t="s">
        <v>1171</v>
      </c>
      <c r="D108" s="52" t="s">
        <v>1100</v>
      </c>
      <c r="E108" s="29"/>
      <c r="F108" s="199">
        <v>336</v>
      </c>
      <c r="G108" s="35"/>
      <c r="H108" s="147"/>
      <c r="I108" s="147" t="s">
        <v>91</v>
      </c>
      <c r="J108" s="29"/>
      <c r="K108" s="29"/>
      <c r="L108" s="29"/>
      <c r="M108" s="29"/>
      <c r="N108" s="43" t="s">
        <v>688</v>
      </c>
      <c r="O108" s="216"/>
      <c r="P108" s="31">
        <f t="shared" si="0"/>
        <v>-1041.494999999999</v>
      </c>
      <c r="Q108" s="31">
        <f t="shared" si="1"/>
        <v>24080.695</v>
      </c>
      <c r="R108" s="31">
        <f t="shared" si="2"/>
        <v>23039.200000000001</v>
      </c>
    </row>
    <row r="109" spans="1:18" ht="15.75" customHeight="1">
      <c r="A109" s="43">
        <v>535</v>
      </c>
      <c r="B109" s="28">
        <v>45019</v>
      </c>
      <c r="C109" s="51" t="s">
        <v>2892</v>
      </c>
      <c r="D109" s="52" t="s">
        <v>1100</v>
      </c>
      <c r="E109" s="29"/>
      <c r="F109" s="199">
        <v>26</v>
      </c>
      <c r="G109" s="35"/>
      <c r="H109" s="147"/>
      <c r="I109" s="147" t="s">
        <v>91</v>
      </c>
      <c r="J109" s="29"/>
      <c r="K109" s="29"/>
      <c r="L109" s="29"/>
      <c r="M109" s="29"/>
      <c r="N109" s="43" t="s">
        <v>688</v>
      </c>
      <c r="O109" s="216"/>
      <c r="P109" s="31">
        <f t="shared" si="0"/>
        <v>-1067.494999999999</v>
      </c>
      <c r="Q109" s="31">
        <f t="shared" si="1"/>
        <v>24106.695</v>
      </c>
      <c r="R109" s="31">
        <f t="shared" si="2"/>
        <v>23039.200000000001</v>
      </c>
    </row>
    <row r="110" spans="1:18" ht="15.75" customHeight="1">
      <c r="A110" s="43">
        <v>535</v>
      </c>
      <c r="B110" s="28">
        <v>45019</v>
      </c>
      <c r="C110" s="51" t="s">
        <v>2893</v>
      </c>
      <c r="D110" s="52" t="s">
        <v>1100</v>
      </c>
      <c r="E110" s="29"/>
      <c r="F110" s="199">
        <v>65</v>
      </c>
      <c r="G110" s="35"/>
      <c r="H110" s="147"/>
      <c r="I110" s="147" t="s">
        <v>91</v>
      </c>
      <c r="J110" s="29"/>
      <c r="K110" s="29"/>
      <c r="L110" s="29"/>
      <c r="M110" s="29"/>
      <c r="N110" s="43" t="s">
        <v>688</v>
      </c>
      <c r="O110" s="216"/>
      <c r="P110" s="31">
        <f t="shared" si="0"/>
        <v>-1132.494999999999</v>
      </c>
      <c r="Q110" s="31">
        <f t="shared" si="1"/>
        <v>24171.695</v>
      </c>
      <c r="R110" s="31">
        <f t="shared" si="2"/>
        <v>23039.200000000001</v>
      </c>
    </row>
    <row r="111" spans="1:18" ht="15.75" customHeight="1">
      <c r="A111" s="43">
        <v>535</v>
      </c>
      <c r="B111" s="28">
        <v>45025</v>
      </c>
      <c r="C111" s="52" t="s">
        <v>962</v>
      </c>
      <c r="D111" s="52"/>
      <c r="E111" s="29"/>
      <c r="F111" s="30"/>
      <c r="G111" s="35">
        <v>3000</v>
      </c>
      <c r="H111" s="147"/>
      <c r="I111" s="147"/>
      <c r="J111" s="29"/>
      <c r="K111" s="29"/>
      <c r="L111" s="29"/>
      <c r="M111" s="29"/>
      <c r="N111" s="43" t="s">
        <v>688</v>
      </c>
      <c r="O111" s="216"/>
      <c r="P111" s="31">
        <f t="shared" si="0"/>
        <v>1867.505000000001</v>
      </c>
      <c r="Q111" s="31">
        <f t="shared" si="1"/>
        <v>24171.695</v>
      </c>
      <c r="R111" s="31">
        <f t="shared" si="2"/>
        <v>26039.200000000001</v>
      </c>
    </row>
    <row r="112" spans="1:18" ht="15.75" customHeight="1">
      <c r="A112" s="43">
        <v>535</v>
      </c>
      <c r="B112" s="28">
        <v>45019</v>
      </c>
      <c r="C112" s="52" t="s">
        <v>5204</v>
      </c>
      <c r="D112" s="52"/>
      <c r="E112" s="29"/>
      <c r="F112" s="30">
        <v>250</v>
      </c>
      <c r="G112" s="35"/>
      <c r="H112" s="147"/>
      <c r="I112" s="147" t="s">
        <v>91</v>
      </c>
      <c r="J112" s="29"/>
      <c r="K112" s="29"/>
      <c r="L112" s="29"/>
      <c r="M112" s="29"/>
      <c r="N112" s="43" t="s">
        <v>688</v>
      </c>
      <c r="O112" s="216"/>
      <c r="P112" s="31">
        <f t="shared" si="0"/>
        <v>1617.505000000001</v>
      </c>
      <c r="Q112" s="31">
        <f t="shared" si="1"/>
        <v>24421.695</v>
      </c>
      <c r="R112" s="31">
        <f t="shared" si="2"/>
        <v>26039.200000000001</v>
      </c>
    </row>
    <row r="113" spans="1:18" ht="15.75" customHeight="1">
      <c r="A113" s="43">
        <v>535</v>
      </c>
      <c r="B113" s="28">
        <v>45026</v>
      </c>
      <c r="C113" s="52" t="s">
        <v>5205</v>
      </c>
      <c r="D113" s="52"/>
      <c r="E113" s="29"/>
      <c r="F113" s="30">
        <v>298</v>
      </c>
      <c r="G113" s="35"/>
      <c r="H113" s="147"/>
      <c r="I113" s="147" t="s">
        <v>89</v>
      </c>
      <c r="J113" s="29"/>
      <c r="K113" s="29" t="s">
        <v>1162</v>
      </c>
      <c r="L113" s="29">
        <v>42130394</v>
      </c>
      <c r="M113" s="29"/>
      <c r="N113" s="43" t="s">
        <v>688</v>
      </c>
      <c r="O113" s="216"/>
      <c r="P113" s="31">
        <f t="shared" si="0"/>
        <v>1319.505000000001</v>
      </c>
      <c r="Q113" s="31">
        <f t="shared" si="1"/>
        <v>24719.695</v>
      </c>
      <c r="R113" s="31">
        <f t="shared" si="2"/>
        <v>26039.200000000001</v>
      </c>
    </row>
    <row r="114" spans="1:18" ht="15.75" customHeight="1">
      <c r="A114" s="43">
        <v>535</v>
      </c>
      <c r="B114" s="28">
        <v>45008</v>
      </c>
      <c r="C114" s="52" t="s">
        <v>1016</v>
      </c>
      <c r="D114" s="52"/>
      <c r="E114" s="29"/>
      <c r="F114" s="30">
        <v>50</v>
      </c>
      <c r="G114" s="35"/>
      <c r="H114" s="147"/>
      <c r="I114" s="147" t="s">
        <v>89</v>
      </c>
      <c r="J114" s="29"/>
      <c r="K114" s="29" t="s">
        <v>1017</v>
      </c>
      <c r="L114" s="29" t="s">
        <v>5206</v>
      </c>
      <c r="M114" s="29"/>
      <c r="N114" s="43" t="s">
        <v>688</v>
      </c>
      <c r="O114" s="216"/>
      <c r="P114" s="31">
        <f t="shared" si="0"/>
        <v>1269.505000000001</v>
      </c>
      <c r="Q114" s="31">
        <f t="shared" si="1"/>
        <v>24769.695</v>
      </c>
      <c r="R114" s="31">
        <f t="shared" si="2"/>
        <v>26039.200000000001</v>
      </c>
    </row>
    <row r="115" spans="1:18" ht="15.75" customHeight="1">
      <c r="A115" s="43">
        <v>535</v>
      </c>
      <c r="B115" s="28">
        <v>45033</v>
      </c>
      <c r="C115" s="52" t="s">
        <v>2618</v>
      </c>
      <c r="D115" s="52"/>
      <c r="E115" s="29"/>
      <c r="F115" s="30">
        <v>34.9</v>
      </c>
      <c r="G115" s="120"/>
      <c r="H115" s="120"/>
      <c r="I115" s="147" t="s">
        <v>89</v>
      </c>
      <c r="J115" s="128"/>
      <c r="K115" s="29" t="s">
        <v>2619</v>
      </c>
      <c r="L115" s="29">
        <v>3040522709</v>
      </c>
      <c r="M115" s="29"/>
      <c r="N115" s="43" t="s">
        <v>688</v>
      </c>
      <c r="O115" s="216"/>
      <c r="P115" s="31">
        <f t="shared" si="0"/>
        <v>1234.6049999999996</v>
      </c>
      <c r="Q115" s="31">
        <f t="shared" si="1"/>
        <v>24804.595000000001</v>
      </c>
      <c r="R115" s="31">
        <f t="shared" si="2"/>
        <v>26039.200000000001</v>
      </c>
    </row>
    <row r="116" spans="1:18" ht="15.75" customHeight="1">
      <c r="A116" s="43">
        <v>535</v>
      </c>
      <c r="B116" s="28">
        <v>45039</v>
      </c>
      <c r="C116" s="52" t="s">
        <v>5207</v>
      </c>
      <c r="D116" s="52"/>
      <c r="E116" s="29"/>
      <c r="F116" s="30">
        <v>3199</v>
      </c>
      <c r="G116" s="35"/>
      <c r="H116" s="147"/>
      <c r="I116" s="147" t="s">
        <v>89</v>
      </c>
      <c r="J116" s="29"/>
      <c r="K116" s="29" t="s">
        <v>5208</v>
      </c>
      <c r="L116" s="29">
        <v>512702</v>
      </c>
      <c r="M116" s="29"/>
      <c r="N116" s="43" t="s">
        <v>688</v>
      </c>
      <c r="O116" s="216"/>
      <c r="P116" s="31">
        <f t="shared" si="0"/>
        <v>-1964.3950000000004</v>
      </c>
      <c r="Q116" s="31">
        <f t="shared" si="1"/>
        <v>28003.595000000001</v>
      </c>
      <c r="R116" s="31">
        <f t="shared" si="2"/>
        <v>26039.200000000001</v>
      </c>
    </row>
    <row r="117" spans="1:18" ht="15.75" customHeight="1">
      <c r="A117" s="43">
        <v>535</v>
      </c>
      <c r="B117" s="28">
        <v>45048</v>
      </c>
      <c r="C117" s="52" t="s">
        <v>2894</v>
      </c>
      <c r="D117" s="52"/>
      <c r="E117" s="29"/>
      <c r="F117" s="199">
        <v>468</v>
      </c>
      <c r="G117" s="35"/>
      <c r="H117" s="147"/>
      <c r="I117" s="147" t="s">
        <v>91</v>
      </c>
      <c r="J117" s="29"/>
      <c r="K117" s="29" t="s">
        <v>1074</v>
      </c>
      <c r="L117" s="29">
        <v>3967</v>
      </c>
      <c r="M117" s="29"/>
      <c r="N117" s="43" t="s">
        <v>688</v>
      </c>
      <c r="O117" s="216"/>
      <c r="P117" s="31">
        <f t="shared" si="0"/>
        <v>-2432.3950000000004</v>
      </c>
      <c r="Q117" s="31">
        <f t="shared" si="1"/>
        <v>28471.595000000001</v>
      </c>
      <c r="R117" s="31">
        <f t="shared" si="2"/>
        <v>26039.200000000001</v>
      </c>
    </row>
    <row r="118" spans="1:18" ht="14.25" customHeight="1">
      <c r="A118" s="161">
        <v>535</v>
      </c>
      <c r="B118" s="144">
        <v>45050</v>
      </c>
      <c r="C118" s="236" t="s">
        <v>5209</v>
      </c>
      <c r="D118" s="162" t="s">
        <v>575</v>
      </c>
      <c r="E118" s="9" t="s">
        <v>5210</v>
      </c>
      <c r="F118" s="14">
        <v>250</v>
      </c>
      <c r="G118" s="14"/>
      <c r="H118" s="14"/>
      <c r="I118" s="147" t="s">
        <v>91</v>
      </c>
      <c r="N118" s="43" t="s">
        <v>688</v>
      </c>
      <c r="O118" s="216"/>
      <c r="P118" s="31">
        <f t="shared" si="0"/>
        <v>-2682.3950000000004</v>
      </c>
      <c r="Q118" s="31">
        <f t="shared" si="1"/>
        <v>28721.595000000001</v>
      </c>
      <c r="R118" s="31">
        <f t="shared" si="2"/>
        <v>26039.200000000001</v>
      </c>
    </row>
    <row r="119" spans="1:18" ht="14.25" customHeight="1">
      <c r="A119" s="161">
        <v>535</v>
      </c>
      <c r="B119" s="144">
        <v>45050</v>
      </c>
      <c r="C119" s="236" t="s">
        <v>5211</v>
      </c>
      <c r="D119" s="162" t="s">
        <v>575</v>
      </c>
      <c r="E119" s="9" t="s">
        <v>5212</v>
      </c>
      <c r="F119" s="14">
        <v>300</v>
      </c>
      <c r="G119" s="14"/>
      <c r="H119" s="14"/>
      <c r="I119" s="147" t="s">
        <v>91</v>
      </c>
      <c r="N119" s="43" t="s">
        <v>688</v>
      </c>
      <c r="O119" s="216"/>
      <c r="P119" s="31">
        <f t="shared" si="0"/>
        <v>-2982.3950000000004</v>
      </c>
      <c r="Q119" s="31">
        <f t="shared" si="1"/>
        <v>29021.595000000001</v>
      </c>
      <c r="R119" s="31">
        <f t="shared" si="2"/>
        <v>26039.200000000001</v>
      </c>
    </row>
    <row r="120" spans="1:18" ht="14.25" customHeight="1">
      <c r="A120" s="161">
        <v>535</v>
      </c>
      <c r="B120" s="144">
        <v>45050</v>
      </c>
      <c r="C120" s="236" t="s">
        <v>2005</v>
      </c>
      <c r="D120" s="162" t="s">
        <v>575</v>
      </c>
      <c r="E120" s="9" t="s">
        <v>5213</v>
      </c>
      <c r="F120" s="14">
        <v>200</v>
      </c>
      <c r="G120" s="14"/>
      <c r="H120" s="14"/>
      <c r="I120" s="147" t="s">
        <v>91</v>
      </c>
      <c r="N120" s="43" t="s">
        <v>688</v>
      </c>
      <c r="O120" s="216"/>
      <c r="P120" s="31">
        <f t="shared" si="0"/>
        <v>-3182.3950000000004</v>
      </c>
      <c r="Q120" s="31">
        <f t="shared" si="1"/>
        <v>29221.595000000001</v>
      </c>
      <c r="R120" s="31">
        <f t="shared" si="2"/>
        <v>26039.200000000001</v>
      </c>
    </row>
    <row r="121" spans="1:18" ht="15" customHeight="1">
      <c r="A121" s="13">
        <v>535</v>
      </c>
      <c r="B121" s="144">
        <v>45041</v>
      </c>
      <c r="C121" s="236" t="s">
        <v>5214</v>
      </c>
      <c r="F121" s="32">
        <v>331.55</v>
      </c>
      <c r="G121" s="14"/>
      <c r="I121" s="147" t="s">
        <v>89</v>
      </c>
      <c r="K121" s="51" t="s">
        <v>1835</v>
      </c>
      <c r="L121" s="9">
        <v>10987</v>
      </c>
      <c r="N121" s="43" t="s">
        <v>688</v>
      </c>
      <c r="O121" s="216"/>
      <c r="P121" s="31">
        <f t="shared" si="0"/>
        <v>-3513.9449999999997</v>
      </c>
      <c r="Q121" s="31">
        <f t="shared" si="1"/>
        <v>29553.145</v>
      </c>
      <c r="R121" s="31">
        <f t="shared" si="2"/>
        <v>26039.200000000001</v>
      </c>
    </row>
    <row r="122" spans="1:18" ht="15" customHeight="1">
      <c r="A122" s="43">
        <v>535</v>
      </c>
      <c r="B122" s="144">
        <v>45054</v>
      </c>
      <c r="C122" s="52" t="s">
        <v>2894</v>
      </c>
      <c r="D122" s="52" t="s">
        <v>1100</v>
      </c>
      <c r="F122" s="32">
        <v>121</v>
      </c>
      <c r="G122" s="14"/>
      <c r="I122" s="147" t="s">
        <v>91</v>
      </c>
      <c r="N122" s="43" t="s">
        <v>688</v>
      </c>
      <c r="O122" s="216"/>
      <c r="P122" s="31">
        <f t="shared" si="0"/>
        <v>-3634.9449999999997</v>
      </c>
      <c r="Q122" s="31">
        <f t="shared" si="1"/>
        <v>29674.145</v>
      </c>
      <c r="R122" s="31">
        <f t="shared" si="2"/>
        <v>26039.200000000001</v>
      </c>
    </row>
    <row r="123" spans="1:18" ht="15" customHeight="1">
      <c r="A123" s="43">
        <v>535</v>
      </c>
      <c r="B123" s="144">
        <v>45054</v>
      </c>
      <c r="C123" s="51" t="s">
        <v>4955</v>
      </c>
      <c r="D123" s="52" t="s">
        <v>1100</v>
      </c>
      <c r="F123" s="32">
        <v>24</v>
      </c>
      <c r="G123" s="14"/>
      <c r="I123" s="147" t="s">
        <v>91</v>
      </c>
      <c r="N123" s="43" t="s">
        <v>688</v>
      </c>
      <c r="O123" s="216"/>
      <c r="P123" s="31">
        <f t="shared" si="0"/>
        <v>-3658.9449999999997</v>
      </c>
      <c r="Q123" s="31">
        <f t="shared" si="1"/>
        <v>29698.145</v>
      </c>
      <c r="R123" s="31">
        <f t="shared" si="2"/>
        <v>26039.200000000001</v>
      </c>
    </row>
    <row r="124" spans="1:18" ht="15" customHeight="1">
      <c r="A124" s="43">
        <v>535</v>
      </c>
      <c r="B124" s="144">
        <v>45054</v>
      </c>
      <c r="C124" s="51" t="s">
        <v>4956</v>
      </c>
      <c r="D124" s="52" t="s">
        <v>1100</v>
      </c>
      <c r="F124" s="32">
        <v>22</v>
      </c>
      <c r="G124" s="14"/>
      <c r="I124" s="147" t="s">
        <v>91</v>
      </c>
      <c r="N124" s="43" t="s">
        <v>688</v>
      </c>
      <c r="O124" s="216"/>
      <c r="P124" s="31">
        <f t="shared" si="0"/>
        <v>-3680.9449999999997</v>
      </c>
      <c r="Q124" s="31">
        <f t="shared" si="1"/>
        <v>29720.145</v>
      </c>
      <c r="R124" s="31">
        <f t="shared" si="2"/>
        <v>26039.200000000001</v>
      </c>
    </row>
    <row r="125" spans="1:18" ht="15" customHeight="1">
      <c r="A125" s="43">
        <v>535</v>
      </c>
      <c r="B125" s="144">
        <v>45041</v>
      </c>
      <c r="C125" s="52" t="s">
        <v>5215</v>
      </c>
      <c r="D125" s="52" t="s">
        <v>5216</v>
      </c>
      <c r="E125" s="29"/>
      <c r="F125" s="30">
        <v>56.7</v>
      </c>
      <c r="G125" s="14"/>
      <c r="I125" s="147" t="s">
        <v>91</v>
      </c>
      <c r="K125" s="29" t="s">
        <v>633</v>
      </c>
      <c r="L125" s="29">
        <v>454506</v>
      </c>
      <c r="N125" s="43" t="s">
        <v>688</v>
      </c>
      <c r="O125" s="216"/>
      <c r="P125" s="31">
        <f t="shared" si="0"/>
        <v>-3737.6450000000004</v>
      </c>
      <c r="Q125" s="31">
        <f t="shared" si="1"/>
        <v>29776.845000000001</v>
      </c>
      <c r="R125" s="31">
        <f t="shared" si="2"/>
        <v>26039.200000000001</v>
      </c>
    </row>
    <row r="126" spans="1:18" ht="15.75" customHeight="1">
      <c r="A126" s="13">
        <v>535</v>
      </c>
      <c r="B126" s="144">
        <v>45063</v>
      </c>
      <c r="C126" s="9" t="s">
        <v>5217</v>
      </c>
      <c r="F126" s="32">
        <v>80</v>
      </c>
      <c r="G126" s="35"/>
      <c r="H126" s="147"/>
      <c r="I126" s="147" t="s">
        <v>89</v>
      </c>
      <c r="J126" s="29"/>
      <c r="K126" s="9" t="s">
        <v>2909</v>
      </c>
      <c r="L126" s="9">
        <v>549259</v>
      </c>
      <c r="M126" s="29"/>
      <c r="N126" s="43" t="s">
        <v>688</v>
      </c>
      <c r="O126" s="198">
        <v>45056</v>
      </c>
      <c r="P126" s="31">
        <f t="shared" si="0"/>
        <v>-3817.6450000000004</v>
      </c>
      <c r="Q126" s="31">
        <f t="shared" si="1"/>
        <v>29856.845000000001</v>
      </c>
      <c r="R126" s="31">
        <f t="shared" si="2"/>
        <v>26039.200000000001</v>
      </c>
    </row>
    <row r="127" spans="1:18" ht="15.75" customHeight="1">
      <c r="A127" s="43">
        <v>535</v>
      </c>
      <c r="B127" s="144">
        <v>45027</v>
      </c>
      <c r="C127" s="52" t="s">
        <v>5218</v>
      </c>
      <c r="D127" s="52"/>
      <c r="E127" s="29"/>
      <c r="F127" s="32"/>
      <c r="G127" s="35"/>
      <c r="H127" s="30">
        <v>669.32</v>
      </c>
      <c r="I127" s="147"/>
      <c r="J127" s="29"/>
      <c r="K127" s="29" t="s">
        <v>793</v>
      </c>
      <c r="L127" s="29">
        <v>8311</v>
      </c>
      <c r="M127" s="29"/>
      <c r="N127" s="43" t="s">
        <v>688</v>
      </c>
      <c r="O127" s="216"/>
      <c r="P127" s="31">
        <f t="shared" si="0"/>
        <v>-3817.6450000000004</v>
      </c>
      <c r="Q127" s="31">
        <f t="shared" si="1"/>
        <v>29856.845000000001</v>
      </c>
      <c r="R127" s="31">
        <f t="shared" si="2"/>
        <v>26039.200000000001</v>
      </c>
    </row>
    <row r="128" spans="1:18" ht="15.75" customHeight="1">
      <c r="A128" s="43">
        <v>535</v>
      </c>
      <c r="B128" s="28">
        <v>45061</v>
      </c>
      <c r="C128" s="52" t="s">
        <v>5219</v>
      </c>
      <c r="D128" s="52"/>
      <c r="E128" s="29"/>
      <c r="F128" s="30">
        <v>50</v>
      </c>
      <c r="G128" s="35"/>
      <c r="H128" s="147"/>
      <c r="I128" s="147" t="s">
        <v>89</v>
      </c>
      <c r="J128" s="29"/>
      <c r="K128" s="29" t="s">
        <v>5208</v>
      </c>
      <c r="L128" s="29"/>
      <c r="M128" s="29"/>
      <c r="N128" s="43" t="s">
        <v>688</v>
      </c>
      <c r="O128" s="216"/>
      <c r="P128" s="31">
        <f t="shared" si="0"/>
        <v>-3867.6450000000004</v>
      </c>
      <c r="Q128" s="31">
        <f t="shared" si="1"/>
        <v>29906.845000000001</v>
      </c>
      <c r="R128" s="31">
        <f t="shared" si="2"/>
        <v>26039.200000000001</v>
      </c>
    </row>
    <row r="129" spans="1:18" ht="15.75" customHeight="1">
      <c r="A129" s="43">
        <v>535</v>
      </c>
      <c r="B129" s="144">
        <v>45083</v>
      </c>
      <c r="C129" s="52" t="s">
        <v>1183</v>
      </c>
      <c r="D129" s="52" t="s">
        <v>1100</v>
      </c>
      <c r="F129" s="32">
        <v>453</v>
      </c>
      <c r="G129" s="35"/>
      <c r="H129" s="147"/>
      <c r="I129" s="147" t="s">
        <v>91</v>
      </c>
      <c r="J129" s="29"/>
      <c r="K129" s="29"/>
      <c r="L129" s="29"/>
      <c r="M129" s="29"/>
      <c r="N129" s="43" t="s">
        <v>688</v>
      </c>
      <c r="O129" s="216"/>
      <c r="P129" s="31">
        <f t="shared" si="0"/>
        <v>-4320.6450000000004</v>
      </c>
      <c r="Q129" s="31">
        <f t="shared" si="1"/>
        <v>30359.845000000001</v>
      </c>
      <c r="R129" s="31">
        <f t="shared" si="2"/>
        <v>26039.200000000001</v>
      </c>
    </row>
    <row r="130" spans="1:18" ht="15.75" customHeight="1">
      <c r="A130" s="43">
        <v>535</v>
      </c>
      <c r="B130" s="144">
        <v>45083</v>
      </c>
      <c r="C130" s="51" t="s">
        <v>4595</v>
      </c>
      <c r="D130" s="52" t="s">
        <v>1100</v>
      </c>
      <c r="F130" s="32">
        <v>58</v>
      </c>
      <c r="G130" s="35"/>
      <c r="H130" s="147"/>
      <c r="I130" s="147" t="s">
        <v>91</v>
      </c>
      <c r="J130" s="29"/>
      <c r="K130" s="29"/>
      <c r="L130" s="29"/>
      <c r="M130" s="29"/>
      <c r="N130" s="43" t="s">
        <v>688</v>
      </c>
      <c r="O130" s="216"/>
      <c r="P130" s="31">
        <f t="shared" si="0"/>
        <v>-4378.6450000000004</v>
      </c>
      <c r="Q130" s="31">
        <f t="shared" si="1"/>
        <v>30417.845000000001</v>
      </c>
      <c r="R130" s="31">
        <f t="shared" si="2"/>
        <v>26039.200000000001</v>
      </c>
    </row>
    <row r="131" spans="1:18" ht="15.75" customHeight="1">
      <c r="A131" s="43">
        <v>535</v>
      </c>
      <c r="B131" s="144">
        <v>45083</v>
      </c>
      <c r="C131" s="51" t="s">
        <v>4596</v>
      </c>
      <c r="D131" s="52" t="s">
        <v>1100</v>
      </c>
      <c r="F131" s="32">
        <v>89</v>
      </c>
      <c r="G131" s="35"/>
      <c r="H131" s="147"/>
      <c r="I131" s="147" t="s">
        <v>91</v>
      </c>
      <c r="J131" s="29"/>
      <c r="K131" s="29"/>
      <c r="L131" s="29"/>
      <c r="M131" s="29"/>
      <c r="N131" s="43" t="s">
        <v>688</v>
      </c>
      <c r="O131" s="216"/>
      <c r="P131" s="31">
        <f t="shared" si="0"/>
        <v>-4467.6450000000004</v>
      </c>
      <c r="Q131" s="31">
        <f t="shared" si="1"/>
        <v>30506.845000000001</v>
      </c>
      <c r="R131" s="31">
        <f t="shared" si="2"/>
        <v>26039.200000000001</v>
      </c>
    </row>
    <row r="132" spans="1:18" ht="15.75" customHeight="1">
      <c r="A132" s="43">
        <v>535</v>
      </c>
      <c r="B132" s="28">
        <v>45084</v>
      </c>
      <c r="C132" s="52" t="s">
        <v>5215</v>
      </c>
      <c r="D132" s="52"/>
      <c r="E132" s="29"/>
      <c r="F132" s="30">
        <v>132.80000000000001</v>
      </c>
      <c r="G132" s="35"/>
      <c r="H132" s="147"/>
      <c r="I132" s="147" t="s">
        <v>89</v>
      </c>
      <c r="J132" s="29"/>
      <c r="K132" s="29" t="s">
        <v>1162</v>
      </c>
      <c r="L132" s="29">
        <v>5373348</v>
      </c>
      <c r="M132" s="29"/>
      <c r="N132" s="43" t="s">
        <v>688</v>
      </c>
      <c r="O132" s="216"/>
      <c r="P132" s="31">
        <f t="shared" si="0"/>
        <v>-4600.4449999999997</v>
      </c>
      <c r="Q132" s="31">
        <f t="shared" si="1"/>
        <v>30639.645</v>
      </c>
      <c r="R132" s="31">
        <f t="shared" si="2"/>
        <v>26039.200000000001</v>
      </c>
    </row>
    <row r="133" spans="1:18" ht="15.75" customHeight="1">
      <c r="A133" s="43">
        <v>535</v>
      </c>
      <c r="B133" s="28">
        <v>45083</v>
      </c>
      <c r="C133" s="52" t="s">
        <v>705</v>
      </c>
      <c r="D133" s="52"/>
      <c r="E133" s="29"/>
      <c r="F133" s="30">
        <v>99.7</v>
      </c>
      <c r="G133" s="35"/>
      <c r="H133" s="147"/>
      <c r="I133" s="147" t="s">
        <v>89</v>
      </c>
      <c r="J133" s="29"/>
      <c r="K133" s="29" t="s">
        <v>1301</v>
      </c>
      <c r="L133" s="29"/>
      <c r="M133" s="29"/>
      <c r="N133" s="43" t="s">
        <v>688</v>
      </c>
      <c r="O133" s="198">
        <v>45090</v>
      </c>
      <c r="P133" s="31">
        <f t="shared" si="0"/>
        <v>-4700.1450000000004</v>
      </c>
      <c r="Q133" s="31">
        <f t="shared" si="1"/>
        <v>30739.345000000001</v>
      </c>
      <c r="R133" s="31">
        <f t="shared" si="2"/>
        <v>26039.200000000001</v>
      </c>
    </row>
    <row r="134" spans="1:18" ht="15.75" customHeight="1">
      <c r="A134" s="13">
        <v>535</v>
      </c>
      <c r="B134" s="61">
        <v>45109</v>
      </c>
      <c r="C134" s="52" t="s">
        <v>962</v>
      </c>
      <c r="F134" s="32"/>
      <c r="G134" s="14">
        <v>5000</v>
      </c>
      <c r="M134" s="29"/>
      <c r="N134" s="43" t="s">
        <v>688</v>
      </c>
      <c r="O134" s="216"/>
      <c r="P134" s="31">
        <f t="shared" si="0"/>
        <v>299.85499999999956</v>
      </c>
      <c r="Q134" s="31">
        <f t="shared" si="1"/>
        <v>30739.345000000001</v>
      </c>
      <c r="R134" s="31">
        <f t="shared" si="2"/>
        <v>31039.200000000001</v>
      </c>
    </row>
    <row r="135" spans="1:18" ht="15.75" customHeight="1">
      <c r="A135" s="43">
        <v>535</v>
      </c>
      <c r="B135" s="28">
        <v>45105</v>
      </c>
      <c r="C135" s="52" t="s">
        <v>5220</v>
      </c>
      <c r="D135" s="52"/>
      <c r="E135" s="29"/>
      <c r="F135" s="30">
        <v>20</v>
      </c>
      <c r="G135" s="35"/>
      <c r="H135" s="147"/>
      <c r="I135" s="147" t="s">
        <v>89</v>
      </c>
      <c r="J135" s="29"/>
      <c r="K135" s="29" t="s">
        <v>2370</v>
      </c>
      <c r="L135" s="29" t="s">
        <v>5221</v>
      </c>
      <c r="M135" s="29"/>
      <c r="N135" s="43" t="s">
        <v>688</v>
      </c>
      <c r="O135" s="216"/>
      <c r="P135" s="31">
        <f t="shared" si="0"/>
        <v>279.85499999999956</v>
      </c>
      <c r="Q135" s="31">
        <f t="shared" si="1"/>
        <v>30759.345000000001</v>
      </c>
      <c r="R135" s="31">
        <f t="shared" si="2"/>
        <v>31039.200000000001</v>
      </c>
    </row>
    <row r="136" spans="1:18" ht="15.75" customHeight="1">
      <c r="A136" s="43">
        <v>535</v>
      </c>
      <c r="B136" s="28">
        <v>45113</v>
      </c>
      <c r="C136" s="111" t="s">
        <v>1186</v>
      </c>
      <c r="D136" s="111"/>
      <c r="F136" s="30">
        <v>187</v>
      </c>
      <c r="G136" s="14"/>
      <c r="H136" s="14"/>
      <c r="I136" s="42" t="s">
        <v>91</v>
      </c>
      <c r="K136" s="9" t="s">
        <v>1074</v>
      </c>
      <c r="L136" s="29">
        <v>4261</v>
      </c>
      <c r="M136" s="29"/>
      <c r="N136" s="43" t="s">
        <v>688</v>
      </c>
      <c r="O136" s="216"/>
      <c r="P136" s="31">
        <f t="shared" si="0"/>
        <v>92.854999999999563</v>
      </c>
      <c r="Q136" s="31">
        <f t="shared" si="1"/>
        <v>30946.345000000001</v>
      </c>
      <c r="R136" s="31">
        <f t="shared" si="2"/>
        <v>31039.200000000001</v>
      </c>
    </row>
    <row r="137" spans="1:18" ht="15.75" customHeight="1">
      <c r="A137" s="43">
        <v>535</v>
      </c>
      <c r="B137" s="144">
        <v>45116</v>
      </c>
      <c r="C137" s="52" t="s">
        <v>1186</v>
      </c>
      <c r="D137" s="52" t="s">
        <v>1100</v>
      </c>
      <c r="F137" s="32">
        <v>673</v>
      </c>
      <c r="G137" s="35"/>
      <c r="H137" s="147"/>
      <c r="I137" s="147" t="s">
        <v>91</v>
      </c>
      <c r="J137" s="29"/>
      <c r="K137" s="29"/>
      <c r="L137" s="29"/>
      <c r="M137" s="29"/>
      <c r="N137" s="43" t="s">
        <v>688</v>
      </c>
      <c r="O137" s="216"/>
      <c r="P137" s="31">
        <f t="shared" si="0"/>
        <v>-580.14500000000044</v>
      </c>
      <c r="Q137" s="31">
        <f t="shared" si="1"/>
        <v>31619.345000000001</v>
      </c>
      <c r="R137" s="31">
        <f t="shared" si="2"/>
        <v>31039.200000000001</v>
      </c>
    </row>
    <row r="138" spans="1:18" ht="15.75" customHeight="1">
      <c r="A138" s="43">
        <v>535</v>
      </c>
      <c r="B138" s="144">
        <v>45116</v>
      </c>
      <c r="C138" s="51" t="s">
        <v>4189</v>
      </c>
      <c r="D138" s="52" t="s">
        <v>1100</v>
      </c>
      <c r="F138" s="32">
        <v>51</v>
      </c>
      <c r="G138" s="35"/>
      <c r="H138" s="147"/>
      <c r="I138" s="147" t="s">
        <v>91</v>
      </c>
      <c r="J138" s="29"/>
      <c r="K138" s="29"/>
      <c r="L138" s="29"/>
      <c r="M138" s="29"/>
      <c r="N138" s="43" t="s">
        <v>688</v>
      </c>
      <c r="O138" s="216"/>
      <c r="P138" s="31">
        <f t="shared" si="0"/>
        <v>-631.14500000000044</v>
      </c>
      <c r="Q138" s="31">
        <f t="shared" si="1"/>
        <v>31670.345000000001</v>
      </c>
      <c r="R138" s="31">
        <f t="shared" si="2"/>
        <v>31039.200000000001</v>
      </c>
    </row>
    <row r="139" spans="1:18" ht="15.75" customHeight="1">
      <c r="A139" s="43">
        <v>535</v>
      </c>
      <c r="B139" s="144">
        <v>45116</v>
      </c>
      <c r="C139" s="51" t="s">
        <v>4190</v>
      </c>
      <c r="D139" s="52" t="s">
        <v>1100</v>
      </c>
      <c r="F139" s="32">
        <v>128</v>
      </c>
      <c r="G139" s="35"/>
      <c r="H139" s="147"/>
      <c r="I139" s="147" t="s">
        <v>91</v>
      </c>
      <c r="J139" s="29"/>
      <c r="K139" s="29"/>
      <c r="L139" s="29"/>
      <c r="M139" s="29"/>
      <c r="N139" s="43" t="s">
        <v>688</v>
      </c>
      <c r="O139" s="216"/>
      <c r="P139" s="31">
        <f t="shared" si="0"/>
        <v>-759.14500000000044</v>
      </c>
      <c r="Q139" s="31">
        <f t="shared" si="1"/>
        <v>31798.345000000001</v>
      </c>
      <c r="R139" s="31">
        <f t="shared" si="2"/>
        <v>31039.200000000001</v>
      </c>
    </row>
    <row r="140" spans="1:18" ht="15.75" customHeight="1">
      <c r="A140" s="43">
        <v>535</v>
      </c>
      <c r="B140" s="28">
        <v>45110</v>
      </c>
      <c r="C140" s="52" t="s">
        <v>5222</v>
      </c>
      <c r="D140" s="52"/>
      <c r="E140" s="29"/>
      <c r="F140" s="30">
        <v>200</v>
      </c>
      <c r="G140" s="35"/>
      <c r="H140" s="147"/>
      <c r="I140" s="147" t="s">
        <v>91</v>
      </c>
      <c r="J140" s="29"/>
      <c r="K140" s="29"/>
      <c r="L140" s="29"/>
      <c r="M140" s="29"/>
      <c r="N140" s="43" t="s">
        <v>688</v>
      </c>
      <c r="O140" s="216"/>
      <c r="P140" s="31">
        <f t="shared" si="0"/>
        <v>-959.14500000000044</v>
      </c>
      <c r="Q140" s="31">
        <f t="shared" si="1"/>
        <v>31998.345000000001</v>
      </c>
      <c r="R140" s="31">
        <f t="shared" si="2"/>
        <v>31039.200000000001</v>
      </c>
    </row>
    <row r="141" spans="1:18" ht="15.75" customHeight="1">
      <c r="A141" s="43">
        <v>535</v>
      </c>
      <c r="B141" s="28">
        <v>45140</v>
      </c>
      <c r="C141" s="52" t="s">
        <v>1193</v>
      </c>
      <c r="D141" s="52"/>
      <c r="E141" s="29"/>
      <c r="F141" s="30">
        <v>500</v>
      </c>
      <c r="G141" s="35"/>
      <c r="H141" s="147"/>
      <c r="I141" s="147" t="s">
        <v>169</v>
      </c>
      <c r="J141" s="29"/>
      <c r="K141" s="29"/>
      <c r="L141" s="29" t="s">
        <v>5223</v>
      </c>
      <c r="M141" s="29">
        <v>6</v>
      </c>
      <c r="N141" s="43" t="s">
        <v>688</v>
      </c>
      <c r="O141" s="216"/>
      <c r="P141" s="31">
        <f t="shared" si="0"/>
        <v>-1459.1450000000004</v>
      </c>
      <c r="Q141" s="31">
        <f t="shared" si="1"/>
        <v>32498.345000000001</v>
      </c>
      <c r="R141" s="31">
        <f t="shared" si="2"/>
        <v>31039.200000000001</v>
      </c>
    </row>
    <row r="142" spans="1:18" ht="15.75" customHeight="1">
      <c r="A142" s="43">
        <v>535</v>
      </c>
      <c r="B142" s="28">
        <v>45151</v>
      </c>
      <c r="C142" s="27" t="s">
        <v>5224</v>
      </c>
      <c r="D142" s="244"/>
      <c r="E142" s="35"/>
      <c r="F142" s="35">
        <v>800</v>
      </c>
      <c r="G142" s="35"/>
      <c r="H142" s="147"/>
      <c r="I142" s="147" t="s">
        <v>91</v>
      </c>
      <c r="J142" s="29"/>
      <c r="K142" s="29" t="s">
        <v>5225</v>
      </c>
      <c r="L142" s="29">
        <v>56</v>
      </c>
      <c r="M142" s="29"/>
      <c r="N142" s="43" t="s">
        <v>688</v>
      </c>
      <c r="O142" s="216"/>
      <c r="P142" s="31">
        <f t="shared" si="0"/>
        <v>-2259.1450000000004</v>
      </c>
      <c r="Q142" s="31">
        <f t="shared" si="1"/>
        <v>33298.345000000001</v>
      </c>
      <c r="R142" s="31">
        <f t="shared" si="2"/>
        <v>31039.200000000001</v>
      </c>
    </row>
    <row r="143" spans="1:18" ht="15.75" customHeight="1">
      <c r="A143" s="44">
        <v>535</v>
      </c>
      <c r="B143" s="28">
        <v>45169</v>
      </c>
      <c r="C143" s="111" t="s">
        <v>1198</v>
      </c>
      <c r="D143" s="52"/>
      <c r="E143" s="29"/>
      <c r="F143" s="35">
        <v>420</v>
      </c>
      <c r="G143" s="35"/>
      <c r="H143" s="30"/>
      <c r="I143" s="42" t="s">
        <v>91</v>
      </c>
      <c r="J143" s="147"/>
      <c r="K143" s="29" t="s">
        <v>4971</v>
      </c>
      <c r="L143" s="29"/>
      <c r="M143" s="29"/>
      <c r="N143" s="43" t="s">
        <v>688</v>
      </c>
      <c r="O143" s="216"/>
      <c r="P143" s="31">
        <f t="shared" si="0"/>
        <v>-2679.1450000000004</v>
      </c>
      <c r="Q143" s="31">
        <f t="shared" si="1"/>
        <v>33718.345000000001</v>
      </c>
      <c r="R143" s="31">
        <f t="shared" si="2"/>
        <v>31039.200000000001</v>
      </c>
    </row>
    <row r="144" spans="1:18" ht="15.75" customHeight="1">
      <c r="A144" s="43">
        <v>535</v>
      </c>
      <c r="B144" s="28">
        <v>44788</v>
      </c>
      <c r="C144" s="52" t="s">
        <v>5226</v>
      </c>
      <c r="D144" s="52"/>
      <c r="F144" s="30">
        <v>300</v>
      </c>
      <c r="G144" s="35"/>
      <c r="H144" s="147"/>
      <c r="I144" s="42" t="s">
        <v>89</v>
      </c>
      <c r="J144" s="29"/>
      <c r="K144" s="29" t="s">
        <v>5227</v>
      </c>
      <c r="L144" s="29"/>
      <c r="M144" s="29"/>
      <c r="N144" s="43" t="s">
        <v>688</v>
      </c>
      <c r="O144" s="216"/>
      <c r="P144" s="31">
        <f t="shared" si="0"/>
        <v>-2679.1450000000004</v>
      </c>
      <c r="Q144" s="31">
        <f>SUBTOTAL(9,$F$2:F143)</f>
        <v>33718.345000000001</v>
      </c>
      <c r="R144" s="31">
        <f t="shared" si="2"/>
        <v>31039.200000000001</v>
      </c>
    </row>
    <row r="145" spans="1:18" ht="15.75" customHeight="1">
      <c r="A145" s="43">
        <v>535</v>
      </c>
      <c r="B145" s="28">
        <v>44795</v>
      </c>
      <c r="C145" s="153" t="s">
        <v>5228</v>
      </c>
      <c r="D145" s="52"/>
      <c r="F145" s="30">
        <v>500</v>
      </c>
      <c r="G145" s="35"/>
      <c r="H145" s="147"/>
      <c r="I145" s="42" t="s">
        <v>89</v>
      </c>
      <c r="J145" s="29"/>
      <c r="K145" s="29" t="s">
        <v>5227</v>
      </c>
      <c r="L145" s="29"/>
      <c r="M145" s="29"/>
      <c r="N145" s="43" t="s">
        <v>688</v>
      </c>
      <c r="O145" s="198">
        <v>45252</v>
      </c>
      <c r="P145" s="31">
        <f t="shared" si="0"/>
        <v>-3479.1450000000004</v>
      </c>
      <c r="Q145" s="31">
        <f>SUBTOTAL(9,$F$2:F145)</f>
        <v>34518.345000000001</v>
      </c>
      <c r="R145" s="31">
        <f t="shared" si="2"/>
        <v>31039.200000000001</v>
      </c>
    </row>
    <row r="146" spans="1:18" ht="15.75" customHeight="1">
      <c r="A146" s="13">
        <v>535</v>
      </c>
      <c r="B146" s="62">
        <v>45305</v>
      </c>
      <c r="C146" s="52" t="s">
        <v>5229</v>
      </c>
      <c r="F146" s="32"/>
      <c r="G146" s="14">
        <v>3479</v>
      </c>
      <c r="H146" s="147"/>
      <c r="I146" s="147"/>
      <c r="J146" s="29"/>
      <c r="K146" s="29"/>
      <c r="L146" s="29"/>
      <c r="M146" s="29"/>
      <c r="N146" s="29"/>
      <c r="O146" s="29"/>
      <c r="P146" s="31">
        <f t="shared" si="0"/>
        <v>-0.14500000000407454</v>
      </c>
      <c r="Q146" s="31">
        <f>SUBTOTAL(9,$F$2:F146)</f>
        <v>34518.345000000001</v>
      </c>
      <c r="R146" s="31">
        <f t="shared" si="2"/>
        <v>34518.199999999997</v>
      </c>
    </row>
    <row r="147" spans="1:18" ht="15.75" customHeight="1">
      <c r="A147" s="43"/>
      <c r="B147" s="28"/>
      <c r="C147" s="52"/>
      <c r="D147" s="52"/>
      <c r="E147" s="29"/>
      <c r="F147" s="30"/>
      <c r="G147" s="35"/>
      <c r="H147" s="147"/>
      <c r="I147" s="147"/>
      <c r="J147" s="29"/>
      <c r="K147" s="29"/>
      <c r="L147" s="29"/>
      <c r="M147" s="29"/>
      <c r="N147" s="29"/>
      <c r="O147" s="29"/>
      <c r="P147" s="29"/>
      <c r="Q147" s="29"/>
      <c r="R147" s="29"/>
    </row>
    <row r="148" spans="1:18" ht="15.75" customHeight="1">
      <c r="A148" s="43"/>
      <c r="B148" s="28"/>
      <c r="C148" s="52"/>
      <c r="D148" s="52"/>
      <c r="E148" s="29"/>
      <c r="F148" s="30"/>
      <c r="G148" s="35"/>
      <c r="H148" s="147"/>
      <c r="I148" s="147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1:18" ht="15.75" customHeight="1">
      <c r="A149" s="43"/>
      <c r="B149" s="28"/>
      <c r="C149" s="52"/>
      <c r="D149" s="52"/>
      <c r="E149" s="29"/>
      <c r="F149" s="30"/>
      <c r="G149" s="35"/>
      <c r="H149" s="147"/>
      <c r="I149" s="147"/>
      <c r="J149" s="29"/>
      <c r="K149" s="29"/>
      <c r="L149" s="29"/>
      <c r="M149" s="29"/>
      <c r="N149" s="29"/>
      <c r="O149" s="29"/>
      <c r="P149" s="29"/>
      <c r="Q149" s="29"/>
      <c r="R149" s="29"/>
    </row>
    <row r="150" spans="1:18" ht="15.75" customHeight="1">
      <c r="A150" s="43"/>
      <c r="B150" s="28"/>
      <c r="C150" s="52"/>
      <c r="D150" s="52"/>
      <c r="E150" s="29"/>
      <c r="F150" s="30"/>
      <c r="G150" s="35"/>
      <c r="H150" s="147"/>
      <c r="I150" s="147"/>
      <c r="J150" s="29"/>
      <c r="K150" s="29"/>
      <c r="L150" s="29"/>
      <c r="M150" s="29"/>
      <c r="N150" s="29"/>
      <c r="O150" s="29"/>
      <c r="P150" s="29"/>
      <c r="Q150" s="29"/>
      <c r="R150" s="29"/>
    </row>
    <row r="151" spans="1:18" ht="15.75" customHeight="1">
      <c r="A151" s="43"/>
      <c r="B151" s="28"/>
      <c r="C151" s="52"/>
      <c r="D151" s="52"/>
      <c r="E151" s="29"/>
      <c r="F151" s="30"/>
      <c r="G151" s="35"/>
      <c r="H151" s="147"/>
      <c r="I151" s="147"/>
      <c r="J151" s="29"/>
      <c r="K151" s="29"/>
      <c r="L151" s="29"/>
      <c r="M151" s="29"/>
      <c r="N151" s="29"/>
      <c r="O151" s="29"/>
      <c r="P151" s="29"/>
      <c r="Q151" s="29"/>
      <c r="R151" s="29"/>
    </row>
    <row r="152" spans="1:18" ht="15.75" customHeight="1">
      <c r="A152" s="43"/>
      <c r="B152" s="28"/>
      <c r="C152" s="52"/>
      <c r="D152" s="52"/>
      <c r="E152" s="29"/>
      <c r="F152" s="30"/>
      <c r="G152" s="35"/>
      <c r="H152" s="147"/>
      <c r="I152" s="147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1:18" ht="15.75" customHeight="1">
      <c r="A153" s="43"/>
      <c r="B153" s="28"/>
      <c r="C153" s="52"/>
      <c r="D153" s="52"/>
      <c r="E153" s="29"/>
      <c r="F153" s="30"/>
      <c r="G153" s="35"/>
      <c r="H153" s="147"/>
      <c r="I153" s="147"/>
      <c r="J153" s="29"/>
      <c r="K153" s="29"/>
      <c r="L153" s="29"/>
      <c r="M153" s="29"/>
      <c r="N153" s="29"/>
      <c r="O153" s="29"/>
      <c r="P153" s="29"/>
      <c r="Q153" s="29"/>
      <c r="R153" s="29"/>
    </row>
    <row r="154" spans="1:18" ht="15.75" customHeight="1">
      <c r="A154" s="43"/>
      <c r="B154" s="28"/>
      <c r="C154" s="52"/>
      <c r="D154" s="52"/>
      <c r="E154" s="29"/>
      <c r="F154" s="30"/>
      <c r="G154" s="35"/>
      <c r="H154" s="147"/>
      <c r="I154" s="147"/>
      <c r="J154" s="29"/>
      <c r="K154" s="29"/>
      <c r="L154" s="29"/>
      <c r="M154" s="29"/>
      <c r="N154" s="29"/>
      <c r="O154" s="29"/>
      <c r="P154" s="29"/>
      <c r="Q154" s="29"/>
      <c r="R154" s="29"/>
    </row>
    <row r="155" spans="1:18" ht="15.75" customHeight="1">
      <c r="A155" s="43"/>
      <c r="B155" s="28"/>
      <c r="C155" s="52"/>
      <c r="D155" s="52"/>
      <c r="E155" s="29"/>
      <c r="F155" s="30"/>
      <c r="G155" s="35"/>
      <c r="H155" s="147"/>
      <c r="I155" s="147"/>
      <c r="J155" s="29"/>
      <c r="K155" s="29"/>
      <c r="L155" s="29"/>
      <c r="M155" s="29"/>
      <c r="N155" s="29"/>
      <c r="O155" s="29"/>
      <c r="P155" s="29"/>
      <c r="Q155" s="29"/>
      <c r="R155" s="29"/>
    </row>
    <row r="156" spans="1:18" ht="15.75" customHeight="1">
      <c r="A156" s="43"/>
      <c r="B156" s="28"/>
      <c r="C156" s="52"/>
      <c r="D156" s="52"/>
      <c r="E156" s="29"/>
      <c r="F156" s="30"/>
      <c r="G156" s="35"/>
      <c r="H156" s="147"/>
      <c r="I156" s="147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1:18" ht="15.75" customHeight="1">
      <c r="A157" s="43"/>
      <c r="B157" s="28"/>
      <c r="C157" s="52"/>
      <c r="D157" s="52"/>
      <c r="E157" s="29"/>
      <c r="F157" s="30"/>
      <c r="G157" s="35"/>
      <c r="H157" s="147"/>
      <c r="I157" s="147"/>
      <c r="J157" s="29"/>
      <c r="K157" s="29"/>
      <c r="L157" s="29"/>
      <c r="M157" s="29"/>
      <c r="N157" s="29"/>
      <c r="O157" s="29"/>
      <c r="P157" s="29"/>
      <c r="Q157" s="29"/>
      <c r="R157" s="29"/>
    </row>
    <row r="158" spans="1:18" ht="15.75" customHeight="1">
      <c r="A158" s="43"/>
      <c r="B158" s="28"/>
      <c r="C158" s="52"/>
      <c r="D158" s="52"/>
      <c r="E158" s="29"/>
      <c r="F158" s="30"/>
      <c r="G158" s="35"/>
      <c r="H158" s="147"/>
      <c r="I158" s="147"/>
      <c r="J158" s="29"/>
      <c r="K158" s="29"/>
      <c r="L158" s="29"/>
      <c r="M158" s="29"/>
      <c r="N158" s="29"/>
      <c r="O158" s="29"/>
      <c r="P158" s="29"/>
      <c r="Q158" s="29"/>
      <c r="R158" s="29"/>
    </row>
    <row r="159" spans="1:18" ht="15.75" customHeight="1">
      <c r="A159" s="43"/>
      <c r="B159" s="28"/>
      <c r="C159" s="52"/>
      <c r="D159" s="52"/>
      <c r="E159" s="29"/>
      <c r="F159" s="30"/>
      <c r="G159" s="35"/>
      <c r="H159" s="147"/>
      <c r="I159" s="147"/>
      <c r="J159" s="29"/>
      <c r="K159" s="29"/>
      <c r="L159" s="29"/>
      <c r="M159" s="29"/>
      <c r="N159" s="29"/>
      <c r="O159" s="29"/>
      <c r="P159" s="29"/>
      <c r="Q159" s="29"/>
      <c r="R159" s="29"/>
    </row>
    <row r="160" spans="1:18" ht="15.75" customHeight="1">
      <c r="A160" s="43"/>
      <c r="B160" s="28"/>
      <c r="C160" s="52"/>
      <c r="D160" s="52"/>
      <c r="E160" s="29"/>
      <c r="F160" s="30"/>
      <c r="G160" s="35"/>
      <c r="H160" s="147"/>
      <c r="I160" s="147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1:18" ht="15.75" customHeight="1">
      <c r="A161" s="43"/>
      <c r="B161" s="28"/>
      <c r="C161" s="52"/>
      <c r="D161" s="52"/>
      <c r="E161" s="29"/>
      <c r="F161" s="30"/>
      <c r="G161" s="35"/>
      <c r="H161" s="147"/>
      <c r="I161" s="147"/>
      <c r="J161" s="29"/>
      <c r="K161" s="29"/>
      <c r="L161" s="29"/>
      <c r="M161" s="29"/>
      <c r="N161" s="29"/>
      <c r="O161" s="29"/>
      <c r="P161" s="29"/>
      <c r="Q161" s="29"/>
      <c r="R161" s="29"/>
    </row>
    <row r="162" spans="1:18" ht="15.75" customHeight="1">
      <c r="A162" s="43"/>
      <c r="B162" s="28"/>
      <c r="C162" s="52"/>
      <c r="D162" s="52"/>
      <c r="E162" s="29"/>
      <c r="F162" s="30"/>
      <c r="G162" s="35"/>
      <c r="H162" s="147"/>
      <c r="I162" s="147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1:18" ht="15.75" customHeight="1">
      <c r="A163" s="43"/>
      <c r="B163" s="28"/>
      <c r="C163" s="52"/>
      <c r="D163" s="52"/>
      <c r="E163" s="29"/>
      <c r="F163" s="30"/>
      <c r="G163" s="35"/>
      <c r="H163" s="147"/>
      <c r="I163" s="147"/>
      <c r="J163" s="29"/>
      <c r="K163" s="29"/>
      <c r="L163" s="29"/>
      <c r="M163" s="29"/>
      <c r="N163" s="29"/>
      <c r="O163" s="29"/>
      <c r="P163" s="29"/>
      <c r="Q163" s="29"/>
      <c r="R163" s="29"/>
    </row>
    <row r="164" spans="1:18" ht="15.75" customHeight="1">
      <c r="A164" s="43"/>
      <c r="B164" s="28"/>
      <c r="C164" s="52"/>
      <c r="D164" s="52"/>
      <c r="E164" s="29"/>
      <c r="F164" s="30"/>
      <c r="G164" s="35"/>
      <c r="H164" s="147"/>
      <c r="I164" s="147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1:18" ht="15.75" customHeight="1">
      <c r="A165" s="43"/>
      <c r="B165" s="28"/>
      <c r="C165" s="52"/>
      <c r="D165" s="52"/>
      <c r="E165" s="29"/>
      <c r="F165" s="30"/>
      <c r="G165" s="35"/>
      <c r="H165" s="147"/>
      <c r="I165" s="147"/>
      <c r="J165" s="29"/>
      <c r="K165" s="29"/>
      <c r="L165" s="29"/>
      <c r="M165" s="29"/>
      <c r="N165" s="29"/>
      <c r="O165" s="29"/>
      <c r="P165" s="29"/>
      <c r="Q165" s="29"/>
      <c r="R165" s="29"/>
    </row>
    <row r="166" spans="1:18" ht="15.75" customHeight="1">
      <c r="A166" s="43"/>
      <c r="B166" s="28"/>
      <c r="C166" s="52"/>
      <c r="D166" s="52"/>
      <c r="E166" s="29"/>
      <c r="F166" s="30"/>
      <c r="G166" s="35"/>
      <c r="H166" s="147"/>
      <c r="I166" s="147"/>
      <c r="J166" s="29"/>
      <c r="K166" s="29"/>
      <c r="L166" s="29"/>
      <c r="M166" s="29"/>
      <c r="N166" s="29"/>
      <c r="O166" s="29"/>
      <c r="P166" s="29"/>
      <c r="Q166" s="29"/>
      <c r="R166" s="29"/>
    </row>
    <row r="167" spans="1:18" ht="15.75" customHeight="1">
      <c r="A167" s="43"/>
      <c r="B167" s="28"/>
      <c r="C167" s="52"/>
      <c r="D167" s="52"/>
      <c r="E167" s="29"/>
      <c r="F167" s="30"/>
      <c r="G167" s="35"/>
      <c r="H167" s="147"/>
      <c r="I167" s="147"/>
      <c r="J167" s="29"/>
      <c r="K167" s="29"/>
      <c r="L167" s="29"/>
      <c r="M167" s="29"/>
      <c r="N167" s="29"/>
      <c r="O167" s="29"/>
      <c r="P167" s="29"/>
      <c r="Q167" s="29"/>
      <c r="R167" s="29"/>
    </row>
    <row r="168" spans="1:18" ht="15.75" customHeight="1">
      <c r="A168" s="43"/>
      <c r="B168" s="28"/>
      <c r="C168" s="52"/>
      <c r="D168" s="52"/>
      <c r="E168" s="29"/>
      <c r="F168" s="30"/>
      <c r="G168" s="35"/>
      <c r="H168" s="147"/>
      <c r="I168" s="147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1:18" ht="15.75" customHeight="1">
      <c r="A169" s="43"/>
      <c r="B169" s="28"/>
      <c r="C169" s="52"/>
      <c r="D169" s="52"/>
      <c r="E169" s="29"/>
      <c r="F169" s="30"/>
      <c r="G169" s="35"/>
      <c r="H169" s="147"/>
      <c r="I169" s="147"/>
      <c r="J169" s="29"/>
      <c r="K169" s="29"/>
      <c r="L169" s="29"/>
      <c r="M169" s="29"/>
      <c r="N169" s="29"/>
      <c r="O169" s="29"/>
      <c r="P169" s="29"/>
      <c r="Q169" s="29"/>
      <c r="R169" s="29"/>
    </row>
    <row r="170" spans="1:18" ht="15.75" customHeight="1">
      <c r="A170" s="43"/>
      <c r="B170" s="28"/>
      <c r="C170" s="52"/>
      <c r="D170" s="52"/>
      <c r="E170" s="29"/>
      <c r="F170" s="30"/>
      <c r="G170" s="35"/>
      <c r="H170" s="147"/>
      <c r="I170" s="147"/>
      <c r="J170" s="29"/>
      <c r="K170" s="29"/>
      <c r="L170" s="29"/>
      <c r="M170" s="29"/>
      <c r="N170" s="29"/>
      <c r="O170" s="29"/>
      <c r="P170" s="29"/>
      <c r="Q170" s="29"/>
      <c r="R170" s="29"/>
    </row>
    <row r="171" spans="1:18" ht="15.75" customHeight="1">
      <c r="A171" s="43"/>
      <c r="B171" s="28"/>
      <c r="C171" s="52"/>
      <c r="D171" s="52"/>
      <c r="E171" s="29"/>
      <c r="F171" s="30"/>
      <c r="G171" s="35"/>
      <c r="H171" s="147"/>
      <c r="I171" s="147"/>
      <c r="J171" s="29"/>
      <c r="K171" s="29"/>
      <c r="L171" s="29"/>
      <c r="M171" s="29"/>
      <c r="N171" s="29"/>
      <c r="O171" s="29"/>
      <c r="P171" s="29"/>
      <c r="Q171" s="29"/>
      <c r="R171" s="29"/>
    </row>
    <row r="172" spans="1:18" ht="15.75" customHeight="1">
      <c r="A172" s="43"/>
      <c r="B172" s="28"/>
      <c r="C172" s="52"/>
      <c r="D172" s="52"/>
      <c r="E172" s="29"/>
      <c r="F172" s="30"/>
      <c r="G172" s="35"/>
      <c r="H172" s="147"/>
      <c r="I172" s="147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1:18" ht="15.75" customHeight="1">
      <c r="A173" s="43"/>
      <c r="B173" s="28"/>
      <c r="C173" s="52"/>
      <c r="D173" s="52"/>
      <c r="E173" s="29"/>
      <c r="F173" s="30"/>
      <c r="G173" s="35"/>
      <c r="H173" s="147"/>
      <c r="I173" s="147"/>
      <c r="J173" s="29"/>
      <c r="K173" s="29"/>
      <c r="L173" s="29"/>
      <c r="M173" s="29"/>
      <c r="N173" s="29"/>
      <c r="O173" s="29"/>
      <c r="P173" s="29"/>
      <c r="Q173" s="29"/>
      <c r="R173" s="29"/>
    </row>
    <row r="174" spans="1:18" ht="15.75" customHeight="1">
      <c r="A174" s="43"/>
      <c r="B174" s="28"/>
      <c r="C174" s="52"/>
      <c r="D174" s="52"/>
      <c r="E174" s="29"/>
      <c r="F174" s="30"/>
      <c r="G174" s="35"/>
      <c r="H174" s="147"/>
      <c r="I174" s="147"/>
      <c r="J174" s="29"/>
      <c r="K174" s="29"/>
      <c r="L174" s="29"/>
      <c r="M174" s="29"/>
      <c r="N174" s="29"/>
      <c r="O174" s="29"/>
      <c r="P174" s="29"/>
      <c r="Q174" s="29"/>
      <c r="R174" s="29"/>
    </row>
    <row r="175" spans="1:18" ht="15.75" customHeight="1">
      <c r="A175" s="43"/>
      <c r="B175" s="28"/>
      <c r="C175" s="52"/>
      <c r="D175" s="52"/>
      <c r="E175" s="29"/>
      <c r="F175" s="30"/>
      <c r="G175" s="35"/>
      <c r="H175" s="147"/>
      <c r="I175" s="147"/>
      <c r="J175" s="29"/>
      <c r="K175" s="29"/>
      <c r="L175" s="29"/>
      <c r="M175" s="29"/>
      <c r="N175" s="29"/>
      <c r="O175" s="29"/>
      <c r="P175" s="29"/>
      <c r="Q175" s="29"/>
      <c r="R175" s="29"/>
    </row>
    <row r="176" spans="1:18" ht="15.75" customHeight="1">
      <c r="A176" s="43"/>
      <c r="B176" s="28"/>
      <c r="C176" s="52"/>
      <c r="D176" s="52"/>
      <c r="E176" s="29"/>
      <c r="F176" s="30"/>
      <c r="G176" s="35"/>
      <c r="H176" s="147"/>
      <c r="I176" s="147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1:18" ht="15.75" customHeight="1">
      <c r="A177" s="43"/>
      <c r="B177" s="28"/>
      <c r="C177" s="52"/>
      <c r="D177" s="52"/>
      <c r="E177" s="29"/>
      <c r="F177" s="30"/>
      <c r="G177" s="35"/>
      <c r="H177" s="147"/>
      <c r="I177" s="147"/>
      <c r="J177" s="29"/>
      <c r="K177" s="29"/>
      <c r="L177" s="29"/>
      <c r="M177" s="29"/>
      <c r="N177" s="29"/>
      <c r="O177" s="29"/>
      <c r="P177" s="29"/>
      <c r="Q177" s="29"/>
      <c r="R177" s="29"/>
    </row>
    <row r="178" spans="1:18" ht="15.75" customHeight="1">
      <c r="A178" s="43"/>
      <c r="B178" s="28"/>
      <c r="C178" s="52"/>
      <c r="D178" s="52"/>
      <c r="E178" s="29"/>
      <c r="F178" s="30"/>
      <c r="G178" s="35"/>
      <c r="H178" s="147"/>
      <c r="I178" s="147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1:18" ht="15.75" customHeight="1">
      <c r="A179" s="43"/>
      <c r="B179" s="28"/>
      <c r="C179" s="52"/>
      <c r="D179" s="52"/>
      <c r="E179" s="29"/>
      <c r="F179" s="30"/>
      <c r="G179" s="35"/>
      <c r="H179" s="147"/>
      <c r="I179" s="147"/>
      <c r="J179" s="29"/>
      <c r="K179" s="29"/>
      <c r="L179" s="29"/>
      <c r="M179" s="29"/>
      <c r="N179" s="29"/>
      <c r="O179" s="29"/>
      <c r="P179" s="29"/>
      <c r="Q179" s="29"/>
      <c r="R179" s="29"/>
    </row>
    <row r="180" spans="1:18" ht="15.75" customHeight="1">
      <c r="A180" s="43"/>
      <c r="B180" s="28"/>
      <c r="C180" s="52"/>
      <c r="D180" s="52"/>
      <c r="E180" s="29"/>
      <c r="F180" s="30"/>
      <c r="G180" s="35"/>
      <c r="H180" s="147"/>
      <c r="I180" s="147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1:18" ht="15.75" customHeight="1">
      <c r="A181" s="43"/>
      <c r="B181" s="28"/>
      <c r="C181" s="52"/>
      <c r="D181" s="52"/>
      <c r="E181" s="29"/>
      <c r="F181" s="30"/>
      <c r="G181" s="35"/>
      <c r="H181" s="147"/>
      <c r="I181" s="147"/>
      <c r="J181" s="29"/>
      <c r="K181" s="29"/>
      <c r="L181" s="29"/>
      <c r="M181" s="29"/>
      <c r="N181" s="29"/>
      <c r="O181" s="29"/>
      <c r="P181" s="29"/>
      <c r="Q181" s="29"/>
      <c r="R181" s="29"/>
    </row>
    <row r="182" spans="1:18" ht="15.75" customHeight="1">
      <c r="A182" s="43"/>
      <c r="B182" s="28"/>
      <c r="C182" s="52"/>
      <c r="D182" s="52"/>
      <c r="E182" s="29"/>
      <c r="F182" s="30"/>
      <c r="G182" s="35"/>
      <c r="H182" s="147"/>
      <c r="I182" s="147"/>
      <c r="J182" s="29"/>
      <c r="K182" s="29"/>
      <c r="L182" s="29"/>
      <c r="M182" s="29"/>
      <c r="N182" s="29"/>
      <c r="O182" s="29"/>
      <c r="P182" s="29"/>
      <c r="Q182" s="29"/>
      <c r="R182" s="29"/>
    </row>
    <row r="183" spans="1:18" ht="15.75" customHeight="1">
      <c r="A183" s="43"/>
      <c r="B183" s="28"/>
      <c r="C183" s="52"/>
      <c r="D183" s="52"/>
      <c r="E183" s="29"/>
      <c r="F183" s="30"/>
      <c r="G183" s="35"/>
      <c r="H183" s="147"/>
      <c r="I183" s="147"/>
      <c r="J183" s="29"/>
      <c r="K183" s="29"/>
      <c r="L183" s="29"/>
      <c r="M183" s="29"/>
      <c r="N183" s="29"/>
      <c r="O183" s="29"/>
      <c r="P183" s="29"/>
      <c r="Q183" s="29"/>
      <c r="R183" s="29"/>
    </row>
    <row r="184" spans="1:18" ht="15.75" customHeight="1">
      <c r="A184" s="43"/>
      <c r="B184" s="28"/>
      <c r="C184" s="52"/>
      <c r="D184" s="52"/>
      <c r="E184" s="29"/>
      <c r="F184" s="30"/>
      <c r="G184" s="35"/>
      <c r="H184" s="147"/>
      <c r="I184" s="147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1:18" ht="15.75" customHeight="1">
      <c r="A185" s="43"/>
      <c r="B185" s="28"/>
      <c r="C185" s="52"/>
      <c r="D185" s="52"/>
      <c r="E185" s="29"/>
      <c r="F185" s="30"/>
      <c r="G185" s="35"/>
      <c r="H185" s="147"/>
      <c r="I185" s="147"/>
      <c r="J185" s="29"/>
      <c r="K185" s="29"/>
      <c r="L185" s="29"/>
      <c r="M185" s="29"/>
      <c r="N185" s="29"/>
      <c r="O185" s="29"/>
      <c r="P185" s="29"/>
      <c r="Q185" s="29"/>
      <c r="R185" s="29"/>
    </row>
    <row r="186" spans="1:18" ht="15.75" customHeight="1">
      <c r="A186" s="43"/>
      <c r="B186" s="28"/>
      <c r="C186" s="52"/>
      <c r="D186" s="52"/>
      <c r="E186" s="29"/>
      <c r="F186" s="30"/>
      <c r="G186" s="35"/>
      <c r="H186" s="147"/>
      <c r="I186" s="147"/>
      <c r="J186" s="29"/>
      <c r="K186" s="29"/>
      <c r="L186" s="29"/>
      <c r="M186" s="29"/>
      <c r="N186" s="29"/>
      <c r="O186" s="29"/>
      <c r="P186" s="29"/>
      <c r="Q186" s="29"/>
      <c r="R186" s="29"/>
    </row>
    <row r="187" spans="1:18" ht="15.75" customHeight="1">
      <c r="A187" s="43"/>
      <c r="B187" s="28"/>
      <c r="C187" s="52"/>
      <c r="D187" s="52"/>
      <c r="E187" s="29"/>
      <c r="F187" s="30"/>
      <c r="G187" s="35"/>
      <c r="H187" s="147"/>
      <c r="I187" s="147"/>
      <c r="J187" s="29"/>
      <c r="K187" s="29"/>
      <c r="L187" s="29"/>
      <c r="M187" s="29"/>
      <c r="N187" s="29"/>
      <c r="O187" s="29"/>
      <c r="P187" s="29"/>
      <c r="Q187" s="29"/>
      <c r="R187" s="29"/>
    </row>
    <row r="188" spans="1:18" ht="15.75" customHeight="1">
      <c r="A188" s="43"/>
      <c r="B188" s="28"/>
      <c r="C188" s="52"/>
      <c r="D188" s="52"/>
      <c r="E188" s="29"/>
      <c r="F188" s="30"/>
      <c r="G188" s="35"/>
      <c r="H188" s="147"/>
      <c r="I188" s="147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1:18" ht="15.75" customHeight="1">
      <c r="A189" s="43"/>
      <c r="B189" s="28"/>
      <c r="C189" s="52"/>
      <c r="D189" s="52"/>
      <c r="E189" s="29"/>
      <c r="F189" s="30"/>
      <c r="G189" s="35"/>
      <c r="H189" s="147"/>
      <c r="I189" s="147"/>
      <c r="J189" s="29"/>
      <c r="K189" s="29"/>
      <c r="L189" s="29"/>
      <c r="M189" s="29"/>
      <c r="N189" s="29"/>
      <c r="O189" s="29"/>
      <c r="P189" s="29"/>
      <c r="Q189" s="29"/>
      <c r="R189" s="29"/>
    </row>
    <row r="190" spans="1:18" ht="15.75" customHeight="1">
      <c r="A190" s="43"/>
      <c r="B190" s="28"/>
      <c r="C190" s="52"/>
      <c r="D190" s="52"/>
      <c r="E190" s="29"/>
      <c r="F190" s="30"/>
      <c r="G190" s="35"/>
      <c r="H190" s="147"/>
      <c r="I190" s="147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 ht="15.75" customHeight="1">
      <c r="A191" s="43"/>
      <c r="B191" s="28"/>
      <c r="C191" s="52"/>
      <c r="D191" s="52"/>
      <c r="E191" s="29"/>
      <c r="F191" s="30"/>
      <c r="G191" s="35"/>
      <c r="H191" s="147"/>
      <c r="I191" s="147"/>
      <c r="J191" s="29"/>
      <c r="K191" s="29"/>
      <c r="L191" s="29"/>
      <c r="M191" s="29"/>
      <c r="N191" s="29"/>
      <c r="O191" s="29"/>
      <c r="P191" s="29"/>
      <c r="Q191" s="29"/>
      <c r="R191" s="29"/>
    </row>
    <row r="192" spans="1:18" ht="15.75" customHeight="1">
      <c r="A192" s="43"/>
      <c r="B192" s="28"/>
      <c r="C192" s="52"/>
      <c r="D192" s="52"/>
      <c r="E192" s="29"/>
      <c r="F192" s="30"/>
      <c r="G192" s="35"/>
      <c r="H192" s="147"/>
      <c r="I192" s="147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1:18" ht="15.75" customHeight="1">
      <c r="A193" s="43"/>
      <c r="B193" s="28"/>
      <c r="C193" s="52"/>
      <c r="D193" s="52"/>
      <c r="E193" s="29"/>
      <c r="F193" s="30"/>
      <c r="G193" s="35"/>
      <c r="H193" s="147"/>
      <c r="I193" s="147"/>
      <c r="J193" s="29"/>
      <c r="K193" s="29"/>
      <c r="L193" s="29"/>
      <c r="M193" s="29"/>
      <c r="N193" s="29"/>
      <c r="O193" s="29"/>
      <c r="P193" s="29"/>
      <c r="Q193" s="29"/>
      <c r="R193" s="29"/>
    </row>
    <row r="194" spans="1:18" ht="15.75" customHeight="1">
      <c r="A194" s="43"/>
      <c r="B194" s="28"/>
      <c r="C194" s="52"/>
      <c r="D194" s="52"/>
      <c r="E194" s="29"/>
      <c r="F194" s="30"/>
      <c r="G194" s="35"/>
      <c r="H194" s="147"/>
      <c r="I194" s="147"/>
      <c r="J194" s="29"/>
      <c r="K194" s="29"/>
      <c r="L194" s="29"/>
      <c r="M194" s="29"/>
      <c r="N194" s="29"/>
      <c r="O194" s="29"/>
      <c r="P194" s="29"/>
      <c r="Q194" s="29"/>
      <c r="R194" s="29"/>
    </row>
    <row r="195" spans="1:18" ht="15.75" customHeight="1">
      <c r="A195" s="43"/>
      <c r="B195" s="28"/>
      <c r="C195" s="52"/>
      <c r="D195" s="52"/>
      <c r="E195" s="29"/>
      <c r="F195" s="30"/>
      <c r="G195" s="35"/>
      <c r="H195" s="147"/>
      <c r="I195" s="147"/>
      <c r="J195" s="29"/>
      <c r="K195" s="29"/>
      <c r="L195" s="29"/>
      <c r="M195" s="29"/>
      <c r="N195" s="29"/>
      <c r="O195" s="29"/>
      <c r="P195" s="29"/>
      <c r="Q195" s="29"/>
      <c r="R195" s="29"/>
    </row>
    <row r="196" spans="1:18" ht="15.75" customHeight="1">
      <c r="A196" s="43"/>
      <c r="B196" s="28"/>
      <c r="C196" s="52"/>
      <c r="D196" s="52"/>
      <c r="E196" s="29"/>
      <c r="F196" s="30"/>
      <c r="G196" s="35"/>
      <c r="H196" s="147"/>
      <c r="I196" s="147"/>
      <c r="J196" s="29"/>
      <c r="K196" s="29"/>
      <c r="L196" s="29"/>
      <c r="M196" s="29"/>
      <c r="N196" s="29"/>
      <c r="O196" s="29"/>
      <c r="P196" s="29"/>
      <c r="Q196" s="29"/>
      <c r="R196" s="29"/>
    </row>
    <row r="197" spans="1:18" ht="15.75" customHeight="1">
      <c r="A197" s="43"/>
      <c r="B197" s="28"/>
      <c r="C197" s="52"/>
      <c r="D197" s="52"/>
      <c r="E197" s="29"/>
      <c r="F197" s="30"/>
      <c r="G197" s="35"/>
      <c r="H197" s="147"/>
      <c r="I197" s="147"/>
      <c r="J197" s="29"/>
      <c r="K197" s="29"/>
      <c r="L197" s="29"/>
      <c r="M197" s="29"/>
      <c r="N197" s="29"/>
      <c r="O197" s="29"/>
      <c r="P197" s="29"/>
      <c r="Q197" s="29"/>
      <c r="R197" s="29"/>
    </row>
    <row r="198" spans="1:18" ht="15.75" customHeight="1">
      <c r="A198" s="43"/>
      <c r="B198" s="28"/>
      <c r="C198" s="52"/>
      <c r="D198" s="52"/>
      <c r="E198" s="29"/>
      <c r="F198" s="30"/>
      <c r="G198" s="35"/>
      <c r="H198" s="147"/>
      <c r="I198" s="147"/>
      <c r="J198" s="29"/>
      <c r="K198" s="29"/>
      <c r="L198" s="29"/>
      <c r="M198" s="29"/>
      <c r="N198" s="29"/>
      <c r="O198" s="29"/>
      <c r="P198" s="29"/>
      <c r="Q198" s="29"/>
      <c r="R198" s="29"/>
    </row>
    <row r="199" spans="1:18" ht="15.75" customHeight="1">
      <c r="A199" s="43"/>
      <c r="B199" s="28"/>
      <c r="C199" s="52"/>
      <c r="D199" s="52"/>
      <c r="E199" s="29"/>
      <c r="F199" s="30"/>
      <c r="G199" s="35"/>
      <c r="H199" s="147"/>
      <c r="I199" s="147"/>
      <c r="J199" s="29"/>
      <c r="K199" s="29"/>
      <c r="L199" s="29"/>
      <c r="M199" s="29"/>
      <c r="N199" s="29"/>
      <c r="O199" s="29"/>
      <c r="P199" s="29"/>
      <c r="Q199" s="29"/>
      <c r="R199" s="29"/>
    </row>
    <row r="200" spans="1:18" ht="15.75" customHeight="1">
      <c r="A200" s="43"/>
      <c r="B200" s="28"/>
      <c r="C200" s="52"/>
      <c r="D200" s="52"/>
      <c r="E200" s="29"/>
      <c r="F200" s="30"/>
      <c r="G200" s="35"/>
      <c r="H200" s="147"/>
      <c r="I200" s="147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1:18" ht="15.75" customHeight="1">
      <c r="A201" s="43"/>
      <c r="B201" s="28"/>
      <c r="C201" s="52"/>
      <c r="D201" s="52"/>
      <c r="E201" s="29"/>
      <c r="F201" s="30"/>
      <c r="G201" s="35"/>
      <c r="H201" s="147"/>
      <c r="I201" s="147"/>
      <c r="J201" s="29"/>
      <c r="K201" s="29"/>
      <c r="L201" s="29"/>
      <c r="M201" s="29"/>
      <c r="N201" s="29"/>
      <c r="O201" s="29"/>
      <c r="P201" s="29"/>
      <c r="Q201" s="29"/>
      <c r="R201" s="29"/>
    </row>
    <row r="202" spans="1:18" ht="15.75" customHeight="1">
      <c r="A202" s="43"/>
      <c r="B202" s="28"/>
      <c r="C202" s="52"/>
      <c r="D202" s="52"/>
      <c r="E202" s="29"/>
      <c r="F202" s="30"/>
      <c r="G202" s="35"/>
      <c r="H202" s="147"/>
      <c r="I202" s="147"/>
      <c r="J202" s="29"/>
      <c r="K202" s="29"/>
      <c r="L202" s="29"/>
      <c r="M202" s="29"/>
      <c r="N202" s="29"/>
      <c r="O202" s="29"/>
      <c r="P202" s="29"/>
      <c r="Q202" s="29"/>
      <c r="R202" s="29"/>
    </row>
    <row r="203" spans="1:18" ht="15.75" customHeight="1">
      <c r="A203" s="43"/>
      <c r="B203" s="28"/>
      <c r="C203" s="52"/>
      <c r="D203" s="52"/>
      <c r="E203" s="29"/>
      <c r="F203" s="30"/>
      <c r="G203" s="35"/>
      <c r="H203" s="147"/>
      <c r="I203" s="147"/>
      <c r="J203" s="29"/>
      <c r="K203" s="29"/>
      <c r="L203" s="29"/>
      <c r="M203" s="29"/>
      <c r="N203" s="29"/>
      <c r="O203" s="29"/>
      <c r="P203" s="29"/>
      <c r="Q203" s="29"/>
      <c r="R203" s="29"/>
    </row>
    <row r="204" spans="1:18" ht="15.75" customHeight="1">
      <c r="A204" s="43"/>
      <c r="B204" s="28"/>
      <c r="C204" s="52"/>
      <c r="D204" s="52"/>
      <c r="E204" s="29"/>
      <c r="F204" s="30"/>
      <c r="G204" s="35"/>
      <c r="H204" s="147"/>
      <c r="I204" s="147"/>
      <c r="J204" s="29"/>
      <c r="K204" s="29"/>
      <c r="L204" s="29"/>
      <c r="M204" s="29"/>
      <c r="N204" s="29"/>
      <c r="O204" s="29"/>
      <c r="P204" s="29"/>
      <c r="Q204" s="29"/>
      <c r="R204" s="29"/>
    </row>
    <row r="205" spans="1:18" ht="15.75" customHeight="1">
      <c r="A205" s="43"/>
      <c r="B205" s="28"/>
      <c r="C205" s="52"/>
      <c r="D205" s="52"/>
      <c r="E205" s="29"/>
      <c r="F205" s="30"/>
      <c r="G205" s="35"/>
      <c r="H205" s="147"/>
      <c r="I205" s="147"/>
      <c r="J205" s="29"/>
      <c r="K205" s="29"/>
      <c r="L205" s="29"/>
      <c r="M205" s="29"/>
      <c r="N205" s="29"/>
      <c r="O205" s="29"/>
      <c r="P205" s="29"/>
      <c r="Q205" s="29"/>
      <c r="R205" s="29"/>
    </row>
    <row r="206" spans="1:18" ht="15.75" customHeight="1">
      <c r="A206" s="43"/>
      <c r="B206" s="28"/>
      <c r="C206" s="52"/>
      <c r="D206" s="52"/>
      <c r="E206" s="29"/>
      <c r="F206" s="30"/>
      <c r="G206" s="35"/>
      <c r="H206" s="147"/>
      <c r="I206" s="147"/>
      <c r="J206" s="29"/>
      <c r="K206" s="29"/>
      <c r="L206" s="29"/>
      <c r="M206" s="29"/>
      <c r="N206" s="29"/>
      <c r="O206" s="29"/>
      <c r="P206" s="29"/>
      <c r="Q206" s="29"/>
      <c r="R206" s="29"/>
    </row>
    <row r="207" spans="1:18" ht="15.75" customHeight="1">
      <c r="A207" s="43"/>
      <c r="B207" s="28"/>
      <c r="C207" s="52"/>
      <c r="D207" s="52"/>
      <c r="E207" s="29"/>
      <c r="F207" s="30"/>
      <c r="G207" s="35"/>
      <c r="H207" s="147"/>
      <c r="I207" s="147"/>
      <c r="J207" s="29"/>
      <c r="K207" s="29"/>
      <c r="L207" s="29"/>
      <c r="M207" s="29"/>
      <c r="N207" s="29"/>
      <c r="O207" s="29"/>
      <c r="P207" s="29"/>
      <c r="Q207" s="29"/>
      <c r="R207" s="29"/>
    </row>
    <row r="208" spans="1:18" ht="15.75" customHeight="1">
      <c r="A208" s="43"/>
      <c r="B208" s="28"/>
      <c r="C208" s="52"/>
      <c r="D208" s="52"/>
      <c r="E208" s="29"/>
      <c r="F208" s="30"/>
      <c r="G208" s="35"/>
      <c r="H208" s="147"/>
      <c r="I208" s="147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1:18" ht="15.75" customHeight="1">
      <c r="A209" s="43"/>
      <c r="B209" s="28"/>
      <c r="C209" s="52"/>
      <c r="D209" s="52"/>
      <c r="E209" s="29"/>
      <c r="F209" s="30"/>
      <c r="G209" s="35"/>
      <c r="H209" s="147"/>
      <c r="I209" s="147"/>
      <c r="J209" s="29"/>
      <c r="K209" s="29"/>
      <c r="L209" s="29"/>
      <c r="M209" s="29"/>
      <c r="N209" s="29"/>
      <c r="O209" s="29"/>
      <c r="P209" s="29"/>
      <c r="Q209" s="29"/>
      <c r="R209" s="29"/>
    </row>
    <row r="210" spans="1:18" ht="15.75" customHeight="1">
      <c r="A210" s="43"/>
      <c r="B210" s="28"/>
      <c r="C210" s="52"/>
      <c r="D210" s="52"/>
      <c r="E210" s="29"/>
      <c r="F210" s="30"/>
      <c r="G210" s="35"/>
      <c r="H210" s="147"/>
      <c r="I210" s="147"/>
      <c r="J210" s="29"/>
      <c r="K210" s="29"/>
      <c r="L210" s="29"/>
      <c r="M210" s="29"/>
      <c r="N210" s="29"/>
      <c r="O210" s="29"/>
      <c r="P210" s="29"/>
      <c r="Q210" s="29"/>
      <c r="R210" s="29"/>
    </row>
    <row r="211" spans="1:18" ht="15.75" customHeight="1">
      <c r="A211" s="43"/>
      <c r="B211" s="28"/>
      <c r="C211" s="52"/>
      <c r="D211" s="52"/>
      <c r="E211" s="29"/>
      <c r="F211" s="30"/>
      <c r="G211" s="35"/>
      <c r="H211" s="147"/>
      <c r="I211" s="147"/>
      <c r="J211" s="29"/>
      <c r="K211" s="29"/>
      <c r="L211" s="29"/>
      <c r="M211" s="29"/>
      <c r="N211" s="29"/>
      <c r="O211" s="29"/>
      <c r="P211" s="29"/>
      <c r="Q211" s="29"/>
      <c r="R211" s="29"/>
    </row>
    <row r="212" spans="1:18" ht="15.75" customHeight="1">
      <c r="A212" s="43"/>
      <c r="B212" s="28"/>
      <c r="C212" s="52"/>
      <c r="D212" s="52"/>
      <c r="E212" s="29"/>
      <c r="F212" s="30"/>
      <c r="G212" s="35"/>
      <c r="H212" s="147"/>
      <c r="I212" s="147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1:18" ht="15.75" customHeight="1">
      <c r="A213" s="43"/>
      <c r="B213" s="28"/>
      <c r="C213" s="52"/>
      <c r="D213" s="52"/>
      <c r="E213" s="29"/>
      <c r="F213" s="30"/>
      <c r="G213" s="35"/>
      <c r="H213" s="147"/>
      <c r="I213" s="147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8" ht="15.75" customHeight="1">
      <c r="A214" s="43"/>
      <c r="B214" s="28"/>
      <c r="C214" s="52"/>
      <c r="D214" s="52"/>
      <c r="E214" s="29"/>
      <c r="F214" s="30"/>
      <c r="G214" s="35"/>
      <c r="H214" s="147"/>
      <c r="I214" s="147"/>
      <c r="J214" s="29"/>
      <c r="K214" s="29"/>
      <c r="L214" s="29"/>
      <c r="M214" s="29"/>
      <c r="N214" s="29"/>
      <c r="O214" s="29"/>
      <c r="P214" s="29"/>
      <c r="Q214" s="29"/>
      <c r="R214" s="29"/>
    </row>
    <row r="215" spans="1:18" ht="15.75" customHeight="1">
      <c r="A215" s="43"/>
      <c r="B215" s="28"/>
      <c r="C215" s="52"/>
      <c r="D215" s="52"/>
      <c r="E215" s="29"/>
      <c r="F215" s="30"/>
      <c r="G215" s="35"/>
      <c r="H215" s="147"/>
      <c r="I215" s="147"/>
      <c r="J215" s="29"/>
      <c r="K215" s="29"/>
      <c r="L215" s="29"/>
      <c r="M215" s="29"/>
      <c r="N215" s="29"/>
      <c r="O215" s="29"/>
      <c r="P215" s="29"/>
      <c r="Q215" s="29"/>
      <c r="R215" s="29"/>
    </row>
    <row r="216" spans="1:18" ht="15.75" customHeight="1">
      <c r="A216" s="43"/>
      <c r="B216" s="28"/>
      <c r="C216" s="52"/>
      <c r="D216" s="52"/>
      <c r="E216" s="29"/>
      <c r="F216" s="30"/>
      <c r="G216" s="35"/>
      <c r="H216" s="147"/>
      <c r="I216" s="147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1:18" ht="15.75" customHeight="1">
      <c r="A217" s="43"/>
      <c r="B217" s="28"/>
      <c r="C217" s="52"/>
      <c r="D217" s="52"/>
      <c r="E217" s="29"/>
      <c r="F217" s="30"/>
      <c r="G217" s="35"/>
      <c r="H217" s="147"/>
      <c r="I217" s="147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 ht="15.75" customHeight="1">
      <c r="A218" s="43"/>
      <c r="B218" s="28"/>
      <c r="C218" s="52"/>
      <c r="D218" s="52"/>
      <c r="E218" s="29"/>
      <c r="F218" s="30"/>
      <c r="G218" s="35"/>
      <c r="H218" s="147"/>
      <c r="I218" s="147"/>
      <c r="J218" s="29"/>
      <c r="K218" s="29"/>
      <c r="L218" s="29"/>
      <c r="M218" s="29"/>
      <c r="N218" s="29"/>
      <c r="O218" s="29"/>
      <c r="P218" s="29"/>
      <c r="Q218" s="29"/>
      <c r="R218" s="29"/>
    </row>
    <row r="219" spans="1:18" ht="15.75" customHeight="1">
      <c r="A219" s="43"/>
      <c r="B219" s="28"/>
      <c r="C219" s="52"/>
      <c r="D219" s="52"/>
      <c r="E219" s="29"/>
      <c r="F219" s="30"/>
      <c r="G219" s="35"/>
      <c r="H219" s="147"/>
      <c r="I219" s="147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 ht="15.75" customHeight="1">
      <c r="A220" s="43"/>
      <c r="B220" s="28"/>
      <c r="C220" s="52"/>
      <c r="D220" s="52"/>
      <c r="E220" s="29"/>
      <c r="F220" s="30"/>
      <c r="G220" s="35"/>
      <c r="H220" s="147"/>
      <c r="I220" s="147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1:18" ht="15.75" customHeight="1">
      <c r="A221" s="43"/>
      <c r="B221" s="28"/>
      <c r="C221" s="52"/>
      <c r="D221" s="52"/>
      <c r="E221" s="29"/>
      <c r="F221" s="30"/>
      <c r="G221" s="35"/>
      <c r="H221" s="147"/>
      <c r="I221" s="147"/>
      <c r="J221" s="29"/>
      <c r="K221" s="29"/>
      <c r="L221" s="29"/>
      <c r="M221" s="29"/>
      <c r="N221" s="29"/>
      <c r="O221" s="29"/>
      <c r="P221" s="29"/>
      <c r="Q221" s="29"/>
      <c r="R221" s="29"/>
    </row>
    <row r="222" spans="1:18" ht="15.75" customHeight="1">
      <c r="A222" s="43"/>
      <c r="B222" s="28"/>
      <c r="C222" s="52"/>
      <c r="D222" s="52"/>
      <c r="E222" s="29"/>
      <c r="F222" s="30"/>
      <c r="G222" s="35"/>
      <c r="H222" s="147"/>
      <c r="I222" s="147"/>
      <c r="J222" s="29"/>
      <c r="K222" s="29"/>
      <c r="L222" s="29"/>
      <c r="M222" s="29"/>
      <c r="N222" s="29"/>
      <c r="O222" s="29"/>
      <c r="P222" s="29"/>
      <c r="Q222" s="29"/>
      <c r="R222" s="29"/>
    </row>
    <row r="223" spans="1:18" ht="15.75" customHeight="1">
      <c r="A223" s="43"/>
      <c r="B223" s="28"/>
      <c r="C223" s="52"/>
      <c r="D223" s="52"/>
      <c r="E223" s="29"/>
      <c r="F223" s="30"/>
      <c r="G223" s="35"/>
      <c r="H223" s="147"/>
      <c r="I223" s="147"/>
      <c r="J223" s="29"/>
      <c r="K223" s="29"/>
      <c r="L223" s="29"/>
      <c r="M223" s="29"/>
      <c r="N223" s="29"/>
      <c r="O223" s="29"/>
      <c r="P223" s="29"/>
      <c r="Q223" s="29"/>
      <c r="R223" s="29"/>
    </row>
    <row r="224" spans="1:18" ht="15.75" customHeight="1">
      <c r="A224" s="43"/>
      <c r="B224" s="28"/>
      <c r="C224" s="52"/>
      <c r="D224" s="52"/>
      <c r="E224" s="29"/>
      <c r="F224" s="30"/>
      <c r="G224" s="35"/>
      <c r="H224" s="147"/>
      <c r="I224" s="147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1:18" ht="15.75" customHeight="1">
      <c r="A225" s="43"/>
      <c r="B225" s="28"/>
      <c r="C225" s="52"/>
      <c r="D225" s="52"/>
      <c r="E225" s="29"/>
      <c r="F225" s="30"/>
      <c r="G225" s="35"/>
      <c r="H225" s="147"/>
      <c r="I225" s="147"/>
      <c r="J225" s="29"/>
      <c r="K225" s="29"/>
      <c r="L225" s="29"/>
      <c r="M225" s="29"/>
      <c r="N225" s="29"/>
      <c r="O225" s="29"/>
      <c r="P225" s="29"/>
      <c r="Q225" s="29"/>
      <c r="R225" s="29"/>
    </row>
    <row r="226" spans="1:18" ht="15.75" customHeight="1">
      <c r="A226" s="43"/>
      <c r="B226" s="28"/>
      <c r="C226" s="52"/>
      <c r="D226" s="52"/>
      <c r="E226" s="29"/>
      <c r="F226" s="30"/>
      <c r="G226" s="35"/>
      <c r="H226" s="147"/>
      <c r="I226" s="147"/>
      <c r="J226" s="29"/>
      <c r="K226" s="29"/>
      <c r="L226" s="29"/>
      <c r="M226" s="29"/>
      <c r="N226" s="29"/>
      <c r="O226" s="29"/>
      <c r="P226" s="29"/>
      <c r="Q226" s="29"/>
      <c r="R226" s="29"/>
    </row>
    <row r="227" spans="1:18" ht="15.75" customHeight="1">
      <c r="A227" s="43"/>
      <c r="B227" s="28"/>
      <c r="C227" s="52"/>
      <c r="D227" s="52"/>
      <c r="E227" s="29"/>
      <c r="F227" s="30"/>
      <c r="G227" s="35"/>
      <c r="H227" s="147"/>
      <c r="I227" s="147"/>
      <c r="J227" s="29"/>
      <c r="K227" s="29"/>
      <c r="L227" s="29"/>
      <c r="M227" s="29"/>
      <c r="N227" s="29"/>
      <c r="O227" s="29"/>
      <c r="P227" s="29"/>
      <c r="Q227" s="29"/>
      <c r="R227" s="29"/>
    </row>
    <row r="228" spans="1:18" ht="15.75" customHeight="1">
      <c r="A228" s="43"/>
      <c r="B228" s="28"/>
      <c r="C228" s="52"/>
      <c r="D228" s="52"/>
      <c r="E228" s="29"/>
      <c r="F228" s="30"/>
      <c r="G228" s="35"/>
      <c r="H228" s="147"/>
      <c r="I228" s="147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1:18" ht="15.75" customHeight="1">
      <c r="A229" s="43"/>
      <c r="B229" s="28"/>
      <c r="C229" s="52"/>
      <c r="D229" s="52"/>
      <c r="E229" s="29"/>
      <c r="F229" s="30"/>
      <c r="G229" s="35"/>
      <c r="H229" s="147"/>
      <c r="I229" s="147"/>
      <c r="J229" s="29"/>
      <c r="K229" s="29"/>
      <c r="L229" s="29"/>
      <c r="M229" s="29"/>
      <c r="N229" s="29"/>
      <c r="O229" s="29"/>
      <c r="P229" s="29"/>
      <c r="Q229" s="29"/>
      <c r="R229" s="29"/>
    </row>
    <row r="230" spans="1:18" ht="15.75" customHeight="1">
      <c r="A230" s="43"/>
      <c r="B230" s="28"/>
      <c r="C230" s="52"/>
      <c r="D230" s="52"/>
      <c r="E230" s="29"/>
      <c r="F230" s="30"/>
      <c r="G230" s="35"/>
      <c r="H230" s="147"/>
      <c r="I230" s="147"/>
      <c r="J230" s="29"/>
      <c r="K230" s="29"/>
      <c r="L230" s="29"/>
      <c r="M230" s="29"/>
      <c r="N230" s="29"/>
      <c r="O230" s="29"/>
      <c r="P230" s="29"/>
      <c r="Q230" s="29"/>
      <c r="R230" s="29"/>
    </row>
    <row r="231" spans="1:18" ht="15.75" customHeight="1">
      <c r="A231" s="43"/>
      <c r="B231" s="28"/>
      <c r="C231" s="52"/>
      <c r="D231" s="52"/>
      <c r="E231" s="29"/>
      <c r="F231" s="30"/>
      <c r="G231" s="35"/>
      <c r="H231" s="147"/>
      <c r="I231" s="147"/>
      <c r="J231" s="29"/>
      <c r="K231" s="29"/>
      <c r="L231" s="29"/>
      <c r="M231" s="29"/>
      <c r="N231" s="29"/>
      <c r="O231" s="29"/>
      <c r="P231" s="29"/>
      <c r="Q231" s="29"/>
      <c r="R231" s="29"/>
    </row>
    <row r="232" spans="1:18" ht="15.75" customHeight="1">
      <c r="A232" s="43"/>
      <c r="B232" s="28"/>
      <c r="C232" s="52"/>
      <c r="D232" s="52"/>
      <c r="E232" s="29"/>
      <c r="F232" s="30"/>
      <c r="G232" s="35"/>
      <c r="H232" s="147"/>
      <c r="I232" s="147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1:18" ht="15.75" customHeight="1">
      <c r="A233" s="43"/>
      <c r="B233" s="28"/>
      <c r="C233" s="52"/>
      <c r="D233" s="52"/>
      <c r="E233" s="29"/>
      <c r="F233" s="30"/>
      <c r="G233" s="35"/>
      <c r="H233" s="147"/>
      <c r="I233" s="147"/>
      <c r="J233" s="29"/>
      <c r="K233" s="29"/>
      <c r="L233" s="29"/>
      <c r="M233" s="29"/>
      <c r="N233" s="29"/>
      <c r="O233" s="29"/>
      <c r="P233" s="29"/>
      <c r="Q233" s="29"/>
      <c r="R233" s="29"/>
    </row>
    <row r="234" spans="1:18" ht="15.75" customHeight="1">
      <c r="A234" s="43"/>
      <c r="B234" s="28"/>
      <c r="C234" s="52"/>
      <c r="D234" s="52"/>
      <c r="E234" s="29"/>
      <c r="F234" s="30"/>
      <c r="G234" s="35"/>
      <c r="H234" s="147"/>
      <c r="I234" s="147"/>
      <c r="J234" s="29"/>
      <c r="K234" s="29"/>
      <c r="L234" s="29"/>
      <c r="M234" s="29"/>
      <c r="N234" s="29"/>
      <c r="O234" s="29"/>
      <c r="P234" s="29"/>
      <c r="Q234" s="29"/>
      <c r="R234" s="29"/>
    </row>
    <row r="235" spans="1:18" ht="15.75" customHeight="1">
      <c r="A235" s="43"/>
      <c r="B235" s="28"/>
      <c r="C235" s="52"/>
      <c r="D235" s="52"/>
      <c r="E235" s="29"/>
      <c r="F235" s="30"/>
      <c r="G235" s="35"/>
      <c r="H235" s="147"/>
      <c r="I235" s="147"/>
      <c r="J235" s="29"/>
      <c r="K235" s="29"/>
      <c r="L235" s="29"/>
      <c r="M235" s="29"/>
      <c r="N235" s="29"/>
      <c r="O235" s="29"/>
      <c r="P235" s="29"/>
      <c r="Q235" s="29"/>
      <c r="R235" s="29"/>
    </row>
    <row r="236" spans="1:18" ht="15.75" customHeight="1">
      <c r="A236" s="43"/>
      <c r="B236" s="28"/>
      <c r="C236" s="52"/>
      <c r="D236" s="52"/>
      <c r="E236" s="29"/>
      <c r="F236" s="30"/>
      <c r="G236" s="35"/>
      <c r="H236" s="147"/>
      <c r="I236" s="147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1:18" ht="15.75" customHeight="1">
      <c r="A237" s="43"/>
      <c r="B237" s="28"/>
      <c r="C237" s="52"/>
      <c r="D237" s="52"/>
      <c r="E237" s="29"/>
      <c r="F237" s="30"/>
      <c r="G237" s="35"/>
      <c r="H237" s="147"/>
      <c r="I237" s="147"/>
      <c r="J237" s="29"/>
      <c r="K237" s="29"/>
      <c r="L237" s="29"/>
      <c r="M237" s="29"/>
      <c r="N237" s="29"/>
      <c r="O237" s="29"/>
      <c r="P237" s="29"/>
      <c r="Q237" s="29"/>
      <c r="R237" s="29"/>
    </row>
    <row r="238" spans="1:18" ht="15.75" customHeight="1">
      <c r="A238" s="43"/>
      <c r="B238" s="28"/>
      <c r="C238" s="52"/>
      <c r="D238" s="52"/>
      <c r="E238" s="29"/>
      <c r="F238" s="30"/>
      <c r="G238" s="35"/>
      <c r="H238" s="147"/>
      <c r="I238" s="147"/>
      <c r="J238" s="29"/>
      <c r="K238" s="29"/>
      <c r="L238" s="29"/>
      <c r="M238" s="29"/>
      <c r="N238" s="29"/>
      <c r="O238" s="29"/>
      <c r="P238" s="29"/>
      <c r="Q238" s="29"/>
      <c r="R238" s="29"/>
    </row>
    <row r="239" spans="1:18" ht="15.75" customHeight="1">
      <c r="A239" s="43"/>
      <c r="B239" s="28"/>
      <c r="C239" s="52"/>
      <c r="D239" s="52"/>
      <c r="E239" s="29"/>
      <c r="F239" s="30"/>
      <c r="G239" s="35"/>
      <c r="H239" s="147"/>
      <c r="I239" s="147"/>
      <c r="J239" s="29"/>
      <c r="K239" s="29"/>
      <c r="L239" s="29"/>
      <c r="M239" s="29"/>
      <c r="N239" s="29"/>
      <c r="O239" s="29"/>
      <c r="P239" s="29"/>
      <c r="Q239" s="29"/>
      <c r="R239" s="29"/>
    </row>
    <row r="240" spans="1:18" ht="15.75" customHeight="1">
      <c r="A240" s="43"/>
      <c r="B240" s="28"/>
      <c r="C240" s="52"/>
      <c r="D240" s="52"/>
      <c r="E240" s="29"/>
      <c r="F240" s="30"/>
      <c r="G240" s="35"/>
      <c r="H240" s="147"/>
      <c r="I240" s="147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1:18" ht="15.75" customHeight="1">
      <c r="A241" s="43"/>
      <c r="B241" s="28"/>
      <c r="C241" s="52"/>
      <c r="D241" s="52"/>
      <c r="E241" s="29"/>
      <c r="F241" s="30"/>
      <c r="G241" s="35"/>
      <c r="H241" s="147"/>
      <c r="I241" s="147"/>
      <c r="J241" s="29"/>
      <c r="K241" s="29"/>
      <c r="L241" s="29"/>
      <c r="M241" s="29"/>
      <c r="N241" s="29"/>
      <c r="O241" s="29"/>
      <c r="P241" s="29"/>
      <c r="Q241" s="29"/>
      <c r="R241" s="29"/>
    </row>
    <row r="242" spans="1:18" ht="15.75" customHeight="1">
      <c r="A242" s="43"/>
      <c r="B242" s="28"/>
      <c r="C242" s="52"/>
      <c r="D242" s="52"/>
      <c r="E242" s="29"/>
      <c r="F242" s="30"/>
      <c r="G242" s="35"/>
      <c r="H242" s="147"/>
      <c r="I242" s="147"/>
      <c r="J242" s="29"/>
      <c r="K242" s="29"/>
      <c r="L242" s="29"/>
      <c r="M242" s="29"/>
      <c r="N242" s="29"/>
      <c r="O242" s="29"/>
      <c r="P242" s="29"/>
      <c r="Q242" s="29"/>
      <c r="R242" s="29"/>
    </row>
    <row r="243" spans="1:18" ht="15.75" customHeight="1">
      <c r="A243" s="43"/>
      <c r="B243" s="28"/>
      <c r="C243" s="52"/>
      <c r="D243" s="52"/>
      <c r="E243" s="29"/>
      <c r="F243" s="30"/>
      <c r="G243" s="35"/>
      <c r="H243" s="147"/>
      <c r="I243" s="147"/>
      <c r="J243" s="29"/>
      <c r="K243" s="29"/>
      <c r="L243" s="29"/>
      <c r="M243" s="29"/>
      <c r="N243" s="29"/>
      <c r="O243" s="29"/>
      <c r="P243" s="29"/>
      <c r="Q243" s="29"/>
      <c r="R243" s="29"/>
    </row>
    <row r="244" spans="1:18" ht="15.75" customHeight="1">
      <c r="A244" s="43"/>
      <c r="B244" s="28"/>
      <c r="C244" s="52"/>
      <c r="D244" s="52"/>
      <c r="E244" s="29"/>
      <c r="F244" s="30"/>
      <c r="G244" s="35"/>
      <c r="H244" s="147"/>
      <c r="I244" s="147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1:18" ht="15.75" customHeight="1">
      <c r="A245" s="43"/>
      <c r="B245" s="28"/>
      <c r="C245" s="52"/>
      <c r="D245" s="52"/>
      <c r="E245" s="29"/>
      <c r="F245" s="30"/>
      <c r="G245" s="35"/>
      <c r="H245" s="147"/>
      <c r="I245" s="147"/>
      <c r="J245" s="29"/>
      <c r="K245" s="29"/>
      <c r="L245" s="29"/>
      <c r="M245" s="29"/>
      <c r="N245" s="29"/>
      <c r="O245" s="29"/>
      <c r="P245" s="29"/>
      <c r="Q245" s="29"/>
      <c r="R245" s="29"/>
    </row>
    <row r="246" spans="1:18" ht="15.75" customHeight="1">
      <c r="A246" s="43"/>
      <c r="B246" s="28"/>
      <c r="C246" s="52"/>
      <c r="D246" s="52"/>
      <c r="E246" s="29"/>
      <c r="F246" s="30"/>
      <c r="G246" s="35"/>
      <c r="H246" s="147"/>
      <c r="I246" s="147"/>
      <c r="J246" s="29"/>
      <c r="K246" s="29"/>
      <c r="L246" s="29"/>
      <c r="M246" s="29"/>
      <c r="N246" s="29"/>
      <c r="O246" s="29"/>
      <c r="P246" s="29"/>
      <c r="Q246" s="29"/>
      <c r="R246" s="29"/>
    </row>
    <row r="247" spans="1:18" ht="15.75" customHeight="1">
      <c r="A247" s="43"/>
      <c r="B247" s="28"/>
      <c r="C247" s="52"/>
      <c r="D247" s="52"/>
      <c r="E247" s="29"/>
      <c r="F247" s="30"/>
      <c r="G247" s="35"/>
      <c r="H247" s="147"/>
      <c r="I247" s="147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 ht="15.75" customHeight="1">
      <c r="A248" s="43"/>
      <c r="B248" s="28"/>
      <c r="C248" s="52"/>
      <c r="D248" s="52"/>
      <c r="E248" s="29"/>
      <c r="F248" s="30"/>
      <c r="G248" s="35"/>
      <c r="H248" s="147"/>
      <c r="I248" s="147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1:18" ht="15.75" customHeight="1">
      <c r="A249" s="43"/>
      <c r="B249" s="28"/>
      <c r="C249" s="52"/>
      <c r="D249" s="52"/>
      <c r="E249" s="29"/>
      <c r="F249" s="30"/>
      <c r="G249" s="35"/>
      <c r="H249" s="147"/>
      <c r="I249" s="147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 ht="15.75" customHeight="1">
      <c r="A250" s="43"/>
      <c r="B250" s="28"/>
      <c r="C250" s="52"/>
      <c r="D250" s="52"/>
      <c r="E250" s="29"/>
      <c r="F250" s="30"/>
      <c r="G250" s="35"/>
      <c r="H250" s="147"/>
      <c r="I250" s="147"/>
      <c r="J250" s="29"/>
      <c r="K250" s="29"/>
      <c r="L250" s="29"/>
      <c r="M250" s="29"/>
      <c r="N250" s="29"/>
      <c r="O250" s="29"/>
      <c r="P250" s="29"/>
      <c r="Q250" s="29"/>
      <c r="R250" s="29"/>
    </row>
    <row r="251" spans="1:18" ht="15.75" customHeight="1">
      <c r="A251" s="43"/>
      <c r="B251" s="28"/>
      <c r="C251" s="52"/>
      <c r="D251" s="52"/>
      <c r="E251" s="29"/>
      <c r="F251" s="30"/>
      <c r="G251" s="35"/>
      <c r="H251" s="147"/>
      <c r="I251" s="147"/>
      <c r="J251" s="29"/>
      <c r="K251" s="29"/>
      <c r="L251" s="29"/>
      <c r="M251" s="29"/>
      <c r="N251" s="29"/>
      <c r="O251" s="29"/>
      <c r="P251" s="29"/>
      <c r="Q251" s="29"/>
      <c r="R251" s="29"/>
    </row>
    <row r="252" spans="1:18" ht="15.75" customHeight="1">
      <c r="A252" s="43"/>
      <c r="B252" s="28"/>
      <c r="C252" s="52"/>
      <c r="D252" s="52"/>
      <c r="E252" s="29"/>
      <c r="F252" s="30"/>
      <c r="G252" s="35"/>
      <c r="H252" s="147"/>
      <c r="I252" s="147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1:18" ht="15.75" customHeight="1">
      <c r="A253" s="43"/>
      <c r="B253" s="28"/>
      <c r="C253" s="52"/>
      <c r="D253" s="52"/>
      <c r="E253" s="29"/>
      <c r="F253" s="30"/>
      <c r="G253" s="35"/>
      <c r="H253" s="147"/>
      <c r="I253" s="147"/>
      <c r="J253" s="29"/>
      <c r="K253" s="29"/>
      <c r="L253" s="29"/>
      <c r="M253" s="29"/>
      <c r="N253" s="29"/>
      <c r="O253" s="29"/>
      <c r="P253" s="29"/>
      <c r="Q253" s="29"/>
      <c r="R253" s="29"/>
    </row>
    <row r="254" spans="1:18" ht="15.75" customHeight="1">
      <c r="A254" s="43"/>
      <c r="B254" s="28"/>
      <c r="C254" s="52"/>
      <c r="D254" s="52"/>
      <c r="E254" s="29"/>
      <c r="F254" s="30"/>
      <c r="G254" s="35"/>
      <c r="H254" s="147"/>
      <c r="I254" s="147"/>
      <c r="J254" s="29"/>
      <c r="K254" s="29"/>
      <c r="L254" s="29"/>
      <c r="M254" s="29"/>
      <c r="N254" s="29"/>
      <c r="O254" s="29"/>
      <c r="P254" s="29"/>
      <c r="Q254" s="29"/>
      <c r="R254" s="29"/>
    </row>
    <row r="255" spans="1:18" ht="15.75" customHeight="1">
      <c r="A255" s="43"/>
      <c r="B255" s="28"/>
      <c r="C255" s="52"/>
      <c r="D255" s="52"/>
      <c r="E255" s="29"/>
      <c r="F255" s="30"/>
      <c r="G255" s="35"/>
      <c r="H255" s="147"/>
      <c r="I255" s="147"/>
      <c r="J255" s="29"/>
      <c r="K255" s="29"/>
      <c r="L255" s="29"/>
      <c r="M255" s="29"/>
      <c r="N255" s="29"/>
      <c r="O255" s="29"/>
      <c r="P255" s="29"/>
      <c r="Q255" s="29"/>
      <c r="R255" s="29"/>
    </row>
    <row r="256" spans="1:18" ht="15.75" customHeight="1">
      <c r="A256" s="43"/>
      <c r="B256" s="28"/>
      <c r="C256" s="52"/>
      <c r="D256" s="52"/>
      <c r="E256" s="29"/>
      <c r="F256" s="30"/>
      <c r="G256" s="35"/>
      <c r="H256" s="147"/>
      <c r="I256" s="147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1:18" ht="15.75" customHeight="1">
      <c r="A257" s="43"/>
      <c r="B257" s="28"/>
      <c r="C257" s="52"/>
      <c r="D257" s="52"/>
      <c r="E257" s="29"/>
      <c r="F257" s="30"/>
      <c r="G257" s="35"/>
      <c r="H257" s="147"/>
      <c r="I257" s="147"/>
      <c r="J257" s="29"/>
      <c r="K257" s="29"/>
      <c r="L257" s="29"/>
      <c r="M257" s="29"/>
      <c r="N257" s="29"/>
      <c r="O257" s="29"/>
      <c r="P257" s="29"/>
      <c r="Q257" s="29"/>
      <c r="R257" s="29"/>
    </row>
    <row r="258" spans="1:18" ht="15.75" customHeight="1">
      <c r="A258" s="43"/>
      <c r="B258" s="28"/>
      <c r="C258" s="52"/>
      <c r="D258" s="52"/>
      <c r="E258" s="29"/>
      <c r="F258" s="30"/>
      <c r="G258" s="35"/>
      <c r="H258" s="147"/>
      <c r="I258" s="147"/>
      <c r="J258" s="29"/>
      <c r="K258" s="29"/>
      <c r="L258" s="29"/>
      <c r="M258" s="29"/>
      <c r="N258" s="29"/>
      <c r="O258" s="29"/>
      <c r="P258" s="29"/>
      <c r="Q258" s="29"/>
      <c r="R258" s="29"/>
    </row>
    <row r="259" spans="1:18" ht="15.75" customHeight="1">
      <c r="A259" s="43"/>
      <c r="B259" s="28"/>
      <c r="C259" s="52"/>
      <c r="D259" s="52"/>
      <c r="E259" s="29"/>
      <c r="F259" s="30"/>
      <c r="G259" s="35"/>
      <c r="H259" s="147"/>
      <c r="I259" s="147"/>
      <c r="J259" s="29"/>
      <c r="K259" s="29"/>
      <c r="L259" s="29"/>
      <c r="M259" s="29"/>
      <c r="N259" s="29"/>
      <c r="O259" s="29"/>
      <c r="P259" s="29"/>
      <c r="Q259" s="29"/>
      <c r="R259" s="29"/>
    </row>
    <row r="260" spans="1:18" ht="15.75" customHeight="1">
      <c r="A260" s="43"/>
      <c r="B260" s="28"/>
      <c r="C260" s="52"/>
      <c r="D260" s="52"/>
      <c r="E260" s="29"/>
      <c r="F260" s="30"/>
      <c r="G260" s="35"/>
      <c r="H260" s="147"/>
      <c r="I260" s="147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1:18" ht="15.75" customHeight="1">
      <c r="A261" s="43"/>
      <c r="B261" s="28"/>
      <c r="C261" s="52"/>
      <c r="D261" s="52"/>
      <c r="E261" s="29"/>
      <c r="F261" s="30"/>
      <c r="G261" s="35"/>
      <c r="H261" s="147"/>
      <c r="I261" s="147"/>
      <c r="J261" s="29"/>
      <c r="K261" s="29"/>
      <c r="L261" s="29"/>
      <c r="M261" s="29"/>
      <c r="N261" s="29"/>
      <c r="O261" s="29"/>
      <c r="P261" s="29"/>
      <c r="Q261" s="29"/>
      <c r="R261" s="29"/>
    </row>
    <row r="262" spans="1:18" ht="15.75" customHeight="1">
      <c r="A262" s="43"/>
      <c r="B262" s="28"/>
      <c r="C262" s="52"/>
      <c r="D262" s="52"/>
      <c r="E262" s="29"/>
      <c r="F262" s="30"/>
      <c r="G262" s="35"/>
      <c r="H262" s="147"/>
      <c r="I262" s="147"/>
      <c r="J262" s="29"/>
      <c r="K262" s="29"/>
      <c r="L262" s="29"/>
      <c r="M262" s="29"/>
      <c r="N262" s="29"/>
      <c r="O262" s="29"/>
      <c r="P262" s="29"/>
      <c r="Q262" s="29"/>
      <c r="R262" s="29"/>
    </row>
    <row r="263" spans="1:18" ht="15.75" customHeight="1">
      <c r="A263" s="43"/>
      <c r="B263" s="28"/>
      <c r="C263" s="52"/>
      <c r="D263" s="52"/>
      <c r="E263" s="29"/>
      <c r="F263" s="30"/>
      <c r="G263" s="35"/>
      <c r="H263" s="147"/>
      <c r="I263" s="147"/>
      <c r="J263" s="29"/>
      <c r="K263" s="29"/>
      <c r="L263" s="29"/>
      <c r="M263" s="29"/>
      <c r="N263" s="29"/>
      <c r="O263" s="29"/>
      <c r="P263" s="29"/>
      <c r="Q263" s="29"/>
      <c r="R263" s="29"/>
    </row>
    <row r="264" spans="1:18" ht="15.75" customHeight="1">
      <c r="A264" s="43"/>
      <c r="B264" s="28"/>
      <c r="C264" s="52"/>
      <c r="D264" s="52"/>
      <c r="E264" s="29"/>
      <c r="F264" s="30"/>
      <c r="G264" s="35"/>
      <c r="H264" s="147"/>
      <c r="I264" s="147"/>
      <c r="J264" s="29"/>
      <c r="K264" s="29"/>
      <c r="L264" s="29"/>
      <c r="M264" s="29"/>
      <c r="N264" s="29"/>
      <c r="O264" s="29"/>
      <c r="P264" s="29"/>
      <c r="Q264" s="29"/>
      <c r="R264" s="29"/>
    </row>
    <row r="265" spans="1:18" ht="15.75" customHeight="1">
      <c r="A265" s="43"/>
      <c r="B265" s="28"/>
      <c r="C265" s="52"/>
      <c r="D265" s="52"/>
      <c r="E265" s="29"/>
      <c r="F265" s="30"/>
      <c r="G265" s="35"/>
      <c r="H265" s="147"/>
      <c r="I265" s="147"/>
      <c r="J265" s="29"/>
      <c r="K265" s="29"/>
      <c r="L265" s="29"/>
      <c r="M265" s="29"/>
      <c r="N265" s="29"/>
      <c r="O265" s="29"/>
      <c r="P265" s="29"/>
      <c r="Q265" s="29"/>
      <c r="R265" s="29"/>
    </row>
    <row r="266" spans="1:18" ht="15.75" customHeight="1">
      <c r="A266" s="43"/>
      <c r="B266" s="28"/>
      <c r="C266" s="52"/>
      <c r="D266" s="52"/>
      <c r="E266" s="29"/>
      <c r="F266" s="30"/>
      <c r="G266" s="35"/>
      <c r="H266" s="147"/>
      <c r="I266" s="147"/>
      <c r="J266" s="29"/>
      <c r="K266" s="29"/>
      <c r="L266" s="29"/>
      <c r="M266" s="29"/>
      <c r="N266" s="29"/>
      <c r="O266" s="29"/>
      <c r="P266" s="29"/>
      <c r="Q266" s="29"/>
      <c r="R266" s="29"/>
    </row>
    <row r="267" spans="1:18" ht="15.75" customHeight="1">
      <c r="A267" s="43"/>
      <c r="B267" s="28"/>
      <c r="C267" s="52"/>
      <c r="D267" s="52"/>
      <c r="E267" s="29"/>
      <c r="F267" s="30"/>
      <c r="G267" s="35"/>
      <c r="H267" s="147"/>
      <c r="I267" s="147"/>
      <c r="J267" s="29"/>
      <c r="K267" s="29"/>
      <c r="L267" s="29"/>
      <c r="M267" s="29"/>
      <c r="N267" s="29"/>
      <c r="O267" s="29"/>
      <c r="P267" s="29"/>
      <c r="Q267" s="29"/>
      <c r="R267" s="29"/>
    </row>
    <row r="268" spans="1:18" ht="15.75" customHeight="1">
      <c r="A268" s="43"/>
      <c r="B268" s="28"/>
      <c r="C268" s="52"/>
      <c r="D268" s="52"/>
      <c r="E268" s="29"/>
      <c r="F268" s="30"/>
      <c r="G268" s="35"/>
      <c r="H268" s="147"/>
      <c r="I268" s="147"/>
      <c r="J268" s="29"/>
      <c r="K268" s="29"/>
      <c r="L268" s="29"/>
      <c r="M268" s="29"/>
      <c r="N268" s="29"/>
      <c r="O268" s="29"/>
      <c r="P268" s="29"/>
      <c r="Q268" s="29"/>
      <c r="R268" s="29"/>
    </row>
    <row r="269" spans="1:18" ht="15.75" customHeight="1">
      <c r="A269" s="43"/>
      <c r="B269" s="28"/>
      <c r="C269" s="52"/>
      <c r="D269" s="52"/>
      <c r="E269" s="29"/>
      <c r="F269" s="30"/>
      <c r="G269" s="35"/>
      <c r="H269" s="147"/>
      <c r="I269" s="147"/>
      <c r="J269" s="29"/>
      <c r="K269" s="29"/>
      <c r="L269" s="29"/>
      <c r="M269" s="29"/>
      <c r="N269" s="29"/>
      <c r="O269" s="29"/>
      <c r="P269" s="29"/>
      <c r="Q269" s="29"/>
      <c r="R269" s="29"/>
    </row>
    <row r="270" spans="1:18" ht="15.75" customHeight="1">
      <c r="A270" s="43"/>
      <c r="B270" s="28"/>
      <c r="C270" s="52"/>
      <c r="D270" s="52"/>
      <c r="E270" s="29"/>
      <c r="F270" s="30"/>
      <c r="G270" s="35"/>
      <c r="H270" s="147"/>
      <c r="I270" s="147"/>
      <c r="J270" s="29"/>
      <c r="K270" s="29"/>
      <c r="L270" s="29"/>
      <c r="M270" s="29"/>
      <c r="N270" s="29"/>
      <c r="O270" s="29"/>
      <c r="P270" s="29"/>
      <c r="Q270" s="29"/>
      <c r="R270" s="29"/>
    </row>
    <row r="271" spans="1:18" ht="15.75" customHeight="1">
      <c r="A271" s="43"/>
      <c r="B271" s="28"/>
      <c r="C271" s="52"/>
      <c r="D271" s="52"/>
      <c r="E271" s="29"/>
      <c r="F271" s="30"/>
      <c r="G271" s="35"/>
      <c r="H271" s="147"/>
      <c r="I271" s="147"/>
      <c r="J271" s="29"/>
      <c r="K271" s="29"/>
      <c r="L271" s="29"/>
      <c r="M271" s="29"/>
      <c r="N271" s="29"/>
      <c r="O271" s="29"/>
      <c r="P271" s="29"/>
      <c r="Q271" s="29"/>
      <c r="R271" s="29"/>
    </row>
    <row r="272" spans="1:18" ht="15.75" customHeight="1">
      <c r="A272" s="43"/>
      <c r="B272" s="28"/>
      <c r="C272" s="52"/>
      <c r="D272" s="52"/>
      <c r="E272" s="29"/>
      <c r="F272" s="30"/>
      <c r="G272" s="35"/>
      <c r="H272" s="147"/>
      <c r="I272" s="147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1:18" ht="15.75" customHeight="1">
      <c r="A273" s="43"/>
      <c r="B273" s="28"/>
      <c r="C273" s="52"/>
      <c r="D273" s="52"/>
      <c r="E273" s="29"/>
      <c r="F273" s="30"/>
      <c r="G273" s="35"/>
      <c r="H273" s="147"/>
      <c r="I273" s="147"/>
      <c r="J273" s="29"/>
      <c r="K273" s="29"/>
      <c r="L273" s="29"/>
      <c r="M273" s="29"/>
      <c r="N273" s="29"/>
      <c r="O273" s="29"/>
      <c r="P273" s="29"/>
      <c r="Q273" s="29"/>
      <c r="R273" s="29"/>
    </row>
    <row r="274" spans="1:18" ht="15.75" customHeight="1">
      <c r="A274" s="43"/>
      <c r="B274" s="28"/>
      <c r="C274" s="52"/>
      <c r="D274" s="52"/>
      <c r="E274" s="29"/>
      <c r="F274" s="30"/>
      <c r="G274" s="35"/>
      <c r="H274" s="147"/>
      <c r="I274" s="147"/>
      <c r="J274" s="29"/>
      <c r="K274" s="29"/>
      <c r="L274" s="29"/>
      <c r="M274" s="29"/>
      <c r="N274" s="29"/>
      <c r="O274" s="29"/>
      <c r="P274" s="29"/>
      <c r="Q274" s="29"/>
      <c r="R274" s="29"/>
    </row>
    <row r="275" spans="1:18" ht="15.75" customHeight="1">
      <c r="A275" s="43"/>
      <c r="B275" s="28"/>
      <c r="C275" s="52"/>
      <c r="D275" s="52"/>
      <c r="E275" s="29"/>
      <c r="F275" s="30"/>
      <c r="G275" s="35"/>
      <c r="H275" s="147"/>
      <c r="I275" s="147"/>
      <c r="J275" s="29"/>
      <c r="K275" s="29"/>
      <c r="L275" s="29"/>
      <c r="M275" s="29"/>
      <c r="N275" s="29"/>
      <c r="O275" s="29"/>
      <c r="P275" s="29"/>
      <c r="Q275" s="29"/>
      <c r="R275" s="29"/>
    </row>
    <row r="276" spans="1:18" ht="15.75" customHeight="1">
      <c r="A276" s="43"/>
      <c r="B276" s="28"/>
      <c r="C276" s="52"/>
      <c r="D276" s="52"/>
      <c r="E276" s="29"/>
      <c r="F276" s="30"/>
      <c r="G276" s="35"/>
      <c r="H276" s="147"/>
      <c r="I276" s="147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1:18" ht="15.75" customHeight="1">
      <c r="A277" s="43"/>
      <c r="B277" s="28"/>
      <c r="C277" s="52"/>
      <c r="D277" s="52"/>
      <c r="E277" s="29"/>
      <c r="F277" s="30"/>
      <c r="G277" s="35"/>
      <c r="H277" s="147"/>
      <c r="I277" s="147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 ht="15.75" customHeight="1">
      <c r="A278" s="43"/>
      <c r="B278" s="28"/>
      <c r="C278" s="52"/>
      <c r="D278" s="52"/>
      <c r="E278" s="29"/>
      <c r="F278" s="30"/>
      <c r="G278" s="35"/>
      <c r="H278" s="147"/>
      <c r="I278" s="147"/>
      <c r="J278" s="29"/>
      <c r="K278" s="29"/>
      <c r="L278" s="29"/>
      <c r="M278" s="29"/>
      <c r="N278" s="29"/>
      <c r="O278" s="29"/>
      <c r="P278" s="29"/>
      <c r="Q278" s="29"/>
      <c r="R278" s="29"/>
    </row>
    <row r="279" spans="1:18" ht="15.75" customHeight="1">
      <c r="A279" s="43"/>
      <c r="B279" s="28"/>
      <c r="C279" s="52"/>
      <c r="D279" s="52"/>
      <c r="E279" s="29"/>
      <c r="F279" s="30"/>
      <c r="G279" s="35"/>
      <c r="H279" s="147"/>
      <c r="I279" s="147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 ht="15.75" customHeight="1">
      <c r="A280" s="43"/>
      <c r="B280" s="28"/>
      <c r="C280" s="52"/>
      <c r="D280" s="52"/>
      <c r="E280" s="29"/>
      <c r="F280" s="30"/>
      <c r="G280" s="35"/>
      <c r="H280" s="147"/>
      <c r="I280" s="147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1:18" ht="15.75" customHeight="1">
      <c r="A281" s="43"/>
      <c r="B281" s="28"/>
      <c r="C281" s="52"/>
      <c r="D281" s="52"/>
      <c r="E281" s="29"/>
      <c r="F281" s="30"/>
      <c r="G281" s="35"/>
      <c r="H281" s="147"/>
      <c r="I281" s="147"/>
      <c r="J281" s="29"/>
      <c r="K281" s="29"/>
      <c r="L281" s="29"/>
      <c r="M281" s="29"/>
      <c r="N281" s="29"/>
      <c r="O281" s="29"/>
      <c r="P281" s="29"/>
      <c r="Q281" s="29"/>
      <c r="R281" s="29"/>
    </row>
    <row r="282" spans="1:18" ht="15.75" customHeight="1">
      <c r="A282" s="43"/>
      <c r="B282" s="28"/>
      <c r="C282" s="52"/>
      <c r="D282" s="52"/>
      <c r="E282" s="29"/>
      <c r="F282" s="30"/>
      <c r="G282" s="35"/>
      <c r="H282" s="147"/>
      <c r="I282" s="147"/>
      <c r="J282" s="29"/>
      <c r="K282" s="29"/>
      <c r="L282" s="29"/>
      <c r="M282" s="29"/>
      <c r="N282" s="29"/>
      <c r="O282" s="29"/>
      <c r="P282" s="29"/>
      <c r="Q282" s="29"/>
      <c r="R282" s="29"/>
    </row>
    <row r="283" spans="1:18" ht="15.75" customHeight="1">
      <c r="A283" s="43"/>
      <c r="B283" s="28"/>
      <c r="C283" s="52"/>
      <c r="D283" s="52"/>
      <c r="E283" s="29"/>
      <c r="F283" s="30"/>
      <c r="G283" s="35"/>
      <c r="H283" s="147"/>
      <c r="I283" s="147"/>
      <c r="J283" s="29"/>
      <c r="K283" s="29"/>
      <c r="L283" s="29"/>
      <c r="M283" s="29"/>
      <c r="N283" s="29"/>
      <c r="O283" s="29"/>
      <c r="P283" s="29"/>
      <c r="Q283" s="29"/>
      <c r="R283" s="29"/>
    </row>
    <row r="284" spans="1:18" ht="15.75" customHeight="1">
      <c r="A284" s="43"/>
      <c r="B284" s="28"/>
      <c r="C284" s="52"/>
      <c r="D284" s="52"/>
      <c r="E284" s="29"/>
      <c r="F284" s="30"/>
      <c r="G284" s="35"/>
      <c r="H284" s="147"/>
      <c r="I284" s="147"/>
      <c r="J284" s="29"/>
      <c r="K284" s="29"/>
      <c r="L284" s="29"/>
      <c r="M284" s="29"/>
      <c r="N284" s="29"/>
      <c r="O284" s="29"/>
      <c r="P284" s="29"/>
      <c r="Q284" s="29"/>
      <c r="R284" s="29"/>
    </row>
    <row r="285" spans="1:18" ht="15.75" customHeight="1">
      <c r="A285" s="43"/>
      <c r="B285" s="28"/>
      <c r="C285" s="52"/>
      <c r="D285" s="52"/>
      <c r="E285" s="29"/>
      <c r="F285" s="30"/>
      <c r="G285" s="35"/>
      <c r="H285" s="147"/>
      <c r="I285" s="147"/>
      <c r="J285" s="29"/>
      <c r="K285" s="29"/>
      <c r="L285" s="29"/>
      <c r="M285" s="29"/>
      <c r="N285" s="29"/>
      <c r="O285" s="29"/>
      <c r="P285" s="29"/>
      <c r="Q285" s="29"/>
      <c r="R285" s="29"/>
    </row>
    <row r="286" spans="1:18" ht="15.75" customHeight="1">
      <c r="A286" s="43"/>
      <c r="B286" s="28"/>
      <c r="C286" s="52"/>
      <c r="D286" s="52"/>
      <c r="E286" s="29"/>
      <c r="F286" s="30"/>
      <c r="G286" s="35"/>
      <c r="H286" s="147"/>
      <c r="I286" s="147"/>
      <c r="J286" s="29"/>
      <c r="K286" s="29"/>
      <c r="L286" s="29"/>
      <c r="M286" s="29"/>
      <c r="N286" s="29"/>
      <c r="O286" s="29"/>
      <c r="P286" s="29"/>
      <c r="Q286" s="29"/>
      <c r="R286" s="29"/>
    </row>
    <row r="287" spans="1:18" ht="15.75" customHeight="1">
      <c r="A287" s="43"/>
      <c r="B287" s="28"/>
      <c r="C287" s="52"/>
      <c r="D287" s="52"/>
      <c r="E287" s="29"/>
      <c r="F287" s="30"/>
      <c r="G287" s="35"/>
      <c r="H287" s="147"/>
      <c r="I287" s="147"/>
      <c r="J287" s="29"/>
      <c r="K287" s="29"/>
      <c r="L287" s="29"/>
      <c r="M287" s="29"/>
      <c r="N287" s="29"/>
      <c r="O287" s="29"/>
      <c r="P287" s="29"/>
      <c r="Q287" s="29"/>
      <c r="R287" s="29"/>
    </row>
    <row r="288" spans="1:18" ht="15.75" customHeight="1">
      <c r="A288" s="43"/>
      <c r="B288" s="28"/>
      <c r="C288" s="52"/>
      <c r="D288" s="52"/>
      <c r="E288" s="29"/>
      <c r="F288" s="30"/>
      <c r="G288" s="35"/>
      <c r="H288" s="147"/>
      <c r="I288" s="147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1:18" ht="15.75" customHeight="1">
      <c r="A289" s="43"/>
      <c r="B289" s="28"/>
      <c r="C289" s="52"/>
      <c r="D289" s="52"/>
      <c r="E289" s="29"/>
      <c r="F289" s="30"/>
      <c r="G289" s="35"/>
      <c r="H289" s="147"/>
      <c r="I289" s="147"/>
      <c r="J289" s="29"/>
      <c r="K289" s="29"/>
      <c r="L289" s="29"/>
      <c r="M289" s="29"/>
      <c r="N289" s="29"/>
      <c r="O289" s="29"/>
      <c r="P289" s="29"/>
      <c r="Q289" s="29"/>
      <c r="R289" s="29"/>
    </row>
    <row r="290" spans="1:18" ht="15.75" customHeight="1">
      <c r="A290" s="43"/>
      <c r="B290" s="28"/>
      <c r="C290" s="52"/>
      <c r="D290" s="52"/>
      <c r="E290" s="29"/>
      <c r="F290" s="30"/>
      <c r="G290" s="35"/>
      <c r="H290" s="147"/>
      <c r="I290" s="147"/>
      <c r="J290" s="29"/>
      <c r="K290" s="29"/>
      <c r="L290" s="29"/>
      <c r="M290" s="29"/>
      <c r="N290" s="29"/>
      <c r="O290" s="29"/>
      <c r="P290" s="29"/>
      <c r="Q290" s="29"/>
      <c r="R290" s="29"/>
    </row>
    <row r="291" spans="1:18" ht="15.75" customHeight="1">
      <c r="A291" s="43"/>
      <c r="B291" s="28"/>
      <c r="C291" s="52"/>
      <c r="D291" s="52"/>
      <c r="E291" s="29"/>
      <c r="F291" s="30"/>
      <c r="G291" s="35"/>
      <c r="H291" s="147"/>
      <c r="I291" s="147"/>
      <c r="J291" s="29"/>
      <c r="K291" s="29"/>
      <c r="L291" s="29"/>
      <c r="M291" s="29"/>
      <c r="N291" s="29"/>
      <c r="O291" s="29"/>
      <c r="P291" s="29"/>
      <c r="Q291" s="29"/>
      <c r="R291" s="29"/>
    </row>
    <row r="292" spans="1:18" ht="15.75" customHeight="1">
      <c r="A292" s="43"/>
      <c r="B292" s="28"/>
      <c r="C292" s="52"/>
      <c r="D292" s="52"/>
      <c r="E292" s="29"/>
      <c r="F292" s="30"/>
      <c r="G292" s="35"/>
      <c r="H292" s="147"/>
      <c r="I292" s="147"/>
      <c r="J292" s="29"/>
      <c r="K292" s="29"/>
      <c r="L292" s="29"/>
      <c r="M292" s="29"/>
      <c r="N292" s="29"/>
      <c r="O292" s="29"/>
      <c r="P292" s="29"/>
      <c r="Q292" s="29"/>
      <c r="R292" s="29"/>
    </row>
    <row r="293" spans="1:18" ht="15.75" customHeight="1">
      <c r="A293" s="43"/>
      <c r="B293" s="28"/>
      <c r="C293" s="52"/>
      <c r="D293" s="52"/>
      <c r="E293" s="29"/>
      <c r="F293" s="30"/>
      <c r="G293" s="35"/>
      <c r="H293" s="147"/>
      <c r="I293" s="147"/>
      <c r="J293" s="29"/>
      <c r="K293" s="29"/>
      <c r="L293" s="29"/>
      <c r="M293" s="29"/>
      <c r="N293" s="29"/>
      <c r="O293" s="29"/>
      <c r="P293" s="29"/>
      <c r="Q293" s="29"/>
      <c r="R293" s="29"/>
    </row>
    <row r="294" spans="1:18" ht="15.75" customHeight="1">
      <c r="A294" s="43"/>
      <c r="B294" s="28"/>
      <c r="C294" s="52"/>
      <c r="D294" s="52"/>
      <c r="E294" s="29"/>
      <c r="F294" s="30"/>
      <c r="G294" s="35"/>
      <c r="H294" s="147"/>
      <c r="I294" s="147"/>
      <c r="J294" s="29"/>
      <c r="K294" s="29"/>
      <c r="L294" s="29"/>
      <c r="M294" s="29"/>
      <c r="N294" s="29"/>
      <c r="O294" s="29"/>
      <c r="P294" s="29"/>
      <c r="Q294" s="29"/>
      <c r="R294" s="29"/>
    </row>
    <row r="295" spans="1:18" ht="15.75" customHeight="1">
      <c r="A295" s="43"/>
      <c r="B295" s="28"/>
      <c r="C295" s="52"/>
      <c r="D295" s="52"/>
      <c r="E295" s="29"/>
      <c r="F295" s="30"/>
      <c r="G295" s="35"/>
      <c r="H295" s="147"/>
      <c r="I295" s="147"/>
      <c r="J295" s="29"/>
      <c r="K295" s="29"/>
      <c r="L295" s="29"/>
      <c r="M295" s="29"/>
      <c r="N295" s="29"/>
      <c r="O295" s="29"/>
      <c r="P295" s="29"/>
      <c r="Q295" s="29"/>
      <c r="R295" s="29"/>
    </row>
    <row r="296" spans="1:18" ht="15.75" customHeight="1">
      <c r="A296" s="43"/>
      <c r="B296" s="28"/>
      <c r="C296" s="52"/>
      <c r="D296" s="52"/>
      <c r="E296" s="29"/>
      <c r="F296" s="30"/>
      <c r="G296" s="35"/>
      <c r="H296" s="147"/>
      <c r="I296" s="147"/>
      <c r="J296" s="29"/>
      <c r="K296" s="29"/>
      <c r="L296" s="29"/>
      <c r="M296" s="29"/>
      <c r="N296" s="29"/>
      <c r="O296" s="29"/>
      <c r="P296" s="29"/>
      <c r="Q296" s="29"/>
      <c r="R296" s="29"/>
    </row>
    <row r="297" spans="1:18" ht="15.75" customHeight="1">
      <c r="A297" s="43"/>
      <c r="B297" s="28"/>
      <c r="C297" s="52"/>
      <c r="D297" s="52"/>
      <c r="E297" s="29"/>
      <c r="F297" s="30"/>
      <c r="G297" s="35"/>
      <c r="H297" s="147"/>
      <c r="I297" s="147"/>
      <c r="J297" s="29"/>
      <c r="K297" s="29"/>
      <c r="L297" s="29"/>
      <c r="M297" s="29"/>
      <c r="N297" s="29"/>
      <c r="O297" s="29"/>
      <c r="P297" s="29"/>
      <c r="Q297" s="29"/>
      <c r="R297" s="29"/>
    </row>
    <row r="298" spans="1:18" ht="15.75" customHeight="1">
      <c r="A298" s="43"/>
      <c r="B298" s="28"/>
      <c r="C298" s="52"/>
      <c r="D298" s="52"/>
      <c r="E298" s="29"/>
      <c r="F298" s="30"/>
      <c r="G298" s="35"/>
      <c r="H298" s="147"/>
      <c r="I298" s="147"/>
      <c r="J298" s="29"/>
      <c r="K298" s="29"/>
      <c r="L298" s="29"/>
      <c r="M298" s="29"/>
      <c r="N298" s="29"/>
      <c r="O298" s="29"/>
      <c r="P298" s="29"/>
      <c r="Q298" s="29"/>
      <c r="R298" s="29"/>
    </row>
    <row r="299" spans="1:18" ht="15.75" customHeight="1">
      <c r="A299" s="43"/>
      <c r="B299" s="28"/>
      <c r="C299" s="52"/>
      <c r="D299" s="52"/>
      <c r="E299" s="29"/>
      <c r="F299" s="30"/>
      <c r="G299" s="35"/>
      <c r="H299" s="147"/>
      <c r="I299" s="147"/>
      <c r="J299" s="29"/>
      <c r="K299" s="29"/>
      <c r="L299" s="29"/>
      <c r="M299" s="29"/>
      <c r="N299" s="29"/>
      <c r="O299" s="29"/>
      <c r="P299" s="29"/>
      <c r="Q299" s="29"/>
      <c r="R299" s="29"/>
    </row>
    <row r="300" spans="1:18" ht="15.75" customHeight="1">
      <c r="A300" s="43"/>
      <c r="B300" s="28"/>
      <c r="C300" s="52"/>
      <c r="D300" s="52"/>
      <c r="E300" s="29"/>
      <c r="F300" s="30"/>
      <c r="G300" s="35"/>
      <c r="H300" s="147"/>
      <c r="I300" s="147"/>
      <c r="J300" s="29"/>
      <c r="K300" s="29"/>
      <c r="L300" s="29"/>
      <c r="M300" s="29"/>
      <c r="N300" s="29"/>
      <c r="O300" s="29"/>
      <c r="P300" s="29"/>
      <c r="Q300" s="29"/>
      <c r="R300" s="29"/>
    </row>
    <row r="301" spans="1:18" ht="15.75" customHeight="1">
      <c r="A301" s="43"/>
      <c r="B301" s="28"/>
      <c r="C301" s="52"/>
      <c r="D301" s="52"/>
      <c r="E301" s="29"/>
      <c r="F301" s="30"/>
      <c r="G301" s="35"/>
      <c r="H301" s="147"/>
      <c r="I301" s="147"/>
      <c r="J301" s="29"/>
      <c r="K301" s="29"/>
      <c r="L301" s="29"/>
      <c r="M301" s="29"/>
      <c r="N301" s="29"/>
      <c r="O301" s="29"/>
      <c r="P301" s="29"/>
      <c r="Q301" s="29"/>
      <c r="R301" s="29"/>
    </row>
    <row r="302" spans="1:18" ht="15.75" customHeight="1">
      <c r="A302" s="43"/>
      <c r="B302" s="28"/>
      <c r="C302" s="52"/>
      <c r="D302" s="52"/>
      <c r="E302" s="29"/>
      <c r="F302" s="30"/>
      <c r="G302" s="35"/>
      <c r="H302" s="147"/>
      <c r="I302" s="147"/>
      <c r="J302" s="29"/>
      <c r="K302" s="29"/>
      <c r="L302" s="29"/>
      <c r="M302" s="29"/>
      <c r="N302" s="29"/>
      <c r="O302" s="29"/>
      <c r="P302" s="29"/>
      <c r="Q302" s="29"/>
      <c r="R302" s="29"/>
    </row>
    <row r="303" spans="1:18" ht="15.75" customHeight="1">
      <c r="A303" s="43"/>
      <c r="B303" s="28"/>
      <c r="C303" s="52"/>
      <c r="D303" s="52"/>
      <c r="E303" s="29"/>
      <c r="F303" s="30"/>
      <c r="G303" s="35"/>
      <c r="H303" s="147"/>
      <c r="I303" s="147"/>
      <c r="J303" s="29"/>
      <c r="K303" s="29"/>
      <c r="L303" s="29"/>
      <c r="M303" s="29"/>
      <c r="N303" s="29"/>
      <c r="O303" s="29"/>
      <c r="P303" s="29"/>
      <c r="Q303" s="29"/>
      <c r="R303" s="29"/>
    </row>
    <row r="304" spans="1:18" ht="15.75" customHeight="1">
      <c r="A304" s="43"/>
      <c r="B304" s="28"/>
      <c r="C304" s="52"/>
      <c r="D304" s="52"/>
      <c r="E304" s="29"/>
      <c r="F304" s="30"/>
      <c r="G304" s="35"/>
      <c r="H304" s="147"/>
      <c r="I304" s="147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1:18" ht="15.75" customHeight="1">
      <c r="A305" s="43"/>
      <c r="B305" s="28"/>
      <c r="C305" s="52"/>
      <c r="D305" s="52"/>
      <c r="E305" s="29"/>
      <c r="F305" s="30"/>
      <c r="G305" s="35"/>
      <c r="H305" s="147"/>
      <c r="I305" s="147"/>
      <c r="J305" s="29"/>
      <c r="K305" s="29"/>
      <c r="L305" s="29"/>
      <c r="M305" s="29"/>
      <c r="N305" s="29"/>
      <c r="O305" s="29"/>
      <c r="P305" s="29"/>
      <c r="Q305" s="29"/>
      <c r="R305" s="29"/>
    </row>
    <row r="306" spans="1:18" ht="15.75" customHeight="1">
      <c r="A306" s="43"/>
      <c r="B306" s="28"/>
      <c r="C306" s="52"/>
      <c r="D306" s="52"/>
      <c r="E306" s="29"/>
      <c r="F306" s="30"/>
      <c r="G306" s="35"/>
      <c r="H306" s="147"/>
      <c r="I306" s="147"/>
      <c r="J306" s="29"/>
      <c r="K306" s="29"/>
      <c r="L306" s="29"/>
      <c r="M306" s="29"/>
      <c r="N306" s="29"/>
      <c r="O306" s="29"/>
      <c r="P306" s="29"/>
      <c r="Q306" s="29"/>
      <c r="R306" s="29"/>
    </row>
    <row r="307" spans="1:18" ht="15.75" customHeight="1">
      <c r="A307" s="43"/>
      <c r="B307" s="28"/>
      <c r="C307" s="52"/>
      <c r="D307" s="52"/>
      <c r="E307" s="29"/>
      <c r="F307" s="30"/>
      <c r="G307" s="35"/>
      <c r="H307" s="147"/>
      <c r="I307" s="147"/>
      <c r="J307" s="29"/>
      <c r="K307" s="29"/>
      <c r="L307" s="29"/>
      <c r="M307" s="29"/>
      <c r="N307" s="29"/>
      <c r="O307" s="29"/>
      <c r="P307" s="29"/>
      <c r="Q307" s="29"/>
      <c r="R307" s="29"/>
    </row>
    <row r="308" spans="1:18" ht="15.75" customHeight="1">
      <c r="A308" s="43"/>
      <c r="B308" s="28"/>
      <c r="C308" s="52"/>
      <c r="D308" s="52"/>
      <c r="E308" s="29"/>
      <c r="F308" s="30"/>
      <c r="G308" s="35"/>
      <c r="H308" s="147"/>
      <c r="I308" s="147"/>
      <c r="J308" s="29"/>
      <c r="K308" s="29"/>
      <c r="L308" s="29"/>
      <c r="M308" s="29"/>
      <c r="N308" s="29"/>
      <c r="O308" s="29"/>
      <c r="P308" s="29"/>
      <c r="Q308" s="29"/>
      <c r="R308" s="29"/>
    </row>
    <row r="309" spans="1:18" ht="15.75" customHeight="1">
      <c r="A309" s="43"/>
      <c r="B309" s="28"/>
      <c r="C309" s="52"/>
      <c r="D309" s="52"/>
      <c r="E309" s="29"/>
      <c r="F309" s="30"/>
      <c r="G309" s="35"/>
      <c r="H309" s="147"/>
      <c r="I309" s="147"/>
      <c r="J309" s="29"/>
      <c r="K309" s="29"/>
      <c r="L309" s="29"/>
      <c r="M309" s="29"/>
      <c r="N309" s="29"/>
      <c r="O309" s="29"/>
      <c r="P309" s="29"/>
      <c r="Q309" s="29"/>
      <c r="R309" s="29"/>
    </row>
    <row r="310" spans="1:18" ht="15.75" customHeight="1">
      <c r="A310" s="43"/>
      <c r="B310" s="28"/>
      <c r="C310" s="52"/>
      <c r="D310" s="52"/>
      <c r="E310" s="29"/>
      <c r="F310" s="30"/>
      <c r="G310" s="35"/>
      <c r="H310" s="147"/>
      <c r="I310" s="147"/>
      <c r="J310" s="29"/>
      <c r="K310" s="29"/>
      <c r="L310" s="29"/>
      <c r="M310" s="29"/>
      <c r="N310" s="29"/>
      <c r="O310" s="29"/>
      <c r="P310" s="29"/>
      <c r="Q310" s="29"/>
      <c r="R310" s="29"/>
    </row>
    <row r="311" spans="1:18" ht="15.75" customHeight="1">
      <c r="A311" s="43"/>
      <c r="B311" s="28"/>
      <c r="C311" s="52"/>
      <c r="D311" s="52"/>
      <c r="E311" s="29"/>
      <c r="F311" s="30"/>
      <c r="G311" s="35"/>
      <c r="H311" s="147"/>
      <c r="I311" s="147"/>
      <c r="J311" s="29"/>
      <c r="K311" s="29"/>
      <c r="L311" s="29"/>
      <c r="M311" s="29"/>
      <c r="N311" s="29"/>
      <c r="O311" s="29"/>
      <c r="P311" s="29"/>
      <c r="Q311" s="29"/>
      <c r="R311" s="29"/>
    </row>
    <row r="312" spans="1:18" ht="15.75" customHeight="1">
      <c r="A312" s="43"/>
      <c r="B312" s="28"/>
      <c r="C312" s="52"/>
      <c r="D312" s="52"/>
      <c r="E312" s="29"/>
      <c r="F312" s="30"/>
      <c r="G312" s="35"/>
      <c r="H312" s="147"/>
      <c r="I312" s="147"/>
      <c r="J312" s="29"/>
      <c r="K312" s="29"/>
      <c r="L312" s="29"/>
      <c r="M312" s="29"/>
      <c r="N312" s="29"/>
      <c r="O312" s="29"/>
      <c r="P312" s="29"/>
      <c r="Q312" s="29"/>
      <c r="R312" s="29"/>
    </row>
    <row r="313" spans="1:18" ht="15.75" customHeight="1">
      <c r="A313" s="43"/>
      <c r="B313" s="28"/>
      <c r="C313" s="52"/>
      <c r="D313" s="52"/>
      <c r="E313" s="29"/>
      <c r="F313" s="30"/>
      <c r="G313" s="35"/>
      <c r="H313" s="147"/>
      <c r="I313" s="147"/>
      <c r="J313" s="29"/>
      <c r="K313" s="29"/>
      <c r="L313" s="29"/>
      <c r="M313" s="29"/>
      <c r="N313" s="29"/>
      <c r="O313" s="29"/>
      <c r="P313" s="29"/>
      <c r="Q313" s="29"/>
      <c r="R313" s="29"/>
    </row>
    <row r="314" spans="1:18" ht="15.75" customHeight="1">
      <c r="A314" s="43"/>
      <c r="B314" s="28"/>
      <c r="C314" s="52"/>
      <c r="D314" s="52"/>
      <c r="E314" s="29"/>
      <c r="F314" s="30"/>
      <c r="G314" s="35"/>
      <c r="H314" s="147"/>
      <c r="I314" s="147"/>
      <c r="J314" s="29"/>
      <c r="K314" s="29"/>
      <c r="L314" s="29"/>
      <c r="M314" s="29"/>
      <c r="N314" s="29"/>
      <c r="O314" s="29"/>
      <c r="P314" s="29"/>
      <c r="Q314" s="29"/>
      <c r="R314" s="29"/>
    </row>
    <row r="315" spans="1:18" ht="15.75" customHeight="1">
      <c r="A315" s="43"/>
      <c r="B315" s="28"/>
      <c r="C315" s="52"/>
      <c r="D315" s="52"/>
      <c r="E315" s="29"/>
      <c r="F315" s="30"/>
      <c r="G315" s="35"/>
      <c r="H315" s="147"/>
      <c r="I315" s="147"/>
      <c r="J315" s="29"/>
      <c r="K315" s="29"/>
      <c r="L315" s="29"/>
      <c r="M315" s="29"/>
      <c r="N315" s="29"/>
      <c r="O315" s="29"/>
      <c r="P315" s="29"/>
      <c r="Q315" s="29"/>
      <c r="R315" s="29"/>
    </row>
    <row r="316" spans="1:18" ht="15.75" customHeight="1">
      <c r="A316" s="43"/>
      <c r="B316" s="28"/>
      <c r="C316" s="52"/>
      <c r="D316" s="52"/>
      <c r="E316" s="29"/>
      <c r="F316" s="30"/>
      <c r="G316" s="35"/>
      <c r="H316" s="147"/>
      <c r="I316" s="147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1:18" ht="15.75" customHeight="1">
      <c r="A317" s="43"/>
      <c r="B317" s="28"/>
      <c r="C317" s="52"/>
      <c r="D317" s="52"/>
      <c r="E317" s="29"/>
      <c r="F317" s="30"/>
      <c r="G317" s="35"/>
      <c r="H317" s="147"/>
      <c r="I317" s="147"/>
      <c r="J317" s="29"/>
      <c r="K317" s="29"/>
      <c r="L317" s="29"/>
      <c r="M317" s="29"/>
      <c r="N317" s="29"/>
      <c r="O317" s="29"/>
      <c r="P317" s="29"/>
      <c r="Q317" s="29"/>
      <c r="R317" s="29"/>
    </row>
    <row r="318" spans="1:18" ht="15.75" customHeight="1">
      <c r="A318" s="43"/>
      <c r="B318" s="28"/>
      <c r="C318" s="52"/>
      <c r="D318" s="52"/>
      <c r="E318" s="29"/>
      <c r="F318" s="30"/>
      <c r="G318" s="35"/>
      <c r="H318" s="147"/>
      <c r="I318" s="147"/>
      <c r="J318" s="29"/>
      <c r="K318" s="29"/>
      <c r="L318" s="29"/>
      <c r="M318" s="29"/>
      <c r="N318" s="29"/>
      <c r="O318" s="29"/>
      <c r="P318" s="29"/>
      <c r="Q318" s="29"/>
      <c r="R318" s="29"/>
    </row>
    <row r="319" spans="1:18" ht="15.75" customHeight="1">
      <c r="A319" s="43"/>
      <c r="B319" s="28"/>
      <c r="C319" s="52"/>
      <c r="D319" s="52"/>
      <c r="E319" s="29"/>
      <c r="F319" s="30"/>
      <c r="G319" s="35"/>
      <c r="H319" s="147"/>
      <c r="I319" s="147"/>
      <c r="J319" s="29"/>
      <c r="K319" s="29"/>
      <c r="L319" s="29"/>
      <c r="M319" s="29"/>
      <c r="N319" s="29"/>
      <c r="O319" s="29"/>
      <c r="P319" s="29"/>
      <c r="Q319" s="29"/>
      <c r="R319" s="29"/>
    </row>
    <row r="320" spans="1:18" ht="15.75" customHeight="1">
      <c r="A320" s="43"/>
      <c r="B320" s="28"/>
      <c r="C320" s="52"/>
      <c r="D320" s="52"/>
      <c r="E320" s="29"/>
      <c r="F320" s="30"/>
      <c r="G320" s="35"/>
      <c r="H320" s="147"/>
      <c r="I320" s="147"/>
      <c r="J320" s="29"/>
      <c r="K320" s="29"/>
      <c r="L320" s="29"/>
      <c r="M320" s="29"/>
      <c r="N320" s="29"/>
      <c r="O320" s="29"/>
      <c r="P320" s="29"/>
      <c r="Q320" s="29"/>
      <c r="R320" s="29"/>
    </row>
    <row r="321" spans="1:18" ht="15.75" customHeight="1">
      <c r="A321" s="43"/>
      <c r="B321" s="28"/>
      <c r="C321" s="52"/>
      <c r="D321" s="52"/>
      <c r="E321" s="29"/>
      <c r="F321" s="30"/>
      <c r="G321" s="35"/>
      <c r="H321" s="147"/>
      <c r="I321" s="147"/>
      <c r="J321" s="29"/>
      <c r="K321" s="29"/>
      <c r="L321" s="29"/>
      <c r="M321" s="29"/>
      <c r="N321" s="29"/>
      <c r="O321" s="29"/>
      <c r="P321" s="29"/>
      <c r="Q321" s="29"/>
      <c r="R321" s="29"/>
    </row>
    <row r="322" spans="1:18" ht="15.75" customHeight="1">
      <c r="A322" s="43"/>
      <c r="B322" s="28"/>
      <c r="C322" s="52"/>
      <c r="D322" s="52"/>
      <c r="E322" s="29"/>
      <c r="F322" s="30"/>
      <c r="G322" s="35"/>
      <c r="H322" s="147"/>
      <c r="I322" s="147"/>
      <c r="J322" s="29"/>
      <c r="K322" s="29"/>
      <c r="L322" s="29"/>
      <c r="M322" s="29"/>
      <c r="N322" s="29"/>
      <c r="O322" s="29"/>
      <c r="P322" s="29"/>
      <c r="Q322" s="29"/>
      <c r="R322" s="29"/>
    </row>
    <row r="323" spans="1:18" ht="15.75" customHeight="1">
      <c r="A323" s="43"/>
      <c r="B323" s="28"/>
      <c r="C323" s="52"/>
      <c r="D323" s="52"/>
      <c r="E323" s="29"/>
      <c r="F323" s="30"/>
      <c r="G323" s="35"/>
      <c r="H323" s="147"/>
      <c r="I323" s="147"/>
      <c r="J323" s="29"/>
      <c r="K323" s="29"/>
      <c r="L323" s="29"/>
      <c r="M323" s="29"/>
      <c r="N323" s="29"/>
      <c r="O323" s="29"/>
      <c r="P323" s="29"/>
      <c r="Q323" s="29"/>
      <c r="R323" s="29"/>
    </row>
    <row r="324" spans="1:18" ht="15.75" customHeight="1">
      <c r="A324" s="43"/>
      <c r="B324" s="28"/>
      <c r="C324" s="52"/>
      <c r="D324" s="52"/>
      <c r="E324" s="29"/>
      <c r="F324" s="30"/>
      <c r="G324" s="35"/>
      <c r="H324" s="147"/>
      <c r="I324" s="147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1:18" ht="15.75" customHeight="1">
      <c r="A325" s="43"/>
      <c r="B325" s="28"/>
      <c r="C325" s="52"/>
      <c r="D325" s="52"/>
      <c r="E325" s="29"/>
      <c r="F325" s="30"/>
      <c r="G325" s="35"/>
      <c r="H325" s="147"/>
      <c r="I325" s="147"/>
      <c r="J325" s="29"/>
      <c r="K325" s="29"/>
      <c r="L325" s="29"/>
      <c r="M325" s="29"/>
      <c r="N325" s="29"/>
      <c r="O325" s="29"/>
      <c r="P325" s="29"/>
      <c r="Q325" s="29"/>
      <c r="R325" s="29"/>
    </row>
    <row r="326" spans="1:18" ht="15.75" customHeight="1">
      <c r="A326" s="43"/>
      <c r="B326" s="28"/>
      <c r="C326" s="52"/>
      <c r="D326" s="52"/>
      <c r="E326" s="29"/>
      <c r="F326" s="30"/>
      <c r="G326" s="35"/>
      <c r="H326" s="147"/>
      <c r="I326" s="147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 ht="15.75" customHeight="1">
      <c r="A327" s="43"/>
      <c r="B327" s="28"/>
      <c r="C327" s="52"/>
      <c r="D327" s="52"/>
      <c r="E327" s="29"/>
      <c r="F327" s="30"/>
      <c r="G327" s="35"/>
      <c r="H327" s="147"/>
      <c r="I327" s="147"/>
      <c r="J327" s="29"/>
      <c r="K327" s="29"/>
      <c r="L327" s="29"/>
      <c r="M327" s="29"/>
      <c r="N327" s="29"/>
      <c r="O327" s="29"/>
      <c r="P327" s="29"/>
      <c r="Q327" s="29"/>
      <c r="R327" s="29"/>
    </row>
    <row r="328" spans="1:18" ht="15.75" customHeight="1">
      <c r="A328" s="43"/>
      <c r="B328" s="28"/>
      <c r="C328" s="52"/>
      <c r="D328" s="52"/>
      <c r="E328" s="29"/>
      <c r="F328" s="30"/>
      <c r="G328" s="35"/>
      <c r="H328" s="147"/>
      <c r="I328" s="147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 ht="15.75" customHeight="1">
      <c r="A329" s="43"/>
      <c r="B329" s="28"/>
      <c r="C329" s="52"/>
      <c r="D329" s="52"/>
      <c r="E329" s="29"/>
      <c r="F329" s="30"/>
      <c r="G329" s="35"/>
      <c r="H329" s="147"/>
      <c r="I329" s="147"/>
      <c r="J329" s="29"/>
      <c r="K329" s="29"/>
      <c r="L329" s="29"/>
      <c r="M329" s="29"/>
      <c r="N329" s="29"/>
      <c r="O329" s="29"/>
      <c r="P329" s="29"/>
      <c r="Q329" s="29"/>
      <c r="R329" s="29"/>
    </row>
    <row r="330" spans="1:18" ht="15.75" customHeight="1">
      <c r="A330" s="43"/>
      <c r="B330" s="28"/>
      <c r="C330" s="52"/>
      <c r="D330" s="52"/>
      <c r="E330" s="29"/>
      <c r="F330" s="30"/>
      <c r="G330" s="35"/>
      <c r="H330" s="147"/>
      <c r="I330" s="147"/>
      <c r="J330" s="29"/>
      <c r="K330" s="29"/>
      <c r="L330" s="29"/>
      <c r="M330" s="29"/>
      <c r="N330" s="29"/>
      <c r="O330" s="29"/>
      <c r="P330" s="29"/>
      <c r="Q330" s="29"/>
      <c r="R330" s="29"/>
    </row>
    <row r="331" spans="1:18" ht="15.75" customHeight="1">
      <c r="A331" s="43"/>
      <c r="B331" s="28"/>
      <c r="C331" s="52"/>
      <c r="D331" s="52"/>
      <c r="E331" s="29"/>
      <c r="F331" s="30"/>
      <c r="G331" s="35"/>
      <c r="H331" s="147"/>
      <c r="I331" s="147"/>
      <c r="J331" s="29"/>
      <c r="K331" s="29"/>
      <c r="L331" s="29"/>
      <c r="M331" s="29"/>
      <c r="N331" s="29"/>
      <c r="O331" s="29"/>
      <c r="P331" s="29"/>
      <c r="Q331" s="29"/>
      <c r="R331" s="29"/>
    </row>
    <row r="332" spans="1:18" ht="15.75" customHeight="1">
      <c r="A332" s="43"/>
      <c r="B332" s="28"/>
      <c r="C332" s="52"/>
      <c r="D332" s="52"/>
      <c r="E332" s="29"/>
      <c r="F332" s="30"/>
      <c r="G332" s="35"/>
      <c r="H332" s="147"/>
      <c r="I332" s="147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1:18" ht="15.75" customHeight="1">
      <c r="A333" s="43"/>
      <c r="B333" s="28"/>
      <c r="C333" s="52"/>
      <c r="D333" s="52"/>
      <c r="E333" s="29"/>
      <c r="F333" s="30"/>
      <c r="G333" s="35"/>
      <c r="H333" s="147"/>
      <c r="I333" s="147"/>
      <c r="J333" s="29"/>
      <c r="K333" s="29"/>
      <c r="L333" s="29"/>
      <c r="M333" s="29"/>
      <c r="N333" s="29"/>
      <c r="O333" s="29"/>
      <c r="P333" s="29"/>
      <c r="Q333" s="29"/>
      <c r="R333" s="29"/>
    </row>
    <row r="334" spans="1:18" ht="15.75" customHeight="1">
      <c r="A334" s="43"/>
      <c r="B334" s="28"/>
      <c r="C334" s="52"/>
      <c r="D334" s="52"/>
      <c r="E334" s="29"/>
      <c r="F334" s="30"/>
      <c r="G334" s="35"/>
      <c r="H334" s="147"/>
      <c r="I334" s="147"/>
      <c r="J334" s="29"/>
      <c r="K334" s="29"/>
      <c r="L334" s="29"/>
      <c r="M334" s="29"/>
      <c r="N334" s="29"/>
      <c r="O334" s="29"/>
      <c r="P334" s="29"/>
      <c r="Q334" s="29"/>
      <c r="R334" s="29"/>
    </row>
    <row r="335" spans="1:18" ht="15.75" customHeight="1">
      <c r="A335" s="43"/>
      <c r="B335" s="28"/>
      <c r="C335" s="52"/>
      <c r="D335" s="52"/>
      <c r="E335" s="29"/>
      <c r="F335" s="30"/>
      <c r="G335" s="35"/>
      <c r="H335" s="147"/>
      <c r="I335" s="147"/>
      <c r="J335" s="29"/>
      <c r="K335" s="29"/>
      <c r="L335" s="29"/>
      <c r="M335" s="29"/>
      <c r="N335" s="29"/>
      <c r="O335" s="29"/>
      <c r="P335" s="29"/>
      <c r="Q335" s="29"/>
      <c r="R335" s="29"/>
    </row>
    <row r="336" spans="1:18" ht="15.75" customHeight="1">
      <c r="A336" s="43"/>
      <c r="B336" s="28"/>
      <c r="C336" s="52"/>
      <c r="D336" s="52"/>
      <c r="E336" s="29"/>
      <c r="F336" s="30"/>
      <c r="G336" s="35"/>
      <c r="H336" s="147"/>
      <c r="I336" s="147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1:18" ht="15.75" customHeight="1">
      <c r="A337" s="43"/>
      <c r="B337" s="28"/>
      <c r="C337" s="52"/>
      <c r="D337" s="52"/>
      <c r="E337" s="29"/>
      <c r="F337" s="30"/>
      <c r="G337" s="35"/>
      <c r="H337" s="147"/>
      <c r="I337" s="147"/>
      <c r="J337" s="29"/>
      <c r="K337" s="29"/>
      <c r="L337" s="29"/>
      <c r="M337" s="29"/>
      <c r="N337" s="29"/>
      <c r="O337" s="29"/>
      <c r="P337" s="29"/>
      <c r="Q337" s="29"/>
      <c r="R337" s="29"/>
    </row>
    <row r="338" spans="1:18" ht="15.75" customHeight="1">
      <c r="A338" s="43"/>
      <c r="B338" s="28"/>
      <c r="C338" s="52"/>
      <c r="D338" s="52"/>
      <c r="E338" s="29"/>
      <c r="F338" s="30"/>
      <c r="G338" s="35"/>
      <c r="H338" s="147"/>
      <c r="I338" s="147"/>
      <c r="J338" s="29"/>
      <c r="K338" s="29"/>
      <c r="L338" s="29"/>
      <c r="M338" s="29"/>
      <c r="N338" s="29"/>
      <c r="O338" s="29"/>
      <c r="P338" s="29"/>
      <c r="Q338" s="29"/>
      <c r="R338" s="29"/>
    </row>
    <row r="339" spans="1:18" ht="15.75" customHeight="1">
      <c r="A339" s="43"/>
      <c r="B339" s="28"/>
      <c r="C339" s="52"/>
      <c r="D339" s="52"/>
      <c r="E339" s="29"/>
      <c r="F339" s="30"/>
      <c r="G339" s="35"/>
      <c r="H339" s="147"/>
      <c r="I339" s="147"/>
      <c r="J339" s="29"/>
      <c r="K339" s="29"/>
      <c r="L339" s="29"/>
      <c r="M339" s="29"/>
      <c r="N339" s="29"/>
      <c r="O339" s="29"/>
      <c r="P339" s="29"/>
      <c r="Q339" s="29"/>
      <c r="R339" s="29"/>
    </row>
    <row r="340" spans="1:18" ht="15.75" customHeight="1">
      <c r="A340" s="43"/>
      <c r="B340" s="28"/>
      <c r="C340" s="52"/>
      <c r="D340" s="52"/>
      <c r="E340" s="29"/>
      <c r="F340" s="30"/>
      <c r="G340" s="35"/>
      <c r="H340" s="147"/>
      <c r="I340" s="147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1:18" ht="15.75" customHeight="1">
      <c r="A341" s="43"/>
      <c r="B341" s="28"/>
      <c r="C341" s="52"/>
      <c r="D341" s="52"/>
      <c r="E341" s="29"/>
      <c r="F341" s="30"/>
      <c r="G341" s="35"/>
      <c r="H341" s="147"/>
      <c r="I341" s="147"/>
      <c r="J341" s="29"/>
      <c r="K341" s="29"/>
      <c r="L341" s="29"/>
      <c r="M341" s="29"/>
      <c r="N341" s="29"/>
      <c r="O341" s="29"/>
      <c r="P341" s="29"/>
      <c r="Q341" s="29"/>
      <c r="R341" s="29"/>
    </row>
    <row r="342" spans="1:18" ht="15.75" customHeight="1">
      <c r="A342" s="43"/>
      <c r="B342" s="28"/>
      <c r="C342" s="52"/>
      <c r="D342" s="52"/>
      <c r="E342" s="29"/>
      <c r="F342" s="30"/>
      <c r="G342" s="35"/>
      <c r="H342" s="147"/>
      <c r="I342" s="147"/>
      <c r="J342" s="29"/>
      <c r="K342" s="29"/>
      <c r="L342" s="29"/>
      <c r="M342" s="29"/>
      <c r="N342" s="29"/>
      <c r="O342" s="29"/>
      <c r="P342" s="29"/>
      <c r="Q342" s="29"/>
      <c r="R342" s="29"/>
    </row>
    <row r="343" spans="1:18" ht="15.75" customHeight="1">
      <c r="A343" s="43"/>
      <c r="B343" s="28"/>
      <c r="C343" s="52"/>
      <c r="D343" s="52"/>
      <c r="E343" s="29"/>
      <c r="F343" s="30"/>
      <c r="G343" s="35"/>
      <c r="H343" s="147"/>
      <c r="I343" s="147"/>
      <c r="J343" s="29"/>
      <c r="K343" s="29"/>
      <c r="L343" s="29"/>
      <c r="M343" s="29"/>
      <c r="N343" s="29"/>
      <c r="O343" s="29"/>
      <c r="P343" s="29"/>
      <c r="Q343" s="29"/>
      <c r="R343" s="29"/>
    </row>
    <row r="344" spans="1:18" ht="15.75" customHeight="1">
      <c r="A344" s="43"/>
      <c r="B344" s="28"/>
      <c r="C344" s="52"/>
      <c r="D344" s="52"/>
      <c r="E344" s="29"/>
      <c r="F344" s="30"/>
      <c r="G344" s="35"/>
      <c r="H344" s="147"/>
      <c r="I344" s="147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1:18" ht="15.75" customHeight="1">
      <c r="A345" s="43"/>
      <c r="B345" s="28"/>
      <c r="C345" s="52"/>
      <c r="D345" s="52"/>
      <c r="E345" s="29"/>
      <c r="F345" s="30"/>
      <c r="G345" s="35"/>
      <c r="H345" s="147"/>
      <c r="I345" s="147"/>
      <c r="J345" s="29"/>
      <c r="K345" s="29"/>
      <c r="L345" s="29"/>
      <c r="M345" s="29"/>
      <c r="N345" s="29"/>
      <c r="O345" s="29"/>
      <c r="P345" s="29"/>
      <c r="Q345" s="29"/>
      <c r="R345" s="29"/>
    </row>
    <row r="346" spans="1:18" ht="15.75" customHeight="1">
      <c r="A346" s="43"/>
      <c r="B346" s="28"/>
      <c r="C346" s="52"/>
      <c r="D346" s="52"/>
      <c r="E346" s="29"/>
      <c r="F346" s="30"/>
      <c r="G346" s="35"/>
      <c r="H346" s="147"/>
      <c r="I346" s="147"/>
      <c r="J346" s="29"/>
      <c r="K346" s="29"/>
      <c r="L346" s="29"/>
      <c r="M346" s="29"/>
      <c r="N346" s="29"/>
      <c r="O346" s="29"/>
      <c r="P346" s="29"/>
      <c r="Q346" s="29"/>
      <c r="R346" s="29"/>
    </row>
    <row r="347" spans="1:18" ht="15.75" customHeight="1">
      <c r="A347" s="13"/>
      <c r="B347" s="61"/>
      <c r="F347" s="32"/>
      <c r="G347" s="14"/>
    </row>
    <row r="348" spans="1:18" ht="15.75" customHeight="1">
      <c r="A348" s="13"/>
      <c r="B348" s="61"/>
      <c r="F348" s="32"/>
      <c r="G348" s="14"/>
    </row>
    <row r="349" spans="1:18" ht="15.75" customHeight="1">
      <c r="A349" s="13"/>
      <c r="B349" s="61"/>
      <c r="F349" s="32"/>
      <c r="G349" s="14"/>
    </row>
    <row r="350" spans="1:18" ht="15.75" customHeight="1">
      <c r="A350" s="13"/>
      <c r="B350" s="61"/>
      <c r="F350" s="32"/>
      <c r="G350" s="14"/>
    </row>
    <row r="351" spans="1:18" ht="15.75" customHeight="1">
      <c r="A351" s="13"/>
      <c r="B351" s="61"/>
      <c r="F351" s="32"/>
      <c r="G351" s="14"/>
    </row>
    <row r="352" spans="1:18" ht="15.75" customHeight="1">
      <c r="A352" s="13"/>
      <c r="B352" s="61"/>
      <c r="F352" s="32"/>
      <c r="G352" s="14"/>
    </row>
    <row r="353" spans="1:7" ht="15.75" customHeight="1">
      <c r="A353" s="13"/>
      <c r="B353" s="61"/>
      <c r="F353" s="32"/>
      <c r="G353" s="14"/>
    </row>
    <row r="354" spans="1:7" ht="15.75" customHeight="1">
      <c r="A354" s="13"/>
      <c r="B354" s="61"/>
      <c r="F354" s="32"/>
      <c r="G354" s="14"/>
    </row>
    <row r="355" spans="1:7" ht="15.75" customHeight="1">
      <c r="A355" s="13"/>
      <c r="B355" s="61"/>
      <c r="F355" s="32"/>
      <c r="G355" s="14"/>
    </row>
    <row r="356" spans="1:7" ht="15.75" customHeight="1">
      <c r="A356" s="13"/>
      <c r="B356" s="61"/>
      <c r="F356" s="32"/>
      <c r="G356" s="14"/>
    </row>
    <row r="357" spans="1:7" ht="15.75" customHeight="1">
      <c r="A357" s="13"/>
      <c r="B357" s="61"/>
      <c r="F357" s="32"/>
      <c r="G357" s="14"/>
    </row>
    <row r="358" spans="1:7" ht="15.75" customHeight="1">
      <c r="A358" s="13"/>
      <c r="B358" s="61"/>
      <c r="F358" s="32"/>
      <c r="G358" s="14"/>
    </row>
    <row r="359" spans="1:7" ht="15.75" customHeight="1">
      <c r="A359" s="13"/>
      <c r="B359" s="61"/>
      <c r="F359" s="32"/>
      <c r="G359" s="14"/>
    </row>
    <row r="360" spans="1:7" ht="15.75" customHeight="1">
      <c r="A360" s="13"/>
      <c r="B360" s="61"/>
      <c r="F360" s="32"/>
      <c r="G360" s="14"/>
    </row>
    <row r="361" spans="1:7" ht="15.75" customHeight="1">
      <c r="A361" s="13"/>
      <c r="B361" s="61"/>
      <c r="F361" s="32"/>
      <c r="G361" s="14"/>
    </row>
    <row r="362" spans="1:7" ht="15.75" customHeight="1">
      <c r="A362" s="13"/>
      <c r="B362" s="61"/>
      <c r="F362" s="32"/>
      <c r="G362" s="14"/>
    </row>
    <row r="363" spans="1:7" ht="15.75" customHeight="1">
      <c r="A363" s="13"/>
      <c r="B363" s="61"/>
      <c r="F363" s="32"/>
      <c r="G363" s="14"/>
    </row>
    <row r="364" spans="1:7" ht="15.75" customHeight="1">
      <c r="A364" s="13"/>
      <c r="B364" s="61"/>
      <c r="F364" s="32"/>
      <c r="G364" s="14"/>
    </row>
    <row r="365" spans="1:7" ht="15.75" customHeight="1">
      <c r="A365" s="13"/>
      <c r="B365" s="61"/>
      <c r="F365" s="32"/>
      <c r="G365" s="14"/>
    </row>
    <row r="366" spans="1:7" ht="15.75" customHeight="1">
      <c r="A366" s="13"/>
      <c r="B366" s="61"/>
      <c r="F366" s="32"/>
      <c r="G366" s="14"/>
    </row>
    <row r="367" spans="1:7" ht="15.75" customHeight="1">
      <c r="A367" s="13"/>
      <c r="B367" s="61"/>
      <c r="F367" s="32"/>
      <c r="G367" s="14"/>
    </row>
    <row r="368" spans="1:7" ht="15.75" customHeight="1">
      <c r="A368" s="13"/>
      <c r="B368" s="61"/>
      <c r="F368" s="32"/>
      <c r="G368" s="14"/>
    </row>
    <row r="369" spans="1:7" ht="15.75" customHeight="1">
      <c r="A369" s="13"/>
      <c r="B369" s="61"/>
      <c r="F369" s="32"/>
      <c r="G369" s="14"/>
    </row>
    <row r="370" spans="1:7" ht="15.75" customHeight="1">
      <c r="A370" s="13"/>
      <c r="B370" s="61"/>
      <c r="F370" s="32"/>
      <c r="G370" s="14"/>
    </row>
    <row r="371" spans="1:7" ht="15.75" customHeight="1">
      <c r="A371" s="13"/>
      <c r="B371" s="61"/>
      <c r="F371" s="32"/>
      <c r="G371" s="14"/>
    </row>
    <row r="372" spans="1:7" ht="15.75" customHeight="1">
      <c r="A372" s="13"/>
      <c r="B372" s="61"/>
      <c r="F372" s="32"/>
      <c r="G372" s="14"/>
    </row>
    <row r="373" spans="1:7" ht="15.75" customHeight="1">
      <c r="A373" s="13"/>
      <c r="B373" s="61"/>
      <c r="F373" s="32"/>
      <c r="G373" s="14"/>
    </row>
    <row r="374" spans="1:7" ht="15.75" customHeight="1">
      <c r="A374" s="13"/>
      <c r="B374" s="61"/>
      <c r="F374" s="32"/>
      <c r="G374" s="14"/>
    </row>
    <row r="375" spans="1:7" ht="15.75" customHeight="1">
      <c r="A375" s="13"/>
      <c r="B375" s="61"/>
      <c r="F375" s="32"/>
      <c r="G375" s="14"/>
    </row>
    <row r="376" spans="1:7" ht="15.75" customHeight="1">
      <c r="A376" s="13"/>
      <c r="B376" s="61"/>
      <c r="F376" s="32"/>
      <c r="G376" s="14"/>
    </row>
    <row r="377" spans="1:7" ht="15.75" customHeight="1">
      <c r="A377" s="13"/>
      <c r="B377" s="61"/>
      <c r="F377" s="32"/>
      <c r="G377" s="14"/>
    </row>
    <row r="378" spans="1:7" ht="15.75" customHeight="1">
      <c r="A378" s="13"/>
      <c r="B378" s="61"/>
      <c r="F378" s="32"/>
      <c r="G378" s="14"/>
    </row>
    <row r="379" spans="1:7" ht="15.75" customHeight="1">
      <c r="A379" s="13"/>
      <c r="B379" s="61"/>
      <c r="F379" s="32"/>
      <c r="G379" s="14"/>
    </row>
    <row r="380" spans="1:7" ht="15.75" customHeight="1">
      <c r="A380" s="13"/>
      <c r="B380" s="61"/>
      <c r="F380" s="32"/>
      <c r="G380" s="14"/>
    </row>
    <row r="381" spans="1:7" ht="15.75" customHeight="1">
      <c r="A381" s="13"/>
      <c r="B381" s="61"/>
      <c r="F381" s="32"/>
      <c r="G381" s="14"/>
    </row>
    <row r="382" spans="1:7" ht="15.75" customHeight="1">
      <c r="A382" s="13"/>
      <c r="B382" s="61"/>
      <c r="F382" s="32"/>
      <c r="G382" s="14"/>
    </row>
    <row r="383" spans="1:7" ht="15.75" customHeight="1">
      <c r="A383" s="13"/>
      <c r="B383" s="61"/>
      <c r="F383" s="32"/>
      <c r="G383" s="14"/>
    </row>
    <row r="384" spans="1:7" ht="15.75" customHeight="1">
      <c r="A384" s="13"/>
      <c r="B384" s="61"/>
      <c r="F384" s="32"/>
      <c r="G384" s="14"/>
    </row>
    <row r="385" spans="1:7" ht="15.75" customHeight="1">
      <c r="A385" s="13"/>
      <c r="B385" s="61"/>
      <c r="F385" s="32"/>
      <c r="G385" s="14"/>
    </row>
    <row r="386" spans="1:7" ht="15.75" customHeight="1">
      <c r="A386" s="13"/>
      <c r="B386" s="61"/>
      <c r="F386" s="32"/>
      <c r="G386" s="14"/>
    </row>
    <row r="387" spans="1:7" ht="15.75" customHeight="1">
      <c r="A387" s="13"/>
      <c r="B387" s="61"/>
      <c r="F387" s="32"/>
      <c r="G387" s="14"/>
    </row>
    <row r="388" spans="1:7" ht="15.75" customHeight="1">
      <c r="A388" s="13"/>
      <c r="B388" s="61"/>
      <c r="F388" s="32"/>
      <c r="G388" s="14"/>
    </row>
    <row r="389" spans="1:7" ht="15.75" customHeight="1">
      <c r="A389" s="13"/>
      <c r="B389" s="61"/>
      <c r="F389" s="32"/>
      <c r="G389" s="14"/>
    </row>
    <row r="390" spans="1:7" ht="15.75" customHeight="1">
      <c r="A390" s="13"/>
      <c r="B390" s="61"/>
      <c r="F390" s="32"/>
      <c r="G390" s="14"/>
    </row>
    <row r="391" spans="1:7" ht="15.75" customHeight="1">
      <c r="A391" s="13"/>
      <c r="B391" s="61"/>
      <c r="F391" s="32"/>
      <c r="G391" s="14"/>
    </row>
    <row r="392" spans="1:7" ht="15.75" customHeight="1">
      <c r="A392" s="13"/>
      <c r="B392" s="61"/>
      <c r="F392" s="32"/>
      <c r="G392" s="14"/>
    </row>
    <row r="393" spans="1:7" ht="15.75" customHeight="1">
      <c r="A393" s="13"/>
      <c r="B393" s="61"/>
      <c r="F393" s="32"/>
      <c r="G393" s="14"/>
    </row>
    <row r="394" spans="1:7" ht="15.75" customHeight="1">
      <c r="A394" s="13"/>
      <c r="B394" s="61"/>
      <c r="F394" s="32"/>
      <c r="G394" s="14"/>
    </row>
    <row r="395" spans="1:7" ht="15.75" customHeight="1">
      <c r="A395" s="13"/>
      <c r="B395" s="61"/>
      <c r="F395" s="32"/>
      <c r="G395" s="14"/>
    </row>
    <row r="396" spans="1:7" ht="15.75" customHeight="1">
      <c r="A396" s="13"/>
      <c r="B396" s="61"/>
      <c r="F396" s="32"/>
      <c r="G396" s="14"/>
    </row>
    <row r="397" spans="1:7" ht="15.75" customHeight="1">
      <c r="A397" s="13"/>
      <c r="B397" s="61"/>
      <c r="F397" s="32"/>
      <c r="G397" s="14"/>
    </row>
    <row r="398" spans="1:7" ht="15.75" customHeight="1">
      <c r="A398" s="13"/>
      <c r="B398" s="61"/>
      <c r="F398" s="32"/>
      <c r="G398" s="14"/>
    </row>
    <row r="399" spans="1:7" ht="15.75" customHeight="1">
      <c r="A399" s="13"/>
      <c r="B399" s="61"/>
      <c r="F399" s="32"/>
      <c r="G399" s="14"/>
    </row>
    <row r="400" spans="1:7" ht="15.75" customHeight="1">
      <c r="A400" s="13"/>
      <c r="B400" s="61"/>
      <c r="F400" s="32"/>
      <c r="G400" s="14"/>
    </row>
    <row r="401" spans="1:7" ht="15.75" customHeight="1">
      <c r="A401" s="13"/>
      <c r="B401" s="61"/>
      <c r="F401" s="32"/>
      <c r="G401" s="14"/>
    </row>
    <row r="402" spans="1:7" ht="15.75" customHeight="1">
      <c r="A402" s="13"/>
      <c r="B402" s="61"/>
      <c r="F402" s="32"/>
      <c r="G402" s="14"/>
    </row>
    <row r="403" spans="1:7" ht="15.75" customHeight="1">
      <c r="A403" s="13"/>
      <c r="B403" s="61"/>
      <c r="F403" s="32"/>
      <c r="G403" s="14"/>
    </row>
    <row r="404" spans="1:7" ht="15.75" customHeight="1">
      <c r="A404" s="13"/>
      <c r="B404" s="61"/>
      <c r="F404" s="32"/>
      <c r="G404" s="14"/>
    </row>
    <row r="405" spans="1:7" ht="15.75" customHeight="1">
      <c r="A405" s="13"/>
      <c r="B405" s="61"/>
      <c r="F405" s="32"/>
      <c r="G405" s="14"/>
    </row>
    <row r="406" spans="1:7" ht="15.75" customHeight="1">
      <c r="A406" s="13"/>
      <c r="B406" s="61"/>
      <c r="F406" s="32"/>
      <c r="G406" s="14"/>
    </row>
    <row r="407" spans="1:7" ht="15.75" customHeight="1">
      <c r="A407" s="13"/>
      <c r="B407" s="61"/>
      <c r="F407" s="32"/>
      <c r="G407" s="14"/>
    </row>
    <row r="408" spans="1:7" ht="15.75" customHeight="1">
      <c r="A408" s="13"/>
      <c r="B408" s="61"/>
      <c r="F408" s="32"/>
      <c r="G408" s="14"/>
    </row>
    <row r="409" spans="1:7" ht="15.75" customHeight="1">
      <c r="A409" s="13"/>
      <c r="B409" s="61"/>
      <c r="F409" s="32"/>
      <c r="G409" s="14"/>
    </row>
    <row r="410" spans="1:7" ht="15.75" customHeight="1">
      <c r="A410" s="13"/>
      <c r="B410" s="61"/>
      <c r="F410" s="32"/>
      <c r="G410" s="14"/>
    </row>
    <row r="411" spans="1:7" ht="15.75" customHeight="1">
      <c r="A411" s="13"/>
      <c r="B411" s="61"/>
      <c r="F411" s="32"/>
      <c r="G411" s="14"/>
    </row>
    <row r="412" spans="1:7" ht="15.75" customHeight="1">
      <c r="A412" s="13"/>
      <c r="B412" s="61"/>
      <c r="F412" s="32"/>
      <c r="G412" s="14"/>
    </row>
    <row r="413" spans="1:7" ht="15.75" customHeight="1">
      <c r="A413" s="13"/>
      <c r="B413" s="61"/>
      <c r="F413" s="32"/>
      <c r="G413" s="14"/>
    </row>
    <row r="414" spans="1:7" ht="15.75" customHeight="1">
      <c r="A414" s="13"/>
      <c r="B414" s="61"/>
      <c r="F414" s="32"/>
      <c r="G414" s="14"/>
    </row>
    <row r="415" spans="1:7" ht="15.75" customHeight="1">
      <c r="A415" s="13"/>
      <c r="B415" s="61"/>
      <c r="F415" s="32"/>
      <c r="G415" s="14"/>
    </row>
    <row r="416" spans="1:7" ht="15.75" customHeight="1">
      <c r="A416" s="13"/>
      <c r="B416" s="61"/>
      <c r="F416" s="32"/>
      <c r="G416" s="14"/>
    </row>
    <row r="417" spans="1:7" ht="15.75" customHeight="1">
      <c r="A417" s="13"/>
      <c r="B417" s="61"/>
      <c r="F417" s="32"/>
      <c r="G417" s="14"/>
    </row>
    <row r="418" spans="1:7" ht="15.75" customHeight="1">
      <c r="A418" s="13"/>
      <c r="B418" s="61"/>
      <c r="F418" s="32"/>
      <c r="G418" s="14"/>
    </row>
    <row r="419" spans="1:7" ht="15.75" customHeight="1">
      <c r="A419" s="13"/>
      <c r="B419" s="61"/>
      <c r="F419" s="32"/>
      <c r="G419" s="14"/>
    </row>
    <row r="420" spans="1:7" ht="15.75" customHeight="1">
      <c r="A420" s="13"/>
      <c r="B420" s="61"/>
      <c r="F420" s="32"/>
      <c r="G420" s="14"/>
    </row>
    <row r="421" spans="1:7" ht="15.75" customHeight="1">
      <c r="A421" s="13"/>
      <c r="B421" s="61"/>
      <c r="F421" s="32"/>
      <c r="G421" s="14"/>
    </row>
    <row r="422" spans="1:7" ht="15.75" customHeight="1">
      <c r="A422" s="13"/>
      <c r="B422" s="61"/>
      <c r="F422" s="32"/>
      <c r="G422" s="14"/>
    </row>
    <row r="423" spans="1:7" ht="15.75" customHeight="1">
      <c r="A423" s="13"/>
      <c r="B423" s="61"/>
      <c r="F423" s="32"/>
      <c r="G423" s="14"/>
    </row>
    <row r="424" spans="1:7" ht="15.75" customHeight="1">
      <c r="A424" s="13"/>
      <c r="B424" s="61"/>
      <c r="F424" s="32"/>
      <c r="G424" s="14"/>
    </row>
    <row r="425" spans="1:7" ht="15.75" customHeight="1">
      <c r="A425" s="13"/>
      <c r="B425" s="61"/>
      <c r="F425" s="32"/>
      <c r="G425" s="14"/>
    </row>
    <row r="426" spans="1:7" ht="15.75" customHeight="1">
      <c r="A426" s="13"/>
      <c r="B426" s="61"/>
      <c r="F426" s="32"/>
      <c r="G426" s="14"/>
    </row>
    <row r="427" spans="1:7" ht="15.75" customHeight="1">
      <c r="A427" s="13"/>
      <c r="B427" s="61"/>
      <c r="F427" s="32"/>
      <c r="G427" s="14"/>
    </row>
    <row r="428" spans="1:7" ht="15.75" customHeight="1">
      <c r="A428" s="13"/>
      <c r="B428" s="61"/>
      <c r="F428" s="32"/>
      <c r="G428" s="14"/>
    </row>
    <row r="429" spans="1:7" ht="15.75" customHeight="1">
      <c r="A429" s="13"/>
      <c r="B429" s="61"/>
      <c r="F429" s="32"/>
      <c r="G429" s="14"/>
    </row>
    <row r="430" spans="1:7" ht="15.75" customHeight="1">
      <c r="A430" s="13"/>
      <c r="B430" s="61"/>
      <c r="F430" s="32"/>
      <c r="G430" s="14"/>
    </row>
    <row r="431" spans="1:7" ht="15.75" customHeight="1">
      <c r="A431" s="13"/>
      <c r="B431" s="61"/>
      <c r="F431" s="32"/>
      <c r="G431" s="14"/>
    </row>
    <row r="432" spans="1:7" ht="15.75" customHeight="1">
      <c r="A432" s="13"/>
      <c r="B432" s="61"/>
      <c r="F432" s="32"/>
      <c r="G432" s="14"/>
    </row>
    <row r="433" spans="1:7" ht="15.75" customHeight="1">
      <c r="A433" s="13"/>
      <c r="B433" s="61"/>
      <c r="F433" s="32"/>
      <c r="G433" s="14"/>
    </row>
    <row r="434" spans="1:7" ht="15.75" customHeight="1">
      <c r="A434" s="13"/>
      <c r="B434" s="61"/>
      <c r="F434" s="32"/>
      <c r="G434" s="14"/>
    </row>
    <row r="435" spans="1:7" ht="15.75" customHeight="1">
      <c r="A435" s="13"/>
      <c r="B435" s="61"/>
      <c r="F435" s="32"/>
      <c r="G435" s="14"/>
    </row>
    <row r="436" spans="1:7" ht="15.75" customHeight="1">
      <c r="A436" s="13"/>
      <c r="B436" s="61"/>
      <c r="F436" s="32"/>
      <c r="G436" s="14"/>
    </row>
    <row r="437" spans="1:7" ht="15.75" customHeight="1">
      <c r="A437" s="13"/>
      <c r="B437" s="61"/>
      <c r="F437" s="32"/>
      <c r="G437" s="14"/>
    </row>
    <row r="438" spans="1:7" ht="15.75" customHeight="1">
      <c r="A438" s="13"/>
      <c r="B438" s="61"/>
      <c r="F438" s="32"/>
      <c r="G438" s="14"/>
    </row>
    <row r="439" spans="1:7" ht="15.75" customHeight="1">
      <c r="A439" s="13"/>
      <c r="B439" s="61"/>
      <c r="F439" s="32"/>
      <c r="G439" s="14"/>
    </row>
    <row r="440" spans="1:7" ht="15.75" customHeight="1">
      <c r="A440" s="13"/>
      <c r="B440" s="61"/>
      <c r="F440" s="32"/>
      <c r="G440" s="14"/>
    </row>
    <row r="441" spans="1:7" ht="15.75" customHeight="1">
      <c r="A441" s="13"/>
      <c r="B441" s="61"/>
      <c r="F441" s="32"/>
      <c r="G441" s="14"/>
    </row>
    <row r="442" spans="1:7" ht="15.75" customHeight="1">
      <c r="A442" s="13"/>
      <c r="B442" s="61"/>
      <c r="F442" s="32"/>
      <c r="G442" s="14"/>
    </row>
    <row r="443" spans="1:7" ht="15.75" customHeight="1">
      <c r="A443" s="13"/>
      <c r="B443" s="61"/>
      <c r="F443" s="32"/>
      <c r="G443" s="14"/>
    </row>
    <row r="444" spans="1:7" ht="15.75" customHeight="1">
      <c r="A444" s="13"/>
      <c r="B444" s="61"/>
      <c r="F444" s="32"/>
      <c r="G444" s="14"/>
    </row>
    <row r="445" spans="1:7" ht="15.75" customHeight="1">
      <c r="A445" s="13"/>
      <c r="B445" s="61"/>
      <c r="F445" s="32"/>
      <c r="G445" s="14"/>
    </row>
    <row r="446" spans="1:7" ht="15.75" customHeight="1">
      <c r="A446" s="13"/>
      <c r="B446" s="61"/>
      <c r="F446" s="32"/>
      <c r="G446" s="14"/>
    </row>
    <row r="447" spans="1:7" ht="15.75" customHeight="1">
      <c r="A447" s="13"/>
      <c r="B447" s="61"/>
      <c r="F447" s="32"/>
      <c r="G447" s="14"/>
    </row>
    <row r="448" spans="1:7" ht="15.75" customHeight="1">
      <c r="A448" s="13"/>
      <c r="B448" s="61"/>
      <c r="F448" s="32"/>
      <c r="G448" s="14"/>
    </row>
    <row r="449" spans="1:7" ht="15.75" customHeight="1">
      <c r="A449" s="13"/>
      <c r="B449" s="61"/>
      <c r="F449" s="32"/>
      <c r="G449" s="14"/>
    </row>
    <row r="450" spans="1:7" ht="15.75" customHeight="1">
      <c r="A450" s="13"/>
      <c r="B450" s="61"/>
      <c r="F450" s="32"/>
      <c r="G450" s="14"/>
    </row>
    <row r="451" spans="1:7" ht="15.75" customHeight="1">
      <c r="A451" s="13"/>
      <c r="B451" s="61"/>
      <c r="F451" s="32"/>
      <c r="G451" s="14"/>
    </row>
    <row r="452" spans="1:7" ht="15.75" customHeight="1">
      <c r="A452" s="13"/>
      <c r="B452" s="61"/>
      <c r="F452" s="32"/>
      <c r="G452" s="14"/>
    </row>
    <row r="453" spans="1:7" ht="15.75" customHeight="1">
      <c r="A453" s="13"/>
      <c r="B453" s="61"/>
      <c r="F453" s="32"/>
      <c r="G453" s="14"/>
    </row>
    <row r="454" spans="1:7" ht="15.75" customHeight="1">
      <c r="A454" s="13"/>
      <c r="B454" s="61"/>
      <c r="F454" s="32"/>
      <c r="G454" s="14"/>
    </row>
    <row r="455" spans="1:7" ht="15.75" customHeight="1">
      <c r="A455" s="13"/>
      <c r="B455" s="61"/>
      <c r="F455" s="32"/>
      <c r="G455" s="14"/>
    </row>
    <row r="456" spans="1:7" ht="15.75" customHeight="1">
      <c r="A456" s="13"/>
      <c r="B456" s="61"/>
      <c r="F456" s="32"/>
      <c r="G456" s="14"/>
    </row>
    <row r="457" spans="1:7" ht="15.75" customHeight="1">
      <c r="A457" s="13"/>
      <c r="B457" s="61"/>
      <c r="F457" s="32"/>
      <c r="G457" s="14"/>
    </row>
    <row r="458" spans="1:7" ht="15.75" customHeight="1">
      <c r="A458" s="13"/>
      <c r="B458" s="61"/>
      <c r="F458" s="32"/>
      <c r="G458" s="14"/>
    </row>
    <row r="459" spans="1:7" ht="15.75" customHeight="1">
      <c r="A459" s="13"/>
      <c r="B459" s="61"/>
      <c r="F459" s="32"/>
      <c r="G459" s="14"/>
    </row>
    <row r="460" spans="1:7" ht="15.75" customHeight="1">
      <c r="A460" s="13"/>
      <c r="B460" s="61"/>
      <c r="F460" s="32"/>
      <c r="G460" s="14"/>
    </row>
    <row r="461" spans="1:7" ht="15.75" customHeight="1">
      <c r="A461" s="13"/>
      <c r="B461" s="61"/>
      <c r="F461" s="32"/>
      <c r="G461" s="14"/>
    </row>
    <row r="462" spans="1:7" ht="15.75" customHeight="1">
      <c r="A462" s="13"/>
      <c r="B462" s="61"/>
      <c r="F462" s="32"/>
      <c r="G462" s="14"/>
    </row>
    <row r="463" spans="1:7" ht="15.75" customHeight="1">
      <c r="A463" s="13"/>
      <c r="B463" s="61"/>
      <c r="F463" s="32"/>
      <c r="G463" s="14"/>
    </row>
    <row r="464" spans="1:7" ht="15.75" customHeight="1">
      <c r="A464" s="13"/>
      <c r="B464" s="61"/>
      <c r="F464" s="32"/>
      <c r="G464" s="14"/>
    </row>
    <row r="465" spans="1:7" ht="15.75" customHeight="1">
      <c r="A465" s="13"/>
      <c r="B465" s="61"/>
      <c r="F465" s="32"/>
      <c r="G465" s="14"/>
    </row>
    <row r="466" spans="1:7" ht="15.75" customHeight="1">
      <c r="A466" s="13"/>
      <c r="B466" s="61"/>
      <c r="F466" s="32"/>
      <c r="G466" s="14"/>
    </row>
    <row r="467" spans="1:7" ht="15.75" customHeight="1">
      <c r="A467" s="13"/>
      <c r="B467" s="61"/>
      <c r="F467" s="32"/>
      <c r="G467" s="14"/>
    </row>
    <row r="468" spans="1:7" ht="15.75" customHeight="1">
      <c r="A468" s="13"/>
      <c r="B468" s="61"/>
      <c r="F468" s="32"/>
      <c r="G468" s="14"/>
    </row>
    <row r="469" spans="1:7" ht="15.75" customHeight="1">
      <c r="A469" s="13"/>
      <c r="B469" s="61"/>
      <c r="F469" s="32"/>
      <c r="G469" s="14"/>
    </row>
    <row r="470" spans="1:7" ht="15.75" customHeight="1">
      <c r="A470" s="13"/>
      <c r="B470" s="61"/>
      <c r="F470" s="32"/>
      <c r="G470" s="14"/>
    </row>
    <row r="471" spans="1:7" ht="15.75" customHeight="1">
      <c r="A471" s="13"/>
      <c r="B471" s="61"/>
      <c r="F471" s="32"/>
      <c r="G471" s="14"/>
    </row>
    <row r="472" spans="1:7" ht="15.75" customHeight="1">
      <c r="A472" s="13"/>
      <c r="B472" s="61"/>
      <c r="F472" s="32"/>
      <c r="G472" s="14"/>
    </row>
    <row r="473" spans="1:7" ht="15.75" customHeight="1">
      <c r="A473" s="13"/>
      <c r="B473" s="61"/>
      <c r="F473" s="32"/>
      <c r="G473" s="14"/>
    </row>
    <row r="474" spans="1:7" ht="15.75" customHeight="1">
      <c r="A474" s="13"/>
      <c r="B474" s="61"/>
      <c r="F474" s="32"/>
      <c r="G474" s="14"/>
    </row>
    <row r="475" spans="1:7" ht="15.75" customHeight="1">
      <c r="A475" s="13"/>
      <c r="B475" s="61"/>
      <c r="F475" s="32"/>
      <c r="G475" s="14"/>
    </row>
    <row r="476" spans="1:7" ht="15.75" customHeight="1">
      <c r="A476" s="13"/>
      <c r="B476" s="61"/>
      <c r="F476" s="32"/>
      <c r="G476" s="14"/>
    </row>
    <row r="477" spans="1:7" ht="15.75" customHeight="1">
      <c r="A477" s="13"/>
      <c r="B477" s="61"/>
      <c r="F477" s="32"/>
      <c r="G477" s="14"/>
    </row>
    <row r="478" spans="1:7" ht="15.75" customHeight="1">
      <c r="A478" s="13"/>
      <c r="B478" s="61"/>
      <c r="F478" s="32"/>
      <c r="G478" s="14"/>
    </row>
    <row r="479" spans="1:7" ht="15.75" customHeight="1">
      <c r="A479" s="13"/>
      <c r="B479" s="61"/>
      <c r="F479" s="32"/>
      <c r="G479" s="14"/>
    </row>
    <row r="480" spans="1:7" ht="15.75" customHeight="1">
      <c r="A480" s="13"/>
      <c r="B480" s="61"/>
      <c r="F480" s="32"/>
      <c r="G480" s="14"/>
    </row>
    <row r="481" spans="1:7" ht="15.75" customHeight="1">
      <c r="A481" s="13"/>
      <c r="B481" s="61"/>
      <c r="F481" s="32"/>
      <c r="G481" s="14"/>
    </row>
    <row r="482" spans="1:7" ht="15.75" customHeight="1">
      <c r="A482" s="13"/>
      <c r="B482" s="61"/>
      <c r="F482" s="32"/>
      <c r="G482" s="14"/>
    </row>
    <row r="483" spans="1:7" ht="15.75" customHeight="1">
      <c r="A483" s="13"/>
      <c r="B483" s="61"/>
      <c r="F483" s="32"/>
      <c r="G483" s="14"/>
    </row>
    <row r="484" spans="1:7" ht="15.75" customHeight="1">
      <c r="A484" s="13"/>
      <c r="B484" s="61"/>
      <c r="F484" s="32"/>
      <c r="G484" s="14"/>
    </row>
    <row r="485" spans="1:7" ht="15.75" customHeight="1">
      <c r="A485" s="13"/>
      <c r="B485" s="61"/>
      <c r="F485" s="32"/>
      <c r="G485" s="14"/>
    </row>
    <row r="486" spans="1:7" ht="15.75" customHeight="1">
      <c r="A486" s="13"/>
      <c r="B486" s="61"/>
      <c r="F486" s="32"/>
      <c r="G486" s="14"/>
    </row>
    <row r="487" spans="1:7" ht="15.75" customHeight="1">
      <c r="A487" s="13"/>
      <c r="B487" s="61"/>
      <c r="F487" s="32"/>
      <c r="G487" s="14"/>
    </row>
    <row r="488" spans="1:7" ht="15.75" customHeight="1">
      <c r="A488" s="13"/>
      <c r="B488" s="61"/>
      <c r="F488" s="32"/>
      <c r="G488" s="14"/>
    </row>
    <row r="489" spans="1:7" ht="15.75" customHeight="1">
      <c r="A489" s="13"/>
      <c r="B489" s="61"/>
      <c r="F489" s="32"/>
      <c r="G489" s="14"/>
    </row>
    <row r="490" spans="1:7" ht="15.75" customHeight="1">
      <c r="A490" s="13"/>
      <c r="B490" s="61"/>
      <c r="F490" s="32"/>
      <c r="G490" s="14"/>
    </row>
    <row r="491" spans="1:7" ht="15.75" customHeight="1">
      <c r="A491" s="13"/>
      <c r="B491" s="61"/>
      <c r="F491" s="32"/>
      <c r="G491" s="14"/>
    </row>
    <row r="492" spans="1:7" ht="15.75" customHeight="1">
      <c r="A492" s="13"/>
      <c r="B492" s="61"/>
      <c r="F492" s="32"/>
      <c r="G492" s="14"/>
    </row>
    <row r="493" spans="1:7" ht="15.75" customHeight="1">
      <c r="A493" s="13"/>
      <c r="B493" s="61"/>
      <c r="F493" s="32"/>
      <c r="G493" s="14"/>
    </row>
    <row r="494" spans="1:7" ht="15.75" customHeight="1">
      <c r="A494" s="13"/>
      <c r="B494" s="61"/>
      <c r="F494" s="32"/>
      <c r="G494" s="14"/>
    </row>
    <row r="495" spans="1:7" ht="15.75" customHeight="1">
      <c r="A495" s="13"/>
      <c r="B495" s="61"/>
      <c r="F495" s="32"/>
      <c r="G495" s="14"/>
    </row>
    <row r="496" spans="1:7" ht="15.75" customHeight="1">
      <c r="A496" s="13"/>
      <c r="B496" s="61"/>
      <c r="F496" s="32"/>
      <c r="G496" s="14"/>
    </row>
    <row r="497" spans="1:7" ht="15.75" customHeight="1">
      <c r="A497" s="13"/>
      <c r="B497" s="61"/>
      <c r="F497" s="32"/>
      <c r="G497" s="14"/>
    </row>
    <row r="498" spans="1:7" ht="15.75" customHeight="1">
      <c r="A498" s="13"/>
      <c r="B498" s="61"/>
      <c r="F498" s="32"/>
      <c r="G498" s="14"/>
    </row>
    <row r="499" spans="1:7" ht="15.75" customHeight="1">
      <c r="A499" s="13"/>
      <c r="B499" s="61"/>
      <c r="F499" s="32"/>
      <c r="G499" s="14"/>
    </row>
    <row r="500" spans="1:7" ht="15.75" customHeight="1">
      <c r="A500" s="13"/>
      <c r="B500" s="61"/>
      <c r="F500" s="32"/>
      <c r="G500" s="14"/>
    </row>
    <row r="501" spans="1:7" ht="15.75" customHeight="1">
      <c r="A501" s="13"/>
      <c r="B501" s="61"/>
      <c r="F501" s="32"/>
      <c r="G501" s="14"/>
    </row>
    <row r="502" spans="1:7" ht="15.75" customHeight="1">
      <c r="A502" s="13"/>
      <c r="B502" s="61"/>
      <c r="F502" s="32"/>
      <c r="G502" s="14"/>
    </row>
    <row r="503" spans="1:7" ht="15.75" customHeight="1">
      <c r="A503" s="13"/>
      <c r="B503" s="61"/>
      <c r="F503" s="32"/>
      <c r="G503" s="14"/>
    </row>
    <row r="504" spans="1:7" ht="15.75" customHeight="1">
      <c r="A504" s="13"/>
      <c r="B504" s="61"/>
      <c r="F504" s="32"/>
      <c r="G504" s="14"/>
    </row>
    <row r="505" spans="1:7" ht="15.75" customHeight="1">
      <c r="A505" s="13"/>
      <c r="B505" s="61"/>
      <c r="F505" s="32"/>
      <c r="G505" s="14"/>
    </row>
    <row r="506" spans="1:7" ht="15.75" customHeight="1">
      <c r="A506" s="13"/>
      <c r="B506" s="61"/>
      <c r="F506" s="32"/>
      <c r="G506" s="14"/>
    </row>
    <row r="507" spans="1:7" ht="15.75" customHeight="1">
      <c r="A507" s="13"/>
      <c r="B507" s="61"/>
      <c r="F507" s="32"/>
      <c r="G507" s="14"/>
    </row>
    <row r="508" spans="1:7" ht="15.75" customHeight="1">
      <c r="A508" s="13"/>
      <c r="B508" s="61"/>
      <c r="F508" s="32"/>
      <c r="G508" s="14"/>
    </row>
    <row r="509" spans="1:7" ht="15.75" customHeight="1">
      <c r="A509" s="13"/>
      <c r="B509" s="61"/>
      <c r="F509" s="32"/>
      <c r="G509" s="14"/>
    </row>
    <row r="510" spans="1:7" ht="15.75" customHeight="1">
      <c r="A510" s="13"/>
      <c r="B510" s="61"/>
      <c r="F510" s="32"/>
      <c r="G510" s="14"/>
    </row>
    <row r="511" spans="1:7" ht="15.75" customHeight="1">
      <c r="A511" s="13"/>
      <c r="B511" s="61"/>
      <c r="F511" s="32"/>
      <c r="G511" s="14"/>
    </row>
    <row r="512" spans="1:7" ht="15.75" customHeight="1">
      <c r="A512" s="13"/>
      <c r="B512" s="61"/>
      <c r="F512" s="32"/>
      <c r="G512" s="14"/>
    </row>
    <row r="513" spans="1:7" ht="15.75" customHeight="1">
      <c r="A513" s="13"/>
      <c r="B513" s="61"/>
      <c r="F513" s="32"/>
      <c r="G513" s="14"/>
    </row>
    <row r="514" spans="1:7" ht="15.75" customHeight="1">
      <c r="A514" s="13"/>
      <c r="B514" s="61"/>
      <c r="F514" s="32"/>
      <c r="G514" s="14"/>
    </row>
    <row r="515" spans="1:7" ht="15.75" customHeight="1">
      <c r="A515" s="13"/>
      <c r="B515" s="61"/>
      <c r="F515" s="32"/>
      <c r="G515" s="14"/>
    </row>
    <row r="516" spans="1:7" ht="15.75" customHeight="1">
      <c r="A516" s="13"/>
      <c r="B516" s="61"/>
      <c r="F516" s="32"/>
      <c r="G516" s="14"/>
    </row>
    <row r="517" spans="1:7" ht="15.75" customHeight="1">
      <c r="A517" s="13"/>
      <c r="B517" s="61"/>
      <c r="F517" s="32"/>
      <c r="G517" s="14"/>
    </row>
    <row r="518" spans="1:7" ht="15.75" customHeight="1">
      <c r="A518" s="13"/>
      <c r="B518" s="61"/>
      <c r="F518" s="32"/>
      <c r="G518" s="14"/>
    </row>
    <row r="519" spans="1:7" ht="15.75" customHeight="1">
      <c r="A519" s="13"/>
      <c r="B519" s="61"/>
      <c r="F519" s="32"/>
      <c r="G519" s="14"/>
    </row>
    <row r="520" spans="1:7" ht="15.75" customHeight="1">
      <c r="A520" s="13"/>
      <c r="B520" s="61"/>
      <c r="F520" s="32"/>
      <c r="G520" s="14"/>
    </row>
    <row r="521" spans="1:7" ht="15.75" customHeight="1">
      <c r="A521" s="13"/>
      <c r="B521" s="61"/>
      <c r="F521" s="32"/>
      <c r="G521" s="14"/>
    </row>
    <row r="522" spans="1:7" ht="15.75" customHeight="1">
      <c r="A522" s="13"/>
      <c r="B522" s="61"/>
      <c r="F522" s="32"/>
      <c r="G522" s="14"/>
    </row>
    <row r="523" spans="1:7" ht="15.75" customHeight="1">
      <c r="A523" s="13"/>
      <c r="B523" s="61"/>
      <c r="F523" s="32"/>
      <c r="G523" s="14"/>
    </row>
    <row r="524" spans="1:7" ht="15.75" customHeight="1">
      <c r="A524" s="13"/>
      <c r="B524" s="61"/>
      <c r="F524" s="32"/>
      <c r="G524" s="14"/>
    </row>
    <row r="525" spans="1:7" ht="15.75" customHeight="1">
      <c r="A525" s="13"/>
      <c r="B525" s="61"/>
      <c r="F525" s="32"/>
      <c r="G525" s="14"/>
    </row>
    <row r="526" spans="1:7" ht="15.75" customHeight="1">
      <c r="A526" s="13"/>
      <c r="B526" s="61"/>
      <c r="F526" s="32"/>
      <c r="G526" s="14"/>
    </row>
    <row r="527" spans="1:7" ht="15.75" customHeight="1">
      <c r="A527" s="13"/>
      <c r="B527" s="61"/>
      <c r="F527" s="32"/>
      <c r="G527" s="14"/>
    </row>
    <row r="528" spans="1:7" ht="15.75" customHeight="1">
      <c r="A528" s="13"/>
      <c r="B528" s="61"/>
      <c r="F528" s="32"/>
      <c r="G528" s="14"/>
    </row>
    <row r="529" spans="1:7" ht="15.75" customHeight="1">
      <c r="A529" s="13"/>
      <c r="B529" s="61"/>
      <c r="F529" s="32"/>
      <c r="G529" s="14"/>
    </row>
    <row r="530" spans="1:7" ht="15.75" customHeight="1">
      <c r="A530" s="13"/>
      <c r="B530" s="61"/>
      <c r="F530" s="32"/>
      <c r="G530" s="14"/>
    </row>
    <row r="531" spans="1:7" ht="15.75" customHeight="1">
      <c r="A531" s="13"/>
      <c r="B531" s="61"/>
      <c r="F531" s="32"/>
      <c r="G531" s="14"/>
    </row>
    <row r="532" spans="1:7" ht="15.75" customHeight="1">
      <c r="A532" s="13"/>
      <c r="B532" s="61"/>
      <c r="F532" s="32"/>
      <c r="G532" s="14"/>
    </row>
    <row r="533" spans="1:7" ht="15.75" customHeight="1">
      <c r="A533" s="13"/>
      <c r="B533" s="61"/>
      <c r="F533" s="32"/>
      <c r="G533" s="14"/>
    </row>
    <row r="534" spans="1:7" ht="15.75" customHeight="1">
      <c r="A534" s="13"/>
      <c r="B534" s="61"/>
      <c r="F534" s="32"/>
      <c r="G534" s="14"/>
    </row>
    <row r="535" spans="1:7" ht="15.75" customHeight="1">
      <c r="A535" s="13"/>
      <c r="B535" s="61"/>
      <c r="F535" s="32"/>
      <c r="G535" s="14"/>
    </row>
    <row r="536" spans="1:7" ht="15.75" customHeight="1">
      <c r="A536" s="13"/>
      <c r="B536" s="61"/>
      <c r="F536" s="32"/>
      <c r="G536" s="14"/>
    </row>
    <row r="537" spans="1:7" ht="15.75" customHeight="1">
      <c r="A537" s="13"/>
      <c r="B537" s="61"/>
      <c r="F537" s="32"/>
      <c r="G537" s="14"/>
    </row>
    <row r="538" spans="1:7" ht="15.75" customHeight="1">
      <c r="A538" s="13"/>
      <c r="B538" s="61"/>
      <c r="F538" s="32"/>
      <c r="G538" s="14"/>
    </row>
    <row r="539" spans="1:7" ht="15.75" customHeight="1">
      <c r="A539" s="13"/>
      <c r="B539" s="61"/>
      <c r="F539" s="32"/>
      <c r="G539" s="14"/>
    </row>
    <row r="540" spans="1:7" ht="15.75" customHeight="1">
      <c r="A540" s="13"/>
      <c r="B540" s="61"/>
      <c r="F540" s="32"/>
      <c r="G540" s="14"/>
    </row>
    <row r="541" spans="1:7" ht="15.75" customHeight="1">
      <c r="A541" s="13"/>
      <c r="B541" s="61"/>
      <c r="F541" s="32"/>
      <c r="G541" s="14"/>
    </row>
    <row r="542" spans="1:7" ht="15.75" customHeight="1">
      <c r="A542" s="13"/>
      <c r="B542" s="61"/>
      <c r="F542" s="32"/>
      <c r="G542" s="14"/>
    </row>
    <row r="543" spans="1:7" ht="15.75" customHeight="1">
      <c r="A543" s="13"/>
      <c r="B543" s="61"/>
      <c r="F543" s="32"/>
      <c r="G543" s="14"/>
    </row>
    <row r="544" spans="1:7" ht="15.75" customHeight="1">
      <c r="A544" s="13"/>
      <c r="B544" s="61"/>
      <c r="F544" s="32"/>
      <c r="G544" s="14"/>
    </row>
    <row r="545" spans="1:7" ht="15.75" customHeight="1">
      <c r="A545" s="13"/>
      <c r="B545" s="61"/>
      <c r="F545" s="32"/>
      <c r="G545" s="14"/>
    </row>
    <row r="546" spans="1:7" ht="15.75" customHeight="1">
      <c r="A546" s="13"/>
      <c r="B546" s="61"/>
      <c r="F546" s="32"/>
      <c r="G546" s="14"/>
    </row>
    <row r="547" spans="1:7" ht="15.75" customHeight="1">
      <c r="A547" s="13"/>
      <c r="B547" s="61"/>
      <c r="F547" s="32"/>
      <c r="G547" s="14"/>
    </row>
    <row r="548" spans="1:7" ht="15.75" customHeight="1">
      <c r="A548" s="13"/>
      <c r="B548" s="61"/>
      <c r="F548" s="32"/>
      <c r="G548" s="14"/>
    </row>
    <row r="549" spans="1:7" ht="15.75" customHeight="1">
      <c r="A549" s="13"/>
      <c r="B549" s="61"/>
      <c r="F549" s="32"/>
      <c r="G549" s="14"/>
    </row>
    <row r="550" spans="1:7" ht="15.75" customHeight="1">
      <c r="A550" s="13"/>
      <c r="B550" s="61"/>
      <c r="F550" s="32"/>
      <c r="G550" s="14"/>
    </row>
    <row r="551" spans="1:7" ht="15.75" customHeight="1">
      <c r="A551" s="13"/>
      <c r="B551" s="61"/>
      <c r="F551" s="32"/>
      <c r="G551" s="14"/>
    </row>
    <row r="552" spans="1:7" ht="15.75" customHeight="1">
      <c r="A552" s="13"/>
      <c r="B552" s="61"/>
      <c r="F552" s="32"/>
      <c r="G552" s="14"/>
    </row>
    <row r="553" spans="1:7" ht="15.75" customHeight="1">
      <c r="A553" s="13"/>
      <c r="B553" s="61"/>
      <c r="F553" s="32"/>
      <c r="G553" s="14"/>
    </row>
    <row r="554" spans="1:7" ht="15.75" customHeight="1">
      <c r="A554" s="13"/>
      <c r="B554" s="61"/>
      <c r="F554" s="32"/>
      <c r="G554" s="14"/>
    </row>
    <row r="555" spans="1:7" ht="15.75" customHeight="1">
      <c r="A555" s="13"/>
      <c r="B555" s="61"/>
      <c r="F555" s="32"/>
      <c r="G555" s="14"/>
    </row>
    <row r="556" spans="1:7" ht="15.75" customHeight="1">
      <c r="A556" s="13"/>
      <c r="B556" s="61"/>
      <c r="F556" s="32"/>
      <c r="G556" s="14"/>
    </row>
    <row r="557" spans="1:7" ht="15.75" customHeight="1">
      <c r="A557" s="13"/>
      <c r="B557" s="61"/>
      <c r="F557" s="32"/>
      <c r="G557" s="14"/>
    </row>
    <row r="558" spans="1:7" ht="15.75" customHeight="1">
      <c r="A558" s="13"/>
      <c r="B558" s="61"/>
      <c r="F558" s="32"/>
      <c r="G558" s="14"/>
    </row>
    <row r="559" spans="1:7" ht="15.75" customHeight="1">
      <c r="A559" s="13"/>
      <c r="B559" s="61"/>
      <c r="F559" s="32"/>
      <c r="G559" s="14"/>
    </row>
    <row r="560" spans="1:7" ht="15.75" customHeight="1">
      <c r="A560" s="13"/>
      <c r="B560" s="61"/>
      <c r="F560" s="32"/>
      <c r="G560" s="14"/>
    </row>
    <row r="561" spans="1:7" ht="15.75" customHeight="1">
      <c r="A561" s="13"/>
      <c r="B561" s="61"/>
      <c r="F561" s="32"/>
      <c r="G561" s="14"/>
    </row>
    <row r="562" spans="1:7" ht="15.75" customHeight="1">
      <c r="A562" s="13"/>
      <c r="B562" s="61"/>
      <c r="F562" s="32"/>
      <c r="G562" s="14"/>
    </row>
    <row r="563" spans="1:7" ht="15.75" customHeight="1">
      <c r="A563" s="13"/>
      <c r="B563" s="61"/>
      <c r="F563" s="32"/>
      <c r="G563" s="14"/>
    </row>
    <row r="564" spans="1:7" ht="15.75" customHeight="1">
      <c r="A564" s="13"/>
      <c r="B564" s="61"/>
      <c r="F564" s="32"/>
      <c r="G564" s="14"/>
    </row>
    <row r="565" spans="1:7" ht="15.75" customHeight="1">
      <c r="A565" s="13"/>
      <c r="B565" s="61"/>
      <c r="F565" s="32"/>
      <c r="G565" s="14"/>
    </row>
    <row r="566" spans="1:7" ht="15.75" customHeight="1">
      <c r="A566" s="13"/>
      <c r="B566" s="61"/>
      <c r="F566" s="32"/>
      <c r="G566" s="14"/>
    </row>
    <row r="567" spans="1:7" ht="15.75" customHeight="1">
      <c r="A567" s="13"/>
      <c r="B567" s="61"/>
      <c r="F567" s="32"/>
      <c r="G567" s="14"/>
    </row>
    <row r="568" spans="1:7" ht="15.75" customHeight="1">
      <c r="A568" s="13"/>
      <c r="B568" s="61"/>
      <c r="F568" s="32"/>
      <c r="G568" s="14"/>
    </row>
    <row r="569" spans="1:7" ht="15.75" customHeight="1">
      <c r="A569" s="13"/>
      <c r="B569" s="61"/>
      <c r="F569" s="32"/>
      <c r="G569" s="14"/>
    </row>
    <row r="570" spans="1:7" ht="15.75" customHeight="1">
      <c r="A570" s="13"/>
      <c r="B570" s="61"/>
      <c r="F570" s="32"/>
      <c r="G570" s="14"/>
    </row>
    <row r="571" spans="1:7" ht="15.75" customHeight="1">
      <c r="A571" s="13"/>
      <c r="B571" s="61"/>
      <c r="F571" s="32"/>
      <c r="G571" s="14"/>
    </row>
    <row r="572" spans="1:7" ht="15.75" customHeight="1">
      <c r="A572" s="13"/>
      <c r="B572" s="61"/>
      <c r="F572" s="32"/>
      <c r="G572" s="14"/>
    </row>
    <row r="573" spans="1:7" ht="15.75" customHeight="1">
      <c r="A573" s="13"/>
      <c r="B573" s="61"/>
      <c r="F573" s="32"/>
      <c r="G573" s="14"/>
    </row>
    <row r="574" spans="1:7" ht="15.75" customHeight="1">
      <c r="A574" s="13"/>
      <c r="B574" s="61"/>
      <c r="F574" s="32"/>
      <c r="G574" s="14"/>
    </row>
    <row r="575" spans="1:7" ht="15.75" customHeight="1">
      <c r="A575" s="13"/>
      <c r="B575" s="61"/>
      <c r="F575" s="32"/>
      <c r="G575" s="14"/>
    </row>
    <row r="576" spans="1:7" ht="15.75" customHeight="1">
      <c r="A576" s="13"/>
      <c r="B576" s="61"/>
      <c r="F576" s="32"/>
      <c r="G576" s="14"/>
    </row>
    <row r="577" spans="1:7" ht="15.75" customHeight="1">
      <c r="A577" s="13"/>
      <c r="B577" s="61"/>
      <c r="F577" s="32"/>
      <c r="G577" s="14"/>
    </row>
    <row r="578" spans="1:7" ht="15.75" customHeight="1">
      <c r="A578" s="13"/>
      <c r="B578" s="61"/>
      <c r="F578" s="32"/>
      <c r="G578" s="14"/>
    </row>
    <row r="579" spans="1:7" ht="15.75" customHeight="1">
      <c r="A579" s="13"/>
      <c r="B579" s="61"/>
      <c r="F579" s="32"/>
      <c r="G579" s="14"/>
    </row>
    <row r="580" spans="1:7" ht="15.75" customHeight="1">
      <c r="A580" s="13"/>
      <c r="B580" s="61"/>
      <c r="F580" s="32"/>
      <c r="G580" s="14"/>
    </row>
    <row r="581" spans="1:7" ht="15.75" customHeight="1">
      <c r="A581" s="13"/>
      <c r="B581" s="61"/>
      <c r="F581" s="32"/>
      <c r="G581" s="14"/>
    </row>
    <row r="582" spans="1:7" ht="15.75" customHeight="1">
      <c r="A582" s="13"/>
      <c r="B582" s="61"/>
      <c r="F582" s="32"/>
      <c r="G582" s="14"/>
    </row>
    <row r="583" spans="1:7" ht="15.75" customHeight="1">
      <c r="A583" s="13"/>
      <c r="B583" s="61"/>
      <c r="F583" s="32"/>
      <c r="G583" s="14"/>
    </row>
    <row r="584" spans="1:7" ht="15.75" customHeight="1">
      <c r="A584" s="13"/>
      <c r="B584" s="61"/>
      <c r="F584" s="32"/>
      <c r="G584" s="14"/>
    </row>
    <row r="585" spans="1:7" ht="15.75" customHeight="1">
      <c r="A585" s="13"/>
      <c r="B585" s="61"/>
      <c r="F585" s="32"/>
      <c r="G585" s="14"/>
    </row>
    <row r="586" spans="1:7" ht="15.75" customHeight="1">
      <c r="A586" s="13"/>
      <c r="B586" s="61"/>
      <c r="F586" s="32"/>
      <c r="G586" s="14"/>
    </row>
    <row r="587" spans="1:7" ht="15.75" customHeight="1">
      <c r="A587" s="13"/>
      <c r="B587" s="61"/>
      <c r="F587" s="32"/>
      <c r="G587" s="14"/>
    </row>
    <row r="588" spans="1:7" ht="15.75" customHeight="1">
      <c r="A588" s="13"/>
      <c r="B588" s="61"/>
      <c r="F588" s="32"/>
      <c r="G588" s="14"/>
    </row>
    <row r="589" spans="1:7" ht="15.75" customHeight="1">
      <c r="A589" s="13"/>
      <c r="B589" s="61"/>
      <c r="F589" s="32"/>
      <c r="G589" s="14"/>
    </row>
    <row r="590" spans="1:7" ht="15.75" customHeight="1">
      <c r="A590" s="13"/>
      <c r="B590" s="61"/>
      <c r="F590" s="32"/>
      <c r="G590" s="14"/>
    </row>
    <row r="591" spans="1:7" ht="15.75" customHeight="1">
      <c r="A591" s="13"/>
      <c r="B591" s="61"/>
      <c r="F591" s="32"/>
      <c r="G591" s="14"/>
    </row>
    <row r="592" spans="1:7" ht="15.75" customHeight="1">
      <c r="A592" s="13"/>
      <c r="B592" s="61"/>
      <c r="F592" s="32"/>
      <c r="G592" s="14"/>
    </row>
    <row r="593" spans="1:7" ht="15.75" customHeight="1">
      <c r="A593" s="13"/>
      <c r="B593" s="61"/>
      <c r="F593" s="32"/>
      <c r="G593" s="14"/>
    </row>
    <row r="594" spans="1:7" ht="15.75" customHeight="1">
      <c r="A594" s="13"/>
      <c r="B594" s="61"/>
      <c r="F594" s="32"/>
      <c r="G594" s="14"/>
    </row>
    <row r="595" spans="1:7" ht="15.75" customHeight="1">
      <c r="A595" s="13"/>
      <c r="B595" s="61"/>
      <c r="F595" s="32"/>
      <c r="G595" s="14"/>
    </row>
    <row r="596" spans="1:7" ht="15.75" customHeight="1">
      <c r="A596" s="13"/>
      <c r="B596" s="61"/>
      <c r="F596" s="32"/>
      <c r="G596" s="14"/>
    </row>
    <row r="597" spans="1:7" ht="15.75" customHeight="1">
      <c r="A597" s="13"/>
      <c r="B597" s="61"/>
      <c r="F597" s="32"/>
      <c r="G597" s="14"/>
    </row>
    <row r="598" spans="1:7" ht="15.75" customHeight="1">
      <c r="A598" s="13"/>
      <c r="B598" s="61"/>
      <c r="F598" s="32"/>
      <c r="G598" s="14"/>
    </row>
    <row r="599" spans="1:7" ht="15.75" customHeight="1">
      <c r="A599" s="13"/>
      <c r="B599" s="61"/>
      <c r="F599" s="32"/>
      <c r="G599" s="14"/>
    </row>
    <row r="600" spans="1:7" ht="15.75" customHeight="1">
      <c r="A600" s="13"/>
      <c r="B600" s="61"/>
      <c r="F600" s="32"/>
      <c r="G600" s="14"/>
    </row>
    <row r="601" spans="1:7" ht="15.75" customHeight="1">
      <c r="A601" s="13"/>
      <c r="B601" s="61"/>
      <c r="F601" s="32"/>
      <c r="G601" s="14"/>
    </row>
    <row r="602" spans="1:7" ht="15.75" customHeight="1">
      <c r="A602" s="13"/>
      <c r="B602" s="61"/>
      <c r="F602" s="32"/>
      <c r="G602" s="14"/>
    </row>
    <row r="603" spans="1:7" ht="15.75" customHeight="1">
      <c r="A603" s="13"/>
      <c r="B603" s="61"/>
      <c r="F603" s="32"/>
      <c r="G603" s="14"/>
    </row>
    <row r="604" spans="1:7" ht="15.75" customHeight="1">
      <c r="A604" s="13"/>
      <c r="B604" s="61"/>
      <c r="F604" s="32"/>
      <c r="G604" s="14"/>
    </row>
    <row r="605" spans="1:7" ht="15.75" customHeight="1">
      <c r="A605" s="13"/>
      <c r="B605" s="61"/>
      <c r="F605" s="32"/>
      <c r="G605" s="14"/>
    </row>
    <row r="606" spans="1:7" ht="15.75" customHeight="1">
      <c r="A606" s="13"/>
      <c r="B606" s="61"/>
      <c r="F606" s="32"/>
      <c r="G606" s="14"/>
    </row>
    <row r="607" spans="1:7" ht="15.75" customHeight="1">
      <c r="A607" s="13"/>
      <c r="B607" s="61"/>
      <c r="F607" s="32"/>
      <c r="G607" s="14"/>
    </row>
    <row r="608" spans="1:7" ht="15.75" customHeight="1">
      <c r="A608" s="13"/>
      <c r="B608" s="61"/>
      <c r="F608" s="32"/>
      <c r="G608" s="14"/>
    </row>
    <row r="609" spans="1:7" ht="15.75" customHeight="1">
      <c r="A609" s="13"/>
      <c r="B609" s="61"/>
      <c r="F609" s="32"/>
      <c r="G609" s="14"/>
    </row>
    <row r="610" spans="1:7" ht="15.75" customHeight="1">
      <c r="A610" s="13"/>
      <c r="B610" s="61"/>
      <c r="F610" s="32"/>
      <c r="G610" s="14"/>
    </row>
    <row r="611" spans="1:7" ht="15.75" customHeight="1">
      <c r="A611" s="13"/>
      <c r="B611" s="61"/>
      <c r="F611" s="32"/>
      <c r="G611" s="14"/>
    </row>
    <row r="612" spans="1:7" ht="15.75" customHeight="1">
      <c r="A612" s="13"/>
      <c r="B612" s="61"/>
      <c r="F612" s="32"/>
      <c r="G612" s="14"/>
    </row>
    <row r="613" spans="1:7" ht="15.75" customHeight="1">
      <c r="A613" s="13"/>
      <c r="B613" s="61"/>
      <c r="F613" s="32"/>
      <c r="G613" s="14"/>
    </row>
    <row r="614" spans="1:7" ht="15.75" customHeight="1">
      <c r="A614" s="13"/>
      <c r="B614" s="61"/>
      <c r="F614" s="32"/>
      <c r="G614" s="14"/>
    </row>
    <row r="615" spans="1:7" ht="15.75" customHeight="1">
      <c r="A615" s="13"/>
      <c r="B615" s="61"/>
      <c r="F615" s="32"/>
      <c r="G615" s="14"/>
    </row>
    <row r="616" spans="1:7" ht="15.75" customHeight="1">
      <c r="A616" s="13"/>
      <c r="B616" s="61"/>
      <c r="F616" s="32"/>
      <c r="G616" s="14"/>
    </row>
    <row r="617" spans="1:7" ht="15.75" customHeight="1">
      <c r="A617" s="13"/>
      <c r="B617" s="61"/>
      <c r="F617" s="32"/>
      <c r="G617" s="14"/>
    </row>
    <row r="618" spans="1:7" ht="15.75" customHeight="1">
      <c r="A618" s="13"/>
      <c r="B618" s="61"/>
      <c r="F618" s="32"/>
      <c r="G618" s="14"/>
    </row>
    <row r="619" spans="1:7" ht="15.75" customHeight="1">
      <c r="A619" s="13"/>
      <c r="B619" s="61"/>
      <c r="F619" s="32"/>
      <c r="G619" s="14"/>
    </row>
    <row r="620" spans="1:7" ht="15.75" customHeight="1">
      <c r="A620" s="13"/>
      <c r="B620" s="61"/>
      <c r="F620" s="32"/>
      <c r="G620" s="14"/>
    </row>
    <row r="621" spans="1:7" ht="15.75" customHeight="1">
      <c r="A621" s="13"/>
      <c r="B621" s="61"/>
      <c r="F621" s="32"/>
      <c r="G621" s="14"/>
    </row>
    <row r="622" spans="1:7" ht="15.75" customHeight="1">
      <c r="A622" s="13"/>
      <c r="B622" s="61"/>
      <c r="F622" s="32"/>
      <c r="G622" s="14"/>
    </row>
    <row r="623" spans="1:7" ht="15.75" customHeight="1">
      <c r="A623" s="13"/>
      <c r="B623" s="61"/>
      <c r="F623" s="32"/>
      <c r="G623" s="14"/>
    </row>
    <row r="624" spans="1:7" ht="15.75" customHeight="1">
      <c r="A624" s="13"/>
      <c r="B624" s="61"/>
      <c r="F624" s="32"/>
      <c r="G624" s="14"/>
    </row>
    <row r="625" spans="1:7" ht="15.75" customHeight="1">
      <c r="A625" s="13"/>
      <c r="B625" s="61"/>
      <c r="F625" s="32"/>
      <c r="G625" s="14"/>
    </row>
    <row r="626" spans="1:7" ht="15.75" customHeight="1">
      <c r="A626" s="13"/>
      <c r="B626" s="61"/>
      <c r="F626" s="32"/>
      <c r="G626" s="14"/>
    </row>
    <row r="627" spans="1:7" ht="15.75" customHeight="1">
      <c r="A627" s="13"/>
      <c r="B627" s="61"/>
      <c r="F627" s="32"/>
      <c r="G627" s="14"/>
    </row>
    <row r="628" spans="1:7" ht="15.75" customHeight="1">
      <c r="A628" s="13"/>
      <c r="B628" s="61"/>
      <c r="F628" s="32"/>
      <c r="G628" s="14"/>
    </row>
    <row r="629" spans="1:7" ht="15.75" customHeight="1">
      <c r="A629" s="13"/>
      <c r="B629" s="61"/>
      <c r="F629" s="32"/>
      <c r="G629" s="14"/>
    </row>
    <row r="630" spans="1:7" ht="15.75" customHeight="1">
      <c r="A630" s="13"/>
      <c r="B630" s="61"/>
      <c r="F630" s="32"/>
      <c r="G630" s="14"/>
    </row>
    <row r="631" spans="1:7" ht="15.75" customHeight="1">
      <c r="A631" s="13"/>
      <c r="B631" s="61"/>
      <c r="F631" s="32"/>
      <c r="G631" s="14"/>
    </row>
    <row r="632" spans="1:7" ht="15.75" customHeight="1">
      <c r="A632" s="13"/>
      <c r="B632" s="61"/>
      <c r="F632" s="32"/>
      <c r="G632" s="14"/>
    </row>
    <row r="633" spans="1:7" ht="15.75" customHeight="1">
      <c r="A633" s="13"/>
      <c r="B633" s="61"/>
      <c r="F633" s="32"/>
      <c r="G633" s="14"/>
    </row>
    <row r="634" spans="1:7" ht="15.75" customHeight="1">
      <c r="A634" s="13"/>
      <c r="B634" s="61"/>
      <c r="F634" s="32"/>
      <c r="G634" s="14"/>
    </row>
    <row r="635" spans="1:7" ht="15.75" customHeight="1">
      <c r="A635" s="13"/>
      <c r="B635" s="61"/>
      <c r="F635" s="32"/>
      <c r="G635" s="14"/>
    </row>
    <row r="636" spans="1:7" ht="15.75" customHeight="1">
      <c r="A636" s="13"/>
      <c r="B636" s="61"/>
      <c r="F636" s="32"/>
      <c r="G636" s="14"/>
    </row>
    <row r="637" spans="1:7" ht="15.75" customHeight="1">
      <c r="A637" s="13"/>
      <c r="B637" s="61"/>
      <c r="F637" s="32"/>
      <c r="G637" s="14"/>
    </row>
    <row r="638" spans="1:7" ht="15.75" customHeight="1">
      <c r="A638" s="13"/>
      <c r="B638" s="61"/>
      <c r="F638" s="32"/>
      <c r="G638" s="14"/>
    </row>
    <row r="639" spans="1:7" ht="15.75" customHeight="1">
      <c r="A639" s="13"/>
      <c r="B639" s="61"/>
      <c r="F639" s="32"/>
      <c r="G639" s="14"/>
    </row>
    <row r="640" spans="1:7" ht="15.75" customHeight="1">
      <c r="A640" s="13"/>
      <c r="B640" s="61"/>
      <c r="F640" s="32"/>
      <c r="G640" s="14"/>
    </row>
    <row r="641" spans="1:7" ht="15.75" customHeight="1">
      <c r="A641" s="13"/>
      <c r="B641" s="61"/>
      <c r="F641" s="32"/>
      <c r="G641" s="14"/>
    </row>
    <row r="642" spans="1:7" ht="15.75" customHeight="1">
      <c r="A642" s="13"/>
      <c r="B642" s="61"/>
      <c r="F642" s="32"/>
      <c r="G642" s="14"/>
    </row>
    <row r="643" spans="1:7" ht="15.75" customHeight="1">
      <c r="A643" s="13"/>
      <c r="B643" s="61"/>
      <c r="F643" s="32"/>
      <c r="G643" s="14"/>
    </row>
    <row r="644" spans="1:7" ht="15.75" customHeight="1">
      <c r="A644" s="13"/>
      <c r="B644" s="61"/>
      <c r="F644" s="32"/>
      <c r="G644" s="14"/>
    </row>
    <row r="645" spans="1:7" ht="15.75" customHeight="1">
      <c r="A645" s="13"/>
      <c r="B645" s="61"/>
      <c r="F645" s="32"/>
      <c r="G645" s="14"/>
    </row>
    <row r="646" spans="1:7" ht="15.75" customHeight="1">
      <c r="A646" s="13"/>
      <c r="B646" s="61"/>
      <c r="F646" s="32"/>
      <c r="G646" s="14"/>
    </row>
    <row r="647" spans="1:7" ht="15.75" customHeight="1">
      <c r="A647" s="13"/>
      <c r="B647" s="61"/>
      <c r="F647" s="32"/>
      <c r="G647" s="14"/>
    </row>
    <row r="648" spans="1:7" ht="15.75" customHeight="1">
      <c r="A648" s="13"/>
      <c r="B648" s="61"/>
      <c r="F648" s="32"/>
      <c r="G648" s="14"/>
    </row>
    <row r="649" spans="1:7" ht="15.75" customHeight="1">
      <c r="A649" s="13"/>
      <c r="B649" s="61"/>
      <c r="F649" s="32"/>
      <c r="G649" s="14"/>
    </row>
    <row r="650" spans="1:7" ht="15.75" customHeight="1">
      <c r="A650" s="13"/>
      <c r="B650" s="61"/>
      <c r="F650" s="32"/>
      <c r="G650" s="14"/>
    </row>
    <row r="651" spans="1:7" ht="15.75" customHeight="1">
      <c r="A651" s="13"/>
      <c r="B651" s="61"/>
      <c r="F651" s="32"/>
      <c r="G651" s="14"/>
    </row>
    <row r="652" spans="1:7" ht="15.75" customHeight="1">
      <c r="A652" s="13"/>
      <c r="B652" s="61"/>
      <c r="F652" s="32"/>
      <c r="G652" s="14"/>
    </row>
    <row r="653" spans="1:7" ht="15.75" customHeight="1">
      <c r="A653" s="13"/>
      <c r="B653" s="61"/>
      <c r="F653" s="32"/>
      <c r="G653" s="14"/>
    </row>
    <row r="654" spans="1:7" ht="15.75" customHeight="1">
      <c r="A654" s="13"/>
      <c r="B654" s="61"/>
      <c r="F654" s="32"/>
      <c r="G654" s="14"/>
    </row>
    <row r="655" spans="1:7" ht="15.75" customHeight="1">
      <c r="A655" s="13"/>
      <c r="B655" s="61"/>
      <c r="F655" s="32"/>
      <c r="G655" s="14"/>
    </row>
    <row r="656" spans="1:7" ht="15.75" customHeight="1">
      <c r="A656" s="13"/>
      <c r="B656" s="61"/>
      <c r="F656" s="32"/>
      <c r="G656" s="14"/>
    </row>
    <row r="657" spans="1:7" ht="15.75" customHeight="1">
      <c r="A657" s="13"/>
      <c r="B657" s="61"/>
      <c r="F657" s="32"/>
      <c r="G657" s="14"/>
    </row>
    <row r="658" spans="1:7" ht="15.75" customHeight="1">
      <c r="A658" s="13"/>
      <c r="B658" s="61"/>
      <c r="F658" s="32"/>
      <c r="G658" s="14"/>
    </row>
    <row r="659" spans="1:7" ht="15.75" customHeight="1">
      <c r="A659" s="13"/>
      <c r="B659" s="61"/>
      <c r="F659" s="32"/>
      <c r="G659" s="14"/>
    </row>
    <row r="660" spans="1:7" ht="15.75" customHeight="1">
      <c r="A660" s="13"/>
      <c r="B660" s="61"/>
      <c r="F660" s="32"/>
      <c r="G660" s="14"/>
    </row>
    <row r="661" spans="1:7" ht="15.75" customHeight="1">
      <c r="A661" s="13"/>
      <c r="B661" s="61"/>
      <c r="F661" s="32"/>
      <c r="G661" s="14"/>
    </row>
    <row r="662" spans="1:7" ht="15.75" customHeight="1">
      <c r="A662" s="13"/>
      <c r="B662" s="61"/>
      <c r="F662" s="32"/>
      <c r="G662" s="14"/>
    </row>
    <row r="663" spans="1:7" ht="15.75" customHeight="1">
      <c r="A663" s="13"/>
      <c r="B663" s="61"/>
      <c r="F663" s="32"/>
      <c r="G663" s="14"/>
    </row>
    <row r="664" spans="1:7" ht="15.75" customHeight="1">
      <c r="A664" s="13"/>
      <c r="B664" s="61"/>
      <c r="F664" s="32"/>
      <c r="G664" s="14"/>
    </row>
    <row r="665" spans="1:7" ht="15.75" customHeight="1">
      <c r="A665" s="13"/>
      <c r="B665" s="61"/>
      <c r="F665" s="32"/>
      <c r="G665" s="14"/>
    </row>
    <row r="666" spans="1:7" ht="15.75" customHeight="1">
      <c r="A666" s="13"/>
      <c r="B666" s="61"/>
      <c r="F666" s="32"/>
      <c r="G666" s="14"/>
    </row>
    <row r="667" spans="1:7" ht="15.75" customHeight="1">
      <c r="A667" s="13"/>
      <c r="B667" s="61"/>
      <c r="F667" s="32"/>
      <c r="G667" s="14"/>
    </row>
    <row r="668" spans="1:7" ht="15.75" customHeight="1">
      <c r="A668" s="13"/>
      <c r="B668" s="61"/>
      <c r="F668" s="32"/>
      <c r="G668" s="14"/>
    </row>
    <row r="669" spans="1:7" ht="15.75" customHeight="1">
      <c r="A669" s="13"/>
      <c r="B669" s="61"/>
      <c r="F669" s="32"/>
      <c r="G669" s="14"/>
    </row>
    <row r="670" spans="1:7" ht="15.75" customHeight="1">
      <c r="A670" s="13"/>
      <c r="B670" s="61"/>
      <c r="F670" s="32"/>
      <c r="G670" s="14"/>
    </row>
    <row r="671" spans="1:7" ht="15.75" customHeight="1">
      <c r="A671" s="13"/>
      <c r="B671" s="61"/>
      <c r="F671" s="32"/>
      <c r="G671" s="14"/>
    </row>
    <row r="672" spans="1:7" ht="15.75" customHeight="1">
      <c r="A672" s="13"/>
      <c r="B672" s="61"/>
      <c r="F672" s="32"/>
      <c r="G672" s="14"/>
    </row>
    <row r="673" spans="1:7" ht="15.75" customHeight="1">
      <c r="A673" s="13"/>
      <c r="B673" s="61"/>
      <c r="F673" s="32"/>
      <c r="G673" s="14"/>
    </row>
    <row r="674" spans="1:7" ht="15.75" customHeight="1">
      <c r="A674" s="13"/>
      <c r="B674" s="61"/>
      <c r="F674" s="32"/>
      <c r="G674" s="14"/>
    </row>
    <row r="675" spans="1:7" ht="15.75" customHeight="1">
      <c r="A675" s="13"/>
      <c r="B675" s="61"/>
      <c r="F675" s="32"/>
      <c r="G675" s="14"/>
    </row>
    <row r="676" spans="1:7" ht="15.75" customHeight="1">
      <c r="A676" s="13"/>
      <c r="B676" s="61"/>
      <c r="F676" s="32"/>
      <c r="G676" s="14"/>
    </row>
    <row r="677" spans="1:7" ht="15.75" customHeight="1">
      <c r="A677" s="13"/>
      <c r="B677" s="61"/>
      <c r="F677" s="32"/>
      <c r="G677" s="14"/>
    </row>
    <row r="678" spans="1:7" ht="15.75" customHeight="1">
      <c r="A678" s="13"/>
      <c r="B678" s="61"/>
      <c r="F678" s="32"/>
      <c r="G678" s="14"/>
    </row>
    <row r="679" spans="1:7" ht="15.75" customHeight="1">
      <c r="A679" s="13"/>
      <c r="B679" s="61"/>
      <c r="F679" s="32"/>
      <c r="G679" s="14"/>
    </row>
    <row r="680" spans="1:7" ht="15.75" customHeight="1">
      <c r="A680" s="13"/>
      <c r="B680" s="61"/>
      <c r="F680" s="32"/>
      <c r="G680" s="14"/>
    </row>
    <row r="681" spans="1:7" ht="15.75" customHeight="1">
      <c r="A681" s="13"/>
      <c r="B681" s="61"/>
      <c r="F681" s="32"/>
      <c r="G681" s="14"/>
    </row>
    <row r="682" spans="1:7" ht="15.75" customHeight="1">
      <c r="A682" s="13"/>
      <c r="B682" s="61"/>
      <c r="F682" s="32"/>
      <c r="G682" s="14"/>
    </row>
    <row r="683" spans="1:7" ht="15.75" customHeight="1">
      <c r="A683" s="13"/>
      <c r="B683" s="61"/>
      <c r="F683" s="32"/>
      <c r="G683" s="14"/>
    </row>
    <row r="684" spans="1:7" ht="15.75" customHeight="1">
      <c r="A684" s="13"/>
      <c r="B684" s="61"/>
      <c r="F684" s="32"/>
      <c r="G684" s="14"/>
    </row>
    <row r="685" spans="1:7" ht="15.75" customHeight="1">
      <c r="A685" s="13"/>
      <c r="B685" s="61"/>
      <c r="F685" s="32"/>
      <c r="G685" s="14"/>
    </row>
    <row r="686" spans="1:7" ht="15.75" customHeight="1">
      <c r="A686" s="13"/>
      <c r="B686" s="61"/>
      <c r="F686" s="32"/>
      <c r="G686" s="14"/>
    </row>
    <row r="687" spans="1:7" ht="15.75" customHeight="1">
      <c r="A687" s="13"/>
      <c r="B687" s="61"/>
      <c r="F687" s="32"/>
      <c r="G687" s="14"/>
    </row>
    <row r="688" spans="1:7" ht="15.75" customHeight="1">
      <c r="A688" s="13"/>
      <c r="B688" s="61"/>
      <c r="F688" s="32"/>
      <c r="G688" s="14"/>
    </row>
    <row r="689" spans="1:7" ht="15.75" customHeight="1">
      <c r="A689" s="13"/>
      <c r="B689" s="61"/>
      <c r="F689" s="32"/>
      <c r="G689" s="14"/>
    </row>
    <row r="690" spans="1:7" ht="15.75" customHeight="1">
      <c r="A690" s="13"/>
      <c r="B690" s="61"/>
      <c r="F690" s="32"/>
      <c r="G690" s="14"/>
    </row>
    <row r="691" spans="1:7" ht="15.75" customHeight="1">
      <c r="A691" s="13"/>
      <c r="B691" s="61"/>
      <c r="F691" s="32"/>
      <c r="G691" s="14"/>
    </row>
    <row r="692" spans="1:7" ht="15.75" customHeight="1">
      <c r="A692" s="13"/>
      <c r="B692" s="61"/>
      <c r="F692" s="32"/>
      <c r="G692" s="14"/>
    </row>
    <row r="693" spans="1:7" ht="15.75" customHeight="1">
      <c r="A693" s="13"/>
      <c r="B693" s="61"/>
      <c r="F693" s="32"/>
      <c r="G693" s="14"/>
    </row>
    <row r="694" spans="1:7" ht="15.75" customHeight="1">
      <c r="A694" s="13"/>
      <c r="B694" s="61"/>
      <c r="F694" s="32"/>
      <c r="G694" s="14"/>
    </row>
    <row r="695" spans="1:7" ht="15.75" customHeight="1">
      <c r="A695" s="13"/>
      <c r="B695" s="61"/>
      <c r="F695" s="32"/>
      <c r="G695" s="14"/>
    </row>
    <row r="696" spans="1:7" ht="15.75" customHeight="1">
      <c r="A696" s="13"/>
      <c r="B696" s="61"/>
      <c r="F696" s="32"/>
      <c r="G696" s="14"/>
    </row>
    <row r="697" spans="1:7" ht="15.75" customHeight="1">
      <c r="A697" s="13"/>
      <c r="B697" s="61"/>
      <c r="F697" s="32"/>
      <c r="G697" s="14"/>
    </row>
    <row r="698" spans="1:7" ht="15.75" customHeight="1">
      <c r="A698" s="13"/>
      <c r="B698" s="61"/>
      <c r="F698" s="32"/>
      <c r="G698" s="14"/>
    </row>
    <row r="699" spans="1:7" ht="15.75" customHeight="1">
      <c r="A699" s="13"/>
      <c r="B699" s="61"/>
      <c r="F699" s="32"/>
      <c r="G699" s="14"/>
    </row>
    <row r="700" spans="1:7" ht="15.75" customHeight="1">
      <c r="A700" s="13"/>
      <c r="B700" s="61"/>
      <c r="F700" s="32"/>
      <c r="G700" s="14"/>
    </row>
    <row r="701" spans="1:7" ht="15.75" customHeight="1">
      <c r="A701" s="13"/>
      <c r="B701" s="61"/>
      <c r="F701" s="32"/>
      <c r="G701" s="14"/>
    </row>
    <row r="702" spans="1:7" ht="15.75" customHeight="1">
      <c r="A702" s="13"/>
      <c r="B702" s="61"/>
      <c r="F702" s="32"/>
      <c r="G702" s="14"/>
    </row>
    <row r="703" spans="1:7" ht="15.75" customHeight="1">
      <c r="A703" s="13"/>
      <c r="B703" s="61"/>
      <c r="F703" s="32"/>
      <c r="G703" s="14"/>
    </row>
    <row r="704" spans="1:7" ht="15.75" customHeight="1">
      <c r="A704" s="13"/>
      <c r="B704" s="61"/>
      <c r="F704" s="32"/>
      <c r="G704" s="14"/>
    </row>
    <row r="705" spans="1:7" ht="15.75" customHeight="1">
      <c r="A705" s="13"/>
      <c r="B705" s="61"/>
      <c r="F705" s="32"/>
      <c r="G705" s="14"/>
    </row>
    <row r="706" spans="1:7" ht="15.75" customHeight="1">
      <c r="A706" s="13"/>
      <c r="B706" s="61"/>
      <c r="F706" s="32"/>
      <c r="G706" s="14"/>
    </row>
    <row r="707" spans="1:7" ht="15.75" customHeight="1">
      <c r="A707" s="13"/>
      <c r="B707" s="61"/>
      <c r="F707" s="32"/>
      <c r="G707" s="14"/>
    </row>
    <row r="708" spans="1:7" ht="15.75" customHeight="1">
      <c r="A708" s="13"/>
      <c r="B708" s="61"/>
      <c r="F708" s="32"/>
      <c r="G708" s="14"/>
    </row>
    <row r="709" spans="1:7" ht="15.75" customHeight="1">
      <c r="A709" s="13"/>
      <c r="B709" s="61"/>
      <c r="F709" s="32"/>
      <c r="G709" s="14"/>
    </row>
    <row r="710" spans="1:7" ht="15.75" customHeight="1">
      <c r="A710" s="13"/>
      <c r="B710" s="61"/>
      <c r="F710" s="32"/>
      <c r="G710" s="14"/>
    </row>
    <row r="711" spans="1:7" ht="15.75" customHeight="1">
      <c r="A711" s="13"/>
      <c r="B711" s="61"/>
      <c r="F711" s="32"/>
      <c r="G711" s="14"/>
    </row>
    <row r="712" spans="1:7" ht="15.75" customHeight="1">
      <c r="A712" s="13"/>
      <c r="B712" s="61"/>
      <c r="F712" s="32"/>
      <c r="G712" s="14"/>
    </row>
    <row r="713" spans="1:7" ht="15.75" customHeight="1">
      <c r="A713" s="13"/>
      <c r="B713" s="61"/>
      <c r="F713" s="32"/>
      <c r="G713" s="14"/>
    </row>
    <row r="714" spans="1:7" ht="15.75" customHeight="1">
      <c r="A714" s="13"/>
      <c r="B714" s="61"/>
      <c r="F714" s="32"/>
      <c r="G714" s="14"/>
    </row>
    <row r="715" spans="1:7" ht="15.75" customHeight="1">
      <c r="A715" s="13"/>
      <c r="B715" s="61"/>
      <c r="F715" s="32"/>
      <c r="G715" s="14"/>
    </row>
    <row r="716" spans="1:7" ht="15.75" customHeight="1">
      <c r="A716" s="13"/>
      <c r="B716" s="61"/>
      <c r="F716" s="32"/>
      <c r="G716" s="14"/>
    </row>
    <row r="717" spans="1:7" ht="15.75" customHeight="1">
      <c r="A717" s="13"/>
      <c r="B717" s="61"/>
      <c r="F717" s="32"/>
      <c r="G717" s="14"/>
    </row>
    <row r="718" spans="1:7" ht="15.75" customHeight="1">
      <c r="A718" s="13"/>
      <c r="B718" s="61"/>
      <c r="F718" s="32"/>
      <c r="G718" s="14"/>
    </row>
    <row r="719" spans="1:7" ht="15.75" customHeight="1">
      <c r="A719" s="13"/>
      <c r="B719" s="61"/>
      <c r="F719" s="32"/>
      <c r="G719" s="14"/>
    </row>
    <row r="720" spans="1:7" ht="15.75" customHeight="1">
      <c r="A720" s="13"/>
      <c r="B720" s="61"/>
      <c r="F720" s="32"/>
      <c r="G720" s="14"/>
    </row>
    <row r="721" spans="1:7" ht="15.75" customHeight="1">
      <c r="A721" s="13"/>
      <c r="B721" s="61"/>
      <c r="F721" s="32"/>
      <c r="G721" s="14"/>
    </row>
    <row r="722" spans="1:7" ht="15.75" customHeight="1">
      <c r="A722" s="13"/>
      <c r="B722" s="61"/>
      <c r="F722" s="32"/>
      <c r="G722" s="14"/>
    </row>
    <row r="723" spans="1:7" ht="15.75" customHeight="1">
      <c r="A723" s="13"/>
      <c r="B723" s="61"/>
      <c r="F723" s="32"/>
      <c r="G723" s="14"/>
    </row>
    <row r="724" spans="1:7" ht="15.75" customHeight="1">
      <c r="A724" s="13"/>
      <c r="B724" s="61"/>
      <c r="F724" s="32"/>
      <c r="G724" s="14"/>
    </row>
    <row r="725" spans="1:7" ht="15.75" customHeight="1">
      <c r="A725" s="13"/>
      <c r="B725" s="61"/>
      <c r="F725" s="32"/>
      <c r="G725" s="14"/>
    </row>
    <row r="726" spans="1:7" ht="15.75" customHeight="1">
      <c r="A726" s="13"/>
      <c r="B726" s="61"/>
      <c r="F726" s="32"/>
      <c r="G726" s="14"/>
    </row>
    <row r="727" spans="1:7" ht="15.75" customHeight="1">
      <c r="A727" s="13"/>
      <c r="B727" s="61"/>
      <c r="F727" s="32"/>
      <c r="G727" s="14"/>
    </row>
    <row r="728" spans="1:7" ht="15.75" customHeight="1">
      <c r="A728" s="13"/>
      <c r="B728" s="61"/>
      <c r="F728" s="32"/>
      <c r="G728" s="14"/>
    </row>
    <row r="729" spans="1:7" ht="15.75" customHeight="1">
      <c r="A729" s="13"/>
      <c r="B729" s="61"/>
      <c r="F729" s="32"/>
      <c r="G729" s="14"/>
    </row>
    <row r="730" spans="1:7" ht="15.75" customHeight="1">
      <c r="A730" s="13"/>
      <c r="B730" s="61"/>
      <c r="F730" s="32"/>
      <c r="G730" s="14"/>
    </row>
    <row r="731" spans="1:7" ht="15.75" customHeight="1">
      <c r="A731" s="13"/>
      <c r="B731" s="61"/>
      <c r="F731" s="32"/>
      <c r="G731" s="14"/>
    </row>
    <row r="732" spans="1:7" ht="15.75" customHeight="1">
      <c r="A732" s="13"/>
      <c r="B732" s="61"/>
      <c r="F732" s="32"/>
      <c r="G732" s="14"/>
    </row>
    <row r="733" spans="1:7" ht="15.75" customHeight="1">
      <c r="A733" s="13"/>
      <c r="B733" s="61"/>
      <c r="F733" s="32"/>
      <c r="G733" s="14"/>
    </row>
    <row r="734" spans="1:7" ht="15.75" customHeight="1">
      <c r="A734" s="13"/>
      <c r="B734" s="61"/>
      <c r="F734" s="32"/>
      <c r="G734" s="14"/>
    </row>
    <row r="735" spans="1:7" ht="15.75" customHeight="1">
      <c r="A735" s="13"/>
      <c r="B735" s="61"/>
      <c r="F735" s="32"/>
      <c r="G735" s="14"/>
    </row>
    <row r="736" spans="1:7" ht="15.75" customHeight="1">
      <c r="A736" s="13"/>
      <c r="B736" s="61"/>
      <c r="F736" s="32"/>
      <c r="G736" s="14"/>
    </row>
    <row r="737" spans="1:7" ht="15.75" customHeight="1">
      <c r="A737" s="13"/>
      <c r="B737" s="61"/>
      <c r="F737" s="32"/>
      <c r="G737" s="14"/>
    </row>
    <row r="738" spans="1:7" ht="15.75" customHeight="1">
      <c r="A738" s="13"/>
      <c r="B738" s="61"/>
      <c r="F738" s="32"/>
      <c r="G738" s="14"/>
    </row>
    <row r="739" spans="1:7" ht="15.75" customHeight="1">
      <c r="A739" s="13"/>
      <c r="B739" s="61"/>
      <c r="F739" s="32"/>
      <c r="G739" s="14"/>
    </row>
    <row r="740" spans="1:7" ht="15.75" customHeight="1">
      <c r="A740" s="13"/>
      <c r="B740" s="61"/>
      <c r="F740" s="32"/>
      <c r="G740" s="14"/>
    </row>
    <row r="741" spans="1:7" ht="15.75" customHeight="1">
      <c r="A741" s="13"/>
      <c r="B741" s="61"/>
      <c r="F741" s="32"/>
      <c r="G741" s="14"/>
    </row>
    <row r="742" spans="1:7" ht="15.75" customHeight="1">
      <c r="A742" s="13"/>
      <c r="B742" s="61"/>
      <c r="F742" s="32"/>
      <c r="G742" s="14"/>
    </row>
    <row r="743" spans="1:7" ht="15.75" customHeight="1">
      <c r="A743" s="13"/>
      <c r="B743" s="61"/>
      <c r="F743" s="32"/>
      <c r="G743" s="14"/>
    </row>
    <row r="744" spans="1:7" ht="15.75" customHeight="1">
      <c r="A744" s="13"/>
      <c r="B744" s="61"/>
      <c r="F744" s="32"/>
      <c r="G744" s="14"/>
    </row>
    <row r="745" spans="1:7" ht="15.75" customHeight="1">
      <c r="A745" s="13"/>
      <c r="B745" s="61"/>
      <c r="F745" s="32"/>
      <c r="G745" s="14"/>
    </row>
    <row r="746" spans="1:7" ht="15.75" customHeight="1">
      <c r="A746" s="13"/>
      <c r="B746" s="61"/>
      <c r="F746" s="32"/>
      <c r="G746" s="14"/>
    </row>
    <row r="747" spans="1:7" ht="15.75" customHeight="1">
      <c r="A747" s="13"/>
      <c r="B747" s="61"/>
      <c r="F747" s="32"/>
      <c r="G747" s="14"/>
    </row>
    <row r="748" spans="1:7" ht="15.75" customHeight="1">
      <c r="A748" s="13"/>
      <c r="B748" s="61"/>
      <c r="F748" s="32"/>
      <c r="G748" s="14"/>
    </row>
    <row r="749" spans="1:7" ht="15.75" customHeight="1">
      <c r="A749" s="13"/>
      <c r="B749" s="61"/>
      <c r="F749" s="32"/>
      <c r="G749" s="14"/>
    </row>
    <row r="750" spans="1:7" ht="15.75" customHeight="1">
      <c r="A750" s="13"/>
      <c r="B750" s="61"/>
      <c r="F750" s="32"/>
      <c r="G750" s="14"/>
    </row>
    <row r="751" spans="1:7" ht="15.75" customHeight="1">
      <c r="A751" s="13"/>
      <c r="B751" s="61"/>
      <c r="F751" s="32"/>
      <c r="G751" s="14"/>
    </row>
    <row r="752" spans="1:7" ht="15.75" customHeight="1">
      <c r="A752" s="13"/>
      <c r="B752" s="61"/>
      <c r="F752" s="32"/>
      <c r="G752" s="14"/>
    </row>
    <row r="753" spans="1:7" ht="15.75" customHeight="1">
      <c r="A753" s="13"/>
      <c r="B753" s="61"/>
      <c r="F753" s="32"/>
      <c r="G753" s="14"/>
    </row>
    <row r="754" spans="1:7" ht="15.75" customHeight="1">
      <c r="A754" s="13"/>
      <c r="B754" s="61"/>
      <c r="F754" s="32"/>
      <c r="G754" s="14"/>
    </row>
    <row r="755" spans="1:7" ht="15.75" customHeight="1">
      <c r="A755" s="13"/>
      <c r="B755" s="61"/>
      <c r="F755" s="32"/>
      <c r="G755" s="14"/>
    </row>
    <row r="756" spans="1:7" ht="15.75" customHeight="1">
      <c r="A756" s="13"/>
      <c r="B756" s="61"/>
      <c r="F756" s="32"/>
      <c r="G756" s="14"/>
    </row>
    <row r="757" spans="1:7" ht="15.75" customHeight="1">
      <c r="A757" s="13"/>
      <c r="B757" s="61"/>
      <c r="F757" s="32"/>
      <c r="G757" s="14"/>
    </row>
    <row r="758" spans="1:7" ht="15.75" customHeight="1">
      <c r="A758" s="13"/>
      <c r="B758" s="61"/>
      <c r="F758" s="32"/>
      <c r="G758" s="14"/>
    </row>
    <row r="759" spans="1:7" ht="15.75" customHeight="1">
      <c r="A759" s="13"/>
      <c r="B759" s="61"/>
      <c r="F759" s="32"/>
      <c r="G759" s="14"/>
    </row>
    <row r="760" spans="1:7" ht="15.75" customHeight="1">
      <c r="A760" s="13"/>
      <c r="B760" s="61"/>
      <c r="F760" s="32"/>
      <c r="G760" s="14"/>
    </row>
    <row r="761" spans="1:7" ht="15.75" customHeight="1">
      <c r="A761" s="13"/>
      <c r="B761" s="61"/>
      <c r="F761" s="32"/>
      <c r="G761" s="14"/>
    </row>
    <row r="762" spans="1:7" ht="15.75" customHeight="1">
      <c r="A762" s="13"/>
      <c r="B762" s="61"/>
      <c r="F762" s="32"/>
      <c r="G762" s="14"/>
    </row>
    <row r="763" spans="1:7" ht="15.75" customHeight="1">
      <c r="A763" s="13"/>
      <c r="B763" s="61"/>
      <c r="F763" s="32"/>
      <c r="G763" s="14"/>
    </row>
    <row r="764" spans="1:7" ht="15.75" customHeight="1">
      <c r="A764" s="13"/>
      <c r="B764" s="61"/>
      <c r="F764" s="32"/>
      <c r="G764" s="14"/>
    </row>
    <row r="765" spans="1:7" ht="15.75" customHeight="1">
      <c r="A765" s="13"/>
      <c r="B765" s="61"/>
      <c r="F765" s="32"/>
      <c r="G765" s="14"/>
    </row>
    <row r="766" spans="1:7" ht="15.75" customHeight="1">
      <c r="A766" s="13"/>
      <c r="B766" s="61"/>
      <c r="F766" s="32"/>
      <c r="G766" s="14"/>
    </row>
    <row r="767" spans="1:7" ht="15.75" customHeight="1">
      <c r="A767" s="13"/>
      <c r="B767" s="61"/>
      <c r="F767" s="32"/>
      <c r="G767" s="14"/>
    </row>
    <row r="768" spans="1:7" ht="15.75" customHeight="1">
      <c r="A768" s="13"/>
      <c r="B768" s="61"/>
      <c r="F768" s="32"/>
      <c r="G768" s="14"/>
    </row>
    <row r="769" spans="1:7" ht="15.75" customHeight="1">
      <c r="A769" s="13"/>
      <c r="B769" s="61"/>
      <c r="F769" s="32"/>
      <c r="G769" s="14"/>
    </row>
    <row r="770" spans="1:7" ht="15.75" customHeight="1">
      <c r="A770" s="13"/>
      <c r="B770" s="61"/>
      <c r="F770" s="32"/>
      <c r="G770" s="14"/>
    </row>
    <row r="771" spans="1:7" ht="15.75" customHeight="1">
      <c r="A771" s="13"/>
      <c r="B771" s="61"/>
      <c r="F771" s="32"/>
      <c r="G771" s="14"/>
    </row>
    <row r="772" spans="1:7" ht="15.75" customHeight="1">
      <c r="A772" s="13"/>
      <c r="B772" s="61"/>
      <c r="F772" s="32"/>
      <c r="G772" s="14"/>
    </row>
    <row r="773" spans="1:7" ht="15.75" customHeight="1">
      <c r="A773" s="13"/>
      <c r="B773" s="61"/>
      <c r="F773" s="32"/>
      <c r="G773" s="14"/>
    </row>
    <row r="774" spans="1:7" ht="15.75" customHeight="1">
      <c r="A774" s="13"/>
      <c r="B774" s="61"/>
      <c r="F774" s="32"/>
      <c r="G774" s="14"/>
    </row>
    <row r="775" spans="1:7" ht="15.75" customHeight="1">
      <c r="A775" s="13"/>
      <c r="B775" s="61"/>
      <c r="F775" s="32"/>
      <c r="G775" s="14"/>
    </row>
    <row r="776" spans="1:7" ht="15.75" customHeight="1">
      <c r="A776" s="13"/>
      <c r="B776" s="61"/>
      <c r="F776" s="32"/>
      <c r="G776" s="14"/>
    </row>
    <row r="777" spans="1:7" ht="15.75" customHeight="1">
      <c r="A777" s="13"/>
      <c r="B777" s="61"/>
      <c r="F777" s="32"/>
      <c r="G777" s="14"/>
    </row>
    <row r="778" spans="1:7" ht="15.75" customHeight="1">
      <c r="A778" s="13"/>
      <c r="B778" s="61"/>
      <c r="F778" s="32"/>
      <c r="G778" s="14"/>
    </row>
    <row r="779" spans="1:7" ht="15.75" customHeight="1">
      <c r="A779" s="13"/>
      <c r="B779" s="61"/>
      <c r="F779" s="32"/>
      <c r="G779" s="14"/>
    </row>
    <row r="780" spans="1:7" ht="15.75" customHeight="1">
      <c r="A780" s="13"/>
      <c r="B780" s="61"/>
      <c r="F780" s="32"/>
      <c r="G780" s="14"/>
    </row>
    <row r="781" spans="1:7" ht="15.75" customHeight="1">
      <c r="A781" s="13"/>
      <c r="B781" s="61"/>
      <c r="F781" s="32"/>
      <c r="G781" s="14"/>
    </row>
    <row r="782" spans="1:7" ht="15.75" customHeight="1">
      <c r="A782" s="13"/>
      <c r="B782" s="61"/>
      <c r="F782" s="32"/>
      <c r="G782" s="14"/>
    </row>
    <row r="783" spans="1:7" ht="15.75" customHeight="1">
      <c r="A783" s="13"/>
      <c r="B783" s="61"/>
      <c r="F783" s="32"/>
      <c r="G783" s="14"/>
    </row>
    <row r="784" spans="1:7" ht="15.75" customHeight="1">
      <c r="A784" s="13"/>
      <c r="B784" s="61"/>
      <c r="F784" s="32"/>
      <c r="G784" s="14"/>
    </row>
    <row r="785" spans="1:7" ht="15.75" customHeight="1">
      <c r="A785" s="13"/>
      <c r="B785" s="61"/>
      <c r="F785" s="32"/>
      <c r="G785" s="14"/>
    </row>
    <row r="786" spans="1:7" ht="15.75" customHeight="1">
      <c r="A786" s="13"/>
      <c r="B786" s="61"/>
      <c r="F786" s="32"/>
      <c r="G786" s="14"/>
    </row>
    <row r="787" spans="1:7" ht="15.75" customHeight="1">
      <c r="A787" s="13"/>
      <c r="B787" s="61"/>
      <c r="F787" s="32"/>
      <c r="G787" s="14"/>
    </row>
    <row r="788" spans="1:7" ht="15.75" customHeight="1">
      <c r="A788" s="13"/>
      <c r="B788" s="61"/>
      <c r="F788" s="32"/>
      <c r="G788" s="14"/>
    </row>
    <row r="789" spans="1:7" ht="15.75" customHeight="1">
      <c r="A789" s="13"/>
      <c r="B789" s="61"/>
      <c r="F789" s="32"/>
      <c r="G789" s="14"/>
    </row>
    <row r="790" spans="1:7" ht="15.75" customHeight="1">
      <c r="A790" s="13"/>
      <c r="B790" s="61"/>
      <c r="F790" s="32"/>
      <c r="G790" s="14"/>
    </row>
    <row r="791" spans="1:7" ht="15.75" customHeight="1">
      <c r="A791" s="13"/>
      <c r="B791" s="61"/>
      <c r="F791" s="32"/>
      <c r="G791" s="14"/>
    </row>
    <row r="792" spans="1:7" ht="15.75" customHeight="1">
      <c r="A792" s="13"/>
      <c r="B792" s="61"/>
      <c r="F792" s="32"/>
      <c r="G792" s="14"/>
    </row>
    <row r="793" spans="1:7" ht="15.75" customHeight="1">
      <c r="A793" s="13"/>
      <c r="B793" s="61"/>
      <c r="F793" s="32"/>
      <c r="G793" s="14"/>
    </row>
    <row r="794" spans="1:7" ht="15.75" customHeight="1">
      <c r="A794" s="13"/>
      <c r="B794" s="61"/>
      <c r="F794" s="32"/>
      <c r="G794" s="14"/>
    </row>
    <row r="795" spans="1:7" ht="15.75" customHeight="1">
      <c r="A795" s="13"/>
      <c r="B795" s="61"/>
      <c r="F795" s="32"/>
      <c r="G795" s="14"/>
    </row>
    <row r="796" spans="1:7" ht="15.75" customHeight="1">
      <c r="A796" s="13"/>
      <c r="B796" s="61"/>
      <c r="F796" s="32"/>
      <c r="G796" s="14"/>
    </row>
    <row r="797" spans="1:7" ht="15.75" customHeight="1">
      <c r="A797" s="13"/>
      <c r="B797" s="61"/>
      <c r="F797" s="32"/>
      <c r="G797" s="14"/>
    </row>
    <row r="798" spans="1:7" ht="15.75" customHeight="1">
      <c r="A798" s="13"/>
      <c r="B798" s="61"/>
      <c r="F798" s="32"/>
      <c r="G798" s="14"/>
    </row>
    <row r="799" spans="1:7" ht="15.75" customHeight="1">
      <c r="A799" s="13"/>
      <c r="B799" s="61"/>
      <c r="F799" s="32"/>
      <c r="G799" s="14"/>
    </row>
    <row r="800" spans="1:7" ht="15.75" customHeight="1">
      <c r="A800" s="13"/>
      <c r="B800" s="61"/>
      <c r="F800" s="32"/>
      <c r="G800" s="14"/>
    </row>
    <row r="801" spans="1:7" ht="15.75" customHeight="1">
      <c r="A801" s="13"/>
      <c r="B801" s="61"/>
      <c r="F801" s="32"/>
      <c r="G801" s="14"/>
    </row>
    <row r="802" spans="1:7" ht="15.75" customHeight="1">
      <c r="A802" s="13"/>
      <c r="B802" s="61"/>
      <c r="F802" s="32"/>
      <c r="G802" s="14"/>
    </row>
    <row r="803" spans="1:7" ht="15.75" customHeight="1">
      <c r="A803" s="13"/>
      <c r="B803" s="61"/>
      <c r="F803" s="32"/>
      <c r="G803" s="14"/>
    </row>
    <row r="804" spans="1:7" ht="15.75" customHeight="1">
      <c r="A804" s="13"/>
      <c r="B804" s="61"/>
      <c r="F804" s="32"/>
      <c r="G804" s="14"/>
    </row>
    <row r="805" spans="1:7" ht="15.75" customHeight="1">
      <c r="A805" s="13"/>
      <c r="B805" s="61"/>
      <c r="F805" s="32"/>
      <c r="G805" s="14"/>
    </row>
    <row r="806" spans="1:7" ht="15.75" customHeight="1">
      <c r="A806" s="13"/>
      <c r="B806" s="61"/>
      <c r="F806" s="32"/>
      <c r="G806" s="14"/>
    </row>
    <row r="807" spans="1:7" ht="15.75" customHeight="1">
      <c r="A807" s="13"/>
      <c r="B807" s="61"/>
      <c r="F807" s="32"/>
      <c r="G807" s="14"/>
    </row>
    <row r="808" spans="1:7" ht="15.75" customHeight="1">
      <c r="A808" s="13"/>
      <c r="B808" s="61"/>
      <c r="F808" s="32"/>
      <c r="G808" s="14"/>
    </row>
    <row r="809" spans="1:7" ht="15.75" customHeight="1">
      <c r="A809" s="13"/>
      <c r="B809" s="61"/>
      <c r="F809" s="32"/>
      <c r="G809" s="14"/>
    </row>
    <row r="810" spans="1:7" ht="15.75" customHeight="1">
      <c r="A810" s="13"/>
      <c r="B810" s="61"/>
      <c r="F810" s="32"/>
      <c r="G810" s="14"/>
    </row>
    <row r="811" spans="1:7" ht="15.75" customHeight="1">
      <c r="A811" s="13"/>
      <c r="B811" s="61"/>
      <c r="F811" s="32"/>
      <c r="G811" s="14"/>
    </row>
    <row r="812" spans="1:7" ht="15.75" customHeight="1">
      <c r="A812" s="13"/>
      <c r="B812" s="61"/>
      <c r="F812" s="32"/>
      <c r="G812" s="14"/>
    </row>
    <row r="813" spans="1:7" ht="15.75" customHeight="1">
      <c r="A813" s="13"/>
      <c r="B813" s="61"/>
      <c r="F813" s="32"/>
      <c r="G813" s="14"/>
    </row>
    <row r="814" spans="1:7" ht="15.75" customHeight="1">
      <c r="A814" s="13"/>
      <c r="B814" s="61"/>
      <c r="F814" s="32"/>
      <c r="G814" s="14"/>
    </row>
    <row r="815" spans="1:7" ht="15.75" customHeight="1">
      <c r="A815" s="13"/>
      <c r="B815" s="61"/>
      <c r="F815" s="32"/>
      <c r="G815" s="14"/>
    </row>
    <row r="816" spans="1:7" ht="15.75" customHeight="1">
      <c r="A816" s="13"/>
      <c r="B816" s="61"/>
      <c r="F816" s="32"/>
      <c r="G816" s="14"/>
    </row>
    <row r="817" spans="1:7" ht="15.75" customHeight="1">
      <c r="A817" s="13"/>
      <c r="B817" s="61"/>
      <c r="F817" s="32"/>
      <c r="G817" s="14"/>
    </row>
    <row r="818" spans="1:7" ht="15.75" customHeight="1">
      <c r="A818" s="13"/>
      <c r="B818" s="61"/>
      <c r="F818" s="32"/>
      <c r="G818" s="14"/>
    </row>
    <row r="819" spans="1:7" ht="15.75" customHeight="1">
      <c r="A819" s="13"/>
      <c r="B819" s="61"/>
      <c r="F819" s="32"/>
      <c r="G819" s="14"/>
    </row>
    <row r="820" spans="1:7" ht="15.75" customHeight="1">
      <c r="A820" s="13"/>
      <c r="B820" s="61"/>
      <c r="F820" s="32"/>
      <c r="G820" s="14"/>
    </row>
    <row r="821" spans="1:7" ht="15.75" customHeight="1">
      <c r="A821" s="13"/>
      <c r="B821" s="61"/>
      <c r="F821" s="32"/>
      <c r="G821" s="14"/>
    </row>
    <row r="822" spans="1:7" ht="15.75" customHeight="1">
      <c r="A822" s="13"/>
      <c r="B822" s="61"/>
      <c r="F822" s="32"/>
      <c r="G822" s="14"/>
    </row>
    <row r="823" spans="1:7" ht="15.75" customHeight="1">
      <c r="A823" s="13"/>
      <c r="B823" s="61"/>
      <c r="F823" s="32"/>
      <c r="G823" s="14"/>
    </row>
    <row r="824" spans="1:7" ht="15.75" customHeight="1">
      <c r="A824" s="13"/>
      <c r="B824" s="61"/>
      <c r="F824" s="32"/>
      <c r="G824" s="14"/>
    </row>
    <row r="825" spans="1:7" ht="15.75" customHeight="1">
      <c r="A825" s="13"/>
      <c r="B825" s="61"/>
      <c r="F825" s="32"/>
      <c r="G825" s="14"/>
    </row>
    <row r="826" spans="1:7" ht="15.75" customHeight="1">
      <c r="A826" s="13"/>
      <c r="B826" s="61"/>
      <c r="F826" s="32"/>
      <c r="G826" s="14"/>
    </row>
    <row r="827" spans="1:7" ht="15.75" customHeight="1">
      <c r="A827" s="13"/>
      <c r="B827" s="61"/>
      <c r="F827" s="32"/>
      <c r="G827" s="14"/>
    </row>
    <row r="828" spans="1:7" ht="15.75" customHeight="1">
      <c r="A828" s="13"/>
      <c r="B828" s="61"/>
      <c r="F828" s="32"/>
      <c r="G828" s="14"/>
    </row>
    <row r="829" spans="1:7" ht="15.75" customHeight="1">
      <c r="A829" s="13"/>
      <c r="B829" s="61"/>
      <c r="F829" s="32"/>
      <c r="G829" s="14"/>
    </row>
    <row r="830" spans="1:7" ht="15.75" customHeight="1">
      <c r="A830" s="13"/>
      <c r="B830" s="61"/>
      <c r="F830" s="32"/>
      <c r="G830" s="14"/>
    </row>
    <row r="831" spans="1:7" ht="15.75" customHeight="1">
      <c r="A831" s="13"/>
      <c r="B831" s="61"/>
      <c r="F831" s="32"/>
      <c r="G831" s="14"/>
    </row>
    <row r="832" spans="1:7" ht="15.75" customHeight="1">
      <c r="A832" s="13"/>
      <c r="B832" s="61"/>
      <c r="F832" s="32"/>
      <c r="G832" s="14"/>
    </row>
    <row r="833" spans="1:7" ht="15.75" customHeight="1">
      <c r="A833" s="13"/>
      <c r="B833" s="61"/>
      <c r="F833" s="32"/>
      <c r="G833" s="14"/>
    </row>
    <row r="834" spans="1:7" ht="15.75" customHeight="1">
      <c r="A834" s="13"/>
      <c r="B834" s="61"/>
      <c r="F834" s="32"/>
      <c r="G834" s="14"/>
    </row>
    <row r="835" spans="1:7" ht="15.75" customHeight="1">
      <c r="A835" s="13"/>
      <c r="B835" s="61"/>
      <c r="F835" s="32"/>
      <c r="G835" s="14"/>
    </row>
    <row r="836" spans="1:7" ht="15.75" customHeight="1">
      <c r="A836" s="13"/>
      <c r="B836" s="61"/>
      <c r="F836" s="32"/>
      <c r="G836" s="14"/>
    </row>
    <row r="837" spans="1:7" ht="15.75" customHeight="1">
      <c r="A837" s="13"/>
      <c r="B837" s="61"/>
      <c r="F837" s="32"/>
      <c r="G837" s="14"/>
    </row>
    <row r="838" spans="1:7" ht="15.75" customHeight="1">
      <c r="A838" s="13"/>
      <c r="B838" s="61"/>
      <c r="F838" s="32"/>
      <c r="G838" s="14"/>
    </row>
    <row r="839" spans="1:7" ht="15.75" customHeight="1">
      <c r="A839" s="13"/>
      <c r="B839" s="61"/>
      <c r="F839" s="32"/>
      <c r="G839" s="14"/>
    </row>
    <row r="840" spans="1:7" ht="15.75" customHeight="1">
      <c r="A840" s="13"/>
      <c r="B840" s="61"/>
      <c r="F840" s="32"/>
      <c r="G840" s="14"/>
    </row>
    <row r="841" spans="1:7" ht="15.75" customHeight="1">
      <c r="A841" s="13"/>
      <c r="B841" s="61"/>
      <c r="F841" s="32"/>
      <c r="G841" s="14"/>
    </row>
    <row r="842" spans="1:7" ht="15.75" customHeight="1">
      <c r="A842" s="13"/>
      <c r="B842" s="61"/>
      <c r="F842" s="32"/>
      <c r="G842" s="14"/>
    </row>
    <row r="843" spans="1:7" ht="15.75" customHeight="1">
      <c r="A843" s="13"/>
      <c r="B843" s="61"/>
      <c r="F843" s="32"/>
      <c r="G843" s="14"/>
    </row>
    <row r="844" spans="1:7" ht="15.75" customHeight="1">
      <c r="A844" s="13"/>
      <c r="B844" s="61"/>
      <c r="F844" s="32"/>
      <c r="G844" s="14"/>
    </row>
    <row r="845" spans="1:7" ht="15.75" customHeight="1">
      <c r="A845" s="13"/>
      <c r="B845" s="61"/>
      <c r="F845" s="32"/>
      <c r="G845" s="14"/>
    </row>
    <row r="846" spans="1:7" ht="15.75" customHeight="1">
      <c r="A846" s="13"/>
      <c r="B846" s="61"/>
      <c r="F846" s="32"/>
      <c r="G846" s="14"/>
    </row>
    <row r="847" spans="1:7" ht="15.75" customHeight="1">
      <c r="A847" s="13"/>
      <c r="B847" s="61"/>
      <c r="F847" s="32"/>
      <c r="G847" s="14"/>
    </row>
    <row r="848" spans="1:7" ht="15.75" customHeight="1">
      <c r="A848" s="13"/>
      <c r="B848" s="61"/>
      <c r="F848" s="32"/>
      <c r="G848" s="14"/>
    </row>
    <row r="849" spans="1:7" ht="15.75" customHeight="1">
      <c r="A849" s="13"/>
      <c r="B849" s="61"/>
      <c r="F849" s="32"/>
      <c r="G849" s="14"/>
    </row>
    <row r="850" spans="1:7" ht="15.75" customHeight="1">
      <c r="A850" s="13"/>
      <c r="B850" s="61"/>
      <c r="F850" s="32"/>
      <c r="G850" s="14"/>
    </row>
    <row r="851" spans="1:7" ht="15.75" customHeight="1">
      <c r="A851" s="13"/>
      <c r="B851" s="61"/>
      <c r="F851" s="32"/>
      <c r="G851" s="14"/>
    </row>
    <row r="852" spans="1:7" ht="15.75" customHeight="1">
      <c r="A852" s="13"/>
      <c r="B852" s="61"/>
      <c r="F852" s="32"/>
      <c r="G852" s="14"/>
    </row>
    <row r="853" spans="1:7" ht="15.75" customHeight="1">
      <c r="A853" s="13"/>
      <c r="B853" s="61"/>
      <c r="F853" s="32"/>
      <c r="G853" s="14"/>
    </row>
    <row r="854" spans="1:7" ht="15.75" customHeight="1">
      <c r="A854" s="13"/>
      <c r="B854" s="61"/>
      <c r="F854" s="32"/>
      <c r="G854" s="14"/>
    </row>
    <row r="855" spans="1:7" ht="15.75" customHeight="1">
      <c r="A855" s="13"/>
      <c r="B855" s="61"/>
      <c r="F855" s="32"/>
      <c r="G855" s="14"/>
    </row>
    <row r="856" spans="1:7" ht="15.75" customHeight="1">
      <c r="A856" s="13"/>
      <c r="B856" s="61"/>
      <c r="F856" s="32"/>
      <c r="G856" s="14"/>
    </row>
    <row r="857" spans="1:7" ht="15.75" customHeight="1">
      <c r="A857" s="13"/>
      <c r="B857" s="61"/>
      <c r="F857" s="32"/>
      <c r="G857" s="14"/>
    </row>
    <row r="858" spans="1:7" ht="15.75" customHeight="1">
      <c r="A858" s="13"/>
      <c r="B858" s="61"/>
      <c r="F858" s="32"/>
      <c r="G858" s="14"/>
    </row>
    <row r="859" spans="1:7" ht="15.75" customHeight="1">
      <c r="A859" s="13"/>
      <c r="B859" s="61"/>
      <c r="F859" s="32"/>
      <c r="G859" s="14"/>
    </row>
    <row r="860" spans="1:7" ht="15.75" customHeight="1">
      <c r="A860" s="13"/>
      <c r="B860" s="61"/>
      <c r="F860" s="32"/>
      <c r="G860" s="14"/>
    </row>
    <row r="861" spans="1:7" ht="15.75" customHeight="1">
      <c r="A861" s="13"/>
      <c r="B861" s="61"/>
      <c r="F861" s="32"/>
      <c r="G861" s="14"/>
    </row>
    <row r="862" spans="1:7" ht="15.75" customHeight="1">
      <c r="A862" s="13"/>
      <c r="B862" s="61"/>
      <c r="F862" s="32"/>
      <c r="G862" s="14"/>
    </row>
    <row r="863" spans="1:7" ht="15.75" customHeight="1">
      <c r="A863" s="13"/>
      <c r="B863" s="61"/>
      <c r="F863" s="32"/>
      <c r="G863" s="14"/>
    </row>
    <row r="864" spans="1:7" ht="15.75" customHeight="1">
      <c r="A864" s="13"/>
      <c r="B864" s="61"/>
      <c r="F864" s="32"/>
      <c r="G864" s="14"/>
    </row>
    <row r="865" spans="1:7" ht="15.75" customHeight="1">
      <c r="A865" s="13"/>
      <c r="B865" s="61"/>
      <c r="F865" s="32"/>
      <c r="G865" s="14"/>
    </row>
    <row r="866" spans="1:7" ht="15.75" customHeight="1">
      <c r="A866" s="13"/>
      <c r="B866" s="61"/>
      <c r="F866" s="32"/>
      <c r="G866" s="14"/>
    </row>
    <row r="867" spans="1:7" ht="15.75" customHeight="1">
      <c r="A867" s="13"/>
      <c r="B867" s="61"/>
      <c r="F867" s="32"/>
      <c r="G867" s="14"/>
    </row>
    <row r="868" spans="1:7" ht="15.75" customHeight="1">
      <c r="A868" s="13"/>
      <c r="B868" s="61"/>
      <c r="F868" s="32"/>
      <c r="G868" s="14"/>
    </row>
    <row r="869" spans="1:7" ht="15.75" customHeight="1">
      <c r="A869" s="13"/>
      <c r="B869" s="61"/>
      <c r="F869" s="32"/>
      <c r="G869" s="14"/>
    </row>
    <row r="870" spans="1:7" ht="15.75" customHeight="1">
      <c r="A870" s="13"/>
      <c r="B870" s="61"/>
      <c r="F870" s="32"/>
      <c r="G870" s="14"/>
    </row>
    <row r="871" spans="1:7" ht="15.75" customHeight="1">
      <c r="A871" s="13"/>
      <c r="B871" s="61"/>
      <c r="F871" s="32"/>
      <c r="G871" s="14"/>
    </row>
    <row r="872" spans="1:7" ht="15.75" customHeight="1">
      <c r="A872" s="13"/>
      <c r="B872" s="61"/>
      <c r="F872" s="32"/>
      <c r="G872" s="14"/>
    </row>
    <row r="873" spans="1:7" ht="15.75" customHeight="1">
      <c r="A873" s="13"/>
      <c r="B873" s="61"/>
      <c r="F873" s="32"/>
      <c r="G873" s="14"/>
    </row>
    <row r="874" spans="1:7" ht="15.75" customHeight="1">
      <c r="A874" s="13"/>
      <c r="B874" s="61"/>
      <c r="F874" s="32"/>
      <c r="G874" s="14"/>
    </row>
    <row r="875" spans="1:7" ht="15.75" customHeight="1">
      <c r="A875" s="13"/>
      <c r="B875" s="61"/>
      <c r="F875" s="32"/>
      <c r="G875" s="14"/>
    </row>
    <row r="876" spans="1:7" ht="15.75" customHeight="1">
      <c r="A876" s="13"/>
      <c r="B876" s="61"/>
      <c r="F876" s="32"/>
      <c r="G876" s="14"/>
    </row>
    <row r="877" spans="1:7" ht="15.75" customHeight="1">
      <c r="A877" s="13"/>
      <c r="B877" s="61"/>
      <c r="F877" s="32"/>
      <c r="G877" s="14"/>
    </row>
    <row r="878" spans="1:7" ht="15.75" customHeight="1">
      <c r="A878" s="13"/>
      <c r="B878" s="61"/>
      <c r="F878" s="32"/>
      <c r="G878" s="14"/>
    </row>
    <row r="879" spans="1:7" ht="15.75" customHeight="1">
      <c r="A879" s="13"/>
      <c r="B879" s="61"/>
      <c r="F879" s="32"/>
      <c r="G879" s="14"/>
    </row>
    <row r="880" spans="1:7" ht="15.75" customHeight="1">
      <c r="A880" s="13"/>
      <c r="B880" s="61"/>
      <c r="F880" s="32"/>
      <c r="G880" s="14"/>
    </row>
    <row r="881" spans="1:7" ht="15.75" customHeight="1">
      <c r="A881" s="13"/>
      <c r="B881" s="61"/>
      <c r="F881" s="32"/>
      <c r="G881" s="14"/>
    </row>
    <row r="882" spans="1:7" ht="15.75" customHeight="1">
      <c r="A882" s="13"/>
      <c r="B882" s="61"/>
      <c r="F882" s="32"/>
      <c r="G882" s="14"/>
    </row>
    <row r="883" spans="1:7" ht="15.75" customHeight="1">
      <c r="A883" s="13"/>
      <c r="B883" s="61"/>
      <c r="F883" s="32"/>
      <c r="G883" s="14"/>
    </row>
    <row r="884" spans="1:7" ht="15.75" customHeight="1">
      <c r="A884" s="13"/>
      <c r="B884" s="61"/>
      <c r="F884" s="32"/>
      <c r="G884" s="14"/>
    </row>
    <row r="885" spans="1:7" ht="15.75" customHeight="1">
      <c r="A885" s="13"/>
      <c r="B885" s="61"/>
      <c r="F885" s="32"/>
      <c r="G885" s="14"/>
    </row>
    <row r="886" spans="1:7" ht="15.75" customHeight="1">
      <c r="A886" s="13"/>
      <c r="B886" s="61"/>
      <c r="F886" s="32"/>
      <c r="G886" s="14"/>
    </row>
    <row r="887" spans="1:7" ht="15.75" customHeight="1">
      <c r="A887" s="13"/>
      <c r="B887" s="61"/>
      <c r="F887" s="32"/>
      <c r="G887" s="14"/>
    </row>
    <row r="888" spans="1:7" ht="15.75" customHeight="1">
      <c r="A888" s="13"/>
      <c r="B888" s="61"/>
      <c r="F888" s="32"/>
      <c r="G888" s="14"/>
    </row>
    <row r="889" spans="1:7" ht="15.75" customHeight="1">
      <c r="A889" s="13"/>
      <c r="B889" s="61"/>
      <c r="F889" s="32"/>
      <c r="G889" s="14"/>
    </row>
    <row r="890" spans="1:7" ht="15.75" customHeight="1">
      <c r="A890" s="13"/>
      <c r="B890" s="61"/>
      <c r="F890" s="32"/>
      <c r="G890" s="14"/>
    </row>
    <row r="891" spans="1:7" ht="15.75" customHeight="1">
      <c r="A891" s="13"/>
      <c r="B891" s="61"/>
      <c r="F891" s="32"/>
      <c r="G891" s="14"/>
    </row>
    <row r="892" spans="1:7" ht="15.75" customHeight="1">
      <c r="A892" s="13"/>
      <c r="B892" s="61"/>
      <c r="F892" s="32"/>
      <c r="G892" s="14"/>
    </row>
    <row r="893" spans="1:7" ht="15.75" customHeight="1">
      <c r="A893" s="13"/>
      <c r="B893" s="61"/>
      <c r="F893" s="32"/>
      <c r="G893" s="14"/>
    </row>
    <row r="894" spans="1:7" ht="15.75" customHeight="1">
      <c r="A894" s="13"/>
      <c r="B894" s="61"/>
      <c r="F894" s="32"/>
      <c r="G894" s="14"/>
    </row>
    <row r="895" spans="1:7" ht="15.75" customHeight="1">
      <c r="A895" s="13"/>
      <c r="B895" s="61"/>
      <c r="F895" s="32"/>
      <c r="G895" s="14"/>
    </row>
    <row r="896" spans="1:7" ht="15.75" customHeight="1">
      <c r="A896" s="13"/>
      <c r="B896" s="61"/>
      <c r="F896" s="32"/>
      <c r="G896" s="14"/>
    </row>
    <row r="897" spans="1:7" ht="15.75" customHeight="1">
      <c r="A897" s="13"/>
      <c r="B897" s="61"/>
      <c r="F897" s="32"/>
      <c r="G897" s="14"/>
    </row>
    <row r="898" spans="1:7" ht="15.75" customHeight="1">
      <c r="A898" s="13"/>
      <c r="B898" s="61"/>
      <c r="F898" s="32"/>
      <c r="G898" s="14"/>
    </row>
    <row r="899" spans="1:7" ht="15.75" customHeight="1">
      <c r="A899" s="13"/>
      <c r="B899" s="61"/>
      <c r="F899" s="32"/>
      <c r="G899" s="14"/>
    </row>
    <row r="900" spans="1:7" ht="15.75" customHeight="1">
      <c r="A900" s="13"/>
      <c r="B900" s="61"/>
      <c r="F900" s="32"/>
      <c r="G900" s="14"/>
    </row>
    <row r="901" spans="1:7" ht="15.75" customHeight="1">
      <c r="A901" s="13"/>
      <c r="B901" s="61"/>
      <c r="F901" s="32"/>
      <c r="G901" s="14"/>
    </row>
    <row r="902" spans="1:7" ht="15.75" customHeight="1">
      <c r="A902" s="13"/>
      <c r="B902" s="61"/>
      <c r="F902" s="32"/>
      <c r="G902" s="14"/>
    </row>
    <row r="903" spans="1:7" ht="15.75" customHeight="1">
      <c r="A903" s="13"/>
      <c r="B903" s="61"/>
      <c r="F903" s="32"/>
      <c r="G903" s="14"/>
    </row>
    <row r="904" spans="1:7" ht="15.75" customHeight="1">
      <c r="A904" s="13"/>
      <c r="B904" s="61"/>
      <c r="F904" s="32"/>
      <c r="G904" s="14"/>
    </row>
    <row r="905" spans="1:7" ht="15.75" customHeight="1">
      <c r="A905" s="13"/>
      <c r="B905" s="61"/>
      <c r="F905" s="32"/>
      <c r="G905" s="14"/>
    </row>
    <row r="906" spans="1:7" ht="15.75" customHeight="1">
      <c r="A906" s="13"/>
      <c r="B906" s="61"/>
      <c r="F906" s="32"/>
      <c r="G906" s="14"/>
    </row>
    <row r="907" spans="1:7" ht="15.75" customHeight="1">
      <c r="A907" s="13"/>
      <c r="B907" s="61"/>
      <c r="F907" s="32"/>
      <c r="G907" s="14"/>
    </row>
    <row r="908" spans="1:7" ht="15.75" customHeight="1">
      <c r="A908" s="13"/>
      <c r="B908" s="61"/>
      <c r="F908" s="32"/>
      <c r="G908" s="14"/>
    </row>
    <row r="909" spans="1:7" ht="15.75" customHeight="1">
      <c r="A909" s="13"/>
      <c r="B909" s="61"/>
      <c r="F909" s="32"/>
      <c r="G909" s="14"/>
    </row>
    <row r="910" spans="1:7" ht="15.75" customHeight="1">
      <c r="A910" s="13"/>
      <c r="B910" s="61"/>
      <c r="F910" s="32"/>
      <c r="G910" s="14"/>
    </row>
    <row r="911" spans="1:7" ht="15.75" customHeight="1">
      <c r="A911" s="13"/>
      <c r="B911" s="61"/>
      <c r="F911" s="32"/>
      <c r="G911" s="14"/>
    </row>
    <row r="912" spans="1:7" ht="15.75" customHeight="1">
      <c r="A912" s="13"/>
      <c r="B912" s="61"/>
      <c r="F912" s="32"/>
      <c r="G912" s="14"/>
    </row>
    <row r="913" spans="1:7" ht="15.75" customHeight="1">
      <c r="A913" s="13"/>
      <c r="B913" s="61"/>
      <c r="F913" s="32"/>
      <c r="G913" s="14"/>
    </row>
    <row r="914" spans="1:7" ht="15.75" customHeight="1">
      <c r="A914" s="13"/>
      <c r="B914" s="61"/>
      <c r="F914" s="32"/>
      <c r="G914" s="14"/>
    </row>
    <row r="915" spans="1:7" ht="15.75" customHeight="1">
      <c r="A915" s="13"/>
      <c r="B915" s="61"/>
      <c r="F915" s="32"/>
      <c r="G915" s="14"/>
    </row>
    <row r="916" spans="1:7" ht="15.75" customHeight="1">
      <c r="A916" s="13"/>
      <c r="B916" s="61"/>
      <c r="F916" s="32"/>
      <c r="G916" s="14"/>
    </row>
    <row r="917" spans="1:7" ht="15.75" customHeight="1">
      <c r="A917" s="13"/>
      <c r="B917" s="61"/>
      <c r="F917" s="32"/>
      <c r="G917" s="14"/>
    </row>
    <row r="918" spans="1:7" ht="15.75" customHeight="1">
      <c r="A918" s="13"/>
      <c r="B918" s="61"/>
      <c r="F918" s="32"/>
      <c r="G918" s="14"/>
    </row>
    <row r="919" spans="1:7" ht="15.75" customHeight="1">
      <c r="A919" s="13"/>
      <c r="B919" s="61"/>
      <c r="F919" s="32"/>
      <c r="G919" s="14"/>
    </row>
    <row r="920" spans="1:7" ht="15.75" customHeight="1">
      <c r="A920" s="13"/>
      <c r="B920" s="61"/>
      <c r="F920" s="32"/>
      <c r="G920" s="14"/>
    </row>
    <row r="921" spans="1:7" ht="15.75" customHeight="1">
      <c r="A921" s="13"/>
      <c r="B921" s="61"/>
      <c r="F921" s="32"/>
      <c r="G921" s="14"/>
    </row>
    <row r="922" spans="1:7" ht="15.75" customHeight="1">
      <c r="A922" s="13"/>
      <c r="B922" s="61"/>
      <c r="F922" s="32"/>
      <c r="G922" s="14"/>
    </row>
    <row r="923" spans="1:7" ht="15.75" customHeight="1">
      <c r="A923" s="13"/>
      <c r="B923" s="61"/>
      <c r="F923" s="32"/>
      <c r="G923" s="14"/>
    </row>
    <row r="924" spans="1:7" ht="15.75" customHeight="1">
      <c r="A924" s="13"/>
      <c r="B924" s="61"/>
      <c r="F924" s="32"/>
      <c r="G924" s="14"/>
    </row>
    <row r="925" spans="1:7" ht="15.75" customHeight="1">
      <c r="A925" s="13"/>
      <c r="B925" s="61"/>
      <c r="F925" s="32"/>
      <c r="G925" s="14"/>
    </row>
    <row r="926" spans="1:7" ht="15.75" customHeight="1">
      <c r="A926" s="13"/>
      <c r="B926" s="61"/>
      <c r="F926" s="32"/>
      <c r="G926" s="14"/>
    </row>
    <row r="927" spans="1:7" ht="15.75" customHeight="1">
      <c r="A927" s="13"/>
      <c r="B927" s="61"/>
      <c r="F927" s="32"/>
      <c r="G927" s="14"/>
    </row>
    <row r="928" spans="1:7" ht="15.75" customHeight="1">
      <c r="A928" s="13"/>
      <c r="B928" s="61"/>
      <c r="F928" s="32"/>
      <c r="G928" s="14"/>
    </row>
    <row r="929" spans="1:7" ht="15.75" customHeight="1">
      <c r="A929" s="13"/>
      <c r="B929" s="61"/>
      <c r="F929" s="32"/>
      <c r="G929" s="14"/>
    </row>
    <row r="930" spans="1:7" ht="15.75" customHeight="1">
      <c r="A930" s="13"/>
      <c r="B930" s="61"/>
      <c r="F930" s="32"/>
      <c r="G930" s="14"/>
    </row>
    <row r="931" spans="1:7" ht="15.75" customHeight="1">
      <c r="A931" s="13"/>
      <c r="B931" s="61"/>
      <c r="F931" s="32"/>
      <c r="G931" s="14"/>
    </row>
    <row r="932" spans="1:7" ht="15.75" customHeight="1">
      <c r="A932" s="13"/>
      <c r="B932" s="61"/>
      <c r="F932" s="32"/>
      <c r="G932" s="14"/>
    </row>
    <row r="933" spans="1:7" ht="15.75" customHeight="1">
      <c r="A933" s="13"/>
      <c r="B933" s="61"/>
      <c r="F933" s="32"/>
      <c r="G933" s="14"/>
    </row>
    <row r="934" spans="1:7" ht="15.75" customHeight="1">
      <c r="A934" s="13"/>
      <c r="B934" s="61"/>
      <c r="F934" s="32"/>
      <c r="G934" s="14"/>
    </row>
    <row r="935" spans="1:7" ht="15.75" customHeight="1">
      <c r="A935" s="13"/>
      <c r="B935" s="61"/>
      <c r="F935" s="32"/>
      <c r="G935" s="14"/>
    </row>
    <row r="936" spans="1:7" ht="15.75" customHeight="1">
      <c r="A936" s="13"/>
      <c r="B936" s="61"/>
      <c r="F936" s="32"/>
      <c r="G936" s="14"/>
    </row>
    <row r="937" spans="1:7" ht="15.75" customHeight="1">
      <c r="A937" s="13"/>
      <c r="B937" s="61"/>
      <c r="F937" s="32"/>
      <c r="G937" s="14"/>
    </row>
    <row r="938" spans="1:7" ht="15.75" customHeight="1">
      <c r="A938" s="13"/>
      <c r="B938" s="61"/>
      <c r="F938" s="32"/>
      <c r="G938" s="14"/>
    </row>
    <row r="939" spans="1:7" ht="15.75" customHeight="1">
      <c r="A939" s="13"/>
      <c r="B939" s="61"/>
      <c r="F939" s="32"/>
      <c r="G939" s="14"/>
    </row>
    <row r="940" spans="1:7" ht="15.75" customHeight="1">
      <c r="A940" s="13"/>
      <c r="B940" s="61"/>
      <c r="F940" s="32"/>
      <c r="G940" s="14"/>
    </row>
    <row r="941" spans="1:7" ht="15.75" customHeight="1">
      <c r="A941" s="13"/>
      <c r="B941" s="61"/>
      <c r="F941" s="32"/>
      <c r="G941" s="14"/>
    </row>
    <row r="942" spans="1:7" ht="15.75" customHeight="1">
      <c r="A942" s="13"/>
      <c r="B942" s="61"/>
      <c r="F942" s="32"/>
      <c r="G942" s="14"/>
    </row>
    <row r="943" spans="1:7" ht="15.75" customHeight="1">
      <c r="A943" s="13"/>
      <c r="B943" s="61"/>
      <c r="F943" s="32"/>
      <c r="G943" s="14"/>
    </row>
    <row r="944" spans="1:7" ht="15.75" customHeight="1">
      <c r="A944" s="13"/>
      <c r="B944" s="61"/>
      <c r="F944" s="32"/>
      <c r="G944" s="14"/>
    </row>
    <row r="945" spans="1:7" ht="15.75" customHeight="1">
      <c r="A945" s="13"/>
      <c r="B945" s="61"/>
      <c r="F945" s="32"/>
      <c r="G945" s="14"/>
    </row>
    <row r="946" spans="1:7" ht="15.75" customHeight="1">
      <c r="A946" s="13"/>
      <c r="B946" s="61"/>
      <c r="F946" s="32"/>
      <c r="G946" s="14"/>
    </row>
    <row r="947" spans="1:7" ht="15.75" customHeight="1">
      <c r="A947" s="13"/>
      <c r="B947" s="61"/>
      <c r="F947" s="32"/>
      <c r="G947" s="14"/>
    </row>
    <row r="948" spans="1:7" ht="15.75" customHeight="1">
      <c r="A948" s="13"/>
      <c r="B948" s="61"/>
      <c r="F948" s="32"/>
      <c r="G948" s="14"/>
    </row>
    <row r="949" spans="1:7" ht="15.75" customHeight="1">
      <c r="A949" s="13"/>
      <c r="B949" s="61"/>
      <c r="F949" s="32"/>
      <c r="G949" s="14"/>
    </row>
    <row r="950" spans="1:7" ht="15.75" customHeight="1">
      <c r="A950" s="13"/>
      <c r="B950" s="61"/>
      <c r="F950" s="32"/>
      <c r="G950" s="14"/>
    </row>
    <row r="951" spans="1:7" ht="15.75" customHeight="1">
      <c r="A951" s="13"/>
      <c r="B951" s="61"/>
      <c r="F951" s="32"/>
      <c r="G951" s="14"/>
    </row>
    <row r="952" spans="1:7" ht="15.75" customHeight="1">
      <c r="A952" s="13"/>
      <c r="B952" s="61"/>
      <c r="F952" s="32"/>
      <c r="G952" s="14"/>
    </row>
    <row r="953" spans="1:7" ht="15.75" customHeight="1">
      <c r="A953" s="13"/>
      <c r="B953" s="61"/>
      <c r="F953" s="32"/>
      <c r="G953" s="14"/>
    </row>
    <row r="954" spans="1:7" ht="15.75" customHeight="1">
      <c r="A954" s="13"/>
      <c r="B954" s="61"/>
      <c r="F954" s="32"/>
      <c r="G954" s="14"/>
    </row>
    <row r="955" spans="1:7" ht="15.75" customHeight="1">
      <c r="A955" s="13"/>
      <c r="B955" s="61"/>
      <c r="F955" s="32"/>
      <c r="G955" s="14"/>
    </row>
    <row r="956" spans="1:7" ht="15.75" customHeight="1">
      <c r="A956" s="13"/>
      <c r="B956" s="61"/>
      <c r="F956" s="32"/>
      <c r="G956" s="14"/>
    </row>
    <row r="957" spans="1:7" ht="15.75" customHeight="1">
      <c r="A957" s="13"/>
      <c r="B957" s="61"/>
      <c r="F957" s="32"/>
      <c r="G957" s="14"/>
    </row>
    <row r="958" spans="1:7" ht="15.75" customHeight="1">
      <c r="A958" s="13"/>
      <c r="B958" s="61"/>
      <c r="F958" s="32"/>
      <c r="G958" s="14"/>
    </row>
    <row r="959" spans="1:7" ht="15.75" customHeight="1">
      <c r="A959" s="13"/>
      <c r="B959" s="61"/>
      <c r="F959" s="32"/>
      <c r="G959" s="14"/>
    </row>
    <row r="960" spans="1:7" ht="15.75" customHeight="1">
      <c r="A960" s="13"/>
      <c r="B960" s="61"/>
      <c r="F960" s="32"/>
      <c r="G960" s="14"/>
    </row>
    <row r="961" spans="1:7" ht="15.75" customHeight="1">
      <c r="A961" s="13"/>
      <c r="B961" s="61"/>
      <c r="F961" s="32"/>
      <c r="G961" s="14"/>
    </row>
    <row r="962" spans="1:7" ht="15.75" customHeight="1">
      <c r="A962" s="13"/>
      <c r="B962" s="61"/>
      <c r="F962" s="32"/>
      <c r="G962" s="14"/>
    </row>
    <row r="963" spans="1:7" ht="15.75" customHeight="1">
      <c r="A963" s="13"/>
      <c r="B963" s="61"/>
      <c r="F963" s="32"/>
      <c r="G963" s="14"/>
    </row>
    <row r="964" spans="1:7" ht="15.75" customHeight="1">
      <c r="A964" s="13"/>
      <c r="B964" s="61"/>
      <c r="F964" s="32"/>
      <c r="G964" s="14"/>
    </row>
    <row r="965" spans="1:7" ht="15.75" customHeight="1">
      <c r="A965" s="13"/>
      <c r="B965" s="61"/>
      <c r="F965" s="32"/>
      <c r="G965" s="14"/>
    </row>
    <row r="966" spans="1:7" ht="15.75" customHeight="1">
      <c r="A966" s="13"/>
      <c r="B966" s="61"/>
      <c r="F966" s="32"/>
      <c r="G966" s="14"/>
    </row>
    <row r="967" spans="1:7" ht="15.75" customHeight="1">
      <c r="A967" s="13"/>
      <c r="B967" s="61"/>
      <c r="F967" s="32"/>
      <c r="G967" s="14"/>
    </row>
    <row r="968" spans="1:7" ht="15.75" customHeight="1">
      <c r="A968" s="13"/>
      <c r="B968" s="61"/>
      <c r="F968" s="32"/>
      <c r="G968" s="14"/>
    </row>
    <row r="969" spans="1:7" ht="15.75" customHeight="1">
      <c r="A969" s="13"/>
      <c r="B969" s="61"/>
      <c r="F969" s="32"/>
      <c r="G969" s="14"/>
    </row>
    <row r="970" spans="1:7" ht="15.75" customHeight="1">
      <c r="A970" s="13"/>
      <c r="B970" s="61"/>
      <c r="F970" s="32"/>
      <c r="G970" s="14"/>
    </row>
    <row r="971" spans="1:7" ht="15.75" customHeight="1">
      <c r="A971" s="13"/>
      <c r="B971" s="61"/>
      <c r="F971" s="32"/>
      <c r="G971" s="14"/>
    </row>
    <row r="972" spans="1:7" ht="15.75" customHeight="1">
      <c r="A972" s="13"/>
      <c r="B972" s="61"/>
      <c r="F972" s="32"/>
      <c r="G972" s="14"/>
    </row>
    <row r="973" spans="1:7" ht="15.75" customHeight="1">
      <c r="A973" s="13"/>
      <c r="B973" s="61"/>
      <c r="F973" s="32"/>
      <c r="G973" s="14"/>
    </row>
    <row r="974" spans="1:7" ht="15.75" customHeight="1">
      <c r="A974" s="13"/>
      <c r="B974" s="61"/>
      <c r="F974" s="32"/>
      <c r="G974" s="14"/>
    </row>
    <row r="975" spans="1:7" ht="15.75" customHeight="1">
      <c r="A975" s="13"/>
      <c r="B975" s="61"/>
      <c r="F975" s="32"/>
      <c r="G975" s="14"/>
    </row>
    <row r="976" spans="1:7" ht="15.75" customHeight="1">
      <c r="A976" s="13"/>
      <c r="B976" s="61"/>
      <c r="F976" s="32"/>
      <c r="G976" s="14"/>
    </row>
    <row r="977" spans="1:7" ht="15.75" customHeight="1">
      <c r="A977" s="13"/>
      <c r="B977" s="61"/>
      <c r="F977" s="32"/>
      <c r="G977" s="14"/>
    </row>
    <row r="978" spans="1:7" ht="15.75" customHeight="1">
      <c r="A978" s="13"/>
      <c r="B978" s="61"/>
      <c r="F978" s="32"/>
      <c r="G978" s="14"/>
    </row>
    <row r="979" spans="1:7" ht="15.75" customHeight="1">
      <c r="A979" s="13"/>
      <c r="B979" s="61"/>
      <c r="F979" s="32"/>
      <c r="G979" s="14"/>
    </row>
    <row r="980" spans="1:7" ht="15.75" customHeight="1">
      <c r="A980" s="13"/>
      <c r="B980" s="61"/>
      <c r="F980" s="32"/>
      <c r="G980" s="14"/>
    </row>
    <row r="981" spans="1:7" ht="15.75" customHeight="1">
      <c r="A981" s="13"/>
      <c r="B981" s="61"/>
      <c r="F981" s="32"/>
      <c r="G981" s="14"/>
    </row>
    <row r="982" spans="1:7" ht="15.75" customHeight="1">
      <c r="A982" s="13"/>
      <c r="B982" s="61"/>
      <c r="F982" s="32"/>
      <c r="G982" s="14"/>
    </row>
    <row r="983" spans="1:7" ht="15.75" customHeight="1">
      <c r="A983" s="13"/>
      <c r="B983" s="61"/>
      <c r="F983" s="32"/>
      <c r="G983" s="14"/>
    </row>
    <row r="984" spans="1:7" ht="15.75" customHeight="1">
      <c r="A984" s="13"/>
      <c r="B984" s="61"/>
      <c r="F984" s="32"/>
      <c r="G984" s="14"/>
    </row>
    <row r="985" spans="1:7" ht="15.75" customHeight="1">
      <c r="A985" s="13"/>
      <c r="B985" s="61"/>
      <c r="F985" s="32"/>
      <c r="G985" s="14"/>
    </row>
    <row r="986" spans="1:7" ht="15.75" customHeight="1">
      <c r="A986" s="13"/>
      <c r="B986" s="61"/>
      <c r="F986" s="32"/>
      <c r="G986" s="14"/>
    </row>
    <row r="987" spans="1:7" ht="15.75" customHeight="1">
      <c r="A987" s="13"/>
      <c r="B987" s="61"/>
      <c r="F987" s="32"/>
      <c r="G987" s="14"/>
    </row>
    <row r="988" spans="1:7" ht="15.75" customHeight="1">
      <c r="A988" s="13"/>
      <c r="B988" s="61"/>
      <c r="F988" s="32"/>
      <c r="G988" s="14"/>
    </row>
    <row r="989" spans="1:7" ht="15.75" customHeight="1">
      <c r="A989" s="13"/>
      <c r="B989" s="61"/>
      <c r="F989" s="32"/>
      <c r="G989" s="14"/>
    </row>
    <row r="990" spans="1:7" ht="15.75" customHeight="1">
      <c r="A990" s="13"/>
      <c r="B990" s="61"/>
      <c r="F990" s="32"/>
      <c r="G990" s="14"/>
    </row>
    <row r="991" spans="1:7" ht="15.75" customHeight="1">
      <c r="A991" s="13"/>
      <c r="B991" s="61"/>
      <c r="F991" s="32"/>
      <c r="G991" s="14"/>
    </row>
    <row r="992" spans="1:7" ht="15.75" customHeight="1">
      <c r="A992" s="13"/>
      <c r="B992" s="61"/>
      <c r="F992" s="32"/>
      <c r="G992" s="14"/>
    </row>
    <row r="993" spans="1:7" ht="15.75" customHeight="1">
      <c r="A993" s="13"/>
      <c r="B993" s="61"/>
      <c r="F993" s="32"/>
      <c r="G993" s="14"/>
    </row>
    <row r="994" spans="1:7" ht="15.75" customHeight="1">
      <c r="A994" s="13"/>
      <c r="B994" s="61"/>
      <c r="F994" s="32"/>
      <c r="G994" s="14"/>
    </row>
    <row r="995" spans="1:7" ht="15.75" customHeight="1">
      <c r="A995" s="13"/>
      <c r="B995" s="61"/>
      <c r="F995" s="32"/>
      <c r="G995" s="14"/>
    </row>
    <row r="996" spans="1:7" ht="15.75" customHeight="1">
      <c r="A996" s="13"/>
      <c r="B996" s="61"/>
      <c r="F996" s="32"/>
      <c r="G996" s="14"/>
    </row>
    <row r="997" spans="1:7" ht="15.75" customHeight="1">
      <c r="A997" s="13"/>
      <c r="B997" s="61"/>
      <c r="F997" s="32"/>
      <c r="G997" s="14"/>
    </row>
    <row r="998" spans="1:7" ht="15.75" customHeight="1">
      <c r="A998" s="13"/>
      <c r="B998" s="61"/>
      <c r="F998" s="32"/>
      <c r="G998" s="14"/>
    </row>
    <row r="999" spans="1:7" ht="15.75" customHeight="1">
      <c r="A999" s="13"/>
      <c r="B999" s="61"/>
      <c r="F999" s="32"/>
      <c r="G999" s="14"/>
    </row>
    <row r="1000" spans="1:7" ht="15.75" customHeight="1">
      <c r="A1000" s="13"/>
      <c r="B1000" s="61"/>
      <c r="F1000" s="32"/>
      <c r="G1000" s="14"/>
    </row>
  </sheetData>
  <autoFilter ref="A1:O133" xr:uid="{00000000-0009-0000-0000-000038000000}"/>
  <conditionalFormatting sqref="P2:P146">
    <cfRule type="expression" dxfId="7" priority="1" stopIfTrue="1">
      <formula>"&gt;0"</formula>
    </cfRule>
    <cfRule type="cellIs" dxfId="6" priority="2" operator="lessThan">
      <formula>0</formula>
    </cfRule>
  </conditionalFormatting>
  <pageMargins left="0.7" right="0.7" top="0.75" bottom="0.75" header="0" footer="0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9">
    <tabColor rgb="FF7030A0"/>
  </sheetPr>
  <dimension ref="A1:R1000"/>
  <sheetViews>
    <sheetView workbookViewId="0">
      <selection activeCell="D20" sqref="D20"/>
    </sheetView>
  </sheetViews>
  <sheetFormatPr defaultColWidth="12.625" defaultRowHeight="15" customHeight="1"/>
  <cols>
    <col min="1" max="1" width="8.625" customWidth="1"/>
    <col min="2" max="2" width="21.25" customWidth="1"/>
    <col min="3" max="3" width="34.5" customWidth="1"/>
    <col min="4" max="4" width="21.25" customWidth="1"/>
    <col min="5" max="5" width="16.625" customWidth="1"/>
    <col min="6" max="10" width="8.625" customWidth="1"/>
    <col min="11" max="11" width="11.125" customWidth="1"/>
    <col min="12" max="12" width="8.625" customWidth="1"/>
    <col min="13" max="13" width="12.375" customWidth="1"/>
    <col min="14" max="14" width="8.625" customWidth="1"/>
    <col min="15" max="15" width="9.875" customWidth="1"/>
    <col min="16" max="16" width="10.75" customWidth="1"/>
    <col min="17" max="17" width="11.5" customWidth="1"/>
    <col min="18" max="18" width="10.25" customWidth="1"/>
  </cols>
  <sheetData>
    <row r="1" spans="1:18" ht="14.25">
      <c r="A1" s="129" t="s">
        <v>0</v>
      </c>
      <c r="B1" s="130" t="s">
        <v>58</v>
      </c>
      <c r="C1" s="25" t="s">
        <v>680</v>
      </c>
      <c r="D1" s="25" t="s">
        <v>681</v>
      </c>
      <c r="E1" s="25" t="s">
        <v>59</v>
      </c>
      <c r="F1" s="131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132" t="s">
        <v>685</v>
      </c>
      <c r="O1" s="149" t="s">
        <v>686</v>
      </c>
      <c r="P1" s="25" t="s">
        <v>68</v>
      </c>
      <c r="Q1" s="26" t="s">
        <v>69</v>
      </c>
      <c r="R1" s="26" t="s">
        <v>70</v>
      </c>
    </row>
    <row r="2" spans="1:18" ht="14.25" customHeight="1">
      <c r="A2" s="13"/>
      <c r="B2" s="62"/>
      <c r="C2" s="111"/>
      <c r="D2" s="111"/>
      <c r="F2" s="14"/>
      <c r="G2" s="14"/>
      <c r="H2" s="14"/>
      <c r="I2" s="14"/>
      <c r="J2" s="14"/>
      <c r="K2" s="14"/>
      <c r="L2" s="14"/>
      <c r="M2" s="14" t="s">
        <v>3217</v>
      </c>
      <c r="N2" s="13"/>
      <c r="O2" s="115"/>
      <c r="P2" s="31">
        <f>R2-Q2</f>
        <v>0</v>
      </c>
      <c r="Q2" s="31">
        <f>SUBTOTAL(9,$F$2:F2)</f>
        <v>0</v>
      </c>
      <c r="R2" s="31">
        <f>SUBTOTAL(9,$G$2:G2)</f>
        <v>0</v>
      </c>
    </row>
    <row r="3" spans="1:18" ht="14.25" customHeight="1">
      <c r="A3" s="13"/>
      <c r="B3" s="62"/>
      <c r="C3" s="111"/>
      <c r="D3" s="111"/>
      <c r="F3" s="14"/>
      <c r="G3" s="14"/>
      <c r="H3" s="14"/>
      <c r="I3" s="14"/>
      <c r="J3" s="14"/>
      <c r="K3" s="14"/>
      <c r="L3" s="14"/>
      <c r="M3" s="14" t="s">
        <v>3217</v>
      </c>
      <c r="N3" s="13"/>
      <c r="O3" s="115"/>
      <c r="P3" s="31"/>
      <c r="Q3" s="31"/>
      <c r="R3" s="31"/>
    </row>
    <row r="4" spans="1:18" ht="14.25" customHeight="1">
      <c r="A4" s="13"/>
      <c r="B4" s="62"/>
      <c r="C4" s="111"/>
      <c r="D4" s="111"/>
      <c r="F4" s="14"/>
      <c r="G4" s="14"/>
      <c r="H4" s="14"/>
      <c r="I4" s="13"/>
      <c r="K4" s="51"/>
      <c r="N4" s="13"/>
      <c r="O4" s="115"/>
      <c r="P4" s="31"/>
      <c r="Q4" s="31"/>
      <c r="R4" s="31"/>
    </row>
    <row r="5" spans="1:18" ht="14.25" customHeight="1">
      <c r="A5" s="13"/>
      <c r="B5" s="62"/>
      <c r="C5" s="111"/>
      <c r="D5" s="111"/>
      <c r="F5" s="14"/>
      <c r="G5" s="14"/>
      <c r="H5" s="14"/>
      <c r="I5" s="13"/>
      <c r="K5" s="51"/>
      <c r="N5" s="13"/>
      <c r="O5" s="115"/>
      <c r="P5" s="31"/>
      <c r="Q5" s="31"/>
      <c r="R5" s="31"/>
    </row>
    <row r="6" spans="1:18" ht="14.25" customHeight="1">
      <c r="A6" s="13"/>
      <c r="B6" s="62"/>
      <c r="C6" s="111"/>
      <c r="D6" s="111"/>
      <c r="F6" s="14"/>
      <c r="G6" s="14"/>
      <c r="H6" s="14"/>
      <c r="I6" s="13"/>
      <c r="K6" s="51"/>
      <c r="N6" s="13"/>
      <c r="O6" s="115"/>
      <c r="P6" s="31"/>
      <c r="Q6" s="31"/>
      <c r="R6" s="31"/>
    </row>
    <row r="7" spans="1:18" ht="14.25" customHeight="1">
      <c r="A7" s="13"/>
      <c r="B7" s="62"/>
      <c r="C7" s="111"/>
      <c r="F7" s="14"/>
      <c r="G7" s="14"/>
      <c r="H7" s="14"/>
      <c r="I7" s="13"/>
      <c r="K7" s="51"/>
      <c r="N7" s="13"/>
      <c r="O7" s="115"/>
      <c r="P7" s="31"/>
      <c r="Q7" s="31"/>
      <c r="R7" s="31"/>
    </row>
    <row r="8" spans="1:18" ht="14.25" customHeight="1">
      <c r="A8" s="13"/>
      <c r="B8" s="62"/>
      <c r="C8" s="111"/>
      <c r="D8" s="111"/>
      <c r="F8" s="14"/>
      <c r="G8" s="14"/>
      <c r="H8" s="14"/>
      <c r="I8" s="13"/>
      <c r="K8" s="51"/>
      <c r="N8" s="13"/>
      <c r="O8" s="115"/>
      <c r="P8" s="31"/>
      <c r="Q8" s="31"/>
      <c r="R8" s="31"/>
    </row>
    <row r="9" spans="1:18" ht="14.25" customHeight="1">
      <c r="A9" s="13"/>
      <c r="B9" s="28"/>
      <c r="C9" s="111"/>
      <c r="D9" s="111"/>
      <c r="F9" s="30"/>
      <c r="G9" s="14"/>
      <c r="H9" s="14"/>
      <c r="I9" s="42"/>
      <c r="N9" s="13"/>
      <c r="O9" s="115"/>
      <c r="P9" s="31"/>
      <c r="Q9" s="31"/>
      <c r="R9" s="31"/>
    </row>
    <row r="10" spans="1:18" ht="14.25" customHeight="1">
      <c r="A10" s="43"/>
      <c r="B10" s="28"/>
      <c r="C10" s="111"/>
      <c r="D10" s="162"/>
      <c r="F10" s="30"/>
      <c r="G10" s="30"/>
      <c r="H10" s="120"/>
      <c r="I10" s="42"/>
      <c r="N10" s="13"/>
      <c r="O10" s="115"/>
      <c r="P10" s="31"/>
      <c r="Q10" s="31"/>
      <c r="R10" s="31"/>
    </row>
    <row r="11" spans="1:18" ht="14.25" customHeight="1">
      <c r="A11" s="13"/>
      <c r="B11" s="62"/>
      <c r="C11" s="111"/>
      <c r="D11" s="111"/>
      <c r="F11" s="14"/>
      <c r="G11" s="14"/>
      <c r="H11" s="14"/>
      <c r="I11" s="13"/>
      <c r="K11" s="51"/>
      <c r="N11" s="13"/>
      <c r="O11" s="115"/>
      <c r="P11" s="31"/>
      <c r="Q11" s="31"/>
      <c r="R11" s="31"/>
    </row>
    <row r="12" spans="1:18" ht="14.25" customHeight="1">
      <c r="A12" s="13"/>
      <c r="B12" s="62"/>
      <c r="C12" s="111"/>
      <c r="D12" s="111"/>
      <c r="F12" s="14"/>
      <c r="G12" s="14"/>
      <c r="H12" s="14"/>
      <c r="I12" s="13"/>
      <c r="K12" s="51"/>
      <c r="N12" s="13"/>
      <c r="O12" s="115"/>
      <c r="P12" s="31"/>
      <c r="Q12" s="31"/>
      <c r="R12" s="31"/>
    </row>
    <row r="13" spans="1:18" ht="14.25" customHeight="1">
      <c r="A13" s="13"/>
      <c r="B13" s="62"/>
      <c r="C13" s="111"/>
      <c r="D13" s="111"/>
      <c r="F13" s="14"/>
      <c r="G13" s="14"/>
      <c r="H13" s="14"/>
      <c r="I13" s="13"/>
      <c r="K13" s="51"/>
      <c r="N13" s="13"/>
      <c r="O13" s="115"/>
      <c r="P13" s="31"/>
      <c r="Q13" s="31"/>
      <c r="R13" s="31"/>
    </row>
    <row r="14" spans="1:18" ht="14.25" customHeight="1">
      <c r="A14" s="13"/>
      <c r="B14" s="62"/>
      <c r="C14" s="111"/>
      <c r="D14" s="111"/>
      <c r="F14" s="14"/>
      <c r="G14" s="14"/>
      <c r="H14" s="14"/>
      <c r="I14" s="13"/>
      <c r="K14" s="51"/>
      <c r="N14" s="13"/>
      <c r="O14" s="115"/>
      <c r="P14" s="31"/>
      <c r="Q14" s="31"/>
      <c r="R14" s="31"/>
    </row>
    <row r="15" spans="1:18" ht="14.25" customHeight="1">
      <c r="A15" s="13"/>
      <c r="B15" s="62"/>
      <c r="C15" s="111"/>
      <c r="D15" s="111"/>
      <c r="F15" s="14"/>
      <c r="G15" s="14"/>
      <c r="H15" s="14"/>
      <c r="I15" s="13"/>
      <c r="N15" s="13"/>
      <c r="O15" s="115"/>
      <c r="P15" s="31"/>
      <c r="Q15" s="31"/>
      <c r="R15" s="31"/>
    </row>
    <row r="16" spans="1:18" ht="14.25" customHeight="1">
      <c r="A16" s="13"/>
      <c r="B16" s="62"/>
      <c r="C16" s="111"/>
      <c r="D16" s="111"/>
      <c r="F16" s="14"/>
      <c r="G16" s="14"/>
      <c r="H16" s="14"/>
      <c r="I16" s="13"/>
      <c r="K16" s="51"/>
      <c r="N16" s="13"/>
      <c r="O16" s="115"/>
      <c r="P16" s="31"/>
      <c r="Q16" s="31"/>
      <c r="R16" s="31"/>
    </row>
    <row r="17" spans="1:18" ht="14.25" customHeight="1">
      <c r="A17" s="13"/>
      <c r="B17" s="62"/>
      <c r="C17" s="111"/>
      <c r="D17" s="111"/>
      <c r="F17" s="14"/>
      <c r="G17" s="14"/>
      <c r="H17" s="14"/>
      <c r="I17" s="13"/>
      <c r="K17" s="51"/>
      <c r="N17" s="13"/>
      <c r="O17" s="115"/>
      <c r="P17" s="31"/>
      <c r="Q17" s="31"/>
      <c r="R17" s="31"/>
    </row>
    <row r="18" spans="1:18" ht="14.25" customHeight="1">
      <c r="A18" s="13"/>
      <c r="B18" s="61"/>
      <c r="C18" s="111"/>
      <c r="D18" s="111"/>
      <c r="F18" s="14"/>
      <c r="G18" s="2"/>
      <c r="H18" s="14"/>
      <c r="I18" s="13"/>
      <c r="N18" s="13"/>
      <c r="O18" s="115"/>
      <c r="P18" s="31"/>
      <c r="Q18" s="31"/>
      <c r="R18" s="31"/>
    </row>
    <row r="19" spans="1:18" ht="14.25" customHeight="1">
      <c r="B19" s="62"/>
      <c r="C19" s="111"/>
      <c r="F19" s="14"/>
      <c r="G19" s="14"/>
      <c r="H19" s="14"/>
      <c r="I19" s="13"/>
      <c r="N19" s="13"/>
      <c r="O19" s="115"/>
      <c r="P19" s="31"/>
      <c r="Q19" s="31"/>
      <c r="R19" s="31"/>
    </row>
    <row r="20" spans="1:18" ht="14.25" customHeight="1">
      <c r="A20" s="13"/>
      <c r="B20" s="62"/>
      <c r="C20" s="111"/>
      <c r="D20" s="111"/>
      <c r="F20" s="14"/>
      <c r="G20" s="14"/>
      <c r="H20" s="14"/>
      <c r="I20" s="13"/>
      <c r="O20" s="115"/>
      <c r="P20" s="31"/>
      <c r="Q20" s="31"/>
      <c r="R20" s="31"/>
    </row>
    <row r="21" spans="1:18" ht="14.25" customHeight="1">
      <c r="A21" s="13"/>
      <c r="B21" s="62"/>
      <c r="C21" s="111"/>
      <c r="D21" s="111"/>
      <c r="F21" s="14"/>
      <c r="G21" s="14"/>
      <c r="H21" s="14"/>
      <c r="I21" s="13"/>
      <c r="N21" s="13"/>
      <c r="O21" s="152"/>
      <c r="P21" s="31"/>
      <c r="Q21" s="31"/>
      <c r="R21" s="31"/>
    </row>
    <row r="22" spans="1:18" ht="14.25" customHeight="1">
      <c r="A22" s="13"/>
      <c r="B22" s="62"/>
      <c r="C22" s="111"/>
      <c r="D22" s="111"/>
      <c r="F22" s="14"/>
      <c r="G22" s="14"/>
      <c r="H22" s="14"/>
      <c r="I22" s="13"/>
      <c r="K22" s="51"/>
      <c r="N22" s="13"/>
      <c r="O22" s="152"/>
      <c r="P22" s="31"/>
      <c r="Q22" s="31"/>
      <c r="R22" s="31"/>
    </row>
    <row r="23" spans="1:18" ht="14.25" customHeight="1">
      <c r="A23" s="13"/>
      <c r="B23" s="61"/>
      <c r="C23" s="111"/>
      <c r="D23" s="111"/>
      <c r="F23" s="14"/>
      <c r="G23" s="2"/>
      <c r="H23" s="14"/>
      <c r="I23" s="13"/>
      <c r="N23" s="13"/>
      <c r="O23" s="152"/>
    </row>
    <row r="24" spans="1:18" ht="14.25" customHeight="1">
      <c r="A24" s="13"/>
      <c r="B24" s="62"/>
      <c r="C24" s="111"/>
      <c r="D24" s="111"/>
      <c r="F24" s="14"/>
      <c r="G24" s="14"/>
      <c r="H24" s="14"/>
      <c r="I24" s="13"/>
      <c r="K24" s="51"/>
      <c r="N24" s="13"/>
      <c r="O24" s="152"/>
    </row>
    <row r="25" spans="1:18" ht="14.25" customHeight="1">
      <c r="A25" s="13"/>
      <c r="B25" s="28"/>
      <c r="C25" s="111"/>
      <c r="D25" s="52"/>
      <c r="E25" s="29"/>
      <c r="F25" s="35"/>
      <c r="G25" s="35"/>
      <c r="H25" s="35"/>
      <c r="I25" s="13"/>
      <c r="J25" s="147"/>
      <c r="K25" s="147"/>
      <c r="L25" s="239"/>
      <c r="N25" s="13"/>
      <c r="O25" s="152"/>
    </row>
    <row r="26" spans="1:18" ht="14.25" customHeight="1">
      <c r="A26" s="13"/>
      <c r="B26" s="61"/>
      <c r="C26" s="111"/>
      <c r="D26" s="111"/>
      <c r="F26" s="14"/>
      <c r="G26" s="2"/>
      <c r="H26" s="14"/>
      <c r="I26" s="13"/>
      <c r="N26" s="13"/>
      <c r="O26" s="152"/>
    </row>
    <row r="27" spans="1:18" ht="14.25" customHeight="1">
      <c r="A27" s="13"/>
      <c r="B27" s="61"/>
      <c r="C27" s="111"/>
      <c r="D27" s="111"/>
      <c r="F27" s="14"/>
      <c r="G27" s="2"/>
      <c r="H27" s="14"/>
      <c r="I27" s="13"/>
      <c r="N27" s="13"/>
      <c r="O27" s="152"/>
    </row>
    <row r="28" spans="1:18" ht="14.25" customHeight="1">
      <c r="A28" s="13"/>
      <c r="B28" s="62"/>
      <c r="C28" s="111"/>
      <c r="D28" s="111"/>
      <c r="F28" s="14"/>
      <c r="G28" s="14"/>
      <c r="H28" s="14"/>
      <c r="I28" s="13"/>
      <c r="N28" s="13"/>
      <c r="O28" s="152"/>
    </row>
    <row r="29" spans="1:18" ht="14.25" customHeight="1">
      <c r="A29" s="13"/>
      <c r="B29" s="62"/>
      <c r="C29" s="111"/>
      <c r="D29" s="111"/>
      <c r="F29" s="14"/>
      <c r="G29" s="14"/>
      <c r="H29" s="14"/>
      <c r="I29" s="13"/>
      <c r="N29" s="13"/>
      <c r="O29" s="152"/>
    </row>
    <row r="30" spans="1:18" ht="14.25" customHeight="1">
      <c r="A30" s="13"/>
      <c r="B30" s="62"/>
      <c r="C30" s="111"/>
      <c r="D30" s="111"/>
      <c r="F30" s="14"/>
      <c r="G30" s="14"/>
      <c r="H30" s="14"/>
      <c r="I30" s="13"/>
      <c r="N30" s="13"/>
      <c r="O30" s="152"/>
    </row>
    <row r="31" spans="1:18" ht="14.25" customHeight="1">
      <c r="A31" s="13"/>
      <c r="B31" s="62"/>
      <c r="C31" s="111"/>
      <c r="D31" s="111"/>
      <c r="F31" s="14"/>
      <c r="G31" s="14"/>
      <c r="H31" s="14"/>
      <c r="I31" s="13"/>
      <c r="N31" s="13"/>
      <c r="O31" s="152"/>
    </row>
    <row r="32" spans="1:18" ht="14.25" customHeight="1">
      <c r="A32" s="13"/>
      <c r="B32" s="62"/>
      <c r="C32" s="111"/>
      <c r="D32" s="111"/>
      <c r="F32" s="14"/>
      <c r="G32" s="14"/>
      <c r="H32" s="14"/>
      <c r="I32" s="13"/>
      <c r="N32" s="13"/>
      <c r="O32" s="152"/>
    </row>
    <row r="33" spans="1:15" ht="14.25" customHeight="1">
      <c r="A33" s="13"/>
      <c r="B33" s="62"/>
      <c r="C33" s="111"/>
      <c r="D33" s="111"/>
      <c r="F33" s="14"/>
      <c r="G33" s="14"/>
      <c r="H33" s="14"/>
      <c r="I33" s="13"/>
      <c r="N33" s="13"/>
      <c r="O33" s="152"/>
    </row>
    <row r="34" spans="1:15" ht="14.25" customHeight="1">
      <c r="A34" s="13"/>
      <c r="B34" s="62"/>
      <c r="C34" s="111"/>
      <c r="D34" s="111"/>
      <c r="F34" s="14"/>
      <c r="G34" s="14"/>
      <c r="H34" s="14"/>
      <c r="I34" s="13"/>
      <c r="N34" s="13"/>
      <c r="O34" s="152"/>
    </row>
    <row r="35" spans="1:15" ht="14.25" customHeight="1">
      <c r="A35" s="13"/>
      <c r="B35" s="62"/>
      <c r="C35" s="111"/>
      <c r="D35" s="111"/>
      <c r="F35" s="14"/>
      <c r="G35" s="14"/>
      <c r="H35" s="14"/>
      <c r="I35" s="13"/>
      <c r="N35" s="13"/>
      <c r="O35" s="152"/>
    </row>
    <row r="36" spans="1:15" ht="14.25" customHeight="1">
      <c r="A36" s="13"/>
      <c r="B36" s="62"/>
      <c r="C36" s="111"/>
      <c r="D36" s="111"/>
      <c r="F36" s="14"/>
      <c r="G36" s="14"/>
      <c r="H36" s="14"/>
      <c r="I36" s="13"/>
      <c r="N36" s="13"/>
      <c r="O36" s="152"/>
    </row>
    <row r="37" spans="1:15" ht="14.25" customHeight="1">
      <c r="A37" s="13"/>
      <c r="B37" s="62"/>
      <c r="C37" s="111"/>
      <c r="D37" s="111"/>
      <c r="F37" s="14"/>
      <c r="G37" s="14"/>
      <c r="H37" s="14"/>
      <c r="I37" s="13"/>
      <c r="N37" s="13"/>
      <c r="O37" s="152"/>
    </row>
    <row r="38" spans="1:15" ht="14.25" customHeight="1">
      <c r="A38" s="13"/>
      <c r="B38" s="62"/>
      <c r="C38" s="111"/>
      <c r="D38" s="111"/>
      <c r="F38" s="14"/>
      <c r="G38" s="14"/>
      <c r="H38" s="14"/>
      <c r="I38" s="13"/>
      <c r="N38" s="13"/>
      <c r="O38" s="152"/>
    </row>
    <row r="39" spans="1:15" ht="14.25" customHeight="1">
      <c r="A39" s="13"/>
      <c r="B39" s="62"/>
      <c r="C39" s="111"/>
      <c r="D39" s="111"/>
      <c r="F39" s="14"/>
      <c r="G39" s="14"/>
      <c r="H39" s="14"/>
      <c r="I39" s="13"/>
      <c r="N39" s="13"/>
      <c r="O39" s="152"/>
    </row>
    <row r="40" spans="1:15" ht="14.25" customHeight="1">
      <c r="A40" s="13"/>
      <c r="B40" s="62"/>
      <c r="C40" s="111"/>
      <c r="D40" s="111"/>
      <c r="F40" s="14"/>
      <c r="G40" s="14"/>
      <c r="H40" s="14"/>
      <c r="I40" s="13"/>
      <c r="N40" s="13"/>
      <c r="O40" s="152"/>
    </row>
    <row r="41" spans="1:15" ht="14.25" customHeight="1">
      <c r="A41" s="13"/>
      <c r="B41" s="62"/>
      <c r="C41" s="111"/>
      <c r="D41" s="111"/>
      <c r="F41" s="14"/>
      <c r="G41" s="14"/>
      <c r="H41" s="14"/>
      <c r="I41" s="13"/>
      <c r="N41" s="13"/>
      <c r="O41" s="152"/>
    </row>
    <row r="42" spans="1:15" ht="14.25" customHeight="1">
      <c r="A42" s="13"/>
      <c r="B42" s="62"/>
      <c r="C42" s="111"/>
      <c r="D42" s="111"/>
      <c r="F42" s="14"/>
      <c r="G42" s="14"/>
      <c r="H42" s="14"/>
      <c r="I42" s="13"/>
      <c r="N42" s="13"/>
      <c r="O42" s="152"/>
    </row>
    <row r="43" spans="1:15" ht="14.25" customHeight="1">
      <c r="A43" s="13"/>
      <c r="B43" s="62"/>
      <c r="C43" s="111"/>
      <c r="D43" s="111"/>
      <c r="F43" s="14"/>
      <c r="G43" s="14"/>
      <c r="H43" s="14"/>
      <c r="I43" s="13"/>
      <c r="N43" s="13"/>
      <c r="O43" s="152"/>
    </row>
    <row r="44" spans="1:15" ht="14.25" customHeight="1">
      <c r="A44" s="13"/>
      <c r="B44" s="62"/>
      <c r="C44" s="111"/>
      <c r="D44" s="111"/>
      <c r="F44" s="14"/>
      <c r="G44" s="14"/>
      <c r="H44" s="14"/>
      <c r="I44" s="13"/>
      <c r="N44" s="13"/>
      <c r="O44" s="152"/>
    </row>
    <row r="45" spans="1:15" ht="14.25" customHeight="1">
      <c r="A45" s="13"/>
      <c r="B45" s="62"/>
      <c r="C45" s="111"/>
      <c r="D45" s="111"/>
      <c r="F45" s="14"/>
      <c r="G45" s="14"/>
      <c r="H45" s="14"/>
      <c r="I45" s="13"/>
      <c r="N45" s="13"/>
      <c r="O45" s="152"/>
    </row>
    <row r="46" spans="1:15" ht="14.25" customHeight="1">
      <c r="A46" s="13"/>
      <c r="B46" s="62"/>
      <c r="C46" s="111"/>
      <c r="D46" s="111"/>
      <c r="F46" s="14"/>
      <c r="G46" s="14"/>
      <c r="H46" s="14"/>
      <c r="I46" s="13"/>
      <c r="N46" s="13"/>
      <c r="O46" s="152"/>
    </row>
    <row r="47" spans="1:15" ht="14.25" customHeight="1">
      <c r="A47" s="13"/>
      <c r="B47" s="62"/>
      <c r="C47" s="111"/>
      <c r="D47" s="111"/>
      <c r="F47" s="14"/>
      <c r="G47" s="14"/>
      <c r="H47" s="14"/>
      <c r="I47" s="13"/>
      <c r="N47" s="13"/>
      <c r="O47" s="152"/>
    </row>
    <row r="48" spans="1:15" ht="14.25" customHeight="1">
      <c r="A48" s="13"/>
      <c r="B48" s="62"/>
      <c r="C48" s="111"/>
      <c r="D48" s="111"/>
      <c r="F48" s="14"/>
      <c r="G48" s="14"/>
      <c r="H48" s="14"/>
      <c r="I48" s="13"/>
      <c r="N48" s="13"/>
      <c r="O48" s="152"/>
    </row>
    <row r="49" spans="1:15" ht="14.25" customHeight="1">
      <c r="A49" s="13"/>
      <c r="B49" s="62"/>
      <c r="C49" s="111"/>
      <c r="D49" s="111"/>
      <c r="F49" s="14"/>
      <c r="G49" s="14"/>
      <c r="H49" s="14"/>
      <c r="I49" s="13"/>
      <c r="N49" s="13"/>
      <c r="O49" s="152"/>
    </row>
    <row r="50" spans="1:15" ht="14.25" customHeight="1">
      <c r="A50" s="13"/>
      <c r="B50" s="62"/>
      <c r="C50" s="111"/>
      <c r="D50" s="111"/>
      <c r="F50" s="14"/>
      <c r="G50" s="14"/>
      <c r="H50" s="14"/>
      <c r="I50" s="13"/>
      <c r="N50" s="13"/>
      <c r="O50" s="152"/>
    </row>
    <row r="51" spans="1:15" ht="14.25" customHeight="1">
      <c r="A51" s="13"/>
      <c r="B51" s="62"/>
      <c r="C51" s="111"/>
      <c r="D51" s="111"/>
      <c r="F51" s="14"/>
      <c r="G51" s="14"/>
      <c r="H51" s="14"/>
      <c r="I51" s="13"/>
      <c r="N51" s="13"/>
      <c r="O51" s="152"/>
    </row>
    <row r="52" spans="1:15" ht="14.25" customHeight="1">
      <c r="A52" s="13"/>
      <c r="B52" s="62"/>
      <c r="C52" s="111"/>
      <c r="D52" s="111"/>
      <c r="F52" s="14"/>
      <c r="G52" s="14"/>
      <c r="H52" s="14"/>
      <c r="I52" s="13"/>
      <c r="N52" s="13"/>
      <c r="O52" s="152"/>
    </row>
    <row r="53" spans="1:15" ht="14.25" customHeight="1">
      <c r="A53" s="13"/>
      <c r="B53" s="62"/>
      <c r="C53" s="111"/>
      <c r="D53" s="111"/>
      <c r="F53" s="14"/>
      <c r="G53" s="14"/>
      <c r="H53" s="14"/>
      <c r="I53" s="13"/>
      <c r="N53" s="13"/>
      <c r="O53" s="152"/>
    </row>
    <row r="54" spans="1:15" ht="14.25" customHeight="1">
      <c r="A54" s="13"/>
      <c r="B54" s="62"/>
      <c r="C54" s="111"/>
      <c r="D54" s="111"/>
      <c r="F54" s="14"/>
      <c r="G54" s="14"/>
      <c r="H54" s="14"/>
      <c r="I54" s="13"/>
      <c r="N54" s="13"/>
      <c r="O54" s="152"/>
    </row>
    <row r="55" spans="1:15" ht="14.25" customHeight="1">
      <c r="A55" s="13"/>
      <c r="B55" s="62"/>
      <c r="C55" s="111"/>
      <c r="D55" s="111"/>
      <c r="F55" s="14"/>
      <c r="G55" s="14"/>
      <c r="H55" s="14"/>
      <c r="I55" s="13"/>
      <c r="N55" s="13"/>
      <c r="O55" s="152"/>
    </row>
    <row r="56" spans="1:15" ht="14.25" customHeight="1">
      <c r="A56" s="13"/>
      <c r="B56" s="62"/>
      <c r="C56" s="111"/>
      <c r="D56" s="111"/>
      <c r="F56" s="14"/>
      <c r="G56" s="14"/>
      <c r="H56" s="14"/>
      <c r="I56" s="13"/>
      <c r="N56" s="13"/>
      <c r="O56" s="152"/>
    </row>
    <row r="57" spans="1:15" ht="14.25" customHeight="1">
      <c r="A57" s="13"/>
      <c r="B57" s="62"/>
      <c r="C57" s="111"/>
      <c r="D57" s="111"/>
      <c r="F57" s="14"/>
      <c r="G57" s="14"/>
      <c r="H57" s="14"/>
      <c r="I57" s="13"/>
      <c r="N57" s="13"/>
      <c r="O57" s="152"/>
    </row>
    <row r="58" spans="1:15" ht="14.25" customHeight="1">
      <c r="A58" s="13"/>
      <c r="B58" s="62"/>
      <c r="C58" s="111"/>
      <c r="D58" s="111"/>
      <c r="F58" s="14"/>
      <c r="G58" s="14"/>
      <c r="H58" s="14"/>
      <c r="I58" s="13"/>
      <c r="N58" s="13"/>
      <c r="O58" s="152"/>
    </row>
    <row r="59" spans="1:15" ht="14.25" customHeight="1">
      <c r="A59" s="13"/>
      <c r="B59" s="62"/>
      <c r="C59" s="111"/>
      <c r="D59" s="111"/>
      <c r="F59" s="14"/>
      <c r="G59" s="14"/>
      <c r="H59" s="14"/>
      <c r="I59" s="13"/>
      <c r="N59" s="13"/>
      <c r="O59" s="152"/>
    </row>
    <row r="60" spans="1:15" ht="14.25" customHeight="1">
      <c r="A60" s="13"/>
      <c r="B60" s="62"/>
      <c r="C60" s="111"/>
      <c r="D60" s="111"/>
      <c r="F60" s="14"/>
      <c r="G60" s="14"/>
      <c r="H60" s="14"/>
      <c r="I60" s="13"/>
      <c r="N60" s="13"/>
      <c r="O60" s="152"/>
    </row>
    <row r="61" spans="1:15" ht="14.25" customHeight="1">
      <c r="A61" s="13"/>
      <c r="B61" s="62"/>
      <c r="C61" s="111"/>
      <c r="D61" s="111"/>
      <c r="F61" s="14"/>
      <c r="G61" s="14"/>
      <c r="H61" s="14"/>
      <c r="I61" s="13"/>
      <c r="N61" s="13"/>
      <c r="O61" s="152"/>
    </row>
    <row r="62" spans="1:15" ht="14.25" customHeight="1">
      <c r="A62" s="13"/>
      <c r="B62" s="62"/>
      <c r="C62" s="111"/>
      <c r="D62" s="111"/>
      <c r="F62" s="14"/>
      <c r="G62" s="14"/>
      <c r="H62" s="14"/>
      <c r="I62" s="13"/>
      <c r="N62" s="13"/>
      <c r="O62" s="152"/>
    </row>
    <row r="63" spans="1:15" ht="14.25" customHeight="1">
      <c r="A63" s="13"/>
      <c r="B63" s="62"/>
      <c r="C63" s="111"/>
      <c r="D63" s="111"/>
      <c r="F63" s="14"/>
      <c r="G63" s="14"/>
      <c r="H63" s="14"/>
      <c r="I63" s="13"/>
      <c r="N63" s="13"/>
      <c r="O63" s="152"/>
    </row>
    <row r="64" spans="1:15" ht="14.25" customHeight="1">
      <c r="A64" s="13"/>
      <c r="B64" s="62"/>
      <c r="C64" s="111"/>
      <c r="D64" s="111"/>
      <c r="F64" s="14"/>
      <c r="G64" s="14"/>
      <c r="H64" s="14"/>
      <c r="I64" s="13"/>
      <c r="N64" s="13"/>
      <c r="O64" s="152"/>
    </row>
    <row r="65" spans="1:15" ht="14.25" customHeight="1">
      <c r="A65" s="13"/>
      <c r="B65" s="62"/>
      <c r="C65" s="111"/>
      <c r="D65" s="111"/>
      <c r="F65" s="14"/>
      <c r="G65" s="14"/>
      <c r="H65" s="14"/>
      <c r="I65" s="13"/>
      <c r="N65" s="13"/>
      <c r="O65" s="152"/>
    </row>
    <row r="66" spans="1:15" ht="14.25" customHeight="1">
      <c r="A66" s="13"/>
      <c r="B66" s="62"/>
      <c r="C66" s="111"/>
      <c r="D66" s="111"/>
      <c r="F66" s="14"/>
      <c r="G66" s="14"/>
      <c r="H66" s="14"/>
      <c r="I66" s="13"/>
      <c r="N66" s="13"/>
      <c r="O66" s="152"/>
    </row>
    <row r="67" spans="1:15" ht="14.25" customHeight="1">
      <c r="A67" s="13"/>
      <c r="B67" s="62"/>
      <c r="C67" s="111"/>
      <c r="D67" s="111"/>
      <c r="F67" s="14"/>
      <c r="G67" s="14"/>
      <c r="H67" s="14"/>
      <c r="I67" s="13"/>
      <c r="N67" s="13"/>
      <c r="O67" s="152"/>
    </row>
    <row r="68" spans="1:15" ht="14.25" customHeight="1">
      <c r="A68" s="13"/>
      <c r="B68" s="62"/>
      <c r="C68" s="111"/>
      <c r="D68" s="111"/>
      <c r="F68" s="14"/>
      <c r="G68" s="14"/>
      <c r="H68" s="14"/>
      <c r="I68" s="13"/>
      <c r="N68" s="13"/>
      <c r="O68" s="152"/>
    </row>
    <row r="69" spans="1:15" ht="14.25" customHeight="1">
      <c r="A69" s="13"/>
      <c r="B69" s="62"/>
      <c r="C69" s="111"/>
      <c r="D69" s="111"/>
      <c r="F69" s="14"/>
      <c r="G69" s="14"/>
      <c r="H69" s="14"/>
      <c r="I69" s="13"/>
      <c r="N69" s="13"/>
      <c r="O69" s="152"/>
    </row>
    <row r="70" spans="1:15" ht="14.25" customHeight="1">
      <c r="A70" s="13"/>
      <c r="B70" s="62"/>
      <c r="C70" s="111"/>
      <c r="D70" s="111"/>
      <c r="F70" s="14"/>
      <c r="G70" s="14"/>
      <c r="H70" s="14"/>
      <c r="I70" s="13"/>
      <c r="N70" s="13"/>
      <c r="O70" s="152"/>
    </row>
    <row r="71" spans="1:15" ht="14.25" customHeight="1">
      <c r="A71" s="13"/>
      <c r="B71" s="62"/>
      <c r="C71" s="111"/>
      <c r="D71" s="111"/>
      <c r="F71" s="14"/>
      <c r="G71" s="14"/>
      <c r="H71" s="14"/>
      <c r="I71" s="13"/>
      <c r="N71" s="13"/>
      <c r="O71" s="152"/>
    </row>
    <row r="72" spans="1:15" ht="14.25" customHeight="1">
      <c r="A72" s="13"/>
      <c r="B72" s="62"/>
      <c r="C72" s="111"/>
      <c r="D72" s="111"/>
      <c r="F72" s="14"/>
      <c r="G72" s="14"/>
      <c r="H72" s="14"/>
      <c r="I72" s="13"/>
      <c r="N72" s="13"/>
      <c r="O72" s="152"/>
    </row>
    <row r="73" spans="1:15" ht="14.25" customHeight="1">
      <c r="A73" s="13"/>
      <c r="B73" s="62"/>
      <c r="C73" s="111"/>
      <c r="D73" s="111"/>
      <c r="F73" s="14"/>
      <c r="G73" s="14"/>
      <c r="H73" s="14"/>
      <c r="I73" s="13"/>
      <c r="N73" s="13"/>
      <c r="O73" s="152"/>
    </row>
    <row r="74" spans="1:15" ht="14.25" customHeight="1">
      <c r="A74" s="13"/>
      <c r="B74" s="62"/>
      <c r="C74" s="111"/>
      <c r="D74" s="111"/>
      <c r="F74" s="14"/>
      <c r="G74" s="14"/>
      <c r="H74" s="14"/>
      <c r="I74" s="13"/>
      <c r="N74" s="13"/>
      <c r="O74" s="152"/>
    </row>
    <row r="75" spans="1:15" ht="14.25" customHeight="1">
      <c r="A75" s="13"/>
      <c r="B75" s="62"/>
      <c r="C75" s="111"/>
      <c r="D75" s="111"/>
      <c r="F75" s="14"/>
      <c r="G75" s="14"/>
      <c r="H75" s="14"/>
      <c r="I75" s="13"/>
      <c r="N75" s="13"/>
      <c r="O75" s="152"/>
    </row>
    <row r="76" spans="1:15" ht="14.25" customHeight="1">
      <c r="A76" s="13"/>
      <c r="B76" s="62"/>
      <c r="C76" s="111"/>
      <c r="D76" s="111"/>
      <c r="F76" s="14"/>
      <c r="G76" s="14"/>
      <c r="H76" s="14"/>
      <c r="I76" s="13"/>
      <c r="N76" s="13"/>
      <c r="O76" s="152"/>
    </row>
    <row r="77" spans="1:15" ht="14.25" customHeight="1">
      <c r="A77" s="13"/>
      <c r="B77" s="62"/>
      <c r="C77" s="111"/>
      <c r="D77" s="111"/>
      <c r="F77" s="14"/>
      <c r="G77" s="14"/>
      <c r="H77" s="14"/>
      <c r="I77" s="13"/>
      <c r="N77" s="13"/>
      <c r="O77" s="152"/>
    </row>
    <row r="78" spans="1:15" ht="14.25" customHeight="1">
      <c r="A78" s="13"/>
      <c r="B78" s="62"/>
      <c r="C78" s="111"/>
      <c r="D78" s="111"/>
      <c r="F78" s="14"/>
      <c r="G78" s="14"/>
      <c r="H78" s="14"/>
      <c r="I78" s="13"/>
      <c r="N78" s="13"/>
      <c r="O78" s="152"/>
    </row>
    <row r="79" spans="1:15" ht="14.25" customHeight="1">
      <c r="A79" s="13"/>
      <c r="B79" s="62"/>
      <c r="C79" s="111"/>
      <c r="D79" s="111"/>
      <c r="F79" s="14"/>
      <c r="G79" s="14"/>
      <c r="H79" s="14"/>
      <c r="I79" s="13"/>
      <c r="N79" s="13"/>
      <c r="O79" s="152"/>
    </row>
    <row r="80" spans="1:15" ht="14.25" customHeight="1">
      <c r="A80" s="13"/>
      <c r="B80" s="62"/>
      <c r="C80" s="111"/>
      <c r="D80" s="111"/>
      <c r="F80" s="14"/>
      <c r="G80" s="14"/>
      <c r="H80" s="14"/>
      <c r="I80" s="13"/>
      <c r="N80" s="13"/>
      <c r="O80" s="152"/>
    </row>
    <row r="81" spans="1:15" ht="14.25" customHeight="1">
      <c r="A81" s="13"/>
      <c r="B81" s="62"/>
      <c r="C81" s="111"/>
      <c r="D81" s="111"/>
      <c r="F81" s="14"/>
      <c r="G81" s="14"/>
      <c r="H81" s="14"/>
      <c r="I81" s="13"/>
      <c r="N81" s="13"/>
      <c r="O81" s="152"/>
    </row>
    <row r="82" spans="1:15" ht="14.25" customHeight="1">
      <c r="A82" s="13"/>
      <c r="B82" s="62"/>
      <c r="C82" s="111"/>
      <c r="D82" s="111"/>
      <c r="F82" s="14"/>
      <c r="G82" s="14"/>
      <c r="H82" s="14"/>
      <c r="I82" s="13"/>
      <c r="N82" s="13"/>
      <c r="O82" s="152"/>
    </row>
    <row r="83" spans="1:15" ht="14.25" customHeight="1">
      <c r="A83" s="13"/>
      <c r="B83" s="62"/>
      <c r="C83" s="111"/>
      <c r="D83" s="111"/>
      <c r="F83" s="14"/>
      <c r="G83" s="14"/>
      <c r="H83" s="14"/>
      <c r="I83" s="13"/>
      <c r="N83" s="13"/>
      <c r="O83" s="152"/>
    </row>
    <row r="84" spans="1:15" ht="14.25" customHeight="1">
      <c r="A84" s="13"/>
      <c r="B84" s="62"/>
      <c r="C84" s="111"/>
      <c r="D84" s="111"/>
      <c r="F84" s="14"/>
      <c r="G84" s="14"/>
      <c r="H84" s="14"/>
      <c r="I84" s="13"/>
      <c r="N84" s="13"/>
      <c r="O84" s="152"/>
    </row>
    <row r="85" spans="1:15" ht="14.25" customHeight="1">
      <c r="A85" s="13"/>
      <c r="B85" s="62"/>
      <c r="C85" s="111"/>
      <c r="D85" s="111"/>
      <c r="F85" s="14"/>
      <c r="G85" s="14"/>
      <c r="H85" s="14"/>
      <c r="I85" s="13"/>
      <c r="N85" s="13"/>
      <c r="O85" s="152"/>
    </row>
    <row r="86" spans="1:15" ht="14.25" customHeight="1">
      <c r="A86" s="13"/>
      <c r="B86" s="62"/>
      <c r="C86" s="111"/>
      <c r="D86" s="111"/>
      <c r="F86" s="14"/>
      <c r="G86" s="14"/>
      <c r="H86" s="14"/>
      <c r="I86" s="13"/>
      <c r="N86" s="13"/>
      <c r="O86" s="152"/>
    </row>
    <row r="87" spans="1:15" ht="14.25" customHeight="1">
      <c r="A87" s="13"/>
      <c r="B87" s="62"/>
      <c r="C87" s="111"/>
      <c r="D87" s="111"/>
      <c r="F87" s="14"/>
      <c r="G87" s="14"/>
      <c r="H87" s="14"/>
      <c r="I87" s="13"/>
      <c r="N87" s="13"/>
      <c r="O87" s="152"/>
    </row>
    <row r="88" spans="1:15" ht="14.25" customHeight="1">
      <c r="A88" s="13"/>
      <c r="B88" s="62"/>
      <c r="C88" s="111"/>
      <c r="D88" s="111"/>
      <c r="F88" s="14"/>
      <c r="G88" s="14"/>
      <c r="H88" s="14"/>
      <c r="I88" s="13"/>
      <c r="N88" s="13"/>
      <c r="O88" s="152"/>
    </row>
    <row r="89" spans="1:15" ht="14.25" customHeight="1">
      <c r="A89" s="13"/>
      <c r="B89" s="62"/>
      <c r="C89" s="111"/>
      <c r="D89" s="111"/>
      <c r="F89" s="14"/>
      <c r="G89" s="14"/>
      <c r="H89" s="14"/>
      <c r="I89" s="13"/>
      <c r="N89" s="13"/>
      <c r="O89" s="152"/>
    </row>
    <row r="90" spans="1:15" ht="14.25" customHeight="1">
      <c r="A90" s="13"/>
      <c r="B90" s="62"/>
      <c r="C90" s="111"/>
      <c r="D90" s="111"/>
      <c r="F90" s="14"/>
      <c r="G90" s="14"/>
      <c r="H90" s="14"/>
      <c r="I90" s="13"/>
      <c r="N90" s="13"/>
      <c r="O90" s="152"/>
    </row>
    <row r="91" spans="1:15" ht="14.25" customHeight="1">
      <c r="A91" s="13"/>
      <c r="B91" s="62"/>
      <c r="C91" s="111"/>
      <c r="D91" s="111"/>
      <c r="F91" s="14"/>
      <c r="G91" s="14"/>
      <c r="H91" s="14"/>
      <c r="I91" s="13"/>
      <c r="N91" s="13"/>
      <c r="O91" s="152"/>
    </row>
    <row r="92" spans="1:15" ht="14.25" customHeight="1">
      <c r="A92" s="13"/>
      <c r="B92" s="62"/>
      <c r="C92" s="111"/>
      <c r="D92" s="111"/>
      <c r="F92" s="14"/>
      <c r="G92" s="14"/>
      <c r="H92" s="14"/>
      <c r="I92" s="13"/>
      <c r="N92" s="13"/>
      <c r="O92" s="152"/>
    </row>
    <row r="93" spans="1:15" ht="14.25" customHeight="1">
      <c r="A93" s="13"/>
      <c r="B93" s="62"/>
      <c r="C93" s="111"/>
      <c r="D93" s="111"/>
      <c r="F93" s="14"/>
      <c r="G93" s="14"/>
      <c r="H93" s="14"/>
      <c r="I93" s="13"/>
      <c r="N93" s="13"/>
      <c r="O93" s="152"/>
    </row>
    <row r="94" spans="1:15" ht="14.25" customHeight="1">
      <c r="A94" s="13"/>
      <c r="B94" s="62"/>
      <c r="C94" s="111"/>
      <c r="D94" s="111"/>
      <c r="F94" s="14"/>
      <c r="G94" s="14"/>
      <c r="H94" s="14"/>
      <c r="I94" s="13"/>
      <c r="N94" s="13"/>
      <c r="O94" s="152"/>
    </row>
    <row r="95" spans="1:15" ht="14.25" customHeight="1">
      <c r="A95" s="13"/>
      <c r="B95" s="62"/>
      <c r="C95" s="111"/>
      <c r="D95" s="111"/>
      <c r="F95" s="14"/>
      <c r="G95" s="14"/>
      <c r="H95" s="14"/>
      <c r="I95" s="13"/>
      <c r="N95" s="13"/>
      <c r="O95" s="152"/>
    </row>
    <row r="96" spans="1:15" ht="14.25" customHeight="1">
      <c r="A96" s="13"/>
      <c r="B96" s="62"/>
      <c r="C96" s="111"/>
      <c r="D96" s="111"/>
      <c r="F96" s="14"/>
      <c r="G96" s="14"/>
      <c r="H96" s="14"/>
      <c r="I96" s="13"/>
      <c r="N96" s="13"/>
      <c r="O96" s="152"/>
    </row>
    <row r="97" spans="1:15" ht="14.25" customHeight="1">
      <c r="A97" s="13"/>
      <c r="B97" s="62"/>
      <c r="C97" s="111"/>
      <c r="D97" s="111"/>
      <c r="F97" s="14"/>
      <c r="G97" s="14"/>
      <c r="H97" s="14"/>
      <c r="I97" s="13"/>
      <c r="N97" s="13"/>
      <c r="O97" s="152"/>
    </row>
    <row r="98" spans="1:15" ht="14.25" customHeight="1">
      <c r="A98" s="13"/>
      <c r="B98" s="62"/>
      <c r="C98" s="111"/>
      <c r="D98" s="111"/>
      <c r="F98" s="14"/>
      <c r="G98" s="14"/>
      <c r="H98" s="14"/>
      <c r="I98" s="13"/>
      <c r="N98" s="13"/>
      <c r="O98" s="152"/>
    </row>
    <row r="99" spans="1:15" ht="14.25" customHeight="1">
      <c r="A99" s="13"/>
      <c r="B99" s="62"/>
      <c r="C99" s="111"/>
      <c r="D99" s="111"/>
      <c r="F99" s="14"/>
      <c r="G99" s="14"/>
      <c r="H99" s="14"/>
      <c r="I99" s="13"/>
      <c r="N99" s="13"/>
      <c r="O99" s="152"/>
    </row>
    <row r="100" spans="1:15" ht="14.25" customHeight="1">
      <c r="A100" s="13"/>
      <c r="B100" s="62"/>
      <c r="C100" s="111"/>
      <c r="D100" s="111"/>
      <c r="F100" s="14"/>
      <c r="G100" s="14"/>
      <c r="H100" s="14"/>
      <c r="I100" s="13"/>
      <c r="N100" s="13"/>
      <c r="O100" s="152"/>
    </row>
    <row r="101" spans="1:15" ht="14.25" customHeight="1">
      <c r="A101" s="13"/>
      <c r="B101" s="62"/>
      <c r="C101" s="111"/>
      <c r="D101" s="111"/>
      <c r="F101" s="14"/>
      <c r="G101" s="14"/>
      <c r="H101" s="14"/>
      <c r="I101" s="13"/>
      <c r="N101" s="13"/>
      <c r="O101" s="152"/>
    </row>
    <row r="102" spans="1:15" ht="14.25" customHeight="1">
      <c r="A102" s="13"/>
      <c r="B102" s="62"/>
      <c r="C102" s="111"/>
      <c r="D102" s="111"/>
      <c r="F102" s="14"/>
      <c r="G102" s="14"/>
      <c r="H102" s="14"/>
      <c r="I102" s="13"/>
      <c r="N102" s="13"/>
      <c r="O102" s="152"/>
    </row>
    <row r="103" spans="1:15" ht="14.25" customHeight="1">
      <c r="A103" s="13"/>
      <c r="B103" s="62"/>
      <c r="C103" s="111"/>
      <c r="D103" s="111"/>
      <c r="F103" s="14"/>
      <c r="G103" s="14"/>
      <c r="H103" s="14"/>
      <c r="I103" s="13"/>
      <c r="N103" s="13"/>
      <c r="O103" s="152"/>
    </row>
    <row r="104" spans="1:15" ht="14.25" customHeight="1">
      <c r="A104" s="13"/>
      <c r="B104" s="62"/>
      <c r="C104" s="111"/>
      <c r="D104" s="111"/>
      <c r="F104" s="14"/>
      <c r="G104" s="14"/>
      <c r="H104" s="14"/>
      <c r="I104" s="13"/>
      <c r="N104" s="13"/>
      <c r="O104" s="152"/>
    </row>
    <row r="105" spans="1:15" ht="14.25" customHeight="1">
      <c r="A105" s="13"/>
      <c r="B105" s="62"/>
      <c r="C105" s="111"/>
      <c r="D105" s="111"/>
      <c r="F105" s="14"/>
      <c r="G105" s="14"/>
      <c r="H105" s="14"/>
      <c r="I105" s="13"/>
      <c r="N105" s="13"/>
      <c r="O105" s="152"/>
    </row>
    <row r="106" spans="1:15" ht="14.25" customHeight="1">
      <c r="A106" s="13"/>
      <c r="B106" s="62"/>
      <c r="C106" s="111"/>
      <c r="D106" s="111"/>
      <c r="F106" s="14"/>
      <c r="G106" s="14"/>
      <c r="H106" s="14"/>
      <c r="I106" s="13"/>
      <c r="N106" s="13"/>
      <c r="O106" s="152"/>
    </row>
    <row r="107" spans="1:15" ht="14.25" customHeight="1">
      <c r="A107" s="13"/>
      <c r="B107" s="62"/>
      <c r="C107" s="111"/>
      <c r="D107" s="111"/>
      <c r="F107" s="14"/>
      <c r="G107" s="14"/>
      <c r="H107" s="14"/>
      <c r="I107" s="13"/>
      <c r="N107" s="13"/>
      <c r="O107" s="152"/>
    </row>
    <row r="108" spans="1:15" ht="14.25" customHeight="1">
      <c r="A108" s="13"/>
      <c r="B108" s="62"/>
      <c r="C108" s="111"/>
      <c r="D108" s="111"/>
      <c r="F108" s="14"/>
      <c r="G108" s="14"/>
      <c r="H108" s="14"/>
      <c r="I108" s="13"/>
      <c r="N108" s="13"/>
      <c r="O108" s="152"/>
    </row>
    <row r="109" spans="1:15" ht="14.25" customHeight="1">
      <c r="A109" s="13"/>
      <c r="B109" s="62"/>
      <c r="C109" s="111"/>
      <c r="D109" s="111"/>
      <c r="F109" s="14"/>
      <c r="G109" s="14"/>
      <c r="H109" s="14"/>
      <c r="I109" s="13"/>
      <c r="N109" s="13"/>
      <c r="O109" s="152"/>
    </row>
    <row r="110" spans="1:15" ht="14.25" customHeight="1">
      <c r="A110" s="13"/>
      <c r="B110" s="62"/>
      <c r="C110" s="111"/>
      <c r="D110" s="111"/>
      <c r="F110" s="14"/>
      <c r="G110" s="14"/>
      <c r="H110" s="14"/>
      <c r="I110" s="13"/>
      <c r="N110" s="13"/>
      <c r="O110" s="152"/>
    </row>
    <row r="111" spans="1:15" ht="14.25" customHeight="1">
      <c r="A111" s="13"/>
      <c r="B111" s="62"/>
      <c r="C111" s="111"/>
      <c r="D111" s="111"/>
      <c r="F111" s="14"/>
      <c r="G111" s="14"/>
      <c r="H111" s="14"/>
      <c r="I111" s="13"/>
      <c r="N111" s="13"/>
      <c r="O111" s="152"/>
    </row>
    <row r="112" spans="1:15" ht="14.25" customHeight="1">
      <c r="A112" s="13"/>
      <c r="B112" s="62"/>
      <c r="C112" s="111"/>
      <c r="D112" s="111"/>
      <c r="F112" s="14"/>
      <c r="G112" s="14"/>
      <c r="H112" s="14"/>
      <c r="I112" s="13"/>
      <c r="N112" s="13"/>
      <c r="O112" s="152"/>
    </row>
    <row r="113" spans="1:15" ht="14.25" customHeight="1">
      <c r="A113" s="13"/>
      <c r="B113" s="62"/>
      <c r="C113" s="111"/>
      <c r="D113" s="111"/>
      <c r="F113" s="14"/>
      <c r="G113" s="14"/>
      <c r="H113" s="14"/>
      <c r="I113" s="13"/>
      <c r="N113" s="13"/>
      <c r="O113" s="152"/>
    </row>
    <row r="114" spans="1:15" ht="14.25" customHeight="1">
      <c r="A114" s="13"/>
      <c r="B114" s="62"/>
      <c r="C114" s="111"/>
      <c r="D114" s="111"/>
      <c r="F114" s="14"/>
      <c r="G114" s="14"/>
      <c r="H114" s="14"/>
      <c r="I114" s="13"/>
      <c r="N114" s="13"/>
      <c r="O114" s="152"/>
    </row>
    <row r="115" spans="1:15" ht="14.25" customHeight="1">
      <c r="A115" s="13"/>
      <c r="B115" s="62"/>
      <c r="C115" s="111"/>
      <c r="D115" s="111"/>
      <c r="F115" s="14"/>
      <c r="G115" s="14"/>
      <c r="H115" s="14"/>
      <c r="I115" s="13"/>
      <c r="N115" s="13"/>
      <c r="O115" s="152"/>
    </row>
    <row r="116" spans="1:15" ht="14.25" customHeight="1">
      <c r="A116" s="13"/>
      <c r="B116" s="62"/>
      <c r="C116" s="111"/>
      <c r="D116" s="111"/>
      <c r="F116" s="14"/>
      <c r="G116" s="14"/>
      <c r="H116" s="14"/>
      <c r="I116" s="13"/>
      <c r="N116" s="13"/>
      <c r="O116" s="152"/>
    </row>
    <row r="117" spans="1:15" ht="14.25" customHeight="1">
      <c r="A117" s="13"/>
      <c r="B117" s="62"/>
      <c r="C117" s="111"/>
      <c r="D117" s="111"/>
      <c r="F117" s="14"/>
      <c r="G117" s="14"/>
      <c r="H117" s="14"/>
      <c r="I117" s="13"/>
      <c r="N117" s="13"/>
      <c r="O117" s="152"/>
    </row>
    <row r="118" spans="1:15" ht="14.25" customHeight="1">
      <c r="A118" s="13"/>
      <c r="B118" s="62"/>
      <c r="C118" s="111"/>
      <c r="D118" s="111"/>
      <c r="F118" s="14"/>
      <c r="G118" s="14"/>
      <c r="H118" s="14"/>
      <c r="I118" s="13"/>
      <c r="N118" s="13"/>
      <c r="O118" s="152"/>
    </row>
    <row r="119" spans="1:15" ht="14.25" customHeight="1">
      <c r="A119" s="13"/>
      <c r="B119" s="62"/>
      <c r="C119" s="111"/>
      <c r="D119" s="111"/>
      <c r="F119" s="14"/>
      <c r="G119" s="14"/>
      <c r="H119" s="14"/>
      <c r="I119" s="13"/>
      <c r="N119" s="13"/>
      <c r="O119" s="152"/>
    </row>
    <row r="120" spans="1:15" ht="14.25" customHeight="1">
      <c r="A120" s="13"/>
      <c r="B120" s="62"/>
      <c r="C120" s="111"/>
      <c r="D120" s="111"/>
      <c r="F120" s="14"/>
      <c r="G120" s="14"/>
      <c r="H120" s="14"/>
      <c r="I120" s="13"/>
      <c r="N120" s="13"/>
      <c r="O120" s="152"/>
    </row>
    <row r="121" spans="1:15" ht="14.25" customHeight="1">
      <c r="A121" s="13"/>
      <c r="B121" s="62"/>
      <c r="C121" s="111"/>
      <c r="D121" s="111"/>
      <c r="F121" s="14"/>
      <c r="G121" s="14"/>
      <c r="H121" s="14"/>
      <c r="I121" s="13"/>
      <c r="N121" s="13"/>
      <c r="O121" s="152"/>
    </row>
    <row r="122" spans="1:15" ht="14.25" customHeight="1">
      <c r="A122" s="13"/>
      <c r="B122" s="62"/>
      <c r="C122" s="111"/>
      <c r="D122" s="111"/>
      <c r="F122" s="14"/>
      <c r="G122" s="14"/>
      <c r="H122" s="14"/>
      <c r="I122" s="13"/>
      <c r="N122" s="13"/>
      <c r="O122" s="152"/>
    </row>
    <row r="123" spans="1:15" ht="14.25" customHeight="1">
      <c r="A123" s="13"/>
      <c r="B123" s="62"/>
      <c r="C123" s="111"/>
      <c r="D123" s="111"/>
      <c r="F123" s="14"/>
      <c r="G123" s="14"/>
      <c r="H123" s="14"/>
      <c r="I123" s="13"/>
      <c r="N123" s="13"/>
      <c r="O123" s="152"/>
    </row>
    <row r="124" spans="1:15" ht="14.25" customHeight="1">
      <c r="A124" s="13"/>
      <c r="B124" s="62"/>
      <c r="C124" s="111"/>
      <c r="D124" s="111"/>
      <c r="F124" s="14"/>
      <c r="G124" s="14"/>
      <c r="H124" s="14"/>
      <c r="I124" s="13"/>
      <c r="N124" s="13"/>
      <c r="O124" s="152"/>
    </row>
    <row r="125" spans="1:15" ht="14.25" customHeight="1">
      <c r="A125" s="13"/>
      <c r="B125" s="62"/>
      <c r="C125" s="111"/>
      <c r="D125" s="111"/>
      <c r="F125" s="14"/>
      <c r="G125" s="14"/>
      <c r="H125" s="14"/>
      <c r="I125" s="13"/>
      <c r="N125" s="13"/>
      <c r="O125" s="152"/>
    </row>
    <row r="126" spans="1:15" ht="14.25" customHeight="1">
      <c r="A126" s="13"/>
      <c r="B126" s="62"/>
      <c r="C126" s="111"/>
      <c r="D126" s="111"/>
      <c r="F126" s="14"/>
      <c r="G126" s="14"/>
      <c r="H126" s="14"/>
      <c r="I126" s="13"/>
      <c r="N126" s="13"/>
      <c r="O126" s="152"/>
    </row>
    <row r="127" spans="1:15" ht="14.25" customHeight="1">
      <c r="A127" s="13"/>
      <c r="B127" s="62"/>
      <c r="C127" s="111"/>
      <c r="D127" s="111"/>
      <c r="F127" s="14"/>
      <c r="G127" s="14"/>
      <c r="H127" s="14"/>
      <c r="I127" s="13"/>
      <c r="N127" s="13"/>
      <c r="O127" s="152"/>
    </row>
    <row r="128" spans="1:15" ht="14.25" customHeight="1">
      <c r="A128" s="13"/>
      <c r="B128" s="62"/>
      <c r="C128" s="111"/>
      <c r="D128" s="111"/>
      <c r="F128" s="14"/>
      <c r="G128" s="14"/>
      <c r="H128" s="14"/>
      <c r="I128" s="13"/>
      <c r="N128" s="13"/>
      <c r="O128" s="152"/>
    </row>
    <row r="129" spans="1:15" ht="14.25" customHeight="1">
      <c r="A129" s="13"/>
      <c r="B129" s="62"/>
      <c r="C129" s="111"/>
      <c r="D129" s="111"/>
      <c r="F129" s="14"/>
      <c r="G129" s="14"/>
      <c r="H129" s="14"/>
      <c r="I129" s="13"/>
      <c r="N129" s="13"/>
      <c r="O129" s="152"/>
    </row>
    <row r="130" spans="1:15" ht="14.25" customHeight="1">
      <c r="A130" s="13"/>
      <c r="B130" s="62"/>
      <c r="C130" s="111"/>
      <c r="D130" s="111"/>
      <c r="F130" s="14"/>
      <c r="G130" s="14"/>
      <c r="H130" s="14"/>
      <c r="I130" s="13"/>
      <c r="N130" s="13"/>
      <c r="O130" s="152"/>
    </row>
    <row r="131" spans="1:15" ht="14.25" customHeight="1">
      <c r="A131" s="13"/>
      <c r="B131" s="62"/>
      <c r="C131" s="111"/>
      <c r="D131" s="111"/>
      <c r="F131" s="14"/>
      <c r="G131" s="14"/>
      <c r="H131" s="14"/>
      <c r="I131" s="13"/>
      <c r="N131" s="13"/>
      <c r="O131" s="152"/>
    </row>
    <row r="132" spans="1:15" ht="14.25" customHeight="1">
      <c r="A132" s="13"/>
      <c r="B132" s="62"/>
      <c r="C132" s="111"/>
      <c r="D132" s="111"/>
      <c r="F132" s="14"/>
      <c r="G132" s="14"/>
      <c r="H132" s="14"/>
      <c r="I132" s="13"/>
      <c r="N132" s="13"/>
      <c r="O132" s="152"/>
    </row>
    <row r="133" spans="1:15" ht="14.25" customHeight="1">
      <c r="A133" s="13"/>
      <c r="B133" s="62"/>
      <c r="C133" s="111"/>
      <c r="D133" s="111"/>
      <c r="F133" s="14"/>
      <c r="G133" s="14"/>
      <c r="H133" s="14"/>
      <c r="I133" s="13"/>
      <c r="N133" s="13"/>
      <c r="O133" s="152"/>
    </row>
    <row r="134" spans="1:15" ht="14.25" customHeight="1">
      <c r="A134" s="13"/>
      <c r="B134" s="62"/>
      <c r="C134" s="111"/>
      <c r="D134" s="111"/>
      <c r="F134" s="14"/>
      <c r="G134" s="14"/>
      <c r="H134" s="14"/>
      <c r="I134" s="13"/>
      <c r="N134" s="13"/>
      <c r="O134" s="152"/>
    </row>
    <row r="135" spans="1:15" ht="14.25" customHeight="1">
      <c r="A135" s="13"/>
      <c r="B135" s="62"/>
      <c r="C135" s="111"/>
      <c r="D135" s="111"/>
      <c r="F135" s="14"/>
      <c r="G135" s="14"/>
      <c r="H135" s="14"/>
      <c r="I135" s="13"/>
      <c r="N135" s="13"/>
      <c r="O135" s="152"/>
    </row>
    <row r="136" spans="1:15" ht="14.25" customHeight="1">
      <c r="A136" s="13"/>
      <c r="B136" s="62"/>
      <c r="C136" s="111"/>
      <c r="D136" s="111"/>
      <c r="F136" s="14"/>
      <c r="G136" s="14"/>
      <c r="H136" s="14"/>
      <c r="I136" s="13"/>
      <c r="N136" s="13"/>
      <c r="O136" s="152"/>
    </row>
    <row r="137" spans="1:15" ht="14.25" customHeight="1">
      <c r="A137" s="13"/>
      <c r="B137" s="62"/>
      <c r="C137" s="111"/>
      <c r="D137" s="111"/>
      <c r="F137" s="14"/>
      <c r="G137" s="14"/>
      <c r="H137" s="14"/>
      <c r="I137" s="13"/>
      <c r="N137" s="13"/>
      <c r="O137" s="152"/>
    </row>
    <row r="138" spans="1:15" ht="14.25" customHeight="1">
      <c r="A138" s="13"/>
      <c r="B138" s="62"/>
      <c r="C138" s="111"/>
      <c r="D138" s="111"/>
      <c r="F138" s="14"/>
      <c r="G138" s="14"/>
      <c r="H138" s="14"/>
      <c r="I138" s="13"/>
      <c r="N138" s="13"/>
      <c r="O138" s="152"/>
    </row>
    <row r="139" spans="1:15" ht="14.25" customHeight="1">
      <c r="A139" s="13"/>
      <c r="B139" s="62"/>
      <c r="C139" s="111"/>
      <c r="D139" s="111"/>
      <c r="F139" s="14"/>
      <c r="G139" s="14"/>
      <c r="H139" s="14"/>
      <c r="I139" s="13"/>
      <c r="N139" s="13"/>
      <c r="O139" s="152"/>
    </row>
    <row r="140" spans="1:15" ht="14.25" customHeight="1">
      <c r="A140" s="13"/>
      <c r="B140" s="62"/>
      <c r="C140" s="111"/>
      <c r="D140" s="111"/>
      <c r="F140" s="14"/>
      <c r="G140" s="14"/>
      <c r="H140" s="14"/>
      <c r="I140" s="13"/>
      <c r="N140" s="13"/>
      <c r="O140" s="152"/>
    </row>
    <row r="141" spans="1:15" ht="14.25" customHeight="1">
      <c r="A141" s="13"/>
      <c r="B141" s="62"/>
      <c r="C141" s="111"/>
      <c r="D141" s="111"/>
      <c r="F141" s="14"/>
      <c r="G141" s="14"/>
      <c r="H141" s="14"/>
      <c r="I141" s="13"/>
      <c r="N141" s="13"/>
      <c r="O141" s="152"/>
    </row>
    <row r="142" spans="1:15" ht="14.25" customHeight="1">
      <c r="A142" s="13"/>
      <c r="B142" s="62"/>
      <c r="C142" s="111"/>
      <c r="D142" s="111"/>
      <c r="F142" s="14"/>
      <c r="G142" s="14"/>
      <c r="H142" s="14"/>
      <c r="I142" s="13"/>
      <c r="N142" s="13"/>
      <c r="O142" s="152"/>
    </row>
    <row r="143" spans="1:15" ht="14.25" customHeight="1">
      <c r="A143" s="13"/>
      <c r="B143" s="62"/>
      <c r="C143" s="111"/>
      <c r="D143" s="111"/>
      <c r="F143" s="14"/>
      <c r="G143" s="14"/>
      <c r="H143" s="14"/>
      <c r="I143" s="13"/>
      <c r="N143" s="13"/>
      <c r="O143" s="152"/>
    </row>
    <row r="144" spans="1:15" ht="14.25" customHeight="1">
      <c r="A144" s="13"/>
      <c r="B144" s="62"/>
      <c r="C144" s="111"/>
      <c r="D144" s="111"/>
      <c r="F144" s="14"/>
      <c r="G144" s="14"/>
      <c r="H144" s="14"/>
      <c r="I144" s="13"/>
      <c r="N144" s="13"/>
      <c r="O144" s="152"/>
    </row>
    <row r="145" spans="1:15" ht="14.25" customHeight="1">
      <c r="A145" s="13"/>
      <c r="B145" s="62"/>
      <c r="C145" s="111"/>
      <c r="D145" s="111"/>
      <c r="F145" s="14"/>
      <c r="G145" s="14"/>
      <c r="H145" s="14"/>
      <c r="I145" s="13"/>
      <c r="N145" s="13"/>
      <c r="O145" s="152"/>
    </row>
    <row r="146" spans="1:15" ht="14.25" customHeight="1">
      <c r="A146" s="13"/>
      <c r="B146" s="62"/>
      <c r="C146" s="111"/>
      <c r="D146" s="111"/>
      <c r="F146" s="14"/>
      <c r="G146" s="14"/>
      <c r="H146" s="14"/>
      <c r="I146" s="13"/>
      <c r="N146" s="13"/>
      <c r="O146" s="152"/>
    </row>
    <row r="147" spans="1:15" ht="14.25" customHeight="1">
      <c r="A147" s="13"/>
      <c r="B147" s="62"/>
      <c r="C147" s="111"/>
      <c r="D147" s="111"/>
      <c r="F147" s="14"/>
      <c r="G147" s="14"/>
      <c r="H147" s="14"/>
      <c r="I147" s="13"/>
      <c r="N147" s="13"/>
      <c r="O147" s="152"/>
    </row>
    <row r="148" spans="1:15" ht="14.25" customHeight="1">
      <c r="A148" s="13"/>
      <c r="B148" s="62"/>
      <c r="C148" s="111"/>
      <c r="D148" s="111"/>
      <c r="F148" s="14"/>
      <c r="G148" s="14"/>
      <c r="H148" s="14"/>
      <c r="I148" s="13"/>
      <c r="N148" s="13"/>
      <c r="O148" s="152"/>
    </row>
    <row r="149" spans="1:15" ht="14.25" customHeight="1">
      <c r="A149" s="13"/>
      <c r="B149" s="62"/>
      <c r="C149" s="111"/>
      <c r="D149" s="111"/>
      <c r="F149" s="14"/>
      <c r="G149" s="14"/>
      <c r="H149" s="14"/>
      <c r="I149" s="13"/>
      <c r="N149" s="13"/>
      <c r="O149" s="152"/>
    </row>
    <row r="150" spans="1:15" ht="14.25" customHeight="1">
      <c r="A150" s="13"/>
      <c r="B150" s="62"/>
      <c r="C150" s="111"/>
      <c r="D150" s="111"/>
      <c r="F150" s="14"/>
      <c r="G150" s="14"/>
      <c r="H150" s="14"/>
      <c r="I150" s="13"/>
      <c r="N150" s="13"/>
      <c r="O150" s="152"/>
    </row>
    <row r="151" spans="1:15" ht="14.25" customHeight="1">
      <c r="A151" s="13"/>
      <c r="B151" s="62"/>
      <c r="C151" s="111"/>
      <c r="D151" s="111"/>
      <c r="F151" s="14"/>
      <c r="G151" s="14"/>
      <c r="H151" s="14"/>
      <c r="I151" s="13"/>
      <c r="N151" s="13"/>
      <c r="O151" s="152"/>
    </row>
    <row r="152" spans="1:15" ht="14.25" customHeight="1">
      <c r="A152" s="13"/>
      <c r="B152" s="62"/>
      <c r="C152" s="111"/>
      <c r="D152" s="111"/>
      <c r="F152" s="14"/>
      <c r="G152" s="14"/>
      <c r="H152" s="14"/>
      <c r="I152" s="13"/>
      <c r="N152" s="13"/>
      <c r="O152" s="152"/>
    </row>
    <row r="153" spans="1:15" ht="14.25" customHeight="1">
      <c r="A153" s="13"/>
      <c r="B153" s="62"/>
      <c r="C153" s="111"/>
      <c r="D153" s="111"/>
      <c r="F153" s="14"/>
      <c r="G153" s="14"/>
      <c r="H153" s="14"/>
      <c r="I153" s="13"/>
      <c r="N153" s="13"/>
      <c r="O153" s="152"/>
    </row>
    <row r="154" spans="1:15" ht="14.25" customHeight="1">
      <c r="A154" s="13"/>
      <c r="B154" s="62"/>
      <c r="C154" s="111"/>
      <c r="D154" s="111"/>
      <c r="F154" s="14"/>
      <c r="G154" s="14"/>
      <c r="H154" s="14"/>
      <c r="I154" s="13"/>
      <c r="N154" s="13"/>
      <c r="O154" s="152"/>
    </row>
    <row r="155" spans="1:15" ht="14.25" customHeight="1">
      <c r="A155" s="13"/>
      <c r="B155" s="62"/>
      <c r="C155" s="111"/>
      <c r="D155" s="111"/>
      <c r="F155" s="14"/>
      <c r="G155" s="14"/>
      <c r="H155" s="14"/>
      <c r="I155" s="13"/>
      <c r="N155" s="13"/>
      <c r="O155" s="152"/>
    </row>
    <row r="156" spans="1:15" ht="14.25" customHeight="1">
      <c r="A156" s="13"/>
      <c r="B156" s="62"/>
      <c r="C156" s="111"/>
      <c r="D156" s="111"/>
      <c r="F156" s="14"/>
      <c r="G156" s="14"/>
      <c r="H156" s="14"/>
      <c r="I156" s="13"/>
      <c r="N156" s="13"/>
      <c r="O156" s="152"/>
    </row>
    <row r="157" spans="1:15" ht="14.25" customHeight="1">
      <c r="A157" s="13"/>
      <c r="B157" s="62"/>
      <c r="C157" s="111"/>
      <c r="D157" s="111"/>
      <c r="F157" s="14"/>
      <c r="G157" s="14"/>
      <c r="H157" s="14"/>
      <c r="I157" s="13"/>
      <c r="N157" s="13"/>
      <c r="O157" s="152"/>
    </row>
    <row r="158" spans="1:15" ht="14.25" customHeight="1">
      <c r="A158" s="13"/>
      <c r="B158" s="62"/>
      <c r="C158" s="111"/>
      <c r="D158" s="111"/>
      <c r="F158" s="14"/>
      <c r="G158" s="14"/>
      <c r="H158" s="14"/>
      <c r="I158" s="13"/>
      <c r="N158" s="13"/>
      <c r="O158" s="152"/>
    </row>
    <row r="159" spans="1:15" ht="14.25" customHeight="1">
      <c r="A159" s="13"/>
      <c r="B159" s="62"/>
      <c r="C159" s="111"/>
      <c r="D159" s="111"/>
      <c r="F159" s="14"/>
      <c r="G159" s="14"/>
      <c r="H159" s="14"/>
      <c r="I159" s="13"/>
      <c r="N159" s="13"/>
      <c r="O159" s="152"/>
    </row>
    <row r="160" spans="1:15" ht="14.25" customHeight="1">
      <c r="A160" s="13"/>
      <c r="B160" s="62"/>
      <c r="C160" s="111"/>
      <c r="D160" s="111"/>
      <c r="F160" s="14"/>
      <c r="G160" s="14"/>
      <c r="H160" s="14"/>
      <c r="I160" s="13"/>
      <c r="N160" s="13"/>
      <c r="O160" s="152"/>
    </row>
    <row r="161" spans="1:15" ht="14.25" customHeight="1">
      <c r="A161" s="13"/>
      <c r="B161" s="62"/>
      <c r="C161" s="111"/>
      <c r="D161" s="111"/>
      <c r="F161" s="14"/>
      <c r="G161" s="14"/>
      <c r="H161" s="14"/>
      <c r="I161" s="13"/>
      <c r="N161" s="13"/>
      <c r="O161" s="152"/>
    </row>
    <row r="162" spans="1:15" ht="14.25" customHeight="1">
      <c r="A162" s="13"/>
      <c r="B162" s="62"/>
      <c r="C162" s="111"/>
      <c r="D162" s="111"/>
      <c r="F162" s="14"/>
      <c r="G162" s="14"/>
      <c r="H162" s="14"/>
      <c r="I162" s="13"/>
      <c r="N162" s="13"/>
      <c r="O162" s="152"/>
    </row>
    <row r="163" spans="1:15" ht="14.25" customHeight="1">
      <c r="A163" s="13"/>
      <c r="B163" s="62"/>
      <c r="C163" s="111"/>
      <c r="D163" s="111"/>
      <c r="F163" s="14"/>
      <c r="G163" s="14"/>
      <c r="H163" s="14"/>
      <c r="I163" s="13"/>
      <c r="N163" s="13"/>
      <c r="O163" s="152"/>
    </row>
    <row r="164" spans="1:15" ht="14.25" customHeight="1">
      <c r="A164" s="13"/>
      <c r="B164" s="62"/>
      <c r="C164" s="111"/>
      <c r="D164" s="111"/>
      <c r="F164" s="14"/>
      <c r="G164" s="14"/>
      <c r="H164" s="14"/>
      <c r="I164" s="13"/>
      <c r="N164" s="13"/>
      <c r="O164" s="152"/>
    </row>
    <row r="165" spans="1:15" ht="14.25" customHeight="1">
      <c r="A165" s="13"/>
      <c r="B165" s="62"/>
      <c r="C165" s="111"/>
      <c r="D165" s="111"/>
      <c r="F165" s="14"/>
      <c r="G165" s="14"/>
      <c r="H165" s="14"/>
      <c r="I165" s="13"/>
      <c r="N165" s="13"/>
      <c r="O165" s="152"/>
    </row>
    <row r="166" spans="1:15" ht="14.25" customHeight="1">
      <c r="A166" s="13"/>
      <c r="B166" s="62"/>
      <c r="C166" s="111"/>
      <c r="D166" s="111"/>
      <c r="F166" s="14"/>
      <c r="G166" s="14"/>
      <c r="H166" s="14"/>
      <c r="I166" s="13"/>
      <c r="N166" s="13"/>
      <c r="O166" s="152"/>
    </row>
    <row r="167" spans="1:15" ht="14.25" customHeight="1">
      <c r="A167" s="13"/>
      <c r="B167" s="62"/>
      <c r="C167" s="111"/>
      <c r="D167" s="111"/>
      <c r="F167" s="14"/>
      <c r="G167" s="14"/>
      <c r="H167" s="14"/>
      <c r="I167" s="13"/>
      <c r="N167" s="13"/>
      <c r="O167" s="152"/>
    </row>
    <row r="168" spans="1:15" ht="14.25" customHeight="1">
      <c r="A168" s="13"/>
      <c r="B168" s="62"/>
      <c r="C168" s="111"/>
      <c r="D168" s="111"/>
      <c r="F168" s="14"/>
      <c r="G168" s="14"/>
      <c r="H168" s="14"/>
      <c r="I168" s="13"/>
      <c r="N168" s="13"/>
      <c r="O168" s="152"/>
    </row>
    <row r="169" spans="1:15" ht="14.25" customHeight="1">
      <c r="A169" s="13"/>
      <c r="B169" s="62"/>
      <c r="C169" s="111"/>
      <c r="D169" s="111"/>
      <c r="F169" s="14"/>
      <c r="G169" s="14"/>
      <c r="H169" s="14"/>
      <c r="I169" s="13"/>
      <c r="N169" s="13"/>
      <c r="O169" s="152"/>
    </row>
    <row r="170" spans="1:15" ht="14.25" customHeight="1">
      <c r="A170" s="13"/>
      <c r="B170" s="62"/>
      <c r="C170" s="111"/>
      <c r="D170" s="111"/>
      <c r="F170" s="14"/>
      <c r="G170" s="14"/>
      <c r="H170" s="14"/>
      <c r="I170" s="13"/>
      <c r="N170" s="13"/>
      <c r="O170" s="152"/>
    </row>
    <row r="171" spans="1:15" ht="14.25" customHeight="1">
      <c r="A171" s="13"/>
      <c r="B171" s="62"/>
      <c r="C171" s="111"/>
      <c r="D171" s="111"/>
      <c r="F171" s="14"/>
      <c r="G171" s="14"/>
      <c r="H171" s="14"/>
      <c r="I171" s="13"/>
      <c r="N171" s="13"/>
      <c r="O171" s="152"/>
    </row>
    <row r="172" spans="1:15" ht="14.25" customHeight="1">
      <c r="A172" s="13"/>
      <c r="B172" s="62"/>
      <c r="C172" s="111"/>
      <c r="D172" s="111"/>
      <c r="F172" s="14"/>
      <c r="G172" s="14"/>
      <c r="H172" s="14"/>
      <c r="I172" s="13"/>
      <c r="N172" s="13"/>
      <c r="O172" s="152"/>
    </row>
    <row r="173" spans="1:15" ht="14.25" customHeight="1">
      <c r="A173" s="13"/>
      <c r="B173" s="62"/>
      <c r="C173" s="111"/>
      <c r="D173" s="111"/>
      <c r="F173" s="14"/>
      <c r="G173" s="14"/>
      <c r="H173" s="14"/>
      <c r="I173" s="13"/>
      <c r="N173" s="13"/>
      <c r="O173" s="152"/>
    </row>
    <row r="174" spans="1:15" ht="14.25" customHeight="1">
      <c r="A174" s="13"/>
      <c r="B174" s="62"/>
      <c r="C174" s="111"/>
      <c r="D174" s="111"/>
      <c r="F174" s="14"/>
      <c r="G174" s="14"/>
      <c r="H174" s="14"/>
      <c r="I174" s="13"/>
      <c r="N174" s="13"/>
      <c r="O174" s="152"/>
    </row>
    <row r="175" spans="1:15" ht="14.25" customHeight="1">
      <c r="A175" s="13"/>
      <c r="B175" s="62"/>
      <c r="C175" s="111"/>
      <c r="D175" s="111"/>
      <c r="F175" s="14"/>
      <c r="G175" s="14"/>
      <c r="H175" s="14"/>
      <c r="I175" s="13"/>
      <c r="N175" s="13"/>
      <c r="O175" s="152"/>
    </row>
    <row r="176" spans="1:15" ht="14.25" customHeight="1">
      <c r="A176" s="13"/>
      <c r="B176" s="62"/>
      <c r="C176" s="111"/>
      <c r="D176" s="111"/>
      <c r="F176" s="14"/>
      <c r="G176" s="14"/>
      <c r="H176" s="14"/>
      <c r="I176" s="13"/>
      <c r="N176" s="13"/>
      <c r="O176" s="152"/>
    </row>
    <row r="177" spans="1:15" ht="14.25" customHeight="1">
      <c r="A177" s="13"/>
      <c r="B177" s="62"/>
      <c r="C177" s="111"/>
      <c r="D177" s="111"/>
      <c r="F177" s="14"/>
      <c r="G177" s="14"/>
      <c r="H177" s="14"/>
      <c r="I177" s="13"/>
      <c r="N177" s="13"/>
      <c r="O177" s="152"/>
    </row>
    <row r="178" spans="1:15" ht="14.25" customHeight="1">
      <c r="A178" s="13"/>
      <c r="B178" s="62"/>
      <c r="C178" s="111"/>
      <c r="D178" s="111"/>
      <c r="F178" s="14"/>
      <c r="G178" s="14"/>
      <c r="H178" s="14"/>
      <c r="I178" s="13"/>
      <c r="N178" s="13"/>
      <c r="O178" s="152"/>
    </row>
    <row r="179" spans="1:15" ht="14.25" customHeight="1">
      <c r="A179" s="13"/>
      <c r="B179" s="62"/>
      <c r="C179" s="111"/>
      <c r="D179" s="111"/>
      <c r="F179" s="14"/>
      <c r="G179" s="14"/>
      <c r="H179" s="14"/>
      <c r="I179" s="13"/>
      <c r="N179" s="13"/>
      <c r="O179" s="152"/>
    </row>
    <row r="180" spans="1:15" ht="14.25" customHeight="1">
      <c r="A180" s="13"/>
      <c r="B180" s="62"/>
      <c r="C180" s="111"/>
      <c r="D180" s="111"/>
      <c r="F180" s="14"/>
      <c r="G180" s="14"/>
      <c r="H180" s="14"/>
      <c r="I180" s="13"/>
      <c r="N180" s="13"/>
      <c r="O180" s="152"/>
    </row>
    <row r="181" spans="1:15" ht="14.25" customHeight="1">
      <c r="A181" s="13"/>
      <c r="B181" s="62"/>
      <c r="C181" s="111"/>
      <c r="D181" s="111"/>
      <c r="F181" s="14"/>
      <c r="G181" s="14"/>
      <c r="H181" s="14"/>
      <c r="I181" s="13"/>
      <c r="N181" s="13"/>
      <c r="O181" s="152"/>
    </row>
    <row r="182" spans="1:15" ht="14.25" customHeight="1">
      <c r="A182" s="13"/>
      <c r="B182" s="62"/>
      <c r="C182" s="111"/>
      <c r="D182" s="111"/>
      <c r="F182" s="14"/>
      <c r="G182" s="14"/>
      <c r="H182" s="14"/>
      <c r="I182" s="13"/>
      <c r="N182" s="13"/>
      <c r="O182" s="152"/>
    </row>
    <row r="183" spans="1:15" ht="14.25" customHeight="1">
      <c r="A183" s="13"/>
      <c r="B183" s="62"/>
      <c r="C183" s="111"/>
      <c r="D183" s="111"/>
      <c r="F183" s="14"/>
      <c r="G183" s="14"/>
      <c r="H183" s="14"/>
      <c r="I183" s="13"/>
      <c r="N183" s="13"/>
      <c r="O183" s="152"/>
    </row>
    <row r="184" spans="1:15" ht="14.25" customHeight="1">
      <c r="A184" s="13"/>
      <c r="B184" s="62"/>
      <c r="C184" s="111"/>
      <c r="D184" s="111"/>
      <c r="F184" s="14"/>
      <c r="G184" s="14"/>
      <c r="H184" s="14"/>
      <c r="I184" s="13"/>
      <c r="N184" s="13"/>
      <c r="O184" s="152"/>
    </row>
    <row r="185" spans="1:15" ht="14.25" customHeight="1">
      <c r="A185" s="13"/>
      <c r="B185" s="62"/>
      <c r="C185" s="111"/>
      <c r="D185" s="111"/>
      <c r="F185" s="14"/>
      <c r="G185" s="14"/>
      <c r="H185" s="14"/>
      <c r="I185" s="13"/>
      <c r="N185" s="13"/>
      <c r="O185" s="152"/>
    </row>
    <row r="186" spans="1:15" ht="14.25" customHeight="1">
      <c r="A186" s="13"/>
      <c r="B186" s="62"/>
      <c r="C186" s="111"/>
      <c r="D186" s="111"/>
      <c r="F186" s="14"/>
      <c r="G186" s="14"/>
      <c r="H186" s="14"/>
      <c r="I186" s="13"/>
      <c r="N186" s="13"/>
      <c r="O186" s="152"/>
    </row>
    <row r="187" spans="1:15" ht="14.25" customHeight="1">
      <c r="A187" s="13"/>
      <c r="B187" s="62"/>
      <c r="C187" s="111"/>
      <c r="D187" s="111"/>
      <c r="F187" s="14"/>
      <c r="G187" s="14"/>
      <c r="H187" s="14"/>
      <c r="I187" s="13"/>
      <c r="N187" s="13"/>
      <c r="O187" s="152"/>
    </row>
    <row r="188" spans="1:15" ht="14.25" customHeight="1">
      <c r="A188" s="13"/>
      <c r="B188" s="62"/>
      <c r="C188" s="111"/>
      <c r="D188" s="111"/>
      <c r="F188" s="14"/>
      <c r="G188" s="14"/>
      <c r="H188" s="14"/>
      <c r="I188" s="13"/>
      <c r="N188" s="13"/>
      <c r="O188" s="152"/>
    </row>
    <row r="189" spans="1:15" ht="14.25" customHeight="1">
      <c r="A189" s="13"/>
      <c r="B189" s="62"/>
      <c r="C189" s="111"/>
      <c r="D189" s="111"/>
      <c r="F189" s="14"/>
      <c r="G189" s="14"/>
      <c r="H189" s="14"/>
      <c r="I189" s="13"/>
      <c r="N189" s="13"/>
      <c r="O189" s="152"/>
    </row>
    <row r="190" spans="1:15" ht="14.25" customHeight="1">
      <c r="A190" s="13"/>
      <c r="B190" s="62"/>
      <c r="C190" s="111"/>
      <c r="D190" s="111"/>
      <c r="F190" s="14"/>
      <c r="G190" s="14"/>
      <c r="H190" s="14"/>
      <c r="I190" s="13"/>
      <c r="N190" s="13"/>
      <c r="O190" s="152"/>
    </row>
    <row r="191" spans="1:15" ht="14.25" customHeight="1">
      <c r="A191" s="13"/>
      <c r="B191" s="62"/>
      <c r="C191" s="111"/>
      <c r="D191" s="111"/>
      <c r="F191" s="14"/>
      <c r="G191" s="14"/>
      <c r="H191" s="14"/>
      <c r="I191" s="13"/>
      <c r="N191" s="13"/>
      <c r="O191" s="152"/>
    </row>
    <row r="192" spans="1:15" ht="14.25" customHeight="1">
      <c r="A192" s="13"/>
      <c r="B192" s="62"/>
      <c r="C192" s="111"/>
      <c r="D192" s="111"/>
      <c r="F192" s="14"/>
      <c r="G192" s="14"/>
      <c r="H192" s="14"/>
      <c r="I192" s="13"/>
      <c r="N192" s="13"/>
      <c r="O192" s="152"/>
    </row>
    <row r="193" spans="1:15" ht="14.25" customHeight="1">
      <c r="A193" s="13"/>
      <c r="B193" s="62"/>
      <c r="C193" s="111"/>
      <c r="D193" s="111"/>
      <c r="F193" s="14"/>
      <c r="G193" s="14"/>
      <c r="H193" s="14"/>
      <c r="I193" s="13"/>
      <c r="N193" s="13"/>
      <c r="O193" s="152"/>
    </row>
    <row r="194" spans="1:15" ht="14.25" customHeight="1">
      <c r="A194" s="13"/>
      <c r="B194" s="62"/>
      <c r="C194" s="111"/>
      <c r="D194" s="111"/>
      <c r="F194" s="14"/>
      <c r="G194" s="14"/>
      <c r="H194" s="14"/>
      <c r="I194" s="13"/>
      <c r="N194" s="13"/>
      <c r="O194" s="152"/>
    </row>
    <row r="195" spans="1:15" ht="14.25" customHeight="1">
      <c r="A195" s="13"/>
      <c r="B195" s="62"/>
      <c r="C195" s="111"/>
      <c r="D195" s="111"/>
      <c r="F195" s="14"/>
      <c r="G195" s="14"/>
      <c r="H195" s="14"/>
      <c r="I195" s="13"/>
      <c r="N195" s="13"/>
      <c r="O195" s="152"/>
    </row>
    <row r="196" spans="1:15" ht="14.25" customHeight="1">
      <c r="A196" s="13"/>
      <c r="B196" s="62"/>
      <c r="C196" s="111"/>
      <c r="D196" s="111"/>
      <c r="F196" s="14"/>
      <c r="G196" s="14"/>
      <c r="H196" s="14"/>
      <c r="I196" s="13"/>
      <c r="N196" s="13"/>
      <c r="O196" s="152"/>
    </row>
    <row r="197" spans="1:15" ht="14.25" customHeight="1">
      <c r="A197" s="13"/>
      <c r="B197" s="62"/>
      <c r="C197" s="111"/>
      <c r="D197" s="111"/>
      <c r="F197" s="14"/>
      <c r="G197" s="14"/>
      <c r="H197" s="14"/>
      <c r="I197" s="13"/>
      <c r="N197" s="13"/>
      <c r="O197" s="152"/>
    </row>
    <row r="198" spans="1:15" ht="14.25" customHeight="1">
      <c r="A198" s="13"/>
      <c r="B198" s="62"/>
      <c r="C198" s="111"/>
      <c r="D198" s="111"/>
      <c r="F198" s="14"/>
      <c r="G198" s="14"/>
      <c r="H198" s="14"/>
      <c r="I198" s="13"/>
      <c r="N198" s="13"/>
      <c r="O198" s="152"/>
    </row>
    <row r="199" spans="1:15" ht="14.25" customHeight="1">
      <c r="A199" s="13"/>
      <c r="B199" s="62"/>
      <c r="C199" s="111"/>
      <c r="D199" s="111"/>
      <c r="F199" s="14"/>
      <c r="G199" s="14"/>
      <c r="H199" s="14"/>
      <c r="I199" s="13"/>
      <c r="N199" s="13"/>
      <c r="O199" s="152"/>
    </row>
    <row r="200" spans="1:15" ht="14.25" customHeight="1">
      <c r="A200" s="13"/>
      <c r="B200" s="62"/>
      <c r="C200" s="111"/>
      <c r="D200" s="111"/>
      <c r="F200" s="14"/>
      <c r="G200" s="14"/>
      <c r="H200" s="14"/>
      <c r="I200" s="13"/>
      <c r="N200" s="13"/>
      <c r="O200" s="152"/>
    </row>
    <row r="201" spans="1:15" ht="14.25" customHeight="1">
      <c r="A201" s="13"/>
      <c r="B201" s="62"/>
      <c r="C201" s="111"/>
      <c r="D201" s="111"/>
      <c r="F201" s="14"/>
      <c r="G201" s="14"/>
      <c r="H201" s="14"/>
      <c r="I201" s="13"/>
      <c r="N201" s="13"/>
      <c r="O201" s="152"/>
    </row>
    <row r="202" spans="1:15" ht="14.25" customHeight="1">
      <c r="A202" s="13"/>
      <c r="B202" s="62"/>
      <c r="C202" s="111"/>
      <c r="D202" s="111"/>
      <c r="F202" s="14"/>
      <c r="G202" s="14"/>
      <c r="H202" s="14"/>
      <c r="I202" s="13"/>
      <c r="N202" s="13"/>
      <c r="O202" s="152"/>
    </row>
    <row r="203" spans="1:15" ht="14.25" customHeight="1">
      <c r="A203" s="13"/>
      <c r="B203" s="62"/>
      <c r="C203" s="111"/>
      <c r="D203" s="111"/>
      <c r="F203" s="14"/>
      <c r="G203" s="14"/>
      <c r="H203" s="14"/>
      <c r="I203" s="13"/>
      <c r="N203" s="13"/>
      <c r="O203" s="152"/>
    </row>
    <row r="204" spans="1:15" ht="14.25" customHeight="1">
      <c r="A204" s="13"/>
      <c r="B204" s="62"/>
      <c r="C204" s="111"/>
      <c r="D204" s="111"/>
      <c r="F204" s="14"/>
      <c r="G204" s="14"/>
      <c r="H204" s="14"/>
      <c r="I204" s="13"/>
      <c r="N204" s="13"/>
      <c r="O204" s="152"/>
    </row>
    <row r="205" spans="1:15" ht="14.25" customHeight="1">
      <c r="A205" s="13"/>
      <c r="B205" s="62"/>
      <c r="C205" s="111"/>
      <c r="D205" s="111"/>
      <c r="F205" s="14"/>
      <c r="G205" s="14"/>
      <c r="H205" s="14"/>
      <c r="I205" s="13"/>
      <c r="N205" s="13"/>
      <c r="O205" s="152"/>
    </row>
    <row r="206" spans="1:15" ht="14.25" customHeight="1">
      <c r="A206" s="13"/>
      <c r="B206" s="62"/>
      <c r="C206" s="111"/>
      <c r="D206" s="111"/>
      <c r="F206" s="14"/>
      <c r="G206" s="14"/>
      <c r="H206" s="14"/>
      <c r="I206" s="13"/>
      <c r="N206" s="13"/>
      <c r="O206" s="152"/>
    </row>
    <row r="207" spans="1:15" ht="14.25" customHeight="1">
      <c r="A207" s="13"/>
      <c r="B207" s="62"/>
      <c r="C207" s="111"/>
      <c r="D207" s="111"/>
      <c r="F207" s="14"/>
      <c r="G207" s="14"/>
      <c r="H207" s="14"/>
      <c r="I207" s="13"/>
      <c r="N207" s="13"/>
      <c r="O207" s="152"/>
    </row>
    <row r="208" spans="1:15" ht="14.25" customHeight="1">
      <c r="A208" s="13"/>
      <c r="B208" s="62"/>
      <c r="C208" s="111"/>
      <c r="D208" s="111"/>
      <c r="F208" s="14"/>
      <c r="G208" s="14"/>
      <c r="H208" s="14"/>
      <c r="I208" s="13"/>
      <c r="N208" s="13"/>
      <c r="O208" s="152"/>
    </row>
    <row r="209" spans="1:15" ht="14.25" customHeight="1">
      <c r="A209" s="13"/>
      <c r="B209" s="62"/>
      <c r="C209" s="111"/>
      <c r="D209" s="111"/>
      <c r="F209" s="14"/>
      <c r="G209" s="14"/>
      <c r="H209" s="14"/>
      <c r="I209" s="13"/>
      <c r="N209" s="13"/>
      <c r="O209" s="152"/>
    </row>
    <row r="210" spans="1:15" ht="14.25" customHeight="1">
      <c r="A210" s="13"/>
      <c r="B210" s="62"/>
      <c r="C210" s="111"/>
      <c r="D210" s="111"/>
      <c r="F210" s="14"/>
      <c r="G210" s="14"/>
      <c r="H210" s="14"/>
      <c r="I210" s="13"/>
      <c r="N210" s="13"/>
      <c r="O210" s="152"/>
    </row>
    <row r="211" spans="1:15" ht="14.25" customHeight="1">
      <c r="A211" s="13"/>
      <c r="B211" s="62"/>
      <c r="C211" s="111"/>
      <c r="D211" s="111"/>
      <c r="F211" s="14"/>
      <c r="G211" s="14"/>
      <c r="H211" s="14"/>
      <c r="I211" s="13"/>
      <c r="N211" s="13"/>
      <c r="O211" s="152"/>
    </row>
    <row r="212" spans="1:15" ht="14.25" customHeight="1">
      <c r="A212" s="13"/>
      <c r="B212" s="62"/>
      <c r="C212" s="111"/>
      <c r="D212" s="111"/>
      <c r="F212" s="14"/>
      <c r="G212" s="14"/>
      <c r="H212" s="14"/>
      <c r="I212" s="13"/>
      <c r="N212" s="13"/>
      <c r="O212" s="152"/>
    </row>
    <row r="213" spans="1:15" ht="14.25" customHeight="1">
      <c r="A213" s="13"/>
      <c r="B213" s="62"/>
      <c r="C213" s="111"/>
      <c r="D213" s="111"/>
      <c r="F213" s="14"/>
      <c r="G213" s="14"/>
      <c r="H213" s="14"/>
      <c r="I213" s="13"/>
      <c r="N213" s="13"/>
      <c r="O213" s="152"/>
    </row>
    <row r="214" spans="1:15" ht="14.25" customHeight="1">
      <c r="A214" s="13"/>
      <c r="B214" s="62"/>
      <c r="C214" s="111"/>
      <c r="D214" s="111"/>
      <c r="F214" s="14"/>
      <c r="G214" s="14"/>
      <c r="H214" s="14"/>
      <c r="I214" s="13"/>
      <c r="N214" s="13"/>
      <c r="O214" s="152"/>
    </row>
    <row r="215" spans="1:15" ht="14.25" customHeight="1">
      <c r="A215" s="13"/>
      <c r="B215" s="62"/>
      <c r="C215" s="111"/>
      <c r="D215" s="111"/>
      <c r="F215" s="14"/>
      <c r="G215" s="14"/>
      <c r="H215" s="14"/>
      <c r="I215" s="13"/>
      <c r="N215" s="13"/>
      <c r="O215" s="152"/>
    </row>
    <row r="216" spans="1:15" ht="14.25" customHeight="1">
      <c r="A216" s="13"/>
      <c r="B216" s="62"/>
      <c r="C216" s="111"/>
      <c r="D216" s="111"/>
      <c r="F216" s="14"/>
      <c r="G216" s="14"/>
      <c r="H216" s="14"/>
      <c r="I216" s="13"/>
      <c r="N216" s="13"/>
      <c r="O216" s="152"/>
    </row>
    <row r="217" spans="1:15" ht="14.25" customHeight="1">
      <c r="A217" s="13"/>
      <c r="B217" s="62"/>
      <c r="C217" s="111"/>
      <c r="D217" s="111"/>
      <c r="F217" s="14"/>
      <c r="G217" s="14"/>
      <c r="H217" s="14"/>
      <c r="I217" s="13"/>
      <c r="N217" s="13"/>
      <c r="O217" s="152"/>
    </row>
    <row r="218" spans="1:15" ht="14.25" customHeight="1">
      <c r="A218" s="13"/>
      <c r="B218" s="62"/>
      <c r="C218" s="111"/>
      <c r="D218" s="111"/>
      <c r="F218" s="14"/>
      <c r="G218" s="14"/>
      <c r="H218" s="14"/>
      <c r="I218" s="13"/>
      <c r="N218" s="13"/>
      <c r="O218" s="152"/>
    </row>
    <row r="219" spans="1:15" ht="14.25" customHeight="1">
      <c r="A219" s="13"/>
      <c r="B219" s="62"/>
      <c r="C219" s="111"/>
      <c r="D219" s="111"/>
      <c r="F219" s="14"/>
      <c r="G219" s="14"/>
      <c r="H219" s="14"/>
      <c r="I219" s="13"/>
      <c r="N219" s="13"/>
      <c r="O219" s="152"/>
    </row>
    <row r="220" spans="1:15" ht="14.25" customHeight="1">
      <c r="A220" s="13"/>
      <c r="B220" s="62"/>
      <c r="C220" s="111"/>
      <c r="D220" s="111"/>
      <c r="F220" s="14"/>
      <c r="G220" s="14"/>
      <c r="H220" s="14"/>
      <c r="I220" s="13"/>
      <c r="N220" s="13"/>
      <c r="O220" s="152"/>
    </row>
    <row r="221" spans="1:15" ht="15.75" customHeight="1">
      <c r="B221" s="62"/>
      <c r="F221" s="14"/>
      <c r="G221" s="14"/>
      <c r="H221" s="14"/>
      <c r="I221" s="13"/>
      <c r="N221" s="13"/>
      <c r="O221" s="152"/>
    </row>
    <row r="222" spans="1:15" ht="15.75" customHeight="1">
      <c r="B222" s="62"/>
      <c r="F222" s="14"/>
      <c r="G222" s="14"/>
      <c r="H222" s="14"/>
      <c r="I222" s="13"/>
      <c r="N222" s="13"/>
      <c r="O222" s="152"/>
    </row>
    <row r="223" spans="1:15" ht="15.75" customHeight="1">
      <c r="B223" s="62"/>
      <c r="F223" s="14"/>
      <c r="G223" s="14"/>
      <c r="H223" s="14"/>
      <c r="I223" s="13"/>
      <c r="N223" s="13"/>
      <c r="O223" s="152"/>
    </row>
    <row r="224" spans="1:15" ht="15.75" customHeight="1">
      <c r="B224" s="62"/>
      <c r="F224" s="14"/>
      <c r="G224" s="14"/>
      <c r="H224" s="14"/>
      <c r="I224" s="13"/>
      <c r="N224" s="13"/>
      <c r="O224" s="152"/>
    </row>
    <row r="225" spans="2:15" ht="15.75" customHeight="1">
      <c r="B225" s="62"/>
      <c r="F225" s="14"/>
      <c r="G225" s="14"/>
      <c r="H225" s="14"/>
      <c r="I225" s="13"/>
      <c r="N225" s="13"/>
      <c r="O225" s="152"/>
    </row>
    <row r="226" spans="2:15" ht="15.75" customHeight="1">
      <c r="B226" s="62"/>
      <c r="F226" s="14"/>
      <c r="G226" s="14"/>
      <c r="H226" s="14"/>
      <c r="I226" s="13"/>
      <c r="N226" s="13"/>
      <c r="O226" s="152"/>
    </row>
    <row r="227" spans="2:15" ht="15.75" customHeight="1">
      <c r="B227" s="62"/>
      <c r="F227" s="14"/>
      <c r="G227" s="14"/>
      <c r="H227" s="14"/>
      <c r="I227" s="13"/>
      <c r="N227" s="13"/>
      <c r="O227" s="152"/>
    </row>
    <row r="228" spans="2:15" ht="15.75" customHeight="1">
      <c r="B228" s="62"/>
      <c r="F228" s="14"/>
      <c r="G228" s="14"/>
      <c r="H228" s="14"/>
      <c r="I228" s="13"/>
      <c r="N228" s="13"/>
      <c r="O228" s="152"/>
    </row>
    <row r="229" spans="2:15" ht="15.75" customHeight="1">
      <c r="B229" s="62"/>
      <c r="F229" s="14"/>
      <c r="G229" s="14"/>
      <c r="H229" s="14"/>
      <c r="I229" s="13"/>
      <c r="N229" s="13"/>
      <c r="O229" s="152"/>
    </row>
    <row r="230" spans="2:15" ht="15.75" customHeight="1">
      <c r="B230" s="62"/>
      <c r="F230" s="14"/>
      <c r="G230" s="14"/>
      <c r="H230" s="14"/>
      <c r="I230" s="13"/>
      <c r="N230" s="13"/>
      <c r="O230" s="152"/>
    </row>
    <row r="231" spans="2:15" ht="15.75" customHeight="1">
      <c r="B231" s="62"/>
      <c r="F231" s="14"/>
      <c r="G231" s="14"/>
      <c r="H231" s="14"/>
      <c r="I231" s="13"/>
      <c r="N231" s="13"/>
      <c r="O231" s="152"/>
    </row>
    <row r="232" spans="2:15" ht="15.75" customHeight="1">
      <c r="B232" s="62"/>
      <c r="F232" s="14"/>
      <c r="G232" s="14"/>
      <c r="H232" s="14"/>
      <c r="I232" s="13"/>
      <c r="N232" s="13"/>
      <c r="O232" s="152"/>
    </row>
    <row r="233" spans="2:15" ht="15.75" customHeight="1">
      <c r="B233" s="62"/>
      <c r="F233" s="14"/>
      <c r="G233" s="14"/>
      <c r="H233" s="14"/>
      <c r="I233" s="13"/>
      <c r="N233" s="13"/>
      <c r="O233" s="152"/>
    </row>
    <row r="234" spans="2:15" ht="15.75" customHeight="1">
      <c r="B234" s="62"/>
      <c r="F234" s="14"/>
      <c r="G234" s="14"/>
      <c r="H234" s="14"/>
      <c r="I234" s="13"/>
      <c r="N234" s="13"/>
      <c r="O234" s="152"/>
    </row>
    <row r="235" spans="2:15" ht="15.75" customHeight="1">
      <c r="B235" s="62"/>
      <c r="F235" s="14"/>
      <c r="G235" s="14"/>
      <c r="H235" s="14"/>
      <c r="I235" s="13"/>
      <c r="N235" s="13"/>
      <c r="O235" s="152"/>
    </row>
    <row r="236" spans="2:15" ht="15.75" customHeight="1">
      <c r="B236" s="62"/>
      <c r="F236" s="14"/>
      <c r="G236" s="14"/>
      <c r="H236" s="14"/>
      <c r="I236" s="13"/>
      <c r="N236" s="13"/>
      <c r="O236" s="152"/>
    </row>
    <row r="237" spans="2:15" ht="15.75" customHeight="1">
      <c r="B237" s="62"/>
      <c r="F237" s="14"/>
      <c r="G237" s="14"/>
      <c r="H237" s="14"/>
      <c r="I237" s="13"/>
      <c r="N237" s="13"/>
      <c r="O237" s="152"/>
    </row>
    <row r="238" spans="2:15" ht="15.75" customHeight="1">
      <c r="B238" s="62"/>
      <c r="F238" s="14"/>
      <c r="G238" s="14"/>
      <c r="H238" s="14"/>
      <c r="I238" s="13"/>
      <c r="N238" s="13"/>
      <c r="O238" s="152"/>
    </row>
    <row r="239" spans="2:15" ht="15.75" customHeight="1">
      <c r="B239" s="62"/>
      <c r="F239" s="14"/>
      <c r="G239" s="14"/>
      <c r="H239" s="14"/>
      <c r="I239" s="13"/>
      <c r="N239" s="13"/>
      <c r="O239" s="152"/>
    </row>
    <row r="240" spans="2:15" ht="15.75" customHeight="1">
      <c r="B240" s="62"/>
      <c r="F240" s="14"/>
      <c r="G240" s="14"/>
      <c r="H240" s="14"/>
      <c r="I240" s="13"/>
      <c r="N240" s="13"/>
      <c r="O240" s="152"/>
    </row>
    <row r="241" spans="2:15" ht="15.75" customHeight="1">
      <c r="B241" s="62"/>
      <c r="F241" s="14"/>
      <c r="G241" s="14"/>
      <c r="H241" s="14"/>
      <c r="I241" s="13"/>
      <c r="N241" s="13"/>
      <c r="O241" s="152"/>
    </row>
    <row r="242" spans="2:15" ht="15.75" customHeight="1">
      <c r="B242" s="62"/>
      <c r="F242" s="14"/>
      <c r="G242" s="14"/>
      <c r="H242" s="14"/>
      <c r="I242" s="13"/>
      <c r="N242" s="13"/>
      <c r="O242" s="152"/>
    </row>
    <row r="243" spans="2:15" ht="15.75" customHeight="1">
      <c r="B243" s="62"/>
      <c r="F243" s="14"/>
      <c r="G243" s="14"/>
      <c r="H243" s="14"/>
      <c r="I243" s="13"/>
      <c r="N243" s="13"/>
      <c r="O243" s="152"/>
    </row>
    <row r="244" spans="2:15" ht="15.75" customHeight="1">
      <c r="B244" s="62"/>
      <c r="F244" s="14"/>
      <c r="G244" s="14"/>
      <c r="H244" s="14"/>
      <c r="I244" s="13"/>
      <c r="N244" s="13"/>
      <c r="O244" s="152"/>
    </row>
    <row r="245" spans="2:15" ht="15.75" customHeight="1">
      <c r="B245" s="62"/>
      <c r="F245" s="14"/>
      <c r="G245" s="14"/>
      <c r="H245" s="14"/>
      <c r="I245" s="13"/>
      <c r="N245" s="13"/>
      <c r="O245" s="152"/>
    </row>
    <row r="246" spans="2:15" ht="15.75" customHeight="1">
      <c r="B246" s="62"/>
      <c r="F246" s="14"/>
      <c r="G246" s="14"/>
      <c r="H246" s="14"/>
      <c r="I246" s="13"/>
      <c r="N246" s="13"/>
      <c r="O246" s="152"/>
    </row>
    <row r="247" spans="2:15" ht="15.75" customHeight="1">
      <c r="B247" s="62"/>
      <c r="F247" s="14"/>
      <c r="G247" s="14"/>
      <c r="H247" s="14"/>
      <c r="I247" s="13"/>
      <c r="N247" s="13"/>
      <c r="O247" s="152"/>
    </row>
    <row r="248" spans="2:15" ht="15.75" customHeight="1">
      <c r="B248" s="62"/>
      <c r="F248" s="14"/>
      <c r="G248" s="14"/>
      <c r="H248" s="14"/>
      <c r="I248" s="13"/>
      <c r="N248" s="13"/>
      <c r="O248" s="152"/>
    </row>
    <row r="249" spans="2:15" ht="15.75" customHeight="1">
      <c r="B249" s="62"/>
      <c r="F249" s="14"/>
      <c r="G249" s="14"/>
      <c r="H249" s="14"/>
      <c r="I249" s="13"/>
      <c r="N249" s="13"/>
      <c r="O249" s="152"/>
    </row>
    <row r="250" spans="2:15" ht="15.75" customHeight="1">
      <c r="B250" s="62"/>
      <c r="F250" s="14"/>
      <c r="G250" s="14"/>
      <c r="H250" s="14"/>
      <c r="I250" s="13"/>
      <c r="N250" s="13"/>
      <c r="O250" s="152"/>
    </row>
    <row r="251" spans="2:15" ht="15.75" customHeight="1">
      <c r="B251" s="62"/>
      <c r="F251" s="14"/>
      <c r="G251" s="14"/>
      <c r="H251" s="14"/>
      <c r="I251" s="13"/>
      <c r="N251" s="13"/>
      <c r="O251" s="152"/>
    </row>
    <row r="252" spans="2:15" ht="15.75" customHeight="1">
      <c r="B252" s="62"/>
      <c r="F252" s="14"/>
      <c r="G252" s="14"/>
      <c r="H252" s="14"/>
      <c r="I252" s="13"/>
      <c r="N252" s="13"/>
      <c r="O252" s="152"/>
    </row>
    <row r="253" spans="2:15" ht="15.75" customHeight="1">
      <c r="B253" s="62"/>
      <c r="F253" s="14"/>
      <c r="G253" s="14"/>
      <c r="H253" s="14"/>
      <c r="I253" s="13"/>
      <c r="N253" s="13"/>
      <c r="O253" s="152"/>
    </row>
    <row r="254" spans="2:15" ht="15.75" customHeight="1">
      <c r="B254" s="62"/>
      <c r="F254" s="14"/>
      <c r="G254" s="14"/>
      <c r="H254" s="14"/>
      <c r="I254" s="13"/>
      <c r="N254" s="13"/>
      <c r="O254" s="152"/>
    </row>
    <row r="255" spans="2:15" ht="15.75" customHeight="1">
      <c r="B255" s="62"/>
      <c r="F255" s="14"/>
      <c r="G255" s="14"/>
      <c r="H255" s="14"/>
      <c r="I255" s="13"/>
      <c r="N255" s="13"/>
      <c r="O255" s="152"/>
    </row>
    <row r="256" spans="2:15" ht="15.75" customHeight="1">
      <c r="B256" s="62"/>
      <c r="F256" s="14"/>
      <c r="G256" s="14"/>
      <c r="H256" s="14"/>
      <c r="I256" s="13"/>
      <c r="N256" s="13"/>
      <c r="O256" s="152"/>
    </row>
    <row r="257" spans="2:15" ht="15.75" customHeight="1">
      <c r="B257" s="62"/>
      <c r="F257" s="14"/>
      <c r="G257" s="14"/>
      <c r="H257" s="14"/>
      <c r="I257" s="13"/>
      <c r="N257" s="13"/>
      <c r="O257" s="152"/>
    </row>
    <row r="258" spans="2:15" ht="15.75" customHeight="1">
      <c r="B258" s="62"/>
      <c r="F258" s="14"/>
      <c r="G258" s="14"/>
      <c r="H258" s="14"/>
      <c r="I258" s="13"/>
      <c r="N258" s="13"/>
      <c r="O258" s="152"/>
    </row>
    <row r="259" spans="2:15" ht="15.75" customHeight="1">
      <c r="B259" s="62"/>
      <c r="F259" s="14"/>
      <c r="G259" s="14"/>
      <c r="H259" s="14"/>
      <c r="I259" s="13"/>
      <c r="N259" s="13"/>
      <c r="O259" s="152"/>
    </row>
    <row r="260" spans="2:15" ht="15.75" customHeight="1">
      <c r="B260" s="62"/>
      <c r="F260" s="14"/>
      <c r="G260" s="14"/>
      <c r="H260" s="14"/>
      <c r="I260" s="13"/>
      <c r="N260" s="13"/>
      <c r="O260" s="152"/>
    </row>
    <row r="261" spans="2:15" ht="15.75" customHeight="1">
      <c r="B261" s="62"/>
      <c r="F261" s="14"/>
      <c r="G261" s="14"/>
      <c r="H261" s="14"/>
      <c r="I261" s="13"/>
      <c r="N261" s="13"/>
      <c r="O261" s="152"/>
    </row>
    <row r="262" spans="2:15" ht="15.75" customHeight="1">
      <c r="B262" s="62"/>
      <c r="F262" s="14"/>
      <c r="G262" s="14"/>
      <c r="H262" s="14"/>
      <c r="I262" s="13"/>
      <c r="N262" s="13"/>
      <c r="O262" s="152"/>
    </row>
    <row r="263" spans="2:15" ht="15.75" customHeight="1">
      <c r="B263" s="62"/>
      <c r="F263" s="14"/>
      <c r="G263" s="14"/>
      <c r="H263" s="14"/>
      <c r="I263" s="13"/>
      <c r="N263" s="13"/>
      <c r="O263" s="152"/>
    </row>
    <row r="264" spans="2:15" ht="15.75" customHeight="1">
      <c r="B264" s="62"/>
      <c r="F264" s="14"/>
      <c r="G264" s="14"/>
      <c r="H264" s="14"/>
      <c r="I264" s="13"/>
      <c r="N264" s="13"/>
      <c r="O264" s="152"/>
    </row>
    <row r="265" spans="2:15" ht="15.75" customHeight="1">
      <c r="B265" s="62"/>
      <c r="F265" s="14"/>
      <c r="G265" s="14"/>
      <c r="H265" s="14"/>
      <c r="I265" s="13"/>
      <c r="N265" s="13"/>
      <c r="O265" s="152"/>
    </row>
    <row r="266" spans="2:15" ht="15.75" customHeight="1">
      <c r="B266" s="62"/>
      <c r="F266" s="14"/>
      <c r="G266" s="14"/>
      <c r="H266" s="14"/>
      <c r="I266" s="13"/>
      <c r="N266" s="13"/>
      <c r="O266" s="152"/>
    </row>
    <row r="267" spans="2:15" ht="15.75" customHeight="1">
      <c r="B267" s="62"/>
      <c r="F267" s="14"/>
      <c r="G267" s="14"/>
      <c r="H267" s="14"/>
      <c r="I267" s="13"/>
      <c r="N267" s="13"/>
      <c r="O267" s="152"/>
    </row>
    <row r="268" spans="2:15" ht="15.75" customHeight="1">
      <c r="B268" s="62"/>
      <c r="F268" s="14"/>
      <c r="G268" s="14"/>
      <c r="H268" s="14"/>
      <c r="I268" s="13"/>
      <c r="N268" s="13"/>
      <c r="O268" s="152"/>
    </row>
    <row r="269" spans="2:15" ht="15.75" customHeight="1">
      <c r="B269" s="62"/>
      <c r="F269" s="14"/>
      <c r="G269" s="14"/>
      <c r="H269" s="14"/>
      <c r="I269" s="13"/>
      <c r="N269" s="13"/>
      <c r="O269" s="152"/>
    </row>
    <row r="270" spans="2:15" ht="15.75" customHeight="1">
      <c r="B270" s="62"/>
      <c r="F270" s="14"/>
      <c r="G270" s="14"/>
      <c r="H270" s="14"/>
      <c r="I270" s="13"/>
      <c r="N270" s="13"/>
      <c r="O270" s="152"/>
    </row>
    <row r="271" spans="2:15" ht="15.75" customHeight="1">
      <c r="B271" s="62"/>
      <c r="F271" s="14"/>
      <c r="G271" s="14"/>
      <c r="H271" s="14"/>
      <c r="I271" s="13"/>
      <c r="N271" s="13"/>
      <c r="O271" s="152"/>
    </row>
    <row r="272" spans="2:15" ht="15.75" customHeight="1">
      <c r="B272" s="62"/>
      <c r="F272" s="14"/>
      <c r="G272" s="14"/>
      <c r="H272" s="14"/>
      <c r="I272" s="13"/>
      <c r="N272" s="13"/>
      <c r="O272" s="152"/>
    </row>
    <row r="273" spans="2:15" ht="15.75" customHeight="1">
      <c r="B273" s="62"/>
      <c r="F273" s="14"/>
      <c r="G273" s="14"/>
      <c r="H273" s="14"/>
      <c r="I273" s="13"/>
      <c r="N273" s="13"/>
      <c r="O273" s="152"/>
    </row>
    <row r="274" spans="2:15" ht="15.75" customHeight="1">
      <c r="B274" s="62"/>
      <c r="F274" s="14"/>
      <c r="G274" s="14"/>
      <c r="H274" s="14"/>
      <c r="I274" s="13"/>
      <c r="N274" s="13"/>
      <c r="O274" s="152"/>
    </row>
    <row r="275" spans="2:15" ht="15.75" customHeight="1">
      <c r="B275" s="62"/>
      <c r="F275" s="14"/>
      <c r="G275" s="14"/>
      <c r="H275" s="14"/>
      <c r="I275" s="13"/>
      <c r="N275" s="13"/>
      <c r="O275" s="152"/>
    </row>
    <row r="276" spans="2:15" ht="15.75" customHeight="1">
      <c r="B276" s="62"/>
      <c r="F276" s="14"/>
      <c r="G276" s="14"/>
      <c r="H276" s="14"/>
      <c r="I276" s="13"/>
      <c r="N276" s="13"/>
      <c r="O276" s="152"/>
    </row>
    <row r="277" spans="2:15" ht="15.75" customHeight="1">
      <c r="B277" s="62"/>
      <c r="F277" s="14"/>
      <c r="G277" s="14"/>
      <c r="H277" s="14"/>
      <c r="I277" s="13"/>
      <c r="N277" s="13"/>
      <c r="O277" s="152"/>
    </row>
    <row r="278" spans="2:15" ht="15.75" customHeight="1">
      <c r="B278" s="62"/>
      <c r="F278" s="14"/>
      <c r="G278" s="14"/>
      <c r="H278" s="14"/>
      <c r="I278" s="13"/>
      <c r="N278" s="13"/>
      <c r="O278" s="152"/>
    </row>
    <row r="279" spans="2:15" ht="15.75" customHeight="1">
      <c r="B279" s="62"/>
      <c r="F279" s="14"/>
      <c r="G279" s="14"/>
      <c r="H279" s="14"/>
      <c r="I279" s="13"/>
      <c r="N279" s="13"/>
      <c r="O279" s="152"/>
    </row>
    <row r="280" spans="2:15" ht="15.75" customHeight="1">
      <c r="B280" s="62"/>
      <c r="F280" s="14"/>
      <c r="G280" s="14"/>
      <c r="H280" s="14"/>
      <c r="I280" s="13"/>
      <c r="N280" s="13"/>
      <c r="O280" s="152"/>
    </row>
    <row r="281" spans="2:15" ht="15.75" customHeight="1">
      <c r="B281" s="62"/>
      <c r="F281" s="14"/>
      <c r="G281" s="14"/>
      <c r="H281" s="14"/>
      <c r="I281" s="13"/>
      <c r="N281" s="13"/>
      <c r="O281" s="152"/>
    </row>
    <row r="282" spans="2:15" ht="15.75" customHeight="1">
      <c r="B282" s="62"/>
      <c r="F282" s="14"/>
      <c r="G282" s="14"/>
      <c r="H282" s="14"/>
      <c r="I282" s="13"/>
      <c r="N282" s="13"/>
      <c r="O282" s="152"/>
    </row>
    <row r="283" spans="2:15" ht="15.75" customHeight="1">
      <c r="B283" s="62"/>
      <c r="F283" s="14"/>
      <c r="G283" s="14"/>
      <c r="H283" s="14"/>
      <c r="I283" s="13"/>
      <c r="N283" s="13"/>
      <c r="O283" s="152"/>
    </row>
    <row r="284" spans="2:15" ht="15.75" customHeight="1">
      <c r="B284" s="62"/>
      <c r="F284" s="14"/>
      <c r="G284" s="14"/>
      <c r="H284" s="14"/>
      <c r="I284" s="13"/>
      <c r="N284" s="13"/>
      <c r="O284" s="152"/>
    </row>
    <row r="285" spans="2:15" ht="15.75" customHeight="1">
      <c r="B285" s="62"/>
      <c r="F285" s="14"/>
      <c r="G285" s="14"/>
      <c r="H285" s="14"/>
      <c r="I285" s="13"/>
      <c r="N285" s="13"/>
      <c r="O285" s="152"/>
    </row>
    <row r="286" spans="2:15" ht="15.75" customHeight="1">
      <c r="B286" s="62"/>
      <c r="F286" s="14"/>
      <c r="G286" s="14"/>
      <c r="H286" s="14"/>
      <c r="I286" s="13"/>
      <c r="N286" s="13"/>
      <c r="O286" s="152"/>
    </row>
    <row r="287" spans="2:15" ht="15.75" customHeight="1">
      <c r="B287" s="62"/>
      <c r="F287" s="14"/>
      <c r="G287" s="14"/>
      <c r="H287" s="14"/>
      <c r="I287" s="13"/>
      <c r="N287" s="13"/>
      <c r="O287" s="152"/>
    </row>
    <row r="288" spans="2:15" ht="15.75" customHeight="1">
      <c r="B288" s="62"/>
      <c r="F288" s="14"/>
      <c r="G288" s="14"/>
      <c r="H288" s="14"/>
      <c r="I288" s="13"/>
      <c r="N288" s="13"/>
      <c r="O288" s="152"/>
    </row>
    <row r="289" spans="2:15" ht="15.75" customHeight="1">
      <c r="B289" s="62"/>
      <c r="F289" s="14"/>
      <c r="G289" s="14"/>
      <c r="H289" s="14"/>
      <c r="I289" s="13"/>
      <c r="N289" s="13"/>
      <c r="O289" s="152"/>
    </row>
    <row r="290" spans="2:15" ht="15.75" customHeight="1">
      <c r="B290" s="62"/>
      <c r="F290" s="14"/>
      <c r="G290" s="14"/>
      <c r="H290" s="14"/>
      <c r="I290" s="13"/>
      <c r="N290" s="13"/>
      <c r="O290" s="152"/>
    </row>
    <row r="291" spans="2:15" ht="15.75" customHeight="1">
      <c r="B291" s="62"/>
      <c r="F291" s="14"/>
      <c r="G291" s="14"/>
      <c r="H291" s="14"/>
      <c r="I291" s="13"/>
      <c r="N291" s="13"/>
      <c r="O291" s="152"/>
    </row>
    <row r="292" spans="2:15" ht="15.75" customHeight="1">
      <c r="B292" s="62"/>
      <c r="F292" s="14"/>
      <c r="G292" s="14"/>
      <c r="H292" s="14"/>
      <c r="I292" s="13"/>
      <c r="N292" s="13"/>
      <c r="O292" s="152"/>
    </row>
    <row r="293" spans="2:15" ht="15.75" customHeight="1">
      <c r="B293" s="62"/>
      <c r="F293" s="14"/>
      <c r="G293" s="14"/>
      <c r="H293" s="14"/>
      <c r="I293" s="13"/>
      <c r="N293" s="13"/>
      <c r="O293" s="152"/>
    </row>
    <row r="294" spans="2:15" ht="15.75" customHeight="1">
      <c r="B294" s="62"/>
      <c r="F294" s="14"/>
      <c r="G294" s="14"/>
      <c r="H294" s="14"/>
      <c r="I294" s="13"/>
      <c r="N294" s="13"/>
      <c r="O294" s="152"/>
    </row>
    <row r="295" spans="2:15" ht="15.75" customHeight="1">
      <c r="B295" s="62"/>
      <c r="F295" s="14"/>
      <c r="G295" s="14"/>
      <c r="H295" s="14"/>
      <c r="I295" s="13"/>
      <c r="N295" s="13"/>
      <c r="O295" s="152"/>
    </row>
    <row r="296" spans="2:15" ht="15.75" customHeight="1">
      <c r="B296" s="62"/>
      <c r="F296" s="14"/>
      <c r="G296" s="14"/>
      <c r="H296" s="14"/>
      <c r="I296" s="13"/>
      <c r="N296" s="13"/>
      <c r="O296" s="152"/>
    </row>
    <row r="297" spans="2:15" ht="15.75" customHeight="1">
      <c r="B297" s="62"/>
      <c r="F297" s="14"/>
      <c r="G297" s="14"/>
      <c r="H297" s="14"/>
      <c r="I297" s="13"/>
      <c r="N297" s="13"/>
      <c r="O297" s="152"/>
    </row>
    <row r="298" spans="2:15" ht="15.75" customHeight="1">
      <c r="B298" s="62"/>
      <c r="F298" s="14"/>
      <c r="G298" s="14"/>
      <c r="H298" s="14"/>
      <c r="I298" s="13"/>
      <c r="N298" s="13"/>
      <c r="O298" s="152"/>
    </row>
    <row r="299" spans="2:15" ht="15.75" customHeight="1">
      <c r="B299" s="62"/>
      <c r="F299" s="14"/>
      <c r="G299" s="14"/>
      <c r="H299" s="14"/>
      <c r="I299" s="13"/>
      <c r="N299" s="13"/>
      <c r="O299" s="152"/>
    </row>
    <row r="300" spans="2:15" ht="15.75" customHeight="1">
      <c r="B300" s="62"/>
      <c r="F300" s="14"/>
      <c r="G300" s="14"/>
      <c r="H300" s="14"/>
      <c r="I300" s="13"/>
      <c r="N300" s="13"/>
      <c r="O300" s="152"/>
    </row>
    <row r="301" spans="2:15" ht="15.75" customHeight="1">
      <c r="B301" s="62"/>
      <c r="F301" s="14"/>
      <c r="G301" s="14"/>
      <c r="H301" s="14"/>
      <c r="I301" s="13"/>
      <c r="N301" s="13"/>
      <c r="O301" s="152"/>
    </row>
    <row r="302" spans="2:15" ht="15.75" customHeight="1">
      <c r="B302" s="62"/>
      <c r="F302" s="14"/>
      <c r="G302" s="14"/>
      <c r="H302" s="14"/>
      <c r="I302" s="13"/>
      <c r="N302" s="13"/>
      <c r="O302" s="152"/>
    </row>
    <row r="303" spans="2:15" ht="15.75" customHeight="1">
      <c r="B303" s="62"/>
      <c r="F303" s="14"/>
      <c r="G303" s="14"/>
      <c r="H303" s="14"/>
      <c r="I303" s="13"/>
      <c r="N303" s="13"/>
      <c r="O303" s="152"/>
    </row>
    <row r="304" spans="2:15" ht="15.75" customHeight="1">
      <c r="B304" s="62"/>
      <c r="F304" s="14"/>
      <c r="G304" s="14"/>
      <c r="H304" s="14"/>
      <c r="I304" s="13"/>
      <c r="N304" s="13"/>
      <c r="O304" s="152"/>
    </row>
    <row r="305" spans="2:15" ht="15.75" customHeight="1">
      <c r="B305" s="62"/>
      <c r="F305" s="14"/>
      <c r="G305" s="14"/>
      <c r="H305" s="14"/>
      <c r="I305" s="13"/>
      <c r="N305" s="13"/>
      <c r="O305" s="152"/>
    </row>
    <row r="306" spans="2:15" ht="15.75" customHeight="1">
      <c r="B306" s="62"/>
      <c r="F306" s="14"/>
      <c r="G306" s="14"/>
      <c r="H306" s="14"/>
      <c r="I306" s="13"/>
      <c r="N306" s="13"/>
      <c r="O306" s="152"/>
    </row>
    <row r="307" spans="2:15" ht="15.75" customHeight="1">
      <c r="B307" s="62"/>
      <c r="F307" s="14"/>
      <c r="G307" s="14"/>
      <c r="H307" s="14"/>
      <c r="I307" s="13"/>
      <c r="N307" s="13"/>
      <c r="O307" s="152"/>
    </row>
    <row r="308" spans="2:15" ht="15.75" customHeight="1">
      <c r="B308" s="62"/>
      <c r="F308" s="14"/>
      <c r="G308" s="14"/>
      <c r="H308" s="14"/>
      <c r="I308" s="13"/>
      <c r="N308" s="13"/>
      <c r="O308" s="152"/>
    </row>
    <row r="309" spans="2:15" ht="15.75" customHeight="1">
      <c r="B309" s="62"/>
      <c r="F309" s="14"/>
      <c r="G309" s="14"/>
      <c r="H309" s="14"/>
      <c r="I309" s="13"/>
      <c r="N309" s="13"/>
      <c r="O309" s="152"/>
    </row>
    <row r="310" spans="2:15" ht="15.75" customHeight="1">
      <c r="B310" s="62"/>
      <c r="F310" s="14"/>
      <c r="G310" s="14"/>
      <c r="H310" s="14"/>
      <c r="I310" s="13"/>
      <c r="N310" s="13"/>
      <c r="O310" s="152"/>
    </row>
    <row r="311" spans="2:15" ht="15.75" customHeight="1">
      <c r="B311" s="62"/>
      <c r="F311" s="14"/>
      <c r="G311" s="14"/>
      <c r="H311" s="14"/>
      <c r="I311" s="13"/>
      <c r="N311" s="13"/>
      <c r="O311" s="152"/>
    </row>
    <row r="312" spans="2:15" ht="15.75" customHeight="1">
      <c r="B312" s="62"/>
      <c r="F312" s="14"/>
      <c r="G312" s="14"/>
      <c r="H312" s="14"/>
      <c r="I312" s="13"/>
      <c r="N312" s="13"/>
      <c r="O312" s="152"/>
    </row>
    <row r="313" spans="2:15" ht="15.75" customHeight="1">
      <c r="B313" s="62"/>
      <c r="F313" s="14"/>
      <c r="G313" s="14"/>
      <c r="H313" s="14"/>
      <c r="I313" s="13"/>
      <c r="N313" s="13"/>
      <c r="O313" s="152"/>
    </row>
    <row r="314" spans="2:15" ht="15.75" customHeight="1">
      <c r="B314" s="62"/>
      <c r="F314" s="14"/>
      <c r="G314" s="14"/>
      <c r="H314" s="14"/>
      <c r="I314" s="13"/>
      <c r="N314" s="13"/>
      <c r="O314" s="152"/>
    </row>
    <row r="315" spans="2:15" ht="15.75" customHeight="1">
      <c r="B315" s="62"/>
      <c r="F315" s="14"/>
      <c r="G315" s="14"/>
      <c r="H315" s="14"/>
      <c r="I315" s="13"/>
      <c r="N315" s="13"/>
      <c r="O315" s="152"/>
    </row>
    <row r="316" spans="2:15" ht="15.75" customHeight="1">
      <c r="B316" s="62"/>
      <c r="F316" s="14"/>
      <c r="G316" s="14"/>
      <c r="H316" s="14"/>
      <c r="I316" s="13"/>
      <c r="N316" s="13"/>
      <c r="O316" s="152"/>
    </row>
    <row r="317" spans="2:15" ht="15.75" customHeight="1">
      <c r="B317" s="62"/>
      <c r="F317" s="14"/>
      <c r="G317" s="14"/>
      <c r="H317" s="14"/>
      <c r="I317" s="13"/>
      <c r="N317" s="13"/>
      <c r="O317" s="152"/>
    </row>
    <row r="318" spans="2:15" ht="15.75" customHeight="1">
      <c r="B318" s="62"/>
      <c r="F318" s="14"/>
      <c r="G318" s="14"/>
      <c r="H318" s="14"/>
      <c r="I318" s="13"/>
      <c r="N318" s="13"/>
      <c r="O318" s="152"/>
    </row>
    <row r="319" spans="2:15" ht="15.75" customHeight="1">
      <c r="B319" s="62"/>
      <c r="F319" s="14"/>
      <c r="G319" s="14"/>
      <c r="H319" s="14"/>
      <c r="I319" s="13"/>
      <c r="N319" s="13"/>
      <c r="O319" s="152"/>
    </row>
    <row r="320" spans="2:15" ht="15.75" customHeight="1">
      <c r="B320" s="62"/>
      <c r="F320" s="14"/>
      <c r="G320" s="14"/>
      <c r="H320" s="14"/>
      <c r="I320" s="13"/>
      <c r="N320" s="13"/>
      <c r="O320" s="152"/>
    </row>
    <row r="321" spans="2:15" ht="15.75" customHeight="1">
      <c r="B321" s="62"/>
      <c r="F321" s="14"/>
      <c r="G321" s="14"/>
      <c r="H321" s="14"/>
      <c r="I321" s="13"/>
      <c r="N321" s="13"/>
      <c r="O321" s="152"/>
    </row>
    <row r="322" spans="2:15" ht="15.75" customHeight="1">
      <c r="B322" s="62"/>
      <c r="F322" s="14"/>
      <c r="G322" s="14"/>
      <c r="H322" s="14"/>
      <c r="I322" s="13"/>
      <c r="N322" s="13"/>
      <c r="O322" s="152"/>
    </row>
    <row r="323" spans="2:15" ht="15.75" customHeight="1">
      <c r="B323" s="62"/>
      <c r="F323" s="14"/>
      <c r="G323" s="14"/>
      <c r="H323" s="14"/>
      <c r="I323" s="13"/>
      <c r="N323" s="13"/>
      <c r="O323" s="152"/>
    </row>
    <row r="324" spans="2:15" ht="15.75" customHeight="1">
      <c r="B324" s="62"/>
      <c r="F324" s="14"/>
      <c r="G324" s="14"/>
      <c r="H324" s="14"/>
      <c r="I324" s="13"/>
      <c r="N324" s="13"/>
      <c r="O324" s="152"/>
    </row>
    <row r="325" spans="2:15" ht="15.75" customHeight="1">
      <c r="B325" s="62"/>
      <c r="F325" s="14"/>
      <c r="G325" s="14"/>
      <c r="H325" s="14"/>
      <c r="I325" s="13"/>
      <c r="N325" s="13"/>
      <c r="O325" s="152"/>
    </row>
    <row r="326" spans="2:15" ht="15.75" customHeight="1">
      <c r="B326" s="62"/>
      <c r="F326" s="14"/>
      <c r="G326" s="14"/>
      <c r="H326" s="14"/>
      <c r="I326" s="13"/>
      <c r="N326" s="13"/>
      <c r="O326" s="152"/>
    </row>
    <row r="327" spans="2:15" ht="15.75" customHeight="1">
      <c r="B327" s="62"/>
      <c r="F327" s="14"/>
      <c r="G327" s="14"/>
      <c r="H327" s="14"/>
      <c r="I327" s="13"/>
      <c r="N327" s="13"/>
      <c r="O327" s="152"/>
    </row>
    <row r="328" spans="2:15" ht="15.75" customHeight="1">
      <c r="B328" s="62"/>
      <c r="F328" s="14"/>
      <c r="G328" s="14"/>
      <c r="H328" s="14"/>
      <c r="I328" s="13"/>
      <c r="N328" s="13"/>
      <c r="O328" s="152"/>
    </row>
    <row r="329" spans="2:15" ht="15.75" customHeight="1">
      <c r="B329" s="62"/>
      <c r="F329" s="14"/>
      <c r="G329" s="14"/>
      <c r="H329" s="14"/>
      <c r="I329" s="13"/>
      <c r="N329" s="13"/>
      <c r="O329" s="152"/>
    </row>
    <row r="330" spans="2:15" ht="15.75" customHeight="1">
      <c r="B330" s="62"/>
      <c r="F330" s="14"/>
      <c r="G330" s="14"/>
      <c r="H330" s="14"/>
      <c r="I330" s="13"/>
      <c r="N330" s="13"/>
      <c r="O330" s="152"/>
    </row>
    <row r="331" spans="2:15" ht="15.75" customHeight="1">
      <c r="B331" s="62"/>
      <c r="F331" s="14"/>
      <c r="G331" s="14"/>
      <c r="H331" s="14"/>
      <c r="I331" s="13"/>
      <c r="N331" s="13"/>
      <c r="O331" s="152"/>
    </row>
    <row r="332" spans="2:15" ht="15.75" customHeight="1">
      <c r="B332" s="62"/>
      <c r="F332" s="14"/>
      <c r="G332" s="14"/>
      <c r="H332" s="14"/>
      <c r="I332" s="13"/>
      <c r="N332" s="13"/>
      <c r="O332" s="152"/>
    </row>
    <row r="333" spans="2:15" ht="15.75" customHeight="1">
      <c r="B333" s="62"/>
      <c r="F333" s="14"/>
      <c r="G333" s="14"/>
      <c r="H333" s="14"/>
      <c r="I333" s="13"/>
      <c r="N333" s="13"/>
      <c r="O333" s="152"/>
    </row>
    <row r="334" spans="2:15" ht="15.75" customHeight="1">
      <c r="B334" s="62"/>
      <c r="F334" s="14"/>
      <c r="G334" s="14"/>
      <c r="H334" s="14"/>
      <c r="I334" s="13"/>
      <c r="N334" s="13"/>
      <c r="O334" s="152"/>
    </row>
    <row r="335" spans="2:15" ht="15.75" customHeight="1">
      <c r="B335" s="62"/>
      <c r="F335" s="14"/>
      <c r="G335" s="14"/>
      <c r="H335" s="14"/>
      <c r="I335" s="13"/>
      <c r="N335" s="13"/>
      <c r="O335" s="152"/>
    </row>
    <row r="336" spans="2:15" ht="15.75" customHeight="1">
      <c r="B336" s="62"/>
      <c r="F336" s="14"/>
      <c r="G336" s="14"/>
      <c r="H336" s="14"/>
      <c r="I336" s="13"/>
      <c r="N336" s="13"/>
      <c r="O336" s="152"/>
    </row>
    <row r="337" spans="2:15" ht="15.75" customHeight="1">
      <c r="B337" s="62"/>
      <c r="F337" s="14"/>
      <c r="G337" s="14"/>
      <c r="H337" s="14"/>
      <c r="I337" s="13"/>
      <c r="N337" s="13"/>
      <c r="O337" s="152"/>
    </row>
    <row r="338" spans="2:15" ht="15.75" customHeight="1">
      <c r="B338" s="62"/>
      <c r="F338" s="14"/>
      <c r="G338" s="14"/>
      <c r="H338" s="14"/>
      <c r="I338" s="13"/>
      <c r="N338" s="13"/>
      <c r="O338" s="152"/>
    </row>
    <row r="339" spans="2:15" ht="15.75" customHeight="1">
      <c r="B339" s="62"/>
      <c r="F339" s="14"/>
      <c r="G339" s="14"/>
      <c r="H339" s="14"/>
      <c r="I339" s="13"/>
      <c r="N339" s="13"/>
      <c r="O339" s="152"/>
    </row>
    <row r="340" spans="2:15" ht="15.75" customHeight="1">
      <c r="B340" s="62"/>
      <c r="F340" s="14"/>
      <c r="G340" s="14"/>
      <c r="H340" s="14"/>
      <c r="I340" s="13"/>
      <c r="N340" s="13"/>
      <c r="O340" s="152"/>
    </row>
    <row r="341" spans="2:15" ht="15.75" customHeight="1">
      <c r="B341" s="62"/>
      <c r="F341" s="14"/>
      <c r="G341" s="14"/>
      <c r="H341" s="14"/>
      <c r="I341" s="13"/>
      <c r="N341" s="13"/>
      <c r="O341" s="152"/>
    </row>
    <row r="342" spans="2:15" ht="15.75" customHeight="1">
      <c r="B342" s="62"/>
      <c r="F342" s="14"/>
      <c r="G342" s="14"/>
      <c r="H342" s="14"/>
      <c r="I342" s="13"/>
      <c r="N342" s="13"/>
      <c r="O342" s="152"/>
    </row>
    <row r="343" spans="2:15" ht="15.75" customHeight="1">
      <c r="B343" s="62"/>
      <c r="F343" s="14"/>
      <c r="G343" s="14"/>
      <c r="H343" s="14"/>
      <c r="I343" s="13"/>
      <c r="N343" s="13"/>
      <c r="O343" s="152"/>
    </row>
    <row r="344" spans="2:15" ht="15.75" customHeight="1">
      <c r="B344" s="62"/>
      <c r="F344" s="14"/>
      <c r="G344" s="14"/>
      <c r="H344" s="14"/>
      <c r="I344" s="13"/>
      <c r="N344" s="13"/>
      <c r="O344" s="152"/>
    </row>
    <row r="345" spans="2:15" ht="15.75" customHeight="1">
      <c r="B345" s="62"/>
      <c r="F345" s="14"/>
      <c r="G345" s="14"/>
      <c r="H345" s="14"/>
      <c r="I345" s="13"/>
      <c r="N345" s="13"/>
      <c r="O345" s="152"/>
    </row>
    <row r="346" spans="2:15" ht="15.75" customHeight="1">
      <c r="B346" s="62"/>
      <c r="F346" s="14"/>
      <c r="G346" s="14"/>
      <c r="H346" s="14"/>
      <c r="I346" s="13"/>
      <c r="N346" s="13"/>
      <c r="O346" s="152"/>
    </row>
    <row r="347" spans="2:15" ht="15.75" customHeight="1">
      <c r="B347" s="62"/>
      <c r="F347" s="14"/>
      <c r="G347" s="14"/>
      <c r="H347" s="14"/>
      <c r="I347" s="13"/>
      <c r="N347" s="13"/>
      <c r="O347" s="152"/>
    </row>
    <row r="348" spans="2:15" ht="15.75" customHeight="1">
      <c r="B348" s="62"/>
      <c r="F348" s="14"/>
      <c r="G348" s="14"/>
      <c r="H348" s="14"/>
      <c r="I348" s="13"/>
      <c r="N348" s="13"/>
      <c r="O348" s="152"/>
    </row>
    <row r="349" spans="2:15" ht="15.75" customHeight="1">
      <c r="B349" s="62"/>
      <c r="F349" s="14"/>
      <c r="G349" s="14"/>
      <c r="H349" s="14"/>
      <c r="I349" s="13"/>
      <c r="N349" s="13"/>
      <c r="O349" s="152"/>
    </row>
    <row r="350" spans="2:15" ht="15.75" customHeight="1">
      <c r="B350" s="62"/>
      <c r="F350" s="14"/>
      <c r="G350" s="14"/>
      <c r="H350" s="14"/>
      <c r="I350" s="13"/>
      <c r="N350" s="13"/>
      <c r="O350" s="152"/>
    </row>
    <row r="351" spans="2:15" ht="15.75" customHeight="1">
      <c r="B351" s="62"/>
      <c r="F351" s="14"/>
      <c r="G351" s="14"/>
      <c r="H351" s="14"/>
      <c r="I351" s="13"/>
      <c r="N351" s="13"/>
      <c r="O351" s="152"/>
    </row>
    <row r="352" spans="2:15" ht="15.75" customHeight="1">
      <c r="B352" s="62"/>
      <c r="F352" s="14"/>
      <c r="G352" s="14"/>
      <c r="H352" s="14"/>
      <c r="I352" s="13"/>
      <c r="N352" s="13"/>
      <c r="O352" s="152"/>
    </row>
    <row r="353" spans="2:15" ht="15.75" customHeight="1">
      <c r="B353" s="62"/>
      <c r="F353" s="14"/>
      <c r="G353" s="14"/>
      <c r="H353" s="14"/>
      <c r="I353" s="13"/>
      <c r="N353" s="13"/>
      <c r="O353" s="152"/>
    </row>
    <row r="354" spans="2:15" ht="15.75" customHeight="1">
      <c r="B354" s="62"/>
      <c r="F354" s="14"/>
      <c r="G354" s="14"/>
      <c r="H354" s="14"/>
      <c r="I354" s="13"/>
      <c r="N354" s="13"/>
      <c r="O354" s="152"/>
    </row>
    <row r="355" spans="2:15" ht="15.75" customHeight="1">
      <c r="B355" s="62"/>
      <c r="F355" s="14"/>
      <c r="G355" s="14"/>
      <c r="H355" s="14"/>
      <c r="I355" s="13"/>
      <c r="N355" s="13"/>
      <c r="O355" s="152"/>
    </row>
    <row r="356" spans="2:15" ht="15.75" customHeight="1">
      <c r="B356" s="62"/>
      <c r="F356" s="14"/>
      <c r="G356" s="14"/>
      <c r="H356" s="14"/>
      <c r="I356" s="13"/>
      <c r="N356" s="13"/>
      <c r="O356" s="152"/>
    </row>
    <row r="357" spans="2:15" ht="15.75" customHeight="1">
      <c r="B357" s="62"/>
      <c r="F357" s="14"/>
      <c r="G357" s="14"/>
      <c r="H357" s="14"/>
      <c r="I357" s="13"/>
      <c r="N357" s="13"/>
      <c r="O357" s="152"/>
    </row>
    <row r="358" spans="2:15" ht="15.75" customHeight="1">
      <c r="B358" s="62"/>
      <c r="F358" s="14"/>
      <c r="G358" s="14"/>
      <c r="H358" s="14"/>
      <c r="I358" s="13"/>
      <c r="N358" s="13"/>
      <c r="O358" s="152"/>
    </row>
    <row r="359" spans="2:15" ht="15.75" customHeight="1">
      <c r="B359" s="62"/>
      <c r="F359" s="14"/>
      <c r="G359" s="14"/>
      <c r="H359" s="14"/>
      <c r="I359" s="13"/>
      <c r="N359" s="13"/>
      <c r="O359" s="152"/>
    </row>
    <row r="360" spans="2:15" ht="15.75" customHeight="1">
      <c r="B360" s="62"/>
      <c r="F360" s="14"/>
      <c r="G360" s="14"/>
      <c r="H360" s="14"/>
      <c r="I360" s="13"/>
      <c r="N360" s="13"/>
      <c r="O360" s="152"/>
    </row>
    <row r="361" spans="2:15" ht="15.75" customHeight="1">
      <c r="B361" s="62"/>
      <c r="F361" s="14"/>
      <c r="G361" s="14"/>
      <c r="H361" s="14"/>
      <c r="I361" s="13"/>
      <c r="N361" s="13"/>
      <c r="O361" s="152"/>
    </row>
    <row r="362" spans="2:15" ht="15.75" customHeight="1">
      <c r="B362" s="62"/>
      <c r="F362" s="14"/>
      <c r="G362" s="14"/>
      <c r="H362" s="14"/>
      <c r="I362" s="13"/>
      <c r="N362" s="13"/>
      <c r="O362" s="152"/>
    </row>
    <row r="363" spans="2:15" ht="15.75" customHeight="1">
      <c r="B363" s="62"/>
      <c r="F363" s="14"/>
      <c r="G363" s="14"/>
      <c r="H363" s="14"/>
      <c r="I363" s="13"/>
      <c r="N363" s="13"/>
      <c r="O363" s="152"/>
    </row>
    <row r="364" spans="2:15" ht="15.75" customHeight="1">
      <c r="B364" s="62"/>
      <c r="F364" s="14"/>
      <c r="G364" s="14"/>
      <c r="H364" s="14"/>
      <c r="I364" s="13"/>
      <c r="N364" s="13"/>
      <c r="O364" s="152"/>
    </row>
    <row r="365" spans="2:15" ht="15.75" customHeight="1">
      <c r="B365" s="62"/>
      <c r="F365" s="14"/>
      <c r="G365" s="14"/>
      <c r="H365" s="14"/>
      <c r="I365" s="13"/>
      <c r="N365" s="13"/>
      <c r="O365" s="152"/>
    </row>
    <row r="366" spans="2:15" ht="15.75" customHeight="1">
      <c r="B366" s="62"/>
      <c r="F366" s="14"/>
      <c r="G366" s="14"/>
      <c r="H366" s="14"/>
      <c r="I366" s="13"/>
      <c r="N366" s="13"/>
      <c r="O366" s="152"/>
    </row>
    <row r="367" spans="2:15" ht="15.75" customHeight="1">
      <c r="B367" s="62"/>
      <c r="F367" s="14"/>
      <c r="G367" s="14"/>
      <c r="H367" s="14"/>
      <c r="I367" s="13"/>
      <c r="N367" s="13"/>
      <c r="O367" s="152"/>
    </row>
    <row r="368" spans="2:15" ht="15.75" customHeight="1">
      <c r="B368" s="62"/>
      <c r="F368" s="14"/>
      <c r="G368" s="14"/>
      <c r="H368" s="14"/>
      <c r="I368" s="13"/>
      <c r="N368" s="13"/>
      <c r="O368" s="152"/>
    </row>
    <row r="369" spans="2:15" ht="15.75" customHeight="1">
      <c r="B369" s="62"/>
      <c r="F369" s="14"/>
      <c r="G369" s="14"/>
      <c r="H369" s="14"/>
      <c r="I369" s="13"/>
      <c r="N369" s="13"/>
      <c r="O369" s="152"/>
    </row>
    <row r="370" spans="2:15" ht="15.75" customHeight="1">
      <c r="B370" s="62"/>
      <c r="F370" s="14"/>
      <c r="G370" s="14"/>
      <c r="H370" s="14"/>
      <c r="I370" s="13"/>
      <c r="N370" s="13"/>
      <c r="O370" s="152"/>
    </row>
    <row r="371" spans="2:15" ht="15.75" customHeight="1">
      <c r="B371" s="62"/>
      <c r="F371" s="14"/>
      <c r="G371" s="14"/>
      <c r="H371" s="14"/>
      <c r="I371" s="13"/>
      <c r="N371" s="13"/>
      <c r="O371" s="152"/>
    </row>
    <row r="372" spans="2:15" ht="15.75" customHeight="1">
      <c r="B372" s="62"/>
      <c r="F372" s="14"/>
      <c r="G372" s="14"/>
      <c r="H372" s="14"/>
      <c r="I372" s="13"/>
      <c r="N372" s="13"/>
      <c r="O372" s="152"/>
    </row>
    <row r="373" spans="2:15" ht="15.75" customHeight="1">
      <c r="B373" s="62"/>
      <c r="F373" s="14"/>
      <c r="G373" s="14"/>
      <c r="H373" s="14"/>
      <c r="I373" s="13"/>
      <c r="N373" s="13"/>
      <c r="O373" s="152"/>
    </row>
    <row r="374" spans="2:15" ht="15.75" customHeight="1">
      <c r="B374" s="62"/>
      <c r="F374" s="14"/>
      <c r="G374" s="14"/>
      <c r="H374" s="14"/>
      <c r="I374" s="13"/>
      <c r="N374" s="13"/>
      <c r="O374" s="152"/>
    </row>
    <row r="375" spans="2:15" ht="15.75" customHeight="1">
      <c r="B375" s="62"/>
      <c r="F375" s="14"/>
      <c r="G375" s="14"/>
      <c r="H375" s="14"/>
      <c r="I375" s="13"/>
      <c r="N375" s="13"/>
      <c r="O375" s="152"/>
    </row>
    <row r="376" spans="2:15" ht="15.75" customHeight="1">
      <c r="B376" s="62"/>
      <c r="F376" s="14"/>
      <c r="G376" s="14"/>
      <c r="H376" s="14"/>
      <c r="I376" s="13"/>
      <c r="N376" s="13"/>
      <c r="O376" s="152"/>
    </row>
    <row r="377" spans="2:15" ht="15.75" customHeight="1">
      <c r="B377" s="62"/>
      <c r="F377" s="14"/>
      <c r="G377" s="14"/>
      <c r="H377" s="14"/>
      <c r="I377" s="13"/>
      <c r="N377" s="13"/>
      <c r="O377" s="152"/>
    </row>
    <row r="378" spans="2:15" ht="15.75" customHeight="1">
      <c r="B378" s="62"/>
      <c r="F378" s="14"/>
      <c r="G378" s="14"/>
      <c r="H378" s="14"/>
      <c r="I378" s="13"/>
      <c r="N378" s="13"/>
      <c r="O378" s="152"/>
    </row>
    <row r="379" spans="2:15" ht="15.75" customHeight="1">
      <c r="B379" s="62"/>
      <c r="F379" s="14"/>
      <c r="G379" s="14"/>
      <c r="H379" s="14"/>
      <c r="I379" s="13"/>
      <c r="N379" s="13"/>
      <c r="O379" s="152"/>
    </row>
    <row r="380" spans="2:15" ht="15.75" customHeight="1">
      <c r="B380" s="62"/>
      <c r="F380" s="14"/>
      <c r="G380" s="14"/>
      <c r="H380" s="14"/>
      <c r="I380" s="13"/>
      <c r="N380" s="13"/>
      <c r="O380" s="152"/>
    </row>
    <row r="381" spans="2:15" ht="15.75" customHeight="1">
      <c r="B381" s="62"/>
      <c r="F381" s="14"/>
      <c r="G381" s="14"/>
      <c r="H381" s="14"/>
      <c r="I381" s="13"/>
      <c r="N381" s="13"/>
      <c r="O381" s="152"/>
    </row>
    <row r="382" spans="2:15" ht="15.75" customHeight="1">
      <c r="B382" s="62"/>
      <c r="F382" s="14"/>
      <c r="G382" s="14"/>
      <c r="H382" s="14"/>
      <c r="I382" s="13"/>
      <c r="N382" s="13"/>
      <c r="O382" s="152"/>
    </row>
    <row r="383" spans="2:15" ht="15.75" customHeight="1">
      <c r="B383" s="62"/>
      <c r="F383" s="14"/>
      <c r="G383" s="14"/>
      <c r="H383" s="14"/>
      <c r="I383" s="13"/>
      <c r="N383" s="13"/>
      <c r="O383" s="152"/>
    </row>
    <row r="384" spans="2:15" ht="15.75" customHeight="1">
      <c r="B384" s="62"/>
      <c r="F384" s="14"/>
      <c r="G384" s="14"/>
      <c r="H384" s="14"/>
      <c r="I384" s="13"/>
      <c r="N384" s="13"/>
      <c r="O384" s="152"/>
    </row>
    <row r="385" spans="2:15" ht="15.75" customHeight="1">
      <c r="B385" s="62"/>
      <c r="F385" s="14"/>
      <c r="G385" s="14"/>
      <c r="H385" s="14"/>
      <c r="I385" s="13"/>
      <c r="N385" s="13"/>
      <c r="O385" s="152"/>
    </row>
    <row r="386" spans="2:15" ht="15.75" customHeight="1">
      <c r="B386" s="62"/>
      <c r="F386" s="14"/>
      <c r="G386" s="14"/>
      <c r="H386" s="14"/>
      <c r="I386" s="13"/>
      <c r="N386" s="13"/>
      <c r="O386" s="152"/>
    </row>
    <row r="387" spans="2:15" ht="15.75" customHeight="1">
      <c r="B387" s="62"/>
      <c r="F387" s="14"/>
      <c r="G387" s="14"/>
      <c r="H387" s="14"/>
      <c r="I387" s="13"/>
      <c r="N387" s="13"/>
      <c r="O387" s="152"/>
    </row>
    <row r="388" spans="2:15" ht="15.75" customHeight="1">
      <c r="B388" s="62"/>
      <c r="F388" s="14"/>
      <c r="G388" s="14"/>
      <c r="H388" s="14"/>
      <c r="I388" s="13"/>
      <c r="N388" s="13"/>
      <c r="O388" s="152"/>
    </row>
    <row r="389" spans="2:15" ht="15.75" customHeight="1">
      <c r="B389" s="62"/>
      <c r="F389" s="14"/>
      <c r="G389" s="14"/>
      <c r="H389" s="14"/>
      <c r="I389" s="13"/>
      <c r="N389" s="13"/>
      <c r="O389" s="152"/>
    </row>
    <row r="390" spans="2:15" ht="15.75" customHeight="1">
      <c r="B390" s="62"/>
      <c r="F390" s="14"/>
      <c r="G390" s="14"/>
      <c r="H390" s="14"/>
      <c r="I390" s="13"/>
      <c r="N390" s="13"/>
      <c r="O390" s="152"/>
    </row>
    <row r="391" spans="2:15" ht="15.75" customHeight="1">
      <c r="B391" s="62"/>
      <c r="F391" s="14"/>
      <c r="G391" s="14"/>
      <c r="H391" s="14"/>
      <c r="I391" s="13"/>
      <c r="N391" s="13"/>
      <c r="O391" s="152"/>
    </row>
    <row r="392" spans="2:15" ht="15.75" customHeight="1">
      <c r="B392" s="62"/>
      <c r="F392" s="14"/>
      <c r="G392" s="14"/>
      <c r="H392" s="14"/>
      <c r="I392" s="13"/>
      <c r="N392" s="13"/>
      <c r="O392" s="152"/>
    </row>
    <row r="393" spans="2:15" ht="15.75" customHeight="1">
      <c r="B393" s="62"/>
      <c r="F393" s="14"/>
      <c r="G393" s="14"/>
      <c r="H393" s="14"/>
      <c r="I393" s="13"/>
      <c r="N393" s="13"/>
      <c r="O393" s="152"/>
    </row>
    <row r="394" spans="2:15" ht="15.75" customHeight="1">
      <c r="B394" s="62"/>
      <c r="F394" s="14"/>
      <c r="G394" s="14"/>
      <c r="H394" s="14"/>
      <c r="I394" s="13"/>
      <c r="N394" s="13"/>
      <c r="O394" s="152"/>
    </row>
    <row r="395" spans="2:15" ht="15.75" customHeight="1">
      <c r="B395" s="62"/>
      <c r="F395" s="14"/>
      <c r="G395" s="14"/>
      <c r="H395" s="14"/>
      <c r="I395" s="13"/>
      <c r="N395" s="13"/>
      <c r="O395" s="152"/>
    </row>
    <row r="396" spans="2:15" ht="15.75" customHeight="1">
      <c r="B396" s="62"/>
      <c r="F396" s="14"/>
      <c r="G396" s="14"/>
      <c r="H396" s="14"/>
      <c r="I396" s="13"/>
      <c r="N396" s="13"/>
      <c r="O396" s="152"/>
    </row>
    <row r="397" spans="2:15" ht="15.75" customHeight="1">
      <c r="B397" s="62"/>
      <c r="F397" s="14"/>
      <c r="G397" s="14"/>
      <c r="H397" s="14"/>
      <c r="I397" s="13"/>
      <c r="N397" s="13"/>
      <c r="O397" s="152"/>
    </row>
    <row r="398" spans="2:15" ht="15.75" customHeight="1">
      <c r="B398" s="62"/>
      <c r="F398" s="14"/>
      <c r="G398" s="14"/>
      <c r="H398" s="14"/>
      <c r="I398" s="13"/>
      <c r="N398" s="13"/>
      <c r="O398" s="152"/>
    </row>
    <row r="399" spans="2:15" ht="15.75" customHeight="1">
      <c r="B399" s="62"/>
      <c r="F399" s="14"/>
      <c r="G399" s="14"/>
      <c r="H399" s="14"/>
      <c r="I399" s="13"/>
      <c r="N399" s="13"/>
      <c r="O399" s="152"/>
    </row>
    <row r="400" spans="2:15" ht="15.75" customHeight="1">
      <c r="B400" s="62"/>
      <c r="F400" s="14"/>
      <c r="G400" s="14"/>
      <c r="H400" s="14"/>
      <c r="I400" s="13"/>
      <c r="N400" s="13"/>
      <c r="O400" s="152"/>
    </row>
    <row r="401" spans="2:15" ht="15.75" customHeight="1">
      <c r="B401" s="62"/>
      <c r="F401" s="14"/>
      <c r="G401" s="14"/>
      <c r="H401" s="14"/>
      <c r="I401" s="13"/>
      <c r="N401" s="13"/>
      <c r="O401" s="152"/>
    </row>
    <row r="402" spans="2:15" ht="15.75" customHeight="1">
      <c r="B402" s="62"/>
      <c r="F402" s="14"/>
      <c r="G402" s="14"/>
      <c r="H402" s="14"/>
      <c r="I402" s="13"/>
      <c r="N402" s="13"/>
      <c r="O402" s="152"/>
    </row>
    <row r="403" spans="2:15" ht="15.75" customHeight="1">
      <c r="B403" s="62"/>
      <c r="F403" s="14"/>
      <c r="G403" s="14"/>
      <c r="H403" s="14"/>
      <c r="I403" s="13"/>
      <c r="N403" s="13"/>
      <c r="O403" s="152"/>
    </row>
    <row r="404" spans="2:15" ht="15.75" customHeight="1">
      <c r="B404" s="62"/>
      <c r="F404" s="14"/>
      <c r="G404" s="14"/>
      <c r="H404" s="14"/>
      <c r="I404" s="13"/>
      <c r="N404" s="13"/>
      <c r="O404" s="152"/>
    </row>
    <row r="405" spans="2:15" ht="15.75" customHeight="1">
      <c r="B405" s="62"/>
      <c r="F405" s="14"/>
      <c r="G405" s="14"/>
      <c r="H405" s="14"/>
      <c r="I405" s="13"/>
      <c r="N405" s="13"/>
      <c r="O405" s="152"/>
    </row>
    <row r="406" spans="2:15" ht="15.75" customHeight="1">
      <c r="B406" s="62"/>
      <c r="F406" s="14"/>
      <c r="G406" s="14"/>
      <c r="H406" s="14"/>
      <c r="I406" s="13"/>
      <c r="N406" s="13"/>
      <c r="O406" s="152"/>
    </row>
    <row r="407" spans="2:15" ht="15.75" customHeight="1">
      <c r="B407" s="62"/>
      <c r="F407" s="14"/>
      <c r="G407" s="14"/>
      <c r="H407" s="14"/>
      <c r="I407" s="13"/>
      <c r="N407" s="13"/>
      <c r="O407" s="152"/>
    </row>
    <row r="408" spans="2:15" ht="15.75" customHeight="1">
      <c r="B408" s="62"/>
      <c r="F408" s="14"/>
      <c r="G408" s="14"/>
      <c r="H408" s="14"/>
      <c r="I408" s="13"/>
      <c r="N408" s="13"/>
      <c r="O408" s="152"/>
    </row>
    <row r="409" spans="2:15" ht="15.75" customHeight="1">
      <c r="B409" s="62"/>
      <c r="F409" s="14"/>
      <c r="G409" s="14"/>
      <c r="H409" s="14"/>
      <c r="I409" s="13"/>
      <c r="N409" s="13"/>
      <c r="O409" s="152"/>
    </row>
    <row r="410" spans="2:15" ht="15.75" customHeight="1">
      <c r="B410" s="62"/>
      <c r="F410" s="14"/>
      <c r="G410" s="14"/>
      <c r="H410" s="14"/>
      <c r="I410" s="13"/>
      <c r="N410" s="13"/>
      <c r="O410" s="152"/>
    </row>
    <row r="411" spans="2:15" ht="15.75" customHeight="1">
      <c r="B411" s="62"/>
      <c r="F411" s="14"/>
      <c r="G411" s="14"/>
      <c r="H411" s="14"/>
      <c r="I411" s="13"/>
      <c r="N411" s="13"/>
      <c r="O411" s="152"/>
    </row>
    <row r="412" spans="2:15" ht="15.75" customHeight="1">
      <c r="B412" s="62"/>
      <c r="F412" s="14"/>
      <c r="G412" s="14"/>
      <c r="H412" s="14"/>
      <c r="I412" s="13"/>
      <c r="N412" s="13"/>
      <c r="O412" s="152"/>
    </row>
    <row r="413" spans="2:15" ht="15.75" customHeight="1">
      <c r="B413" s="62"/>
      <c r="F413" s="14"/>
      <c r="G413" s="14"/>
      <c r="H413" s="14"/>
      <c r="I413" s="13"/>
      <c r="N413" s="13"/>
      <c r="O413" s="152"/>
    </row>
    <row r="414" spans="2:15" ht="15.75" customHeight="1">
      <c r="B414" s="62"/>
      <c r="F414" s="14"/>
      <c r="G414" s="14"/>
      <c r="H414" s="14"/>
      <c r="I414" s="13"/>
      <c r="N414" s="13"/>
      <c r="O414" s="152"/>
    </row>
    <row r="415" spans="2:15" ht="15.75" customHeight="1">
      <c r="B415" s="62"/>
      <c r="F415" s="14"/>
      <c r="G415" s="14"/>
      <c r="H415" s="14"/>
      <c r="I415" s="13"/>
      <c r="N415" s="13"/>
      <c r="O415" s="152"/>
    </row>
    <row r="416" spans="2:15" ht="15.75" customHeight="1">
      <c r="B416" s="62"/>
      <c r="F416" s="14"/>
      <c r="G416" s="14"/>
      <c r="H416" s="14"/>
      <c r="I416" s="13"/>
      <c r="N416" s="13"/>
      <c r="O416" s="152"/>
    </row>
    <row r="417" spans="2:15" ht="15.75" customHeight="1">
      <c r="B417" s="62"/>
      <c r="F417" s="14"/>
      <c r="G417" s="14"/>
      <c r="H417" s="14"/>
      <c r="I417" s="13"/>
      <c r="N417" s="13"/>
      <c r="O417" s="152"/>
    </row>
    <row r="418" spans="2:15" ht="15.75" customHeight="1">
      <c r="B418" s="62"/>
      <c r="F418" s="14"/>
      <c r="G418" s="14"/>
      <c r="H418" s="14"/>
      <c r="I418" s="13"/>
      <c r="N418" s="13"/>
      <c r="O418" s="152"/>
    </row>
    <row r="419" spans="2:15" ht="15.75" customHeight="1">
      <c r="B419" s="62"/>
      <c r="F419" s="14"/>
      <c r="G419" s="14"/>
      <c r="H419" s="14"/>
      <c r="I419" s="13"/>
      <c r="N419" s="13"/>
      <c r="O419" s="152"/>
    </row>
    <row r="420" spans="2:15" ht="15.75" customHeight="1">
      <c r="B420" s="62"/>
      <c r="F420" s="14"/>
      <c r="G420" s="14"/>
      <c r="H420" s="14"/>
      <c r="I420" s="13"/>
      <c r="N420" s="13"/>
      <c r="O420" s="152"/>
    </row>
    <row r="421" spans="2:15" ht="15.75" customHeight="1">
      <c r="B421" s="62"/>
      <c r="F421" s="14"/>
      <c r="G421" s="14"/>
      <c r="H421" s="14"/>
      <c r="I421" s="13"/>
      <c r="N421" s="13"/>
      <c r="O421" s="152"/>
    </row>
    <row r="422" spans="2:15" ht="15.75" customHeight="1">
      <c r="B422" s="62"/>
      <c r="F422" s="14"/>
      <c r="G422" s="14"/>
      <c r="H422" s="14"/>
      <c r="I422" s="13"/>
      <c r="N422" s="13"/>
      <c r="O422" s="152"/>
    </row>
    <row r="423" spans="2:15" ht="15.75" customHeight="1">
      <c r="B423" s="62"/>
      <c r="F423" s="14"/>
      <c r="G423" s="14"/>
      <c r="H423" s="14"/>
      <c r="I423" s="13"/>
      <c r="N423" s="13"/>
      <c r="O423" s="152"/>
    </row>
    <row r="424" spans="2:15" ht="15.75" customHeight="1">
      <c r="B424" s="62"/>
      <c r="F424" s="14"/>
      <c r="G424" s="14"/>
      <c r="H424" s="14"/>
      <c r="I424" s="13"/>
      <c r="N424" s="13"/>
      <c r="O424" s="152"/>
    </row>
    <row r="425" spans="2:15" ht="15.75" customHeight="1">
      <c r="B425" s="62"/>
      <c r="F425" s="14"/>
      <c r="G425" s="14"/>
      <c r="H425" s="14"/>
      <c r="I425" s="13"/>
      <c r="N425" s="13"/>
      <c r="O425" s="152"/>
    </row>
    <row r="426" spans="2:15" ht="15.75" customHeight="1">
      <c r="B426" s="62"/>
      <c r="F426" s="14"/>
      <c r="G426" s="14"/>
      <c r="H426" s="14"/>
      <c r="I426" s="13"/>
      <c r="N426" s="13"/>
      <c r="O426" s="152"/>
    </row>
    <row r="427" spans="2:15" ht="15.75" customHeight="1">
      <c r="B427" s="62"/>
      <c r="F427" s="14"/>
      <c r="G427" s="14"/>
      <c r="H427" s="14"/>
      <c r="I427" s="13"/>
      <c r="N427" s="13"/>
      <c r="O427" s="152"/>
    </row>
    <row r="428" spans="2:15" ht="15.75" customHeight="1">
      <c r="B428" s="62"/>
      <c r="F428" s="14"/>
      <c r="G428" s="14"/>
      <c r="H428" s="14"/>
      <c r="I428" s="13"/>
      <c r="N428" s="13"/>
      <c r="O428" s="152"/>
    </row>
    <row r="429" spans="2:15" ht="15.75" customHeight="1">
      <c r="B429" s="62"/>
      <c r="F429" s="14"/>
      <c r="G429" s="14"/>
      <c r="H429" s="14"/>
      <c r="I429" s="13"/>
      <c r="N429" s="13"/>
      <c r="O429" s="152"/>
    </row>
    <row r="430" spans="2:15" ht="15.75" customHeight="1">
      <c r="B430" s="62"/>
      <c r="F430" s="14"/>
      <c r="G430" s="14"/>
      <c r="H430" s="14"/>
      <c r="I430" s="13"/>
      <c r="N430" s="13"/>
      <c r="O430" s="152"/>
    </row>
    <row r="431" spans="2:15" ht="15.75" customHeight="1">
      <c r="B431" s="62"/>
      <c r="F431" s="14"/>
      <c r="G431" s="14"/>
      <c r="H431" s="14"/>
      <c r="I431" s="13"/>
      <c r="N431" s="13"/>
      <c r="O431" s="152"/>
    </row>
    <row r="432" spans="2:15" ht="15.75" customHeight="1">
      <c r="B432" s="62"/>
      <c r="F432" s="14"/>
      <c r="G432" s="14"/>
      <c r="H432" s="14"/>
      <c r="I432" s="13"/>
      <c r="N432" s="13"/>
      <c r="O432" s="152"/>
    </row>
    <row r="433" spans="2:15" ht="15.75" customHeight="1">
      <c r="B433" s="62"/>
      <c r="F433" s="14"/>
      <c r="G433" s="14"/>
      <c r="H433" s="14"/>
      <c r="I433" s="13"/>
      <c r="N433" s="13"/>
      <c r="O433" s="152"/>
    </row>
    <row r="434" spans="2:15" ht="15.75" customHeight="1">
      <c r="B434" s="62"/>
      <c r="F434" s="14"/>
      <c r="G434" s="14"/>
      <c r="H434" s="14"/>
      <c r="I434" s="13"/>
      <c r="N434" s="13"/>
      <c r="O434" s="152"/>
    </row>
    <row r="435" spans="2:15" ht="15.75" customHeight="1">
      <c r="B435" s="62"/>
      <c r="F435" s="14"/>
      <c r="G435" s="14"/>
      <c r="H435" s="14"/>
      <c r="I435" s="13"/>
      <c r="N435" s="13"/>
      <c r="O435" s="152"/>
    </row>
    <row r="436" spans="2:15" ht="15.75" customHeight="1">
      <c r="B436" s="62"/>
      <c r="F436" s="14"/>
      <c r="G436" s="14"/>
      <c r="H436" s="14"/>
      <c r="I436" s="13"/>
      <c r="N436" s="13"/>
      <c r="O436" s="152"/>
    </row>
    <row r="437" spans="2:15" ht="15.75" customHeight="1">
      <c r="B437" s="62"/>
      <c r="F437" s="14"/>
      <c r="G437" s="14"/>
      <c r="H437" s="14"/>
      <c r="I437" s="13"/>
      <c r="N437" s="13"/>
      <c r="O437" s="152"/>
    </row>
    <row r="438" spans="2:15" ht="15.75" customHeight="1">
      <c r="B438" s="62"/>
      <c r="F438" s="14"/>
      <c r="G438" s="14"/>
      <c r="H438" s="14"/>
      <c r="I438" s="13"/>
      <c r="N438" s="13"/>
      <c r="O438" s="152"/>
    </row>
    <row r="439" spans="2:15" ht="15.75" customHeight="1">
      <c r="B439" s="62"/>
      <c r="F439" s="14"/>
      <c r="G439" s="14"/>
      <c r="H439" s="14"/>
      <c r="I439" s="13"/>
      <c r="N439" s="13"/>
      <c r="O439" s="152"/>
    </row>
    <row r="440" spans="2:15" ht="15.75" customHeight="1">
      <c r="B440" s="62"/>
      <c r="F440" s="14"/>
      <c r="G440" s="14"/>
      <c r="H440" s="14"/>
      <c r="I440" s="13"/>
      <c r="N440" s="13"/>
      <c r="O440" s="152"/>
    </row>
    <row r="441" spans="2:15" ht="15.75" customHeight="1">
      <c r="B441" s="62"/>
      <c r="F441" s="14"/>
      <c r="G441" s="14"/>
      <c r="H441" s="14"/>
      <c r="I441" s="13"/>
      <c r="N441" s="13"/>
      <c r="O441" s="152"/>
    </row>
    <row r="442" spans="2:15" ht="15.75" customHeight="1">
      <c r="B442" s="62"/>
      <c r="F442" s="14"/>
      <c r="G442" s="14"/>
      <c r="H442" s="14"/>
      <c r="I442" s="13"/>
      <c r="N442" s="13"/>
      <c r="O442" s="152"/>
    </row>
    <row r="443" spans="2:15" ht="15.75" customHeight="1">
      <c r="B443" s="62"/>
      <c r="F443" s="14"/>
      <c r="G443" s="14"/>
      <c r="H443" s="14"/>
      <c r="I443" s="13"/>
      <c r="N443" s="13"/>
      <c r="O443" s="152"/>
    </row>
    <row r="444" spans="2:15" ht="15.75" customHeight="1">
      <c r="B444" s="62"/>
      <c r="F444" s="14"/>
      <c r="G444" s="14"/>
      <c r="H444" s="14"/>
      <c r="I444" s="13"/>
      <c r="N444" s="13"/>
      <c r="O444" s="152"/>
    </row>
    <row r="445" spans="2:15" ht="15.75" customHeight="1">
      <c r="B445" s="62"/>
      <c r="F445" s="14"/>
      <c r="G445" s="14"/>
      <c r="H445" s="14"/>
      <c r="I445" s="13"/>
      <c r="N445" s="13"/>
      <c r="O445" s="152"/>
    </row>
    <row r="446" spans="2:15" ht="15.75" customHeight="1">
      <c r="B446" s="62"/>
      <c r="F446" s="14"/>
      <c r="G446" s="14"/>
      <c r="H446" s="14"/>
      <c r="I446" s="13"/>
      <c r="N446" s="13"/>
      <c r="O446" s="152"/>
    </row>
    <row r="447" spans="2:15" ht="15.75" customHeight="1">
      <c r="B447" s="62"/>
      <c r="F447" s="14"/>
      <c r="G447" s="14"/>
      <c r="H447" s="14"/>
      <c r="I447" s="13"/>
      <c r="N447" s="13"/>
      <c r="O447" s="152"/>
    </row>
    <row r="448" spans="2:15" ht="15.75" customHeight="1">
      <c r="B448" s="62"/>
      <c r="F448" s="14"/>
      <c r="G448" s="14"/>
      <c r="H448" s="14"/>
      <c r="I448" s="13"/>
      <c r="N448" s="13"/>
      <c r="O448" s="152"/>
    </row>
    <row r="449" spans="2:15" ht="15.75" customHeight="1">
      <c r="B449" s="62"/>
      <c r="F449" s="14"/>
      <c r="G449" s="14"/>
      <c r="H449" s="14"/>
      <c r="I449" s="13"/>
      <c r="N449" s="13"/>
      <c r="O449" s="152"/>
    </row>
    <row r="450" spans="2:15" ht="15.75" customHeight="1">
      <c r="B450" s="62"/>
      <c r="F450" s="14"/>
      <c r="G450" s="14"/>
      <c r="H450" s="14"/>
      <c r="I450" s="13"/>
      <c r="N450" s="13"/>
      <c r="O450" s="152"/>
    </row>
    <row r="451" spans="2:15" ht="15.75" customHeight="1">
      <c r="B451" s="62"/>
      <c r="F451" s="14"/>
      <c r="G451" s="14"/>
      <c r="H451" s="14"/>
      <c r="I451" s="13"/>
      <c r="N451" s="13"/>
      <c r="O451" s="152"/>
    </row>
    <row r="452" spans="2:15" ht="15.75" customHeight="1">
      <c r="B452" s="62"/>
      <c r="F452" s="14"/>
      <c r="G452" s="14"/>
      <c r="H452" s="14"/>
      <c r="I452" s="13"/>
      <c r="N452" s="13"/>
      <c r="O452" s="152"/>
    </row>
    <row r="453" spans="2:15" ht="15.75" customHeight="1">
      <c r="B453" s="62"/>
      <c r="F453" s="14"/>
      <c r="G453" s="14"/>
      <c r="H453" s="14"/>
      <c r="I453" s="13"/>
      <c r="N453" s="13"/>
      <c r="O453" s="152"/>
    </row>
    <row r="454" spans="2:15" ht="15.75" customHeight="1">
      <c r="B454" s="62"/>
      <c r="F454" s="14"/>
      <c r="G454" s="14"/>
      <c r="H454" s="14"/>
      <c r="I454" s="13"/>
      <c r="N454" s="13"/>
      <c r="O454" s="152"/>
    </row>
    <row r="455" spans="2:15" ht="15.75" customHeight="1">
      <c r="B455" s="62"/>
      <c r="F455" s="14"/>
      <c r="G455" s="14"/>
      <c r="H455" s="14"/>
      <c r="I455" s="13"/>
      <c r="N455" s="13"/>
      <c r="O455" s="152"/>
    </row>
    <row r="456" spans="2:15" ht="15.75" customHeight="1">
      <c r="B456" s="62"/>
      <c r="F456" s="14"/>
      <c r="G456" s="14"/>
      <c r="H456" s="14"/>
      <c r="I456" s="13"/>
      <c r="N456" s="13"/>
      <c r="O456" s="152"/>
    </row>
    <row r="457" spans="2:15" ht="15.75" customHeight="1">
      <c r="B457" s="62"/>
      <c r="F457" s="14"/>
      <c r="G457" s="14"/>
      <c r="H457" s="14"/>
      <c r="I457" s="13"/>
      <c r="N457" s="13"/>
      <c r="O457" s="152"/>
    </row>
    <row r="458" spans="2:15" ht="15.75" customHeight="1">
      <c r="B458" s="62"/>
      <c r="F458" s="14"/>
      <c r="G458" s="14"/>
      <c r="H458" s="14"/>
      <c r="I458" s="13"/>
      <c r="N458" s="13"/>
      <c r="O458" s="152"/>
    </row>
    <row r="459" spans="2:15" ht="15.75" customHeight="1">
      <c r="B459" s="62"/>
      <c r="F459" s="14"/>
      <c r="G459" s="14"/>
      <c r="H459" s="14"/>
      <c r="I459" s="13"/>
      <c r="N459" s="13"/>
      <c r="O459" s="152"/>
    </row>
    <row r="460" spans="2:15" ht="15.75" customHeight="1">
      <c r="B460" s="62"/>
      <c r="F460" s="14"/>
      <c r="G460" s="14"/>
      <c r="H460" s="14"/>
      <c r="I460" s="13"/>
      <c r="N460" s="13"/>
      <c r="O460" s="152"/>
    </row>
    <row r="461" spans="2:15" ht="15.75" customHeight="1">
      <c r="B461" s="62"/>
      <c r="F461" s="14"/>
      <c r="G461" s="14"/>
      <c r="H461" s="14"/>
      <c r="I461" s="13"/>
      <c r="N461" s="13"/>
      <c r="O461" s="152"/>
    </row>
    <row r="462" spans="2:15" ht="15.75" customHeight="1">
      <c r="B462" s="62"/>
      <c r="F462" s="14"/>
      <c r="G462" s="14"/>
      <c r="H462" s="14"/>
      <c r="I462" s="13"/>
      <c r="N462" s="13"/>
      <c r="O462" s="152"/>
    </row>
    <row r="463" spans="2:15" ht="15.75" customHeight="1">
      <c r="B463" s="62"/>
      <c r="F463" s="14"/>
      <c r="G463" s="14"/>
      <c r="H463" s="14"/>
      <c r="I463" s="13"/>
      <c r="N463" s="13"/>
      <c r="O463" s="152"/>
    </row>
    <row r="464" spans="2:15" ht="15.75" customHeight="1">
      <c r="B464" s="62"/>
      <c r="F464" s="14"/>
      <c r="G464" s="14"/>
      <c r="H464" s="14"/>
      <c r="I464" s="13"/>
      <c r="N464" s="13"/>
      <c r="O464" s="152"/>
    </row>
    <row r="465" spans="2:15" ht="15.75" customHeight="1">
      <c r="B465" s="62"/>
      <c r="F465" s="14"/>
      <c r="G465" s="14"/>
      <c r="H465" s="14"/>
      <c r="I465" s="13"/>
      <c r="N465" s="13"/>
      <c r="O465" s="152"/>
    </row>
    <row r="466" spans="2:15" ht="15.75" customHeight="1">
      <c r="B466" s="62"/>
      <c r="F466" s="14"/>
      <c r="G466" s="14"/>
      <c r="H466" s="14"/>
      <c r="I466" s="13"/>
      <c r="N466" s="13"/>
      <c r="O466" s="152"/>
    </row>
    <row r="467" spans="2:15" ht="15.75" customHeight="1">
      <c r="B467" s="62"/>
      <c r="F467" s="14"/>
      <c r="G467" s="14"/>
      <c r="H467" s="14"/>
      <c r="I467" s="13"/>
      <c r="N467" s="13"/>
      <c r="O467" s="152"/>
    </row>
    <row r="468" spans="2:15" ht="15.75" customHeight="1">
      <c r="B468" s="62"/>
      <c r="F468" s="14"/>
      <c r="G468" s="14"/>
      <c r="H468" s="14"/>
      <c r="I468" s="13"/>
      <c r="N468" s="13"/>
      <c r="O468" s="152"/>
    </row>
    <row r="469" spans="2:15" ht="15.75" customHeight="1">
      <c r="B469" s="62"/>
      <c r="F469" s="14"/>
      <c r="G469" s="14"/>
      <c r="H469" s="14"/>
      <c r="I469" s="13"/>
      <c r="N469" s="13"/>
      <c r="O469" s="152"/>
    </row>
    <row r="470" spans="2:15" ht="15.75" customHeight="1">
      <c r="B470" s="62"/>
      <c r="F470" s="14"/>
      <c r="G470" s="14"/>
      <c r="H470" s="14"/>
      <c r="I470" s="13"/>
      <c r="N470" s="13"/>
      <c r="O470" s="152"/>
    </row>
    <row r="471" spans="2:15" ht="15.75" customHeight="1">
      <c r="B471" s="62"/>
      <c r="F471" s="14"/>
      <c r="G471" s="14"/>
      <c r="H471" s="14"/>
      <c r="I471" s="13"/>
      <c r="N471" s="13"/>
      <c r="O471" s="152"/>
    </row>
    <row r="472" spans="2:15" ht="15.75" customHeight="1">
      <c r="B472" s="62"/>
      <c r="F472" s="14"/>
      <c r="G472" s="14"/>
      <c r="H472" s="14"/>
      <c r="I472" s="13"/>
      <c r="N472" s="13"/>
      <c r="O472" s="152"/>
    </row>
    <row r="473" spans="2:15" ht="15.75" customHeight="1">
      <c r="B473" s="62"/>
      <c r="F473" s="14"/>
      <c r="G473" s="14"/>
      <c r="H473" s="14"/>
      <c r="I473" s="13"/>
      <c r="N473" s="13"/>
      <c r="O473" s="152"/>
    </row>
    <row r="474" spans="2:15" ht="15.75" customHeight="1">
      <c r="B474" s="62"/>
      <c r="F474" s="14"/>
      <c r="G474" s="14"/>
      <c r="H474" s="14"/>
      <c r="I474" s="13"/>
      <c r="N474" s="13"/>
      <c r="O474" s="152"/>
    </row>
    <row r="475" spans="2:15" ht="15.75" customHeight="1">
      <c r="B475" s="62"/>
      <c r="F475" s="14"/>
      <c r="G475" s="14"/>
      <c r="H475" s="14"/>
      <c r="I475" s="13"/>
      <c r="N475" s="13"/>
      <c r="O475" s="152"/>
    </row>
    <row r="476" spans="2:15" ht="15.75" customHeight="1">
      <c r="B476" s="62"/>
      <c r="F476" s="14"/>
      <c r="G476" s="14"/>
      <c r="H476" s="14"/>
      <c r="I476" s="13"/>
      <c r="N476" s="13"/>
      <c r="O476" s="152"/>
    </row>
    <row r="477" spans="2:15" ht="15.75" customHeight="1">
      <c r="B477" s="62"/>
      <c r="F477" s="14"/>
      <c r="G477" s="14"/>
      <c r="H477" s="14"/>
      <c r="I477" s="13"/>
      <c r="N477" s="13"/>
      <c r="O477" s="152"/>
    </row>
    <row r="478" spans="2:15" ht="15.75" customHeight="1">
      <c r="B478" s="62"/>
      <c r="F478" s="14"/>
      <c r="G478" s="14"/>
      <c r="H478" s="14"/>
      <c r="I478" s="13"/>
      <c r="N478" s="13"/>
      <c r="O478" s="152"/>
    </row>
    <row r="479" spans="2:15" ht="15.75" customHeight="1">
      <c r="B479" s="62"/>
      <c r="F479" s="14"/>
      <c r="G479" s="14"/>
      <c r="H479" s="14"/>
      <c r="I479" s="13"/>
      <c r="N479" s="13"/>
      <c r="O479" s="152"/>
    </row>
    <row r="480" spans="2:15" ht="15.75" customHeight="1">
      <c r="B480" s="62"/>
      <c r="F480" s="14"/>
      <c r="G480" s="14"/>
      <c r="H480" s="14"/>
      <c r="I480" s="13"/>
      <c r="N480" s="13"/>
      <c r="O480" s="152"/>
    </row>
    <row r="481" spans="2:15" ht="15.75" customHeight="1">
      <c r="B481" s="62"/>
      <c r="F481" s="14"/>
      <c r="G481" s="14"/>
      <c r="H481" s="14"/>
      <c r="I481" s="13"/>
      <c r="N481" s="13"/>
      <c r="O481" s="152"/>
    </row>
    <row r="482" spans="2:15" ht="15.75" customHeight="1">
      <c r="B482" s="62"/>
      <c r="F482" s="14"/>
      <c r="G482" s="14"/>
      <c r="H482" s="14"/>
      <c r="I482" s="13"/>
      <c r="N482" s="13"/>
      <c r="O482" s="152"/>
    </row>
    <row r="483" spans="2:15" ht="15.75" customHeight="1">
      <c r="B483" s="62"/>
      <c r="F483" s="14"/>
      <c r="G483" s="14"/>
      <c r="H483" s="14"/>
      <c r="I483" s="13"/>
      <c r="N483" s="13"/>
      <c r="O483" s="152"/>
    </row>
    <row r="484" spans="2:15" ht="15.75" customHeight="1">
      <c r="B484" s="62"/>
      <c r="F484" s="14"/>
      <c r="G484" s="14"/>
      <c r="H484" s="14"/>
      <c r="I484" s="13"/>
      <c r="N484" s="13"/>
      <c r="O484" s="152"/>
    </row>
    <row r="485" spans="2:15" ht="15.75" customHeight="1">
      <c r="B485" s="62"/>
      <c r="F485" s="14"/>
      <c r="G485" s="14"/>
      <c r="H485" s="14"/>
      <c r="I485" s="13"/>
      <c r="N485" s="13"/>
      <c r="O485" s="152"/>
    </row>
    <row r="486" spans="2:15" ht="15.75" customHeight="1">
      <c r="B486" s="62"/>
      <c r="F486" s="14"/>
      <c r="G486" s="14"/>
      <c r="H486" s="14"/>
      <c r="I486" s="13"/>
      <c r="N486" s="13"/>
      <c r="O486" s="152"/>
    </row>
    <row r="487" spans="2:15" ht="15.75" customHeight="1">
      <c r="B487" s="62"/>
      <c r="F487" s="14"/>
      <c r="G487" s="14"/>
      <c r="H487" s="14"/>
      <c r="I487" s="13"/>
      <c r="N487" s="13"/>
      <c r="O487" s="152"/>
    </row>
    <row r="488" spans="2:15" ht="15.75" customHeight="1">
      <c r="B488" s="62"/>
      <c r="F488" s="14"/>
      <c r="G488" s="14"/>
      <c r="H488" s="14"/>
      <c r="I488" s="13"/>
      <c r="N488" s="13"/>
      <c r="O488" s="152"/>
    </row>
    <row r="489" spans="2:15" ht="15.75" customHeight="1">
      <c r="B489" s="62"/>
      <c r="F489" s="14"/>
      <c r="G489" s="14"/>
      <c r="H489" s="14"/>
      <c r="I489" s="13"/>
      <c r="N489" s="13"/>
      <c r="O489" s="152"/>
    </row>
    <row r="490" spans="2:15" ht="15.75" customHeight="1">
      <c r="B490" s="62"/>
      <c r="F490" s="14"/>
      <c r="G490" s="14"/>
      <c r="H490" s="14"/>
      <c r="I490" s="13"/>
      <c r="N490" s="13"/>
      <c r="O490" s="152"/>
    </row>
    <row r="491" spans="2:15" ht="15.75" customHeight="1">
      <c r="B491" s="62"/>
      <c r="F491" s="14"/>
      <c r="G491" s="14"/>
      <c r="H491" s="14"/>
      <c r="I491" s="13"/>
      <c r="N491" s="13"/>
      <c r="O491" s="152"/>
    </row>
    <row r="492" spans="2:15" ht="15.75" customHeight="1">
      <c r="B492" s="62"/>
      <c r="F492" s="14"/>
      <c r="G492" s="14"/>
      <c r="H492" s="14"/>
      <c r="I492" s="13"/>
      <c r="N492" s="13"/>
      <c r="O492" s="152"/>
    </row>
    <row r="493" spans="2:15" ht="15.75" customHeight="1">
      <c r="B493" s="62"/>
      <c r="F493" s="14"/>
      <c r="G493" s="14"/>
      <c r="H493" s="14"/>
      <c r="I493" s="13"/>
      <c r="N493" s="13"/>
      <c r="O493" s="152"/>
    </row>
    <row r="494" spans="2:15" ht="15.75" customHeight="1">
      <c r="B494" s="62"/>
      <c r="F494" s="14"/>
      <c r="G494" s="14"/>
      <c r="H494" s="14"/>
      <c r="I494" s="13"/>
      <c r="N494" s="13"/>
      <c r="O494" s="152"/>
    </row>
    <row r="495" spans="2:15" ht="15.75" customHeight="1">
      <c r="B495" s="62"/>
      <c r="F495" s="14"/>
      <c r="G495" s="14"/>
      <c r="H495" s="14"/>
      <c r="I495" s="13"/>
      <c r="N495" s="13"/>
      <c r="O495" s="152"/>
    </row>
    <row r="496" spans="2:15" ht="15.75" customHeight="1">
      <c r="B496" s="62"/>
      <c r="F496" s="14"/>
      <c r="G496" s="14"/>
      <c r="H496" s="14"/>
      <c r="I496" s="13"/>
      <c r="N496" s="13"/>
      <c r="O496" s="152"/>
    </row>
    <row r="497" spans="2:15" ht="15.75" customHeight="1">
      <c r="B497" s="62"/>
      <c r="F497" s="14"/>
      <c r="G497" s="14"/>
      <c r="H497" s="14"/>
      <c r="I497" s="13"/>
      <c r="N497" s="13"/>
      <c r="O497" s="152"/>
    </row>
    <row r="498" spans="2:15" ht="15.75" customHeight="1">
      <c r="B498" s="62"/>
      <c r="F498" s="14"/>
      <c r="G498" s="14"/>
      <c r="H498" s="14"/>
      <c r="I498" s="13"/>
      <c r="N498" s="13"/>
      <c r="O498" s="152"/>
    </row>
    <row r="499" spans="2:15" ht="15.75" customHeight="1">
      <c r="B499" s="62"/>
      <c r="F499" s="14"/>
      <c r="G499" s="14"/>
      <c r="H499" s="14"/>
      <c r="I499" s="13"/>
      <c r="N499" s="13"/>
      <c r="O499" s="152"/>
    </row>
    <row r="500" spans="2:15" ht="15.75" customHeight="1">
      <c r="B500" s="62"/>
      <c r="F500" s="14"/>
      <c r="G500" s="14"/>
      <c r="H500" s="14"/>
      <c r="I500" s="13"/>
      <c r="N500" s="13"/>
      <c r="O500" s="152"/>
    </row>
    <row r="501" spans="2:15" ht="15.75" customHeight="1">
      <c r="B501" s="62"/>
      <c r="F501" s="14"/>
      <c r="G501" s="14"/>
      <c r="H501" s="14"/>
      <c r="I501" s="13"/>
      <c r="N501" s="13"/>
      <c r="O501" s="152"/>
    </row>
    <row r="502" spans="2:15" ht="15.75" customHeight="1">
      <c r="B502" s="62"/>
      <c r="F502" s="14"/>
      <c r="G502" s="14"/>
      <c r="H502" s="14"/>
      <c r="I502" s="13"/>
      <c r="N502" s="13"/>
      <c r="O502" s="152"/>
    </row>
    <row r="503" spans="2:15" ht="15.75" customHeight="1">
      <c r="B503" s="62"/>
      <c r="F503" s="14"/>
      <c r="G503" s="14"/>
      <c r="H503" s="14"/>
      <c r="I503" s="13"/>
      <c r="N503" s="13"/>
      <c r="O503" s="152"/>
    </row>
    <row r="504" spans="2:15" ht="15.75" customHeight="1">
      <c r="B504" s="62"/>
      <c r="F504" s="14"/>
      <c r="G504" s="14"/>
      <c r="H504" s="14"/>
      <c r="I504" s="13"/>
      <c r="N504" s="13"/>
      <c r="O504" s="152"/>
    </row>
    <row r="505" spans="2:15" ht="15.75" customHeight="1">
      <c r="B505" s="62"/>
      <c r="F505" s="14"/>
      <c r="G505" s="14"/>
      <c r="H505" s="14"/>
      <c r="I505" s="13"/>
      <c r="N505" s="13"/>
      <c r="O505" s="152"/>
    </row>
    <row r="506" spans="2:15" ht="15.75" customHeight="1">
      <c r="B506" s="62"/>
      <c r="F506" s="14"/>
      <c r="G506" s="14"/>
      <c r="H506" s="14"/>
      <c r="I506" s="13"/>
      <c r="N506" s="13"/>
      <c r="O506" s="152"/>
    </row>
    <row r="507" spans="2:15" ht="15.75" customHeight="1">
      <c r="B507" s="62"/>
      <c r="F507" s="14"/>
      <c r="G507" s="14"/>
      <c r="H507" s="14"/>
      <c r="I507" s="13"/>
      <c r="N507" s="13"/>
      <c r="O507" s="152"/>
    </row>
    <row r="508" spans="2:15" ht="15.75" customHeight="1">
      <c r="B508" s="62"/>
      <c r="F508" s="14"/>
      <c r="G508" s="14"/>
      <c r="H508" s="14"/>
      <c r="I508" s="13"/>
      <c r="N508" s="13"/>
      <c r="O508" s="152"/>
    </row>
    <row r="509" spans="2:15" ht="15.75" customHeight="1">
      <c r="B509" s="62"/>
      <c r="F509" s="14"/>
      <c r="G509" s="14"/>
      <c r="H509" s="14"/>
      <c r="I509" s="13"/>
      <c r="N509" s="13"/>
      <c r="O509" s="152"/>
    </row>
    <row r="510" spans="2:15" ht="15.75" customHeight="1">
      <c r="B510" s="62"/>
      <c r="F510" s="14"/>
      <c r="G510" s="14"/>
      <c r="H510" s="14"/>
      <c r="I510" s="13"/>
      <c r="N510" s="13"/>
      <c r="O510" s="152"/>
    </row>
    <row r="511" spans="2:15" ht="15.75" customHeight="1">
      <c r="B511" s="62"/>
      <c r="F511" s="14"/>
      <c r="G511" s="14"/>
      <c r="H511" s="14"/>
      <c r="I511" s="13"/>
      <c r="N511" s="13"/>
      <c r="O511" s="152"/>
    </row>
    <row r="512" spans="2:15" ht="15.75" customHeight="1">
      <c r="B512" s="62"/>
      <c r="F512" s="14"/>
      <c r="G512" s="14"/>
      <c r="H512" s="14"/>
      <c r="I512" s="13"/>
      <c r="N512" s="13"/>
      <c r="O512" s="152"/>
    </row>
    <row r="513" spans="2:15" ht="15.75" customHeight="1">
      <c r="B513" s="62"/>
      <c r="F513" s="14"/>
      <c r="G513" s="14"/>
      <c r="H513" s="14"/>
      <c r="I513" s="13"/>
      <c r="N513" s="13"/>
      <c r="O513" s="152"/>
    </row>
    <row r="514" spans="2:15" ht="15.75" customHeight="1">
      <c r="B514" s="62"/>
      <c r="F514" s="14"/>
      <c r="G514" s="14"/>
      <c r="H514" s="14"/>
      <c r="I514" s="13"/>
      <c r="N514" s="13"/>
      <c r="O514" s="152"/>
    </row>
    <row r="515" spans="2:15" ht="15.75" customHeight="1">
      <c r="B515" s="62"/>
      <c r="F515" s="14"/>
      <c r="G515" s="14"/>
      <c r="H515" s="14"/>
      <c r="I515" s="13"/>
      <c r="N515" s="13"/>
      <c r="O515" s="152"/>
    </row>
    <row r="516" spans="2:15" ht="15.75" customHeight="1">
      <c r="B516" s="62"/>
      <c r="F516" s="14"/>
      <c r="G516" s="14"/>
      <c r="H516" s="14"/>
      <c r="I516" s="13"/>
      <c r="N516" s="13"/>
      <c r="O516" s="152"/>
    </row>
    <row r="517" spans="2:15" ht="15.75" customHeight="1">
      <c r="B517" s="62"/>
      <c r="F517" s="14"/>
      <c r="G517" s="14"/>
      <c r="H517" s="14"/>
      <c r="I517" s="13"/>
      <c r="N517" s="13"/>
      <c r="O517" s="152"/>
    </row>
    <row r="518" spans="2:15" ht="15.75" customHeight="1">
      <c r="B518" s="62"/>
      <c r="F518" s="14"/>
      <c r="G518" s="14"/>
      <c r="H518" s="14"/>
      <c r="I518" s="13"/>
      <c r="N518" s="13"/>
      <c r="O518" s="152"/>
    </row>
    <row r="519" spans="2:15" ht="15.75" customHeight="1">
      <c r="B519" s="62"/>
      <c r="F519" s="14"/>
      <c r="G519" s="14"/>
      <c r="H519" s="14"/>
      <c r="I519" s="13"/>
      <c r="N519" s="13"/>
      <c r="O519" s="152"/>
    </row>
    <row r="520" spans="2:15" ht="15.75" customHeight="1">
      <c r="B520" s="62"/>
      <c r="F520" s="14"/>
      <c r="G520" s="14"/>
      <c r="H520" s="14"/>
      <c r="I520" s="13"/>
      <c r="N520" s="13"/>
      <c r="O520" s="152"/>
    </row>
    <row r="521" spans="2:15" ht="15.75" customHeight="1">
      <c r="B521" s="62"/>
      <c r="F521" s="14"/>
      <c r="G521" s="14"/>
      <c r="H521" s="14"/>
      <c r="I521" s="13"/>
      <c r="N521" s="13"/>
      <c r="O521" s="152"/>
    </row>
    <row r="522" spans="2:15" ht="15.75" customHeight="1">
      <c r="B522" s="62"/>
      <c r="F522" s="14"/>
      <c r="G522" s="14"/>
      <c r="H522" s="14"/>
      <c r="I522" s="13"/>
      <c r="N522" s="13"/>
      <c r="O522" s="152"/>
    </row>
    <row r="523" spans="2:15" ht="15.75" customHeight="1">
      <c r="B523" s="62"/>
      <c r="F523" s="14"/>
      <c r="G523" s="14"/>
      <c r="H523" s="14"/>
      <c r="I523" s="13"/>
      <c r="N523" s="13"/>
      <c r="O523" s="152"/>
    </row>
    <row r="524" spans="2:15" ht="15.75" customHeight="1">
      <c r="B524" s="62"/>
      <c r="F524" s="14"/>
      <c r="G524" s="14"/>
      <c r="H524" s="14"/>
      <c r="I524" s="13"/>
      <c r="N524" s="13"/>
      <c r="O524" s="152"/>
    </row>
    <row r="525" spans="2:15" ht="15.75" customHeight="1">
      <c r="B525" s="62"/>
      <c r="F525" s="14"/>
      <c r="G525" s="14"/>
      <c r="H525" s="14"/>
      <c r="I525" s="13"/>
      <c r="N525" s="13"/>
      <c r="O525" s="152"/>
    </row>
    <row r="526" spans="2:15" ht="15.75" customHeight="1">
      <c r="B526" s="62"/>
      <c r="F526" s="14"/>
      <c r="G526" s="14"/>
      <c r="H526" s="14"/>
      <c r="I526" s="13"/>
      <c r="N526" s="13"/>
      <c r="O526" s="152"/>
    </row>
    <row r="527" spans="2:15" ht="15.75" customHeight="1">
      <c r="B527" s="62"/>
      <c r="F527" s="14"/>
      <c r="G527" s="14"/>
      <c r="H527" s="14"/>
      <c r="I527" s="13"/>
      <c r="N527" s="13"/>
      <c r="O527" s="152"/>
    </row>
    <row r="528" spans="2:15" ht="15.75" customHeight="1">
      <c r="B528" s="62"/>
      <c r="F528" s="14"/>
      <c r="G528" s="14"/>
      <c r="H528" s="14"/>
      <c r="I528" s="13"/>
      <c r="N528" s="13"/>
      <c r="O528" s="152"/>
    </row>
    <row r="529" spans="2:15" ht="15.75" customHeight="1">
      <c r="B529" s="62"/>
      <c r="F529" s="14"/>
      <c r="G529" s="14"/>
      <c r="H529" s="14"/>
      <c r="I529" s="13"/>
      <c r="N529" s="13"/>
      <c r="O529" s="152"/>
    </row>
    <row r="530" spans="2:15" ht="15.75" customHeight="1">
      <c r="B530" s="62"/>
      <c r="F530" s="14"/>
      <c r="G530" s="14"/>
      <c r="H530" s="14"/>
      <c r="I530" s="13"/>
      <c r="N530" s="13"/>
      <c r="O530" s="152"/>
    </row>
    <row r="531" spans="2:15" ht="15.75" customHeight="1">
      <c r="B531" s="62"/>
      <c r="F531" s="14"/>
      <c r="G531" s="14"/>
      <c r="H531" s="14"/>
      <c r="I531" s="13"/>
      <c r="N531" s="13"/>
      <c r="O531" s="152"/>
    </row>
    <row r="532" spans="2:15" ht="15.75" customHeight="1">
      <c r="B532" s="62"/>
      <c r="F532" s="14"/>
      <c r="G532" s="14"/>
      <c r="H532" s="14"/>
      <c r="I532" s="13"/>
      <c r="N532" s="13"/>
      <c r="O532" s="152"/>
    </row>
    <row r="533" spans="2:15" ht="15.75" customHeight="1">
      <c r="B533" s="62"/>
      <c r="F533" s="14"/>
      <c r="G533" s="14"/>
      <c r="H533" s="14"/>
      <c r="I533" s="13"/>
      <c r="N533" s="13"/>
      <c r="O533" s="152"/>
    </row>
    <row r="534" spans="2:15" ht="15.75" customHeight="1">
      <c r="B534" s="62"/>
      <c r="F534" s="14"/>
      <c r="G534" s="14"/>
      <c r="H534" s="14"/>
      <c r="I534" s="13"/>
      <c r="N534" s="13"/>
      <c r="O534" s="152"/>
    </row>
    <row r="535" spans="2:15" ht="15.75" customHeight="1">
      <c r="B535" s="62"/>
      <c r="F535" s="14"/>
      <c r="G535" s="14"/>
      <c r="H535" s="14"/>
      <c r="I535" s="13"/>
      <c r="N535" s="13"/>
      <c r="O535" s="152"/>
    </row>
    <row r="536" spans="2:15" ht="15.75" customHeight="1">
      <c r="B536" s="62"/>
      <c r="F536" s="14"/>
      <c r="G536" s="14"/>
      <c r="H536" s="14"/>
      <c r="I536" s="13"/>
      <c r="N536" s="13"/>
      <c r="O536" s="152"/>
    </row>
    <row r="537" spans="2:15" ht="15.75" customHeight="1">
      <c r="B537" s="62"/>
      <c r="F537" s="14"/>
      <c r="G537" s="14"/>
      <c r="H537" s="14"/>
      <c r="I537" s="13"/>
      <c r="N537" s="13"/>
      <c r="O537" s="152"/>
    </row>
    <row r="538" spans="2:15" ht="15.75" customHeight="1">
      <c r="B538" s="62"/>
      <c r="F538" s="14"/>
      <c r="G538" s="14"/>
      <c r="H538" s="14"/>
      <c r="I538" s="13"/>
      <c r="N538" s="13"/>
      <c r="O538" s="152"/>
    </row>
    <row r="539" spans="2:15" ht="15.75" customHeight="1">
      <c r="B539" s="62"/>
      <c r="F539" s="14"/>
      <c r="G539" s="14"/>
      <c r="H539" s="14"/>
      <c r="I539" s="13"/>
      <c r="N539" s="13"/>
      <c r="O539" s="152"/>
    </row>
    <row r="540" spans="2:15" ht="15.75" customHeight="1">
      <c r="B540" s="62"/>
      <c r="F540" s="14"/>
      <c r="G540" s="14"/>
      <c r="H540" s="14"/>
      <c r="I540" s="13"/>
      <c r="N540" s="13"/>
      <c r="O540" s="152"/>
    </row>
    <row r="541" spans="2:15" ht="15.75" customHeight="1">
      <c r="B541" s="62"/>
      <c r="F541" s="14"/>
      <c r="G541" s="14"/>
      <c r="H541" s="14"/>
      <c r="I541" s="13"/>
      <c r="N541" s="13"/>
      <c r="O541" s="152"/>
    </row>
    <row r="542" spans="2:15" ht="15.75" customHeight="1">
      <c r="B542" s="62"/>
      <c r="F542" s="14"/>
      <c r="G542" s="14"/>
      <c r="H542" s="14"/>
      <c r="I542" s="13"/>
      <c r="N542" s="13"/>
      <c r="O542" s="152"/>
    </row>
    <row r="543" spans="2:15" ht="15.75" customHeight="1">
      <c r="B543" s="62"/>
      <c r="F543" s="14"/>
      <c r="G543" s="14"/>
      <c r="H543" s="14"/>
      <c r="I543" s="13"/>
      <c r="N543" s="13"/>
      <c r="O543" s="152"/>
    </row>
    <row r="544" spans="2:15" ht="15.75" customHeight="1">
      <c r="B544" s="62"/>
      <c r="F544" s="14"/>
      <c r="G544" s="14"/>
      <c r="H544" s="14"/>
      <c r="I544" s="13"/>
      <c r="N544" s="13"/>
      <c r="O544" s="152"/>
    </row>
    <row r="545" spans="2:15" ht="15.75" customHeight="1">
      <c r="B545" s="62"/>
      <c r="F545" s="14"/>
      <c r="G545" s="14"/>
      <c r="H545" s="14"/>
      <c r="I545" s="13"/>
      <c r="N545" s="13"/>
      <c r="O545" s="152"/>
    </row>
    <row r="546" spans="2:15" ht="15.75" customHeight="1">
      <c r="B546" s="62"/>
      <c r="F546" s="14"/>
      <c r="G546" s="14"/>
      <c r="H546" s="14"/>
      <c r="I546" s="13"/>
      <c r="N546" s="13"/>
      <c r="O546" s="152"/>
    </row>
    <row r="547" spans="2:15" ht="15.75" customHeight="1">
      <c r="B547" s="62"/>
      <c r="F547" s="14"/>
      <c r="G547" s="14"/>
      <c r="H547" s="14"/>
      <c r="I547" s="13"/>
      <c r="N547" s="13"/>
      <c r="O547" s="152"/>
    </row>
    <row r="548" spans="2:15" ht="15.75" customHeight="1">
      <c r="B548" s="62"/>
      <c r="F548" s="14"/>
      <c r="G548" s="14"/>
      <c r="H548" s="14"/>
      <c r="I548" s="13"/>
      <c r="N548" s="13"/>
      <c r="O548" s="152"/>
    </row>
    <row r="549" spans="2:15" ht="15.75" customHeight="1">
      <c r="B549" s="62"/>
      <c r="F549" s="14"/>
      <c r="G549" s="14"/>
      <c r="H549" s="14"/>
      <c r="I549" s="13"/>
      <c r="N549" s="13"/>
      <c r="O549" s="152"/>
    </row>
    <row r="550" spans="2:15" ht="15.75" customHeight="1">
      <c r="B550" s="62"/>
      <c r="F550" s="14"/>
      <c r="G550" s="14"/>
      <c r="H550" s="14"/>
      <c r="I550" s="13"/>
      <c r="N550" s="13"/>
      <c r="O550" s="152"/>
    </row>
    <row r="551" spans="2:15" ht="15.75" customHeight="1">
      <c r="B551" s="62"/>
      <c r="F551" s="14"/>
      <c r="G551" s="14"/>
      <c r="H551" s="14"/>
      <c r="I551" s="13"/>
      <c r="N551" s="13"/>
      <c r="O551" s="152"/>
    </row>
    <row r="552" spans="2:15" ht="15.75" customHeight="1">
      <c r="B552" s="62"/>
      <c r="F552" s="14"/>
      <c r="G552" s="14"/>
      <c r="H552" s="14"/>
      <c r="I552" s="13"/>
      <c r="N552" s="13"/>
      <c r="O552" s="152"/>
    </row>
    <row r="553" spans="2:15" ht="15.75" customHeight="1">
      <c r="B553" s="62"/>
      <c r="F553" s="14"/>
      <c r="G553" s="14"/>
      <c r="H553" s="14"/>
      <c r="I553" s="13"/>
      <c r="N553" s="13"/>
      <c r="O553" s="152"/>
    </row>
    <row r="554" spans="2:15" ht="15.75" customHeight="1">
      <c r="B554" s="62"/>
      <c r="F554" s="14"/>
      <c r="G554" s="14"/>
      <c r="H554" s="14"/>
      <c r="I554" s="13"/>
      <c r="N554" s="13"/>
      <c r="O554" s="152"/>
    </row>
    <row r="555" spans="2:15" ht="15.75" customHeight="1">
      <c r="B555" s="62"/>
      <c r="F555" s="14"/>
      <c r="G555" s="14"/>
      <c r="H555" s="14"/>
      <c r="I555" s="13"/>
      <c r="N555" s="13"/>
      <c r="O555" s="152"/>
    </row>
    <row r="556" spans="2:15" ht="15.75" customHeight="1">
      <c r="B556" s="62"/>
      <c r="F556" s="14"/>
      <c r="G556" s="14"/>
      <c r="H556" s="14"/>
      <c r="I556" s="13"/>
      <c r="N556" s="13"/>
      <c r="O556" s="152"/>
    </row>
    <row r="557" spans="2:15" ht="15.75" customHeight="1">
      <c r="B557" s="62"/>
      <c r="F557" s="14"/>
      <c r="G557" s="14"/>
      <c r="H557" s="14"/>
      <c r="I557" s="13"/>
      <c r="N557" s="13"/>
      <c r="O557" s="152"/>
    </row>
    <row r="558" spans="2:15" ht="15.75" customHeight="1">
      <c r="B558" s="62"/>
      <c r="F558" s="14"/>
      <c r="G558" s="14"/>
      <c r="H558" s="14"/>
      <c r="I558" s="13"/>
      <c r="N558" s="13"/>
      <c r="O558" s="152"/>
    </row>
    <row r="559" spans="2:15" ht="15.75" customHeight="1">
      <c r="B559" s="62"/>
      <c r="F559" s="14"/>
      <c r="G559" s="14"/>
      <c r="H559" s="14"/>
      <c r="I559" s="13"/>
      <c r="N559" s="13"/>
      <c r="O559" s="152"/>
    </row>
    <row r="560" spans="2:15" ht="15.75" customHeight="1">
      <c r="B560" s="62"/>
      <c r="F560" s="14"/>
      <c r="G560" s="14"/>
      <c r="H560" s="14"/>
      <c r="I560" s="13"/>
      <c r="N560" s="13"/>
      <c r="O560" s="152"/>
    </row>
    <row r="561" spans="2:15" ht="15.75" customHeight="1">
      <c r="B561" s="62"/>
      <c r="F561" s="14"/>
      <c r="G561" s="14"/>
      <c r="H561" s="14"/>
      <c r="I561" s="13"/>
      <c r="N561" s="13"/>
      <c r="O561" s="152"/>
    </row>
    <row r="562" spans="2:15" ht="15.75" customHeight="1">
      <c r="B562" s="62"/>
      <c r="F562" s="14"/>
      <c r="G562" s="14"/>
      <c r="H562" s="14"/>
      <c r="I562" s="13"/>
      <c r="N562" s="13"/>
      <c r="O562" s="152"/>
    </row>
    <row r="563" spans="2:15" ht="15.75" customHeight="1">
      <c r="B563" s="62"/>
      <c r="F563" s="14"/>
      <c r="G563" s="14"/>
      <c r="H563" s="14"/>
      <c r="I563" s="13"/>
      <c r="N563" s="13"/>
      <c r="O563" s="152"/>
    </row>
    <row r="564" spans="2:15" ht="15.75" customHeight="1">
      <c r="B564" s="62"/>
      <c r="F564" s="14"/>
      <c r="G564" s="14"/>
      <c r="H564" s="14"/>
      <c r="I564" s="13"/>
      <c r="N564" s="13"/>
      <c r="O564" s="152"/>
    </row>
    <row r="565" spans="2:15" ht="15.75" customHeight="1">
      <c r="B565" s="62"/>
      <c r="F565" s="14"/>
      <c r="G565" s="14"/>
      <c r="H565" s="14"/>
      <c r="I565" s="13"/>
      <c r="N565" s="13"/>
      <c r="O565" s="152"/>
    </row>
    <row r="566" spans="2:15" ht="15.75" customHeight="1">
      <c r="B566" s="62"/>
      <c r="F566" s="14"/>
      <c r="G566" s="14"/>
      <c r="H566" s="14"/>
      <c r="I566" s="13"/>
      <c r="N566" s="13"/>
      <c r="O566" s="152"/>
    </row>
    <row r="567" spans="2:15" ht="15.75" customHeight="1">
      <c r="B567" s="62"/>
      <c r="F567" s="14"/>
      <c r="G567" s="14"/>
      <c r="H567" s="14"/>
      <c r="I567" s="13"/>
      <c r="N567" s="13"/>
      <c r="O567" s="152"/>
    </row>
    <row r="568" spans="2:15" ht="15.75" customHeight="1">
      <c r="B568" s="62"/>
      <c r="F568" s="14"/>
      <c r="G568" s="14"/>
      <c r="H568" s="14"/>
      <c r="I568" s="13"/>
      <c r="N568" s="13"/>
      <c r="O568" s="152"/>
    </row>
    <row r="569" spans="2:15" ht="15.75" customHeight="1">
      <c r="B569" s="62"/>
      <c r="F569" s="14"/>
      <c r="G569" s="14"/>
      <c r="H569" s="14"/>
      <c r="I569" s="13"/>
      <c r="N569" s="13"/>
      <c r="O569" s="152"/>
    </row>
    <row r="570" spans="2:15" ht="15.75" customHeight="1">
      <c r="B570" s="62"/>
      <c r="F570" s="14"/>
      <c r="G570" s="14"/>
      <c r="H570" s="14"/>
      <c r="I570" s="13"/>
      <c r="N570" s="13"/>
      <c r="O570" s="152"/>
    </row>
    <row r="571" spans="2:15" ht="15.75" customHeight="1">
      <c r="B571" s="62"/>
      <c r="F571" s="14"/>
      <c r="G571" s="14"/>
      <c r="H571" s="14"/>
      <c r="I571" s="13"/>
      <c r="N571" s="13"/>
      <c r="O571" s="152"/>
    </row>
    <row r="572" spans="2:15" ht="15.75" customHeight="1">
      <c r="B572" s="62"/>
      <c r="F572" s="14"/>
      <c r="G572" s="14"/>
      <c r="H572" s="14"/>
      <c r="I572" s="13"/>
      <c r="N572" s="13"/>
      <c r="O572" s="152"/>
    </row>
    <row r="573" spans="2:15" ht="15.75" customHeight="1">
      <c r="B573" s="62"/>
      <c r="F573" s="14"/>
      <c r="G573" s="14"/>
      <c r="H573" s="14"/>
      <c r="I573" s="13"/>
      <c r="N573" s="13"/>
      <c r="O573" s="152"/>
    </row>
    <row r="574" spans="2:15" ht="15.75" customHeight="1">
      <c r="B574" s="62"/>
      <c r="F574" s="14"/>
      <c r="G574" s="14"/>
      <c r="H574" s="14"/>
      <c r="I574" s="13"/>
      <c r="N574" s="13"/>
      <c r="O574" s="152"/>
    </row>
    <row r="575" spans="2:15" ht="15.75" customHeight="1">
      <c r="B575" s="62"/>
      <c r="F575" s="14"/>
      <c r="G575" s="14"/>
      <c r="H575" s="14"/>
      <c r="I575" s="13"/>
      <c r="N575" s="13"/>
      <c r="O575" s="152"/>
    </row>
    <row r="576" spans="2:15" ht="15.75" customHeight="1">
      <c r="B576" s="62"/>
      <c r="F576" s="14"/>
      <c r="G576" s="14"/>
      <c r="H576" s="14"/>
      <c r="I576" s="13"/>
      <c r="N576" s="13"/>
      <c r="O576" s="152"/>
    </row>
    <row r="577" spans="2:15" ht="15.75" customHeight="1">
      <c r="B577" s="62"/>
      <c r="F577" s="14"/>
      <c r="G577" s="14"/>
      <c r="H577" s="14"/>
      <c r="I577" s="13"/>
      <c r="N577" s="13"/>
      <c r="O577" s="152"/>
    </row>
    <row r="578" spans="2:15" ht="15.75" customHeight="1">
      <c r="B578" s="62"/>
      <c r="F578" s="14"/>
      <c r="G578" s="14"/>
      <c r="H578" s="14"/>
      <c r="I578" s="13"/>
      <c r="N578" s="13"/>
      <c r="O578" s="152"/>
    </row>
    <row r="579" spans="2:15" ht="15.75" customHeight="1">
      <c r="B579" s="62"/>
      <c r="F579" s="14"/>
      <c r="G579" s="14"/>
      <c r="H579" s="14"/>
      <c r="I579" s="13"/>
      <c r="N579" s="13"/>
      <c r="O579" s="152"/>
    </row>
    <row r="580" spans="2:15" ht="15.75" customHeight="1">
      <c r="B580" s="62"/>
      <c r="F580" s="14"/>
      <c r="G580" s="14"/>
      <c r="H580" s="14"/>
      <c r="I580" s="13"/>
      <c r="N580" s="13"/>
      <c r="O580" s="152"/>
    </row>
    <row r="581" spans="2:15" ht="15.75" customHeight="1">
      <c r="B581" s="62"/>
      <c r="F581" s="14"/>
      <c r="G581" s="14"/>
      <c r="H581" s="14"/>
      <c r="I581" s="13"/>
      <c r="N581" s="13"/>
      <c r="O581" s="152"/>
    </row>
    <row r="582" spans="2:15" ht="15.75" customHeight="1">
      <c r="B582" s="62"/>
      <c r="F582" s="14"/>
      <c r="G582" s="14"/>
      <c r="H582" s="14"/>
      <c r="I582" s="13"/>
      <c r="N582" s="13"/>
      <c r="O582" s="152"/>
    </row>
    <row r="583" spans="2:15" ht="15.75" customHeight="1">
      <c r="B583" s="62"/>
      <c r="F583" s="14"/>
      <c r="G583" s="14"/>
      <c r="H583" s="14"/>
      <c r="I583" s="13"/>
      <c r="N583" s="13"/>
      <c r="O583" s="152"/>
    </row>
    <row r="584" spans="2:15" ht="15.75" customHeight="1">
      <c r="B584" s="62"/>
      <c r="F584" s="14"/>
      <c r="G584" s="14"/>
      <c r="H584" s="14"/>
      <c r="I584" s="13"/>
      <c r="N584" s="13"/>
      <c r="O584" s="152"/>
    </row>
    <row r="585" spans="2:15" ht="15.75" customHeight="1">
      <c r="B585" s="62"/>
      <c r="F585" s="14"/>
      <c r="G585" s="14"/>
      <c r="H585" s="14"/>
      <c r="I585" s="13"/>
      <c r="N585" s="13"/>
      <c r="O585" s="152"/>
    </row>
    <row r="586" spans="2:15" ht="15.75" customHeight="1">
      <c r="B586" s="62"/>
      <c r="F586" s="14"/>
      <c r="G586" s="14"/>
      <c r="H586" s="14"/>
      <c r="I586" s="13"/>
      <c r="N586" s="13"/>
      <c r="O586" s="152"/>
    </row>
    <row r="587" spans="2:15" ht="15.75" customHeight="1">
      <c r="B587" s="62"/>
      <c r="F587" s="14"/>
      <c r="G587" s="14"/>
      <c r="H587" s="14"/>
      <c r="I587" s="13"/>
      <c r="N587" s="13"/>
      <c r="O587" s="152"/>
    </row>
    <row r="588" spans="2:15" ht="15.75" customHeight="1">
      <c r="B588" s="62"/>
      <c r="F588" s="14"/>
      <c r="G588" s="14"/>
      <c r="H588" s="14"/>
      <c r="I588" s="13"/>
      <c r="N588" s="13"/>
      <c r="O588" s="152"/>
    </row>
    <row r="589" spans="2:15" ht="15.75" customHeight="1">
      <c r="B589" s="62"/>
      <c r="F589" s="14"/>
      <c r="G589" s="14"/>
      <c r="H589" s="14"/>
      <c r="I589" s="13"/>
      <c r="N589" s="13"/>
      <c r="O589" s="152"/>
    </row>
    <row r="590" spans="2:15" ht="15.75" customHeight="1">
      <c r="B590" s="62"/>
      <c r="F590" s="14"/>
      <c r="G590" s="14"/>
      <c r="H590" s="14"/>
      <c r="I590" s="13"/>
      <c r="N590" s="13"/>
      <c r="O590" s="152"/>
    </row>
    <row r="591" spans="2:15" ht="15.75" customHeight="1">
      <c r="B591" s="62"/>
      <c r="F591" s="14"/>
      <c r="G591" s="14"/>
      <c r="H591" s="14"/>
      <c r="I591" s="13"/>
      <c r="N591" s="13"/>
      <c r="O591" s="152"/>
    </row>
    <row r="592" spans="2:15" ht="15.75" customHeight="1">
      <c r="B592" s="62"/>
      <c r="F592" s="14"/>
      <c r="G592" s="14"/>
      <c r="H592" s="14"/>
      <c r="I592" s="13"/>
      <c r="N592" s="13"/>
      <c r="O592" s="152"/>
    </row>
    <row r="593" spans="2:15" ht="15.75" customHeight="1">
      <c r="B593" s="62"/>
      <c r="F593" s="14"/>
      <c r="G593" s="14"/>
      <c r="H593" s="14"/>
      <c r="I593" s="13"/>
      <c r="N593" s="13"/>
      <c r="O593" s="152"/>
    </row>
    <row r="594" spans="2:15" ht="15.75" customHeight="1">
      <c r="B594" s="62"/>
      <c r="F594" s="14"/>
      <c r="G594" s="14"/>
      <c r="H594" s="14"/>
      <c r="I594" s="13"/>
      <c r="N594" s="13"/>
      <c r="O594" s="152"/>
    </row>
    <row r="595" spans="2:15" ht="15.75" customHeight="1">
      <c r="B595" s="62"/>
      <c r="F595" s="14"/>
      <c r="G595" s="14"/>
      <c r="H595" s="14"/>
      <c r="I595" s="13"/>
      <c r="N595" s="13"/>
      <c r="O595" s="152"/>
    </row>
    <row r="596" spans="2:15" ht="15.75" customHeight="1">
      <c r="B596" s="62"/>
      <c r="F596" s="14"/>
      <c r="G596" s="14"/>
      <c r="H596" s="14"/>
      <c r="I596" s="13"/>
      <c r="N596" s="13"/>
      <c r="O596" s="152"/>
    </row>
    <row r="597" spans="2:15" ht="15.75" customHeight="1">
      <c r="B597" s="62"/>
      <c r="F597" s="14"/>
      <c r="G597" s="14"/>
      <c r="H597" s="14"/>
      <c r="I597" s="13"/>
      <c r="N597" s="13"/>
      <c r="O597" s="152"/>
    </row>
    <row r="598" spans="2:15" ht="15.75" customHeight="1">
      <c r="B598" s="62"/>
      <c r="F598" s="14"/>
      <c r="G598" s="14"/>
      <c r="H598" s="14"/>
      <c r="I598" s="13"/>
      <c r="N598" s="13"/>
      <c r="O598" s="152"/>
    </row>
    <row r="599" spans="2:15" ht="15.75" customHeight="1">
      <c r="B599" s="62"/>
      <c r="F599" s="14"/>
      <c r="G599" s="14"/>
      <c r="H599" s="14"/>
      <c r="I599" s="13"/>
      <c r="N599" s="13"/>
      <c r="O599" s="152"/>
    </row>
    <row r="600" spans="2:15" ht="15.75" customHeight="1">
      <c r="B600" s="62"/>
      <c r="F600" s="14"/>
      <c r="G600" s="14"/>
      <c r="H600" s="14"/>
      <c r="I600" s="13"/>
      <c r="N600" s="13"/>
      <c r="O600" s="152"/>
    </row>
    <row r="601" spans="2:15" ht="15.75" customHeight="1">
      <c r="B601" s="62"/>
      <c r="F601" s="14"/>
      <c r="G601" s="14"/>
      <c r="H601" s="14"/>
      <c r="I601" s="13"/>
      <c r="N601" s="13"/>
      <c r="O601" s="152"/>
    </row>
    <row r="602" spans="2:15" ht="15.75" customHeight="1">
      <c r="B602" s="62"/>
      <c r="F602" s="14"/>
      <c r="G602" s="14"/>
      <c r="H602" s="14"/>
      <c r="I602" s="13"/>
      <c r="N602" s="13"/>
      <c r="O602" s="152"/>
    </row>
    <row r="603" spans="2:15" ht="15.75" customHeight="1">
      <c r="B603" s="62"/>
      <c r="F603" s="14"/>
      <c r="G603" s="14"/>
      <c r="H603" s="14"/>
      <c r="I603" s="13"/>
      <c r="N603" s="13"/>
      <c r="O603" s="152"/>
    </row>
    <row r="604" spans="2:15" ht="15.75" customHeight="1">
      <c r="B604" s="62"/>
      <c r="F604" s="14"/>
      <c r="G604" s="14"/>
      <c r="H604" s="14"/>
      <c r="I604" s="13"/>
      <c r="N604" s="13"/>
      <c r="O604" s="152"/>
    </row>
    <row r="605" spans="2:15" ht="15.75" customHeight="1">
      <c r="B605" s="62"/>
      <c r="F605" s="14"/>
      <c r="G605" s="14"/>
      <c r="H605" s="14"/>
      <c r="I605" s="13"/>
      <c r="N605" s="13"/>
      <c r="O605" s="152"/>
    </row>
    <row r="606" spans="2:15" ht="15.75" customHeight="1">
      <c r="B606" s="62"/>
      <c r="F606" s="14"/>
      <c r="G606" s="14"/>
      <c r="H606" s="14"/>
      <c r="I606" s="13"/>
      <c r="N606" s="13"/>
      <c r="O606" s="152"/>
    </row>
    <row r="607" spans="2:15" ht="15.75" customHeight="1">
      <c r="B607" s="62"/>
      <c r="F607" s="14"/>
      <c r="G607" s="14"/>
      <c r="H607" s="14"/>
      <c r="I607" s="13"/>
      <c r="N607" s="13"/>
      <c r="O607" s="152"/>
    </row>
    <row r="608" spans="2:15" ht="15.75" customHeight="1">
      <c r="B608" s="62"/>
      <c r="F608" s="14"/>
      <c r="G608" s="14"/>
      <c r="H608" s="14"/>
      <c r="I608" s="13"/>
      <c r="N608" s="13"/>
      <c r="O608" s="152"/>
    </row>
    <row r="609" spans="2:15" ht="15.75" customHeight="1">
      <c r="B609" s="62"/>
      <c r="F609" s="14"/>
      <c r="G609" s="14"/>
      <c r="H609" s="14"/>
      <c r="I609" s="13"/>
      <c r="N609" s="13"/>
      <c r="O609" s="152"/>
    </row>
    <row r="610" spans="2:15" ht="15.75" customHeight="1">
      <c r="B610" s="62"/>
      <c r="F610" s="14"/>
      <c r="G610" s="14"/>
      <c r="H610" s="14"/>
      <c r="I610" s="13"/>
      <c r="N610" s="13"/>
      <c r="O610" s="152"/>
    </row>
    <row r="611" spans="2:15" ht="15.75" customHeight="1">
      <c r="B611" s="62"/>
      <c r="F611" s="14"/>
      <c r="G611" s="14"/>
      <c r="H611" s="14"/>
      <c r="I611" s="13"/>
      <c r="N611" s="13"/>
      <c r="O611" s="152"/>
    </row>
    <row r="612" spans="2:15" ht="15.75" customHeight="1">
      <c r="B612" s="62"/>
      <c r="F612" s="14"/>
      <c r="G612" s="14"/>
      <c r="H612" s="14"/>
      <c r="I612" s="13"/>
      <c r="N612" s="13"/>
      <c r="O612" s="152"/>
    </row>
    <row r="613" spans="2:15" ht="15.75" customHeight="1">
      <c r="B613" s="62"/>
      <c r="F613" s="14"/>
      <c r="G613" s="14"/>
      <c r="H613" s="14"/>
      <c r="I613" s="13"/>
      <c r="N613" s="13"/>
      <c r="O613" s="152"/>
    </row>
    <row r="614" spans="2:15" ht="15.75" customHeight="1">
      <c r="B614" s="62"/>
      <c r="F614" s="14"/>
      <c r="G614" s="14"/>
      <c r="H614" s="14"/>
      <c r="I614" s="13"/>
      <c r="N614" s="13"/>
      <c r="O614" s="152"/>
    </row>
    <row r="615" spans="2:15" ht="15.75" customHeight="1">
      <c r="B615" s="62"/>
      <c r="F615" s="14"/>
      <c r="G615" s="14"/>
      <c r="H615" s="14"/>
      <c r="I615" s="13"/>
      <c r="N615" s="13"/>
      <c r="O615" s="152"/>
    </row>
    <row r="616" spans="2:15" ht="15.75" customHeight="1">
      <c r="B616" s="62"/>
      <c r="F616" s="14"/>
      <c r="G616" s="14"/>
      <c r="H616" s="14"/>
      <c r="I616" s="13"/>
      <c r="N616" s="13"/>
      <c r="O616" s="152"/>
    </row>
    <row r="617" spans="2:15" ht="15.75" customHeight="1">
      <c r="B617" s="62"/>
      <c r="F617" s="14"/>
      <c r="G617" s="14"/>
      <c r="H617" s="14"/>
      <c r="I617" s="13"/>
      <c r="N617" s="13"/>
      <c r="O617" s="152"/>
    </row>
    <row r="618" spans="2:15" ht="15.75" customHeight="1">
      <c r="B618" s="62"/>
      <c r="F618" s="14"/>
      <c r="G618" s="14"/>
      <c r="H618" s="14"/>
      <c r="I618" s="13"/>
      <c r="N618" s="13"/>
      <c r="O618" s="152"/>
    </row>
    <row r="619" spans="2:15" ht="15.75" customHeight="1">
      <c r="B619" s="62"/>
      <c r="F619" s="14"/>
      <c r="G619" s="14"/>
      <c r="H619" s="14"/>
      <c r="I619" s="13"/>
      <c r="N619" s="13"/>
      <c r="O619" s="152"/>
    </row>
    <row r="620" spans="2:15" ht="15.75" customHeight="1">
      <c r="B620" s="62"/>
      <c r="F620" s="14"/>
      <c r="G620" s="14"/>
      <c r="H620" s="14"/>
      <c r="I620" s="13"/>
      <c r="N620" s="13"/>
      <c r="O620" s="152"/>
    </row>
    <row r="621" spans="2:15" ht="15.75" customHeight="1">
      <c r="B621" s="62"/>
      <c r="F621" s="14"/>
      <c r="G621" s="14"/>
      <c r="H621" s="14"/>
      <c r="I621" s="13"/>
      <c r="N621" s="13"/>
      <c r="O621" s="152"/>
    </row>
    <row r="622" spans="2:15" ht="15.75" customHeight="1">
      <c r="B622" s="62"/>
      <c r="F622" s="14"/>
      <c r="G622" s="14"/>
      <c r="H622" s="14"/>
      <c r="I622" s="13"/>
      <c r="N622" s="13"/>
      <c r="O622" s="152"/>
    </row>
    <row r="623" spans="2:15" ht="15.75" customHeight="1">
      <c r="B623" s="62"/>
      <c r="F623" s="14"/>
      <c r="G623" s="14"/>
      <c r="H623" s="14"/>
      <c r="I623" s="13"/>
      <c r="N623" s="13"/>
      <c r="O623" s="152"/>
    </row>
    <row r="624" spans="2:15" ht="15.75" customHeight="1">
      <c r="B624" s="62"/>
      <c r="F624" s="14"/>
      <c r="G624" s="14"/>
      <c r="H624" s="14"/>
      <c r="I624" s="13"/>
      <c r="N624" s="13"/>
      <c r="O624" s="152"/>
    </row>
    <row r="625" spans="2:15" ht="15.75" customHeight="1">
      <c r="B625" s="62"/>
      <c r="F625" s="14"/>
      <c r="G625" s="14"/>
      <c r="H625" s="14"/>
      <c r="I625" s="13"/>
      <c r="N625" s="13"/>
      <c r="O625" s="152"/>
    </row>
    <row r="626" spans="2:15" ht="15.75" customHeight="1">
      <c r="B626" s="62"/>
      <c r="F626" s="14"/>
      <c r="G626" s="14"/>
      <c r="H626" s="14"/>
      <c r="I626" s="13"/>
      <c r="N626" s="13"/>
      <c r="O626" s="152"/>
    </row>
    <row r="627" spans="2:15" ht="15.75" customHeight="1">
      <c r="B627" s="62"/>
      <c r="F627" s="14"/>
      <c r="G627" s="14"/>
      <c r="H627" s="14"/>
      <c r="I627" s="13"/>
      <c r="N627" s="13"/>
      <c r="O627" s="152"/>
    </row>
    <row r="628" spans="2:15" ht="15.75" customHeight="1">
      <c r="B628" s="62"/>
      <c r="F628" s="14"/>
      <c r="G628" s="14"/>
      <c r="H628" s="14"/>
      <c r="I628" s="13"/>
      <c r="N628" s="13"/>
      <c r="O628" s="152"/>
    </row>
    <row r="629" spans="2:15" ht="15.75" customHeight="1">
      <c r="B629" s="62"/>
      <c r="F629" s="14"/>
      <c r="G629" s="14"/>
      <c r="H629" s="14"/>
      <c r="I629" s="13"/>
      <c r="N629" s="13"/>
      <c r="O629" s="152"/>
    </row>
    <row r="630" spans="2:15" ht="15.75" customHeight="1">
      <c r="B630" s="62"/>
      <c r="F630" s="14"/>
      <c r="G630" s="14"/>
      <c r="H630" s="14"/>
      <c r="I630" s="13"/>
      <c r="N630" s="13"/>
      <c r="O630" s="152"/>
    </row>
    <row r="631" spans="2:15" ht="15.75" customHeight="1">
      <c r="B631" s="62"/>
      <c r="F631" s="14"/>
      <c r="G631" s="14"/>
      <c r="H631" s="14"/>
      <c r="I631" s="13"/>
      <c r="N631" s="13"/>
      <c r="O631" s="152"/>
    </row>
    <row r="632" spans="2:15" ht="15.75" customHeight="1">
      <c r="B632" s="62"/>
      <c r="F632" s="14"/>
      <c r="G632" s="14"/>
      <c r="H632" s="14"/>
      <c r="I632" s="13"/>
      <c r="N632" s="13"/>
      <c r="O632" s="152"/>
    </row>
    <row r="633" spans="2:15" ht="15.75" customHeight="1">
      <c r="B633" s="62"/>
      <c r="F633" s="14"/>
      <c r="G633" s="14"/>
      <c r="H633" s="14"/>
      <c r="I633" s="13"/>
      <c r="N633" s="13"/>
      <c r="O633" s="152"/>
    </row>
    <row r="634" spans="2:15" ht="15.75" customHeight="1">
      <c r="B634" s="62"/>
      <c r="F634" s="14"/>
      <c r="G634" s="14"/>
      <c r="H634" s="14"/>
      <c r="I634" s="13"/>
      <c r="N634" s="13"/>
      <c r="O634" s="152"/>
    </row>
    <row r="635" spans="2:15" ht="15.75" customHeight="1">
      <c r="B635" s="62"/>
      <c r="F635" s="14"/>
      <c r="G635" s="14"/>
      <c r="H635" s="14"/>
      <c r="I635" s="13"/>
      <c r="N635" s="13"/>
      <c r="O635" s="152"/>
    </row>
    <row r="636" spans="2:15" ht="15.75" customHeight="1">
      <c r="B636" s="62"/>
      <c r="F636" s="14"/>
      <c r="G636" s="14"/>
      <c r="H636" s="14"/>
      <c r="I636" s="13"/>
      <c r="N636" s="13"/>
      <c r="O636" s="152"/>
    </row>
    <row r="637" spans="2:15" ht="15.75" customHeight="1">
      <c r="B637" s="62"/>
      <c r="F637" s="14"/>
      <c r="G637" s="14"/>
      <c r="H637" s="14"/>
      <c r="I637" s="13"/>
      <c r="N637" s="13"/>
      <c r="O637" s="152"/>
    </row>
    <row r="638" spans="2:15" ht="15.75" customHeight="1">
      <c r="B638" s="62"/>
      <c r="F638" s="14"/>
      <c r="G638" s="14"/>
      <c r="H638" s="14"/>
      <c r="I638" s="13"/>
      <c r="N638" s="13"/>
      <c r="O638" s="152"/>
    </row>
    <row r="639" spans="2:15" ht="15.75" customHeight="1">
      <c r="B639" s="62"/>
      <c r="F639" s="14"/>
      <c r="G639" s="14"/>
      <c r="H639" s="14"/>
      <c r="I639" s="13"/>
      <c r="N639" s="13"/>
      <c r="O639" s="152"/>
    </row>
    <row r="640" spans="2:15" ht="15.75" customHeight="1">
      <c r="B640" s="62"/>
      <c r="F640" s="14"/>
      <c r="G640" s="14"/>
      <c r="H640" s="14"/>
      <c r="I640" s="13"/>
      <c r="N640" s="13"/>
      <c r="O640" s="152"/>
    </row>
    <row r="641" spans="2:15" ht="15.75" customHeight="1">
      <c r="B641" s="62"/>
      <c r="F641" s="14"/>
      <c r="G641" s="14"/>
      <c r="H641" s="14"/>
      <c r="I641" s="13"/>
      <c r="N641" s="13"/>
      <c r="O641" s="152"/>
    </row>
    <row r="642" spans="2:15" ht="15.75" customHeight="1">
      <c r="B642" s="62"/>
      <c r="F642" s="14"/>
      <c r="G642" s="14"/>
      <c r="H642" s="14"/>
      <c r="I642" s="13"/>
      <c r="N642" s="13"/>
      <c r="O642" s="152"/>
    </row>
    <row r="643" spans="2:15" ht="15.75" customHeight="1">
      <c r="B643" s="62"/>
      <c r="F643" s="14"/>
      <c r="G643" s="14"/>
      <c r="H643" s="14"/>
      <c r="I643" s="13"/>
      <c r="N643" s="13"/>
      <c r="O643" s="152"/>
    </row>
    <row r="644" spans="2:15" ht="15.75" customHeight="1">
      <c r="B644" s="62"/>
      <c r="F644" s="14"/>
      <c r="G644" s="14"/>
      <c r="H644" s="14"/>
      <c r="I644" s="13"/>
      <c r="N644" s="13"/>
      <c r="O644" s="152"/>
    </row>
    <row r="645" spans="2:15" ht="15.75" customHeight="1">
      <c r="B645" s="62"/>
      <c r="F645" s="14"/>
      <c r="G645" s="14"/>
      <c r="H645" s="14"/>
      <c r="I645" s="13"/>
      <c r="N645" s="13"/>
      <c r="O645" s="152"/>
    </row>
    <row r="646" spans="2:15" ht="15.75" customHeight="1">
      <c r="B646" s="62"/>
      <c r="F646" s="14"/>
      <c r="G646" s="14"/>
      <c r="H646" s="14"/>
      <c r="I646" s="13"/>
      <c r="N646" s="13"/>
      <c r="O646" s="152"/>
    </row>
    <row r="647" spans="2:15" ht="15.75" customHeight="1">
      <c r="B647" s="62"/>
      <c r="F647" s="14"/>
      <c r="G647" s="14"/>
      <c r="H647" s="14"/>
      <c r="I647" s="13"/>
      <c r="N647" s="13"/>
      <c r="O647" s="152"/>
    </row>
    <row r="648" spans="2:15" ht="15.75" customHeight="1">
      <c r="B648" s="62"/>
      <c r="F648" s="14"/>
      <c r="G648" s="14"/>
      <c r="H648" s="14"/>
      <c r="I648" s="13"/>
      <c r="N648" s="13"/>
      <c r="O648" s="152"/>
    </row>
    <row r="649" spans="2:15" ht="15.75" customHeight="1">
      <c r="B649" s="62"/>
      <c r="F649" s="14"/>
      <c r="G649" s="14"/>
      <c r="H649" s="14"/>
      <c r="I649" s="13"/>
      <c r="N649" s="13"/>
      <c r="O649" s="152"/>
    </row>
    <row r="650" spans="2:15" ht="15.75" customHeight="1">
      <c r="B650" s="62"/>
      <c r="F650" s="14"/>
      <c r="G650" s="14"/>
      <c r="H650" s="14"/>
      <c r="I650" s="13"/>
      <c r="N650" s="13"/>
      <c r="O650" s="152"/>
    </row>
    <row r="651" spans="2:15" ht="15.75" customHeight="1">
      <c r="B651" s="62"/>
      <c r="F651" s="14"/>
      <c r="G651" s="14"/>
      <c r="H651" s="14"/>
      <c r="I651" s="13"/>
      <c r="N651" s="13"/>
      <c r="O651" s="152"/>
    </row>
    <row r="652" spans="2:15" ht="15.75" customHeight="1">
      <c r="B652" s="62"/>
      <c r="F652" s="14"/>
      <c r="G652" s="14"/>
      <c r="H652" s="14"/>
      <c r="I652" s="13"/>
      <c r="N652" s="13"/>
      <c r="O652" s="152"/>
    </row>
    <row r="653" spans="2:15" ht="15.75" customHeight="1">
      <c r="B653" s="62"/>
      <c r="F653" s="14"/>
      <c r="G653" s="14"/>
      <c r="H653" s="14"/>
      <c r="I653" s="13"/>
      <c r="N653" s="13"/>
      <c r="O653" s="152"/>
    </row>
    <row r="654" spans="2:15" ht="15.75" customHeight="1">
      <c r="B654" s="62"/>
      <c r="F654" s="14"/>
      <c r="G654" s="14"/>
      <c r="H654" s="14"/>
      <c r="I654" s="13"/>
      <c r="N654" s="13"/>
      <c r="O654" s="152"/>
    </row>
    <row r="655" spans="2:15" ht="15.75" customHeight="1">
      <c r="B655" s="62"/>
      <c r="F655" s="14"/>
      <c r="G655" s="14"/>
      <c r="H655" s="14"/>
      <c r="I655" s="13"/>
      <c r="N655" s="13"/>
      <c r="O655" s="152"/>
    </row>
    <row r="656" spans="2:15" ht="15.75" customHeight="1">
      <c r="B656" s="62"/>
      <c r="F656" s="14"/>
      <c r="G656" s="14"/>
      <c r="H656" s="14"/>
      <c r="I656" s="13"/>
      <c r="N656" s="13"/>
      <c r="O656" s="152"/>
    </row>
    <row r="657" spans="2:15" ht="15.75" customHeight="1">
      <c r="B657" s="62"/>
      <c r="F657" s="14"/>
      <c r="G657" s="14"/>
      <c r="H657" s="14"/>
      <c r="I657" s="13"/>
      <c r="N657" s="13"/>
      <c r="O657" s="152"/>
    </row>
    <row r="658" spans="2:15" ht="15.75" customHeight="1">
      <c r="B658" s="62"/>
      <c r="F658" s="14"/>
      <c r="G658" s="14"/>
      <c r="H658" s="14"/>
      <c r="I658" s="13"/>
      <c r="N658" s="13"/>
      <c r="O658" s="152"/>
    </row>
    <row r="659" spans="2:15" ht="15.75" customHeight="1">
      <c r="B659" s="62"/>
      <c r="F659" s="14"/>
      <c r="G659" s="14"/>
      <c r="H659" s="14"/>
      <c r="I659" s="13"/>
      <c r="N659" s="13"/>
      <c r="O659" s="152"/>
    </row>
    <row r="660" spans="2:15" ht="15.75" customHeight="1">
      <c r="B660" s="62"/>
      <c r="F660" s="14"/>
      <c r="G660" s="14"/>
      <c r="H660" s="14"/>
      <c r="I660" s="13"/>
      <c r="N660" s="13"/>
      <c r="O660" s="152"/>
    </row>
    <row r="661" spans="2:15" ht="15.75" customHeight="1">
      <c r="B661" s="62"/>
      <c r="F661" s="14"/>
      <c r="G661" s="14"/>
      <c r="H661" s="14"/>
      <c r="I661" s="13"/>
      <c r="N661" s="13"/>
      <c r="O661" s="152"/>
    </row>
    <row r="662" spans="2:15" ht="15.75" customHeight="1">
      <c r="B662" s="62"/>
      <c r="F662" s="14"/>
      <c r="G662" s="14"/>
      <c r="H662" s="14"/>
      <c r="I662" s="13"/>
      <c r="N662" s="13"/>
      <c r="O662" s="152"/>
    </row>
    <row r="663" spans="2:15" ht="15.75" customHeight="1">
      <c r="B663" s="62"/>
      <c r="F663" s="14"/>
      <c r="G663" s="14"/>
      <c r="H663" s="14"/>
      <c r="I663" s="13"/>
      <c r="N663" s="13"/>
      <c r="O663" s="152"/>
    </row>
    <row r="664" spans="2:15" ht="15.75" customHeight="1">
      <c r="B664" s="62"/>
      <c r="F664" s="14"/>
      <c r="G664" s="14"/>
      <c r="H664" s="14"/>
      <c r="I664" s="13"/>
      <c r="N664" s="13"/>
      <c r="O664" s="152"/>
    </row>
    <row r="665" spans="2:15" ht="15.75" customHeight="1">
      <c r="B665" s="62"/>
      <c r="F665" s="14"/>
      <c r="G665" s="14"/>
      <c r="H665" s="14"/>
      <c r="I665" s="13"/>
      <c r="N665" s="13"/>
      <c r="O665" s="152"/>
    </row>
    <row r="666" spans="2:15" ht="15.75" customHeight="1">
      <c r="B666" s="62"/>
      <c r="F666" s="14"/>
      <c r="G666" s="14"/>
      <c r="H666" s="14"/>
      <c r="I666" s="13"/>
      <c r="N666" s="13"/>
      <c r="O666" s="152"/>
    </row>
    <row r="667" spans="2:15" ht="15.75" customHeight="1">
      <c r="B667" s="62"/>
      <c r="F667" s="14"/>
      <c r="G667" s="14"/>
      <c r="H667" s="14"/>
      <c r="I667" s="13"/>
      <c r="N667" s="13"/>
      <c r="O667" s="152"/>
    </row>
    <row r="668" spans="2:15" ht="15.75" customHeight="1">
      <c r="B668" s="62"/>
      <c r="F668" s="14"/>
      <c r="G668" s="14"/>
      <c r="H668" s="14"/>
      <c r="I668" s="13"/>
      <c r="N668" s="13"/>
      <c r="O668" s="152"/>
    </row>
    <row r="669" spans="2:15" ht="15.75" customHeight="1">
      <c r="B669" s="62"/>
      <c r="F669" s="14"/>
      <c r="G669" s="14"/>
      <c r="H669" s="14"/>
      <c r="I669" s="13"/>
      <c r="N669" s="13"/>
      <c r="O669" s="152"/>
    </row>
    <row r="670" spans="2:15" ht="15.75" customHeight="1">
      <c r="B670" s="62"/>
      <c r="F670" s="14"/>
      <c r="G670" s="14"/>
      <c r="H670" s="14"/>
      <c r="I670" s="13"/>
      <c r="N670" s="13"/>
      <c r="O670" s="152"/>
    </row>
    <row r="671" spans="2:15" ht="15.75" customHeight="1">
      <c r="B671" s="62"/>
      <c r="F671" s="14"/>
      <c r="G671" s="14"/>
      <c r="H671" s="14"/>
      <c r="I671" s="13"/>
      <c r="N671" s="13"/>
      <c r="O671" s="152"/>
    </row>
    <row r="672" spans="2:15" ht="15.75" customHeight="1">
      <c r="B672" s="62"/>
      <c r="F672" s="14"/>
      <c r="G672" s="14"/>
      <c r="H672" s="14"/>
      <c r="I672" s="13"/>
      <c r="N672" s="13"/>
      <c r="O672" s="152"/>
    </row>
    <row r="673" spans="2:15" ht="15.75" customHeight="1">
      <c r="B673" s="62"/>
      <c r="F673" s="14"/>
      <c r="G673" s="14"/>
      <c r="H673" s="14"/>
      <c r="I673" s="13"/>
      <c r="N673" s="13"/>
      <c r="O673" s="152"/>
    </row>
    <row r="674" spans="2:15" ht="15.75" customHeight="1">
      <c r="B674" s="62"/>
      <c r="F674" s="14"/>
      <c r="G674" s="14"/>
      <c r="H674" s="14"/>
      <c r="I674" s="13"/>
      <c r="N674" s="13"/>
      <c r="O674" s="152"/>
    </row>
    <row r="675" spans="2:15" ht="15.75" customHeight="1">
      <c r="B675" s="62"/>
      <c r="F675" s="14"/>
      <c r="G675" s="14"/>
      <c r="H675" s="14"/>
      <c r="I675" s="13"/>
      <c r="N675" s="13"/>
      <c r="O675" s="152"/>
    </row>
    <row r="676" spans="2:15" ht="15.75" customHeight="1">
      <c r="B676" s="62"/>
      <c r="F676" s="14"/>
      <c r="G676" s="14"/>
      <c r="H676" s="14"/>
      <c r="I676" s="13"/>
      <c r="N676" s="13"/>
      <c r="O676" s="152"/>
    </row>
    <row r="677" spans="2:15" ht="15.75" customHeight="1">
      <c r="B677" s="62"/>
      <c r="F677" s="14"/>
      <c r="G677" s="14"/>
      <c r="H677" s="14"/>
      <c r="I677" s="13"/>
      <c r="N677" s="13"/>
      <c r="O677" s="152"/>
    </row>
    <row r="678" spans="2:15" ht="15.75" customHeight="1">
      <c r="B678" s="62"/>
      <c r="F678" s="14"/>
      <c r="G678" s="14"/>
      <c r="H678" s="14"/>
      <c r="I678" s="13"/>
      <c r="N678" s="13"/>
      <c r="O678" s="152"/>
    </row>
    <row r="679" spans="2:15" ht="15.75" customHeight="1">
      <c r="B679" s="62"/>
      <c r="F679" s="14"/>
      <c r="G679" s="14"/>
      <c r="H679" s="14"/>
      <c r="I679" s="13"/>
      <c r="N679" s="13"/>
      <c r="O679" s="152"/>
    </row>
    <row r="680" spans="2:15" ht="15.75" customHeight="1">
      <c r="B680" s="62"/>
      <c r="F680" s="14"/>
      <c r="G680" s="14"/>
      <c r="H680" s="14"/>
      <c r="I680" s="13"/>
      <c r="N680" s="13"/>
      <c r="O680" s="152"/>
    </row>
    <row r="681" spans="2:15" ht="15.75" customHeight="1">
      <c r="B681" s="62"/>
      <c r="F681" s="14"/>
      <c r="G681" s="14"/>
      <c r="H681" s="14"/>
      <c r="I681" s="13"/>
      <c r="N681" s="13"/>
      <c r="O681" s="152"/>
    </row>
    <row r="682" spans="2:15" ht="15.75" customHeight="1">
      <c r="B682" s="62"/>
      <c r="F682" s="14"/>
      <c r="G682" s="14"/>
      <c r="H682" s="14"/>
      <c r="I682" s="13"/>
      <c r="N682" s="13"/>
      <c r="O682" s="152"/>
    </row>
    <row r="683" spans="2:15" ht="15.75" customHeight="1">
      <c r="B683" s="62"/>
      <c r="F683" s="14"/>
      <c r="G683" s="14"/>
      <c r="H683" s="14"/>
      <c r="I683" s="13"/>
      <c r="N683" s="13"/>
      <c r="O683" s="152"/>
    </row>
    <row r="684" spans="2:15" ht="15.75" customHeight="1">
      <c r="B684" s="62"/>
      <c r="F684" s="14"/>
      <c r="G684" s="14"/>
      <c r="H684" s="14"/>
      <c r="I684" s="13"/>
      <c r="N684" s="13"/>
      <c r="O684" s="152"/>
    </row>
    <row r="685" spans="2:15" ht="15.75" customHeight="1">
      <c r="B685" s="62"/>
      <c r="F685" s="14"/>
      <c r="G685" s="14"/>
      <c r="H685" s="14"/>
      <c r="I685" s="13"/>
      <c r="N685" s="13"/>
      <c r="O685" s="152"/>
    </row>
    <row r="686" spans="2:15" ht="15.75" customHeight="1">
      <c r="B686" s="62"/>
      <c r="F686" s="14"/>
      <c r="G686" s="14"/>
      <c r="H686" s="14"/>
      <c r="I686" s="13"/>
      <c r="N686" s="13"/>
      <c r="O686" s="152"/>
    </row>
    <row r="687" spans="2:15" ht="15.75" customHeight="1">
      <c r="B687" s="62"/>
      <c r="F687" s="14"/>
      <c r="G687" s="14"/>
      <c r="H687" s="14"/>
      <c r="I687" s="13"/>
      <c r="N687" s="13"/>
      <c r="O687" s="152"/>
    </row>
    <row r="688" spans="2:15" ht="15.75" customHeight="1">
      <c r="B688" s="62"/>
      <c r="F688" s="14"/>
      <c r="G688" s="14"/>
      <c r="H688" s="14"/>
      <c r="I688" s="13"/>
      <c r="N688" s="13"/>
      <c r="O688" s="152"/>
    </row>
    <row r="689" spans="2:15" ht="15.75" customHeight="1">
      <c r="B689" s="62"/>
      <c r="F689" s="14"/>
      <c r="G689" s="14"/>
      <c r="H689" s="14"/>
      <c r="I689" s="13"/>
      <c r="N689" s="13"/>
      <c r="O689" s="152"/>
    </row>
    <row r="690" spans="2:15" ht="15.75" customHeight="1">
      <c r="B690" s="62"/>
      <c r="F690" s="14"/>
      <c r="G690" s="14"/>
      <c r="H690" s="14"/>
      <c r="I690" s="13"/>
      <c r="N690" s="13"/>
      <c r="O690" s="152"/>
    </row>
    <row r="691" spans="2:15" ht="15.75" customHeight="1">
      <c r="B691" s="62"/>
      <c r="F691" s="14"/>
      <c r="G691" s="14"/>
      <c r="H691" s="14"/>
      <c r="I691" s="13"/>
      <c r="N691" s="13"/>
      <c r="O691" s="152"/>
    </row>
    <row r="692" spans="2:15" ht="15.75" customHeight="1">
      <c r="B692" s="62"/>
      <c r="F692" s="14"/>
      <c r="G692" s="14"/>
      <c r="H692" s="14"/>
      <c r="I692" s="13"/>
      <c r="N692" s="13"/>
      <c r="O692" s="152"/>
    </row>
    <row r="693" spans="2:15" ht="15.75" customHeight="1">
      <c r="B693" s="62"/>
      <c r="F693" s="14"/>
      <c r="G693" s="14"/>
      <c r="H693" s="14"/>
      <c r="I693" s="13"/>
      <c r="N693" s="13"/>
      <c r="O693" s="152"/>
    </row>
    <row r="694" spans="2:15" ht="15.75" customHeight="1">
      <c r="B694" s="62"/>
      <c r="F694" s="14"/>
      <c r="G694" s="14"/>
      <c r="H694" s="14"/>
      <c r="I694" s="13"/>
      <c r="N694" s="13"/>
      <c r="O694" s="152"/>
    </row>
    <row r="695" spans="2:15" ht="15.75" customHeight="1">
      <c r="B695" s="62"/>
      <c r="F695" s="14"/>
      <c r="G695" s="14"/>
      <c r="H695" s="14"/>
      <c r="I695" s="13"/>
      <c r="N695" s="13"/>
      <c r="O695" s="152"/>
    </row>
    <row r="696" spans="2:15" ht="15.75" customHeight="1">
      <c r="B696" s="62"/>
      <c r="F696" s="14"/>
      <c r="G696" s="14"/>
      <c r="H696" s="14"/>
      <c r="I696" s="13"/>
      <c r="N696" s="13"/>
      <c r="O696" s="152"/>
    </row>
    <row r="697" spans="2:15" ht="15.75" customHeight="1">
      <c r="B697" s="62"/>
      <c r="F697" s="14"/>
      <c r="G697" s="14"/>
      <c r="H697" s="14"/>
      <c r="I697" s="13"/>
      <c r="N697" s="13"/>
      <c r="O697" s="152"/>
    </row>
    <row r="698" spans="2:15" ht="15.75" customHeight="1">
      <c r="B698" s="62"/>
      <c r="F698" s="14"/>
      <c r="G698" s="14"/>
      <c r="H698" s="14"/>
      <c r="I698" s="13"/>
      <c r="N698" s="13"/>
      <c r="O698" s="152"/>
    </row>
    <row r="699" spans="2:15" ht="15.75" customHeight="1">
      <c r="B699" s="62"/>
      <c r="F699" s="14"/>
      <c r="G699" s="14"/>
      <c r="H699" s="14"/>
      <c r="I699" s="13"/>
      <c r="N699" s="13"/>
      <c r="O699" s="152"/>
    </row>
    <row r="700" spans="2:15" ht="15.75" customHeight="1">
      <c r="B700" s="62"/>
      <c r="F700" s="14"/>
      <c r="G700" s="14"/>
      <c r="H700" s="14"/>
      <c r="I700" s="13"/>
      <c r="N700" s="13"/>
      <c r="O700" s="152"/>
    </row>
    <row r="701" spans="2:15" ht="15.75" customHeight="1">
      <c r="B701" s="62"/>
      <c r="F701" s="14"/>
      <c r="G701" s="14"/>
      <c r="H701" s="14"/>
      <c r="I701" s="13"/>
      <c r="N701" s="13"/>
      <c r="O701" s="152"/>
    </row>
    <row r="702" spans="2:15" ht="15.75" customHeight="1">
      <c r="B702" s="62"/>
      <c r="F702" s="14"/>
      <c r="G702" s="14"/>
      <c r="H702" s="14"/>
      <c r="I702" s="13"/>
      <c r="N702" s="13"/>
      <c r="O702" s="152"/>
    </row>
    <row r="703" spans="2:15" ht="15.75" customHeight="1">
      <c r="B703" s="62"/>
      <c r="F703" s="14"/>
      <c r="G703" s="14"/>
      <c r="H703" s="14"/>
      <c r="I703" s="13"/>
      <c r="N703" s="13"/>
      <c r="O703" s="152"/>
    </row>
    <row r="704" spans="2:15" ht="15.75" customHeight="1">
      <c r="B704" s="62"/>
      <c r="F704" s="14"/>
      <c r="G704" s="14"/>
      <c r="H704" s="14"/>
      <c r="I704" s="13"/>
      <c r="N704" s="13"/>
      <c r="O704" s="152"/>
    </row>
    <row r="705" spans="2:15" ht="15.75" customHeight="1">
      <c r="B705" s="62"/>
      <c r="F705" s="14"/>
      <c r="G705" s="14"/>
      <c r="H705" s="14"/>
      <c r="I705" s="13"/>
      <c r="N705" s="13"/>
      <c r="O705" s="152"/>
    </row>
    <row r="706" spans="2:15" ht="15.75" customHeight="1">
      <c r="B706" s="62"/>
      <c r="F706" s="14"/>
      <c r="G706" s="14"/>
      <c r="H706" s="14"/>
      <c r="I706" s="13"/>
      <c r="N706" s="13"/>
      <c r="O706" s="152"/>
    </row>
    <row r="707" spans="2:15" ht="15.75" customHeight="1">
      <c r="B707" s="62"/>
      <c r="F707" s="14"/>
      <c r="G707" s="14"/>
      <c r="H707" s="14"/>
      <c r="I707" s="13"/>
      <c r="N707" s="13"/>
      <c r="O707" s="152"/>
    </row>
    <row r="708" spans="2:15" ht="15.75" customHeight="1">
      <c r="B708" s="62"/>
      <c r="F708" s="14"/>
      <c r="G708" s="14"/>
      <c r="H708" s="14"/>
      <c r="I708" s="13"/>
      <c r="N708" s="13"/>
      <c r="O708" s="152"/>
    </row>
    <row r="709" spans="2:15" ht="15.75" customHeight="1">
      <c r="B709" s="62"/>
      <c r="F709" s="14"/>
      <c r="G709" s="14"/>
      <c r="H709" s="14"/>
      <c r="I709" s="13"/>
      <c r="N709" s="13"/>
      <c r="O709" s="152"/>
    </row>
    <row r="710" spans="2:15" ht="15.75" customHeight="1">
      <c r="B710" s="62"/>
      <c r="F710" s="14"/>
      <c r="G710" s="14"/>
      <c r="H710" s="14"/>
      <c r="I710" s="13"/>
      <c r="N710" s="13"/>
      <c r="O710" s="152"/>
    </row>
    <row r="711" spans="2:15" ht="15.75" customHeight="1">
      <c r="B711" s="62"/>
      <c r="F711" s="14"/>
      <c r="G711" s="14"/>
      <c r="H711" s="14"/>
      <c r="I711" s="13"/>
      <c r="N711" s="13"/>
      <c r="O711" s="152"/>
    </row>
    <row r="712" spans="2:15" ht="15.75" customHeight="1">
      <c r="B712" s="62"/>
      <c r="F712" s="14"/>
      <c r="G712" s="14"/>
      <c r="H712" s="14"/>
      <c r="I712" s="13"/>
      <c r="N712" s="13"/>
      <c r="O712" s="152"/>
    </row>
    <row r="713" spans="2:15" ht="15.75" customHeight="1">
      <c r="B713" s="62"/>
      <c r="F713" s="14"/>
      <c r="G713" s="14"/>
      <c r="H713" s="14"/>
      <c r="I713" s="13"/>
      <c r="N713" s="13"/>
      <c r="O713" s="152"/>
    </row>
    <row r="714" spans="2:15" ht="15.75" customHeight="1">
      <c r="B714" s="62"/>
      <c r="F714" s="14"/>
      <c r="G714" s="14"/>
      <c r="H714" s="14"/>
      <c r="I714" s="13"/>
      <c r="N714" s="13"/>
      <c r="O714" s="152"/>
    </row>
    <row r="715" spans="2:15" ht="15.75" customHeight="1">
      <c r="B715" s="62"/>
      <c r="F715" s="14"/>
      <c r="G715" s="14"/>
      <c r="H715" s="14"/>
      <c r="I715" s="13"/>
      <c r="N715" s="13"/>
      <c r="O715" s="152"/>
    </row>
    <row r="716" spans="2:15" ht="15.75" customHeight="1">
      <c r="B716" s="62"/>
      <c r="F716" s="14"/>
      <c r="G716" s="14"/>
      <c r="H716" s="14"/>
      <c r="I716" s="13"/>
      <c r="N716" s="13"/>
      <c r="O716" s="152"/>
    </row>
    <row r="717" spans="2:15" ht="15.75" customHeight="1">
      <c r="B717" s="62"/>
      <c r="F717" s="14"/>
      <c r="G717" s="14"/>
      <c r="H717" s="14"/>
      <c r="I717" s="13"/>
      <c r="N717" s="13"/>
      <c r="O717" s="152"/>
    </row>
    <row r="718" spans="2:15" ht="15.75" customHeight="1">
      <c r="B718" s="62"/>
      <c r="F718" s="14"/>
      <c r="G718" s="14"/>
      <c r="H718" s="14"/>
      <c r="I718" s="13"/>
      <c r="N718" s="13"/>
      <c r="O718" s="152"/>
    </row>
    <row r="719" spans="2:15" ht="15.75" customHeight="1">
      <c r="B719" s="62"/>
      <c r="F719" s="14"/>
      <c r="G719" s="14"/>
      <c r="H719" s="14"/>
      <c r="I719" s="13"/>
      <c r="N719" s="13"/>
      <c r="O719" s="152"/>
    </row>
    <row r="720" spans="2:15" ht="15.75" customHeight="1">
      <c r="B720" s="62"/>
      <c r="F720" s="14"/>
      <c r="G720" s="14"/>
      <c r="H720" s="14"/>
      <c r="I720" s="13"/>
      <c r="N720" s="13"/>
      <c r="O720" s="152"/>
    </row>
    <row r="721" spans="2:15" ht="15.75" customHeight="1">
      <c r="B721" s="62"/>
      <c r="F721" s="14"/>
      <c r="G721" s="14"/>
      <c r="H721" s="14"/>
      <c r="I721" s="13"/>
      <c r="N721" s="13"/>
      <c r="O721" s="152"/>
    </row>
    <row r="722" spans="2:15" ht="15.75" customHeight="1">
      <c r="B722" s="62"/>
      <c r="F722" s="14"/>
      <c r="G722" s="14"/>
      <c r="H722" s="14"/>
      <c r="I722" s="13"/>
      <c r="N722" s="13"/>
      <c r="O722" s="152"/>
    </row>
    <row r="723" spans="2:15" ht="15.75" customHeight="1">
      <c r="B723" s="62"/>
      <c r="F723" s="14"/>
      <c r="G723" s="14"/>
      <c r="H723" s="14"/>
      <c r="I723" s="13"/>
      <c r="N723" s="13"/>
      <c r="O723" s="152"/>
    </row>
    <row r="724" spans="2:15" ht="15.75" customHeight="1">
      <c r="B724" s="62"/>
      <c r="F724" s="14"/>
      <c r="G724" s="14"/>
      <c r="H724" s="14"/>
      <c r="I724" s="13"/>
      <c r="N724" s="13"/>
      <c r="O724" s="152"/>
    </row>
    <row r="725" spans="2:15" ht="15.75" customHeight="1">
      <c r="B725" s="62"/>
      <c r="F725" s="14"/>
      <c r="G725" s="14"/>
      <c r="H725" s="14"/>
      <c r="I725" s="13"/>
      <c r="N725" s="13"/>
      <c r="O725" s="152"/>
    </row>
    <row r="726" spans="2:15" ht="15.75" customHeight="1">
      <c r="B726" s="62"/>
      <c r="F726" s="14"/>
      <c r="G726" s="14"/>
      <c r="H726" s="14"/>
      <c r="I726" s="13"/>
      <c r="N726" s="13"/>
      <c r="O726" s="152"/>
    </row>
    <row r="727" spans="2:15" ht="15.75" customHeight="1">
      <c r="B727" s="62"/>
      <c r="F727" s="14"/>
      <c r="G727" s="14"/>
      <c r="H727" s="14"/>
      <c r="I727" s="13"/>
      <c r="N727" s="13"/>
      <c r="O727" s="152"/>
    </row>
    <row r="728" spans="2:15" ht="15.75" customHeight="1">
      <c r="B728" s="62"/>
      <c r="F728" s="14"/>
      <c r="G728" s="14"/>
      <c r="H728" s="14"/>
      <c r="I728" s="13"/>
      <c r="N728" s="13"/>
      <c r="O728" s="152"/>
    </row>
    <row r="729" spans="2:15" ht="15.75" customHeight="1">
      <c r="B729" s="62"/>
      <c r="F729" s="14"/>
      <c r="G729" s="14"/>
      <c r="H729" s="14"/>
      <c r="I729" s="13"/>
      <c r="N729" s="13"/>
      <c r="O729" s="152"/>
    </row>
    <row r="730" spans="2:15" ht="15.75" customHeight="1">
      <c r="B730" s="62"/>
      <c r="F730" s="14"/>
      <c r="G730" s="14"/>
      <c r="H730" s="14"/>
      <c r="I730" s="13"/>
      <c r="N730" s="13"/>
      <c r="O730" s="152"/>
    </row>
    <row r="731" spans="2:15" ht="15.75" customHeight="1">
      <c r="B731" s="62"/>
      <c r="F731" s="14"/>
      <c r="G731" s="14"/>
      <c r="H731" s="14"/>
      <c r="I731" s="13"/>
      <c r="N731" s="13"/>
      <c r="O731" s="152"/>
    </row>
    <row r="732" spans="2:15" ht="15.75" customHeight="1">
      <c r="B732" s="62"/>
      <c r="F732" s="14"/>
      <c r="G732" s="14"/>
      <c r="H732" s="14"/>
      <c r="I732" s="13"/>
      <c r="N732" s="13"/>
      <c r="O732" s="152"/>
    </row>
    <row r="733" spans="2:15" ht="15.75" customHeight="1">
      <c r="B733" s="62"/>
      <c r="F733" s="14"/>
      <c r="G733" s="14"/>
      <c r="H733" s="14"/>
      <c r="I733" s="13"/>
      <c r="N733" s="13"/>
      <c r="O733" s="152"/>
    </row>
    <row r="734" spans="2:15" ht="15.75" customHeight="1">
      <c r="B734" s="62"/>
      <c r="F734" s="14"/>
      <c r="G734" s="14"/>
      <c r="H734" s="14"/>
      <c r="I734" s="13"/>
      <c r="N734" s="13"/>
      <c r="O734" s="152"/>
    </row>
    <row r="735" spans="2:15" ht="15.75" customHeight="1">
      <c r="B735" s="62"/>
      <c r="F735" s="14"/>
      <c r="G735" s="14"/>
      <c r="H735" s="14"/>
      <c r="I735" s="13"/>
      <c r="N735" s="13"/>
      <c r="O735" s="152"/>
    </row>
    <row r="736" spans="2:15" ht="15.75" customHeight="1">
      <c r="B736" s="62"/>
      <c r="F736" s="14"/>
      <c r="G736" s="14"/>
      <c r="H736" s="14"/>
      <c r="I736" s="13"/>
      <c r="N736" s="13"/>
      <c r="O736" s="152"/>
    </row>
    <row r="737" spans="2:15" ht="15.75" customHeight="1">
      <c r="B737" s="62"/>
      <c r="F737" s="14"/>
      <c r="G737" s="14"/>
      <c r="H737" s="14"/>
      <c r="I737" s="13"/>
      <c r="N737" s="13"/>
      <c r="O737" s="152"/>
    </row>
    <row r="738" spans="2:15" ht="15.75" customHeight="1">
      <c r="B738" s="62"/>
      <c r="F738" s="14"/>
      <c r="G738" s="14"/>
      <c r="H738" s="14"/>
      <c r="I738" s="13"/>
      <c r="N738" s="13"/>
      <c r="O738" s="152"/>
    </row>
    <row r="739" spans="2:15" ht="15.75" customHeight="1">
      <c r="B739" s="62"/>
      <c r="F739" s="14"/>
      <c r="G739" s="14"/>
      <c r="H739" s="14"/>
      <c r="I739" s="13"/>
      <c r="N739" s="13"/>
      <c r="O739" s="152"/>
    </row>
    <row r="740" spans="2:15" ht="15.75" customHeight="1">
      <c r="B740" s="62"/>
      <c r="F740" s="14"/>
      <c r="G740" s="14"/>
      <c r="H740" s="14"/>
      <c r="I740" s="13"/>
      <c r="N740" s="13"/>
      <c r="O740" s="152"/>
    </row>
    <row r="741" spans="2:15" ht="15.75" customHeight="1">
      <c r="B741" s="62"/>
      <c r="F741" s="14"/>
      <c r="G741" s="14"/>
      <c r="H741" s="14"/>
      <c r="I741" s="13"/>
      <c r="N741" s="13"/>
      <c r="O741" s="152"/>
    </row>
    <row r="742" spans="2:15" ht="15.75" customHeight="1">
      <c r="B742" s="62"/>
      <c r="F742" s="14"/>
      <c r="G742" s="14"/>
      <c r="H742" s="14"/>
      <c r="I742" s="13"/>
      <c r="N742" s="13"/>
      <c r="O742" s="152"/>
    </row>
    <row r="743" spans="2:15" ht="15.75" customHeight="1">
      <c r="B743" s="62"/>
      <c r="F743" s="14"/>
      <c r="G743" s="14"/>
      <c r="H743" s="14"/>
      <c r="I743" s="13"/>
      <c r="N743" s="13"/>
      <c r="O743" s="152"/>
    </row>
    <row r="744" spans="2:15" ht="15.75" customHeight="1">
      <c r="B744" s="62"/>
      <c r="F744" s="14"/>
      <c r="G744" s="14"/>
      <c r="H744" s="14"/>
      <c r="I744" s="13"/>
      <c r="N744" s="13"/>
      <c r="O744" s="152"/>
    </row>
    <row r="745" spans="2:15" ht="15.75" customHeight="1">
      <c r="B745" s="62"/>
      <c r="F745" s="14"/>
      <c r="G745" s="14"/>
      <c r="H745" s="14"/>
      <c r="I745" s="13"/>
      <c r="N745" s="13"/>
      <c r="O745" s="152"/>
    </row>
    <row r="746" spans="2:15" ht="15.75" customHeight="1">
      <c r="B746" s="62"/>
      <c r="F746" s="14"/>
      <c r="G746" s="14"/>
      <c r="H746" s="14"/>
      <c r="I746" s="13"/>
      <c r="N746" s="13"/>
      <c r="O746" s="152"/>
    </row>
    <row r="747" spans="2:15" ht="15.75" customHeight="1">
      <c r="B747" s="62"/>
      <c r="F747" s="14"/>
      <c r="G747" s="14"/>
      <c r="H747" s="14"/>
      <c r="I747" s="13"/>
      <c r="N747" s="13"/>
      <c r="O747" s="152"/>
    </row>
    <row r="748" spans="2:15" ht="15.75" customHeight="1">
      <c r="B748" s="62"/>
      <c r="F748" s="14"/>
      <c r="G748" s="14"/>
      <c r="H748" s="14"/>
      <c r="I748" s="13"/>
      <c r="N748" s="13"/>
      <c r="O748" s="152"/>
    </row>
    <row r="749" spans="2:15" ht="15.75" customHeight="1">
      <c r="B749" s="62"/>
      <c r="F749" s="14"/>
      <c r="G749" s="14"/>
      <c r="H749" s="14"/>
      <c r="I749" s="13"/>
      <c r="N749" s="13"/>
      <c r="O749" s="152"/>
    </row>
    <row r="750" spans="2:15" ht="15.75" customHeight="1">
      <c r="B750" s="62"/>
      <c r="F750" s="14"/>
      <c r="G750" s="14"/>
      <c r="H750" s="14"/>
      <c r="I750" s="13"/>
      <c r="N750" s="13"/>
      <c r="O750" s="152"/>
    </row>
    <row r="751" spans="2:15" ht="15.75" customHeight="1">
      <c r="B751" s="62"/>
      <c r="F751" s="14"/>
      <c r="G751" s="14"/>
      <c r="H751" s="14"/>
      <c r="I751" s="13"/>
      <c r="N751" s="13"/>
      <c r="O751" s="152"/>
    </row>
    <row r="752" spans="2:15" ht="15.75" customHeight="1">
      <c r="B752" s="62"/>
      <c r="F752" s="14"/>
      <c r="G752" s="14"/>
      <c r="H752" s="14"/>
      <c r="I752" s="13"/>
      <c r="N752" s="13"/>
      <c r="O752" s="152"/>
    </row>
    <row r="753" spans="2:15" ht="15.75" customHeight="1">
      <c r="B753" s="62"/>
      <c r="F753" s="14"/>
      <c r="G753" s="14"/>
      <c r="H753" s="14"/>
      <c r="I753" s="13"/>
      <c r="N753" s="13"/>
      <c r="O753" s="152"/>
    </row>
    <row r="754" spans="2:15" ht="15.75" customHeight="1">
      <c r="B754" s="62"/>
      <c r="F754" s="14"/>
      <c r="G754" s="14"/>
      <c r="H754" s="14"/>
      <c r="I754" s="13"/>
      <c r="N754" s="13"/>
      <c r="O754" s="152"/>
    </row>
    <row r="755" spans="2:15" ht="15.75" customHeight="1">
      <c r="B755" s="62"/>
      <c r="F755" s="14"/>
      <c r="G755" s="14"/>
      <c r="H755" s="14"/>
      <c r="I755" s="13"/>
      <c r="N755" s="13"/>
      <c r="O755" s="152"/>
    </row>
    <row r="756" spans="2:15" ht="15.75" customHeight="1">
      <c r="B756" s="62"/>
      <c r="F756" s="14"/>
      <c r="G756" s="14"/>
      <c r="H756" s="14"/>
      <c r="I756" s="13"/>
      <c r="N756" s="13"/>
      <c r="O756" s="152"/>
    </row>
    <row r="757" spans="2:15" ht="15.75" customHeight="1">
      <c r="B757" s="62"/>
      <c r="F757" s="14"/>
      <c r="G757" s="14"/>
      <c r="H757" s="14"/>
      <c r="I757" s="13"/>
      <c r="N757" s="13"/>
      <c r="O757" s="152"/>
    </row>
    <row r="758" spans="2:15" ht="15.75" customHeight="1">
      <c r="B758" s="62"/>
      <c r="F758" s="14"/>
      <c r="G758" s="14"/>
      <c r="H758" s="14"/>
      <c r="I758" s="13"/>
      <c r="N758" s="13"/>
      <c r="O758" s="152"/>
    </row>
    <row r="759" spans="2:15" ht="15.75" customHeight="1">
      <c r="B759" s="62"/>
      <c r="F759" s="14"/>
      <c r="G759" s="14"/>
      <c r="H759" s="14"/>
      <c r="I759" s="13"/>
      <c r="N759" s="13"/>
      <c r="O759" s="152"/>
    </row>
    <row r="760" spans="2:15" ht="15.75" customHeight="1">
      <c r="B760" s="62"/>
      <c r="F760" s="14"/>
      <c r="G760" s="14"/>
      <c r="H760" s="14"/>
      <c r="I760" s="13"/>
      <c r="N760" s="13"/>
      <c r="O760" s="152"/>
    </row>
    <row r="761" spans="2:15" ht="15.75" customHeight="1">
      <c r="B761" s="62"/>
      <c r="F761" s="14"/>
      <c r="G761" s="14"/>
      <c r="H761" s="14"/>
      <c r="I761" s="13"/>
      <c r="N761" s="13"/>
      <c r="O761" s="152"/>
    </row>
    <row r="762" spans="2:15" ht="15.75" customHeight="1">
      <c r="B762" s="62"/>
      <c r="F762" s="14"/>
      <c r="G762" s="14"/>
      <c r="H762" s="14"/>
      <c r="I762" s="13"/>
      <c r="N762" s="13"/>
      <c r="O762" s="152"/>
    </row>
    <row r="763" spans="2:15" ht="15.75" customHeight="1">
      <c r="B763" s="62"/>
      <c r="F763" s="14"/>
      <c r="G763" s="14"/>
      <c r="H763" s="14"/>
      <c r="I763" s="13"/>
      <c r="N763" s="13"/>
      <c r="O763" s="152"/>
    </row>
    <row r="764" spans="2:15" ht="15.75" customHeight="1">
      <c r="B764" s="62"/>
      <c r="F764" s="14"/>
      <c r="G764" s="14"/>
      <c r="H764" s="14"/>
      <c r="I764" s="13"/>
      <c r="N764" s="13"/>
      <c r="O764" s="152"/>
    </row>
    <row r="765" spans="2:15" ht="15.75" customHeight="1">
      <c r="B765" s="62"/>
      <c r="F765" s="14"/>
      <c r="G765" s="14"/>
      <c r="H765" s="14"/>
      <c r="I765" s="13"/>
      <c r="N765" s="13"/>
      <c r="O765" s="152"/>
    </row>
    <row r="766" spans="2:15" ht="15.75" customHeight="1">
      <c r="B766" s="62"/>
      <c r="F766" s="14"/>
      <c r="G766" s="14"/>
      <c r="H766" s="14"/>
      <c r="I766" s="13"/>
      <c r="N766" s="13"/>
      <c r="O766" s="152"/>
    </row>
    <row r="767" spans="2:15" ht="15.75" customHeight="1">
      <c r="B767" s="62"/>
      <c r="F767" s="14"/>
      <c r="G767" s="14"/>
      <c r="H767" s="14"/>
      <c r="I767" s="13"/>
      <c r="N767" s="13"/>
      <c r="O767" s="152"/>
    </row>
    <row r="768" spans="2:15" ht="15.75" customHeight="1">
      <c r="B768" s="62"/>
      <c r="F768" s="14"/>
      <c r="G768" s="14"/>
      <c r="H768" s="14"/>
      <c r="I768" s="13"/>
      <c r="N768" s="13"/>
      <c r="O768" s="152"/>
    </row>
    <row r="769" spans="2:15" ht="15.75" customHeight="1">
      <c r="B769" s="62"/>
      <c r="F769" s="14"/>
      <c r="G769" s="14"/>
      <c r="H769" s="14"/>
      <c r="I769" s="13"/>
      <c r="N769" s="13"/>
      <c r="O769" s="152"/>
    </row>
    <row r="770" spans="2:15" ht="15.75" customHeight="1">
      <c r="B770" s="62"/>
      <c r="F770" s="14"/>
      <c r="G770" s="14"/>
      <c r="H770" s="14"/>
      <c r="I770" s="13"/>
      <c r="N770" s="13"/>
      <c r="O770" s="152"/>
    </row>
    <row r="771" spans="2:15" ht="15.75" customHeight="1">
      <c r="B771" s="62"/>
      <c r="F771" s="14"/>
      <c r="G771" s="14"/>
      <c r="H771" s="14"/>
      <c r="I771" s="13"/>
      <c r="N771" s="13"/>
      <c r="O771" s="152"/>
    </row>
    <row r="772" spans="2:15" ht="15.75" customHeight="1">
      <c r="B772" s="62"/>
      <c r="F772" s="14"/>
      <c r="G772" s="14"/>
      <c r="H772" s="14"/>
      <c r="I772" s="13"/>
      <c r="N772" s="13"/>
      <c r="O772" s="152"/>
    </row>
    <row r="773" spans="2:15" ht="15.75" customHeight="1">
      <c r="B773" s="62"/>
      <c r="F773" s="14"/>
      <c r="G773" s="14"/>
      <c r="H773" s="14"/>
      <c r="I773" s="13"/>
      <c r="N773" s="13"/>
      <c r="O773" s="152"/>
    </row>
    <row r="774" spans="2:15" ht="15.75" customHeight="1">
      <c r="B774" s="62"/>
      <c r="F774" s="14"/>
      <c r="G774" s="14"/>
      <c r="H774" s="14"/>
      <c r="I774" s="13"/>
      <c r="N774" s="13"/>
      <c r="O774" s="152"/>
    </row>
    <row r="775" spans="2:15" ht="15.75" customHeight="1">
      <c r="B775" s="62"/>
      <c r="F775" s="14"/>
      <c r="G775" s="14"/>
      <c r="H775" s="14"/>
      <c r="I775" s="13"/>
      <c r="N775" s="13"/>
      <c r="O775" s="152"/>
    </row>
    <row r="776" spans="2:15" ht="15.75" customHeight="1">
      <c r="B776" s="62"/>
      <c r="F776" s="14"/>
      <c r="G776" s="14"/>
      <c r="H776" s="14"/>
      <c r="I776" s="13"/>
      <c r="N776" s="13"/>
      <c r="O776" s="152"/>
    </row>
    <row r="777" spans="2:15" ht="15.75" customHeight="1">
      <c r="B777" s="62"/>
      <c r="F777" s="14"/>
      <c r="G777" s="14"/>
      <c r="H777" s="14"/>
      <c r="I777" s="13"/>
      <c r="N777" s="13"/>
      <c r="O777" s="152"/>
    </row>
    <row r="778" spans="2:15" ht="15.75" customHeight="1">
      <c r="B778" s="62"/>
      <c r="F778" s="14"/>
      <c r="G778" s="14"/>
      <c r="H778" s="14"/>
      <c r="I778" s="13"/>
      <c r="N778" s="13"/>
      <c r="O778" s="152"/>
    </row>
    <row r="779" spans="2:15" ht="15.75" customHeight="1">
      <c r="B779" s="62"/>
      <c r="F779" s="14"/>
      <c r="G779" s="14"/>
      <c r="H779" s="14"/>
      <c r="I779" s="13"/>
      <c r="N779" s="13"/>
      <c r="O779" s="152"/>
    </row>
    <row r="780" spans="2:15" ht="15.75" customHeight="1">
      <c r="B780" s="62"/>
      <c r="F780" s="14"/>
      <c r="G780" s="14"/>
      <c r="H780" s="14"/>
      <c r="I780" s="13"/>
      <c r="N780" s="13"/>
      <c r="O780" s="152"/>
    </row>
    <row r="781" spans="2:15" ht="15.75" customHeight="1">
      <c r="B781" s="62"/>
      <c r="F781" s="14"/>
      <c r="G781" s="14"/>
      <c r="H781" s="14"/>
      <c r="I781" s="13"/>
      <c r="N781" s="13"/>
      <c r="O781" s="152"/>
    </row>
    <row r="782" spans="2:15" ht="15.75" customHeight="1">
      <c r="B782" s="62"/>
      <c r="F782" s="14"/>
      <c r="G782" s="14"/>
      <c r="H782" s="14"/>
      <c r="I782" s="13"/>
      <c r="N782" s="13"/>
      <c r="O782" s="152"/>
    </row>
    <row r="783" spans="2:15" ht="15.75" customHeight="1">
      <c r="B783" s="62"/>
      <c r="F783" s="14"/>
      <c r="G783" s="14"/>
      <c r="H783" s="14"/>
      <c r="I783" s="13"/>
      <c r="N783" s="13"/>
      <c r="O783" s="152"/>
    </row>
    <row r="784" spans="2:15" ht="15.75" customHeight="1">
      <c r="B784" s="62"/>
      <c r="F784" s="14"/>
      <c r="G784" s="14"/>
      <c r="H784" s="14"/>
      <c r="I784" s="13"/>
      <c r="N784" s="13"/>
      <c r="O784" s="152"/>
    </row>
    <row r="785" spans="2:15" ht="15.75" customHeight="1">
      <c r="B785" s="62"/>
      <c r="F785" s="14"/>
      <c r="G785" s="14"/>
      <c r="H785" s="14"/>
      <c r="I785" s="13"/>
      <c r="N785" s="13"/>
      <c r="O785" s="152"/>
    </row>
    <row r="786" spans="2:15" ht="15.75" customHeight="1">
      <c r="B786" s="62"/>
      <c r="F786" s="14"/>
      <c r="G786" s="14"/>
      <c r="H786" s="14"/>
      <c r="I786" s="13"/>
      <c r="N786" s="13"/>
      <c r="O786" s="152"/>
    </row>
    <row r="787" spans="2:15" ht="15.75" customHeight="1">
      <c r="B787" s="62"/>
      <c r="F787" s="14"/>
      <c r="G787" s="14"/>
      <c r="H787" s="14"/>
      <c r="I787" s="13"/>
      <c r="N787" s="13"/>
      <c r="O787" s="152"/>
    </row>
    <row r="788" spans="2:15" ht="15.75" customHeight="1">
      <c r="B788" s="62"/>
      <c r="F788" s="14"/>
      <c r="G788" s="14"/>
      <c r="H788" s="14"/>
      <c r="I788" s="13"/>
      <c r="N788" s="13"/>
      <c r="O788" s="152"/>
    </row>
    <row r="789" spans="2:15" ht="15.75" customHeight="1">
      <c r="B789" s="62"/>
      <c r="F789" s="14"/>
      <c r="G789" s="14"/>
      <c r="H789" s="14"/>
      <c r="I789" s="13"/>
      <c r="N789" s="13"/>
      <c r="O789" s="152"/>
    </row>
    <row r="790" spans="2:15" ht="15.75" customHeight="1">
      <c r="B790" s="62"/>
      <c r="F790" s="14"/>
      <c r="G790" s="14"/>
      <c r="H790" s="14"/>
      <c r="I790" s="13"/>
      <c r="N790" s="13"/>
      <c r="O790" s="152"/>
    </row>
    <row r="791" spans="2:15" ht="15.75" customHeight="1">
      <c r="B791" s="62"/>
      <c r="F791" s="14"/>
      <c r="G791" s="14"/>
      <c r="H791" s="14"/>
      <c r="I791" s="13"/>
      <c r="N791" s="13"/>
      <c r="O791" s="152"/>
    </row>
    <row r="792" spans="2:15" ht="15.75" customHeight="1">
      <c r="B792" s="62"/>
      <c r="F792" s="14"/>
      <c r="G792" s="14"/>
      <c r="H792" s="14"/>
      <c r="I792" s="13"/>
      <c r="N792" s="13"/>
      <c r="O792" s="152"/>
    </row>
    <row r="793" spans="2:15" ht="15.75" customHeight="1">
      <c r="B793" s="62"/>
      <c r="F793" s="14"/>
      <c r="G793" s="14"/>
      <c r="H793" s="14"/>
      <c r="I793" s="13"/>
      <c r="N793" s="13"/>
      <c r="O793" s="152"/>
    </row>
    <row r="794" spans="2:15" ht="15.75" customHeight="1">
      <c r="B794" s="62"/>
      <c r="F794" s="14"/>
      <c r="G794" s="14"/>
      <c r="H794" s="14"/>
      <c r="I794" s="13"/>
      <c r="N794" s="13"/>
      <c r="O794" s="152"/>
    </row>
    <row r="795" spans="2:15" ht="15.75" customHeight="1">
      <c r="B795" s="62"/>
      <c r="F795" s="14"/>
      <c r="G795" s="14"/>
      <c r="H795" s="14"/>
      <c r="I795" s="13"/>
      <c r="N795" s="13"/>
      <c r="O795" s="152"/>
    </row>
    <row r="796" spans="2:15" ht="15.75" customHeight="1">
      <c r="B796" s="62"/>
      <c r="F796" s="14"/>
      <c r="G796" s="14"/>
      <c r="H796" s="14"/>
      <c r="I796" s="13"/>
      <c r="N796" s="13"/>
      <c r="O796" s="152"/>
    </row>
    <row r="797" spans="2:15" ht="15.75" customHeight="1">
      <c r="B797" s="62"/>
      <c r="F797" s="14"/>
      <c r="G797" s="14"/>
      <c r="H797" s="14"/>
      <c r="I797" s="13"/>
      <c r="N797" s="13"/>
      <c r="O797" s="152"/>
    </row>
    <row r="798" spans="2:15" ht="15.75" customHeight="1">
      <c r="B798" s="62"/>
      <c r="F798" s="14"/>
      <c r="G798" s="14"/>
      <c r="H798" s="14"/>
      <c r="I798" s="13"/>
      <c r="N798" s="13"/>
      <c r="O798" s="152"/>
    </row>
    <row r="799" spans="2:15" ht="15.75" customHeight="1">
      <c r="B799" s="62"/>
      <c r="F799" s="14"/>
      <c r="G799" s="14"/>
      <c r="H799" s="14"/>
      <c r="I799" s="13"/>
      <c r="N799" s="13"/>
      <c r="O799" s="152"/>
    </row>
    <row r="800" spans="2:15" ht="15.75" customHeight="1">
      <c r="B800" s="62"/>
      <c r="F800" s="14"/>
      <c r="G800" s="14"/>
      <c r="H800" s="14"/>
      <c r="I800" s="13"/>
      <c r="N800" s="13"/>
      <c r="O800" s="152"/>
    </row>
    <row r="801" spans="2:15" ht="15.75" customHeight="1">
      <c r="B801" s="62"/>
      <c r="F801" s="14"/>
      <c r="G801" s="14"/>
      <c r="H801" s="14"/>
      <c r="I801" s="13"/>
      <c r="N801" s="13"/>
      <c r="O801" s="152"/>
    </row>
    <row r="802" spans="2:15" ht="15.75" customHeight="1">
      <c r="B802" s="62"/>
      <c r="F802" s="14"/>
      <c r="G802" s="14"/>
      <c r="H802" s="14"/>
      <c r="I802" s="13"/>
      <c r="N802" s="13"/>
      <c r="O802" s="152"/>
    </row>
    <row r="803" spans="2:15" ht="15.75" customHeight="1">
      <c r="B803" s="62"/>
      <c r="F803" s="14"/>
      <c r="G803" s="14"/>
      <c r="H803" s="14"/>
      <c r="I803" s="13"/>
      <c r="N803" s="13"/>
      <c r="O803" s="152"/>
    </row>
    <row r="804" spans="2:15" ht="15.75" customHeight="1">
      <c r="B804" s="62"/>
      <c r="F804" s="14"/>
      <c r="G804" s="14"/>
      <c r="H804" s="14"/>
      <c r="I804" s="13"/>
      <c r="N804" s="13"/>
      <c r="O804" s="152"/>
    </row>
    <row r="805" spans="2:15" ht="15.75" customHeight="1">
      <c r="B805" s="62"/>
      <c r="F805" s="14"/>
      <c r="G805" s="14"/>
      <c r="H805" s="14"/>
      <c r="I805" s="13"/>
      <c r="N805" s="13"/>
      <c r="O805" s="152"/>
    </row>
    <row r="806" spans="2:15" ht="15.75" customHeight="1">
      <c r="B806" s="62"/>
      <c r="F806" s="14"/>
      <c r="G806" s="14"/>
      <c r="H806" s="14"/>
      <c r="I806" s="13"/>
      <c r="N806" s="13"/>
      <c r="O806" s="152"/>
    </row>
    <row r="807" spans="2:15" ht="15.75" customHeight="1">
      <c r="B807" s="62"/>
      <c r="F807" s="14"/>
      <c r="G807" s="14"/>
      <c r="H807" s="14"/>
      <c r="I807" s="13"/>
      <c r="N807" s="13"/>
      <c r="O807" s="152"/>
    </row>
    <row r="808" spans="2:15" ht="15.75" customHeight="1">
      <c r="B808" s="62"/>
      <c r="F808" s="14"/>
      <c r="G808" s="14"/>
      <c r="H808" s="14"/>
      <c r="I808" s="13"/>
      <c r="N808" s="13"/>
      <c r="O808" s="152"/>
    </row>
    <row r="809" spans="2:15" ht="15.75" customHeight="1">
      <c r="B809" s="62"/>
      <c r="F809" s="14"/>
      <c r="G809" s="14"/>
      <c r="H809" s="14"/>
      <c r="I809" s="13"/>
      <c r="N809" s="13"/>
      <c r="O809" s="152"/>
    </row>
    <row r="810" spans="2:15" ht="15.75" customHeight="1">
      <c r="B810" s="62"/>
      <c r="F810" s="14"/>
      <c r="G810" s="14"/>
      <c r="H810" s="14"/>
      <c r="I810" s="13"/>
      <c r="N810" s="13"/>
      <c r="O810" s="152"/>
    </row>
    <row r="811" spans="2:15" ht="15.75" customHeight="1">
      <c r="B811" s="62"/>
      <c r="F811" s="14"/>
      <c r="G811" s="14"/>
      <c r="H811" s="14"/>
      <c r="I811" s="13"/>
      <c r="N811" s="13"/>
      <c r="O811" s="152"/>
    </row>
    <row r="812" spans="2:15" ht="15.75" customHeight="1">
      <c r="B812" s="62"/>
      <c r="F812" s="14"/>
      <c r="G812" s="14"/>
      <c r="H812" s="14"/>
      <c r="I812" s="13"/>
      <c r="N812" s="13"/>
      <c r="O812" s="152"/>
    </row>
    <row r="813" spans="2:15" ht="15.75" customHeight="1">
      <c r="B813" s="62"/>
      <c r="F813" s="14"/>
      <c r="G813" s="14"/>
      <c r="H813" s="14"/>
      <c r="I813" s="13"/>
      <c r="N813" s="13"/>
      <c r="O813" s="152"/>
    </row>
    <row r="814" spans="2:15" ht="15.75" customHeight="1">
      <c r="B814" s="62"/>
      <c r="F814" s="14"/>
      <c r="G814" s="14"/>
      <c r="H814" s="14"/>
      <c r="I814" s="13"/>
      <c r="N814" s="13"/>
      <c r="O814" s="152"/>
    </row>
    <row r="815" spans="2:15" ht="15.75" customHeight="1">
      <c r="B815" s="62"/>
      <c r="F815" s="14"/>
      <c r="G815" s="14"/>
      <c r="H815" s="14"/>
      <c r="I815" s="13"/>
      <c r="N815" s="13"/>
      <c r="O815" s="152"/>
    </row>
    <row r="816" spans="2:15" ht="15.75" customHeight="1">
      <c r="B816" s="62"/>
      <c r="F816" s="14"/>
      <c r="G816" s="14"/>
      <c r="H816" s="14"/>
      <c r="I816" s="13"/>
      <c r="N816" s="13"/>
      <c r="O816" s="152"/>
    </row>
    <row r="817" spans="2:15" ht="15.75" customHeight="1">
      <c r="B817" s="62"/>
      <c r="F817" s="14"/>
      <c r="G817" s="14"/>
      <c r="H817" s="14"/>
      <c r="I817" s="13"/>
      <c r="N817" s="13"/>
      <c r="O817" s="152"/>
    </row>
    <row r="818" spans="2:15" ht="15.75" customHeight="1">
      <c r="B818" s="62"/>
      <c r="F818" s="14"/>
      <c r="G818" s="14"/>
      <c r="H818" s="14"/>
      <c r="I818" s="13"/>
      <c r="N818" s="13"/>
      <c r="O818" s="152"/>
    </row>
    <row r="819" spans="2:15" ht="15.75" customHeight="1">
      <c r="B819" s="62"/>
      <c r="F819" s="14"/>
      <c r="G819" s="14"/>
      <c r="H819" s="14"/>
      <c r="I819" s="13"/>
      <c r="N819" s="13"/>
      <c r="O819" s="152"/>
    </row>
    <row r="820" spans="2:15" ht="15.75" customHeight="1">
      <c r="B820" s="62"/>
      <c r="F820" s="14"/>
      <c r="G820" s="14"/>
      <c r="H820" s="14"/>
      <c r="I820" s="13"/>
      <c r="N820" s="13"/>
      <c r="O820" s="152"/>
    </row>
    <row r="821" spans="2:15" ht="15.75" customHeight="1">
      <c r="B821" s="62"/>
      <c r="F821" s="14"/>
      <c r="G821" s="14"/>
      <c r="H821" s="14"/>
      <c r="I821" s="13"/>
      <c r="N821" s="13"/>
      <c r="O821" s="152"/>
    </row>
    <row r="822" spans="2:15" ht="15.75" customHeight="1">
      <c r="B822" s="62"/>
      <c r="F822" s="14"/>
      <c r="G822" s="14"/>
      <c r="H822" s="14"/>
      <c r="I822" s="13"/>
      <c r="N822" s="13"/>
      <c r="O822" s="152"/>
    </row>
    <row r="823" spans="2:15" ht="15.75" customHeight="1">
      <c r="B823" s="62"/>
      <c r="F823" s="14"/>
      <c r="G823" s="14"/>
      <c r="H823" s="14"/>
      <c r="I823" s="13"/>
      <c r="N823" s="13"/>
      <c r="O823" s="152"/>
    </row>
    <row r="824" spans="2:15" ht="15.75" customHeight="1">
      <c r="B824" s="62"/>
      <c r="F824" s="14"/>
      <c r="G824" s="14"/>
      <c r="H824" s="14"/>
      <c r="I824" s="13"/>
      <c r="N824" s="13"/>
      <c r="O824" s="152"/>
    </row>
    <row r="825" spans="2:15" ht="15.75" customHeight="1">
      <c r="B825" s="62"/>
      <c r="F825" s="14"/>
      <c r="G825" s="14"/>
      <c r="H825" s="14"/>
      <c r="I825" s="13"/>
      <c r="N825" s="13"/>
      <c r="O825" s="152"/>
    </row>
    <row r="826" spans="2:15" ht="15.75" customHeight="1">
      <c r="B826" s="62"/>
      <c r="F826" s="14"/>
      <c r="G826" s="14"/>
      <c r="H826" s="14"/>
      <c r="I826" s="13"/>
      <c r="N826" s="13"/>
      <c r="O826" s="152"/>
    </row>
    <row r="827" spans="2:15" ht="15.75" customHeight="1">
      <c r="B827" s="62"/>
      <c r="F827" s="14"/>
      <c r="G827" s="14"/>
      <c r="H827" s="14"/>
      <c r="I827" s="13"/>
      <c r="N827" s="13"/>
      <c r="O827" s="152"/>
    </row>
    <row r="828" spans="2:15" ht="15.75" customHeight="1">
      <c r="B828" s="62"/>
      <c r="F828" s="14"/>
      <c r="G828" s="14"/>
      <c r="H828" s="14"/>
      <c r="I828" s="13"/>
      <c r="N828" s="13"/>
      <c r="O828" s="152"/>
    </row>
    <row r="829" spans="2:15" ht="15.75" customHeight="1">
      <c r="B829" s="62"/>
      <c r="F829" s="14"/>
      <c r="G829" s="14"/>
      <c r="H829" s="14"/>
      <c r="I829" s="13"/>
      <c r="N829" s="13"/>
      <c r="O829" s="152"/>
    </row>
    <row r="830" spans="2:15" ht="15.75" customHeight="1">
      <c r="B830" s="62"/>
      <c r="F830" s="14"/>
      <c r="G830" s="14"/>
      <c r="H830" s="14"/>
      <c r="I830" s="13"/>
      <c r="N830" s="13"/>
      <c r="O830" s="152"/>
    </row>
    <row r="831" spans="2:15" ht="15.75" customHeight="1">
      <c r="B831" s="62"/>
      <c r="F831" s="14"/>
      <c r="G831" s="14"/>
      <c r="H831" s="14"/>
      <c r="I831" s="13"/>
      <c r="N831" s="13"/>
      <c r="O831" s="152"/>
    </row>
    <row r="832" spans="2:15" ht="15.75" customHeight="1">
      <c r="B832" s="62"/>
      <c r="F832" s="14"/>
      <c r="G832" s="14"/>
      <c r="H832" s="14"/>
      <c r="I832" s="13"/>
      <c r="N832" s="13"/>
      <c r="O832" s="152"/>
    </row>
    <row r="833" spans="2:15" ht="15.75" customHeight="1">
      <c r="B833" s="62"/>
      <c r="F833" s="14"/>
      <c r="G833" s="14"/>
      <c r="H833" s="14"/>
      <c r="I833" s="13"/>
      <c r="N833" s="13"/>
      <c r="O833" s="152"/>
    </row>
    <row r="834" spans="2:15" ht="15.75" customHeight="1">
      <c r="B834" s="62"/>
      <c r="F834" s="14"/>
      <c r="G834" s="14"/>
      <c r="H834" s="14"/>
      <c r="I834" s="13"/>
      <c r="N834" s="13"/>
      <c r="O834" s="152"/>
    </row>
    <row r="835" spans="2:15" ht="15.75" customHeight="1">
      <c r="B835" s="62"/>
      <c r="F835" s="14"/>
      <c r="G835" s="14"/>
      <c r="H835" s="14"/>
      <c r="I835" s="13"/>
      <c r="N835" s="13"/>
      <c r="O835" s="152"/>
    </row>
    <row r="836" spans="2:15" ht="15.75" customHeight="1">
      <c r="B836" s="62"/>
      <c r="F836" s="14"/>
      <c r="G836" s="14"/>
      <c r="H836" s="14"/>
      <c r="I836" s="13"/>
      <c r="N836" s="13"/>
      <c r="O836" s="152"/>
    </row>
    <row r="837" spans="2:15" ht="15.75" customHeight="1">
      <c r="B837" s="62"/>
      <c r="F837" s="14"/>
      <c r="G837" s="14"/>
      <c r="H837" s="14"/>
      <c r="I837" s="13"/>
      <c r="N837" s="13"/>
      <c r="O837" s="152"/>
    </row>
    <row r="838" spans="2:15" ht="15.75" customHeight="1">
      <c r="B838" s="62"/>
      <c r="F838" s="14"/>
      <c r="G838" s="14"/>
      <c r="H838" s="14"/>
      <c r="I838" s="13"/>
      <c r="N838" s="13"/>
      <c r="O838" s="152"/>
    </row>
    <row r="839" spans="2:15" ht="15.75" customHeight="1">
      <c r="B839" s="62"/>
      <c r="F839" s="14"/>
      <c r="G839" s="14"/>
      <c r="H839" s="14"/>
      <c r="I839" s="13"/>
      <c r="N839" s="13"/>
      <c r="O839" s="152"/>
    </row>
    <row r="840" spans="2:15" ht="15.75" customHeight="1">
      <c r="B840" s="62"/>
      <c r="F840" s="14"/>
      <c r="G840" s="14"/>
      <c r="H840" s="14"/>
      <c r="I840" s="13"/>
      <c r="N840" s="13"/>
      <c r="O840" s="152"/>
    </row>
    <row r="841" spans="2:15" ht="15.75" customHeight="1">
      <c r="B841" s="62"/>
      <c r="F841" s="14"/>
      <c r="G841" s="14"/>
      <c r="H841" s="14"/>
      <c r="I841" s="13"/>
      <c r="N841" s="13"/>
      <c r="O841" s="152"/>
    </row>
    <row r="842" spans="2:15" ht="15.75" customHeight="1">
      <c r="B842" s="62"/>
      <c r="F842" s="14"/>
      <c r="G842" s="14"/>
      <c r="H842" s="14"/>
      <c r="I842" s="13"/>
      <c r="N842" s="13"/>
      <c r="O842" s="152"/>
    </row>
    <row r="843" spans="2:15" ht="15.75" customHeight="1">
      <c r="B843" s="62"/>
      <c r="F843" s="14"/>
      <c r="G843" s="14"/>
      <c r="H843" s="14"/>
      <c r="I843" s="13"/>
      <c r="N843" s="13"/>
      <c r="O843" s="152"/>
    </row>
    <row r="844" spans="2:15" ht="15.75" customHeight="1">
      <c r="B844" s="62"/>
      <c r="F844" s="14"/>
      <c r="G844" s="14"/>
      <c r="H844" s="14"/>
      <c r="I844" s="13"/>
      <c r="N844" s="13"/>
      <c r="O844" s="152"/>
    </row>
    <row r="845" spans="2:15" ht="15.75" customHeight="1">
      <c r="B845" s="62"/>
      <c r="F845" s="14"/>
      <c r="G845" s="14"/>
      <c r="H845" s="14"/>
      <c r="I845" s="13"/>
      <c r="N845" s="13"/>
      <c r="O845" s="152"/>
    </row>
    <row r="846" spans="2:15" ht="15.75" customHeight="1">
      <c r="B846" s="62"/>
      <c r="F846" s="14"/>
      <c r="G846" s="14"/>
      <c r="H846" s="14"/>
      <c r="I846" s="13"/>
      <c r="N846" s="13"/>
      <c r="O846" s="152"/>
    </row>
    <row r="847" spans="2:15" ht="15.75" customHeight="1">
      <c r="B847" s="62"/>
      <c r="F847" s="14"/>
      <c r="G847" s="14"/>
      <c r="H847" s="14"/>
      <c r="I847" s="13"/>
      <c r="N847" s="13"/>
      <c r="O847" s="152"/>
    </row>
    <row r="848" spans="2:15" ht="15.75" customHeight="1">
      <c r="B848" s="62"/>
      <c r="F848" s="14"/>
      <c r="G848" s="14"/>
      <c r="H848" s="14"/>
      <c r="I848" s="13"/>
      <c r="N848" s="13"/>
      <c r="O848" s="152"/>
    </row>
    <row r="849" spans="2:15" ht="15.75" customHeight="1">
      <c r="B849" s="62"/>
      <c r="F849" s="14"/>
      <c r="G849" s="14"/>
      <c r="H849" s="14"/>
      <c r="I849" s="13"/>
      <c r="N849" s="13"/>
      <c r="O849" s="152"/>
    </row>
    <row r="850" spans="2:15" ht="15.75" customHeight="1">
      <c r="B850" s="62"/>
      <c r="F850" s="14"/>
      <c r="G850" s="14"/>
      <c r="H850" s="14"/>
      <c r="I850" s="13"/>
      <c r="N850" s="13"/>
      <c r="O850" s="152"/>
    </row>
    <row r="851" spans="2:15" ht="15.75" customHeight="1">
      <c r="B851" s="62"/>
      <c r="F851" s="14"/>
      <c r="G851" s="14"/>
      <c r="H851" s="14"/>
      <c r="I851" s="13"/>
      <c r="N851" s="13"/>
      <c r="O851" s="152"/>
    </row>
    <row r="852" spans="2:15" ht="15.75" customHeight="1">
      <c r="B852" s="62"/>
      <c r="F852" s="14"/>
      <c r="G852" s="14"/>
      <c r="H852" s="14"/>
      <c r="I852" s="13"/>
      <c r="N852" s="13"/>
      <c r="O852" s="152"/>
    </row>
    <row r="853" spans="2:15" ht="15.75" customHeight="1">
      <c r="B853" s="62"/>
      <c r="F853" s="14"/>
      <c r="G853" s="14"/>
      <c r="H853" s="14"/>
      <c r="I853" s="13"/>
      <c r="N853" s="13"/>
      <c r="O853" s="152"/>
    </row>
    <row r="854" spans="2:15" ht="15.75" customHeight="1">
      <c r="B854" s="62"/>
      <c r="F854" s="14"/>
      <c r="G854" s="14"/>
      <c r="H854" s="14"/>
      <c r="I854" s="13"/>
      <c r="N854" s="13"/>
      <c r="O854" s="152"/>
    </row>
    <row r="855" spans="2:15" ht="15.75" customHeight="1">
      <c r="B855" s="62"/>
      <c r="F855" s="14"/>
      <c r="G855" s="14"/>
      <c r="H855" s="14"/>
      <c r="I855" s="13"/>
      <c r="N855" s="13"/>
      <c r="O855" s="152"/>
    </row>
    <row r="856" spans="2:15" ht="15.75" customHeight="1">
      <c r="B856" s="62"/>
      <c r="F856" s="14"/>
      <c r="G856" s="14"/>
      <c r="H856" s="14"/>
      <c r="I856" s="13"/>
      <c r="N856" s="13"/>
      <c r="O856" s="152"/>
    </row>
    <row r="857" spans="2:15" ht="15.75" customHeight="1">
      <c r="B857" s="62"/>
      <c r="F857" s="14"/>
      <c r="G857" s="14"/>
      <c r="H857" s="14"/>
      <c r="I857" s="13"/>
      <c r="N857" s="13"/>
      <c r="O857" s="152"/>
    </row>
    <row r="858" spans="2:15" ht="15.75" customHeight="1">
      <c r="B858" s="62"/>
      <c r="F858" s="14"/>
      <c r="G858" s="14"/>
      <c r="H858" s="14"/>
      <c r="I858" s="13"/>
      <c r="N858" s="13"/>
      <c r="O858" s="152"/>
    </row>
    <row r="859" spans="2:15" ht="15.75" customHeight="1">
      <c r="B859" s="62"/>
      <c r="F859" s="14"/>
      <c r="G859" s="14"/>
      <c r="H859" s="14"/>
      <c r="I859" s="13"/>
      <c r="N859" s="13"/>
      <c r="O859" s="152"/>
    </row>
    <row r="860" spans="2:15" ht="15.75" customHeight="1">
      <c r="B860" s="62"/>
      <c r="F860" s="14"/>
      <c r="G860" s="14"/>
      <c r="H860" s="14"/>
      <c r="I860" s="13"/>
      <c r="N860" s="13"/>
      <c r="O860" s="152"/>
    </row>
    <row r="861" spans="2:15" ht="15.75" customHeight="1">
      <c r="B861" s="62"/>
      <c r="F861" s="14"/>
      <c r="G861" s="14"/>
      <c r="H861" s="14"/>
      <c r="I861" s="13"/>
      <c r="N861" s="13"/>
      <c r="O861" s="152"/>
    </row>
    <row r="862" spans="2:15" ht="15.75" customHeight="1">
      <c r="B862" s="62"/>
      <c r="F862" s="14"/>
      <c r="G862" s="14"/>
      <c r="H862" s="14"/>
      <c r="I862" s="13"/>
      <c r="N862" s="13"/>
      <c r="O862" s="152"/>
    </row>
    <row r="863" spans="2:15" ht="15.75" customHeight="1">
      <c r="B863" s="62"/>
      <c r="F863" s="14"/>
      <c r="G863" s="14"/>
      <c r="H863" s="14"/>
      <c r="I863" s="13"/>
      <c r="N863" s="13"/>
      <c r="O863" s="152"/>
    </row>
    <row r="864" spans="2:15" ht="15.75" customHeight="1">
      <c r="B864" s="62"/>
      <c r="F864" s="14"/>
      <c r="G864" s="14"/>
      <c r="H864" s="14"/>
      <c r="I864" s="13"/>
      <c r="N864" s="13"/>
      <c r="O864" s="152"/>
    </row>
    <row r="865" spans="2:15" ht="15.75" customHeight="1">
      <c r="B865" s="62"/>
      <c r="F865" s="14"/>
      <c r="G865" s="14"/>
      <c r="H865" s="14"/>
      <c r="I865" s="13"/>
      <c r="N865" s="13"/>
      <c r="O865" s="152"/>
    </row>
    <row r="866" spans="2:15" ht="15.75" customHeight="1">
      <c r="B866" s="62"/>
      <c r="F866" s="14"/>
      <c r="G866" s="14"/>
      <c r="H866" s="14"/>
      <c r="I866" s="13"/>
      <c r="N866" s="13"/>
      <c r="O866" s="152"/>
    </row>
    <row r="867" spans="2:15" ht="15.75" customHeight="1">
      <c r="B867" s="62"/>
      <c r="F867" s="14"/>
      <c r="G867" s="14"/>
      <c r="H867" s="14"/>
      <c r="I867" s="13"/>
      <c r="N867" s="13"/>
      <c r="O867" s="152"/>
    </row>
    <row r="868" spans="2:15" ht="15.75" customHeight="1">
      <c r="B868" s="62"/>
      <c r="F868" s="14"/>
      <c r="G868" s="14"/>
      <c r="H868" s="14"/>
      <c r="I868" s="13"/>
      <c r="N868" s="13"/>
      <c r="O868" s="152"/>
    </row>
    <row r="869" spans="2:15" ht="15.75" customHeight="1">
      <c r="B869" s="62"/>
      <c r="F869" s="14"/>
      <c r="G869" s="14"/>
      <c r="H869" s="14"/>
      <c r="I869" s="13"/>
      <c r="N869" s="13"/>
      <c r="O869" s="152"/>
    </row>
    <row r="870" spans="2:15" ht="15.75" customHeight="1">
      <c r="B870" s="62"/>
      <c r="F870" s="14"/>
      <c r="G870" s="14"/>
      <c r="H870" s="14"/>
      <c r="I870" s="13"/>
      <c r="N870" s="13"/>
      <c r="O870" s="152"/>
    </row>
    <row r="871" spans="2:15" ht="15.75" customHeight="1">
      <c r="B871" s="62"/>
      <c r="F871" s="14"/>
      <c r="G871" s="14"/>
      <c r="H871" s="14"/>
      <c r="I871" s="13"/>
      <c r="N871" s="13"/>
      <c r="O871" s="152"/>
    </row>
    <row r="872" spans="2:15" ht="15.75" customHeight="1">
      <c r="B872" s="62"/>
      <c r="F872" s="14"/>
      <c r="G872" s="14"/>
      <c r="H872" s="14"/>
      <c r="I872" s="13"/>
      <c r="N872" s="13"/>
      <c r="O872" s="152"/>
    </row>
    <row r="873" spans="2:15" ht="15.75" customHeight="1">
      <c r="B873" s="62"/>
      <c r="F873" s="14"/>
      <c r="G873" s="14"/>
      <c r="H873" s="14"/>
      <c r="I873" s="13"/>
      <c r="N873" s="13"/>
      <c r="O873" s="152"/>
    </row>
    <row r="874" spans="2:15" ht="15.75" customHeight="1">
      <c r="B874" s="62"/>
      <c r="F874" s="14"/>
      <c r="G874" s="14"/>
      <c r="H874" s="14"/>
      <c r="I874" s="13"/>
      <c r="N874" s="13"/>
      <c r="O874" s="152"/>
    </row>
    <row r="875" spans="2:15" ht="15.75" customHeight="1">
      <c r="B875" s="62"/>
      <c r="F875" s="14"/>
      <c r="G875" s="14"/>
      <c r="H875" s="14"/>
      <c r="I875" s="13"/>
      <c r="N875" s="13"/>
      <c r="O875" s="152"/>
    </row>
    <row r="876" spans="2:15" ht="15.75" customHeight="1">
      <c r="B876" s="62"/>
      <c r="F876" s="14"/>
      <c r="G876" s="14"/>
      <c r="H876" s="14"/>
      <c r="I876" s="13"/>
      <c r="N876" s="13"/>
      <c r="O876" s="152"/>
    </row>
    <row r="877" spans="2:15" ht="15.75" customHeight="1">
      <c r="B877" s="62"/>
      <c r="F877" s="14"/>
      <c r="G877" s="14"/>
      <c r="H877" s="14"/>
      <c r="I877" s="13"/>
      <c r="N877" s="13"/>
      <c r="O877" s="152"/>
    </row>
    <row r="878" spans="2:15" ht="15.75" customHeight="1">
      <c r="B878" s="62"/>
      <c r="F878" s="14"/>
      <c r="G878" s="14"/>
      <c r="H878" s="14"/>
      <c r="I878" s="13"/>
      <c r="N878" s="13"/>
      <c r="O878" s="152"/>
    </row>
    <row r="879" spans="2:15" ht="15.75" customHeight="1">
      <c r="B879" s="62"/>
      <c r="F879" s="14"/>
      <c r="G879" s="14"/>
      <c r="H879" s="14"/>
      <c r="I879" s="13"/>
      <c r="N879" s="13"/>
      <c r="O879" s="152"/>
    </row>
    <row r="880" spans="2:15" ht="15.75" customHeight="1">
      <c r="B880" s="62"/>
      <c r="F880" s="14"/>
      <c r="G880" s="14"/>
      <c r="H880" s="14"/>
      <c r="I880" s="13"/>
      <c r="N880" s="13"/>
      <c r="O880" s="152"/>
    </row>
    <row r="881" spans="2:15" ht="15.75" customHeight="1">
      <c r="B881" s="62"/>
      <c r="F881" s="14"/>
      <c r="G881" s="14"/>
      <c r="H881" s="14"/>
      <c r="I881" s="13"/>
      <c r="N881" s="13"/>
      <c r="O881" s="152"/>
    </row>
    <row r="882" spans="2:15" ht="15.75" customHeight="1">
      <c r="B882" s="62"/>
      <c r="F882" s="14"/>
      <c r="G882" s="14"/>
      <c r="H882" s="14"/>
      <c r="I882" s="13"/>
      <c r="N882" s="13"/>
      <c r="O882" s="152"/>
    </row>
    <row r="883" spans="2:15" ht="15.75" customHeight="1">
      <c r="B883" s="62"/>
      <c r="F883" s="14"/>
      <c r="G883" s="14"/>
      <c r="H883" s="14"/>
      <c r="I883" s="13"/>
      <c r="N883" s="13"/>
      <c r="O883" s="152"/>
    </row>
    <row r="884" spans="2:15" ht="15.75" customHeight="1">
      <c r="B884" s="62"/>
      <c r="F884" s="14"/>
      <c r="G884" s="14"/>
      <c r="H884" s="14"/>
      <c r="I884" s="13"/>
      <c r="N884" s="13"/>
      <c r="O884" s="152"/>
    </row>
    <row r="885" spans="2:15" ht="15.75" customHeight="1">
      <c r="B885" s="62"/>
      <c r="F885" s="14"/>
      <c r="G885" s="14"/>
      <c r="H885" s="14"/>
      <c r="I885" s="13"/>
      <c r="N885" s="13"/>
      <c r="O885" s="152"/>
    </row>
    <row r="886" spans="2:15" ht="15.75" customHeight="1">
      <c r="B886" s="62"/>
      <c r="F886" s="14"/>
      <c r="G886" s="14"/>
      <c r="H886" s="14"/>
      <c r="I886" s="13"/>
      <c r="N886" s="13"/>
      <c r="O886" s="152"/>
    </row>
    <row r="887" spans="2:15" ht="15.75" customHeight="1">
      <c r="B887" s="62"/>
      <c r="F887" s="14"/>
      <c r="G887" s="14"/>
      <c r="H887" s="14"/>
      <c r="I887" s="13"/>
      <c r="N887" s="13"/>
      <c r="O887" s="152"/>
    </row>
    <row r="888" spans="2:15" ht="15.75" customHeight="1">
      <c r="B888" s="62"/>
      <c r="F888" s="14"/>
      <c r="G888" s="14"/>
      <c r="H888" s="14"/>
      <c r="I888" s="13"/>
      <c r="N888" s="13"/>
      <c r="O888" s="152"/>
    </row>
    <row r="889" spans="2:15" ht="15.75" customHeight="1">
      <c r="B889" s="62"/>
      <c r="F889" s="14"/>
      <c r="G889" s="14"/>
      <c r="H889" s="14"/>
      <c r="I889" s="13"/>
      <c r="N889" s="13"/>
      <c r="O889" s="152"/>
    </row>
    <row r="890" spans="2:15" ht="15.75" customHeight="1">
      <c r="B890" s="62"/>
      <c r="F890" s="14"/>
      <c r="G890" s="14"/>
      <c r="H890" s="14"/>
      <c r="I890" s="13"/>
      <c r="N890" s="13"/>
      <c r="O890" s="152"/>
    </row>
    <row r="891" spans="2:15" ht="15.75" customHeight="1">
      <c r="B891" s="62"/>
      <c r="F891" s="14"/>
      <c r="G891" s="14"/>
      <c r="H891" s="14"/>
      <c r="I891" s="13"/>
      <c r="N891" s="13"/>
      <c r="O891" s="152"/>
    </row>
    <row r="892" spans="2:15" ht="15.75" customHeight="1">
      <c r="B892" s="62"/>
      <c r="F892" s="14"/>
      <c r="G892" s="14"/>
      <c r="H892" s="14"/>
      <c r="I892" s="13"/>
      <c r="N892" s="13"/>
      <c r="O892" s="152"/>
    </row>
    <row r="893" spans="2:15" ht="15.75" customHeight="1">
      <c r="B893" s="62"/>
      <c r="F893" s="14"/>
      <c r="G893" s="14"/>
      <c r="H893" s="14"/>
      <c r="I893" s="13"/>
      <c r="N893" s="13"/>
      <c r="O893" s="152"/>
    </row>
    <row r="894" spans="2:15" ht="15.75" customHeight="1">
      <c r="B894" s="62"/>
      <c r="F894" s="14"/>
      <c r="G894" s="14"/>
      <c r="H894" s="14"/>
      <c r="I894" s="13"/>
      <c r="N894" s="13"/>
      <c r="O894" s="152"/>
    </row>
    <row r="895" spans="2:15" ht="15.75" customHeight="1">
      <c r="B895" s="62"/>
      <c r="F895" s="14"/>
      <c r="G895" s="14"/>
      <c r="H895" s="14"/>
      <c r="I895" s="13"/>
      <c r="N895" s="13"/>
      <c r="O895" s="152"/>
    </row>
    <row r="896" spans="2:15" ht="15.75" customHeight="1">
      <c r="B896" s="62"/>
      <c r="F896" s="14"/>
      <c r="G896" s="14"/>
      <c r="H896" s="14"/>
      <c r="I896" s="13"/>
      <c r="N896" s="13"/>
      <c r="O896" s="152"/>
    </row>
    <row r="897" spans="2:15" ht="15.75" customHeight="1">
      <c r="B897" s="62"/>
      <c r="F897" s="14"/>
      <c r="G897" s="14"/>
      <c r="H897" s="14"/>
      <c r="I897" s="13"/>
      <c r="N897" s="13"/>
      <c r="O897" s="152"/>
    </row>
    <row r="898" spans="2:15" ht="15.75" customHeight="1">
      <c r="B898" s="62"/>
      <c r="F898" s="14"/>
      <c r="G898" s="14"/>
      <c r="H898" s="14"/>
      <c r="I898" s="13"/>
      <c r="N898" s="13"/>
      <c r="O898" s="152"/>
    </row>
    <row r="899" spans="2:15" ht="15.75" customHeight="1">
      <c r="B899" s="62"/>
      <c r="F899" s="14"/>
      <c r="G899" s="14"/>
      <c r="H899" s="14"/>
      <c r="I899" s="13"/>
      <c r="N899" s="13"/>
      <c r="O899" s="152"/>
    </row>
    <row r="900" spans="2:15" ht="15.75" customHeight="1">
      <c r="B900" s="62"/>
      <c r="F900" s="14"/>
      <c r="G900" s="14"/>
      <c r="H900" s="14"/>
      <c r="I900" s="13"/>
      <c r="N900" s="13"/>
      <c r="O900" s="152"/>
    </row>
    <row r="901" spans="2:15" ht="15.75" customHeight="1">
      <c r="B901" s="62"/>
      <c r="F901" s="14"/>
      <c r="G901" s="14"/>
      <c r="H901" s="14"/>
      <c r="I901" s="13"/>
      <c r="N901" s="13"/>
      <c r="O901" s="152"/>
    </row>
    <row r="902" spans="2:15" ht="15.75" customHeight="1">
      <c r="B902" s="62"/>
      <c r="F902" s="14"/>
      <c r="G902" s="14"/>
      <c r="H902" s="14"/>
      <c r="I902" s="13"/>
      <c r="N902" s="13"/>
      <c r="O902" s="152"/>
    </row>
    <row r="903" spans="2:15" ht="15.75" customHeight="1">
      <c r="B903" s="62"/>
      <c r="F903" s="14"/>
      <c r="G903" s="14"/>
      <c r="H903" s="14"/>
      <c r="I903" s="13"/>
      <c r="N903" s="13"/>
      <c r="O903" s="152"/>
    </row>
    <row r="904" spans="2:15" ht="15.75" customHeight="1">
      <c r="B904" s="62"/>
      <c r="F904" s="14"/>
      <c r="G904" s="14"/>
      <c r="H904" s="14"/>
      <c r="I904" s="13"/>
      <c r="N904" s="13"/>
      <c r="O904" s="152"/>
    </row>
    <row r="905" spans="2:15" ht="15.75" customHeight="1">
      <c r="B905" s="62"/>
      <c r="F905" s="14"/>
      <c r="G905" s="14"/>
      <c r="H905" s="14"/>
      <c r="I905" s="13"/>
      <c r="N905" s="13"/>
      <c r="O905" s="152"/>
    </row>
    <row r="906" spans="2:15" ht="15.75" customHeight="1">
      <c r="B906" s="62"/>
      <c r="F906" s="14"/>
      <c r="G906" s="14"/>
      <c r="H906" s="14"/>
      <c r="I906" s="13"/>
      <c r="N906" s="13"/>
      <c r="O906" s="152"/>
    </row>
    <row r="907" spans="2:15" ht="15.75" customHeight="1">
      <c r="B907" s="62"/>
      <c r="F907" s="14"/>
      <c r="G907" s="14"/>
      <c r="H907" s="14"/>
      <c r="I907" s="13"/>
      <c r="N907" s="13"/>
      <c r="O907" s="152"/>
    </row>
    <row r="908" spans="2:15" ht="15.75" customHeight="1">
      <c r="B908" s="62"/>
      <c r="F908" s="14"/>
      <c r="G908" s="14"/>
      <c r="H908" s="14"/>
      <c r="I908" s="13"/>
      <c r="N908" s="13"/>
      <c r="O908" s="152"/>
    </row>
    <row r="909" spans="2:15" ht="15.75" customHeight="1">
      <c r="B909" s="62"/>
      <c r="F909" s="14"/>
      <c r="G909" s="14"/>
      <c r="H909" s="14"/>
      <c r="I909" s="13"/>
      <c r="N909" s="13"/>
      <c r="O909" s="152"/>
    </row>
    <row r="910" spans="2:15" ht="15.75" customHeight="1">
      <c r="B910" s="62"/>
      <c r="F910" s="14"/>
      <c r="G910" s="14"/>
      <c r="H910" s="14"/>
      <c r="I910" s="13"/>
      <c r="N910" s="13"/>
      <c r="O910" s="152"/>
    </row>
    <row r="911" spans="2:15" ht="15.75" customHeight="1">
      <c r="B911" s="62"/>
      <c r="F911" s="14"/>
      <c r="G911" s="14"/>
      <c r="H911" s="14"/>
      <c r="I911" s="13"/>
      <c r="N911" s="13"/>
      <c r="O911" s="152"/>
    </row>
    <row r="912" spans="2:15" ht="15.75" customHeight="1">
      <c r="B912" s="62"/>
      <c r="F912" s="14"/>
      <c r="G912" s="14"/>
      <c r="H912" s="14"/>
      <c r="I912" s="13"/>
      <c r="N912" s="13"/>
      <c r="O912" s="152"/>
    </row>
    <row r="913" spans="2:15" ht="15.75" customHeight="1">
      <c r="B913" s="62"/>
      <c r="F913" s="14"/>
      <c r="G913" s="14"/>
      <c r="H913" s="14"/>
      <c r="I913" s="13"/>
      <c r="N913" s="13"/>
      <c r="O913" s="152"/>
    </row>
    <row r="914" spans="2:15" ht="15.75" customHeight="1">
      <c r="B914" s="62"/>
      <c r="F914" s="14"/>
      <c r="G914" s="14"/>
      <c r="H914" s="14"/>
      <c r="I914" s="13"/>
      <c r="N914" s="13"/>
      <c r="O914" s="152"/>
    </row>
    <row r="915" spans="2:15" ht="15.75" customHeight="1">
      <c r="B915" s="62"/>
      <c r="F915" s="14"/>
      <c r="G915" s="14"/>
      <c r="H915" s="14"/>
      <c r="I915" s="13"/>
      <c r="N915" s="13"/>
      <c r="O915" s="152"/>
    </row>
    <row r="916" spans="2:15" ht="15.75" customHeight="1">
      <c r="B916" s="62"/>
      <c r="F916" s="14"/>
      <c r="G916" s="14"/>
      <c r="H916" s="14"/>
      <c r="I916" s="13"/>
      <c r="N916" s="13"/>
      <c r="O916" s="152"/>
    </row>
    <row r="917" spans="2:15" ht="15.75" customHeight="1">
      <c r="B917" s="62"/>
      <c r="F917" s="14"/>
      <c r="G917" s="14"/>
      <c r="H917" s="14"/>
      <c r="I917" s="13"/>
      <c r="N917" s="13"/>
      <c r="O917" s="152"/>
    </row>
    <row r="918" spans="2:15" ht="15.75" customHeight="1">
      <c r="B918" s="62"/>
      <c r="F918" s="14"/>
      <c r="G918" s="14"/>
      <c r="H918" s="14"/>
      <c r="I918" s="13"/>
      <c r="N918" s="13"/>
      <c r="O918" s="152"/>
    </row>
    <row r="919" spans="2:15" ht="15.75" customHeight="1">
      <c r="B919" s="62"/>
      <c r="F919" s="14"/>
      <c r="G919" s="14"/>
      <c r="H919" s="14"/>
      <c r="I919" s="13"/>
      <c r="N919" s="13"/>
      <c r="O919" s="152"/>
    </row>
    <row r="920" spans="2:15" ht="15.75" customHeight="1">
      <c r="B920" s="62"/>
      <c r="F920" s="14"/>
      <c r="G920" s="14"/>
      <c r="H920" s="14"/>
      <c r="I920" s="13"/>
      <c r="N920" s="13"/>
      <c r="O920" s="152"/>
    </row>
    <row r="921" spans="2:15" ht="15.75" customHeight="1">
      <c r="B921" s="62"/>
      <c r="F921" s="14"/>
      <c r="G921" s="14"/>
      <c r="H921" s="14"/>
      <c r="I921" s="13"/>
      <c r="N921" s="13"/>
      <c r="O921" s="152"/>
    </row>
    <row r="922" spans="2:15" ht="15.75" customHeight="1">
      <c r="B922" s="62"/>
      <c r="F922" s="14"/>
      <c r="G922" s="14"/>
      <c r="H922" s="14"/>
      <c r="I922" s="13"/>
      <c r="N922" s="13"/>
      <c r="O922" s="152"/>
    </row>
    <row r="923" spans="2:15" ht="15.75" customHeight="1">
      <c r="B923" s="62"/>
      <c r="F923" s="14"/>
      <c r="G923" s="14"/>
      <c r="H923" s="14"/>
      <c r="I923" s="13"/>
      <c r="N923" s="13"/>
      <c r="O923" s="152"/>
    </row>
    <row r="924" spans="2:15" ht="15.75" customHeight="1">
      <c r="B924" s="62"/>
      <c r="F924" s="14"/>
      <c r="G924" s="14"/>
      <c r="H924" s="14"/>
      <c r="I924" s="13"/>
      <c r="N924" s="13"/>
      <c r="O924" s="152"/>
    </row>
    <row r="925" spans="2:15" ht="15.75" customHeight="1">
      <c r="B925" s="62"/>
      <c r="F925" s="14"/>
      <c r="G925" s="14"/>
      <c r="H925" s="14"/>
      <c r="I925" s="13"/>
      <c r="N925" s="13"/>
      <c r="O925" s="152"/>
    </row>
    <row r="926" spans="2:15" ht="15.75" customHeight="1">
      <c r="B926" s="62"/>
      <c r="F926" s="14"/>
      <c r="G926" s="14"/>
      <c r="H926" s="14"/>
      <c r="I926" s="13"/>
      <c r="N926" s="13"/>
      <c r="O926" s="152"/>
    </row>
    <row r="927" spans="2:15" ht="15.75" customHeight="1">
      <c r="B927" s="62"/>
      <c r="F927" s="14"/>
      <c r="G927" s="14"/>
      <c r="H927" s="14"/>
      <c r="I927" s="13"/>
      <c r="N927" s="13"/>
      <c r="O927" s="152"/>
    </row>
    <row r="928" spans="2:15" ht="15.75" customHeight="1">
      <c r="B928" s="62"/>
      <c r="F928" s="14"/>
      <c r="G928" s="14"/>
      <c r="H928" s="14"/>
      <c r="I928" s="13"/>
      <c r="N928" s="13"/>
      <c r="O928" s="152"/>
    </row>
    <row r="929" spans="2:15" ht="15.75" customHeight="1">
      <c r="B929" s="62"/>
      <c r="F929" s="14"/>
      <c r="G929" s="14"/>
      <c r="H929" s="14"/>
      <c r="I929" s="13"/>
      <c r="N929" s="13"/>
      <c r="O929" s="152"/>
    </row>
    <row r="930" spans="2:15" ht="15.75" customHeight="1">
      <c r="B930" s="62"/>
      <c r="F930" s="14"/>
      <c r="G930" s="14"/>
      <c r="H930" s="14"/>
      <c r="I930" s="13"/>
      <c r="N930" s="13"/>
      <c r="O930" s="152"/>
    </row>
    <row r="931" spans="2:15" ht="15.75" customHeight="1">
      <c r="B931" s="62"/>
      <c r="F931" s="14"/>
      <c r="G931" s="14"/>
      <c r="H931" s="14"/>
      <c r="I931" s="13"/>
      <c r="N931" s="13"/>
      <c r="O931" s="152"/>
    </row>
    <row r="932" spans="2:15" ht="15.75" customHeight="1">
      <c r="B932" s="62"/>
      <c r="F932" s="14"/>
      <c r="G932" s="14"/>
      <c r="H932" s="14"/>
      <c r="I932" s="13"/>
      <c r="N932" s="13"/>
      <c r="O932" s="152"/>
    </row>
    <row r="933" spans="2:15" ht="15.75" customHeight="1">
      <c r="B933" s="62"/>
      <c r="F933" s="14"/>
      <c r="G933" s="14"/>
      <c r="H933" s="14"/>
      <c r="I933" s="13"/>
      <c r="N933" s="13"/>
      <c r="O933" s="152"/>
    </row>
    <row r="934" spans="2:15" ht="15.75" customHeight="1">
      <c r="B934" s="62"/>
      <c r="F934" s="14"/>
      <c r="G934" s="14"/>
      <c r="H934" s="14"/>
      <c r="I934" s="13"/>
      <c r="N934" s="13"/>
      <c r="O934" s="152"/>
    </row>
    <row r="935" spans="2:15" ht="15.75" customHeight="1">
      <c r="B935" s="62"/>
      <c r="F935" s="14"/>
      <c r="G935" s="14"/>
      <c r="H935" s="14"/>
      <c r="I935" s="13"/>
      <c r="N935" s="13"/>
      <c r="O935" s="152"/>
    </row>
    <row r="936" spans="2:15" ht="15.75" customHeight="1">
      <c r="B936" s="62"/>
      <c r="F936" s="14"/>
      <c r="G936" s="14"/>
      <c r="H936" s="14"/>
      <c r="I936" s="13"/>
      <c r="N936" s="13"/>
      <c r="O936" s="152"/>
    </row>
    <row r="937" spans="2:15" ht="15.75" customHeight="1">
      <c r="B937" s="62"/>
      <c r="F937" s="14"/>
      <c r="G937" s="14"/>
      <c r="H937" s="14"/>
      <c r="I937" s="13"/>
      <c r="N937" s="13"/>
      <c r="O937" s="152"/>
    </row>
    <row r="938" spans="2:15" ht="15.75" customHeight="1">
      <c r="B938" s="62"/>
      <c r="F938" s="14"/>
      <c r="G938" s="14"/>
      <c r="H938" s="14"/>
      <c r="I938" s="13"/>
      <c r="N938" s="13"/>
      <c r="O938" s="152"/>
    </row>
    <row r="939" spans="2:15" ht="15.75" customHeight="1">
      <c r="B939" s="62"/>
      <c r="F939" s="14"/>
      <c r="G939" s="14"/>
      <c r="H939" s="14"/>
      <c r="I939" s="13"/>
      <c r="N939" s="13"/>
      <c r="O939" s="152"/>
    </row>
    <row r="940" spans="2:15" ht="15.75" customHeight="1">
      <c r="B940" s="62"/>
      <c r="F940" s="14"/>
      <c r="G940" s="14"/>
      <c r="H940" s="14"/>
      <c r="I940" s="13"/>
      <c r="N940" s="13"/>
      <c r="O940" s="152"/>
    </row>
    <row r="941" spans="2:15" ht="15.75" customHeight="1">
      <c r="B941" s="62"/>
      <c r="F941" s="14"/>
      <c r="G941" s="14"/>
      <c r="H941" s="14"/>
      <c r="I941" s="13"/>
      <c r="N941" s="13"/>
      <c r="O941" s="152"/>
    </row>
    <row r="942" spans="2:15" ht="15.75" customHeight="1">
      <c r="B942" s="62"/>
      <c r="F942" s="14"/>
      <c r="G942" s="14"/>
      <c r="H942" s="14"/>
      <c r="I942" s="13"/>
      <c r="N942" s="13"/>
      <c r="O942" s="152"/>
    </row>
    <row r="943" spans="2:15" ht="15.75" customHeight="1">
      <c r="B943" s="62"/>
      <c r="F943" s="14"/>
      <c r="G943" s="14"/>
      <c r="H943" s="14"/>
      <c r="I943" s="13"/>
      <c r="N943" s="13"/>
      <c r="O943" s="152"/>
    </row>
    <row r="944" spans="2:15" ht="15.75" customHeight="1">
      <c r="B944" s="62"/>
      <c r="F944" s="14"/>
      <c r="G944" s="14"/>
      <c r="H944" s="14"/>
      <c r="I944" s="13"/>
      <c r="N944" s="13"/>
      <c r="O944" s="152"/>
    </row>
    <row r="945" spans="2:15" ht="15.75" customHeight="1">
      <c r="B945" s="62"/>
      <c r="F945" s="14"/>
      <c r="G945" s="14"/>
      <c r="H945" s="14"/>
      <c r="I945" s="13"/>
      <c r="N945" s="13"/>
      <c r="O945" s="152"/>
    </row>
    <row r="946" spans="2:15" ht="15.75" customHeight="1">
      <c r="B946" s="62"/>
      <c r="F946" s="14"/>
      <c r="G946" s="14"/>
      <c r="H946" s="14"/>
      <c r="I946" s="13"/>
      <c r="N946" s="13"/>
      <c r="O946" s="152"/>
    </row>
    <row r="947" spans="2:15" ht="15.75" customHeight="1">
      <c r="B947" s="62"/>
      <c r="F947" s="14"/>
      <c r="G947" s="14"/>
      <c r="H947" s="14"/>
      <c r="I947" s="13"/>
      <c r="N947" s="13"/>
      <c r="O947" s="152"/>
    </row>
    <row r="948" spans="2:15" ht="15.75" customHeight="1">
      <c r="B948" s="62"/>
      <c r="F948" s="14"/>
      <c r="G948" s="14"/>
      <c r="H948" s="14"/>
      <c r="I948" s="13"/>
      <c r="N948" s="13"/>
      <c r="O948" s="152"/>
    </row>
    <row r="949" spans="2:15" ht="15.75" customHeight="1">
      <c r="B949" s="62"/>
      <c r="F949" s="14"/>
      <c r="G949" s="14"/>
      <c r="H949" s="14"/>
      <c r="I949" s="13"/>
      <c r="N949" s="13"/>
      <c r="O949" s="152"/>
    </row>
    <row r="950" spans="2:15" ht="15.75" customHeight="1">
      <c r="B950" s="62"/>
      <c r="F950" s="14"/>
      <c r="G950" s="14"/>
      <c r="H950" s="14"/>
      <c r="I950" s="13"/>
      <c r="N950" s="13"/>
      <c r="O950" s="152"/>
    </row>
    <row r="951" spans="2:15" ht="15.75" customHeight="1">
      <c r="B951" s="62"/>
      <c r="F951" s="14"/>
      <c r="G951" s="14"/>
      <c r="H951" s="14"/>
      <c r="I951" s="13"/>
      <c r="N951" s="13"/>
      <c r="O951" s="152"/>
    </row>
    <row r="952" spans="2:15" ht="15.75" customHeight="1">
      <c r="B952" s="62"/>
      <c r="F952" s="14"/>
      <c r="G952" s="14"/>
      <c r="H952" s="14"/>
      <c r="I952" s="13"/>
      <c r="N952" s="13"/>
      <c r="O952" s="152"/>
    </row>
    <row r="953" spans="2:15" ht="15.75" customHeight="1">
      <c r="B953" s="62"/>
      <c r="F953" s="14"/>
      <c r="G953" s="14"/>
      <c r="H953" s="14"/>
      <c r="I953" s="13"/>
      <c r="N953" s="13"/>
      <c r="O953" s="152"/>
    </row>
    <row r="954" spans="2:15" ht="15.75" customHeight="1">
      <c r="B954" s="62"/>
      <c r="F954" s="14"/>
      <c r="G954" s="14"/>
      <c r="H954" s="14"/>
      <c r="I954" s="13"/>
      <c r="N954" s="13"/>
      <c r="O954" s="152"/>
    </row>
    <row r="955" spans="2:15" ht="15.75" customHeight="1">
      <c r="B955" s="62"/>
      <c r="F955" s="14"/>
      <c r="G955" s="14"/>
      <c r="H955" s="14"/>
      <c r="I955" s="13"/>
      <c r="N955" s="13"/>
      <c r="O955" s="152"/>
    </row>
    <row r="956" spans="2:15" ht="15.75" customHeight="1">
      <c r="B956" s="62"/>
      <c r="F956" s="14"/>
      <c r="G956" s="14"/>
      <c r="H956" s="14"/>
      <c r="I956" s="13"/>
      <c r="N956" s="13"/>
      <c r="O956" s="152"/>
    </row>
    <row r="957" spans="2:15" ht="15.75" customHeight="1">
      <c r="B957" s="62"/>
      <c r="F957" s="14"/>
      <c r="G957" s="14"/>
      <c r="H957" s="14"/>
      <c r="I957" s="13"/>
      <c r="N957" s="13"/>
      <c r="O957" s="152"/>
    </row>
    <row r="958" spans="2:15" ht="15.75" customHeight="1">
      <c r="B958" s="62"/>
      <c r="F958" s="14"/>
      <c r="G958" s="14"/>
      <c r="H958" s="14"/>
      <c r="I958" s="13"/>
      <c r="N958" s="13"/>
      <c r="O958" s="152"/>
    </row>
    <row r="959" spans="2:15" ht="15.75" customHeight="1">
      <c r="B959" s="62"/>
      <c r="F959" s="14"/>
      <c r="G959" s="14"/>
      <c r="H959" s="14"/>
      <c r="I959" s="13"/>
      <c r="N959" s="13"/>
      <c r="O959" s="152"/>
    </row>
    <row r="960" spans="2:15" ht="15.75" customHeight="1">
      <c r="B960" s="62"/>
      <c r="F960" s="14"/>
      <c r="G960" s="14"/>
      <c r="H960" s="14"/>
      <c r="I960" s="13"/>
      <c r="N960" s="13"/>
      <c r="O960" s="152"/>
    </row>
    <row r="961" spans="2:15" ht="15.75" customHeight="1">
      <c r="B961" s="62"/>
      <c r="F961" s="14"/>
      <c r="G961" s="14"/>
      <c r="H961" s="14"/>
      <c r="I961" s="13"/>
      <c r="N961" s="13"/>
      <c r="O961" s="152"/>
    </row>
    <row r="962" spans="2:15" ht="15.75" customHeight="1">
      <c r="B962" s="62"/>
      <c r="F962" s="14"/>
      <c r="G962" s="14"/>
      <c r="H962" s="14"/>
      <c r="I962" s="13"/>
      <c r="N962" s="13"/>
      <c r="O962" s="152"/>
    </row>
    <row r="963" spans="2:15" ht="15.75" customHeight="1">
      <c r="B963" s="62"/>
      <c r="F963" s="14"/>
      <c r="G963" s="14"/>
      <c r="H963" s="14"/>
      <c r="I963" s="13"/>
      <c r="N963" s="13"/>
      <c r="O963" s="152"/>
    </row>
    <row r="964" spans="2:15" ht="15.75" customHeight="1">
      <c r="B964" s="62"/>
      <c r="F964" s="14"/>
      <c r="G964" s="14"/>
      <c r="H964" s="14"/>
      <c r="I964" s="13"/>
      <c r="N964" s="13"/>
      <c r="O964" s="152"/>
    </row>
    <row r="965" spans="2:15" ht="15.75" customHeight="1">
      <c r="B965" s="62"/>
      <c r="F965" s="14"/>
      <c r="G965" s="14"/>
      <c r="H965" s="14"/>
      <c r="I965" s="13"/>
      <c r="N965" s="13"/>
      <c r="O965" s="152"/>
    </row>
    <row r="966" spans="2:15" ht="15.75" customHeight="1">
      <c r="B966" s="62"/>
      <c r="F966" s="14"/>
      <c r="G966" s="14"/>
      <c r="H966" s="14"/>
      <c r="I966" s="13"/>
      <c r="N966" s="13"/>
      <c r="O966" s="152"/>
    </row>
    <row r="967" spans="2:15" ht="15.75" customHeight="1">
      <c r="B967" s="62"/>
      <c r="F967" s="14"/>
      <c r="G967" s="14"/>
      <c r="H967" s="14"/>
      <c r="I967" s="13"/>
      <c r="N967" s="13"/>
      <c r="O967" s="152"/>
    </row>
    <row r="968" spans="2:15" ht="15.75" customHeight="1">
      <c r="B968" s="62"/>
      <c r="F968" s="14"/>
      <c r="G968" s="14"/>
      <c r="H968" s="14"/>
      <c r="I968" s="13"/>
      <c r="N968" s="13"/>
      <c r="O968" s="152"/>
    </row>
    <row r="969" spans="2:15" ht="15.75" customHeight="1">
      <c r="B969" s="62"/>
      <c r="F969" s="14"/>
      <c r="G969" s="14"/>
      <c r="H969" s="14"/>
      <c r="I969" s="13"/>
      <c r="N969" s="13"/>
      <c r="O969" s="152"/>
    </row>
    <row r="970" spans="2:15" ht="15.75" customHeight="1">
      <c r="B970" s="62"/>
      <c r="F970" s="14"/>
      <c r="G970" s="14"/>
      <c r="H970" s="14"/>
      <c r="I970" s="13"/>
      <c r="N970" s="13"/>
      <c r="O970" s="152"/>
    </row>
    <row r="971" spans="2:15" ht="15.75" customHeight="1">
      <c r="B971" s="62"/>
      <c r="F971" s="14"/>
      <c r="G971" s="14"/>
      <c r="H971" s="14"/>
      <c r="I971" s="13"/>
      <c r="N971" s="13"/>
      <c r="O971" s="152"/>
    </row>
    <row r="972" spans="2:15" ht="15.75" customHeight="1">
      <c r="B972" s="62"/>
      <c r="F972" s="14"/>
      <c r="G972" s="14"/>
      <c r="H972" s="14"/>
      <c r="I972" s="13"/>
      <c r="N972" s="13"/>
      <c r="O972" s="152"/>
    </row>
    <row r="973" spans="2:15" ht="15.75" customHeight="1">
      <c r="B973" s="62"/>
      <c r="F973" s="14"/>
      <c r="G973" s="14"/>
      <c r="H973" s="14"/>
      <c r="I973" s="13"/>
      <c r="N973" s="13"/>
      <c r="O973" s="152"/>
    </row>
    <row r="974" spans="2:15" ht="15.75" customHeight="1">
      <c r="B974" s="62"/>
      <c r="F974" s="14"/>
      <c r="G974" s="14"/>
      <c r="H974" s="14"/>
      <c r="I974" s="13"/>
      <c r="N974" s="13"/>
      <c r="O974" s="152"/>
    </row>
    <row r="975" spans="2:15" ht="15.75" customHeight="1">
      <c r="B975" s="62"/>
      <c r="F975" s="14"/>
      <c r="G975" s="14"/>
      <c r="H975" s="14"/>
      <c r="I975" s="13"/>
      <c r="N975" s="13"/>
      <c r="O975" s="152"/>
    </row>
    <row r="976" spans="2:15" ht="15.75" customHeight="1">
      <c r="B976" s="62"/>
      <c r="F976" s="14"/>
      <c r="G976" s="14"/>
      <c r="H976" s="14"/>
      <c r="I976" s="13"/>
      <c r="N976" s="13"/>
      <c r="O976" s="152"/>
    </row>
    <row r="977" spans="2:15" ht="15.75" customHeight="1">
      <c r="B977" s="62"/>
      <c r="F977" s="14"/>
      <c r="G977" s="14"/>
      <c r="H977" s="14"/>
      <c r="I977" s="13"/>
      <c r="N977" s="13"/>
      <c r="O977" s="152"/>
    </row>
    <row r="978" spans="2:15" ht="15.75" customHeight="1">
      <c r="B978" s="62"/>
      <c r="F978" s="14"/>
      <c r="G978" s="14"/>
      <c r="H978" s="14"/>
      <c r="I978" s="13"/>
      <c r="N978" s="13"/>
      <c r="O978" s="152"/>
    </row>
    <row r="979" spans="2:15" ht="15.75" customHeight="1">
      <c r="B979" s="62"/>
      <c r="F979" s="14"/>
      <c r="G979" s="14"/>
      <c r="H979" s="14"/>
      <c r="I979" s="13"/>
      <c r="N979" s="13"/>
      <c r="O979" s="152"/>
    </row>
    <row r="980" spans="2:15" ht="15.75" customHeight="1">
      <c r="B980" s="62"/>
      <c r="F980" s="14"/>
      <c r="G980" s="14"/>
      <c r="H980" s="14"/>
      <c r="I980" s="13"/>
      <c r="N980" s="13"/>
      <c r="O980" s="152"/>
    </row>
    <row r="981" spans="2:15" ht="15.75" customHeight="1">
      <c r="B981" s="62"/>
      <c r="F981" s="14"/>
      <c r="G981" s="14"/>
      <c r="H981" s="14"/>
      <c r="I981" s="13"/>
      <c r="N981" s="13"/>
      <c r="O981" s="152"/>
    </row>
    <row r="982" spans="2:15" ht="15.75" customHeight="1">
      <c r="B982" s="62"/>
      <c r="F982" s="14"/>
      <c r="G982" s="14"/>
      <c r="H982" s="14"/>
      <c r="I982" s="13"/>
      <c r="N982" s="13"/>
      <c r="O982" s="152"/>
    </row>
    <row r="983" spans="2:15" ht="15.75" customHeight="1">
      <c r="B983" s="62"/>
      <c r="F983" s="14"/>
      <c r="G983" s="14"/>
      <c r="H983" s="14"/>
      <c r="I983" s="13"/>
      <c r="N983" s="13"/>
      <c r="O983" s="152"/>
    </row>
    <row r="984" spans="2:15" ht="15.75" customHeight="1">
      <c r="B984" s="62"/>
      <c r="F984" s="14"/>
      <c r="G984" s="14"/>
      <c r="H984" s="14"/>
      <c r="I984" s="13"/>
      <c r="N984" s="13"/>
      <c r="O984" s="152"/>
    </row>
    <row r="985" spans="2:15" ht="15.75" customHeight="1">
      <c r="B985" s="62"/>
      <c r="F985" s="14"/>
      <c r="G985" s="14"/>
      <c r="H985" s="14"/>
      <c r="I985" s="13"/>
      <c r="N985" s="13"/>
      <c r="O985" s="152"/>
    </row>
    <row r="986" spans="2:15" ht="15.75" customHeight="1">
      <c r="B986" s="62"/>
      <c r="F986" s="14"/>
      <c r="G986" s="14"/>
      <c r="H986" s="14"/>
      <c r="I986" s="13"/>
      <c r="N986" s="13"/>
      <c r="O986" s="152"/>
    </row>
    <row r="987" spans="2:15" ht="15.75" customHeight="1">
      <c r="B987" s="62"/>
      <c r="F987" s="14"/>
      <c r="G987" s="14"/>
      <c r="H987" s="14"/>
      <c r="I987" s="13"/>
      <c r="N987" s="13"/>
      <c r="O987" s="152"/>
    </row>
    <row r="988" spans="2:15" ht="15.75" customHeight="1">
      <c r="B988" s="62"/>
      <c r="F988" s="14"/>
      <c r="G988" s="14"/>
      <c r="H988" s="14"/>
      <c r="I988" s="13"/>
      <c r="N988" s="13"/>
      <c r="O988" s="152"/>
    </row>
    <row r="989" spans="2:15" ht="15.75" customHeight="1">
      <c r="B989" s="62"/>
      <c r="F989" s="14"/>
      <c r="G989" s="14"/>
      <c r="H989" s="14"/>
      <c r="I989" s="13"/>
      <c r="N989" s="13"/>
      <c r="O989" s="152"/>
    </row>
    <row r="990" spans="2:15" ht="15.75" customHeight="1">
      <c r="B990" s="62"/>
      <c r="F990" s="14"/>
      <c r="G990" s="14"/>
      <c r="H990" s="14"/>
      <c r="I990" s="13"/>
      <c r="N990" s="13"/>
      <c r="O990" s="152"/>
    </row>
    <row r="991" spans="2:15" ht="15.75" customHeight="1">
      <c r="B991" s="62"/>
      <c r="F991" s="14"/>
      <c r="G991" s="14"/>
      <c r="H991" s="14"/>
      <c r="I991" s="13"/>
      <c r="N991" s="13"/>
      <c r="O991" s="152"/>
    </row>
    <row r="992" spans="2:15" ht="15.75" customHeight="1">
      <c r="B992" s="62"/>
      <c r="F992" s="14"/>
      <c r="G992" s="14"/>
      <c r="H992" s="14"/>
      <c r="I992" s="13"/>
      <c r="N992" s="13"/>
      <c r="O992" s="152"/>
    </row>
    <row r="993" spans="2:15" ht="15.75" customHeight="1">
      <c r="B993" s="62"/>
      <c r="F993" s="14"/>
      <c r="G993" s="14"/>
      <c r="H993" s="14"/>
      <c r="I993" s="13"/>
      <c r="N993" s="13"/>
      <c r="O993" s="152"/>
    </row>
    <row r="994" spans="2:15" ht="15.75" customHeight="1">
      <c r="B994" s="62"/>
      <c r="F994" s="14"/>
      <c r="G994" s="14"/>
      <c r="H994" s="14"/>
      <c r="I994" s="13"/>
      <c r="N994" s="13"/>
      <c r="O994" s="152"/>
    </row>
    <row r="995" spans="2:15" ht="15.75" customHeight="1">
      <c r="B995" s="62"/>
      <c r="F995" s="14"/>
      <c r="G995" s="14"/>
      <c r="H995" s="14"/>
      <c r="I995" s="13"/>
      <c r="N995" s="13"/>
      <c r="O995" s="152"/>
    </row>
    <row r="996" spans="2:15" ht="15.75" customHeight="1">
      <c r="B996" s="62"/>
      <c r="F996" s="14"/>
      <c r="G996" s="14"/>
      <c r="H996" s="14"/>
      <c r="I996" s="13"/>
      <c r="N996" s="13"/>
      <c r="O996" s="152"/>
    </row>
    <row r="997" spans="2:15" ht="15.75" customHeight="1">
      <c r="B997" s="62"/>
      <c r="F997" s="14"/>
      <c r="G997" s="14"/>
      <c r="H997" s="14"/>
      <c r="I997" s="13"/>
      <c r="N997" s="13"/>
      <c r="O997" s="152"/>
    </row>
    <row r="998" spans="2:15" ht="15.75" customHeight="1">
      <c r="B998" s="62"/>
      <c r="F998" s="14"/>
      <c r="G998" s="14"/>
      <c r="H998" s="14"/>
      <c r="I998" s="13"/>
      <c r="N998" s="13"/>
      <c r="O998" s="152"/>
    </row>
    <row r="999" spans="2:15" ht="15.75" customHeight="1">
      <c r="B999" s="62"/>
      <c r="F999" s="14"/>
      <c r="G999" s="14"/>
      <c r="H999" s="14"/>
      <c r="I999" s="13"/>
      <c r="N999" s="13"/>
      <c r="O999" s="152"/>
    </row>
    <row r="1000" spans="2:15" ht="15.75" customHeight="1">
      <c r="B1000" s="62"/>
      <c r="F1000" s="14"/>
      <c r="G1000" s="14"/>
      <c r="H1000" s="14"/>
      <c r="I1000" s="13"/>
      <c r="N1000" s="13"/>
      <c r="O1000" s="152"/>
    </row>
  </sheetData>
  <autoFilter ref="A1:R3" xr:uid="{00000000-0009-0000-0000-000039000000}"/>
  <conditionalFormatting sqref="P2:P22">
    <cfRule type="expression" dxfId="5" priority="1" stopIfTrue="1">
      <formula>"&gt;0"</formula>
    </cfRule>
    <cfRule type="cellIs" dxfId="4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0">
    <tabColor rgb="FF7030A0"/>
    <outlinePr summaryBelow="0" summaryRight="0"/>
  </sheetPr>
  <dimension ref="A1:R994"/>
  <sheetViews>
    <sheetView zoomScale="110" zoomScaleNormal="110" workbookViewId="0">
      <pane xSplit="3" ySplit="1" topLeftCell="D321" activePane="bottomRight" state="frozen"/>
      <selection pane="topRight" activeCell="D1" sqref="D1"/>
      <selection pane="bottomLeft" activeCell="A2" sqref="A2"/>
      <selection pane="bottomRight" activeCell="R344" sqref="R344"/>
    </sheetView>
  </sheetViews>
  <sheetFormatPr defaultColWidth="12.625" defaultRowHeight="15" customHeight="1"/>
  <cols>
    <col min="1" max="1" width="11.25" customWidth="1"/>
    <col min="2" max="2" width="19.5" customWidth="1"/>
    <col min="3" max="3" width="29.75" customWidth="1"/>
    <col min="4" max="4" width="19.5" customWidth="1"/>
    <col min="5" max="5" width="20.25" customWidth="1"/>
    <col min="6" max="6" width="11" customWidth="1"/>
    <col min="7" max="7" width="9.5" customWidth="1"/>
    <col min="8" max="8" width="10.75" customWidth="1"/>
    <col min="9" max="9" width="9" customWidth="1"/>
    <col min="10" max="10" width="8.875" customWidth="1"/>
    <col min="11" max="11" width="10.75" customWidth="1"/>
    <col min="12" max="12" width="12.5" customWidth="1"/>
    <col min="13" max="13" width="12.75" customWidth="1"/>
    <col min="15" max="15" width="9.75" customWidth="1"/>
    <col min="16" max="16" width="11.75" customWidth="1"/>
    <col min="17" max="17" width="13.5" customWidth="1"/>
    <col min="18" max="18" width="12.25" customWidth="1"/>
  </cols>
  <sheetData>
    <row r="1" spans="1:18" ht="14.25">
      <c r="A1" s="129" t="s">
        <v>0</v>
      </c>
      <c r="B1" s="25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31" t="s">
        <v>61</v>
      </c>
      <c r="H1" s="131" t="s">
        <v>682</v>
      </c>
      <c r="I1" s="25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2.75" customHeight="1">
      <c r="A2" s="168">
        <v>618</v>
      </c>
      <c r="B2" s="28">
        <v>42327</v>
      </c>
      <c r="C2" s="43" t="s">
        <v>583</v>
      </c>
      <c r="D2" s="52"/>
      <c r="F2" s="30">
        <v>0</v>
      </c>
      <c r="G2" s="372">
        <v>5000</v>
      </c>
      <c r="H2" s="30"/>
      <c r="I2" s="43"/>
      <c r="J2" s="43"/>
      <c r="K2" s="43"/>
      <c r="L2" s="43"/>
      <c r="M2" s="43"/>
      <c r="N2" s="13" t="s">
        <v>688</v>
      </c>
      <c r="O2" s="223"/>
      <c r="P2" s="31">
        <f t="shared" ref="P2:P65" si="0">R2-Q2</f>
        <v>5000</v>
      </c>
      <c r="Q2" s="31">
        <f>SUBTOTAL(9,$F$2:F2)</f>
        <v>0</v>
      </c>
      <c r="R2" s="31">
        <f>SUBTOTAL(9,$G$2:G2)</f>
        <v>5000</v>
      </c>
    </row>
    <row r="3" spans="1:18" ht="12.75" customHeight="1">
      <c r="A3" s="43">
        <v>618</v>
      </c>
      <c r="B3" s="28">
        <v>42327</v>
      </c>
      <c r="C3" s="43" t="s">
        <v>584</v>
      </c>
      <c r="D3" s="52"/>
      <c r="F3" s="372">
        <v>1680</v>
      </c>
      <c r="G3" s="30"/>
      <c r="H3" s="30"/>
      <c r="I3" s="43" t="s">
        <v>3717</v>
      </c>
      <c r="J3" s="43" t="s">
        <v>87</v>
      </c>
      <c r="K3" s="43" t="s">
        <v>585</v>
      </c>
      <c r="L3" s="43"/>
      <c r="M3" s="43"/>
      <c r="N3" s="13" t="s">
        <v>688</v>
      </c>
      <c r="O3" s="223"/>
      <c r="P3" s="31">
        <f t="shared" si="0"/>
        <v>3320</v>
      </c>
      <c r="Q3" s="31">
        <f>SUBTOTAL(9,$F$2:F3)</f>
        <v>1680</v>
      </c>
      <c r="R3" s="31">
        <f>SUBTOTAL(9,$G$2:G3)</f>
        <v>5000</v>
      </c>
    </row>
    <row r="4" spans="1:18" ht="12.75" customHeight="1">
      <c r="A4" s="43">
        <v>619</v>
      </c>
      <c r="B4" s="28">
        <v>42327</v>
      </c>
      <c r="C4" s="43" t="s">
        <v>584</v>
      </c>
      <c r="D4" s="52"/>
      <c r="F4" s="372">
        <v>3120</v>
      </c>
      <c r="G4" s="30"/>
      <c r="H4" s="30"/>
      <c r="I4" s="43" t="s">
        <v>3717</v>
      </c>
      <c r="J4" s="43" t="s">
        <v>87</v>
      </c>
      <c r="K4" s="43" t="s">
        <v>585</v>
      </c>
      <c r="L4" s="43"/>
      <c r="M4" s="43"/>
      <c r="N4" s="13" t="s">
        <v>688</v>
      </c>
      <c r="O4" s="223"/>
      <c r="P4" s="31">
        <f t="shared" si="0"/>
        <v>200</v>
      </c>
      <c r="Q4" s="31">
        <f>SUBTOTAL(9,$F$2:F4)</f>
        <v>4800</v>
      </c>
      <c r="R4" s="31">
        <f>SUBTOTAL(9,$G$2:G4)</f>
        <v>5000</v>
      </c>
    </row>
    <row r="5" spans="1:18" ht="12.75" customHeight="1">
      <c r="A5" s="43">
        <v>618</v>
      </c>
      <c r="B5" s="28">
        <v>42328</v>
      </c>
      <c r="C5" s="43" t="s">
        <v>586</v>
      </c>
      <c r="D5" s="52"/>
      <c r="F5" s="372">
        <v>19</v>
      </c>
      <c r="G5" s="30"/>
      <c r="H5" s="30"/>
      <c r="I5" s="43" t="s">
        <v>614</v>
      </c>
      <c r="J5" s="43" t="s">
        <v>87</v>
      </c>
      <c r="K5" s="43" t="s">
        <v>3807</v>
      </c>
      <c r="L5" s="43"/>
      <c r="M5" s="43"/>
      <c r="N5" s="13" t="s">
        <v>688</v>
      </c>
      <c r="O5" s="223"/>
      <c r="P5" s="31">
        <f t="shared" si="0"/>
        <v>181</v>
      </c>
      <c r="Q5" s="31">
        <f>SUBTOTAL(9,$F$2:F5)</f>
        <v>4819</v>
      </c>
      <c r="R5" s="31">
        <f>SUBTOTAL(9,$G$2:G5)</f>
        <v>5000</v>
      </c>
    </row>
    <row r="6" spans="1:18" ht="12.75" customHeight="1">
      <c r="A6" s="43">
        <v>619</v>
      </c>
      <c r="B6" s="28">
        <v>42328</v>
      </c>
      <c r="C6" s="43" t="s">
        <v>705</v>
      </c>
      <c r="D6" s="52"/>
      <c r="F6" s="372">
        <v>13.5</v>
      </c>
      <c r="G6" s="30"/>
      <c r="H6" s="30"/>
      <c r="I6" s="43" t="s">
        <v>614</v>
      </c>
      <c r="J6" s="43" t="s">
        <v>87</v>
      </c>
      <c r="K6" s="43"/>
      <c r="L6" s="43"/>
      <c r="M6" s="43"/>
      <c r="N6" s="13" t="s">
        <v>688</v>
      </c>
      <c r="O6" s="223"/>
      <c r="P6" s="31">
        <f t="shared" si="0"/>
        <v>167.5</v>
      </c>
      <c r="Q6" s="31">
        <f>SUBTOTAL(9,$F$2:F6)</f>
        <v>4832.5</v>
      </c>
      <c r="R6" s="31">
        <f>SUBTOTAL(9,$G$2:G6)</f>
        <v>5000</v>
      </c>
    </row>
    <row r="7" spans="1:18" ht="12.75" customHeight="1">
      <c r="A7" s="43">
        <v>619</v>
      </c>
      <c r="B7" s="28">
        <v>42328</v>
      </c>
      <c r="C7" s="43" t="s">
        <v>590</v>
      </c>
      <c r="D7" s="52"/>
      <c r="F7" s="316">
        <v>400</v>
      </c>
      <c r="G7" s="30"/>
      <c r="H7" s="30"/>
      <c r="I7" s="43" t="s">
        <v>622</v>
      </c>
      <c r="J7" s="43" t="s">
        <v>87</v>
      </c>
      <c r="K7" s="43"/>
      <c r="L7" s="43"/>
      <c r="M7" s="43"/>
      <c r="N7" s="13" t="s">
        <v>688</v>
      </c>
      <c r="O7" s="223"/>
      <c r="P7" s="31">
        <f t="shared" si="0"/>
        <v>-232.5</v>
      </c>
      <c r="Q7" s="31">
        <f>SUBTOTAL(9,$F$2:F7)</f>
        <v>5232.5</v>
      </c>
      <c r="R7" s="31">
        <f>SUBTOTAL(9,$G$2:G7)</f>
        <v>5000</v>
      </c>
    </row>
    <row r="8" spans="1:18" ht="12.75" customHeight="1">
      <c r="A8" s="43">
        <v>619</v>
      </c>
      <c r="B8" s="28">
        <v>42328</v>
      </c>
      <c r="C8" s="43" t="s">
        <v>705</v>
      </c>
      <c r="D8" s="52"/>
      <c r="F8" s="372">
        <v>84.7</v>
      </c>
      <c r="G8" s="30"/>
      <c r="H8" s="30"/>
      <c r="I8" s="43" t="s">
        <v>614</v>
      </c>
      <c r="J8" s="43" t="s">
        <v>87</v>
      </c>
      <c r="K8" s="43"/>
      <c r="L8" s="43"/>
      <c r="M8" s="43"/>
      <c r="N8" s="13" t="s">
        <v>688</v>
      </c>
      <c r="O8" s="223"/>
      <c r="P8" s="31">
        <f t="shared" si="0"/>
        <v>-317.19999999999982</v>
      </c>
      <c r="Q8" s="31">
        <f>SUBTOTAL(9,$F$2:F8)</f>
        <v>5317.2</v>
      </c>
      <c r="R8" s="31">
        <f>SUBTOTAL(9,$G$2:G8)</f>
        <v>5000</v>
      </c>
    </row>
    <row r="9" spans="1:18" ht="12.75" customHeight="1">
      <c r="A9" s="43">
        <v>618</v>
      </c>
      <c r="B9" s="28">
        <v>42334</v>
      </c>
      <c r="C9" s="43" t="s">
        <v>587</v>
      </c>
      <c r="D9" s="52"/>
      <c r="F9" s="316">
        <v>25</v>
      </c>
      <c r="G9" s="30"/>
      <c r="H9" s="30"/>
      <c r="I9" s="43" t="s">
        <v>622</v>
      </c>
      <c r="J9" s="43" t="s">
        <v>87</v>
      </c>
      <c r="K9" s="43" t="s">
        <v>5230</v>
      </c>
      <c r="L9" s="43"/>
      <c r="M9" s="43"/>
      <c r="N9" s="13" t="s">
        <v>688</v>
      </c>
      <c r="O9" s="223"/>
      <c r="P9" s="31">
        <f t="shared" si="0"/>
        <v>-342.19999999999982</v>
      </c>
      <c r="Q9" s="31">
        <f>SUBTOTAL(9,$F$2:F9)</f>
        <v>5342.2</v>
      </c>
      <c r="R9" s="31">
        <f>SUBTOTAL(9,$G$2:G9)</f>
        <v>5000</v>
      </c>
    </row>
    <row r="10" spans="1:18" ht="12.75" customHeight="1">
      <c r="A10" s="43">
        <v>619</v>
      </c>
      <c r="B10" s="28">
        <v>42335</v>
      </c>
      <c r="C10" s="43" t="s">
        <v>591</v>
      </c>
      <c r="D10" s="52"/>
      <c r="F10" s="372">
        <v>19</v>
      </c>
      <c r="G10" s="30"/>
      <c r="H10" s="30"/>
      <c r="I10" s="43" t="s">
        <v>614</v>
      </c>
      <c r="J10" s="43" t="s">
        <v>87</v>
      </c>
      <c r="K10" s="43" t="s">
        <v>3807</v>
      </c>
      <c r="L10" s="43"/>
      <c r="M10" s="43"/>
      <c r="N10" s="13" t="s">
        <v>688</v>
      </c>
      <c r="O10" s="223"/>
      <c r="P10" s="31">
        <f t="shared" si="0"/>
        <v>-361.19999999999982</v>
      </c>
      <c r="Q10" s="31">
        <f>SUBTOTAL(9,$F$2:F10)</f>
        <v>5361.2</v>
      </c>
      <c r="R10" s="31">
        <f>SUBTOTAL(9,$G$2:G10)</f>
        <v>5000</v>
      </c>
    </row>
    <row r="11" spans="1:18" ht="12.75" customHeight="1">
      <c r="A11" s="43">
        <v>618</v>
      </c>
      <c r="B11" s="28">
        <v>42337</v>
      </c>
      <c r="C11" s="43" t="s">
        <v>588</v>
      </c>
      <c r="D11" s="52"/>
      <c r="F11" s="316">
        <v>200</v>
      </c>
      <c r="G11" s="30"/>
      <c r="H11" s="30"/>
      <c r="I11" s="43" t="s">
        <v>622</v>
      </c>
      <c r="J11" s="43" t="s">
        <v>87</v>
      </c>
      <c r="K11" s="43"/>
      <c r="L11" s="43"/>
      <c r="M11" s="43"/>
      <c r="N11" s="13" t="s">
        <v>688</v>
      </c>
      <c r="O11" s="223"/>
      <c r="P11" s="31">
        <f t="shared" si="0"/>
        <v>-561.19999999999982</v>
      </c>
      <c r="Q11" s="31">
        <f>SUBTOTAL(9,$F$2:F11)</f>
        <v>5561.2</v>
      </c>
      <c r="R11" s="31">
        <f>SUBTOTAL(9,$G$2:G11)</f>
        <v>5000</v>
      </c>
    </row>
    <row r="12" spans="1:18" ht="12.75" customHeight="1">
      <c r="A12" s="43">
        <v>619</v>
      </c>
      <c r="B12" s="28">
        <v>42337</v>
      </c>
      <c r="C12" s="43" t="s">
        <v>592</v>
      </c>
      <c r="D12" s="52"/>
      <c r="F12" s="372">
        <v>450</v>
      </c>
      <c r="G12" s="30"/>
      <c r="H12" s="30"/>
      <c r="I12" s="43" t="s">
        <v>594</v>
      </c>
      <c r="J12" s="43" t="s">
        <v>87</v>
      </c>
      <c r="K12" s="43" t="s">
        <v>3706</v>
      </c>
      <c r="L12" s="43"/>
      <c r="M12" s="43"/>
      <c r="N12" s="13" t="s">
        <v>688</v>
      </c>
      <c r="O12" s="223"/>
      <c r="P12" s="31">
        <f t="shared" si="0"/>
        <v>-1011.1999999999998</v>
      </c>
      <c r="Q12" s="31">
        <f>SUBTOTAL(9,$F$2:F12)</f>
        <v>6011.2</v>
      </c>
      <c r="R12" s="31">
        <f>SUBTOTAL(9,$G$2:G12)</f>
        <v>5000</v>
      </c>
    </row>
    <row r="13" spans="1:18" ht="12.75" customHeight="1">
      <c r="A13" s="43">
        <v>619</v>
      </c>
      <c r="B13" s="28">
        <v>42341</v>
      </c>
      <c r="C13" s="43"/>
      <c r="D13" s="52"/>
      <c r="F13" s="372">
        <v>153.69999999999999</v>
      </c>
      <c r="G13" s="30"/>
      <c r="H13" s="30"/>
      <c r="I13" s="43" t="s">
        <v>614</v>
      </c>
      <c r="J13" s="168" t="s">
        <v>87</v>
      </c>
      <c r="K13" s="43" t="s">
        <v>3684</v>
      </c>
      <c r="L13" s="43" t="s">
        <v>5231</v>
      </c>
      <c r="M13" s="43"/>
      <c r="N13" s="13" t="s">
        <v>688</v>
      </c>
      <c r="O13" s="223"/>
      <c r="P13" s="31">
        <f t="shared" si="0"/>
        <v>-1164.8999999999996</v>
      </c>
      <c r="Q13" s="31">
        <f>SUBTOTAL(9,$F$2:F13)</f>
        <v>6164.9</v>
      </c>
      <c r="R13" s="31">
        <f>SUBTOTAL(9,$G$2:G13)</f>
        <v>5000</v>
      </c>
    </row>
    <row r="14" spans="1:18" ht="12.75" customHeight="1">
      <c r="A14" s="43">
        <v>619</v>
      </c>
      <c r="B14" s="28">
        <v>42348</v>
      </c>
      <c r="C14" s="43" t="s">
        <v>593</v>
      </c>
      <c r="D14" s="52"/>
      <c r="F14" s="372">
        <v>2047.5</v>
      </c>
      <c r="G14" s="30"/>
      <c r="H14" s="30"/>
      <c r="I14" s="43" t="s">
        <v>594</v>
      </c>
      <c r="J14" s="43" t="s">
        <v>87</v>
      </c>
      <c r="K14" s="43" t="s">
        <v>62</v>
      </c>
      <c r="L14" s="43">
        <v>223</v>
      </c>
      <c r="M14" s="43"/>
      <c r="N14" s="13" t="s">
        <v>688</v>
      </c>
      <c r="O14" s="223"/>
      <c r="P14" s="31">
        <f t="shared" si="0"/>
        <v>-3212.3999999999996</v>
      </c>
      <c r="Q14" s="31">
        <f>SUBTOTAL(9,$F$2:F14)</f>
        <v>8212.4</v>
      </c>
      <c r="R14" s="31">
        <f>SUBTOTAL(9,$G$2:G14)</f>
        <v>5000</v>
      </c>
    </row>
    <row r="15" spans="1:18" ht="12.75" customHeight="1">
      <c r="A15" s="43">
        <v>618</v>
      </c>
      <c r="B15" s="28">
        <v>42348</v>
      </c>
      <c r="C15" s="43" t="s">
        <v>593</v>
      </c>
      <c r="D15" s="52"/>
      <c r="F15" s="372">
        <v>468</v>
      </c>
      <c r="G15" s="30"/>
      <c r="H15" s="30"/>
      <c r="I15" s="43" t="s">
        <v>594</v>
      </c>
      <c r="J15" s="43" t="s">
        <v>87</v>
      </c>
      <c r="K15" s="43" t="s">
        <v>62</v>
      </c>
      <c r="L15" s="43">
        <v>223</v>
      </c>
      <c r="M15" s="43"/>
      <c r="N15" s="13" t="s">
        <v>688</v>
      </c>
      <c r="O15" s="223"/>
      <c r="P15" s="31">
        <f t="shared" si="0"/>
        <v>-3680.3999999999996</v>
      </c>
      <c r="Q15" s="31">
        <f>SUBTOTAL(9,$F$2:F15)</f>
        <v>8680.4</v>
      </c>
      <c r="R15" s="31">
        <f>SUBTOTAL(9,$G$2:G15)</f>
        <v>5000</v>
      </c>
    </row>
    <row r="16" spans="1:18" ht="12.75" customHeight="1">
      <c r="A16" s="43">
        <v>618</v>
      </c>
      <c r="B16" s="28">
        <v>42348</v>
      </c>
      <c r="C16" s="43" t="s">
        <v>595</v>
      </c>
      <c r="D16" s="52"/>
      <c r="F16" s="372">
        <v>333.45</v>
      </c>
      <c r="G16" s="30"/>
      <c r="H16" s="30"/>
      <c r="I16" s="43" t="s">
        <v>594</v>
      </c>
      <c r="J16" s="43" t="s">
        <v>87</v>
      </c>
      <c r="K16" s="43" t="s">
        <v>62</v>
      </c>
      <c r="L16" s="43">
        <v>223</v>
      </c>
      <c r="M16" s="43"/>
      <c r="N16" s="13" t="s">
        <v>688</v>
      </c>
      <c r="O16" s="223"/>
      <c r="P16" s="31">
        <f t="shared" si="0"/>
        <v>-4013.8500000000004</v>
      </c>
      <c r="Q16" s="31">
        <f>SUBTOTAL(9,$F$2:F16)</f>
        <v>9013.85</v>
      </c>
      <c r="R16" s="31">
        <f>SUBTOTAL(9,$G$2:G16)</f>
        <v>5000</v>
      </c>
    </row>
    <row r="17" spans="1:18" ht="12.75" customHeight="1">
      <c r="A17" s="43">
        <v>619</v>
      </c>
      <c r="B17" s="28">
        <v>42348</v>
      </c>
      <c r="C17" s="43" t="s">
        <v>595</v>
      </c>
      <c r="D17" s="52"/>
      <c r="F17" s="372">
        <v>315.89999999999998</v>
      </c>
      <c r="G17" s="30"/>
      <c r="H17" s="30"/>
      <c r="I17" s="43" t="s">
        <v>594</v>
      </c>
      <c r="J17" s="43" t="s">
        <v>87</v>
      </c>
      <c r="K17" s="43" t="s">
        <v>62</v>
      </c>
      <c r="L17" s="43">
        <v>223</v>
      </c>
      <c r="M17" s="43"/>
      <c r="N17" s="13" t="s">
        <v>688</v>
      </c>
      <c r="O17" s="223"/>
      <c r="P17" s="31">
        <f t="shared" si="0"/>
        <v>-4329.75</v>
      </c>
      <c r="Q17" s="31">
        <f>SUBTOTAL(9,$F$2:F17)</f>
        <v>9329.75</v>
      </c>
      <c r="R17" s="31">
        <f>SUBTOTAL(9,$G$2:G17)</f>
        <v>5000</v>
      </c>
    </row>
    <row r="18" spans="1:18" ht="12.75" customHeight="1">
      <c r="A18" s="43">
        <v>801</v>
      </c>
      <c r="B18" s="28">
        <v>42348</v>
      </c>
      <c r="C18" s="43" t="s">
        <v>596</v>
      </c>
      <c r="D18" s="52"/>
      <c r="F18" s="372">
        <v>684.45</v>
      </c>
      <c r="G18" s="30"/>
      <c r="H18" s="30"/>
      <c r="I18" s="43" t="s">
        <v>594</v>
      </c>
      <c r="J18" s="43" t="s">
        <v>87</v>
      </c>
      <c r="K18" s="43" t="s">
        <v>62</v>
      </c>
      <c r="L18" s="43">
        <v>223</v>
      </c>
      <c r="M18" s="43"/>
      <c r="N18" s="13" t="s">
        <v>688</v>
      </c>
      <c r="O18" s="223"/>
      <c r="P18" s="31">
        <f t="shared" si="0"/>
        <v>-5014.2000000000007</v>
      </c>
      <c r="Q18" s="31">
        <f>SUBTOTAL(9,$F$2:F18)</f>
        <v>10014.200000000001</v>
      </c>
      <c r="R18" s="31">
        <f>SUBTOTAL(9,$G$2:G18)</f>
        <v>5000</v>
      </c>
    </row>
    <row r="19" spans="1:18" ht="12.75" customHeight="1">
      <c r="A19" s="43">
        <v>618</v>
      </c>
      <c r="B19" s="28">
        <v>42348</v>
      </c>
      <c r="C19" s="43" t="s">
        <v>597</v>
      </c>
      <c r="D19" s="52"/>
      <c r="F19" s="372">
        <v>351</v>
      </c>
      <c r="G19" s="30"/>
      <c r="H19" s="30"/>
      <c r="I19" s="43" t="s">
        <v>594</v>
      </c>
      <c r="J19" s="43" t="s">
        <v>87</v>
      </c>
      <c r="K19" s="43" t="s">
        <v>62</v>
      </c>
      <c r="L19" s="43">
        <v>223</v>
      </c>
      <c r="M19" s="43"/>
      <c r="N19" s="13" t="s">
        <v>688</v>
      </c>
      <c r="O19" s="223"/>
      <c r="P19" s="31">
        <f t="shared" si="0"/>
        <v>-5365.2000000000007</v>
      </c>
      <c r="Q19" s="31">
        <f>SUBTOTAL(9,$F$2:F19)</f>
        <v>10365.200000000001</v>
      </c>
      <c r="R19" s="31">
        <f>SUBTOTAL(9,$G$2:G19)</f>
        <v>5000</v>
      </c>
    </row>
    <row r="20" spans="1:18" ht="12.75" customHeight="1">
      <c r="A20" s="43">
        <v>619</v>
      </c>
      <c r="B20" s="28">
        <v>42348</v>
      </c>
      <c r="C20" s="43" t="s">
        <v>597</v>
      </c>
      <c r="D20" s="52"/>
      <c r="F20" s="372">
        <v>306.54000000000002</v>
      </c>
      <c r="G20" s="30"/>
      <c r="H20" s="30"/>
      <c r="I20" s="43" t="s">
        <v>594</v>
      </c>
      <c r="J20" s="43" t="s">
        <v>87</v>
      </c>
      <c r="K20" s="43" t="s">
        <v>62</v>
      </c>
      <c r="L20" s="43">
        <v>223</v>
      </c>
      <c r="M20" s="43"/>
      <c r="N20" s="13" t="s">
        <v>688</v>
      </c>
      <c r="O20" s="223"/>
      <c r="P20" s="31">
        <f t="shared" si="0"/>
        <v>-5671.7400000000016</v>
      </c>
      <c r="Q20" s="31">
        <f>SUBTOTAL(9,$F$2:F20)</f>
        <v>10671.740000000002</v>
      </c>
      <c r="R20" s="31">
        <f>SUBTOTAL(9,$G$2:G20)</f>
        <v>5000</v>
      </c>
    </row>
    <row r="21" spans="1:18" ht="12.75" customHeight="1">
      <c r="A21" s="43">
        <v>618</v>
      </c>
      <c r="B21" s="28">
        <v>42353</v>
      </c>
      <c r="C21" s="43" t="s">
        <v>94</v>
      </c>
      <c r="D21" s="52"/>
      <c r="F21" s="30"/>
      <c r="G21" s="372">
        <v>4507</v>
      </c>
      <c r="H21" s="30"/>
      <c r="I21" s="43" t="s">
        <v>594</v>
      </c>
      <c r="J21" s="43" t="s">
        <v>87</v>
      </c>
      <c r="K21" s="43"/>
      <c r="L21" s="43"/>
      <c r="M21" s="43"/>
      <c r="N21" s="13" t="s">
        <v>688</v>
      </c>
      <c r="O21" s="223"/>
      <c r="P21" s="31">
        <f t="shared" si="0"/>
        <v>-1164.7400000000016</v>
      </c>
      <c r="Q21" s="31">
        <f>SUBTOTAL(9,$F$2:F21)</f>
        <v>10671.740000000002</v>
      </c>
      <c r="R21" s="31">
        <f>SUBTOTAL(9,$G$2:G21)</f>
        <v>9507</v>
      </c>
    </row>
    <row r="22" spans="1:18" ht="12.75" customHeight="1">
      <c r="A22" s="43">
        <v>618</v>
      </c>
      <c r="B22" s="28">
        <v>42353</v>
      </c>
      <c r="C22" s="43" t="s">
        <v>598</v>
      </c>
      <c r="D22" s="52"/>
      <c r="F22" s="30"/>
      <c r="G22" s="372">
        <v>3911.2</v>
      </c>
      <c r="H22" s="30"/>
      <c r="I22" s="43" t="s">
        <v>594</v>
      </c>
      <c r="J22" s="43" t="s">
        <v>87</v>
      </c>
      <c r="K22" s="43"/>
      <c r="L22" s="43">
        <v>12</v>
      </c>
      <c r="M22" s="43"/>
      <c r="N22" s="13" t="s">
        <v>688</v>
      </c>
      <c r="O22" s="223"/>
      <c r="P22" s="31">
        <f t="shared" si="0"/>
        <v>2746.4599999999991</v>
      </c>
      <c r="Q22" s="31">
        <f>SUBTOTAL(9,$F$2:F22)</f>
        <v>10671.740000000002</v>
      </c>
      <c r="R22" s="31">
        <f>SUBTOTAL(9,$G$2:G22)</f>
        <v>13418.2</v>
      </c>
    </row>
    <row r="23" spans="1:18" ht="12.75" customHeight="1">
      <c r="A23" s="43">
        <v>619</v>
      </c>
      <c r="B23" s="28">
        <v>42365</v>
      </c>
      <c r="C23" s="43" t="s">
        <v>5233</v>
      </c>
      <c r="D23" s="52"/>
      <c r="F23" s="372">
        <v>118</v>
      </c>
      <c r="G23" s="30"/>
      <c r="H23" s="30"/>
      <c r="I23" s="43" t="s">
        <v>614</v>
      </c>
      <c r="J23" s="43" t="s">
        <v>87</v>
      </c>
      <c r="K23" s="43" t="s">
        <v>5234</v>
      </c>
      <c r="L23" s="407">
        <v>2064523</v>
      </c>
      <c r="M23" s="43"/>
      <c r="N23" s="13" t="s">
        <v>688</v>
      </c>
      <c r="O23" s="223"/>
      <c r="P23" s="31">
        <f t="shared" si="0"/>
        <v>2628.4599999999991</v>
      </c>
      <c r="Q23" s="31">
        <f>SUBTOTAL(9,$F$2:F23)</f>
        <v>10789.740000000002</v>
      </c>
      <c r="R23" s="31">
        <f>SUBTOTAL(9,$G$2:G23)</f>
        <v>13418.2</v>
      </c>
    </row>
    <row r="24" spans="1:18" ht="12.75" customHeight="1">
      <c r="A24" s="43">
        <v>619</v>
      </c>
      <c r="B24" s="28">
        <v>42370</v>
      </c>
      <c r="C24" s="43" t="s">
        <v>5087</v>
      </c>
      <c r="D24" s="52"/>
      <c r="F24" s="496"/>
      <c r="G24" s="30"/>
      <c r="H24" s="30"/>
      <c r="I24" s="43" t="s">
        <v>622</v>
      </c>
      <c r="J24" s="43" t="s">
        <v>87</v>
      </c>
      <c r="K24" s="43"/>
      <c r="L24" s="43"/>
      <c r="M24" s="43">
        <v>1750</v>
      </c>
      <c r="N24" s="13" t="s">
        <v>688</v>
      </c>
      <c r="O24" s="223"/>
      <c r="P24" s="31">
        <f t="shared" si="0"/>
        <v>2628.4599999999991</v>
      </c>
      <c r="Q24" s="31">
        <f>SUBTOTAL(9,$F$2:F24)</f>
        <v>10789.740000000002</v>
      </c>
      <c r="R24" s="31">
        <f>SUBTOTAL(9,$G$2:G24)</f>
        <v>13418.2</v>
      </c>
    </row>
    <row r="25" spans="1:18" ht="12.75" customHeight="1">
      <c r="A25" s="43">
        <v>801</v>
      </c>
      <c r="B25" s="28">
        <v>42370</v>
      </c>
      <c r="C25" s="43" t="s">
        <v>5087</v>
      </c>
      <c r="D25" s="52"/>
      <c r="F25" s="30"/>
      <c r="G25" s="30"/>
      <c r="H25" s="30"/>
      <c r="I25" s="43" t="s">
        <v>594</v>
      </c>
      <c r="J25" s="43" t="s">
        <v>87</v>
      </c>
      <c r="K25" s="43"/>
      <c r="L25" s="43"/>
      <c r="M25" s="43">
        <v>1300</v>
      </c>
      <c r="N25" s="13" t="s">
        <v>688</v>
      </c>
      <c r="O25" s="223"/>
      <c r="P25" s="31">
        <f t="shared" si="0"/>
        <v>2628.4599999999991</v>
      </c>
      <c r="Q25" s="31">
        <f>SUBTOTAL(9,$F$2:F25)</f>
        <v>10789.740000000002</v>
      </c>
      <c r="R25" s="31">
        <f>SUBTOTAL(9,$G$2:G25)</f>
        <v>13418.2</v>
      </c>
    </row>
    <row r="26" spans="1:18" ht="12.75" customHeight="1">
      <c r="A26" s="43">
        <v>618</v>
      </c>
      <c r="B26" s="28">
        <v>42373</v>
      </c>
      <c r="C26" s="43" t="s">
        <v>5087</v>
      </c>
      <c r="D26" s="52"/>
      <c r="F26" s="30"/>
      <c r="G26" s="30"/>
      <c r="H26" s="30"/>
      <c r="I26" s="43" t="s">
        <v>3717</v>
      </c>
      <c r="J26" s="43" t="s">
        <v>87</v>
      </c>
      <c r="K26" s="43"/>
      <c r="L26" s="43"/>
      <c r="M26" s="43">
        <v>2000</v>
      </c>
      <c r="N26" s="13" t="s">
        <v>688</v>
      </c>
      <c r="O26" s="223"/>
      <c r="P26" s="31">
        <f t="shared" si="0"/>
        <v>2628.4599999999991</v>
      </c>
      <c r="Q26" s="31">
        <f>SUBTOTAL(9,$F$2:F26)</f>
        <v>10789.740000000002</v>
      </c>
      <c r="R26" s="31">
        <f>SUBTOTAL(9,$G$2:G26)</f>
        <v>13418.2</v>
      </c>
    </row>
    <row r="27" spans="1:18" ht="12.75" customHeight="1">
      <c r="A27" s="598">
        <v>618</v>
      </c>
      <c r="B27" s="28">
        <v>42387</v>
      </c>
      <c r="C27" s="598" t="s">
        <v>1236</v>
      </c>
      <c r="D27" s="52"/>
      <c r="F27" s="602">
        <v>200</v>
      </c>
      <c r="G27" s="604"/>
      <c r="H27" s="604"/>
      <c r="I27" s="598" t="s">
        <v>614</v>
      </c>
      <c r="J27" s="598" t="s">
        <v>87</v>
      </c>
      <c r="K27" s="598" t="s">
        <v>2163</v>
      </c>
      <c r="L27" s="598"/>
      <c r="M27" s="598"/>
      <c r="N27" s="13" t="s">
        <v>688</v>
      </c>
      <c r="O27" s="223"/>
      <c r="P27" s="31">
        <f t="shared" si="0"/>
        <v>2428.4599999999991</v>
      </c>
      <c r="Q27" s="31">
        <f>SUBTOTAL(9,$F$2:F27)</f>
        <v>10989.740000000002</v>
      </c>
      <c r="R27" s="31">
        <f>SUBTOTAL(9,$G$2:G27)</f>
        <v>13418.2</v>
      </c>
    </row>
    <row r="28" spans="1:18" ht="12.75" customHeight="1">
      <c r="A28" s="43">
        <v>618</v>
      </c>
      <c r="B28" s="28">
        <v>42402</v>
      </c>
      <c r="C28" s="43"/>
      <c r="D28" s="52"/>
      <c r="F28" s="30"/>
      <c r="G28" s="601">
        <v>1000</v>
      </c>
      <c r="H28" s="30"/>
      <c r="I28" s="43" t="s">
        <v>5236</v>
      </c>
      <c r="J28" s="43" t="s">
        <v>87</v>
      </c>
      <c r="K28" s="43" t="s">
        <v>62</v>
      </c>
      <c r="L28" s="43">
        <v>19</v>
      </c>
      <c r="M28" s="43"/>
      <c r="N28" s="13" t="s">
        <v>688</v>
      </c>
      <c r="O28" s="223"/>
      <c r="P28" s="31">
        <f t="shared" si="0"/>
        <v>3428.4599999999991</v>
      </c>
      <c r="Q28" s="31">
        <f>SUBTOTAL(9,$F$2:F28)</f>
        <v>10989.740000000002</v>
      </c>
      <c r="R28" s="31">
        <f>SUBTOTAL(9,$G$2:G28)</f>
        <v>14418.2</v>
      </c>
    </row>
    <row r="29" spans="1:18" ht="12.75" customHeight="1">
      <c r="A29" s="380">
        <v>618</v>
      </c>
      <c r="B29" s="600">
        <v>42403</v>
      </c>
      <c r="C29" s="380" t="s">
        <v>5087</v>
      </c>
      <c r="D29" s="52"/>
      <c r="F29" s="603"/>
      <c r="G29" s="603"/>
      <c r="H29" s="603"/>
      <c r="I29" s="380"/>
      <c r="J29" s="380"/>
      <c r="K29" s="380"/>
      <c r="L29" s="380"/>
      <c r="M29" s="380">
        <v>2000</v>
      </c>
      <c r="N29" s="13" t="s">
        <v>688</v>
      </c>
      <c r="O29" s="223"/>
      <c r="P29" s="31">
        <f t="shared" si="0"/>
        <v>3428.4599999999991</v>
      </c>
      <c r="Q29" s="31">
        <f>SUBTOTAL(9,$F$2:F29)</f>
        <v>10989.740000000002</v>
      </c>
      <c r="R29" s="31">
        <f>SUBTOTAL(9,$G$2:G29)</f>
        <v>14418.2</v>
      </c>
    </row>
    <row r="30" spans="1:18" ht="12.75" customHeight="1">
      <c r="A30" s="43">
        <v>618</v>
      </c>
      <c r="B30" s="28">
        <v>42458</v>
      </c>
      <c r="C30" s="43" t="s">
        <v>598</v>
      </c>
      <c r="D30" s="52"/>
      <c r="F30" s="30"/>
      <c r="G30" s="372">
        <v>1920</v>
      </c>
      <c r="H30" s="30"/>
      <c r="I30" s="43" t="s">
        <v>594</v>
      </c>
      <c r="J30" s="43" t="s">
        <v>87</v>
      </c>
      <c r="K30" s="43"/>
      <c r="L30" s="43"/>
      <c r="M30" s="43"/>
      <c r="N30" s="13" t="s">
        <v>688</v>
      </c>
      <c r="O30" s="223"/>
      <c r="P30" s="31">
        <f t="shared" si="0"/>
        <v>5348.4599999999991</v>
      </c>
      <c r="Q30" s="31">
        <f>SUBTOTAL(9,$F$2:F30)</f>
        <v>10989.740000000002</v>
      </c>
      <c r="R30" s="31">
        <f>SUBTOTAL(9,$G$2:G30)</f>
        <v>16338.2</v>
      </c>
    </row>
    <row r="31" spans="1:18" ht="12.75" customHeight="1">
      <c r="A31" s="43">
        <v>618</v>
      </c>
      <c r="B31" s="408">
        <v>42459</v>
      </c>
      <c r="C31" s="43" t="s">
        <v>5238</v>
      </c>
      <c r="D31" s="52"/>
      <c r="F31" s="601">
        <v>1920</v>
      </c>
      <c r="G31" s="30"/>
      <c r="H31" s="30"/>
      <c r="I31" s="43" t="s">
        <v>594</v>
      </c>
      <c r="J31" s="43" t="s">
        <v>87</v>
      </c>
      <c r="K31" s="43"/>
      <c r="L31" s="43">
        <v>27</v>
      </c>
      <c r="M31" s="43"/>
      <c r="N31" s="13" t="s">
        <v>688</v>
      </c>
      <c r="O31" s="223"/>
      <c r="P31" s="31">
        <f t="shared" si="0"/>
        <v>3428.4599999999991</v>
      </c>
      <c r="Q31" s="31">
        <f>SUBTOTAL(9,$F$2:F31)</f>
        <v>12909.740000000002</v>
      </c>
      <c r="R31" s="31">
        <f>SUBTOTAL(9,$G$2:G31)</f>
        <v>16338.2</v>
      </c>
    </row>
    <row r="32" spans="1:18" ht="12.75" customHeight="1">
      <c r="A32" s="43">
        <v>619</v>
      </c>
      <c r="B32" s="28">
        <v>42493</v>
      </c>
      <c r="C32" s="43" t="s">
        <v>5235</v>
      </c>
      <c r="D32" s="52"/>
      <c r="F32" s="30"/>
      <c r="G32" s="30"/>
      <c r="H32" s="30"/>
      <c r="I32" s="43"/>
      <c r="J32" s="43"/>
      <c r="K32" s="43"/>
      <c r="L32" s="43"/>
      <c r="M32" s="43">
        <v>1800</v>
      </c>
      <c r="N32" s="13" t="s">
        <v>688</v>
      </c>
      <c r="O32" s="223"/>
      <c r="P32" s="31">
        <f t="shared" si="0"/>
        <v>3428.4599999999991</v>
      </c>
      <c r="Q32" s="31">
        <f>SUBTOTAL(9,$F$2:F32)</f>
        <v>12909.740000000002</v>
      </c>
      <c r="R32" s="31">
        <f>SUBTOTAL(9,$G$2:G32)</f>
        <v>16338.2</v>
      </c>
    </row>
    <row r="33" spans="1:18" ht="12.75" customHeight="1">
      <c r="A33" s="43">
        <v>801</v>
      </c>
      <c r="B33" s="28">
        <v>42508</v>
      </c>
      <c r="C33" s="43" t="s">
        <v>5237</v>
      </c>
      <c r="D33" s="52"/>
      <c r="F33" s="30"/>
      <c r="G33" s="496"/>
      <c r="H33" s="30"/>
      <c r="I33" s="43"/>
      <c r="J33" s="43"/>
      <c r="K33" s="43"/>
      <c r="L33" s="43"/>
      <c r="M33" s="43">
        <v>1300</v>
      </c>
      <c r="N33" s="13" t="s">
        <v>688</v>
      </c>
      <c r="O33" s="223"/>
      <c r="P33" s="31">
        <f t="shared" si="0"/>
        <v>3428.4599999999991</v>
      </c>
      <c r="Q33" s="31">
        <f>SUBTOTAL(9,$F$2:F33)</f>
        <v>12909.740000000002</v>
      </c>
      <c r="R33" s="31">
        <f>SUBTOTAL(9,$G$2:G33)</f>
        <v>16338.2</v>
      </c>
    </row>
    <row r="34" spans="1:18" ht="12.75" customHeight="1">
      <c r="A34" s="43">
        <v>801</v>
      </c>
      <c r="B34" s="28">
        <v>42539</v>
      </c>
      <c r="C34" s="43" t="s">
        <v>5237</v>
      </c>
      <c r="D34" s="52"/>
      <c r="F34" s="496"/>
      <c r="G34" s="30"/>
      <c r="H34" s="30"/>
      <c r="I34" s="43"/>
      <c r="J34" s="43"/>
      <c r="K34" s="43"/>
      <c r="L34" s="43"/>
      <c r="M34" s="43">
        <v>1300</v>
      </c>
      <c r="N34" s="13" t="s">
        <v>688</v>
      </c>
      <c r="O34" s="223"/>
      <c r="P34" s="31">
        <f t="shared" si="0"/>
        <v>3428.4599999999991</v>
      </c>
      <c r="Q34" s="31">
        <f>SUBTOTAL(9,$F$2:F34)</f>
        <v>12909.740000000002</v>
      </c>
      <c r="R34" s="31">
        <f>SUBTOTAL(9,$G$2:G34)</f>
        <v>16338.2</v>
      </c>
    </row>
    <row r="35" spans="1:18" ht="12.75" customHeight="1">
      <c r="A35" s="43">
        <v>619</v>
      </c>
      <c r="B35" s="28">
        <v>42541</v>
      </c>
      <c r="C35" s="43" t="s">
        <v>5237</v>
      </c>
      <c r="D35" s="52"/>
      <c r="F35" s="496"/>
      <c r="G35" s="30"/>
      <c r="H35" s="30"/>
      <c r="I35" s="43"/>
      <c r="J35" s="43"/>
      <c r="K35" s="43"/>
      <c r="L35" s="43"/>
      <c r="M35" s="43">
        <v>1700</v>
      </c>
      <c r="N35" s="13" t="s">
        <v>688</v>
      </c>
      <c r="O35" s="223"/>
      <c r="P35" s="31">
        <f t="shared" si="0"/>
        <v>3428.4599999999991</v>
      </c>
      <c r="Q35" s="31">
        <f>SUBTOTAL(9,$F$2:F35)</f>
        <v>12909.740000000002</v>
      </c>
      <c r="R35" s="31">
        <f>SUBTOTAL(9,$G$2:G35)</f>
        <v>16338.2</v>
      </c>
    </row>
    <row r="36" spans="1:18" ht="12.75" customHeight="1">
      <c r="A36" s="43">
        <v>618</v>
      </c>
      <c r="B36" s="28">
        <v>42541</v>
      </c>
      <c r="C36" s="43" t="s">
        <v>5237</v>
      </c>
      <c r="D36" s="52"/>
      <c r="F36" s="30"/>
      <c r="G36" s="30"/>
      <c r="H36" s="30"/>
      <c r="I36" s="43"/>
      <c r="J36" s="43"/>
      <c r="K36" s="43"/>
      <c r="L36" s="43"/>
      <c r="M36" s="43">
        <v>2000</v>
      </c>
      <c r="N36" s="13" t="s">
        <v>688</v>
      </c>
      <c r="O36" s="223"/>
      <c r="P36" s="31">
        <f t="shared" si="0"/>
        <v>3428.4599999999991</v>
      </c>
      <c r="Q36" s="31">
        <f>SUBTOTAL(9,$F$2:F36)</f>
        <v>12909.740000000002</v>
      </c>
      <c r="R36" s="31">
        <f>SUBTOTAL(9,$G$2:G36)</f>
        <v>16338.2</v>
      </c>
    </row>
    <row r="37" spans="1:18" ht="12.75" customHeight="1">
      <c r="A37" s="43">
        <v>619</v>
      </c>
      <c r="B37" s="28">
        <v>42677</v>
      </c>
      <c r="C37" s="43" t="s">
        <v>5237</v>
      </c>
      <c r="D37" s="52"/>
      <c r="F37" s="30"/>
      <c r="G37" s="30"/>
      <c r="H37" s="30"/>
      <c r="I37" s="43"/>
      <c r="J37" s="43"/>
      <c r="K37" s="43"/>
      <c r="L37" s="43"/>
      <c r="M37" s="43">
        <v>1750</v>
      </c>
      <c r="N37" s="13" t="s">
        <v>688</v>
      </c>
      <c r="O37" s="223"/>
      <c r="P37" s="31">
        <f t="shared" si="0"/>
        <v>3428.4599999999991</v>
      </c>
      <c r="Q37" s="31">
        <f>SUBTOTAL(9,$F$2:F37)</f>
        <v>12909.740000000002</v>
      </c>
      <c r="R37" s="31">
        <f>SUBTOTAL(9,$G$2:G37)</f>
        <v>16338.2</v>
      </c>
    </row>
    <row r="38" spans="1:18" ht="12.75" customHeight="1">
      <c r="A38" s="43">
        <v>619</v>
      </c>
      <c r="B38" s="28">
        <v>42737</v>
      </c>
      <c r="C38" s="43" t="s">
        <v>5263</v>
      </c>
      <c r="D38" s="52"/>
      <c r="F38" s="30">
        <v>250</v>
      </c>
      <c r="G38" s="30"/>
      <c r="H38" s="30"/>
      <c r="I38" s="43" t="s">
        <v>594</v>
      </c>
      <c r="J38" s="43" t="s">
        <v>87</v>
      </c>
      <c r="K38" s="43" t="s">
        <v>1261</v>
      </c>
      <c r="L38" s="43">
        <v>332</v>
      </c>
      <c r="M38" s="43"/>
      <c r="N38" s="13" t="s">
        <v>688</v>
      </c>
      <c r="O38" s="223"/>
      <c r="P38" s="31">
        <f t="shared" si="0"/>
        <v>3178.4599999999991</v>
      </c>
      <c r="Q38" s="31">
        <f>SUBTOTAL(9,$F$2:F38)</f>
        <v>13159.740000000002</v>
      </c>
      <c r="R38" s="31">
        <f>SUBTOTAL(9,$G$2:G38)</f>
        <v>16338.2</v>
      </c>
    </row>
    <row r="39" spans="1:18" ht="12.75" customHeight="1">
      <c r="A39" s="43">
        <v>619</v>
      </c>
      <c r="B39" s="408">
        <v>42746</v>
      </c>
      <c r="C39" s="43" t="s">
        <v>5264</v>
      </c>
      <c r="D39" s="52"/>
      <c r="F39" s="30">
        <v>1300</v>
      </c>
      <c r="G39" s="30"/>
      <c r="H39" s="30"/>
      <c r="I39" s="43" t="s">
        <v>89</v>
      </c>
      <c r="J39" s="43" t="s">
        <v>87</v>
      </c>
      <c r="K39" s="43" t="s">
        <v>1237</v>
      </c>
      <c r="L39" s="43"/>
      <c r="M39" s="43"/>
      <c r="N39" s="13" t="s">
        <v>688</v>
      </c>
      <c r="O39" s="223"/>
      <c r="P39" s="31">
        <f t="shared" si="0"/>
        <v>1878.4599999999991</v>
      </c>
      <c r="Q39" s="31">
        <f>SUBTOTAL(9,$F$2:F39)</f>
        <v>14459.740000000002</v>
      </c>
      <c r="R39" s="31">
        <f>SUBTOTAL(9,$G$2:G39)</f>
        <v>16338.2</v>
      </c>
    </row>
    <row r="40" spans="1:18" ht="12.75" customHeight="1">
      <c r="A40" s="43">
        <v>619</v>
      </c>
      <c r="B40" s="28">
        <v>42767</v>
      </c>
      <c r="C40" s="43" t="s">
        <v>3486</v>
      </c>
      <c r="D40" s="52"/>
      <c r="F40" s="601">
        <v>500</v>
      </c>
      <c r="G40" s="30"/>
      <c r="H40" s="496"/>
      <c r="I40" s="43" t="s">
        <v>594</v>
      </c>
      <c r="J40" s="43" t="s">
        <v>87</v>
      </c>
      <c r="K40" s="43" t="s">
        <v>1263</v>
      </c>
      <c r="L40" s="43"/>
      <c r="M40" s="43"/>
      <c r="N40" s="13" t="s">
        <v>688</v>
      </c>
      <c r="O40" s="223"/>
      <c r="P40" s="31">
        <f t="shared" si="0"/>
        <v>1378.4599999999991</v>
      </c>
      <c r="Q40" s="31">
        <f>SUBTOTAL(9,$F$2:F40)</f>
        <v>14959.740000000002</v>
      </c>
      <c r="R40" s="31">
        <f>SUBTOTAL(9,$G$2:G40)</f>
        <v>16338.2</v>
      </c>
    </row>
    <row r="41" spans="1:18" ht="12.75" customHeight="1">
      <c r="A41" s="43">
        <v>619</v>
      </c>
      <c r="B41" s="28">
        <v>42768</v>
      </c>
      <c r="C41" s="43" t="s">
        <v>724</v>
      </c>
      <c r="D41" s="52"/>
      <c r="F41" s="30"/>
      <c r="G41" s="30"/>
      <c r="H41" s="30"/>
      <c r="I41" s="43"/>
      <c r="J41" s="43"/>
      <c r="K41" s="43"/>
      <c r="L41" s="43"/>
      <c r="M41" s="43"/>
      <c r="N41" s="13" t="s">
        <v>688</v>
      </c>
      <c r="O41" s="223"/>
      <c r="P41" s="31">
        <f t="shared" si="0"/>
        <v>1378.4599999999991</v>
      </c>
      <c r="Q41" s="31">
        <f>SUBTOTAL(9,$F$2:F41)</f>
        <v>14959.740000000002</v>
      </c>
      <c r="R41" s="31">
        <f>SUBTOTAL(9,$G$2:G41)</f>
        <v>16338.2</v>
      </c>
    </row>
    <row r="42" spans="1:18" ht="12.75" customHeight="1">
      <c r="A42" s="43">
        <v>619</v>
      </c>
      <c r="B42" s="408">
        <v>42769</v>
      </c>
      <c r="C42" s="43" t="s">
        <v>5087</v>
      </c>
      <c r="D42" s="52"/>
      <c r="F42" s="30"/>
      <c r="G42" s="30"/>
      <c r="H42" s="30"/>
      <c r="I42" s="43"/>
      <c r="J42" s="43"/>
      <c r="K42" s="43"/>
      <c r="L42" s="43"/>
      <c r="M42" s="43">
        <v>1750</v>
      </c>
      <c r="N42" s="13" t="s">
        <v>688</v>
      </c>
      <c r="O42" s="223"/>
      <c r="P42" s="31">
        <f t="shared" si="0"/>
        <v>1378.4599999999991</v>
      </c>
      <c r="Q42" s="31">
        <f>SUBTOTAL(9,$F$2:F42)</f>
        <v>14959.740000000002</v>
      </c>
      <c r="R42" s="31">
        <f>SUBTOTAL(9,$G$2:G42)</f>
        <v>16338.2</v>
      </c>
    </row>
    <row r="43" spans="1:18" ht="12.75" customHeight="1">
      <c r="A43" s="43">
        <v>618</v>
      </c>
      <c r="B43" s="408">
        <v>42793</v>
      </c>
      <c r="C43" s="43" t="s">
        <v>5246</v>
      </c>
      <c r="D43" s="52"/>
      <c r="F43" s="601">
        <v>350</v>
      </c>
      <c r="G43" s="30"/>
      <c r="H43" s="30"/>
      <c r="I43" s="43"/>
      <c r="J43" s="43"/>
      <c r="K43" s="43"/>
      <c r="L43" s="43"/>
      <c r="M43" s="43"/>
      <c r="N43" s="13" t="s">
        <v>688</v>
      </c>
      <c r="O43" s="223"/>
      <c r="P43" s="31">
        <f t="shared" si="0"/>
        <v>1028.4599999999991</v>
      </c>
      <c r="Q43" s="31">
        <f>SUBTOTAL(9,$F$2:F43)</f>
        <v>15309.740000000002</v>
      </c>
      <c r="R43" s="31">
        <f>SUBTOTAL(9,$G$2:G43)</f>
        <v>16338.2</v>
      </c>
    </row>
    <row r="44" spans="1:18" ht="12.75" customHeight="1">
      <c r="A44" s="43">
        <v>619</v>
      </c>
      <c r="B44" s="408">
        <v>42808</v>
      </c>
      <c r="C44" s="43" t="s">
        <v>5239</v>
      </c>
      <c r="D44" s="52"/>
      <c r="F44" s="30"/>
      <c r="G44" s="30"/>
      <c r="H44" s="557">
        <v>-736</v>
      </c>
      <c r="I44" s="43" t="s">
        <v>5240</v>
      </c>
      <c r="J44" s="43" t="s">
        <v>87</v>
      </c>
      <c r="K44" s="43"/>
      <c r="L44" s="43"/>
      <c r="M44" s="43"/>
      <c r="N44" s="13" t="s">
        <v>688</v>
      </c>
      <c r="O44" s="223"/>
      <c r="P44" s="31">
        <f t="shared" si="0"/>
        <v>1028.4599999999991</v>
      </c>
      <c r="Q44" s="31">
        <f>SUBTOTAL(9,$F$2:F44)</f>
        <v>15309.740000000002</v>
      </c>
      <c r="R44" s="31">
        <f>SUBTOTAL(9,$G$2:G44)</f>
        <v>16338.2</v>
      </c>
    </row>
    <row r="45" spans="1:18" ht="12.75" customHeight="1">
      <c r="A45" s="43">
        <v>618</v>
      </c>
      <c r="B45" s="28">
        <v>42810</v>
      </c>
      <c r="C45" s="43" t="s">
        <v>5241</v>
      </c>
      <c r="D45" s="52"/>
      <c r="F45" s="372">
        <v>1150</v>
      </c>
      <c r="G45" s="30"/>
      <c r="H45" s="30"/>
      <c r="I45" s="43">
        <v>5000068</v>
      </c>
      <c r="J45" s="43" t="s">
        <v>87</v>
      </c>
      <c r="K45" s="43" t="s">
        <v>5242</v>
      </c>
      <c r="L45" s="43">
        <v>316</v>
      </c>
      <c r="M45" s="43"/>
      <c r="N45" s="13" t="s">
        <v>688</v>
      </c>
      <c r="O45" s="223"/>
      <c r="P45" s="31">
        <f t="shared" si="0"/>
        <v>-121.54000000000087</v>
      </c>
      <c r="Q45" s="31">
        <f>SUBTOTAL(9,$F$2:F45)</f>
        <v>16459.740000000002</v>
      </c>
      <c r="R45" s="31">
        <f>SUBTOTAL(9,$G$2:G45)</f>
        <v>16338.2</v>
      </c>
    </row>
    <row r="46" spans="1:18" ht="12.75" customHeight="1">
      <c r="A46" s="43">
        <v>619</v>
      </c>
      <c r="B46" s="408">
        <v>42828</v>
      </c>
      <c r="C46" s="43" t="s">
        <v>5243</v>
      </c>
      <c r="D46" s="52"/>
      <c r="F46" s="601">
        <v>928</v>
      </c>
      <c r="G46" s="30"/>
      <c r="H46" s="30"/>
      <c r="I46" s="43"/>
      <c r="J46" s="43"/>
      <c r="K46" s="43"/>
      <c r="L46" s="43"/>
      <c r="M46" s="43"/>
      <c r="N46" s="13" t="s">
        <v>688</v>
      </c>
      <c r="O46" s="223"/>
      <c r="P46" s="31">
        <f t="shared" si="0"/>
        <v>-1049.5400000000009</v>
      </c>
      <c r="Q46" s="31">
        <f>SUBTOTAL(9,$F$2:F46)</f>
        <v>17387.740000000002</v>
      </c>
      <c r="R46" s="31">
        <f>SUBTOTAL(9,$G$2:G46)</f>
        <v>16338.2</v>
      </c>
    </row>
    <row r="47" spans="1:18" ht="12.75" customHeight="1">
      <c r="A47" s="43" t="s">
        <v>18</v>
      </c>
      <c r="B47" s="408">
        <v>42828</v>
      </c>
      <c r="C47" s="43" t="s">
        <v>5243</v>
      </c>
      <c r="D47" s="52"/>
      <c r="F47" s="30">
        <v>35</v>
      </c>
      <c r="G47" s="30"/>
      <c r="H47" s="590"/>
      <c r="I47" s="43"/>
      <c r="J47" s="43"/>
      <c r="K47" s="43"/>
      <c r="L47" s="43"/>
      <c r="M47" s="43"/>
      <c r="N47" s="13" t="s">
        <v>688</v>
      </c>
      <c r="O47" s="223"/>
      <c r="P47" s="31">
        <f t="shared" si="0"/>
        <v>-1084.5400000000009</v>
      </c>
      <c r="Q47" s="31">
        <f>SUBTOTAL(9,$F$2:F47)</f>
        <v>17422.740000000002</v>
      </c>
      <c r="R47" s="31">
        <f>SUBTOTAL(9,$G$2:G47)</f>
        <v>16338.2</v>
      </c>
    </row>
    <row r="48" spans="1:18" ht="12.75" customHeight="1">
      <c r="A48" s="599">
        <v>619</v>
      </c>
      <c r="B48" s="408">
        <v>42858</v>
      </c>
      <c r="C48" s="599" t="s">
        <v>5244</v>
      </c>
      <c r="D48" s="52"/>
      <c r="F48" s="30"/>
      <c r="G48" s="30"/>
      <c r="H48" s="605">
        <v>-2329.77</v>
      </c>
      <c r="I48" s="43"/>
      <c r="J48" s="43" t="s">
        <v>87</v>
      </c>
      <c r="K48" s="43"/>
      <c r="L48" s="43"/>
      <c r="M48" s="43"/>
      <c r="N48" s="13" t="s">
        <v>688</v>
      </c>
      <c r="O48" s="223"/>
      <c r="P48" s="31">
        <f t="shared" si="0"/>
        <v>-1084.5400000000009</v>
      </c>
      <c r="Q48" s="31">
        <f>SUBTOTAL(9,$F$2:F48)</f>
        <v>17422.740000000002</v>
      </c>
      <c r="R48" s="31">
        <f>SUBTOTAL(9,$G$2:G48)</f>
        <v>16338.2</v>
      </c>
    </row>
    <row r="49" spans="1:18" ht="12.75" customHeight="1">
      <c r="A49" s="43">
        <v>801</v>
      </c>
      <c r="B49" s="600">
        <v>42889</v>
      </c>
      <c r="C49" s="43" t="s">
        <v>5237</v>
      </c>
      <c r="D49" s="52"/>
      <c r="F49" s="496"/>
      <c r="G49" s="30"/>
      <c r="H49" s="30"/>
      <c r="I49" s="43"/>
      <c r="J49" s="43"/>
      <c r="K49" s="43"/>
      <c r="L49" s="43"/>
      <c r="M49" s="43">
        <v>1300</v>
      </c>
      <c r="N49" s="13" t="s">
        <v>688</v>
      </c>
      <c r="O49" s="223"/>
      <c r="P49" s="31">
        <f t="shared" si="0"/>
        <v>-1084.5400000000009</v>
      </c>
      <c r="Q49" s="31">
        <f>SUBTOTAL(9,$F$2:F49)</f>
        <v>17422.740000000002</v>
      </c>
      <c r="R49" s="31">
        <f>SUBTOTAL(9,$G$2:G49)</f>
        <v>16338.2</v>
      </c>
    </row>
    <row r="50" spans="1:18" ht="12.75" customHeight="1">
      <c r="A50" s="43">
        <v>618</v>
      </c>
      <c r="B50" s="28">
        <v>42901</v>
      </c>
      <c r="C50" s="43" t="s">
        <v>5247</v>
      </c>
      <c r="D50" s="52"/>
      <c r="F50" s="601">
        <v>100</v>
      </c>
      <c r="G50" s="30"/>
      <c r="H50" s="496"/>
      <c r="I50" s="43"/>
      <c r="J50" s="43"/>
      <c r="K50" s="43"/>
      <c r="L50" s="43"/>
      <c r="M50" s="43"/>
      <c r="N50" s="13" t="s">
        <v>688</v>
      </c>
      <c r="O50" s="223"/>
      <c r="P50" s="31">
        <f t="shared" si="0"/>
        <v>-1184.5400000000009</v>
      </c>
      <c r="Q50" s="31">
        <f>SUBTOTAL(9,$F$2:F50)</f>
        <v>17522.740000000002</v>
      </c>
      <c r="R50" s="31">
        <f>SUBTOTAL(9,$G$2:G50)</f>
        <v>16338.2</v>
      </c>
    </row>
    <row r="51" spans="1:18" ht="12.75" customHeight="1">
      <c r="A51" s="407">
        <v>618</v>
      </c>
      <c r="B51" s="28">
        <v>42917</v>
      </c>
      <c r="C51" s="407" t="s">
        <v>5237</v>
      </c>
      <c r="D51" s="52"/>
      <c r="F51" s="30"/>
      <c r="G51" s="30"/>
      <c r="H51" s="496"/>
      <c r="I51" s="43"/>
      <c r="J51" s="43"/>
      <c r="K51" s="43"/>
      <c r="L51" s="43"/>
      <c r="M51" s="43">
        <v>1900</v>
      </c>
      <c r="N51" s="13" t="s">
        <v>688</v>
      </c>
      <c r="O51" s="223"/>
      <c r="P51" s="31">
        <f t="shared" si="0"/>
        <v>-1184.5400000000009</v>
      </c>
      <c r="Q51" s="31">
        <f>SUBTOTAL(9,$F$2:F51)</f>
        <v>17522.740000000002</v>
      </c>
      <c r="R51" s="31">
        <f>SUBTOTAL(9,$G$2:G51)</f>
        <v>16338.2</v>
      </c>
    </row>
    <row r="52" spans="1:18" ht="12.75" customHeight="1">
      <c r="A52" s="43">
        <v>618</v>
      </c>
      <c r="B52" s="28">
        <v>42918</v>
      </c>
      <c r="C52" s="43" t="s">
        <v>5249</v>
      </c>
      <c r="D52" s="52"/>
      <c r="F52" s="601">
        <v>215.5</v>
      </c>
      <c r="G52" s="30"/>
      <c r="H52" s="30"/>
      <c r="I52" s="43" t="s">
        <v>89</v>
      </c>
      <c r="J52" s="43" t="s">
        <v>87</v>
      </c>
      <c r="K52" s="43" t="s">
        <v>703</v>
      </c>
      <c r="L52" s="43">
        <v>1027600</v>
      </c>
      <c r="M52" s="43"/>
      <c r="N52" s="13" t="s">
        <v>688</v>
      </c>
      <c r="O52" s="223"/>
      <c r="P52" s="31">
        <f t="shared" si="0"/>
        <v>-1400.0400000000009</v>
      </c>
      <c r="Q52" s="31">
        <f>SUBTOTAL(9,$F$2:F52)</f>
        <v>17738.240000000002</v>
      </c>
      <c r="R52" s="31">
        <f>SUBTOTAL(9,$G$2:G52)</f>
        <v>16338.2</v>
      </c>
    </row>
    <row r="53" spans="1:18" ht="12.75" customHeight="1">
      <c r="A53" s="43">
        <v>618</v>
      </c>
      <c r="B53" s="28">
        <v>42918</v>
      </c>
      <c r="C53" s="43" t="s">
        <v>1236</v>
      </c>
      <c r="D53" s="52"/>
      <c r="F53" s="601">
        <v>166.6</v>
      </c>
      <c r="G53" s="30"/>
      <c r="H53" s="30"/>
      <c r="I53" s="43" t="s">
        <v>89</v>
      </c>
      <c r="J53" s="43" t="s">
        <v>87</v>
      </c>
      <c r="K53" s="43" t="s">
        <v>5250</v>
      </c>
      <c r="L53" s="43">
        <v>210321786</v>
      </c>
      <c r="M53" s="43"/>
      <c r="N53" s="13" t="s">
        <v>688</v>
      </c>
      <c r="O53" s="223"/>
      <c r="P53" s="31">
        <f t="shared" si="0"/>
        <v>-1566.6399999999994</v>
      </c>
      <c r="Q53" s="31">
        <f>SUBTOTAL(9,$F$2:F53)</f>
        <v>17904.84</v>
      </c>
      <c r="R53" s="31">
        <f>SUBTOTAL(9,$G$2:G53)</f>
        <v>16338.2</v>
      </c>
    </row>
    <row r="54" spans="1:18" ht="12.75" customHeight="1">
      <c r="A54" s="43" t="s">
        <v>18</v>
      </c>
      <c r="B54" s="600">
        <v>42919</v>
      </c>
      <c r="C54" s="43" t="s">
        <v>5237</v>
      </c>
      <c r="D54" s="52"/>
      <c r="F54" s="30"/>
      <c r="G54" s="30"/>
      <c r="H54" s="30"/>
      <c r="I54" s="43"/>
      <c r="J54" s="43"/>
      <c r="K54" s="43"/>
      <c r="L54" s="43"/>
      <c r="M54" s="43"/>
      <c r="N54" s="13" t="s">
        <v>688</v>
      </c>
      <c r="O54" s="223"/>
      <c r="P54" s="31">
        <f t="shared" si="0"/>
        <v>-1566.6399999999994</v>
      </c>
      <c r="Q54" s="31">
        <f>SUBTOTAL(9,$F$2:F54)</f>
        <v>17904.84</v>
      </c>
      <c r="R54" s="31">
        <f>SUBTOTAL(9,$G$2:G54)</f>
        <v>16338.2</v>
      </c>
    </row>
    <row r="55" spans="1:18" ht="12.75" customHeight="1">
      <c r="A55" s="43">
        <v>619</v>
      </c>
      <c r="B55" s="28">
        <v>42919</v>
      </c>
      <c r="C55" s="43" t="s">
        <v>5245</v>
      </c>
      <c r="D55" s="52"/>
      <c r="F55" s="30"/>
      <c r="G55" s="30"/>
      <c r="H55" s="30"/>
      <c r="I55" s="43"/>
      <c r="J55" s="43"/>
      <c r="K55" s="43"/>
      <c r="L55" s="43"/>
      <c r="M55" s="43">
        <v>9500</v>
      </c>
      <c r="N55" s="13" t="s">
        <v>688</v>
      </c>
      <c r="O55" s="223"/>
      <c r="P55" s="31">
        <f t="shared" si="0"/>
        <v>-1566.6399999999994</v>
      </c>
      <c r="Q55" s="31">
        <f>SUBTOTAL(9,$F$2:F55)</f>
        <v>17904.84</v>
      </c>
      <c r="R55" s="31">
        <f>SUBTOTAL(9,$G$2:G55)</f>
        <v>16338.2</v>
      </c>
    </row>
    <row r="56" spans="1:18" ht="12.75" customHeight="1">
      <c r="A56" s="43">
        <v>618</v>
      </c>
      <c r="B56" s="28">
        <v>42923</v>
      </c>
      <c r="C56" s="43" t="s">
        <v>598</v>
      </c>
      <c r="D56" s="52"/>
      <c r="F56" s="30"/>
      <c r="G56" s="601">
        <v>2819.2</v>
      </c>
      <c r="H56" s="30"/>
      <c r="I56" s="43" t="s">
        <v>594</v>
      </c>
      <c r="J56" s="43" t="s">
        <v>87</v>
      </c>
      <c r="K56" s="43" t="s">
        <v>170</v>
      </c>
      <c r="L56" s="43">
        <v>93</v>
      </c>
      <c r="M56" s="43"/>
      <c r="N56" s="13" t="s">
        <v>688</v>
      </c>
      <c r="O56" s="223"/>
      <c r="P56" s="31">
        <f t="shared" si="0"/>
        <v>1252.5600000000013</v>
      </c>
      <c r="Q56" s="31">
        <f>SUBTOTAL(9,$F$2:F56)</f>
        <v>17904.84</v>
      </c>
      <c r="R56" s="31">
        <f>SUBTOTAL(9,$G$2:G56)</f>
        <v>19157.400000000001</v>
      </c>
    </row>
    <row r="57" spans="1:18" ht="12.75" customHeight="1">
      <c r="A57" s="43" t="s">
        <v>18</v>
      </c>
      <c r="B57" s="28">
        <v>42935</v>
      </c>
      <c r="C57" s="43" t="s">
        <v>855</v>
      </c>
      <c r="D57" s="52"/>
      <c r="F57" s="30"/>
      <c r="G57" s="30">
        <v>1500</v>
      </c>
      <c r="H57" s="30"/>
      <c r="I57" s="43" t="s">
        <v>594</v>
      </c>
      <c r="J57" s="43" t="s">
        <v>87</v>
      </c>
      <c r="K57" s="43"/>
      <c r="L57" s="43">
        <v>132</v>
      </c>
      <c r="M57" s="43"/>
      <c r="N57" s="13" t="s">
        <v>688</v>
      </c>
      <c r="O57" s="223"/>
      <c r="P57" s="31">
        <f t="shared" si="0"/>
        <v>2752.5600000000013</v>
      </c>
      <c r="Q57" s="31">
        <f>SUBTOTAL(9,$F$2:F57)</f>
        <v>17904.84</v>
      </c>
      <c r="R57" s="31">
        <f>SUBTOTAL(9,$G$2:G57)</f>
        <v>20657.400000000001</v>
      </c>
    </row>
    <row r="58" spans="1:18" ht="12.75" customHeight="1">
      <c r="A58" s="43">
        <v>618</v>
      </c>
      <c r="B58" s="28">
        <v>42948</v>
      </c>
      <c r="C58" s="43" t="s">
        <v>5252</v>
      </c>
      <c r="D58" s="52"/>
      <c r="F58" s="30"/>
      <c r="G58" s="30"/>
      <c r="H58" s="30"/>
      <c r="I58" s="43"/>
      <c r="J58" s="43"/>
      <c r="K58" s="43"/>
      <c r="L58" s="43"/>
      <c r="M58" s="43">
        <v>1900</v>
      </c>
      <c r="N58" s="13" t="s">
        <v>688</v>
      </c>
      <c r="O58" s="223"/>
      <c r="P58" s="31">
        <f t="shared" si="0"/>
        <v>2752.5600000000013</v>
      </c>
      <c r="Q58" s="31">
        <f>SUBTOTAL(9,$F$2:F58)</f>
        <v>17904.84</v>
      </c>
      <c r="R58" s="31">
        <f>SUBTOTAL(9,$G$2:G58)</f>
        <v>20657.400000000001</v>
      </c>
    </row>
    <row r="59" spans="1:18" ht="12.75" customHeight="1">
      <c r="A59" s="43">
        <v>801</v>
      </c>
      <c r="B59" s="28">
        <v>42948</v>
      </c>
      <c r="C59" s="43" t="s">
        <v>5253</v>
      </c>
      <c r="D59" s="52"/>
      <c r="F59" s="496"/>
      <c r="G59" s="30"/>
      <c r="H59" s="30"/>
      <c r="I59" s="43"/>
      <c r="J59" s="43"/>
      <c r="K59" s="43"/>
      <c r="L59" s="43"/>
      <c r="M59" s="43">
        <v>1300</v>
      </c>
      <c r="N59" s="13" t="s">
        <v>688</v>
      </c>
      <c r="O59" s="223"/>
      <c r="P59" s="31">
        <f t="shared" si="0"/>
        <v>2752.5600000000013</v>
      </c>
      <c r="Q59" s="31">
        <f>SUBTOTAL(9,$F$2:F59)</f>
        <v>17904.84</v>
      </c>
      <c r="R59" s="31">
        <f>SUBTOTAL(9,$G$2:G59)</f>
        <v>20657.400000000001</v>
      </c>
    </row>
    <row r="60" spans="1:18" ht="12.75" customHeight="1">
      <c r="A60" s="43">
        <v>618</v>
      </c>
      <c r="B60" s="600">
        <v>42950</v>
      </c>
      <c r="C60" s="43" t="s">
        <v>5237</v>
      </c>
      <c r="D60" s="52"/>
      <c r="F60" s="496"/>
      <c r="G60" s="30"/>
      <c r="H60" s="30"/>
      <c r="I60" s="43"/>
      <c r="J60" s="43"/>
      <c r="K60" s="43"/>
      <c r="L60" s="43"/>
      <c r="M60" s="43">
        <v>2000</v>
      </c>
      <c r="N60" s="13" t="s">
        <v>688</v>
      </c>
      <c r="O60" s="223"/>
      <c r="P60" s="31">
        <f t="shared" si="0"/>
        <v>2752.5600000000013</v>
      </c>
      <c r="Q60" s="31">
        <f>SUBTOTAL(9,$F$2:F60)</f>
        <v>17904.84</v>
      </c>
      <c r="R60" s="31">
        <f>SUBTOTAL(9,$G$2:G60)</f>
        <v>20657.400000000001</v>
      </c>
    </row>
    <row r="61" spans="1:18" ht="12.75" customHeight="1">
      <c r="A61" s="43">
        <v>801</v>
      </c>
      <c r="B61" s="166">
        <v>42950</v>
      </c>
      <c r="C61" s="43" t="s">
        <v>5237</v>
      </c>
      <c r="D61" s="52"/>
      <c r="F61" s="30"/>
      <c r="G61" s="30"/>
      <c r="H61" s="30"/>
      <c r="I61" s="43"/>
      <c r="J61" s="43"/>
      <c r="K61" s="43"/>
      <c r="L61" s="43"/>
      <c r="M61" s="43">
        <v>1300</v>
      </c>
      <c r="N61" s="13" t="s">
        <v>688</v>
      </c>
      <c r="O61" s="223"/>
      <c r="P61" s="31">
        <f t="shared" si="0"/>
        <v>2752.5600000000013</v>
      </c>
      <c r="Q61" s="31">
        <f>SUBTOTAL(9,$F$2:F61)</f>
        <v>17904.84</v>
      </c>
      <c r="R61" s="31">
        <f>SUBTOTAL(9,$G$2:G61)</f>
        <v>20657.400000000001</v>
      </c>
    </row>
    <row r="62" spans="1:18" ht="12.75" customHeight="1">
      <c r="A62" s="43">
        <v>619</v>
      </c>
      <c r="B62" s="408">
        <v>42950</v>
      </c>
      <c r="C62" s="43" t="s">
        <v>5237</v>
      </c>
      <c r="D62" s="52"/>
      <c r="F62" s="30"/>
      <c r="G62" s="30"/>
      <c r="H62" s="30"/>
      <c r="I62" s="43"/>
      <c r="J62" s="43"/>
      <c r="K62" s="43"/>
      <c r="L62" s="43"/>
      <c r="M62" s="43">
        <v>1750</v>
      </c>
      <c r="N62" s="13" t="s">
        <v>688</v>
      </c>
      <c r="O62" s="223"/>
      <c r="P62" s="31">
        <f t="shared" si="0"/>
        <v>2752.5600000000013</v>
      </c>
      <c r="Q62" s="31">
        <f>SUBTOTAL(9,$F$2:F62)</f>
        <v>17904.84</v>
      </c>
      <c r="R62" s="31">
        <f>SUBTOTAL(9,$G$2:G62)</f>
        <v>20657.400000000001</v>
      </c>
    </row>
    <row r="63" spans="1:18" ht="12.75" customHeight="1">
      <c r="A63" s="43">
        <v>618</v>
      </c>
      <c r="B63" s="28">
        <v>42954</v>
      </c>
      <c r="C63" s="43" t="s">
        <v>5251</v>
      </c>
      <c r="D63" s="52"/>
      <c r="F63" s="601">
        <v>77.37</v>
      </c>
      <c r="G63" s="30"/>
      <c r="H63" s="496"/>
      <c r="I63" s="43" t="s">
        <v>89</v>
      </c>
      <c r="J63" s="43" t="s">
        <v>87</v>
      </c>
      <c r="K63" s="43" t="s">
        <v>762</v>
      </c>
      <c r="L63" s="43">
        <v>89308</v>
      </c>
      <c r="M63" s="43"/>
      <c r="N63" s="13" t="s">
        <v>688</v>
      </c>
      <c r="O63" s="223"/>
      <c r="P63" s="31">
        <f t="shared" si="0"/>
        <v>2675.1900000000023</v>
      </c>
      <c r="Q63" s="31">
        <f>SUBTOTAL(9,$F$2:F63)</f>
        <v>17982.21</v>
      </c>
      <c r="R63" s="31">
        <f>SUBTOTAL(9,$G$2:G63)</f>
        <v>20657.400000000001</v>
      </c>
    </row>
    <row r="64" spans="1:18" ht="12.75" customHeight="1">
      <c r="A64" s="43">
        <v>618</v>
      </c>
      <c r="B64" s="28">
        <v>42975</v>
      </c>
      <c r="C64" s="43" t="s">
        <v>5254</v>
      </c>
      <c r="D64" s="52"/>
      <c r="F64" s="372">
        <v>187</v>
      </c>
      <c r="G64" s="30"/>
      <c r="H64" s="30"/>
      <c r="I64" s="43" t="s">
        <v>594</v>
      </c>
      <c r="J64" s="43" t="s">
        <v>87</v>
      </c>
      <c r="K64" s="43" t="s">
        <v>769</v>
      </c>
      <c r="L64" s="43">
        <v>22</v>
      </c>
      <c r="M64" s="43"/>
      <c r="N64" s="13" t="s">
        <v>688</v>
      </c>
      <c r="O64" s="223"/>
      <c r="P64" s="31">
        <f t="shared" si="0"/>
        <v>2488.1900000000023</v>
      </c>
      <c r="Q64" s="31">
        <f>SUBTOTAL(9,$F$2:F64)</f>
        <v>18169.21</v>
      </c>
      <c r="R64" s="31">
        <f>SUBTOTAL(9,$G$2:G64)</f>
        <v>20657.400000000001</v>
      </c>
    </row>
    <row r="65" spans="1:18" ht="12.75" customHeight="1">
      <c r="A65" s="43">
        <v>618</v>
      </c>
      <c r="B65" s="600">
        <v>42981</v>
      </c>
      <c r="C65" s="43" t="s">
        <v>5237</v>
      </c>
      <c r="D65" s="52"/>
      <c r="F65" s="496"/>
      <c r="G65" s="30"/>
      <c r="H65" s="30"/>
      <c r="I65" s="43"/>
      <c r="J65" s="43"/>
      <c r="K65" s="43"/>
      <c r="L65" s="43"/>
      <c r="M65" s="43">
        <v>2000</v>
      </c>
      <c r="N65" s="13" t="s">
        <v>688</v>
      </c>
      <c r="O65" s="223"/>
      <c r="P65" s="31">
        <f t="shared" si="0"/>
        <v>2488.1900000000023</v>
      </c>
      <c r="Q65" s="31">
        <f>SUBTOTAL(9,$F$2:F65)</f>
        <v>18169.21</v>
      </c>
      <c r="R65" s="31">
        <f>SUBTOTAL(9,$G$2:G65)</f>
        <v>20657.400000000001</v>
      </c>
    </row>
    <row r="66" spans="1:18" ht="12.75" customHeight="1">
      <c r="A66" s="43">
        <v>801</v>
      </c>
      <c r="B66" s="600">
        <v>42981</v>
      </c>
      <c r="C66" s="43" t="s">
        <v>5237</v>
      </c>
      <c r="D66" s="52"/>
      <c r="F66" s="30"/>
      <c r="G66" s="30"/>
      <c r="H66" s="30"/>
      <c r="I66" s="43"/>
      <c r="J66" s="43"/>
      <c r="K66" s="43"/>
      <c r="L66" s="43"/>
      <c r="M66" s="43">
        <v>1300</v>
      </c>
      <c r="N66" s="13" t="s">
        <v>688</v>
      </c>
      <c r="O66" s="223"/>
      <c r="P66" s="31">
        <f t="shared" ref="P66:P129" si="1">R66-Q66</f>
        <v>2488.1900000000023</v>
      </c>
      <c r="Q66" s="31">
        <f>SUBTOTAL(9,$F$2:F66)</f>
        <v>18169.21</v>
      </c>
      <c r="R66" s="31">
        <f>SUBTOTAL(9,$G$2:G66)</f>
        <v>20657.400000000001</v>
      </c>
    </row>
    <row r="67" spans="1:18" ht="12.75" customHeight="1">
      <c r="A67" s="43">
        <v>618</v>
      </c>
      <c r="B67" s="600">
        <v>43011</v>
      </c>
      <c r="C67" s="43" t="s">
        <v>5237</v>
      </c>
      <c r="D67" s="52"/>
      <c r="F67" s="30"/>
      <c r="G67" s="496"/>
      <c r="H67" s="30"/>
      <c r="I67" s="43"/>
      <c r="J67" s="43"/>
      <c r="K67" s="43"/>
      <c r="L67" s="43"/>
      <c r="M67" s="43">
        <v>2000</v>
      </c>
      <c r="N67" s="13" t="s">
        <v>688</v>
      </c>
      <c r="O67" s="223"/>
      <c r="P67" s="31">
        <f t="shared" si="1"/>
        <v>2488.1900000000023</v>
      </c>
      <c r="Q67" s="31">
        <f>SUBTOTAL(9,$F$2:F67)</f>
        <v>18169.21</v>
      </c>
      <c r="R67" s="31">
        <f>SUBTOTAL(9,$G$2:G67)</f>
        <v>20657.400000000001</v>
      </c>
    </row>
    <row r="68" spans="1:18" ht="12.75" customHeight="1">
      <c r="A68" s="43">
        <v>619</v>
      </c>
      <c r="B68" s="600">
        <v>43011</v>
      </c>
      <c r="C68" s="43" t="s">
        <v>5237</v>
      </c>
      <c r="D68" s="52"/>
      <c r="F68" s="496"/>
      <c r="G68" s="30"/>
      <c r="H68" s="30"/>
      <c r="I68" s="43"/>
      <c r="J68" s="43"/>
      <c r="K68" s="43"/>
      <c r="L68" s="43"/>
      <c r="M68" s="43">
        <v>1750</v>
      </c>
      <c r="N68" s="13" t="s">
        <v>688</v>
      </c>
      <c r="O68" s="223"/>
      <c r="P68" s="31">
        <f t="shared" si="1"/>
        <v>2488.1900000000023</v>
      </c>
      <c r="Q68" s="31">
        <f>SUBTOTAL(9,$F$2:F68)</f>
        <v>18169.21</v>
      </c>
      <c r="R68" s="31">
        <f>SUBTOTAL(9,$G$2:G68)</f>
        <v>20657.400000000001</v>
      </c>
    </row>
    <row r="69" spans="1:18" ht="12.75" customHeight="1">
      <c r="A69" s="43">
        <v>619</v>
      </c>
      <c r="B69" s="28">
        <v>43039</v>
      </c>
      <c r="C69" s="43" t="s">
        <v>5248</v>
      </c>
      <c r="D69" s="52"/>
      <c r="F69" s="30"/>
      <c r="G69" s="30"/>
      <c r="H69" s="557">
        <v>-676.8</v>
      </c>
      <c r="I69" s="43" t="s">
        <v>89</v>
      </c>
      <c r="J69" s="43"/>
      <c r="K69" s="43"/>
      <c r="L69" s="43"/>
      <c r="M69" s="43"/>
      <c r="N69" s="13" t="s">
        <v>688</v>
      </c>
      <c r="O69" s="223"/>
      <c r="P69" s="31">
        <f t="shared" si="1"/>
        <v>2488.1900000000023</v>
      </c>
      <c r="Q69" s="31">
        <f>SUBTOTAL(9,$F$2:F69)</f>
        <v>18169.21</v>
      </c>
      <c r="R69" s="31">
        <f>SUBTOTAL(9,$G$2:G69)</f>
        <v>20657.400000000001</v>
      </c>
    </row>
    <row r="70" spans="1:18" ht="12.75" customHeight="1">
      <c r="A70" s="43">
        <v>618</v>
      </c>
      <c r="B70" s="28">
        <v>43042</v>
      </c>
      <c r="C70" s="43" t="s">
        <v>5237</v>
      </c>
      <c r="D70" s="52"/>
      <c r="F70" s="30"/>
      <c r="G70" s="30"/>
      <c r="H70" s="30"/>
      <c r="I70" s="43"/>
      <c r="J70" s="43"/>
      <c r="K70" s="43"/>
      <c r="L70" s="43"/>
      <c r="M70" s="43">
        <v>2000</v>
      </c>
      <c r="N70" s="13" t="s">
        <v>688</v>
      </c>
      <c r="O70" s="223"/>
      <c r="P70" s="31">
        <f t="shared" si="1"/>
        <v>2488.1900000000023</v>
      </c>
      <c r="Q70" s="31">
        <f>SUBTOTAL(9,$F$2:F70)</f>
        <v>18169.21</v>
      </c>
      <c r="R70" s="31">
        <f>SUBTOTAL(9,$G$2:G70)</f>
        <v>20657.400000000001</v>
      </c>
    </row>
    <row r="71" spans="1:18" ht="12.75" customHeight="1">
      <c r="A71" s="43">
        <v>619</v>
      </c>
      <c r="B71" s="600">
        <v>43042</v>
      </c>
      <c r="C71" s="43" t="s">
        <v>5237</v>
      </c>
      <c r="D71" s="52"/>
      <c r="F71" s="496"/>
      <c r="G71" s="30"/>
      <c r="H71" s="30"/>
      <c r="I71" s="43"/>
      <c r="J71" s="43"/>
      <c r="K71" s="43"/>
      <c r="L71" s="43"/>
      <c r="M71" s="43">
        <v>1750</v>
      </c>
      <c r="N71" s="13" t="s">
        <v>688</v>
      </c>
      <c r="O71" s="223"/>
      <c r="P71" s="31">
        <f t="shared" si="1"/>
        <v>2488.1900000000023</v>
      </c>
      <c r="Q71" s="31">
        <f>SUBTOTAL(9,$F$2:F71)</f>
        <v>18169.21</v>
      </c>
      <c r="R71" s="31">
        <f>SUBTOTAL(9,$G$2:G71)</f>
        <v>20657.400000000001</v>
      </c>
    </row>
    <row r="72" spans="1:18" ht="12.75" customHeight="1">
      <c r="A72" s="43">
        <v>619</v>
      </c>
      <c r="B72" s="28">
        <v>43066</v>
      </c>
      <c r="C72" s="43" t="s">
        <v>5255</v>
      </c>
      <c r="D72" s="52"/>
      <c r="F72" s="372">
        <v>400</v>
      </c>
      <c r="G72" s="30"/>
      <c r="H72" s="30"/>
      <c r="I72" s="43" t="s">
        <v>622</v>
      </c>
      <c r="J72" s="43" t="s">
        <v>87</v>
      </c>
      <c r="K72" s="43" t="s">
        <v>4696</v>
      </c>
      <c r="L72" s="43" t="s">
        <v>721</v>
      </c>
      <c r="M72" s="43"/>
      <c r="N72" s="13" t="s">
        <v>688</v>
      </c>
      <c r="O72" s="223"/>
      <c r="P72" s="31">
        <f t="shared" si="1"/>
        <v>2088.1900000000023</v>
      </c>
      <c r="Q72" s="31">
        <f>SUBTOTAL(9,$F$2:F72)</f>
        <v>18569.21</v>
      </c>
      <c r="R72" s="31">
        <f>SUBTOTAL(9,$G$2:G72)</f>
        <v>20657.400000000001</v>
      </c>
    </row>
    <row r="73" spans="1:18" ht="12.75" customHeight="1">
      <c r="A73" s="43">
        <v>618</v>
      </c>
      <c r="B73" s="28">
        <v>43072</v>
      </c>
      <c r="C73" s="43" t="s">
        <v>5237</v>
      </c>
      <c r="D73" s="52"/>
      <c r="F73" s="30"/>
      <c r="G73" s="30"/>
      <c r="H73" s="30"/>
      <c r="I73" s="43"/>
      <c r="J73" s="43"/>
      <c r="K73" s="43"/>
      <c r="L73" s="43"/>
      <c r="M73" s="43">
        <v>2000</v>
      </c>
      <c r="N73" s="13" t="s">
        <v>688</v>
      </c>
      <c r="O73" s="223"/>
      <c r="P73" s="31">
        <f t="shared" si="1"/>
        <v>2088.1900000000023</v>
      </c>
      <c r="Q73" s="31">
        <f>SUBTOTAL(9,$F$2:F73)</f>
        <v>18569.21</v>
      </c>
      <c r="R73" s="31">
        <f>SUBTOTAL(9,$G$2:G73)</f>
        <v>20657.400000000001</v>
      </c>
    </row>
    <row r="74" spans="1:18" ht="12.75" customHeight="1">
      <c r="A74" s="43">
        <v>618</v>
      </c>
      <c r="B74" s="28">
        <v>43072</v>
      </c>
      <c r="C74" s="43" t="s">
        <v>5252</v>
      </c>
      <c r="D74" s="52"/>
      <c r="F74" s="30"/>
      <c r="G74" s="30"/>
      <c r="H74" s="30"/>
      <c r="I74" s="43"/>
      <c r="J74" s="43"/>
      <c r="K74" s="43"/>
      <c r="L74" s="43"/>
      <c r="M74" s="43">
        <v>1900</v>
      </c>
      <c r="N74" s="13" t="s">
        <v>688</v>
      </c>
      <c r="O74" s="223"/>
      <c r="P74" s="31">
        <f t="shared" si="1"/>
        <v>2088.1900000000023</v>
      </c>
      <c r="Q74" s="31">
        <f>SUBTOTAL(9,$F$2:F74)</f>
        <v>18569.21</v>
      </c>
      <c r="R74" s="31">
        <f>SUBTOTAL(9,$G$2:G74)</f>
        <v>20657.400000000001</v>
      </c>
    </row>
    <row r="75" spans="1:18" ht="12.75" customHeight="1">
      <c r="A75" s="43">
        <v>619</v>
      </c>
      <c r="B75" s="28">
        <v>43082</v>
      </c>
      <c r="C75" s="43" t="s">
        <v>5256</v>
      </c>
      <c r="D75" s="52"/>
      <c r="F75" s="30">
        <v>174.1</v>
      </c>
      <c r="G75" s="30"/>
      <c r="H75" s="30"/>
      <c r="I75" s="43" t="s">
        <v>89</v>
      </c>
      <c r="J75" s="43" t="s">
        <v>87</v>
      </c>
      <c r="K75" s="43" t="s">
        <v>5257</v>
      </c>
      <c r="L75" s="43">
        <v>8359283</v>
      </c>
      <c r="M75" s="43"/>
      <c r="N75" s="13" t="s">
        <v>688</v>
      </c>
      <c r="O75" s="223"/>
      <c r="P75" s="31">
        <f t="shared" si="1"/>
        <v>1914.0900000000038</v>
      </c>
      <c r="Q75" s="31">
        <f>SUBTOTAL(9,$F$2:F75)</f>
        <v>18743.309999999998</v>
      </c>
      <c r="R75" s="31">
        <f>SUBTOTAL(9,$G$2:G75)</f>
        <v>20657.400000000001</v>
      </c>
    </row>
    <row r="76" spans="1:18" ht="12.75" customHeight="1">
      <c r="A76" s="43">
        <v>619</v>
      </c>
      <c r="B76" s="28">
        <v>43082</v>
      </c>
      <c r="C76" s="43" t="s">
        <v>5258</v>
      </c>
      <c r="D76" s="52"/>
      <c r="F76" s="30">
        <v>150</v>
      </c>
      <c r="G76" s="30"/>
      <c r="H76" s="30"/>
      <c r="I76" s="43">
        <v>5000114</v>
      </c>
      <c r="J76" s="43" t="s">
        <v>87</v>
      </c>
      <c r="K76" s="43"/>
      <c r="L76" s="43"/>
      <c r="M76" s="43"/>
      <c r="N76" s="13" t="s">
        <v>688</v>
      </c>
      <c r="O76" s="223"/>
      <c r="P76" s="31">
        <f t="shared" si="1"/>
        <v>1764.0900000000038</v>
      </c>
      <c r="Q76" s="31">
        <f>SUBTOTAL(9,$F$2:F76)</f>
        <v>18893.309999999998</v>
      </c>
      <c r="R76" s="31">
        <f>SUBTOTAL(9,$G$2:G76)</f>
        <v>20657.400000000001</v>
      </c>
    </row>
    <row r="77" spans="1:18" ht="12.75" customHeight="1">
      <c r="A77" s="43" t="s">
        <v>18</v>
      </c>
      <c r="B77" s="28">
        <v>43084</v>
      </c>
      <c r="C77" s="43" t="s">
        <v>855</v>
      </c>
      <c r="D77" s="52"/>
      <c r="F77" s="30"/>
      <c r="G77" s="30">
        <v>2000</v>
      </c>
      <c r="H77" s="30"/>
      <c r="I77" s="43" t="s">
        <v>594</v>
      </c>
      <c r="J77" s="43" t="s">
        <v>87</v>
      </c>
      <c r="K77" s="43"/>
      <c r="L77" s="43">
        <v>131</v>
      </c>
      <c r="M77" s="43"/>
      <c r="N77" s="13" t="s">
        <v>688</v>
      </c>
      <c r="O77" s="223"/>
      <c r="P77" s="31">
        <f t="shared" si="1"/>
        <v>3764.0900000000038</v>
      </c>
      <c r="Q77" s="31">
        <f>SUBTOTAL(9,$F$2:F77)</f>
        <v>18893.309999999998</v>
      </c>
      <c r="R77" s="31">
        <f>SUBTOTAL(9,$G$2:G77)</f>
        <v>22657.4</v>
      </c>
    </row>
    <row r="78" spans="1:18" ht="12.75" customHeight="1">
      <c r="A78" s="43">
        <v>619</v>
      </c>
      <c r="B78" s="28">
        <v>43086</v>
      </c>
      <c r="C78" s="43" t="s">
        <v>599</v>
      </c>
      <c r="D78" s="52"/>
      <c r="F78" s="601">
        <v>2800</v>
      </c>
      <c r="G78" s="30"/>
      <c r="H78" s="30"/>
      <c r="I78" s="43" t="s">
        <v>594</v>
      </c>
      <c r="J78" s="43" t="s">
        <v>87</v>
      </c>
      <c r="K78" s="43" t="s">
        <v>5232</v>
      </c>
      <c r="L78" s="599"/>
      <c r="M78" s="43"/>
      <c r="N78" s="13" t="s">
        <v>688</v>
      </c>
      <c r="O78" s="223"/>
      <c r="P78" s="31">
        <f t="shared" si="1"/>
        <v>964.09000000000378</v>
      </c>
      <c r="Q78" s="31">
        <f>SUBTOTAL(9,$F$2:F78)</f>
        <v>21693.309999999998</v>
      </c>
      <c r="R78" s="31">
        <f>SUBTOTAL(9,$G$2:G78)</f>
        <v>22657.4</v>
      </c>
    </row>
    <row r="79" spans="1:18" ht="12.75" customHeight="1">
      <c r="A79" s="43">
        <v>619</v>
      </c>
      <c r="B79" s="28">
        <v>43086</v>
      </c>
      <c r="C79" s="43" t="s">
        <v>5259</v>
      </c>
      <c r="D79" s="52"/>
      <c r="F79" s="30"/>
      <c r="G79" s="30"/>
      <c r="H79" s="30"/>
      <c r="I79" s="43"/>
      <c r="J79" s="43"/>
      <c r="K79" s="43"/>
      <c r="L79" s="43"/>
      <c r="M79" s="43">
        <v>2400</v>
      </c>
      <c r="N79" s="13" t="s">
        <v>688</v>
      </c>
      <c r="O79" s="223"/>
      <c r="P79" s="31">
        <f t="shared" si="1"/>
        <v>964.09000000000378</v>
      </c>
      <c r="Q79" s="31">
        <f>SUBTOTAL(9,$F$2:F79)</f>
        <v>21693.309999999998</v>
      </c>
      <c r="R79" s="31">
        <f>SUBTOTAL(9,$G$2:G79)</f>
        <v>22657.4</v>
      </c>
    </row>
    <row r="80" spans="1:18" ht="12.75" customHeight="1">
      <c r="A80" s="43">
        <v>619</v>
      </c>
      <c r="B80" s="28">
        <v>43087</v>
      </c>
      <c r="C80" s="43" t="s">
        <v>5260</v>
      </c>
      <c r="D80" s="52"/>
      <c r="F80" s="30">
        <v>549</v>
      </c>
      <c r="G80" s="30"/>
      <c r="H80" s="30"/>
      <c r="I80" s="43">
        <v>5000115</v>
      </c>
      <c r="J80" s="43" t="s">
        <v>87</v>
      </c>
      <c r="K80" s="43" t="s">
        <v>5261</v>
      </c>
      <c r="L80" s="43"/>
      <c r="M80" s="43"/>
      <c r="N80" s="13" t="s">
        <v>688</v>
      </c>
      <c r="O80" s="223"/>
      <c r="P80" s="31">
        <f t="shared" si="1"/>
        <v>415.09000000000378</v>
      </c>
      <c r="Q80" s="31">
        <f>SUBTOTAL(9,$F$2:F80)</f>
        <v>22242.309999999998</v>
      </c>
      <c r="R80" s="31">
        <f>SUBTOTAL(9,$G$2:G80)</f>
        <v>22657.4</v>
      </c>
    </row>
    <row r="81" spans="1:18" ht="12.75" customHeight="1">
      <c r="A81" s="43">
        <v>801</v>
      </c>
      <c r="B81" s="28">
        <v>43096</v>
      </c>
      <c r="C81" s="43" t="s">
        <v>5262</v>
      </c>
      <c r="D81" s="52"/>
      <c r="F81" s="30">
        <v>340</v>
      </c>
      <c r="G81" s="30"/>
      <c r="H81" s="30"/>
      <c r="I81" s="43" t="s">
        <v>594</v>
      </c>
      <c r="J81" s="43" t="s">
        <v>87</v>
      </c>
      <c r="K81" s="43"/>
      <c r="L81" s="43"/>
      <c r="M81" s="43"/>
      <c r="N81" s="13" t="s">
        <v>688</v>
      </c>
      <c r="O81" s="223"/>
      <c r="P81" s="31">
        <f t="shared" si="1"/>
        <v>75.090000000003783</v>
      </c>
      <c r="Q81" s="31">
        <f>SUBTOTAL(9,$F$2:F81)</f>
        <v>22582.309999999998</v>
      </c>
      <c r="R81" s="31">
        <f>SUBTOTAL(9,$G$2:G81)</f>
        <v>22657.4</v>
      </c>
    </row>
    <row r="82" spans="1:18" ht="12.75" customHeight="1">
      <c r="A82" s="43">
        <v>618</v>
      </c>
      <c r="B82" s="28">
        <v>43103</v>
      </c>
      <c r="C82" s="43" t="s">
        <v>5237</v>
      </c>
      <c r="D82" s="52"/>
      <c r="F82" s="30"/>
      <c r="G82" s="30"/>
      <c r="H82" s="30"/>
      <c r="I82" s="43"/>
      <c r="J82" s="43"/>
      <c r="K82" s="43"/>
      <c r="L82" s="43"/>
      <c r="M82" s="43">
        <v>2000</v>
      </c>
      <c r="N82" s="13" t="s">
        <v>688</v>
      </c>
      <c r="O82" s="223"/>
      <c r="P82" s="31">
        <f t="shared" si="1"/>
        <v>75.090000000003783</v>
      </c>
      <c r="Q82" s="31">
        <f>SUBTOTAL(9,$F$2:F82)</f>
        <v>22582.309999999998</v>
      </c>
      <c r="R82" s="31">
        <f>SUBTOTAL(9,$G$2:G82)</f>
        <v>22657.4</v>
      </c>
    </row>
    <row r="83" spans="1:18" ht="12.75" customHeight="1">
      <c r="A83" s="43">
        <v>618</v>
      </c>
      <c r="B83" s="28">
        <v>43105</v>
      </c>
      <c r="C83" s="43" t="s">
        <v>5252</v>
      </c>
      <c r="D83" s="52"/>
      <c r="F83" s="30"/>
      <c r="G83" s="30"/>
      <c r="H83" s="30"/>
      <c r="I83" s="43"/>
      <c r="J83" s="43"/>
      <c r="K83" s="43"/>
      <c r="L83" s="43"/>
      <c r="M83" s="43">
        <v>1900</v>
      </c>
      <c r="N83" s="13" t="s">
        <v>688</v>
      </c>
      <c r="O83" s="223"/>
      <c r="P83" s="31">
        <f t="shared" si="1"/>
        <v>75.090000000003783</v>
      </c>
      <c r="Q83" s="31">
        <f>SUBTOTAL(9,$F$2:F83)</f>
        <v>22582.309999999998</v>
      </c>
      <c r="R83" s="31">
        <f>SUBTOTAL(9,$G$2:G83)</f>
        <v>22657.4</v>
      </c>
    </row>
    <row r="84" spans="1:18" ht="12.75" customHeight="1">
      <c r="A84" s="43" t="s">
        <v>18</v>
      </c>
      <c r="B84" s="28">
        <v>43115</v>
      </c>
      <c r="C84" s="43" t="s">
        <v>5259</v>
      </c>
      <c r="D84" s="52"/>
      <c r="F84" s="30"/>
      <c r="G84" s="30"/>
      <c r="H84" s="30"/>
      <c r="I84" s="43"/>
      <c r="J84" s="43"/>
      <c r="K84" s="43"/>
      <c r="L84" s="43"/>
      <c r="M84" s="43">
        <v>2400</v>
      </c>
      <c r="N84" s="13" t="s">
        <v>688</v>
      </c>
      <c r="O84" s="223"/>
      <c r="P84" s="31">
        <f t="shared" si="1"/>
        <v>75.090000000003783</v>
      </c>
      <c r="Q84" s="31">
        <f>SUBTOTAL(9,$F$2:F84)</f>
        <v>22582.309999999998</v>
      </c>
      <c r="R84" s="31">
        <f>SUBTOTAL(9,$G$2:G84)</f>
        <v>22657.4</v>
      </c>
    </row>
    <row r="85" spans="1:18" ht="12.75" customHeight="1">
      <c r="A85" s="43">
        <v>618</v>
      </c>
      <c r="B85" s="28">
        <v>43136</v>
      </c>
      <c r="C85" s="43" t="s">
        <v>5252</v>
      </c>
      <c r="D85" s="52"/>
      <c r="F85" s="30"/>
      <c r="G85" s="30"/>
      <c r="H85" s="30"/>
      <c r="I85" s="43"/>
      <c r="J85" s="43"/>
      <c r="K85" s="43"/>
      <c r="L85" s="43"/>
      <c r="M85" s="43">
        <v>1900</v>
      </c>
      <c r="N85" s="13" t="s">
        <v>688</v>
      </c>
      <c r="O85" s="223"/>
      <c r="P85" s="31">
        <f t="shared" si="1"/>
        <v>75.090000000003783</v>
      </c>
      <c r="Q85" s="31">
        <f>SUBTOTAL(9,$F$2:F85)</f>
        <v>22582.309999999998</v>
      </c>
      <c r="R85" s="31">
        <f>SUBTOTAL(9,$G$2:G85)</f>
        <v>22657.4</v>
      </c>
    </row>
    <row r="86" spans="1:18" ht="12.75" customHeight="1">
      <c r="A86" s="43">
        <v>619</v>
      </c>
      <c r="B86" s="28">
        <v>43137</v>
      </c>
      <c r="C86" s="43" t="s">
        <v>5265</v>
      </c>
      <c r="D86" s="52"/>
      <c r="F86" s="30">
        <v>650</v>
      </c>
      <c r="G86" s="30"/>
      <c r="H86" s="30"/>
      <c r="I86" s="43" t="s">
        <v>594</v>
      </c>
      <c r="J86" s="43" t="s">
        <v>87</v>
      </c>
      <c r="K86" s="43"/>
      <c r="L86" s="43"/>
      <c r="M86" s="43"/>
      <c r="N86" s="13" t="s">
        <v>688</v>
      </c>
      <c r="O86" s="223"/>
      <c r="P86" s="31">
        <f t="shared" si="1"/>
        <v>-574.90999999999622</v>
      </c>
      <c r="Q86" s="31">
        <f>SUBTOTAL(9,$F$2:F86)</f>
        <v>23232.309999999998</v>
      </c>
      <c r="R86" s="31">
        <f>SUBTOTAL(9,$G$2:G86)</f>
        <v>22657.4</v>
      </c>
    </row>
    <row r="87" spans="1:18" ht="12.75" customHeight="1">
      <c r="A87" s="43">
        <v>618</v>
      </c>
      <c r="B87" s="28">
        <v>43140</v>
      </c>
      <c r="C87" s="43" t="s">
        <v>5266</v>
      </c>
      <c r="D87" s="52"/>
      <c r="F87" s="30"/>
      <c r="G87" s="30"/>
      <c r="H87" s="30">
        <v>1470.08</v>
      </c>
      <c r="I87" s="43"/>
      <c r="J87" s="43" t="s">
        <v>87</v>
      </c>
      <c r="K87" s="43" t="s">
        <v>5267</v>
      </c>
      <c r="L87" s="43">
        <v>26</v>
      </c>
      <c r="M87" s="43"/>
      <c r="N87" s="13" t="s">
        <v>688</v>
      </c>
      <c r="O87" s="223"/>
      <c r="P87" s="31">
        <f t="shared" si="1"/>
        <v>-574.90999999999622</v>
      </c>
      <c r="Q87" s="31">
        <f>SUBTOTAL(9,$F$2:F87)</f>
        <v>23232.309999999998</v>
      </c>
      <c r="R87" s="31">
        <f>SUBTOTAL(9,$G$2:G87)</f>
        <v>22657.4</v>
      </c>
    </row>
    <row r="88" spans="1:18" ht="12.75" customHeight="1">
      <c r="A88" s="43">
        <v>619</v>
      </c>
      <c r="B88" s="28">
        <v>43140</v>
      </c>
      <c r="C88" s="43" t="s">
        <v>5266</v>
      </c>
      <c r="D88" s="52"/>
      <c r="F88" s="30"/>
      <c r="G88" s="30"/>
      <c r="H88" s="30">
        <v>1470.08</v>
      </c>
      <c r="I88" s="43"/>
      <c r="J88" s="43" t="s">
        <v>87</v>
      </c>
      <c r="K88" s="43" t="s">
        <v>5267</v>
      </c>
      <c r="L88" s="43">
        <v>26</v>
      </c>
      <c r="M88" s="43"/>
      <c r="N88" s="13" t="s">
        <v>688</v>
      </c>
      <c r="O88" s="223"/>
      <c r="P88" s="31">
        <f t="shared" si="1"/>
        <v>-574.90999999999622</v>
      </c>
      <c r="Q88" s="31">
        <f>SUBTOTAL(9,$F$2:F88)</f>
        <v>23232.309999999998</v>
      </c>
      <c r="R88" s="31">
        <f>SUBTOTAL(9,$G$2:G88)</f>
        <v>22657.4</v>
      </c>
    </row>
    <row r="89" spans="1:18" ht="12.75" customHeight="1">
      <c r="A89" s="43">
        <v>619</v>
      </c>
      <c r="B89" s="28">
        <v>43143</v>
      </c>
      <c r="C89" s="43" t="s">
        <v>5268</v>
      </c>
      <c r="D89" s="52"/>
      <c r="F89" s="30"/>
      <c r="G89" s="35"/>
      <c r="H89" s="314">
        <v>1360</v>
      </c>
      <c r="I89" s="43" t="s">
        <v>1652</v>
      </c>
      <c r="J89" s="43" t="s">
        <v>87</v>
      </c>
      <c r="K89" s="43"/>
      <c r="L89" s="43">
        <v>151</v>
      </c>
      <c r="M89" s="43"/>
      <c r="N89" s="13" t="s">
        <v>688</v>
      </c>
      <c r="O89" s="223"/>
      <c r="P89" s="31">
        <f t="shared" si="1"/>
        <v>-574.90999999999622</v>
      </c>
      <c r="Q89" s="31">
        <f>SUBTOTAL(9,$F$2:F89)</f>
        <v>23232.309999999998</v>
      </c>
      <c r="R89" s="31">
        <f>SUBTOTAL(9,$G$2:G89)</f>
        <v>22657.4</v>
      </c>
    </row>
    <row r="90" spans="1:18" ht="12.75" customHeight="1">
      <c r="A90" s="43" t="s">
        <v>18</v>
      </c>
      <c r="B90" s="28">
        <v>43145</v>
      </c>
      <c r="C90" s="43" t="s">
        <v>5269</v>
      </c>
      <c r="D90" s="52"/>
      <c r="F90" s="30"/>
      <c r="G90" s="35"/>
      <c r="H90" s="314">
        <v>52.8</v>
      </c>
      <c r="I90" s="43"/>
      <c r="J90" s="43"/>
      <c r="K90" s="43"/>
      <c r="L90" s="43"/>
      <c r="M90" s="43"/>
      <c r="N90" s="13" t="s">
        <v>688</v>
      </c>
      <c r="O90" s="223"/>
      <c r="P90" s="31">
        <f t="shared" si="1"/>
        <v>-574.90999999999622</v>
      </c>
      <c r="Q90" s="31">
        <f>SUBTOTAL(9,$F$2:F90)</f>
        <v>23232.309999999998</v>
      </c>
      <c r="R90" s="31">
        <f>SUBTOTAL(9,$G$2:G90)</f>
        <v>22657.4</v>
      </c>
    </row>
    <row r="91" spans="1:18" ht="12.75" customHeight="1">
      <c r="A91" s="43">
        <v>619</v>
      </c>
      <c r="B91" s="28">
        <v>43147</v>
      </c>
      <c r="C91" s="43" t="s">
        <v>5270</v>
      </c>
      <c r="D91" s="52"/>
      <c r="F91" s="30"/>
      <c r="G91" s="30">
        <v>509</v>
      </c>
      <c r="H91" s="30"/>
      <c r="I91" s="43"/>
      <c r="J91" s="43" t="s">
        <v>87</v>
      </c>
      <c r="K91" s="43"/>
      <c r="L91" s="43"/>
      <c r="M91" s="43"/>
      <c r="N91" s="13" t="s">
        <v>688</v>
      </c>
      <c r="O91" s="223"/>
      <c r="P91" s="31">
        <f t="shared" si="1"/>
        <v>-65.909999999996217</v>
      </c>
      <c r="Q91" s="31">
        <f>SUBTOTAL(9,$F$2:F91)</f>
        <v>23232.309999999998</v>
      </c>
      <c r="R91" s="31">
        <f>SUBTOTAL(9,$G$2:G91)</f>
        <v>23166.400000000001</v>
      </c>
    </row>
    <row r="92" spans="1:18" ht="12.75" customHeight="1">
      <c r="A92" s="43">
        <v>618</v>
      </c>
      <c r="B92" s="28">
        <v>43164</v>
      </c>
      <c r="C92" s="43" t="s">
        <v>5252</v>
      </c>
      <c r="D92" s="52"/>
      <c r="F92" s="30"/>
      <c r="G92" s="30"/>
      <c r="H92" s="30"/>
      <c r="I92" s="43"/>
      <c r="J92" s="43"/>
      <c r="K92" s="43"/>
      <c r="L92" s="43"/>
      <c r="M92" s="43">
        <v>1900</v>
      </c>
      <c r="N92" s="13" t="s">
        <v>688</v>
      </c>
      <c r="O92" s="223"/>
      <c r="P92" s="31">
        <f t="shared" si="1"/>
        <v>-65.909999999996217</v>
      </c>
      <c r="Q92" s="31">
        <f>SUBTOTAL(9,$F$2:F92)</f>
        <v>23232.309999999998</v>
      </c>
      <c r="R92" s="31">
        <f>SUBTOTAL(9,$G$2:G92)</f>
        <v>23166.400000000001</v>
      </c>
    </row>
    <row r="93" spans="1:18" ht="12.75" customHeight="1">
      <c r="A93" s="43" t="s">
        <v>18</v>
      </c>
      <c r="B93" s="28">
        <v>43172</v>
      </c>
      <c r="C93" s="43" t="s">
        <v>5271</v>
      </c>
      <c r="D93" s="52"/>
      <c r="F93" s="30"/>
      <c r="G93" s="30"/>
      <c r="H93" s="30"/>
      <c r="I93" s="43"/>
      <c r="J93" s="43"/>
      <c r="K93" s="43"/>
      <c r="L93" s="43"/>
      <c r="M93" s="43">
        <v>1900</v>
      </c>
      <c r="N93" s="13" t="s">
        <v>688</v>
      </c>
      <c r="O93" s="223"/>
      <c r="P93" s="31">
        <f t="shared" si="1"/>
        <v>-65.909999999996217</v>
      </c>
      <c r="Q93" s="31">
        <f>SUBTOTAL(9,$F$2:F93)</f>
        <v>23232.309999999998</v>
      </c>
      <c r="R93" s="31">
        <f>SUBTOTAL(9,$G$2:G93)</f>
        <v>23166.400000000001</v>
      </c>
    </row>
    <row r="94" spans="1:18" ht="12.75" customHeight="1">
      <c r="A94" s="43">
        <v>618</v>
      </c>
      <c r="B94" s="28">
        <v>43173</v>
      </c>
      <c r="C94" s="43" t="s">
        <v>2779</v>
      </c>
      <c r="D94" s="52"/>
      <c r="F94" s="30">
        <v>606.39</v>
      </c>
      <c r="G94" s="30"/>
      <c r="H94" s="30"/>
      <c r="I94" s="43" t="s">
        <v>89</v>
      </c>
      <c r="J94" s="43" t="s">
        <v>87</v>
      </c>
      <c r="K94" s="43"/>
      <c r="L94" s="43">
        <v>8787</v>
      </c>
      <c r="M94" s="43"/>
      <c r="N94" s="13" t="s">
        <v>688</v>
      </c>
      <c r="O94" s="223"/>
      <c r="P94" s="31">
        <f t="shared" si="1"/>
        <v>-672.29999999999563</v>
      </c>
      <c r="Q94" s="31">
        <f>SUBTOTAL(9,$F$2:F94)</f>
        <v>23838.699999999997</v>
      </c>
      <c r="R94" s="31">
        <f>SUBTOTAL(9,$G$2:G94)</f>
        <v>23166.400000000001</v>
      </c>
    </row>
    <row r="95" spans="1:18" ht="12.75" customHeight="1">
      <c r="A95" s="43">
        <v>619</v>
      </c>
      <c r="B95" s="28">
        <v>43173</v>
      </c>
      <c r="C95" s="43" t="s">
        <v>5256</v>
      </c>
      <c r="D95" s="52"/>
      <c r="F95" s="30">
        <v>243</v>
      </c>
      <c r="G95" s="30"/>
      <c r="H95" s="30"/>
      <c r="I95" s="43" t="s">
        <v>89</v>
      </c>
      <c r="J95" s="43" t="s">
        <v>87</v>
      </c>
      <c r="K95" s="43"/>
      <c r="L95" s="43">
        <v>1027600</v>
      </c>
      <c r="M95" s="43"/>
      <c r="N95" s="13" t="s">
        <v>688</v>
      </c>
      <c r="O95" s="223"/>
      <c r="P95" s="31">
        <f t="shared" si="1"/>
        <v>-915.29999999999563</v>
      </c>
      <c r="Q95" s="31">
        <f>SUBTOTAL(9,$F$2:F95)</f>
        <v>24081.699999999997</v>
      </c>
      <c r="R95" s="31">
        <f>SUBTOTAL(9,$G$2:G95)</f>
        <v>23166.400000000001</v>
      </c>
    </row>
    <row r="96" spans="1:18" ht="12.75" customHeight="1">
      <c r="A96" s="43">
        <v>618</v>
      </c>
      <c r="B96" s="28">
        <v>43191</v>
      </c>
      <c r="C96" s="43" t="s">
        <v>5252</v>
      </c>
      <c r="D96" s="52"/>
      <c r="F96" s="30"/>
      <c r="G96" s="30"/>
      <c r="H96" s="30"/>
      <c r="I96" s="43"/>
      <c r="J96" s="43"/>
      <c r="K96" s="43"/>
      <c r="L96" s="43"/>
      <c r="M96" s="43">
        <v>1900</v>
      </c>
      <c r="N96" s="13" t="s">
        <v>688</v>
      </c>
      <c r="O96" s="223"/>
      <c r="P96" s="31">
        <f t="shared" si="1"/>
        <v>-915.29999999999563</v>
      </c>
      <c r="Q96" s="31">
        <f>SUBTOTAL(9,$F$2:F96)</f>
        <v>24081.699999999997</v>
      </c>
      <c r="R96" s="31">
        <f>SUBTOTAL(9,$G$2:G96)</f>
        <v>23166.400000000001</v>
      </c>
    </row>
    <row r="97" spans="1:18" ht="12.75" customHeight="1">
      <c r="A97" s="43">
        <v>619</v>
      </c>
      <c r="B97" s="28">
        <v>43199</v>
      </c>
      <c r="C97" s="43" t="s">
        <v>5272</v>
      </c>
      <c r="D97" s="52"/>
      <c r="F97" s="30">
        <v>1755</v>
      </c>
      <c r="G97" s="30"/>
      <c r="H97" s="30"/>
      <c r="I97" s="43">
        <v>500018</v>
      </c>
      <c r="J97" s="43" t="s">
        <v>87</v>
      </c>
      <c r="K97" s="43" t="s">
        <v>5273</v>
      </c>
      <c r="L97" s="43">
        <v>327</v>
      </c>
      <c r="M97" s="43"/>
      <c r="N97" s="13" t="s">
        <v>688</v>
      </c>
      <c r="O97" s="223"/>
      <c r="P97" s="31">
        <f t="shared" si="1"/>
        <v>-2670.2999999999956</v>
      </c>
      <c r="Q97" s="31">
        <f>SUBTOTAL(9,$F$2:F97)</f>
        <v>25836.699999999997</v>
      </c>
      <c r="R97" s="31">
        <f>SUBTOTAL(9,$G$2:G97)</f>
        <v>23166.400000000001</v>
      </c>
    </row>
    <row r="98" spans="1:18" ht="12.75" customHeight="1">
      <c r="A98" s="43" t="s">
        <v>18</v>
      </c>
      <c r="B98" s="28">
        <v>43212</v>
      </c>
      <c r="C98" s="43" t="s">
        <v>5271</v>
      </c>
      <c r="D98" s="52"/>
      <c r="F98" s="30"/>
      <c r="G98" s="30"/>
      <c r="H98" s="30"/>
      <c r="I98" s="43"/>
      <c r="J98" s="43"/>
      <c r="K98" s="43"/>
      <c r="L98" s="43"/>
      <c r="M98" s="43">
        <v>1900</v>
      </c>
      <c r="N98" s="13" t="s">
        <v>688</v>
      </c>
      <c r="O98" s="223"/>
      <c r="P98" s="31">
        <f t="shared" si="1"/>
        <v>-2670.2999999999956</v>
      </c>
      <c r="Q98" s="31">
        <f>SUBTOTAL(9,$F$2:F98)</f>
        <v>25836.699999999997</v>
      </c>
      <c r="R98" s="31">
        <f>SUBTOTAL(9,$G$2:G98)</f>
        <v>23166.400000000001</v>
      </c>
    </row>
    <row r="99" spans="1:18" ht="12.75" customHeight="1">
      <c r="A99" s="43">
        <v>618</v>
      </c>
      <c r="B99" s="28">
        <v>43221</v>
      </c>
      <c r="C99" s="43" t="s">
        <v>5252</v>
      </c>
      <c r="D99" s="52"/>
      <c r="F99" s="30"/>
      <c r="G99" s="30"/>
      <c r="H99" s="30"/>
      <c r="I99" s="43"/>
      <c r="J99" s="43"/>
      <c r="K99" s="43"/>
      <c r="L99" s="43"/>
      <c r="M99" s="43">
        <v>1900</v>
      </c>
      <c r="N99" s="13" t="s">
        <v>688</v>
      </c>
      <c r="O99" s="223"/>
      <c r="P99" s="31">
        <f t="shared" si="1"/>
        <v>-2670.2999999999956</v>
      </c>
      <c r="Q99" s="31">
        <f>SUBTOTAL(9,$F$2:F99)</f>
        <v>25836.699999999997</v>
      </c>
      <c r="R99" s="31">
        <f>SUBTOTAL(9,$G$2:G99)</f>
        <v>23166.400000000001</v>
      </c>
    </row>
    <row r="100" spans="1:18" ht="12.75" customHeight="1">
      <c r="A100" s="43">
        <v>619</v>
      </c>
      <c r="B100" s="28">
        <v>43227</v>
      </c>
      <c r="C100" s="43" t="s">
        <v>1252</v>
      </c>
      <c r="D100" s="52"/>
      <c r="F100" s="30">
        <v>172.51</v>
      </c>
      <c r="G100" s="30"/>
      <c r="H100" s="30"/>
      <c r="I100" s="43" t="s">
        <v>89</v>
      </c>
      <c r="J100" s="43" t="s">
        <v>87</v>
      </c>
      <c r="K100" s="43" t="s">
        <v>1294</v>
      </c>
      <c r="L100" s="43"/>
      <c r="M100" s="43"/>
      <c r="N100" s="13" t="s">
        <v>688</v>
      </c>
      <c r="O100" s="223"/>
      <c r="P100" s="31">
        <f t="shared" si="1"/>
        <v>-2842.809999999994</v>
      </c>
      <c r="Q100" s="31">
        <f>SUBTOTAL(9,$F$2:F100)</f>
        <v>26009.209999999995</v>
      </c>
      <c r="R100" s="31">
        <f>SUBTOTAL(9,$G$2:G100)</f>
        <v>23166.400000000001</v>
      </c>
    </row>
    <row r="101" spans="1:18" ht="12.75" customHeight="1">
      <c r="A101" s="43" t="s">
        <v>18</v>
      </c>
      <c r="B101" s="28">
        <v>43233</v>
      </c>
      <c r="C101" s="43" t="s">
        <v>5271</v>
      </c>
      <c r="D101" s="52"/>
      <c r="F101" s="30"/>
      <c r="G101" s="30"/>
      <c r="H101" s="30"/>
      <c r="I101" s="43"/>
      <c r="J101" s="43"/>
      <c r="K101" s="43"/>
      <c r="L101" s="43"/>
      <c r="M101" s="43">
        <v>1900</v>
      </c>
      <c r="N101" s="13" t="s">
        <v>688</v>
      </c>
      <c r="O101" s="223"/>
      <c r="P101" s="31">
        <f t="shared" si="1"/>
        <v>-2842.809999999994</v>
      </c>
      <c r="Q101" s="31">
        <f>SUBTOTAL(9,$F$2:F101)</f>
        <v>26009.209999999995</v>
      </c>
      <c r="R101" s="31">
        <f>SUBTOTAL(9,$G$2:G101)</f>
        <v>23166.400000000001</v>
      </c>
    </row>
    <row r="102" spans="1:18" ht="12.75" customHeight="1">
      <c r="A102" s="43">
        <v>618</v>
      </c>
      <c r="B102" s="28">
        <v>43252</v>
      </c>
      <c r="C102" s="43" t="s">
        <v>5252</v>
      </c>
      <c r="D102" s="52"/>
      <c r="F102" s="30"/>
      <c r="G102" s="30"/>
      <c r="H102" s="30"/>
      <c r="I102" s="43"/>
      <c r="J102" s="43"/>
      <c r="K102" s="43"/>
      <c r="L102" s="43"/>
      <c r="M102" s="43">
        <v>1900</v>
      </c>
      <c r="N102" s="13" t="s">
        <v>688</v>
      </c>
      <c r="O102" s="223"/>
      <c r="P102" s="31">
        <f t="shared" si="1"/>
        <v>-2842.809999999994</v>
      </c>
      <c r="Q102" s="31">
        <f>SUBTOTAL(9,$F$2:F102)</f>
        <v>26009.209999999995</v>
      </c>
      <c r="R102" s="31">
        <f>SUBTOTAL(9,$G$2:G102)</f>
        <v>23166.400000000001</v>
      </c>
    </row>
    <row r="103" spans="1:18" ht="12.75" customHeight="1">
      <c r="A103" s="43" t="s">
        <v>18</v>
      </c>
      <c r="B103" s="28">
        <v>43265</v>
      </c>
      <c r="C103" s="43" t="s">
        <v>5271</v>
      </c>
      <c r="D103" s="52"/>
      <c r="F103" s="30"/>
      <c r="G103" s="30"/>
      <c r="H103" s="30"/>
      <c r="I103" s="43"/>
      <c r="J103" s="43"/>
      <c r="K103" s="43"/>
      <c r="L103" s="43"/>
      <c r="M103" s="43">
        <v>1900</v>
      </c>
      <c r="N103" s="13" t="s">
        <v>688</v>
      </c>
      <c r="O103" s="223"/>
      <c r="P103" s="31">
        <f t="shared" si="1"/>
        <v>-2842.809999999994</v>
      </c>
      <c r="Q103" s="31">
        <f>SUBTOTAL(9,$F$2:F103)</f>
        <v>26009.209999999995</v>
      </c>
      <c r="R103" s="31">
        <f>SUBTOTAL(9,$G$2:G103)</f>
        <v>23166.400000000001</v>
      </c>
    </row>
    <row r="104" spans="1:18" ht="12.75" customHeight="1">
      <c r="A104" s="43" t="s">
        <v>18</v>
      </c>
      <c r="B104" s="28">
        <v>43277</v>
      </c>
      <c r="C104" s="43" t="s">
        <v>855</v>
      </c>
      <c r="D104" s="52"/>
      <c r="F104" s="30"/>
      <c r="G104" s="30">
        <v>3500</v>
      </c>
      <c r="H104" s="30"/>
      <c r="I104" s="43" t="s">
        <v>594</v>
      </c>
      <c r="J104" s="43" t="s">
        <v>87</v>
      </c>
      <c r="K104" s="43"/>
      <c r="L104" s="43"/>
      <c r="M104" s="43"/>
      <c r="N104" s="13" t="s">
        <v>688</v>
      </c>
      <c r="O104" s="223"/>
      <c r="P104" s="31">
        <f t="shared" si="1"/>
        <v>657.19000000000597</v>
      </c>
      <c r="Q104" s="31">
        <f>SUBTOTAL(9,$F$2:F104)</f>
        <v>26009.209999999995</v>
      </c>
      <c r="R104" s="31">
        <f>SUBTOTAL(9,$G$2:G104)</f>
        <v>26666.400000000001</v>
      </c>
    </row>
    <row r="105" spans="1:18" ht="12.75" customHeight="1">
      <c r="A105" s="43">
        <v>618</v>
      </c>
      <c r="B105" s="28">
        <v>43284</v>
      </c>
      <c r="C105" s="43" t="s">
        <v>5252</v>
      </c>
      <c r="D105" s="52"/>
      <c r="F105" s="30"/>
      <c r="G105" s="30"/>
      <c r="H105" s="30"/>
      <c r="I105" s="43"/>
      <c r="J105" s="43"/>
      <c r="K105" s="43"/>
      <c r="L105" s="43"/>
      <c r="M105" s="43">
        <v>1900</v>
      </c>
      <c r="N105" s="13" t="s">
        <v>688</v>
      </c>
      <c r="O105" s="223"/>
      <c r="P105" s="31">
        <f t="shared" si="1"/>
        <v>657.19000000000597</v>
      </c>
      <c r="Q105" s="31">
        <f>SUBTOTAL(9,$F$2:F105)</f>
        <v>26009.209999999995</v>
      </c>
      <c r="R105" s="31">
        <f>SUBTOTAL(9,$G$2:G105)</f>
        <v>26666.400000000001</v>
      </c>
    </row>
    <row r="106" spans="1:18" ht="12.75" customHeight="1">
      <c r="A106" s="43" t="s">
        <v>18</v>
      </c>
      <c r="B106" s="28">
        <v>43296</v>
      </c>
      <c r="C106" s="43" t="s">
        <v>5271</v>
      </c>
      <c r="D106" s="52"/>
      <c r="F106" s="30"/>
      <c r="G106" s="30"/>
      <c r="H106" s="30"/>
      <c r="I106" s="43"/>
      <c r="J106" s="43"/>
      <c r="K106" s="43"/>
      <c r="L106" s="43"/>
      <c r="M106" s="43">
        <v>1900</v>
      </c>
      <c r="N106" s="13" t="s">
        <v>688</v>
      </c>
      <c r="O106" s="223"/>
      <c r="P106" s="31">
        <f t="shared" si="1"/>
        <v>657.19000000000597</v>
      </c>
      <c r="Q106" s="31">
        <f>SUBTOTAL(9,$F$2:F106)</f>
        <v>26009.209999999995</v>
      </c>
      <c r="R106" s="31">
        <f>SUBTOTAL(9,$G$2:G106)</f>
        <v>26666.400000000001</v>
      </c>
    </row>
    <row r="107" spans="1:18" ht="12.75" customHeight="1">
      <c r="A107" s="43" t="s">
        <v>18</v>
      </c>
      <c r="B107" s="28">
        <v>43331</v>
      </c>
      <c r="C107" s="43" t="s">
        <v>5271</v>
      </c>
      <c r="D107" s="52"/>
      <c r="F107" s="30"/>
      <c r="G107" s="30"/>
      <c r="H107" s="30"/>
      <c r="I107" s="43"/>
      <c r="J107" s="43"/>
      <c r="K107" s="43"/>
      <c r="L107" s="43"/>
      <c r="M107" s="43">
        <v>1900</v>
      </c>
      <c r="N107" s="13" t="s">
        <v>688</v>
      </c>
      <c r="O107" s="223"/>
      <c r="P107" s="31">
        <f t="shared" si="1"/>
        <v>657.19000000000597</v>
      </c>
      <c r="Q107" s="31">
        <f>SUBTOTAL(9,$F$2:F107)</f>
        <v>26009.209999999995</v>
      </c>
      <c r="R107" s="31">
        <f>SUBTOTAL(9,$G$2:G107)</f>
        <v>26666.400000000001</v>
      </c>
    </row>
    <row r="108" spans="1:18" ht="12.75" customHeight="1">
      <c r="A108" s="43">
        <v>618</v>
      </c>
      <c r="B108" s="28">
        <v>43331</v>
      </c>
      <c r="C108" s="43" t="s">
        <v>5252</v>
      </c>
      <c r="D108" s="52"/>
      <c r="F108" s="30"/>
      <c r="G108" s="30"/>
      <c r="H108" s="30"/>
      <c r="I108" s="43"/>
      <c r="J108" s="43"/>
      <c r="K108" s="43"/>
      <c r="L108" s="43"/>
      <c r="M108" s="43">
        <v>1900</v>
      </c>
      <c r="N108" s="13" t="s">
        <v>688</v>
      </c>
      <c r="O108" s="223"/>
      <c r="P108" s="31">
        <f t="shared" si="1"/>
        <v>657.19000000000597</v>
      </c>
      <c r="Q108" s="31">
        <f>SUBTOTAL(9,$F$2:F108)</f>
        <v>26009.209999999995</v>
      </c>
      <c r="R108" s="31">
        <f>SUBTOTAL(9,$G$2:G108)</f>
        <v>26666.400000000001</v>
      </c>
    </row>
    <row r="109" spans="1:18" ht="12.75" customHeight="1">
      <c r="A109" s="43" t="s">
        <v>18</v>
      </c>
      <c r="B109" s="28">
        <v>43341</v>
      </c>
      <c r="C109" s="43" t="s">
        <v>5253</v>
      </c>
      <c r="D109" s="52"/>
      <c r="F109" s="30"/>
      <c r="G109" s="30"/>
      <c r="H109" s="30"/>
      <c r="I109" s="43"/>
      <c r="J109" s="43"/>
      <c r="K109" s="43"/>
      <c r="L109" s="43"/>
      <c r="M109" s="43">
        <v>1300</v>
      </c>
      <c r="N109" s="13" t="s">
        <v>688</v>
      </c>
      <c r="O109" s="223"/>
      <c r="P109" s="31">
        <f t="shared" si="1"/>
        <v>657.19000000000597</v>
      </c>
      <c r="Q109" s="31">
        <f>SUBTOTAL(9,$F$2:F109)</f>
        <v>26009.209999999995</v>
      </c>
      <c r="R109" s="31">
        <f>SUBTOTAL(9,$G$2:G109)</f>
        <v>26666.400000000001</v>
      </c>
    </row>
    <row r="110" spans="1:18" ht="12.75" customHeight="1">
      <c r="A110" s="43" t="s">
        <v>18</v>
      </c>
      <c r="B110" s="28">
        <v>43356</v>
      </c>
      <c r="C110" s="43" t="s">
        <v>5271</v>
      </c>
      <c r="D110" s="52"/>
      <c r="F110" s="30"/>
      <c r="G110" s="30"/>
      <c r="H110" s="30"/>
      <c r="I110" s="43"/>
      <c r="J110" s="43"/>
      <c r="K110" s="43"/>
      <c r="L110" s="43"/>
      <c r="M110" s="43">
        <v>1900</v>
      </c>
      <c r="N110" s="13" t="s">
        <v>688</v>
      </c>
      <c r="O110" s="223"/>
      <c r="P110" s="31">
        <f t="shared" si="1"/>
        <v>657.19000000000597</v>
      </c>
      <c r="Q110" s="31">
        <f>SUBTOTAL(9,$F$2:F110)</f>
        <v>26009.209999999995</v>
      </c>
      <c r="R110" s="31">
        <f>SUBTOTAL(9,$G$2:G110)</f>
        <v>26666.400000000001</v>
      </c>
    </row>
    <row r="111" spans="1:18" ht="12.75" customHeight="1">
      <c r="A111" s="43" t="s">
        <v>18</v>
      </c>
      <c r="B111" s="28">
        <v>43388</v>
      </c>
      <c r="C111" s="43" t="s">
        <v>5271</v>
      </c>
      <c r="D111" s="52"/>
      <c r="F111" s="30"/>
      <c r="G111" s="30"/>
      <c r="H111" s="30"/>
      <c r="I111" s="43"/>
      <c r="J111" s="43"/>
      <c r="K111" s="43"/>
      <c r="L111" s="43"/>
      <c r="M111" s="43">
        <v>1900</v>
      </c>
      <c r="N111" s="13" t="s">
        <v>688</v>
      </c>
      <c r="O111" s="223"/>
      <c r="P111" s="31">
        <f t="shared" si="1"/>
        <v>657.19000000000597</v>
      </c>
      <c r="Q111" s="31">
        <f>SUBTOTAL(9,$F$2:F111)</f>
        <v>26009.209999999995</v>
      </c>
      <c r="R111" s="31">
        <f>SUBTOTAL(9,$G$2:G111)</f>
        <v>26666.400000000001</v>
      </c>
    </row>
    <row r="112" spans="1:18" ht="12.75" customHeight="1">
      <c r="A112" s="43" t="s">
        <v>18</v>
      </c>
      <c r="B112" s="28">
        <v>43409</v>
      </c>
      <c r="C112" s="43" t="s">
        <v>4021</v>
      </c>
      <c r="D112" s="52"/>
      <c r="F112" s="30">
        <v>800</v>
      </c>
      <c r="G112" s="30"/>
      <c r="H112" s="30"/>
      <c r="I112" s="43" t="s">
        <v>594</v>
      </c>
      <c r="J112" s="43" t="s">
        <v>87</v>
      </c>
      <c r="K112" s="43" t="s">
        <v>827</v>
      </c>
      <c r="L112" s="43"/>
      <c r="M112" s="43"/>
      <c r="N112" s="13" t="s">
        <v>688</v>
      </c>
      <c r="O112" s="223"/>
      <c r="P112" s="31">
        <f t="shared" si="1"/>
        <v>-142.80999999999403</v>
      </c>
      <c r="Q112" s="31">
        <f>SUBTOTAL(9,$F$2:F112)</f>
        <v>26809.209999999995</v>
      </c>
      <c r="R112" s="31">
        <f>SUBTOTAL(9,$G$2:G112)</f>
        <v>26666.400000000001</v>
      </c>
    </row>
    <row r="113" spans="1:18" ht="12.75" customHeight="1">
      <c r="A113" s="43" t="s">
        <v>18</v>
      </c>
      <c r="B113" s="28">
        <v>43480</v>
      </c>
      <c r="C113" s="43" t="s">
        <v>5271</v>
      </c>
      <c r="D113" s="52"/>
      <c r="F113" s="30"/>
      <c r="G113" s="30"/>
      <c r="H113" s="30"/>
      <c r="I113" s="43"/>
      <c r="J113" s="43"/>
      <c r="K113" s="43"/>
      <c r="L113" s="43"/>
      <c r="M113" s="43">
        <v>1900</v>
      </c>
      <c r="N113" s="13" t="s">
        <v>688</v>
      </c>
      <c r="O113" s="223"/>
      <c r="P113" s="31">
        <f t="shared" si="1"/>
        <v>-142.80999999999403</v>
      </c>
      <c r="Q113" s="31">
        <f>SUBTOTAL(9,$F$2:F113)</f>
        <v>26809.209999999995</v>
      </c>
      <c r="R113" s="31">
        <f>SUBTOTAL(9,$G$2:G113)</f>
        <v>26666.400000000001</v>
      </c>
    </row>
    <row r="114" spans="1:18" ht="12.75" customHeight="1">
      <c r="A114" s="43" t="s">
        <v>18</v>
      </c>
      <c r="B114" s="28">
        <v>43508</v>
      </c>
      <c r="C114" s="43" t="s">
        <v>855</v>
      </c>
      <c r="D114" s="52"/>
      <c r="F114" s="30"/>
      <c r="G114" s="30">
        <v>1500</v>
      </c>
      <c r="H114" s="30"/>
      <c r="I114" s="43"/>
      <c r="J114" s="43" t="s">
        <v>87</v>
      </c>
      <c r="K114" s="43"/>
      <c r="L114" s="43"/>
      <c r="M114" s="43"/>
      <c r="N114" s="13" t="s">
        <v>688</v>
      </c>
      <c r="O114" s="223"/>
      <c r="P114" s="31">
        <f t="shared" si="1"/>
        <v>1357.190000000006</v>
      </c>
      <c r="Q114" s="31">
        <f>SUBTOTAL(9,$F$2:F114)</f>
        <v>26809.209999999995</v>
      </c>
      <c r="R114" s="31">
        <f>SUBTOTAL(9,$G$2:G114)</f>
        <v>28166.400000000001</v>
      </c>
    </row>
    <row r="115" spans="1:18" ht="12.75" customHeight="1">
      <c r="A115" s="43" t="s">
        <v>18</v>
      </c>
      <c r="B115" s="28">
        <v>43508</v>
      </c>
      <c r="C115" s="43" t="s">
        <v>5274</v>
      </c>
      <c r="D115" s="52"/>
      <c r="F115" s="30">
        <v>99.7</v>
      </c>
      <c r="G115" s="30"/>
      <c r="H115" s="30"/>
      <c r="I115" s="43"/>
      <c r="J115" s="43" t="s">
        <v>87</v>
      </c>
      <c r="K115" s="43"/>
      <c r="L115" s="43"/>
      <c r="M115" s="43"/>
      <c r="N115" s="13" t="s">
        <v>688</v>
      </c>
      <c r="O115" s="223"/>
      <c r="P115" s="31">
        <f t="shared" si="1"/>
        <v>1257.4900000000052</v>
      </c>
      <c r="Q115" s="31">
        <f>SUBTOTAL(9,$F$2:F115)</f>
        <v>26908.909999999996</v>
      </c>
      <c r="R115" s="31">
        <f>SUBTOTAL(9,$G$2:G115)</f>
        <v>28166.400000000001</v>
      </c>
    </row>
    <row r="116" spans="1:18" ht="12.75" customHeight="1">
      <c r="A116" s="43" t="s">
        <v>18</v>
      </c>
      <c r="B116" s="28">
        <v>43508</v>
      </c>
      <c r="C116" s="43" t="s">
        <v>859</v>
      </c>
      <c r="D116" s="52"/>
      <c r="F116" s="30">
        <v>45.99</v>
      </c>
      <c r="G116" s="30"/>
      <c r="H116" s="30"/>
      <c r="I116" s="43"/>
      <c r="J116" s="43" t="s">
        <v>87</v>
      </c>
      <c r="K116" s="43"/>
      <c r="L116" s="43"/>
      <c r="M116" s="43"/>
      <c r="N116" s="13" t="s">
        <v>688</v>
      </c>
      <c r="O116" s="223"/>
      <c r="P116" s="31">
        <f t="shared" si="1"/>
        <v>1211.5000000000036</v>
      </c>
      <c r="Q116" s="31">
        <f>SUBTOTAL(9,$F$2:F116)</f>
        <v>26954.899999999998</v>
      </c>
      <c r="R116" s="31">
        <f>SUBTOTAL(9,$G$2:G116)</f>
        <v>28166.400000000001</v>
      </c>
    </row>
    <row r="117" spans="1:18" ht="12.75" customHeight="1">
      <c r="A117" s="43" t="s">
        <v>18</v>
      </c>
      <c r="B117" s="28">
        <v>43508</v>
      </c>
      <c r="C117" s="43" t="s">
        <v>5271</v>
      </c>
      <c r="D117" s="52"/>
      <c r="F117" s="30"/>
      <c r="G117" s="30"/>
      <c r="H117" s="30"/>
      <c r="I117" s="43"/>
      <c r="J117" s="43"/>
      <c r="K117" s="43"/>
      <c r="L117" s="43"/>
      <c r="M117" s="43">
        <v>1900</v>
      </c>
      <c r="N117" s="13" t="s">
        <v>688</v>
      </c>
      <c r="O117" s="223"/>
      <c r="P117" s="31">
        <f t="shared" si="1"/>
        <v>1211.5000000000036</v>
      </c>
      <c r="Q117" s="31">
        <f>SUBTOTAL(9,$F$2:F117)</f>
        <v>26954.899999999998</v>
      </c>
      <c r="R117" s="31">
        <f>SUBTOTAL(9,$G$2:G117)</f>
        <v>28166.400000000001</v>
      </c>
    </row>
    <row r="118" spans="1:18" ht="12.75" customHeight="1">
      <c r="A118" s="43" t="s">
        <v>18</v>
      </c>
      <c r="B118" s="28">
        <v>43536</v>
      </c>
      <c r="C118" s="43" t="s">
        <v>5275</v>
      </c>
      <c r="D118" s="52"/>
      <c r="F118" s="38">
        <v>86.09</v>
      </c>
      <c r="G118" s="30"/>
      <c r="H118" s="30"/>
      <c r="I118" s="43" t="s">
        <v>89</v>
      </c>
      <c r="J118" s="43" t="s">
        <v>87</v>
      </c>
      <c r="K118" s="43"/>
      <c r="L118" s="43"/>
      <c r="M118" s="43"/>
      <c r="N118" s="13" t="s">
        <v>688</v>
      </c>
      <c r="O118" s="223"/>
      <c r="P118" s="31">
        <f t="shared" si="1"/>
        <v>1125.4100000000035</v>
      </c>
      <c r="Q118" s="31">
        <f>SUBTOTAL(9,$F$2:F118)</f>
        <v>27040.989999999998</v>
      </c>
      <c r="R118" s="31">
        <f>SUBTOTAL(9,$G$2:G118)</f>
        <v>28166.400000000001</v>
      </c>
    </row>
    <row r="119" spans="1:18" ht="12.75" customHeight="1">
      <c r="A119" s="43" t="s">
        <v>18</v>
      </c>
      <c r="B119" s="28">
        <v>43538</v>
      </c>
      <c r="C119" s="43" t="s">
        <v>5271</v>
      </c>
      <c r="D119" s="52"/>
      <c r="F119" s="30"/>
      <c r="G119" s="30"/>
      <c r="H119" s="30"/>
      <c r="I119" s="43"/>
      <c r="J119" s="43"/>
      <c r="K119" s="43"/>
      <c r="L119" s="43"/>
      <c r="M119" s="43">
        <v>1900</v>
      </c>
      <c r="N119" s="13" t="s">
        <v>688</v>
      </c>
      <c r="O119" s="223"/>
      <c r="P119" s="31">
        <f t="shared" si="1"/>
        <v>1125.4100000000035</v>
      </c>
      <c r="Q119" s="31">
        <f>SUBTOTAL(9,$F$2:F119)</f>
        <v>27040.989999999998</v>
      </c>
      <c r="R119" s="31">
        <f>SUBTOTAL(9,$G$2:G119)</f>
        <v>28166.400000000001</v>
      </c>
    </row>
    <row r="120" spans="1:18" ht="12.75" customHeight="1">
      <c r="A120" s="43" t="s">
        <v>18</v>
      </c>
      <c r="B120" s="28">
        <v>43563</v>
      </c>
      <c r="C120" s="43" t="s">
        <v>5276</v>
      </c>
      <c r="D120" s="52"/>
      <c r="F120" s="30"/>
      <c r="G120" s="30"/>
      <c r="H120" s="30">
        <v>800</v>
      </c>
      <c r="I120" s="43"/>
      <c r="J120" s="43" t="s">
        <v>87</v>
      </c>
      <c r="K120" s="43"/>
      <c r="L120" s="43"/>
      <c r="M120" s="43"/>
      <c r="N120" s="13" t="s">
        <v>688</v>
      </c>
      <c r="O120" s="223"/>
      <c r="P120" s="31">
        <f t="shared" si="1"/>
        <v>1125.4100000000035</v>
      </c>
      <c r="Q120" s="31">
        <f>SUBTOTAL(9,$F$2:F120)</f>
        <v>27040.989999999998</v>
      </c>
      <c r="R120" s="31">
        <f>SUBTOTAL(9,$G$2:G120)</f>
        <v>28166.400000000001</v>
      </c>
    </row>
    <row r="121" spans="1:18" ht="12.75" customHeight="1">
      <c r="A121" s="43" t="s">
        <v>18</v>
      </c>
      <c r="B121" s="28">
        <v>43565</v>
      </c>
      <c r="C121" s="43" t="s">
        <v>855</v>
      </c>
      <c r="D121" s="52"/>
      <c r="F121" s="30"/>
      <c r="G121" s="30">
        <v>6890</v>
      </c>
      <c r="H121" s="30"/>
      <c r="I121" s="43" t="s">
        <v>594</v>
      </c>
      <c r="J121" s="43" t="s">
        <v>87</v>
      </c>
      <c r="K121" s="43"/>
      <c r="L121" s="43"/>
      <c r="M121" s="43"/>
      <c r="N121" s="13" t="s">
        <v>688</v>
      </c>
      <c r="O121" s="223"/>
      <c r="P121" s="31">
        <f t="shared" si="1"/>
        <v>8015.4100000000035</v>
      </c>
      <c r="Q121" s="31">
        <f>SUBTOTAL(9,$F$2:F121)</f>
        <v>27040.989999999998</v>
      </c>
      <c r="R121" s="31">
        <f>SUBTOTAL(9,$G$2:G121)</f>
        <v>35056.400000000001</v>
      </c>
    </row>
    <row r="122" spans="1:18" ht="12.75" customHeight="1">
      <c r="A122" s="43" t="s">
        <v>18</v>
      </c>
      <c r="B122" s="28">
        <v>43566</v>
      </c>
      <c r="C122" s="43" t="s">
        <v>5277</v>
      </c>
      <c r="D122" s="52"/>
      <c r="F122" s="38">
        <v>6890.13</v>
      </c>
      <c r="G122" s="30"/>
      <c r="H122" s="30"/>
      <c r="I122" s="43" t="s">
        <v>89</v>
      </c>
      <c r="J122" s="43" t="s">
        <v>87</v>
      </c>
      <c r="K122" s="43"/>
      <c r="L122" s="43"/>
      <c r="M122" s="43"/>
      <c r="N122" s="13" t="s">
        <v>688</v>
      </c>
      <c r="O122" s="223"/>
      <c r="P122" s="31">
        <f t="shared" si="1"/>
        <v>1125.2800000000061</v>
      </c>
      <c r="Q122" s="31">
        <f>SUBTOTAL(9,$F$2:F122)</f>
        <v>33931.119999999995</v>
      </c>
      <c r="R122" s="31">
        <f>SUBTOTAL(9,$G$2:G122)</f>
        <v>35056.400000000001</v>
      </c>
    </row>
    <row r="123" spans="1:18" ht="12.75" customHeight="1">
      <c r="A123" s="43" t="s">
        <v>18</v>
      </c>
      <c r="B123" s="28">
        <v>43566</v>
      </c>
      <c r="C123" s="43" t="s">
        <v>875</v>
      </c>
      <c r="D123" s="52"/>
      <c r="F123" s="38">
        <v>25.48</v>
      </c>
      <c r="G123" s="30"/>
      <c r="H123" s="30"/>
      <c r="I123" s="43" t="s">
        <v>89</v>
      </c>
      <c r="J123" s="43" t="s">
        <v>87</v>
      </c>
      <c r="K123" s="43"/>
      <c r="L123" s="43"/>
      <c r="M123" s="43"/>
      <c r="N123" s="13" t="s">
        <v>688</v>
      </c>
      <c r="O123" s="223"/>
      <c r="P123" s="31">
        <f t="shared" si="1"/>
        <v>1099.8000000000029</v>
      </c>
      <c r="Q123" s="31">
        <f>SUBTOTAL(9,$F$2:F123)</f>
        <v>33956.6</v>
      </c>
      <c r="R123" s="31">
        <f>SUBTOTAL(9,$G$2:G123)</f>
        <v>35056.400000000001</v>
      </c>
    </row>
    <row r="124" spans="1:18" ht="12.75" customHeight="1">
      <c r="A124" s="43" t="s">
        <v>18</v>
      </c>
      <c r="B124" s="28">
        <v>43569</v>
      </c>
      <c r="C124" s="43" t="s">
        <v>5271</v>
      </c>
      <c r="D124" s="52"/>
      <c r="F124" s="30"/>
      <c r="G124" s="30"/>
      <c r="H124" s="30"/>
      <c r="I124" s="43"/>
      <c r="J124" s="43"/>
      <c r="K124" s="43"/>
      <c r="L124" s="43"/>
      <c r="M124" s="43">
        <v>1900</v>
      </c>
      <c r="N124" s="13" t="s">
        <v>688</v>
      </c>
      <c r="O124" s="223"/>
      <c r="P124" s="31">
        <f t="shared" si="1"/>
        <v>1099.8000000000029</v>
      </c>
      <c r="Q124" s="31">
        <f>SUBTOTAL(9,$F$2:F124)</f>
        <v>33956.6</v>
      </c>
      <c r="R124" s="31">
        <f>SUBTOTAL(9,$G$2:G124)</f>
        <v>35056.400000000001</v>
      </c>
    </row>
    <row r="125" spans="1:18" ht="12.75" customHeight="1">
      <c r="A125" s="43" t="s">
        <v>18</v>
      </c>
      <c r="B125" s="28">
        <v>43584</v>
      </c>
      <c r="C125" s="43" t="s">
        <v>5278</v>
      </c>
      <c r="D125" s="52"/>
      <c r="F125" s="38">
        <v>200</v>
      </c>
      <c r="G125" s="30"/>
      <c r="H125" s="30"/>
      <c r="I125" s="43">
        <v>500249</v>
      </c>
      <c r="J125" s="43" t="s">
        <v>87</v>
      </c>
      <c r="K125" s="43" t="s">
        <v>5279</v>
      </c>
      <c r="L125" s="43"/>
      <c r="M125" s="43"/>
      <c r="N125" s="13" t="s">
        <v>688</v>
      </c>
      <c r="O125" s="223"/>
      <c r="P125" s="31">
        <f t="shared" si="1"/>
        <v>899.80000000000291</v>
      </c>
      <c r="Q125" s="31">
        <f>SUBTOTAL(9,$F$2:F125)</f>
        <v>34156.6</v>
      </c>
      <c r="R125" s="31">
        <f>SUBTOTAL(9,$G$2:G125)</f>
        <v>35056.400000000001</v>
      </c>
    </row>
    <row r="126" spans="1:18" ht="12.75" customHeight="1">
      <c r="A126" s="43" t="s">
        <v>18</v>
      </c>
      <c r="B126" s="28">
        <v>43590</v>
      </c>
      <c r="C126" s="43" t="s">
        <v>2450</v>
      </c>
      <c r="D126" s="52"/>
      <c r="F126" s="30">
        <v>69.28</v>
      </c>
      <c r="G126" s="30"/>
      <c r="H126" s="30"/>
      <c r="I126" s="43" t="s">
        <v>89</v>
      </c>
      <c r="J126" s="43" t="s">
        <v>87</v>
      </c>
      <c r="K126" s="43"/>
      <c r="L126" s="43"/>
      <c r="M126" s="43"/>
      <c r="N126" s="13" t="s">
        <v>688</v>
      </c>
      <c r="O126" s="223"/>
      <c r="P126" s="31">
        <f t="shared" si="1"/>
        <v>830.52000000000407</v>
      </c>
      <c r="Q126" s="31">
        <f>SUBTOTAL(9,$F$2:F126)</f>
        <v>34225.879999999997</v>
      </c>
      <c r="R126" s="31">
        <f>SUBTOTAL(9,$G$2:G126)</f>
        <v>35056.400000000001</v>
      </c>
    </row>
    <row r="127" spans="1:18" ht="12.75" customHeight="1">
      <c r="A127" s="43" t="s">
        <v>18</v>
      </c>
      <c r="B127" s="28">
        <v>43592</v>
      </c>
      <c r="C127" s="43" t="s">
        <v>5280</v>
      </c>
      <c r="D127" s="52"/>
      <c r="F127" s="30">
        <v>150</v>
      </c>
      <c r="G127" s="30"/>
      <c r="H127" s="30"/>
      <c r="I127" s="43" t="s">
        <v>89</v>
      </c>
      <c r="J127" s="43" t="s">
        <v>87</v>
      </c>
      <c r="K127" s="43" t="s">
        <v>1370</v>
      </c>
      <c r="L127" s="43">
        <v>771</v>
      </c>
      <c r="M127" s="43"/>
      <c r="N127" s="13" t="s">
        <v>688</v>
      </c>
      <c r="O127" s="223"/>
      <c r="P127" s="31">
        <f t="shared" si="1"/>
        <v>680.52000000000407</v>
      </c>
      <c r="Q127" s="31">
        <f>SUBTOTAL(9,$F$2:F127)</f>
        <v>34375.879999999997</v>
      </c>
      <c r="R127" s="31">
        <f>SUBTOTAL(9,$G$2:G127)</f>
        <v>35056.400000000001</v>
      </c>
    </row>
    <row r="128" spans="1:18" ht="12.75" customHeight="1">
      <c r="A128" s="43" t="s">
        <v>18</v>
      </c>
      <c r="B128" s="28">
        <v>43601</v>
      </c>
      <c r="C128" s="43" t="s">
        <v>1432</v>
      </c>
      <c r="D128" s="52"/>
      <c r="F128" s="30">
        <v>35</v>
      </c>
      <c r="G128" s="30"/>
      <c r="H128" s="30"/>
      <c r="I128" s="43" t="s">
        <v>89</v>
      </c>
      <c r="J128" s="43" t="s">
        <v>87</v>
      </c>
      <c r="K128" s="43" t="s">
        <v>451</v>
      </c>
      <c r="L128" s="43"/>
      <c r="M128" s="43"/>
      <c r="N128" s="13" t="s">
        <v>688</v>
      </c>
      <c r="O128" s="223"/>
      <c r="P128" s="31">
        <f t="shared" si="1"/>
        <v>645.52000000000407</v>
      </c>
      <c r="Q128" s="31">
        <f>SUBTOTAL(9,$F$2:F128)</f>
        <v>34410.879999999997</v>
      </c>
      <c r="R128" s="31">
        <f>SUBTOTAL(9,$G$2:G128)</f>
        <v>35056.400000000001</v>
      </c>
    </row>
    <row r="129" spans="1:18" ht="12.75" customHeight="1">
      <c r="A129" s="43" t="s">
        <v>18</v>
      </c>
      <c r="B129" s="28">
        <v>43604</v>
      </c>
      <c r="C129" s="43" t="s">
        <v>5282</v>
      </c>
      <c r="D129" s="52"/>
      <c r="F129" s="30">
        <v>500</v>
      </c>
      <c r="G129" s="30"/>
      <c r="H129" s="30"/>
      <c r="I129" s="43" t="s">
        <v>91</v>
      </c>
      <c r="J129" s="43" t="s">
        <v>87</v>
      </c>
      <c r="K129" s="43" t="s">
        <v>832</v>
      </c>
      <c r="L129" s="43"/>
      <c r="M129" s="43"/>
      <c r="N129" s="13" t="s">
        <v>688</v>
      </c>
      <c r="O129" s="223"/>
      <c r="P129" s="31">
        <f t="shared" si="1"/>
        <v>145.52000000000407</v>
      </c>
      <c r="Q129" s="31">
        <f>SUBTOTAL(9,$F$2:F129)</f>
        <v>34910.879999999997</v>
      </c>
      <c r="R129" s="31">
        <f>SUBTOTAL(9,$G$2:G129)</f>
        <v>35056.400000000001</v>
      </c>
    </row>
    <row r="130" spans="1:18" ht="12.75" customHeight="1">
      <c r="A130" s="43">
        <v>618</v>
      </c>
      <c r="B130" s="28">
        <v>43606</v>
      </c>
      <c r="C130" s="43" t="s">
        <v>5283</v>
      </c>
      <c r="D130" s="52"/>
      <c r="F130" s="30">
        <v>150</v>
      </c>
      <c r="G130" s="30"/>
      <c r="H130" s="30"/>
      <c r="I130" s="43" t="s">
        <v>169</v>
      </c>
      <c r="J130" s="43"/>
      <c r="K130" s="43" t="s">
        <v>5284</v>
      </c>
      <c r="L130" s="43"/>
      <c r="M130" s="43"/>
      <c r="N130" s="13" t="s">
        <v>688</v>
      </c>
      <c r="O130" s="223"/>
      <c r="P130" s="31">
        <f t="shared" ref="P130:P193" si="2">R130-Q130</f>
        <v>-4.4799999999959255</v>
      </c>
      <c r="Q130" s="31">
        <f>SUBTOTAL(9,$F$2:F130)</f>
        <v>35060.879999999997</v>
      </c>
      <c r="R130" s="31">
        <f>SUBTOTAL(9,$G$2:G130)</f>
        <v>35056.400000000001</v>
      </c>
    </row>
    <row r="131" spans="1:18" ht="12.75" customHeight="1">
      <c r="A131" s="43" t="s">
        <v>18</v>
      </c>
      <c r="B131" s="28">
        <v>43606</v>
      </c>
      <c r="C131" s="43" t="s">
        <v>5285</v>
      </c>
      <c r="D131" s="52"/>
      <c r="F131" s="30"/>
      <c r="G131" s="30">
        <v>150</v>
      </c>
      <c r="H131" s="30"/>
      <c r="I131" s="43" t="s">
        <v>89</v>
      </c>
      <c r="J131" s="43" t="s">
        <v>87</v>
      </c>
      <c r="K131" s="43" t="s">
        <v>1370</v>
      </c>
      <c r="L131" s="43"/>
      <c r="M131" s="43"/>
      <c r="N131" s="13" t="s">
        <v>688</v>
      </c>
      <c r="O131" s="223"/>
      <c r="P131" s="31">
        <f t="shared" si="2"/>
        <v>145.52000000000407</v>
      </c>
      <c r="Q131" s="31">
        <f>SUBTOTAL(9,$F$2:F131)</f>
        <v>35060.879999999997</v>
      </c>
      <c r="R131" s="31">
        <f>SUBTOTAL(9,$G$2:G131)</f>
        <v>35206.400000000001</v>
      </c>
    </row>
    <row r="132" spans="1:18" ht="12.75" customHeight="1">
      <c r="A132" s="43">
        <v>618</v>
      </c>
      <c r="B132" s="28">
        <v>43608</v>
      </c>
      <c r="C132" s="43" t="s">
        <v>5281</v>
      </c>
      <c r="D132" s="52"/>
      <c r="F132" s="30"/>
      <c r="G132" s="30"/>
      <c r="H132" s="30"/>
      <c r="I132" s="43"/>
      <c r="J132" s="43"/>
      <c r="K132" s="43"/>
      <c r="L132" s="43"/>
      <c r="M132" s="43">
        <v>1900</v>
      </c>
      <c r="N132" s="13" t="s">
        <v>688</v>
      </c>
      <c r="O132" s="223"/>
      <c r="P132" s="31">
        <f t="shared" si="2"/>
        <v>145.52000000000407</v>
      </c>
      <c r="Q132" s="31">
        <f>SUBTOTAL(9,$F$2:F132)</f>
        <v>35060.879999999997</v>
      </c>
      <c r="R132" s="31">
        <f>SUBTOTAL(9,$G$2:G132)</f>
        <v>35206.400000000001</v>
      </c>
    </row>
    <row r="133" spans="1:18" ht="12.75" customHeight="1">
      <c r="A133" s="43" t="s">
        <v>18</v>
      </c>
      <c r="B133" s="28">
        <v>43608</v>
      </c>
      <c r="C133" s="43" t="s">
        <v>5271</v>
      </c>
      <c r="D133" s="52"/>
      <c r="F133" s="30"/>
      <c r="G133" s="30"/>
      <c r="H133" s="30"/>
      <c r="I133" s="43"/>
      <c r="J133" s="43"/>
      <c r="K133" s="43"/>
      <c r="L133" s="43"/>
      <c r="M133" s="43">
        <v>1900</v>
      </c>
      <c r="N133" s="13" t="s">
        <v>688</v>
      </c>
      <c r="O133" s="223"/>
      <c r="P133" s="31">
        <f t="shared" si="2"/>
        <v>145.52000000000407</v>
      </c>
      <c r="Q133" s="31">
        <f>SUBTOTAL(9,$F$2:F133)</f>
        <v>35060.879999999997</v>
      </c>
      <c r="R133" s="31">
        <f>SUBTOTAL(9,$G$2:G133)</f>
        <v>35206.400000000001</v>
      </c>
    </row>
    <row r="134" spans="1:18" ht="12.75" customHeight="1">
      <c r="A134" s="43">
        <v>618</v>
      </c>
      <c r="B134" s="28">
        <v>43627</v>
      </c>
      <c r="C134" s="43" t="s">
        <v>5281</v>
      </c>
      <c r="D134" s="52"/>
      <c r="F134" s="30"/>
      <c r="G134" s="30"/>
      <c r="H134" s="30"/>
      <c r="I134" s="43"/>
      <c r="J134" s="43"/>
      <c r="K134" s="43"/>
      <c r="L134" s="43"/>
      <c r="M134" s="43">
        <v>1900</v>
      </c>
      <c r="N134" s="13" t="s">
        <v>688</v>
      </c>
      <c r="O134" s="223"/>
      <c r="P134" s="31">
        <f t="shared" si="2"/>
        <v>145.52000000000407</v>
      </c>
      <c r="Q134" s="31">
        <f>SUBTOTAL(9,$F$2:F134)</f>
        <v>35060.879999999997</v>
      </c>
      <c r="R134" s="31">
        <f>SUBTOTAL(9,$G$2:G134)</f>
        <v>35206.400000000001</v>
      </c>
    </row>
    <row r="135" spans="1:18" ht="12.75" customHeight="1">
      <c r="A135" s="43" t="s">
        <v>18</v>
      </c>
      <c r="B135" s="28">
        <v>43630</v>
      </c>
      <c r="C135" s="43" t="s">
        <v>5271</v>
      </c>
      <c r="D135" s="52"/>
      <c r="F135" s="30"/>
      <c r="G135" s="30"/>
      <c r="H135" s="30"/>
      <c r="I135" s="43"/>
      <c r="J135" s="43"/>
      <c r="K135" s="43"/>
      <c r="L135" s="43"/>
      <c r="M135" s="43">
        <v>1900</v>
      </c>
      <c r="N135" s="13" t="s">
        <v>688</v>
      </c>
      <c r="O135" s="223"/>
      <c r="P135" s="31">
        <f t="shared" si="2"/>
        <v>145.52000000000407</v>
      </c>
      <c r="Q135" s="31">
        <f>SUBTOTAL(9,$F$2:F135)</f>
        <v>35060.879999999997</v>
      </c>
      <c r="R135" s="31">
        <f>SUBTOTAL(9,$G$2:G135)</f>
        <v>35206.400000000001</v>
      </c>
    </row>
    <row r="136" spans="1:18" ht="12.75" customHeight="1">
      <c r="A136" s="43">
        <v>618</v>
      </c>
      <c r="B136" s="28">
        <v>43651</v>
      </c>
      <c r="C136" s="43" t="s">
        <v>5281</v>
      </c>
      <c r="D136" s="52"/>
      <c r="F136" s="30"/>
      <c r="G136" s="30"/>
      <c r="H136" s="30"/>
      <c r="I136" s="43"/>
      <c r="J136" s="43"/>
      <c r="K136" s="43"/>
      <c r="L136" s="43"/>
      <c r="M136" s="43">
        <v>1900</v>
      </c>
      <c r="N136" s="13" t="s">
        <v>688</v>
      </c>
      <c r="O136" s="223"/>
      <c r="P136" s="31">
        <f t="shared" si="2"/>
        <v>145.52000000000407</v>
      </c>
      <c r="Q136" s="31">
        <f>SUBTOTAL(9,$F$2:F136)</f>
        <v>35060.879999999997</v>
      </c>
      <c r="R136" s="31">
        <f>SUBTOTAL(9,$G$2:G136)</f>
        <v>35206.400000000001</v>
      </c>
    </row>
    <row r="137" spans="1:18" ht="12.75" customHeight="1">
      <c r="A137" s="43" t="s">
        <v>18</v>
      </c>
      <c r="B137" s="28">
        <v>43660</v>
      </c>
      <c r="C137" s="43" t="s">
        <v>5271</v>
      </c>
      <c r="D137" s="52"/>
      <c r="F137" s="30"/>
      <c r="G137" s="30"/>
      <c r="H137" s="30"/>
      <c r="I137" s="43"/>
      <c r="J137" s="43"/>
      <c r="K137" s="43"/>
      <c r="L137" s="43"/>
      <c r="M137" s="43">
        <v>1900</v>
      </c>
      <c r="N137" s="13" t="s">
        <v>688</v>
      </c>
      <c r="O137" s="223"/>
      <c r="P137" s="31">
        <f t="shared" si="2"/>
        <v>145.52000000000407</v>
      </c>
      <c r="Q137" s="31">
        <f>SUBTOTAL(9,$F$2:F137)</f>
        <v>35060.879999999997</v>
      </c>
      <c r="R137" s="31">
        <f>SUBTOTAL(9,$G$2:G137)</f>
        <v>35206.400000000001</v>
      </c>
    </row>
    <row r="138" spans="1:18" ht="12.75" customHeight="1">
      <c r="A138" s="43" t="s">
        <v>18</v>
      </c>
      <c r="B138" s="28">
        <v>43678</v>
      </c>
      <c r="C138" s="43" t="s">
        <v>5286</v>
      </c>
      <c r="D138" s="52"/>
      <c r="F138" s="30">
        <v>556</v>
      </c>
      <c r="G138" s="30"/>
      <c r="H138" s="30"/>
      <c r="I138" s="43" t="s">
        <v>91</v>
      </c>
      <c r="J138" s="43" t="s">
        <v>87</v>
      </c>
      <c r="K138" s="43" t="s">
        <v>1050</v>
      </c>
      <c r="L138" s="43">
        <v>50100</v>
      </c>
      <c r="M138" s="43"/>
      <c r="N138" s="13" t="s">
        <v>688</v>
      </c>
      <c r="O138" s="223"/>
      <c r="P138" s="31">
        <f t="shared" si="2"/>
        <v>-410.47999999999593</v>
      </c>
      <c r="Q138" s="31">
        <f>SUBTOTAL(9,$F$2:F138)</f>
        <v>35616.879999999997</v>
      </c>
      <c r="R138" s="31">
        <f>SUBTOTAL(9,$G$2:G138)</f>
        <v>35206.400000000001</v>
      </c>
    </row>
    <row r="139" spans="1:18" ht="12.75" customHeight="1">
      <c r="A139" s="43">
        <v>618</v>
      </c>
      <c r="B139" s="28">
        <v>43682</v>
      </c>
      <c r="C139" s="43" t="s">
        <v>5281</v>
      </c>
      <c r="D139" s="52"/>
      <c r="F139" s="30"/>
      <c r="G139" s="30"/>
      <c r="H139" s="30"/>
      <c r="I139" s="43"/>
      <c r="J139" s="43"/>
      <c r="K139" s="43"/>
      <c r="L139" s="43"/>
      <c r="M139" s="43">
        <v>1900</v>
      </c>
      <c r="N139" s="13" t="s">
        <v>688</v>
      </c>
      <c r="O139" s="223"/>
      <c r="P139" s="31">
        <f t="shared" si="2"/>
        <v>-410.47999999999593</v>
      </c>
      <c r="Q139" s="31">
        <f>SUBTOTAL(9,$F$2:F139)</f>
        <v>35616.879999999997</v>
      </c>
      <c r="R139" s="31">
        <f>SUBTOTAL(9,$G$2:G139)</f>
        <v>35206.400000000001</v>
      </c>
    </row>
    <row r="140" spans="1:18" ht="12.75" customHeight="1">
      <c r="A140" s="43" t="s">
        <v>18</v>
      </c>
      <c r="B140" s="28">
        <v>43710</v>
      </c>
      <c r="C140" s="43" t="s">
        <v>5287</v>
      </c>
      <c r="D140" s="52"/>
      <c r="F140" s="30"/>
      <c r="G140" s="30"/>
      <c r="H140" s="30"/>
      <c r="I140" s="43"/>
      <c r="J140" s="43"/>
      <c r="K140" s="43"/>
      <c r="L140" s="43"/>
      <c r="M140" s="43">
        <v>1900</v>
      </c>
      <c r="N140" s="13" t="s">
        <v>688</v>
      </c>
      <c r="O140" s="223"/>
      <c r="P140" s="31">
        <f t="shared" si="2"/>
        <v>-410.47999999999593</v>
      </c>
      <c r="Q140" s="31">
        <f>SUBTOTAL(9,$F$2:F140)</f>
        <v>35616.879999999997</v>
      </c>
      <c r="R140" s="31">
        <f>SUBTOTAL(9,$G$2:G140)</f>
        <v>35206.400000000001</v>
      </c>
    </row>
    <row r="141" spans="1:18" ht="12.75" customHeight="1">
      <c r="A141" s="43">
        <v>618</v>
      </c>
      <c r="B141" s="28">
        <v>43713</v>
      </c>
      <c r="C141" s="43" t="s">
        <v>5281</v>
      </c>
      <c r="D141" s="52"/>
      <c r="F141" s="30"/>
      <c r="G141" s="30"/>
      <c r="H141" s="30"/>
      <c r="I141" s="43"/>
      <c r="J141" s="43"/>
      <c r="K141" s="43"/>
      <c r="L141" s="43"/>
      <c r="M141" s="43">
        <v>1900</v>
      </c>
      <c r="N141" s="13" t="s">
        <v>688</v>
      </c>
      <c r="O141" s="223"/>
      <c r="P141" s="31">
        <f t="shared" si="2"/>
        <v>-410.47999999999593</v>
      </c>
      <c r="Q141" s="31">
        <f>SUBTOTAL(9,$F$2:F141)</f>
        <v>35616.879999999997</v>
      </c>
      <c r="R141" s="31">
        <f>SUBTOTAL(9,$G$2:G141)</f>
        <v>35206.400000000001</v>
      </c>
    </row>
    <row r="142" spans="1:18" ht="12.75" customHeight="1">
      <c r="A142" s="43" t="s">
        <v>18</v>
      </c>
      <c r="B142" s="28">
        <v>43723</v>
      </c>
      <c r="C142" s="43" t="s">
        <v>1017</v>
      </c>
      <c r="D142" s="52"/>
      <c r="F142" s="38">
        <v>18</v>
      </c>
      <c r="G142" s="30"/>
      <c r="H142" s="30"/>
      <c r="I142" s="43" t="s">
        <v>89</v>
      </c>
      <c r="J142" s="43" t="s">
        <v>87</v>
      </c>
      <c r="K142" s="43" t="s">
        <v>1017</v>
      </c>
      <c r="L142" s="43">
        <v>9572</v>
      </c>
      <c r="M142" s="43"/>
      <c r="N142" s="13" t="s">
        <v>688</v>
      </c>
      <c r="O142" s="223"/>
      <c r="P142" s="31">
        <f t="shared" si="2"/>
        <v>-428.47999999999593</v>
      </c>
      <c r="Q142" s="31">
        <f>SUBTOTAL(9,$F$2:F142)</f>
        <v>35634.879999999997</v>
      </c>
      <c r="R142" s="31">
        <f>SUBTOTAL(9,$G$2:G142)</f>
        <v>35206.400000000001</v>
      </c>
    </row>
    <row r="143" spans="1:18" ht="12.75" customHeight="1">
      <c r="A143" s="43" t="s">
        <v>18</v>
      </c>
      <c r="B143" s="28">
        <v>43732</v>
      </c>
      <c r="C143" s="43" t="s">
        <v>855</v>
      </c>
      <c r="D143" s="52"/>
      <c r="F143" s="30"/>
      <c r="G143" s="30">
        <v>1000</v>
      </c>
      <c r="H143" s="30"/>
      <c r="I143" s="43" t="s">
        <v>91</v>
      </c>
      <c r="J143" s="43" t="s">
        <v>87</v>
      </c>
      <c r="K143" s="43"/>
      <c r="L143" s="43"/>
      <c r="M143" s="43"/>
      <c r="N143" s="13" t="s">
        <v>688</v>
      </c>
      <c r="O143" s="223"/>
      <c r="P143" s="31">
        <f t="shared" si="2"/>
        <v>571.52000000000407</v>
      </c>
      <c r="Q143" s="31">
        <f>SUBTOTAL(9,$F$2:F143)</f>
        <v>35634.879999999997</v>
      </c>
      <c r="R143" s="31">
        <f>SUBTOTAL(9,$G$2:G143)</f>
        <v>36206.400000000001</v>
      </c>
    </row>
    <row r="144" spans="1:18" ht="12.75" customHeight="1">
      <c r="A144" s="43" t="s">
        <v>18</v>
      </c>
      <c r="B144" s="28">
        <v>43733</v>
      </c>
      <c r="C144" s="43" t="s">
        <v>855</v>
      </c>
      <c r="D144" s="52"/>
      <c r="F144" s="30"/>
      <c r="G144" s="30">
        <v>1000</v>
      </c>
      <c r="H144" s="30"/>
      <c r="I144" s="43" t="s">
        <v>91</v>
      </c>
      <c r="J144" s="43" t="s">
        <v>87</v>
      </c>
      <c r="K144" s="43"/>
      <c r="L144" s="43"/>
      <c r="M144" s="43"/>
      <c r="N144" s="13" t="s">
        <v>688</v>
      </c>
      <c r="O144" s="223"/>
      <c r="P144" s="31">
        <f t="shared" si="2"/>
        <v>1571.5200000000041</v>
      </c>
      <c r="Q144" s="31">
        <f>SUBTOTAL(9,$F$2:F144)</f>
        <v>35634.879999999997</v>
      </c>
      <c r="R144" s="31">
        <f>SUBTOTAL(9,$G$2:G144)</f>
        <v>37206.400000000001</v>
      </c>
    </row>
    <row r="145" spans="1:18" ht="12.75" customHeight="1">
      <c r="A145" s="43" t="s">
        <v>18</v>
      </c>
      <c r="B145" s="28">
        <v>43740</v>
      </c>
      <c r="C145" s="43" t="s">
        <v>5287</v>
      </c>
      <c r="D145" s="52"/>
      <c r="F145" s="30"/>
      <c r="G145" s="30"/>
      <c r="H145" s="30"/>
      <c r="I145" s="43"/>
      <c r="J145" s="43"/>
      <c r="K145" s="43"/>
      <c r="L145" s="43"/>
      <c r="M145" s="43">
        <v>1900</v>
      </c>
      <c r="N145" s="13" t="s">
        <v>688</v>
      </c>
      <c r="O145" s="223"/>
      <c r="P145" s="31">
        <f t="shared" si="2"/>
        <v>1571.5200000000041</v>
      </c>
      <c r="Q145" s="31">
        <f>SUBTOTAL(9,$F$2:F145)</f>
        <v>35634.879999999997</v>
      </c>
      <c r="R145" s="31">
        <f>SUBTOTAL(9,$G$2:G145)</f>
        <v>37206.400000000001</v>
      </c>
    </row>
    <row r="146" spans="1:18" ht="12.75" customHeight="1">
      <c r="A146" s="43">
        <v>618</v>
      </c>
      <c r="B146" s="28">
        <v>43744</v>
      </c>
      <c r="C146" s="43" t="s">
        <v>5281</v>
      </c>
      <c r="D146" s="52"/>
      <c r="F146" s="30"/>
      <c r="G146" s="30"/>
      <c r="H146" s="30"/>
      <c r="I146" s="43"/>
      <c r="J146" s="43"/>
      <c r="K146" s="43"/>
      <c r="L146" s="43"/>
      <c r="M146" s="43">
        <v>1900</v>
      </c>
      <c r="N146" s="13" t="s">
        <v>688</v>
      </c>
      <c r="O146" s="223"/>
      <c r="P146" s="31">
        <f t="shared" si="2"/>
        <v>1571.5200000000041</v>
      </c>
      <c r="Q146" s="31">
        <f>SUBTOTAL(9,$F$2:F146)</f>
        <v>35634.879999999997</v>
      </c>
      <c r="R146" s="31">
        <f>SUBTOTAL(9,$G$2:G146)</f>
        <v>37206.400000000001</v>
      </c>
    </row>
    <row r="147" spans="1:18" ht="12.75" customHeight="1">
      <c r="A147" s="43">
        <v>618</v>
      </c>
      <c r="B147" s="28">
        <v>43772</v>
      </c>
      <c r="C147" s="43" t="s">
        <v>5281</v>
      </c>
      <c r="D147" s="52"/>
      <c r="F147" s="32"/>
      <c r="G147" s="30"/>
      <c r="H147" s="30"/>
      <c r="I147" s="43"/>
      <c r="J147" s="43"/>
      <c r="K147" s="43"/>
      <c r="L147" s="43"/>
      <c r="M147" s="43">
        <v>1900</v>
      </c>
      <c r="N147" s="13" t="s">
        <v>688</v>
      </c>
      <c r="O147" s="223"/>
      <c r="P147" s="31">
        <f t="shared" si="2"/>
        <v>1571.5200000000041</v>
      </c>
      <c r="Q147" s="31">
        <f>SUBTOTAL(9,$F$2:F147)</f>
        <v>35634.879999999997</v>
      </c>
      <c r="R147" s="31">
        <f>SUBTOTAL(9,$G$2:G147)</f>
        <v>37206.400000000001</v>
      </c>
    </row>
    <row r="148" spans="1:18" ht="12.75" customHeight="1">
      <c r="A148" s="43" t="s">
        <v>18</v>
      </c>
      <c r="B148" s="28">
        <v>43772</v>
      </c>
      <c r="C148" s="43" t="s">
        <v>5287</v>
      </c>
      <c r="D148" s="52"/>
      <c r="F148" s="30"/>
      <c r="G148" s="30"/>
      <c r="H148" s="30"/>
      <c r="I148" s="43"/>
      <c r="J148" s="43"/>
      <c r="K148" s="43"/>
      <c r="L148" s="43"/>
      <c r="M148" s="43">
        <v>1900</v>
      </c>
      <c r="N148" s="13" t="s">
        <v>688</v>
      </c>
      <c r="O148" s="223"/>
      <c r="P148" s="31">
        <f t="shared" si="2"/>
        <v>1571.5200000000041</v>
      </c>
      <c r="Q148" s="31">
        <f>SUBTOTAL(9,$F$2:F148)</f>
        <v>35634.879999999997</v>
      </c>
      <c r="R148" s="31">
        <f>SUBTOTAL(9,$G$2:G148)</f>
        <v>37206.400000000001</v>
      </c>
    </row>
    <row r="149" spans="1:18" ht="12.75" customHeight="1">
      <c r="A149" s="43" t="s">
        <v>18</v>
      </c>
      <c r="B149" s="28">
        <v>43789</v>
      </c>
      <c r="C149" s="43" t="s">
        <v>5288</v>
      </c>
      <c r="D149" s="52"/>
      <c r="F149" s="30">
        <v>69</v>
      </c>
      <c r="G149" s="30"/>
      <c r="H149" s="30"/>
      <c r="I149" s="43"/>
      <c r="J149" s="43"/>
      <c r="K149" s="43"/>
      <c r="L149" s="43"/>
      <c r="M149" s="43">
        <v>1900</v>
      </c>
      <c r="N149" s="13" t="s">
        <v>688</v>
      </c>
      <c r="O149" s="223"/>
      <c r="P149" s="31">
        <f t="shared" si="2"/>
        <v>1502.5200000000041</v>
      </c>
      <c r="Q149" s="31">
        <f>SUBTOTAL(9,$F$2:F149)</f>
        <v>35703.879999999997</v>
      </c>
      <c r="R149" s="31">
        <f>SUBTOTAL(9,$G$2:G149)</f>
        <v>37206.400000000001</v>
      </c>
    </row>
    <row r="150" spans="1:18" ht="12.75" customHeight="1">
      <c r="A150" s="43" t="s">
        <v>18</v>
      </c>
      <c r="B150" s="28">
        <v>43796</v>
      </c>
      <c r="C150" s="43" t="s">
        <v>5289</v>
      </c>
      <c r="D150" s="52"/>
      <c r="F150" s="30"/>
      <c r="G150" s="30"/>
      <c r="H150" s="30"/>
      <c r="I150" s="43"/>
      <c r="J150" s="43"/>
      <c r="K150" s="43"/>
      <c r="L150" s="43"/>
      <c r="M150" s="43"/>
      <c r="N150" s="13" t="s">
        <v>688</v>
      </c>
      <c r="O150" s="223"/>
      <c r="P150" s="31">
        <f t="shared" si="2"/>
        <v>1502.5200000000041</v>
      </c>
      <c r="Q150" s="31">
        <f>SUBTOTAL(9,$F$2:F150)</f>
        <v>35703.879999999997</v>
      </c>
      <c r="R150" s="31">
        <f>SUBTOTAL(9,$G$2:G150)</f>
        <v>37206.400000000001</v>
      </c>
    </row>
    <row r="151" spans="1:18" ht="12.75" customHeight="1">
      <c r="A151" s="43">
        <v>618</v>
      </c>
      <c r="B151" s="28">
        <v>43804</v>
      </c>
      <c r="C151" s="43" t="s">
        <v>5281</v>
      </c>
      <c r="D151" s="52"/>
      <c r="F151" s="30"/>
      <c r="G151" s="30"/>
      <c r="H151" s="30"/>
      <c r="I151" s="43"/>
      <c r="J151" s="43"/>
      <c r="K151" s="43"/>
      <c r="L151" s="43"/>
      <c r="M151" s="43">
        <v>1900</v>
      </c>
      <c r="N151" s="13" t="s">
        <v>688</v>
      </c>
      <c r="O151" s="223"/>
      <c r="P151" s="31">
        <f t="shared" si="2"/>
        <v>1502.5200000000041</v>
      </c>
      <c r="Q151" s="31">
        <f>SUBTOTAL(9,$F$2:F151)</f>
        <v>35703.879999999997</v>
      </c>
      <c r="R151" s="31">
        <f>SUBTOTAL(9,$G$2:G151)</f>
        <v>37206.400000000001</v>
      </c>
    </row>
    <row r="152" spans="1:18" ht="12.75" customHeight="1">
      <c r="A152" s="43" t="s">
        <v>18</v>
      </c>
      <c r="B152" s="28">
        <v>43804</v>
      </c>
      <c r="C152" s="43" t="s">
        <v>5290</v>
      </c>
      <c r="D152" s="52"/>
      <c r="F152" s="30"/>
      <c r="G152" s="30"/>
      <c r="H152" s="30"/>
      <c r="I152" s="43"/>
      <c r="J152" s="43"/>
      <c r="K152" s="43"/>
      <c r="L152" s="43"/>
      <c r="M152" s="43">
        <v>1900</v>
      </c>
      <c r="N152" s="13" t="s">
        <v>688</v>
      </c>
      <c r="O152" s="223"/>
      <c r="P152" s="31">
        <f t="shared" si="2"/>
        <v>1502.5200000000041</v>
      </c>
      <c r="Q152" s="31">
        <f>SUBTOTAL(9,$F$2:F152)</f>
        <v>35703.879999999997</v>
      </c>
      <c r="R152" s="31">
        <f>SUBTOTAL(9,$G$2:G152)</f>
        <v>37206.400000000001</v>
      </c>
    </row>
    <row r="153" spans="1:18" ht="12.75" customHeight="1">
      <c r="A153" s="43">
        <v>618</v>
      </c>
      <c r="B153" s="28">
        <v>43828</v>
      </c>
      <c r="C153" s="43" t="s">
        <v>5291</v>
      </c>
      <c r="D153" s="52"/>
      <c r="F153" s="30">
        <v>224</v>
      </c>
      <c r="G153" s="30"/>
      <c r="H153" s="30"/>
      <c r="I153" s="43" t="s">
        <v>89</v>
      </c>
      <c r="J153" s="43" t="s">
        <v>87</v>
      </c>
      <c r="K153" s="43" t="s">
        <v>2032</v>
      </c>
      <c r="L153" s="168"/>
      <c r="M153" s="43"/>
      <c r="N153" s="13" t="s">
        <v>688</v>
      </c>
      <c r="O153" s="223"/>
      <c r="P153" s="31">
        <f t="shared" si="2"/>
        <v>1278.5200000000041</v>
      </c>
      <c r="Q153" s="31">
        <f>SUBTOTAL(9,$F$2:F153)</f>
        <v>35927.879999999997</v>
      </c>
      <c r="R153" s="31">
        <f>SUBTOTAL(9,$G$2:G153)</f>
        <v>37206.400000000001</v>
      </c>
    </row>
    <row r="154" spans="1:18" ht="12.75" customHeight="1">
      <c r="A154" s="43">
        <v>618</v>
      </c>
      <c r="B154" s="28">
        <v>43828</v>
      </c>
      <c r="C154" s="43" t="s">
        <v>5292</v>
      </c>
      <c r="D154" s="52"/>
      <c r="F154" s="30">
        <v>-4.4800000000000004</v>
      </c>
      <c r="G154" s="30"/>
      <c r="H154" s="30"/>
      <c r="I154" s="43" t="s">
        <v>89</v>
      </c>
      <c r="J154" s="43" t="s">
        <v>87</v>
      </c>
      <c r="K154" s="43" t="s">
        <v>2032</v>
      </c>
      <c r="L154" s="43"/>
      <c r="M154" s="43"/>
      <c r="N154" s="13" t="s">
        <v>688</v>
      </c>
      <c r="O154" s="223"/>
      <c r="P154" s="31">
        <f t="shared" si="2"/>
        <v>1283.0000000000073</v>
      </c>
      <c r="Q154" s="31">
        <f>SUBTOTAL(9,$F$2:F154)</f>
        <v>35923.399999999994</v>
      </c>
      <c r="R154" s="31">
        <f>SUBTOTAL(9,$G$2:G154)</f>
        <v>37206.400000000001</v>
      </c>
    </row>
    <row r="155" spans="1:18" ht="12.75" customHeight="1">
      <c r="A155" s="43">
        <v>618</v>
      </c>
      <c r="B155" s="28">
        <v>43835</v>
      </c>
      <c r="C155" s="43" t="s">
        <v>5281</v>
      </c>
      <c r="D155" s="52"/>
      <c r="F155" s="30"/>
      <c r="G155" s="30"/>
      <c r="H155" s="30"/>
      <c r="I155" s="43"/>
      <c r="J155" s="43"/>
      <c r="K155" s="43"/>
      <c r="L155" s="43"/>
      <c r="M155" s="43">
        <v>1900</v>
      </c>
      <c r="N155" s="13" t="s">
        <v>688</v>
      </c>
      <c r="O155" s="223"/>
      <c r="P155" s="31">
        <f t="shared" si="2"/>
        <v>1283.0000000000073</v>
      </c>
      <c r="Q155" s="31">
        <f>SUBTOTAL(9,$F$2:F155)</f>
        <v>35923.399999999994</v>
      </c>
      <c r="R155" s="31">
        <f>SUBTOTAL(9,$G$2:G155)</f>
        <v>37206.400000000001</v>
      </c>
    </row>
    <row r="156" spans="1:18" ht="12.75" customHeight="1">
      <c r="A156" s="43" t="s">
        <v>18</v>
      </c>
      <c r="B156" s="28">
        <v>43835</v>
      </c>
      <c r="C156" s="43" t="s">
        <v>5290</v>
      </c>
      <c r="D156" s="52"/>
      <c r="F156" s="30"/>
      <c r="G156" s="30"/>
      <c r="H156" s="30"/>
      <c r="I156" s="43"/>
      <c r="J156" s="43"/>
      <c r="K156" s="43"/>
      <c r="L156" s="43"/>
      <c r="M156" s="43">
        <v>1900</v>
      </c>
      <c r="N156" s="13" t="s">
        <v>688</v>
      </c>
      <c r="O156" s="223"/>
      <c r="P156" s="31">
        <f t="shared" si="2"/>
        <v>1283.0000000000073</v>
      </c>
      <c r="Q156" s="31">
        <f>SUBTOTAL(9,$F$2:F156)</f>
        <v>35923.399999999994</v>
      </c>
      <c r="R156" s="31">
        <f>SUBTOTAL(9,$G$2:G156)</f>
        <v>37206.400000000001</v>
      </c>
    </row>
    <row r="157" spans="1:18" ht="12.75" customHeight="1">
      <c r="A157" s="43" t="s">
        <v>18</v>
      </c>
      <c r="B157" s="28">
        <v>43837</v>
      </c>
      <c r="C157" s="43" t="s">
        <v>5293</v>
      </c>
      <c r="D157" s="52"/>
      <c r="F157" s="30">
        <v>500</v>
      </c>
      <c r="G157" s="30"/>
      <c r="H157" s="30"/>
      <c r="I157" s="43" t="s">
        <v>91</v>
      </c>
      <c r="J157" s="43" t="s">
        <v>87</v>
      </c>
      <c r="K157" s="43" t="s">
        <v>1372</v>
      </c>
      <c r="L157" s="43">
        <v>2921</v>
      </c>
      <c r="M157" s="43"/>
      <c r="N157" s="13" t="s">
        <v>688</v>
      </c>
      <c r="O157" s="223"/>
      <c r="P157" s="31">
        <f t="shared" si="2"/>
        <v>783.00000000000728</v>
      </c>
      <c r="Q157" s="31">
        <f>SUBTOTAL(9,$F$2:F157)</f>
        <v>36423.399999999994</v>
      </c>
      <c r="R157" s="31">
        <f>SUBTOTAL(9,$G$2:G157)</f>
        <v>37206.400000000001</v>
      </c>
    </row>
    <row r="158" spans="1:18" ht="12.75" customHeight="1">
      <c r="A158" s="43">
        <v>618</v>
      </c>
      <c r="B158" s="28">
        <v>43863</v>
      </c>
      <c r="C158" s="43" t="s">
        <v>5281</v>
      </c>
      <c r="D158" s="52"/>
      <c r="F158" s="30"/>
      <c r="G158" s="30"/>
      <c r="H158" s="30"/>
      <c r="I158" s="43"/>
      <c r="J158" s="43"/>
      <c r="K158" s="43"/>
      <c r="L158" s="43"/>
      <c r="M158" s="43">
        <v>1900</v>
      </c>
      <c r="N158" s="13" t="s">
        <v>688</v>
      </c>
      <c r="O158" s="223"/>
      <c r="P158" s="31">
        <f t="shared" si="2"/>
        <v>783.00000000000728</v>
      </c>
      <c r="Q158" s="31">
        <f>SUBTOTAL(9,$F$2:F158)</f>
        <v>36423.399999999994</v>
      </c>
      <c r="R158" s="31">
        <f>SUBTOTAL(9,$G$2:G158)</f>
        <v>37206.400000000001</v>
      </c>
    </row>
    <row r="159" spans="1:18" ht="12.75" customHeight="1">
      <c r="A159" s="43" t="s">
        <v>18</v>
      </c>
      <c r="B159" s="28">
        <v>43863</v>
      </c>
      <c r="C159" s="43" t="s">
        <v>5290</v>
      </c>
      <c r="D159" s="52"/>
      <c r="F159" s="30"/>
      <c r="G159" s="30"/>
      <c r="H159" s="30"/>
      <c r="I159" s="43"/>
      <c r="J159" s="43"/>
      <c r="K159" s="43"/>
      <c r="L159" s="43"/>
      <c r="M159" s="43">
        <v>1900</v>
      </c>
      <c r="N159" s="13" t="s">
        <v>688</v>
      </c>
      <c r="O159" s="223"/>
      <c r="P159" s="31">
        <f t="shared" si="2"/>
        <v>783.00000000000728</v>
      </c>
      <c r="Q159" s="31">
        <f>SUBTOTAL(9,$F$2:F159)</f>
        <v>36423.399999999994</v>
      </c>
      <c r="R159" s="31">
        <f>SUBTOTAL(9,$G$2:G159)</f>
        <v>37206.400000000001</v>
      </c>
    </row>
    <row r="160" spans="1:18" ht="12.75" customHeight="1">
      <c r="A160" s="43" t="s">
        <v>18</v>
      </c>
      <c r="B160" s="28">
        <v>43882</v>
      </c>
      <c r="C160" s="43" t="s">
        <v>855</v>
      </c>
      <c r="D160" s="52"/>
      <c r="F160" s="30"/>
      <c r="G160" s="30">
        <v>2000</v>
      </c>
      <c r="H160" s="30"/>
      <c r="I160" s="43" t="s">
        <v>91</v>
      </c>
      <c r="J160" s="43" t="s">
        <v>87</v>
      </c>
      <c r="K160" s="43"/>
      <c r="L160" s="43"/>
      <c r="M160" s="43"/>
      <c r="N160" s="13" t="s">
        <v>688</v>
      </c>
      <c r="O160" s="223"/>
      <c r="P160" s="31">
        <f t="shared" si="2"/>
        <v>2783.0000000000073</v>
      </c>
      <c r="Q160" s="31">
        <f>SUBTOTAL(9,$F$2:F160)</f>
        <v>36423.399999999994</v>
      </c>
      <c r="R160" s="31">
        <f>SUBTOTAL(9,$G$2:G160)</f>
        <v>39206.400000000001</v>
      </c>
    </row>
    <row r="161" spans="1:18" ht="12.75" customHeight="1">
      <c r="A161" s="43">
        <v>618</v>
      </c>
      <c r="B161" s="28">
        <v>43895</v>
      </c>
      <c r="C161" s="43" t="s">
        <v>5281</v>
      </c>
      <c r="D161" s="52"/>
      <c r="F161" s="30"/>
      <c r="G161" s="30"/>
      <c r="H161" s="30"/>
      <c r="I161" s="43"/>
      <c r="J161" s="43"/>
      <c r="K161" s="43"/>
      <c r="L161" s="43"/>
      <c r="M161" s="43">
        <v>1900</v>
      </c>
      <c r="N161" s="13" t="s">
        <v>688</v>
      </c>
      <c r="O161" s="223"/>
      <c r="P161" s="31">
        <f t="shared" si="2"/>
        <v>2783.0000000000073</v>
      </c>
      <c r="Q161" s="31">
        <f>SUBTOTAL(9,$F$2:F161)</f>
        <v>36423.399999999994</v>
      </c>
      <c r="R161" s="31">
        <f>SUBTOTAL(9,$G$2:G161)</f>
        <v>39206.400000000001</v>
      </c>
    </row>
    <row r="162" spans="1:18" ht="12.75" customHeight="1">
      <c r="A162" s="43" t="s">
        <v>18</v>
      </c>
      <c r="B162" s="28">
        <v>43895</v>
      </c>
      <c r="C162" s="43" t="s">
        <v>5290</v>
      </c>
      <c r="D162" s="52"/>
      <c r="F162" s="30"/>
      <c r="G162" s="30"/>
      <c r="H162" s="30"/>
      <c r="I162" s="43"/>
      <c r="J162" s="43"/>
      <c r="K162" s="43"/>
      <c r="L162" s="43"/>
      <c r="M162" s="43">
        <v>1900</v>
      </c>
      <c r="N162" s="13" t="s">
        <v>688</v>
      </c>
      <c r="O162" s="223"/>
      <c r="P162" s="31">
        <f t="shared" si="2"/>
        <v>2783.0000000000073</v>
      </c>
      <c r="Q162" s="31">
        <f>SUBTOTAL(9,$F$2:F162)</f>
        <v>36423.399999999994</v>
      </c>
      <c r="R162" s="31">
        <f>SUBTOTAL(9,$G$2:G162)</f>
        <v>39206.400000000001</v>
      </c>
    </row>
    <row r="163" spans="1:18" ht="12.75" customHeight="1">
      <c r="A163" s="43" t="s">
        <v>18</v>
      </c>
      <c r="B163" s="28">
        <v>43906</v>
      </c>
      <c r="C163" s="43" t="s">
        <v>5294</v>
      </c>
      <c r="D163" s="52"/>
      <c r="F163" s="30">
        <v>1750</v>
      </c>
      <c r="G163" s="30"/>
      <c r="H163" s="30"/>
      <c r="I163" s="43" t="s">
        <v>91</v>
      </c>
      <c r="J163" s="43" t="s">
        <v>87</v>
      </c>
      <c r="K163" s="43" t="s">
        <v>5295</v>
      </c>
      <c r="L163" s="43"/>
      <c r="M163" s="43"/>
      <c r="N163" s="13" t="s">
        <v>688</v>
      </c>
      <c r="O163" s="223"/>
      <c r="P163" s="31">
        <f t="shared" si="2"/>
        <v>1033.0000000000073</v>
      </c>
      <c r="Q163" s="31">
        <f>SUBTOTAL(9,$F$2:F163)</f>
        <v>38173.399999999994</v>
      </c>
      <c r="R163" s="31">
        <f>SUBTOTAL(9,$G$2:G163)</f>
        <v>39206.400000000001</v>
      </c>
    </row>
    <row r="164" spans="1:18" ht="12.75" customHeight="1">
      <c r="A164" s="43" t="s">
        <v>18</v>
      </c>
      <c r="B164" s="28">
        <v>43906</v>
      </c>
      <c r="C164" s="43" t="s">
        <v>1017</v>
      </c>
      <c r="D164" s="52"/>
      <c r="F164" s="30">
        <v>20</v>
      </c>
      <c r="G164" s="30"/>
      <c r="H164" s="30"/>
      <c r="I164" s="43" t="s">
        <v>89</v>
      </c>
      <c r="J164" s="43" t="s">
        <v>87</v>
      </c>
      <c r="K164" s="43"/>
      <c r="L164" s="43"/>
      <c r="M164" s="43"/>
      <c r="N164" s="13" t="s">
        <v>688</v>
      </c>
      <c r="O164" s="223"/>
      <c r="P164" s="31">
        <f t="shared" si="2"/>
        <v>1013.0000000000073</v>
      </c>
      <c r="Q164" s="31">
        <f>SUBTOTAL(9,$F$2:F164)</f>
        <v>38193.399999999994</v>
      </c>
      <c r="R164" s="31">
        <f>SUBTOTAL(9,$G$2:G164)</f>
        <v>39206.400000000001</v>
      </c>
    </row>
    <row r="165" spans="1:18" ht="12.75" customHeight="1">
      <c r="A165" s="43" t="s">
        <v>18</v>
      </c>
      <c r="B165" s="28">
        <v>43915</v>
      </c>
      <c r="C165" s="43" t="s">
        <v>5296</v>
      </c>
      <c r="D165" s="52"/>
      <c r="F165" s="30">
        <v>390.15</v>
      </c>
      <c r="G165" s="30"/>
      <c r="H165" s="30"/>
      <c r="I165" s="43" t="s">
        <v>91</v>
      </c>
      <c r="J165" s="43" t="s">
        <v>87</v>
      </c>
      <c r="K165" s="43"/>
      <c r="L165" s="43"/>
      <c r="M165" s="43"/>
      <c r="N165" s="13" t="s">
        <v>688</v>
      </c>
      <c r="O165" s="223"/>
      <c r="P165" s="31">
        <f t="shared" si="2"/>
        <v>622.85000000000582</v>
      </c>
      <c r="Q165" s="31">
        <f>SUBTOTAL(9,$F$2:F165)</f>
        <v>38583.549999999996</v>
      </c>
      <c r="R165" s="31">
        <f>SUBTOTAL(9,$G$2:G165)</f>
        <v>39206.400000000001</v>
      </c>
    </row>
    <row r="166" spans="1:18" ht="12.75" customHeight="1">
      <c r="A166" s="43">
        <v>618</v>
      </c>
      <c r="B166" s="28">
        <v>43922</v>
      </c>
      <c r="C166" s="43" t="s">
        <v>5281</v>
      </c>
      <c r="D166" s="52"/>
      <c r="F166" s="30"/>
      <c r="G166" s="30"/>
      <c r="H166" s="30"/>
      <c r="I166" s="43"/>
      <c r="J166" s="43"/>
      <c r="K166" s="43"/>
      <c r="L166" s="43"/>
      <c r="M166" s="43">
        <v>1900</v>
      </c>
      <c r="N166" s="13" t="s">
        <v>688</v>
      </c>
      <c r="O166" s="223"/>
      <c r="P166" s="31">
        <f t="shared" si="2"/>
        <v>622.85000000000582</v>
      </c>
      <c r="Q166" s="31">
        <f>SUBTOTAL(9,$F$2:F166)</f>
        <v>38583.549999999996</v>
      </c>
      <c r="R166" s="31">
        <f>SUBTOTAL(9,$G$2:G166)</f>
        <v>39206.400000000001</v>
      </c>
    </row>
    <row r="167" spans="1:18" ht="12.75" customHeight="1">
      <c r="A167" s="43" t="s">
        <v>18</v>
      </c>
      <c r="B167" s="28">
        <v>43928</v>
      </c>
      <c r="C167" s="43" t="s">
        <v>5290</v>
      </c>
      <c r="D167" s="52"/>
      <c r="F167" s="30"/>
      <c r="G167" s="30"/>
      <c r="H167" s="30"/>
      <c r="I167" s="43"/>
      <c r="J167" s="43"/>
      <c r="K167" s="43"/>
      <c r="L167" s="43"/>
      <c r="M167" s="43">
        <v>1900</v>
      </c>
      <c r="N167" s="13" t="s">
        <v>688</v>
      </c>
      <c r="O167" s="223"/>
      <c r="P167" s="31">
        <f t="shared" si="2"/>
        <v>622.85000000000582</v>
      </c>
      <c r="Q167" s="31">
        <f>SUBTOTAL(9,$F$2:F167)</f>
        <v>38583.549999999996</v>
      </c>
      <c r="R167" s="31">
        <f>SUBTOTAL(9,$G$2:G167)</f>
        <v>39206.400000000001</v>
      </c>
    </row>
    <row r="168" spans="1:18" ht="12.75" customHeight="1">
      <c r="A168" s="43" t="s">
        <v>18</v>
      </c>
      <c r="B168" s="28">
        <v>43941</v>
      </c>
      <c r="C168" s="43" t="s">
        <v>5297</v>
      </c>
      <c r="D168" s="52"/>
      <c r="F168" s="30">
        <v>800</v>
      </c>
      <c r="G168" s="30"/>
      <c r="H168" s="30"/>
      <c r="I168" s="43" t="s">
        <v>91</v>
      </c>
      <c r="J168" s="43" t="s">
        <v>87</v>
      </c>
      <c r="K168" s="43" t="s">
        <v>2697</v>
      </c>
      <c r="L168" s="43"/>
      <c r="M168" s="43"/>
      <c r="N168" s="13" t="s">
        <v>688</v>
      </c>
      <c r="O168" s="223"/>
      <c r="P168" s="31">
        <f t="shared" si="2"/>
        <v>-177.14999999999418</v>
      </c>
      <c r="Q168" s="31">
        <f>SUBTOTAL(9,$F$2:F168)</f>
        <v>39383.549999999996</v>
      </c>
      <c r="R168" s="31">
        <f>SUBTOTAL(9,$G$2:G168)</f>
        <v>39206.400000000001</v>
      </c>
    </row>
    <row r="169" spans="1:18" ht="12.75" customHeight="1">
      <c r="A169" s="43" t="s">
        <v>18</v>
      </c>
      <c r="B169" s="28">
        <v>43954</v>
      </c>
      <c r="C169" s="43" t="s">
        <v>5290</v>
      </c>
      <c r="D169" s="52"/>
      <c r="F169" s="30"/>
      <c r="G169" s="30"/>
      <c r="H169" s="30"/>
      <c r="I169" s="43"/>
      <c r="J169" s="43"/>
      <c r="K169" s="43"/>
      <c r="L169" s="43"/>
      <c r="M169" s="43">
        <v>1900</v>
      </c>
      <c r="N169" s="13" t="s">
        <v>688</v>
      </c>
      <c r="O169" s="223"/>
      <c r="P169" s="31">
        <f t="shared" si="2"/>
        <v>-177.14999999999418</v>
      </c>
      <c r="Q169" s="31">
        <f>SUBTOTAL(9,$F$2:F169)</f>
        <v>39383.549999999996</v>
      </c>
      <c r="R169" s="31">
        <f>SUBTOTAL(9,$G$2:G169)</f>
        <v>39206.400000000001</v>
      </c>
    </row>
    <row r="170" spans="1:18" ht="12.75" customHeight="1">
      <c r="A170" s="43">
        <v>618</v>
      </c>
      <c r="B170" s="28">
        <v>43958</v>
      </c>
      <c r="C170" s="43" t="s">
        <v>5281</v>
      </c>
      <c r="D170" s="52"/>
      <c r="F170" s="30"/>
      <c r="G170" s="30"/>
      <c r="H170" s="30"/>
      <c r="I170" s="43"/>
      <c r="J170" s="43"/>
      <c r="K170" s="43"/>
      <c r="L170" s="43"/>
      <c r="M170" s="43">
        <v>1900</v>
      </c>
      <c r="N170" s="13" t="s">
        <v>688</v>
      </c>
      <c r="O170" s="223"/>
      <c r="P170" s="31">
        <f t="shared" si="2"/>
        <v>-177.14999999999418</v>
      </c>
      <c r="Q170" s="31">
        <f>SUBTOTAL(9,$F$2:F170)</f>
        <v>39383.549999999996</v>
      </c>
      <c r="R170" s="31">
        <f>SUBTOTAL(9,$G$2:G170)</f>
        <v>39206.400000000001</v>
      </c>
    </row>
    <row r="171" spans="1:18" ht="12.75" customHeight="1">
      <c r="A171" s="43" t="s">
        <v>18</v>
      </c>
      <c r="B171" s="28">
        <v>43970</v>
      </c>
      <c r="C171" s="43" t="s">
        <v>1370</v>
      </c>
      <c r="D171" s="52"/>
      <c r="F171" s="30">
        <v>120</v>
      </c>
      <c r="G171" s="30"/>
      <c r="H171" s="30"/>
      <c r="I171" s="43" t="s">
        <v>89</v>
      </c>
      <c r="J171" s="43" t="s">
        <v>87</v>
      </c>
      <c r="K171" s="43" t="s">
        <v>1370</v>
      </c>
      <c r="L171" s="43"/>
      <c r="M171" s="43"/>
      <c r="N171" s="13" t="s">
        <v>688</v>
      </c>
      <c r="O171" s="223"/>
      <c r="P171" s="31">
        <f t="shared" si="2"/>
        <v>-297.14999999999418</v>
      </c>
      <c r="Q171" s="31">
        <f>SUBTOTAL(9,$F$2:F171)</f>
        <v>39503.549999999996</v>
      </c>
      <c r="R171" s="31">
        <f>SUBTOTAL(9,$G$2:G171)</f>
        <v>39206.400000000001</v>
      </c>
    </row>
    <row r="172" spans="1:18" ht="12.75" customHeight="1">
      <c r="A172" s="43" t="s">
        <v>18</v>
      </c>
      <c r="B172" s="28">
        <v>43983</v>
      </c>
      <c r="C172" s="43" t="s">
        <v>5290</v>
      </c>
      <c r="D172" s="52"/>
      <c r="F172" s="30"/>
      <c r="G172" s="30"/>
      <c r="H172" s="30"/>
      <c r="I172" s="43"/>
      <c r="J172" s="43"/>
      <c r="K172" s="43"/>
      <c r="L172" s="43"/>
      <c r="M172" s="43">
        <v>1900</v>
      </c>
      <c r="N172" s="13" t="s">
        <v>688</v>
      </c>
      <c r="O172" s="223"/>
      <c r="P172" s="31">
        <f t="shared" si="2"/>
        <v>-297.14999999999418</v>
      </c>
      <c r="Q172" s="31">
        <f>SUBTOTAL(9,$F$2:F172)</f>
        <v>39503.549999999996</v>
      </c>
      <c r="R172" s="31">
        <f>SUBTOTAL(9,$G$2:G172)</f>
        <v>39206.400000000001</v>
      </c>
    </row>
    <row r="173" spans="1:18" ht="12.75" customHeight="1">
      <c r="A173" s="43">
        <v>618</v>
      </c>
      <c r="B173" s="28">
        <v>43991</v>
      </c>
      <c r="C173" s="43" t="s">
        <v>5281</v>
      </c>
      <c r="D173" s="52"/>
      <c r="F173" s="30"/>
      <c r="G173" s="30"/>
      <c r="H173" s="30"/>
      <c r="I173" s="43"/>
      <c r="J173" s="43"/>
      <c r="K173" s="43"/>
      <c r="L173" s="43"/>
      <c r="M173" s="43">
        <v>1900</v>
      </c>
      <c r="N173" s="13" t="s">
        <v>688</v>
      </c>
      <c r="O173" s="223"/>
      <c r="P173" s="31">
        <f t="shared" si="2"/>
        <v>-297.14999999999418</v>
      </c>
      <c r="Q173" s="31">
        <f>SUBTOTAL(9,$F$2:F173)</f>
        <v>39503.549999999996</v>
      </c>
      <c r="R173" s="31">
        <f>SUBTOTAL(9,$G$2:G173)</f>
        <v>39206.400000000001</v>
      </c>
    </row>
    <row r="174" spans="1:18" ht="12.75" customHeight="1">
      <c r="A174" s="43" t="s">
        <v>18</v>
      </c>
      <c r="B174" s="28">
        <v>43991</v>
      </c>
      <c r="C174" s="43" t="s">
        <v>5290</v>
      </c>
      <c r="D174" s="52"/>
      <c r="F174" s="30"/>
      <c r="G174" s="30"/>
      <c r="H174" s="30"/>
      <c r="I174" s="43"/>
      <c r="J174" s="43"/>
      <c r="K174" s="43"/>
      <c r="L174" s="43"/>
      <c r="M174" s="43">
        <v>1900</v>
      </c>
      <c r="N174" s="13" t="s">
        <v>688</v>
      </c>
      <c r="O174" s="223"/>
      <c r="P174" s="31">
        <f t="shared" si="2"/>
        <v>-297.14999999999418</v>
      </c>
      <c r="Q174" s="31">
        <f>SUBTOTAL(9,$F$2:F174)</f>
        <v>39503.549999999996</v>
      </c>
      <c r="R174" s="31">
        <f>SUBTOTAL(9,$G$2:G174)</f>
        <v>39206.400000000001</v>
      </c>
    </row>
    <row r="175" spans="1:18" ht="12.75" customHeight="1">
      <c r="A175" s="43">
        <v>618</v>
      </c>
      <c r="B175" s="28">
        <v>44020</v>
      </c>
      <c r="C175" s="43" t="s">
        <v>5281</v>
      </c>
      <c r="D175" s="52"/>
      <c r="F175" s="30"/>
      <c r="G175" s="30"/>
      <c r="H175" s="30"/>
      <c r="I175" s="43"/>
      <c r="J175" s="43"/>
      <c r="K175" s="43"/>
      <c r="L175" s="43"/>
      <c r="M175" s="43">
        <v>1900</v>
      </c>
      <c r="N175" s="13" t="s">
        <v>688</v>
      </c>
      <c r="O175" s="223"/>
      <c r="P175" s="31">
        <f t="shared" si="2"/>
        <v>-297.14999999999418</v>
      </c>
      <c r="Q175" s="31">
        <f>SUBTOTAL(9,$F$2:F175)</f>
        <v>39503.549999999996</v>
      </c>
      <c r="R175" s="31">
        <f>SUBTOTAL(9,$G$2:G175)</f>
        <v>39206.400000000001</v>
      </c>
    </row>
    <row r="176" spans="1:18" ht="12.75" customHeight="1">
      <c r="A176" s="43" t="s">
        <v>18</v>
      </c>
      <c r="B176" s="28">
        <v>44020</v>
      </c>
      <c r="C176" s="43" t="s">
        <v>5290</v>
      </c>
      <c r="D176" s="52"/>
      <c r="F176" s="30"/>
      <c r="G176" s="30"/>
      <c r="H176" s="30"/>
      <c r="I176" s="43"/>
      <c r="J176" s="43"/>
      <c r="K176" s="43"/>
      <c r="L176" s="43"/>
      <c r="M176" s="43">
        <v>1900</v>
      </c>
      <c r="N176" s="13" t="s">
        <v>688</v>
      </c>
      <c r="O176" s="223"/>
      <c r="P176" s="31">
        <f t="shared" si="2"/>
        <v>-297.14999999999418</v>
      </c>
      <c r="Q176" s="31">
        <f>SUBTOTAL(9,$F$2:F176)</f>
        <v>39503.549999999996</v>
      </c>
      <c r="R176" s="31">
        <f>SUBTOTAL(9,$G$2:G176)</f>
        <v>39206.400000000001</v>
      </c>
    </row>
    <row r="177" spans="1:18" ht="12.75" customHeight="1">
      <c r="A177" s="43">
        <v>618</v>
      </c>
      <c r="B177" s="28">
        <v>44079</v>
      </c>
      <c r="C177" s="43" t="s">
        <v>5281</v>
      </c>
      <c r="D177" s="52"/>
      <c r="F177" s="30"/>
      <c r="G177" s="30"/>
      <c r="H177" s="30"/>
      <c r="I177" s="43"/>
      <c r="J177" s="43"/>
      <c r="K177" s="43"/>
      <c r="L177" s="43"/>
      <c r="M177" s="43">
        <v>1900</v>
      </c>
      <c r="N177" s="13" t="s">
        <v>688</v>
      </c>
      <c r="O177" s="223"/>
      <c r="P177" s="31">
        <f t="shared" si="2"/>
        <v>-297.14999999999418</v>
      </c>
      <c r="Q177" s="31">
        <f>SUBTOTAL(9,$F$2:F177)</f>
        <v>39503.549999999996</v>
      </c>
      <c r="R177" s="31">
        <f>SUBTOTAL(9,$G$2:G177)</f>
        <v>39206.400000000001</v>
      </c>
    </row>
    <row r="178" spans="1:18" ht="12.75" customHeight="1">
      <c r="A178" s="43" t="s">
        <v>18</v>
      </c>
      <c r="B178" s="28">
        <v>44084</v>
      </c>
      <c r="C178" s="43" t="s">
        <v>5298</v>
      </c>
      <c r="D178" s="52"/>
      <c r="F178" s="30">
        <v>702</v>
      </c>
      <c r="G178" s="30"/>
      <c r="H178" s="30"/>
      <c r="I178" s="43" t="s">
        <v>91</v>
      </c>
      <c r="J178" s="43" t="s">
        <v>87</v>
      </c>
      <c r="K178" s="43" t="s">
        <v>953</v>
      </c>
      <c r="L178" s="43">
        <v>790</v>
      </c>
      <c r="M178" s="43"/>
      <c r="N178" s="13" t="s">
        <v>688</v>
      </c>
      <c r="O178" s="223"/>
      <c r="P178" s="31">
        <f t="shared" si="2"/>
        <v>-999.14999999999418</v>
      </c>
      <c r="Q178" s="31">
        <f>SUBTOTAL(9,$F$2:F178)</f>
        <v>40205.549999999996</v>
      </c>
      <c r="R178" s="31">
        <f>SUBTOTAL(9,$G$2:G178)</f>
        <v>39206.400000000001</v>
      </c>
    </row>
    <row r="179" spans="1:18" ht="12.75" customHeight="1">
      <c r="A179" s="43" t="s">
        <v>18</v>
      </c>
      <c r="B179" s="28">
        <v>44188</v>
      </c>
      <c r="C179" s="43" t="s">
        <v>1448</v>
      </c>
      <c r="D179" s="52"/>
      <c r="F179" s="30"/>
      <c r="G179" s="30"/>
      <c r="H179" s="30">
        <v>-104.11</v>
      </c>
      <c r="I179" s="43"/>
      <c r="J179" s="43"/>
      <c r="K179" s="43"/>
      <c r="L179" s="43"/>
      <c r="M179" s="43"/>
      <c r="N179" s="13" t="s">
        <v>688</v>
      </c>
      <c r="O179" s="223"/>
      <c r="P179" s="31">
        <f t="shared" si="2"/>
        <v>-999.14999999999418</v>
      </c>
      <c r="Q179" s="31">
        <f>SUBTOTAL(9,$F$2:F179)</f>
        <v>40205.549999999996</v>
      </c>
      <c r="R179" s="31">
        <f>SUBTOTAL(9,$G$2:G179)</f>
        <v>39206.400000000001</v>
      </c>
    </row>
    <row r="180" spans="1:18" ht="12.75" customHeight="1">
      <c r="A180" s="43" t="s">
        <v>18</v>
      </c>
      <c r="B180" s="28">
        <v>44188</v>
      </c>
      <c r="C180" s="43" t="s">
        <v>5299</v>
      </c>
      <c r="D180" s="52"/>
      <c r="F180" s="30">
        <v>70.959999999999994</v>
      </c>
      <c r="G180" s="30"/>
      <c r="H180" s="30"/>
      <c r="I180" s="43" t="s">
        <v>89</v>
      </c>
      <c r="J180" s="43" t="s">
        <v>87</v>
      </c>
      <c r="K180" s="43"/>
      <c r="L180" s="43"/>
      <c r="M180" s="43"/>
      <c r="N180" s="13" t="s">
        <v>688</v>
      </c>
      <c r="O180" s="223"/>
      <c r="P180" s="31">
        <f t="shared" si="2"/>
        <v>-1070.1099999999933</v>
      </c>
      <c r="Q180" s="31">
        <f>SUBTOTAL(9,$F$2:F180)</f>
        <v>40276.509999999995</v>
      </c>
      <c r="R180" s="31">
        <f>SUBTOTAL(9,$G$2:G180)</f>
        <v>39206.400000000001</v>
      </c>
    </row>
    <row r="181" spans="1:18" ht="12.75" customHeight="1">
      <c r="A181" s="43">
        <v>618</v>
      </c>
      <c r="B181" s="28">
        <v>44192</v>
      </c>
      <c r="C181" s="43" t="s">
        <v>5281</v>
      </c>
      <c r="D181" s="52"/>
      <c r="F181" s="30"/>
      <c r="G181" s="30"/>
      <c r="H181" s="30"/>
      <c r="I181" s="43"/>
      <c r="J181" s="43"/>
      <c r="K181" s="43"/>
      <c r="L181" s="43"/>
      <c r="M181" s="43">
        <v>1900</v>
      </c>
      <c r="N181" s="13" t="s">
        <v>688</v>
      </c>
      <c r="O181" s="223"/>
      <c r="P181" s="31">
        <f t="shared" si="2"/>
        <v>-1070.1099999999933</v>
      </c>
      <c r="Q181" s="31">
        <f>SUBTOTAL(9,$F$2:F181)</f>
        <v>40276.509999999995</v>
      </c>
      <c r="R181" s="31">
        <f>SUBTOTAL(9,$G$2:G181)</f>
        <v>39206.400000000001</v>
      </c>
    </row>
    <row r="182" spans="1:18" ht="12.75" customHeight="1">
      <c r="A182" s="43" t="s">
        <v>18</v>
      </c>
      <c r="B182" s="28">
        <v>44201</v>
      </c>
      <c r="C182" s="43" t="s">
        <v>5300</v>
      </c>
      <c r="D182" s="52"/>
      <c r="F182" s="30">
        <v>63.62</v>
      </c>
      <c r="G182" s="30"/>
      <c r="H182" s="30"/>
      <c r="I182" s="43" t="s">
        <v>89</v>
      </c>
      <c r="J182" s="43" t="s">
        <v>87</v>
      </c>
      <c r="K182" s="43"/>
      <c r="L182" s="43"/>
      <c r="M182" s="43"/>
      <c r="N182" s="13" t="s">
        <v>688</v>
      </c>
      <c r="O182" s="223"/>
      <c r="P182" s="31">
        <f t="shared" si="2"/>
        <v>-1133.7299999999959</v>
      </c>
      <c r="Q182" s="31">
        <f>SUBTOTAL(9,$F$2:F182)</f>
        <v>40340.129999999997</v>
      </c>
      <c r="R182" s="31">
        <f>SUBTOTAL(9,$G$2:G182)</f>
        <v>39206.400000000001</v>
      </c>
    </row>
    <row r="183" spans="1:18" ht="12.75" customHeight="1">
      <c r="A183" s="43">
        <v>618</v>
      </c>
      <c r="B183" s="28">
        <v>44201</v>
      </c>
      <c r="C183" s="43" t="s">
        <v>5281</v>
      </c>
      <c r="D183" s="52"/>
      <c r="F183" s="30"/>
      <c r="G183" s="30"/>
      <c r="H183" s="30"/>
      <c r="I183" s="43"/>
      <c r="J183" s="43"/>
      <c r="K183" s="43"/>
      <c r="L183" s="43"/>
      <c r="M183" s="43">
        <v>1900</v>
      </c>
      <c r="N183" s="13" t="s">
        <v>688</v>
      </c>
      <c r="O183" s="223"/>
      <c r="P183" s="31">
        <f t="shared" si="2"/>
        <v>-1133.7299999999959</v>
      </c>
      <c r="Q183" s="31">
        <f>SUBTOTAL(9,$F$2:F183)</f>
        <v>40340.129999999997</v>
      </c>
      <c r="R183" s="31">
        <f>SUBTOTAL(9,$G$2:G183)</f>
        <v>39206.400000000001</v>
      </c>
    </row>
    <row r="184" spans="1:18" ht="12.75" customHeight="1">
      <c r="A184" s="43" t="s">
        <v>18</v>
      </c>
      <c r="B184" s="28">
        <v>44216</v>
      </c>
      <c r="C184" s="43" t="s">
        <v>363</v>
      </c>
      <c r="D184" s="52"/>
      <c r="F184" s="30">
        <v>45</v>
      </c>
      <c r="G184" s="30"/>
      <c r="H184" s="30"/>
      <c r="I184" s="43" t="s">
        <v>91</v>
      </c>
      <c r="J184" s="43" t="s">
        <v>87</v>
      </c>
      <c r="K184" s="43"/>
      <c r="L184" s="43"/>
      <c r="M184" s="43"/>
      <c r="N184" s="13" t="s">
        <v>688</v>
      </c>
      <c r="O184" s="223"/>
      <c r="P184" s="31">
        <f t="shared" si="2"/>
        <v>-1178.7299999999959</v>
      </c>
      <c r="Q184" s="31">
        <f>SUBTOTAL(9,$F$2:F184)</f>
        <v>40385.129999999997</v>
      </c>
      <c r="R184" s="31">
        <f>SUBTOTAL(9,$G$2:G184)</f>
        <v>39206.400000000001</v>
      </c>
    </row>
    <row r="185" spans="1:18" ht="12.75" customHeight="1">
      <c r="A185" s="43" t="s">
        <v>18</v>
      </c>
      <c r="B185" s="28">
        <v>44217</v>
      </c>
      <c r="C185" s="43" t="s">
        <v>5301</v>
      </c>
      <c r="D185" s="52"/>
      <c r="F185" s="30"/>
      <c r="G185" s="30">
        <v>4000</v>
      </c>
      <c r="H185" s="30"/>
      <c r="I185" s="43" t="s">
        <v>91</v>
      </c>
      <c r="J185" s="43" t="s">
        <v>87</v>
      </c>
      <c r="K185" s="43"/>
      <c r="L185" s="43"/>
      <c r="M185" s="43"/>
      <c r="N185" s="13" t="s">
        <v>688</v>
      </c>
      <c r="O185" s="223"/>
      <c r="P185" s="31">
        <f t="shared" si="2"/>
        <v>2821.2700000000041</v>
      </c>
      <c r="Q185" s="31">
        <f>SUBTOTAL(9,$F$2:F185)</f>
        <v>40385.129999999997</v>
      </c>
      <c r="R185" s="31">
        <f>SUBTOTAL(9,$G$2:G185)</f>
        <v>43206.400000000001</v>
      </c>
    </row>
    <row r="186" spans="1:18" ht="12.75" customHeight="1">
      <c r="A186" s="43" t="s">
        <v>18</v>
      </c>
      <c r="B186" s="28">
        <v>44217</v>
      </c>
      <c r="C186" s="43" t="s">
        <v>1370</v>
      </c>
      <c r="D186" s="52"/>
      <c r="F186" s="30">
        <v>1580</v>
      </c>
      <c r="G186" s="30"/>
      <c r="H186" s="30"/>
      <c r="I186" s="43" t="s">
        <v>91</v>
      </c>
      <c r="J186" s="43" t="s">
        <v>87</v>
      </c>
      <c r="K186" s="43"/>
      <c r="L186" s="43">
        <v>86</v>
      </c>
      <c r="M186" s="43"/>
      <c r="N186" s="13" t="s">
        <v>688</v>
      </c>
      <c r="O186" s="223"/>
      <c r="P186" s="31">
        <f t="shared" si="2"/>
        <v>1241.2700000000041</v>
      </c>
      <c r="Q186" s="31">
        <f>SUBTOTAL(9,$F$2:F186)</f>
        <v>41965.13</v>
      </c>
      <c r="R186" s="31">
        <f>SUBTOTAL(9,$G$2:G186)</f>
        <v>43206.400000000001</v>
      </c>
    </row>
    <row r="187" spans="1:18" ht="12.75" customHeight="1">
      <c r="A187" s="43" t="s">
        <v>18</v>
      </c>
      <c r="B187" s="28">
        <v>44218</v>
      </c>
      <c r="C187" s="43" t="s">
        <v>266</v>
      </c>
      <c r="D187" s="52"/>
      <c r="F187" s="30">
        <v>1110</v>
      </c>
      <c r="G187" s="30"/>
      <c r="H187" s="30"/>
      <c r="I187" s="43" t="s">
        <v>91</v>
      </c>
      <c r="J187" s="43" t="s">
        <v>87</v>
      </c>
      <c r="K187" s="43"/>
      <c r="L187" s="43"/>
      <c r="M187" s="43"/>
      <c r="N187" s="13" t="s">
        <v>688</v>
      </c>
      <c r="O187" s="223"/>
      <c r="P187" s="31">
        <f t="shared" si="2"/>
        <v>131.27000000000407</v>
      </c>
      <c r="Q187" s="31">
        <f>SUBTOTAL(9,$F$2:F187)</f>
        <v>43075.13</v>
      </c>
      <c r="R187" s="31">
        <f>SUBTOTAL(9,$G$2:G187)</f>
        <v>43206.400000000001</v>
      </c>
    </row>
    <row r="188" spans="1:18" ht="12.75" customHeight="1">
      <c r="A188" s="43" t="s">
        <v>18</v>
      </c>
      <c r="B188" s="28">
        <v>44223</v>
      </c>
      <c r="C188" s="43" t="s">
        <v>5302</v>
      </c>
      <c r="D188" s="52"/>
      <c r="F188" s="30">
        <v>200</v>
      </c>
      <c r="G188" s="30"/>
      <c r="H188" s="30"/>
      <c r="I188" s="43" t="s">
        <v>89</v>
      </c>
      <c r="J188" s="43" t="s">
        <v>87</v>
      </c>
      <c r="K188" s="43"/>
      <c r="L188" s="43"/>
      <c r="M188" s="43"/>
      <c r="N188" s="13" t="s">
        <v>688</v>
      </c>
      <c r="O188" s="223"/>
      <c r="P188" s="31">
        <f t="shared" si="2"/>
        <v>-68.729999999995925</v>
      </c>
      <c r="Q188" s="31">
        <f>SUBTOTAL(9,$F$2:F188)</f>
        <v>43275.13</v>
      </c>
      <c r="R188" s="31">
        <f>SUBTOTAL(9,$G$2:G188)</f>
        <v>43206.400000000001</v>
      </c>
    </row>
    <row r="189" spans="1:18" ht="12.75" customHeight="1">
      <c r="A189" s="43">
        <v>618</v>
      </c>
      <c r="B189" s="28">
        <v>44232</v>
      </c>
      <c r="C189" s="43" t="s">
        <v>5281</v>
      </c>
      <c r="D189" s="52"/>
      <c r="F189" s="30"/>
      <c r="G189" s="30"/>
      <c r="H189" s="30"/>
      <c r="I189" s="43"/>
      <c r="J189" s="43"/>
      <c r="K189" s="43"/>
      <c r="L189" s="43"/>
      <c r="M189" s="43">
        <v>1900</v>
      </c>
      <c r="N189" s="13" t="s">
        <v>688</v>
      </c>
      <c r="O189" s="223"/>
      <c r="P189" s="31">
        <f t="shared" si="2"/>
        <v>-68.729999999995925</v>
      </c>
      <c r="Q189" s="31">
        <f>SUBTOTAL(9,$F$2:F189)</f>
        <v>43275.13</v>
      </c>
      <c r="R189" s="31">
        <f>SUBTOTAL(9,$G$2:G189)</f>
        <v>43206.400000000001</v>
      </c>
    </row>
    <row r="190" spans="1:18" ht="12.75" customHeight="1">
      <c r="A190" s="43" t="s">
        <v>18</v>
      </c>
      <c r="B190" s="28">
        <v>44236</v>
      </c>
      <c r="C190" s="43" t="s">
        <v>4508</v>
      </c>
      <c r="D190" s="52"/>
      <c r="F190" s="30"/>
      <c r="G190" s="30"/>
      <c r="H190" s="30">
        <v>-80.069999999999993</v>
      </c>
      <c r="I190" s="43"/>
      <c r="J190" s="43"/>
      <c r="K190" s="43"/>
      <c r="L190" s="43"/>
      <c r="M190" s="43"/>
      <c r="N190" s="13" t="s">
        <v>688</v>
      </c>
      <c r="O190" s="223"/>
      <c r="P190" s="31">
        <f t="shared" si="2"/>
        <v>-68.729999999995925</v>
      </c>
      <c r="Q190" s="31">
        <f>SUBTOTAL(9,$F$2:F190)</f>
        <v>43275.13</v>
      </c>
      <c r="R190" s="31">
        <f>SUBTOTAL(9,$G$2:G190)</f>
        <v>43206.400000000001</v>
      </c>
    </row>
    <row r="191" spans="1:18" ht="12.75" customHeight="1">
      <c r="A191" s="43" t="s">
        <v>18</v>
      </c>
      <c r="B191" s="28">
        <v>44236</v>
      </c>
      <c r="C191" s="43" t="s">
        <v>1696</v>
      </c>
      <c r="D191" s="52"/>
      <c r="F191" s="30">
        <v>200</v>
      </c>
      <c r="G191" s="30"/>
      <c r="H191" s="30"/>
      <c r="I191" s="43" t="s">
        <v>91</v>
      </c>
      <c r="J191" s="43" t="s">
        <v>87</v>
      </c>
      <c r="K191" s="43" t="s">
        <v>699</v>
      </c>
      <c r="L191" s="43">
        <v>3942</v>
      </c>
      <c r="M191" s="43"/>
      <c r="N191" s="13" t="s">
        <v>688</v>
      </c>
      <c r="O191" s="223"/>
      <c r="P191" s="31">
        <f t="shared" si="2"/>
        <v>-268.72999999999593</v>
      </c>
      <c r="Q191" s="31">
        <f>SUBTOTAL(9,$F$2:F191)</f>
        <v>43475.13</v>
      </c>
      <c r="R191" s="31">
        <f>SUBTOTAL(9,$G$2:G191)</f>
        <v>43206.400000000001</v>
      </c>
    </row>
    <row r="192" spans="1:18" ht="12.75" customHeight="1">
      <c r="A192" s="43">
        <v>619</v>
      </c>
      <c r="B192" s="28">
        <v>44237</v>
      </c>
      <c r="C192" s="43" t="s">
        <v>5303</v>
      </c>
      <c r="D192" s="52"/>
      <c r="F192" s="30">
        <v>47.09</v>
      </c>
      <c r="G192" s="30"/>
      <c r="H192" s="30"/>
      <c r="I192" s="43" t="s">
        <v>89</v>
      </c>
      <c r="J192" s="43" t="s">
        <v>87</v>
      </c>
      <c r="K192" s="43"/>
      <c r="L192" s="43"/>
      <c r="M192" s="43"/>
      <c r="N192" s="13" t="s">
        <v>688</v>
      </c>
      <c r="O192" s="223"/>
      <c r="P192" s="31">
        <f t="shared" si="2"/>
        <v>-315.81999999999243</v>
      </c>
      <c r="Q192" s="31">
        <f>SUBTOTAL(9,$F$2:F192)</f>
        <v>43522.219999999994</v>
      </c>
      <c r="R192" s="31">
        <f>SUBTOTAL(9,$G$2:G192)</f>
        <v>43206.400000000001</v>
      </c>
    </row>
    <row r="193" spans="1:18" ht="12.75" customHeight="1">
      <c r="A193" s="43">
        <v>619</v>
      </c>
      <c r="B193" s="28">
        <v>44237</v>
      </c>
      <c r="C193" s="43" t="s">
        <v>5304</v>
      </c>
      <c r="D193" s="52"/>
      <c r="F193" s="30">
        <v>690</v>
      </c>
      <c r="G193" s="30"/>
      <c r="H193" s="30"/>
      <c r="I193" s="43" t="s">
        <v>89</v>
      </c>
      <c r="J193" s="43" t="s">
        <v>87</v>
      </c>
      <c r="K193" s="43" t="s">
        <v>5305</v>
      </c>
      <c r="L193" s="43"/>
      <c r="M193" s="43"/>
      <c r="N193" s="13" t="s">
        <v>688</v>
      </c>
      <c r="O193" s="223"/>
      <c r="P193" s="31">
        <f t="shared" si="2"/>
        <v>-1005.8199999999924</v>
      </c>
      <c r="Q193" s="31">
        <f>SUBTOTAL(9,$F$2:F193)</f>
        <v>44212.219999999994</v>
      </c>
      <c r="R193" s="31">
        <f>SUBTOTAL(9,$G$2:G193)</f>
        <v>43206.400000000001</v>
      </c>
    </row>
    <row r="194" spans="1:18" ht="12.75" customHeight="1">
      <c r="A194" s="43">
        <v>618</v>
      </c>
      <c r="B194" s="28">
        <v>44243</v>
      </c>
      <c r="C194" s="43" t="s">
        <v>1310</v>
      </c>
      <c r="D194" s="52"/>
      <c r="F194" s="30">
        <v>351</v>
      </c>
      <c r="G194" s="30"/>
      <c r="H194" s="30"/>
      <c r="I194" s="43" t="s">
        <v>91</v>
      </c>
      <c r="J194" s="43" t="s">
        <v>87</v>
      </c>
      <c r="K194" s="43" t="s">
        <v>953</v>
      </c>
      <c r="L194" s="43">
        <v>868</v>
      </c>
      <c r="M194" s="43"/>
      <c r="N194" s="13" t="s">
        <v>688</v>
      </c>
      <c r="O194" s="140">
        <v>44243</v>
      </c>
      <c r="P194" s="31">
        <f t="shared" ref="P194:P257" si="3">R194-Q194</f>
        <v>-1356.8199999999924</v>
      </c>
      <c r="Q194" s="31">
        <f>SUBTOTAL(9,$F$2:F194)</f>
        <v>44563.219999999994</v>
      </c>
      <c r="R194" s="31">
        <f>SUBTOTAL(9,$G$2:G194)</f>
        <v>43206.400000000001</v>
      </c>
    </row>
    <row r="195" spans="1:18" ht="12.75" customHeight="1">
      <c r="A195" s="43">
        <v>801</v>
      </c>
      <c r="B195" s="28">
        <v>44252</v>
      </c>
      <c r="C195" s="153" t="s">
        <v>5315</v>
      </c>
      <c r="D195" s="52"/>
      <c r="E195" s="29"/>
      <c r="F195" s="32"/>
      <c r="G195" s="35"/>
      <c r="H195" s="30">
        <v>37</v>
      </c>
      <c r="I195" s="147" t="s">
        <v>91</v>
      </c>
      <c r="J195" s="29"/>
      <c r="K195" s="29" t="s">
        <v>1056</v>
      </c>
      <c r="L195" s="29">
        <v>925356</v>
      </c>
      <c r="M195" s="29"/>
      <c r="N195" s="13" t="s">
        <v>688</v>
      </c>
      <c r="O195" s="223"/>
      <c r="P195" s="31">
        <f t="shared" si="3"/>
        <v>-1356.8199999999924</v>
      </c>
      <c r="Q195" s="31">
        <f>SUBTOTAL(9,$F$2:F195)</f>
        <v>44563.219999999994</v>
      </c>
      <c r="R195" s="31">
        <f>SUBTOTAL(9,$G$2:G195)</f>
        <v>43206.400000000001</v>
      </c>
    </row>
    <row r="196" spans="1:18" ht="12.75" customHeight="1">
      <c r="A196" s="43" t="s">
        <v>18</v>
      </c>
      <c r="B196" s="28">
        <v>44255</v>
      </c>
      <c r="C196" s="43" t="s">
        <v>5301</v>
      </c>
      <c r="D196" s="52"/>
      <c r="F196" s="30"/>
      <c r="G196" s="30">
        <v>2000</v>
      </c>
      <c r="H196" s="30"/>
      <c r="I196" s="43" t="s">
        <v>91</v>
      </c>
      <c r="J196" s="43" t="s">
        <v>87</v>
      </c>
      <c r="K196" s="43"/>
      <c r="L196" s="43"/>
      <c r="M196" s="43"/>
      <c r="N196" s="13" t="s">
        <v>688</v>
      </c>
      <c r="O196" s="223"/>
      <c r="P196" s="31">
        <f t="shared" si="3"/>
        <v>643.18000000000757</v>
      </c>
      <c r="Q196" s="31">
        <f>SUBTOTAL(9,$F$2:F196)</f>
        <v>44563.219999999994</v>
      </c>
      <c r="R196" s="31">
        <f>SUBTOTAL(9,$G$2:G196)</f>
        <v>45206.400000000001</v>
      </c>
    </row>
    <row r="197" spans="1:18" ht="12.75" customHeight="1">
      <c r="A197" s="43">
        <v>618</v>
      </c>
      <c r="B197" s="28">
        <v>44271</v>
      </c>
      <c r="C197" s="43" t="s">
        <v>5281</v>
      </c>
      <c r="D197" s="52"/>
      <c r="F197" s="30"/>
      <c r="G197" s="30"/>
      <c r="H197" s="30"/>
      <c r="I197" s="43"/>
      <c r="J197" s="43"/>
      <c r="K197" s="43"/>
      <c r="L197" s="43"/>
      <c r="M197" s="43">
        <v>1900</v>
      </c>
      <c r="N197" s="13" t="s">
        <v>688</v>
      </c>
      <c r="O197" s="223"/>
      <c r="P197" s="31">
        <f t="shared" si="3"/>
        <v>643.18000000000757</v>
      </c>
      <c r="Q197" s="31">
        <f>SUBTOTAL(9,$F$2:F197)</f>
        <v>44563.219999999994</v>
      </c>
      <c r="R197" s="31">
        <f>SUBTOTAL(9,$G$2:G197)</f>
        <v>45206.400000000001</v>
      </c>
    </row>
    <row r="198" spans="1:18" ht="12.75" customHeight="1">
      <c r="A198" s="43">
        <v>618</v>
      </c>
      <c r="B198" s="28">
        <v>44271</v>
      </c>
      <c r="C198" s="43" t="s">
        <v>5281</v>
      </c>
      <c r="D198" s="52"/>
      <c r="F198" s="30"/>
      <c r="G198" s="30"/>
      <c r="H198" s="30"/>
      <c r="I198" s="43"/>
      <c r="J198" s="43"/>
      <c r="K198" s="43"/>
      <c r="L198" s="43"/>
      <c r="M198" s="43">
        <v>1900</v>
      </c>
      <c r="N198" s="13" t="s">
        <v>688</v>
      </c>
      <c r="O198" s="223"/>
      <c r="P198" s="31">
        <f t="shared" si="3"/>
        <v>643.18000000000757</v>
      </c>
      <c r="Q198" s="31">
        <f>SUBTOTAL(9,$F$2:F198)</f>
        <v>44563.219999999994</v>
      </c>
      <c r="R198" s="31">
        <f>SUBTOTAL(9,$G$2:G198)</f>
        <v>45206.400000000001</v>
      </c>
    </row>
    <row r="199" spans="1:18" ht="12.75" customHeight="1">
      <c r="A199" s="43">
        <v>801</v>
      </c>
      <c r="B199" s="28">
        <v>44349</v>
      </c>
      <c r="C199" s="153" t="s">
        <v>5316</v>
      </c>
      <c r="D199" s="52"/>
      <c r="E199" s="29"/>
      <c r="F199" s="32"/>
      <c r="G199" s="35"/>
      <c r="H199" s="30">
        <v>49</v>
      </c>
      <c r="I199" s="147" t="s">
        <v>91</v>
      </c>
      <c r="J199" s="29"/>
      <c r="K199" s="29" t="s">
        <v>1056</v>
      </c>
      <c r="L199" s="29">
        <v>935626</v>
      </c>
      <c r="M199" s="29"/>
      <c r="N199" s="13" t="s">
        <v>688</v>
      </c>
      <c r="O199" s="223"/>
      <c r="P199" s="31">
        <f t="shared" si="3"/>
        <v>643.18000000000757</v>
      </c>
      <c r="Q199" s="31">
        <f>SUBTOTAL(9,$F$2:F199)</f>
        <v>44563.219999999994</v>
      </c>
      <c r="R199" s="31">
        <f>SUBTOTAL(9,$G$2:G199)</f>
        <v>45206.400000000001</v>
      </c>
    </row>
    <row r="200" spans="1:18" ht="12.75" customHeight="1">
      <c r="A200" s="43">
        <v>801</v>
      </c>
      <c r="B200" s="28">
        <v>44356</v>
      </c>
      <c r="C200" s="153" t="s">
        <v>5317</v>
      </c>
      <c r="D200" s="52"/>
      <c r="E200" s="29"/>
      <c r="F200" s="32"/>
      <c r="G200" s="35"/>
      <c r="H200" s="30">
        <v>40</v>
      </c>
      <c r="I200" s="147" t="s">
        <v>91</v>
      </c>
      <c r="J200" s="29"/>
      <c r="K200" s="29" t="s">
        <v>1056</v>
      </c>
      <c r="L200" s="29">
        <v>936365</v>
      </c>
      <c r="M200" s="29"/>
      <c r="N200" s="13" t="s">
        <v>688</v>
      </c>
      <c r="O200" s="223"/>
      <c r="P200" s="31">
        <f t="shared" si="3"/>
        <v>643.18000000000757</v>
      </c>
      <c r="Q200" s="31">
        <f>SUBTOTAL(9,$F$2:F200)</f>
        <v>44563.219999999994</v>
      </c>
      <c r="R200" s="31">
        <f>SUBTOTAL(9,$G$2:G200)</f>
        <v>45206.400000000001</v>
      </c>
    </row>
    <row r="201" spans="1:18" ht="12.75" customHeight="1">
      <c r="A201" s="43">
        <v>801</v>
      </c>
      <c r="B201" s="28">
        <v>44360</v>
      </c>
      <c r="C201" s="153" t="s">
        <v>2466</v>
      </c>
      <c r="D201" s="52"/>
      <c r="E201" s="29"/>
      <c r="F201" s="32"/>
      <c r="G201" s="35"/>
      <c r="H201" s="30">
        <v>70</v>
      </c>
      <c r="I201" s="147" t="s">
        <v>91</v>
      </c>
      <c r="J201" s="29"/>
      <c r="K201" s="29" t="s">
        <v>5318</v>
      </c>
      <c r="L201" s="29">
        <v>42012</v>
      </c>
      <c r="M201" s="29"/>
      <c r="N201" s="13" t="s">
        <v>688</v>
      </c>
      <c r="O201" s="223"/>
      <c r="P201" s="31">
        <f t="shared" si="3"/>
        <v>643.18000000000757</v>
      </c>
      <c r="Q201" s="31">
        <f>SUBTOTAL(9,$F$2:F201)</f>
        <v>44563.219999999994</v>
      </c>
      <c r="R201" s="31">
        <f>SUBTOTAL(9,$G$2:G201)</f>
        <v>45206.400000000001</v>
      </c>
    </row>
    <row r="202" spans="1:18" ht="12.75" customHeight="1">
      <c r="A202" s="43">
        <v>801</v>
      </c>
      <c r="B202" s="28">
        <v>44361</v>
      </c>
      <c r="C202" s="153" t="s">
        <v>5319</v>
      </c>
      <c r="D202" s="52"/>
      <c r="E202" s="29"/>
      <c r="F202" s="32"/>
      <c r="G202" s="35"/>
      <c r="H202" s="30">
        <v>12</v>
      </c>
      <c r="I202" s="147" t="s">
        <v>91</v>
      </c>
      <c r="J202" s="29"/>
      <c r="K202" s="29" t="s">
        <v>5318</v>
      </c>
      <c r="L202" s="29">
        <v>42042</v>
      </c>
      <c r="M202" s="29"/>
      <c r="N202" s="13" t="s">
        <v>688</v>
      </c>
      <c r="O202" s="223"/>
      <c r="P202" s="31">
        <f t="shared" si="3"/>
        <v>643.18000000000757</v>
      </c>
      <c r="Q202" s="31">
        <f>SUBTOTAL(9,$F$2:F202)</f>
        <v>44563.219999999994</v>
      </c>
      <c r="R202" s="31">
        <f>SUBTOTAL(9,$G$2:G202)</f>
        <v>45206.400000000001</v>
      </c>
    </row>
    <row r="203" spans="1:18" ht="12.75" customHeight="1">
      <c r="A203" s="43">
        <v>801</v>
      </c>
      <c r="B203" s="28">
        <v>44377</v>
      </c>
      <c r="C203" s="153" t="s">
        <v>5320</v>
      </c>
      <c r="D203" s="52"/>
      <c r="E203" s="29"/>
      <c r="F203" s="32"/>
      <c r="G203" s="35"/>
      <c r="H203" s="30">
        <v>75</v>
      </c>
      <c r="I203" s="147" t="s">
        <v>91</v>
      </c>
      <c r="J203" s="29"/>
      <c r="K203" s="29" t="s">
        <v>5318</v>
      </c>
      <c r="L203" s="29">
        <v>42493</v>
      </c>
      <c r="M203" s="29"/>
      <c r="N203" s="13" t="s">
        <v>688</v>
      </c>
      <c r="O203" s="223"/>
      <c r="P203" s="31">
        <f t="shared" si="3"/>
        <v>643.18000000000757</v>
      </c>
      <c r="Q203" s="31">
        <f>SUBTOTAL(9,$F$2:F203)</f>
        <v>44563.219999999994</v>
      </c>
      <c r="R203" s="31">
        <f>SUBTOTAL(9,$G$2:G203)</f>
        <v>45206.400000000001</v>
      </c>
    </row>
    <row r="204" spans="1:18" ht="12.75" customHeight="1">
      <c r="A204" s="43">
        <v>618</v>
      </c>
      <c r="B204" s="28">
        <v>44397</v>
      </c>
      <c r="C204" s="43" t="s">
        <v>5306</v>
      </c>
      <c r="D204" s="52"/>
      <c r="E204" s="583"/>
      <c r="F204" s="30"/>
      <c r="G204" s="30"/>
      <c r="H204" s="30">
        <v>39.78</v>
      </c>
      <c r="I204" s="43"/>
      <c r="J204" s="43"/>
      <c r="K204" s="43"/>
      <c r="L204" s="43"/>
      <c r="M204" s="583"/>
      <c r="N204" s="13" t="s">
        <v>688</v>
      </c>
      <c r="O204" s="223"/>
      <c r="P204" s="31">
        <f t="shared" si="3"/>
        <v>643.18000000000757</v>
      </c>
      <c r="Q204" s="31">
        <f>SUBTOTAL(9,$F$2:F204)</f>
        <v>44563.219999999994</v>
      </c>
      <c r="R204" s="31">
        <f>SUBTOTAL(9,$G$2:G204)</f>
        <v>45206.400000000001</v>
      </c>
    </row>
    <row r="205" spans="1:18" ht="12.75" customHeight="1">
      <c r="A205" s="43">
        <v>801</v>
      </c>
      <c r="B205" s="28">
        <v>44423</v>
      </c>
      <c r="C205" s="153" t="s">
        <v>5321</v>
      </c>
      <c r="D205" s="52"/>
      <c r="E205" s="29"/>
      <c r="F205" s="32"/>
      <c r="G205" s="35"/>
      <c r="H205" s="30">
        <v>47</v>
      </c>
      <c r="I205" s="147" t="s">
        <v>91</v>
      </c>
      <c r="J205" s="29"/>
      <c r="K205" s="29" t="s">
        <v>5318</v>
      </c>
      <c r="L205" s="29">
        <v>43644</v>
      </c>
      <c r="M205" s="29"/>
      <c r="N205" s="13" t="s">
        <v>688</v>
      </c>
      <c r="O205" s="223"/>
      <c r="P205" s="31">
        <f t="shared" si="3"/>
        <v>643.18000000000757</v>
      </c>
      <c r="Q205" s="31">
        <f>SUBTOTAL(9,$F$2:F205)</f>
        <v>44563.219999999994</v>
      </c>
      <c r="R205" s="31">
        <f>SUBTOTAL(9,$G$2:G205)</f>
        <v>45206.400000000001</v>
      </c>
    </row>
    <row r="206" spans="1:18" ht="12" customHeight="1">
      <c r="A206" s="43">
        <v>618</v>
      </c>
      <c r="B206" s="28">
        <v>44439</v>
      </c>
      <c r="C206" s="43" t="s">
        <v>1913</v>
      </c>
      <c r="D206" s="52"/>
      <c r="E206" s="583"/>
      <c r="F206" s="30">
        <v>74.459999999999994</v>
      </c>
      <c r="G206" s="30"/>
      <c r="H206" s="30"/>
      <c r="I206" s="43" t="s">
        <v>89</v>
      </c>
      <c r="J206" s="43" t="s">
        <v>87</v>
      </c>
      <c r="K206" s="43"/>
      <c r="L206" s="43"/>
      <c r="M206" s="583"/>
      <c r="N206" s="13" t="s">
        <v>688</v>
      </c>
      <c r="O206" s="223"/>
      <c r="P206" s="31">
        <f t="shared" si="3"/>
        <v>568.72000000000844</v>
      </c>
      <c r="Q206" s="31">
        <f>SUBTOTAL(9,$F$2:F206)</f>
        <v>44637.679999999993</v>
      </c>
      <c r="R206" s="31">
        <f>SUBTOTAL(9,$G$2:G206)</f>
        <v>45206.400000000001</v>
      </c>
    </row>
    <row r="207" spans="1:18" ht="12.75" customHeight="1">
      <c r="A207" s="43">
        <v>618</v>
      </c>
      <c r="B207" s="28">
        <v>44441</v>
      </c>
      <c r="C207" s="52" t="s">
        <v>5307</v>
      </c>
      <c r="D207" s="52"/>
      <c r="E207" s="43"/>
      <c r="F207" s="30">
        <v>15.05</v>
      </c>
      <c r="G207" s="30"/>
      <c r="H207" s="30"/>
      <c r="I207" s="43" t="s">
        <v>89</v>
      </c>
      <c r="J207" s="43" t="s">
        <v>87</v>
      </c>
      <c r="K207" s="43" t="s">
        <v>451</v>
      </c>
      <c r="L207" s="43">
        <v>2485504</v>
      </c>
      <c r="M207" s="583"/>
      <c r="N207" s="13" t="s">
        <v>688</v>
      </c>
      <c r="O207" s="223"/>
      <c r="P207" s="31">
        <f t="shared" si="3"/>
        <v>553.67000000000553</v>
      </c>
      <c r="Q207" s="31">
        <f>SUBTOTAL(9,$F$2:F207)</f>
        <v>44652.729999999996</v>
      </c>
      <c r="R207" s="31">
        <f>SUBTOTAL(9,$G$2:G207)</f>
        <v>45206.400000000001</v>
      </c>
    </row>
    <row r="208" spans="1:18" ht="12.75" customHeight="1">
      <c r="A208" s="43">
        <v>618</v>
      </c>
      <c r="B208" s="28">
        <v>44472</v>
      </c>
      <c r="C208" s="43" t="s">
        <v>5308</v>
      </c>
      <c r="D208" s="52"/>
      <c r="E208" s="583"/>
      <c r="F208" s="30">
        <v>36</v>
      </c>
      <c r="G208" s="30"/>
      <c r="H208" s="30"/>
      <c r="I208" s="43" t="s">
        <v>89</v>
      </c>
      <c r="J208" s="43" t="s">
        <v>87</v>
      </c>
      <c r="K208" s="43" t="s">
        <v>5309</v>
      </c>
      <c r="L208" s="43">
        <v>108222</v>
      </c>
      <c r="M208" s="583"/>
      <c r="N208" s="13" t="s">
        <v>688</v>
      </c>
      <c r="O208" s="223"/>
      <c r="P208" s="31">
        <f t="shared" si="3"/>
        <v>517.67000000000553</v>
      </c>
      <c r="Q208" s="31">
        <f>SUBTOTAL(9,$F$2:F208)</f>
        <v>44688.729999999996</v>
      </c>
      <c r="R208" s="31">
        <f>SUBTOTAL(9,$G$2:G208)</f>
        <v>45206.400000000001</v>
      </c>
    </row>
    <row r="209" spans="1:18" ht="12.75" customHeight="1">
      <c r="A209" s="43">
        <v>618</v>
      </c>
      <c r="B209" s="28">
        <v>44482</v>
      </c>
      <c r="C209" s="52" t="s">
        <v>5310</v>
      </c>
      <c r="D209" s="52"/>
      <c r="E209" s="29"/>
      <c r="F209" s="30">
        <v>87.84</v>
      </c>
      <c r="G209" s="35"/>
      <c r="H209" s="35"/>
      <c r="I209" s="42" t="s">
        <v>89</v>
      </c>
      <c r="J209" s="43" t="s">
        <v>87</v>
      </c>
      <c r="K209" s="43" t="s">
        <v>793</v>
      </c>
      <c r="L209" s="43">
        <v>461484883</v>
      </c>
      <c r="M209" s="29"/>
      <c r="N209" s="13" t="s">
        <v>688</v>
      </c>
      <c r="O209" s="223"/>
      <c r="P209" s="31">
        <f t="shared" si="3"/>
        <v>429.83000000000902</v>
      </c>
      <c r="Q209" s="31">
        <f>SUBTOTAL(9,$F$2:F209)</f>
        <v>44776.569999999992</v>
      </c>
      <c r="R209" s="31">
        <f>SUBTOTAL(9,$G$2:G209)</f>
        <v>45206.400000000001</v>
      </c>
    </row>
    <row r="210" spans="1:18" ht="12.75" customHeight="1">
      <c r="A210" s="43">
        <v>801</v>
      </c>
      <c r="B210" s="28">
        <v>44486</v>
      </c>
      <c r="C210" s="153" t="s">
        <v>5322</v>
      </c>
      <c r="D210" s="52"/>
      <c r="E210" s="29"/>
      <c r="F210" s="32"/>
      <c r="G210" s="35"/>
      <c r="H210" s="30">
        <v>80</v>
      </c>
      <c r="I210" s="147" t="s">
        <v>91</v>
      </c>
      <c r="J210" s="29"/>
      <c r="K210" s="29" t="s">
        <v>5318</v>
      </c>
      <c r="L210" s="29">
        <v>45241</v>
      </c>
      <c r="M210" s="29"/>
      <c r="N210" s="13" t="s">
        <v>688</v>
      </c>
      <c r="O210" s="223"/>
      <c r="P210" s="31">
        <f t="shared" si="3"/>
        <v>429.83000000000902</v>
      </c>
      <c r="Q210" s="31">
        <f>SUBTOTAL(9,$F$2:F210)</f>
        <v>44776.569999999992</v>
      </c>
      <c r="R210" s="31">
        <f>SUBTOTAL(9,$G$2:G210)</f>
        <v>45206.400000000001</v>
      </c>
    </row>
    <row r="211" spans="1:18" ht="12.75" customHeight="1">
      <c r="A211" s="43">
        <v>618</v>
      </c>
      <c r="B211" s="28">
        <v>44488</v>
      </c>
      <c r="C211" s="27" t="s">
        <v>5311</v>
      </c>
      <c r="D211" s="52"/>
      <c r="E211" s="583"/>
      <c r="F211" s="30">
        <v>96.04</v>
      </c>
      <c r="G211" s="30"/>
      <c r="H211" s="30"/>
      <c r="I211" s="43" t="s">
        <v>89</v>
      </c>
      <c r="J211" s="43" t="s">
        <v>87</v>
      </c>
      <c r="K211" s="43" t="s">
        <v>793</v>
      </c>
      <c r="L211" s="43">
        <v>401183882</v>
      </c>
      <c r="M211" s="583"/>
      <c r="N211" s="13" t="s">
        <v>688</v>
      </c>
      <c r="O211" s="223"/>
      <c r="P211" s="31">
        <f t="shared" si="3"/>
        <v>333.79000000000815</v>
      </c>
      <c r="Q211" s="31">
        <f>SUBTOTAL(9,$F$2:F211)</f>
        <v>44872.609999999993</v>
      </c>
      <c r="R211" s="31">
        <f>SUBTOTAL(9,$G$2:G211)</f>
        <v>45206.400000000001</v>
      </c>
    </row>
    <row r="212" spans="1:18" ht="12.75" customHeight="1">
      <c r="A212" s="43">
        <v>618</v>
      </c>
      <c r="B212" s="28">
        <v>44502</v>
      </c>
      <c r="C212" s="52" t="s">
        <v>5314</v>
      </c>
      <c r="D212" s="52"/>
      <c r="E212" s="29"/>
      <c r="F212" s="30">
        <v>67.930000000000007</v>
      </c>
      <c r="G212" s="35"/>
      <c r="H212" s="35"/>
      <c r="I212" s="147"/>
      <c r="J212" s="29"/>
      <c r="K212" s="29"/>
      <c r="L212" s="29"/>
      <c r="M212" s="29"/>
      <c r="N212" s="13" t="s">
        <v>688</v>
      </c>
      <c r="O212" s="223"/>
      <c r="P212" s="31">
        <f t="shared" si="3"/>
        <v>265.86000000000786</v>
      </c>
      <c r="Q212" s="31">
        <f>SUBTOTAL(9,$F$2:F212)</f>
        <v>44940.539999999994</v>
      </c>
      <c r="R212" s="31">
        <f>SUBTOTAL(9,$G$2:G212)</f>
        <v>45206.400000000001</v>
      </c>
    </row>
    <row r="213" spans="1:18" ht="12.75" customHeight="1">
      <c r="A213" s="43">
        <v>801</v>
      </c>
      <c r="B213" s="28">
        <v>44502</v>
      </c>
      <c r="C213" s="52" t="s">
        <v>5323</v>
      </c>
      <c r="D213" s="52"/>
      <c r="E213" s="29"/>
      <c r="F213" s="30">
        <v>55.32</v>
      </c>
      <c r="G213" s="35"/>
      <c r="H213" s="14"/>
      <c r="I213" s="147" t="s">
        <v>89</v>
      </c>
      <c r="J213" s="29"/>
      <c r="K213" s="29" t="s">
        <v>451</v>
      </c>
      <c r="L213" s="29">
        <v>2543981</v>
      </c>
      <c r="M213" s="29"/>
      <c r="N213" s="13" t="s">
        <v>688</v>
      </c>
      <c r="O213" s="223"/>
      <c r="P213" s="31">
        <f t="shared" si="3"/>
        <v>210.54000000000815</v>
      </c>
      <c r="Q213" s="31">
        <f>SUBTOTAL(9,$F$2:F213)</f>
        <v>44995.859999999993</v>
      </c>
      <c r="R213" s="31">
        <f>SUBTOTAL(9,$G$2:G213)</f>
        <v>45206.400000000001</v>
      </c>
    </row>
    <row r="214" spans="1:18" ht="12.75" customHeight="1">
      <c r="A214" s="43">
        <v>618</v>
      </c>
      <c r="B214" s="28">
        <v>44507</v>
      </c>
      <c r="C214" s="153" t="s">
        <v>5312</v>
      </c>
      <c r="D214" s="52"/>
      <c r="E214" s="29"/>
      <c r="F214" s="30">
        <v>400</v>
      </c>
      <c r="G214" s="35"/>
      <c r="H214" s="35"/>
      <c r="I214" s="43" t="s">
        <v>89</v>
      </c>
      <c r="J214" s="43" t="s">
        <v>87</v>
      </c>
      <c r="K214" s="29" t="s">
        <v>1478</v>
      </c>
      <c r="L214" s="29" t="s">
        <v>5313</v>
      </c>
      <c r="M214" s="29"/>
      <c r="N214" s="13" t="s">
        <v>688</v>
      </c>
      <c r="O214" s="223"/>
      <c r="P214" s="31">
        <f t="shared" si="3"/>
        <v>-189.45999999999185</v>
      </c>
      <c r="Q214" s="31">
        <f>SUBTOTAL(9,$F$2:F214)</f>
        <v>45395.859999999993</v>
      </c>
      <c r="R214" s="31">
        <f>SUBTOTAL(9,$G$2:G214)</f>
        <v>45206.400000000001</v>
      </c>
    </row>
    <row r="215" spans="1:18" ht="12.75" customHeight="1">
      <c r="A215" s="43">
        <v>618</v>
      </c>
      <c r="B215" s="28">
        <v>44518</v>
      </c>
      <c r="C215" s="52" t="s">
        <v>5340</v>
      </c>
      <c r="D215" s="52"/>
      <c r="E215" s="29"/>
      <c r="F215" s="30"/>
      <c r="G215" s="35"/>
      <c r="H215" s="35">
        <v>507.4</v>
      </c>
      <c r="I215" s="147"/>
      <c r="J215" s="29"/>
      <c r="K215" s="29" t="s">
        <v>29</v>
      </c>
      <c r="L215" s="29"/>
      <c r="M215" s="29"/>
      <c r="N215" s="13" t="s">
        <v>688</v>
      </c>
      <c r="O215" s="223"/>
      <c r="P215" s="31">
        <f t="shared" si="3"/>
        <v>-189.45999999999185</v>
      </c>
      <c r="Q215" s="31">
        <f>SUBTOTAL(9,$F$2:F215)</f>
        <v>45395.859999999993</v>
      </c>
      <c r="R215" s="31">
        <f>SUBTOTAL(9,$G$2:G215)</f>
        <v>45206.400000000001</v>
      </c>
    </row>
    <row r="216" spans="1:18" ht="12.75" customHeight="1">
      <c r="A216" s="43">
        <v>619</v>
      </c>
      <c r="B216" s="28">
        <v>44518</v>
      </c>
      <c r="C216" s="52" t="s">
        <v>5342</v>
      </c>
      <c r="D216" s="52"/>
      <c r="E216" s="29"/>
      <c r="F216" s="30"/>
      <c r="G216" s="35"/>
      <c r="H216" s="35">
        <v>507.4</v>
      </c>
      <c r="I216" s="147"/>
      <c r="J216" s="29"/>
      <c r="K216" s="29" t="s">
        <v>29</v>
      </c>
      <c r="L216" s="29"/>
      <c r="M216" s="29"/>
      <c r="N216" s="13" t="s">
        <v>688</v>
      </c>
      <c r="O216" s="223"/>
      <c r="P216" s="31">
        <f t="shared" si="3"/>
        <v>-189.45999999999185</v>
      </c>
      <c r="Q216" s="31">
        <f>SUBTOTAL(9,$F$2:F216)</f>
        <v>45395.859999999993</v>
      </c>
      <c r="R216" s="31">
        <f>SUBTOTAL(9,$G$2:G216)</f>
        <v>45206.400000000001</v>
      </c>
    </row>
    <row r="217" spans="1:18" ht="12.75" customHeight="1">
      <c r="A217" s="43">
        <v>801</v>
      </c>
      <c r="B217" s="28">
        <v>44518</v>
      </c>
      <c r="C217" s="52" t="s">
        <v>5344</v>
      </c>
      <c r="D217" s="52"/>
      <c r="E217" s="29"/>
      <c r="F217" s="30"/>
      <c r="G217" s="35"/>
      <c r="H217" s="35">
        <v>493.4</v>
      </c>
      <c r="I217" s="147"/>
      <c r="J217" s="29"/>
      <c r="K217" s="29" t="s">
        <v>29</v>
      </c>
      <c r="L217" s="29"/>
      <c r="M217" s="29"/>
      <c r="N217" s="13" t="s">
        <v>688</v>
      </c>
      <c r="O217" s="223"/>
      <c r="P217" s="31">
        <f t="shared" si="3"/>
        <v>-189.45999999999185</v>
      </c>
      <c r="Q217" s="31">
        <f>SUBTOTAL(9,$F$2:F217)</f>
        <v>45395.859999999993</v>
      </c>
      <c r="R217" s="31">
        <f>SUBTOTAL(9,$G$2:G217)</f>
        <v>45206.400000000001</v>
      </c>
    </row>
    <row r="218" spans="1:18" ht="15.75" customHeight="1">
      <c r="A218" s="43">
        <v>618</v>
      </c>
      <c r="B218" s="28">
        <v>44543</v>
      </c>
      <c r="C218" s="52" t="s">
        <v>5325</v>
      </c>
      <c r="D218" s="52"/>
      <c r="E218" s="29"/>
      <c r="F218" s="30">
        <v>58.42</v>
      </c>
      <c r="G218" s="35"/>
      <c r="H218" s="35"/>
      <c r="I218" s="147" t="s">
        <v>89</v>
      </c>
      <c r="J218" s="29"/>
      <c r="K218" s="29" t="s">
        <v>793</v>
      </c>
      <c r="L218" s="29">
        <v>411818529</v>
      </c>
      <c r="M218" s="29"/>
      <c r="N218" s="13" t="s">
        <v>688</v>
      </c>
      <c r="O218" s="223"/>
      <c r="P218" s="31">
        <f t="shared" si="3"/>
        <v>-247.8799999999901</v>
      </c>
      <c r="Q218" s="31">
        <f>SUBTOTAL(9,$F$2:F218)</f>
        <v>45454.279999999992</v>
      </c>
      <c r="R218" s="31">
        <f>SUBTOTAL(9,$G$2:G218)</f>
        <v>45206.400000000001</v>
      </c>
    </row>
    <row r="219" spans="1:18" ht="12.75" customHeight="1">
      <c r="A219" s="43">
        <v>618</v>
      </c>
      <c r="B219" s="28">
        <v>44557</v>
      </c>
      <c r="C219" s="52" t="s">
        <v>5324</v>
      </c>
      <c r="D219" s="52"/>
      <c r="E219" s="29"/>
      <c r="F219" s="30">
        <v>62.3</v>
      </c>
      <c r="G219" s="35"/>
      <c r="H219" s="35"/>
      <c r="I219" s="147" t="s">
        <v>89</v>
      </c>
      <c r="J219" s="29"/>
      <c r="K219" s="29" t="s">
        <v>363</v>
      </c>
      <c r="L219" s="29">
        <v>10205063972</v>
      </c>
      <c r="M219" s="29"/>
      <c r="N219" s="13" t="s">
        <v>688</v>
      </c>
      <c r="O219" s="223"/>
      <c r="P219" s="31">
        <f t="shared" si="3"/>
        <v>-310.17999999999302</v>
      </c>
      <c r="Q219" s="31">
        <f>SUBTOTAL(9,$F$2:F219)</f>
        <v>45516.579999999994</v>
      </c>
      <c r="R219" s="31">
        <f>SUBTOTAL(9,$G$2:G219)</f>
        <v>45206.400000000001</v>
      </c>
    </row>
    <row r="220" spans="1:18" ht="12.75" customHeight="1">
      <c r="A220" s="43">
        <v>618</v>
      </c>
      <c r="B220" s="28">
        <v>44566</v>
      </c>
      <c r="C220" s="52" t="s">
        <v>5324</v>
      </c>
      <c r="D220" s="52"/>
      <c r="E220" s="29"/>
      <c r="F220" s="30">
        <v>26.5</v>
      </c>
      <c r="G220" s="35"/>
      <c r="H220" s="35"/>
      <c r="I220" s="147" t="s">
        <v>89</v>
      </c>
      <c r="J220" s="29"/>
      <c r="K220" s="29" t="s">
        <v>3544</v>
      </c>
      <c r="L220" s="29">
        <v>2147001453540</v>
      </c>
      <c r="M220" s="29"/>
      <c r="N220" s="13" t="s">
        <v>688</v>
      </c>
      <c r="O220" s="223"/>
      <c r="P220" s="31">
        <f t="shared" si="3"/>
        <v>-336.67999999999302</v>
      </c>
      <c r="Q220" s="31">
        <f>SUBTOTAL(9,$F$2:F220)</f>
        <v>45543.079999999994</v>
      </c>
      <c r="R220" s="31">
        <f>SUBTOTAL(9,$G$2:G220)</f>
        <v>45206.400000000001</v>
      </c>
    </row>
    <row r="221" spans="1:18" ht="12.75" customHeight="1">
      <c r="A221" s="43">
        <v>618</v>
      </c>
      <c r="B221" s="28">
        <v>44570</v>
      </c>
      <c r="C221" s="52" t="s">
        <v>5326</v>
      </c>
      <c r="D221" s="52" t="s">
        <v>1100</v>
      </c>
      <c r="E221" s="29"/>
      <c r="F221" s="35">
        <v>322</v>
      </c>
      <c r="G221" s="35"/>
      <c r="H221" s="35"/>
      <c r="I221" s="29" t="s">
        <v>91</v>
      </c>
      <c r="J221" s="29"/>
      <c r="K221" s="583"/>
      <c r="L221" s="583"/>
      <c r="M221" s="29"/>
      <c r="N221" s="13" t="s">
        <v>688</v>
      </c>
      <c r="O221" s="223"/>
      <c r="P221" s="31">
        <f t="shared" si="3"/>
        <v>-658.67999999999302</v>
      </c>
      <c r="Q221" s="31">
        <f>SUBTOTAL(9,$F$2:F221)</f>
        <v>45865.079999999994</v>
      </c>
      <c r="R221" s="31">
        <f>SUBTOTAL(9,$G$2:G221)</f>
        <v>45206.400000000001</v>
      </c>
    </row>
    <row r="222" spans="1:18" ht="12.75" customHeight="1">
      <c r="A222" s="43">
        <v>618</v>
      </c>
      <c r="B222" s="28">
        <v>44578</v>
      </c>
      <c r="C222" s="52" t="s">
        <v>5327</v>
      </c>
      <c r="D222" s="52"/>
      <c r="E222" s="29"/>
      <c r="F222" s="30">
        <f>450*1.17</f>
        <v>526.5</v>
      </c>
      <c r="G222" s="35"/>
      <c r="H222" s="35"/>
      <c r="I222" s="147" t="s">
        <v>91</v>
      </c>
      <c r="J222" s="29"/>
      <c r="K222" s="29" t="s">
        <v>1020</v>
      </c>
      <c r="L222" s="29">
        <v>724</v>
      </c>
      <c r="M222" s="29"/>
      <c r="N222" s="13" t="s">
        <v>688</v>
      </c>
      <c r="O222" s="223"/>
      <c r="P222" s="31">
        <f t="shared" si="3"/>
        <v>-1185.179999999993</v>
      </c>
      <c r="Q222" s="31">
        <f>SUBTOTAL(9,$F$2:F222)</f>
        <v>46391.579999999994</v>
      </c>
      <c r="R222" s="31">
        <f>SUBTOTAL(9,$G$2:G222)</f>
        <v>45206.400000000001</v>
      </c>
    </row>
    <row r="223" spans="1:18" ht="12.75" customHeight="1">
      <c r="A223" s="43">
        <v>801</v>
      </c>
      <c r="B223" s="28">
        <v>44578</v>
      </c>
      <c r="C223" s="52" t="s">
        <v>5328</v>
      </c>
      <c r="D223" s="52"/>
      <c r="E223" s="29"/>
      <c r="F223" s="30">
        <v>410</v>
      </c>
      <c r="G223" s="35"/>
      <c r="H223" s="35"/>
      <c r="I223" s="147"/>
      <c r="J223" s="29"/>
      <c r="K223" s="29"/>
      <c r="L223" s="29"/>
      <c r="M223" s="29"/>
      <c r="N223" s="13" t="s">
        <v>688</v>
      </c>
      <c r="O223" s="140">
        <v>44578</v>
      </c>
      <c r="P223" s="31">
        <f t="shared" si="3"/>
        <v>-1595.179999999993</v>
      </c>
      <c r="Q223" s="31">
        <f>SUBTOTAL(9,$F$2:F223)</f>
        <v>46801.579999999994</v>
      </c>
      <c r="R223" s="31">
        <f>SUBTOTAL(9,$G$2:G223)</f>
        <v>45206.400000000001</v>
      </c>
    </row>
    <row r="224" spans="1:18" ht="12.75" customHeight="1">
      <c r="A224" s="43" t="s">
        <v>18</v>
      </c>
      <c r="B224" s="28">
        <v>44581</v>
      </c>
      <c r="C224" s="27" t="s">
        <v>5301</v>
      </c>
      <c r="D224" s="52"/>
      <c r="E224" s="29"/>
      <c r="F224" s="32"/>
      <c r="G224" s="30">
        <v>2500</v>
      </c>
      <c r="H224" s="35"/>
      <c r="I224" s="147"/>
      <c r="J224" s="29"/>
      <c r="K224" s="29"/>
      <c r="L224" s="29"/>
      <c r="M224" s="13"/>
      <c r="N224" s="13" t="s">
        <v>688</v>
      </c>
      <c r="O224" s="223"/>
      <c r="P224" s="31">
        <f t="shared" si="3"/>
        <v>904.82000000000698</v>
      </c>
      <c r="Q224" s="31">
        <f>SUBTOTAL(9,$F$2:F224)</f>
        <v>46801.579999999994</v>
      </c>
      <c r="R224" s="31">
        <f>SUBTOTAL(9,$G$2:G224)</f>
        <v>47706.400000000001</v>
      </c>
    </row>
    <row r="225" spans="1:18" ht="12.75" customHeight="1">
      <c r="A225" s="43">
        <v>618</v>
      </c>
      <c r="B225" s="28">
        <v>44581</v>
      </c>
      <c r="C225" s="52" t="s">
        <v>5339</v>
      </c>
      <c r="D225" s="52"/>
      <c r="E225" s="29"/>
      <c r="F225" s="30"/>
      <c r="G225" s="35"/>
      <c r="H225" s="35">
        <v>763.2</v>
      </c>
      <c r="I225" s="147"/>
      <c r="J225" s="29"/>
      <c r="K225" s="29" t="s">
        <v>29</v>
      </c>
      <c r="L225" s="29"/>
      <c r="M225" s="29"/>
      <c r="N225" s="13" t="s">
        <v>688</v>
      </c>
      <c r="O225" s="223"/>
      <c r="P225" s="31">
        <f t="shared" si="3"/>
        <v>904.82000000000698</v>
      </c>
      <c r="Q225" s="31">
        <f>SUBTOTAL(9,$F$2:F225)</f>
        <v>46801.579999999994</v>
      </c>
      <c r="R225" s="31">
        <f>SUBTOTAL(9,$G$2:G225)</f>
        <v>47706.400000000001</v>
      </c>
    </row>
    <row r="226" spans="1:18" ht="12.75" customHeight="1">
      <c r="A226" s="43">
        <v>619</v>
      </c>
      <c r="B226" s="28">
        <v>44581</v>
      </c>
      <c r="C226" s="52" t="s">
        <v>5341</v>
      </c>
      <c r="D226" s="52"/>
      <c r="E226" s="29"/>
      <c r="F226" s="30"/>
      <c r="G226" s="35"/>
      <c r="H226" s="35">
        <v>616.79999999999995</v>
      </c>
      <c r="I226" s="147"/>
      <c r="J226" s="29"/>
      <c r="K226" s="29" t="s">
        <v>29</v>
      </c>
      <c r="L226" s="29"/>
      <c r="M226" s="29"/>
      <c r="N226" s="13" t="s">
        <v>688</v>
      </c>
      <c r="O226" s="223"/>
      <c r="P226" s="31">
        <f t="shared" si="3"/>
        <v>904.82000000000698</v>
      </c>
      <c r="Q226" s="31">
        <f>SUBTOTAL(9,$F$2:F226)</f>
        <v>46801.579999999994</v>
      </c>
      <c r="R226" s="31">
        <f>SUBTOTAL(9,$G$2:G226)</f>
        <v>47706.400000000001</v>
      </c>
    </row>
    <row r="227" spans="1:18" ht="12.75" customHeight="1">
      <c r="A227" s="43">
        <v>801</v>
      </c>
      <c r="B227" s="28">
        <v>44581</v>
      </c>
      <c r="C227" s="52" t="s">
        <v>5343</v>
      </c>
      <c r="D227" s="52"/>
      <c r="E227" s="29"/>
      <c r="F227" s="30"/>
      <c r="G227" s="35"/>
      <c r="H227" s="35">
        <v>492.9</v>
      </c>
      <c r="I227" s="147"/>
      <c r="J227" s="29"/>
      <c r="K227" s="29" t="s">
        <v>29</v>
      </c>
      <c r="L227" s="29"/>
      <c r="M227" s="29"/>
      <c r="N227" s="13" t="s">
        <v>688</v>
      </c>
      <c r="O227" s="223"/>
      <c r="P227" s="31">
        <f t="shared" si="3"/>
        <v>904.82000000000698</v>
      </c>
      <c r="Q227" s="31">
        <f>SUBTOTAL(9,$F$2:F227)</f>
        <v>46801.579999999994</v>
      </c>
      <c r="R227" s="31">
        <f>SUBTOTAL(9,$G$2:G227)</f>
        <v>47706.400000000001</v>
      </c>
    </row>
    <row r="228" spans="1:18" ht="12.75" customHeight="1">
      <c r="A228" s="43">
        <v>618</v>
      </c>
      <c r="B228" s="28">
        <v>44600</v>
      </c>
      <c r="C228" s="52" t="s">
        <v>5329</v>
      </c>
      <c r="D228" s="52" t="s">
        <v>1100</v>
      </c>
      <c r="E228" s="29"/>
      <c r="F228" s="30">
        <v>245</v>
      </c>
      <c r="G228" s="35"/>
      <c r="H228" s="35"/>
      <c r="I228" s="147"/>
      <c r="J228" s="29"/>
      <c r="K228" s="29"/>
      <c r="L228" s="29"/>
      <c r="M228" s="29"/>
      <c r="N228" s="13" t="s">
        <v>688</v>
      </c>
      <c r="O228" s="223"/>
      <c r="P228" s="31">
        <f t="shared" si="3"/>
        <v>659.82000000000698</v>
      </c>
      <c r="Q228" s="31">
        <f>SUBTOTAL(9,$F$2:F228)</f>
        <v>47046.579999999994</v>
      </c>
      <c r="R228" s="31">
        <f>SUBTOTAL(9,$G$2:G228)</f>
        <v>47706.400000000001</v>
      </c>
    </row>
    <row r="229" spans="1:18" ht="12.75" customHeight="1">
      <c r="A229" s="43">
        <v>618</v>
      </c>
      <c r="B229" s="28">
        <v>44600</v>
      </c>
      <c r="C229" s="51" t="s">
        <v>5330</v>
      </c>
      <c r="D229" s="52" t="s">
        <v>1100</v>
      </c>
      <c r="E229" s="29"/>
      <c r="F229" s="30">
        <v>46</v>
      </c>
      <c r="G229" s="35"/>
      <c r="H229" s="35"/>
      <c r="I229" s="147"/>
      <c r="J229" s="29"/>
      <c r="K229" s="29"/>
      <c r="L229" s="29"/>
      <c r="M229" s="29"/>
      <c r="N229" s="13" t="s">
        <v>688</v>
      </c>
      <c r="O229" s="223"/>
      <c r="P229" s="31">
        <f t="shared" si="3"/>
        <v>613.82000000000698</v>
      </c>
      <c r="Q229" s="31">
        <f>SUBTOTAL(9,$F$2:F229)</f>
        <v>47092.579999999994</v>
      </c>
      <c r="R229" s="31">
        <f>SUBTOTAL(9,$G$2:G229)</f>
        <v>47706.400000000001</v>
      </c>
    </row>
    <row r="230" spans="1:18" ht="12.75" customHeight="1">
      <c r="A230" s="43">
        <v>618</v>
      </c>
      <c r="B230" s="28">
        <v>44600</v>
      </c>
      <c r="C230" s="51" t="s">
        <v>5331</v>
      </c>
      <c r="D230" s="52" t="s">
        <v>1100</v>
      </c>
      <c r="E230" s="29"/>
      <c r="F230" s="30">
        <v>19</v>
      </c>
      <c r="G230" s="35"/>
      <c r="H230" s="35"/>
      <c r="I230" s="147"/>
      <c r="J230" s="29"/>
      <c r="K230" s="29"/>
      <c r="L230" s="29"/>
      <c r="M230" s="29"/>
      <c r="N230" s="13" t="s">
        <v>688</v>
      </c>
      <c r="O230" s="223"/>
      <c r="P230" s="31">
        <f t="shared" si="3"/>
        <v>594.82000000000698</v>
      </c>
      <c r="Q230" s="31">
        <f>SUBTOTAL(9,$F$2:F230)</f>
        <v>47111.579999999994</v>
      </c>
      <c r="R230" s="31">
        <f>SUBTOTAL(9,$G$2:G230)</f>
        <v>47706.400000000001</v>
      </c>
    </row>
    <row r="231" spans="1:18" ht="12.75" customHeight="1">
      <c r="A231" s="43">
        <v>618</v>
      </c>
      <c r="B231" s="28">
        <v>44600</v>
      </c>
      <c r="C231" s="52" t="s">
        <v>5329</v>
      </c>
      <c r="D231" s="52" t="s">
        <v>5332</v>
      </c>
      <c r="E231" s="29"/>
      <c r="F231" s="30">
        <v>60</v>
      </c>
      <c r="G231" s="35"/>
      <c r="H231" s="35"/>
      <c r="I231" s="147"/>
      <c r="J231" s="29"/>
      <c r="K231" s="29"/>
      <c r="L231" s="29"/>
      <c r="M231" s="29"/>
      <c r="N231" s="13" t="s">
        <v>688</v>
      </c>
      <c r="O231" s="223"/>
      <c r="P231" s="31">
        <f t="shared" si="3"/>
        <v>534.82000000000698</v>
      </c>
      <c r="Q231" s="31">
        <f>SUBTOTAL(9,$F$2:F231)</f>
        <v>47171.579999999994</v>
      </c>
      <c r="R231" s="31">
        <f>SUBTOTAL(9,$G$2:G231)</f>
        <v>47706.400000000001</v>
      </c>
    </row>
    <row r="232" spans="1:18" ht="12.75" customHeight="1">
      <c r="A232" s="43">
        <v>618</v>
      </c>
      <c r="B232" s="28">
        <v>44608</v>
      </c>
      <c r="C232" s="52" t="s">
        <v>5333</v>
      </c>
      <c r="D232" s="52"/>
      <c r="E232" s="29"/>
      <c r="F232" s="30">
        <v>61.51</v>
      </c>
      <c r="G232" s="35"/>
      <c r="H232" s="35"/>
      <c r="I232" s="147"/>
      <c r="J232" s="29"/>
      <c r="K232" s="29"/>
      <c r="L232" s="29"/>
      <c r="M232" s="29"/>
      <c r="N232" s="13" t="s">
        <v>688</v>
      </c>
      <c r="O232" s="223"/>
      <c r="P232" s="31">
        <f t="shared" si="3"/>
        <v>473.31000000000495</v>
      </c>
      <c r="Q232" s="31">
        <f>SUBTOTAL(9,$F$2:F232)</f>
        <v>47233.09</v>
      </c>
      <c r="R232" s="31">
        <f>SUBTOTAL(9,$G$2:G232)</f>
        <v>47706.400000000001</v>
      </c>
    </row>
    <row r="233" spans="1:18" ht="12.75" customHeight="1">
      <c r="A233" s="43">
        <v>801</v>
      </c>
      <c r="B233" s="28">
        <v>44608</v>
      </c>
      <c r="C233" s="52" t="s">
        <v>5334</v>
      </c>
      <c r="D233" s="52"/>
      <c r="E233" s="29"/>
      <c r="F233" s="30">
        <v>81</v>
      </c>
      <c r="G233" s="35"/>
      <c r="H233" s="35"/>
      <c r="I233" s="147"/>
      <c r="J233" s="29"/>
      <c r="K233" s="29"/>
      <c r="L233" s="29"/>
      <c r="M233" s="29"/>
      <c r="N233" s="13" t="s">
        <v>688</v>
      </c>
      <c r="O233" s="223"/>
      <c r="P233" s="31">
        <f t="shared" si="3"/>
        <v>392.31000000000495</v>
      </c>
      <c r="Q233" s="31">
        <f>SUBTOTAL(9,$F$2:F233)</f>
        <v>47314.09</v>
      </c>
      <c r="R233" s="31">
        <f>SUBTOTAL(9,$G$2:G233)</f>
        <v>47706.400000000001</v>
      </c>
    </row>
    <row r="234" spans="1:18" ht="12.75" customHeight="1">
      <c r="A234" s="43">
        <v>618</v>
      </c>
      <c r="B234" s="28">
        <v>44612</v>
      </c>
      <c r="C234" s="52" t="s">
        <v>5335</v>
      </c>
      <c r="D234" s="52"/>
      <c r="E234" s="29"/>
      <c r="F234" s="30">
        <v>20</v>
      </c>
      <c r="G234" s="35"/>
      <c r="H234" s="35"/>
      <c r="I234" s="147"/>
      <c r="J234" s="29"/>
      <c r="K234" s="29" t="s">
        <v>1017</v>
      </c>
      <c r="L234" s="29" t="s">
        <v>5129</v>
      </c>
      <c r="M234" s="29"/>
      <c r="N234" s="13" t="s">
        <v>688</v>
      </c>
      <c r="O234" s="223"/>
      <c r="P234" s="31">
        <f t="shared" si="3"/>
        <v>372.31000000000495</v>
      </c>
      <c r="Q234" s="31">
        <f>SUBTOTAL(9,$F$2:F234)</f>
        <v>47334.09</v>
      </c>
      <c r="R234" s="31">
        <f>SUBTOTAL(9,$G$2:G234)</f>
        <v>47706.400000000001</v>
      </c>
    </row>
    <row r="235" spans="1:18" ht="12.75" customHeight="1">
      <c r="A235" s="43">
        <v>619</v>
      </c>
      <c r="B235" s="28">
        <v>44612</v>
      </c>
      <c r="C235" s="52" t="s">
        <v>5336</v>
      </c>
      <c r="D235" s="52"/>
      <c r="E235" s="29"/>
      <c r="F235" s="30">
        <v>25</v>
      </c>
      <c r="G235" s="35"/>
      <c r="H235" s="35"/>
      <c r="I235" s="147"/>
      <c r="J235" s="29"/>
      <c r="K235" s="29" t="s">
        <v>5131</v>
      </c>
      <c r="L235" s="29">
        <v>216</v>
      </c>
      <c r="M235" s="29"/>
      <c r="N235" s="13" t="s">
        <v>688</v>
      </c>
      <c r="O235" s="223"/>
      <c r="P235" s="31">
        <f t="shared" si="3"/>
        <v>347.31000000000495</v>
      </c>
      <c r="Q235" s="31">
        <f>SUBTOTAL(9,$F$2:F235)</f>
        <v>47359.09</v>
      </c>
      <c r="R235" s="31">
        <f>SUBTOTAL(9,$G$2:G235)</f>
        <v>47706.400000000001</v>
      </c>
    </row>
    <row r="236" spans="1:18" ht="12.75" customHeight="1">
      <c r="A236" s="43">
        <v>618</v>
      </c>
      <c r="B236" s="28">
        <v>44628</v>
      </c>
      <c r="C236" s="153" t="s">
        <v>5337</v>
      </c>
      <c r="D236" s="52"/>
      <c r="E236" s="29"/>
      <c r="F236" s="30">
        <v>250</v>
      </c>
      <c r="G236" s="35"/>
      <c r="H236" s="35"/>
      <c r="I236" s="147" t="s">
        <v>89</v>
      </c>
      <c r="J236" s="29"/>
      <c r="K236" s="29"/>
      <c r="L236" s="29"/>
      <c r="M236" s="29"/>
      <c r="N236" s="13" t="s">
        <v>688</v>
      </c>
      <c r="O236" s="223"/>
      <c r="P236" s="31">
        <f t="shared" si="3"/>
        <v>97.310000000004948</v>
      </c>
      <c r="Q236" s="31">
        <f>SUBTOTAL(9,$F$2:F236)</f>
        <v>47609.09</v>
      </c>
      <c r="R236" s="31">
        <f>SUBTOTAL(9,$G$2:G236)</f>
        <v>47706.400000000001</v>
      </c>
    </row>
    <row r="237" spans="1:18" ht="12.75" customHeight="1">
      <c r="A237" s="43">
        <v>618</v>
      </c>
      <c r="B237" s="28">
        <v>44629</v>
      </c>
      <c r="C237" s="52" t="s">
        <v>5338</v>
      </c>
      <c r="D237" s="52"/>
      <c r="E237" s="29"/>
      <c r="F237" s="30">
        <v>81.489999999999995</v>
      </c>
      <c r="G237" s="35"/>
      <c r="H237" s="35"/>
      <c r="I237" s="147"/>
      <c r="J237" s="29"/>
      <c r="K237" s="29" t="s">
        <v>793</v>
      </c>
      <c r="L237" s="29">
        <v>400227168</v>
      </c>
      <c r="M237" s="29"/>
      <c r="N237" s="13" t="s">
        <v>688</v>
      </c>
      <c r="O237" s="223"/>
      <c r="P237" s="31">
        <f t="shared" si="3"/>
        <v>15.820000000006985</v>
      </c>
      <c r="Q237" s="31">
        <f>SUBTOTAL(9,$F$2:F237)</f>
        <v>47690.579999999994</v>
      </c>
      <c r="R237" s="31">
        <f>SUBTOTAL(9,$G$2:G237)</f>
        <v>47706.400000000001</v>
      </c>
    </row>
    <row r="238" spans="1:18" ht="12.75" customHeight="1">
      <c r="A238" s="43">
        <v>618</v>
      </c>
      <c r="B238" s="28">
        <v>44633</v>
      </c>
      <c r="C238" s="52" t="s">
        <v>5345</v>
      </c>
      <c r="D238" s="52"/>
      <c r="E238" s="29"/>
      <c r="F238" s="30">
        <v>42.5</v>
      </c>
      <c r="G238" s="35"/>
      <c r="H238" s="35"/>
      <c r="I238" s="147"/>
      <c r="J238" s="29"/>
      <c r="K238" s="29"/>
      <c r="L238" s="29"/>
      <c r="M238" s="29"/>
      <c r="N238" s="13" t="s">
        <v>688</v>
      </c>
      <c r="O238" s="223"/>
      <c r="P238" s="31">
        <f t="shared" si="3"/>
        <v>-26.679999999993015</v>
      </c>
      <c r="Q238" s="31">
        <f>SUBTOTAL(9,$F$2:F238)</f>
        <v>47733.079999999994</v>
      </c>
      <c r="R238" s="31">
        <f>SUBTOTAL(9,$G$2:G238)</f>
        <v>47706.400000000001</v>
      </c>
    </row>
    <row r="239" spans="1:18" ht="12.75" customHeight="1">
      <c r="A239" s="43">
        <v>618</v>
      </c>
      <c r="B239" s="28">
        <v>44661</v>
      </c>
      <c r="C239" s="52" t="s">
        <v>5346</v>
      </c>
      <c r="D239" s="52" t="s">
        <v>575</v>
      </c>
      <c r="F239" s="30">
        <v>250</v>
      </c>
      <c r="G239" s="35"/>
      <c r="H239" s="35"/>
      <c r="I239" s="147"/>
      <c r="J239" s="29"/>
      <c r="K239" s="29"/>
      <c r="L239" s="29"/>
      <c r="M239" s="29"/>
      <c r="N239" s="13" t="s">
        <v>688</v>
      </c>
      <c r="O239" s="223"/>
      <c r="P239" s="31">
        <f t="shared" si="3"/>
        <v>-276.67999999999302</v>
      </c>
      <c r="Q239" s="31">
        <f>SUBTOTAL(9,$F$2:F239)</f>
        <v>47983.079999999994</v>
      </c>
      <c r="R239" s="31">
        <f>SUBTOTAL(9,$G$2:G239)</f>
        <v>47706.400000000001</v>
      </c>
    </row>
    <row r="240" spans="1:18" ht="12.75" customHeight="1">
      <c r="A240" s="43">
        <v>619</v>
      </c>
      <c r="B240" s="28">
        <v>44682</v>
      </c>
      <c r="C240" s="52" t="s">
        <v>5348</v>
      </c>
      <c r="D240" s="52"/>
      <c r="E240" s="29"/>
      <c r="F240" s="30"/>
      <c r="G240" s="35"/>
      <c r="H240" s="35">
        <v>623.5</v>
      </c>
      <c r="I240" s="147"/>
      <c r="J240" s="29"/>
      <c r="K240" s="29" t="s">
        <v>29</v>
      </c>
      <c r="L240" s="29"/>
      <c r="M240" s="29"/>
      <c r="N240" s="13" t="s">
        <v>688</v>
      </c>
      <c r="O240" s="223"/>
      <c r="P240" s="31">
        <f t="shared" si="3"/>
        <v>-276.67999999999302</v>
      </c>
      <c r="Q240" s="31">
        <f>SUBTOTAL(9,$F$2:F240)</f>
        <v>47983.079999999994</v>
      </c>
      <c r="R240" s="31">
        <f>SUBTOTAL(9,$G$2:G240)</f>
        <v>47706.400000000001</v>
      </c>
    </row>
    <row r="241" spans="1:18" ht="12.75" customHeight="1">
      <c r="A241" s="43">
        <v>618</v>
      </c>
      <c r="B241" s="28">
        <v>44682</v>
      </c>
      <c r="C241" s="52" t="s">
        <v>5349</v>
      </c>
      <c r="D241" s="52"/>
      <c r="E241" s="29"/>
      <c r="F241" s="30"/>
      <c r="G241" s="35"/>
      <c r="H241" s="35">
        <v>771.5</v>
      </c>
      <c r="I241" s="147"/>
      <c r="J241" s="29"/>
      <c r="K241" s="29" t="s">
        <v>29</v>
      </c>
      <c r="L241" s="29"/>
      <c r="M241" s="29"/>
      <c r="N241" s="13" t="s">
        <v>688</v>
      </c>
      <c r="O241" s="140">
        <v>44714</v>
      </c>
      <c r="P241" s="31">
        <f t="shared" si="3"/>
        <v>-276.67999999999302</v>
      </c>
      <c r="Q241" s="31">
        <f>SUBTOTAL(9,$F$2:F241)</f>
        <v>47983.079999999994</v>
      </c>
      <c r="R241" s="31">
        <f>SUBTOTAL(9,$G$2:G241)</f>
        <v>47706.400000000001</v>
      </c>
    </row>
    <row r="242" spans="1:18" ht="12.75" customHeight="1">
      <c r="A242" s="43">
        <v>801</v>
      </c>
      <c r="B242" s="28">
        <v>44682</v>
      </c>
      <c r="C242" s="52" t="s">
        <v>5347</v>
      </c>
      <c r="D242" s="52"/>
      <c r="E242" s="29"/>
      <c r="F242" s="30"/>
      <c r="G242" s="35"/>
      <c r="H242" s="35">
        <v>498.2</v>
      </c>
      <c r="I242" s="147"/>
      <c r="J242" s="29"/>
      <c r="K242" s="29" t="s">
        <v>29</v>
      </c>
      <c r="L242" s="29"/>
      <c r="M242" s="29"/>
      <c r="N242" s="13" t="s">
        <v>688</v>
      </c>
      <c r="O242" s="223"/>
      <c r="P242" s="31">
        <f t="shared" si="3"/>
        <v>-276.67999999999302</v>
      </c>
      <c r="Q242" s="31">
        <f>SUBTOTAL(9,$F$2:F242)</f>
        <v>47983.079999999994</v>
      </c>
      <c r="R242" s="31">
        <f>SUBTOTAL(9,$G$2:G242)</f>
        <v>47706.400000000001</v>
      </c>
    </row>
    <row r="243" spans="1:18" ht="12.75" customHeight="1">
      <c r="A243" s="43">
        <v>801</v>
      </c>
      <c r="B243" s="28">
        <v>44724</v>
      </c>
      <c r="C243" s="52" t="s">
        <v>5350</v>
      </c>
      <c r="D243" s="52"/>
      <c r="E243" s="29"/>
      <c r="F243" s="30"/>
      <c r="G243" s="35"/>
      <c r="H243" s="35">
        <v>1680</v>
      </c>
      <c r="I243" s="147"/>
      <c r="J243" s="29"/>
      <c r="K243" s="29" t="s">
        <v>5351</v>
      </c>
      <c r="L243" s="29">
        <v>936425</v>
      </c>
      <c r="M243" s="29"/>
      <c r="N243" s="13" t="s">
        <v>688</v>
      </c>
      <c r="O243" s="223"/>
      <c r="P243" s="31">
        <f t="shared" si="3"/>
        <v>-276.67999999999302</v>
      </c>
      <c r="Q243" s="31">
        <f>SUBTOTAL(9,$F$2:F243)</f>
        <v>47983.079999999994</v>
      </c>
      <c r="R243" s="31">
        <f>SUBTOTAL(9,$G$2:G243)</f>
        <v>47706.400000000001</v>
      </c>
    </row>
    <row r="244" spans="1:18" ht="12.75" customHeight="1">
      <c r="A244" s="43">
        <v>619</v>
      </c>
      <c r="B244" s="28">
        <v>44743</v>
      </c>
      <c r="C244" s="52" t="s">
        <v>5353</v>
      </c>
      <c r="D244" s="52"/>
      <c r="E244" s="29"/>
      <c r="F244" s="30"/>
      <c r="G244" s="35"/>
      <c r="H244" s="35">
        <v>631.9</v>
      </c>
      <c r="I244" s="147"/>
      <c r="J244" s="29"/>
      <c r="K244" s="29" t="s">
        <v>29</v>
      </c>
      <c r="L244" s="29"/>
      <c r="M244" s="29"/>
      <c r="N244" s="13" t="s">
        <v>688</v>
      </c>
      <c r="O244" s="223"/>
      <c r="P244" s="31">
        <f t="shared" si="3"/>
        <v>-276.67999999999302</v>
      </c>
      <c r="Q244" s="31">
        <f>SUBTOTAL(9,$F$2:F244)</f>
        <v>47983.079999999994</v>
      </c>
      <c r="R244" s="31">
        <f>SUBTOTAL(9,$G$2:G244)</f>
        <v>47706.400000000001</v>
      </c>
    </row>
    <row r="245" spans="1:18" ht="12.75" customHeight="1">
      <c r="A245" s="43">
        <v>618</v>
      </c>
      <c r="B245" s="28">
        <v>44743</v>
      </c>
      <c r="C245" s="52" t="s">
        <v>5354</v>
      </c>
      <c r="D245" s="52"/>
      <c r="E245" s="29"/>
      <c r="F245" s="30"/>
      <c r="G245" s="35"/>
      <c r="H245" s="35">
        <v>781.8</v>
      </c>
      <c r="I245" s="147"/>
      <c r="J245" s="29"/>
      <c r="K245" s="29" t="s">
        <v>29</v>
      </c>
      <c r="L245" s="29"/>
      <c r="M245" s="29"/>
      <c r="N245" s="13" t="s">
        <v>688</v>
      </c>
      <c r="O245" s="223"/>
      <c r="P245" s="31">
        <f t="shared" si="3"/>
        <v>-276.67999999999302</v>
      </c>
      <c r="Q245" s="31">
        <f>SUBTOTAL(9,$F$2:F245)</f>
        <v>47983.079999999994</v>
      </c>
      <c r="R245" s="31">
        <f>SUBTOTAL(9,$G$2:G245)</f>
        <v>47706.400000000001</v>
      </c>
    </row>
    <row r="246" spans="1:18" ht="12.75" customHeight="1">
      <c r="A246" s="43">
        <v>801</v>
      </c>
      <c r="B246" s="28">
        <v>44743</v>
      </c>
      <c r="C246" s="52" t="s">
        <v>5352</v>
      </c>
      <c r="D246" s="52"/>
      <c r="E246" s="29"/>
      <c r="F246" s="30"/>
      <c r="G246" s="35"/>
      <c r="H246" s="35">
        <v>505</v>
      </c>
      <c r="I246" s="147"/>
      <c r="J246" s="29"/>
      <c r="K246" s="29" t="s">
        <v>29</v>
      </c>
      <c r="L246" s="29"/>
      <c r="M246" s="29"/>
      <c r="N246" s="13" t="s">
        <v>688</v>
      </c>
      <c r="O246" s="223"/>
      <c r="P246" s="31">
        <f t="shared" si="3"/>
        <v>-276.67999999999302</v>
      </c>
      <c r="Q246" s="31">
        <f>SUBTOTAL(9,$F$2:F246)</f>
        <v>47983.079999999994</v>
      </c>
      <c r="R246" s="31">
        <f>SUBTOTAL(9,$G$2:G246)</f>
        <v>47706.400000000001</v>
      </c>
    </row>
    <row r="247" spans="1:18" ht="12.75" customHeight="1">
      <c r="A247" s="43">
        <v>618</v>
      </c>
      <c r="B247" s="28">
        <v>44787</v>
      </c>
      <c r="C247" s="52" t="s">
        <v>5356</v>
      </c>
      <c r="D247" s="52"/>
      <c r="E247" s="29"/>
      <c r="F247" s="30"/>
      <c r="G247" s="35"/>
      <c r="H247" s="35">
        <v>2150</v>
      </c>
      <c r="I247" s="147"/>
      <c r="J247" s="29"/>
      <c r="K247" s="29" t="s">
        <v>5357</v>
      </c>
      <c r="L247" s="29">
        <v>359</v>
      </c>
      <c r="M247" s="29"/>
      <c r="N247" s="13" t="s">
        <v>688</v>
      </c>
      <c r="O247" s="223"/>
      <c r="P247" s="31">
        <f t="shared" si="3"/>
        <v>-276.67999999999302</v>
      </c>
      <c r="Q247" s="31">
        <f>SUBTOTAL(9,$F$2:F247)</f>
        <v>47983.079999999994</v>
      </c>
      <c r="R247" s="31">
        <f>SUBTOTAL(9,$G$2:G247)</f>
        <v>47706.400000000001</v>
      </c>
    </row>
    <row r="248" spans="1:18" ht="12.75" customHeight="1">
      <c r="A248" s="43">
        <v>619</v>
      </c>
      <c r="B248" s="28">
        <v>44787</v>
      </c>
      <c r="C248" s="52" t="s">
        <v>5356</v>
      </c>
      <c r="D248" s="52"/>
      <c r="E248" s="29"/>
      <c r="F248" s="30"/>
      <c r="G248" s="35"/>
      <c r="H248" s="35">
        <v>2150</v>
      </c>
      <c r="I248" s="147"/>
      <c r="J248" s="29"/>
      <c r="K248" s="29" t="s">
        <v>5357</v>
      </c>
      <c r="L248" s="29">
        <v>359</v>
      </c>
      <c r="M248" s="29"/>
      <c r="N248" s="13" t="s">
        <v>688</v>
      </c>
      <c r="O248" s="223"/>
      <c r="P248" s="31">
        <f t="shared" si="3"/>
        <v>-276.67999999999302</v>
      </c>
      <c r="Q248" s="31">
        <f>SUBTOTAL(9,$F$2:F248)</f>
        <v>47983.079999999994</v>
      </c>
      <c r="R248" s="31">
        <f>SUBTOTAL(9,$G$2:G248)</f>
        <v>47706.400000000001</v>
      </c>
    </row>
    <row r="249" spans="1:18" ht="12.75" customHeight="1">
      <c r="A249" s="43">
        <v>618</v>
      </c>
      <c r="B249" s="28">
        <v>44796</v>
      </c>
      <c r="C249" s="52" t="s">
        <v>5355</v>
      </c>
      <c r="D249" s="52"/>
      <c r="E249" s="29"/>
      <c r="F249" s="30">
        <v>27.84</v>
      </c>
      <c r="G249" s="35"/>
      <c r="H249" s="35"/>
      <c r="I249" s="147"/>
      <c r="J249" s="29"/>
      <c r="K249" s="29" t="s">
        <v>451</v>
      </c>
      <c r="L249" s="29">
        <v>2651562</v>
      </c>
      <c r="M249" s="29"/>
      <c r="N249" s="13" t="s">
        <v>688</v>
      </c>
      <c r="O249" s="223"/>
      <c r="P249" s="31">
        <f t="shared" si="3"/>
        <v>-304.51999999998952</v>
      </c>
      <c r="Q249" s="31">
        <f>SUBTOTAL(9,$F$2:F249)</f>
        <v>48010.919999999991</v>
      </c>
      <c r="R249" s="31">
        <f>SUBTOTAL(9,$G$2:G249)</f>
        <v>47706.400000000001</v>
      </c>
    </row>
    <row r="250" spans="1:18" ht="12.75" customHeight="1">
      <c r="A250" s="43">
        <v>619</v>
      </c>
      <c r="B250" s="28">
        <v>44805</v>
      </c>
      <c r="C250" s="52" t="s">
        <v>5359</v>
      </c>
      <c r="D250" s="52"/>
      <c r="E250" s="29"/>
      <c r="F250" s="30"/>
      <c r="G250" s="35"/>
      <c r="H250" s="35">
        <v>637.9</v>
      </c>
      <c r="I250" s="147"/>
      <c r="J250" s="29"/>
      <c r="K250" s="29" t="s">
        <v>29</v>
      </c>
      <c r="L250" s="29"/>
      <c r="M250" s="29"/>
      <c r="N250" s="13" t="s">
        <v>688</v>
      </c>
      <c r="O250" s="223"/>
      <c r="P250" s="31">
        <f t="shared" si="3"/>
        <v>-304.51999999998952</v>
      </c>
      <c r="Q250" s="31">
        <f>SUBTOTAL(9,$F$2:F250)</f>
        <v>48010.919999999991</v>
      </c>
      <c r="R250" s="31">
        <f>SUBTOTAL(9,$G$2:G250)</f>
        <v>47706.400000000001</v>
      </c>
    </row>
    <row r="251" spans="1:18" ht="12.75" customHeight="1">
      <c r="A251" s="43">
        <v>618</v>
      </c>
      <c r="B251" s="28">
        <v>44805</v>
      </c>
      <c r="C251" s="52" t="s">
        <v>5360</v>
      </c>
      <c r="D251" s="52"/>
      <c r="E251" s="29"/>
      <c r="F251" s="30"/>
      <c r="G251" s="35"/>
      <c r="H251" s="35">
        <v>789.3</v>
      </c>
      <c r="I251" s="147"/>
      <c r="J251" s="29"/>
      <c r="K251" s="29" t="s">
        <v>29</v>
      </c>
      <c r="L251" s="29"/>
      <c r="M251" s="29"/>
      <c r="N251" s="13" t="s">
        <v>688</v>
      </c>
      <c r="O251" s="140">
        <v>44950</v>
      </c>
      <c r="P251" s="31">
        <f t="shared" si="3"/>
        <v>-304.51999999998952</v>
      </c>
      <c r="Q251" s="31">
        <f>SUBTOTAL(9,$F$2:F251)</f>
        <v>48010.919999999991</v>
      </c>
      <c r="R251" s="31">
        <f>SUBTOTAL(9,$G$2:G251)</f>
        <v>47706.400000000001</v>
      </c>
    </row>
    <row r="252" spans="1:18" ht="12.75" customHeight="1">
      <c r="A252" s="43">
        <v>801</v>
      </c>
      <c r="B252" s="28">
        <v>44805</v>
      </c>
      <c r="C252" s="52" t="s">
        <v>5358</v>
      </c>
      <c r="D252" s="52"/>
      <c r="E252" s="29"/>
      <c r="F252" s="30"/>
      <c r="G252" s="35"/>
      <c r="H252" s="35">
        <v>670.3</v>
      </c>
      <c r="I252" s="147"/>
      <c r="J252" s="29"/>
      <c r="K252" s="29" t="s">
        <v>29</v>
      </c>
      <c r="L252" s="29"/>
      <c r="M252" s="29"/>
      <c r="N252" s="13" t="s">
        <v>688</v>
      </c>
      <c r="O252" s="223"/>
      <c r="P252" s="31">
        <f t="shared" si="3"/>
        <v>-304.51999999998952</v>
      </c>
      <c r="Q252" s="31">
        <f>SUBTOTAL(9,$F$2:F252)</f>
        <v>48010.919999999991</v>
      </c>
      <c r="R252" s="31">
        <f>SUBTOTAL(9,$G$2:G252)</f>
        <v>47706.400000000001</v>
      </c>
    </row>
    <row r="253" spans="1:18" ht="12.75" customHeight="1">
      <c r="A253" s="43" t="s">
        <v>18</v>
      </c>
      <c r="B253" s="28">
        <v>44951</v>
      </c>
      <c r="C253" s="27" t="s">
        <v>5301</v>
      </c>
      <c r="D253" s="52"/>
      <c r="E253" s="29"/>
      <c r="F253" s="32"/>
      <c r="G253" s="30">
        <v>1000</v>
      </c>
      <c r="H253" s="35"/>
      <c r="I253" s="147"/>
      <c r="J253" s="29"/>
      <c r="K253" s="29"/>
      <c r="L253" s="29"/>
      <c r="M253" s="29"/>
      <c r="N253" s="13" t="s">
        <v>688</v>
      </c>
      <c r="O253" s="223"/>
      <c r="P253" s="31">
        <f t="shared" si="3"/>
        <v>695.48000000001048</v>
      </c>
      <c r="Q253" s="31">
        <f>SUBTOTAL(9,$F$2:F253)</f>
        <v>48010.919999999991</v>
      </c>
      <c r="R253" s="31">
        <f>SUBTOTAL(9,$G$2:G253)</f>
        <v>48706.400000000001</v>
      </c>
    </row>
    <row r="254" spans="1:18" ht="12.75" customHeight="1">
      <c r="A254" s="43">
        <v>619</v>
      </c>
      <c r="B254" s="28">
        <v>44986</v>
      </c>
      <c r="C254" s="52" t="s">
        <v>5364</v>
      </c>
      <c r="D254" s="52"/>
      <c r="E254" s="29"/>
      <c r="F254" s="30"/>
      <c r="G254" s="35"/>
      <c r="H254" s="35">
        <v>627.6</v>
      </c>
      <c r="I254" s="147"/>
      <c r="J254" s="29"/>
      <c r="K254" s="29" t="s">
        <v>29</v>
      </c>
      <c r="L254" s="29"/>
      <c r="M254" s="29"/>
      <c r="N254" s="13" t="s">
        <v>688</v>
      </c>
      <c r="O254" s="223"/>
      <c r="P254" s="31">
        <f t="shared" si="3"/>
        <v>695.48000000001048</v>
      </c>
      <c r="Q254" s="31">
        <f>SUBTOTAL(9,$F$2:F253)</f>
        <v>48010.919999999991</v>
      </c>
      <c r="R254" s="31">
        <f>SUBTOTAL(9,$G$2:G254)</f>
        <v>48706.400000000001</v>
      </c>
    </row>
    <row r="255" spans="1:18" ht="12.75" customHeight="1">
      <c r="A255" s="43">
        <v>618</v>
      </c>
      <c r="B255" s="28">
        <v>44986</v>
      </c>
      <c r="C255" s="52" t="s">
        <v>5365</v>
      </c>
      <c r="D255" s="52"/>
      <c r="E255" s="29"/>
      <c r="F255" s="30"/>
      <c r="G255" s="35"/>
      <c r="H255" s="35">
        <v>776.6</v>
      </c>
      <c r="I255" s="147"/>
      <c r="J255" s="29"/>
      <c r="K255" s="29" t="s">
        <v>29</v>
      </c>
      <c r="L255" s="29"/>
      <c r="M255" s="29"/>
      <c r="N255" s="13" t="s">
        <v>688</v>
      </c>
      <c r="O255" s="223"/>
      <c r="P255" s="31">
        <f t="shared" si="3"/>
        <v>695.48000000001048</v>
      </c>
      <c r="Q255" s="31">
        <f>SUBTOTAL(9,$F$2:F254)</f>
        <v>48010.919999999991</v>
      </c>
      <c r="R255" s="31">
        <f>SUBTOTAL(9,$G$2:G255)</f>
        <v>48706.400000000001</v>
      </c>
    </row>
    <row r="256" spans="1:18" ht="12.75" customHeight="1">
      <c r="A256" s="43">
        <v>801</v>
      </c>
      <c r="B256" s="28">
        <v>44986</v>
      </c>
      <c r="C256" s="52" t="s">
        <v>5363</v>
      </c>
      <c r="D256" s="52"/>
      <c r="E256" s="29"/>
      <c r="F256" s="30"/>
      <c r="G256" s="35"/>
      <c r="H256" s="35">
        <v>659.4</v>
      </c>
      <c r="I256" s="147"/>
      <c r="J256" s="29"/>
      <c r="K256" s="29" t="s">
        <v>29</v>
      </c>
      <c r="L256" s="29"/>
      <c r="M256" s="29"/>
      <c r="N256" s="13" t="s">
        <v>688</v>
      </c>
      <c r="O256" s="223"/>
      <c r="P256" s="31">
        <f t="shared" si="3"/>
        <v>695.48000000001048</v>
      </c>
      <c r="Q256" s="31">
        <f>SUBTOTAL(9,$F$2:F255)</f>
        <v>48010.919999999991</v>
      </c>
      <c r="R256" s="31">
        <f>SUBTOTAL(9,$G$2:G256)</f>
        <v>48706.400000000001</v>
      </c>
    </row>
    <row r="257" spans="1:18" ht="12.75" customHeight="1">
      <c r="A257" s="13">
        <v>618</v>
      </c>
      <c r="B257" s="144">
        <v>44992</v>
      </c>
      <c r="C257" s="54" t="s">
        <v>5361</v>
      </c>
      <c r="D257" s="138" t="s">
        <v>575</v>
      </c>
      <c r="E257" s="51" t="s">
        <v>5362</v>
      </c>
      <c r="F257" s="157">
        <v>150</v>
      </c>
      <c r="G257" s="35"/>
      <c r="H257" s="35"/>
      <c r="I257" s="147" t="s">
        <v>91</v>
      </c>
      <c r="J257" s="29"/>
      <c r="K257" s="29"/>
      <c r="L257" s="29"/>
      <c r="M257" s="29"/>
      <c r="N257" s="13" t="s">
        <v>688</v>
      </c>
      <c r="O257" s="223"/>
      <c r="P257" s="31">
        <f t="shared" si="3"/>
        <v>695.48000000001048</v>
      </c>
      <c r="Q257" s="31">
        <f>SUBTOTAL(9,$F$2:F256)</f>
        <v>48010.919999999991</v>
      </c>
      <c r="R257" s="31">
        <f>SUBTOTAL(9,$G$2:G257)</f>
        <v>48706.400000000001</v>
      </c>
    </row>
    <row r="258" spans="1:18" ht="12.75" customHeight="1">
      <c r="A258" s="43">
        <v>619</v>
      </c>
      <c r="B258" s="28">
        <v>45047</v>
      </c>
      <c r="C258" s="52" t="s">
        <v>5367</v>
      </c>
      <c r="D258" s="52"/>
      <c r="E258" s="29"/>
      <c r="F258" s="30"/>
      <c r="G258" s="35"/>
      <c r="H258" s="35">
        <v>632.6</v>
      </c>
      <c r="I258" s="147"/>
      <c r="J258" s="29"/>
      <c r="K258" s="29" t="s">
        <v>29</v>
      </c>
      <c r="L258" s="29"/>
      <c r="M258" s="29"/>
      <c r="N258" s="13" t="s">
        <v>688</v>
      </c>
      <c r="O258" s="223"/>
      <c r="P258" s="31">
        <f t="shared" ref="P258:P299" si="4">R258-Q258</f>
        <v>545.48000000001048</v>
      </c>
      <c r="Q258" s="31">
        <f>SUBTOTAL(9,$F$2:F257)</f>
        <v>48160.919999999991</v>
      </c>
      <c r="R258" s="31">
        <f>SUBTOTAL(9,$G$2:G258)</f>
        <v>48706.400000000001</v>
      </c>
    </row>
    <row r="259" spans="1:18" ht="12.75" customHeight="1">
      <c r="A259" s="43">
        <v>618</v>
      </c>
      <c r="B259" s="28">
        <v>45047</v>
      </c>
      <c r="C259" s="52" t="s">
        <v>5368</v>
      </c>
      <c r="D259" s="52"/>
      <c r="E259" s="29"/>
      <c r="F259" s="30"/>
      <c r="G259" s="35"/>
      <c r="H259" s="35">
        <v>782.8</v>
      </c>
      <c r="I259" s="147"/>
      <c r="J259" s="29"/>
      <c r="K259" s="29" t="s">
        <v>29</v>
      </c>
      <c r="L259" s="29"/>
      <c r="M259" s="29"/>
      <c r="N259" s="13" t="s">
        <v>688</v>
      </c>
      <c r="O259" s="223"/>
      <c r="P259" s="31">
        <f t="shared" si="4"/>
        <v>545.48000000001048</v>
      </c>
      <c r="Q259" s="31">
        <f>SUBTOTAL(9,$F$2:F258)</f>
        <v>48160.919999999991</v>
      </c>
      <c r="R259" s="31">
        <f>SUBTOTAL(9,$G$2:G259)</f>
        <v>48706.400000000001</v>
      </c>
    </row>
    <row r="260" spans="1:18" ht="12.75" customHeight="1">
      <c r="A260" s="43">
        <v>801</v>
      </c>
      <c r="B260" s="28">
        <v>45047</v>
      </c>
      <c r="C260" s="52" t="s">
        <v>5366</v>
      </c>
      <c r="D260" s="52"/>
      <c r="E260" s="29"/>
      <c r="F260" s="30"/>
      <c r="G260" s="35"/>
      <c r="H260" s="35">
        <v>664.7</v>
      </c>
      <c r="I260" s="147"/>
      <c r="J260" s="29"/>
      <c r="K260" s="29" t="s">
        <v>29</v>
      </c>
      <c r="L260" s="29"/>
      <c r="M260" s="29"/>
      <c r="N260" s="13" t="s">
        <v>688</v>
      </c>
      <c r="O260" s="223"/>
      <c r="P260" s="31">
        <f t="shared" si="4"/>
        <v>545.48000000001048</v>
      </c>
      <c r="Q260" s="31">
        <f>SUBTOTAL(9,$F$2:F259)</f>
        <v>48160.919999999991</v>
      </c>
      <c r="R260" s="31">
        <f>SUBTOTAL(9,$G$2:G260)</f>
        <v>48706.400000000001</v>
      </c>
    </row>
    <row r="261" spans="1:18" ht="12.75" customHeight="1">
      <c r="A261" s="43">
        <v>619</v>
      </c>
      <c r="B261" s="28">
        <v>45108</v>
      </c>
      <c r="C261" s="52" t="s">
        <v>5370</v>
      </c>
      <c r="D261" s="52"/>
      <c r="E261" s="29"/>
      <c r="F261" s="30"/>
      <c r="G261" s="35"/>
      <c r="H261" s="35">
        <v>639.9</v>
      </c>
      <c r="I261" s="147"/>
      <c r="J261" s="29"/>
      <c r="K261" s="29" t="s">
        <v>29</v>
      </c>
      <c r="L261" s="29"/>
      <c r="M261" s="29"/>
      <c r="N261" s="13" t="s">
        <v>688</v>
      </c>
      <c r="O261" s="223"/>
      <c r="P261" s="31">
        <f t="shared" si="4"/>
        <v>545.48000000001048</v>
      </c>
      <c r="Q261" s="31">
        <f>SUBTOTAL(9,$F$2:F260)</f>
        <v>48160.919999999991</v>
      </c>
      <c r="R261" s="31">
        <f>SUBTOTAL(9,$G$2:G261)</f>
        <v>48706.400000000001</v>
      </c>
    </row>
    <row r="262" spans="1:18" ht="12.75" customHeight="1">
      <c r="A262" s="43">
        <v>618</v>
      </c>
      <c r="B262" s="28">
        <v>45108</v>
      </c>
      <c r="C262" s="52" t="s">
        <v>5371</v>
      </c>
      <c r="D262" s="52"/>
      <c r="E262" s="29"/>
      <c r="F262" s="30"/>
      <c r="G262" s="35"/>
      <c r="H262" s="35">
        <v>791.9</v>
      </c>
      <c r="I262" s="147"/>
      <c r="J262" s="29"/>
      <c r="K262" s="29" t="s">
        <v>29</v>
      </c>
      <c r="L262" s="29"/>
      <c r="M262" s="29"/>
      <c r="N262" s="13" t="s">
        <v>688</v>
      </c>
      <c r="O262" s="223"/>
      <c r="P262" s="31">
        <f t="shared" si="4"/>
        <v>545.48000000001048</v>
      </c>
      <c r="Q262" s="31">
        <f>SUBTOTAL(9,$F$2:F261)</f>
        <v>48160.919999999991</v>
      </c>
      <c r="R262" s="31">
        <f>SUBTOTAL(9,$G$2:G262)</f>
        <v>48706.400000000001</v>
      </c>
    </row>
    <row r="263" spans="1:18" ht="12.75" customHeight="1">
      <c r="A263" s="43">
        <v>801</v>
      </c>
      <c r="B263" s="28">
        <v>45108</v>
      </c>
      <c r="C263" s="52" t="s">
        <v>5369</v>
      </c>
      <c r="D263" s="52"/>
      <c r="E263" s="29"/>
      <c r="F263" s="30"/>
      <c r="G263" s="35"/>
      <c r="H263" s="35">
        <v>672.5</v>
      </c>
      <c r="I263" s="147"/>
      <c r="J263" s="29"/>
      <c r="K263" s="29" t="s">
        <v>29</v>
      </c>
      <c r="L263" s="29"/>
      <c r="M263" s="29"/>
      <c r="N263" s="13" t="s">
        <v>688</v>
      </c>
      <c r="O263" s="223"/>
      <c r="P263" s="31">
        <f t="shared" si="4"/>
        <v>545.48000000001048</v>
      </c>
      <c r="Q263" s="31">
        <f>SUBTOTAL(9,$F$2:F262)</f>
        <v>48160.919999999991</v>
      </c>
      <c r="R263" s="31">
        <f>SUBTOTAL(9,$G$2:G263)</f>
        <v>48706.400000000001</v>
      </c>
    </row>
    <row r="264" spans="1:18" ht="12.75" customHeight="1">
      <c r="A264" s="43">
        <v>801</v>
      </c>
      <c r="B264" s="28">
        <v>45134</v>
      </c>
      <c r="C264" s="52" t="s">
        <v>5372</v>
      </c>
      <c r="D264" s="52"/>
      <c r="E264" s="29"/>
      <c r="F264" s="30"/>
      <c r="G264" s="35"/>
      <c r="H264" s="35">
        <v>2016</v>
      </c>
      <c r="I264" s="147"/>
      <c r="J264" s="29"/>
      <c r="K264" s="29" t="s">
        <v>5351</v>
      </c>
      <c r="L264" s="29">
        <v>1138102</v>
      </c>
      <c r="M264" s="29"/>
      <c r="N264" s="13" t="s">
        <v>688</v>
      </c>
      <c r="O264" s="223"/>
      <c r="P264" s="31">
        <f t="shared" si="4"/>
        <v>545.48000000001048</v>
      </c>
      <c r="Q264" s="31">
        <f>SUBTOTAL(9,$F$2:F263)</f>
        <v>48160.919999999991</v>
      </c>
      <c r="R264" s="31">
        <f>SUBTOTAL(9,$G$2:G264)</f>
        <v>48706.400000000001</v>
      </c>
    </row>
    <row r="265" spans="1:18" ht="12.75" customHeight="1">
      <c r="A265" s="43">
        <v>619</v>
      </c>
      <c r="B265" s="28">
        <v>45170</v>
      </c>
      <c r="C265" s="52" t="s">
        <v>5376</v>
      </c>
      <c r="D265" s="52"/>
      <c r="E265" s="29"/>
      <c r="F265" s="30"/>
      <c r="G265" s="35"/>
      <c r="H265" s="35">
        <v>641.20000000000005</v>
      </c>
      <c r="I265" s="147"/>
      <c r="J265" s="29"/>
      <c r="K265" s="29" t="s">
        <v>29</v>
      </c>
      <c r="L265" s="29"/>
      <c r="M265" s="29"/>
      <c r="N265" s="13" t="s">
        <v>688</v>
      </c>
      <c r="O265" s="223"/>
      <c r="P265" s="31">
        <f t="shared" si="4"/>
        <v>545.48000000001048</v>
      </c>
      <c r="Q265" s="31">
        <f>SUBTOTAL(9,$F$2:F264)</f>
        <v>48160.919999999991</v>
      </c>
      <c r="R265" s="31">
        <f>SUBTOTAL(9,$G$2:G265)</f>
        <v>48706.400000000001</v>
      </c>
    </row>
    <row r="266" spans="1:18" ht="12.75" customHeight="1">
      <c r="A266" s="43">
        <v>618</v>
      </c>
      <c r="B266" s="28">
        <v>45170</v>
      </c>
      <c r="C266" s="52" t="s">
        <v>5377</v>
      </c>
      <c r="D266" s="52"/>
      <c r="E266" s="29"/>
      <c r="F266" s="30"/>
      <c r="G266" s="35"/>
      <c r="H266" s="35">
        <v>793.5</v>
      </c>
      <c r="I266" s="147"/>
      <c r="J266" s="29"/>
      <c r="K266" s="29" t="s">
        <v>29</v>
      </c>
      <c r="L266" s="29"/>
      <c r="M266" s="29"/>
      <c r="N266" s="13" t="s">
        <v>688</v>
      </c>
      <c r="O266" s="223"/>
      <c r="P266" s="31">
        <f t="shared" si="4"/>
        <v>545.48000000001048</v>
      </c>
      <c r="Q266" s="31">
        <f>SUBTOTAL(9,$F$2:F265)</f>
        <v>48160.919999999991</v>
      </c>
      <c r="R266" s="31">
        <f>SUBTOTAL(9,$G$2:G266)</f>
        <v>48706.400000000001</v>
      </c>
    </row>
    <row r="267" spans="1:18" ht="12.75" customHeight="1">
      <c r="A267" s="43">
        <v>801</v>
      </c>
      <c r="B267" s="28">
        <v>45170</v>
      </c>
      <c r="C267" s="52" t="s">
        <v>5375</v>
      </c>
      <c r="D267" s="52"/>
      <c r="E267" s="29"/>
      <c r="F267" s="30"/>
      <c r="G267" s="35"/>
      <c r="H267" s="35">
        <v>673.7</v>
      </c>
      <c r="I267" s="147"/>
      <c r="J267" s="29"/>
      <c r="K267" s="29" t="s">
        <v>29</v>
      </c>
      <c r="L267" s="29"/>
      <c r="M267" s="29"/>
      <c r="N267" s="13" t="s">
        <v>688</v>
      </c>
      <c r="O267" s="223"/>
      <c r="P267" s="31">
        <f t="shared" si="4"/>
        <v>545.48000000001048</v>
      </c>
      <c r="Q267" s="31">
        <f>SUBTOTAL(9,$F$2:F266)</f>
        <v>48160.919999999991</v>
      </c>
      <c r="R267" s="31">
        <f>SUBTOTAL(9,$G$2:G267)</f>
        <v>48706.400000000001</v>
      </c>
    </row>
    <row r="268" spans="1:18" ht="12.75" customHeight="1">
      <c r="A268" s="582">
        <v>618</v>
      </c>
      <c r="B268" s="28">
        <v>45173</v>
      </c>
      <c r="C268" s="153" t="s">
        <v>5373</v>
      </c>
      <c r="D268" s="52" t="s">
        <v>5374</v>
      </c>
      <c r="E268" s="29"/>
      <c r="F268" s="35">
        <v>450</v>
      </c>
      <c r="G268" s="35"/>
      <c r="H268" s="35"/>
      <c r="I268" s="147" t="s">
        <v>91</v>
      </c>
      <c r="J268" s="29"/>
      <c r="K268" s="29"/>
      <c r="L268" s="29"/>
      <c r="M268" s="29"/>
      <c r="N268" s="13" t="s">
        <v>688</v>
      </c>
      <c r="O268" s="223"/>
      <c r="P268" s="31">
        <f t="shared" si="4"/>
        <v>545.48000000001048</v>
      </c>
      <c r="Q268" s="31">
        <f>SUBTOTAL(9,$F$2:F267)</f>
        <v>48160.919999999991</v>
      </c>
      <c r="R268" s="31">
        <f>SUBTOTAL(9,$G$2:G268)</f>
        <v>48706.400000000001</v>
      </c>
    </row>
    <row r="269" spans="1:18" ht="12.75" customHeight="1">
      <c r="A269" s="43">
        <v>618</v>
      </c>
      <c r="B269" s="28">
        <v>45231</v>
      </c>
      <c r="C269" s="52" t="s">
        <v>5379</v>
      </c>
      <c r="D269" s="52"/>
      <c r="E269" s="29"/>
      <c r="F269" s="30"/>
      <c r="G269" s="35"/>
      <c r="H269" s="35">
        <v>799.6</v>
      </c>
      <c r="I269" s="147"/>
      <c r="J269" s="29"/>
      <c r="K269" s="29" t="s">
        <v>29</v>
      </c>
      <c r="L269" s="29"/>
      <c r="M269" s="29"/>
      <c r="N269" s="13" t="s">
        <v>688</v>
      </c>
      <c r="O269" s="223"/>
      <c r="P269" s="31">
        <f t="shared" si="4"/>
        <v>95.480000000010477</v>
      </c>
      <c r="Q269" s="31">
        <f>SUBTOTAL(9,$F$2:F268)</f>
        <v>48610.919999999991</v>
      </c>
      <c r="R269" s="31">
        <f>SUBTOTAL(9,$G$2:G269)</f>
        <v>48706.400000000001</v>
      </c>
    </row>
    <row r="270" spans="1:18" ht="12.75" customHeight="1">
      <c r="A270" s="43">
        <v>619</v>
      </c>
      <c r="B270" s="28">
        <v>45231</v>
      </c>
      <c r="C270" s="52" t="s">
        <v>5379</v>
      </c>
      <c r="D270" s="52"/>
      <c r="E270" s="29"/>
      <c r="F270" s="30"/>
      <c r="G270" s="35"/>
      <c r="H270" s="35">
        <v>646.1</v>
      </c>
      <c r="I270" s="147"/>
      <c r="J270" s="29"/>
      <c r="K270" s="29" t="s">
        <v>29</v>
      </c>
      <c r="L270" s="29"/>
      <c r="M270" s="29"/>
      <c r="N270" s="13" t="s">
        <v>688</v>
      </c>
      <c r="O270" s="223"/>
      <c r="P270" s="31">
        <f t="shared" si="4"/>
        <v>95.480000000010477</v>
      </c>
      <c r="Q270" s="31">
        <f>SUBTOTAL(9,$F$2:F269)</f>
        <v>48610.919999999991</v>
      </c>
      <c r="R270" s="31">
        <f>SUBTOTAL(9,$G$2:G270)</f>
        <v>48706.400000000001</v>
      </c>
    </row>
    <row r="271" spans="1:18" ht="12.75" customHeight="1">
      <c r="A271" s="43">
        <v>801</v>
      </c>
      <c r="B271" s="28">
        <v>45231</v>
      </c>
      <c r="C271" s="52" t="s">
        <v>5378</v>
      </c>
      <c r="D271" s="52"/>
      <c r="E271" s="29"/>
      <c r="F271" s="30"/>
      <c r="G271" s="35"/>
      <c r="H271" s="35">
        <v>678.9</v>
      </c>
      <c r="I271" s="147"/>
      <c r="J271" s="29"/>
      <c r="K271" s="29" t="s">
        <v>29</v>
      </c>
      <c r="L271" s="29"/>
      <c r="M271" s="29"/>
      <c r="N271" s="13" t="s">
        <v>688</v>
      </c>
      <c r="O271" s="223"/>
      <c r="P271" s="31">
        <f t="shared" si="4"/>
        <v>95.480000000010477</v>
      </c>
      <c r="Q271" s="31">
        <f>SUBTOTAL(9,$F$2:F270)</f>
        <v>48610.919999999991</v>
      </c>
      <c r="R271" s="31">
        <f>SUBTOTAL(9,$G$2:G271)</f>
        <v>48706.400000000001</v>
      </c>
    </row>
    <row r="272" spans="1:18" ht="12.75" customHeight="1">
      <c r="A272" s="43">
        <v>801</v>
      </c>
      <c r="B272" s="28">
        <v>45292</v>
      </c>
      <c r="C272" s="52" t="s">
        <v>5380</v>
      </c>
      <c r="D272" s="52"/>
      <c r="E272" s="29"/>
      <c r="F272" s="30"/>
      <c r="G272" s="35"/>
      <c r="H272" s="35">
        <v>674.6</v>
      </c>
      <c r="I272" s="147"/>
      <c r="J272" s="29"/>
      <c r="K272" s="29" t="s">
        <v>29</v>
      </c>
      <c r="L272" s="29"/>
      <c r="M272" s="29"/>
      <c r="N272" s="13" t="s">
        <v>688</v>
      </c>
      <c r="O272" s="223"/>
      <c r="P272" s="31">
        <f t="shared" si="4"/>
        <v>95.480000000010477</v>
      </c>
      <c r="Q272" s="31">
        <f>SUBTOTAL(9,$F$2:F271)</f>
        <v>48610.919999999991</v>
      </c>
      <c r="R272" s="31">
        <f>SUBTOTAL(9,$G$2:G272)</f>
        <v>48706.400000000001</v>
      </c>
    </row>
    <row r="273" spans="1:18" ht="12.75" customHeight="1">
      <c r="A273" s="43">
        <v>618</v>
      </c>
      <c r="B273" s="28">
        <v>45292</v>
      </c>
      <c r="C273" s="52" t="s">
        <v>5381</v>
      </c>
      <c r="D273" s="52"/>
      <c r="E273" s="29"/>
      <c r="F273" s="30"/>
      <c r="G273" s="35"/>
      <c r="H273" s="35">
        <v>794.4</v>
      </c>
      <c r="I273" s="147"/>
      <c r="J273" s="29"/>
      <c r="K273" s="29" t="s">
        <v>29</v>
      </c>
      <c r="L273" s="29"/>
      <c r="M273" s="29"/>
      <c r="N273" s="13" t="s">
        <v>688</v>
      </c>
      <c r="O273" s="223"/>
      <c r="P273" s="31">
        <f t="shared" si="4"/>
        <v>95.480000000010477</v>
      </c>
      <c r="Q273" s="31">
        <f>SUBTOTAL(9,$F$2:F272)</f>
        <v>48610.919999999991</v>
      </c>
      <c r="R273" s="31">
        <f>SUBTOTAL(9,$G$2:G273)</f>
        <v>48706.400000000001</v>
      </c>
    </row>
    <row r="274" spans="1:18" ht="12.75" customHeight="1">
      <c r="A274" s="43">
        <v>619</v>
      </c>
      <c r="B274" s="28">
        <v>45292</v>
      </c>
      <c r="C274" s="52" t="s">
        <v>5381</v>
      </c>
      <c r="D274" s="52"/>
      <c r="E274" s="29"/>
      <c r="F274" s="30"/>
      <c r="G274" s="35"/>
      <c r="H274" s="35">
        <v>642</v>
      </c>
      <c r="I274" s="147"/>
      <c r="J274" s="29"/>
      <c r="K274" s="29" t="s">
        <v>29</v>
      </c>
      <c r="L274" s="29"/>
      <c r="M274" s="29"/>
      <c r="N274" s="13" t="s">
        <v>688</v>
      </c>
      <c r="O274" s="223"/>
      <c r="P274" s="31">
        <f t="shared" si="4"/>
        <v>95.480000000010477</v>
      </c>
      <c r="Q274" s="31">
        <f>SUBTOTAL(9,$F$2:F273)</f>
        <v>48610.919999999991</v>
      </c>
      <c r="R274" s="31">
        <f>SUBTOTAL(9,$G$2:G274)</f>
        <v>48706.400000000001</v>
      </c>
    </row>
    <row r="275" spans="1:18" ht="12.75" customHeight="1">
      <c r="A275" s="43">
        <v>801</v>
      </c>
      <c r="B275" s="28">
        <v>45352</v>
      </c>
      <c r="C275" s="52" t="s">
        <v>5382</v>
      </c>
      <c r="D275" s="52"/>
      <c r="E275" s="29"/>
      <c r="F275" s="30"/>
      <c r="G275" s="35"/>
      <c r="H275" s="35">
        <v>672.1</v>
      </c>
      <c r="I275" s="147"/>
      <c r="J275" s="29"/>
      <c r="K275" s="29" t="s">
        <v>29</v>
      </c>
      <c r="L275" s="29"/>
      <c r="M275" s="29"/>
      <c r="N275" s="13" t="s">
        <v>688</v>
      </c>
      <c r="O275" s="223"/>
      <c r="P275" s="31">
        <f t="shared" si="4"/>
        <v>95.480000000010477</v>
      </c>
      <c r="Q275" s="31">
        <f>SUBTOTAL(9,$F$2:F274)</f>
        <v>48610.919999999991</v>
      </c>
      <c r="R275" s="31">
        <f>SUBTOTAL(9,$G$2:G275)</f>
        <v>48706.400000000001</v>
      </c>
    </row>
    <row r="276" spans="1:18" ht="12.75" customHeight="1">
      <c r="A276" s="43">
        <v>618</v>
      </c>
      <c r="B276" s="28">
        <v>45352</v>
      </c>
      <c r="C276" s="52" t="s">
        <v>5383</v>
      </c>
      <c r="D276" s="52"/>
      <c r="E276" s="29"/>
      <c r="F276" s="30"/>
      <c r="G276" s="35"/>
      <c r="H276" s="35">
        <v>791.3</v>
      </c>
      <c r="I276" s="147"/>
      <c r="J276" s="29"/>
      <c r="K276" s="29" t="s">
        <v>29</v>
      </c>
      <c r="L276" s="29"/>
      <c r="M276" s="29"/>
      <c r="N276" s="13" t="s">
        <v>688</v>
      </c>
      <c r="O276" s="223"/>
      <c r="P276" s="31">
        <f t="shared" si="4"/>
        <v>95.480000000010477</v>
      </c>
      <c r="Q276" s="31">
        <f>SUBTOTAL(9,$F$2:F275)</f>
        <v>48610.919999999991</v>
      </c>
      <c r="R276" s="31">
        <f>SUBTOTAL(9,$G$2:G276)</f>
        <v>48706.400000000001</v>
      </c>
    </row>
    <row r="277" spans="1:18" ht="12.75" customHeight="1">
      <c r="A277" s="43">
        <v>619</v>
      </c>
      <c r="B277" s="28">
        <v>45352</v>
      </c>
      <c r="C277" s="52" t="s">
        <v>5383</v>
      </c>
      <c r="D277" s="52"/>
      <c r="E277" s="29"/>
      <c r="F277" s="30"/>
      <c r="G277" s="35"/>
      <c r="H277" s="35">
        <v>639.5</v>
      </c>
      <c r="I277" s="147"/>
      <c r="J277" s="29"/>
      <c r="K277" s="29" t="s">
        <v>29</v>
      </c>
      <c r="L277" s="29"/>
      <c r="M277" s="29"/>
      <c r="N277" s="13" t="s">
        <v>688</v>
      </c>
      <c r="O277" s="223"/>
      <c r="P277" s="31">
        <f t="shared" si="4"/>
        <v>95.480000000010477</v>
      </c>
      <c r="Q277" s="31">
        <f>SUBTOTAL(9,$F$2:F276)</f>
        <v>48610.919999999991</v>
      </c>
      <c r="R277" s="31">
        <f>SUBTOTAL(9,$G$2:G277)</f>
        <v>48706.400000000001</v>
      </c>
    </row>
    <row r="278" spans="1:18" ht="12.75" customHeight="1">
      <c r="A278" s="43">
        <v>618</v>
      </c>
      <c r="B278" s="28">
        <v>45432</v>
      </c>
      <c r="C278" s="52" t="s">
        <v>5782</v>
      </c>
      <c r="D278" s="52"/>
      <c r="E278" s="29"/>
      <c r="F278" s="30"/>
      <c r="G278" s="35"/>
      <c r="H278" s="35">
        <v>794.4</v>
      </c>
      <c r="I278" s="147"/>
      <c r="J278" s="29"/>
      <c r="K278" s="29" t="s">
        <v>29</v>
      </c>
      <c r="L278" s="29"/>
      <c r="M278" s="29"/>
      <c r="N278" s="13" t="s">
        <v>688</v>
      </c>
      <c r="O278" s="223"/>
      <c r="P278" s="31">
        <f t="shared" si="4"/>
        <v>95.480000000010477</v>
      </c>
      <c r="Q278" s="31">
        <f>SUBTOTAL(9,$F$2:F277)</f>
        <v>48610.919999999991</v>
      </c>
      <c r="R278" s="31">
        <f>SUBTOTAL(9,$G$2:G278)</f>
        <v>48706.400000000001</v>
      </c>
    </row>
    <row r="279" spans="1:18" ht="12.75" customHeight="1">
      <c r="A279" s="43">
        <v>619</v>
      </c>
      <c r="B279" s="28">
        <v>45432</v>
      </c>
      <c r="C279" s="52" t="s">
        <v>5783</v>
      </c>
      <c r="D279" s="52"/>
      <c r="E279" s="29"/>
      <c r="F279" s="30"/>
      <c r="G279" s="35"/>
      <c r="H279" s="35">
        <v>642</v>
      </c>
      <c r="J279" s="29"/>
      <c r="K279" s="29" t="s">
        <v>29</v>
      </c>
      <c r="L279" s="29"/>
      <c r="M279" s="29"/>
      <c r="N279" s="13" t="s">
        <v>688</v>
      </c>
      <c r="O279" s="223"/>
      <c r="P279" s="31">
        <f t="shared" si="4"/>
        <v>95.480000000010477</v>
      </c>
      <c r="Q279" s="31">
        <f>SUBTOTAL(9,$F$2:F278)</f>
        <v>48610.919999999991</v>
      </c>
      <c r="R279" s="31">
        <f>SUBTOTAL(9,$G$2:G279)</f>
        <v>48706.400000000001</v>
      </c>
    </row>
    <row r="280" spans="1:18" ht="12.75" customHeight="1">
      <c r="A280" s="43">
        <v>801</v>
      </c>
      <c r="B280" s="28">
        <v>45432</v>
      </c>
      <c r="C280" s="52" t="s">
        <v>5784</v>
      </c>
      <c r="D280" s="52"/>
      <c r="E280" s="29"/>
      <c r="F280" s="30"/>
      <c r="G280" s="35"/>
      <c r="H280" s="35">
        <v>674.6</v>
      </c>
      <c r="I280" s="147"/>
      <c r="J280" s="29"/>
      <c r="K280" s="29" t="s">
        <v>29</v>
      </c>
      <c r="L280" s="29"/>
      <c r="M280" s="29"/>
      <c r="N280" s="13" t="s">
        <v>688</v>
      </c>
      <c r="O280" s="223"/>
      <c r="P280" s="31">
        <f t="shared" si="4"/>
        <v>95.480000000010477</v>
      </c>
      <c r="Q280" s="31">
        <f>SUBTOTAL(9,$F$2:F279)</f>
        <v>48610.919999999991</v>
      </c>
      <c r="R280" s="31">
        <f>SUBTOTAL(9,$G$2:G280)</f>
        <v>48706.400000000001</v>
      </c>
    </row>
    <row r="281" spans="1:18" ht="12.75" customHeight="1">
      <c r="A281" s="43">
        <v>801</v>
      </c>
      <c r="B281" s="28">
        <v>45488</v>
      </c>
      <c r="C281" s="52" t="s">
        <v>5891</v>
      </c>
      <c r="D281" s="52"/>
      <c r="E281" s="29"/>
      <c r="F281" s="30"/>
      <c r="G281" s="35"/>
      <c r="H281" s="35">
        <v>1680</v>
      </c>
      <c r="I281" s="147"/>
      <c r="J281" s="29"/>
      <c r="K281" s="29" t="s">
        <v>5351</v>
      </c>
      <c r="L281" s="29">
        <v>1371173</v>
      </c>
      <c r="M281" s="29"/>
      <c r="N281" s="13" t="s">
        <v>688</v>
      </c>
      <c r="O281" s="223"/>
      <c r="P281" s="31">
        <f t="shared" si="4"/>
        <v>95.480000000010477</v>
      </c>
      <c r="Q281" s="31">
        <f>SUBTOTAL(9,$F$2:F280)</f>
        <v>48610.919999999991</v>
      </c>
      <c r="R281" s="31">
        <f>SUBTOTAL(9,$G$2:G281)</f>
        <v>48706.400000000001</v>
      </c>
    </row>
    <row r="282" spans="1:18" ht="12.75" customHeight="1">
      <c r="A282" s="43">
        <v>618</v>
      </c>
      <c r="B282" s="28">
        <v>45494</v>
      </c>
      <c r="C282" s="52" t="s">
        <v>5913</v>
      </c>
      <c r="D282" s="52"/>
      <c r="E282" s="29"/>
      <c r="F282" s="30"/>
      <c r="G282" s="35"/>
      <c r="H282" s="35">
        <v>805.7</v>
      </c>
      <c r="I282" s="147"/>
      <c r="J282" s="29"/>
      <c r="K282" s="29" t="s">
        <v>29</v>
      </c>
      <c r="L282" s="29"/>
      <c r="M282" s="29"/>
      <c r="N282" s="13" t="s">
        <v>688</v>
      </c>
      <c r="O282" s="223"/>
      <c r="P282" s="31">
        <f t="shared" si="4"/>
        <v>95.480000000010477</v>
      </c>
      <c r="Q282" s="31">
        <f>SUBTOTAL(9,$F$2:F281)</f>
        <v>48610.919999999991</v>
      </c>
      <c r="R282" s="31">
        <f>SUBTOTAL(9,$G$2:G282)</f>
        <v>48706.400000000001</v>
      </c>
    </row>
    <row r="283" spans="1:18" ht="12.75" customHeight="1">
      <c r="A283" s="43">
        <v>619</v>
      </c>
      <c r="B283" s="28">
        <v>45494</v>
      </c>
      <c r="C283" s="52" t="s">
        <v>5914</v>
      </c>
      <c r="D283" s="52"/>
      <c r="E283" s="29"/>
      <c r="F283" s="30"/>
      <c r="G283" s="35"/>
      <c r="H283" s="35">
        <v>651.1</v>
      </c>
      <c r="I283" s="147"/>
      <c r="J283" s="29"/>
      <c r="K283" s="29" t="s">
        <v>29</v>
      </c>
      <c r="L283" s="29"/>
      <c r="M283" s="29"/>
      <c r="N283" s="13" t="s">
        <v>688</v>
      </c>
      <c r="O283" s="223"/>
      <c r="P283" s="31">
        <f t="shared" si="4"/>
        <v>95.480000000010477</v>
      </c>
      <c r="Q283" s="31">
        <f>SUBTOTAL(9,$F$2:F282)</f>
        <v>48610.919999999991</v>
      </c>
      <c r="R283" s="31">
        <f>SUBTOTAL(9,$G$2:G283)</f>
        <v>48706.400000000001</v>
      </c>
    </row>
    <row r="284" spans="1:18" ht="12.75" customHeight="1">
      <c r="A284" s="43">
        <v>618</v>
      </c>
      <c r="B284" s="28">
        <v>45494</v>
      </c>
      <c r="C284" s="52" t="s">
        <v>6053</v>
      </c>
      <c r="D284" s="52"/>
      <c r="E284" s="29"/>
      <c r="F284" s="30"/>
      <c r="G284" s="35"/>
      <c r="H284" s="35">
        <v>825.6</v>
      </c>
      <c r="I284" s="147"/>
      <c r="J284" s="29"/>
      <c r="K284" s="29" t="s">
        <v>29</v>
      </c>
      <c r="L284" s="29"/>
      <c r="M284" s="29"/>
      <c r="N284" s="13" t="s">
        <v>688</v>
      </c>
      <c r="O284" s="223"/>
      <c r="P284" s="31">
        <f t="shared" si="4"/>
        <v>95.480000000010477</v>
      </c>
      <c r="Q284" s="31">
        <f>SUBTOTAL(9,$F$2:F283)</f>
        <v>48610.919999999991</v>
      </c>
      <c r="R284" s="31">
        <f>SUBTOTAL(9,$G$2:G284)</f>
        <v>48706.400000000001</v>
      </c>
    </row>
    <row r="285" spans="1:18" ht="12.75" customHeight="1">
      <c r="A285" s="43">
        <v>619</v>
      </c>
      <c r="B285" s="28">
        <v>45494</v>
      </c>
      <c r="C285" s="52" t="s">
        <v>6054</v>
      </c>
      <c r="D285" s="52"/>
      <c r="E285" s="29"/>
      <c r="F285" s="30"/>
      <c r="G285" s="35"/>
      <c r="H285" s="35">
        <v>667.4</v>
      </c>
      <c r="I285" s="147"/>
      <c r="J285" s="29"/>
      <c r="K285" s="29" t="s">
        <v>29</v>
      </c>
      <c r="L285" s="29"/>
      <c r="M285" s="29"/>
      <c r="N285" s="13" t="s">
        <v>688</v>
      </c>
      <c r="O285" s="223"/>
      <c r="P285" s="31">
        <f t="shared" si="4"/>
        <v>95.480000000010477</v>
      </c>
      <c r="Q285" s="31">
        <f>SUBTOTAL(9,$F$2:F284)</f>
        <v>48610.919999999991</v>
      </c>
      <c r="R285" s="31">
        <f>SUBTOTAL(9,$G$2:G285)</f>
        <v>48706.400000000001</v>
      </c>
    </row>
    <row r="286" spans="1:18" ht="12.75" customHeight="1">
      <c r="A286" s="43">
        <v>801</v>
      </c>
      <c r="B286" s="28">
        <v>45494</v>
      </c>
      <c r="C286" s="52" t="s">
        <v>5915</v>
      </c>
      <c r="D286" s="52"/>
      <c r="E286" s="29"/>
      <c r="F286" s="30"/>
      <c r="G286" s="35"/>
      <c r="H286" s="35">
        <v>684.2</v>
      </c>
      <c r="I286" s="147"/>
      <c r="J286" s="29"/>
      <c r="K286" s="29" t="s">
        <v>29</v>
      </c>
      <c r="L286" s="29"/>
      <c r="M286" s="29"/>
      <c r="N286" s="13" t="s">
        <v>688</v>
      </c>
      <c r="O286" s="223"/>
      <c r="P286" s="31">
        <f t="shared" si="4"/>
        <v>95.480000000010477</v>
      </c>
      <c r="Q286" s="31">
        <f>SUBTOTAL(9,$F$2:F285)</f>
        <v>48610.919999999991</v>
      </c>
      <c r="R286" s="31">
        <f>SUBTOTAL(9,$G$2:G286)</f>
        <v>48706.400000000001</v>
      </c>
    </row>
    <row r="287" spans="1:18" ht="12.75" customHeight="1">
      <c r="A287" s="43">
        <v>801</v>
      </c>
      <c r="B287" s="28">
        <v>45494</v>
      </c>
      <c r="C287" s="52" t="s">
        <v>6055</v>
      </c>
      <c r="D287" s="52"/>
      <c r="E287" s="29"/>
      <c r="F287" s="30"/>
      <c r="G287" s="35"/>
      <c r="H287" s="35">
        <v>702.3</v>
      </c>
      <c r="I287" s="147"/>
      <c r="J287" s="29"/>
      <c r="K287" s="29" t="s">
        <v>29</v>
      </c>
      <c r="L287" s="29"/>
      <c r="M287" s="29"/>
      <c r="N287" s="13" t="s">
        <v>688</v>
      </c>
      <c r="O287" s="223"/>
      <c r="P287" s="31">
        <f t="shared" si="4"/>
        <v>95.480000000010477</v>
      </c>
      <c r="Q287" s="31">
        <f>SUBTOTAL(9,$F$2:F286)</f>
        <v>48610.919999999991</v>
      </c>
      <c r="R287" s="31">
        <f>SUBTOTAL(9,$G$2:G287)</f>
        <v>48706.400000000001</v>
      </c>
    </row>
    <row r="288" spans="1:18" ht="12.75" customHeight="1">
      <c r="A288" s="43">
        <v>618</v>
      </c>
      <c r="B288" s="28">
        <v>45621</v>
      </c>
      <c r="C288" s="52" t="s">
        <v>6195</v>
      </c>
      <c r="D288" s="52"/>
      <c r="E288" s="29"/>
      <c r="F288" s="30"/>
      <c r="G288" s="35"/>
      <c r="H288" s="35">
        <v>832.4</v>
      </c>
      <c r="I288" s="147"/>
      <c r="J288" s="29"/>
      <c r="K288" s="29" t="s">
        <v>29</v>
      </c>
      <c r="L288" s="29"/>
      <c r="M288" s="29"/>
      <c r="N288" s="13" t="s">
        <v>688</v>
      </c>
      <c r="O288" s="223"/>
      <c r="P288" s="31">
        <f t="shared" si="4"/>
        <v>95.480000000010477</v>
      </c>
      <c r="Q288" s="31">
        <f>SUBTOTAL(9,$F$2:F287)</f>
        <v>48610.919999999991</v>
      </c>
      <c r="R288" s="31">
        <f>SUBTOTAL(9,$G$2:G288)</f>
        <v>48706.400000000001</v>
      </c>
    </row>
    <row r="289" spans="1:18" ht="12.75" customHeight="1">
      <c r="A289" s="43">
        <v>619</v>
      </c>
      <c r="B289" s="28">
        <v>45621</v>
      </c>
      <c r="C289" s="52" t="s">
        <v>6196</v>
      </c>
      <c r="D289" s="52"/>
      <c r="E289" s="29"/>
      <c r="F289" s="30"/>
      <c r="G289" s="35"/>
      <c r="H289" s="35">
        <v>672.6</v>
      </c>
      <c r="I289" s="147"/>
      <c r="J289" s="29"/>
      <c r="K289" s="29" t="s">
        <v>29</v>
      </c>
      <c r="L289" s="29"/>
      <c r="M289" s="29"/>
      <c r="N289" s="13" t="s">
        <v>688</v>
      </c>
      <c r="O289" s="223"/>
      <c r="P289" s="31">
        <f t="shared" si="4"/>
        <v>95.480000000010477</v>
      </c>
      <c r="Q289" s="31">
        <f>SUBTOTAL(9,$F$2:F288)</f>
        <v>48610.919999999991</v>
      </c>
      <c r="R289" s="31">
        <f>SUBTOTAL(9,$G$2:G289)</f>
        <v>48706.400000000001</v>
      </c>
    </row>
    <row r="290" spans="1:18" ht="12.75" customHeight="1">
      <c r="A290" s="43">
        <v>801</v>
      </c>
      <c r="B290" s="28">
        <v>45621</v>
      </c>
      <c r="C290" s="52" t="s">
        <v>6197</v>
      </c>
      <c r="D290" s="52"/>
      <c r="E290" s="29"/>
      <c r="F290" s="30"/>
      <c r="G290" s="35"/>
      <c r="H290" s="35">
        <v>707.5</v>
      </c>
      <c r="I290" s="147"/>
      <c r="J290" s="29"/>
      <c r="K290" s="29" t="s">
        <v>29</v>
      </c>
      <c r="L290" s="29"/>
      <c r="M290" s="29"/>
      <c r="N290" s="13" t="s">
        <v>688</v>
      </c>
      <c r="O290" s="223"/>
      <c r="P290" s="31">
        <f t="shared" si="4"/>
        <v>95.480000000010477</v>
      </c>
      <c r="Q290" s="31">
        <f>SUBTOTAL(9,$F$2:F289)</f>
        <v>48610.919999999991</v>
      </c>
      <c r="R290" s="31">
        <f>SUBTOTAL(9,$G$2:G290)</f>
        <v>48706.400000000001</v>
      </c>
    </row>
    <row r="291" spans="1:18" ht="12.75" customHeight="1">
      <c r="A291" s="43">
        <v>801</v>
      </c>
      <c r="B291" s="28">
        <v>45677</v>
      </c>
      <c r="C291" s="52" t="s">
        <v>6265</v>
      </c>
      <c r="D291" s="52"/>
      <c r="E291" s="29"/>
      <c r="F291" s="30"/>
      <c r="G291" s="35"/>
      <c r="H291" s="35">
        <v>721.4</v>
      </c>
      <c r="I291" s="147"/>
      <c r="J291" s="29"/>
      <c r="K291" s="29" t="s">
        <v>29</v>
      </c>
      <c r="L291" s="29"/>
      <c r="M291" s="29"/>
      <c r="N291" s="13" t="s">
        <v>688</v>
      </c>
      <c r="O291" s="223"/>
      <c r="P291" s="31">
        <f t="shared" si="4"/>
        <v>95.480000000010477</v>
      </c>
      <c r="Q291" s="31">
        <f>SUBTOTAL(9,$F$2:F290)</f>
        <v>48610.919999999991</v>
      </c>
      <c r="R291" s="31">
        <f>SUBTOTAL(9,$G$2:G291)</f>
        <v>48706.400000000001</v>
      </c>
    </row>
    <row r="292" spans="1:18" ht="12.75" customHeight="1">
      <c r="A292" s="43">
        <v>618</v>
      </c>
      <c r="B292" s="28">
        <v>45677</v>
      </c>
      <c r="C292" s="52" t="s">
        <v>6263</v>
      </c>
      <c r="D292" s="52"/>
      <c r="E292" s="29"/>
      <c r="F292" s="30"/>
      <c r="G292" s="35"/>
      <c r="H292" s="35">
        <v>848.7</v>
      </c>
      <c r="I292" s="147"/>
      <c r="J292" s="29"/>
      <c r="K292" s="29" t="s">
        <v>29</v>
      </c>
      <c r="L292" s="29"/>
      <c r="M292" s="29"/>
      <c r="N292" s="13" t="s">
        <v>688</v>
      </c>
      <c r="O292" s="223"/>
      <c r="P292" s="31">
        <f t="shared" si="4"/>
        <v>95.480000000010477</v>
      </c>
      <c r="Q292" s="31">
        <f>SUBTOTAL(9,$F$2:F291)</f>
        <v>48610.919999999991</v>
      </c>
      <c r="R292" s="31">
        <f>SUBTOTAL(9,$G$2:G292)</f>
        <v>48706.400000000001</v>
      </c>
    </row>
    <row r="293" spans="1:18" ht="12.75" customHeight="1">
      <c r="A293" s="43">
        <v>619</v>
      </c>
      <c r="B293" s="28">
        <v>45677</v>
      </c>
      <c r="C293" s="52" t="s">
        <v>6264</v>
      </c>
      <c r="D293" s="52"/>
      <c r="E293" s="29"/>
      <c r="F293" s="30"/>
      <c r="G293" s="35"/>
      <c r="H293" s="35">
        <v>685.9</v>
      </c>
      <c r="I293" s="147"/>
      <c r="J293" s="29"/>
      <c r="K293" s="29" t="s">
        <v>29</v>
      </c>
      <c r="L293" s="29"/>
      <c r="M293" s="29"/>
      <c r="N293" s="13" t="s">
        <v>688</v>
      </c>
      <c r="O293" s="223"/>
      <c r="P293" s="31">
        <f t="shared" si="4"/>
        <v>95.480000000010477</v>
      </c>
      <c r="Q293" s="31">
        <f>SUBTOTAL(9,$F$2:F292)</f>
        <v>48610.919999999991</v>
      </c>
      <c r="R293" s="31">
        <f>SUBTOTAL(9,$G$2:G293)</f>
        <v>48706.400000000001</v>
      </c>
    </row>
    <row r="294" spans="1:18" ht="12.75" customHeight="1">
      <c r="A294" s="43">
        <v>801</v>
      </c>
      <c r="B294" s="28">
        <v>45736</v>
      </c>
      <c r="C294" s="52" t="s">
        <v>6344</v>
      </c>
      <c r="D294" s="52"/>
      <c r="E294" s="29"/>
      <c r="F294" s="30"/>
      <c r="G294" s="35"/>
      <c r="H294" s="35">
        <v>716.9</v>
      </c>
      <c r="I294" s="147"/>
      <c r="J294" s="29"/>
      <c r="K294" s="29" t="s">
        <v>29</v>
      </c>
      <c r="L294" s="29"/>
      <c r="M294" s="29"/>
      <c r="N294" s="13" t="s">
        <v>688</v>
      </c>
      <c r="O294" s="223"/>
      <c r="P294" s="31">
        <f t="shared" si="4"/>
        <v>95.480000000010477</v>
      </c>
      <c r="Q294" s="31">
        <f>SUBTOTAL(9,$F$2:F293)</f>
        <v>48610.919999999991</v>
      </c>
      <c r="R294" s="31">
        <f>SUBTOTAL(9,$G$2:G294)</f>
        <v>48706.400000000001</v>
      </c>
    </row>
    <row r="295" spans="1:18" ht="12.75" customHeight="1">
      <c r="A295" s="43">
        <v>618</v>
      </c>
      <c r="B295" s="28">
        <v>45736</v>
      </c>
      <c r="C295" s="52" t="s">
        <v>6342</v>
      </c>
      <c r="D295" s="52"/>
      <c r="E295" s="29"/>
      <c r="F295" s="30"/>
      <c r="G295" s="35"/>
      <c r="H295" s="35">
        <v>843.3</v>
      </c>
      <c r="I295" s="147"/>
      <c r="J295" s="29"/>
      <c r="K295" s="29" t="s">
        <v>29</v>
      </c>
      <c r="L295" s="29"/>
      <c r="M295" s="29"/>
      <c r="N295" s="13" t="s">
        <v>688</v>
      </c>
      <c r="O295" s="223"/>
      <c r="P295" s="31">
        <f t="shared" si="4"/>
        <v>95.480000000010477</v>
      </c>
      <c r="Q295" s="31">
        <f>SUBTOTAL(9,$F$2:F294)</f>
        <v>48610.919999999991</v>
      </c>
      <c r="R295" s="31">
        <f>SUBTOTAL(9,$G$2:G295)</f>
        <v>48706.400000000001</v>
      </c>
    </row>
    <row r="296" spans="1:18" ht="12.75" customHeight="1">
      <c r="A296" s="43">
        <v>619</v>
      </c>
      <c r="B296" s="28">
        <v>45736</v>
      </c>
      <c r="C296" s="52" t="s">
        <v>6343</v>
      </c>
      <c r="D296" s="52"/>
      <c r="E296" s="29"/>
      <c r="F296" s="30"/>
      <c r="G296" s="35"/>
      <c r="H296" s="35">
        <v>681.6</v>
      </c>
      <c r="I296" s="147"/>
      <c r="J296" s="29"/>
      <c r="K296" s="29" t="s">
        <v>29</v>
      </c>
      <c r="L296" s="29"/>
      <c r="M296" s="29"/>
      <c r="N296" s="13" t="s">
        <v>688</v>
      </c>
      <c r="O296" s="223"/>
      <c r="P296" s="31">
        <f t="shared" si="4"/>
        <v>95.480000000010477</v>
      </c>
      <c r="Q296" s="31">
        <f>SUBTOTAL(9,$F$2:F295)</f>
        <v>48610.919999999991</v>
      </c>
      <c r="R296" s="31">
        <f>SUBTOTAL(9,$G$2:G296)</f>
        <v>48706.400000000001</v>
      </c>
    </row>
    <row r="297" spans="1:18" ht="12.75" customHeight="1">
      <c r="A297" s="43">
        <v>801</v>
      </c>
      <c r="B297" s="28">
        <v>45791</v>
      </c>
      <c r="C297" s="52" t="s">
        <v>6400</v>
      </c>
      <c r="D297" s="52"/>
      <c r="E297" s="29"/>
      <c r="F297" s="30"/>
      <c r="G297" s="35"/>
      <c r="H297" s="35">
        <v>720.8</v>
      </c>
      <c r="I297" s="147"/>
      <c r="J297" s="29"/>
      <c r="K297" s="29" t="s">
        <v>29</v>
      </c>
      <c r="L297" s="29"/>
      <c r="M297" s="29"/>
      <c r="N297" s="13" t="s">
        <v>688</v>
      </c>
      <c r="O297" s="223"/>
      <c r="P297" s="31">
        <f t="shared" si="4"/>
        <v>95.480000000010477</v>
      </c>
      <c r="Q297" s="31">
        <f>SUBTOTAL(9,$F$2:F296)</f>
        <v>48610.919999999991</v>
      </c>
      <c r="R297" s="31">
        <f>SUBTOTAL(9,$G$2:G297)</f>
        <v>48706.400000000001</v>
      </c>
    </row>
    <row r="298" spans="1:18" ht="12.75" customHeight="1">
      <c r="A298" s="43">
        <v>619</v>
      </c>
      <c r="B298" s="28">
        <v>45791</v>
      </c>
      <c r="C298" s="52" t="s">
        <v>6401</v>
      </c>
      <c r="D298" s="52"/>
      <c r="E298" s="29"/>
      <c r="F298" s="30"/>
      <c r="G298" s="35"/>
      <c r="H298" s="35">
        <v>685.3</v>
      </c>
      <c r="I298" s="147"/>
      <c r="J298" s="29"/>
      <c r="K298" s="29" t="s">
        <v>29</v>
      </c>
      <c r="L298" s="29"/>
      <c r="M298" s="29"/>
      <c r="N298" s="13" t="s">
        <v>688</v>
      </c>
      <c r="O298" s="223"/>
      <c r="P298" s="31">
        <f t="shared" si="4"/>
        <v>95.480000000010477</v>
      </c>
      <c r="Q298" s="31">
        <f>SUBTOTAL(9,$F$2:F297)</f>
        <v>48610.919999999991</v>
      </c>
      <c r="R298" s="31">
        <f>SUBTOTAL(9,$G$2:G298)</f>
        <v>48706.400000000001</v>
      </c>
    </row>
    <row r="299" spans="1:18" ht="12.75" customHeight="1">
      <c r="A299" s="43">
        <v>618</v>
      </c>
      <c r="B299" s="28">
        <v>45791</v>
      </c>
      <c r="C299" s="52" t="s">
        <v>6402</v>
      </c>
      <c r="D299" s="52"/>
      <c r="E299" s="29"/>
      <c r="F299" s="30"/>
      <c r="G299" s="35"/>
      <c r="H299" s="35">
        <v>848</v>
      </c>
      <c r="I299" s="147"/>
      <c r="J299" s="29"/>
      <c r="K299" s="29" t="s">
        <v>29</v>
      </c>
      <c r="L299" s="29"/>
      <c r="M299" s="29"/>
      <c r="N299" s="13" t="s">
        <v>688</v>
      </c>
      <c r="O299" s="223"/>
      <c r="P299" s="31">
        <f t="shared" si="4"/>
        <v>95.480000000010477</v>
      </c>
      <c r="Q299" s="31">
        <f>SUBTOTAL(9,$F$2:F298)</f>
        <v>48610.919999999991</v>
      </c>
      <c r="R299" s="31">
        <f>SUBTOTAL(9,$G$2:G299)</f>
        <v>48706.400000000001</v>
      </c>
    </row>
    <row r="300" spans="1:18" ht="12.75" customHeight="1">
      <c r="A300" s="43">
        <v>618</v>
      </c>
      <c r="B300" s="28">
        <v>45858</v>
      </c>
      <c r="C300" s="52" t="s">
        <v>7277</v>
      </c>
      <c r="D300" s="52"/>
      <c r="E300" s="29"/>
      <c r="F300" s="30"/>
      <c r="G300" s="35"/>
      <c r="H300" s="35">
        <v>861.3</v>
      </c>
      <c r="I300" s="147"/>
      <c r="J300" s="29"/>
      <c r="K300" s="29" t="s">
        <v>29</v>
      </c>
      <c r="L300" s="29"/>
      <c r="M300" s="29"/>
      <c r="N300" s="29"/>
      <c r="O300" s="409"/>
      <c r="P300" s="29"/>
      <c r="Q300" s="29"/>
      <c r="R300" s="29"/>
    </row>
    <row r="301" spans="1:18" ht="12.75" customHeight="1">
      <c r="A301" s="43">
        <v>801</v>
      </c>
      <c r="B301" s="28">
        <v>45858</v>
      </c>
      <c r="C301" s="52" t="s">
        <v>6948</v>
      </c>
      <c r="D301" s="52"/>
      <c r="E301" s="29"/>
      <c r="F301" s="30"/>
      <c r="G301" s="35"/>
      <c r="H301" s="35">
        <v>732</v>
      </c>
      <c r="I301" s="147"/>
      <c r="J301" s="29"/>
      <c r="K301" s="29" t="s">
        <v>29</v>
      </c>
      <c r="L301" s="29">
        <v>754</v>
      </c>
      <c r="M301" s="29"/>
      <c r="N301" s="29"/>
      <c r="O301" s="409"/>
      <c r="P301" s="29"/>
      <c r="Q301" s="29"/>
      <c r="R301" s="29"/>
    </row>
    <row r="302" spans="1:18" ht="12.75" customHeight="1">
      <c r="A302" s="43">
        <v>801</v>
      </c>
      <c r="B302" s="28">
        <v>45861</v>
      </c>
      <c r="C302" s="52" t="s">
        <v>6579</v>
      </c>
      <c r="D302" s="52"/>
      <c r="E302" s="29"/>
      <c r="F302" s="30"/>
      <c r="G302" s="35"/>
      <c r="H302" s="35">
        <v>1344</v>
      </c>
      <c r="I302" s="147"/>
      <c r="J302" s="29"/>
      <c r="K302" s="29" t="s">
        <v>5351</v>
      </c>
      <c r="L302" s="29" t="s">
        <v>6580</v>
      </c>
      <c r="M302" s="29"/>
      <c r="N302" s="13" t="s">
        <v>688</v>
      </c>
      <c r="O302" s="223"/>
      <c r="P302" s="31">
        <f>R302-Q302</f>
        <v>95.480000000010477</v>
      </c>
      <c r="Q302" s="31">
        <f>SUBTOTAL(9,$F$2:F301)</f>
        <v>48610.919999999991</v>
      </c>
      <c r="R302" s="31">
        <f>SUBTOTAL(9,$G$2:G302)</f>
        <v>48706.400000000001</v>
      </c>
    </row>
    <row r="303" spans="1:18" ht="12.75" customHeight="1">
      <c r="A303" s="43">
        <v>801</v>
      </c>
      <c r="B303" s="28">
        <v>45865</v>
      </c>
      <c r="C303" s="52" t="s">
        <v>6624</v>
      </c>
      <c r="D303" s="52"/>
      <c r="E303" s="29"/>
      <c r="F303" s="30"/>
      <c r="G303" s="35"/>
      <c r="H303" s="35">
        <v>1200</v>
      </c>
      <c r="I303" s="147"/>
      <c r="J303" s="29"/>
      <c r="K303" s="29" t="s">
        <v>6625</v>
      </c>
      <c r="L303" s="29">
        <v>1539</v>
      </c>
      <c r="M303" s="29"/>
      <c r="N303" s="13" t="s">
        <v>688</v>
      </c>
      <c r="O303" s="223"/>
      <c r="P303" s="31">
        <f>R303-Q303</f>
        <v>95.480000000010477</v>
      </c>
      <c r="Q303" s="31">
        <f>SUBTOTAL(9,$F$2:F302)</f>
        <v>48610.919999999991</v>
      </c>
      <c r="R303" s="31">
        <f>SUBTOTAL(9,$G$2:G303)</f>
        <v>48706.400000000001</v>
      </c>
    </row>
    <row r="304" spans="1:18" ht="12.75" customHeight="1">
      <c r="A304" s="43">
        <v>801</v>
      </c>
      <c r="B304" s="28">
        <v>45901</v>
      </c>
      <c r="C304" s="52" t="s">
        <v>6952</v>
      </c>
      <c r="D304" s="52"/>
      <c r="E304" s="29"/>
      <c r="F304" s="30"/>
      <c r="G304" s="35"/>
      <c r="H304" s="35">
        <v>732</v>
      </c>
      <c r="I304" s="147"/>
      <c r="J304" s="29"/>
      <c r="K304" s="29" t="s">
        <v>29</v>
      </c>
      <c r="L304" s="29"/>
      <c r="M304" s="29"/>
      <c r="N304" s="13" t="s">
        <v>688</v>
      </c>
      <c r="O304" s="223"/>
      <c r="P304" s="31">
        <f>R304-Q304</f>
        <v>95.480000000010477</v>
      </c>
      <c r="Q304" s="31">
        <f>SUBTOTAL(9,$F$2:F303)</f>
        <v>48610.919999999991</v>
      </c>
      <c r="R304" s="31">
        <f>SUBTOTAL(9,$G$2:G304)</f>
        <v>48706.400000000001</v>
      </c>
    </row>
    <row r="305" spans="1:18" ht="12.75" customHeight="1">
      <c r="A305" s="43">
        <v>619</v>
      </c>
      <c r="B305" s="28">
        <v>45921</v>
      </c>
      <c r="C305" s="52" t="s">
        <v>6818</v>
      </c>
      <c r="D305" s="52"/>
      <c r="E305" s="29"/>
      <c r="F305" s="30"/>
      <c r="G305" s="35"/>
      <c r="H305" s="35">
        <v>696</v>
      </c>
      <c r="I305" s="147"/>
      <c r="J305" s="29"/>
      <c r="K305" s="29" t="s">
        <v>29</v>
      </c>
      <c r="L305" s="29"/>
      <c r="M305" s="29"/>
      <c r="N305" s="29"/>
      <c r="O305" s="409"/>
      <c r="P305" s="29"/>
      <c r="Q305" s="29"/>
      <c r="R305" s="29"/>
    </row>
    <row r="306" spans="1:18" ht="12.75" customHeight="1">
      <c r="A306" s="43">
        <v>618</v>
      </c>
      <c r="B306" s="28">
        <v>45921</v>
      </c>
      <c r="C306" s="52" t="s">
        <v>7278</v>
      </c>
      <c r="D306" s="52"/>
      <c r="E306" s="29"/>
      <c r="F306" s="30"/>
      <c r="G306" s="35"/>
      <c r="H306" s="35">
        <v>861.3</v>
      </c>
      <c r="I306" s="147"/>
      <c r="J306" s="29"/>
      <c r="K306" s="29" t="s">
        <v>29</v>
      </c>
      <c r="L306" s="29"/>
      <c r="M306" s="29"/>
      <c r="N306" s="29"/>
      <c r="O306" s="409"/>
      <c r="P306" s="29"/>
      <c r="Q306" s="29"/>
      <c r="R306" s="29"/>
    </row>
    <row r="307" spans="1:18" ht="12.75" customHeight="1">
      <c r="A307" s="43">
        <v>618</v>
      </c>
      <c r="B307" s="28">
        <v>45981</v>
      </c>
      <c r="C307" s="52" t="s">
        <v>6808</v>
      </c>
      <c r="D307" s="52"/>
      <c r="E307" s="29"/>
      <c r="F307" s="30"/>
      <c r="G307" s="35"/>
      <c r="H307" s="35">
        <v>871</v>
      </c>
      <c r="I307" s="147"/>
      <c r="J307" s="29"/>
      <c r="K307" s="29" t="s">
        <v>29</v>
      </c>
      <c r="L307" s="29"/>
      <c r="M307" s="29"/>
      <c r="N307" s="29"/>
      <c r="O307" s="550"/>
      <c r="P307" s="29"/>
      <c r="Q307" s="29"/>
      <c r="R307" s="29"/>
    </row>
    <row r="308" spans="1:18" ht="12.75" customHeight="1">
      <c r="A308" s="43">
        <v>801</v>
      </c>
      <c r="B308" s="28">
        <v>45981</v>
      </c>
      <c r="C308" s="52" t="s">
        <v>6808</v>
      </c>
      <c r="D308" s="52"/>
      <c r="E308" s="29"/>
      <c r="F308" s="30"/>
      <c r="G308" s="35"/>
      <c r="H308" s="35">
        <v>740.4</v>
      </c>
      <c r="I308" s="147"/>
      <c r="J308" s="29"/>
      <c r="K308" s="29" t="s">
        <v>29</v>
      </c>
      <c r="L308" s="29">
        <v>6871</v>
      </c>
      <c r="M308" s="29"/>
      <c r="N308" s="29"/>
      <c r="O308" s="550"/>
      <c r="P308" s="29"/>
      <c r="Q308" s="29"/>
      <c r="R308" s="29"/>
    </row>
    <row r="309" spans="1:18" ht="12.75" customHeight="1">
      <c r="A309" s="43">
        <v>619</v>
      </c>
      <c r="B309" s="28">
        <v>45981</v>
      </c>
      <c r="C309" s="52" t="s">
        <v>7276</v>
      </c>
      <c r="D309" s="52"/>
      <c r="E309" s="29"/>
      <c r="F309" s="30"/>
      <c r="G309" s="35"/>
      <c r="H309" s="35">
        <v>703.9</v>
      </c>
      <c r="I309" s="147"/>
      <c r="J309" s="29"/>
      <c r="K309" s="29" t="s">
        <v>29</v>
      </c>
      <c r="L309" s="29"/>
      <c r="M309" s="29"/>
      <c r="N309" s="29"/>
      <c r="O309" s="29"/>
      <c r="P309" s="29"/>
      <c r="Q309" s="29"/>
      <c r="R309" s="29"/>
    </row>
    <row r="310" spans="1:18" ht="12.75" customHeight="1">
      <c r="A310" s="43">
        <v>801</v>
      </c>
      <c r="B310" s="28">
        <v>45989</v>
      </c>
      <c r="C310" s="52" t="s">
        <v>6913</v>
      </c>
      <c r="D310" s="52"/>
      <c r="E310" s="29"/>
      <c r="F310" s="30"/>
      <c r="G310" s="35"/>
      <c r="H310" s="35">
        <v>4130</v>
      </c>
      <c r="I310" s="147"/>
      <c r="J310" s="29"/>
      <c r="K310" s="29" t="s">
        <v>6912</v>
      </c>
      <c r="L310" s="29">
        <v>301</v>
      </c>
      <c r="M310" s="29"/>
      <c r="N310" s="13" t="s">
        <v>688</v>
      </c>
      <c r="O310" s="646"/>
      <c r="P310" s="31">
        <f>R310-Q310</f>
        <v>95.480000000010477</v>
      </c>
      <c r="Q310" s="31">
        <f>SUBTOTAL(9,$F$2:F309)</f>
        <v>48610.919999999991</v>
      </c>
      <c r="R310" s="31">
        <f>SUBTOTAL(9,$G$2:G310)</f>
        <v>48706.400000000001</v>
      </c>
    </row>
    <row r="311" spans="1:18" ht="12.75" customHeight="1">
      <c r="A311" s="43">
        <v>801</v>
      </c>
      <c r="B311" s="28">
        <v>46002</v>
      </c>
      <c r="C311" s="52" t="s">
        <v>6911</v>
      </c>
      <c r="D311" s="52"/>
      <c r="E311" s="29"/>
      <c r="F311" s="30"/>
      <c r="G311" s="35"/>
      <c r="H311" s="35">
        <v>15000</v>
      </c>
      <c r="I311" s="147"/>
      <c r="J311" s="29"/>
      <c r="K311" s="29" t="s">
        <v>6912</v>
      </c>
      <c r="L311" s="29">
        <v>302</v>
      </c>
      <c r="M311" s="29"/>
      <c r="N311" s="13" t="s">
        <v>688</v>
      </c>
      <c r="O311" s="646"/>
      <c r="P311" s="31">
        <f>R311-Q311</f>
        <v>95.480000000010477</v>
      </c>
      <c r="Q311" s="31">
        <f>SUBTOTAL(9,$F$2:F310)</f>
        <v>48610.919999999991</v>
      </c>
      <c r="R311" s="31">
        <f>SUBTOTAL(9,$G$2:G311)</f>
        <v>48706.400000000001</v>
      </c>
    </row>
    <row r="312" spans="1:18" ht="12.75" customHeight="1">
      <c r="A312" s="43">
        <v>801</v>
      </c>
      <c r="B312" s="28">
        <v>46015</v>
      </c>
      <c r="C312" s="52" t="s">
        <v>6979</v>
      </c>
      <c r="D312" s="52"/>
      <c r="E312" s="29"/>
      <c r="F312" s="30">
        <v>507.44</v>
      </c>
      <c r="G312" s="35"/>
      <c r="H312" s="35"/>
      <c r="I312" s="147"/>
      <c r="J312" s="29"/>
      <c r="K312" s="29" t="s">
        <v>2657</v>
      </c>
      <c r="L312" s="488"/>
      <c r="M312" s="29"/>
      <c r="N312" s="13" t="s">
        <v>688</v>
      </c>
      <c r="O312" s="646"/>
      <c r="P312" s="31">
        <f>R312-Q312</f>
        <v>95.480000000010477</v>
      </c>
      <c r="Q312" s="31">
        <f>SUBTOTAL(9,$F$2:F311)</f>
        <v>48610.919999999991</v>
      </c>
      <c r="R312" s="31">
        <f>SUBTOTAL(9,$G$2:G312)</f>
        <v>48706.400000000001</v>
      </c>
    </row>
    <row r="313" spans="1:18" ht="12.75" customHeight="1">
      <c r="A313" s="43">
        <v>801</v>
      </c>
      <c r="B313" s="28">
        <v>46020</v>
      </c>
      <c r="C313" s="52" t="s">
        <v>6980</v>
      </c>
      <c r="D313" s="52"/>
      <c r="E313" s="29"/>
      <c r="F313" s="30">
        <v>201.1</v>
      </c>
      <c r="G313" s="35"/>
      <c r="H313" s="35"/>
      <c r="I313" s="147"/>
      <c r="J313" s="29"/>
      <c r="K313" s="29" t="s">
        <v>451</v>
      </c>
      <c r="L313" s="488"/>
      <c r="M313" s="29"/>
      <c r="N313" s="13" t="s">
        <v>688</v>
      </c>
      <c r="O313" s="646" t="s">
        <v>7237</v>
      </c>
      <c r="P313" s="31">
        <f>R313-Q313</f>
        <v>-411.95999999999185</v>
      </c>
      <c r="Q313" s="31">
        <f>SUBTOTAL(9,$F$2:F312)</f>
        <v>49118.359999999993</v>
      </c>
      <c r="R313" s="31">
        <f>SUBTOTAL(9,$G$2:G313)</f>
        <v>48706.400000000001</v>
      </c>
    </row>
    <row r="314" spans="1:18" ht="12.75" customHeight="1">
      <c r="A314" s="43">
        <v>619</v>
      </c>
      <c r="B314" s="28">
        <v>46042</v>
      </c>
      <c r="C314" s="52" t="s">
        <v>7145</v>
      </c>
      <c r="D314" s="52"/>
      <c r="E314" s="29"/>
      <c r="F314" s="30"/>
      <c r="G314" s="35"/>
      <c r="H314" s="35">
        <v>697.5</v>
      </c>
      <c r="I314" s="147"/>
      <c r="J314" s="29"/>
      <c r="K314" s="29" t="s">
        <v>29</v>
      </c>
      <c r="L314" s="29"/>
      <c r="M314" s="29"/>
      <c r="N314" s="29"/>
      <c r="O314" s="29"/>
      <c r="P314" s="31">
        <f t="shared" ref="P314:P321" si="5">R314-Q314</f>
        <v>-613.0599999999904</v>
      </c>
      <c r="Q314" s="31">
        <f>SUBTOTAL(9,$F$2:F313)</f>
        <v>49319.459999999992</v>
      </c>
      <c r="R314" s="31">
        <f>SUBTOTAL(9,$G$2:G314)</f>
        <v>48706.400000000001</v>
      </c>
    </row>
    <row r="315" spans="1:18" ht="12.75" customHeight="1">
      <c r="A315" s="43">
        <v>618</v>
      </c>
      <c r="B315" s="28">
        <v>46042</v>
      </c>
      <c r="C315" s="52" t="s">
        <v>7145</v>
      </c>
      <c r="D315" s="52"/>
      <c r="E315" s="29"/>
      <c r="F315" s="30"/>
      <c r="G315" s="35"/>
      <c r="H315" s="35">
        <v>863.1</v>
      </c>
      <c r="I315" s="147"/>
      <c r="J315" s="29"/>
      <c r="K315" s="29" t="s">
        <v>29</v>
      </c>
      <c r="L315" s="29"/>
      <c r="M315" s="29"/>
      <c r="N315" s="29"/>
      <c r="O315" s="29"/>
      <c r="P315" s="31">
        <f t="shared" si="5"/>
        <v>-613.0599999999904</v>
      </c>
      <c r="Q315" s="31">
        <f>SUBTOTAL(9,$F$2:F314)</f>
        <v>49319.459999999992</v>
      </c>
      <c r="R315" s="31">
        <f>SUBTOTAL(9,$G$2:G315)</f>
        <v>48706.400000000001</v>
      </c>
    </row>
    <row r="316" spans="1:18" ht="12.75" customHeight="1">
      <c r="A316" s="43">
        <v>801</v>
      </c>
      <c r="B316" s="28">
        <v>46042</v>
      </c>
      <c r="C316" s="52" t="s">
        <v>7145</v>
      </c>
      <c r="D316" s="52"/>
      <c r="E316" s="29"/>
      <c r="F316" s="30"/>
      <c r="G316" s="35"/>
      <c r="H316" s="35">
        <v>733.7</v>
      </c>
      <c r="I316" s="147"/>
      <c r="J316" s="29"/>
      <c r="K316" s="29" t="s">
        <v>29</v>
      </c>
      <c r="L316" s="29"/>
      <c r="M316" s="29"/>
      <c r="N316" s="29"/>
      <c r="O316" s="29"/>
      <c r="P316" s="31">
        <f t="shared" si="5"/>
        <v>-613.0599999999904</v>
      </c>
      <c r="Q316" s="31">
        <f>SUBTOTAL(9,$F$2:F315)</f>
        <v>49319.459999999992</v>
      </c>
      <c r="R316" s="31">
        <f>SUBTOTAL(9,$G$2:G316)</f>
        <v>48706.400000000001</v>
      </c>
    </row>
    <row r="317" spans="1:18" ht="12.75" customHeight="1">
      <c r="A317" s="43">
        <v>801</v>
      </c>
      <c r="B317" s="28">
        <v>46078</v>
      </c>
      <c r="C317" s="52" t="s">
        <v>7119</v>
      </c>
      <c r="D317" s="52"/>
      <c r="E317" s="29"/>
      <c r="F317" s="30"/>
      <c r="G317" s="35"/>
      <c r="H317" s="35">
        <v>3000</v>
      </c>
      <c r="I317" s="147"/>
      <c r="J317" s="29"/>
      <c r="K317" s="29" t="s">
        <v>6912</v>
      </c>
      <c r="L317" s="29">
        <v>308</v>
      </c>
      <c r="M317" s="29"/>
      <c r="N317" s="29"/>
      <c r="O317" s="29"/>
      <c r="P317" s="31">
        <f t="shared" si="5"/>
        <v>-613.0599999999904</v>
      </c>
      <c r="Q317" s="31">
        <f>SUBTOTAL(9,$F$2:F316)</f>
        <v>49319.459999999992</v>
      </c>
      <c r="R317" s="31">
        <f>SUBTOTAL(9,$G$2:G317)</f>
        <v>48706.400000000001</v>
      </c>
    </row>
    <row r="318" spans="1:18" ht="12.75" customHeight="1">
      <c r="A318" s="43">
        <v>618</v>
      </c>
      <c r="B318" s="28">
        <v>46162</v>
      </c>
      <c r="C318" s="52" t="s">
        <v>7155</v>
      </c>
      <c r="D318" s="52"/>
      <c r="E318" s="29"/>
      <c r="F318" s="30"/>
      <c r="G318" s="35"/>
      <c r="H318" s="35">
        <v>865.5</v>
      </c>
      <c r="I318" s="147"/>
      <c r="J318" s="29"/>
      <c r="K318" s="29" t="s">
        <v>29</v>
      </c>
      <c r="L318" s="29"/>
      <c r="M318" s="29"/>
      <c r="N318" s="29"/>
      <c r="O318" s="550"/>
      <c r="P318" s="31">
        <f t="shared" si="5"/>
        <v>-613.0599999999904</v>
      </c>
      <c r="Q318" s="31">
        <f>SUBTOTAL(9,$F$2:F317)</f>
        <v>49319.459999999992</v>
      </c>
      <c r="R318" s="31">
        <f>SUBTOTAL(9,$G$2:G318)</f>
        <v>48706.400000000001</v>
      </c>
    </row>
    <row r="319" spans="1:18" ht="12.75" customHeight="1">
      <c r="A319" s="43">
        <v>619</v>
      </c>
      <c r="B319" s="28">
        <v>46162</v>
      </c>
      <c r="C319" s="52" t="s">
        <v>7155</v>
      </c>
      <c r="D319" s="52"/>
      <c r="E319" s="29"/>
      <c r="F319" s="30"/>
      <c r="G319" s="35"/>
      <c r="H319" s="35">
        <v>699.4</v>
      </c>
      <c r="I319" s="147"/>
      <c r="J319" s="29"/>
      <c r="K319" s="29" t="s">
        <v>29</v>
      </c>
      <c r="L319" s="29"/>
      <c r="M319" s="29"/>
      <c r="N319" s="29"/>
      <c r="O319" s="550"/>
      <c r="P319" s="31">
        <f t="shared" si="5"/>
        <v>-613.0599999999904</v>
      </c>
      <c r="Q319" s="31">
        <f>SUBTOTAL(9,$F$2:F318)</f>
        <v>49319.459999999992</v>
      </c>
      <c r="R319" s="31">
        <f>SUBTOTAL(9,$G$2:G319)</f>
        <v>48706.400000000001</v>
      </c>
    </row>
    <row r="320" spans="1:18" ht="12.75" customHeight="1">
      <c r="A320" s="43">
        <v>801</v>
      </c>
      <c r="B320" s="28">
        <v>46162</v>
      </c>
      <c r="C320" s="52" t="s">
        <v>7155</v>
      </c>
      <c r="D320" s="52"/>
      <c r="E320" s="29"/>
      <c r="F320" s="30"/>
      <c r="G320" s="35"/>
      <c r="H320" s="35">
        <v>735.7</v>
      </c>
      <c r="I320" s="147"/>
      <c r="J320" s="29"/>
      <c r="K320" s="29" t="s">
        <v>29</v>
      </c>
      <c r="L320" s="29">
        <v>6972</v>
      </c>
      <c r="M320" s="29"/>
      <c r="N320" s="29"/>
      <c r="O320" s="29"/>
      <c r="P320" s="31">
        <f t="shared" si="5"/>
        <v>-613.0599999999904</v>
      </c>
      <c r="Q320" s="31">
        <f>SUBTOTAL(9,$F$2:F319)</f>
        <v>49319.459999999992</v>
      </c>
      <c r="R320" s="31">
        <f>SUBTOTAL(9,$G$2:G320)</f>
        <v>48706.400000000001</v>
      </c>
    </row>
    <row r="321" spans="1:18" ht="12.75" customHeight="1">
      <c r="A321" s="43">
        <v>619</v>
      </c>
      <c r="B321" s="28">
        <v>46223</v>
      </c>
      <c r="C321" s="52" t="s">
        <v>6948</v>
      </c>
      <c r="D321" s="52"/>
      <c r="E321" s="29"/>
      <c r="F321" s="30"/>
      <c r="G321" s="35"/>
      <c r="H321" s="35">
        <v>696</v>
      </c>
      <c r="I321" s="147"/>
      <c r="J321" s="29"/>
      <c r="K321" s="29" t="s">
        <v>29</v>
      </c>
      <c r="L321" s="29"/>
      <c r="M321" s="29"/>
      <c r="N321" s="29"/>
      <c r="O321" s="550"/>
      <c r="P321" s="31">
        <f t="shared" si="5"/>
        <v>-613.0599999999904</v>
      </c>
      <c r="Q321" s="31">
        <f>SUBTOTAL(9,$F$2:F320)</f>
        <v>49319.459999999992</v>
      </c>
      <c r="R321" s="31">
        <f>SUBTOTAL(9,$G$2:G321)</f>
        <v>48706.400000000001</v>
      </c>
    </row>
    <row r="322" spans="1:18" ht="12.75" customHeight="1">
      <c r="A322" s="43" t="s">
        <v>18</v>
      </c>
      <c r="B322" s="28">
        <v>46167</v>
      </c>
      <c r="C322" s="52" t="s">
        <v>5301</v>
      </c>
      <c r="D322" s="52"/>
      <c r="E322" s="29"/>
      <c r="F322" s="30"/>
      <c r="G322" s="35">
        <v>2000</v>
      </c>
      <c r="H322" s="35"/>
      <c r="I322" s="147"/>
      <c r="J322" s="29"/>
      <c r="K322" s="29" t="s">
        <v>7291</v>
      </c>
      <c r="L322" s="29" t="s">
        <v>7297</v>
      </c>
      <c r="M322" s="29"/>
      <c r="N322" s="29"/>
      <c r="O322" s="29"/>
      <c r="P322" s="31">
        <f t="shared" ref="P322" si="6">R322-Q322</f>
        <v>1386.9400000000096</v>
      </c>
      <c r="Q322" s="31">
        <f>SUBTOTAL(9,$F$2:F321)</f>
        <v>49319.459999999992</v>
      </c>
      <c r="R322" s="31">
        <f>SUBTOTAL(9,$G$2:G322)</f>
        <v>50706.400000000001</v>
      </c>
    </row>
    <row r="323" spans="1:18" ht="12.75" customHeight="1">
      <c r="A323" s="43"/>
      <c r="B323" s="28"/>
      <c r="C323" s="52"/>
      <c r="D323" s="52"/>
      <c r="E323" s="29"/>
      <c r="F323" s="30"/>
      <c r="G323" s="35"/>
      <c r="H323" s="35"/>
      <c r="I323" s="147"/>
      <c r="J323" s="29"/>
      <c r="K323" s="29"/>
      <c r="L323" s="29"/>
      <c r="M323" s="29"/>
      <c r="N323" s="29"/>
      <c r="O323" s="29"/>
      <c r="P323" s="29"/>
      <c r="Q323" s="29"/>
      <c r="R323" s="29"/>
    </row>
    <row r="324" spans="1:18" ht="12.75" customHeight="1">
      <c r="A324" s="43"/>
      <c r="B324" s="28"/>
      <c r="C324" s="52"/>
      <c r="D324" s="52"/>
      <c r="E324" s="29"/>
      <c r="F324" s="30"/>
      <c r="G324" s="35"/>
      <c r="H324" s="35"/>
      <c r="I324" s="147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1:18" ht="12.75" customHeight="1">
      <c r="A325" s="43"/>
      <c r="B325" s="28"/>
      <c r="C325" s="52"/>
      <c r="D325" s="52"/>
      <c r="E325" s="29"/>
      <c r="F325" s="30"/>
      <c r="G325" s="35"/>
      <c r="H325" s="35"/>
      <c r="I325" s="147"/>
      <c r="J325" s="29"/>
      <c r="K325" s="29"/>
      <c r="L325" s="29"/>
      <c r="M325" s="29"/>
      <c r="N325" s="29"/>
      <c r="O325" s="29"/>
      <c r="P325" s="29"/>
      <c r="Q325" s="29"/>
      <c r="R325" s="29"/>
    </row>
    <row r="326" spans="1:18" ht="12.75" customHeight="1">
      <c r="A326" s="43"/>
      <c r="B326" s="28"/>
      <c r="C326" s="52"/>
      <c r="D326" s="52"/>
      <c r="E326" s="29"/>
      <c r="F326" s="30"/>
      <c r="G326" s="35"/>
      <c r="H326" s="35"/>
      <c r="I326" s="147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 ht="12.75" customHeight="1">
      <c r="A327" s="43"/>
      <c r="B327" s="28"/>
      <c r="C327" s="52"/>
      <c r="D327" s="52"/>
      <c r="E327" s="29"/>
      <c r="F327" s="30"/>
      <c r="G327" s="35"/>
      <c r="H327" s="35"/>
      <c r="I327" s="147"/>
      <c r="J327" s="29"/>
      <c r="K327" s="29"/>
      <c r="L327" s="29"/>
      <c r="M327" s="29"/>
      <c r="N327" s="29"/>
      <c r="O327" s="29"/>
      <c r="P327" s="29"/>
      <c r="Q327" s="29"/>
      <c r="R327" s="29"/>
    </row>
    <row r="328" spans="1:18" ht="12.75" customHeight="1">
      <c r="A328" s="43"/>
      <c r="B328" s="28"/>
      <c r="C328" s="52"/>
      <c r="D328" s="52"/>
      <c r="E328" s="29"/>
      <c r="F328" s="30"/>
      <c r="G328" s="35"/>
      <c r="H328" s="35"/>
      <c r="I328" s="147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 ht="12.75" customHeight="1">
      <c r="A329" s="43"/>
      <c r="B329" s="28"/>
      <c r="C329" s="52"/>
      <c r="D329" s="52"/>
      <c r="E329" s="29"/>
      <c r="F329" s="30"/>
      <c r="G329" s="35"/>
      <c r="H329" s="35"/>
      <c r="I329" s="147"/>
      <c r="J329" s="29"/>
      <c r="K329" s="29"/>
      <c r="L329" s="29"/>
      <c r="M329" s="29"/>
      <c r="N329" s="29"/>
      <c r="O329" s="29"/>
      <c r="P329" s="29"/>
      <c r="Q329" s="29"/>
      <c r="R329" s="29"/>
    </row>
    <row r="330" spans="1:18" ht="12.75" customHeight="1">
      <c r="A330" s="43"/>
      <c r="B330" s="28"/>
      <c r="C330" s="52"/>
      <c r="D330" s="52"/>
      <c r="E330" s="29"/>
      <c r="F330" s="30"/>
      <c r="G330" s="35"/>
      <c r="H330" s="35"/>
      <c r="I330" s="147"/>
      <c r="J330" s="29"/>
      <c r="K330" s="29"/>
      <c r="L330" s="29"/>
      <c r="M330" s="29"/>
      <c r="N330" s="29"/>
      <c r="O330" s="29"/>
      <c r="P330" s="29"/>
      <c r="Q330" s="29"/>
      <c r="R330" s="29"/>
    </row>
    <row r="331" spans="1:18" ht="12.75" customHeight="1">
      <c r="A331" s="43"/>
      <c r="B331" s="28"/>
      <c r="C331" s="52"/>
      <c r="D331" s="52"/>
      <c r="E331" s="29"/>
      <c r="F331" s="30"/>
      <c r="G331" s="35"/>
      <c r="H331" s="35"/>
      <c r="I331" s="147"/>
      <c r="J331" s="29"/>
      <c r="K331" s="29"/>
      <c r="L331" s="29"/>
      <c r="M331" s="29"/>
      <c r="N331" s="29"/>
      <c r="O331" s="29"/>
      <c r="P331" s="29"/>
      <c r="Q331" s="29"/>
      <c r="R331" s="29"/>
    </row>
    <row r="332" spans="1:18" ht="12.75" customHeight="1">
      <c r="A332" s="43"/>
      <c r="B332" s="28"/>
      <c r="C332" s="52"/>
      <c r="D332" s="52"/>
      <c r="E332" s="29"/>
      <c r="F332" s="30"/>
      <c r="G332" s="35"/>
      <c r="H332" s="35"/>
      <c r="I332" s="147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1:18" ht="12.75" customHeight="1">
      <c r="A333" s="43"/>
      <c r="B333" s="28"/>
      <c r="C333" s="52"/>
      <c r="D333" s="52"/>
      <c r="E333" s="29"/>
      <c r="F333" s="30"/>
      <c r="G333" s="35"/>
      <c r="H333" s="35"/>
      <c r="I333" s="147"/>
      <c r="J333" s="29"/>
      <c r="K333" s="29"/>
      <c r="L333" s="29"/>
      <c r="M333" s="29"/>
      <c r="N333" s="29"/>
      <c r="O333" s="29"/>
      <c r="P333" s="29"/>
      <c r="Q333" s="29"/>
      <c r="R333" s="29"/>
    </row>
    <row r="334" spans="1:18" ht="12.75" customHeight="1">
      <c r="A334" s="43"/>
      <c r="B334" s="28"/>
      <c r="C334" s="52"/>
      <c r="D334" s="52"/>
      <c r="E334" s="29"/>
      <c r="F334" s="30"/>
      <c r="G334" s="35"/>
      <c r="H334" s="35"/>
      <c r="I334" s="147"/>
      <c r="J334" s="29"/>
      <c r="K334" s="29"/>
      <c r="L334" s="29"/>
      <c r="M334" s="29"/>
      <c r="N334" s="29"/>
      <c r="O334" s="29"/>
      <c r="P334" s="29"/>
      <c r="Q334" s="29"/>
      <c r="R334" s="29"/>
    </row>
    <row r="335" spans="1:18" ht="12.75" customHeight="1">
      <c r="A335" s="43"/>
      <c r="B335" s="28"/>
      <c r="C335" s="52"/>
      <c r="D335" s="52"/>
      <c r="E335" s="29"/>
      <c r="F335" s="30"/>
      <c r="G335" s="35"/>
      <c r="H335" s="35"/>
      <c r="I335" s="147"/>
      <c r="J335" s="29"/>
      <c r="K335" s="29"/>
      <c r="L335" s="29"/>
      <c r="M335" s="29"/>
      <c r="N335" s="29"/>
      <c r="O335" s="29"/>
      <c r="P335" s="29"/>
      <c r="Q335" s="29"/>
      <c r="R335" s="29"/>
    </row>
    <row r="336" spans="1:18" ht="12.75" customHeight="1">
      <c r="A336" s="43"/>
      <c r="B336" s="28"/>
      <c r="C336" s="52"/>
      <c r="D336" s="52"/>
      <c r="E336" s="29"/>
      <c r="F336" s="30"/>
      <c r="G336" s="35"/>
      <c r="H336" s="35"/>
      <c r="I336" s="147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1:18" ht="12.75" customHeight="1">
      <c r="A337" s="43"/>
      <c r="B337" s="28"/>
      <c r="C337" s="52"/>
      <c r="D337" s="52"/>
      <c r="E337" s="29"/>
      <c r="F337" s="30"/>
      <c r="G337" s="35"/>
      <c r="H337" s="35"/>
      <c r="I337" s="147"/>
      <c r="J337" s="29"/>
      <c r="K337" s="29"/>
      <c r="L337" s="29"/>
      <c r="M337" s="29"/>
      <c r="N337" s="29"/>
      <c r="O337" s="29"/>
      <c r="P337" s="29"/>
      <c r="Q337" s="29"/>
      <c r="R337" s="29"/>
    </row>
    <row r="338" spans="1:18" ht="12.75" customHeight="1">
      <c r="A338" s="43"/>
      <c r="B338" s="28"/>
      <c r="C338" s="52"/>
      <c r="D338" s="52"/>
      <c r="E338" s="29"/>
      <c r="F338" s="30"/>
      <c r="G338" s="35"/>
      <c r="H338" s="35"/>
      <c r="I338" s="147"/>
      <c r="J338" s="29"/>
      <c r="K338" s="29"/>
      <c r="L338" s="29"/>
      <c r="M338" s="29"/>
      <c r="N338" s="29"/>
      <c r="O338" s="29"/>
      <c r="P338" s="29"/>
      <c r="Q338" s="29"/>
      <c r="R338" s="29"/>
    </row>
    <row r="339" spans="1:18" ht="12.75" customHeight="1">
      <c r="A339" s="43"/>
      <c r="B339" s="28"/>
      <c r="C339" s="52"/>
      <c r="D339" s="52"/>
      <c r="E339" s="29"/>
      <c r="F339" s="30"/>
      <c r="G339" s="35"/>
      <c r="H339" s="35"/>
      <c r="I339" s="147"/>
      <c r="J339" s="29"/>
      <c r="K339" s="29"/>
      <c r="L339" s="29"/>
      <c r="M339" s="29"/>
      <c r="N339" s="29"/>
      <c r="O339" s="29"/>
      <c r="P339" s="29"/>
      <c r="Q339" s="29"/>
      <c r="R339" s="29"/>
    </row>
    <row r="340" spans="1:18" ht="12.75" customHeight="1">
      <c r="A340" s="43"/>
      <c r="B340" s="28"/>
      <c r="C340" s="52"/>
      <c r="D340" s="52"/>
      <c r="E340" s="29"/>
      <c r="F340" s="30"/>
      <c r="G340" s="35"/>
      <c r="H340" s="35"/>
      <c r="I340" s="147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1:18" ht="12.75" customHeight="1">
      <c r="A341" s="43"/>
      <c r="B341" s="28"/>
      <c r="C341" s="52"/>
      <c r="D341" s="52"/>
      <c r="E341" s="29"/>
      <c r="F341" s="30"/>
      <c r="G341" s="35"/>
      <c r="H341" s="35"/>
      <c r="I341" s="147"/>
      <c r="J341" s="29"/>
      <c r="K341" s="29"/>
      <c r="L341" s="29"/>
      <c r="M341" s="29"/>
      <c r="N341" s="29"/>
      <c r="O341" s="29"/>
      <c r="P341" s="29"/>
      <c r="Q341" s="29"/>
      <c r="R341" s="29"/>
    </row>
    <row r="342" spans="1:18" ht="12.75" customHeight="1">
      <c r="A342" s="43"/>
      <c r="B342" s="28"/>
      <c r="C342" s="52"/>
      <c r="D342" s="52"/>
      <c r="E342" s="29"/>
      <c r="F342" s="30"/>
      <c r="G342" s="35"/>
      <c r="H342" s="35"/>
      <c r="I342" s="147"/>
      <c r="J342" s="29"/>
      <c r="K342" s="29"/>
      <c r="L342" s="29"/>
      <c r="M342" s="29"/>
      <c r="N342" s="29"/>
      <c r="O342" s="29"/>
      <c r="P342" s="29"/>
      <c r="Q342" s="29"/>
      <c r="R342" s="29"/>
    </row>
    <row r="343" spans="1:18" ht="12.75" customHeight="1">
      <c r="A343" s="43"/>
      <c r="B343" s="28"/>
      <c r="C343" s="52"/>
      <c r="D343" s="52"/>
      <c r="E343" s="29"/>
      <c r="F343" s="30"/>
      <c r="G343" s="35"/>
      <c r="H343" s="35"/>
      <c r="I343" s="147"/>
      <c r="J343" s="29"/>
      <c r="K343" s="29"/>
      <c r="L343" s="29"/>
      <c r="M343" s="29"/>
      <c r="N343" s="29"/>
      <c r="O343" s="29"/>
      <c r="P343" s="29"/>
      <c r="Q343" s="29"/>
      <c r="R343" s="29"/>
    </row>
    <row r="344" spans="1:18" ht="12.75" customHeight="1">
      <c r="A344" s="43"/>
      <c r="B344" s="28"/>
      <c r="C344" s="52"/>
      <c r="D344" s="52"/>
      <c r="E344" s="29"/>
      <c r="F344" s="30"/>
      <c r="G344" s="35"/>
      <c r="H344" s="35"/>
      <c r="I344" s="147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1:18" ht="12.75" customHeight="1">
      <c r="A345" s="43"/>
      <c r="B345" s="28"/>
      <c r="C345" s="52"/>
      <c r="D345" s="52"/>
      <c r="E345" s="29"/>
      <c r="F345" s="30"/>
      <c r="G345" s="35"/>
      <c r="H345" s="35"/>
      <c r="I345" s="147"/>
      <c r="J345" s="29"/>
      <c r="K345" s="29"/>
      <c r="L345" s="29"/>
      <c r="M345" s="29"/>
      <c r="N345" s="29"/>
      <c r="O345" s="29"/>
      <c r="P345" s="29"/>
      <c r="Q345" s="29"/>
      <c r="R345" s="29"/>
    </row>
    <row r="346" spans="1:18" ht="12.75" customHeight="1">
      <c r="A346" s="43"/>
      <c r="B346" s="28"/>
      <c r="C346" s="52"/>
      <c r="D346" s="52"/>
      <c r="E346" s="29"/>
      <c r="F346" s="30"/>
      <c r="G346" s="35"/>
      <c r="H346" s="35"/>
      <c r="I346" s="147"/>
      <c r="J346" s="29"/>
      <c r="K346" s="29"/>
      <c r="L346" s="29"/>
      <c r="M346" s="29"/>
      <c r="N346" s="29"/>
      <c r="O346" s="29"/>
      <c r="P346" s="29"/>
      <c r="Q346" s="29"/>
      <c r="R346" s="29"/>
    </row>
    <row r="347" spans="1:18" ht="12.75" customHeight="1">
      <c r="A347" s="43"/>
      <c r="B347" s="28"/>
      <c r="C347" s="52"/>
      <c r="D347" s="52"/>
      <c r="E347" s="29"/>
      <c r="F347" s="30"/>
      <c r="G347" s="35"/>
      <c r="H347" s="35"/>
      <c r="I347" s="147"/>
      <c r="J347" s="29"/>
      <c r="K347" s="29"/>
      <c r="L347" s="29"/>
      <c r="M347" s="29"/>
      <c r="N347" s="29"/>
      <c r="O347" s="29"/>
      <c r="P347" s="29"/>
      <c r="Q347" s="29"/>
      <c r="R347" s="29"/>
    </row>
    <row r="348" spans="1:18" ht="12.75" customHeight="1">
      <c r="A348" s="43"/>
      <c r="B348" s="28"/>
      <c r="C348" s="52"/>
      <c r="D348" s="52"/>
      <c r="E348" s="29"/>
      <c r="F348" s="30"/>
      <c r="G348" s="35"/>
      <c r="H348" s="35"/>
      <c r="I348" s="147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1:18" ht="12.75" customHeight="1">
      <c r="A349" s="43"/>
      <c r="B349" s="28"/>
      <c r="C349" s="52"/>
      <c r="D349" s="52"/>
      <c r="E349" s="29"/>
      <c r="F349" s="30"/>
      <c r="G349" s="35"/>
      <c r="H349" s="35"/>
      <c r="I349" s="147"/>
      <c r="J349" s="29"/>
      <c r="K349" s="29"/>
      <c r="L349" s="29"/>
      <c r="M349" s="29"/>
      <c r="N349" s="29"/>
      <c r="O349" s="29"/>
      <c r="P349" s="29"/>
      <c r="Q349" s="29"/>
      <c r="R349" s="29"/>
    </row>
    <row r="350" spans="1:18" ht="12.75" customHeight="1">
      <c r="A350" s="43"/>
      <c r="B350" s="28"/>
      <c r="C350" s="52"/>
      <c r="D350" s="52"/>
      <c r="E350" s="29"/>
      <c r="F350" s="30"/>
      <c r="G350" s="35"/>
      <c r="H350" s="35"/>
      <c r="I350" s="147"/>
      <c r="J350" s="29"/>
      <c r="K350" s="29"/>
      <c r="L350" s="29"/>
      <c r="M350" s="29"/>
      <c r="N350" s="29"/>
      <c r="O350" s="29"/>
      <c r="P350" s="29"/>
      <c r="Q350" s="29"/>
      <c r="R350" s="29"/>
    </row>
    <row r="351" spans="1:18" ht="12.75" customHeight="1">
      <c r="A351" s="43"/>
      <c r="B351" s="28"/>
      <c r="C351" s="52"/>
      <c r="D351" s="52"/>
      <c r="E351" s="29"/>
      <c r="F351" s="30"/>
      <c r="G351" s="35"/>
      <c r="H351" s="35"/>
      <c r="I351" s="147"/>
      <c r="J351" s="29"/>
      <c r="K351" s="29"/>
      <c r="L351" s="29"/>
      <c r="M351" s="29"/>
      <c r="N351" s="29"/>
      <c r="O351" s="29"/>
      <c r="P351" s="29"/>
      <c r="Q351" s="29"/>
      <c r="R351" s="29"/>
    </row>
    <row r="352" spans="1:18" ht="12.75" customHeight="1">
      <c r="A352" s="43"/>
      <c r="B352" s="28"/>
      <c r="C352" s="52"/>
      <c r="D352" s="52"/>
      <c r="E352" s="29"/>
      <c r="F352" s="30"/>
      <c r="G352" s="35"/>
      <c r="H352" s="35"/>
      <c r="I352" s="147"/>
      <c r="J352" s="29"/>
      <c r="K352" s="29"/>
      <c r="L352" s="29"/>
      <c r="M352" s="29"/>
      <c r="N352" s="29"/>
      <c r="O352" s="29"/>
      <c r="P352" s="29"/>
      <c r="Q352" s="29"/>
      <c r="R352" s="29"/>
    </row>
    <row r="353" spans="1:18" ht="12.75" customHeight="1">
      <c r="A353" s="43"/>
      <c r="B353" s="28"/>
      <c r="C353" s="52"/>
      <c r="D353" s="52"/>
      <c r="E353" s="29"/>
      <c r="F353" s="30"/>
      <c r="G353" s="35"/>
      <c r="H353" s="35"/>
      <c r="I353" s="147"/>
      <c r="J353" s="29"/>
      <c r="K353" s="29"/>
      <c r="L353" s="29"/>
      <c r="M353" s="29"/>
      <c r="N353" s="29"/>
      <c r="O353" s="29"/>
      <c r="P353" s="29"/>
      <c r="Q353" s="29"/>
      <c r="R353" s="29"/>
    </row>
    <row r="354" spans="1:18" ht="12.75" customHeight="1">
      <c r="A354" s="43"/>
      <c r="B354" s="28"/>
      <c r="C354" s="52"/>
      <c r="D354" s="52"/>
      <c r="E354" s="29"/>
      <c r="F354" s="30"/>
      <c r="G354" s="35"/>
      <c r="H354" s="35"/>
      <c r="I354" s="147"/>
      <c r="J354" s="29"/>
      <c r="K354" s="29"/>
      <c r="L354" s="29"/>
      <c r="M354" s="29"/>
      <c r="N354" s="29"/>
      <c r="O354" s="29"/>
      <c r="P354" s="29"/>
      <c r="Q354" s="29"/>
      <c r="R354" s="29"/>
    </row>
    <row r="355" spans="1:18" ht="12.75" customHeight="1">
      <c r="A355" s="43"/>
      <c r="B355" s="28"/>
      <c r="C355" s="52"/>
      <c r="D355" s="52"/>
      <c r="E355" s="29"/>
      <c r="F355" s="30"/>
      <c r="G355" s="35"/>
      <c r="H355" s="35"/>
      <c r="I355" s="147"/>
      <c r="J355" s="29"/>
      <c r="K355" s="29"/>
      <c r="L355" s="29"/>
      <c r="M355" s="29"/>
      <c r="N355" s="29"/>
      <c r="O355" s="29"/>
      <c r="P355" s="29"/>
      <c r="Q355" s="29"/>
      <c r="R355" s="29"/>
    </row>
    <row r="356" spans="1:18" ht="12.75" customHeight="1">
      <c r="A356" s="43"/>
      <c r="B356" s="28"/>
      <c r="C356" s="52"/>
      <c r="D356" s="52"/>
      <c r="E356" s="29"/>
      <c r="F356" s="30"/>
      <c r="G356" s="35"/>
      <c r="H356" s="35"/>
      <c r="I356" s="147"/>
      <c r="J356" s="29"/>
      <c r="K356" s="29"/>
      <c r="L356" s="29"/>
      <c r="M356" s="29"/>
      <c r="N356" s="29"/>
      <c r="O356" s="29"/>
      <c r="P356" s="29"/>
      <c r="Q356" s="29"/>
      <c r="R356" s="29"/>
    </row>
    <row r="357" spans="1:18" ht="12.75" customHeight="1">
      <c r="A357" s="43"/>
      <c r="B357" s="28"/>
      <c r="C357" s="52"/>
      <c r="D357" s="52"/>
      <c r="E357" s="29"/>
      <c r="F357" s="30"/>
      <c r="G357" s="35"/>
      <c r="H357" s="35"/>
      <c r="I357" s="147"/>
      <c r="J357" s="29"/>
      <c r="K357" s="29"/>
      <c r="L357" s="29"/>
      <c r="M357" s="29"/>
      <c r="N357" s="29"/>
      <c r="O357" s="29"/>
      <c r="P357" s="29"/>
      <c r="Q357" s="29"/>
      <c r="R357" s="29"/>
    </row>
    <row r="358" spans="1:18" ht="12.75" customHeight="1">
      <c r="A358" s="43"/>
      <c r="B358" s="28"/>
      <c r="C358" s="52"/>
      <c r="D358" s="52"/>
      <c r="E358" s="29"/>
      <c r="F358" s="30"/>
      <c r="G358" s="35"/>
      <c r="H358" s="35"/>
      <c r="I358" s="147"/>
      <c r="J358" s="29"/>
      <c r="K358" s="29"/>
      <c r="L358" s="29"/>
      <c r="M358" s="29"/>
      <c r="N358" s="29"/>
      <c r="O358" s="29"/>
      <c r="P358" s="29"/>
      <c r="Q358" s="29"/>
      <c r="R358" s="29"/>
    </row>
    <row r="359" spans="1:18" ht="12.75" customHeight="1">
      <c r="A359" s="43"/>
      <c r="B359" s="28"/>
      <c r="C359" s="52"/>
      <c r="D359" s="52"/>
      <c r="E359" s="29"/>
      <c r="F359" s="30"/>
      <c r="G359" s="35"/>
      <c r="H359" s="35"/>
      <c r="I359" s="147"/>
      <c r="J359" s="29"/>
      <c r="K359" s="29"/>
      <c r="L359" s="29"/>
      <c r="M359" s="29"/>
      <c r="N359" s="29"/>
      <c r="O359" s="29"/>
      <c r="P359" s="29"/>
      <c r="Q359" s="29"/>
      <c r="R359" s="29"/>
    </row>
    <row r="360" spans="1:18" ht="12.75" customHeight="1">
      <c r="A360" s="43"/>
      <c r="B360" s="28"/>
      <c r="C360" s="52"/>
      <c r="D360" s="52"/>
      <c r="E360" s="29"/>
      <c r="F360" s="30"/>
      <c r="G360" s="35"/>
      <c r="H360" s="35"/>
      <c r="I360" s="147"/>
      <c r="J360" s="29"/>
      <c r="K360" s="29"/>
      <c r="L360" s="29"/>
      <c r="M360" s="29"/>
      <c r="N360" s="29"/>
      <c r="O360" s="29"/>
      <c r="P360" s="29"/>
      <c r="Q360" s="29"/>
      <c r="R360" s="29"/>
    </row>
    <row r="361" spans="1:18" ht="12.75" customHeight="1">
      <c r="A361" s="43"/>
      <c r="B361" s="28"/>
      <c r="C361" s="52"/>
      <c r="D361" s="52"/>
      <c r="E361" s="29"/>
      <c r="F361" s="30"/>
      <c r="G361" s="35"/>
      <c r="H361" s="35"/>
      <c r="I361" s="147"/>
      <c r="J361" s="29"/>
      <c r="K361" s="29"/>
      <c r="L361" s="29"/>
      <c r="M361" s="29"/>
      <c r="N361" s="29"/>
      <c r="O361" s="29"/>
      <c r="P361" s="29"/>
      <c r="Q361" s="29"/>
      <c r="R361" s="29"/>
    </row>
    <row r="362" spans="1:18" ht="12.75" customHeight="1">
      <c r="A362" s="43"/>
      <c r="B362" s="28"/>
      <c r="C362" s="52"/>
      <c r="D362" s="52"/>
      <c r="E362" s="29"/>
      <c r="F362" s="30"/>
      <c r="G362" s="35"/>
      <c r="H362" s="35"/>
      <c r="I362" s="147"/>
      <c r="J362" s="29"/>
      <c r="K362" s="29"/>
      <c r="L362" s="29"/>
      <c r="M362" s="29"/>
      <c r="N362" s="29"/>
      <c r="O362" s="29"/>
      <c r="P362" s="29"/>
      <c r="Q362" s="29"/>
      <c r="R362" s="29"/>
    </row>
    <row r="363" spans="1:18" ht="12.75" customHeight="1">
      <c r="A363" s="43"/>
      <c r="B363" s="28"/>
      <c r="C363" s="52"/>
      <c r="D363" s="52"/>
      <c r="E363" s="29"/>
      <c r="F363" s="30"/>
      <c r="G363" s="35"/>
      <c r="H363" s="35"/>
      <c r="I363" s="147"/>
      <c r="J363" s="29"/>
      <c r="K363" s="29"/>
      <c r="L363" s="29"/>
      <c r="M363" s="29"/>
      <c r="N363" s="29"/>
      <c r="O363" s="29"/>
      <c r="P363" s="29"/>
      <c r="Q363" s="29"/>
      <c r="R363" s="29"/>
    </row>
    <row r="364" spans="1:18" ht="12.75" customHeight="1">
      <c r="A364" s="43"/>
      <c r="B364" s="28"/>
      <c r="C364" s="52"/>
      <c r="D364" s="52"/>
      <c r="E364" s="29"/>
      <c r="F364" s="30"/>
      <c r="G364" s="35"/>
      <c r="H364" s="35"/>
      <c r="I364" s="147"/>
      <c r="J364" s="29"/>
      <c r="K364" s="29"/>
      <c r="L364" s="29"/>
      <c r="M364" s="29"/>
      <c r="N364" s="29"/>
      <c r="O364" s="29"/>
      <c r="P364" s="29"/>
      <c r="Q364" s="29"/>
      <c r="R364" s="29"/>
    </row>
    <row r="365" spans="1:18" ht="12.75" customHeight="1">
      <c r="A365" s="43"/>
      <c r="B365" s="28"/>
      <c r="C365" s="52"/>
      <c r="D365" s="52"/>
      <c r="E365" s="29"/>
      <c r="F365" s="30"/>
      <c r="G365" s="35"/>
      <c r="H365" s="35"/>
      <c r="I365" s="147"/>
      <c r="J365" s="29"/>
      <c r="K365" s="29"/>
      <c r="L365" s="29"/>
      <c r="M365" s="29"/>
      <c r="N365" s="29"/>
      <c r="O365" s="29"/>
      <c r="P365" s="29"/>
      <c r="Q365" s="29"/>
      <c r="R365" s="29"/>
    </row>
    <row r="366" spans="1:18" ht="12.75" customHeight="1">
      <c r="A366" s="43"/>
      <c r="B366" s="28"/>
      <c r="C366" s="52"/>
      <c r="D366" s="52"/>
      <c r="E366" s="29"/>
      <c r="F366" s="30"/>
      <c r="G366" s="35"/>
      <c r="H366" s="35"/>
      <c r="I366" s="147"/>
      <c r="J366" s="29"/>
      <c r="K366" s="29"/>
      <c r="L366" s="29"/>
      <c r="M366" s="29"/>
      <c r="N366" s="29"/>
      <c r="O366" s="29"/>
      <c r="P366" s="29"/>
      <c r="Q366" s="29"/>
      <c r="R366" s="29"/>
    </row>
    <row r="367" spans="1:18" ht="12.75" customHeight="1">
      <c r="A367" s="43"/>
      <c r="B367" s="28"/>
      <c r="C367" s="52"/>
      <c r="D367" s="52"/>
      <c r="E367" s="29"/>
      <c r="F367" s="30"/>
      <c r="G367" s="35"/>
      <c r="H367" s="35"/>
      <c r="I367" s="147"/>
      <c r="J367" s="29"/>
      <c r="K367" s="29"/>
      <c r="L367" s="29"/>
      <c r="M367" s="29"/>
      <c r="N367" s="29"/>
      <c r="O367" s="29"/>
      <c r="P367" s="29"/>
      <c r="Q367" s="29"/>
      <c r="R367" s="29"/>
    </row>
    <row r="368" spans="1:18" ht="12.75" customHeight="1">
      <c r="A368" s="43"/>
      <c r="B368" s="28"/>
      <c r="C368" s="52"/>
      <c r="D368" s="52"/>
      <c r="E368" s="29"/>
      <c r="F368" s="30"/>
      <c r="G368" s="35"/>
      <c r="H368" s="35"/>
      <c r="I368" s="147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1:18" ht="12.75" customHeight="1">
      <c r="A369" s="43"/>
      <c r="B369" s="28"/>
      <c r="C369" s="52"/>
      <c r="D369" s="52"/>
      <c r="E369" s="29"/>
      <c r="F369" s="30"/>
      <c r="G369" s="35"/>
      <c r="H369" s="35"/>
      <c r="I369" s="147"/>
      <c r="J369" s="29"/>
      <c r="K369" s="29"/>
      <c r="L369" s="29"/>
      <c r="M369" s="29"/>
      <c r="N369" s="29"/>
      <c r="O369" s="29"/>
      <c r="P369" s="29"/>
      <c r="Q369" s="29"/>
      <c r="R369" s="29"/>
    </row>
    <row r="370" spans="1:18" ht="12.75" customHeight="1">
      <c r="A370" s="43"/>
      <c r="B370" s="28"/>
      <c r="C370" s="52"/>
      <c r="D370" s="52"/>
      <c r="E370" s="29"/>
      <c r="F370" s="30"/>
      <c r="G370" s="35"/>
      <c r="H370" s="35"/>
      <c r="I370" s="147"/>
      <c r="J370" s="29"/>
      <c r="K370" s="29"/>
      <c r="L370" s="29"/>
      <c r="M370" s="29"/>
      <c r="N370" s="29"/>
      <c r="O370" s="29"/>
      <c r="P370" s="29"/>
      <c r="Q370" s="29"/>
      <c r="R370" s="29"/>
    </row>
    <row r="371" spans="1:18" ht="12.75" customHeight="1">
      <c r="A371" s="43"/>
      <c r="B371" s="28"/>
      <c r="C371" s="52"/>
      <c r="D371" s="52"/>
      <c r="E371" s="29"/>
      <c r="F371" s="30"/>
      <c r="G371" s="35"/>
      <c r="H371" s="35"/>
      <c r="I371" s="147"/>
      <c r="J371" s="29"/>
      <c r="K371" s="29"/>
      <c r="L371" s="29"/>
      <c r="M371" s="29"/>
      <c r="N371" s="29"/>
      <c r="O371" s="29"/>
      <c r="P371" s="29"/>
      <c r="Q371" s="29"/>
      <c r="R371" s="29"/>
    </row>
    <row r="372" spans="1:18" ht="12.75" customHeight="1">
      <c r="A372" s="43"/>
      <c r="B372" s="28"/>
      <c r="C372" s="52"/>
      <c r="D372" s="52"/>
      <c r="E372" s="29"/>
      <c r="F372" s="30"/>
      <c r="G372" s="35"/>
      <c r="H372" s="35"/>
      <c r="I372" s="147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1:18" ht="12.75" customHeight="1">
      <c r="A373" s="43"/>
      <c r="B373" s="28"/>
      <c r="C373" s="52"/>
      <c r="D373" s="52"/>
      <c r="E373" s="29"/>
      <c r="F373" s="30"/>
      <c r="G373" s="35"/>
      <c r="H373" s="35"/>
      <c r="I373" s="147"/>
      <c r="J373" s="29"/>
      <c r="K373" s="29"/>
      <c r="L373" s="29"/>
      <c r="M373" s="29"/>
      <c r="N373" s="29"/>
      <c r="O373" s="29"/>
      <c r="P373" s="29"/>
      <c r="Q373" s="29"/>
      <c r="R373" s="29"/>
    </row>
    <row r="374" spans="1:18" ht="12.75" customHeight="1">
      <c r="A374" s="43"/>
      <c r="B374" s="28"/>
      <c r="C374" s="52"/>
      <c r="D374" s="52"/>
      <c r="E374" s="29"/>
      <c r="F374" s="30"/>
      <c r="G374" s="35"/>
      <c r="H374" s="35"/>
      <c r="I374" s="147"/>
      <c r="J374" s="29"/>
      <c r="K374" s="29"/>
      <c r="L374" s="29"/>
      <c r="M374" s="29"/>
      <c r="N374" s="29"/>
      <c r="O374" s="29"/>
      <c r="P374" s="29"/>
      <c r="Q374" s="29"/>
      <c r="R374" s="29"/>
    </row>
    <row r="375" spans="1:18" ht="12.75" customHeight="1">
      <c r="A375" s="43"/>
      <c r="B375" s="28"/>
      <c r="C375" s="52"/>
      <c r="D375" s="52"/>
      <c r="E375" s="29"/>
      <c r="F375" s="30"/>
      <c r="G375" s="35"/>
      <c r="H375" s="35"/>
      <c r="I375" s="147"/>
      <c r="J375" s="29"/>
      <c r="K375" s="29"/>
      <c r="L375" s="29"/>
      <c r="M375" s="29"/>
      <c r="N375" s="29"/>
      <c r="O375" s="29"/>
      <c r="P375" s="29"/>
      <c r="Q375" s="29"/>
      <c r="R375" s="29"/>
    </row>
    <row r="376" spans="1:18" ht="12.75" customHeight="1">
      <c r="A376" s="43"/>
      <c r="B376" s="28"/>
      <c r="C376" s="52"/>
      <c r="D376" s="52"/>
      <c r="E376" s="29"/>
      <c r="F376" s="30"/>
      <c r="G376" s="35"/>
      <c r="H376" s="35"/>
      <c r="I376" s="147"/>
      <c r="J376" s="29"/>
      <c r="K376" s="29"/>
      <c r="L376" s="29"/>
      <c r="M376" s="29"/>
      <c r="N376" s="29"/>
      <c r="O376" s="29"/>
      <c r="P376" s="29"/>
      <c r="Q376" s="29"/>
      <c r="R376" s="29"/>
    </row>
    <row r="377" spans="1:18" ht="12.75" customHeight="1">
      <c r="A377" s="43"/>
      <c r="B377" s="28"/>
      <c r="C377" s="52"/>
      <c r="D377" s="52"/>
      <c r="E377" s="29"/>
      <c r="F377" s="30"/>
      <c r="G377" s="35"/>
      <c r="H377" s="35"/>
      <c r="I377" s="147"/>
      <c r="J377" s="29"/>
      <c r="K377" s="29"/>
      <c r="L377" s="29"/>
      <c r="M377" s="29"/>
      <c r="N377" s="29"/>
      <c r="O377" s="29"/>
      <c r="P377" s="29"/>
      <c r="Q377" s="29"/>
      <c r="R377" s="29"/>
    </row>
    <row r="378" spans="1:18" ht="12.75" customHeight="1">
      <c r="A378" s="43"/>
      <c r="B378" s="28"/>
      <c r="C378" s="52"/>
      <c r="D378" s="52"/>
      <c r="E378" s="29"/>
      <c r="F378" s="30"/>
      <c r="G378" s="35"/>
      <c r="H378" s="35"/>
      <c r="I378" s="147"/>
      <c r="J378" s="29"/>
      <c r="K378" s="29"/>
      <c r="L378" s="29"/>
      <c r="M378" s="29"/>
      <c r="N378" s="29"/>
      <c r="O378" s="29"/>
      <c r="P378" s="29"/>
      <c r="Q378" s="29"/>
      <c r="R378" s="29"/>
    </row>
    <row r="379" spans="1:18" ht="12.75" customHeight="1">
      <c r="A379" s="43"/>
      <c r="B379" s="28"/>
      <c r="C379" s="52"/>
      <c r="D379" s="52"/>
      <c r="E379" s="29"/>
      <c r="F379" s="30"/>
      <c r="G379" s="35"/>
      <c r="H379" s="35"/>
      <c r="I379" s="147"/>
      <c r="J379" s="29"/>
      <c r="K379" s="29"/>
      <c r="L379" s="29"/>
      <c r="M379" s="29"/>
      <c r="N379" s="29"/>
      <c r="O379" s="29"/>
      <c r="P379" s="29"/>
      <c r="Q379" s="29"/>
      <c r="R379" s="29"/>
    </row>
    <row r="380" spans="1:18" ht="12.75" customHeight="1">
      <c r="A380" s="43"/>
      <c r="B380" s="28"/>
      <c r="C380" s="52"/>
      <c r="D380" s="52"/>
      <c r="E380" s="29"/>
      <c r="F380" s="30"/>
      <c r="G380" s="35"/>
      <c r="H380" s="35"/>
      <c r="I380" s="147"/>
      <c r="J380" s="29"/>
      <c r="K380" s="29"/>
      <c r="L380" s="29"/>
      <c r="M380" s="29"/>
      <c r="N380" s="29"/>
      <c r="O380" s="29"/>
      <c r="P380" s="29"/>
      <c r="Q380" s="29"/>
      <c r="R380" s="29"/>
    </row>
    <row r="381" spans="1:18" ht="12.75" customHeight="1">
      <c r="A381" s="43"/>
      <c r="B381" s="28"/>
      <c r="C381" s="52"/>
      <c r="D381" s="52"/>
      <c r="E381" s="29"/>
      <c r="F381" s="30"/>
      <c r="G381" s="35"/>
      <c r="H381" s="35"/>
      <c r="I381" s="147"/>
      <c r="J381" s="29"/>
      <c r="K381" s="29"/>
      <c r="L381" s="29"/>
      <c r="M381" s="29"/>
      <c r="N381" s="29"/>
      <c r="O381" s="29"/>
      <c r="P381" s="29"/>
      <c r="Q381" s="29"/>
      <c r="R381" s="29"/>
    </row>
    <row r="382" spans="1:18" ht="12.75" customHeight="1">
      <c r="A382" s="43"/>
      <c r="B382" s="28"/>
      <c r="C382" s="52"/>
      <c r="D382" s="52"/>
      <c r="E382" s="29"/>
      <c r="F382" s="30"/>
      <c r="G382" s="35"/>
      <c r="H382" s="35"/>
      <c r="I382" s="147"/>
      <c r="J382" s="29"/>
      <c r="K382" s="29"/>
      <c r="L382" s="29"/>
      <c r="M382" s="29"/>
      <c r="N382" s="29"/>
      <c r="O382" s="29"/>
      <c r="P382" s="29"/>
      <c r="Q382" s="29"/>
      <c r="R382" s="29"/>
    </row>
    <row r="383" spans="1:18" ht="12.75" customHeight="1">
      <c r="A383" s="43"/>
      <c r="B383" s="28"/>
      <c r="C383" s="52"/>
      <c r="D383" s="52"/>
      <c r="E383" s="29"/>
      <c r="F383" s="30"/>
      <c r="G383" s="35"/>
      <c r="H383" s="35"/>
      <c r="I383" s="147"/>
      <c r="J383" s="29"/>
      <c r="K383" s="29"/>
      <c r="L383" s="29"/>
      <c r="M383" s="29"/>
      <c r="N383" s="29"/>
      <c r="O383" s="29"/>
      <c r="P383" s="29"/>
      <c r="Q383" s="29"/>
      <c r="R383" s="29"/>
    </row>
    <row r="384" spans="1:18" ht="12.75" customHeight="1">
      <c r="A384" s="43"/>
      <c r="B384" s="28"/>
      <c r="C384" s="52"/>
      <c r="D384" s="52"/>
      <c r="E384" s="29"/>
      <c r="F384" s="30"/>
      <c r="G384" s="35"/>
      <c r="H384" s="35"/>
      <c r="I384" s="147"/>
      <c r="J384" s="29"/>
      <c r="K384" s="29"/>
      <c r="L384" s="29"/>
      <c r="M384" s="29"/>
      <c r="N384" s="29"/>
      <c r="O384" s="29"/>
      <c r="P384" s="29"/>
      <c r="Q384" s="29"/>
      <c r="R384" s="29"/>
    </row>
    <row r="385" spans="1:18" ht="12.75" customHeight="1">
      <c r="A385" s="43"/>
      <c r="B385" s="28"/>
      <c r="C385" s="52"/>
      <c r="D385" s="52"/>
      <c r="E385" s="29"/>
      <c r="F385" s="30"/>
      <c r="G385" s="35"/>
      <c r="H385" s="35"/>
      <c r="I385" s="147"/>
      <c r="J385" s="29"/>
      <c r="K385" s="29"/>
      <c r="L385" s="29"/>
      <c r="M385" s="29"/>
      <c r="N385" s="29"/>
      <c r="O385" s="29"/>
      <c r="P385" s="29"/>
      <c r="Q385" s="29"/>
      <c r="R385" s="29"/>
    </row>
    <row r="386" spans="1:18" ht="12.75" customHeight="1">
      <c r="A386" s="43"/>
      <c r="B386" s="28"/>
      <c r="C386" s="52"/>
      <c r="D386" s="52"/>
      <c r="E386" s="29"/>
      <c r="F386" s="30"/>
      <c r="G386" s="35"/>
      <c r="H386" s="35"/>
      <c r="I386" s="147"/>
      <c r="J386" s="29"/>
      <c r="K386" s="29"/>
      <c r="L386" s="29"/>
      <c r="M386" s="29"/>
      <c r="N386" s="29"/>
      <c r="O386" s="29"/>
      <c r="P386" s="29"/>
      <c r="Q386" s="29"/>
      <c r="R386" s="29"/>
    </row>
    <row r="387" spans="1:18" ht="12.75" customHeight="1">
      <c r="A387" s="43"/>
      <c r="B387" s="28"/>
      <c r="C387" s="52"/>
      <c r="D387" s="52"/>
      <c r="E387" s="29"/>
      <c r="F387" s="30"/>
      <c r="G387" s="35"/>
      <c r="H387" s="35"/>
      <c r="I387" s="147"/>
      <c r="J387" s="29"/>
      <c r="K387" s="29"/>
      <c r="L387" s="29"/>
      <c r="M387" s="29"/>
      <c r="N387" s="29"/>
      <c r="O387" s="29"/>
      <c r="P387" s="29"/>
      <c r="Q387" s="29"/>
      <c r="R387" s="29"/>
    </row>
    <row r="388" spans="1:18" ht="12.75" customHeight="1">
      <c r="A388" s="43"/>
      <c r="B388" s="28"/>
      <c r="C388" s="52"/>
      <c r="D388" s="52"/>
      <c r="E388" s="29"/>
      <c r="F388" s="30"/>
      <c r="G388" s="35"/>
      <c r="H388" s="35"/>
      <c r="I388" s="147"/>
      <c r="J388" s="29"/>
      <c r="K388" s="29"/>
      <c r="L388" s="29"/>
      <c r="M388" s="29"/>
      <c r="N388" s="29"/>
      <c r="O388" s="29"/>
      <c r="P388" s="29"/>
      <c r="Q388" s="29"/>
      <c r="R388" s="29"/>
    </row>
    <row r="389" spans="1:18" ht="12.75" customHeight="1">
      <c r="A389" s="43"/>
      <c r="B389" s="28"/>
      <c r="C389" s="52"/>
      <c r="D389" s="52"/>
      <c r="E389" s="29"/>
      <c r="F389" s="30"/>
      <c r="G389" s="35"/>
      <c r="H389" s="35"/>
      <c r="I389" s="147"/>
      <c r="J389" s="29"/>
      <c r="K389" s="29"/>
      <c r="L389" s="29"/>
      <c r="M389" s="29"/>
      <c r="N389" s="29"/>
      <c r="O389" s="29"/>
      <c r="P389" s="29"/>
      <c r="Q389" s="29"/>
      <c r="R389" s="29"/>
    </row>
    <row r="390" spans="1:18" ht="12.75" customHeight="1">
      <c r="A390" s="43"/>
      <c r="B390" s="28"/>
      <c r="C390" s="52"/>
      <c r="D390" s="52"/>
      <c r="E390" s="29"/>
      <c r="F390" s="30"/>
      <c r="G390" s="35"/>
      <c r="H390" s="35"/>
      <c r="I390" s="147"/>
      <c r="J390" s="29"/>
      <c r="K390" s="29"/>
      <c r="L390" s="29"/>
      <c r="M390" s="29"/>
      <c r="N390" s="29"/>
      <c r="O390" s="29"/>
      <c r="P390" s="29"/>
      <c r="Q390" s="29"/>
      <c r="R390" s="29"/>
    </row>
    <row r="391" spans="1:18" ht="12.75" customHeight="1">
      <c r="A391" s="43"/>
      <c r="B391" s="28"/>
      <c r="C391" s="52"/>
      <c r="D391" s="52"/>
      <c r="E391" s="29"/>
      <c r="F391" s="30"/>
      <c r="G391" s="35"/>
      <c r="H391" s="35"/>
      <c r="I391" s="147"/>
      <c r="J391" s="29"/>
      <c r="K391" s="29"/>
      <c r="L391" s="29"/>
      <c r="M391" s="29"/>
      <c r="N391" s="29"/>
      <c r="O391" s="29"/>
      <c r="P391" s="29"/>
      <c r="Q391" s="29"/>
      <c r="R391" s="29"/>
    </row>
    <row r="392" spans="1:18" ht="12.75" customHeight="1">
      <c r="A392" s="43"/>
      <c r="B392" s="28"/>
      <c r="C392" s="52"/>
      <c r="D392" s="52"/>
      <c r="E392" s="29"/>
      <c r="F392" s="30"/>
      <c r="G392" s="35"/>
      <c r="H392" s="35"/>
      <c r="I392" s="147"/>
      <c r="J392" s="29"/>
      <c r="K392" s="29"/>
      <c r="L392" s="29"/>
      <c r="M392" s="29"/>
      <c r="N392" s="29"/>
      <c r="O392" s="29"/>
      <c r="P392" s="29"/>
      <c r="Q392" s="29"/>
      <c r="R392" s="29"/>
    </row>
    <row r="393" spans="1:18" ht="12.75" customHeight="1">
      <c r="A393" s="43"/>
      <c r="B393" s="28"/>
      <c r="C393" s="52"/>
      <c r="D393" s="52"/>
      <c r="E393" s="29"/>
      <c r="F393" s="30"/>
      <c r="G393" s="35"/>
      <c r="H393" s="35"/>
      <c r="I393" s="147"/>
      <c r="J393" s="29"/>
      <c r="K393" s="29"/>
      <c r="L393" s="29"/>
      <c r="M393" s="29"/>
      <c r="N393" s="29"/>
      <c r="O393" s="29"/>
      <c r="P393" s="29"/>
      <c r="Q393" s="29"/>
      <c r="R393" s="29"/>
    </row>
    <row r="394" spans="1:18" ht="12.75" customHeight="1">
      <c r="A394" s="43"/>
      <c r="B394" s="28"/>
      <c r="C394" s="52"/>
      <c r="D394" s="52"/>
      <c r="E394" s="29"/>
      <c r="F394" s="30"/>
      <c r="G394" s="35"/>
      <c r="H394" s="35"/>
      <c r="I394" s="147"/>
      <c r="J394" s="29"/>
      <c r="K394" s="29"/>
      <c r="L394" s="29"/>
      <c r="M394" s="29"/>
      <c r="N394" s="29"/>
      <c r="O394" s="29"/>
      <c r="P394" s="29"/>
      <c r="Q394" s="29"/>
      <c r="R394" s="29"/>
    </row>
    <row r="395" spans="1:18" ht="12.75" customHeight="1">
      <c r="A395" s="43"/>
      <c r="B395" s="28"/>
      <c r="C395" s="52"/>
      <c r="D395" s="52"/>
      <c r="E395" s="29"/>
      <c r="F395" s="30"/>
      <c r="G395" s="35"/>
      <c r="H395" s="35"/>
      <c r="I395" s="147"/>
      <c r="J395" s="29"/>
      <c r="K395" s="29"/>
      <c r="L395" s="29"/>
      <c r="M395" s="29"/>
      <c r="N395" s="29"/>
      <c r="O395" s="29"/>
      <c r="P395" s="29"/>
      <c r="Q395" s="29"/>
      <c r="R395" s="29"/>
    </row>
    <row r="396" spans="1:18" ht="12.75" customHeight="1">
      <c r="A396" s="43"/>
      <c r="B396" s="28"/>
      <c r="C396" s="52"/>
      <c r="D396" s="52"/>
      <c r="E396" s="29"/>
      <c r="F396" s="30"/>
      <c r="G396" s="35"/>
      <c r="H396" s="35"/>
      <c r="I396" s="147"/>
      <c r="J396" s="29"/>
      <c r="K396" s="29"/>
      <c r="L396" s="29"/>
      <c r="M396" s="29"/>
      <c r="N396" s="29"/>
      <c r="O396" s="29"/>
      <c r="P396" s="29"/>
      <c r="Q396" s="29"/>
      <c r="R396" s="29"/>
    </row>
    <row r="397" spans="1:18" ht="12.75" customHeight="1">
      <c r="A397" s="43"/>
      <c r="B397" s="28"/>
      <c r="C397" s="52"/>
      <c r="D397" s="52"/>
      <c r="E397" s="29"/>
      <c r="F397" s="30"/>
      <c r="G397" s="35"/>
      <c r="H397" s="35"/>
      <c r="I397" s="147"/>
      <c r="J397" s="29"/>
      <c r="K397" s="29"/>
      <c r="L397" s="29"/>
      <c r="M397" s="29"/>
      <c r="N397" s="29"/>
      <c r="O397" s="29"/>
      <c r="P397" s="29"/>
      <c r="Q397" s="29"/>
      <c r="R397" s="29"/>
    </row>
    <row r="398" spans="1:18" ht="12.75" customHeight="1">
      <c r="A398" s="43"/>
      <c r="B398" s="28"/>
      <c r="C398" s="52"/>
      <c r="D398" s="52"/>
      <c r="E398" s="29"/>
      <c r="F398" s="30"/>
      <c r="G398" s="35"/>
      <c r="H398" s="35"/>
      <c r="I398" s="147"/>
      <c r="J398" s="29"/>
      <c r="K398" s="29"/>
      <c r="L398" s="29"/>
      <c r="M398" s="29"/>
      <c r="N398" s="29"/>
      <c r="O398" s="29"/>
      <c r="P398" s="29"/>
      <c r="Q398" s="29"/>
      <c r="R398" s="29"/>
    </row>
    <row r="399" spans="1:18" ht="12.75" customHeight="1">
      <c r="A399" s="43"/>
      <c r="B399" s="28"/>
      <c r="C399" s="52"/>
      <c r="D399" s="52"/>
      <c r="E399" s="29"/>
      <c r="F399" s="30"/>
      <c r="G399" s="35"/>
      <c r="H399" s="35"/>
      <c r="I399" s="147"/>
      <c r="J399" s="29"/>
      <c r="K399" s="29"/>
      <c r="L399" s="29"/>
      <c r="M399" s="29"/>
      <c r="N399" s="29"/>
      <c r="O399" s="29"/>
      <c r="P399" s="29"/>
      <c r="Q399" s="29"/>
      <c r="R399" s="29"/>
    </row>
    <row r="400" spans="1:18" ht="12.75" customHeight="1">
      <c r="A400" s="43"/>
      <c r="B400" s="28"/>
      <c r="C400" s="52"/>
      <c r="D400" s="52"/>
      <c r="E400" s="29"/>
      <c r="F400" s="30"/>
      <c r="G400" s="35"/>
      <c r="H400" s="35"/>
      <c r="I400" s="147"/>
      <c r="J400" s="29"/>
      <c r="K400" s="29"/>
      <c r="L400" s="29"/>
      <c r="M400" s="29"/>
      <c r="N400" s="29"/>
      <c r="O400" s="29"/>
      <c r="P400" s="29"/>
      <c r="Q400" s="29"/>
      <c r="R400" s="29"/>
    </row>
    <row r="401" spans="1:18" ht="12.75" customHeight="1">
      <c r="A401" s="43"/>
      <c r="B401" s="28"/>
      <c r="C401" s="52"/>
      <c r="D401" s="52"/>
      <c r="E401" s="29"/>
      <c r="F401" s="30"/>
      <c r="G401" s="35"/>
      <c r="H401" s="35"/>
      <c r="I401" s="147"/>
      <c r="J401" s="29"/>
      <c r="K401" s="29"/>
      <c r="L401" s="29"/>
      <c r="M401" s="29"/>
      <c r="N401" s="29"/>
      <c r="O401" s="29"/>
      <c r="P401" s="29"/>
      <c r="Q401" s="29"/>
      <c r="R401" s="29"/>
    </row>
    <row r="402" spans="1:18" ht="12.75" customHeight="1">
      <c r="A402" s="43"/>
      <c r="B402" s="28"/>
      <c r="C402" s="52"/>
      <c r="D402" s="52"/>
      <c r="E402" s="29"/>
      <c r="F402" s="30"/>
      <c r="G402" s="35"/>
      <c r="H402" s="35"/>
      <c r="I402" s="147"/>
      <c r="J402" s="29"/>
      <c r="K402" s="29"/>
      <c r="L402" s="29"/>
      <c r="M402" s="29"/>
      <c r="N402" s="29"/>
      <c r="O402" s="29"/>
      <c r="P402" s="29"/>
      <c r="Q402" s="29"/>
      <c r="R402" s="29"/>
    </row>
    <row r="403" spans="1:18" ht="12.75" customHeight="1">
      <c r="A403" s="43"/>
      <c r="B403" s="28"/>
      <c r="C403" s="52"/>
      <c r="D403" s="52"/>
      <c r="E403" s="29"/>
      <c r="F403" s="30"/>
      <c r="G403" s="35"/>
      <c r="H403" s="35"/>
      <c r="I403" s="147"/>
      <c r="J403" s="29"/>
      <c r="K403" s="29"/>
      <c r="L403" s="29"/>
      <c r="M403" s="29"/>
      <c r="N403" s="29"/>
      <c r="O403" s="29"/>
      <c r="P403" s="29"/>
      <c r="Q403" s="29"/>
      <c r="R403" s="29"/>
    </row>
    <row r="404" spans="1:18" ht="12.75" customHeight="1">
      <c r="A404" s="43"/>
      <c r="B404" s="28"/>
      <c r="C404" s="52"/>
      <c r="D404" s="52"/>
      <c r="E404" s="29"/>
      <c r="F404" s="30"/>
      <c r="G404" s="35"/>
      <c r="H404" s="35"/>
      <c r="I404" s="147"/>
      <c r="J404" s="29"/>
      <c r="K404" s="29"/>
      <c r="L404" s="29"/>
      <c r="M404" s="29"/>
      <c r="N404" s="29"/>
      <c r="O404" s="29"/>
      <c r="P404" s="29"/>
      <c r="Q404" s="29"/>
      <c r="R404" s="29"/>
    </row>
    <row r="405" spans="1:18" ht="12.75" customHeight="1">
      <c r="A405" s="43"/>
      <c r="B405" s="28"/>
      <c r="C405" s="52"/>
      <c r="D405" s="52"/>
      <c r="E405" s="29"/>
      <c r="F405" s="30"/>
      <c r="G405" s="35"/>
      <c r="H405" s="35"/>
      <c r="I405" s="147"/>
      <c r="J405" s="29"/>
      <c r="K405" s="29"/>
      <c r="L405" s="29"/>
      <c r="M405" s="29"/>
      <c r="N405" s="29"/>
      <c r="O405" s="29"/>
      <c r="P405" s="29"/>
      <c r="Q405" s="29"/>
      <c r="R405" s="29"/>
    </row>
    <row r="406" spans="1:18" ht="12.75" customHeight="1">
      <c r="A406" s="43"/>
      <c r="B406" s="28"/>
      <c r="C406" s="52"/>
      <c r="D406" s="52"/>
      <c r="E406" s="29"/>
      <c r="F406" s="30"/>
      <c r="G406" s="35"/>
      <c r="H406" s="35"/>
      <c r="I406" s="147"/>
      <c r="J406" s="29"/>
      <c r="K406" s="29"/>
      <c r="L406" s="29"/>
      <c r="M406" s="29"/>
      <c r="N406" s="29"/>
      <c r="O406" s="29"/>
      <c r="P406" s="29"/>
      <c r="Q406" s="29"/>
      <c r="R406" s="29"/>
    </row>
    <row r="407" spans="1:18" ht="12.75" customHeight="1">
      <c r="A407" s="43"/>
      <c r="B407" s="28"/>
      <c r="C407" s="52"/>
      <c r="D407" s="52"/>
      <c r="E407" s="29"/>
      <c r="F407" s="30"/>
      <c r="G407" s="35"/>
      <c r="H407" s="35"/>
      <c r="I407" s="147"/>
      <c r="J407" s="29"/>
      <c r="K407" s="29"/>
      <c r="L407" s="29"/>
      <c r="M407" s="29"/>
      <c r="N407" s="29"/>
      <c r="O407" s="29"/>
      <c r="P407" s="29"/>
      <c r="Q407" s="29"/>
      <c r="R407" s="29"/>
    </row>
    <row r="408" spans="1:18" ht="12.75" customHeight="1">
      <c r="A408" s="43"/>
      <c r="B408" s="28"/>
      <c r="C408" s="52"/>
      <c r="D408" s="52"/>
      <c r="E408" s="29"/>
      <c r="F408" s="30"/>
      <c r="G408" s="35"/>
      <c r="H408" s="35"/>
      <c r="I408" s="147"/>
      <c r="J408" s="29"/>
      <c r="K408" s="29"/>
      <c r="L408" s="29"/>
      <c r="M408" s="29"/>
      <c r="N408" s="29"/>
      <c r="O408" s="29"/>
      <c r="P408" s="29"/>
      <c r="Q408" s="29"/>
      <c r="R408" s="29"/>
    </row>
    <row r="409" spans="1:18" ht="12.75" customHeight="1">
      <c r="A409" s="43"/>
      <c r="B409" s="28"/>
      <c r="C409" s="52"/>
      <c r="D409" s="52"/>
      <c r="E409" s="29"/>
      <c r="F409" s="30"/>
      <c r="G409" s="35"/>
      <c r="H409" s="35"/>
      <c r="I409" s="147"/>
      <c r="J409" s="29"/>
      <c r="K409" s="29"/>
      <c r="L409" s="29"/>
      <c r="M409" s="29"/>
      <c r="N409" s="29"/>
      <c r="O409" s="29"/>
      <c r="P409" s="29"/>
      <c r="Q409" s="29"/>
      <c r="R409" s="29"/>
    </row>
    <row r="410" spans="1:18" ht="12.75" customHeight="1">
      <c r="A410" s="43"/>
      <c r="B410" s="28"/>
      <c r="C410" s="52"/>
      <c r="D410" s="52"/>
      <c r="E410" s="29"/>
      <c r="F410" s="30"/>
      <c r="G410" s="35"/>
      <c r="H410" s="35"/>
      <c r="I410" s="147"/>
      <c r="J410" s="29"/>
      <c r="K410" s="29"/>
      <c r="L410" s="29"/>
      <c r="M410" s="29"/>
      <c r="N410" s="29"/>
      <c r="O410" s="29"/>
      <c r="P410" s="29"/>
      <c r="Q410" s="29"/>
      <c r="R410" s="29"/>
    </row>
    <row r="411" spans="1:18" ht="12.75" customHeight="1">
      <c r="A411" s="43"/>
      <c r="B411" s="28"/>
      <c r="C411" s="52"/>
      <c r="D411" s="52"/>
      <c r="E411" s="29"/>
      <c r="F411" s="30"/>
      <c r="G411" s="35"/>
      <c r="H411" s="35"/>
      <c r="I411" s="147"/>
      <c r="J411" s="29"/>
      <c r="K411" s="29"/>
      <c r="L411" s="29"/>
      <c r="M411" s="29"/>
      <c r="N411" s="29"/>
      <c r="O411" s="29"/>
      <c r="P411" s="29"/>
      <c r="Q411" s="29"/>
      <c r="R411" s="29"/>
    </row>
    <row r="412" spans="1:18" ht="12.75" customHeight="1">
      <c r="A412" s="43"/>
      <c r="B412" s="28"/>
      <c r="C412" s="52"/>
      <c r="D412" s="52"/>
      <c r="E412" s="29"/>
      <c r="F412" s="30"/>
      <c r="G412" s="35"/>
      <c r="H412" s="35"/>
      <c r="I412" s="147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1:18" ht="12.75" customHeight="1">
      <c r="A413" s="43"/>
      <c r="B413" s="28"/>
      <c r="C413" s="52"/>
      <c r="D413" s="52"/>
      <c r="E413" s="29"/>
      <c r="F413" s="30"/>
      <c r="G413" s="35"/>
      <c r="H413" s="35"/>
      <c r="I413" s="147"/>
      <c r="J413" s="29"/>
      <c r="K413" s="29"/>
      <c r="L413" s="29"/>
      <c r="M413" s="29"/>
      <c r="N413" s="29"/>
      <c r="O413" s="29"/>
      <c r="P413" s="29"/>
      <c r="Q413" s="29"/>
      <c r="R413" s="29"/>
    </row>
    <row r="414" spans="1:18" ht="12.75" customHeight="1">
      <c r="A414" s="43"/>
      <c r="B414" s="28"/>
      <c r="C414" s="52"/>
      <c r="D414" s="52"/>
      <c r="E414" s="29"/>
      <c r="F414" s="30"/>
      <c r="G414" s="35"/>
      <c r="H414" s="35"/>
      <c r="I414" s="147"/>
      <c r="J414" s="29"/>
      <c r="K414" s="29"/>
      <c r="L414" s="29"/>
      <c r="M414" s="29"/>
      <c r="N414" s="29"/>
      <c r="O414" s="29"/>
      <c r="P414" s="29"/>
      <c r="Q414" s="29"/>
      <c r="R414" s="29"/>
    </row>
    <row r="415" spans="1:18" ht="12.75" customHeight="1">
      <c r="A415" s="43"/>
      <c r="B415" s="28"/>
      <c r="C415" s="52"/>
      <c r="D415" s="52"/>
      <c r="E415" s="29"/>
      <c r="F415" s="30"/>
      <c r="G415" s="35"/>
      <c r="H415" s="35"/>
      <c r="I415" s="147"/>
      <c r="J415" s="29"/>
      <c r="K415" s="29"/>
      <c r="L415" s="29"/>
      <c r="M415" s="29"/>
      <c r="N415" s="29"/>
      <c r="O415" s="29"/>
      <c r="P415" s="29"/>
      <c r="Q415" s="29"/>
      <c r="R415" s="29"/>
    </row>
    <row r="416" spans="1:18" ht="15.75" customHeight="1">
      <c r="A416" s="13"/>
      <c r="B416" s="28"/>
      <c r="F416" s="32"/>
      <c r="G416" s="14"/>
      <c r="H416" s="14"/>
    </row>
    <row r="417" spans="1:8" ht="15.75" customHeight="1">
      <c r="A417" s="13"/>
      <c r="B417" s="28"/>
      <c r="F417" s="32"/>
      <c r="G417" s="14"/>
      <c r="H417" s="14"/>
    </row>
    <row r="418" spans="1:8" ht="15.75" customHeight="1">
      <c r="A418" s="13"/>
      <c r="B418" s="28"/>
      <c r="F418" s="32"/>
      <c r="G418" s="14"/>
      <c r="H418" s="14"/>
    </row>
    <row r="419" spans="1:8" ht="15.75" customHeight="1">
      <c r="A419" s="13"/>
      <c r="B419" s="28"/>
      <c r="F419" s="32"/>
      <c r="G419" s="14"/>
      <c r="H419" s="14"/>
    </row>
    <row r="420" spans="1:8" ht="15.75" customHeight="1">
      <c r="A420" s="13"/>
      <c r="B420" s="28"/>
      <c r="F420" s="32"/>
      <c r="G420" s="14"/>
      <c r="H420" s="14"/>
    </row>
    <row r="421" spans="1:8" ht="15.75" customHeight="1">
      <c r="A421" s="13"/>
      <c r="B421" s="28"/>
      <c r="F421" s="32"/>
      <c r="G421" s="14"/>
      <c r="H421" s="14"/>
    </row>
    <row r="422" spans="1:8" ht="15.75" customHeight="1">
      <c r="A422" s="13"/>
      <c r="B422" s="28"/>
      <c r="F422" s="32"/>
      <c r="G422" s="14"/>
      <c r="H422" s="14"/>
    </row>
    <row r="423" spans="1:8" ht="15.75" customHeight="1">
      <c r="A423" s="13"/>
      <c r="B423" s="28"/>
      <c r="F423" s="32"/>
      <c r="G423" s="14"/>
      <c r="H423" s="14"/>
    </row>
    <row r="424" spans="1:8" ht="15.75" customHeight="1">
      <c r="A424" s="13"/>
      <c r="B424" s="28"/>
      <c r="F424" s="32"/>
      <c r="G424" s="14"/>
      <c r="H424" s="14"/>
    </row>
    <row r="425" spans="1:8" ht="15.75" customHeight="1">
      <c r="A425" s="13"/>
      <c r="B425" s="28"/>
      <c r="F425" s="32"/>
      <c r="G425" s="14"/>
      <c r="H425" s="14"/>
    </row>
    <row r="426" spans="1:8" ht="15.75" customHeight="1">
      <c r="A426" s="13"/>
      <c r="B426" s="28"/>
      <c r="F426" s="32"/>
      <c r="G426" s="14"/>
      <c r="H426" s="14"/>
    </row>
    <row r="427" spans="1:8" ht="15.75" customHeight="1">
      <c r="A427" s="13"/>
      <c r="B427" s="28"/>
      <c r="F427" s="32"/>
      <c r="G427" s="14"/>
      <c r="H427" s="14"/>
    </row>
    <row r="428" spans="1:8" ht="15.75" customHeight="1">
      <c r="A428" s="13"/>
      <c r="B428" s="28"/>
      <c r="F428" s="32"/>
      <c r="G428" s="14"/>
      <c r="H428" s="14"/>
    </row>
    <row r="429" spans="1:8" ht="15.75" customHeight="1">
      <c r="A429" s="13"/>
      <c r="B429" s="28"/>
      <c r="F429" s="32"/>
      <c r="G429" s="14"/>
      <c r="H429" s="14"/>
    </row>
    <row r="430" spans="1:8" ht="15.75" customHeight="1">
      <c r="A430" s="13"/>
      <c r="B430" s="28"/>
      <c r="F430" s="32"/>
      <c r="G430" s="14"/>
      <c r="H430" s="14"/>
    </row>
    <row r="431" spans="1:8" ht="15.75" customHeight="1">
      <c r="A431" s="13"/>
      <c r="B431" s="28"/>
      <c r="F431" s="32"/>
      <c r="G431" s="14"/>
      <c r="H431" s="14"/>
    </row>
    <row r="432" spans="1:8" ht="15.75" customHeight="1">
      <c r="A432" s="13"/>
      <c r="B432" s="28"/>
      <c r="F432" s="32"/>
      <c r="G432" s="14"/>
      <c r="H432" s="14"/>
    </row>
    <row r="433" spans="1:8" ht="15.75" customHeight="1">
      <c r="A433" s="13"/>
      <c r="B433" s="28"/>
      <c r="F433" s="32"/>
      <c r="G433" s="14"/>
      <c r="H433" s="14"/>
    </row>
    <row r="434" spans="1:8" ht="15.75" customHeight="1">
      <c r="A434" s="13"/>
      <c r="B434" s="28"/>
      <c r="F434" s="32"/>
      <c r="G434" s="14"/>
      <c r="H434" s="14"/>
    </row>
    <row r="435" spans="1:8" ht="15.75" customHeight="1">
      <c r="A435" s="13"/>
      <c r="B435" s="28"/>
      <c r="F435" s="32"/>
      <c r="G435" s="14"/>
      <c r="H435" s="14"/>
    </row>
    <row r="436" spans="1:8" ht="15.75" customHeight="1">
      <c r="A436" s="13"/>
      <c r="B436" s="28"/>
      <c r="F436" s="32"/>
      <c r="G436" s="14"/>
      <c r="H436" s="14"/>
    </row>
    <row r="437" spans="1:8" ht="15.75" customHeight="1">
      <c r="A437" s="13"/>
      <c r="B437" s="28"/>
      <c r="F437" s="32"/>
      <c r="G437" s="14"/>
      <c r="H437" s="14"/>
    </row>
    <row r="438" spans="1:8" ht="15.75" customHeight="1">
      <c r="A438" s="13"/>
      <c r="B438" s="28"/>
      <c r="F438" s="32"/>
      <c r="G438" s="14"/>
      <c r="H438" s="14"/>
    </row>
    <row r="439" spans="1:8" ht="15.75" customHeight="1">
      <c r="A439" s="13"/>
      <c r="B439" s="28"/>
      <c r="F439" s="32"/>
      <c r="G439" s="14"/>
      <c r="H439" s="14"/>
    </row>
    <row r="440" spans="1:8" ht="15.75" customHeight="1">
      <c r="A440" s="13"/>
      <c r="B440" s="28"/>
      <c r="F440" s="32"/>
      <c r="G440" s="14"/>
      <c r="H440" s="14"/>
    </row>
    <row r="441" spans="1:8" ht="15.75" customHeight="1">
      <c r="A441" s="13"/>
      <c r="B441" s="28"/>
      <c r="F441" s="32"/>
      <c r="G441" s="14"/>
      <c r="H441" s="14"/>
    </row>
    <row r="442" spans="1:8" ht="15.75" customHeight="1">
      <c r="A442" s="13"/>
      <c r="B442" s="28"/>
      <c r="F442" s="32"/>
      <c r="G442" s="14"/>
      <c r="H442" s="14"/>
    </row>
    <row r="443" spans="1:8" ht="15.75" customHeight="1">
      <c r="A443" s="13"/>
      <c r="B443" s="28"/>
      <c r="F443" s="32"/>
      <c r="G443" s="14"/>
      <c r="H443" s="14"/>
    </row>
    <row r="444" spans="1:8" ht="15.75" customHeight="1">
      <c r="A444" s="13"/>
      <c r="B444" s="28"/>
      <c r="F444" s="32"/>
      <c r="G444" s="14"/>
      <c r="H444" s="14"/>
    </row>
    <row r="445" spans="1:8" ht="15.75" customHeight="1">
      <c r="A445" s="13"/>
      <c r="B445" s="28"/>
      <c r="F445" s="32"/>
      <c r="G445" s="14"/>
      <c r="H445" s="14"/>
    </row>
    <row r="446" spans="1:8" ht="15.75" customHeight="1">
      <c r="A446" s="13"/>
      <c r="B446" s="28"/>
      <c r="F446" s="32"/>
      <c r="G446" s="14"/>
      <c r="H446" s="14"/>
    </row>
    <row r="447" spans="1:8" ht="15.75" customHeight="1">
      <c r="A447" s="13"/>
      <c r="B447" s="28"/>
      <c r="F447" s="32"/>
      <c r="G447" s="14"/>
      <c r="H447" s="14"/>
    </row>
    <row r="448" spans="1:8" ht="15.75" customHeight="1">
      <c r="A448" s="13"/>
      <c r="B448" s="28"/>
      <c r="F448" s="32"/>
      <c r="G448" s="14"/>
      <c r="H448" s="14"/>
    </row>
    <row r="449" spans="1:8" ht="15.75" customHeight="1">
      <c r="A449" s="13"/>
      <c r="B449" s="28"/>
      <c r="F449" s="32"/>
      <c r="G449" s="14"/>
      <c r="H449" s="14"/>
    </row>
    <row r="450" spans="1:8" ht="15.75" customHeight="1">
      <c r="A450" s="13"/>
      <c r="B450" s="28"/>
      <c r="F450" s="32"/>
      <c r="G450" s="14"/>
      <c r="H450" s="14"/>
    </row>
    <row r="451" spans="1:8" ht="15.75" customHeight="1">
      <c r="A451" s="13"/>
      <c r="B451" s="28"/>
      <c r="F451" s="32"/>
      <c r="G451" s="14"/>
      <c r="H451" s="14"/>
    </row>
    <row r="452" spans="1:8" ht="15.75" customHeight="1">
      <c r="A452" s="13"/>
      <c r="B452" s="28"/>
      <c r="F452" s="32"/>
      <c r="G452" s="14"/>
      <c r="H452" s="14"/>
    </row>
    <row r="453" spans="1:8" ht="15.75" customHeight="1">
      <c r="A453" s="13"/>
      <c r="B453" s="28"/>
      <c r="F453" s="32"/>
      <c r="G453" s="14"/>
      <c r="H453" s="14"/>
    </row>
    <row r="454" spans="1:8" ht="15.75" customHeight="1">
      <c r="A454" s="13"/>
      <c r="B454" s="28"/>
      <c r="F454" s="32"/>
      <c r="G454" s="14"/>
      <c r="H454" s="14"/>
    </row>
    <row r="455" spans="1:8" ht="15.75" customHeight="1">
      <c r="A455" s="13"/>
      <c r="B455" s="28"/>
      <c r="F455" s="32"/>
      <c r="G455" s="14"/>
      <c r="H455" s="14"/>
    </row>
    <row r="456" spans="1:8" ht="15.75" customHeight="1">
      <c r="A456" s="13"/>
      <c r="B456" s="28"/>
      <c r="F456" s="32"/>
      <c r="G456" s="14"/>
      <c r="H456" s="14"/>
    </row>
    <row r="457" spans="1:8" ht="15.75" customHeight="1">
      <c r="A457" s="13"/>
      <c r="B457" s="28"/>
      <c r="F457" s="32"/>
      <c r="G457" s="14"/>
      <c r="H457" s="14"/>
    </row>
    <row r="458" spans="1:8" ht="15.75" customHeight="1">
      <c r="A458" s="13"/>
      <c r="B458" s="28"/>
      <c r="F458" s="32"/>
      <c r="G458" s="14"/>
      <c r="H458" s="14"/>
    </row>
    <row r="459" spans="1:8" ht="15.75" customHeight="1">
      <c r="A459" s="13"/>
      <c r="B459" s="28"/>
      <c r="F459" s="32"/>
      <c r="G459" s="14"/>
      <c r="H459" s="14"/>
    </row>
    <row r="460" spans="1:8" ht="15.75" customHeight="1">
      <c r="A460" s="13"/>
      <c r="B460" s="28"/>
      <c r="F460" s="32"/>
      <c r="G460" s="14"/>
      <c r="H460" s="14"/>
    </row>
    <row r="461" spans="1:8" ht="15.75" customHeight="1">
      <c r="A461" s="13"/>
      <c r="B461" s="28"/>
      <c r="F461" s="32"/>
      <c r="G461" s="14"/>
      <c r="H461" s="14"/>
    </row>
    <row r="462" spans="1:8" ht="15.75" customHeight="1">
      <c r="A462" s="13"/>
      <c r="B462" s="28"/>
      <c r="F462" s="32"/>
      <c r="G462" s="14"/>
      <c r="H462" s="14"/>
    </row>
    <row r="463" spans="1:8" ht="15.75" customHeight="1">
      <c r="A463" s="13"/>
      <c r="B463" s="28"/>
      <c r="F463" s="32"/>
      <c r="G463" s="14"/>
      <c r="H463" s="14"/>
    </row>
    <row r="464" spans="1:8" ht="15.75" customHeight="1">
      <c r="A464" s="13"/>
      <c r="B464" s="28"/>
      <c r="F464" s="32"/>
      <c r="G464" s="14"/>
      <c r="H464" s="14"/>
    </row>
    <row r="465" spans="1:8" ht="15.75" customHeight="1">
      <c r="A465" s="13"/>
      <c r="B465" s="28"/>
      <c r="F465" s="32"/>
      <c r="G465" s="14"/>
      <c r="H465" s="14"/>
    </row>
    <row r="466" spans="1:8" ht="15.75" customHeight="1">
      <c r="A466" s="13"/>
      <c r="B466" s="28"/>
      <c r="F466" s="32"/>
      <c r="G466" s="14"/>
      <c r="H466" s="14"/>
    </row>
    <row r="467" spans="1:8" ht="15.75" customHeight="1">
      <c r="A467" s="13"/>
      <c r="B467" s="28"/>
      <c r="F467" s="32"/>
      <c r="G467" s="14"/>
      <c r="H467" s="14"/>
    </row>
    <row r="468" spans="1:8" ht="15.75" customHeight="1">
      <c r="A468" s="13"/>
      <c r="B468" s="28"/>
      <c r="F468" s="32"/>
      <c r="G468" s="14"/>
      <c r="H468" s="14"/>
    </row>
    <row r="469" spans="1:8" ht="15.75" customHeight="1">
      <c r="A469" s="13"/>
      <c r="B469" s="28"/>
      <c r="F469" s="32"/>
      <c r="G469" s="14"/>
      <c r="H469" s="14"/>
    </row>
    <row r="470" spans="1:8" ht="15.75" customHeight="1">
      <c r="A470" s="13"/>
      <c r="B470" s="28"/>
      <c r="F470" s="32"/>
      <c r="G470" s="14"/>
      <c r="H470" s="14"/>
    </row>
    <row r="471" spans="1:8" ht="15.75" customHeight="1">
      <c r="A471" s="13"/>
      <c r="B471" s="28"/>
      <c r="F471" s="32"/>
      <c r="G471" s="14"/>
      <c r="H471" s="14"/>
    </row>
    <row r="472" spans="1:8" ht="15.75" customHeight="1">
      <c r="A472" s="13"/>
      <c r="B472" s="28"/>
      <c r="F472" s="32"/>
      <c r="G472" s="14"/>
      <c r="H472" s="14"/>
    </row>
    <row r="473" spans="1:8" ht="15.75" customHeight="1">
      <c r="A473" s="13"/>
      <c r="B473" s="28"/>
      <c r="F473" s="32"/>
      <c r="G473" s="14"/>
      <c r="H473" s="14"/>
    </row>
    <row r="474" spans="1:8" ht="15.75" customHeight="1">
      <c r="A474" s="13"/>
      <c r="B474" s="28"/>
      <c r="F474" s="32"/>
      <c r="G474" s="14"/>
      <c r="H474" s="14"/>
    </row>
    <row r="475" spans="1:8" ht="15.75" customHeight="1">
      <c r="A475" s="13"/>
      <c r="B475" s="28"/>
      <c r="F475" s="32"/>
      <c r="G475" s="14"/>
      <c r="H475" s="14"/>
    </row>
    <row r="476" spans="1:8" ht="15.75" customHeight="1">
      <c r="A476" s="13"/>
      <c r="B476" s="28"/>
      <c r="F476" s="32"/>
      <c r="G476" s="14"/>
      <c r="H476" s="14"/>
    </row>
    <row r="477" spans="1:8" ht="15.75" customHeight="1">
      <c r="A477" s="13"/>
      <c r="B477" s="28"/>
      <c r="F477" s="32"/>
      <c r="G477" s="14"/>
      <c r="H477" s="14"/>
    </row>
    <row r="478" spans="1:8" ht="15.75" customHeight="1">
      <c r="A478" s="13"/>
      <c r="B478" s="28"/>
      <c r="F478" s="32"/>
      <c r="G478" s="14"/>
      <c r="H478" s="14"/>
    </row>
    <row r="479" spans="1:8" ht="15.75" customHeight="1">
      <c r="A479" s="13"/>
      <c r="B479" s="28"/>
      <c r="F479" s="32"/>
      <c r="G479" s="14"/>
      <c r="H479" s="14"/>
    </row>
    <row r="480" spans="1:8" ht="15.75" customHeight="1">
      <c r="A480" s="13"/>
      <c r="B480" s="28"/>
      <c r="F480" s="32"/>
      <c r="G480" s="14"/>
      <c r="H480" s="14"/>
    </row>
    <row r="481" spans="1:8" ht="15.75" customHeight="1">
      <c r="A481" s="13"/>
      <c r="B481" s="28"/>
      <c r="F481" s="32"/>
      <c r="G481" s="14"/>
      <c r="H481" s="14"/>
    </row>
    <row r="482" spans="1:8" ht="15.75" customHeight="1">
      <c r="A482" s="13"/>
      <c r="B482" s="28"/>
      <c r="F482" s="32"/>
      <c r="G482" s="14"/>
      <c r="H482" s="14"/>
    </row>
    <row r="483" spans="1:8" ht="15.75" customHeight="1">
      <c r="A483" s="13"/>
      <c r="B483" s="28"/>
      <c r="F483" s="32"/>
      <c r="G483" s="14"/>
      <c r="H483" s="14"/>
    </row>
    <row r="484" spans="1:8" ht="15.75" customHeight="1">
      <c r="A484" s="13"/>
      <c r="B484" s="28"/>
      <c r="F484" s="32"/>
      <c r="G484" s="14"/>
      <c r="H484" s="14"/>
    </row>
    <row r="485" spans="1:8" ht="15.75" customHeight="1">
      <c r="A485" s="13"/>
      <c r="B485" s="28"/>
      <c r="F485" s="32"/>
      <c r="G485" s="14"/>
      <c r="H485" s="14"/>
    </row>
    <row r="486" spans="1:8" ht="15.75" customHeight="1">
      <c r="A486" s="13"/>
      <c r="B486" s="28"/>
      <c r="F486" s="32"/>
      <c r="G486" s="14"/>
      <c r="H486" s="14"/>
    </row>
    <row r="487" spans="1:8" ht="15.75" customHeight="1">
      <c r="A487" s="13"/>
      <c r="B487" s="28"/>
      <c r="F487" s="32"/>
      <c r="G487" s="14"/>
      <c r="H487" s="14"/>
    </row>
    <row r="488" spans="1:8" ht="15.75" customHeight="1">
      <c r="A488" s="13"/>
      <c r="B488" s="28"/>
      <c r="F488" s="32"/>
      <c r="G488" s="14"/>
      <c r="H488" s="14"/>
    </row>
    <row r="489" spans="1:8" ht="15.75" customHeight="1">
      <c r="A489" s="13"/>
      <c r="B489" s="28"/>
      <c r="F489" s="32"/>
      <c r="G489" s="14"/>
      <c r="H489" s="14"/>
    </row>
    <row r="490" spans="1:8" ht="15.75" customHeight="1">
      <c r="A490" s="13"/>
      <c r="B490" s="28"/>
      <c r="F490" s="32"/>
      <c r="G490" s="14"/>
      <c r="H490" s="14"/>
    </row>
    <row r="491" spans="1:8" ht="15.75" customHeight="1">
      <c r="A491" s="13"/>
      <c r="B491" s="28"/>
      <c r="F491" s="32"/>
      <c r="G491" s="14"/>
      <c r="H491" s="14"/>
    </row>
    <row r="492" spans="1:8" ht="15.75" customHeight="1">
      <c r="A492" s="13"/>
      <c r="B492" s="28"/>
      <c r="F492" s="32"/>
      <c r="G492" s="14"/>
      <c r="H492" s="14"/>
    </row>
    <row r="493" spans="1:8" ht="15.75" customHeight="1">
      <c r="A493" s="13"/>
      <c r="B493" s="28"/>
      <c r="F493" s="32"/>
      <c r="G493" s="14"/>
      <c r="H493" s="14"/>
    </row>
    <row r="494" spans="1:8" ht="15.75" customHeight="1">
      <c r="A494" s="13"/>
      <c r="B494" s="28"/>
      <c r="F494" s="32"/>
      <c r="G494" s="14"/>
      <c r="H494" s="14"/>
    </row>
    <row r="495" spans="1:8" ht="15.75" customHeight="1">
      <c r="A495" s="13"/>
      <c r="B495" s="28"/>
      <c r="F495" s="32"/>
      <c r="G495" s="14"/>
      <c r="H495" s="14"/>
    </row>
    <row r="496" spans="1:8" ht="15.75" customHeight="1">
      <c r="A496" s="13"/>
      <c r="B496" s="28"/>
      <c r="F496" s="32"/>
      <c r="G496" s="14"/>
      <c r="H496" s="14"/>
    </row>
    <row r="497" spans="1:8" ht="15.75" customHeight="1">
      <c r="A497" s="13"/>
      <c r="B497" s="28"/>
      <c r="F497" s="32"/>
      <c r="G497" s="14"/>
      <c r="H497" s="14"/>
    </row>
    <row r="498" spans="1:8" ht="15.75" customHeight="1">
      <c r="A498" s="13"/>
      <c r="B498" s="28"/>
      <c r="F498" s="32"/>
      <c r="G498" s="14"/>
      <c r="H498" s="14"/>
    </row>
    <row r="499" spans="1:8" ht="15.75" customHeight="1">
      <c r="A499" s="13"/>
      <c r="B499" s="28"/>
      <c r="F499" s="32"/>
      <c r="G499" s="14"/>
      <c r="H499" s="14"/>
    </row>
    <row r="500" spans="1:8" ht="15.75" customHeight="1">
      <c r="A500" s="13"/>
      <c r="B500" s="28"/>
      <c r="F500" s="32"/>
      <c r="G500" s="14"/>
      <c r="H500" s="14"/>
    </row>
    <row r="501" spans="1:8" ht="15.75" customHeight="1">
      <c r="A501" s="13"/>
      <c r="B501" s="28"/>
      <c r="F501" s="32"/>
      <c r="G501" s="14"/>
      <c r="H501" s="14"/>
    </row>
    <row r="502" spans="1:8" ht="15.75" customHeight="1">
      <c r="A502" s="13"/>
      <c r="B502" s="28"/>
      <c r="F502" s="32"/>
      <c r="G502" s="14"/>
      <c r="H502" s="14"/>
    </row>
    <row r="503" spans="1:8" ht="15.75" customHeight="1">
      <c r="A503" s="13"/>
      <c r="B503" s="28"/>
      <c r="F503" s="32"/>
      <c r="G503" s="14"/>
      <c r="H503" s="14"/>
    </row>
    <row r="504" spans="1:8" ht="15.75" customHeight="1">
      <c r="A504" s="13"/>
      <c r="B504" s="28"/>
      <c r="F504" s="32"/>
      <c r="G504" s="14"/>
      <c r="H504" s="14"/>
    </row>
    <row r="505" spans="1:8" ht="15.75" customHeight="1">
      <c r="A505" s="13"/>
      <c r="B505" s="28"/>
      <c r="F505" s="32"/>
      <c r="G505" s="14"/>
      <c r="H505" s="14"/>
    </row>
    <row r="506" spans="1:8" ht="15.75" customHeight="1">
      <c r="A506" s="13"/>
      <c r="B506" s="28"/>
      <c r="F506" s="32"/>
      <c r="G506" s="14"/>
      <c r="H506" s="14"/>
    </row>
    <row r="507" spans="1:8" ht="15.75" customHeight="1">
      <c r="A507" s="13"/>
      <c r="B507" s="28"/>
      <c r="F507" s="32"/>
      <c r="G507" s="14"/>
      <c r="H507" s="14"/>
    </row>
    <row r="508" spans="1:8" ht="15.75" customHeight="1">
      <c r="A508" s="13"/>
      <c r="B508" s="28"/>
      <c r="F508" s="32"/>
      <c r="G508" s="14"/>
      <c r="H508" s="14"/>
    </row>
    <row r="509" spans="1:8" ht="15.75" customHeight="1">
      <c r="A509" s="13"/>
      <c r="B509" s="28"/>
      <c r="F509" s="32"/>
      <c r="G509" s="14"/>
      <c r="H509" s="14"/>
    </row>
    <row r="510" spans="1:8" ht="15.75" customHeight="1">
      <c r="A510" s="13"/>
      <c r="B510" s="28"/>
      <c r="F510" s="32"/>
      <c r="G510" s="14"/>
      <c r="H510" s="14"/>
    </row>
    <row r="511" spans="1:8" ht="15.75" customHeight="1">
      <c r="A511" s="13"/>
      <c r="B511" s="28"/>
      <c r="F511" s="32"/>
      <c r="G511" s="14"/>
      <c r="H511" s="14"/>
    </row>
    <row r="512" spans="1:8" ht="15.75" customHeight="1">
      <c r="A512" s="13"/>
      <c r="B512" s="28"/>
      <c r="F512" s="32"/>
      <c r="G512" s="14"/>
      <c r="H512" s="14"/>
    </row>
    <row r="513" spans="1:8" ht="15.75" customHeight="1">
      <c r="A513" s="13"/>
      <c r="B513" s="28"/>
      <c r="F513" s="32"/>
      <c r="G513" s="14"/>
      <c r="H513" s="14"/>
    </row>
    <row r="514" spans="1:8" ht="15.75" customHeight="1">
      <c r="A514" s="13"/>
      <c r="B514" s="28"/>
      <c r="F514" s="32"/>
      <c r="G514" s="14"/>
      <c r="H514" s="14"/>
    </row>
    <row r="515" spans="1:8" ht="15.75" customHeight="1">
      <c r="A515" s="13"/>
      <c r="B515" s="28"/>
      <c r="F515" s="32"/>
      <c r="G515" s="14"/>
      <c r="H515" s="14"/>
    </row>
    <row r="516" spans="1:8" ht="15.75" customHeight="1">
      <c r="A516" s="13"/>
      <c r="B516" s="28"/>
      <c r="F516" s="32"/>
      <c r="G516" s="14"/>
      <c r="H516" s="14"/>
    </row>
    <row r="517" spans="1:8" ht="15.75" customHeight="1">
      <c r="A517" s="13"/>
      <c r="B517" s="28"/>
      <c r="F517" s="32"/>
      <c r="G517" s="14"/>
      <c r="H517" s="14"/>
    </row>
    <row r="518" spans="1:8" ht="15.75" customHeight="1">
      <c r="A518" s="13"/>
      <c r="B518" s="28"/>
      <c r="F518" s="32"/>
      <c r="G518" s="14"/>
      <c r="H518" s="14"/>
    </row>
    <row r="519" spans="1:8" ht="15.75" customHeight="1">
      <c r="A519" s="13"/>
      <c r="B519" s="28"/>
      <c r="F519" s="32"/>
      <c r="G519" s="14"/>
      <c r="H519" s="14"/>
    </row>
    <row r="520" spans="1:8" ht="15.75" customHeight="1">
      <c r="A520" s="13"/>
      <c r="B520" s="28"/>
      <c r="F520" s="32"/>
      <c r="G520" s="14"/>
      <c r="H520" s="14"/>
    </row>
    <row r="521" spans="1:8" ht="15.75" customHeight="1">
      <c r="A521" s="13"/>
      <c r="B521" s="28"/>
      <c r="F521" s="32"/>
      <c r="G521" s="14"/>
      <c r="H521" s="14"/>
    </row>
    <row r="522" spans="1:8" ht="15.75" customHeight="1">
      <c r="A522" s="13"/>
      <c r="B522" s="28"/>
      <c r="F522" s="32"/>
      <c r="G522" s="14"/>
      <c r="H522" s="14"/>
    </row>
    <row r="523" spans="1:8" ht="15.75" customHeight="1">
      <c r="A523" s="13"/>
      <c r="B523" s="28"/>
      <c r="F523" s="32"/>
      <c r="G523" s="14"/>
      <c r="H523" s="14"/>
    </row>
    <row r="524" spans="1:8" ht="15.75" customHeight="1">
      <c r="A524" s="13"/>
      <c r="B524" s="28"/>
      <c r="F524" s="32"/>
      <c r="G524" s="14"/>
      <c r="H524" s="14"/>
    </row>
    <row r="525" spans="1:8" ht="15.75" customHeight="1">
      <c r="A525" s="13"/>
      <c r="B525" s="28"/>
      <c r="F525" s="32"/>
      <c r="G525" s="14"/>
      <c r="H525" s="14"/>
    </row>
    <row r="526" spans="1:8" ht="15.75" customHeight="1">
      <c r="A526" s="13"/>
      <c r="B526" s="28"/>
      <c r="F526" s="32"/>
      <c r="G526" s="14"/>
      <c r="H526" s="14"/>
    </row>
    <row r="527" spans="1:8" ht="15.75" customHeight="1">
      <c r="A527" s="13"/>
      <c r="B527" s="28"/>
      <c r="F527" s="32"/>
      <c r="G527" s="14"/>
      <c r="H527" s="14"/>
    </row>
    <row r="528" spans="1:8" ht="15.75" customHeight="1">
      <c r="A528" s="13"/>
      <c r="B528" s="28"/>
      <c r="F528" s="32"/>
      <c r="G528" s="14"/>
      <c r="H528" s="14"/>
    </row>
    <row r="529" spans="1:8" ht="15.75" customHeight="1">
      <c r="A529" s="13"/>
      <c r="B529" s="28"/>
      <c r="F529" s="32"/>
      <c r="G529" s="14"/>
      <c r="H529" s="14"/>
    </row>
    <row r="530" spans="1:8" ht="15.75" customHeight="1">
      <c r="A530" s="13"/>
      <c r="B530" s="28"/>
      <c r="F530" s="32"/>
      <c r="G530" s="14"/>
      <c r="H530" s="14"/>
    </row>
    <row r="531" spans="1:8" ht="15.75" customHeight="1">
      <c r="A531" s="13"/>
      <c r="B531" s="28"/>
      <c r="F531" s="32"/>
      <c r="G531" s="14"/>
      <c r="H531" s="14"/>
    </row>
    <row r="532" spans="1:8" ht="15.75" customHeight="1">
      <c r="A532" s="13"/>
      <c r="B532" s="28"/>
      <c r="F532" s="32"/>
      <c r="G532" s="14"/>
      <c r="H532" s="14"/>
    </row>
    <row r="533" spans="1:8" ht="15.75" customHeight="1">
      <c r="A533" s="13"/>
      <c r="B533" s="28"/>
      <c r="F533" s="32"/>
      <c r="G533" s="14"/>
      <c r="H533" s="14"/>
    </row>
    <row r="534" spans="1:8" ht="15.75" customHeight="1">
      <c r="A534" s="13"/>
      <c r="B534" s="28"/>
      <c r="F534" s="32"/>
      <c r="G534" s="14"/>
      <c r="H534" s="14"/>
    </row>
    <row r="535" spans="1:8" ht="15.75" customHeight="1">
      <c r="A535" s="13"/>
      <c r="B535" s="28"/>
      <c r="F535" s="32"/>
      <c r="G535" s="14"/>
      <c r="H535" s="14"/>
    </row>
    <row r="536" spans="1:8" ht="15.75" customHeight="1">
      <c r="A536" s="13"/>
      <c r="B536" s="28"/>
      <c r="F536" s="32"/>
      <c r="G536" s="14"/>
      <c r="H536" s="14"/>
    </row>
    <row r="537" spans="1:8" ht="15.75" customHeight="1">
      <c r="A537" s="13"/>
      <c r="B537" s="28"/>
      <c r="F537" s="32"/>
      <c r="G537" s="14"/>
      <c r="H537" s="14"/>
    </row>
    <row r="538" spans="1:8" ht="15.75" customHeight="1">
      <c r="A538" s="13"/>
      <c r="B538" s="28"/>
      <c r="F538" s="32"/>
      <c r="G538" s="14"/>
      <c r="H538" s="14"/>
    </row>
    <row r="539" spans="1:8" ht="15.75" customHeight="1">
      <c r="A539" s="13"/>
      <c r="B539" s="28"/>
      <c r="F539" s="32"/>
      <c r="G539" s="14"/>
      <c r="H539" s="14"/>
    </row>
    <row r="540" spans="1:8" ht="15.75" customHeight="1">
      <c r="A540" s="13"/>
      <c r="B540" s="28"/>
      <c r="F540" s="32"/>
      <c r="G540" s="14"/>
      <c r="H540" s="14"/>
    </row>
    <row r="541" spans="1:8" ht="15.75" customHeight="1">
      <c r="A541" s="13"/>
      <c r="B541" s="28"/>
      <c r="F541" s="32"/>
      <c r="G541" s="14"/>
      <c r="H541" s="14"/>
    </row>
    <row r="542" spans="1:8" ht="15.75" customHeight="1">
      <c r="A542" s="13"/>
      <c r="B542" s="28"/>
      <c r="F542" s="32"/>
      <c r="G542" s="14"/>
      <c r="H542" s="14"/>
    </row>
    <row r="543" spans="1:8" ht="15.75" customHeight="1">
      <c r="A543" s="13"/>
      <c r="B543" s="28"/>
      <c r="F543" s="32"/>
      <c r="G543" s="14"/>
      <c r="H543" s="14"/>
    </row>
    <row r="544" spans="1:8" ht="15.75" customHeight="1">
      <c r="A544" s="13"/>
      <c r="B544" s="28"/>
      <c r="F544" s="32"/>
      <c r="G544" s="14"/>
      <c r="H544" s="14"/>
    </row>
    <row r="545" spans="1:8" ht="15.75" customHeight="1">
      <c r="A545" s="13"/>
      <c r="B545" s="28"/>
      <c r="F545" s="32"/>
      <c r="G545" s="14"/>
      <c r="H545" s="14"/>
    </row>
    <row r="546" spans="1:8" ht="15.75" customHeight="1">
      <c r="A546" s="13"/>
      <c r="B546" s="28"/>
      <c r="F546" s="32"/>
      <c r="G546" s="14"/>
      <c r="H546" s="14"/>
    </row>
    <row r="547" spans="1:8" ht="15.75" customHeight="1">
      <c r="A547" s="13"/>
      <c r="B547" s="28"/>
      <c r="F547" s="32"/>
      <c r="G547" s="14"/>
      <c r="H547" s="14"/>
    </row>
    <row r="548" spans="1:8" ht="15.75" customHeight="1">
      <c r="A548" s="13"/>
      <c r="B548" s="28"/>
      <c r="F548" s="32"/>
      <c r="G548" s="14"/>
      <c r="H548" s="14"/>
    </row>
    <row r="549" spans="1:8" ht="15.75" customHeight="1">
      <c r="A549" s="13"/>
      <c r="B549" s="28"/>
      <c r="F549" s="32"/>
      <c r="G549" s="14"/>
      <c r="H549" s="14"/>
    </row>
    <row r="550" spans="1:8" ht="15.75" customHeight="1">
      <c r="A550" s="13"/>
      <c r="B550" s="28"/>
      <c r="F550" s="32"/>
      <c r="G550" s="14"/>
      <c r="H550" s="14"/>
    </row>
    <row r="551" spans="1:8" ht="15.75" customHeight="1">
      <c r="A551" s="13"/>
      <c r="B551" s="28"/>
      <c r="F551" s="32"/>
      <c r="G551" s="14"/>
      <c r="H551" s="14"/>
    </row>
    <row r="552" spans="1:8" ht="15.75" customHeight="1">
      <c r="A552" s="13"/>
      <c r="B552" s="28"/>
      <c r="F552" s="32"/>
      <c r="G552" s="14"/>
      <c r="H552" s="14"/>
    </row>
    <row r="553" spans="1:8" ht="15.75" customHeight="1">
      <c r="A553" s="13"/>
      <c r="B553" s="28"/>
      <c r="F553" s="32"/>
      <c r="G553" s="14"/>
      <c r="H553" s="14"/>
    </row>
    <row r="554" spans="1:8" ht="15.75" customHeight="1">
      <c r="A554" s="13"/>
      <c r="B554" s="28"/>
      <c r="F554" s="32"/>
      <c r="G554" s="14"/>
      <c r="H554" s="14"/>
    </row>
    <row r="555" spans="1:8" ht="15.75" customHeight="1">
      <c r="A555" s="13"/>
      <c r="B555" s="28"/>
      <c r="F555" s="32"/>
      <c r="G555" s="14"/>
      <c r="H555" s="14"/>
    </row>
    <row r="556" spans="1:8" ht="15.75" customHeight="1">
      <c r="A556" s="13"/>
      <c r="B556" s="28"/>
      <c r="F556" s="32"/>
      <c r="G556" s="14"/>
      <c r="H556" s="14"/>
    </row>
    <row r="557" spans="1:8" ht="15.75" customHeight="1">
      <c r="A557" s="13"/>
      <c r="B557" s="28"/>
      <c r="F557" s="32"/>
      <c r="G557" s="14"/>
      <c r="H557" s="14"/>
    </row>
    <row r="558" spans="1:8" ht="15.75" customHeight="1">
      <c r="A558" s="13"/>
      <c r="B558" s="28"/>
      <c r="F558" s="32"/>
      <c r="G558" s="14"/>
      <c r="H558" s="14"/>
    </row>
    <row r="559" spans="1:8" ht="15.75" customHeight="1">
      <c r="A559" s="13"/>
      <c r="B559" s="28"/>
      <c r="F559" s="32"/>
      <c r="G559" s="14"/>
      <c r="H559" s="14"/>
    </row>
    <row r="560" spans="1:8" ht="15.75" customHeight="1">
      <c r="A560" s="13"/>
      <c r="B560" s="28"/>
      <c r="F560" s="32"/>
      <c r="G560" s="14"/>
      <c r="H560" s="14"/>
    </row>
    <row r="561" spans="1:8" ht="15.75" customHeight="1">
      <c r="A561" s="13"/>
      <c r="B561" s="28"/>
      <c r="F561" s="32"/>
      <c r="G561" s="14"/>
      <c r="H561" s="14"/>
    </row>
    <row r="562" spans="1:8" ht="15.75" customHeight="1">
      <c r="A562" s="13"/>
      <c r="B562" s="28"/>
      <c r="F562" s="32"/>
      <c r="G562" s="14"/>
      <c r="H562" s="14"/>
    </row>
    <row r="563" spans="1:8" ht="15.75" customHeight="1">
      <c r="A563" s="13"/>
      <c r="B563" s="28"/>
      <c r="F563" s="32"/>
      <c r="G563" s="14"/>
      <c r="H563" s="14"/>
    </row>
    <row r="564" spans="1:8" ht="15.75" customHeight="1">
      <c r="A564" s="13"/>
      <c r="B564" s="28"/>
      <c r="F564" s="32"/>
      <c r="G564" s="14"/>
      <c r="H564" s="14"/>
    </row>
    <row r="565" spans="1:8" ht="15.75" customHeight="1">
      <c r="A565" s="13"/>
      <c r="B565" s="28"/>
      <c r="F565" s="32"/>
      <c r="G565" s="14"/>
      <c r="H565" s="14"/>
    </row>
    <row r="566" spans="1:8" ht="15.75" customHeight="1">
      <c r="A566" s="13"/>
      <c r="B566" s="28"/>
      <c r="F566" s="32"/>
      <c r="G566" s="14"/>
      <c r="H566" s="14"/>
    </row>
    <row r="567" spans="1:8" ht="15.75" customHeight="1">
      <c r="A567" s="13"/>
      <c r="B567" s="28"/>
      <c r="F567" s="32"/>
      <c r="G567" s="14"/>
      <c r="H567" s="14"/>
    </row>
    <row r="568" spans="1:8" ht="15.75" customHeight="1">
      <c r="A568" s="13"/>
      <c r="B568" s="28"/>
      <c r="F568" s="32"/>
      <c r="G568" s="14"/>
      <c r="H568" s="14"/>
    </row>
    <row r="569" spans="1:8" ht="15.75" customHeight="1">
      <c r="A569" s="13"/>
      <c r="B569" s="28"/>
      <c r="F569" s="32"/>
      <c r="G569" s="14"/>
      <c r="H569" s="14"/>
    </row>
    <row r="570" spans="1:8" ht="15.75" customHeight="1">
      <c r="A570" s="13"/>
      <c r="B570" s="28"/>
      <c r="F570" s="32"/>
      <c r="G570" s="14"/>
      <c r="H570" s="14"/>
    </row>
    <row r="571" spans="1:8" ht="15.75" customHeight="1">
      <c r="A571" s="13"/>
      <c r="B571" s="28"/>
      <c r="F571" s="32"/>
      <c r="G571" s="14"/>
      <c r="H571" s="14"/>
    </row>
    <row r="572" spans="1:8" ht="15.75" customHeight="1">
      <c r="A572" s="13"/>
      <c r="B572" s="28"/>
      <c r="F572" s="32"/>
      <c r="G572" s="14"/>
      <c r="H572" s="14"/>
    </row>
    <row r="573" spans="1:8" ht="15.75" customHeight="1">
      <c r="A573" s="13"/>
      <c r="B573" s="28"/>
      <c r="F573" s="32"/>
      <c r="G573" s="14"/>
      <c r="H573" s="14"/>
    </row>
    <row r="574" spans="1:8" ht="15.75" customHeight="1">
      <c r="A574" s="13"/>
      <c r="B574" s="28"/>
      <c r="F574" s="32"/>
      <c r="G574" s="14"/>
      <c r="H574" s="14"/>
    </row>
    <row r="575" spans="1:8" ht="15.75" customHeight="1">
      <c r="A575" s="13"/>
      <c r="B575" s="28"/>
      <c r="F575" s="32"/>
      <c r="G575" s="14"/>
      <c r="H575" s="14"/>
    </row>
    <row r="576" spans="1:8" ht="15.75" customHeight="1">
      <c r="A576" s="13"/>
      <c r="B576" s="28"/>
      <c r="F576" s="32"/>
      <c r="G576" s="14"/>
      <c r="H576" s="14"/>
    </row>
    <row r="577" spans="1:8" ht="15.75" customHeight="1">
      <c r="A577" s="13"/>
      <c r="B577" s="28"/>
      <c r="F577" s="32"/>
      <c r="G577" s="14"/>
      <c r="H577" s="14"/>
    </row>
    <row r="578" spans="1:8" ht="15.75" customHeight="1">
      <c r="A578" s="13"/>
      <c r="B578" s="28"/>
      <c r="F578" s="32"/>
      <c r="G578" s="14"/>
      <c r="H578" s="14"/>
    </row>
    <row r="579" spans="1:8" ht="15.75" customHeight="1">
      <c r="A579" s="13"/>
      <c r="B579" s="28"/>
      <c r="F579" s="32"/>
      <c r="G579" s="14"/>
      <c r="H579" s="14"/>
    </row>
    <row r="580" spans="1:8" ht="15.75" customHeight="1">
      <c r="A580" s="13"/>
      <c r="B580" s="28"/>
      <c r="F580" s="32"/>
      <c r="G580" s="14"/>
      <c r="H580" s="14"/>
    </row>
    <row r="581" spans="1:8" ht="15.75" customHeight="1">
      <c r="A581" s="13"/>
      <c r="B581" s="28"/>
      <c r="F581" s="32"/>
      <c r="G581" s="14"/>
      <c r="H581" s="14"/>
    </row>
    <row r="582" spans="1:8" ht="15.75" customHeight="1">
      <c r="A582" s="13"/>
      <c r="B582" s="28"/>
      <c r="F582" s="32"/>
      <c r="G582" s="14"/>
      <c r="H582" s="14"/>
    </row>
    <row r="583" spans="1:8" ht="15.75" customHeight="1">
      <c r="A583" s="13"/>
      <c r="B583" s="28"/>
      <c r="F583" s="32"/>
      <c r="G583" s="14"/>
      <c r="H583" s="14"/>
    </row>
    <row r="584" spans="1:8" ht="15.75" customHeight="1">
      <c r="A584" s="13"/>
      <c r="B584" s="28"/>
      <c r="F584" s="32"/>
      <c r="G584" s="14"/>
      <c r="H584" s="14"/>
    </row>
    <row r="585" spans="1:8" ht="15.75" customHeight="1">
      <c r="A585" s="13"/>
      <c r="B585" s="28"/>
      <c r="F585" s="32"/>
      <c r="G585" s="14"/>
      <c r="H585" s="14"/>
    </row>
    <row r="586" spans="1:8" ht="15.75" customHeight="1">
      <c r="A586" s="13"/>
      <c r="B586" s="28"/>
      <c r="F586" s="32"/>
      <c r="G586" s="14"/>
      <c r="H586" s="14"/>
    </row>
    <row r="587" spans="1:8" ht="15.75" customHeight="1">
      <c r="A587" s="13"/>
      <c r="B587" s="28"/>
      <c r="F587" s="32"/>
      <c r="G587" s="14"/>
      <c r="H587" s="14"/>
    </row>
    <row r="588" spans="1:8" ht="15.75" customHeight="1">
      <c r="A588" s="13"/>
      <c r="B588" s="28"/>
      <c r="F588" s="32"/>
      <c r="G588" s="14"/>
      <c r="H588" s="14"/>
    </row>
    <row r="589" spans="1:8" ht="15.75" customHeight="1">
      <c r="A589" s="13"/>
      <c r="B589" s="28"/>
      <c r="F589" s="32"/>
      <c r="G589" s="14"/>
      <c r="H589" s="14"/>
    </row>
    <row r="590" spans="1:8" ht="15.75" customHeight="1">
      <c r="A590" s="13"/>
      <c r="B590" s="28"/>
      <c r="F590" s="32"/>
      <c r="G590" s="14"/>
      <c r="H590" s="14"/>
    </row>
    <row r="591" spans="1:8" ht="15.75" customHeight="1">
      <c r="A591" s="13"/>
      <c r="B591" s="28"/>
      <c r="F591" s="32"/>
      <c r="G591" s="14"/>
      <c r="H591" s="14"/>
    </row>
    <row r="592" spans="1:8" ht="15.75" customHeight="1">
      <c r="A592" s="13"/>
      <c r="B592" s="28"/>
      <c r="F592" s="32"/>
      <c r="G592" s="14"/>
      <c r="H592" s="14"/>
    </row>
    <row r="593" spans="1:8" ht="15.75" customHeight="1">
      <c r="A593" s="13"/>
      <c r="B593" s="28"/>
      <c r="F593" s="32"/>
      <c r="G593" s="14"/>
      <c r="H593" s="14"/>
    </row>
    <row r="594" spans="1:8" ht="15.75" customHeight="1">
      <c r="A594" s="13"/>
      <c r="B594" s="28"/>
      <c r="F594" s="32"/>
      <c r="G594" s="14"/>
      <c r="H594" s="14"/>
    </row>
    <row r="595" spans="1:8" ht="15.75" customHeight="1">
      <c r="A595" s="13"/>
      <c r="B595" s="28"/>
      <c r="F595" s="32"/>
      <c r="G595" s="14"/>
      <c r="H595" s="14"/>
    </row>
    <row r="596" spans="1:8" ht="15.75" customHeight="1">
      <c r="A596" s="13"/>
      <c r="B596" s="28"/>
      <c r="F596" s="32"/>
      <c r="G596" s="14"/>
      <c r="H596" s="14"/>
    </row>
    <row r="597" spans="1:8" ht="15.75" customHeight="1">
      <c r="A597" s="13"/>
      <c r="B597" s="28"/>
      <c r="F597" s="32"/>
      <c r="G597" s="14"/>
      <c r="H597" s="14"/>
    </row>
    <row r="598" spans="1:8" ht="15.75" customHeight="1">
      <c r="A598" s="13"/>
      <c r="B598" s="28"/>
      <c r="F598" s="32"/>
      <c r="G598" s="14"/>
      <c r="H598" s="14"/>
    </row>
    <row r="599" spans="1:8" ht="15.75" customHeight="1">
      <c r="A599" s="13"/>
      <c r="B599" s="28"/>
      <c r="F599" s="32"/>
      <c r="G599" s="14"/>
      <c r="H599" s="14"/>
    </row>
    <row r="600" spans="1:8" ht="15.75" customHeight="1">
      <c r="A600" s="13"/>
      <c r="B600" s="28"/>
      <c r="F600" s="32"/>
      <c r="G600" s="14"/>
      <c r="H600" s="14"/>
    </row>
    <row r="601" spans="1:8" ht="15.75" customHeight="1">
      <c r="A601" s="13"/>
      <c r="B601" s="28"/>
      <c r="F601" s="32"/>
      <c r="G601" s="14"/>
      <c r="H601" s="14"/>
    </row>
    <row r="602" spans="1:8" ht="15.75" customHeight="1">
      <c r="A602" s="13"/>
      <c r="B602" s="28"/>
      <c r="F602" s="32"/>
      <c r="G602" s="14"/>
      <c r="H602" s="14"/>
    </row>
    <row r="603" spans="1:8" ht="15.75" customHeight="1">
      <c r="A603" s="13"/>
      <c r="B603" s="28"/>
      <c r="F603" s="32"/>
      <c r="G603" s="14"/>
      <c r="H603" s="14"/>
    </row>
    <row r="604" spans="1:8" ht="15.75" customHeight="1">
      <c r="A604" s="13"/>
      <c r="B604" s="28"/>
      <c r="F604" s="32"/>
      <c r="G604" s="14"/>
      <c r="H604" s="14"/>
    </row>
    <row r="605" spans="1:8" ht="15.75" customHeight="1">
      <c r="A605" s="13"/>
      <c r="B605" s="28"/>
      <c r="F605" s="32"/>
      <c r="G605" s="14"/>
      <c r="H605" s="14"/>
    </row>
    <row r="606" spans="1:8" ht="15.75" customHeight="1">
      <c r="A606" s="13"/>
      <c r="B606" s="28"/>
      <c r="F606" s="32"/>
      <c r="G606" s="14"/>
      <c r="H606" s="14"/>
    </row>
    <row r="607" spans="1:8" ht="15.75" customHeight="1">
      <c r="A607" s="13"/>
      <c r="B607" s="28"/>
      <c r="F607" s="32"/>
      <c r="G607" s="14"/>
      <c r="H607" s="14"/>
    </row>
    <row r="608" spans="1:8" ht="15.75" customHeight="1">
      <c r="A608" s="13"/>
      <c r="B608" s="28"/>
      <c r="F608" s="32"/>
      <c r="G608" s="14"/>
      <c r="H608" s="14"/>
    </row>
    <row r="609" spans="1:8" ht="15.75" customHeight="1">
      <c r="A609" s="13"/>
      <c r="B609" s="28"/>
      <c r="F609" s="32"/>
      <c r="G609" s="14"/>
      <c r="H609" s="14"/>
    </row>
    <row r="610" spans="1:8" ht="15.75" customHeight="1">
      <c r="A610" s="13"/>
      <c r="B610" s="28"/>
      <c r="F610" s="32"/>
      <c r="G610" s="14"/>
      <c r="H610" s="14"/>
    </row>
    <row r="611" spans="1:8" ht="15.75" customHeight="1">
      <c r="A611" s="13"/>
      <c r="B611" s="28"/>
      <c r="F611" s="32"/>
      <c r="G611" s="14"/>
      <c r="H611" s="14"/>
    </row>
    <row r="612" spans="1:8" ht="15.75" customHeight="1">
      <c r="A612" s="13"/>
      <c r="B612" s="28"/>
      <c r="F612" s="32"/>
      <c r="G612" s="14"/>
      <c r="H612" s="14"/>
    </row>
    <row r="613" spans="1:8" ht="15.75" customHeight="1">
      <c r="A613" s="13"/>
      <c r="B613" s="28"/>
      <c r="F613" s="32"/>
      <c r="G613" s="14"/>
      <c r="H613" s="14"/>
    </row>
    <row r="614" spans="1:8" ht="15.75" customHeight="1">
      <c r="A614" s="13"/>
      <c r="B614" s="28"/>
      <c r="F614" s="32"/>
      <c r="G614" s="14"/>
      <c r="H614" s="14"/>
    </row>
    <row r="615" spans="1:8" ht="15.75" customHeight="1">
      <c r="A615" s="13"/>
      <c r="B615" s="28"/>
      <c r="F615" s="32"/>
      <c r="G615" s="14"/>
      <c r="H615" s="14"/>
    </row>
    <row r="616" spans="1:8" ht="15.75" customHeight="1">
      <c r="A616" s="13"/>
      <c r="B616" s="28"/>
      <c r="F616" s="32"/>
      <c r="G616" s="14"/>
      <c r="H616" s="14"/>
    </row>
    <row r="617" spans="1:8" ht="15.75" customHeight="1">
      <c r="A617" s="13"/>
      <c r="B617" s="28"/>
      <c r="F617" s="32"/>
      <c r="G617" s="14"/>
      <c r="H617" s="14"/>
    </row>
    <row r="618" spans="1:8" ht="15.75" customHeight="1">
      <c r="A618" s="13"/>
      <c r="B618" s="28"/>
      <c r="F618" s="32"/>
      <c r="G618" s="14"/>
      <c r="H618" s="14"/>
    </row>
    <row r="619" spans="1:8" ht="15.75" customHeight="1">
      <c r="A619" s="13"/>
      <c r="B619" s="28"/>
      <c r="F619" s="32"/>
      <c r="G619" s="14"/>
      <c r="H619" s="14"/>
    </row>
    <row r="620" spans="1:8" ht="15.75" customHeight="1">
      <c r="A620" s="13"/>
      <c r="B620" s="28"/>
      <c r="F620" s="32"/>
      <c r="G620" s="14"/>
      <c r="H620" s="14"/>
    </row>
    <row r="621" spans="1:8" ht="15.75" customHeight="1">
      <c r="A621" s="13"/>
      <c r="B621" s="28"/>
      <c r="F621" s="32"/>
      <c r="G621" s="14"/>
      <c r="H621" s="14"/>
    </row>
    <row r="622" spans="1:8" ht="15.75" customHeight="1">
      <c r="A622" s="13"/>
      <c r="B622" s="28"/>
      <c r="F622" s="32"/>
      <c r="G622" s="14"/>
      <c r="H622" s="14"/>
    </row>
    <row r="623" spans="1:8" ht="15.75" customHeight="1">
      <c r="A623" s="13"/>
      <c r="B623" s="28"/>
      <c r="F623" s="32"/>
      <c r="G623" s="14"/>
      <c r="H623" s="14"/>
    </row>
    <row r="624" spans="1:8" ht="15.75" customHeight="1">
      <c r="A624" s="13"/>
      <c r="B624" s="28"/>
      <c r="F624" s="32"/>
      <c r="G624" s="14"/>
      <c r="H624" s="14"/>
    </row>
    <row r="625" spans="1:8" ht="15.75" customHeight="1">
      <c r="A625" s="13"/>
      <c r="B625" s="28"/>
      <c r="F625" s="32"/>
      <c r="G625" s="14"/>
      <c r="H625" s="14"/>
    </row>
    <row r="626" spans="1:8" ht="15.75" customHeight="1">
      <c r="A626" s="13"/>
      <c r="B626" s="28"/>
      <c r="F626" s="32"/>
      <c r="G626" s="14"/>
      <c r="H626" s="14"/>
    </row>
    <row r="627" spans="1:8" ht="15.75" customHeight="1">
      <c r="A627" s="13"/>
      <c r="B627" s="28"/>
      <c r="F627" s="32"/>
      <c r="G627" s="14"/>
      <c r="H627" s="14"/>
    </row>
    <row r="628" spans="1:8" ht="15.75" customHeight="1">
      <c r="A628" s="13"/>
      <c r="B628" s="28"/>
      <c r="F628" s="32"/>
      <c r="G628" s="14"/>
      <c r="H628" s="14"/>
    </row>
    <row r="629" spans="1:8" ht="15.75" customHeight="1">
      <c r="A629" s="13"/>
      <c r="B629" s="28"/>
      <c r="F629" s="32"/>
      <c r="G629" s="14"/>
      <c r="H629" s="14"/>
    </row>
    <row r="630" spans="1:8" ht="15.75" customHeight="1">
      <c r="A630" s="13"/>
      <c r="B630" s="28"/>
      <c r="F630" s="32"/>
      <c r="G630" s="14"/>
      <c r="H630" s="14"/>
    </row>
    <row r="631" spans="1:8" ht="15.75" customHeight="1">
      <c r="A631" s="13"/>
      <c r="B631" s="28"/>
      <c r="F631" s="32"/>
      <c r="G631" s="14"/>
      <c r="H631" s="14"/>
    </row>
    <row r="632" spans="1:8" ht="15.75" customHeight="1">
      <c r="A632" s="13"/>
      <c r="B632" s="28"/>
      <c r="F632" s="32"/>
      <c r="G632" s="14"/>
      <c r="H632" s="14"/>
    </row>
    <row r="633" spans="1:8" ht="15.75" customHeight="1">
      <c r="A633" s="13"/>
      <c r="B633" s="28"/>
      <c r="F633" s="32"/>
      <c r="G633" s="14"/>
      <c r="H633" s="14"/>
    </row>
    <row r="634" spans="1:8" ht="15.75" customHeight="1">
      <c r="A634" s="13"/>
      <c r="B634" s="28"/>
      <c r="F634" s="32"/>
      <c r="G634" s="14"/>
      <c r="H634" s="14"/>
    </row>
    <row r="635" spans="1:8" ht="15.75" customHeight="1">
      <c r="A635" s="13"/>
      <c r="B635" s="28"/>
      <c r="F635" s="32"/>
      <c r="G635" s="14"/>
      <c r="H635" s="14"/>
    </row>
    <row r="636" spans="1:8" ht="15.75" customHeight="1">
      <c r="A636" s="13"/>
      <c r="B636" s="28"/>
      <c r="F636" s="32"/>
      <c r="G636" s="14"/>
      <c r="H636" s="14"/>
    </row>
    <row r="637" spans="1:8" ht="15.75" customHeight="1">
      <c r="A637" s="13"/>
      <c r="B637" s="28"/>
      <c r="F637" s="32"/>
      <c r="G637" s="14"/>
      <c r="H637" s="14"/>
    </row>
    <row r="638" spans="1:8" ht="15.75" customHeight="1">
      <c r="A638" s="13"/>
      <c r="B638" s="28"/>
      <c r="F638" s="32"/>
      <c r="G638" s="14"/>
      <c r="H638" s="14"/>
    </row>
    <row r="639" spans="1:8" ht="15.75" customHeight="1">
      <c r="A639" s="13"/>
      <c r="B639" s="28"/>
      <c r="F639" s="32"/>
      <c r="G639" s="14"/>
      <c r="H639" s="14"/>
    </row>
    <row r="640" spans="1:8" ht="15.75" customHeight="1">
      <c r="A640" s="13"/>
      <c r="B640" s="28"/>
      <c r="F640" s="32"/>
      <c r="G640" s="14"/>
      <c r="H640" s="14"/>
    </row>
    <row r="641" spans="1:8" ht="15.75" customHeight="1">
      <c r="A641" s="13"/>
      <c r="B641" s="28"/>
      <c r="F641" s="32"/>
      <c r="G641" s="14"/>
      <c r="H641" s="14"/>
    </row>
    <row r="642" spans="1:8" ht="15.75" customHeight="1">
      <c r="A642" s="13"/>
      <c r="B642" s="28"/>
      <c r="F642" s="32"/>
      <c r="G642" s="14"/>
      <c r="H642" s="14"/>
    </row>
    <row r="643" spans="1:8" ht="15.75" customHeight="1">
      <c r="A643" s="13"/>
      <c r="B643" s="28"/>
      <c r="F643" s="32"/>
      <c r="G643" s="14"/>
      <c r="H643" s="14"/>
    </row>
    <row r="644" spans="1:8" ht="15.75" customHeight="1">
      <c r="A644" s="13"/>
      <c r="B644" s="28"/>
      <c r="F644" s="32"/>
      <c r="G644" s="14"/>
      <c r="H644" s="14"/>
    </row>
    <row r="645" spans="1:8" ht="15.75" customHeight="1">
      <c r="A645" s="13"/>
      <c r="B645" s="28"/>
      <c r="F645" s="32"/>
      <c r="G645" s="14"/>
      <c r="H645" s="14"/>
    </row>
    <row r="646" spans="1:8" ht="15.75" customHeight="1">
      <c r="A646" s="13"/>
      <c r="B646" s="28"/>
      <c r="F646" s="32"/>
      <c r="G646" s="14"/>
      <c r="H646" s="14"/>
    </row>
    <row r="647" spans="1:8" ht="15.75" customHeight="1">
      <c r="A647" s="13"/>
      <c r="B647" s="28"/>
      <c r="F647" s="32"/>
      <c r="G647" s="14"/>
      <c r="H647" s="14"/>
    </row>
    <row r="648" spans="1:8" ht="15.75" customHeight="1">
      <c r="A648" s="13"/>
      <c r="B648" s="28"/>
      <c r="F648" s="32"/>
      <c r="G648" s="14"/>
      <c r="H648" s="14"/>
    </row>
    <row r="649" spans="1:8" ht="15.75" customHeight="1">
      <c r="A649" s="13"/>
      <c r="B649" s="28"/>
      <c r="F649" s="32"/>
      <c r="G649" s="14"/>
      <c r="H649" s="14"/>
    </row>
    <row r="650" spans="1:8" ht="15.75" customHeight="1">
      <c r="A650" s="13"/>
      <c r="B650" s="28"/>
      <c r="F650" s="32"/>
      <c r="G650" s="14"/>
      <c r="H650" s="14"/>
    </row>
    <row r="651" spans="1:8" ht="15.75" customHeight="1">
      <c r="A651" s="13"/>
      <c r="B651" s="28"/>
      <c r="F651" s="32"/>
      <c r="G651" s="14"/>
      <c r="H651" s="14"/>
    </row>
    <row r="652" spans="1:8" ht="15.75" customHeight="1">
      <c r="A652" s="13"/>
      <c r="B652" s="28"/>
      <c r="F652" s="32"/>
      <c r="G652" s="14"/>
      <c r="H652" s="14"/>
    </row>
    <row r="653" spans="1:8" ht="15.75" customHeight="1">
      <c r="A653" s="13"/>
      <c r="B653" s="28"/>
      <c r="F653" s="32"/>
      <c r="G653" s="14"/>
      <c r="H653" s="14"/>
    </row>
    <row r="654" spans="1:8" ht="15.75" customHeight="1">
      <c r="A654" s="13"/>
      <c r="B654" s="28"/>
      <c r="F654" s="32"/>
      <c r="G654" s="14"/>
      <c r="H654" s="14"/>
    </row>
    <row r="655" spans="1:8" ht="15.75" customHeight="1">
      <c r="A655" s="13"/>
      <c r="B655" s="28"/>
      <c r="F655" s="32"/>
      <c r="G655" s="14"/>
      <c r="H655" s="14"/>
    </row>
    <row r="656" spans="1:8" ht="15.75" customHeight="1">
      <c r="A656" s="13"/>
      <c r="B656" s="28"/>
      <c r="F656" s="32"/>
      <c r="G656" s="14"/>
      <c r="H656" s="14"/>
    </row>
    <row r="657" spans="1:8" ht="15.75" customHeight="1">
      <c r="A657" s="13"/>
      <c r="B657" s="28"/>
      <c r="F657" s="32"/>
      <c r="G657" s="14"/>
      <c r="H657" s="14"/>
    </row>
    <row r="658" spans="1:8" ht="15.75" customHeight="1">
      <c r="A658" s="13"/>
      <c r="B658" s="28"/>
      <c r="F658" s="32"/>
      <c r="G658" s="14"/>
      <c r="H658" s="14"/>
    </row>
    <row r="659" spans="1:8" ht="15.75" customHeight="1">
      <c r="A659" s="13"/>
      <c r="B659" s="28"/>
      <c r="F659" s="32"/>
      <c r="G659" s="14"/>
      <c r="H659" s="14"/>
    </row>
    <row r="660" spans="1:8" ht="15.75" customHeight="1">
      <c r="A660" s="13"/>
      <c r="B660" s="28"/>
      <c r="F660" s="32"/>
      <c r="G660" s="14"/>
      <c r="H660" s="14"/>
    </row>
    <row r="661" spans="1:8" ht="15.75" customHeight="1">
      <c r="A661" s="13"/>
      <c r="B661" s="28"/>
      <c r="F661" s="32"/>
      <c r="G661" s="14"/>
      <c r="H661" s="14"/>
    </row>
    <row r="662" spans="1:8" ht="15.75" customHeight="1">
      <c r="A662" s="13"/>
      <c r="B662" s="28"/>
      <c r="F662" s="32"/>
      <c r="G662" s="14"/>
      <c r="H662" s="14"/>
    </row>
    <row r="663" spans="1:8" ht="15.75" customHeight="1">
      <c r="A663" s="13"/>
      <c r="B663" s="28"/>
      <c r="F663" s="32"/>
      <c r="G663" s="14"/>
      <c r="H663" s="14"/>
    </row>
    <row r="664" spans="1:8" ht="15.75" customHeight="1">
      <c r="A664" s="13"/>
      <c r="B664" s="28"/>
      <c r="F664" s="32"/>
      <c r="G664" s="14"/>
      <c r="H664" s="14"/>
    </row>
    <row r="665" spans="1:8" ht="15.75" customHeight="1">
      <c r="A665" s="13"/>
      <c r="B665" s="28"/>
      <c r="F665" s="32"/>
      <c r="G665" s="14"/>
      <c r="H665" s="14"/>
    </row>
    <row r="666" spans="1:8" ht="15.75" customHeight="1">
      <c r="A666" s="13"/>
      <c r="B666" s="28"/>
      <c r="F666" s="32"/>
      <c r="G666" s="14"/>
      <c r="H666" s="14"/>
    </row>
    <row r="667" spans="1:8" ht="15.75" customHeight="1">
      <c r="A667" s="13"/>
      <c r="B667" s="28"/>
      <c r="F667" s="32"/>
      <c r="G667" s="14"/>
      <c r="H667" s="14"/>
    </row>
    <row r="668" spans="1:8" ht="15.75" customHeight="1">
      <c r="A668" s="13"/>
      <c r="B668" s="28"/>
      <c r="F668" s="32"/>
      <c r="G668" s="14"/>
      <c r="H668" s="14"/>
    </row>
    <row r="669" spans="1:8" ht="15.75" customHeight="1">
      <c r="A669" s="13"/>
      <c r="B669" s="28"/>
      <c r="F669" s="32"/>
      <c r="G669" s="14"/>
      <c r="H669" s="14"/>
    </row>
    <row r="670" spans="1:8" ht="15.75" customHeight="1">
      <c r="A670" s="13"/>
      <c r="B670" s="28"/>
      <c r="F670" s="32"/>
      <c r="G670" s="14"/>
      <c r="H670" s="14"/>
    </row>
    <row r="671" spans="1:8" ht="15.75" customHeight="1">
      <c r="A671" s="13"/>
      <c r="B671" s="28"/>
      <c r="F671" s="32"/>
      <c r="G671" s="14"/>
      <c r="H671" s="14"/>
    </row>
    <row r="672" spans="1:8" ht="15.75" customHeight="1">
      <c r="A672" s="13"/>
      <c r="B672" s="28"/>
      <c r="F672" s="32"/>
      <c r="G672" s="14"/>
      <c r="H672" s="14"/>
    </row>
    <row r="673" spans="1:8" ht="15.75" customHeight="1">
      <c r="A673" s="13"/>
      <c r="B673" s="28"/>
      <c r="F673" s="32"/>
      <c r="G673" s="14"/>
      <c r="H673" s="14"/>
    </row>
    <row r="674" spans="1:8" ht="15.75" customHeight="1">
      <c r="A674" s="13"/>
      <c r="B674" s="28"/>
      <c r="F674" s="32"/>
      <c r="G674" s="14"/>
      <c r="H674" s="14"/>
    </row>
    <row r="675" spans="1:8" ht="15.75" customHeight="1">
      <c r="A675" s="13"/>
      <c r="B675" s="28"/>
      <c r="F675" s="32"/>
      <c r="G675" s="14"/>
      <c r="H675" s="14"/>
    </row>
    <row r="676" spans="1:8" ht="15.75" customHeight="1">
      <c r="A676" s="13"/>
      <c r="B676" s="28"/>
      <c r="F676" s="32"/>
      <c r="G676" s="14"/>
      <c r="H676" s="14"/>
    </row>
    <row r="677" spans="1:8" ht="15.75" customHeight="1">
      <c r="A677" s="13"/>
      <c r="B677" s="28"/>
      <c r="F677" s="32"/>
      <c r="G677" s="14"/>
      <c r="H677" s="14"/>
    </row>
    <row r="678" spans="1:8" ht="15.75" customHeight="1">
      <c r="A678" s="13"/>
      <c r="B678" s="28"/>
      <c r="F678" s="32"/>
      <c r="G678" s="14"/>
      <c r="H678" s="14"/>
    </row>
    <row r="679" spans="1:8" ht="15.75" customHeight="1">
      <c r="A679" s="13"/>
      <c r="B679" s="28"/>
      <c r="F679" s="32"/>
      <c r="G679" s="14"/>
      <c r="H679" s="14"/>
    </row>
    <row r="680" spans="1:8" ht="15.75" customHeight="1">
      <c r="A680" s="13"/>
      <c r="B680" s="28"/>
      <c r="F680" s="32"/>
      <c r="G680" s="14"/>
      <c r="H680" s="14"/>
    </row>
    <row r="681" spans="1:8" ht="15.75" customHeight="1">
      <c r="A681" s="13"/>
      <c r="B681" s="28"/>
      <c r="F681" s="32"/>
      <c r="G681" s="14"/>
      <c r="H681" s="14"/>
    </row>
    <row r="682" spans="1:8" ht="15.75" customHeight="1">
      <c r="A682" s="13"/>
      <c r="B682" s="28"/>
      <c r="F682" s="32"/>
      <c r="G682" s="14"/>
      <c r="H682" s="14"/>
    </row>
    <row r="683" spans="1:8" ht="15.75" customHeight="1">
      <c r="A683" s="13"/>
      <c r="B683" s="28"/>
      <c r="F683" s="32"/>
      <c r="G683" s="14"/>
      <c r="H683" s="14"/>
    </row>
    <row r="684" spans="1:8" ht="15.75" customHeight="1">
      <c r="A684" s="13"/>
      <c r="B684" s="28"/>
      <c r="F684" s="32"/>
      <c r="G684" s="14"/>
      <c r="H684" s="14"/>
    </row>
    <row r="685" spans="1:8" ht="15.75" customHeight="1">
      <c r="A685" s="13"/>
      <c r="B685" s="28"/>
      <c r="F685" s="32"/>
      <c r="G685" s="14"/>
      <c r="H685" s="14"/>
    </row>
    <row r="686" spans="1:8" ht="15.75" customHeight="1">
      <c r="A686" s="13"/>
      <c r="B686" s="28"/>
      <c r="F686" s="32"/>
      <c r="G686" s="14"/>
      <c r="H686" s="14"/>
    </row>
    <row r="687" spans="1:8" ht="15.75" customHeight="1">
      <c r="A687" s="13"/>
      <c r="B687" s="28"/>
      <c r="F687" s="32"/>
      <c r="G687" s="14"/>
      <c r="H687" s="14"/>
    </row>
    <row r="688" spans="1:8" ht="15.75" customHeight="1">
      <c r="A688" s="13"/>
      <c r="B688" s="28"/>
      <c r="F688" s="32"/>
      <c r="G688" s="14"/>
      <c r="H688" s="14"/>
    </row>
    <row r="689" spans="1:8" ht="15.75" customHeight="1">
      <c r="A689" s="13"/>
      <c r="B689" s="28"/>
      <c r="F689" s="32"/>
      <c r="G689" s="14"/>
      <c r="H689" s="14"/>
    </row>
    <row r="690" spans="1:8" ht="15.75" customHeight="1">
      <c r="A690" s="13"/>
      <c r="B690" s="28"/>
      <c r="F690" s="32"/>
      <c r="G690" s="14"/>
      <c r="H690" s="14"/>
    </row>
    <row r="691" spans="1:8" ht="15.75" customHeight="1">
      <c r="A691" s="13"/>
      <c r="B691" s="28"/>
      <c r="F691" s="32"/>
      <c r="G691" s="14"/>
      <c r="H691" s="14"/>
    </row>
    <row r="692" spans="1:8" ht="15.75" customHeight="1">
      <c r="A692" s="13"/>
      <c r="B692" s="28"/>
      <c r="F692" s="32"/>
      <c r="G692" s="14"/>
      <c r="H692" s="14"/>
    </row>
    <row r="693" spans="1:8" ht="15.75" customHeight="1">
      <c r="A693" s="13"/>
      <c r="B693" s="28"/>
      <c r="F693" s="32"/>
      <c r="G693" s="14"/>
      <c r="H693" s="14"/>
    </row>
    <row r="694" spans="1:8" ht="15.75" customHeight="1">
      <c r="A694" s="13"/>
      <c r="B694" s="28"/>
      <c r="F694" s="32"/>
      <c r="G694" s="14"/>
      <c r="H694" s="14"/>
    </row>
    <row r="695" spans="1:8" ht="15.75" customHeight="1">
      <c r="A695" s="13"/>
      <c r="B695" s="28"/>
      <c r="F695" s="32"/>
      <c r="G695" s="14"/>
      <c r="H695" s="14"/>
    </row>
    <row r="696" spans="1:8" ht="15.75" customHeight="1">
      <c r="A696" s="13"/>
      <c r="B696" s="28"/>
      <c r="F696" s="32"/>
      <c r="G696" s="14"/>
      <c r="H696" s="14"/>
    </row>
    <row r="697" spans="1:8" ht="15.75" customHeight="1">
      <c r="A697" s="13"/>
      <c r="B697" s="28"/>
      <c r="F697" s="32"/>
      <c r="G697" s="14"/>
      <c r="H697" s="14"/>
    </row>
    <row r="698" spans="1:8" ht="15.75" customHeight="1">
      <c r="A698" s="13"/>
      <c r="B698" s="28"/>
      <c r="F698" s="32"/>
      <c r="G698" s="14"/>
      <c r="H698" s="14"/>
    </row>
    <row r="699" spans="1:8" ht="15.75" customHeight="1">
      <c r="A699" s="13"/>
      <c r="B699" s="28"/>
      <c r="F699" s="32"/>
      <c r="G699" s="14"/>
      <c r="H699" s="14"/>
    </row>
    <row r="700" spans="1:8" ht="15.75" customHeight="1">
      <c r="A700" s="13"/>
      <c r="B700" s="28"/>
      <c r="F700" s="32"/>
      <c r="G700" s="14"/>
      <c r="H700" s="14"/>
    </row>
    <row r="701" spans="1:8" ht="15.75" customHeight="1">
      <c r="A701" s="13"/>
      <c r="B701" s="28"/>
      <c r="F701" s="32"/>
      <c r="G701" s="14"/>
      <c r="H701" s="14"/>
    </row>
    <row r="702" spans="1:8" ht="15.75" customHeight="1">
      <c r="A702" s="13"/>
      <c r="B702" s="28"/>
      <c r="F702" s="32"/>
      <c r="G702" s="14"/>
      <c r="H702" s="14"/>
    </row>
    <row r="703" spans="1:8" ht="15.75" customHeight="1">
      <c r="A703" s="13"/>
      <c r="B703" s="28"/>
      <c r="F703" s="32"/>
      <c r="G703" s="14"/>
      <c r="H703" s="14"/>
    </row>
    <row r="704" spans="1:8" ht="15.75" customHeight="1">
      <c r="A704" s="13"/>
      <c r="B704" s="28"/>
      <c r="F704" s="32"/>
      <c r="G704" s="14"/>
      <c r="H704" s="14"/>
    </row>
    <row r="705" spans="1:8" ht="15.75" customHeight="1">
      <c r="A705" s="13"/>
      <c r="B705" s="28"/>
      <c r="F705" s="32"/>
      <c r="G705" s="14"/>
      <c r="H705" s="14"/>
    </row>
    <row r="706" spans="1:8" ht="15.75" customHeight="1">
      <c r="A706" s="13"/>
      <c r="B706" s="28"/>
      <c r="F706" s="32"/>
      <c r="G706" s="14"/>
      <c r="H706" s="14"/>
    </row>
    <row r="707" spans="1:8" ht="15.75" customHeight="1">
      <c r="A707" s="13"/>
      <c r="B707" s="28"/>
      <c r="F707" s="32"/>
      <c r="G707" s="14"/>
      <c r="H707" s="14"/>
    </row>
    <row r="708" spans="1:8" ht="15.75" customHeight="1">
      <c r="A708" s="13"/>
      <c r="B708" s="28"/>
      <c r="F708" s="32"/>
      <c r="G708" s="14"/>
      <c r="H708" s="14"/>
    </row>
    <row r="709" spans="1:8" ht="15.75" customHeight="1">
      <c r="A709" s="13"/>
      <c r="B709" s="28"/>
      <c r="F709" s="32"/>
      <c r="G709" s="14"/>
      <c r="H709" s="14"/>
    </row>
    <row r="710" spans="1:8" ht="15.75" customHeight="1">
      <c r="A710" s="13"/>
      <c r="B710" s="28"/>
      <c r="F710" s="32"/>
      <c r="G710" s="14"/>
      <c r="H710" s="14"/>
    </row>
    <row r="711" spans="1:8" ht="15.75" customHeight="1">
      <c r="A711" s="13"/>
      <c r="B711" s="28"/>
      <c r="F711" s="32"/>
      <c r="G711" s="14"/>
      <c r="H711" s="14"/>
    </row>
    <row r="712" spans="1:8" ht="15.75" customHeight="1">
      <c r="A712" s="13"/>
      <c r="B712" s="28"/>
      <c r="F712" s="32"/>
      <c r="G712" s="14"/>
      <c r="H712" s="14"/>
    </row>
    <row r="713" spans="1:8" ht="15.75" customHeight="1">
      <c r="A713" s="13"/>
      <c r="B713" s="28"/>
      <c r="F713" s="32"/>
      <c r="G713" s="14"/>
      <c r="H713" s="14"/>
    </row>
    <row r="714" spans="1:8" ht="15.75" customHeight="1">
      <c r="A714" s="13"/>
      <c r="B714" s="28"/>
      <c r="F714" s="32"/>
      <c r="G714" s="14"/>
      <c r="H714" s="14"/>
    </row>
    <row r="715" spans="1:8" ht="15.75" customHeight="1">
      <c r="A715" s="13"/>
      <c r="B715" s="28"/>
      <c r="F715" s="32"/>
      <c r="G715" s="14"/>
      <c r="H715" s="14"/>
    </row>
    <row r="716" spans="1:8" ht="15.75" customHeight="1">
      <c r="A716" s="13"/>
      <c r="B716" s="28"/>
      <c r="F716" s="32"/>
      <c r="G716" s="14"/>
      <c r="H716" s="14"/>
    </row>
    <row r="717" spans="1:8" ht="15.75" customHeight="1">
      <c r="A717" s="13"/>
      <c r="B717" s="28"/>
      <c r="F717" s="32"/>
      <c r="G717" s="14"/>
      <c r="H717" s="14"/>
    </row>
    <row r="718" spans="1:8" ht="15.75" customHeight="1">
      <c r="A718" s="13"/>
      <c r="B718" s="28"/>
      <c r="F718" s="32"/>
      <c r="G718" s="14"/>
      <c r="H718" s="14"/>
    </row>
    <row r="719" spans="1:8" ht="15.75" customHeight="1">
      <c r="A719" s="13"/>
      <c r="B719" s="28"/>
      <c r="F719" s="32"/>
      <c r="G719" s="14"/>
      <c r="H719" s="14"/>
    </row>
    <row r="720" spans="1:8" ht="15.75" customHeight="1">
      <c r="A720" s="13"/>
      <c r="B720" s="28"/>
      <c r="F720" s="32"/>
      <c r="G720" s="14"/>
      <c r="H720" s="14"/>
    </row>
    <row r="721" spans="1:8" ht="15.75" customHeight="1">
      <c r="A721" s="13"/>
      <c r="B721" s="28"/>
      <c r="F721" s="32"/>
      <c r="G721" s="14"/>
      <c r="H721" s="14"/>
    </row>
    <row r="722" spans="1:8" ht="15.75" customHeight="1">
      <c r="A722" s="13"/>
      <c r="B722" s="28"/>
      <c r="F722" s="32"/>
      <c r="G722" s="14"/>
      <c r="H722" s="14"/>
    </row>
    <row r="723" spans="1:8" ht="15.75" customHeight="1">
      <c r="A723" s="13"/>
      <c r="B723" s="28"/>
      <c r="F723" s="32"/>
      <c r="G723" s="14"/>
      <c r="H723" s="14"/>
    </row>
    <row r="724" spans="1:8" ht="15.75" customHeight="1">
      <c r="A724" s="13"/>
      <c r="B724" s="28"/>
      <c r="F724" s="32"/>
      <c r="G724" s="14"/>
      <c r="H724" s="14"/>
    </row>
    <row r="725" spans="1:8" ht="15.75" customHeight="1">
      <c r="A725" s="13"/>
      <c r="B725" s="28"/>
      <c r="F725" s="32"/>
      <c r="G725" s="14"/>
      <c r="H725" s="14"/>
    </row>
    <row r="726" spans="1:8" ht="15.75" customHeight="1">
      <c r="A726" s="13"/>
      <c r="B726" s="28"/>
      <c r="F726" s="32"/>
      <c r="G726" s="14"/>
      <c r="H726" s="14"/>
    </row>
    <row r="727" spans="1:8" ht="15.75" customHeight="1">
      <c r="A727" s="13"/>
      <c r="B727" s="28"/>
      <c r="F727" s="32"/>
      <c r="G727" s="14"/>
      <c r="H727" s="14"/>
    </row>
    <row r="728" spans="1:8" ht="15.75" customHeight="1">
      <c r="A728" s="13"/>
      <c r="B728" s="28"/>
      <c r="F728" s="32"/>
      <c r="G728" s="14"/>
      <c r="H728" s="14"/>
    </row>
    <row r="729" spans="1:8" ht="15.75" customHeight="1">
      <c r="A729" s="13"/>
      <c r="B729" s="28"/>
      <c r="F729" s="32"/>
      <c r="G729" s="14"/>
      <c r="H729" s="14"/>
    </row>
    <row r="730" spans="1:8" ht="15.75" customHeight="1">
      <c r="A730" s="13"/>
      <c r="B730" s="28"/>
      <c r="F730" s="32"/>
      <c r="G730" s="14"/>
      <c r="H730" s="14"/>
    </row>
    <row r="731" spans="1:8" ht="15.75" customHeight="1">
      <c r="A731" s="13"/>
      <c r="B731" s="28"/>
      <c r="F731" s="32"/>
      <c r="G731" s="14"/>
      <c r="H731" s="14"/>
    </row>
    <row r="732" spans="1:8" ht="15.75" customHeight="1">
      <c r="A732" s="13"/>
      <c r="B732" s="28"/>
      <c r="F732" s="32"/>
      <c r="G732" s="14"/>
      <c r="H732" s="14"/>
    </row>
    <row r="733" spans="1:8" ht="15.75" customHeight="1">
      <c r="A733" s="13"/>
      <c r="B733" s="28"/>
      <c r="F733" s="32"/>
      <c r="G733" s="14"/>
      <c r="H733" s="14"/>
    </row>
    <row r="734" spans="1:8" ht="15.75" customHeight="1">
      <c r="A734" s="13"/>
      <c r="B734" s="28"/>
      <c r="F734" s="32"/>
      <c r="G734" s="14"/>
      <c r="H734" s="14"/>
    </row>
    <row r="735" spans="1:8" ht="15.75" customHeight="1">
      <c r="A735" s="13"/>
      <c r="B735" s="28"/>
      <c r="F735" s="32"/>
      <c r="G735" s="14"/>
      <c r="H735" s="14"/>
    </row>
    <row r="736" spans="1:8" ht="15.75" customHeight="1">
      <c r="A736" s="13"/>
      <c r="B736" s="28"/>
      <c r="F736" s="32"/>
      <c r="G736" s="14"/>
      <c r="H736" s="14"/>
    </row>
    <row r="737" spans="1:8" ht="15.75" customHeight="1">
      <c r="A737" s="13"/>
      <c r="B737" s="28"/>
      <c r="F737" s="32"/>
      <c r="G737" s="14"/>
      <c r="H737" s="14"/>
    </row>
    <row r="738" spans="1:8" ht="15.75" customHeight="1">
      <c r="A738" s="13"/>
      <c r="B738" s="28"/>
      <c r="F738" s="32"/>
      <c r="G738" s="14"/>
      <c r="H738" s="14"/>
    </row>
    <row r="739" spans="1:8" ht="15.75" customHeight="1">
      <c r="A739" s="13"/>
      <c r="B739" s="28"/>
      <c r="F739" s="32"/>
      <c r="G739" s="14"/>
      <c r="H739" s="14"/>
    </row>
    <row r="740" spans="1:8" ht="15.75" customHeight="1">
      <c r="A740" s="13"/>
      <c r="B740" s="28"/>
      <c r="F740" s="32"/>
      <c r="G740" s="14"/>
      <c r="H740" s="14"/>
    </row>
    <row r="741" spans="1:8" ht="15.75" customHeight="1">
      <c r="A741" s="13"/>
      <c r="B741" s="28"/>
      <c r="F741" s="32"/>
      <c r="G741" s="14"/>
      <c r="H741" s="14"/>
    </row>
    <row r="742" spans="1:8" ht="15.75" customHeight="1">
      <c r="A742" s="13"/>
      <c r="B742" s="28"/>
      <c r="F742" s="32"/>
      <c r="G742" s="14"/>
      <c r="H742" s="14"/>
    </row>
    <row r="743" spans="1:8" ht="15.75" customHeight="1">
      <c r="A743" s="13"/>
      <c r="B743" s="28"/>
      <c r="F743" s="32"/>
      <c r="G743" s="14"/>
      <c r="H743" s="14"/>
    </row>
    <row r="744" spans="1:8" ht="15.75" customHeight="1">
      <c r="A744" s="13"/>
      <c r="B744" s="28"/>
      <c r="F744" s="32"/>
      <c r="G744" s="14"/>
      <c r="H744" s="14"/>
    </row>
    <row r="745" spans="1:8" ht="15.75" customHeight="1">
      <c r="A745" s="13"/>
      <c r="B745" s="28"/>
      <c r="F745" s="32"/>
      <c r="G745" s="14"/>
      <c r="H745" s="14"/>
    </row>
    <row r="746" spans="1:8" ht="15.75" customHeight="1">
      <c r="A746" s="13"/>
      <c r="B746" s="28"/>
      <c r="F746" s="32"/>
      <c r="G746" s="14"/>
      <c r="H746" s="14"/>
    </row>
    <row r="747" spans="1:8" ht="15.75" customHeight="1">
      <c r="A747" s="13"/>
      <c r="B747" s="28"/>
      <c r="F747" s="32"/>
      <c r="G747" s="14"/>
      <c r="H747" s="14"/>
    </row>
    <row r="748" spans="1:8" ht="15.75" customHeight="1">
      <c r="A748" s="13"/>
      <c r="B748" s="28"/>
      <c r="F748" s="32"/>
      <c r="G748" s="14"/>
      <c r="H748" s="14"/>
    </row>
    <row r="749" spans="1:8" ht="15.75" customHeight="1">
      <c r="A749" s="13"/>
      <c r="B749" s="28"/>
      <c r="F749" s="32"/>
      <c r="G749" s="14"/>
      <c r="H749" s="14"/>
    </row>
    <row r="750" spans="1:8" ht="15.75" customHeight="1">
      <c r="A750" s="13"/>
      <c r="B750" s="28"/>
      <c r="F750" s="32"/>
      <c r="G750" s="14"/>
      <c r="H750" s="14"/>
    </row>
    <row r="751" spans="1:8" ht="15.75" customHeight="1">
      <c r="A751" s="13"/>
      <c r="B751" s="28"/>
      <c r="F751" s="32"/>
      <c r="G751" s="14"/>
      <c r="H751" s="14"/>
    </row>
    <row r="752" spans="1:8" ht="15.75" customHeight="1">
      <c r="A752" s="13"/>
      <c r="B752" s="28"/>
      <c r="F752" s="32"/>
      <c r="G752" s="14"/>
      <c r="H752" s="14"/>
    </row>
    <row r="753" spans="1:8" ht="15.75" customHeight="1">
      <c r="A753" s="13"/>
      <c r="B753" s="28"/>
      <c r="F753" s="32"/>
      <c r="G753" s="14"/>
      <c r="H753" s="14"/>
    </row>
    <row r="754" spans="1:8" ht="15.75" customHeight="1">
      <c r="A754" s="13"/>
      <c r="B754" s="28"/>
      <c r="F754" s="32"/>
      <c r="G754" s="14"/>
      <c r="H754" s="14"/>
    </row>
    <row r="755" spans="1:8" ht="15.75" customHeight="1">
      <c r="A755" s="13"/>
      <c r="B755" s="28"/>
      <c r="F755" s="32"/>
      <c r="G755" s="14"/>
      <c r="H755" s="14"/>
    </row>
    <row r="756" spans="1:8" ht="15.75" customHeight="1">
      <c r="A756" s="13"/>
      <c r="B756" s="28"/>
      <c r="F756" s="32"/>
      <c r="G756" s="14"/>
      <c r="H756" s="14"/>
    </row>
    <row r="757" spans="1:8" ht="15.75" customHeight="1">
      <c r="A757" s="13"/>
      <c r="B757" s="28"/>
      <c r="F757" s="32"/>
      <c r="G757" s="14"/>
      <c r="H757" s="14"/>
    </row>
    <row r="758" spans="1:8" ht="15.75" customHeight="1">
      <c r="A758" s="13"/>
      <c r="B758" s="28"/>
      <c r="F758" s="32"/>
      <c r="G758" s="14"/>
      <c r="H758" s="14"/>
    </row>
    <row r="759" spans="1:8" ht="15.75" customHeight="1">
      <c r="A759" s="13"/>
      <c r="B759" s="28"/>
      <c r="F759" s="32"/>
      <c r="G759" s="14"/>
      <c r="H759" s="14"/>
    </row>
    <row r="760" spans="1:8" ht="15.75" customHeight="1">
      <c r="A760" s="13"/>
      <c r="B760" s="28"/>
      <c r="F760" s="32"/>
      <c r="G760" s="14"/>
      <c r="H760" s="14"/>
    </row>
    <row r="761" spans="1:8" ht="15.75" customHeight="1">
      <c r="A761" s="13"/>
      <c r="B761" s="28"/>
      <c r="F761" s="32"/>
      <c r="G761" s="14"/>
      <c r="H761" s="14"/>
    </row>
    <row r="762" spans="1:8" ht="15.75" customHeight="1">
      <c r="A762" s="13"/>
      <c r="B762" s="28"/>
      <c r="F762" s="32"/>
      <c r="G762" s="14"/>
      <c r="H762" s="14"/>
    </row>
    <row r="763" spans="1:8" ht="15.75" customHeight="1">
      <c r="A763" s="13"/>
      <c r="B763" s="28"/>
      <c r="F763" s="32"/>
      <c r="G763" s="14"/>
      <c r="H763" s="14"/>
    </row>
    <row r="764" spans="1:8" ht="15.75" customHeight="1">
      <c r="A764" s="13"/>
      <c r="B764" s="28"/>
      <c r="F764" s="32"/>
      <c r="G764" s="14"/>
      <c r="H764" s="14"/>
    </row>
    <row r="765" spans="1:8" ht="15.75" customHeight="1">
      <c r="A765" s="13"/>
      <c r="B765" s="28"/>
      <c r="F765" s="32"/>
      <c r="G765" s="14"/>
      <c r="H765" s="14"/>
    </row>
    <row r="766" spans="1:8" ht="15.75" customHeight="1">
      <c r="A766" s="13"/>
      <c r="B766" s="28"/>
      <c r="F766" s="32"/>
      <c r="G766" s="14"/>
      <c r="H766" s="14"/>
    </row>
    <row r="767" spans="1:8" ht="15.75" customHeight="1">
      <c r="A767" s="13"/>
      <c r="B767" s="28"/>
      <c r="F767" s="32"/>
      <c r="G767" s="14"/>
      <c r="H767" s="14"/>
    </row>
    <row r="768" spans="1:8" ht="15.75" customHeight="1">
      <c r="A768" s="13"/>
      <c r="B768" s="28"/>
      <c r="F768" s="32"/>
      <c r="G768" s="14"/>
      <c r="H768" s="14"/>
    </row>
    <row r="769" spans="1:8" ht="15.75" customHeight="1">
      <c r="A769" s="13"/>
      <c r="B769" s="28"/>
      <c r="F769" s="32"/>
      <c r="G769" s="14"/>
      <c r="H769" s="14"/>
    </row>
    <row r="770" spans="1:8" ht="15.75" customHeight="1">
      <c r="A770" s="13"/>
      <c r="B770" s="28"/>
      <c r="F770" s="32"/>
      <c r="G770" s="14"/>
      <c r="H770" s="14"/>
    </row>
    <row r="771" spans="1:8" ht="15.75" customHeight="1">
      <c r="A771" s="13"/>
      <c r="B771" s="28"/>
      <c r="F771" s="32"/>
      <c r="G771" s="14"/>
      <c r="H771" s="14"/>
    </row>
    <row r="772" spans="1:8" ht="15.75" customHeight="1">
      <c r="A772" s="13"/>
      <c r="B772" s="28"/>
      <c r="F772" s="32"/>
      <c r="G772" s="14"/>
      <c r="H772" s="14"/>
    </row>
    <row r="773" spans="1:8" ht="15.75" customHeight="1">
      <c r="A773" s="13"/>
      <c r="B773" s="28"/>
      <c r="F773" s="32"/>
      <c r="G773" s="14"/>
      <c r="H773" s="14"/>
    </row>
    <row r="774" spans="1:8" ht="15.75" customHeight="1">
      <c r="A774" s="13"/>
      <c r="B774" s="28"/>
      <c r="F774" s="32"/>
      <c r="G774" s="14"/>
      <c r="H774" s="14"/>
    </row>
    <row r="775" spans="1:8" ht="15.75" customHeight="1">
      <c r="A775" s="13"/>
      <c r="B775" s="28"/>
      <c r="F775" s="32"/>
      <c r="G775" s="14"/>
      <c r="H775" s="14"/>
    </row>
    <row r="776" spans="1:8" ht="15.75" customHeight="1">
      <c r="A776" s="13"/>
      <c r="B776" s="28"/>
      <c r="F776" s="32"/>
      <c r="G776" s="14"/>
      <c r="H776" s="14"/>
    </row>
    <row r="777" spans="1:8" ht="15.75" customHeight="1">
      <c r="A777" s="13"/>
      <c r="B777" s="28"/>
      <c r="F777" s="32"/>
      <c r="G777" s="14"/>
      <c r="H777" s="14"/>
    </row>
    <row r="778" spans="1:8" ht="15.75" customHeight="1">
      <c r="A778" s="13"/>
      <c r="B778" s="28"/>
      <c r="F778" s="32"/>
      <c r="G778" s="14"/>
      <c r="H778" s="14"/>
    </row>
    <row r="779" spans="1:8" ht="15.75" customHeight="1">
      <c r="A779" s="13"/>
      <c r="B779" s="28"/>
      <c r="F779" s="32"/>
      <c r="G779" s="14"/>
      <c r="H779" s="14"/>
    </row>
    <row r="780" spans="1:8" ht="15.75" customHeight="1">
      <c r="A780" s="13"/>
      <c r="B780" s="28"/>
      <c r="F780" s="32"/>
      <c r="G780" s="14"/>
      <c r="H780" s="14"/>
    </row>
    <row r="781" spans="1:8" ht="15.75" customHeight="1">
      <c r="A781" s="13"/>
      <c r="B781" s="28"/>
      <c r="F781" s="32"/>
      <c r="G781" s="14"/>
      <c r="H781" s="14"/>
    </row>
    <row r="782" spans="1:8" ht="15.75" customHeight="1">
      <c r="A782" s="13"/>
      <c r="B782" s="28"/>
      <c r="F782" s="32"/>
      <c r="G782" s="14"/>
      <c r="H782" s="14"/>
    </row>
    <row r="783" spans="1:8" ht="15.75" customHeight="1">
      <c r="A783" s="13"/>
      <c r="B783" s="28"/>
      <c r="F783" s="32"/>
      <c r="G783" s="14"/>
      <c r="H783" s="14"/>
    </row>
    <row r="784" spans="1:8" ht="15.75" customHeight="1">
      <c r="A784" s="13"/>
      <c r="B784" s="28"/>
      <c r="F784" s="32"/>
      <c r="G784" s="14"/>
      <c r="H784" s="14"/>
    </row>
    <row r="785" spans="1:8" ht="15.75" customHeight="1">
      <c r="A785" s="13"/>
      <c r="B785" s="28"/>
      <c r="F785" s="32"/>
      <c r="G785" s="14"/>
      <c r="H785" s="14"/>
    </row>
    <row r="786" spans="1:8" ht="15.75" customHeight="1">
      <c r="A786" s="13"/>
      <c r="B786" s="28"/>
      <c r="F786" s="32"/>
      <c r="G786" s="14"/>
      <c r="H786" s="14"/>
    </row>
    <row r="787" spans="1:8" ht="15.75" customHeight="1">
      <c r="A787" s="13"/>
      <c r="B787" s="28"/>
      <c r="F787" s="32"/>
      <c r="G787" s="14"/>
      <c r="H787" s="14"/>
    </row>
    <row r="788" spans="1:8" ht="15.75" customHeight="1">
      <c r="A788" s="13"/>
      <c r="B788" s="28"/>
      <c r="F788" s="32"/>
      <c r="G788" s="14"/>
      <c r="H788" s="14"/>
    </row>
    <row r="789" spans="1:8" ht="15.75" customHeight="1">
      <c r="A789" s="13"/>
      <c r="B789" s="28"/>
      <c r="F789" s="32"/>
      <c r="G789" s="14"/>
      <c r="H789" s="14"/>
    </row>
    <row r="790" spans="1:8" ht="15.75" customHeight="1">
      <c r="A790" s="13"/>
      <c r="B790" s="28"/>
      <c r="F790" s="32"/>
      <c r="G790" s="14"/>
      <c r="H790" s="14"/>
    </row>
    <row r="791" spans="1:8" ht="15.75" customHeight="1">
      <c r="A791" s="13"/>
      <c r="B791" s="28"/>
      <c r="F791" s="32"/>
      <c r="G791" s="14"/>
      <c r="H791" s="14"/>
    </row>
    <row r="792" spans="1:8" ht="15.75" customHeight="1">
      <c r="A792" s="13"/>
      <c r="B792" s="28"/>
      <c r="F792" s="32"/>
      <c r="G792" s="14"/>
      <c r="H792" s="14"/>
    </row>
    <row r="793" spans="1:8" ht="15.75" customHeight="1">
      <c r="A793" s="13"/>
      <c r="B793" s="28"/>
      <c r="F793" s="32"/>
      <c r="G793" s="14"/>
      <c r="H793" s="14"/>
    </row>
    <row r="794" spans="1:8" ht="15.75" customHeight="1">
      <c r="A794" s="13"/>
      <c r="B794" s="28"/>
      <c r="F794" s="32"/>
      <c r="G794" s="14"/>
      <c r="H794" s="14"/>
    </row>
    <row r="795" spans="1:8" ht="15.75" customHeight="1">
      <c r="A795" s="13"/>
      <c r="B795" s="28"/>
      <c r="F795" s="32"/>
      <c r="G795" s="14"/>
      <c r="H795" s="14"/>
    </row>
    <row r="796" spans="1:8" ht="15.75" customHeight="1">
      <c r="A796" s="13"/>
      <c r="B796" s="28"/>
      <c r="F796" s="32"/>
      <c r="G796" s="14"/>
      <c r="H796" s="14"/>
    </row>
    <row r="797" spans="1:8" ht="15.75" customHeight="1">
      <c r="A797" s="13"/>
      <c r="B797" s="28"/>
      <c r="F797" s="32"/>
      <c r="G797" s="14"/>
      <c r="H797" s="14"/>
    </row>
    <row r="798" spans="1:8" ht="15.75" customHeight="1">
      <c r="A798" s="13"/>
      <c r="B798" s="28"/>
      <c r="F798" s="32"/>
      <c r="G798" s="14"/>
      <c r="H798" s="14"/>
    </row>
    <row r="799" spans="1:8" ht="15.75" customHeight="1">
      <c r="A799" s="13"/>
      <c r="B799" s="28"/>
      <c r="F799" s="32"/>
      <c r="G799" s="14"/>
      <c r="H799" s="14"/>
    </row>
    <row r="800" spans="1:8" ht="15.75" customHeight="1">
      <c r="A800" s="13"/>
      <c r="B800" s="28"/>
      <c r="F800" s="32"/>
      <c r="G800" s="14"/>
      <c r="H800" s="14"/>
    </row>
    <row r="801" spans="1:8" ht="15.75" customHeight="1">
      <c r="A801" s="13"/>
      <c r="B801" s="28"/>
      <c r="F801" s="32"/>
      <c r="G801" s="14"/>
      <c r="H801" s="14"/>
    </row>
    <row r="802" spans="1:8" ht="15.75" customHeight="1">
      <c r="A802" s="13"/>
      <c r="B802" s="28"/>
      <c r="F802" s="32"/>
      <c r="G802" s="14"/>
      <c r="H802" s="14"/>
    </row>
    <row r="803" spans="1:8" ht="15.75" customHeight="1">
      <c r="A803" s="13"/>
      <c r="B803" s="28"/>
      <c r="F803" s="32"/>
      <c r="G803" s="14"/>
      <c r="H803" s="14"/>
    </row>
    <row r="804" spans="1:8" ht="15.75" customHeight="1">
      <c r="A804" s="13"/>
      <c r="B804" s="28"/>
      <c r="F804" s="32"/>
      <c r="G804" s="14"/>
      <c r="H804" s="14"/>
    </row>
    <row r="805" spans="1:8" ht="15.75" customHeight="1">
      <c r="A805" s="13"/>
      <c r="B805" s="28"/>
      <c r="F805" s="32"/>
      <c r="G805" s="14"/>
      <c r="H805" s="14"/>
    </row>
    <row r="806" spans="1:8" ht="15.75" customHeight="1">
      <c r="A806" s="13"/>
      <c r="B806" s="28"/>
      <c r="F806" s="32"/>
      <c r="G806" s="14"/>
      <c r="H806" s="14"/>
    </row>
    <row r="807" spans="1:8" ht="15.75" customHeight="1">
      <c r="A807" s="13"/>
      <c r="B807" s="28"/>
      <c r="F807" s="32"/>
      <c r="G807" s="14"/>
      <c r="H807" s="14"/>
    </row>
    <row r="808" spans="1:8" ht="15.75" customHeight="1">
      <c r="A808" s="13"/>
      <c r="B808" s="28"/>
      <c r="F808" s="32"/>
      <c r="G808" s="14"/>
      <c r="H808" s="14"/>
    </row>
    <row r="809" spans="1:8" ht="15.75" customHeight="1">
      <c r="A809" s="13"/>
      <c r="B809" s="28"/>
      <c r="F809" s="32"/>
      <c r="G809" s="14"/>
      <c r="H809" s="14"/>
    </row>
    <row r="810" spans="1:8" ht="15.75" customHeight="1">
      <c r="A810" s="13"/>
      <c r="B810" s="28"/>
      <c r="F810" s="32"/>
      <c r="G810" s="14"/>
      <c r="H810" s="14"/>
    </row>
    <row r="811" spans="1:8" ht="15.75" customHeight="1">
      <c r="A811" s="13"/>
      <c r="B811" s="28"/>
      <c r="F811" s="32"/>
      <c r="G811" s="14"/>
      <c r="H811" s="14"/>
    </row>
    <row r="812" spans="1:8" ht="15.75" customHeight="1">
      <c r="A812" s="13"/>
      <c r="B812" s="28"/>
      <c r="F812" s="32"/>
      <c r="G812" s="14"/>
      <c r="H812" s="14"/>
    </row>
    <row r="813" spans="1:8" ht="15.75" customHeight="1">
      <c r="A813" s="13"/>
      <c r="B813" s="28"/>
      <c r="F813" s="32"/>
      <c r="G813" s="14"/>
      <c r="H813" s="14"/>
    </row>
    <row r="814" spans="1:8" ht="15.75" customHeight="1">
      <c r="A814" s="13"/>
      <c r="B814" s="28"/>
      <c r="F814" s="32"/>
      <c r="G814" s="14"/>
      <c r="H814" s="14"/>
    </row>
    <row r="815" spans="1:8" ht="15.75" customHeight="1">
      <c r="A815" s="13"/>
      <c r="B815" s="28"/>
      <c r="F815" s="32"/>
      <c r="G815" s="14"/>
      <c r="H815" s="14"/>
    </row>
    <row r="816" spans="1:8" ht="15.75" customHeight="1">
      <c r="A816" s="13"/>
      <c r="B816" s="28"/>
      <c r="F816" s="32"/>
      <c r="G816" s="14"/>
      <c r="H816" s="14"/>
    </row>
    <row r="817" spans="1:8" ht="15.75" customHeight="1">
      <c r="A817" s="13"/>
      <c r="B817" s="28"/>
      <c r="F817" s="32"/>
      <c r="G817" s="14"/>
      <c r="H817" s="14"/>
    </row>
    <row r="818" spans="1:8" ht="15.75" customHeight="1">
      <c r="A818" s="13"/>
      <c r="B818" s="28"/>
      <c r="F818" s="32"/>
      <c r="G818" s="14"/>
      <c r="H818" s="14"/>
    </row>
    <row r="819" spans="1:8" ht="15.75" customHeight="1">
      <c r="A819" s="13"/>
      <c r="B819" s="28"/>
      <c r="F819" s="32"/>
      <c r="G819" s="14"/>
      <c r="H819" s="14"/>
    </row>
    <row r="820" spans="1:8" ht="15.75" customHeight="1">
      <c r="A820" s="13"/>
      <c r="B820" s="28"/>
      <c r="F820" s="32"/>
      <c r="G820" s="14"/>
      <c r="H820" s="14"/>
    </row>
    <row r="821" spans="1:8" ht="15.75" customHeight="1">
      <c r="A821" s="13"/>
      <c r="B821" s="28"/>
      <c r="F821" s="32"/>
      <c r="G821" s="14"/>
      <c r="H821" s="14"/>
    </row>
    <row r="822" spans="1:8" ht="15.75" customHeight="1">
      <c r="A822" s="13"/>
      <c r="B822" s="28"/>
      <c r="F822" s="32"/>
      <c r="G822" s="14"/>
      <c r="H822" s="14"/>
    </row>
    <row r="823" spans="1:8" ht="15.75" customHeight="1">
      <c r="A823" s="13"/>
      <c r="B823" s="28"/>
      <c r="F823" s="32"/>
      <c r="G823" s="14"/>
      <c r="H823" s="14"/>
    </row>
    <row r="824" spans="1:8" ht="15.75" customHeight="1">
      <c r="A824" s="13"/>
      <c r="B824" s="28"/>
      <c r="F824" s="32"/>
      <c r="G824" s="14"/>
      <c r="H824" s="14"/>
    </row>
    <row r="825" spans="1:8" ht="15.75" customHeight="1">
      <c r="A825" s="13"/>
      <c r="B825" s="28"/>
      <c r="F825" s="32"/>
      <c r="G825" s="14"/>
      <c r="H825" s="14"/>
    </row>
    <row r="826" spans="1:8" ht="15.75" customHeight="1">
      <c r="A826" s="13"/>
      <c r="B826" s="28"/>
      <c r="F826" s="32"/>
      <c r="G826" s="14"/>
      <c r="H826" s="14"/>
    </row>
    <row r="827" spans="1:8" ht="15.75" customHeight="1">
      <c r="A827" s="13"/>
      <c r="B827" s="28"/>
      <c r="F827" s="32"/>
      <c r="G827" s="14"/>
      <c r="H827" s="14"/>
    </row>
    <row r="828" spans="1:8" ht="15.75" customHeight="1">
      <c r="A828" s="13"/>
      <c r="B828" s="28"/>
      <c r="F828" s="32"/>
      <c r="G828" s="14"/>
      <c r="H828" s="14"/>
    </row>
    <row r="829" spans="1:8" ht="15.75" customHeight="1">
      <c r="A829" s="13"/>
      <c r="B829" s="28"/>
      <c r="F829" s="32"/>
      <c r="G829" s="14"/>
      <c r="H829" s="14"/>
    </row>
    <row r="830" spans="1:8" ht="15.75" customHeight="1">
      <c r="A830" s="13"/>
      <c r="B830" s="28"/>
      <c r="F830" s="32"/>
      <c r="G830" s="14"/>
      <c r="H830" s="14"/>
    </row>
    <row r="831" spans="1:8" ht="15.75" customHeight="1">
      <c r="A831" s="13"/>
      <c r="B831" s="28"/>
      <c r="F831" s="32"/>
      <c r="G831" s="14"/>
      <c r="H831" s="14"/>
    </row>
    <row r="832" spans="1:8" ht="15.75" customHeight="1">
      <c r="A832" s="13"/>
      <c r="B832" s="28"/>
      <c r="F832" s="32"/>
      <c r="G832" s="14"/>
      <c r="H832" s="14"/>
    </row>
    <row r="833" spans="1:8" ht="15.75" customHeight="1">
      <c r="A833" s="13"/>
      <c r="B833" s="28"/>
      <c r="F833" s="32"/>
      <c r="G833" s="14"/>
      <c r="H833" s="14"/>
    </row>
    <row r="834" spans="1:8" ht="15.75" customHeight="1">
      <c r="A834" s="13"/>
      <c r="B834" s="28"/>
      <c r="F834" s="32"/>
      <c r="G834" s="14"/>
      <c r="H834" s="14"/>
    </row>
    <row r="835" spans="1:8" ht="15.75" customHeight="1">
      <c r="A835" s="13"/>
      <c r="B835" s="28"/>
      <c r="F835" s="32"/>
      <c r="G835" s="14"/>
      <c r="H835" s="14"/>
    </row>
    <row r="836" spans="1:8" ht="15.75" customHeight="1">
      <c r="A836" s="13"/>
      <c r="B836" s="28"/>
      <c r="F836" s="32"/>
      <c r="G836" s="14"/>
      <c r="H836" s="14"/>
    </row>
    <row r="837" spans="1:8" ht="15.75" customHeight="1">
      <c r="A837" s="13"/>
      <c r="B837" s="28"/>
      <c r="F837" s="32"/>
      <c r="G837" s="14"/>
      <c r="H837" s="14"/>
    </row>
    <row r="838" spans="1:8" ht="15.75" customHeight="1">
      <c r="A838" s="13"/>
      <c r="B838" s="28"/>
      <c r="F838" s="32"/>
      <c r="G838" s="14"/>
      <c r="H838" s="14"/>
    </row>
    <row r="839" spans="1:8" ht="15.75" customHeight="1">
      <c r="A839" s="13"/>
      <c r="B839" s="28"/>
      <c r="F839" s="32"/>
      <c r="G839" s="14"/>
      <c r="H839" s="14"/>
    </row>
    <row r="840" spans="1:8" ht="15.75" customHeight="1">
      <c r="A840" s="13"/>
      <c r="B840" s="28"/>
      <c r="F840" s="32"/>
      <c r="G840" s="14"/>
      <c r="H840" s="14"/>
    </row>
    <row r="841" spans="1:8" ht="15.75" customHeight="1">
      <c r="A841" s="13"/>
      <c r="B841" s="28"/>
      <c r="F841" s="32"/>
      <c r="G841" s="14"/>
      <c r="H841" s="14"/>
    </row>
    <row r="842" spans="1:8" ht="15.75" customHeight="1">
      <c r="A842" s="13"/>
      <c r="B842" s="28"/>
      <c r="F842" s="32"/>
      <c r="G842" s="14"/>
      <c r="H842" s="14"/>
    </row>
    <row r="843" spans="1:8" ht="15.75" customHeight="1">
      <c r="A843" s="13"/>
      <c r="B843" s="28"/>
      <c r="F843" s="32"/>
      <c r="G843" s="14"/>
      <c r="H843" s="14"/>
    </row>
    <row r="844" spans="1:8" ht="15.75" customHeight="1">
      <c r="A844" s="13"/>
      <c r="B844" s="28"/>
      <c r="F844" s="32"/>
      <c r="G844" s="14"/>
      <c r="H844" s="14"/>
    </row>
    <row r="845" spans="1:8" ht="15.75" customHeight="1">
      <c r="A845" s="13"/>
      <c r="B845" s="28"/>
      <c r="F845" s="32"/>
      <c r="G845" s="14"/>
      <c r="H845" s="14"/>
    </row>
    <row r="846" spans="1:8" ht="15.75" customHeight="1">
      <c r="A846" s="13"/>
      <c r="B846" s="28"/>
      <c r="F846" s="32"/>
      <c r="G846" s="14"/>
      <c r="H846" s="14"/>
    </row>
    <row r="847" spans="1:8" ht="15.75" customHeight="1">
      <c r="A847" s="13"/>
      <c r="B847" s="28"/>
      <c r="F847" s="32"/>
      <c r="G847" s="14"/>
      <c r="H847" s="14"/>
    </row>
    <row r="848" spans="1:8" ht="15.75" customHeight="1">
      <c r="A848" s="13"/>
      <c r="B848" s="28"/>
      <c r="F848" s="32"/>
      <c r="G848" s="14"/>
      <c r="H848" s="14"/>
    </row>
    <row r="849" spans="1:8" ht="15.75" customHeight="1">
      <c r="A849" s="13"/>
      <c r="B849" s="28"/>
      <c r="F849" s="32"/>
      <c r="G849" s="14"/>
      <c r="H849" s="14"/>
    </row>
    <row r="850" spans="1:8" ht="15.75" customHeight="1">
      <c r="A850" s="13"/>
      <c r="B850" s="28"/>
      <c r="F850" s="32"/>
      <c r="G850" s="14"/>
      <c r="H850" s="14"/>
    </row>
    <row r="851" spans="1:8" ht="15.75" customHeight="1">
      <c r="A851" s="13"/>
      <c r="B851" s="28"/>
      <c r="F851" s="32"/>
      <c r="G851" s="14"/>
      <c r="H851" s="14"/>
    </row>
    <row r="852" spans="1:8" ht="15.75" customHeight="1">
      <c r="A852" s="13"/>
      <c r="B852" s="28"/>
      <c r="F852" s="32"/>
      <c r="G852" s="14"/>
      <c r="H852" s="14"/>
    </row>
    <row r="853" spans="1:8" ht="15.75" customHeight="1">
      <c r="A853" s="13"/>
      <c r="B853" s="28"/>
      <c r="F853" s="32"/>
      <c r="G853" s="14"/>
      <c r="H853" s="14"/>
    </row>
    <row r="854" spans="1:8" ht="15.75" customHeight="1">
      <c r="A854" s="13"/>
      <c r="B854" s="28"/>
      <c r="F854" s="32"/>
      <c r="G854" s="14"/>
      <c r="H854" s="14"/>
    </row>
    <row r="855" spans="1:8" ht="15.75" customHeight="1">
      <c r="A855" s="13"/>
      <c r="B855" s="28"/>
      <c r="F855" s="32"/>
      <c r="G855" s="14"/>
      <c r="H855" s="14"/>
    </row>
    <row r="856" spans="1:8" ht="15.75" customHeight="1">
      <c r="A856" s="13"/>
      <c r="B856" s="28"/>
      <c r="F856" s="32"/>
      <c r="G856" s="14"/>
      <c r="H856" s="14"/>
    </row>
    <row r="857" spans="1:8" ht="15.75" customHeight="1">
      <c r="A857" s="13"/>
      <c r="B857" s="28"/>
      <c r="F857" s="32"/>
      <c r="G857" s="14"/>
      <c r="H857" s="14"/>
    </row>
    <row r="858" spans="1:8" ht="15.75" customHeight="1">
      <c r="A858" s="13"/>
      <c r="B858" s="28"/>
      <c r="F858" s="32"/>
      <c r="G858" s="14"/>
      <c r="H858" s="14"/>
    </row>
    <row r="859" spans="1:8" ht="15.75" customHeight="1">
      <c r="A859" s="13"/>
      <c r="B859" s="28"/>
      <c r="F859" s="32"/>
      <c r="G859" s="14"/>
      <c r="H859" s="14"/>
    </row>
    <row r="860" spans="1:8" ht="15.75" customHeight="1">
      <c r="A860" s="13"/>
      <c r="B860" s="28"/>
      <c r="F860" s="32"/>
      <c r="G860" s="14"/>
      <c r="H860" s="14"/>
    </row>
    <row r="861" spans="1:8" ht="15.75" customHeight="1">
      <c r="A861" s="13"/>
      <c r="B861" s="28"/>
      <c r="F861" s="32"/>
      <c r="G861" s="14"/>
      <c r="H861" s="14"/>
    </row>
    <row r="862" spans="1:8" ht="15.75" customHeight="1">
      <c r="A862" s="13"/>
      <c r="B862" s="28"/>
      <c r="F862" s="32"/>
      <c r="G862" s="14"/>
      <c r="H862" s="14"/>
    </row>
    <row r="863" spans="1:8" ht="15.75" customHeight="1">
      <c r="A863" s="13"/>
      <c r="B863" s="28"/>
      <c r="F863" s="32"/>
      <c r="G863" s="14"/>
      <c r="H863" s="14"/>
    </row>
    <row r="864" spans="1:8" ht="15.75" customHeight="1">
      <c r="A864" s="13"/>
      <c r="B864" s="28"/>
      <c r="F864" s="32"/>
      <c r="G864" s="14"/>
      <c r="H864" s="14"/>
    </row>
    <row r="865" spans="1:8" ht="15.75" customHeight="1">
      <c r="A865" s="13"/>
      <c r="B865" s="28"/>
      <c r="F865" s="32"/>
      <c r="G865" s="14"/>
      <c r="H865" s="14"/>
    </row>
    <row r="866" spans="1:8" ht="15.75" customHeight="1">
      <c r="A866" s="13"/>
      <c r="B866" s="28"/>
      <c r="F866" s="32"/>
      <c r="G866" s="14"/>
      <c r="H866" s="14"/>
    </row>
    <row r="867" spans="1:8" ht="15.75" customHeight="1">
      <c r="A867" s="13"/>
      <c r="B867" s="28"/>
      <c r="F867" s="32"/>
      <c r="G867" s="14"/>
      <c r="H867" s="14"/>
    </row>
    <row r="868" spans="1:8" ht="15.75" customHeight="1">
      <c r="A868" s="13"/>
      <c r="B868" s="28"/>
      <c r="F868" s="32"/>
      <c r="G868" s="14"/>
      <c r="H868" s="14"/>
    </row>
    <row r="869" spans="1:8" ht="15.75" customHeight="1">
      <c r="A869" s="13"/>
      <c r="B869" s="28"/>
      <c r="F869" s="32"/>
      <c r="G869" s="14"/>
      <c r="H869" s="14"/>
    </row>
    <row r="870" spans="1:8" ht="15.75" customHeight="1">
      <c r="A870" s="13"/>
      <c r="B870" s="28"/>
      <c r="F870" s="32"/>
      <c r="G870" s="14"/>
      <c r="H870" s="14"/>
    </row>
    <row r="871" spans="1:8" ht="15.75" customHeight="1">
      <c r="A871" s="13"/>
      <c r="B871" s="28"/>
      <c r="F871" s="32"/>
      <c r="G871" s="14"/>
      <c r="H871" s="14"/>
    </row>
    <row r="872" spans="1:8" ht="15.75" customHeight="1">
      <c r="A872" s="13"/>
      <c r="B872" s="28"/>
      <c r="F872" s="32"/>
      <c r="G872" s="14"/>
      <c r="H872" s="14"/>
    </row>
    <row r="873" spans="1:8" ht="15.75" customHeight="1">
      <c r="A873" s="13"/>
      <c r="B873" s="28"/>
      <c r="F873" s="32"/>
      <c r="G873" s="14"/>
      <c r="H873" s="14"/>
    </row>
    <row r="874" spans="1:8" ht="15.75" customHeight="1">
      <c r="A874" s="13"/>
      <c r="B874" s="28"/>
      <c r="F874" s="32"/>
      <c r="G874" s="14"/>
      <c r="H874" s="14"/>
    </row>
    <row r="875" spans="1:8" ht="15.75" customHeight="1">
      <c r="A875" s="13"/>
      <c r="B875" s="28"/>
      <c r="F875" s="32"/>
      <c r="G875" s="14"/>
      <c r="H875" s="14"/>
    </row>
    <row r="876" spans="1:8" ht="15.75" customHeight="1">
      <c r="A876" s="13"/>
      <c r="B876" s="28"/>
      <c r="F876" s="32"/>
      <c r="G876" s="14"/>
      <c r="H876" s="14"/>
    </row>
    <row r="877" spans="1:8" ht="15.75" customHeight="1">
      <c r="A877" s="13"/>
      <c r="B877" s="28"/>
      <c r="F877" s="32"/>
      <c r="G877" s="14"/>
      <c r="H877" s="14"/>
    </row>
    <row r="878" spans="1:8" ht="15.75" customHeight="1">
      <c r="A878" s="13"/>
      <c r="B878" s="28"/>
      <c r="F878" s="32"/>
      <c r="G878" s="14"/>
      <c r="H878" s="14"/>
    </row>
    <row r="879" spans="1:8" ht="15.75" customHeight="1">
      <c r="A879" s="13"/>
      <c r="B879" s="28"/>
      <c r="F879" s="32"/>
      <c r="G879" s="14"/>
      <c r="H879" s="14"/>
    </row>
    <row r="880" spans="1:8" ht="15.75" customHeight="1">
      <c r="A880" s="13"/>
      <c r="B880" s="28"/>
      <c r="F880" s="32"/>
      <c r="G880" s="14"/>
      <c r="H880" s="14"/>
    </row>
    <row r="881" spans="1:8" ht="15.75" customHeight="1">
      <c r="A881" s="13"/>
      <c r="B881" s="28"/>
      <c r="F881" s="32"/>
      <c r="G881" s="14"/>
      <c r="H881" s="14"/>
    </row>
    <row r="882" spans="1:8" ht="15.75" customHeight="1">
      <c r="A882" s="13"/>
      <c r="B882" s="28"/>
      <c r="F882" s="32"/>
      <c r="G882" s="14"/>
      <c r="H882" s="14"/>
    </row>
    <row r="883" spans="1:8" ht="15.75" customHeight="1">
      <c r="A883" s="13"/>
      <c r="B883" s="28"/>
      <c r="F883" s="32"/>
      <c r="G883" s="14"/>
      <c r="H883" s="14"/>
    </row>
    <row r="884" spans="1:8" ht="15.75" customHeight="1">
      <c r="A884" s="13"/>
      <c r="B884" s="28"/>
      <c r="F884" s="32"/>
      <c r="G884" s="14"/>
      <c r="H884" s="14"/>
    </row>
    <row r="885" spans="1:8" ht="15.75" customHeight="1">
      <c r="A885" s="13"/>
      <c r="B885" s="28"/>
      <c r="F885" s="32"/>
      <c r="G885" s="14"/>
      <c r="H885" s="14"/>
    </row>
    <row r="886" spans="1:8" ht="15.75" customHeight="1">
      <c r="A886" s="13"/>
      <c r="B886" s="28"/>
      <c r="F886" s="32"/>
      <c r="G886" s="14"/>
      <c r="H886" s="14"/>
    </row>
    <row r="887" spans="1:8" ht="15.75" customHeight="1">
      <c r="A887" s="13"/>
      <c r="B887" s="28"/>
      <c r="F887" s="32"/>
      <c r="G887" s="14"/>
      <c r="H887" s="14"/>
    </row>
    <row r="888" spans="1:8" ht="15.75" customHeight="1">
      <c r="A888" s="13"/>
      <c r="B888" s="28"/>
      <c r="F888" s="32"/>
      <c r="G888" s="14"/>
      <c r="H888" s="14"/>
    </row>
    <row r="889" spans="1:8" ht="15.75" customHeight="1">
      <c r="A889" s="13"/>
      <c r="B889" s="28"/>
      <c r="F889" s="32"/>
      <c r="G889" s="14"/>
      <c r="H889" s="14"/>
    </row>
    <row r="890" spans="1:8" ht="15.75" customHeight="1">
      <c r="A890" s="13"/>
      <c r="B890" s="28"/>
      <c r="F890" s="32"/>
      <c r="G890" s="14"/>
      <c r="H890" s="14"/>
    </row>
    <row r="891" spans="1:8" ht="15.75" customHeight="1">
      <c r="A891" s="13"/>
      <c r="B891" s="28"/>
      <c r="F891" s="32"/>
      <c r="G891" s="14"/>
      <c r="H891" s="14"/>
    </row>
    <row r="892" spans="1:8" ht="15.75" customHeight="1">
      <c r="A892" s="13"/>
      <c r="B892" s="28"/>
      <c r="F892" s="32"/>
      <c r="G892" s="14"/>
      <c r="H892" s="14"/>
    </row>
    <row r="893" spans="1:8" ht="15.75" customHeight="1">
      <c r="A893" s="13"/>
      <c r="B893" s="28"/>
      <c r="F893" s="32"/>
      <c r="G893" s="14"/>
      <c r="H893" s="14"/>
    </row>
    <row r="894" spans="1:8" ht="15.75" customHeight="1">
      <c r="A894" s="13"/>
      <c r="B894" s="28"/>
      <c r="F894" s="32"/>
      <c r="G894" s="14"/>
      <c r="H894" s="14"/>
    </row>
    <row r="895" spans="1:8" ht="15.75" customHeight="1">
      <c r="A895" s="13"/>
      <c r="B895" s="28"/>
      <c r="F895" s="32"/>
      <c r="G895" s="14"/>
      <c r="H895" s="14"/>
    </row>
    <row r="896" spans="1:8" ht="15.75" customHeight="1">
      <c r="A896" s="13"/>
      <c r="B896" s="28"/>
      <c r="F896" s="32"/>
      <c r="G896" s="14"/>
      <c r="H896" s="14"/>
    </row>
    <row r="897" spans="1:8" ht="15.75" customHeight="1">
      <c r="A897" s="13"/>
      <c r="B897" s="28"/>
      <c r="F897" s="32"/>
      <c r="G897" s="14"/>
      <c r="H897" s="14"/>
    </row>
    <row r="898" spans="1:8" ht="15.75" customHeight="1">
      <c r="A898" s="13"/>
      <c r="B898" s="28"/>
      <c r="F898" s="32"/>
      <c r="G898" s="14"/>
      <c r="H898" s="14"/>
    </row>
    <row r="899" spans="1:8" ht="15.75" customHeight="1">
      <c r="A899" s="13"/>
      <c r="B899" s="28"/>
      <c r="F899" s="32"/>
      <c r="G899" s="14"/>
      <c r="H899" s="14"/>
    </row>
    <row r="900" spans="1:8" ht="15.75" customHeight="1">
      <c r="A900" s="13"/>
      <c r="B900" s="28"/>
      <c r="F900" s="32"/>
      <c r="G900" s="14"/>
      <c r="H900" s="14"/>
    </row>
    <row r="901" spans="1:8" ht="15.75" customHeight="1">
      <c r="A901" s="13"/>
      <c r="B901" s="28"/>
      <c r="F901" s="32"/>
      <c r="G901" s="14"/>
      <c r="H901" s="14"/>
    </row>
    <row r="902" spans="1:8" ht="15.75" customHeight="1">
      <c r="A902" s="13"/>
      <c r="B902" s="28"/>
      <c r="F902" s="32"/>
      <c r="G902" s="14"/>
      <c r="H902" s="14"/>
    </row>
    <row r="903" spans="1:8" ht="15.75" customHeight="1">
      <c r="A903" s="13"/>
      <c r="B903" s="28"/>
      <c r="F903" s="32"/>
      <c r="G903" s="14"/>
      <c r="H903" s="14"/>
    </row>
    <row r="904" spans="1:8" ht="15.75" customHeight="1">
      <c r="A904" s="13"/>
      <c r="B904" s="28"/>
      <c r="F904" s="32"/>
      <c r="G904" s="14"/>
      <c r="H904" s="14"/>
    </row>
    <row r="905" spans="1:8" ht="15.75" customHeight="1">
      <c r="A905" s="13"/>
      <c r="B905" s="28"/>
      <c r="F905" s="32"/>
      <c r="G905" s="14"/>
      <c r="H905" s="14"/>
    </row>
    <row r="906" spans="1:8" ht="15.75" customHeight="1">
      <c r="A906" s="13"/>
      <c r="B906" s="28"/>
      <c r="F906" s="32"/>
      <c r="G906" s="14"/>
      <c r="H906" s="14"/>
    </row>
    <row r="907" spans="1:8" ht="15.75" customHeight="1">
      <c r="A907" s="13"/>
      <c r="B907" s="28"/>
      <c r="F907" s="32"/>
      <c r="G907" s="14"/>
      <c r="H907" s="14"/>
    </row>
    <row r="908" spans="1:8" ht="15.75" customHeight="1">
      <c r="A908" s="13"/>
      <c r="B908" s="28"/>
      <c r="F908" s="32"/>
      <c r="G908" s="14"/>
      <c r="H908" s="14"/>
    </row>
    <row r="909" spans="1:8" ht="15.75" customHeight="1">
      <c r="A909" s="13"/>
      <c r="B909" s="28"/>
      <c r="F909" s="32"/>
      <c r="G909" s="14"/>
      <c r="H909" s="14"/>
    </row>
    <row r="910" spans="1:8" ht="15.75" customHeight="1">
      <c r="A910" s="13"/>
      <c r="B910" s="28"/>
      <c r="F910" s="32"/>
      <c r="G910" s="14"/>
      <c r="H910" s="14"/>
    </row>
    <row r="911" spans="1:8" ht="15.75" customHeight="1">
      <c r="A911" s="13"/>
      <c r="B911" s="28"/>
      <c r="F911" s="32"/>
      <c r="G911" s="14"/>
      <c r="H911" s="14"/>
    </row>
    <row r="912" spans="1:8" ht="15.75" customHeight="1">
      <c r="A912" s="13"/>
      <c r="B912" s="28"/>
      <c r="F912" s="32"/>
      <c r="G912" s="14"/>
      <c r="H912" s="14"/>
    </row>
    <row r="913" spans="1:8" ht="15.75" customHeight="1">
      <c r="A913" s="13"/>
      <c r="B913" s="28"/>
      <c r="F913" s="32"/>
      <c r="G913" s="14"/>
      <c r="H913" s="14"/>
    </row>
    <row r="914" spans="1:8" ht="15.75" customHeight="1">
      <c r="A914" s="13"/>
      <c r="B914" s="28"/>
      <c r="F914" s="32"/>
      <c r="G914" s="14"/>
      <c r="H914" s="14"/>
    </row>
    <row r="915" spans="1:8" ht="15.75" customHeight="1">
      <c r="A915" s="13"/>
      <c r="B915" s="28"/>
      <c r="F915" s="32"/>
      <c r="G915" s="14"/>
      <c r="H915" s="14"/>
    </row>
    <row r="916" spans="1:8" ht="15.75" customHeight="1">
      <c r="A916" s="13"/>
      <c r="B916" s="28"/>
      <c r="F916" s="32"/>
      <c r="G916" s="14"/>
      <c r="H916" s="14"/>
    </row>
    <row r="917" spans="1:8" ht="15.75" customHeight="1">
      <c r="A917" s="13"/>
      <c r="B917" s="28"/>
      <c r="F917" s="32"/>
      <c r="G917" s="14"/>
      <c r="H917" s="14"/>
    </row>
    <row r="918" spans="1:8" ht="15.75" customHeight="1">
      <c r="A918" s="13"/>
      <c r="B918" s="28"/>
      <c r="F918" s="32"/>
      <c r="G918" s="14"/>
      <c r="H918" s="14"/>
    </row>
    <row r="919" spans="1:8" ht="15.75" customHeight="1">
      <c r="A919" s="13"/>
      <c r="B919" s="28"/>
      <c r="F919" s="32"/>
      <c r="G919" s="14"/>
      <c r="H919" s="14"/>
    </row>
    <row r="920" spans="1:8" ht="15.75" customHeight="1">
      <c r="A920" s="13"/>
      <c r="B920" s="28"/>
      <c r="F920" s="32"/>
      <c r="G920" s="14"/>
      <c r="H920" s="14"/>
    </row>
    <row r="921" spans="1:8" ht="15.75" customHeight="1">
      <c r="A921" s="13"/>
      <c r="B921" s="28"/>
      <c r="F921" s="32"/>
      <c r="G921" s="14"/>
      <c r="H921" s="14"/>
    </row>
    <row r="922" spans="1:8" ht="15.75" customHeight="1">
      <c r="A922" s="13"/>
      <c r="B922" s="28"/>
      <c r="F922" s="32"/>
      <c r="G922" s="14"/>
      <c r="H922" s="14"/>
    </row>
    <row r="923" spans="1:8" ht="15.75" customHeight="1">
      <c r="A923" s="13"/>
      <c r="B923" s="28"/>
      <c r="F923" s="32"/>
      <c r="G923" s="14"/>
      <c r="H923" s="14"/>
    </row>
    <row r="924" spans="1:8" ht="15.75" customHeight="1">
      <c r="A924" s="13"/>
      <c r="B924" s="28"/>
      <c r="F924" s="32"/>
      <c r="G924" s="14"/>
      <c r="H924" s="14"/>
    </row>
    <row r="925" spans="1:8" ht="15.75" customHeight="1">
      <c r="A925" s="13"/>
      <c r="B925" s="28"/>
      <c r="F925" s="32"/>
      <c r="G925" s="14"/>
      <c r="H925" s="14"/>
    </row>
    <row r="926" spans="1:8" ht="15.75" customHeight="1">
      <c r="A926" s="13"/>
      <c r="B926" s="28"/>
      <c r="F926" s="32"/>
      <c r="G926" s="14"/>
      <c r="H926" s="14"/>
    </row>
    <row r="927" spans="1:8" ht="15.75" customHeight="1">
      <c r="A927" s="13"/>
      <c r="B927" s="28"/>
      <c r="F927" s="32"/>
      <c r="G927" s="14"/>
      <c r="H927" s="14"/>
    </row>
    <row r="928" spans="1:8" ht="15.75" customHeight="1">
      <c r="A928" s="13"/>
      <c r="B928" s="28"/>
      <c r="F928" s="32"/>
      <c r="G928" s="14"/>
      <c r="H928" s="14"/>
    </row>
    <row r="929" spans="1:8" ht="15.75" customHeight="1">
      <c r="A929" s="13"/>
      <c r="B929" s="28"/>
      <c r="F929" s="32"/>
      <c r="G929" s="14"/>
      <c r="H929" s="14"/>
    </row>
    <row r="930" spans="1:8" ht="15.75" customHeight="1">
      <c r="A930" s="13"/>
      <c r="B930" s="28"/>
      <c r="F930" s="32"/>
      <c r="G930" s="14"/>
      <c r="H930" s="14"/>
    </row>
    <row r="931" spans="1:8" ht="15.75" customHeight="1">
      <c r="A931" s="13"/>
      <c r="B931" s="28"/>
      <c r="F931" s="32"/>
      <c r="G931" s="14"/>
      <c r="H931" s="14"/>
    </row>
    <row r="932" spans="1:8" ht="15.75" customHeight="1">
      <c r="A932" s="13"/>
      <c r="B932" s="28"/>
      <c r="F932" s="32"/>
      <c r="G932" s="14"/>
      <c r="H932" s="14"/>
    </row>
    <row r="933" spans="1:8" ht="15.75" customHeight="1">
      <c r="A933" s="13"/>
      <c r="B933" s="28"/>
      <c r="F933" s="32"/>
      <c r="G933" s="14"/>
      <c r="H933" s="14"/>
    </row>
    <row r="934" spans="1:8" ht="15.75" customHeight="1">
      <c r="A934" s="13"/>
      <c r="B934" s="28"/>
      <c r="F934" s="32"/>
      <c r="G934" s="14"/>
      <c r="H934" s="14"/>
    </row>
    <row r="935" spans="1:8" ht="15.75" customHeight="1">
      <c r="A935" s="13"/>
      <c r="B935" s="28"/>
      <c r="F935" s="32"/>
      <c r="G935" s="14"/>
      <c r="H935" s="14"/>
    </row>
    <row r="936" spans="1:8" ht="15.75" customHeight="1">
      <c r="A936" s="13"/>
      <c r="B936" s="28"/>
      <c r="F936" s="32"/>
      <c r="G936" s="14"/>
      <c r="H936" s="14"/>
    </row>
    <row r="937" spans="1:8" ht="15.75" customHeight="1">
      <c r="A937" s="13"/>
      <c r="B937" s="28"/>
      <c r="F937" s="32"/>
      <c r="G937" s="14"/>
      <c r="H937" s="14"/>
    </row>
    <row r="938" spans="1:8" ht="15.75" customHeight="1">
      <c r="A938" s="13"/>
      <c r="B938" s="28"/>
      <c r="F938" s="32"/>
      <c r="G938" s="14"/>
      <c r="H938" s="14"/>
    </row>
    <row r="939" spans="1:8" ht="15.75" customHeight="1">
      <c r="A939" s="13"/>
      <c r="B939" s="28"/>
      <c r="F939" s="32"/>
      <c r="G939" s="14"/>
      <c r="H939" s="14"/>
    </row>
    <row r="940" spans="1:8" ht="15.75" customHeight="1">
      <c r="A940" s="13"/>
      <c r="B940" s="28"/>
      <c r="F940" s="32"/>
      <c r="G940" s="14"/>
      <c r="H940" s="14"/>
    </row>
    <row r="941" spans="1:8" ht="15.75" customHeight="1">
      <c r="A941" s="13"/>
      <c r="B941" s="28"/>
      <c r="F941" s="32"/>
      <c r="G941" s="14"/>
      <c r="H941" s="14"/>
    </row>
    <row r="942" spans="1:8" ht="15.75" customHeight="1">
      <c r="A942" s="13"/>
      <c r="B942" s="28"/>
      <c r="F942" s="32"/>
      <c r="G942" s="14"/>
      <c r="H942" s="14"/>
    </row>
    <row r="943" spans="1:8" ht="15.75" customHeight="1">
      <c r="A943" s="13"/>
      <c r="B943" s="28"/>
      <c r="F943" s="32"/>
      <c r="G943" s="14"/>
      <c r="H943" s="14"/>
    </row>
    <row r="944" spans="1:8" ht="15.75" customHeight="1">
      <c r="A944" s="13"/>
      <c r="B944" s="28"/>
      <c r="F944" s="32"/>
      <c r="G944" s="14"/>
      <c r="H944" s="14"/>
    </row>
    <row r="945" spans="1:8" ht="15.75" customHeight="1">
      <c r="A945" s="13"/>
      <c r="B945" s="28"/>
      <c r="F945" s="32"/>
      <c r="G945" s="14"/>
      <c r="H945" s="14"/>
    </row>
    <row r="946" spans="1:8" ht="15.75" customHeight="1">
      <c r="A946" s="13"/>
      <c r="B946" s="28"/>
      <c r="F946" s="32"/>
      <c r="G946" s="14"/>
      <c r="H946" s="14"/>
    </row>
    <row r="947" spans="1:8" ht="15.75" customHeight="1">
      <c r="A947" s="13"/>
      <c r="B947" s="28"/>
      <c r="F947" s="32"/>
      <c r="G947" s="14"/>
      <c r="H947" s="14"/>
    </row>
    <row r="948" spans="1:8" ht="15.75" customHeight="1">
      <c r="A948" s="13"/>
      <c r="B948" s="28"/>
      <c r="F948" s="32"/>
      <c r="G948" s="14"/>
      <c r="H948" s="14"/>
    </row>
    <row r="949" spans="1:8" ht="15.75" customHeight="1">
      <c r="A949" s="13"/>
      <c r="B949" s="28"/>
      <c r="F949" s="32"/>
      <c r="G949" s="14"/>
      <c r="H949" s="14"/>
    </row>
    <row r="950" spans="1:8" ht="15.75" customHeight="1">
      <c r="A950" s="13"/>
      <c r="B950" s="28"/>
      <c r="F950" s="32"/>
      <c r="G950" s="14"/>
      <c r="H950" s="14"/>
    </row>
    <row r="951" spans="1:8" ht="15.75" customHeight="1">
      <c r="A951" s="13"/>
      <c r="B951" s="28"/>
      <c r="F951" s="32"/>
      <c r="G951" s="14"/>
      <c r="H951" s="14"/>
    </row>
    <row r="952" spans="1:8" ht="15.75" customHeight="1">
      <c r="A952" s="13"/>
      <c r="B952" s="28"/>
      <c r="F952" s="32"/>
      <c r="G952" s="14"/>
      <c r="H952" s="14"/>
    </row>
    <row r="953" spans="1:8" ht="15.75" customHeight="1">
      <c r="A953" s="13"/>
      <c r="B953" s="28"/>
      <c r="F953" s="32"/>
      <c r="G953" s="14"/>
      <c r="H953" s="14"/>
    </row>
    <row r="954" spans="1:8" ht="15.75" customHeight="1">
      <c r="A954" s="13"/>
      <c r="B954" s="28"/>
      <c r="F954" s="32"/>
      <c r="G954" s="14"/>
      <c r="H954" s="14"/>
    </row>
    <row r="955" spans="1:8" ht="15.75" customHeight="1">
      <c r="A955" s="13"/>
      <c r="B955" s="28"/>
      <c r="F955" s="32"/>
      <c r="G955" s="14"/>
      <c r="H955" s="14"/>
    </row>
    <row r="956" spans="1:8" ht="15.75" customHeight="1">
      <c r="A956" s="13"/>
      <c r="B956" s="28"/>
      <c r="F956" s="32"/>
      <c r="G956" s="14"/>
      <c r="H956" s="14"/>
    </row>
    <row r="957" spans="1:8" ht="15.75" customHeight="1">
      <c r="A957" s="13"/>
      <c r="B957" s="28"/>
      <c r="F957" s="32"/>
      <c r="G957" s="14"/>
      <c r="H957" s="14"/>
    </row>
    <row r="958" spans="1:8" ht="15.75" customHeight="1">
      <c r="A958" s="13"/>
      <c r="B958" s="28"/>
      <c r="F958" s="32"/>
      <c r="G958" s="14"/>
      <c r="H958" s="14"/>
    </row>
    <row r="959" spans="1:8" ht="15.75" customHeight="1">
      <c r="A959" s="13"/>
      <c r="B959" s="28"/>
      <c r="F959" s="32"/>
      <c r="G959" s="14"/>
      <c r="H959" s="14"/>
    </row>
    <row r="960" spans="1:8" ht="15.75" customHeight="1">
      <c r="A960" s="13"/>
      <c r="B960" s="28"/>
      <c r="F960" s="32"/>
      <c r="G960" s="14"/>
      <c r="H960" s="14"/>
    </row>
    <row r="961" spans="1:8" ht="15.75" customHeight="1">
      <c r="A961" s="13"/>
      <c r="B961" s="28"/>
      <c r="F961" s="32"/>
      <c r="G961" s="14"/>
      <c r="H961" s="14"/>
    </row>
    <row r="962" spans="1:8" ht="15.75" customHeight="1">
      <c r="A962" s="13"/>
      <c r="B962" s="28"/>
      <c r="F962" s="32"/>
      <c r="G962" s="14"/>
      <c r="H962" s="14"/>
    </row>
    <row r="963" spans="1:8" ht="15.75" customHeight="1">
      <c r="A963" s="13"/>
      <c r="B963" s="28"/>
      <c r="F963" s="32"/>
      <c r="G963" s="14"/>
      <c r="H963" s="14"/>
    </row>
    <row r="964" spans="1:8" ht="15.75" customHeight="1">
      <c r="A964" s="13"/>
      <c r="B964" s="28"/>
      <c r="F964" s="32"/>
      <c r="G964" s="14"/>
      <c r="H964" s="14"/>
    </row>
    <row r="965" spans="1:8" ht="15.75" customHeight="1">
      <c r="A965" s="13"/>
      <c r="B965" s="28"/>
      <c r="F965" s="32"/>
      <c r="G965" s="14"/>
      <c r="H965" s="14"/>
    </row>
    <row r="966" spans="1:8" ht="15.75" customHeight="1">
      <c r="A966" s="13"/>
      <c r="B966" s="28"/>
      <c r="F966" s="32"/>
      <c r="G966" s="14"/>
      <c r="H966" s="14"/>
    </row>
    <row r="967" spans="1:8" ht="15.75" customHeight="1">
      <c r="A967" s="13"/>
      <c r="B967" s="28"/>
      <c r="F967" s="32"/>
      <c r="G967" s="14"/>
      <c r="H967" s="14"/>
    </row>
    <row r="968" spans="1:8" ht="15.75" customHeight="1">
      <c r="A968" s="13"/>
      <c r="B968" s="28"/>
      <c r="F968" s="32"/>
      <c r="G968" s="14"/>
      <c r="H968" s="14"/>
    </row>
    <row r="969" spans="1:8" ht="15.75" customHeight="1">
      <c r="A969" s="13"/>
      <c r="B969" s="28"/>
      <c r="F969" s="32"/>
      <c r="G969" s="14"/>
      <c r="H969" s="14"/>
    </row>
    <row r="970" spans="1:8" ht="15.75" customHeight="1">
      <c r="A970" s="13"/>
      <c r="B970" s="28"/>
      <c r="F970" s="32"/>
      <c r="G970" s="14"/>
      <c r="H970" s="14"/>
    </row>
    <row r="971" spans="1:8" ht="15.75" customHeight="1">
      <c r="A971" s="13"/>
      <c r="B971" s="28"/>
      <c r="F971" s="32"/>
      <c r="G971" s="14"/>
      <c r="H971" s="14"/>
    </row>
    <row r="972" spans="1:8" ht="15.75" customHeight="1">
      <c r="A972" s="13"/>
      <c r="B972" s="28"/>
      <c r="F972" s="32"/>
      <c r="G972" s="14"/>
      <c r="H972" s="14"/>
    </row>
    <row r="973" spans="1:8" ht="15.75" customHeight="1">
      <c r="A973" s="13"/>
      <c r="B973" s="28"/>
      <c r="F973" s="32"/>
      <c r="G973" s="14"/>
      <c r="H973" s="14"/>
    </row>
    <row r="974" spans="1:8" ht="15.75" customHeight="1">
      <c r="A974" s="13"/>
      <c r="B974" s="28"/>
      <c r="F974" s="32"/>
      <c r="G974" s="14"/>
      <c r="H974" s="14"/>
    </row>
    <row r="975" spans="1:8" ht="15.75" customHeight="1">
      <c r="A975" s="13"/>
      <c r="B975" s="28"/>
      <c r="F975" s="32"/>
      <c r="G975" s="14"/>
      <c r="H975" s="14"/>
    </row>
    <row r="976" spans="1:8" ht="15.75" customHeight="1">
      <c r="A976" s="13"/>
      <c r="B976" s="28"/>
      <c r="F976" s="32"/>
      <c r="G976" s="14"/>
      <c r="H976" s="14"/>
    </row>
    <row r="977" spans="1:8" ht="15.75" customHeight="1">
      <c r="A977" s="13"/>
      <c r="B977" s="28"/>
      <c r="F977" s="32"/>
      <c r="G977" s="14"/>
      <c r="H977" s="14"/>
    </row>
    <row r="978" spans="1:8" ht="15.75" customHeight="1">
      <c r="A978" s="13"/>
      <c r="B978" s="28"/>
      <c r="F978" s="32"/>
      <c r="G978" s="14"/>
      <c r="H978" s="14"/>
    </row>
    <row r="979" spans="1:8" ht="15.75" customHeight="1">
      <c r="A979" s="13"/>
      <c r="B979" s="28"/>
      <c r="F979" s="32"/>
      <c r="G979" s="14"/>
      <c r="H979" s="14"/>
    </row>
    <row r="980" spans="1:8" ht="15.75" customHeight="1">
      <c r="A980" s="13"/>
      <c r="B980" s="28"/>
      <c r="F980" s="32"/>
      <c r="G980" s="14"/>
      <c r="H980" s="14"/>
    </row>
    <row r="981" spans="1:8" ht="15.75" customHeight="1">
      <c r="A981" s="13"/>
      <c r="B981" s="28"/>
      <c r="F981" s="32"/>
      <c r="G981" s="14"/>
      <c r="H981" s="14"/>
    </row>
    <row r="982" spans="1:8" ht="15.75" customHeight="1">
      <c r="A982" s="13"/>
      <c r="B982" s="28"/>
      <c r="F982" s="32"/>
      <c r="G982" s="14"/>
      <c r="H982" s="14"/>
    </row>
    <row r="983" spans="1:8" ht="15.75" customHeight="1">
      <c r="A983" s="13"/>
      <c r="B983" s="28"/>
      <c r="F983" s="32"/>
      <c r="G983" s="14"/>
      <c r="H983" s="14"/>
    </row>
    <row r="984" spans="1:8" ht="15.75" customHeight="1">
      <c r="A984" s="13"/>
      <c r="B984" s="28"/>
      <c r="F984" s="32"/>
      <c r="G984" s="14"/>
      <c r="H984" s="14"/>
    </row>
    <row r="985" spans="1:8" ht="15.75" customHeight="1">
      <c r="A985" s="13"/>
      <c r="B985" s="28"/>
      <c r="F985" s="32"/>
      <c r="G985" s="14"/>
      <c r="H985" s="14"/>
    </row>
    <row r="986" spans="1:8" ht="15.75" customHeight="1">
      <c r="A986" s="13"/>
      <c r="B986" s="28"/>
      <c r="F986" s="32"/>
      <c r="G986" s="14"/>
      <c r="H986" s="14"/>
    </row>
    <row r="987" spans="1:8" ht="15.75" customHeight="1">
      <c r="A987" s="13"/>
      <c r="B987" s="28"/>
      <c r="F987" s="32"/>
      <c r="G987" s="14"/>
      <c r="H987" s="14"/>
    </row>
    <row r="988" spans="1:8" ht="15.75" customHeight="1">
      <c r="A988" s="13"/>
      <c r="B988" s="28"/>
      <c r="F988" s="32"/>
      <c r="G988" s="14"/>
      <c r="H988" s="14"/>
    </row>
    <row r="989" spans="1:8" ht="15.75" customHeight="1">
      <c r="A989" s="13"/>
      <c r="B989" s="28"/>
      <c r="F989" s="32"/>
      <c r="G989" s="14"/>
      <c r="H989" s="14"/>
    </row>
    <row r="990" spans="1:8" ht="15.75" customHeight="1">
      <c r="A990" s="13"/>
      <c r="B990" s="28"/>
      <c r="F990" s="32"/>
      <c r="G990" s="14"/>
      <c r="H990" s="14"/>
    </row>
    <row r="991" spans="1:8" ht="15.75" customHeight="1">
      <c r="A991" s="13"/>
      <c r="B991" s="28"/>
      <c r="F991" s="32"/>
      <c r="G991" s="14"/>
      <c r="H991" s="14"/>
    </row>
    <row r="992" spans="1:8" ht="15.75" customHeight="1">
      <c r="A992" s="13"/>
      <c r="B992" s="28"/>
      <c r="F992" s="32"/>
      <c r="G992" s="14"/>
      <c r="H992" s="14"/>
    </row>
    <row r="993" spans="1:8" ht="15.75" customHeight="1">
      <c r="A993" s="13"/>
      <c r="B993" s="28"/>
      <c r="F993" s="32"/>
      <c r="G993" s="14"/>
      <c r="H993" s="14"/>
    </row>
    <row r="994" spans="1:8" ht="15.75" customHeight="1">
      <c r="A994" s="13"/>
      <c r="B994" s="28"/>
      <c r="F994" s="32"/>
      <c r="G994" s="14"/>
      <c r="H994" s="14"/>
    </row>
  </sheetData>
  <autoFilter ref="A1:R321" xr:uid="{00000000-0009-0000-0000-00003A000000}">
    <sortState xmlns:xlrd2="http://schemas.microsoft.com/office/spreadsheetml/2017/richdata2" ref="A2:R321">
      <sortCondition ref="B1:B321"/>
    </sortState>
  </autoFilter>
  <conditionalFormatting sqref="P2:P306">
    <cfRule type="expression" dxfId="3" priority="1" stopIfTrue="1">
      <formula>"&gt;0"</formula>
    </cfRule>
    <cfRule type="cellIs" dxfId="2" priority="2" operator="lessThan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1">
    <tabColor rgb="FFFF99FF"/>
    <outlinePr summaryBelow="0" summaryRight="0"/>
  </sheetPr>
  <dimension ref="A1:Z999"/>
  <sheetViews>
    <sheetView zoomScaleNormal="100" workbookViewId="0">
      <pane xSplit="3" ySplit="1" topLeftCell="J694" activePane="bottomRight" state="frozen"/>
      <selection pane="topRight" activeCell="D1" sqref="D1"/>
      <selection pane="bottomLeft" activeCell="A2" sqref="A2"/>
      <selection pane="bottomRight" activeCell="A709" sqref="A709:XFD709"/>
    </sheetView>
  </sheetViews>
  <sheetFormatPr defaultColWidth="12.625" defaultRowHeight="15" customHeight="1"/>
  <cols>
    <col min="1" max="1" width="8.875" customWidth="1"/>
    <col min="2" max="2" width="19.5" customWidth="1"/>
    <col min="3" max="3" width="56.625" customWidth="1"/>
    <col min="4" max="4" width="19.5" customWidth="1"/>
    <col min="5" max="5" width="22.25" customWidth="1"/>
    <col min="6" max="6" width="12.375" customWidth="1"/>
    <col min="7" max="7" width="10.25" customWidth="1"/>
    <col min="8" max="9" width="8.875" customWidth="1"/>
    <col min="10" max="10" width="18.875" customWidth="1"/>
    <col min="11" max="11" width="8.875" customWidth="1"/>
    <col min="12" max="12" width="15.125" customWidth="1"/>
    <col min="13" max="13" width="12.375" customWidth="1"/>
    <col min="14" max="14" width="8.875" customWidth="1"/>
    <col min="15" max="15" width="12.25" customWidth="1"/>
    <col min="16" max="16" width="12.875" customWidth="1"/>
    <col min="17" max="17" width="11.5" customWidth="1"/>
    <col min="18" max="18" width="11" customWidth="1"/>
  </cols>
  <sheetData>
    <row r="1" spans="1:18" ht="14.25">
      <c r="A1" s="129" t="s">
        <v>0</v>
      </c>
      <c r="B1" s="306" t="s">
        <v>58</v>
      </c>
      <c r="C1" s="25" t="s">
        <v>680</v>
      </c>
      <c r="D1" s="25" t="s">
        <v>681</v>
      </c>
      <c r="E1" s="25" t="s">
        <v>59</v>
      </c>
      <c r="F1" s="174" t="s">
        <v>60</v>
      </c>
      <c r="G1" s="131" t="s">
        <v>61</v>
      </c>
      <c r="H1" s="131" t="s">
        <v>682</v>
      </c>
      <c r="I1" s="132" t="s">
        <v>63</v>
      </c>
      <c r="J1" s="132" t="s">
        <v>64</v>
      </c>
      <c r="K1" s="25" t="s">
        <v>65</v>
      </c>
      <c r="L1" s="25" t="s">
        <v>683</v>
      </c>
      <c r="M1" s="25" t="s">
        <v>684</v>
      </c>
      <c r="N1" s="25" t="s">
        <v>685</v>
      </c>
      <c r="O1" s="25" t="s">
        <v>686</v>
      </c>
      <c r="P1" s="25" t="s">
        <v>68</v>
      </c>
      <c r="Q1" s="26" t="s">
        <v>69</v>
      </c>
      <c r="R1" s="26" t="s">
        <v>70</v>
      </c>
    </row>
    <row r="2" spans="1:18" ht="14.25">
      <c r="A2" s="43">
        <v>707</v>
      </c>
      <c r="B2" s="28">
        <v>42472</v>
      </c>
      <c r="C2" s="43" t="s">
        <v>1884</v>
      </c>
      <c r="D2" s="52"/>
      <c r="F2" s="30">
        <v>150</v>
      </c>
      <c r="G2" s="30"/>
      <c r="H2" s="30"/>
      <c r="I2" s="43" t="s">
        <v>89</v>
      </c>
      <c r="J2" s="43" t="s">
        <v>87</v>
      </c>
      <c r="K2" s="43"/>
      <c r="L2" s="43"/>
      <c r="N2" s="43" t="s">
        <v>688</v>
      </c>
      <c r="O2" s="223"/>
      <c r="P2" s="31">
        <f t="shared" ref="P2:P256" si="0">R2-Q2</f>
        <v>-150</v>
      </c>
      <c r="Q2" s="31">
        <f t="shared" ref="Q2:Q256" si="1">SUBTOTAL(9,$F$2:F2)</f>
        <v>150</v>
      </c>
      <c r="R2" s="31">
        <f t="shared" ref="R2:R256" si="2">SUBTOTAL(9,$G$2:G2)</f>
        <v>0</v>
      </c>
    </row>
    <row r="3" spans="1:18" ht="14.25">
      <c r="A3" s="43">
        <v>707</v>
      </c>
      <c r="B3" s="28">
        <v>42472</v>
      </c>
      <c r="C3" s="43" t="s">
        <v>1884</v>
      </c>
      <c r="D3" s="52"/>
      <c r="F3" s="30">
        <v>660</v>
      </c>
      <c r="G3" s="30"/>
      <c r="H3" s="30"/>
      <c r="I3" s="43" t="s">
        <v>89</v>
      </c>
      <c r="J3" s="43" t="s">
        <v>87</v>
      </c>
      <c r="K3" s="43"/>
      <c r="L3" s="43"/>
      <c r="N3" s="43" t="s">
        <v>688</v>
      </c>
      <c r="O3" s="223"/>
      <c r="P3" s="31">
        <f t="shared" si="0"/>
        <v>-810</v>
      </c>
      <c r="Q3" s="31">
        <f t="shared" si="1"/>
        <v>810</v>
      </c>
      <c r="R3" s="31">
        <f t="shared" si="2"/>
        <v>0</v>
      </c>
    </row>
    <row r="4" spans="1:18" ht="14.25">
      <c r="A4" s="43">
        <v>707</v>
      </c>
      <c r="B4" s="28">
        <v>42473</v>
      </c>
      <c r="C4" s="43" t="s">
        <v>1884</v>
      </c>
      <c r="D4" s="52"/>
      <c r="F4" s="30">
        <v>220</v>
      </c>
      <c r="G4" s="30"/>
      <c r="H4" s="30"/>
      <c r="I4" s="43" t="s">
        <v>89</v>
      </c>
      <c r="J4" s="43" t="s">
        <v>87</v>
      </c>
      <c r="K4" s="43" t="s">
        <v>5384</v>
      </c>
      <c r="L4" s="43">
        <v>123387</v>
      </c>
      <c r="N4" s="43" t="s">
        <v>688</v>
      </c>
      <c r="O4" s="223"/>
      <c r="P4" s="31">
        <f t="shared" si="0"/>
        <v>-1030</v>
      </c>
      <c r="Q4" s="31">
        <f t="shared" si="1"/>
        <v>1030</v>
      </c>
      <c r="R4" s="31">
        <f t="shared" si="2"/>
        <v>0</v>
      </c>
    </row>
    <row r="5" spans="1:18" ht="14.25">
      <c r="A5" s="43">
        <v>707</v>
      </c>
      <c r="B5" s="28">
        <v>42479</v>
      </c>
      <c r="C5" s="43" t="s">
        <v>5385</v>
      </c>
      <c r="D5" s="52"/>
      <c r="F5" s="30"/>
      <c r="G5" s="30">
        <v>15374.83</v>
      </c>
      <c r="H5" s="30"/>
      <c r="I5" s="43" t="s">
        <v>91</v>
      </c>
      <c r="J5" s="43" t="s">
        <v>87</v>
      </c>
      <c r="K5" s="43"/>
      <c r="L5" s="43"/>
      <c r="N5" s="43" t="s">
        <v>688</v>
      </c>
      <c r="O5" s="223"/>
      <c r="P5" s="31">
        <f t="shared" si="0"/>
        <v>14344.83</v>
      </c>
      <c r="Q5" s="31">
        <f t="shared" si="1"/>
        <v>1030</v>
      </c>
      <c r="R5" s="31">
        <f t="shared" si="2"/>
        <v>15374.83</v>
      </c>
    </row>
    <row r="6" spans="1:18" ht="14.25">
      <c r="A6" s="43">
        <v>707</v>
      </c>
      <c r="B6" s="28">
        <v>42480</v>
      </c>
      <c r="C6" s="43" t="s">
        <v>5386</v>
      </c>
      <c r="D6" s="52"/>
      <c r="F6" s="30">
        <v>8300</v>
      </c>
      <c r="G6" s="30"/>
      <c r="H6" s="30"/>
      <c r="I6" s="43" t="s">
        <v>266</v>
      </c>
      <c r="J6" s="43" t="s">
        <v>87</v>
      </c>
      <c r="K6" s="43"/>
      <c r="L6" s="43"/>
      <c r="N6" s="43" t="s">
        <v>688</v>
      </c>
      <c r="O6" s="223"/>
      <c r="P6" s="31">
        <f t="shared" si="0"/>
        <v>6044.83</v>
      </c>
      <c r="Q6" s="31">
        <f t="shared" si="1"/>
        <v>9330</v>
      </c>
      <c r="R6" s="31">
        <f t="shared" si="2"/>
        <v>15374.83</v>
      </c>
    </row>
    <row r="7" spans="1:18" ht="14.25">
      <c r="A7" s="43">
        <v>707</v>
      </c>
      <c r="B7" s="28">
        <v>42487</v>
      </c>
      <c r="C7" s="43" t="s">
        <v>5387</v>
      </c>
      <c r="D7" s="52"/>
      <c r="F7" s="30">
        <v>2700</v>
      </c>
      <c r="G7" s="30"/>
      <c r="H7" s="30"/>
      <c r="I7" s="43" t="s">
        <v>91</v>
      </c>
      <c r="J7" s="43" t="s">
        <v>87</v>
      </c>
      <c r="K7" s="43" t="s">
        <v>5388</v>
      </c>
      <c r="L7" s="43"/>
      <c r="N7" s="43" t="s">
        <v>688</v>
      </c>
      <c r="O7" s="223"/>
      <c r="P7" s="31">
        <f t="shared" si="0"/>
        <v>3344.83</v>
      </c>
      <c r="Q7" s="31">
        <f t="shared" si="1"/>
        <v>12030</v>
      </c>
      <c r="R7" s="31">
        <f t="shared" si="2"/>
        <v>15374.83</v>
      </c>
    </row>
    <row r="8" spans="1:18" ht="14.25">
      <c r="A8" s="43">
        <v>707</v>
      </c>
      <c r="B8" s="28">
        <v>42494</v>
      </c>
      <c r="C8" s="43" t="s">
        <v>5389</v>
      </c>
      <c r="D8" s="52"/>
      <c r="F8" s="30">
        <v>3200</v>
      </c>
      <c r="G8" s="30"/>
      <c r="H8" s="30"/>
      <c r="I8" s="43" t="s">
        <v>89</v>
      </c>
      <c r="J8" s="43" t="s">
        <v>87</v>
      </c>
      <c r="K8" s="43" t="s">
        <v>2163</v>
      </c>
      <c r="L8" s="43" t="s">
        <v>5390</v>
      </c>
      <c r="N8" s="43" t="s">
        <v>688</v>
      </c>
      <c r="O8" s="223"/>
      <c r="P8" s="31">
        <f t="shared" si="0"/>
        <v>144.82999999999993</v>
      </c>
      <c r="Q8" s="31">
        <f t="shared" si="1"/>
        <v>15230</v>
      </c>
      <c r="R8" s="31">
        <f t="shared" si="2"/>
        <v>15374.83</v>
      </c>
    </row>
    <row r="9" spans="1:18" ht="14.25">
      <c r="A9" s="43">
        <v>707</v>
      </c>
      <c r="B9" s="28">
        <v>42527</v>
      </c>
      <c r="C9" s="43" t="s">
        <v>5391</v>
      </c>
      <c r="D9" s="52"/>
      <c r="F9" s="30">
        <v>159.80000000000001</v>
      </c>
      <c r="G9" s="30"/>
      <c r="H9" s="30"/>
      <c r="I9" s="43" t="s">
        <v>89</v>
      </c>
      <c r="J9" s="43" t="s">
        <v>87</v>
      </c>
      <c r="K9" s="43" t="s">
        <v>5392</v>
      </c>
      <c r="L9" s="43">
        <v>759104</v>
      </c>
      <c r="N9" s="43" t="s">
        <v>688</v>
      </c>
      <c r="O9" s="223"/>
      <c r="P9" s="31">
        <f t="shared" si="0"/>
        <v>-14.969999999999345</v>
      </c>
      <c r="Q9" s="31">
        <f t="shared" si="1"/>
        <v>15389.8</v>
      </c>
      <c r="R9" s="31">
        <f t="shared" si="2"/>
        <v>15374.83</v>
      </c>
    </row>
    <row r="10" spans="1:18" ht="14.25">
      <c r="A10" s="43">
        <v>707</v>
      </c>
      <c r="B10" s="28">
        <v>42528</v>
      </c>
      <c r="C10" s="43"/>
      <c r="D10" s="52"/>
      <c r="F10" s="30"/>
      <c r="G10" s="30">
        <v>20000</v>
      </c>
      <c r="H10" s="30"/>
      <c r="I10" s="43" t="s">
        <v>91</v>
      </c>
      <c r="J10" s="43" t="s">
        <v>87</v>
      </c>
      <c r="K10" s="43" t="s">
        <v>62</v>
      </c>
      <c r="L10" s="43">
        <v>41</v>
      </c>
      <c r="N10" s="43" t="s">
        <v>688</v>
      </c>
      <c r="O10" s="223"/>
      <c r="P10" s="31">
        <f t="shared" si="0"/>
        <v>19985.030000000002</v>
      </c>
      <c r="Q10" s="31">
        <f t="shared" si="1"/>
        <v>15389.8</v>
      </c>
      <c r="R10" s="31">
        <f t="shared" si="2"/>
        <v>35374.83</v>
      </c>
    </row>
    <row r="11" spans="1:18" ht="14.25">
      <c r="A11" s="43">
        <v>707</v>
      </c>
      <c r="B11" s="28">
        <v>42529</v>
      </c>
      <c r="C11" s="43" t="s">
        <v>5393</v>
      </c>
      <c r="D11" s="52"/>
      <c r="F11" s="30">
        <v>1900</v>
      </c>
      <c r="G11" s="30"/>
      <c r="H11" s="30"/>
      <c r="I11" s="43" t="s">
        <v>89</v>
      </c>
      <c r="J11" s="43" t="s">
        <v>87</v>
      </c>
      <c r="K11" s="43" t="s">
        <v>1237</v>
      </c>
      <c r="L11" s="43" t="s">
        <v>5394</v>
      </c>
      <c r="N11" s="43" t="s">
        <v>688</v>
      </c>
      <c r="O11" s="223"/>
      <c r="P11" s="31">
        <f t="shared" si="0"/>
        <v>18085.030000000002</v>
      </c>
      <c r="Q11" s="31">
        <f t="shared" si="1"/>
        <v>17289.8</v>
      </c>
      <c r="R11" s="31">
        <f t="shared" si="2"/>
        <v>35374.83</v>
      </c>
    </row>
    <row r="12" spans="1:18" ht="14.25">
      <c r="A12" s="43">
        <v>707</v>
      </c>
      <c r="B12" s="28">
        <v>42530</v>
      </c>
      <c r="C12" s="43" t="s">
        <v>4616</v>
      </c>
      <c r="D12" s="52"/>
      <c r="F12" s="30">
        <v>44.38</v>
      </c>
      <c r="G12" s="30"/>
      <c r="H12" s="30"/>
      <c r="I12" s="43" t="s">
        <v>89</v>
      </c>
      <c r="J12" s="43" t="s">
        <v>87</v>
      </c>
      <c r="K12" s="43" t="s">
        <v>1756</v>
      </c>
      <c r="L12" s="43">
        <v>27109</v>
      </c>
      <c r="N12" s="43" t="s">
        <v>688</v>
      </c>
      <c r="O12" s="223"/>
      <c r="P12" s="31">
        <f t="shared" si="0"/>
        <v>18040.650000000001</v>
      </c>
      <c r="Q12" s="31">
        <f t="shared" si="1"/>
        <v>17334.18</v>
      </c>
      <c r="R12" s="31">
        <f t="shared" si="2"/>
        <v>35374.83</v>
      </c>
    </row>
    <row r="13" spans="1:18" ht="14.25">
      <c r="A13" s="43">
        <v>707</v>
      </c>
      <c r="B13" s="28">
        <v>42530</v>
      </c>
      <c r="C13" s="43" t="s">
        <v>5395</v>
      </c>
      <c r="D13" s="52"/>
      <c r="F13" s="30">
        <v>150</v>
      </c>
      <c r="G13" s="30"/>
      <c r="H13" s="30"/>
      <c r="I13" s="43"/>
      <c r="J13" s="43" t="s">
        <v>87</v>
      </c>
      <c r="K13" s="43"/>
      <c r="L13" s="43" t="s">
        <v>721</v>
      </c>
      <c r="N13" s="43" t="s">
        <v>688</v>
      </c>
      <c r="O13" s="223"/>
      <c r="P13" s="31">
        <f t="shared" si="0"/>
        <v>17890.650000000001</v>
      </c>
      <c r="Q13" s="31">
        <f t="shared" si="1"/>
        <v>17484.18</v>
      </c>
      <c r="R13" s="31">
        <f t="shared" si="2"/>
        <v>35374.83</v>
      </c>
    </row>
    <row r="14" spans="1:18" ht="14.25">
      <c r="A14" s="43">
        <v>707</v>
      </c>
      <c r="B14" s="28">
        <v>42530</v>
      </c>
      <c r="C14" s="43" t="s">
        <v>5396</v>
      </c>
      <c r="D14" s="52"/>
      <c r="F14" s="30">
        <v>350</v>
      </c>
      <c r="G14" s="30"/>
      <c r="H14" s="30"/>
      <c r="I14" s="43" t="s">
        <v>89</v>
      </c>
      <c r="J14" s="43" t="s">
        <v>87</v>
      </c>
      <c r="K14" s="43" t="s">
        <v>1237</v>
      </c>
      <c r="L14" s="43" t="s">
        <v>721</v>
      </c>
      <c r="N14" s="43" t="s">
        <v>688</v>
      </c>
      <c r="O14" s="223"/>
      <c r="P14" s="31">
        <f t="shared" si="0"/>
        <v>17540.650000000001</v>
      </c>
      <c r="Q14" s="31">
        <f t="shared" si="1"/>
        <v>17834.18</v>
      </c>
      <c r="R14" s="31">
        <f t="shared" si="2"/>
        <v>35374.83</v>
      </c>
    </row>
    <row r="15" spans="1:18" ht="14.25">
      <c r="A15" s="43">
        <v>707</v>
      </c>
      <c r="B15" s="28">
        <v>42534</v>
      </c>
      <c r="C15" s="43" t="s">
        <v>694</v>
      </c>
      <c r="D15" s="52"/>
      <c r="F15" s="30">
        <v>149</v>
      </c>
      <c r="G15" s="30"/>
      <c r="H15" s="30"/>
      <c r="I15" s="43" t="s">
        <v>89</v>
      </c>
      <c r="J15" s="43" t="s">
        <v>87</v>
      </c>
      <c r="K15" s="43" t="s">
        <v>5397</v>
      </c>
      <c r="L15" s="43"/>
      <c r="N15" s="43" t="s">
        <v>688</v>
      </c>
      <c r="O15" s="223"/>
      <c r="P15" s="31">
        <f t="shared" si="0"/>
        <v>17391.650000000001</v>
      </c>
      <c r="Q15" s="31">
        <f t="shared" si="1"/>
        <v>17983.18</v>
      </c>
      <c r="R15" s="31">
        <f t="shared" si="2"/>
        <v>35374.83</v>
      </c>
    </row>
    <row r="16" spans="1:18" ht="14.25">
      <c r="A16" s="43">
        <v>707</v>
      </c>
      <c r="B16" s="28">
        <v>42534</v>
      </c>
      <c r="C16" s="43" t="s">
        <v>5398</v>
      </c>
      <c r="D16" s="52"/>
      <c r="F16" s="30">
        <v>400</v>
      </c>
      <c r="G16" s="30"/>
      <c r="H16" s="30"/>
      <c r="I16" s="43"/>
      <c r="J16" s="43" t="s">
        <v>87</v>
      </c>
      <c r="K16" s="43" t="s">
        <v>5399</v>
      </c>
      <c r="L16" s="43">
        <v>1230111</v>
      </c>
      <c r="N16" s="43" t="s">
        <v>688</v>
      </c>
      <c r="O16" s="223"/>
      <c r="P16" s="31">
        <f t="shared" si="0"/>
        <v>16991.650000000001</v>
      </c>
      <c r="Q16" s="31">
        <f t="shared" si="1"/>
        <v>18383.18</v>
      </c>
      <c r="R16" s="31">
        <f t="shared" si="2"/>
        <v>35374.83</v>
      </c>
    </row>
    <row r="17" spans="1:18" ht="14.25">
      <c r="A17" s="43">
        <v>707</v>
      </c>
      <c r="B17" s="28">
        <v>42535</v>
      </c>
      <c r="C17" s="43" t="s">
        <v>5400</v>
      </c>
      <c r="D17" s="52"/>
      <c r="F17" s="30">
        <v>3339</v>
      </c>
      <c r="G17" s="30"/>
      <c r="H17" s="30"/>
      <c r="I17" s="43" t="s">
        <v>89</v>
      </c>
      <c r="J17" s="43" t="s">
        <v>87</v>
      </c>
      <c r="K17" s="43" t="s">
        <v>5401</v>
      </c>
      <c r="L17" s="43" t="s">
        <v>5402</v>
      </c>
      <c r="N17" s="43" t="s">
        <v>688</v>
      </c>
      <c r="O17" s="223"/>
      <c r="P17" s="31">
        <f t="shared" si="0"/>
        <v>13652.650000000001</v>
      </c>
      <c r="Q17" s="31">
        <f t="shared" si="1"/>
        <v>21722.18</v>
      </c>
      <c r="R17" s="31">
        <f t="shared" si="2"/>
        <v>35374.83</v>
      </c>
    </row>
    <row r="18" spans="1:18" ht="14.25">
      <c r="A18" s="43">
        <v>707</v>
      </c>
      <c r="B18" s="28">
        <v>42536</v>
      </c>
      <c r="C18" s="43" t="s">
        <v>5403</v>
      </c>
      <c r="D18" s="52"/>
      <c r="F18" s="30">
        <v>259.2</v>
      </c>
      <c r="G18" s="30"/>
      <c r="H18" s="30"/>
      <c r="I18" s="43" t="s">
        <v>89</v>
      </c>
      <c r="J18" s="43" t="s">
        <v>87</v>
      </c>
      <c r="K18" s="43" t="s">
        <v>5404</v>
      </c>
      <c r="L18" s="43">
        <v>11650</v>
      </c>
      <c r="N18" s="43" t="s">
        <v>688</v>
      </c>
      <c r="O18" s="223"/>
      <c r="P18" s="31">
        <f t="shared" si="0"/>
        <v>13393.45</v>
      </c>
      <c r="Q18" s="31">
        <f t="shared" si="1"/>
        <v>21981.38</v>
      </c>
      <c r="R18" s="31">
        <f t="shared" si="2"/>
        <v>35374.83</v>
      </c>
    </row>
    <row r="19" spans="1:18" ht="14.25">
      <c r="A19" s="43">
        <v>707</v>
      </c>
      <c r="B19" s="28">
        <v>42536</v>
      </c>
      <c r="C19" s="43" t="s">
        <v>5405</v>
      </c>
      <c r="D19" s="52"/>
      <c r="F19" s="30">
        <v>626.52</v>
      </c>
      <c r="G19" s="30"/>
      <c r="H19" s="30"/>
      <c r="I19" s="43" t="s">
        <v>89</v>
      </c>
      <c r="J19" s="43" t="s">
        <v>87</v>
      </c>
      <c r="K19" s="43" t="s">
        <v>2152</v>
      </c>
      <c r="L19" s="43" t="s">
        <v>5406</v>
      </c>
      <c r="N19" s="43" t="s">
        <v>688</v>
      </c>
      <c r="O19" s="223"/>
      <c r="P19" s="31">
        <f t="shared" si="0"/>
        <v>12766.93</v>
      </c>
      <c r="Q19" s="31">
        <f t="shared" si="1"/>
        <v>22607.9</v>
      </c>
      <c r="R19" s="31">
        <f t="shared" si="2"/>
        <v>35374.83</v>
      </c>
    </row>
    <row r="20" spans="1:18" ht="14.25">
      <c r="A20" s="43">
        <v>707</v>
      </c>
      <c r="B20" s="28">
        <v>42536</v>
      </c>
      <c r="C20" s="43" t="s">
        <v>5407</v>
      </c>
      <c r="D20" s="52"/>
      <c r="F20" s="30">
        <v>1049.2</v>
      </c>
      <c r="G20" s="30"/>
      <c r="H20" s="30"/>
      <c r="I20" s="43" t="s">
        <v>89</v>
      </c>
      <c r="J20" s="43" t="s">
        <v>87</v>
      </c>
      <c r="K20" s="43" t="s">
        <v>2154</v>
      </c>
      <c r="L20" s="43">
        <v>1648</v>
      </c>
      <c r="N20" s="43" t="s">
        <v>688</v>
      </c>
      <c r="O20" s="223"/>
      <c r="P20" s="31">
        <f t="shared" si="0"/>
        <v>11717.73</v>
      </c>
      <c r="Q20" s="31">
        <f t="shared" si="1"/>
        <v>23657.100000000002</v>
      </c>
      <c r="R20" s="31">
        <f t="shared" si="2"/>
        <v>35374.83</v>
      </c>
    </row>
    <row r="21" spans="1:18" ht="15.75" customHeight="1">
      <c r="A21" s="43">
        <v>707</v>
      </c>
      <c r="B21" s="28">
        <v>42536</v>
      </c>
      <c r="C21" s="43" t="s">
        <v>5408</v>
      </c>
      <c r="D21" s="52"/>
      <c r="F21" s="30">
        <v>1125</v>
      </c>
      <c r="G21" s="30"/>
      <c r="H21" s="30"/>
      <c r="I21" s="43"/>
      <c r="J21" s="43" t="s">
        <v>87</v>
      </c>
      <c r="K21" s="43"/>
      <c r="L21" s="43" t="s">
        <v>721</v>
      </c>
      <c r="N21" s="43" t="s">
        <v>688</v>
      </c>
      <c r="O21" s="223"/>
      <c r="P21" s="31">
        <f t="shared" si="0"/>
        <v>10592.73</v>
      </c>
      <c r="Q21" s="31">
        <f t="shared" si="1"/>
        <v>24782.100000000002</v>
      </c>
      <c r="R21" s="31">
        <f t="shared" si="2"/>
        <v>35374.83</v>
      </c>
    </row>
    <row r="22" spans="1:18" ht="15.75" customHeight="1">
      <c r="A22" s="43">
        <v>707</v>
      </c>
      <c r="B22" s="28">
        <v>42537</v>
      </c>
      <c r="C22" s="43" t="s">
        <v>5409</v>
      </c>
      <c r="D22" s="52"/>
      <c r="F22" s="30">
        <v>124.89</v>
      </c>
      <c r="G22" s="30"/>
      <c r="H22" s="30"/>
      <c r="I22" s="43" t="s">
        <v>89</v>
      </c>
      <c r="J22" s="43" t="s">
        <v>87</v>
      </c>
      <c r="K22" s="43" t="s">
        <v>4295</v>
      </c>
      <c r="L22" s="43">
        <v>341357</v>
      </c>
      <c r="N22" s="43" t="s">
        <v>688</v>
      </c>
      <c r="O22" s="223"/>
      <c r="P22" s="31">
        <f t="shared" si="0"/>
        <v>10467.84</v>
      </c>
      <c r="Q22" s="31">
        <f t="shared" si="1"/>
        <v>24906.99</v>
      </c>
      <c r="R22" s="31">
        <f t="shared" si="2"/>
        <v>35374.83</v>
      </c>
    </row>
    <row r="23" spans="1:18" ht="15.75" customHeight="1">
      <c r="A23" s="43">
        <v>707</v>
      </c>
      <c r="B23" s="28">
        <v>42537</v>
      </c>
      <c r="C23" s="43" t="s">
        <v>5410</v>
      </c>
      <c r="D23" s="52"/>
      <c r="F23" s="30">
        <v>180</v>
      </c>
      <c r="G23" s="30"/>
      <c r="H23" s="30"/>
      <c r="I23" s="43" t="s">
        <v>89</v>
      </c>
      <c r="J23" s="43" t="s">
        <v>87</v>
      </c>
      <c r="K23" s="43" t="s">
        <v>5411</v>
      </c>
      <c r="L23" s="43">
        <v>333500225</v>
      </c>
      <c r="N23" s="43" t="s">
        <v>688</v>
      </c>
      <c r="O23" s="223"/>
      <c r="P23" s="31">
        <f t="shared" si="0"/>
        <v>10287.84</v>
      </c>
      <c r="Q23" s="31">
        <f t="shared" si="1"/>
        <v>25086.99</v>
      </c>
      <c r="R23" s="31">
        <f t="shared" si="2"/>
        <v>35374.83</v>
      </c>
    </row>
    <row r="24" spans="1:18" ht="15.75" customHeight="1">
      <c r="A24" s="43">
        <v>707</v>
      </c>
      <c r="B24" s="28">
        <v>42537</v>
      </c>
      <c r="C24" s="43" t="s">
        <v>5412</v>
      </c>
      <c r="D24" s="52"/>
      <c r="F24" s="30">
        <v>290</v>
      </c>
      <c r="G24" s="30"/>
      <c r="H24" s="30"/>
      <c r="I24" s="43" t="s">
        <v>89</v>
      </c>
      <c r="J24" s="43" t="s">
        <v>87</v>
      </c>
      <c r="K24" s="43" t="s">
        <v>2190</v>
      </c>
      <c r="L24" s="43">
        <v>82011012</v>
      </c>
      <c r="N24" s="43" t="s">
        <v>688</v>
      </c>
      <c r="O24" s="223"/>
      <c r="P24" s="31">
        <f t="shared" si="0"/>
        <v>9997.84</v>
      </c>
      <c r="Q24" s="31">
        <f t="shared" si="1"/>
        <v>25376.99</v>
      </c>
      <c r="R24" s="31">
        <f t="shared" si="2"/>
        <v>35374.83</v>
      </c>
    </row>
    <row r="25" spans="1:18" ht="15.75" customHeight="1">
      <c r="A25" s="43">
        <v>707</v>
      </c>
      <c r="B25" s="28">
        <v>42537</v>
      </c>
      <c r="C25" s="43" t="s">
        <v>3464</v>
      </c>
      <c r="D25" s="52"/>
      <c r="F25" s="30">
        <v>293</v>
      </c>
      <c r="G25" s="30"/>
      <c r="H25" s="30"/>
      <c r="I25" s="43" t="s">
        <v>89</v>
      </c>
      <c r="J25" s="43" t="s">
        <v>87</v>
      </c>
      <c r="K25" s="43" t="s">
        <v>5413</v>
      </c>
      <c r="L25" s="43"/>
      <c r="N25" s="43" t="s">
        <v>688</v>
      </c>
      <c r="O25" s="223"/>
      <c r="P25" s="31">
        <f t="shared" si="0"/>
        <v>9704.84</v>
      </c>
      <c r="Q25" s="31">
        <f t="shared" si="1"/>
        <v>25669.99</v>
      </c>
      <c r="R25" s="31">
        <f t="shared" si="2"/>
        <v>35374.83</v>
      </c>
    </row>
    <row r="26" spans="1:18" ht="15.75" customHeight="1">
      <c r="A26" s="43">
        <v>707</v>
      </c>
      <c r="B26" s="28">
        <v>42537</v>
      </c>
      <c r="C26" s="43" t="s">
        <v>5414</v>
      </c>
      <c r="D26" s="52"/>
      <c r="F26" s="30">
        <v>479</v>
      </c>
      <c r="G26" s="30"/>
      <c r="H26" s="30"/>
      <c r="I26" s="43" t="s">
        <v>89</v>
      </c>
      <c r="J26" s="43" t="s">
        <v>87</v>
      </c>
      <c r="K26" s="43" t="s">
        <v>2152</v>
      </c>
      <c r="L26" s="43" t="s">
        <v>5415</v>
      </c>
      <c r="N26" s="43" t="s">
        <v>688</v>
      </c>
      <c r="O26" s="223"/>
      <c r="P26" s="31">
        <f t="shared" si="0"/>
        <v>9225.84</v>
      </c>
      <c r="Q26" s="31">
        <f t="shared" si="1"/>
        <v>26148.99</v>
      </c>
      <c r="R26" s="31">
        <f t="shared" si="2"/>
        <v>35374.83</v>
      </c>
    </row>
    <row r="27" spans="1:18" ht="15.75" customHeight="1">
      <c r="A27" s="43">
        <v>707</v>
      </c>
      <c r="B27" s="28">
        <v>42537</v>
      </c>
      <c r="C27" s="43" t="s">
        <v>5416</v>
      </c>
      <c r="D27" s="52"/>
      <c r="F27" s="30">
        <v>3073</v>
      </c>
      <c r="G27" s="30"/>
      <c r="H27" s="30"/>
      <c r="I27" s="43"/>
      <c r="J27" s="43" t="s">
        <v>87</v>
      </c>
      <c r="K27" s="43" t="s">
        <v>5417</v>
      </c>
      <c r="L27" s="43">
        <v>194</v>
      </c>
      <c r="N27" s="43" t="s">
        <v>688</v>
      </c>
      <c r="O27" s="223"/>
      <c r="P27" s="31">
        <f t="shared" si="0"/>
        <v>6152.84</v>
      </c>
      <c r="Q27" s="31">
        <f t="shared" si="1"/>
        <v>29221.99</v>
      </c>
      <c r="R27" s="31">
        <f t="shared" si="2"/>
        <v>35374.83</v>
      </c>
    </row>
    <row r="28" spans="1:18" ht="15.75" customHeight="1">
      <c r="A28" s="43">
        <v>707</v>
      </c>
      <c r="B28" s="28">
        <v>42538</v>
      </c>
      <c r="C28" s="43" t="s">
        <v>5418</v>
      </c>
      <c r="D28" s="52"/>
      <c r="F28" s="30">
        <v>100</v>
      </c>
      <c r="G28" s="30"/>
      <c r="H28" s="30"/>
      <c r="I28" s="43" t="s">
        <v>169</v>
      </c>
      <c r="J28" s="43" t="s">
        <v>87</v>
      </c>
      <c r="K28" s="43" t="s">
        <v>5419</v>
      </c>
      <c r="L28" s="43" t="s">
        <v>721</v>
      </c>
      <c r="N28" s="43" t="s">
        <v>688</v>
      </c>
      <c r="O28" s="223"/>
      <c r="P28" s="31">
        <f t="shared" si="0"/>
        <v>6052.84</v>
      </c>
      <c r="Q28" s="31">
        <f t="shared" si="1"/>
        <v>29321.99</v>
      </c>
      <c r="R28" s="31">
        <f t="shared" si="2"/>
        <v>35374.83</v>
      </c>
    </row>
    <row r="29" spans="1:18" ht="15.75" customHeight="1">
      <c r="A29" s="43">
        <v>707</v>
      </c>
      <c r="B29" s="28">
        <v>42538</v>
      </c>
      <c r="C29" s="43" t="s">
        <v>5420</v>
      </c>
      <c r="D29" s="52"/>
      <c r="F29" s="30">
        <v>119.8</v>
      </c>
      <c r="G29" s="30"/>
      <c r="H29" s="30"/>
      <c r="I29" s="43" t="s">
        <v>89</v>
      </c>
      <c r="J29" s="43" t="s">
        <v>87</v>
      </c>
      <c r="K29" s="43" t="s">
        <v>2154</v>
      </c>
      <c r="L29" s="43">
        <v>2920</v>
      </c>
      <c r="N29" s="43" t="s">
        <v>688</v>
      </c>
      <c r="O29" s="223"/>
      <c r="P29" s="31">
        <f t="shared" si="0"/>
        <v>5933.0400000000009</v>
      </c>
      <c r="Q29" s="31">
        <f t="shared" si="1"/>
        <v>29441.79</v>
      </c>
      <c r="R29" s="31">
        <f t="shared" si="2"/>
        <v>35374.83</v>
      </c>
    </row>
    <row r="30" spans="1:18" ht="15.75" customHeight="1">
      <c r="A30" s="43">
        <v>707</v>
      </c>
      <c r="B30" s="28">
        <v>42543</v>
      </c>
      <c r="C30" s="43" t="s">
        <v>5421</v>
      </c>
      <c r="D30" s="52"/>
      <c r="F30" s="30">
        <v>1072</v>
      </c>
      <c r="G30" s="30"/>
      <c r="H30" s="30"/>
      <c r="I30" s="43" t="s">
        <v>89</v>
      </c>
      <c r="J30" s="43" t="s">
        <v>87</v>
      </c>
      <c r="K30" s="43" t="s">
        <v>2152</v>
      </c>
      <c r="L30" s="43" t="s">
        <v>5422</v>
      </c>
      <c r="N30" s="43" t="s">
        <v>688</v>
      </c>
      <c r="O30" s="223"/>
      <c r="P30" s="31">
        <f t="shared" si="0"/>
        <v>4861.0400000000009</v>
      </c>
      <c r="Q30" s="31">
        <f t="shared" si="1"/>
        <v>30513.79</v>
      </c>
      <c r="R30" s="31">
        <f t="shared" si="2"/>
        <v>35374.83</v>
      </c>
    </row>
    <row r="31" spans="1:18" ht="15.75" customHeight="1">
      <c r="A31" s="43">
        <v>707</v>
      </c>
      <c r="B31" s="28">
        <v>42543</v>
      </c>
      <c r="C31" s="43" t="s">
        <v>5423</v>
      </c>
      <c r="D31" s="52"/>
      <c r="F31" s="30">
        <v>1487</v>
      </c>
      <c r="G31" s="30"/>
      <c r="H31" s="30"/>
      <c r="I31" s="43" t="s">
        <v>89</v>
      </c>
      <c r="J31" s="43" t="s">
        <v>87</v>
      </c>
      <c r="K31" s="43" t="s">
        <v>2152</v>
      </c>
      <c r="L31" s="43"/>
      <c r="N31" s="43" t="s">
        <v>688</v>
      </c>
      <c r="O31" s="223"/>
      <c r="P31" s="31">
        <f t="shared" si="0"/>
        <v>3374.0400000000009</v>
      </c>
      <c r="Q31" s="31">
        <f t="shared" si="1"/>
        <v>32000.79</v>
      </c>
      <c r="R31" s="31">
        <f t="shared" si="2"/>
        <v>35374.83</v>
      </c>
    </row>
    <row r="32" spans="1:18" ht="15.75" customHeight="1">
      <c r="A32" s="43">
        <v>707</v>
      </c>
      <c r="B32" s="28">
        <v>42544</v>
      </c>
      <c r="C32" s="43" t="s">
        <v>5418</v>
      </c>
      <c r="D32" s="52"/>
      <c r="F32" s="30">
        <v>100</v>
      </c>
      <c r="G32" s="30"/>
      <c r="H32" s="30"/>
      <c r="I32" s="43" t="s">
        <v>169</v>
      </c>
      <c r="J32" s="43" t="s">
        <v>87</v>
      </c>
      <c r="K32" s="43" t="s">
        <v>5419</v>
      </c>
      <c r="L32" s="43" t="s">
        <v>721</v>
      </c>
      <c r="N32" s="43" t="s">
        <v>688</v>
      </c>
      <c r="O32" s="223"/>
      <c r="P32" s="31">
        <f t="shared" si="0"/>
        <v>3274.0400000000009</v>
      </c>
      <c r="Q32" s="31">
        <f t="shared" si="1"/>
        <v>32100.79</v>
      </c>
      <c r="R32" s="31">
        <f t="shared" si="2"/>
        <v>35374.83</v>
      </c>
    </row>
    <row r="33" spans="1:18" ht="15.75" customHeight="1">
      <c r="A33" s="43">
        <v>707</v>
      </c>
      <c r="B33" s="28">
        <v>42544</v>
      </c>
      <c r="C33" s="43" t="s">
        <v>5424</v>
      </c>
      <c r="D33" s="52"/>
      <c r="F33" s="30">
        <v>132</v>
      </c>
      <c r="G33" s="30"/>
      <c r="H33" s="30"/>
      <c r="I33" s="43" t="s">
        <v>89</v>
      </c>
      <c r="J33" s="43" t="s">
        <v>87</v>
      </c>
      <c r="K33" s="43" t="s">
        <v>2152</v>
      </c>
      <c r="L33" s="43" t="s">
        <v>5425</v>
      </c>
      <c r="N33" s="43" t="s">
        <v>688</v>
      </c>
      <c r="O33" s="223"/>
      <c r="P33" s="31">
        <f t="shared" si="0"/>
        <v>3142.0400000000009</v>
      </c>
      <c r="Q33" s="31">
        <f t="shared" si="1"/>
        <v>32232.79</v>
      </c>
      <c r="R33" s="31">
        <f t="shared" si="2"/>
        <v>35374.83</v>
      </c>
    </row>
    <row r="34" spans="1:18" ht="15.75" customHeight="1">
      <c r="A34" s="43">
        <v>707</v>
      </c>
      <c r="B34" s="28">
        <v>42552</v>
      </c>
      <c r="C34" s="43" t="s">
        <v>694</v>
      </c>
      <c r="D34" s="52"/>
      <c r="F34" s="30">
        <v>198</v>
      </c>
      <c r="G34" s="30"/>
      <c r="H34" s="30"/>
      <c r="I34" s="43" t="s">
        <v>89</v>
      </c>
      <c r="J34" s="43"/>
      <c r="K34" s="43" t="s">
        <v>695</v>
      </c>
      <c r="L34" s="43">
        <v>320</v>
      </c>
      <c r="N34" s="43" t="s">
        <v>688</v>
      </c>
      <c r="O34" s="223"/>
      <c r="P34" s="31">
        <f t="shared" si="0"/>
        <v>2944.0400000000009</v>
      </c>
      <c r="Q34" s="31">
        <f t="shared" si="1"/>
        <v>32430.79</v>
      </c>
      <c r="R34" s="31">
        <f t="shared" si="2"/>
        <v>35374.83</v>
      </c>
    </row>
    <row r="35" spans="1:18" ht="15.75" customHeight="1">
      <c r="A35" s="43">
        <v>707</v>
      </c>
      <c r="B35" s="28">
        <v>42556</v>
      </c>
      <c r="C35" s="43" t="s">
        <v>731</v>
      </c>
      <c r="D35" s="52"/>
      <c r="F35" s="30">
        <v>6</v>
      </c>
      <c r="G35" s="30"/>
      <c r="H35" s="30"/>
      <c r="I35" s="43" t="s">
        <v>89</v>
      </c>
      <c r="J35" s="43" t="s">
        <v>87</v>
      </c>
      <c r="K35" s="43" t="s">
        <v>5426</v>
      </c>
      <c r="L35" s="43">
        <v>393329</v>
      </c>
      <c r="N35" s="43" t="s">
        <v>688</v>
      </c>
      <c r="O35" s="223"/>
      <c r="P35" s="31">
        <f t="shared" si="0"/>
        <v>2938.0400000000009</v>
      </c>
      <c r="Q35" s="31">
        <f t="shared" si="1"/>
        <v>32436.79</v>
      </c>
      <c r="R35" s="31">
        <f t="shared" si="2"/>
        <v>35374.83</v>
      </c>
    </row>
    <row r="36" spans="1:18" ht="15.75" customHeight="1">
      <c r="A36" s="43">
        <v>707</v>
      </c>
      <c r="B36" s="28">
        <v>42556</v>
      </c>
      <c r="C36" s="43" t="s">
        <v>5427</v>
      </c>
      <c r="D36" s="52"/>
      <c r="F36" s="30">
        <v>45</v>
      </c>
      <c r="G36" s="30"/>
      <c r="H36" s="30"/>
      <c r="I36" s="43" t="s">
        <v>89</v>
      </c>
      <c r="J36" s="43" t="s">
        <v>87</v>
      </c>
      <c r="K36" s="43" t="s">
        <v>4364</v>
      </c>
      <c r="L36" s="43">
        <v>33141</v>
      </c>
      <c r="N36" s="43" t="s">
        <v>688</v>
      </c>
      <c r="O36" s="223"/>
      <c r="P36" s="31">
        <f t="shared" si="0"/>
        <v>2893.0400000000009</v>
      </c>
      <c r="Q36" s="31">
        <f t="shared" si="1"/>
        <v>32481.79</v>
      </c>
      <c r="R36" s="31">
        <f t="shared" si="2"/>
        <v>35374.83</v>
      </c>
    </row>
    <row r="37" spans="1:18" ht="15.75" customHeight="1">
      <c r="A37" s="43">
        <v>707</v>
      </c>
      <c r="B37" s="28">
        <v>42571</v>
      </c>
      <c r="C37" s="43" t="s">
        <v>5428</v>
      </c>
      <c r="D37" s="52"/>
      <c r="F37" s="30">
        <v>2574</v>
      </c>
      <c r="G37" s="30"/>
      <c r="H37" s="30"/>
      <c r="I37" s="43" t="s">
        <v>91</v>
      </c>
      <c r="J37" s="43"/>
      <c r="K37" s="43" t="s">
        <v>3311</v>
      </c>
      <c r="L37" s="43">
        <v>318</v>
      </c>
      <c r="N37" s="43" t="s">
        <v>688</v>
      </c>
      <c r="O37" s="223"/>
      <c r="P37" s="31">
        <f t="shared" si="0"/>
        <v>319.04000000000087</v>
      </c>
      <c r="Q37" s="31">
        <f t="shared" si="1"/>
        <v>35055.79</v>
      </c>
      <c r="R37" s="31">
        <f t="shared" si="2"/>
        <v>35374.83</v>
      </c>
    </row>
    <row r="38" spans="1:18" ht="15.75" customHeight="1">
      <c r="A38" s="43">
        <v>707</v>
      </c>
      <c r="B38" s="28">
        <v>42571</v>
      </c>
      <c r="C38" s="43" t="s">
        <v>3464</v>
      </c>
      <c r="D38" s="52"/>
      <c r="F38" s="30">
        <v>3467</v>
      </c>
      <c r="G38" s="30"/>
      <c r="H38" s="30"/>
      <c r="I38" s="43" t="s">
        <v>89</v>
      </c>
      <c r="J38" s="43"/>
      <c r="K38" s="43" t="s">
        <v>2152</v>
      </c>
      <c r="L38" s="43" t="s">
        <v>5429</v>
      </c>
      <c r="N38" s="43" t="s">
        <v>688</v>
      </c>
      <c r="O38" s="223"/>
      <c r="P38" s="31">
        <f t="shared" si="0"/>
        <v>-3147.9599999999991</v>
      </c>
      <c r="Q38" s="31">
        <f t="shared" si="1"/>
        <v>38522.79</v>
      </c>
      <c r="R38" s="31">
        <f t="shared" si="2"/>
        <v>35374.83</v>
      </c>
    </row>
    <row r="39" spans="1:18" ht="15.75" customHeight="1">
      <c r="A39" s="43">
        <v>707</v>
      </c>
      <c r="B39" s="28">
        <v>42577</v>
      </c>
      <c r="C39" s="43" t="s">
        <v>692</v>
      </c>
      <c r="D39" s="52"/>
      <c r="F39" s="30"/>
      <c r="G39" s="30"/>
      <c r="H39" s="30">
        <v>2005.1</v>
      </c>
      <c r="I39" s="43" t="s">
        <v>89</v>
      </c>
      <c r="J39" s="43"/>
      <c r="K39" s="43" t="s">
        <v>1279</v>
      </c>
      <c r="L39" s="43">
        <v>1224954</v>
      </c>
      <c r="N39" s="43" t="s">
        <v>688</v>
      </c>
      <c r="O39" s="223"/>
      <c r="P39" s="31">
        <f t="shared" si="0"/>
        <v>-3147.9599999999991</v>
      </c>
      <c r="Q39" s="31">
        <f t="shared" si="1"/>
        <v>38522.79</v>
      </c>
      <c r="R39" s="31">
        <f t="shared" si="2"/>
        <v>35374.83</v>
      </c>
    </row>
    <row r="40" spans="1:18" ht="15.75" customHeight="1">
      <c r="A40" s="43">
        <v>707</v>
      </c>
      <c r="B40" s="28">
        <v>42577</v>
      </c>
      <c r="C40" s="43" t="s">
        <v>5430</v>
      </c>
      <c r="D40" s="52"/>
      <c r="F40" s="30"/>
      <c r="G40" s="30">
        <v>0</v>
      </c>
      <c r="H40" s="30"/>
      <c r="I40" s="43"/>
      <c r="J40" s="43"/>
      <c r="K40" s="43"/>
      <c r="L40" s="43"/>
      <c r="N40" s="43" t="s">
        <v>688</v>
      </c>
      <c r="O40" s="223"/>
      <c r="P40" s="31">
        <f t="shared" si="0"/>
        <v>-3147.9599999999991</v>
      </c>
      <c r="Q40" s="31">
        <f t="shared" si="1"/>
        <v>38522.79</v>
      </c>
      <c r="R40" s="31">
        <f t="shared" si="2"/>
        <v>35374.83</v>
      </c>
    </row>
    <row r="41" spans="1:18" ht="15.75" customHeight="1">
      <c r="A41" s="43">
        <v>707</v>
      </c>
      <c r="B41" s="28">
        <v>42578</v>
      </c>
      <c r="C41" s="43" t="s">
        <v>5431</v>
      </c>
      <c r="D41" s="52"/>
      <c r="F41" s="30">
        <v>7.35</v>
      </c>
      <c r="G41" s="30"/>
      <c r="H41" s="30"/>
      <c r="I41" s="43" t="s">
        <v>89</v>
      </c>
      <c r="J41" s="43" t="s">
        <v>87</v>
      </c>
      <c r="K41" s="43" t="s">
        <v>223</v>
      </c>
      <c r="L41" s="43">
        <v>30409</v>
      </c>
      <c r="N41" s="43" t="s">
        <v>688</v>
      </c>
      <c r="O41" s="223"/>
      <c r="P41" s="31">
        <f t="shared" si="0"/>
        <v>-3155.3099999999977</v>
      </c>
      <c r="Q41" s="31">
        <f t="shared" si="1"/>
        <v>38530.14</v>
      </c>
      <c r="R41" s="31">
        <f t="shared" si="2"/>
        <v>35374.83</v>
      </c>
    </row>
    <row r="42" spans="1:18" ht="15.75" customHeight="1">
      <c r="A42" s="43">
        <v>707</v>
      </c>
      <c r="B42" s="28">
        <v>42578</v>
      </c>
      <c r="C42" s="43" t="s">
        <v>5432</v>
      </c>
      <c r="D42" s="52"/>
      <c r="F42" s="30"/>
      <c r="G42" s="30">
        <v>0</v>
      </c>
      <c r="H42" s="30"/>
      <c r="I42" s="43"/>
      <c r="J42" s="43"/>
      <c r="K42" s="43"/>
      <c r="L42" s="43">
        <v>47</v>
      </c>
      <c r="N42" s="43" t="s">
        <v>688</v>
      </c>
      <c r="O42" s="223"/>
      <c r="P42" s="31">
        <f t="shared" si="0"/>
        <v>-3155.3099999999977</v>
      </c>
      <c r="Q42" s="31">
        <f t="shared" si="1"/>
        <v>38530.14</v>
      </c>
      <c r="R42" s="31">
        <f t="shared" si="2"/>
        <v>35374.83</v>
      </c>
    </row>
    <row r="43" spans="1:18" ht="15.75" customHeight="1">
      <c r="A43" s="43">
        <v>707</v>
      </c>
      <c r="B43" s="28">
        <v>42579</v>
      </c>
      <c r="C43" s="43" t="s">
        <v>5433</v>
      </c>
      <c r="D43" s="52"/>
      <c r="F43" s="30">
        <v>900</v>
      </c>
      <c r="G43" s="30"/>
      <c r="H43" s="30"/>
      <c r="I43" s="43" t="s">
        <v>91</v>
      </c>
      <c r="J43" s="43" t="s">
        <v>87</v>
      </c>
      <c r="K43" s="43" t="s">
        <v>769</v>
      </c>
      <c r="L43" s="43">
        <v>1644</v>
      </c>
      <c r="N43" s="43" t="s">
        <v>688</v>
      </c>
      <c r="O43" s="223"/>
      <c r="P43" s="31">
        <f t="shared" si="0"/>
        <v>-4055.3099999999977</v>
      </c>
      <c r="Q43" s="31">
        <f t="shared" si="1"/>
        <v>39430.14</v>
      </c>
      <c r="R43" s="31">
        <f t="shared" si="2"/>
        <v>35374.83</v>
      </c>
    </row>
    <row r="44" spans="1:18" ht="15.75" customHeight="1">
      <c r="A44" s="43">
        <v>707</v>
      </c>
      <c r="B44" s="28">
        <v>42579</v>
      </c>
      <c r="C44" s="43" t="s">
        <v>5434</v>
      </c>
      <c r="D44" s="52"/>
      <c r="F44" s="30">
        <v>1062</v>
      </c>
      <c r="G44" s="30"/>
      <c r="H44" s="30"/>
      <c r="I44" s="43" t="s">
        <v>91</v>
      </c>
      <c r="J44" s="43" t="s">
        <v>87</v>
      </c>
      <c r="K44" s="43" t="s">
        <v>769</v>
      </c>
      <c r="L44" s="43">
        <v>1645</v>
      </c>
      <c r="N44" s="43" t="s">
        <v>688</v>
      </c>
      <c r="O44" s="223"/>
      <c r="P44" s="31">
        <f t="shared" si="0"/>
        <v>-5117.3099999999977</v>
      </c>
      <c r="Q44" s="31">
        <f t="shared" si="1"/>
        <v>40492.14</v>
      </c>
      <c r="R44" s="31">
        <f t="shared" si="2"/>
        <v>35374.83</v>
      </c>
    </row>
    <row r="45" spans="1:18" ht="15.75" customHeight="1">
      <c r="A45" s="43">
        <v>707</v>
      </c>
      <c r="B45" s="28">
        <v>42581</v>
      </c>
      <c r="C45" s="43" t="s">
        <v>610</v>
      </c>
      <c r="D45" s="52"/>
      <c r="F45" s="30">
        <v>585</v>
      </c>
      <c r="G45" s="30"/>
      <c r="H45" s="30"/>
      <c r="I45" s="43" t="s">
        <v>91</v>
      </c>
      <c r="J45" s="43" t="s">
        <v>87</v>
      </c>
      <c r="K45" s="43" t="s">
        <v>3311</v>
      </c>
      <c r="L45" s="43">
        <v>339</v>
      </c>
      <c r="N45" s="43" t="s">
        <v>688</v>
      </c>
      <c r="O45" s="223"/>
      <c r="P45" s="31">
        <f t="shared" si="0"/>
        <v>-5702.3099999999977</v>
      </c>
      <c r="Q45" s="31">
        <f t="shared" si="1"/>
        <v>41077.14</v>
      </c>
      <c r="R45" s="31">
        <f t="shared" si="2"/>
        <v>35374.83</v>
      </c>
    </row>
    <row r="46" spans="1:18" ht="15.75" customHeight="1">
      <c r="A46" s="43">
        <v>707</v>
      </c>
      <c r="B46" s="28">
        <v>42584</v>
      </c>
      <c r="C46" s="43" t="s">
        <v>5435</v>
      </c>
      <c r="D46" s="52"/>
      <c r="F46" s="30">
        <v>1909.1</v>
      </c>
      <c r="G46" s="30"/>
      <c r="H46" s="30"/>
      <c r="I46" s="43" t="s">
        <v>89</v>
      </c>
      <c r="J46" s="43" t="s">
        <v>87</v>
      </c>
      <c r="K46" s="43" t="s">
        <v>5436</v>
      </c>
      <c r="L46" s="43">
        <v>982775</v>
      </c>
      <c r="N46" s="43" t="s">
        <v>688</v>
      </c>
      <c r="O46" s="223"/>
      <c r="P46" s="31">
        <f t="shared" si="0"/>
        <v>-7611.4099999999962</v>
      </c>
      <c r="Q46" s="31">
        <f t="shared" si="1"/>
        <v>42986.239999999998</v>
      </c>
      <c r="R46" s="31">
        <f t="shared" si="2"/>
        <v>35374.83</v>
      </c>
    </row>
    <row r="47" spans="1:18" ht="15.75" customHeight="1">
      <c r="A47" s="43">
        <v>707</v>
      </c>
      <c r="B47" s="28">
        <v>42597</v>
      </c>
      <c r="C47" s="43" t="s">
        <v>610</v>
      </c>
      <c r="D47" s="52"/>
      <c r="F47" s="30">
        <v>637</v>
      </c>
      <c r="G47" s="30"/>
      <c r="H47" s="30"/>
      <c r="I47" s="43" t="s">
        <v>91</v>
      </c>
      <c r="J47" s="43" t="s">
        <v>87</v>
      </c>
      <c r="K47" s="43" t="s">
        <v>3311</v>
      </c>
      <c r="L47" s="43">
        <v>346</v>
      </c>
      <c r="N47" s="43" t="s">
        <v>688</v>
      </c>
      <c r="O47" s="223"/>
      <c r="P47" s="31">
        <f t="shared" si="0"/>
        <v>-8248.4099999999962</v>
      </c>
      <c r="Q47" s="31">
        <f t="shared" si="1"/>
        <v>43623.24</v>
      </c>
      <c r="R47" s="31">
        <f t="shared" si="2"/>
        <v>35374.83</v>
      </c>
    </row>
    <row r="48" spans="1:18" ht="15.75" customHeight="1">
      <c r="A48" s="43">
        <v>707</v>
      </c>
      <c r="B48" s="28">
        <v>42600</v>
      </c>
      <c r="C48" s="43" t="s">
        <v>694</v>
      </c>
      <c r="D48" s="52"/>
      <c r="F48" s="30">
        <v>405</v>
      </c>
      <c r="G48" s="30"/>
      <c r="H48" s="30"/>
      <c r="I48" s="43" t="s">
        <v>89</v>
      </c>
      <c r="J48" s="43"/>
      <c r="K48" s="43" t="s">
        <v>695</v>
      </c>
      <c r="L48" s="43">
        <v>352</v>
      </c>
      <c r="N48" s="43" t="s">
        <v>688</v>
      </c>
      <c r="O48" s="223"/>
      <c r="P48" s="31">
        <f t="shared" si="0"/>
        <v>-8653.4099999999962</v>
      </c>
      <c r="Q48" s="31">
        <f t="shared" si="1"/>
        <v>44028.24</v>
      </c>
      <c r="R48" s="31">
        <f t="shared" si="2"/>
        <v>35374.83</v>
      </c>
    </row>
    <row r="49" spans="1:18" ht="15.75" customHeight="1">
      <c r="A49" s="43">
        <v>707</v>
      </c>
      <c r="B49" s="28">
        <v>42600</v>
      </c>
      <c r="C49" s="43" t="s">
        <v>610</v>
      </c>
      <c r="D49" s="52"/>
      <c r="F49" s="30">
        <v>702</v>
      </c>
      <c r="G49" s="30"/>
      <c r="H49" s="30"/>
      <c r="I49" s="43" t="s">
        <v>91</v>
      </c>
      <c r="J49" s="43" t="s">
        <v>87</v>
      </c>
      <c r="K49" s="43" t="s">
        <v>3311</v>
      </c>
      <c r="L49" s="43">
        <v>348</v>
      </c>
      <c r="N49" s="43" t="s">
        <v>688</v>
      </c>
      <c r="O49" s="223"/>
      <c r="P49" s="31">
        <f t="shared" si="0"/>
        <v>-9355.4099999999962</v>
      </c>
      <c r="Q49" s="31">
        <f t="shared" si="1"/>
        <v>44730.239999999998</v>
      </c>
      <c r="R49" s="31">
        <f t="shared" si="2"/>
        <v>35374.83</v>
      </c>
    </row>
    <row r="50" spans="1:18" ht="15.75" customHeight="1">
      <c r="A50" s="43">
        <v>707</v>
      </c>
      <c r="B50" s="28">
        <v>42603</v>
      </c>
      <c r="C50" s="43" t="s">
        <v>610</v>
      </c>
      <c r="D50" s="52"/>
      <c r="F50" s="30">
        <v>585</v>
      </c>
      <c r="G50" s="30"/>
      <c r="H50" s="30"/>
      <c r="I50" s="43" t="s">
        <v>91</v>
      </c>
      <c r="J50" s="43" t="s">
        <v>87</v>
      </c>
      <c r="K50" s="43" t="s">
        <v>3311</v>
      </c>
      <c r="L50" s="43">
        <v>379</v>
      </c>
      <c r="N50" s="43" t="s">
        <v>688</v>
      </c>
      <c r="O50" s="223"/>
      <c r="P50" s="31">
        <f t="shared" si="0"/>
        <v>-9940.4099999999962</v>
      </c>
      <c r="Q50" s="31">
        <f t="shared" si="1"/>
        <v>45315.24</v>
      </c>
      <c r="R50" s="31">
        <f t="shared" si="2"/>
        <v>35374.83</v>
      </c>
    </row>
    <row r="51" spans="1:18" ht="15.75" customHeight="1">
      <c r="A51" s="43">
        <v>707</v>
      </c>
      <c r="B51" s="28">
        <v>42606</v>
      </c>
      <c r="C51" s="43" t="s">
        <v>610</v>
      </c>
      <c r="D51" s="52"/>
      <c r="F51" s="30">
        <v>632</v>
      </c>
      <c r="G51" s="30"/>
      <c r="H51" s="30"/>
      <c r="I51" s="43" t="s">
        <v>91</v>
      </c>
      <c r="J51" s="43" t="s">
        <v>87</v>
      </c>
      <c r="K51" s="43" t="s">
        <v>3311</v>
      </c>
      <c r="L51" s="43">
        <v>380</v>
      </c>
      <c r="N51" s="43" t="s">
        <v>688</v>
      </c>
      <c r="O51" s="223"/>
      <c r="P51" s="31">
        <f t="shared" si="0"/>
        <v>-10572.409999999996</v>
      </c>
      <c r="Q51" s="31">
        <f t="shared" si="1"/>
        <v>45947.24</v>
      </c>
      <c r="R51" s="31">
        <f t="shared" si="2"/>
        <v>35374.83</v>
      </c>
    </row>
    <row r="52" spans="1:18" ht="15.75" customHeight="1">
      <c r="A52" s="43">
        <v>707</v>
      </c>
      <c r="B52" s="28">
        <v>42607</v>
      </c>
      <c r="C52" s="43" t="s">
        <v>694</v>
      </c>
      <c r="D52" s="52"/>
      <c r="F52" s="30">
        <v>226.8</v>
      </c>
      <c r="G52" s="30"/>
      <c r="H52" s="30"/>
      <c r="I52" s="43" t="s">
        <v>89</v>
      </c>
      <c r="J52" s="43" t="s">
        <v>87</v>
      </c>
      <c r="K52" s="43"/>
      <c r="L52" s="43"/>
      <c r="N52" s="43" t="s">
        <v>688</v>
      </c>
      <c r="O52" s="223"/>
      <c r="P52" s="31">
        <f t="shared" si="0"/>
        <v>-10799.21</v>
      </c>
      <c r="Q52" s="31">
        <f t="shared" si="1"/>
        <v>46174.04</v>
      </c>
      <c r="R52" s="31">
        <f t="shared" si="2"/>
        <v>35374.83</v>
      </c>
    </row>
    <row r="53" spans="1:18" ht="15.75" customHeight="1">
      <c r="A53" s="43">
        <v>707</v>
      </c>
      <c r="B53" s="28">
        <v>42607</v>
      </c>
      <c r="C53" s="43" t="s">
        <v>694</v>
      </c>
      <c r="D53" s="52"/>
      <c r="F53" s="30">
        <v>227</v>
      </c>
      <c r="G53" s="30"/>
      <c r="H53" s="30"/>
      <c r="I53" s="43" t="s">
        <v>89</v>
      </c>
      <c r="J53" s="43" t="s">
        <v>87</v>
      </c>
      <c r="K53" s="43" t="s">
        <v>695</v>
      </c>
      <c r="L53" s="43">
        <v>355</v>
      </c>
      <c r="N53" s="43" t="s">
        <v>688</v>
      </c>
      <c r="O53" s="223"/>
      <c r="P53" s="31">
        <f t="shared" si="0"/>
        <v>-11026.21</v>
      </c>
      <c r="Q53" s="31">
        <f t="shared" si="1"/>
        <v>46401.04</v>
      </c>
      <c r="R53" s="31">
        <f t="shared" si="2"/>
        <v>35374.83</v>
      </c>
    </row>
    <row r="54" spans="1:18" ht="15.75" customHeight="1">
      <c r="A54" s="43">
        <v>707</v>
      </c>
      <c r="B54" s="28">
        <v>42609</v>
      </c>
      <c r="C54" s="43" t="s">
        <v>5437</v>
      </c>
      <c r="D54" s="52"/>
      <c r="F54" s="30">
        <v>21.81</v>
      </c>
      <c r="G54" s="30"/>
      <c r="H54" s="30"/>
      <c r="I54" s="43" t="s">
        <v>89</v>
      </c>
      <c r="J54" s="43" t="s">
        <v>87</v>
      </c>
      <c r="K54" s="43" t="s">
        <v>5437</v>
      </c>
      <c r="L54" s="43"/>
      <c r="N54" s="43" t="s">
        <v>688</v>
      </c>
      <c r="O54" s="223"/>
      <c r="P54" s="31">
        <f t="shared" si="0"/>
        <v>-11048.019999999997</v>
      </c>
      <c r="Q54" s="31">
        <f t="shared" si="1"/>
        <v>46422.85</v>
      </c>
      <c r="R54" s="31">
        <f t="shared" si="2"/>
        <v>35374.83</v>
      </c>
    </row>
    <row r="55" spans="1:18" ht="15.75" customHeight="1">
      <c r="A55" s="43">
        <v>707</v>
      </c>
      <c r="B55" s="28">
        <v>42612</v>
      </c>
      <c r="C55" s="43" t="s">
        <v>610</v>
      </c>
      <c r="D55" s="52"/>
      <c r="F55" s="30">
        <v>585</v>
      </c>
      <c r="G55" s="30"/>
      <c r="H55" s="30"/>
      <c r="I55" s="43" t="s">
        <v>91</v>
      </c>
      <c r="J55" s="43" t="s">
        <v>87</v>
      </c>
      <c r="K55" s="43" t="s">
        <v>3311</v>
      </c>
      <c r="L55" s="43">
        <v>383</v>
      </c>
      <c r="N55" s="43" t="s">
        <v>688</v>
      </c>
      <c r="O55" s="223"/>
      <c r="P55" s="31">
        <f t="shared" si="0"/>
        <v>-11633.019999999997</v>
      </c>
      <c r="Q55" s="31">
        <f t="shared" si="1"/>
        <v>47007.85</v>
      </c>
      <c r="R55" s="31">
        <f t="shared" si="2"/>
        <v>35374.83</v>
      </c>
    </row>
    <row r="56" spans="1:18" ht="15.75" customHeight="1">
      <c r="A56" s="43">
        <v>707</v>
      </c>
      <c r="B56" s="28">
        <v>42613</v>
      </c>
      <c r="C56" s="43" t="s">
        <v>694</v>
      </c>
      <c r="D56" s="52"/>
      <c r="F56" s="30">
        <v>283.5</v>
      </c>
      <c r="G56" s="30"/>
      <c r="H56" s="30"/>
      <c r="I56" s="43" t="s">
        <v>89</v>
      </c>
      <c r="J56" s="43" t="s">
        <v>87</v>
      </c>
      <c r="K56" s="43" t="s">
        <v>5438</v>
      </c>
      <c r="L56" s="43">
        <v>365</v>
      </c>
      <c r="N56" s="43" t="s">
        <v>688</v>
      </c>
      <c r="O56" s="223"/>
      <c r="P56" s="31">
        <f t="shared" si="0"/>
        <v>-11916.519999999997</v>
      </c>
      <c r="Q56" s="31">
        <f t="shared" si="1"/>
        <v>47291.35</v>
      </c>
      <c r="R56" s="31">
        <f t="shared" si="2"/>
        <v>35374.83</v>
      </c>
    </row>
    <row r="57" spans="1:18" ht="15.75" customHeight="1">
      <c r="A57" s="43">
        <v>707</v>
      </c>
      <c r="B57" s="28">
        <v>42619</v>
      </c>
      <c r="C57" s="43" t="s">
        <v>3464</v>
      </c>
      <c r="D57" s="52"/>
      <c r="F57" s="30">
        <v>24</v>
      </c>
      <c r="G57" s="30"/>
      <c r="H57" s="30"/>
      <c r="I57" s="43" t="s">
        <v>89</v>
      </c>
      <c r="J57" s="43" t="s">
        <v>87</v>
      </c>
      <c r="K57" s="43" t="s">
        <v>1846</v>
      </c>
      <c r="L57" s="43">
        <v>128842</v>
      </c>
      <c r="N57" s="43" t="s">
        <v>688</v>
      </c>
      <c r="O57" s="223"/>
      <c r="P57" s="31">
        <f t="shared" si="0"/>
        <v>-11940.519999999997</v>
      </c>
      <c r="Q57" s="31">
        <f t="shared" si="1"/>
        <v>47315.35</v>
      </c>
      <c r="R57" s="31">
        <f t="shared" si="2"/>
        <v>35374.83</v>
      </c>
    </row>
    <row r="58" spans="1:18" ht="15.75" customHeight="1">
      <c r="A58" s="43">
        <v>707</v>
      </c>
      <c r="B58" s="28">
        <v>42621</v>
      </c>
      <c r="C58" s="43" t="s">
        <v>5439</v>
      </c>
      <c r="D58" s="52"/>
      <c r="F58" s="30"/>
      <c r="G58" s="30"/>
      <c r="H58" s="30">
        <v>1250.7</v>
      </c>
      <c r="I58" s="43"/>
      <c r="J58" s="43"/>
      <c r="K58" s="43"/>
      <c r="L58" s="43"/>
      <c r="N58" s="43" t="s">
        <v>688</v>
      </c>
      <c r="O58" s="223"/>
      <c r="P58" s="31">
        <f t="shared" si="0"/>
        <v>-11940.519999999997</v>
      </c>
      <c r="Q58" s="31">
        <f t="shared" si="1"/>
        <v>47315.35</v>
      </c>
      <c r="R58" s="31">
        <f t="shared" si="2"/>
        <v>35374.83</v>
      </c>
    </row>
    <row r="59" spans="1:18" ht="15.75" customHeight="1">
      <c r="A59" s="43">
        <v>707</v>
      </c>
      <c r="B59" s="28">
        <v>42624</v>
      </c>
      <c r="C59" s="43" t="s">
        <v>3464</v>
      </c>
      <c r="D59" s="52"/>
      <c r="F59" s="30">
        <v>50</v>
      </c>
      <c r="G59" s="30"/>
      <c r="H59" s="30"/>
      <c r="I59" s="43" t="s">
        <v>89</v>
      </c>
      <c r="J59" s="43" t="s">
        <v>87</v>
      </c>
      <c r="K59" s="43" t="s">
        <v>1846</v>
      </c>
      <c r="L59" s="43">
        <v>129120</v>
      </c>
      <c r="N59" s="43" t="s">
        <v>688</v>
      </c>
      <c r="O59" s="223"/>
      <c r="P59" s="31">
        <f t="shared" si="0"/>
        <v>-11990.519999999997</v>
      </c>
      <c r="Q59" s="31">
        <f t="shared" si="1"/>
        <v>47365.35</v>
      </c>
      <c r="R59" s="31">
        <f t="shared" si="2"/>
        <v>35374.83</v>
      </c>
    </row>
    <row r="60" spans="1:18" ht="15.75" customHeight="1">
      <c r="A60" s="43">
        <v>707</v>
      </c>
      <c r="B60" s="28">
        <v>42631</v>
      </c>
      <c r="C60" s="43" t="s">
        <v>700</v>
      </c>
      <c r="D60" s="52"/>
      <c r="F60" s="30"/>
      <c r="G60" s="30">
        <v>3482.8</v>
      </c>
      <c r="H60" s="30"/>
      <c r="I60" s="43" t="s">
        <v>91</v>
      </c>
      <c r="J60" s="43" t="s">
        <v>87</v>
      </c>
      <c r="K60" s="43"/>
      <c r="L60" s="43">
        <v>57</v>
      </c>
      <c r="N60" s="43" t="s">
        <v>688</v>
      </c>
      <c r="O60" s="223"/>
      <c r="P60" s="31">
        <f t="shared" si="0"/>
        <v>-8507.7199999999939</v>
      </c>
      <c r="Q60" s="31">
        <f t="shared" si="1"/>
        <v>47365.35</v>
      </c>
      <c r="R60" s="31">
        <f t="shared" si="2"/>
        <v>38857.630000000005</v>
      </c>
    </row>
    <row r="61" spans="1:18" ht="15.75" customHeight="1">
      <c r="A61" s="43">
        <v>707</v>
      </c>
      <c r="B61" s="28">
        <v>42631</v>
      </c>
      <c r="C61" s="43" t="s">
        <v>700</v>
      </c>
      <c r="D61" s="52"/>
      <c r="F61" s="30"/>
      <c r="G61" s="30">
        <v>4802</v>
      </c>
      <c r="H61" s="30"/>
      <c r="I61" s="43" t="s">
        <v>169</v>
      </c>
      <c r="J61" s="43" t="s">
        <v>87</v>
      </c>
      <c r="K61" s="43"/>
      <c r="L61" s="43" t="s">
        <v>5440</v>
      </c>
      <c r="N61" s="43" t="s">
        <v>688</v>
      </c>
      <c r="O61" s="223"/>
      <c r="P61" s="31">
        <f t="shared" si="0"/>
        <v>-3705.7199999999939</v>
      </c>
      <c r="Q61" s="31">
        <f t="shared" si="1"/>
        <v>47365.35</v>
      </c>
      <c r="R61" s="31">
        <f t="shared" si="2"/>
        <v>43659.630000000005</v>
      </c>
    </row>
    <row r="62" spans="1:18" ht="15.75" customHeight="1">
      <c r="A62" s="43">
        <v>707</v>
      </c>
      <c r="B62" s="28">
        <v>42631</v>
      </c>
      <c r="C62" s="43" t="s">
        <v>5441</v>
      </c>
      <c r="D62" s="52"/>
      <c r="F62" s="30"/>
      <c r="G62" s="30">
        <v>1715</v>
      </c>
      <c r="H62" s="30"/>
      <c r="I62" s="43" t="s">
        <v>91</v>
      </c>
      <c r="J62" s="43" t="s">
        <v>87</v>
      </c>
      <c r="K62" s="43"/>
      <c r="L62" s="43">
        <v>47</v>
      </c>
      <c r="N62" s="43" t="s">
        <v>688</v>
      </c>
      <c r="O62" s="223"/>
      <c r="P62" s="31">
        <f t="shared" si="0"/>
        <v>-1990.7199999999939</v>
      </c>
      <c r="Q62" s="31">
        <f t="shared" si="1"/>
        <v>47365.35</v>
      </c>
      <c r="R62" s="31">
        <f t="shared" si="2"/>
        <v>45374.630000000005</v>
      </c>
    </row>
    <row r="63" spans="1:18" ht="15.75" customHeight="1">
      <c r="A63" s="43">
        <v>707</v>
      </c>
      <c r="B63" s="28">
        <v>42634</v>
      </c>
      <c r="C63" s="43" t="s">
        <v>700</v>
      </c>
      <c r="D63" s="52"/>
      <c r="F63" s="30"/>
      <c r="G63" s="30">
        <v>2737.65</v>
      </c>
      <c r="H63" s="30"/>
      <c r="I63" s="43"/>
      <c r="J63" s="43" t="s">
        <v>87</v>
      </c>
      <c r="K63" s="43"/>
      <c r="L63" s="43">
        <v>58</v>
      </c>
      <c r="N63" s="43" t="s">
        <v>688</v>
      </c>
      <c r="O63" s="223"/>
      <c r="P63" s="31">
        <f t="shared" si="0"/>
        <v>746.93000000000757</v>
      </c>
      <c r="Q63" s="31">
        <f t="shared" si="1"/>
        <v>47365.35</v>
      </c>
      <c r="R63" s="31">
        <f t="shared" si="2"/>
        <v>48112.280000000006</v>
      </c>
    </row>
    <row r="64" spans="1:18" ht="15.75" customHeight="1">
      <c r="A64" s="43">
        <v>707</v>
      </c>
      <c r="B64" s="28">
        <v>42634</v>
      </c>
      <c r="C64" s="43" t="s">
        <v>700</v>
      </c>
      <c r="D64" s="52"/>
      <c r="F64" s="30"/>
      <c r="G64" s="36">
        <v>360</v>
      </c>
      <c r="H64" s="30"/>
      <c r="I64" s="43"/>
      <c r="J64" s="43"/>
      <c r="K64" s="43"/>
      <c r="L64" s="43">
        <v>57</v>
      </c>
      <c r="N64" s="43" t="s">
        <v>688</v>
      </c>
      <c r="O64" s="223"/>
      <c r="P64" s="31">
        <f t="shared" si="0"/>
        <v>1106.9300000000076</v>
      </c>
      <c r="Q64" s="31">
        <f t="shared" si="1"/>
        <v>47365.35</v>
      </c>
      <c r="R64" s="31">
        <f t="shared" si="2"/>
        <v>48472.280000000006</v>
      </c>
    </row>
    <row r="65" spans="1:18" ht="15.75" customHeight="1">
      <c r="A65" s="43">
        <v>707</v>
      </c>
      <c r="B65" s="28">
        <v>42642</v>
      </c>
      <c r="C65" s="43" t="s">
        <v>5437</v>
      </c>
      <c r="D65" s="52"/>
      <c r="F65" s="30">
        <v>21.81</v>
      </c>
      <c r="G65" s="30"/>
      <c r="H65" s="30"/>
      <c r="I65" s="43" t="s">
        <v>89</v>
      </c>
      <c r="J65" s="43" t="s">
        <v>87</v>
      </c>
      <c r="K65" s="43"/>
      <c r="L65" s="43"/>
      <c r="N65" s="43" t="s">
        <v>688</v>
      </c>
      <c r="O65" s="223"/>
      <c r="P65" s="31">
        <f t="shared" si="0"/>
        <v>1085.1200000000099</v>
      </c>
      <c r="Q65" s="31">
        <f t="shared" si="1"/>
        <v>47387.159999999996</v>
      </c>
      <c r="R65" s="31">
        <f t="shared" si="2"/>
        <v>48472.280000000006</v>
      </c>
    </row>
    <row r="66" spans="1:18" ht="15.75" customHeight="1">
      <c r="A66" s="43">
        <v>707</v>
      </c>
      <c r="B66" s="28">
        <v>42647</v>
      </c>
      <c r="C66" s="168" t="s">
        <v>5442</v>
      </c>
      <c r="D66" s="52"/>
      <c r="F66" s="36">
        <v>400</v>
      </c>
      <c r="G66" s="36"/>
      <c r="H66" s="36"/>
      <c r="I66" s="43" t="s">
        <v>169</v>
      </c>
      <c r="J66" s="168"/>
      <c r="K66" s="168" t="s">
        <v>5443</v>
      </c>
      <c r="L66" s="43" t="s">
        <v>721</v>
      </c>
      <c r="N66" s="43" t="s">
        <v>688</v>
      </c>
      <c r="O66" s="223"/>
      <c r="P66" s="31">
        <f t="shared" si="0"/>
        <v>685.1200000000099</v>
      </c>
      <c r="Q66" s="31">
        <f t="shared" si="1"/>
        <v>47787.159999999996</v>
      </c>
      <c r="R66" s="31">
        <f t="shared" si="2"/>
        <v>48472.280000000006</v>
      </c>
    </row>
    <row r="67" spans="1:18" ht="15.75" customHeight="1">
      <c r="A67" s="43">
        <v>707</v>
      </c>
      <c r="B67" s="28">
        <v>42648</v>
      </c>
      <c r="C67" s="43" t="s">
        <v>5444</v>
      </c>
      <c r="D67" s="52"/>
      <c r="F67" s="30"/>
      <c r="G67" s="30"/>
      <c r="H67" s="30">
        <v>1381</v>
      </c>
      <c r="I67" s="43" t="s">
        <v>89</v>
      </c>
      <c r="J67" s="43"/>
      <c r="K67" s="43"/>
      <c r="L67" s="43"/>
      <c r="N67" s="43" t="s">
        <v>688</v>
      </c>
      <c r="O67" s="223"/>
      <c r="P67" s="31">
        <f t="shared" si="0"/>
        <v>685.1200000000099</v>
      </c>
      <c r="Q67" s="31">
        <f t="shared" si="1"/>
        <v>47787.159999999996</v>
      </c>
      <c r="R67" s="31">
        <f t="shared" si="2"/>
        <v>48472.280000000006</v>
      </c>
    </row>
    <row r="68" spans="1:18" ht="15.75" customHeight="1">
      <c r="A68" s="43">
        <v>707</v>
      </c>
      <c r="B68" s="28">
        <v>42653</v>
      </c>
      <c r="C68" s="43" t="s">
        <v>5437</v>
      </c>
      <c r="D68" s="52"/>
      <c r="F68" s="30">
        <v>21.81</v>
      </c>
      <c r="G68" s="30"/>
      <c r="H68" s="30"/>
      <c r="I68" s="43" t="s">
        <v>89</v>
      </c>
      <c r="J68" s="43" t="s">
        <v>87</v>
      </c>
      <c r="K68" s="43">
        <v>12</v>
      </c>
      <c r="L68" s="43"/>
      <c r="N68" s="43" t="s">
        <v>688</v>
      </c>
      <c r="O68" s="223"/>
      <c r="P68" s="31">
        <f t="shared" si="0"/>
        <v>663.31000000001222</v>
      </c>
      <c r="Q68" s="31">
        <f t="shared" si="1"/>
        <v>47808.969999999994</v>
      </c>
      <c r="R68" s="31">
        <f t="shared" si="2"/>
        <v>48472.280000000006</v>
      </c>
    </row>
    <row r="69" spans="1:18" ht="15.75" customHeight="1">
      <c r="A69" s="43">
        <v>707</v>
      </c>
      <c r="B69" s="28">
        <v>42656</v>
      </c>
      <c r="C69" s="43" t="s">
        <v>5445</v>
      </c>
      <c r="D69" s="52"/>
      <c r="F69" s="30"/>
      <c r="G69" s="30"/>
      <c r="H69" s="30">
        <v>955</v>
      </c>
      <c r="I69" s="43" t="s">
        <v>89</v>
      </c>
      <c r="J69" s="43"/>
      <c r="K69" s="43" t="s">
        <v>2190</v>
      </c>
      <c r="L69" s="43"/>
      <c r="N69" s="43" t="s">
        <v>688</v>
      </c>
      <c r="O69" s="223"/>
      <c r="P69" s="31">
        <f t="shared" si="0"/>
        <v>663.31000000001222</v>
      </c>
      <c r="Q69" s="31">
        <f t="shared" si="1"/>
        <v>47808.969999999994</v>
      </c>
      <c r="R69" s="31">
        <f t="shared" si="2"/>
        <v>48472.280000000006</v>
      </c>
    </row>
    <row r="70" spans="1:18" ht="15.75" customHeight="1">
      <c r="A70" s="43">
        <v>707</v>
      </c>
      <c r="B70" s="28">
        <v>42657</v>
      </c>
      <c r="C70" s="43" t="s">
        <v>5446</v>
      </c>
      <c r="D70" s="52"/>
      <c r="F70" s="30">
        <v>1404</v>
      </c>
      <c r="G70" s="30"/>
      <c r="H70" s="30"/>
      <c r="I70" s="43" t="s">
        <v>91</v>
      </c>
      <c r="J70" s="43" t="s">
        <v>87</v>
      </c>
      <c r="K70" s="43" t="s">
        <v>769</v>
      </c>
      <c r="L70" s="43">
        <v>41</v>
      </c>
      <c r="N70" s="43" t="s">
        <v>688</v>
      </c>
      <c r="O70" s="223"/>
      <c r="P70" s="31">
        <f t="shared" si="0"/>
        <v>-740.68999999998778</v>
      </c>
      <c r="Q70" s="31">
        <f t="shared" si="1"/>
        <v>49212.969999999994</v>
      </c>
      <c r="R70" s="31">
        <f t="shared" si="2"/>
        <v>48472.280000000006</v>
      </c>
    </row>
    <row r="71" spans="1:18" ht="15.75" customHeight="1">
      <c r="A71" s="43">
        <v>707</v>
      </c>
      <c r="B71" s="28">
        <v>42661</v>
      </c>
      <c r="C71" s="43" t="s">
        <v>5447</v>
      </c>
      <c r="D71" s="52"/>
      <c r="F71" s="30">
        <v>252.46</v>
      </c>
      <c r="G71" s="30"/>
      <c r="H71" s="30"/>
      <c r="I71" s="43" t="s">
        <v>91</v>
      </c>
      <c r="J71" s="43" t="s">
        <v>87</v>
      </c>
      <c r="K71" s="43" t="s">
        <v>5448</v>
      </c>
      <c r="L71" s="43"/>
      <c r="N71" s="43" t="s">
        <v>688</v>
      </c>
      <c r="O71" s="223"/>
      <c r="P71" s="31">
        <f t="shared" si="0"/>
        <v>-993.1499999999869</v>
      </c>
      <c r="Q71" s="31">
        <f t="shared" si="1"/>
        <v>49465.429999999993</v>
      </c>
      <c r="R71" s="31">
        <f t="shared" si="2"/>
        <v>48472.280000000006</v>
      </c>
    </row>
    <row r="72" spans="1:18" ht="15.75" customHeight="1">
      <c r="A72" s="43">
        <v>707</v>
      </c>
      <c r="B72" s="28">
        <v>42661</v>
      </c>
      <c r="C72" s="43" t="s">
        <v>5449</v>
      </c>
      <c r="D72" s="52"/>
      <c r="F72" s="30">
        <v>396.9</v>
      </c>
      <c r="G72" s="30"/>
      <c r="H72" s="30"/>
      <c r="I72" s="43" t="s">
        <v>89</v>
      </c>
      <c r="J72" s="43" t="s">
        <v>87</v>
      </c>
      <c r="K72" s="43" t="s">
        <v>695</v>
      </c>
      <c r="L72" s="43">
        <v>416</v>
      </c>
      <c r="N72" s="43" t="s">
        <v>688</v>
      </c>
      <c r="O72" s="223"/>
      <c r="P72" s="31">
        <f t="shared" si="0"/>
        <v>-1390.0499999999884</v>
      </c>
      <c r="Q72" s="31">
        <f t="shared" si="1"/>
        <v>49862.329999999994</v>
      </c>
      <c r="R72" s="31">
        <f t="shared" si="2"/>
        <v>48472.280000000006</v>
      </c>
    </row>
    <row r="73" spans="1:18" ht="15.75" customHeight="1">
      <c r="A73" s="43">
        <v>707</v>
      </c>
      <c r="B73" s="28">
        <v>42661</v>
      </c>
      <c r="C73" s="43" t="s">
        <v>5447</v>
      </c>
      <c r="D73" s="52"/>
      <c r="F73" s="30">
        <v>408.46</v>
      </c>
      <c r="G73" s="30"/>
      <c r="H73" s="30"/>
      <c r="I73" s="43" t="s">
        <v>91</v>
      </c>
      <c r="J73" s="43" t="s">
        <v>87</v>
      </c>
      <c r="K73" s="43" t="s">
        <v>5448</v>
      </c>
      <c r="L73" s="43"/>
      <c r="N73" s="43" t="s">
        <v>688</v>
      </c>
      <c r="O73" s="223"/>
      <c r="P73" s="31">
        <f t="shared" si="0"/>
        <v>-1798.5099999999875</v>
      </c>
      <c r="Q73" s="31">
        <f t="shared" si="1"/>
        <v>50270.789999999994</v>
      </c>
      <c r="R73" s="31">
        <f t="shared" si="2"/>
        <v>48472.280000000006</v>
      </c>
    </row>
    <row r="74" spans="1:18" ht="15.75" customHeight="1">
      <c r="A74" s="43">
        <v>707</v>
      </c>
      <c r="B74" s="28">
        <v>42673</v>
      </c>
      <c r="C74" s="43" t="s">
        <v>5450</v>
      </c>
      <c r="D74" s="52"/>
      <c r="F74" s="30">
        <v>21.81</v>
      </c>
      <c r="G74" s="30"/>
      <c r="H74" s="30"/>
      <c r="I74" s="43" t="s">
        <v>89</v>
      </c>
      <c r="J74" s="43" t="s">
        <v>87</v>
      </c>
      <c r="K74" s="43" t="s">
        <v>1308</v>
      </c>
      <c r="L74" s="43"/>
      <c r="N74" s="43" t="s">
        <v>688</v>
      </c>
      <c r="O74" s="223"/>
      <c r="P74" s="31">
        <f t="shared" si="0"/>
        <v>-1820.3199999999852</v>
      </c>
      <c r="Q74" s="31">
        <f t="shared" si="1"/>
        <v>50292.599999999991</v>
      </c>
      <c r="R74" s="31">
        <f t="shared" si="2"/>
        <v>48472.280000000006</v>
      </c>
    </row>
    <row r="75" spans="1:18" ht="15.75" customHeight="1">
      <c r="A75" s="43">
        <v>707</v>
      </c>
      <c r="B75" s="28">
        <v>42673</v>
      </c>
      <c r="C75" s="43" t="s">
        <v>5451</v>
      </c>
      <c r="D75" s="52"/>
      <c r="F75" s="30">
        <v>680.48</v>
      </c>
      <c r="G75" s="30"/>
      <c r="H75" s="30"/>
      <c r="I75" s="43" t="s">
        <v>89</v>
      </c>
      <c r="J75" s="43" t="s">
        <v>87</v>
      </c>
      <c r="K75" s="43" t="s">
        <v>968</v>
      </c>
      <c r="L75" s="43">
        <v>119201781</v>
      </c>
      <c r="N75" s="43" t="s">
        <v>688</v>
      </c>
      <c r="O75" s="223"/>
      <c r="P75" s="31">
        <f t="shared" si="0"/>
        <v>-2500.7999999999884</v>
      </c>
      <c r="Q75" s="31">
        <f t="shared" si="1"/>
        <v>50973.079999999994</v>
      </c>
      <c r="R75" s="31">
        <f t="shared" si="2"/>
        <v>48472.280000000006</v>
      </c>
    </row>
    <row r="76" spans="1:18" ht="15.75" customHeight="1">
      <c r="A76" s="43">
        <v>707</v>
      </c>
      <c r="B76" s="28">
        <v>42676</v>
      </c>
      <c r="C76" s="43" t="s">
        <v>5452</v>
      </c>
      <c r="D76" s="52"/>
      <c r="F76" s="30">
        <v>110</v>
      </c>
      <c r="G76" s="30"/>
      <c r="H76" s="30"/>
      <c r="I76" s="43" t="s">
        <v>89</v>
      </c>
      <c r="J76" s="43" t="s">
        <v>87</v>
      </c>
      <c r="K76" s="43" t="s">
        <v>1257</v>
      </c>
      <c r="L76" s="43"/>
      <c r="N76" s="43" t="s">
        <v>688</v>
      </c>
      <c r="O76" s="223"/>
      <c r="P76" s="31">
        <f t="shared" si="0"/>
        <v>-2610.7999999999884</v>
      </c>
      <c r="Q76" s="31">
        <f t="shared" si="1"/>
        <v>51083.079999999994</v>
      </c>
      <c r="R76" s="31">
        <f t="shared" si="2"/>
        <v>48472.280000000006</v>
      </c>
    </row>
    <row r="77" spans="1:18" ht="15.75" customHeight="1">
      <c r="A77" s="43">
        <v>707</v>
      </c>
      <c r="B77" s="28">
        <v>42683</v>
      </c>
      <c r="C77" s="43" t="s">
        <v>724</v>
      </c>
      <c r="D77" s="52"/>
      <c r="F77" s="30">
        <v>585</v>
      </c>
      <c r="G77" s="30"/>
      <c r="H77" s="30"/>
      <c r="I77" s="43"/>
      <c r="J77" s="43" t="s">
        <v>87</v>
      </c>
      <c r="K77" s="43"/>
      <c r="L77" s="43"/>
      <c r="N77" s="43" t="s">
        <v>688</v>
      </c>
      <c r="O77" s="223"/>
      <c r="P77" s="31">
        <f t="shared" si="0"/>
        <v>-3195.7999999999884</v>
      </c>
      <c r="Q77" s="31">
        <f t="shared" si="1"/>
        <v>51668.079999999994</v>
      </c>
      <c r="R77" s="31">
        <f t="shared" si="2"/>
        <v>48472.280000000006</v>
      </c>
    </row>
    <row r="78" spans="1:18" ht="15.75" customHeight="1">
      <c r="A78" s="43">
        <v>707</v>
      </c>
      <c r="B78" s="28">
        <v>42687</v>
      </c>
      <c r="C78" s="43" t="s">
        <v>5453</v>
      </c>
      <c r="D78" s="52"/>
      <c r="F78" s="30">
        <v>19.899999999999999</v>
      </c>
      <c r="G78" s="30"/>
      <c r="H78" s="30"/>
      <c r="I78" s="43" t="s">
        <v>89</v>
      </c>
      <c r="J78" s="43" t="s">
        <v>87</v>
      </c>
      <c r="K78" s="43" t="s">
        <v>2154</v>
      </c>
      <c r="L78" s="43">
        <v>520038480</v>
      </c>
      <c r="N78" s="43" t="s">
        <v>688</v>
      </c>
      <c r="O78" s="223"/>
      <c r="P78" s="31">
        <f t="shared" si="0"/>
        <v>-3215.6999999999898</v>
      </c>
      <c r="Q78" s="31">
        <f t="shared" si="1"/>
        <v>51687.979999999996</v>
      </c>
      <c r="R78" s="31">
        <f t="shared" si="2"/>
        <v>48472.280000000006</v>
      </c>
    </row>
    <row r="79" spans="1:18" ht="15.75" customHeight="1">
      <c r="A79" s="43">
        <v>707</v>
      </c>
      <c r="B79" s="28">
        <v>42688</v>
      </c>
      <c r="C79" s="43" t="s">
        <v>705</v>
      </c>
      <c r="D79" s="52"/>
      <c r="F79" s="30">
        <v>36.9</v>
      </c>
      <c r="G79" s="30"/>
      <c r="H79" s="30"/>
      <c r="I79" s="43" t="s">
        <v>89</v>
      </c>
      <c r="J79" s="43" t="s">
        <v>87</v>
      </c>
      <c r="K79" s="43" t="s">
        <v>706</v>
      </c>
      <c r="L79" s="43">
        <v>511457301</v>
      </c>
      <c r="N79" s="43" t="s">
        <v>688</v>
      </c>
      <c r="O79" s="223"/>
      <c r="P79" s="31">
        <f t="shared" si="0"/>
        <v>-3252.5999999999913</v>
      </c>
      <c r="Q79" s="31">
        <f t="shared" si="1"/>
        <v>51724.88</v>
      </c>
      <c r="R79" s="31">
        <f t="shared" si="2"/>
        <v>48472.280000000006</v>
      </c>
    </row>
    <row r="80" spans="1:18" ht="15.75" customHeight="1">
      <c r="A80" s="43">
        <v>707</v>
      </c>
      <c r="B80" s="28">
        <v>42696</v>
      </c>
      <c r="C80" s="43" t="s">
        <v>5454</v>
      </c>
      <c r="D80" s="52"/>
      <c r="F80" s="30"/>
      <c r="G80" s="30"/>
      <c r="H80" s="30">
        <v>615.9</v>
      </c>
      <c r="I80" s="43" t="s">
        <v>89</v>
      </c>
      <c r="J80" s="43"/>
      <c r="K80" s="43" t="s">
        <v>5455</v>
      </c>
      <c r="L80" s="43">
        <v>5083</v>
      </c>
      <c r="N80" s="43" t="s">
        <v>688</v>
      </c>
      <c r="O80" s="223"/>
      <c r="P80" s="31">
        <f t="shared" si="0"/>
        <v>-3252.5999999999913</v>
      </c>
      <c r="Q80" s="31">
        <f t="shared" si="1"/>
        <v>51724.88</v>
      </c>
      <c r="R80" s="31">
        <f t="shared" si="2"/>
        <v>48472.280000000006</v>
      </c>
    </row>
    <row r="81" spans="1:18" ht="15.75" customHeight="1">
      <c r="A81" s="43">
        <v>707</v>
      </c>
      <c r="B81" s="28">
        <v>42698</v>
      </c>
      <c r="C81" s="43" t="s">
        <v>694</v>
      </c>
      <c r="D81" s="52"/>
      <c r="F81" s="30">
        <v>210.6</v>
      </c>
      <c r="G81" s="30"/>
      <c r="H81" s="30"/>
      <c r="I81" s="43" t="s">
        <v>89</v>
      </c>
      <c r="J81" s="43" t="s">
        <v>87</v>
      </c>
      <c r="K81" s="43" t="s">
        <v>5456</v>
      </c>
      <c r="L81" s="43">
        <v>459</v>
      </c>
      <c r="N81" s="43" t="s">
        <v>688</v>
      </c>
      <c r="O81" s="223"/>
      <c r="P81" s="31">
        <f t="shared" si="0"/>
        <v>-3463.1999999999898</v>
      </c>
      <c r="Q81" s="31">
        <f t="shared" si="1"/>
        <v>51935.479999999996</v>
      </c>
      <c r="R81" s="31">
        <f t="shared" si="2"/>
        <v>48472.280000000006</v>
      </c>
    </row>
    <row r="82" spans="1:18" ht="15.75" customHeight="1">
      <c r="A82" s="43">
        <v>707</v>
      </c>
      <c r="B82" s="28">
        <v>42703</v>
      </c>
      <c r="C82" s="43" t="s">
        <v>5450</v>
      </c>
      <c r="D82" s="52"/>
      <c r="F82" s="30">
        <v>21.81</v>
      </c>
      <c r="G82" s="30"/>
      <c r="H82" s="30"/>
      <c r="I82" s="43" t="s">
        <v>89</v>
      </c>
      <c r="J82" s="43" t="s">
        <v>87</v>
      </c>
      <c r="K82" s="43" t="s">
        <v>1308</v>
      </c>
      <c r="L82" s="43"/>
      <c r="N82" s="43" t="s">
        <v>688</v>
      </c>
      <c r="O82" s="223"/>
      <c r="P82" s="31">
        <f t="shared" si="0"/>
        <v>-3485.0099999999875</v>
      </c>
      <c r="Q82" s="31">
        <f t="shared" si="1"/>
        <v>51957.289999999994</v>
      </c>
      <c r="R82" s="31">
        <f t="shared" si="2"/>
        <v>48472.280000000006</v>
      </c>
    </row>
    <row r="83" spans="1:18" ht="15.75" customHeight="1">
      <c r="A83" s="43">
        <v>707</v>
      </c>
      <c r="B83" s="28">
        <v>42709</v>
      </c>
      <c r="C83" s="43" t="s">
        <v>5457</v>
      </c>
      <c r="D83" s="52"/>
      <c r="F83" s="30">
        <v>655</v>
      </c>
      <c r="G83" s="30"/>
      <c r="H83" s="30"/>
      <c r="I83" s="43" t="s">
        <v>91</v>
      </c>
      <c r="J83" s="43" t="s">
        <v>87</v>
      </c>
      <c r="K83" s="43" t="s">
        <v>734</v>
      </c>
      <c r="L83" s="43">
        <v>404</v>
      </c>
      <c r="N83" s="43" t="s">
        <v>688</v>
      </c>
      <c r="O83" s="223"/>
      <c r="P83" s="31">
        <f t="shared" si="0"/>
        <v>-4140.0099999999875</v>
      </c>
      <c r="Q83" s="31">
        <f t="shared" si="1"/>
        <v>52612.289999999994</v>
      </c>
      <c r="R83" s="31">
        <f t="shared" si="2"/>
        <v>48472.280000000006</v>
      </c>
    </row>
    <row r="84" spans="1:18" ht="15.75" customHeight="1">
      <c r="A84" s="43">
        <v>707</v>
      </c>
      <c r="B84" s="28">
        <v>42709</v>
      </c>
      <c r="C84" s="43" t="s">
        <v>785</v>
      </c>
      <c r="D84" s="52"/>
      <c r="F84" s="30">
        <v>655</v>
      </c>
      <c r="G84" s="30"/>
      <c r="H84" s="30"/>
      <c r="I84" s="43" t="s">
        <v>91</v>
      </c>
      <c r="J84" s="43" t="s">
        <v>87</v>
      </c>
      <c r="K84" s="43" t="s">
        <v>734</v>
      </c>
      <c r="L84" s="43">
        <v>428</v>
      </c>
      <c r="N84" s="43" t="s">
        <v>688</v>
      </c>
      <c r="O84" s="223"/>
      <c r="P84" s="31">
        <f t="shared" si="0"/>
        <v>-4795.0099999999875</v>
      </c>
      <c r="Q84" s="31">
        <f t="shared" si="1"/>
        <v>53267.289999999994</v>
      </c>
      <c r="R84" s="31">
        <f t="shared" si="2"/>
        <v>48472.280000000006</v>
      </c>
    </row>
    <row r="85" spans="1:18" ht="15.75" customHeight="1">
      <c r="A85" s="43">
        <v>707</v>
      </c>
      <c r="B85" s="28">
        <v>42717</v>
      </c>
      <c r="C85" s="43" t="s">
        <v>5458</v>
      </c>
      <c r="D85" s="52"/>
      <c r="F85" s="30"/>
      <c r="G85" s="30">
        <v>4888.0600000000004</v>
      </c>
      <c r="H85" s="30"/>
      <c r="I85" s="43" t="s">
        <v>91</v>
      </c>
      <c r="J85" s="43" t="s">
        <v>87</v>
      </c>
      <c r="K85" s="43" t="s">
        <v>5459</v>
      </c>
      <c r="L85" s="43">
        <v>67</v>
      </c>
      <c r="N85" s="43" t="s">
        <v>688</v>
      </c>
      <c r="O85" s="223"/>
      <c r="P85" s="31">
        <f t="shared" si="0"/>
        <v>93.050000000010186</v>
      </c>
      <c r="Q85" s="31">
        <f t="shared" si="1"/>
        <v>53267.289999999994</v>
      </c>
      <c r="R85" s="31">
        <f t="shared" si="2"/>
        <v>53360.340000000004</v>
      </c>
    </row>
    <row r="86" spans="1:18" ht="15.75" customHeight="1">
      <c r="A86" s="43">
        <v>707</v>
      </c>
      <c r="B86" s="28">
        <v>42730</v>
      </c>
      <c r="C86" s="43" t="s">
        <v>5460</v>
      </c>
      <c r="D86" s="52"/>
      <c r="F86" s="30">
        <v>35</v>
      </c>
      <c r="G86" s="30"/>
      <c r="H86" s="30"/>
      <c r="I86" s="43" t="s">
        <v>89</v>
      </c>
      <c r="J86" s="43" t="s">
        <v>87</v>
      </c>
      <c r="K86" s="43" t="s">
        <v>2190</v>
      </c>
      <c r="L86" s="43">
        <v>135785</v>
      </c>
      <c r="N86" s="43" t="s">
        <v>688</v>
      </c>
      <c r="O86" s="223"/>
      <c r="P86" s="31">
        <f t="shared" si="0"/>
        <v>58.050000000010186</v>
      </c>
      <c r="Q86" s="31">
        <f t="shared" si="1"/>
        <v>53302.289999999994</v>
      </c>
      <c r="R86" s="31">
        <f t="shared" si="2"/>
        <v>53360.340000000004</v>
      </c>
    </row>
    <row r="87" spans="1:18" ht="15.75" customHeight="1">
      <c r="A87" s="43">
        <v>707</v>
      </c>
      <c r="B87" s="28">
        <v>42730</v>
      </c>
      <c r="C87" s="43" t="s">
        <v>5461</v>
      </c>
      <c r="D87" s="52"/>
      <c r="F87" s="30">
        <v>160</v>
      </c>
      <c r="G87" s="30"/>
      <c r="H87" s="30"/>
      <c r="I87" s="43" t="s">
        <v>89</v>
      </c>
      <c r="J87" s="43" t="s">
        <v>87</v>
      </c>
      <c r="K87" s="43" t="s">
        <v>2190</v>
      </c>
      <c r="L87" s="43">
        <v>135789</v>
      </c>
      <c r="N87" s="43" t="s">
        <v>688</v>
      </c>
      <c r="O87" s="223"/>
      <c r="P87" s="31">
        <f t="shared" si="0"/>
        <v>-101.94999999998981</v>
      </c>
      <c r="Q87" s="31">
        <f t="shared" si="1"/>
        <v>53462.289999999994</v>
      </c>
      <c r="R87" s="31">
        <f t="shared" si="2"/>
        <v>53360.340000000004</v>
      </c>
    </row>
    <row r="88" spans="1:18" ht="15.75" customHeight="1">
      <c r="A88" s="43">
        <v>707</v>
      </c>
      <c r="B88" s="28">
        <v>42731</v>
      </c>
      <c r="C88" s="43" t="s">
        <v>694</v>
      </c>
      <c r="D88" s="52"/>
      <c r="F88" s="36">
        <v>291</v>
      </c>
      <c r="G88" s="30"/>
      <c r="H88" s="30"/>
      <c r="I88" s="43" t="s">
        <v>89</v>
      </c>
      <c r="J88" s="43" t="s">
        <v>87</v>
      </c>
      <c r="K88" s="43" t="s">
        <v>3850</v>
      </c>
      <c r="L88" s="43">
        <v>494</v>
      </c>
      <c r="N88" s="43" t="s">
        <v>688</v>
      </c>
      <c r="O88" s="223"/>
      <c r="P88" s="31">
        <f t="shared" si="0"/>
        <v>-392.94999999998981</v>
      </c>
      <c r="Q88" s="31">
        <f t="shared" si="1"/>
        <v>53753.289999999994</v>
      </c>
      <c r="R88" s="31">
        <f t="shared" si="2"/>
        <v>53360.340000000004</v>
      </c>
    </row>
    <row r="89" spans="1:18" ht="15.75" customHeight="1">
      <c r="A89" s="43">
        <v>707</v>
      </c>
      <c r="B89" s="28">
        <v>42731</v>
      </c>
      <c r="C89" s="43" t="s">
        <v>5462</v>
      </c>
      <c r="D89" s="52"/>
      <c r="F89" s="30">
        <v>3474.29</v>
      </c>
      <c r="G89" s="30"/>
      <c r="H89" s="30"/>
      <c r="I89" s="43" t="s">
        <v>89</v>
      </c>
      <c r="J89" s="43" t="s">
        <v>87</v>
      </c>
      <c r="K89" s="43"/>
      <c r="L89" s="43">
        <v>6006683</v>
      </c>
      <c r="N89" s="43" t="s">
        <v>688</v>
      </c>
      <c r="O89" s="223"/>
      <c r="P89" s="31">
        <f t="shared" si="0"/>
        <v>-3867.2399999999907</v>
      </c>
      <c r="Q89" s="31">
        <f t="shared" si="1"/>
        <v>57227.579999999994</v>
      </c>
      <c r="R89" s="31">
        <f t="shared" si="2"/>
        <v>53360.340000000004</v>
      </c>
    </row>
    <row r="90" spans="1:18" ht="15.75" customHeight="1">
      <c r="A90" s="43">
        <v>707</v>
      </c>
      <c r="B90" s="28">
        <v>42732</v>
      </c>
      <c r="C90" s="43" t="s">
        <v>5463</v>
      </c>
      <c r="D90" s="52"/>
      <c r="F90" s="30">
        <v>526.5</v>
      </c>
      <c r="G90" s="30"/>
      <c r="H90" s="30"/>
      <c r="I90" s="43" t="s">
        <v>91</v>
      </c>
      <c r="J90" s="43" t="s">
        <v>87</v>
      </c>
      <c r="K90" s="43"/>
      <c r="L90" s="43">
        <v>1395</v>
      </c>
      <c r="N90" s="43" t="s">
        <v>688</v>
      </c>
      <c r="O90" s="223"/>
      <c r="P90" s="31">
        <f t="shared" si="0"/>
        <v>-4393.7399999999907</v>
      </c>
      <c r="Q90" s="31">
        <f t="shared" si="1"/>
        <v>57754.079999999994</v>
      </c>
      <c r="R90" s="31">
        <f t="shared" si="2"/>
        <v>53360.340000000004</v>
      </c>
    </row>
    <row r="91" spans="1:18" ht="15.75" customHeight="1">
      <c r="A91" s="43">
        <v>707</v>
      </c>
      <c r="B91" s="28">
        <v>42734</v>
      </c>
      <c r="C91" s="43" t="s">
        <v>5464</v>
      </c>
      <c r="D91" s="52"/>
      <c r="F91" s="30">
        <v>21.81</v>
      </c>
      <c r="G91" s="30"/>
      <c r="H91" s="30"/>
      <c r="I91" s="43" t="s">
        <v>89</v>
      </c>
      <c r="J91" s="43" t="s">
        <v>87</v>
      </c>
      <c r="K91" s="43"/>
      <c r="L91" s="43"/>
      <c r="N91" s="43" t="s">
        <v>688</v>
      </c>
      <c r="O91" s="223"/>
      <c r="P91" s="31">
        <f t="shared" si="0"/>
        <v>-4415.5499999999884</v>
      </c>
      <c r="Q91" s="31">
        <f t="shared" si="1"/>
        <v>57775.889999999992</v>
      </c>
      <c r="R91" s="31">
        <f t="shared" si="2"/>
        <v>53360.340000000004</v>
      </c>
    </row>
    <row r="92" spans="1:18" ht="15.75" customHeight="1">
      <c r="A92" s="43">
        <v>707</v>
      </c>
      <c r="B92" s="28">
        <v>42736</v>
      </c>
      <c r="C92" s="43" t="s">
        <v>694</v>
      </c>
      <c r="D92" s="52"/>
      <c r="F92" s="345">
        <v>351</v>
      </c>
      <c r="G92" s="30"/>
      <c r="H92" s="30"/>
      <c r="I92" s="43" t="s">
        <v>89</v>
      </c>
      <c r="J92" s="43" t="s">
        <v>87</v>
      </c>
      <c r="K92" s="43" t="s">
        <v>3850</v>
      </c>
      <c r="L92" s="43">
        <v>570</v>
      </c>
      <c r="N92" s="43" t="s">
        <v>688</v>
      </c>
      <c r="O92" s="223"/>
      <c r="P92" s="31">
        <f t="shared" si="0"/>
        <v>-4766.5499999999884</v>
      </c>
      <c r="Q92" s="31">
        <f t="shared" si="1"/>
        <v>58126.889999999992</v>
      </c>
      <c r="R92" s="31">
        <f t="shared" si="2"/>
        <v>53360.340000000004</v>
      </c>
    </row>
    <row r="93" spans="1:18" ht="15.75" customHeight="1">
      <c r="A93" s="43">
        <v>707</v>
      </c>
      <c r="B93" s="28">
        <v>42738</v>
      </c>
      <c r="C93" s="43" t="s">
        <v>3464</v>
      </c>
      <c r="D93" s="52"/>
      <c r="F93" s="345">
        <v>40</v>
      </c>
      <c r="G93" s="30"/>
      <c r="H93" s="30"/>
      <c r="I93" s="43" t="s">
        <v>89</v>
      </c>
      <c r="J93" s="43" t="s">
        <v>87</v>
      </c>
      <c r="K93" s="43" t="s">
        <v>2190</v>
      </c>
      <c r="L93" s="43">
        <v>136240</v>
      </c>
      <c r="N93" s="43" t="s">
        <v>688</v>
      </c>
      <c r="O93" s="223"/>
      <c r="P93" s="31">
        <f t="shared" si="0"/>
        <v>-4806.5499999999884</v>
      </c>
      <c r="Q93" s="31">
        <f t="shared" si="1"/>
        <v>58166.889999999992</v>
      </c>
      <c r="R93" s="31">
        <f t="shared" si="2"/>
        <v>53360.340000000004</v>
      </c>
    </row>
    <row r="94" spans="1:18" ht="15.75" customHeight="1">
      <c r="A94" s="43">
        <v>707</v>
      </c>
      <c r="B94" s="28">
        <v>42758</v>
      </c>
      <c r="C94" s="43" t="s">
        <v>700</v>
      </c>
      <c r="D94" s="52"/>
      <c r="F94" s="30"/>
      <c r="G94" s="34">
        <v>6761.96</v>
      </c>
      <c r="H94" s="30"/>
      <c r="I94" s="43" t="s">
        <v>91</v>
      </c>
      <c r="J94" s="43" t="s">
        <v>87</v>
      </c>
      <c r="K94" s="43" t="s">
        <v>170</v>
      </c>
      <c r="L94" s="43">
        <v>72</v>
      </c>
      <c r="N94" s="43" t="s">
        <v>688</v>
      </c>
      <c r="O94" s="223"/>
      <c r="P94" s="31">
        <f t="shared" si="0"/>
        <v>1955.4100000000108</v>
      </c>
      <c r="Q94" s="31">
        <f t="shared" si="1"/>
        <v>58166.889999999992</v>
      </c>
      <c r="R94" s="31">
        <f t="shared" si="2"/>
        <v>60122.3</v>
      </c>
    </row>
    <row r="95" spans="1:18" ht="15.75" customHeight="1">
      <c r="A95" s="43">
        <v>707</v>
      </c>
      <c r="B95" s="28">
        <v>42764</v>
      </c>
      <c r="C95" s="137" t="s">
        <v>5465</v>
      </c>
      <c r="D95" s="52"/>
      <c r="F95" s="373">
        <v>200</v>
      </c>
      <c r="G95" s="34"/>
      <c r="H95" s="30"/>
      <c r="I95" s="43" t="s">
        <v>91</v>
      </c>
      <c r="J95" s="137" t="s">
        <v>87</v>
      </c>
      <c r="K95" s="43" t="s">
        <v>5466</v>
      </c>
      <c r="L95" s="43"/>
      <c r="N95" s="43" t="s">
        <v>688</v>
      </c>
      <c r="O95" s="223"/>
      <c r="P95" s="31">
        <f t="shared" si="0"/>
        <v>1755.4100000000108</v>
      </c>
      <c r="Q95" s="31">
        <f t="shared" si="1"/>
        <v>58366.889999999992</v>
      </c>
      <c r="R95" s="31">
        <f t="shared" si="2"/>
        <v>60122.3</v>
      </c>
    </row>
    <row r="96" spans="1:18" ht="15.75" customHeight="1">
      <c r="A96" s="43">
        <v>707</v>
      </c>
      <c r="B96" s="28">
        <v>42765</v>
      </c>
      <c r="C96" s="43" t="s">
        <v>5467</v>
      </c>
      <c r="D96" s="52"/>
      <c r="F96" s="345">
        <v>21.81</v>
      </c>
      <c r="G96" s="30"/>
      <c r="H96" s="30"/>
      <c r="I96" s="43"/>
      <c r="J96" s="43" t="s">
        <v>87</v>
      </c>
      <c r="K96" s="43"/>
      <c r="L96" s="43"/>
      <c r="N96" s="43" t="s">
        <v>688</v>
      </c>
      <c r="O96" s="223"/>
      <c r="P96" s="31">
        <f t="shared" si="0"/>
        <v>1733.6000000000131</v>
      </c>
      <c r="Q96" s="31">
        <f t="shared" si="1"/>
        <v>58388.69999999999</v>
      </c>
      <c r="R96" s="31">
        <f t="shared" si="2"/>
        <v>60122.3</v>
      </c>
    </row>
    <row r="97" spans="1:18" ht="15.75" customHeight="1">
      <c r="A97" s="43">
        <v>707</v>
      </c>
      <c r="B97" s="28">
        <v>42767</v>
      </c>
      <c r="C97" s="43" t="s">
        <v>5468</v>
      </c>
      <c r="D97" s="52"/>
      <c r="F97" s="345">
        <v>328</v>
      </c>
      <c r="G97" s="30"/>
      <c r="H97" s="30"/>
      <c r="I97" s="43" t="s">
        <v>89</v>
      </c>
      <c r="J97" s="43" t="s">
        <v>87</v>
      </c>
      <c r="K97" s="43" t="s">
        <v>4261</v>
      </c>
      <c r="L97" s="43">
        <v>61462893</v>
      </c>
      <c r="N97" s="43" t="s">
        <v>688</v>
      </c>
      <c r="O97" s="223"/>
      <c r="P97" s="31">
        <f t="shared" si="0"/>
        <v>1405.6000000000131</v>
      </c>
      <c r="Q97" s="31">
        <f t="shared" si="1"/>
        <v>58716.69999999999</v>
      </c>
      <c r="R97" s="31">
        <f t="shared" si="2"/>
        <v>60122.3</v>
      </c>
    </row>
    <row r="98" spans="1:18" ht="15.75" customHeight="1">
      <c r="A98" s="43">
        <v>707</v>
      </c>
      <c r="B98" s="28">
        <v>42767</v>
      </c>
      <c r="C98" s="43" t="s">
        <v>5469</v>
      </c>
      <c r="D98" s="52"/>
      <c r="F98" s="36">
        <v>350</v>
      </c>
      <c r="G98" s="34"/>
      <c r="H98" s="30"/>
      <c r="I98" s="43" t="s">
        <v>169</v>
      </c>
      <c r="J98" s="43" t="s">
        <v>87</v>
      </c>
      <c r="K98" s="43"/>
      <c r="L98" s="43"/>
      <c r="N98" s="43" t="s">
        <v>688</v>
      </c>
      <c r="O98" s="223"/>
      <c r="P98" s="31">
        <f t="shared" si="0"/>
        <v>1055.6000000000131</v>
      </c>
      <c r="Q98" s="31">
        <f t="shared" si="1"/>
        <v>59066.69999999999</v>
      </c>
      <c r="R98" s="31">
        <f t="shared" si="2"/>
        <v>60122.3</v>
      </c>
    </row>
    <row r="99" spans="1:18" ht="15.75" customHeight="1">
      <c r="A99" s="43">
        <v>707</v>
      </c>
      <c r="B99" s="28">
        <v>42767</v>
      </c>
      <c r="C99" s="43" t="s">
        <v>5470</v>
      </c>
      <c r="D99" s="52"/>
      <c r="F99" s="374">
        <v>1412</v>
      </c>
      <c r="G99" s="30"/>
      <c r="H99" s="30"/>
      <c r="I99" s="43" t="s">
        <v>89</v>
      </c>
      <c r="J99" s="43" t="s">
        <v>87</v>
      </c>
      <c r="K99" s="43" t="s">
        <v>1279</v>
      </c>
      <c r="L99" s="43"/>
      <c r="N99" s="43" t="s">
        <v>688</v>
      </c>
      <c r="O99" s="223"/>
      <c r="P99" s="31">
        <f t="shared" si="0"/>
        <v>-356.3999999999869</v>
      </c>
      <c r="Q99" s="31">
        <f t="shared" si="1"/>
        <v>60478.69999999999</v>
      </c>
      <c r="R99" s="31">
        <f t="shared" si="2"/>
        <v>60122.3</v>
      </c>
    </row>
    <row r="100" spans="1:18" ht="15.75" customHeight="1">
      <c r="A100" s="43">
        <v>707</v>
      </c>
      <c r="B100" s="28">
        <v>42768</v>
      </c>
      <c r="C100" s="43" t="s">
        <v>5471</v>
      </c>
      <c r="D100" s="52"/>
      <c r="F100" s="345">
        <v>350</v>
      </c>
      <c r="G100" s="30"/>
      <c r="H100" s="30"/>
      <c r="I100" s="43" t="s">
        <v>169</v>
      </c>
      <c r="J100" s="43" t="s">
        <v>87</v>
      </c>
      <c r="K100" s="43" t="s">
        <v>5472</v>
      </c>
      <c r="L100" s="43"/>
      <c r="N100" s="43" t="s">
        <v>688</v>
      </c>
      <c r="O100" s="223"/>
      <c r="P100" s="31">
        <f t="shared" si="0"/>
        <v>-706.3999999999869</v>
      </c>
      <c r="Q100" s="31">
        <f t="shared" si="1"/>
        <v>60828.69999999999</v>
      </c>
      <c r="R100" s="31">
        <f t="shared" si="2"/>
        <v>60122.3</v>
      </c>
    </row>
    <row r="101" spans="1:18" ht="15.75" customHeight="1">
      <c r="A101" s="43">
        <v>707</v>
      </c>
      <c r="B101" s="28">
        <v>42772</v>
      </c>
      <c r="C101" s="43" t="s">
        <v>689</v>
      </c>
      <c r="D101" s="52"/>
      <c r="F101" s="345">
        <v>110</v>
      </c>
      <c r="G101" s="30"/>
      <c r="H101" s="30"/>
      <c r="I101" s="43" t="s">
        <v>89</v>
      </c>
      <c r="J101" s="43" t="s">
        <v>87</v>
      </c>
      <c r="K101" s="43" t="s">
        <v>1257</v>
      </c>
      <c r="L101" s="43">
        <v>7617</v>
      </c>
      <c r="N101" s="43" t="s">
        <v>688</v>
      </c>
      <c r="O101" s="223"/>
      <c r="P101" s="31">
        <f t="shared" si="0"/>
        <v>-816.3999999999869</v>
      </c>
      <c r="Q101" s="31">
        <f t="shared" si="1"/>
        <v>60938.69999999999</v>
      </c>
      <c r="R101" s="31">
        <f t="shared" si="2"/>
        <v>60122.3</v>
      </c>
    </row>
    <row r="102" spans="1:18" ht="15.75" customHeight="1">
      <c r="A102" s="43">
        <v>707</v>
      </c>
      <c r="B102" s="28">
        <v>42793</v>
      </c>
      <c r="C102" s="43" t="s">
        <v>5467</v>
      </c>
      <c r="D102" s="52"/>
      <c r="F102" s="345">
        <v>21.81</v>
      </c>
      <c r="G102" s="30"/>
      <c r="H102" s="30"/>
      <c r="I102" s="43" t="s">
        <v>89</v>
      </c>
      <c r="J102" s="43" t="s">
        <v>87</v>
      </c>
      <c r="K102" s="43" t="s">
        <v>1308</v>
      </c>
      <c r="L102" s="43"/>
      <c r="N102" s="43" t="s">
        <v>688</v>
      </c>
      <c r="O102" s="223"/>
      <c r="P102" s="31">
        <f t="shared" si="0"/>
        <v>-838.20999999998457</v>
      </c>
      <c r="Q102" s="31">
        <f t="shared" si="1"/>
        <v>60960.509999999987</v>
      </c>
      <c r="R102" s="31">
        <f t="shared" si="2"/>
        <v>60122.3</v>
      </c>
    </row>
    <row r="103" spans="1:18" ht="15.75" customHeight="1">
      <c r="A103" s="43">
        <v>707</v>
      </c>
      <c r="B103" s="28">
        <v>42800</v>
      </c>
      <c r="C103" s="168" t="s">
        <v>5473</v>
      </c>
      <c r="D103" s="52"/>
      <c r="F103" s="345">
        <v>100</v>
      </c>
      <c r="G103" s="34"/>
      <c r="H103" s="30"/>
      <c r="I103" s="43" t="s">
        <v>169</v>
      </c>
      <c r="J103" s="43" t="s">
        <v>87</v>
      </c>
      <c r="K103" s="43"/>
      <c r="L103" s="43"/>
      <c r="N103" s="43" t="s">
        <v>688</v>
      </c>
      <c r="O103" s="223"/>
      <c r="P103" s="31">
        <f t="shared" si="0"/>
        <v>-938.20999999998457</v>
      </c>
      <c r="Q103" s="31">
        <f t="shared" si="1"/>
        <v>61060.509999999987</v>
      </c>
      <c r="R103" s="31">
        <f t="shared" si="2"/>
        <v>60122.3</v>
      </c>
    </row>
    <row r="104" spans="1:18" ht="15.75" customHeight="1">
      <c r="A104" s="43">
        <v>707</v>
      </c>
      <c r="B104" s="28">
        <v>42800</v>
      </c>
      <c r="C104" s="168" t="s">
        <v>610</v>
      </c>
      <c r="D104" s="52"/>
      <c r="F104" s="36">
        <v>350</v>
      </c>
      <c r="G104" s="34"/>
      <c r="H104" s="30"/>
      <c r="I104" s="43" t="s">
        <v>169</v>
      </c>
      <c r="J104" s="43" t="s">
        <v>87</v>
      </c>
      <c r="K104" s="43"/>
      <c r="L104" s="43"/>
      <c r="N104" s="43" t="s">
        <v>688</v>
      </c>
      <c r="O104" s="223"/>
      <c r="P104" s="31">
        <f t="shared" si="0"/>
        <v>-1288.2099999999846</v>
      </c>
      <c r="Q104" s="31">
        <f t="shared" si="1"/>
        <v>61410.509999999987</v>
      </c>
      <c r="R104" s="31">
        <f t="shared" si="2"/>
        <v>60122.3</v>
      </c>
    </row>
    <row r="105" spans="1:18" ht="15.75" customHeight="1">
      <c r="A105" s="43">
        <v>707</v>
      </c>
      <c r="B105" s="28">
        <v>42810</v>
      </c>
      <c r="C105" s="43" t="s">
        <v>5474</v>
      </c>
      <c r="D105" s="52"/>
      <c r="F105" s="30"/>
      <c r="G105" s="34">
        <v>23466</v>
      </c>
      <c r="H105" s="30"/>
      <c r="I105" s="43" t="s">
        <v>91</v>
      </c>
      <c r="J105" s="43" t="s">
        <v>87</v>
      </c>
      <c r="K105" s="43" t="s">
        <v>62</v>
      </c>
      <c r="L105" s="43">
        <v>79</v>
      </c>
      <c r="N105" s="43" t="s">
        <v>688</v>
      </c>
      <c r="O105" s="223"/>
      <c r="P105" s="31">
        <f t="shared" si="0"/>
        <v>22177.790000000015</v>
      </c>
      <c r="Q105" s="31">
        <f t="shared" si="1"/>
        <v>61410.509999999987</v>
      </c>
      <c r="R105" s="31">
        <f t="shared" si="2"/>
        <v>83588.3</v>
      </c>
    </row>
    <row r="106" spans="1:18" ht="15.75" customHeight="1">
      <c r="A106" s="43">
        <v>707</v>
      </c>
      <c r="B106" s="28">
        <v>42813</v>
      </c>
      <c r="C106" s="43" t="s">
        <v>5475</v>
      </c>
      <c r="D106" s="52"/>
      <c r="F106" s="346">
        <v>333.8</v>
      </c>
      <c r="G106" s="30"/>
      <c r="H106" s="30"/>
      <c r="I106" s="43" t="s">
        <v>89</v>
      </c>
      <c r="J106" s="43" t="s">
        <v>87</v>
      </c>
      <c r="K106" s="43" t="s">
        <v>4261</v>
      </c>
      <c r="L106" s="43">
        <v>124897751</v>
      </c>
      <c r="N106" s="43" t="s">
        <v>688</v>
      </c>
      <c r="O106" s="223"/>
      <c r="P106" s="31">
        <f t="shared" si="0"/>
        <v>21843.990000000013</v>
      </c>
      <c r="Q106" s="31">
        <f t="shared" si="1"/>
        <v>61744.30999999999</v>
      </c>
      <c r="R106" s="31">
        <f t="shared" si="2"/>
        <v>83588.3</v>
      </c>
    </row>
    <row r="107" spans="1:18" ht="15.75" customHeight="1">
      <c r="A107" s="43">
        <v>707</v>
      </c>
      <c r="B107" s="28">
        <v>42813</v>
      </c>
      <c r="C107" s="43" t="s">
        <v>5476</v>
      </c>
      <c r="D107" s="52"/>
      <c r="F107" s="345">
        <v>333.8</v>
      </c>
      <c r="G107" s="30"/>
      <c r="H107" s="30"/>
      <c r="I107" s="43" t="s">
        <v>89</v>
      </c>
      <c r="J107" s="43" t="s">
        <v>87</v>
      </c>
      <c r="K107" s="43"/>
      <c r="L107" s="43"/>
      <c r="N107" s="43" t="s">
        <v>688</v>
      </c>
      <c r="O107" s="223"/>
      <c r="P107" s="31">
        <f t="shared" si="0"/>
        <v>21510.19000000001</v>
      </c>
      <c r="Q107" s="31">
        <f t="shared" si="1"/>
        <v>62078.109999999993</v>
      </c>
      <c r="R107" s="31">
        <f t="shared" si="2"/>
        <v>83588.3</v>
      </c>
    </row>
    <row r="108" spans="1:18" ht="15.75" customHeight="1">
      <c r="A108" s="43">
        <v>707</v>
      </c>
      <c r="B108" s="28">
        <v>42822</v>
      </c>
      <c r="C108" s="168" t="s">
        <v>5477</v>
      </c>
      <c r="D108" s="52"/>
      <c r="F108" s="373"/>
      <c r="G108" s="30"/>
      <c r="H108" s="36">
        <v>300</v>
      </c>
      <c r="I108" s="43" t="s">
        <v>89</v>
      </c>
      <c r="J108" s="43"/>
      <c r="K108" s="43" t="s">
        <v>2169</v>
      </c>
      <c r="L108" s="43"/>
      <c r="N108" s="43" t="s">
        <v>688</v>
      </c>
      <c r="O108" s="223"/>
      <c r="P108" s="31">
        <f t="shared" si="0"/>
        <v>21510.19000000001</v>
      </c>
      <c r="Q108" s="31">
        <f t="shared" si="1"/>
        <v>62078.109999999993</v>
      </c>
      <c r="R108" s="31">
        <f t="shared" si="2"/>
        <v>83588.3</v>
      </c>
    </row>
    <row r="109" spans="1:18" ht="15.75" customHeight="1">
      <c r="A109" s="43">
        <v>707</v>
      </c>
      <c r="B109" s="28">
        <v>42824</v>
      </c>
      <c r="C109" s="43" t="s">
        <v>5478</v>
      </c>
      <c r="D109" s="52"/>
      <c r="F109" s="345">
        <v>21.81</v>
      </c>
      <c r="G109" s="30"/>
      <c r="H109" s="30"/>
      <c r="I109" s="43" t="s">
        <v>89</v>
      </c>
      <c r="J109" s="43" t="s">
        <v>87</v>
      </c>
      <c r="K109" s="43"/>
      <c r="L109" s="43"/>
      <c r="N109" s="43" t="s">
        <v>688</v>
      </c>
      <c r="O109" s="223"/>
      <c r="P109" s="31">
        <f t="shared" si="0"/>
        <v>21488.380000000012</v>
      </c>
      <c r="Q109" s="31">
        <f t="shared" si="1"/>
        <v>62099.919999999991</v>
      </c>
      <c r="R109" s="31">
        <f t="shared" si="2"/>
        <v>83588.3</v>
      </c>
    </row>
    <row r="110" spans="1:18" ht="15.75" customHeight="1">
      <c r="A110" s="43">
        <v>707</v>
      </c>
      <c r="B110" s="28">
        <v>42828</v>
      </c>
      <c r="C110" s="43" t="s">
        <v>5479</v>
      </c>
      <c r="D110" s="52"/>
      <c r="F110" s="345">
        <v>6957</v>
      </c>
      <c r="G110" s="30"/>
      <c r="H110" s="30"/>
      <c r="I110" s="43" t="s">
        <v>91</v>
      </c>
      <c r="J110" s="43" t="s">
        <v>87</v>
      </c>
      <c r="K110" s="43" t="s">
        <v>62</v>
      </c>
      <c r="L110" s="43">
        <v>312</v>
      </c>
      <c r="N110" s="43" t="s">
        <v>688</v>
      </c>
      <c r="O110" s="223"/>
      <c r="P110" s="31">
        <f t="shared" si="0"/>
        <v>14531.380000000019</v>
      </c>
      <c r="Q110" s="31">
        <f t="shared" si="1"/>
        <v>69056.919999999984</v>
      </c>
      <c r="R110" s="31">
        <f t="shared" si="2"/>
        <v>83588.3</v>
      </c>
    </row>
    <row r="111" spans="1:18" ht="15.75" customHeight="1">
      <c r="A111" s="43">
        <v>707</v>
      </c>
      <c r="B111" s="28">
        <v>42831</v>
      </c>
      <c r="C111" s="43" t="s">
        <v>5480</v>
      </c>
      <c r="D111" s="52"/>
      <c r="F111" s="345">
        <v>18</v>
      </c>
      <c r="G111" s="30"/>
      <c r="H111" s="30"/>
      <c r="I111" s="43" t="s">
        <v>89</v>
      </c>
      <c r="J111" s="43" t="s">
        <v>87</v>
      </c>
      <c r="K111" s="43" t="s">
        <v>2160</v>
      </c>
      <c r="L111" s="43">
        <v>147028</v>
      </c>
      <c r="N111" s="43" t="s">
        <v>688</v>
      </c>
      <c r="O111" s="223"/>
      <c r="P111" s="31">
        <f t="shared" si="0"/>
        <v>14513.380000000019</v>
      </c>
      <c r="Q111" s="31">
        <f t="shared" si="1"/>
        <v>69074.919999999984</v>
      </c>
      <c r="R111" s="31">
        <f t="shared" si="2"/>
        <v>83588.3</v>
      </c>
    </row>
    <row r="112" spans="1:18" ht="15.75" customHeight="1">
      <c r="A112" s="43">
        <v>707</v>
      </c>
      <c r="B112" s="28">
        <v>42831</v>
      </c>
      <c r="C112" s="43" t="s">
        <v>5480</v>
      </c>
      <c r="D112" s="52"/>
      <c r="F112" s="345">
        <v>40.700000000000003</v>
      </c>
      <c r="G112" s="30"/>
      <c r="H112" s="30"/>
      <c r="I112" s="43" t="s">
        <v>89</v>
      </c>
      <c r="J112" s="43" t="s">
        <v>87</v>
      </c>
      <c r="K112" s="43" t="s">
        <v>5481</v>
      </c>
      <c r="L112" s="43">
        <v>10405034526</v>
      </c>
      <c r="N112" s="43" t="s">
        <v>688</v>
      </c>
      <c r="O112" s="223"/>
      <c r="P112" s="31">
        <f t="shared" si="0"/>
        <v>14472.680000000022</v>
      </c>
      <c r="Q112" s="31">
        <f t="shared" si="1"/>
        <v>69115.619999999981</v>
      </c>
      <c r="R112" s="31">
        <f t="shared" si="2"/>
        <v>83588.3</v>
      </c>
    </row>
    <row r="113" spans="1:18" ht="15.75" customHeight="1">
      <c r="A113" s="43">
        <v>707</v>
      </c>
      <c r="B113" s="28">
        <v>42831</v>
      </c>
      <c r="C113" s="43" t="s">
        <v>2212</v>
      </c>
      <c r="D113" s="52"/>
      <c r="F113" s="345">
        <v>50</v>
      </c>
      <c r="G113" s="30"/>
      <c r="H113" s="30"/>
      <c r="I113" s="43" t="s">
        <v>89</v>
      </c>
      <c r="J113" s="43" t="s">
        <v>87</v>
      </c>
      <c r="K113" s="43" t="s">
        <v>2190</v>
      </c>
      <c r="L113" s="43">
        <v>141784</v>
      </c>
      <c r="N113" s="43" t="s">
        <v>688</v>
      </c>
      <c r="O113" s="223"/>
      <c r="P113" s="31">
        <f t="shared" si="0"/>
        <v>14422.680000000022</v>
      </c>
      <c r="Q113" s="31">
        <f t="shared" si="1"/>
        <v>69165.619999999981</v>
      </c>
      <c r="R113" s="31">
        <f t="shared" si="2"/>
        <v>83588.3</v>
      </c>
    </row>
    <row r="114" spans="1:18" ht="15.75" customHeight="1">
      <c r="A114" s="43">
        <v>707</v>
      </c>
      <c r="B114" s="28">
        <v>42831</v>
      </c>
      <c r="C114" s="43" t="s">
        <v>5482</v>
      </c>
      <c r="D114" s="52"/>
      <c r="F114" s="345">
        <v>264</v>
      </c>
      <c r="G114" s="30"/>
      <c r="H114" s="30"/>
      <c r="I114" s="43" t="s">
        <v>89</v>
      </c>
      <c r="J114" s="43" t="s">
        <v>87</v>
      </c>
      <c r="K114" s="43" t="s">
        <v>4307</v>
      </c>
      <c r="L114" s="43">
        <v>12837</v>
      </c>
      <c r="N114" s="43" t="s">
        <v>688</v>
      </c>
      <c r="O114" s="223"/>
      <c r="P114" s="31">
        <f t="shared" si="0"/>
        <v>14158.680000000022</v>
      </c>
      <c r="Q114" s="31">
        <f t="shared" si="1"/>
        <v>69429.619999999981</v>
      </c>
      <c r="R114" s="31">
        <f t="shared" si="2"/>
        <v>83588.3</v>
      </c>
    </row>
    <row r="115" spans="1:18" ht="15.75" customHeight="1">
      <c r="A115" s="43">
        <v>707</v>
      </c>
      <c r="B115" s="28">
        <v>42831</v>
      </c>
      <c r="C115" s="43" t="s">
        <v>5483</v>
      </c>
      <c r="D115" s="52"/>
      <c r="F115" s="345">
        <v>499.49</v>
      </c>
      <c r="G115" s="30"/>
      <c r="H115" s="30"/>
      <c r="I115" s="43" t="s">
        <v>89</v>
      </c>
      <c r="J115" s="43" t="s">
        <v>87</v>
      </c>
      <c r="K115" s="43" t="s">
        <v>2152</v>
      </c>
      <c r="L115" s="43" t="s">
        <v>5484</v>
      </c>
      <c r="N115" s="43" t="s">
        <v>688</v>
      </c>
      <c r="O115" s="223"/>
      <c r="P115" s="31">
        <f t="shared" si="0"/>
        <v>13659.190000000017</v>
      </c>
      <c r="Q115" s="31">
        <f t="shared" si="1"/>
        <v>69929.109999999986</v>
      </c>
      <c r="R115" s="31">
        <f t="shared" si="2"/>
        <v>83588.3</v>
      </c>
    </row>
    <row r="116" spans="1:18" ht="15.75" customHeight="1">
      <c r="A116" s="43">
        <v>707</v>
      </c>
      <c r="B116" s="28">
        <v>42832</v>
      </c>
      <c r="C116" s="43" t="s">
        <v>3853</v>
      </c>
      <c r="D116" s="52"/>
      <c r="F116" s="345">
        <v>160</v>
      </c>
      <c r="G116" s="30"/>
      <c r="H116" s="30"/>
      <c r="I116" s="43" t="s">
        <v>169</v>
      </c>
      <c r="J116" s="43" t="s">
        <v>87</v>
      </c>
      <c r="K116" s="43" t="s">
        <v>720</v>
      </c>
      <c r="L116" s="43" t="s">
        <v>721</v>
      </c>
      <c r="N116" s="43" t="s">
        <v>688</v>
      </c>
      <c r="O116" s="223"/>
      <c r="P116" s="31">
        <f t="shared" si="0"/>
        <v>13499.190000000017</v>
      </c>
      <c r="Q116" s="31">
        <f t="shared" si="1"/>
        <v>70089.109999999986</v>
      </c>
      <c r="R116" s="31">
        <f t="shared" si="2"/>
        <v>83588.3</v>
      </c>
    </row>
    <row r="117" spans="1:18" ht="15.75" customHeight="1">
      <c r="A117" s="43">
        <v>707</v>
      </c>
      <c r="B117" s="28">
        <v>42832</v>
      </c>
      <c r="C117" s="43" t="s">
        <v>5485</v>
      </c>
      <c r="D117" s="52"/>
      <c r="F117" s="345">
        <v>679.47</v>
      </c>
      <c r="G117" s="30"/>
      <c r="H117" s="30"/>
      <c r="I117" s="43" t="s">
        <v>89</v>
      </c>
      <c r="J117" s="43" t="s">
        <v>87</v>
      </c>
      <c r="K117" s="43" t="s">
        <v>2158</v>
      </c>
      <c r="L117" s="43">
        <v>6010040</v>
      </c>
      <c r="N117" s="43" t="s">
        <v>688</v>
      </c>
      <c r="O117" s="223"/>
      <c r="P117" s="31">
        <f t="shared" si="0"/>
        <v>12819.720000000016</v>
      </c>
      <c r="Q117" s="31">
        <f t="shared" si="1"/>
        <v>70768.579999999987</v>
      </c>
      <c r="R117" s="31">
        <f t="shared" si="2"/>
        <v>83588.3</v>
      </c>
    </row>
    <row r="118" spans="1:18" ht="15.75" customHeight="1">
      <c r="A118" s="43">
        <v>707</v>
      </c>
      <c r="B118" s="28">
        <v>42843</v>
      </c>
      <c r="C118" s="43" t="s">
        <v>5486</v>
      </c>
      <c r="D118" s="52"/>
      <c r="F118" s="345">
        <v>1053</v>
      </c>
      <c r="G118" s="30"/>
      <c r="H118" s="30"/>
      <c r="I118" s="43" t="s">
        <v>91</v>
      </c>
      <c r="J118" s="43" t="s">
        <v>87</v>
      </c>
      <c r="K118" s="43" t="s">
        <v>729</v>
      </c>
      <c r="L118" s="43">
        <v>97</v>
      </c>
      <c r="N118" s="43" t="s">
        <v>688</v>
      </c>
      <c r="O118" s="223"/>
      <c r="P118" s="31">
        <f t="shared" si="0"/>
        <v>11766.720000000016</v>
      </c>
      <c r="Q118" s="31">
        <f t="shared" si="1"/>
        <v>71821.579999999987</v>
      </c>
      <c r="R118" s="31">
        <f t="shared" si="2"/>
        <v>83588.3</v>
      </c>
    </row>
    <row r="119" spans="1:18" ht="15.75" customHeight="1">
      <c r="A119" s="43">
        <v>707</v>
      </c>
      <c r="B119" s="28">
        <v>42844</v>
      </c>
      <c r="C119" s="43" t="s">
        <v>5487</v>
      </c>
      <c r="D119" s="52"/>
      <c r="F119" s="345">
        <v>8000</v>
      </c>
      <c r="G119" s="30"/>
      <c r="H119" s="30"/>
      <c r="I119" s="43" t="s">
        <v>169</v>
      </c>
      <c r="J119" s="43" t="s">
        <v>87</v>
      </c>
      <c r="K119" s="43" t="s">
        <v>5487</v>
      </c>
      <c r="L119" s="43"/>
      <c r="N119" s="43" t="s">
        <v>688</v>
      </c>
      <c r="O119" s="223"/>
      <c r="P119" s="31">
        <f t="shared" si="0"/>
        <v>3766.7200000000157</v>
      </c>
      <c r="Q119" s="31">
        <f t="shared" si="1"/>
        <v>79821.579999999987</v>
      </c>
      <c r="R119" s="31">
        <f t="shared" si="2"/>
        <v>83588.3</v>
      </c>
    </row>
    <row r="120" spans="1:18" ht="15.75" customHeight="1">
      <c r="A120" s="43">
        <v>707</v>
      </c>
      <c r="B120" s="28">
        <v>42845</v>
      </c>
      <c r="C120" s="43" t="s">
        <v>5488</v>
      </c>
      <c r="D120" s="52"/>
      <c r="F120" s="345">
        <v>4685.12</v>
      </c>
      <c r="G120" s="30"/>
      <c r="H120" s="30"/>
      <c r="I120" s="43" t="s">
        <v>89</v>
      </c>
      <c r="J120" s="43" t="s">
        <v>87</v>
      </c>
      <c r="K120" s="43" t="s">
        <v>762</v>
      </c>
      <c r="L120" s="43">
        <v>2036468</v>
      </c>
      <c r="N120" s="43" t="s">
        <v>688</v>
      </c>
      <c r="O120" s="223"/>
      <c r="P120" s="31">
        <f t="shared" si="0"/>
        <v>-918.39999999997963</v>
      </c>
      <c r="Q120" s="31">
        <f t="shared" si="1"/>
        <v>84506.699999999983</v>
      </c>
      <c r="R120" s="31">
        <f t="shared" si="2"/>
        <v>83588.3</v>
      </c>
    </row>
    <row r="121" spans="1:18" ht="15.75" customHeight="1">
      <c r="A121" s="43">
        <v>707</v>
      </c>
      <c r="B121" s="28">
        <v>42848</v>
      </c>
      <c r="C121" s="43" t="s">
        <v>694</v>
      </c>
      <c r="D121" s="52"/>
      <c r="F121" s="345">
        <v>85.95</v>
      </c>
      <c r="G121" s="30"/>
      <c r="H121" s="30"/>
      <c r="I121" s="43" t="s">
        <v>89</v>
      </c>
      <c r="J121" s="43" t="s">
        <v>87</v>
      </c>
      <c r="K121" s="43" t="s">
        <v>4861</v>
      </c>
      <c r="L121" s="43">
        <v>21716</v>
      </c>
      <c r="N121" s="43" t="s">
        <v>688</v>
      </c>
      <c r="O121" s="223"/>
      <c r="P121" s="31">
        <f t="shared" si="0"/>
        <v>-1004.3499999999767</v>
      </c>
      <c r="Q121" s="31">
        <f t="shared" si="1"/>
        <v>84592.64999999998</v>
      </c>
      <c r="R121" s="31">
        <f t="shared" si="2"/>
        <v>83588.3</v>
      </c>
    </row>
    <row r="122" spans="1:18" ht="15.75" customHeight="1">
      <c r="A122" s="43">
        <v>707</v>
      </c>
      <c r="B122" s="28">
        <v>42848</v>
      </c>
      <c r="C122" s="43" t="s">
        <v>5489</v>
      </c>
      <c r="D122" s="52"/>
      <c r="F122" s="34"/>
      <c r="G122" s="30"/>
      <c r="H122" s="30">
        <v>1406.8</v>
      </c>
      <c r="I122" s="43" t="s">
        <v>89</v>
      </c>
      <c r="J122" s="43"/>
      <c r="K122" s="43" t="s">
        <v>1279</v>
      </c>
      <c r="L122" s="43">
        <v>1254337</v>
      </c>
      <c r="N122" s="43" t="s">
        <v>688</v>
      </c>
      <c r="O122" s="223"/>
      <c r="P122" s="31">
        <f t="shared" si="0"/>
        <v>-1004.3499999999767</v>
      </c>
      <c r="Q122" s="31">
        <f t="shared" si="1"/>
        <v>84592.64999999998</v>
      </c>
      <c r="R122" s="31">
        <f t="shared" si="2"/>
        <v>83588.3</v>
      </c>
    </row>
    <row r="123" spans="1:18" ht="15.75" customHeight="1">
      <c r="A123" s="43">
        <v>707</v>
      </c>
      <c r="B123" s="28">
        <v>42854</v>
      </c>
      <c r="C123" s="43" t="s">
        <v>5478</v>
      </c>
      <c r="D123" s="52"/>
      <c r="F123" s="345">
        <v>21.81</v>
      </c>
      <c r="G123" s="30"/>
      <c r="H123" s="30"/>
      <c r="I123" s="43"/>
      <c r="J123" s="43" t="s">
        <v>87</v>
      </c>
      <c r="K123" s="43"/>
      <c r="L123" s="43"/>
      <c r="N123" s="43" t="s">
        <v>688</v>
      </c>
      <c r="O123" s="223"/>
      <c r="P123" s="31">
        <f t="shared" si="0"/>
        <v>-1026.1599999999744</v>
      </c>
      <c r="Q123" s="31">
        <f t="shared" si="1"/>
        <v>84614.459999999977</v>
      </c>
      <c r="R123" s="31">
        <f t="shared" si="2"/>
        <v>83588.3</v>
      </c>
    </row>
    <row r="124" spans="1:18" ht="15.75" customHeight="1">
      <c r="A124" s="43">
        <v>707</v>
      </c>
      <c r="B124" s="28">
        <v>42860</v>
      </c>
      <c r="C124" s="168" t="s">
        <v>694</v>
      </c>
      <c r="D124" s="52"/>
      <c r="F124" s="345">
        <v>10</v>
      </c>
      <c r="G124" s="30"/>
      <c r="H124" s="30"/>
      <c r="I124" s="43" t="s">
        <v>89</v>
      </c>
      <c r="J124" s="43" t="s">
        <v>87</v>
      </c>
      <c r="K124" s="43" t="s">
        <v>5490</v>
      </c>
      <c r="L124" s="43">
        <v>1017</v>
      </c>
      <c r="N124" s="43" t="s">
        <v>688</v>
      </c>
      <c r="O124" s="223"/>
      <c r="P124" s="31">
        <f t="shared" si="0"/>
        <v>-1036.1599999999744</v>
      </c>
      <c r="Q124" s="31">
        <f t="shared" si="1"/>
        <v>84624.459999999977</v>
      </c>
      <c r="R124" s="31">
        <f t="shared" si="2"/>
        <v>83588.3</v>
      </c>
    </row>
    <row r="125" spans="1:18" ht="15.75" customHeight="1">
      <c r="A125" s="43">
        <v>707</v>
      </c>
      <c r="B125" s="28">
        <v>42860</v>
      </c>
      <c r="C125" s="43" t="s">
        <v>694</v>
      </c>
      <c r="D125" s="52"/>
      <c r="F125" s="345">
        <v>133</v>
      </c>
      <c r="G125" s="30"/>
      <c r="H125" s="30"/>
      <c r="I125" s="43" t="s">
        <v>89</v>
      </c>
      <c r="J125" s="43" t="s">
        <v>87</v>
      </c>
      <c r="K125" s="43" t="s">
        <v>5490</v>
      </c>
      <c r="L125" s="43">
        <v>9026</v>
      </c>
      <c r="N125" s="43" t="s">
        <v>688</v>
      </c>
      <c r="O125" s="223"/>
      <c r="P125" s="31">
        <f t="shared" si="0"/>
        <v>-1169.1599999999744</v>
      </c>
      <c r="Q125" s="31">
        <f t="shared" si="1"/>
        <v>84757.459999999977</v>
      </c>
      <c r="R125" s="31">
        <f t="shared" si="2"/>
        <v>83588.3</v>
      </c>
    </row>
    <row r="126" spans="1:18" ht="15.75" customHeight="1">
      <c r="A126" s="43">
        <v>707</v>
      </c>
      <c r="B126" s="28">
        <v>42865</v>
      </c>
      <c r="C126" s="43" t="s">
        <v>5491</v>
      </c>
      <c r="D126" s="52"/>
      <c r="F126" s="34"/>
      <c r="G126" s="34">
        <v>9045</v>
      </c>
      <c r="H126" s="30"/>
      <c r="I126" s="43" t="s">
        <v>91</v>
      </c>
      <c r="J126" s="43" t="s">
        <v>87</v>
      </c>
      <c r="K126" s="43"/>
      <c r="L126" s="43">
        <v>88</v>
      </c>
      <c r="N126" s="43" t="s">
        <v>688</v>
      </c>
      <c r="O126" s="223"/>
      <c r="P126" s="31">
        <f t="shared" si="0"/>
        <v>7875.8400000000256</v>
      </c>
      <c r="Q126" s="31">
        <f t="shared" si="1"/>
        <v>84757.459999999977</v>
      </c>
      <c r="R126" s="31">
        <f t="shared" si="2"/>
        <v>92633.3</v>
      </c>
    </row>
    <row r="127" spans="1:18" ht="15.75" customHeight="1">
      <c r="A127" s="43">
        <v>707</v>
      </c>
      <c r="B127" s="28">
        <v>42872</v>
      </c>
      <c r="C127" s="43" t="s">
        <v>5492</v>
      </c>
      <c r="D127" s="52"/>
      <c r="F127" s="345">
        <v>1287</v>
      </c>
      <c r="G127" s="34"/>
      <c r="H127" s="30"/>
      <c r="I127" s="43" t="s">
        <v>91</v>
      </c>
      <c r="J127" s="43" t="s">
        <v>87</v>
      </c>
      <c r="K127" s="43" t="s">
        <v>741</v>
      </c>
      <c r="L127" s="43">
        <v>98</v>
      </c>
      <c r="N127" s="43" t="s">
        <v>688</v>
      </c>
      <c r="O127" s="223"/>
      <c r="P127" s="31">
        <f t="shared" si="0"/>
        <v>6588.8400000000256</v>
      </c>
      <c r="Q127" s="31">
        <f t="shared" si="1"/>
        <v>86044.459999999977</v>
      </c>
      <c r="R127" s="31">
        <f t="shared" si="2"/>
        <v>92633.3</v>
      </c>
    </row>
    <row r="128" spans="1:18" ht="15.75" customHeight="1">
      <c r="A128" s="43">
        <v>707</v>
      </c>
      <c r="B128" s="28">
        <v>42873</v>
      </c>
      <c r="C128" s="43" t="s">
        <v>5493</v>
      </c>
      <c r="D128" s="52"/>
      <c r="F128" s="345">
        <v>585</v>
      </c>
      <c r="G128" s="34"/>
      <c r="H128" s="30"/>
      <c r="I128" s="43"/>
      <c r="J128" s="43" t="s">
        <v>87</v>
      </c>
      <c r="K128" s="43" t="s">
        <v>5494</v>
      </c>
      <c r="L128" s="43">
        <v>1655</v>
      </c>
      <c r="N128" s="43" t="s">
        <v>688</v>
      </c>
      <c r="O128" s="223"/>
      <c r="P128" s="31">
        <f t="shared" si="0"/>
        <v>6003.8400000000256</v>
      </c>
      <c r="Q128" s="31">
        <f t="shared" si="1"/>
        <v>86629.459999999977</v>
      </c>
      <c r="R128" s="31">
        <f t="shared" si="2"/>
        <v>92633.3</v>
      </c>
    </row>
    <row r="129" spans="1:18" ht="15.75" customHeight="1">
      <c r="A129" s="43">
        <v>707</v>
      </c>
      <c r="B129" s="28">
        <v>42876</v>
      </c>
      <c r="C129" s="43" t="s">
        <v>5495</v>
      </c>
      <c r="D129" s="52"/>
      <c r="F129" s="346">
        <v>350</v>
      </c>
      <c r="G129" s="34"/>
      <c r="H129" s="30"/>
      <c r="I129" s="43" t="s">
        <v>91</v>
      </c>
      <c r="J129" s="43" t="s">
        <v>87</v>
      </c>
      <c r="K129" s="43" t="s">
        <v>5496</v>
      </c>
      <c r="L129" s="43"/>
      <c r="N129" s="43" t="s">
        <v>688</v>
      </c>
      <c r="O129" s="223"/>
      <c r="P129" s="31">
        <f t="shared" si="0"/>
        <v>5653.8400000000256</v>
      </c>
      <c r="Q129" s="31">
        <f t="shared" si="1"/>
        <v>86979.459999999977</v>
      </c>
      <c r="R129" s="31">
        <f t="shared" si="2"/>
        <v>92633.3</v>
      </c>
    </row>
    <row r="130" spans="1:18" ht="15.75" customHeight="1">
      <c r="A130" s="43">
        <v>707</v>
      </c>
      <c r="B130" s="28">
        <v>42877</v>
      </c>
      <c r="C130" s="43" t="s">
        <v>5497</v>
      </c>
      <c r="D130" s="52"/>
      <c r="F130" s="345">
        <v>4265.01</v>
      </c>
      <c r="G130" s="34"/>
      <c r="H130" s="30"/>
      <c r="I130" s="43" t="s">
        <v>89</v>
      </c>
      <c r="J130" s="43" t="s">
        <v>87</v>
      </c>
      <c r="K130" s="43" t="s">
        <v>5498</v>
      </c>
      <c r="L130" s="43">
        <v>27331</v>
      </c>
      <c r="N130" s="43" t="s">
        <v>688</v>
      </c>
      <c r="O130" s="223"/>
      <c r="P130" s="31">
        <f t="shared" si="0"/>
        <v>1388.8300000000309</v>
      </c>
      <c r="Q130" s="31">
        <f t="shared" si="1"/>
        <v>91244.469999999972</v>
      </c>
      <c r="R130" s="31">
        <f t="shared" si="2"/>
        <v>92633.3</v>
      </c>
    </row>
    <row r="131" spans="1:18" ht="15.75" customHeight="1">
      <c r="A131" s="43">
        <v>707</v>
      </c>
      <c r="B131" s="28">
        <v>42884</v>
      </c>
      <c r="C131" s="43" t="s">
        <v>5478</v>
      </c>
      <c r="D131" s="52"/>
      <c r="F131" s="345">
        <v>21.81</v>
      </c>
      <c r="G131" s="34"/>
      <c r="H131" s="30"/>
      <c r="I131" s="43"/>
      <c r="J131" s="43" t="s">
        <v>87</v>
      </c>
      <c r="K131" s="43" t="s">
        <v>5499</v>
      </c>
      <c r="L131" s="43"/>
      <c r="N131" s="43" t="s">
        <v>688</v>
      </c>
      <c r="O131" s="223"/>
      <c r="P131" s="31">
        <f t="shared" si="0"/>
        <v>1367.0200000000332</v>
      </c>
      <c r="Q131" s="31">
        <f t="shared" si="1"/>
        <v>91266.27999999997</v>
      </c>
      <c r="R131" s="31">
        <f t="shared" si="2"/>
        <v>92633.3</v>
      </c>
    </row>
    <row r="132" spans="1:18" ht="15.75" customHeight="1">
      <c r="A132" s="43">
        <v>707</v>
      </c>
      <c r="B132" s="28">
        <v>42884</v>
      </c>
      <c r="C132" s="43" t="s">
        <v>5500</v>
      </c>
      <c r="D132" s="52"/>
      <c r="F132" s="34"/>
      <c r="G132" s="34">
        <v>1008</v>
      </c>
      <c r="H132" s="30"/>
      <c r="I132" s="43" t="s">
        <v>169</v>
      </c>
      <c r="J132" s="43" t="s">
        <v>87</v>
      </c>
      <c r="K132" s="43" t="s">
        <v>5501</v>
      </c>
      <c r="L132" s="43">
        <v>90</v>
      </c>
      <c r="N132" s="43" t="s">
        <v>688</v>
      </c>
      <c r="O132" s="223"/>
      <c r="P132" s="31">
        <f t="shared" si="0"/>
        <v>2375.0200000000332</v>
      </c>
      <c r="Q132" s="31">
        <f t="shared" si="1"/>
        <v>91266.27999999997</v>
      </c>
      <c r="R132" s="31">
        <f t="shared" si="2"/>
        <v>93641.3</v>
      </c>
    </row>
    <row r="133" spans="1:18" ht="15.75" customHeight="1">
      <c r="A133" s="43">
        <v>707</v>
      </c>
      <c r="B133" s="28">
        <v>42900</v>
      </c>
      <c r="C133" s="43" t="s">
        <v>5502</v>
      </c>
      <c r="D133" s="52"/>
      <c r="F133" s="345">
        <v>212.24</v>
      </c>
      <c r="G133" s="34"/>
      <c r="H133" s="30"/>
      <c r="I133" s="43"/>
      <c r="J133" s="43" t="s">
        <v>87</v>
      </c>
      <c r="K133" s="43"/>
      <c r="L133" s="43"/>
      <c r="N133" s="43" t="s">
        <v>688</v>
      </c>
      <c r="O133" s="223"/>
      <c r="P133" s="31">
        <f t="shared" si="0"/>
        <v>2162.7800000000279</v>
      </c>
      <c r="Q133" s="31">
        <f t="shared" si="1"/>
        <v>91478.519999999975</v>
      </c>
      <c r="R133" s="31">
        <f t="shared" si="2"/>
        <v>93641.3</v>
      </c>
    </row>
    <row r="134" spans="1:18" ht="15.75" customHeight="1">
      <c r="A134" s="43">
        <v>707</v>
      </c>
      <c r="B134" s="28">
        <v>42900</v>
      </c>
      <c r="C134" s="43" t="s">
        <v>5503</v>
      </c>
      <c r="D134" s="52"/>
      <c r="F134" s="345">
        <v>248</v>
      </c>
      <c r="G134" s="34"/>
      <c r="H134" s="30"/>
      <c r="I134" s="43" t="s">
        <v>169</v>
      </c>
      <c r="J134" s="43" t="s">
        <v>87</v>
      </c>
      <c r="K134" s="43" t="s">
        <v>1233</v>
      </c>
      <c r="L134" s="43" t="s">
        <v>721</v>
      </c>
      <c r="N134" s="43" t="s">
        <v>688</v>
      </c>
      <c r="O134" s="223"/>
      <c r="P134" s="31">
        <f t="shared" si="0"/>
        <v>1914.7800000000279</v>
      </c>
      <c r="Q134" s="31">
        <f t="shared" si="1"/>
        <v>91726.519999999975</v>
      </c>
      <c r="R134" s="31">
        <f t="shared" si="2"/>
        <v>93641.3</v>
      </c>
    </row>
    <row r="135" spans="1:18" ht="15.75" customHeight="1">
      <c r="A135" s="43">
        <v>707</v>
      </c>
      <c r="B135" s="28">
        <v>42905</v>
      </c>
      <c r="C135" s="43" t="s">
        <v>5504</v>
      </c>
      <c r="D135" s="52"/>
      <c r="F135" s="34"/>
      <c r="G135" s="34"/>
      <c r="H135" s="30">
        <v>1217.3</v>
      </c>
      <c r="I135" s="43" t="s">
        <v>89</v>
      </c>
      <c r="J135" s="43"/>
      <c r="K135" s="43" t="s">
        <v>5455</v>
      </c>
      <c r="L135" s="43">
        <v>3455</v>
      </c>
      <c r="N135" s="43" t="s">
        <v>688</v>
      </c>
      <c r="O135" s="223"/>
      <c r="P135" s="31">
        <f t="shared" si="0"/>
        <v>1914.7800000000279</v>
      </c>
      <c r="Q135" s="31">
        <f t="shared" si="1"/>
        <v>91726.519999999975</v>
      </c>
      <c r="R135" s="31">
        <f t="shared" si="2"/>
        <v>93641.3</v>
      </c>
    </row>
    <row r="136" spans="1:18" ht="15.75" customHeight="1">
      <c r="A136" s="43">
        <v>707</v>
      </c>
      <c r="B136" s="28">
        <v>42911</v>
      </c>
      <c r="C136" s="43" t="s">
        <v>694</v>
      </c>
      <c r="D136" s="52"/>
      <c r="F136" s="345">
        <v>262</v>
      </c>
      <c r="G136" s="34"/>
      <c r="H136" s="30"/>
      <c r="I136" s="43"/>
      <c r="J136" s="43" t="s">
        <v>87</v>
      </c>
      <c r="K136" s="43" t="s">
        <v>5490</v>
      </c>
      <c r="L136" s="43">
        <v>9270</v>
      </c>
      <c r="N136" s="43" t="s">
        <v>688</v>
      </c>
      <c r="O136" s="223"/>
      <c r="P136" s="31">
        <f t="shared" si="0"/>
        <v>1652.7800000000279</v>
      </c>
      <c r="Q136" s="31">
        <f t="shared" si="1"/>
        <v>91988.519999999975</v>
      </c>
      <c r="R136" s="31">
        <f t="shared" si="2"/>
        <v>93641.3</v>
      </c>
    </row>
    <row r="137" spans="1:18" ht="15.75" customHeight="1">
      <c r="A137" s="43">
        <v>707</v>
      </c>
      <c r="B137" s="28">
        <v>42915</v>
      </c>
      <c r="C137" s="43" t="s">
        <v>5478</v>
      </c>
      <c r="D137" s="52"/>
      <c r="F137" s="345">
        <v>21.81</v>
      </c>
      <c r="G137" s="34"/>
      <c r="H137" s="30"/>
      <c r="I137" s="43" t="s">
        <v>89</v>
      </c>
      <c r="J137" s="43" t="s">
        <v>87</v>
      </c>
      <c r="K137" s="43"/>
      <c r="L137" s="43"/>
      <c r="N137" s="43" t="s">
        <v>688</v>
      </c>
      <c r="O137" s="223"/>
      <c r="P137" s="31">
        <f t="shared" si="0"/>
        <v>1630.9700000000303</v>
      </c>
      <c r="Q137" s="31">
        <f t="shared" si="1"/>
        <v>92010.329999999973</v>
      </c>
      <c r="R137" s="31">
        <f t="shared" si="2"/>
        <v>93641.3</v>
      </c>
    </row>
    <row r="138" spans="1:18" ht="15.75" customHeight="1">
      <c r="A138" s="43">
        <v>707</v>
      </c>
      <c r="B138" s="28">
        <v>42929</v>
      </c>
      <c r="C138" s="43" t="s">
        <v>5505</v>
      </c>
      <c r="D138" s="52"/>
      <c r="F138" s="345">
        <v>702</v>
      </c>
      <c r="G138" s="34"/>
      <c r="H138" s="30"/>
      <c r="I138" s="43" t="s">
        <v>91</v>
      </c>
      <c r="J138" s="43" t="s">
        <v>87</v>
      </c>
      <c r="K138" s="43" t="s">
        <v>2179</v>
      </c>
      <c r="L138" s="43">
        <v>565</v>
      </c>
      <c r="N138" s="43" t="s">
        <v>688</v>
      </c>
      <c r="O138" s="223"/>
      <c r="P138" s="31">
        <f t="shared" si="0"/>
        <v>928.97000000003027</v>
      </c>
      <c r="Q138" s="31">
        <f t="shared" si="1"/>
        <v>92712.329999999973</v>
      </c>
      <c r="R138" s="31">
        <f t="shared" si="2"/>
        <v>93641.3</v>
      </c>
    </row>
    <row r="139" spans="1:18" ht="15.75" customHeight="1">
      <c r="A139" s="43">
        <v>707</v>
      </c>
      <c r="B139" s="28">
        <v>42936</v>
      </c>
      <c r="C139" s="43" t="s">
        <v>5506</v>
      </c>
      <c r="D139" s="52"/>
      <c r="F139" s="34"/>
      <c r="G139" s="34"/>
      <c r="H139" s="30">
        <v>1060</v>
      </c>
      <c r="I139" s="43"/>
      <c r="J139" s="43"/>
      <c r="K139" s="43" t="s">
        <v>968</v>
      </c>
      <c r="L139" s="43">
        <v>128379160</v>
      </c>
      <c r="N139" s="43" t="s">
        <v>688</v>
      </c>
      <c r="O139" s="223"/>
      <c r="P139" s="31">
        <f t="shared" si="0"/>
        <v>928.97000000003027</v>
      </c>
      <c r="Q139" s="31">
        <f t="shared" si="1"/>
        <v>92712.329999999973</v>
      </c>
      <c r="R139" s="31">
        <f t="shared" si="2"/>
        <v>93641.3</v>
      </c>
    </row>
    <row r="140" spans="1:18" ht="15.75" customHeight="1">
      <c r="A140" s="43">
        <v>707</v>
      </c>
      <c r="B140" s="28">
        <v>42943</v>
      </c>
      <c r="C140" s="43" t="s">
        <v>1303</v>
      </c>
      <c r="D140" s="52"/>
      <c r="F140" s="34"/>
      <c r="G140" s="34"/>
      <c r="H140" s="30">
        <v>2200</v>
      </c>
      <c r="I140" s="43"/>
      <c r="J140" s="43"/>
      <c r="K140" s="43"/>
      <c r="L140" s="43"/>
      <c r="N140" s="43" t="s">
        <v>688</v>
      </c>
      <c r="O140" s="223"/>
      <c r="P140" s="31">
        <f t="shared" si="0"/>
        <v>928.97000000003027</v>
      </c>
      <c r="Q140" s="31">
        <f t="shared" si="1"/>
        <v>92712.329999999973</v>
      </c>
      <c r="R140" s="31">
        <f t="shared" si="2"/>
        <v>93641.3</v>
      </c>
    </row>
    <row r="141" spans="1:18" ht="15.75" customHeight="1">
      <c r="A141" s="43">
        <v>707</v>
      </c>
      <c r="B141" s="28">
        <v>42944</v>
      </c>
      <c r="C141" s="43" t="s">
        <v>5478</v>
      </c>
      <c r="D141" s="52"/>
      <c r="F141" s="345">
        <v>29.9</v>
      </c>
      <c r="G141" s="34"/>
      <c r="H141" s="30"/>
      <c r="I141" s="43" t="s">
        <v>89</v>
      </c>
      <c r="J141" s="43" t="s">
        <v>87</v>
      </c>
      <c r="K141" s="43" t="s">
        <v>1308</v>
      </c>
      <c r="L141" s="43"/>
      <c r="N141" s="43" t="s">
        <v>688</v>
      </c>
      <c r="O141" s="223"/>
      <c r="P141" s="31">
        <f t="shared" si="0"/>
        <v>899.07000000003609</v>
      </c>
      <c r="Q141" s="31">
        <f t="shared" si="1"/>
        <v>92742.229999999967</v>
      </c>
      <c r="R141" s="31">
        <f t="shared" si="2"/>
        <v>93641.3</v>
      </c>
    </row>
    <row r="142" spans="1:18" ht="15.75" customHeight="1">
      <c r="A142" s="43">
        <v>707</v>
      </c>
      <c r="B142" s="28">
        <v>42949</v>
      </c>
      <c r="C142" s="43" t="s">
        <v>5507</v>
      </c>
      <c r="D142" s="52"/>
      <c r="F142" s="345">
        <v>424.87</v>
      </c>
      <c r="G142" s="34"/>
      <c r="H142" s="30"/>
      <c r="I142" s="43" t="s">
        <v>89</v>
      </c>
      <c r="J142" s="43" t="s">
        <v>87</v>
      </c>
      <c r="K142" s="43" t="s">
        <v>2786</v>
      </c>
      <c r="L142" s="43">
        <v>80887</v>
      </c>
      <c r="N142" s="43" t="s">
        <v>688</v>
      </c>
      <c r="O142" s="223"/>
      <c r="P142" s="31">
        <f t="shared" si="0"/>
        <v>474.20000000004075</v>
      </c>
      <c r="Q142" s="31">
        <f t="shared" si="1"/>
        <v>93167.099999999962</v>
      </c>
      <c r="R142" s="31">
        <f t="shared" si="2"/>
        <v>93641.3</v>
      </c>
    </row>
    <row r="143" spans="1:18" ht="15.75" customHeight="1">
      <c r="A143" s="43">
        <v>707</v>
      </c>
      <c r="B143" s="28">
        <v>42949</v>
      </c>
      <c r="C143" s="43" t="s">
        <v>5508</v>
      </c>
      <c r="D143" s="52"/>
      <c r="F143" s="345">
        <v>1287</v>
      </c>
      <c r="G143" s="34"/>
      <c r="H143" s="30"/>
      <c r="I143" s="43" t="s">
        <v>91</v>
      </c>
      <c r="J143" s="43" t="s">
        <v>87</v>
      </c>
      <c r="K143" s="43" t="s">
        <v>741</v>
      </c>
      <c r="L143" s="43">
        <v>96</v>
      </c>
      <c r="N143" s="43" t="s">
        <v>688</v>
      </c>
      <c r="O143" s="223"/>
      <c r="P143" s="31">
        <f t="shared" si="0"/>
        <v>-812.79999999995925</v>
      </c>
      <c r="Q143" s="31">
        <f t="shared" si="1"/>
        <v>94454.099999999962</v>
      </c>
      <c r="R143" s="31">
        <f t="shared" si="2"/>
        <v>93641.3</v>
      </c>
    </row>
    <row r="144" spans="1:18" ht="15.75" customHeight="1">
      <c r="A144" s="43">
        <v>707</v>
      </c>
      <c r="B144" s="28">
        <v>42949</v>
      </c>
      <c r="C144" s="43" t="s">
        <v>692</v>
      </c>
      <c r="D144" s="52"/>
      <c r="F144" s="345">
        <v>1435.32</v>
      </c>
      <c r="G144" s="34"/>
      <c r="H144" s="30"/>
      <c r="I144" s="43" t="s">
        <v>89</v>
      </c>
      <c r="J144" s="43" t="s">
        <v>87</v>
      </c>
      <c r="K144" s="43" t="s">
        <v>5509</v>
      </c>
      <c r="L144" s="43">
        <v>94554</v>
      </c>
      <c r="N144" s="43" t="s">
        <v>688</v>
      </c>
      <c r="O144" s="223"/>
      <c r="P144" s="31">
        <f t="shared" si="0"/>
        <v>-2248.1199999999662</v>
      </c>
      <c r="Q144" s="31">
        <f t="shared" si="1"/>
        <v>95889.419999999969</v>
      </c>
      <c r="R144" s="31">
        <f t="shared" si="2"/>
        <v>93641.3</v>
      </c>
    </row>
    <row r="145" spans="1:18" ht="15.75" customHeight="1">
      <c r="A145" s="43">
        <v>707</v>
      </c>
      <c r="B145" s="28">
        <v>42949</v>
      </c>
      <c r="C145" s="43" t="s">
        <v>5510</v>
      </c>
      <c r="D145" s="52"/>
      <c r="F145" s="34"/>
      <c r="G145" s="34"/>
      <c r="H145" s="30">
        <v>674</v>
      </c>
      <c r="I145" s="43"/>
      <c r="J145" s="43"/>
      <c r="K145" s="43" t="s">
        <v>4261</v>
      </c>
      <c r="L145" s="43">
        <v>12269742</v>
      </c>
      <c r="N145" s="43" t="s">
        <v>688</v>
      </c>
      <c r="O145" s="223"/>
      <c r="P145" s="31">
        <f t="shared" si="0"/>
        <v>-2248.1199999999662</v>
      </c>
      <c r="Q145" s="31">
        <f t="shared" si="1"/>
        <v>95889.419999999969</v>
      </c>
      <c r="R145" s="31">
        <f t="shared" si="2"/>
        <v>93641.3</v>
      </c>
    </row>
    <row r="146" spans="1:18" ht="15.75" customHeight="1">
      <c r="A146" s="43">
        <v>707</v>
      </c>
      <c r="B146" s="28">
        <v>42956</v>
      </c>
      <c r="C146" s="43" t="s">
        <v>5511</v>
      </c>
      <c r="D146" s="52"/>
      <c r="F146" s="345">
        <v>25</v>
      </c>
      <c r="G146" s="34"/>
      <c r="H146" s="30"/>
      <c r="I146" s="43"/>
      <c r="J146" s="43" t="s">
        <v>87</v>
      </c>
      <c r="K146" s="43"/>
      <c r="L146" s="43"/>
      <c r="N146" s="43" t="s">
        <v>688</v>
      </c>
      <c r="O146" s="223"/>
      <c r="P146" s="31">
        <f t="shared" si="0"/>
        <v>-2273.1199999999662</v>
      </c>
      <c r="Q146" s="31">
        <f t="shared" si="1"/>
        <v>95914.419999999969</v>
      </c>
      <c r="R146" s="31">
        <f t="shared" si="2"/>
        <v>93641.3</v>
      </c>
    </row>
    <row r="147" spans="1:18" ht="15.75" customHeight="1">
      <c r="A147" s="43">
        <v>707</v>
      </c>
      <c r="B147" s="28">
        <v>42956</v>
      </c>
      <c r="C147" s="43" t="s">
        <v>694</v>
      </c>
      <c r="D147" s="52"/>
      <c r="F147" s="345">
        <v>50</v>
      </c>
      <c r="G147" s="34"/>
      <c r="H147" s="30"/>
      <c r="I147" s="43"/>
      <c r="J147" s="43" t="s">
        <v>87</v>
      </c>
      <c r="K147" s="43" t="s">
        <v>4329</v>
      </c>
      <c r="L147" s="43"/>
      <c r="N147" s="43" t="s">
        <v>688</v>
      </c>
      <c r="O147" s="223"/>
      <c r="P147" s="31">
        <f t="shared" si="0"/>
        <v>-2323.1199999999662</v>
      </c>
      <c r="Q147" s="31">
        <f t="shared" si="1"/>
        <v>95964.419999999969</v>
      </c>
      <c r="R147" s="31">
        <f t="shared" si="2"/>
        <v>93641.3</v>
      </c>
    </row>
    <row r="148" spans="1:18" ht="15.75" customHeight="1">
      <c r="A148" s="43">
        <v>707</v>
      </c>
      <c r="B148" s="28">
        <v>42956</v>
      </c>
      <c r="C148" s="43" t="s">
        <v>5512</v>
      </c>
      <c r="D148" s="52"/>
      <c r="F148" s="345">
        <v>100</v>
      </c>
      <c r="G148" s="34"/>
      <c r="H148" s="30"/>
      <c r="I148" s="43"/>
      <c r="J148" s="43" t="s">
        <v>87</v>
      </c>
      <c r="K148" s="43" t="s">
        <v>5513</v>
      </c>
      <c r="L148" s="43"/>
      <c r="N148" s="43" t="s">
        <v>688</v>
      </c>
      <c r="O148" s="223"/>
      <c r="P148" s="31">
        <f t="shared" si="0"/>
        <v>-2423.1199999999662</v>
      </c>
      <c r="Q148" s="31">
        <f t="shared" si="1"/>
        <v>96064.419999999969</v>
      </c>
      <c r="R148" s="31">
        <f t="shared" si="2"/>
        <v>93641.3</v>
      </c>
    </row>
    <row r="149" spans="1:18" ht="15.75" customHeight="1">
      <c r="A149" s="43">
        <v>707</v>
      </c>
      <c r="B149" s="28">
        <v>42956</v>
      </c>
      <c r="C149" s="43" t="s">
        <v>610</v>
      </c>
      <c r="D149" s="52"/>
      <c r="F149" s="345">
        <v>150</v>
      </c>
      <c r="G149" s="34"/>
      <c r="H149" s="30"/>
      <c r="I149" s="43"/>
      <c r="J149" s="43" t="s">
        <v>87</v>
      </c>
      <c r="K149" s="43" t="s">
        <v>4329</v>
      </c>
      <c r="L149" s="43"/>
      <c r="N149" s="43" t="s">
        <v>688</v>
      </c>
      <c r="O149" s="223"/>
      <c r="P149" s="31">
        <f t="shared" si="0"/>
        <v>-2573.1199999999662</v>
      </c>
      <c r="Q149" s="31">
        <f t="shared" si="1"/>
        <v>96214.419999999969</v>
      </c>
      <c r="R149" s="31">
        <f t="shared" si="2"/>
        <v>93641.3</v>
      </c>
    </row>
    <row r="150" spans="1:18" ht="15.75" customHeight="1">
      <c r="A150" s="43">
        <v>707</v>
      </c>
      <c r="B150" s="28">
        <v>42957</v>
      </c>
      <c r="C150" s="43" t="s">
        <v>4666</v>
      </c>
      <c r="D150" s="52"/>
      <c r="F150" s="345">
        <v>14</v>
      </c>
      <c r="G150" s="34"/>
      <c r="H150" s="30"/>
      <c r="I150" s="43"/>
      <c r="J150" s="43" t="s">
        <v>87</v>
      </c>
      <c r="K150" s="43" t="s">
        <v>5514</v>
      </c>
      <c r="L150" s="43"/>
      <c r="N150" s="43" t="s">
        <v>688</v>
      </c>
      <c r="O150" s="223"/>
      <c r="P150" s="31">
        <f t="shared" si="0"/>
        <v>-2587.1199999999662</v>
      </c>
      <c r="Q150" s="31">
        <f t="shared" si="1"/>
        <v>96228.419999999969</v>
      </c>
      <c r="R150" s="31">
        <f t="shared" si="2"/>
        <v>93641.3</v>
      </c>
    </row>
    <row r="151" spans="1:18" ht="15.75" customHeight="1">
      <c r="A151" s="43">
        <v>707</v>
      </c>
      <c r="B151" s="28">
        <v>42974</v>
      </c>
      <c r="C151" s="43" t="s">
        <v>692</v>
      </c>
      <c r="D151" s="52"/>
      <c r="F151" s="345">
        <v>1411.1</v>
      </c>
      <c r="G151" s="34"/>
      <c r="H151" s="30"/>
      <c r="I151" s="43"/>
      <c r="J151" s="43" t="s">
        <v>87</v>
      </c>
      <c r="K151" s="43"/>
      <c r="L151" s="43">
        <v>4564197</v>
      </c>
      <c r="N151" s="43" t="s">
        <v>688</v>
      </c>
      <c r="O151" s="223"/>
      <c r="P151" s="31">
        <f t="shared" si="0"/>
        <v>-3998.2199999999721</v>
      </c>
      <c r="Q151" s="31">
        <f t="shared" si="1"/>
        <v>97639.519999999975</v>
      </c>
      <c r="R151" s="31">
        <f t="shared" si="2"/>
        <v>93641.3</v>
      </c>
    </row>
    <row r="152" spans="1:18" ht="15.75" customHeight="1">
      <c r="A152" s="43">
        <v>707</v>
      </c>
      <c r="B152" s="28">
        <v>42983</v>
      </c>
      <c r="C152" s="168" t="s">
        <v>5515</v>
      </c>
      <c r="D152" s="52"/>
      <c r="F152" s="36">
        <v>100</v>
      </c>
      <c r="G152" s="34"/>
      <c r="H152" s="30"/>
      <c r="I152" s="43" t="s">
        <v>169</v>
      </c>
      <c r="J152" s="43"/>
      <c r="K152" s="43" t="s">
        <v>5516</v>
      </c>
      <c r="L152" s="43" t="s">
        <v>721</v>
      </c>
      <c r="N152" s="43" t="s">
        <v>688</v>
      </c>
      <c r="O152" s="223"/>
      <c r="P152" s="31">
        <f t="shared" si="0"/>
        <v>-4098.2199999999721</v>
      </c>
      <c r="Q152" s="31">
        <f t="shared" si="1"/>
        <v>97739.519999999975</v>
      </c>
      <c r="R152" s="31">
        <f t="shared" si="2"/>
        <v>93641.3</v>
      </c>
    </row>
    <row r="153" spans="1:18" ht="15.75" customHeight="1">
      <c r="A153" s="43">
        <v>707</v>
      </c>
      <c r="B153" s="28">
        <v>42991</v>
      </c>
      <c r="C153" s="43" t="s">
        <v>5517</v>
      </c>
      <c r="D153" s="52"/>
      <c r="F153" s="34">
        <v>297.2</v>
      </c>
      <c r="G153" s="34"/>
      <c r="H153" s="30"/>
      <c r="I153" s="43" t="s">
        <v>89</v>
      </c>
      <c r="J153" s="43"/>
      <c r="K153" s="43" t="s">
        <v>2786</v>
      </c>
      <c r="L153" s="43">
        <v>982775</v>
      </c>
      <c r="N153" s="43" t="s">
        <v>688</v>
      </c>
      <c r="O153" s="223"/>
      <c r="P153" s="31">
        <f t="shared" si="0"/>
        <v>-4395.4199999999691</v>
      </c>
      <c r="Q153" s="31">
        <f t="shared" si="1"/>
        <v>98036.719999999972</v>
      </c>
      <c r="R153" s="31">
        <f t="shared" si="2"/>
        <v>93641.3</v>
      </c>
    </row>
    <row r="154" spans="1:18" ht="15.75" customHeight="1">
      <c r="A154" s="43">
        <v>707</v>
      </c>
      <c r="B154" s="28">
        <v>43005</v>
      </c>
      <c r="C154" s="43" t="s">
        <v>5478</v>
      </c>
      <c r="D154" s="52"/>
      <c r="F154" s="34">
        <v>31.73</v>
      </c>
      <c r="G154" s="34"/>
      <c r="H154" s="30"/>
      <c r="I154" s="43" t="s">
        <v>89</v>
      </c>
      <c r="J154" s="43" t="s">
        <v>87</v>
      </c>
      <c r="K154" s="43"/>
      <c r="L154" s="43"/>
      <c r="N154" s="43" t="s">
        <v>688</v>
      </c>
      <c r="O154" s="223"/>
      <c r="P154" s="31">
        <f t="shared" si="0"/>
        <v>-4427.1499999999651</v>
      </c>
      <c r="Q154" s="31">
        <f t="shared" si="1"/>
        <v>98068.449999999968</v>
      </c>
      <c r="R154" s="31">
        <f t="shared" si="2"/>
        <v>93641.3</v>
      </c>
    </row>
    <row r="155" spans="1:18" ht="15.75" customHeight="1">
      <c r="A155" s="43">
        <v>707</v>
      </c>
      <c r="B155" s="28">
        <v>43006</v>
      </c>
      <c r="C155" s="43" t="s">
        <v>700</v>
      </c>
      <c r="D155" s="52"/>
      <c r="F155" s="34"/>
      <c r="G155" s="34">
        <v>7010.2</v>
      </c>
      <c r="H155" s="30"/>
      <c r="I155" s="43" t="s">
        <v>91</v>
      </c>
      <c r="J155" s="43" t="s">
        <v>87</v>
      </c>
      <c r="K155" s="43" t="s">
        <v>62</v>
      </c>
      <c r="L155" s="43">
        <v>113</v>
      </c>
      <c r="N155" s="43" t="s">
        <v>688</v>
      </c>
      <c r="O155" s="223"/>
      <c r="P155" s="31">
        <f t="shared" si="0"/>
        <v>2583.050000000032</v>
      </c>
      <c r="Q155" s="31">
        <f t="shared" si="1"/>
        <v>98068.449999999968</v>
      </c>
      <c r="R155" s="31">
        <f t="shared" si="2"/>
        <v>100651.5</v>
      </c>
    </row>
    <row r="156" spans="1:18" ht="15.75" customHeight="1">
      <c r="A156" s="43">
        <v>707</v>
      </c>
      <c r="B156" s="28">
        <v>43007</v>
      </c>
      <c r="C156" s="43" t="s">
        <v>5518</v>
      </c>
      <c r="D156" s="52"/>
      <c r="F156" s="34"/>
      <c r="G156" s="34"/>
      <c r="H156" s="30">
        <v>510.77</v>
      </c>
      <c r="I156" s="43"/>
      <c r="J156" s="43"/>
      <c r="K156" s="43" t="s">
        <v>968</v>
      </c>
      <c r="L156" s="43"/>
      <c r="N156" s="43" t="s">
        <v>688</v>
      </c>
      <c r="O156" s="223"/>
      <c r="P156" s="31">
        <f t="shared" si="0"/>
        <v>2583.050000000032</v>
      </c>
      <c r="Q156" s="31">
        <f t="shared" si="1"/>
        <v>98068.449999999968</v>
      </c>
      <c r="R156" s="31">
        <f t="shared" si="2"/>
        <v>100651.5</v>
      </c>
    </row>
    <row r="157" spans="1:18" ht="15.75" customHeight="1">
      <c r="A157" s="43">
        <v>707</v>
      </c>
      <c r="B157" s="28">
        <v>43011</v>
      </c>
      <c r="C157" s="137" t="s">
        <v>5519</v>
      </c>
      <c r="D157" s="52"/>
      <c r="F157" s="373">
        <v>215</v>
      </c>
      <c r="G157" s="373"/>
      <c r="H157" s="375"/>
      <c r="I157" s="43" t="s">
        <v>91</v>
      </c>
      <c r="J157" s="137" t="s">
        <v>87</v>
      </c>
      <c r="K157" s="137" t="s">
        <v>720</v>
      </c>
      <c r="L157" s="137"/>
      <c r="N157" s="43" t="s">
        <v>688</v>
      </c>
      <c r="O157" s="376"/>
      <c r="P157" s="31">
        <f t="shared" si="0"/>
        <v>2368.050000000032</v>
      </c>
      <c r="Q157" s="31">
        <f t="shared" si="1"/>
        <v>98283.449999999968</v>
      </c>
      <c r="R157" s="31">
        <f t="shared" si="2"/>
        <v>100651.5</v>
      </c>
    </row>
    <row r="158" spans="1:18" ht="15.75" customHeight="1">
      <c r="A158" s="43">
        <v>707</v>
      </c>
      <c r="B158" s="28">
        <v>43023</v>
      </c>
      <c r="C158" s="137" t="s">
        <v>694</v>
      </c>
      <c r="D158" s="52"/>
      <c r="F158" s="373">
        <v>158</v>
      </c>
      <c r="G158" s="373"/>
      <c r="H158" s="375"/>
      <c r="I158" s="43" t="s">
        <v>89</v>
      </c>
      <c r="J158" s="137" t="s">
        <v>87</v>
      </c>
      <c r="K158" s="137" t="s">
        <v>2966</v>
      </c>
      <c r="L158" s="137">
        <v>9741</v>
      </c>
      <c r="N158" s="43" t="s">
        <v>688</v>
      </c>
      <c r="O158" s="376"/>
      <c r="P158" s="31">
        <f t="shared" si="0"/>
        <v>2210.050000000032</v>
      </c>
      <c r="Q158" s="31">
        <f t="shared" si="1"/>
        <v>98441.449999999968</v>
      </c>
      <c r="R158" s="31">
        <f t="shared" si="2"/>
        <v>100651.5</v>
      </c>
    </row>
    <row r="159" spans="1:18" ht="15.75" customHeight="1">
      <c r="A159" s="43">
        <v>707</v>
      </c>
      <c r="B159" s="28">
        <v>43024</v>
      </c>
      <c r="C159" s="43" t="s">
        <v>5520</v>
      </c>
      <c r="D159" s="52"/>
      <c r="F159" s="34">
        <v>197.76</v>
      </c>
      <c r="G159" s="34"/>
      <c r="H159" s="30"/>
      <c r="I159" s="43" t="s">
        <v>89</v>
      </c>
      <c r="J159" s="43" t="s">
        <v>87</v>
      </c>
      <c r="K159" s="43" t="s">
        <v>5521</v>
      </c>
      <c r="L159" s="43">
        <v>443508</v>
      </c>
      <c r="N159" s="43" t="s">
        <v>688</v>
      </c>
      <c r="O159" s="223"/>
      <c r="P159" s="31">
        <f t="shared" si="0"/>
        <v>2012.2900000000373</v>
      </c>
      <c r="Q159" s="31">
        <f t="shared" si="1"/>
        <v>98639.209999999963</v>
      </c>
      <c r="R159" s="31">
        <f t="shared" si="2"/>
        <v>100651.5</v>
      </c>
    </row>
    <row r="160" spans="1:18" ht="15.75" customHeight="1">
      <c r="A160" s="43">
        <v>707</v>
      </c>
      <c r="B160" s="28">
        <v>43027</v>
      </c>
      <c r="C160" s="43" t="s">
        <v>5522</v>
      </c>
      <c r="D160" s="52"/>
      <c r="F160" s="34"/>
      <c r="G160" s="34"/>
      <c r="H160" s="30">
        <v>801.7</v>
      </c>
      <c r="I160" s="43"/>
      <c r="J160" s="43"/>
      <c r="K160" s="43" t="s">
        <v>762</v>
      </c>
      <c r="L160" s="43">
        <v>638198</v>
      </c>
      <c r="N160" s="43" t="s">
        <v>688</v>
      </c>
      <c r="O160" s="223"/>
      <c r="P160" s="31">
        <f t="shared" si="0"/>
        <v>2012.2900000000373</v>
      </c>
      <c r="Q160" s="31">
        <f t="shared" si="1"/>
        <v>98639.209999999963</v>
      </c>
      <c r="R160" s="31">
        <f t="shared" si="2"/>
        <v>100651.5</v>
      </c>
    </row>
    <row r="161" spans="1:18" ht="15.75" customHeight="1">
      <c r="A161" s="43">
        <v>707</v>
      </c>
      <c r="B161" s="28">
        <v>43033</v>
      </c>
      <c r="C161" s="43" t="s">
        <v>5523</v>
      </c>
      <c r="D161" s="52"/>
      <c r="F161" s="34">
        <v>760</v>
      </c>
      <c r="G161" s="34"/>
      <c r="H161" s="30"/>
      <c r="I161" s="43" t="s">
        <v>91</v>
      </c>
      <c r="J161" s="43" t="s">
        <v>87</v>
      </c>
      <c r="K161" s="43" t="s">
        <v>741</v>
      </c>
      <c r="L161" s="43">
        <v>12</v>
      </c>
      <c r="N161" s="43" t="s">
        <v>688</v>
      </c>
      <c r="O161" s="223"/>
      <c r="P161" s="31">
        <f t="shared" si="0"/>
        <v>1252.2900000000373</v>
      </c>
      <c r="Q161" s="31">
        <f t="shared" si="1"/>
        <v>99399.209999999963</v>
      </c>
      <c r="R161" s="31">
        <f t="shared" si="2"/>
        <v>100651.5</v>
      </c>
    </row>
    <row r="162" spans="1:18" ht="15.75" customHeight="1">
      <c r="A162" s="43">
        <v>707</v>
      </c>
      <c r="B162" s="28">
        <v>43035</v>
      </c>
      <c r="C162" s="43" t="s">
        <v>5478</v>
      </c>
      <c r="D162" s="52"/>
      <c r="F162" s="34">
        <v>31.73</v>
      </c>
      <c r="G162" s="34"/>
      <c r="H162" s="30"/>
      <c r="I162" s="43"/>
      <c r="J162" s="43" t="s">
        <v>87</v>
      </c>
      <c r="K162" s="43"/>
      <c r="L162" s="43"/>
      <c r="N162" s="43" t="s">
        <v>688</v>
      </c>
      <c r="O162" s="223"/>
      <c r="P162" s="31">
        <f t="shared" si="0"/>
        <v>1220.5600000000413</v>
      </c>
      <c r="Q162" s="31">
        <f t="shared" si="1"/>
        <v>99430.939999999959</v>
      </c>
      <c r="R162" s="31">
        <f t="shared" si="2"/>
        <v>100651.5</v>
      </c>
    </row>
    <row r="163" spans="1:18" ht="15.75" customHeight="1">
      <c r="A163" s="43">
        <v>707</v>
      </c>
      <c r="B163" s="28">
        <v>43040</v>
      </c>
      <c r="C163" s="137" t="s">
        <v>748</v>
      </c>
      <c r="D163" s="52"/>
      <c r="F163" s="373">
        <v>45</v>
      </c>
      <c r="G163" s="34"/>
      <c r="H163" s="30"/>
      <c r="I163" s="43"/>
      <c r="J163" s="377" t="s">
        <v>87</v>
      </c>
      <c r="K163" s="43"/>
      <c r="L163" s="43"/>
      <c r="N163" s="43" t="s">
        <v>688</v>
      </c>
      <c r="O163" s="223"/>
      <c r="P163" s="31">
        <f t="shared" si="0"/>
        <v>1175.5600000000413</v>
      </c>
      <c r="Q163" s="31">
        <f t="shared" si="1"/>
        <v>99475.939999999959</v>
      </c>
      <c r="R163" s="31">
        <f t="shared" si="2"/>
        <v>100651.5</v>
      </c>
    </row>
    <row r="164" spans="1:18" ht="15.75" customHeight="1">
      <c r="A164" s="43">
        <v>707</v>
      </c>
      <c r="B164" s="28">
        <v>43040</v>
      </c>
      <c r="C164" s="137" t="s">
        <v>5524</v>
      </c>
      <c r="D164" s="52"/>
      <c r="F164" s="373">
        <v>640</v>
      </c>
      <c r="G164" s="373"/>
      <c r="H164" s="375"/>
      <c r="I164" s="43" t="s">
        <v>91</v>
      </c>
      <c r="J164" s="137" t="s">
        <v>87</v>
      </c>
      <c r="K164" s="137" t="s">
        <v>754</v>
      </c>
      <c r="L164" s="137" t="s">
        <v>5525</v>
      </c>
      <c r="N164" s="43" t="s">
        <v>688</v>
      </c>
      <c r="O164" s="376"/>
      <c r="P164" s="31">
        <f t="shared" si="0"/>
        <v>535.56000000004133</v>
      </c>
      <c r="Q164" s="31">
        <f t="shared" si="1"/>
        <v>100115.93999999996</v>
      </c>
      <c r="R164" s="31">
        <f t="shared" si="2"/>
        <v>100651.5</v>
      </c>
    </row>
    <row r="165" spans="1:18" ht="15.75" customHeight="1">
      <c r="A165" s="43">
        <v>707</v>
      </c>
      <c r="B165" s="28">
        <v>43045</v>
      </c>
      <c r="C165" s="137" t="s">
        <v>694</v>
      </c>
      <c r="D165" s="52"/>
      <c r="F165" s="373">
        <v>99</v>
      </c>
      <c r="G165" s="373"/>
      <c r="H165" s="375"/>
      <c r="I165" s="137"/>
      <c r="J165" s="137" t="s">
        <v>87</v>
      </c>
      <c r="K165" s="137">
        <v>9870</v>
      </c>
      <c r="L165" s="137"/>
      <c r="N165" s="43" t="s">
        <v>688</v>
      </c>
      <c r="O165" s="376"/>
      <c r="P165" s="31">
        <f t="shared" si="0"/>
        <v>436.56000000004133</v>
      </c>
      <c r="Q165" s="31">
        <f t="shared" si="1"/>
        <v>100214.93999999996</v>
      </c>
      <c r="R165" s="31">
        <f t="shared" si="2"/>
        <v>100651.5</v>
      </c>
    </row>
    <row r="166" spans="1:18" ht="15.75" customHeight="1">
      <c r="A166" s="43">
        <v>707</v>
      </c>
      <c r="B166" s="28">
        <v>43068</v>
      </c>
      <c r="C166" s="43" t="s">
        <v>5478</v>
      </c>
      <c r="D166" s="52"/>
      <c r="F166" s="373">
        <v>31.73</v>
      </c>
      <c r="G166" s="34"/>
      <c r="H166" s="30"/>
      <c r="I166" s="43" t="s">
        <v>89</v>
      </c>
      <c r="J166" s="137" t="s">
        <v>87</v>
      </c>
      <c r="K166" s="137" t="s">
        <v>1308</v>
      </c>
      <c r="L166" s="43"/>
      <c r="N166" s="43" t="s">
        <v>688</v>
      </c>
      <c r="O166" s="223"/>
      <c r="P166" s="31">
        <f t="shared" si="0"/>
        <v>404.8300000000454</v>
      </c>
      <c r="Q166" s="31">
        <f t="shared" si="1"/>
        <v>100246.66999999995</v>
      </c>
      <c r="R166" s="31">
        <f t="shared" si="2"/>
        <v>100651.5</v>
      </c>
    </row>
    <row r="167" spans="1:18" ht="15.75" customHeight="1">
      <c r="A167" s="43">
        <v>707</v>
      </c>
      <c r="B167" s="28">
        <v>43069</v>
      </c>
      <c r="C167" s="137" t="s">
        <v>5526</v>
      </c>
      <c r="D167" s="52"/>
      <c r="F167" s="373">
        <v>140</v>
      </c>
      <c r="G167" s="373"/>
      <c r="H167" s="375"/>
      <c r="I167" s="137"/>
      <c r="J167" s="137" t="s">
        <v>87</v>
      </c>
      <c r="K167" s="137" t="s">
        <v>5527</v>
      </c>
      <c r="L167" s="137">
        <v>454</v>
      </c>
      <c r="N167" s="43" t="s">
        <v>688</v>
      </c>
      <c r="O167" s="376"/>
      <c r="P167" s="31">
        <f t="shared" si="0"/>
        <v>264.8300000000454</v>
      </c>
      <c r="Q167" s="31">
        <f t="shared" si="1"/>
        <v>100386.66999999995</v>
      </c>
      <c r="R167" s="31">
        <f t="shared" si="2"/>
        <v>100651.5</v>
      </c>
    </row>
    <row r="168" spans="1:18" ht="15.75" customHeight="1">
      <c r="A168" s="43">
        <v>707</v>
      </c>
      <c r="B168" s="28">
        <v>43098</v>
      </c>
      <c r="C168" s="43" t="s">
        <v>5478</v>
      </c>
      <c r="D168" s="52"/>
      <c r="F168" s="373">
        <v>31.73</v>
      </c>
      <c r="G168" s="34"/>
      <c r="H168" s="30"/>
      <c r="I168" s="43" t="s">
        <v>89</v>
      </c>
      <c r="J168" s="137" t="s">
        <v>87</v>
      </c>
      <c r="K168" s="137" t="s">
        <v>1308</v>
      </c>
      <c r="L168" s="43"/>
      <c r="N168" s="43" t="s">
        <v>688</v>
      </c>
      <c r="O168" s="223"/>
      <c r="P168" s="31">
        <f t="shared" si="0"/>
        <v>233.10000000004948</v>
      </c>
      <c r="Q168" s="31">
        <f t="shared" si="1"/>
        <v>100418.39999999995</v>
      </c>
      <c r="R168" s="31">
        <f t="shared" si="2"/>
        <v>100651.5</v>
      </c>
    </row>
    <row r="169" spans="1:18" ht="15.75" customHeight="1">
      <c r="A169" s="43">
        <v>707</v>
      </c>
      <c r="B169" s="28">
        <v>43098</v>
      </c>
      <c r="C169" s="43"/>
      <c r="D169" s="52"/>
      <c r="F169" s="34"/>
      <c r="G169" s="34">
        <v>480</v>
      </c>
      <c r="H169" s="30"/>
      <c r="I169" s="43"/>
      <c r="J169" s="137" t="s">
        <v>87</v>
      </c>
      <c r="K169" s="43"/>
      <c r="L169" s="43"/>
      <c r="N169" s="43" t="s">
        <v>688</v>
      </c>
      <c r="O169" s="223"/>
      <c r="P169" s="31">
        <f t="shared" si="0"/>
        <v>713.10000000004948</v>
      </c>
      <c r="Q169" s="31">
        <f t="shared" si="1"/>
        <v>100418.39999999995</v>
      </c>
      <c r="R169" s="31">
        <f t="shared" si="2"/>
        <v>101131.5</v>
      </c>
    </row>
    <row r="170" spans="1:18" ht="15.75" customHeight="1">
      <c r="A170" s="43">
        <v>707</v>
      </c>
      <c r="B170" s="28">
        <v>43130</v>
      </c>
      <c r="C170" s="137" t="s">
        <v>5478</v>
      </c>
      <c r="D170" s="52"/>
      <c r="F170" s="373">
        <v>31.73</v>
      </c>
      <c r="G170" s="34"/>
      <c r="H170" s="30"/>
      <c r="I170" s="43" t="s">
        <v>89</v>
      </c>
      <c r="J170" s="137" t="s">
        <v>87</v>
      </c>
      <c r="K170" s="43"/>
      <c r="L170" s="43"/>
      <c r="N170" s="43" t="s">
        <v>688</v>
      </c>
      <c r="O170" s="223"/>
      <c r="P170" s="31">
        <f t="shared" si="0"/>
        <v>681.37000000005355</v>
      </c>
      <c r="Q170" s="31">
        <f t="shared" si="1"/>
        <v>100450.12999999995</v>
      </c>
      <c r="R170" s="31">
        <f t="shared" si="2"/>
        <v>101131.5</v>
      </c>
    </row>
    <row r="171" spans="1:18" ht="15.75" customHeight="1">
      <c r="A171" s="43">
        <v>707</v>
      </c>
      <c r="B171" s="28">
        <v>43145</v>
      </c>
      <c r="C171" s="43" t="s">
        <v>5528</v>
      </c>
      <c r="D171" s="52"/>
      <c r="F171" s="375">
        <v>35</v>
      </c>
      <c r="G171" s="30"/>
      <c r="H171" s="30"/>
      <c r="I171" s="43"/>
      <c r="J171" s="137" t="s">
        <v>87</v>
      </c>
      <c r="K171" s="43" t="s">
        <v>5466</v>
      </c>
      <c r="L171" s="43" t="s">
        <v>721</v>
      </c>
      <c r="N171" s="43" t="s">
        <v>688</v>
      </c>
      <c r="O171" s="223"/>
      <c r="P171" s="31">
        <f t="shared" si="0"/>
        <v>646.37000000005355</v>
      </c>
      <c r="Q171" s="31">
        <f t="shared" si="1"/>
        <v>100485.12999999995</v>
      </c>
      <c r="R171" s="31">
        <f t="shared" si="2"/>
        <v>101131.5</v>
      </c>
    </row>
    <row r="172" spans="1:18" ht="15.75" customHeight="1">
      <c r="A172" s="43">
        <v>707</v>
      </c>
      <c r="B172" s="28">
        <v>43151</v>
      </c>
      <c r="C172" s="43" t="s">
        <v>5529</v>
      </c>
      <c r="D172" s="52"/>
      <c r="F172" s="375">
        <v>240</v>
      </c>
      <c r="G172" s="30"/>
      <c r="H172" s="30"/>
      <c r="I172" s="43" t="s">
        <v>89</v>
      </c>
      <c r="J172" s="137" t="s">
        <v>87</v>
      </c>
      <c r="K172" s="43" t="s">
        <v>5530</v>
      </c>
      <c r="L172" s="43">
        <v>272297</v>
      </c>
      <c r="N172" s="43" t="s">
        <v>688</v>
      </c>
      <c r="O172" s="223"/>
      <c r="P172" s="31">
        <f t="shared" si="0"/>
        <v>406.37000000005355</v>
      </c>
      <c r="Q172" s="31">
        <f t="shared" si="1"/>
        <v>100725.12999999995</v>
      </c>
      <c r="R172" s="31">
        <f t="shared" si="2"/>
        <v>101131.5</v>
      </c>
    </row>
    <row r="173" spans="1:18" ht="15.75" customHeight="1">
      <c r="A173" s="43">
        <v>707</v>
      </c>
      <c r="B173" s="28">
        <v>43158</v>
      </c>
      <c r="C173" s="43" t="s">
        <v>5478</v>
      </c>
      <c r="D173" s="52"/>
      <c r="F173" s="375">
        <v>31.73</v>
      </c>
      <c r="G173" s="30"/>
      <c r="H173" s="30"/>
      <c r="I173" s="43" t="s">
        <v>89</v>
      </c>
      <c r="J173" s="137" t="s">
        <v>87</v>
      </c>
      <c r="K173" s="43" t="s">
        <v>1308</v>
      </c>
      <c r="L173" s="43"/>
      <c r="N173" s="43" t="s">
        <v>688</v>
      </c>
      <c r="O173" s="223"/>
      <c r="P173" s="31">
        <f t="shared" si="0"/>
        <v>374.64000000005763</v>
      </c>
      <c r="Q173" s="31">
        <f t="shared" si="1"/>
        <v>100756.85999999994</v>
      </c>
      <c r="R173" s="31">
        <f t="shared" si="2"/>
        <v>101131.5</v>
      </c>
    </row>
    <row r="174" spans="1:18" ht="15.75" customHeight="1">
      <c r="A174" s="43">
        <v>707</v>
      </c>
      <c r="B174" s="28">
        <v>43188</v>
      </c>
      <c r="C174" s="43" t="s">
        <v>5478</v>
      </c>
      <c r="D174" s="52"/>
      <c r="F174" s="375">
        <v>31.73</v>
      </c>
      <c r="G174" s="30"/>
      <c r="H174" s="30"/>
      <c r="I174" s="43" t="s">
        <v>89</v>
      </c>
      <c r="J174" s="137" t="s">
        <v>87</v>
      </c>
      <c r="K174" s="43"/>
      <c r="L174" s="43"/>
      <c r="N174" s="43" t="s">
        <v>688</v>
      </c>
      <c r="O174" s="223"/>
      <c r="P174" s="31">
        <f t="shared" si="0"/>
        <v>342.9100000000617</v>
      </c>
      <c r="Q174" s="31">
        <f t="shared" si="1"/>
        <v>100788.58999999994</v>
      </c>
      <c r="R174" s="31">
        <f t="shared" si="2"/>
        <v>101131.5</v>
      </c>
    </row>
    <row r="175" spans="1:18" ht="15.75" customHeight="1">
      <c r="A175" s="43">
        <v>707</v>
      </c>
      <c r="B175" s="28">
        <v>43188</v>
      </c>
      <c r="C175" s="137" t="s">
        <v>705</v>
      </c>
      <c r="D175" s="52"/>
      <c r="F175" s="375">
        <v>44</v>
      </c>
      <c r="G175" s="30"/>
      <c r="H175" s="30"/>
      <c r="I175" s="43" t="s">
        <v>89</v>
      </c>
      <c r="J175" s="137" t="s">
        <v>87</v>
      </c>
      <c r="K175" s="43" t="s">
        <v>4635</v>
      </c>
      <c r="L175" s="43">
        <v>161572</v>
      </c>
      <c r="N175" s="43" t="s">
        <v>688</v>
      </c>
      <c r="O175" s="223"/>
      <c r="P175" s="31">
        <f t="shared" si="0"/>
        <v>298.9100000000617</v>
      </c>
      <c r="Q175" s="31">
        <f t="shared" si="1"/>
        <v>100832.58999999994</v>
      </c>
      <c r="R175" s="31">
        <f t="shared" si="2"/>
        <v>101131.5</v>
      </c>
    </row>
    <row r="176" spans="1:18" ht="15.75" customHeight="1">
      <c r="A176" s="43">
        <v>707</v>
      </c>
      <c r="B176" s="28">
        <v>43188</v>
      </c>
      <c r="C176" s="137" t="s">
        <v>694</v>
      </c>
      <c r="D176" s="52"/>
      <c r="F176" s="375">
        <v>96</v>
      </c>
      <c r="G176" s="30"/>
      <c r="H176" s="30"/>
      <c r="I176" s="43" t="s">
        <v>89</v>
      </c>
      <c r="J176" s="137" t="s">
        <v>87</v>
      </c>
      <c r="K176" s="43" t="s">
        <v>5531</v>
      </c>
      <c r="L176" s="43">
        <v>10657</v>
      </c>
      <c r="N176" s="43" t="s">
        <v>688</v>
      </c>
      <c r="O176" s="223"/>
      <c r="P176" s="31">
        <f t="shared" si="0"/>
        <v>202.9100000000617</v>
      </c>
      <c r="Q176" s="31">
        <f t="shared" si="1"/>
        <v>100928.58999999994</v>
      </c>
      <c r="R176" s="31">
        <f t="shared" si="2"/>
        <v>101131.5</v>
      </c>
    </row>
    <row r="177" spans="1:18" ht="15.75" customHeight="1">
      <c r="A177" s="43">
        <v>707</v>
      </c>
      <c r="B177" s="28">
        <v>43188</v>
      </c>
      <c r="C177" s="43" t="s">
        <v>5532</v>
      </c>
      <c r="D177" s="52"/>
      <c r="F177" s="375">
        <v>125</v>
      </c>
      <c r="G177" s="30"/>
      <c r="H177" s="30"/>
      <c r="I177" s="43"/>
      <c r="J177" s="137" t="s">
        <v>87</v>
      </c>
      <c r="K177" s="43" t="s">
        <v>5466</v>
      </c>
      <c r="L177" s="43" t="s">
        <v>721</v>
      </c>
      <c r="N177" s="43" t="s">
        <v>688</v>
      </c>
      <c r="O177" s="223"/>
      <c r="P177" s="31">
        <f t="shared" si="0"/>
        <v>77.9100000000617</v>
      </c>
      <c r="Q177" s="31">
        <f t="shared" si="1"/>
        <v>101053.58999999994</v>
      </c>
      <c r="R177" s="31">
        <f t="shared" si="2"/>
        <v>101131.5</v>
      </c>
    </row>
    <row r="178" spans="1:18" ht="15.75" customHeight="1">
      <c r="A178" s="43">
        <v>707</v>
      </c>
      <c r="B178" s="28">
        <v>43188</v>
      </c>
      <c r="C178" s="137" t="s">
        <v>5533</v>
      </c>
      <c r="D178" s="52"/>
      <c r="F178" s="375">
        <v>150</v>
      </c>
      <c r="G178" s="30"/>
      <c r="H178" s="30"/>
      <c r="I178" s="43"/>
      <c r="J178" s="43" t="s">
        <v>87</v>
      </c>
      <c r="K178" s="43" t="s">
        <v>720</v>
      </c>
      <c r="L178" s="43" t="s">
        <v>721</v>
      </c>
      <c r="N178" s="43" t="s">
        <v>688</v>
      </c>
      <c r="O178" s="223"/>
      <c r="P178" s="31">
        <f t="shared" si="0"/>
        <v>-72.0899999999383</v>
      </c>
      <c r="Q178" s="31">
        <f t="shared" si="1"/>
        <v>101203.58999999994</v>
      </c>
      <c r="R178" s="31">
        <f t="shared" si="2"/>
        <v>101131.5</v>
      </c>
    </row>
    <row r="179" spans="1:18" ht="15.75" customHeight="1">
      <c r="A179" s="43">
        <v>707</v>
      </c>
      <c r="B179" s="28">
        <v>43188</v>
      </c>
      <c r="C179" s="137" t="s">
        <v>705</v>
      </c>
      <c r="D179" s="52"/>
      <c r="F179" s="375">
        <v>195.2</v>
      </c>
      <c r="G179" s="30"/>
      <c r="H179" s="30"/>
      <c r="I179" s="43" t="s">
        <v>89</v>
      </c>
      <c r="J179" s="137" t="s">
        <v>87</v>
      </c>
      <c r="K179" s="43" t="s">
        <v>5534</v>
      </c>
      <c r="L179" s="43">
        <v>201205049416</v>
      </c>
      <c r="N179" s="43" t="s">
        <v>688</v>
      </c>
      <c r="O179" s="223"/>
      <c r="P179" s="31">
        <f t="shared" si="0"/>
        <v>-267.28999999993539</v>
      </c>
      <c r="Q179" s="31">
        <f t="shared" si="1"/>
        <v>101398.78999999994</v>
      </c>
      <c r="R179" s="31">
        <f t="shared" si="2"/>
        <v>101131.5</v>
      </c>
    </row>
    <row r="180" spans="1:18" ht="15.75" customHeight="1">
      <c r="A180" s="43">
        <v>707</v>
      </c>
      <c r="B180" s="28">
        <v>43213</v>
      </c>
      <c r="C180" s="137" t="s">
        <v>694</v>
      </c>
      <c r="D180" s="52"/>
      <c r="F180" s="375">
        <v>170</v>
      </c>
      <c r="G180" s="30"/>
      <c r="H180" s="30"/>
      <c r="I180" s="43" t="s">
        <v>89</v>
      </c>
      <c r="J180" s="43" t="s">
        <v>87</v>
      </c>
      <c r="K180" s="43" t="s">
        <v>4421</v>
      </c>
      <c r="L180" s="43">
        <v>10763</v>
      </c>
      <c r="N180" s="43" t="s">
        <v>688</v>
      </c>
      <c r="O180" s="223"/>
      <c r="P180" s="31">
        <f t="shared" si="0"/>
        <v>-437.28999999993539</v>
      </c>
      <c r="Q180" s="31">
        <f t="shared" si="1"/>
        <v>101568.78999999994</v>
      </c>
      <c r="R180" s="31">
        <f t="shared" si="2"/>
        <v>101131.5</v>
      </c>
    </row>
    <row r="181" spans="1:18" ht="15.75" customHeight="1">
      <c r="A181" s="43">
        <v>707</v>
      </c>
      <c r="B181" s="28">
        <v>43219</v>
      </c>
      <c r="C181" s="43" t="s">
        <v>5478</v>
      </c>
      <c r="D181" s="52"/>
      <c r="F181" s="30">
        <v>31.73</v>
      </c>
      <c r="G181" s="30"/>
      <c r="H181" s="30"/>
      <c r="I181" s="43" t="s">
        <v>89</v>
      </c>
      <c r="J181" s="43" t="s">
        <v>87</v>
      </c>
      <c r="K181" s="43" t="s">
        <v>1308</v>
      </c>
      <c r="L181" s="43"/>
      <c r="N181" s="43" t="s">
        <v>688</v>
      </c>
      <c r="O181" s="223"/>
      <c r="P181" s="31">
        <f t="shared" si="0"/>
        <v>-469.01999999993131</v>
      </c>
      <c r="Q181" s="31">
        <f t="shared" si="1"/>
        <v>101600.51999999993</v>
      </c>
      <c r="R181" s="31">
        <f t="shared" si="2"/>
        <v>101131.5</v>
      </c>
    </row>
    <row r="182" spans="1:18" ht="15.75" customHeight="1">
      <c r="A182" s="43">
        <v>707</v>
      </c>
      <c r="B182" s="28">
        <v>43229</v>
      </c>
      <c r="C182" s="238" t="s">
        <v>785</v>
      </c>
      <c r="D182" s="52"/>
      <c r="F182" s="375">
        <v>1285</v>
      </c>
      <c r="G182" s="35"/>
      <c r="H182" s="35"/>
      <c r="I182" s="43" t="s">
        <v>91</v>
      </c>
      <c r="J182" s="137" t="s">
        <v>87</v>
      </c>
      <c r="K182" s="29"/>
      <c r="L182" s="29"/>
      <c r="N182" s="43" t="s">
        <v>688</v>
      </c>
      <c r="O182" s="248"/>
      <c r="P182" s="31">
        <f t="shared" si="0"/>
        <v>-1754.0199999999313</v>
      </c>
      <c r="Q182" s="31">
        <f t="shared" si="1"/>
        <v>102885.51999999993</v>
      </c>
      <c r="R182" s="31">
        <f t="shared" si="2"/>
        <v>101131.5</v>
      </c>
    </row>
    <row r="183" spans="1:18" ht="15.75" customHeight="1">
      <c r="A183" s="43">
        <v>707</v>
      </c>
      <c r="B183" s="28">
        <v>43230</v>
      </c>
      <c r="C183" s="43" t="s">
        <v>786</v>
      </c>
      <c r="D183" s="52"/>
      <c r="F183" s="34">
        <v>249</v>
      </c>
      <c r="G183" s="30"/>
      <c r="H183" s="30"/>
      <c r="I183" s="43" t="s">
        <v>91</v>
      </c>
      <c r="J183" s="43" t="s">
        <v>87</v>
      </c>
      <c r="K183" s="43"/>
      <c r="L183" s="43"/>
      <c r="N183" s="43" t="s">
        <v>688</v>
      </c>
      <c r="O183" s="223"/>
      <c r="P183" s="31">
        <f t="shared" si="0"/>
        <v>-2003.0199999999313</v>
      </c>
      <c r="Q183" s="31">
        <f t="shared" si="1"/>
        <v>103134.51999999993</v>
      </c>
      <c r="R183" s="31">
        <f t="shared" si="2"/>
        <v>101131.5</v>
      </c>
    </row>
    <row r="184" spans="1:18" ht="15.75" customHeight="1">
      <c r="A184" s="43">
        <v>707</v>
      </c>
      <c r="B184" s="28">
        <v>43238</v>
      </c>
      <c r="C184" s="238" t="s">
        <v>5535</v>
      </c>
      <c r="D184" s="52"/>
      <c r="F184" s="30">
        <v>500</v>
      </c>
      <c r="G184" s="30"/>
      <c r="H184" s="35"/>
      <c r="I184" s="43" t="s">
        <v>91</v>
      </c>
      <c r="J184" s="137" t="s">
        <v>87</v>
      </c>
      <c r="K184" s="29"/>
      <c r="L184" s="43"/>
      <c r="N184" s="43" t="s">
        <v>688</v>
      </c>
      <c r="O184" s="223"/>
      <c r="P184" s="31">
        <f t="shared" si="0"/>
        <v>-2503.0199999999313</v>
      </c>
      <c r="Q184" s="31">
        <f t="shared" si="1"/>
        <v>103634.51999999993</v>
      </c>
      <c r="R184" s="31">
        <f t="shared" si="2"/>
        <v>101131.5</v>
      </c>
    </row>
    <row r="185" spans="1:18" ht="15.75" customHeight="1">
      <c r="A185" s="43">
        <v>707</v>
      </c>
      <c r="B185" s="28">
        <v>43240</v>
      </c>
      <c r="C185" s="43" t="s">
        <v>2409</v>
      </c>
      <c r="D185" s="52"/>
      <c r="F185" s="34">
        <v>100</v>
      </c>
      <c r="G185" s="30"/>
      <c r="H185" s="30"/>
      <c r="I185" s="43"/>
      <c r="J185" s="43" t="s">
        <v>87</v>
      </c>
      <c r="K185" s="43"/>
      <c r="L185" s="43"/>
      <c r="N185" s="43" t="s">
        <v>688</v>
      </c>
      <c r="O185" s="223"/>
      <c r="P185" s="31">
        <f t="shared" si="0"/>
        <v>-2603.0199999999313</v>
      </c>
      <c r="Q185" s="31">
        <f t="shared" si="1"/>
        <v>103734.51999999993</v>
      </c>
      <c r="R185" s="31">
        <f t="shared" si="2"/>
        <v>101131.5</v>
      </c>
    </row>
    <row r="186" spans="1:18" ht="15.75" customHeight="1">
      <c r="A186" s="43">
        <v>707</v>
      </c>
      <c r="B186" s="28">
        <v>43245</v>
      </c>
      <c r="C186" s="43" t="s">
        <v>5536</v>
      </c>
      <c r="D186" s="52"/>
      <c r="F186" s="30"/>
      <c r="G186" s="30"/>
      <c r="H186" s="30">
        <v>308.7</v>
      </c>
      <c r="I186" s="43" t="s">
        <v>89</v>
      </c>
      <c r="J186" s="43" t="s">
        <v>87</v>
      </c>
      <c r="K186" s="43"/>
      <c r="L186" s="43"/>
      <c r="N186" s="43" t="s">
        <v>688</v>
      </c>
      <c r="O186" s="223"/>
      <c r="P186" s="31">
        <f t="shared" si="0"/>
        <v>-2603.0199999999313</v>
      </c>
      <c r="Q186" s="31">
        <f t="shared" si="1"/>
        <v>103734.51999999993</v>
      </c>
      <c r="R186" s="31">
        <f t="shared" si="2"/>
        <v>101131.5</v>
      </c>
    </row>
    <row r="187" spans="1:18" ht="15.75" customHeight="1">
      <c r="A187" s="43">
        <v>707</v>
      </c>
      <c r="B187" s="28">
        <v>43248</v>
      </c>
      <c r="C187" s="43" t="s">
        <v>855</v>
      </c>
      <c r="D187" s="52"/>
      <c r="F187" s="30"/>
      <c r="G187" s="30">
        <v>3471.03</v>
      </c>
      <c r="H187" s="30"/>
      <c r="I187" s="43" t="s">
        <v>91</v>
      </c>
      <c r="J187" s="43" t="s">
        <v>87</v>
      </c>
      <c r="K187" s="43"/>
      <c r="L187" s="43"/>
      <c r="N187" s="43" t="s">
        <v>688</v>
      </c>
      <c r="O187" s="223"/>
      <c r="P187" s="31">
        <f t="shared" si="0"/>
        <v>868.01000000006752</v>
      </c>
      <c r="Q187" s="31">
        <f t="shared" si="1"/>
        <v>103734.51999999993</v>
      </c>
      <c r="R187" s="31">
        <f t="shared" si="2"/>
        <v>104602.53</v>
      </c>
    </row>
    <row r="188" spans="1:18" ht="15.75" customHeight="1">
      <c r="A188" s="43">
        <v>707</v>
      </c>
      <c r="B188" s="28">
        <v>43249</v>
      </c>
      <c r="C188" s="43" t="s">
        <v>855</v>
      </c>
      <c r="D188" s="52"/>
      <c r="F188" s="30"/>
      <c r="G188" s="30">
        <v>3378.29</v>
      </c>
      <c r="H188" s="30"/>
      <c r="I188" s="43" t="s">
        <v>91</v>
      </c>
      <c r="J188" s="43" t="s">
        <v>87</v>
      </c>
      <c r="K188" s="43"/>
      <c r="L188" s="43"/>
      <c r="N188" s="43" t="s">
        <v>688</v>
      </c>
      <c r="O188" s="223"/>
      <c r="P188" s="31">
        <f t="shared" si="0"/>
        <v>4246.3000000000611</v>
      </c>
      <c r="Q188" s="31">
        <f t="shared" si="1"/>
        <v>103734.51999999993</v>
      </c>
      <c r="R188" s="31">
        <f t="shared" si="2"/>
        <v>107980.81999999999</v>
      </c>
    </row>
    <row r="189" spans="1:18" ht="15.75" customHeight="1">
      <c r="A189" s="43">
        <v>707</v>
      </c>
      <c r="B189" s="28">
        <v>43250</v>
      </c>
      <c r="C189" s="43" t="s">
        <v>5478</v>
      </c>
      <c r="D189" s="52"/>
      <c r="F189" s="30">
        <v>31.73</v>
      </c>
      <c r="G189" s="30"/>
      <c r="H189" s="30"/>
      <c r="I189" s="43" t="s">
        <v>89</v>
      </c>
      <c r="J189" s="43" t="s">
        <v>87</v>
      </c>
      <c r="K189" s="43"/>
      <c r="L189" s="43"/>
      <c r="N189" s="43" t="s">
        <v>688</v>
      </c>
      <c r="O189" s="223"/>
      <c r="P189" s="31">
        <f t="shared" si="0"/>
        <v>4214.5700000000652</v>
      </c>
      <c r="Q189" s="31">
        <f t="shared" si="1"/>
        <v>103766.24999999993</v>
      </c>
      <c r="R189" s="31">
        <f t="shared" si="2"/>
        <v>107980.81999999999</v>
      </c>
    </row>
    <row r="190" spans="1:18" ht="15.75" customHeight="1">
      <c r="A190" s="43">
        <v>707</v>
      </c>
      <c r="B190" s="28">
        <v>43275</v>
      </c>
      <c r="C190" s="43" t="s">
        <v>5120</v>
      </c>
      <c r="D190" s="52"/>
      <c r="F190" s="34">
        <v>400</v>
      </c>
      <c r="G190" s="30"/>
      <c r="H190" s="30"/>
      <c r="I190" s="43" t="s">
        <v>169</v>
      </c>
      <c r="J190" s="43" t="s">
        <v>87</v>
      </c>
      <c r="K190" s="43"/>
      <c r="L190" s="43"/>
      <c r="N190" s="43" t="s">
        <v>688</v>
      </c>
      <c r="O190" s="223"/>
      <c r="P190" s="31">
        <f t="shared" si="0"/>
        <v>3814.5700000000652</v>
      </c>
      <c r="Q190" s="31">
        <f t="shared" si="1"/>
        <v>104166.24999999993</v>
      </c>
      <c r="R190" s="31">
        <f t="shared" si="2"/>
        <v>107980.81999999999</v>
      </c>
    </row>
    <row r="191" spans="1:18" ht="15.75" customHeight="1">
      <c r="A191" s="43">
        <v>707</v>
      </c>
      <c r="B191" s="28">
        <v>43276</v>
      </c>
      <c r="C191" s="43" t="s">
        <v>4400</v>
      </c>
      <c r="D191" s="52"/>
      <c r="F191" s="34">
        <v>250</v>
      </c>
      <c r="G191" s="30"/>
      <c r="H191" s="30"/>
      <c r="I191" s="43" t="s">
        <v>89</v>
      </c>
      <c r="J191" s="43" t="s">
        <v>87</v>
      </c>
      <c r="K191" s="43" t="s">
        <v>5537</v>
      </c>
      <c r="L191" s="43"/>
      <c r="N191" s="43" t="s">
        <v>688</v>
      </c>
      <c r="O191" s="223"/>
      <c r="P191" s="31">
        <f t="shared" si="0"/>
        <v>3564.5700000000652</v>
      </c>
      <c r="Q191" s="31">
        <f t="shared" si="1"/>
        <v>104416.24999999993</v>
      </c>
      <c r="R191" s="31">
        <f t="shared" si="2"/>
        <v>107980.81999999999</v>
      </c>
    </row>
    <row r="192" spans="1:18" ht="15.75" customHeight="1">
      <c r="A192" s="43">
        <v>707</v>
      </c>
      <c r="B192" s="28">
        <v>43283</v>
      </c>
      <c r="C192" s="43" t="s">
        <v>5538</v>
      </c>
      <c r="D192" s="52"/>
      <c r="F192" s="34">
        <v>300.57</v>
      </c>
      <c r="G192" s="30"/>
      <c r="H192" s="30"/>
      <c r="I192" s="43" t="s">
        <v>89</v>
      </c>
      <c r="J192" s="43" t="s">
        <v>87</v>
      </c>
      <c r="K192" s="43"/>
      <c r="L192" s="43"/>
      <c r="N192" s="43" t="s">
        <v>688</v>
      </c>
      <c r="O192" s="223"/>
      <c r="P192" s="31">
        <f t="shared" si="0"/>
        <v>3264.0000000000582</v>
      </c>
      <c r="Q192" s="31">
        <f t="shared" si="1"/>
        <v>104716.81999999993</v>
      </c>
      <c r="R192" s="31">
        <f t="shared" si="2"/>
        <v>107980.81999999999</v>
      </c>
    </row>
    <row r="193" spans="1:18" ht="15.75" customHeight="1">
      <c r="A193" s="43">
        <v>707</v>
      </c>
      <c r="B193" s="28">
        <v>43307</v>
      </c>
      <c r="C193" s="43" t="s">
        <v>5539</v>
      </c>
      <c r="D193" s="52"/>
      <c r="F193" s="30">
        <v>334.89</v>
      </c>
      <c r="G193" s="30"/>
      <c r="H193" s="30"/>
      <c r="I193" s="43" t="s">
        <v>89</v>
      </c>
      <c r="J193" s="43" t="s">
        <v>87</v>
      </c>
      <c r="K193" s="43"/>
      <c r="L193" s="43"/>
      <c r="N193" s="43" t="s">
        <v>688</v>
      </c>
      <c r="O193" s="223"/>
      <c r="P193" s="31">
        <f t="shared" si="0"/>
        <v>2929.1100000000588</v>
      </c>
      <c r="Q193" s="31">
        <f t="shared" si="1"/>
        <v>105051.70999999993</v>
      </c>
      <c r="R193" s="31">
        <f t="shared" si="2"/>
        <v>107980.81999999999</v>
      </c>
    </row>
    <row r="194" spans="1:18" ht="15.75" customHeight="1">
      <c r="A194" s="43">
        <v>707</v>
      </c>
      <c r="B194" s="28">
        <v>43310</v>
      </c>
      <c r="C194" s="43" t="s">
        <v>5478</v>
      </c>
      <c r="D194" s="52"/>
      <c r="F194" s="30">
        <v>36.729999999999997</v>
      </c>
      <c r="G194" s="30"/>
      <c r="H194" s="30"/>
      <c r="I194" s="43" t="s">
        <v>89</v>
      </c>
      <c r="J194" s="43" t="s">
        <v>87</v>
      </c>
      <c r="K194" s="43"/>
      <c r="L194" s="43"/>
      <c r="N194" s="43" t="s">
        <v>688</v>
      </c>
      <c r="O194" s="223"/>
      <c r="P194" s="31">
        <f t="shared" si="0"/>
        <v>2892.3800000000629</v>
      </c>
      <c r="Q194" s="31">
        <f t="shared" si="1"/>
        <v>105088.43999999993</v>
      </c>
      <c r="R194" s="31">
        <f t="shared" si="2"/>
        <v>107980.81999999999</v>
      </c>
    </row>
    <row r="195" spans="1:18" ht="15.75" customHeight="1">
      <c r="A195" s="43">
        <v>707</v>
      </c>
      <c r="B195" s="28">
        <v>43340</v>
      </c>
      <c r="C195" s="43" t="s">
        <v>5540</v>
      </c>
      <c r="D195" s="52"/>
      <c r="F195" s="34">
        <v>319.31</v>
      </c>
      <c r="G195" s="30"/>
      <c r="H195" s="30"/>
      <c r="I195" s="43" t="s">
        <v>89</v>
      </c>
      <c r="J195" s="43" t="s">
        <v>87</v>
      </c>
      <c r="K195" s="43"/>
      <c r="L195" s="43"/>
      <c r="N195" s="43" t="s">
        <v>688</v>
      </c>
      <c r="O195" s="223"/>
      <c r="P195" s="31">
        <f t="shared" si="0"/>
        <v>2573.0700000000652</v>
      </c>
      <c r="Q195" s="31">
        <f t="shared" si="1"/>
        <v>105407.74999999993</v>
      </c>
      <c r="R195" s="31">
        <f t="shared" si="2"/>
        <v>107980.81999999999</v>
      </c>
    </row>
    <row r="196" spans="1:18" ht="15.75" customHeight="1">
      <c r="A196" s="43">
        <v>707</v>
      </c>
      <c r="B196" s="28">
        <v>43341</v>
      </c>
      <c r="C196" s="43" t="s">
        <v>3034</v>
      </c>
      <c r="D196" s="52"/>
      <c r="F196" s="30">
        <v>62</v>
      </c>
      <c r="G196" s="30"/>
      <c r="H196" s="30"/>
      <c r="I196" s="43" t="s">
        <v>89</v>
      </c>
      <c r="J196" s="43" t="s">
        <v>87</v>
      </c>
      <c r="K196" s="43" t="s">
        <v>1056</v>
      </c>
      <c r="L196" s="43">
        <v>575</v>
      </c>
      <c r="N196" s="43" t="s">
        <v>688</v>
      </c>
      <c r="O196" s="223"/>
      <c r="P196" s="31">
        <f t="shared" si="0"/>
        <v>2511.0700000000652</v>
      </c>
      <c r="Q196" s="31">
        <f t="shared" si="1"/>
        <v>105469.74999999993</v>
      </c>
      <c r="R196" s="31">
        <f t="shared" si="2"/>
        <v>107980.81999999999</v>
      </c>
    </row>
    <row r="197" spans="1:18" ht="15.75" customHeight="1">
      <c r="A197" s="43">
        <v>707</v>
      </c>
      <c r="B197" s="28">
        <v>43342</v>
      </c>
      <c r="C197" s="43" t="s">
        <v>5478</v>
      </c>
      <c r="D197" s="52"/>
      <c r="F197" s="30">
        <v>36.729999999999997</v>
      </c>
      <c r="G197" s="30"/>
      <c r="H197" s="30"/>
      <c r="I197" s="43" t="s">
        <v>89</v>
      </c>
      <c r="J197" s="43" t="s">
        <v>87</v>
      </c>
      <c r="K197" s="43"/>
      <c r="L197" s="43"/>
      <c r="N197" s="43" t="s">
        <v>688</v>
      </c>
      <c r="O197" s="223"/>
      <c r="P197" s="31">
        <f t="shared" si="0"/>
        <v>2474.3400000000693</v>
      </c>
      <c r="Q197" s="31">
        <f t="shared" si="1"/>
        <v>105506.47999999992</v>
      </c>
      <c r="R197" s="31">
        <f t="shared" si="2"/>
        <v>107980.81999999999</v>
      </c>
    </row>
    <row r="198" spans="1:18" ht="15.75" customHeight="1">
      <c r="A198" s="43">
        <v>707</v>
      </c>
      <c r="B198" s="28">
        <v>43347</v>
      </c>
      <c r="C198" s="43" t="s">
        <v>5541</v>
      </c>
      <c r="D198" s="52"/>
      <c r="F198" s="30">
        <v>702</v>
      </c>
      <c r="G198" s="30"/>
      <c r="H198" s="30"/>
      <c r="I198" s="43" t="s">
        <v>91</v>
      </c>
      <c r="J198" s="43" t="s">
        <v>87</v>
      </c>
      <c r="K198" s="43" t="s">
        <v>611</v>
      </c>
      <c r="L198" s="43">
        <v>375</v>
      </c>
      <c r="N198" s="43" t="s">
        <v>688</v>
      </c>
      <c r="O198" s="223"/>
      <c r="P198" s="31">
        <f t="shared" si="0"/>
        <v>1772.3400000000693</v>
      </c>
      <c r="Q198" s="31">
        <f t="shared" si="1"/>
        <v>106208.47999999992</v>
      </c>
      <c r="R198" s="31">
        <f t="shared" si="2"/>
        <v>107980.81999999999</v>
      </c>
    </row>
    <row r="199" spans="1:18" ht="15.75" customHeight="1">
      <c r="A199" s="43">
        <v>707</v>
      </c>
      <c r="B199" s="28">
        <v>43360</v>
      </c>
      <c r="C199" s="43" t="s">
        <v>5542</v>
      </c>
      <c r="D199" s="52"/>
      <c r="F199" s="30">
        <v>753.85</v>
      </c>
      <c r="G199" s="30"/>
      <c r="H199" s="30"/>
      <c r="I199" s="43" t="s">
        <v>89</v>
      </c>
      <c r="J199" s="43" t="s">
        <v>87</v>
      </c>
      <c r="K199" s="43"/>
      <c r="L199" s="43"/>
      <c r="N199" s="43" t="s">
        <v>688</v>
      </c>
      <c r="O199" s="223"/>
      <c r="P199" s="31">
        <f t="shared" si="0"/>
        <v>1018.4900000000634</v>
      </c>
      <c r="Q199" s="31">
        <f t="shared" si="1"/>
        <v>106962.32999999993</v>
      </c>
      <c r="R199" s="31">
        <f t="shared" si="2"/>
        <v>107980.81999999999</v>
      </c>
    </row>
    <row r="200" spans="1:18" ht="15.75" customHeight="1">
      <c r="A200" s="43">
        <v>707</v>
      </c>
      <c r="B200" s="28">
        <v>43361</v>
      </c>
      <c r="C200" s="43" t="s">
        <v>5478</v>
      </c>
      <c r="D200" s="52"/>
      <c r="F200" s="375">
        <v>36.729999999999997</v>
      </c>
      <c r="G200" s="30"/>
      <c r="H200" s="30"/>
      <c r="I200" s="43" t="s">
        <v>89</v>
      </c>
      <c r="J200" s="43" t="s">
        <v>87</v>
      </c>
      <c r="K200" s="43"/>
      <c r="L200" s="43"/>
      <c r="N200" s="43" t="s">
        <v>688</v>
      </c>
      <c r="O200" s="223"/>
      <c r="P200" s="31">
        <f t="shared" si="0"/>
        <v>981.76000000006752</v>
      </c>
      <c r="Q200" s="31">
        <f t="shared" si="1"/>
        <v>106999.05999999992</v>
      </c>
      <c r="R200" s="31">
        <f t="shared" si="2"/>
        <v>107980.81999999999</v>
      </c>
    </row>
    <row r="201" spans="1:18" ht="15.75" customHeight="1">
      <c r="A201" s="43">
        <v>707</v>
      </c>
      <c r="B201" s="28">
        <v>43373</v>
      </c>
      <c r="C201" s="43" t="s">
        <v>5543</v>
      </c>
      <c r="D201" s="52"/>
      <c r="F201" s="30">
        <v>316.77999999999997</v>
      </c>
      <c r="G201" s="30"/>
      <c r="H201" s="30"/>
      <c r="I201" s="43" t="s">
        <v>89</v>
      </c>
      <c r="J201" s="43" t="s">
        <v>87</v>
      </c>
      <c r="K201" s="43"/>
      <c r="L201" s="43"/>
      <c r="N201" s="43" t="s">
        <v>688</v>
      </c>
      <c r="O201" s="223"/>
      <c r="P201" s="31">
        <f t="shared" si="0"/>
        <v>664.98000000006869</v>
      </c>
      <c r="Q201" s="31">
        <f t="shared" si="1"/>
        <v>107315.83999999992</v>
      </c>
      <c r="R201" s="31">
        <f t="shared" si="2"/>
        <v>107980.81999999999</v>
      </c>
    </row>
    <row r="202" spans="1:18" ht="15.75" customHeight="1">
      <c r="A202" s="43">
        <v>707</v>
      </c>
      <c r="B202" s="28">
        <v>43374</v>
      </c>
      <c r="C202" s="43" t="s">
        <v>1296</v>
      </c>
      <c r="D202" s="52"/>
      <c r="F202" s="34">
        <v>723</v>
      </c>
      <c r="G202" s="30"/>
      <c r="H202" s="30"/>
      <c r="I202" s="43" t="s">
        <v>91</v>
      </c>
      <c r="J202" s="43" t="s">
        <v>87</v>
      </c>
      <c r="K202" s="43" t="s">
        <v>791</v>
      </c>
      <c r="L202" s="43">
        <v>74</v>
      </c>
      <c r="N202" s="43" t="s">
        <v>688</v>
      </c>
      <c r="O202" s="223"/>
      <c r="P202" s="31">
        <f t="shared" si="0"/>
        <v>-58.019999999931315</v>
      </c>
      <c r="Q202" s="31">
        <f t="shared" si="1"/>
        <v>108038.83999999992</v>
      </c>
      <c r="R202" s="31">
        <f t="shared" si="2"/>
        <v>107980.81999999999</v>
      </c>
    </row>
    <row r="203" spans="1:18" ht="15.75" customHeight="1">
      <c r="A203" s="43">
        <v>707</v>
      </c>
      <c r="B203" s="28">
        <v>43377</v>
      </c>
      <c r="C203" s="43" t="s">
        <v>1846</v>
      </c>
      <c r="D203" s="52"/>
      <c r="F203" s="30">
        <v>18</v>
      </c>
      <c r="G203" s="30"/>
      <c r="H203" s="30"/>
      <c r="I203" s="43" t="s">
        <v>89</v>
      </c>
      <c r="J203" s="43" t="s">
        <v>87</v>
      </c>
      <c r="K203" s="43"/>
      <c r="L203" s="43"/>
      <c r="N203" s="43" t="s">
        <v>688</v>
      </c>
      <c r="O203" s="223"/>
      <c r="P203" s="31">
        <f t="shared" si="0"/>
        <v>-76.019999999931315</v>
      </c>
      <c r="Q203" s="31">
        <f t="shared" si="1"/>
        <v>108056.83999999992</v>
      </c>
      <c r="R203" s="31">
        <f t="shared" si="2"/>
        <v>107980.81999999999</v>
      </c>
    </row>
    <row r="204" spans="1:18" ht="15.75" customHeight="1">
      <c r="A204" s="43">
        <v>707</v>
      </c>
      <c r="B204" s="28">
        <v>43377</v>
      </c>
      <c r="C204" s="43" t="s">
        <v>786</v>
      </c>
      <c r="D204" s="52"/>
      <c r="F204" s="34">
        <v>138.88</v>
      </c>
      <c r="G204" s="30"/>
      <c r="H204" s="30"/>
      <c r="I204" s="43" t="s">
        <v>91</v>
      </c>
      <c r="J204" s="43" t="s">
        <v>87</v>
      </c>
      <c r="K204" s="43"/>
      <c r="L204" s="43"/>
      <c r="N204" s="43" t="s">
        <v>688</v>
      </c>
      <c r="O204" s="223"/>
      <c r="P204" s="31">
        <f t="shared" si="0"/>
        <v>-214.89999999993597</v>
      </c>
      <c r="Q204" s="31">
        <f t="shared" si="1"/>
        <v>108195.71999999993</v>
      </c>
      <c r="R204" s="31">
        <f t="shared" si="2"/>
        <v>107980.81999999999</v>
      </c>
    </row>
    <row r="205" spans="1:18" ht="15.75" customHeight="1">
      <c r="A205" s="43">
        <v>707</v>
      </c>
      <c r="B205" s="28">
        <v>43377</v>
      </c>
      <c r="C205" s="43" t="s">
        <v>1846</v>
      </c>
      <c r="D205" s="52"/>
      <c r="F205" s="30">
        <v>162</v>
      </c>
      <c r="G205" s="30"/>
      <c r="H205" s="30"/>
      <c r="I205" s="43" t="s">
        <v>89</v>
      </c>
      <c r="J205" s="43" t="s">
        <v>87</v>
      </c>
      <c r="K205" s="43"/>
      <c r="L205" s="43"/>
      <c r="N205" s="43" t="s">
        <v>688</v>
      </c>
      <c r="O205" s="223"/>
      <c r="P205" s="31">
        <f t="shared" si="0"/>
        <v>-376.89999999993597</v>
      </c>
      <c r="Q205" s="31">
        <f t="shared" si="1"/>
        <v>108357.71999999993</v>
      </c>
      <c r="R205" s="31">
        <f t="shared" si="2"/>
        <v>107980.81999999999</v>
      </c>
    </row>
    <row r="206" spans="1:18" ht="15.75" customHeight="1">
      <c r="A206" s="43">
        <v>707</v>
      </c>
      <c r="B206" s="28">
        <v>43377</v>
      </c>
      <c r="C206" s="43" t="s">
        <v>5544</v>
      </c>
      <c r="D206" s="52"/>
      <c r="F206" s="34">
        <v>219.97</v>
      </c>
      <c r="G206" s="30"/>
      <c r="H206" s="30"/>
      <c r="I206" s="43" t="s">
        <v>91</v>
      </c>
      <c r="J206" s="43" t="s">
        <v>87</v>
      </c>
      <c r="K206" s="43"/>
      <c r="L206" s="43"/>
      <c r="N206" s="43" t="s">
        <v>688</v>
      </c>
      <c r="O206" s="223"/>
      <c r="P206" s="31">
        <f t="shared" si="0"/>
        <v>-596.86999999993714</v>
      </c>
      <c r="Q206" s="31">
        <f t="shared" si="1"/>
        <v>108577.68999999993</v>
      </c>
      <c r="R206" s="31">
        <f t="shared" si="2"/>
        <v>107980.81999999999</v>
      </c>
    </row>
    <row r="207" spans="1:18" ht="15.75" customHeight="1">
      <c r="A207" s="43">
        <v>707</v>
      </c>
      <c r="B207" s="28">
        <v>43380</v>
      </c>
      <c r="C207" s="43" t="s">
        <v>5545</v>
      </c>
      <c r="D207" s="52"/>
      <c r="F207" s="34">
        <v>65</v>
      </c>
      <c r="G207" s="30"/>
      <c r="H207" s="30"/>
      <c r="I207" s="43"/>
      <c r="J207" s="43" t="s">
        <v>87</v>
      </c>
      <c r="K207" s="43"/>
      <c r="L207" s="43"/>
      <c r="N207" s="43" t="s">
        <v>688</v>
      </c>
      <c r="O207" s="223"/>
      <c r="P207" s="31">
        <f t="shared" si="0"/>
        <v>-661.86999999993714</v>
      </c>
      <c r="Q207" s="31">
        <f t="shared" si="1"/>
        <v>108642.68999999993</v>
      </c>
      <c r="R207" s="31">
        <f t="shared" si="2"/>
        <v>107980.81999999999</v>
      </c>
    </row>
    <row r="208" spans="1:18" ht="15.75" customHeight="1">
      <c r="A208" s="43">
        <v>707</v>
      </c>
      <c r="B208" s="28">
        <v>43380</v>
      </c>
      <c r="C208" s="43" t="s">
        <v>855</v>
      </c>
      <c r="D208" s="52"/>
      <c r="F208" s="30"/>
      <c r="G208" s="30">
        <v>6783.91</v>
      </c>
      <c r="H208" s="30"/>
      <c r="I208" s="43" t="s">
        <v>91</v>
      </c>
      <c r="J208" s="43" t="s">
        <v>87</v>
      </c>
      <c r="K208" s="43"/>
      <c r="L208" s="43"/>
      <c r="N208" s="43" t="s">
        <v>688</v>
      </c>
      <c r="O208" s="223"/>
      <c r="P208" s="31">
        <f t="shared" si="0"/>
        <v>6122.0400000000664</v>
      </c>
      <c r="Q208" s="31">
        <f t="shared" si="1"/>
        <v>108642.68999999993</v>
      </c>
      <c r="R208" s="31">
        <f t="shared" si="2"/>
        <v>114764.73</v>
      </c>
    </row>
    <row r="209" spans="1:18" ht="15.75" customHeight="1">
      <c r="A209" s="43">
        <v>707</v>
      </c>
      <c r="B209" s="28">
        <v>43382</v>
      </c>
      <c r="C209" s="43" t="s">
        <v>5478</v>
      </c>
      <c r="D209" s="52"/>
      <c r="F209" s="30">
        <v>3.22</v>
      </c>
      <c r="G209" s="30"/>
      <c r="H209" s="30"/>
      <c r="I209" s="43" t="s">
        <v>89</v>
      </c>
      <c r="J209" s="43" t="s">
        <v>87</v>
      </c>
      <c r="K209" s="43"/>
      <c r="L209" s="43"/>
      <c r="N209" s="43" t="s">
        <v>688</v>
      </c>
      <c r="O209" s="223"/>
      <c r="P209" s="31">
        <f t="shared" si="0"/>
        <v>6118.8200000000652</v>
      </c>
      <c r="Q209" s="31">
        <f t="shared" si="1"/>
        <v>108645.90999999993</v>
      </c>
      <c r="R209" s="31">
        <f t="shared" si="2"/>
        <v>114764.73</v>
      </c>
    </row>
    <row r="210" spans="1:18" ht="15.75" customHeight="1">
      <c r="A210" s="43">
        <v>707</v>
      </c>
      <c r="B210" s="28">
        <v>43386</v>
      </c>
      <c r="C210" s="43" t="s">
        <v>197</v>
      </c>
      <c r="D210" s="52"/>
      <c r="F210" s="30">
        <v>157.5</v>
      </c>
      <c r="G210" s="30"/>
      <c r="H210" s="30"/>
      <c r="I210" s="43" t="s">
        <v>91</v>
      </c>
      <c r="J210" s="43" t="s">
        <v>87</v>
      </c>
      <c r="K210" s="43"/>
      <c r="L210" s="43"/>
      <c r="N210" s="43" t="s">
        <v>688</v>
      </c>
      <c r="O210" s="223"/>
      <c r="P210" s="31">
        <f t="shared" si="0"/>
        <v>5961.3200000000652</v>
      </c>
      <c r="Q210" s="31">
        <f t="shared" si="1"/>
        <v>108803.40999999993</v>
      </c>
      <c r="R210" s="31">
        <f t="shared" si="2"/>
        <v>114764.73</v>
      </c>
    </row>
    <row r="211" spans="1:18" ht="15.75" customHeight="1">
      <c r="A211" s="43">
        <v>707</v>
      </c>
      <c r="B211" s="28">
        <v>43387</v>
      </c>
      <c r="C211" s="29" t="s">
        <v>1913</v>
      </c>
      <c r="D211" s="52"/>
      <c r="F211" s="30">
        <v>191.5</v>
      </c>
      <c r="G211" s="30"/>
      <c r="H211" s="30"/>
      <c r="I211" s="43" t="s">
        <v>91</v>
      </c>
      <c r="J211" s="43" t="s">
        <v>87</v>
      </c>
      <c r="K211" s="43" t="s">
        <v>5546</v>
      </c>
      <c r="L211" s="43"/>
      <c r="N211" s="43" t="s">
        <v>688</v>
      </c>
      <c r="O211" s="223"/>
      <c r="P211" s="31">
        <f t="shared" si="0"/>
        <v>5769.8200000000652</v>
      </c>
      <c r="Q211" s="31">
        <f t="shared" si="1"/>
        <v>108994.90999999993</v>
      </c>
      <c r="R211" s="31">
        <f t="shared" si="2"/>
        <v>114764.73</v>
      </c>
    </row>
    <row r="212" spans="1:18" ht="15.75" customHeight="1">
      <c r="A212" s="43">
        <v>707</v>
      </c>
      <c r="B212" s="28">
        <v>43388</v>
      </c>
      <c r="C212" s="43" t="s">
        <v>831</v>
      </c>
      <c r="D212" s="52"/>
      <c r="F212" s="30">
        <v>200</v>
      </c>
      <c r="G212" s="30"/>
      <c r="H212" s="30"/>
      <c r="I212" s="43" t="s">
        <v>91</v>
      </c>
      <c r="J212" s="43" t="s">
        <v>87</v>
      </c>
      <c r="K212" s="43" t="s">
        <v>832</v>
      </c>
      <c r="L212" s="43"/>
      <c r="N212" s="43" t="s">
        <v>688</v>
      </c>
      <c r="O212" s="223"/>
      <c r="P212" s="31">
        <f t="shared" si="0"/>
        <v>5569.8200000000652</v>
      </c>
      <c r="Q212" s="31">
        <f t="shared" si="1"/>
        <v>109194.90999999993</v>
      </c>
      <c r="R212" s="31">
        <f t="shared" si="2"/>
        <v>114764.73</v>
      </c>
    </row>
    <row r="213" spans="1:18" ht="15.75" customHeight="1">
      <c r="A213" s="43">
        <v>707</v>
      </c>
      <c r="B213" s="28">
        <v>43388</v>
      </c>
      <c r="C213" s="43" t="s">
        <v>5547</v>
      </c>
      <c r="D213" s="52"/>
      <c r="F213" s="30">
        <v>2106</v>
      </c>
      <c r="G213" s="30"/>
      <c r="H213" s="30"/>
      <c r="I213" s="43" t="s">
        <v>91</v>
      </c>
      <c r="J213" s="43" t="s">
        <v>87</v>
      </c>
      <c r="K213" s="43" t="s">
        <v>5548</v>
      </c>
      <c r="L213" s="43">
        <v>1064</v>
      </c>
      <c r="N213" s="43" t="s">
        <v>688</v>
      </c>
      <c r="O213" s="223"/>
      <c r="P213" s="31">
        <f t="shared" si="0"/>
        <v>3463.8200000000652</v>
      </c>
      <c r="Q213" s="31">
        <f t="shared" si="1"/>
        <v>111300.90999999993</v>
      </c>
      <c r="R213" s="31">
        <f t="shared" si="2"/>
        <v>114764.73</v>
      </c>
    </row>
    <row r="214" spans="1:18" ht="15.75" customHeight="1">
      <c r="A214" s="43">
        <v>707</v>
      </c>
      <c r="B214" s="28">
        <v>43393</v>
      </c>
      <c r="C214" s="43" t="s">
        <v>2409</v>
      </c>
      <c r="D214" s="52"/>
      <c r="F214" s="34">
        <v>56.56</v>
      </c>
      <c r="G214" s="30"/>
      <c r="H214" s="30"/>
      <c r="I214" s="43" t="s">
        <v>91</v>
      </c>
      <c r="J214" s="43" t="s">
        <v>87</v>
      </c>
      <c r="K214" s="43"/>
      <c r="L214" s="43"/>
      <c r="N214" s="43" t="s">
        <v>688</v>
      </c>
      <c r="O214" s="223"/>
      <c r="P214" s="31">
        <f t="shared" si="0"/>
        <v>3407.2600000000675</v>
      </c>
      <c r="Q214" s="31">
        <f t="shared" si="1"/>
        <v>111357.46999999993</v>
      </c>
      <c r="R214" s="31">
        <f t="shared" si="2"/>
        <v>114764.73</v>
      </c>
    </row>
    <row r="215" spans="1:18" ht="15.75" customHeight="1">
      <c r="A215" s="43">
        <v>707</v>
      </c>
      <c r="B215" s="28">
        <v>43403</v>
      </c>
      <c r="C215" s="43" t="s">
        <v>4429</v>
      </c>
      <c r="D215" s="52"/>
      <c r="F215" s="34">
        <v>120.16</v>
      </c>
      <c r="G215" s="30"/>
      <c r="H215" s="30"/>
      <c r="I215" s="43" t="s">
        <v>89</v>
      </c>
      <c r="J215" s="43" t="s">
        <v>87</v>
      </c>
      <c r="K215" s="43"/>
      <c r="L215" s="43"/>
      <c r="N215" s="43" t="s">
        <v>688</v>
      </c>
      <c r="O215" s="223"/>
      <c r="P215" s="31">
        <f t="shared" si="0"/>
        <v>3287.100000000064</v>
      </c>
      <c r="Q215" s="31">
        <f t="shared" si="1"/>
        <v>111477.62999999993</v>
      </c>
      <c r="R215" s="31">
        <f t="shared" si="2"/>
        <v>114764.73</v>
      </c>
    </row>
    <row r="216" spans="1:18" ht="15.75" customHeight="1">
      <c r="A216" s="43">
        <v>707</v>
      </c>
      <c r="B216" s="28">
        <v>43404</v>
      </c>
      <c r="C216" s="43" t="s">
        <v>4496</v>
      </c>
      <c r="D216" s="52"/>
      <c r="F216" s="30">
        <v>1600</v>
      </c>
      <c r="G216" s="30"/>
      <c r="H216" s="30"/>
      <c r="I216" s="43" t="s">
        <v>89</v>
      </c>
      <c r="J216" s="43" t="s">
        <v>87</v>
      </c>
      <c r="K216" s="43" t="s">
        <v>5549</v>
      </c>
      <c r="L216" s="43"/>
      <c r="N216" s="43" t="s">
        <v>688</v>
      </c>
      <c r="O216" s="223"/>
      <c r="P216" s="31">
        <f t="shared" si="0"/>
        <v>1687.100000000064</v>
      </c>
      <c r="Q216" s="31">
        <f t="shared" si="1"/>
        <v>113077.62999999993</v>
      </c>
      <c r="R216" s="31">
        <f t="shared" si="2"/>
        <v>114764.73</v>
      </c>
    </row>
    <row r="217" spans="1:18" ht="15.75" customHeight="1">
      <c r="A217" s="43">
        <v>707</v>
      </c>
      <c r="B217" s="28">
        <v>43409</v>
      </c>
      <c r="C217" s="43" t="s">
        <v>4021</v>
      </c>
      <c r="D217" s="52"/>
      <c r="F217" s="30">
        <v>800</v>
      </c>
      <c r="G217" s="30"/>
      <c r="H217" s="30"/>
      <c r="I217" s="43" t="s">
        <v>91</v>
      </c>
      <c r="J217" s="43" t="s">
        <v>87</v>
      </c>
      <c r="K217" s="43" t="s">
        <v>827</v>
      </c>
      <c r="L217" s="43"/>
      <c r="N217" s="43" t="s">
        <v>688</v>
      </c>
      <c r="O217" s="223"/>
      <c r="P217" s="31">
        <f t="shared" si="0"/>
        <v>887.10000000006403</v>
      </c>
      <c r="Q217" s="31">
        <f t="shared" si="1"/>
        <v>113877.62999999993</v>
      </c>
      <c r="R217" s="31">
        <f t="shared" si="2"/>
        <v>114764.73</v>
      </c>
    </row>
    <row r="218" spans="1:18" ht="15.75" customHeight="1">
      <c r="A218" s="43">
        <v>707</v>
      </c>
      <c r="B218" s="28">
        <v>43412</v>
      </c>
      <c r="C218" s="43" t="s">
        <v>5550</v>
      </c>
      <c r="D218" s="52"/>
      <c r="F218" s="34">
        <v>353.73</v>
      </c>
      <c r="G218" s="30"/>
      <c r="H218" s="30"/>
      <c r="I218" s="43" t="s">
        <v>89</v>
      </c>
      <c r="J218" s="43" t="s">
        <v>87</v>
      </c>
      <c r="K218" s="43" t="s">
        <v>793</v>
      </c>
      <c r="L218" s="43"/>
      <c r="N218" s="43" t="s">
        <v>688</v>
      </c>
      <c r="O218" s="223"/>
      <c r="P218" s="31">
        <f t="shared" si="0"/>
        <v>533.3700000000681</v>
      </c>
      <c r="Q218" s="31">
        <f t="shared" si="1"/>
        <v>114231.35999999993</v>
      </c>
      <c r="R218" s="31">
        <f t="shared" si="2"/>
        <v>114764.73</v>
      </c>
    </row>
    <row r="219" spans="1:18" ht="15.75" customHeight="1">
      <c r="A219" s="43">
        <v>707</v>
      </c>
      <c r="B219" s="28">
        <v>43414</v>
      </c>
      <c r="C219" s="43" t="s">
        <v>3366</v>
      </c>
      <c r="D219" s="52"/>
      <c r="F219" s="34">
        <v>140</v>
      </c>
      <c r="G219" s="30"/>
      <c r="H219" s="30"/>
      <c r="I219" s="43" t="s">
        <v>89</v>
      </c>
      <c r="J219" s="43" t="s">
        <v>87</v>
      </c>
      <c r="K219" s="43" t="s">
        <v>250</v>
      </c>
      <c r="L219" s="43">
        <v>8888</v>
      </c>
      <c r="N219" s="43" t="s">
        <v>688</v>
      </c>
      <c r="O219" s="223"/>
      <c r="P219" s="31">
        <f t="shared" si="0"/>
        <v>393.3700000000681</v>
      </c>
      <c r="Q219" s="31">
        <f t="shared" si="1"/>
        <v>114371.35999999993</v>
      </c>
      <c r="R219" s="31">
        <f t="shared" si="2"/>
        <v>114764.73</v>
      </c>
    </row>
    <row r="220" spans="1:18" ht="15.75" customHeight="1">
      <c r="A220" s="43">
        <v>707</v>
      </c>
      <c r="B220" s="28">
        <v>43437</v>
      </c>
      <c r="C220" s="43" t="s">
        <v>162</v>
      </c>
      <c r="D220" s="52"/>
      <c r="F220" s="34">
        <v>63.8</v>
      </c>
      <c r="G220" s="30"/>
      <c r="H220" s="30"/>
      <c r="I220" s="43" t="s">
        <v>91</v>
      </c>
      <c r="J220" s="43" t="s">
        <v>87</v>
      </c>
      <c r="K220" s="43"/>
      <c r="L220" s="43"/>
      <c r="N220" s="43" t="s">
        <v>688</v>
      </c>
      <c r="O220" s="223"/>
      <c r="P220" s="31">
        <f t="shared" si="0"/>
        <v>329.57000000006519</v>
      </c>
      <c r="Q220" s="31">
        <f t="shared" si="1"/>
        <v>114435.15999999993</v>
      </c>
      <c r="R220" s="31">
        <f t="shared" si="2"/>
        <v>114764.73</v>
      </c>
    </row>
    <row r="221" spans="1:18" ht="15.75" customHeight="1">
      <c r="A221" s="43">
        <v>707</v>
      </c>
      <c r="B221" s="28">
        <v>43441</v>
      </c>
      <c r="C221" s="43" t="s">
        <v>5551</v>
      </c>
      <c r="D221" s="52"/>
      <c r="F221" s="30"/>
      <c r="G221" s="30">
        <v>22000</v>
      </c>
      <c r="H221" s="30"/>
      <c r="I221" s="43" t="s">
        <v>91</v>
      </c>
      <c r="J221" s="43" t="s">
        <v>87</v>
      </c>
      <c r="K221" s="43"/>
      <c r="L221" s="43"/>
      <c r="N221" s="43" t="s">
        <v>688</v>
      </c>
      <c r="O221" s="223"/>
      <c r="P221" s="31">
        <f t="shared" si="0"/>
        <v>22329.570000000051</v>
      </c>
      <c r="Q221" s="31">
        <f t="shared" si="1"/>
        <v>114435.15999999993</v>
      </c>
      <c r="R221" s="31">
        <f t="shared" si="2"/>
        <v>136764.72999999998</v>
      </c>
    </row>
    <row r="222" spans="1:18" ht="15.75" customHeight="1">
      <c r="A222" s="43">
        <v>707</v>
      </c>
      <c r="B222" s="28">
        <v>43443</v>
      </c>
      <c r="C222" s="43" t="s">
        <v>5552</v>
      </c>
      <c r="D222" s="52"/>
      <c r="F222" s="30">
        <v>17082</v>
      </c>
      <c r="G222" s="30"/>
      <c r="H222" s="30"/>
      <c r="I222" s="43" t="s">
        <v>91</v>
      </c>
      <c r="J222" s="43" t="s">
        <v>87</v>
      </c>
      <c r="K222" s="43"/>
      <c r="L222" s="43"/>
      <c r="N222" s="43" t="s">
        <v>688</v>
      </c>
      <c r="O222" s="223"/>
      <c r="P222" s="31">
        <f t="shared" si="0"/>
        <v>5247.5700000000652</v>
      </c>
      <c r="Q222" s="31">
        <f t="shared" si="1"/>
        <v>131517.15999999992</v>
      </c>
      <c r="R222" s="31">
        <f t="shared" si="2"/>
        <v>136764.72999999998</v>
      </c>
    </row>
    <row r="223" spans="1:18" ht="15.75" customHeight="1">
      <c r="A223" s="43">
        <v>707</v>
      </c>
      <c r="B223" s="28">
        <v>43459</v>
      </c>
      <c r="C223" s="43" t="s">
        <v>5553</v>
      </c>
      <c r="D223" s="52"/>
      <c r="F223" s="30">
        <v>4500</v>
      </c>
      <c r="G223" s="30"/>
      <c r="H223" s="30"/>
      <c r="I223" s="43" t="s">
        <v>91</v>
      </c>
      <c r="J223" s="43" t="s">
        <v>87</v>
      </c>
      <c r="K223" s="43"/>
      <c r="L223" s="43"/>
      <c r="N223" s="43" t="s">
        <v>688</v>
      </c>
      <c r="O223" s="223"/>
      <c r="P223" s="31">
        <f t="shared" si="0"/>
        <v>747.57000000006519</v>
      </c>
      <c r="Q223" s="31">
        <f t="shared" si="1"/>
        <v>136017.15999999992</v>
      </c>
      <c r="R223" s="31">
        <f t="shared" si="2"/>
        <v>136764.72999999998</v>
      </c>
    </row>
    <row r="224" spans="1:18" ht="15.75" customHeight="1">
      <c r="A224" s="43">
        <v>707</v>
      </c>
      <c r="B224" s="28">
        <v>43466</v>
      </c>
      <c r="C224" s="43" t="s">
        <v>5554</v>
      </c>
      <c r="D224" s="52"/>
      <c r="F224" s="30">
        <v>200</v>
      </c>
      <c r="G224" s="30"/>
      <c r="H224" s="30"/>
      <c r="I224" s="43" t="s">
        <v>91</v>
      </c>
      <c r="J224" s="43" t="s">
        <v>87</v>
      </c>
      <c r="K224" s="43" t="s">
        <v>1336</v>
      </c>
      <c r="L224" s="43">
        <v>216</v>
      </c>
      <c r="N224" s="43" t="s">
        <v>688</v>
      </c>
      <c r="O224" s="223"/>
      <c r="P224" s="31">
        <f t="shared" si="0"/>
        <v>547.57000000006519</v>
      </c>
      <c r="Q224" s="31">
        <f t="shared" si="1"/>
        <v>136217.15999999992</v>
      </c>
      <c r="R224" s="31">
        <f t="shared" si="2"/>
        <v>136764.72999999998</v>
      </c>
    </row>
    <row r="225" spans="1:18" ht="15.75" customHeight="1">
      <c r="A225" s="43">
        <v>707</v>
      </c>
      <c r="B225" s="28">
        <v>43618</v>
      </c>
      <c r="C225" s="43" t="s">
        <v>5555</v>
      </c>
      <c r="D225" s="52"/>
      <c r="F225" s="38">
        <v>450</v>
      </c>
      <c r="G225" s="30"/>
      <c r="H225" s="30"/>
      <c r="I225" s="43"/>
      <c r="J225" s="43" t="s">
        <v>87</v>
      </c>
      <c r="K225" s="43" t="s">
        <v>2138</v>
      </c>
      <c r="L225" s="43">
        <v>779</v>
      </c>
      <c r="N225" s="43" t="s">
        <v>688</v>
      </c>
      <c r="O225" s="223"/>
      <c r="P225" s="31">
        <f t="shared" si="0"/>
        <v>97.570000000065193</v>
      </c>
      <c r="Q225" s="31">
        <f t="shared" si="1"/>
        <v>136667.15999999992</v>
      </c>
      <c r="R225" s="31">
        <f t="shared" si="2"/>
        <v>136764.72999999998</v>
      </c>
    </row>
    <row r="226" spans="1:18" ht="15.75" customHeight="1">
      <c r="A226" s="43">
        <v>707</v>
      </c>
      <c r="B226" s="28">
        <v>43633</v>
      </c>
      <c r="C226" s="43" t="s">
        <v>5556</v>
      </c>
      <c r="D226" s="52"/>
      <c r="F226" s="30">
        <v>535</v>
      </c>
      <c r="G226" s="30"/>
      <c r="H226" s="30"/>
      <c r="I226" s="43" t="s">
        <v>89</v>
      </c>
      <c r="J226" s="43" t="s">
        <v>87</v>
      </c>
      <c r="K226" s="43" t="s">
        <v>5557</v>
      </c>
      <c r="L226" s="43" t="s">
        <v>5558</v>
      </c>
      <c r="N226" s="43" t="s">
        <v>688</v>
      </c>
      <c r="O226" s="223"/>
      <c r="P226" s="31">
        <f t="shared" si="0"/>
        <v>-437.42999999993481</v>
      </c>
      <c r="Q226" s="31">
        <f t="shared" si="1"/>
        <v>137202.15999999992</v>
      </c>
      <c r="R226" s="31">
        <f t="shared" si="2"/>
        <v>136764.72999999998</v>
      </c>
    </row>
    <row r="227" spans="1:18" ht="15.75" customHeight="1">
      <c r="A227" s="43">
        <v>707</v>
      </c>
      <c r="B227" s="28">
        <v>43649</v>
      </c>
      <c r="C227" s="43" t="s">
        <v>4846</v>
      </c>
      <c r="D227" s="52"/>
      <c r="F227" s="30">
        <v>114</v>
      </c>
      <c r="G227" s="30"/>
      <c r="H227" s="30"/>
      <c r="I227" s="43" t="s">
        <v>91</v>
      </c>
      <c r="J227" s="43" t="s">
        <v>87</v>
      </c>
      <c r="K227" s="43"/>
      <c r="L227" s="43"/>
      <c r="N227" s="43" t="s">
        <v>688</v>
      </c>
      <c r="O227" s="223"/>
      <c r="P227" s="31">
        <f t="shared" si="0"/>
        <v>-551.42999999993481</v>
      </c>
      <c r="Q227" s="31">
        <f t="shared" si="1"/>
        <v>137316.15999999992</v>
      </c>
      <c r="R227" s="31">
        <f t="shared" si="2"/>
        <v>136764.72999999998</v>
      </c>
    </row>
    <row r="228" spans="1:18" ht="15.75" customHeight="1">
      <c r="A228" s="43">
        <v>707</v>
      </c>
      <c r="B228" s="28">
        <v>43668</v>
      </c>
      <c r="C228" s="43" t="s">
        <v>5559</v>
      </c>
      <c r="D228" s="52"/>
      <c r="F228" s="30">
        <v>150</v>
      </c>
      <c r="G228" s="30"/>
      <c r="H228" s="30"/>
      <c r="I228" s="43" t="s">
        <v>91</v>
      </c>
      <c r="J228" s="43" t="s">
        <v>87</v>
      </c>
      <c r="K228" s="43" t="s">
        <v>832</v>
      </c>
      <c r="L228" s="43"/>
      <c r="N228" s="43" t="s">
        <v>688</v>
      </c>
      <c r="O228" s="223"/>
      <c r="P228" s="31">
        <f t="shared" si="0"/>
        <v>-701.42999999993481</v>
      </c>
      <c r="Q228" s="31">
        <f t="shared" si="1"/>
        <v>137466.15999999992</v>
      </c>
      <c r="R228" s="31">
        <f t="shared" si="2"/>
        <v>136764.72999999998</v>
      </c>
    </row>
    <row r="229" spans="1:18" ht="15.75" customHeight="1">
      <c r="A229" s="43">
        <v>707</v>
      </c>
      <c r="B229" s="28">
        <v>43681</v>
      </c>
      <c r="C229" s="43" t="s">
        <v>1696</v>
      </c>
      <c r="D229" s="52"/>
      <c r="F229" s="30">
        <v>450</v>
      </c>
      <c r="G229" s="30"/>
      <c r="H229" s="30"/>
      <c r="I229" s="43" t="s">
        <v>91</v>
      </c>
      <c r="J229" s="43" t="s">
        <v>87</v>
      </c>
      <c r="K229" s="43" t="s">
        <v>699</v>
      </c>
      <c r="L229" s="43">
        <v>3559</v>
      </c>
      <c r="N229" s="43" t="s">
        <v>688</v>
      </c>
      <c r="O229" s="223"/>
      <c r="P229" s="31">
        <f t="shared" si="0"/>
        <v>-1151.4299999999348</v>
      </c>
      <c r="Q229" s="31">
        <f t="shared" si="1"/>
        <v>137916.15999999992</v>
      </c>
      <c r="R229" s="31">
        <f t="shared" si="2"/>
        <v>136764.72999999998</v>
      </c>
    </row>
    <row r="230" spans="1:18" ht="15.75" customHeight="1">
      <c r="A230" s="43">
        <v>707</v>
      </c>
      <c r="B230" s="28">
        <v>43706</v>
      </c>
      <c r="C230" s="43" t="s">
        <v>1379</v>
      </c>
      <c r="D230" s="52"/>
      <c r="F230" s="30">
        <v>150</v>
      </c>
      <c r="G230" s="30"/>
      <c r="H230" s="30"/>
      <c r="I230" s="43" t="s">
        <v>91</v>
      </c>
      <c r="J230" s="43" t="s">
        <v>87</v>
      </c>
      <c r="K230" s="43" t="s">
        <v>832</v>
      </c>
      <c r="L230" s="168"/>
      <c r="N230" s="43" t="s">
        <v>688</v>
      </c>
      <c r="O230" s="223"/>
      <c r="P230" s="31">
        <f t="shared" si="0"/>
        <v>-1301.4299999999348</v>
      </c>
      <c r="Q230" s="31">
        <f t="shared" si="1"/>
        <v>138066.15999999992</v>
      </c>
      <c r="R230" s="31">
        <f t="shared" si="2"/>
        <v>136764.72999999998</v>
      </c>
    </row>
    <row r="231" spans="1:18" ht="15.75" customHeight="1">
      <c r="A231" s="43">
        <v>707</v>
      </c>
      <c r="B231" s="28">
        <v>43741</v>
      </c>
      <c r="C231" s="43" t="s">
        <v>2467</v>
      </c>
      <c r="D231" s="52"/>
      <c r="F231" s="36">
        <v>67</v>
      </c>
      <c r="G231" s="30"/>
      <c r="H231" s="30"/>
      <c r="I231" s="43" t="s">
        <v>89</v>
      </c>
      <c r="J231" s="43"/>
      <c r="K231" s="43" t="s">
        <v>1846</v>
      </c>
      <c r="L231" s="43">
        <v>461</v>
      </c>
      <c r="N231" s="43" t="s">
        <v>688</v>
      </c>
      <c r="O231" s="223"/>
      <c r="P231" s="31">
        <f t="shared" si="0"/>
        <v>-1368.4299999999348</v>
      </c>
      <c r="Q231" s="31">
        <f t="shared" si="1"/>
        <v>138133.15999999992</v>
      </c>
      <c r="R231" s="31">
        <f t="shared" si="2"/>
        <v>136764.72999999998</v>
      </c>
    </row>
    <row r="232" spans="1:18" ht="15.75" customHeight="1">
      <c r="A232" s="43">
        <v>707</v>
      </c>
      <c r="B232" s="28">
        <v>43742</v>
      </c>
      <c r="C232" s="43" t="s">
        <v>1846</v>
      </c>
      <c r="D232" s="52"/>
      <c r="F232" s="30">
        <v>80</v>
      </c>
      <c r="G232" s="30"/>
      <c r="H232" s="30"/>
      <c r="I232" s="43" t="s">
        <v>89</v>
      </c>
      <c r="J232" s="43" t="s">
        <v>87</v>
      </c>
      <c r="K232" s="43"/>
      <c r="L232" s="43">
        <v>524</v>
      </c>
      <c r="N232" s="43" t="s">
        <v>688</v>
      </c>
      <c r="O232" s="223"/>
      <c r="P232" s="31">
        <f t="shared" si="0"/>
        <v>-1448.4299999999348</v>
      </c>
      <c r="Q232" s="31">
        <f t="shared" si="1"/>
        <v>138213.15999999992</v>
      </c>
      <c r="R232" s="31">
        <f t="shared" si="2"/>
        <v>136764.72999999998</v>
      </c>
    </row>
    <row r="233" spans="1:18" ht="15.75" customHeight="1">
      <c r="A233" s="43">
        <v>707</v>
      </c>
      <c r="B233" s="28">
        <v>43742</v>
      </c>
      <c r="C233" s="43" t="s">
        <v>532</v>
      </c>
      <c r="D233" s="52"/>
      <c r="F233" s="30">
        <v>227.9</v>
      </c>
      <c r="G233" s="30"/>
      <c r="H233" s="30"/>
      <c r="I233" s="43" t="s">
        <v>89</v>
      </c>
      <c r="J233" s="43" t="s">
        <v>87</v>
      </c>
      <c r="K233" s="43"/>
      <c r="L233" s="43">
        <v>741</v>
      </c>
      <c r="N233" s="43" t="s">
        <v>688</v>
      </c>
      <c r="O233" s="223"/>
      <c r="P233" s="31">
        <f t="shared" si="0"/>
        <v>-1676.329999999929</v>
      </c>
      <c r="Q233" s="31">
        <f t="shared" si="1"/>
        <v>138441.05999999991</v>
      </c>
      <c r="R233" s="31">
        <f t="shared" si="2"/>
        <v>136764.72999999998</v>
      </c>
    </row>
    <row r="234" spans="1:18" ht="15.75" customHeight="1">
      <c r="A234" s="43">
        <v>707</v>
      </c>
      <c r="B234" s="28">
        <v>43744</v>
      </c>
      <c r="C234" s="43" t="s">
        <v>1846</v>
      </c>
      <c r="D234" s="52"/>
      <c r="F234" s="30">
        <v>275</v>
      </c>
      <c r="G234" s="30"/>
      <c r="H234" s="30"/>
      <c r="I234" s="43" t="s">
        <v>89</v>
      </c>
      <c r="J234" s="43" t="s">
        <v>87</v>
      </c>
      <c r="K234" s="43"/>
      <c r="L234" s="43">
        <v>610</v>
      </c>
      <c r="N234" s="43" t="s">
        <v>688</v>
      </c>
      <c r="O234" s="223"/>
      <c r="P234" s="31">
        <f t="shared" si="0"/>
        <v>-1951.329999999929</v>
      </c>
      <c r="Q234" s="31">
        <f t="shared" si="1"/>
        <v>138716.05999999991</v>
      </c>
      <c r="R234" s="31">
        <f t="shared" si="2"/>
        <v>136764.72999999998</v>
      </c>
    </row>
    <row r="235" spans="1:18" ht="15.75" customHeight="1">
      <c r="A235" s="43">
        <v>707</v>
      </c>
      <c r="B235" s="28">
        <v>43744</v>
      </c>
      <c r="C235" s="43" t="s">
        <v>1990</v>
      </c>
      <c r="D235" s="52"/>
      <c r="F235" s="30">
        <v>942</v>
      </c>
      <c r="G235" s="30"/>
      <c r="H235" s="30"/>
      <c r="I235" s="43" t="s">
        <v>89</v>
      </c>
      <c r="J235" s="43" t="s">
        <v>87</v>
      </c>
      <c r="K235" s="43"/>
      <c r="L235" s="168"/>
      <c r="N235" s="43" t="s">
        <v>688</v>
      </c>
      <c r="O235" s="223"/>
      <c r="P235" s="31">
        <f t="shared" si="0"/>
        <v>-2893.329999999929</v>
      </c>
      <c r="Q235" s="31">
        <f t="shared" si="1"/>
        <v>139658.05999999991</v>
      </c>
      <c r="R235" s="31">
        <f t="shared" si="2"/>
        <v>136764.72999999998</v>
      </c>
    </row>
    <row r="236" spans="1:18" ht="15.75" customHeight="1">
      <c r="A236" s="43">
        <v>707</v>
      </c>
      <c r="B236" s="28">
        <v>43748</v>
      </c>
      <c r="C236" s="43" t="s">
        <v>166</v>
      </c>
      <c r="D236" s="52"/>
      <c r="F236" s="30">
        <v>59.6</v>
      </c>
      <c r="G236" s="30"/>
      <c r="H236" s="30"/>
      <c r="I236" s="43" t="s">
        <v>89</v>
      </c>
      <c r="J236" s="43" t="s">
        <v>87</v>
      </c>
      <c r="K236" s="43"/>
      <c r="L236" s="43">
        <v>53</v>
      </c>
      <c r="N236" s="43" t="s">
        <v>688</v>
      </c>
      <c r="O236" s="223"/>
      <c r="P236" s="31">
        <f t="shared" si="0"/>
        <v>-2952.9299999999348</v>
      </c>
      <c r="Q236" s="31">
        <f t="shared" si="1"/>
        <v>139717.65999999992</v>
      </c>
      <c r="R236" s="31">
        <f t="shared" si="2"/>
        <v>136764.72999999998</v>
      </c>
    </row>
    <row r="237" spans="1:18" ht="15.75" customHeight="1">
      <c r="A237" s="43">
        <v>707</v>
      </c>
      <c r="B237" s="28">
        <v>43748</v>
      </c>
      <c r="C237" s="43" t="s">
        <v>692</v>
      </c>
      <c r="D237" s="52"/>
      <c r="F237" s="30">
        <v>71.2</v>
      </c>
      <c r="G237" s="30"/>
      <c r="H237" s="30"/>
      <c r="I237" s="43" t="s">
        <v>89</v>
      </c>
      <c r="J237" s="43" t="s">
        <v>87</v>
      </c>
      <c r="K237" s="43"/>
      <c r="L237" s="43"/>
      <c r="N237" s="43" t="s">
        <v>688</v>
      </c>
      <c r="O237" s="223"/>
      <c r="P237" s="31">
        <f t="shared" si="0"/>
        <v>-3024.1299999999464</v>
      </c>
      <c r="Q237" s="31">
        <f t="shared" si="1"/>
        <v>139788.85999999993</v>
      </c>
      <c r="R237" s="31">
        <f t="shared" si="2"/>
        <v>136764.72999999998</v>
      </c>
    </row>
    <row r="238" spans="1:18" ht="15.75" customHeight="1">
      <c r="A238" s="43">
        <v>707</v>
      </c>
      <c r="B238" s="28">
        <v>43748</v>
      </c>
      <c r="C238" s="43" t="s">
        <v>5560</v>
      </c>
      <c r="D238" s="52"/>
      <c r="F238" s="30">
        <v>108</v>
      </c>
      <c r="G238" s="30"/>
      <c r="H238" s="30"/>
      <c r="I238" s="43" t="s">
        <v>89</v>
      </c>
      <c r="J238" s="43" t="s">
        <v>87</v>
      </c>
      <c r="K238" s="43"/>
      <c r="L238" s="43">
        <v>2</v>
      </c>
      <c r="N238" s="43" t="s">
        <v>688</v>
      </c>
      <c r="O238" s="223"/>
      <c r="P238" s="31">
        <f t="shared" si="0"/>
        <v>-3132.1299999999464</v>
      </c>
      <c r="Q238" s="31">
        <f t="shared" si="1"/>
        <v>139896.85999999993</v>
      </c>
      <c r="R238" s="31">
        <f t="shared" si="2"/>
        <v>136764.72999999998</v>
      </c>
    </row>
    <row r="239" spans="1:18" ht="15.75" customHeight="1">
      <c r="A239" s="43">
        <v>707</v>
      </c>
      <c r="B239" s="28">
        <v>43748</v>
      </c>
      <c r="C239" s="43" t="s">
        <v>2966</v>
      </c>
      <c r="D239" s="52"/>
      <c r="F239" s="30">
        <v>993</v>
      </c>
      <c r="G239" s="30"/>
      <c r="H239" s="30"/>
      <c r="I239" s="43" t="s">
        <v>89</v>
      </c>
      <c r="J239" s="43" t="s">
        <v>87</v>
      </c>
      <c r="K239" s="43"/>
      <c r="L239" s="43">
        <v>1017</v>
      </c>
      <c r="N239" s="43" t="s">
        <v>688</v>
      </c>
      <c r="O239" s="223"/>
      <c r="P239" s="31">
        <f t="shared" si="0"/>
        <v>-4125.1299999999464</v>
      </c>
      <c r="Q239" s="31">
        <f t="shared" si="1"/>
        <v>140889.85999999993</v>
      </c>
      <c r="R239" s="31">
        <f t="shared" si="2"/>
        <v>136764.72999999998</v>
      </c>
    </row>
    <row r="240" spans="1:18" ht="15.75" customHeight="1">
      <c r="A240" s="43">
        <v>707</v>
      </c>
      <c r="B240" s="28">
        <v>43749</v>
      </c>
      <c r="C240" s="43" t="s">
        <v>2548</v>
      </c>
      <c r="D240" s="52"/>
      <c r="F240" s="30">
        <v>316.10000000000002</v>
      </c>
      <c r="G240" s="30"/>
      <c r="H240" s="30"/>
      <c r="I240" s="43" t="s">
        <v>89</v>
      </c>
      <c r="J240" s="43" t="s">
        <v>87</v>
      </c>
      <c r="K240" s="43"/>
      <c r="L240" s="168"/>
      <c r="N240" s="43" t="s">
        <v>688</v>
      </c>
      <c r="O240" s="223"/>
      <c r="P240" s="31">
        <f t="shared" si="0"/>
        <v>-4441.2299999999523</v>
      </c>
      <c r="Q240" s="31">
        <f t="shared" si="1"/>
        <v>141205.95999999993</v>
      </c>
      <c r="R240" s="31">
        <f t="shared" si="2"/>
        <v>136764.72999999998</v>
      </c>
    </row>
    <row r="241" spans="1:18" ht="15.75" customHeight="1">
      <c r="A241" s="43">
        <v>707</v>
      </c>
      <c r="B241" s="28">
        <v>43749</v>
      </c>
      <c r="C241" s="43" t="s">
        <v>2108</v>
      </c>
      <c r="D241" s="52"/>
      <c r="F241" s="30">
        <v>1911.58</v>
      </c>
      <c r="G241" s="30"/>
      <c r="H241" s="30"/>
      <c r="I241" s="43" t="s">
        <v>89</v>
      </c>
      <c r="J241" s="43" t="s">
        <v>87</v>
      </c>
      <c r="K241" s="43"/>
      <c r="L241" s="43">
        <v>324</v>
      </c>
      <c r="N241" s="43" t="s">
        <v>688</v>
      </c>
      <c r="O241" s="223"/>
      <c r="P241" s="31">
        <f t="shared" si="0"/>
        <v>-6352.8099999999395</v>
      </c>
      <c r="Q241" s="31">
        <f t="shared" si="1"/>
        <v>143117.53999999992</v>
      </c>
      <c r="R241" s="31">
        <f t="shared" si="2"/>
        <v>136764.72999999998</v>
      </c>
    </row>
    <row r="242" spans="1:18" ht="15.75" customHeight="1">
      <c r="A242" s="43">
        <v>707</v>
      </c>
      <c r="B242" s="28">
        <v>43751</v>
      </c>
      <c r="C242" s="43" t="s">
        <v>5561</v>
      </c>
      <c r="D242" s="52"/>
      <c r="F242" s="30">
        <v>38.799999999999997</v>
      </c>
      <c r="G242" s="30"/>
      <c r="H242" s="30"/>
      <c r="I242" s="43" t="s">
        <v>89</v>
      </c>
      <c r="J242" s="43" t="s">
        <v>87</v>
      </c>
      <c r="K242" s="43"/>
      <c r="L242" s="43">
        <v>623</v>
      </c>
      <c r="N242" s="43" t="s">
        <v>688</v>
      </c>
      <c r="O242" s="223"/>
      <c r="P242" s="31">
        <f t="shared" si="0"/>
        <v>-6391.6099999999278</v>
      </c>
      <c r="Q242" s="31">
        <f t="shared" si="1"/>
        <v>143156.33999999991</v>
      </c>
      <c r="R242" s="31">
        <f t="shared" si="2"/>
        <v>136764.72999999998</v>
      </c>
    </row>
    <row r="243" spans="1:18" ht="15.75" customHeight="1">
      <c r="A243" s="43">
        <v>707</v>
      </c>
      <c r="B243" s="28">
        <v>43751</v>
      </c>
      <c r="C243" s="43" t="s">
        <v>5561</v>
      </c>
      <c r="D243" s="52"/>
      <c r="F243" s="30">
        <v>99.6</v>
      </c>
      <c r="G243" s="30"/>
      <c r="H243" s="30"/>
      <c r="I243" s="43" t="s">
        <v>89</v>
      </c>
      <c r="J243" s="43" t="s">
        <v>87</v>
      </c>
      <c r="K243" s="43"/>
      <c r="L243" s="43">
        <v>579</v>
      </c>
      <c r="N243" s="43" t="s">
        <v>688</v>
      </c>
      <c r="O243" s="223"/>
      <c r="P243" s="31">
        <f t="shared" si="0"/>
        <v>-6491.2099999999336</v>
      </c>
      <c r="Q243" s="31">
        <f t="shared" si="1"/>
        <v>143255.93999999992</v>
      </c>
      <c r="R243" s="31">
        <f t="shared" si="2"/>
        <v>136764.72999999998</v>
      </c>
    </row>
    <row r="244" spans="1:18" ht="15.75" customHeight="1">
      <c r="A244" s="43">
        <v>707</v>
      </c>
      <c r="B244" s="28">
        <v>43751</v>
      </c>
      <c r="C244" s="43" t="s">
        <v>634</v>
      </c>
      <c r="D244" s="52"/>
      <c r="F244" s="30">
        <v>161.99</v>
      </c>
      <c r="G244" s="30"/>
      <c r="H244" s="30"/>
      <c r="I244" s="43" t="s">
        <v>89</v>
      </c>
      <c r="J244" s="43" t="s">
        <v>87</v>
      </c>
      <c r="K244" s="43"/>
      <c r="L244" s="43">
        <v>6030</v>
      </c>
      <c r="N244" s="43" t="s">
        <v>688</v>
      </c>
      <c r="O244" s="223"/>
      <c r="P244" s="31">
        <f t="shared" si="0"/>
        <v>-6653.1999999999243</v>
      </c>
      <c r="Q244" s="31">
        <f t="shared" si="1"/>
        <v>143417.92999999991</v>
      </c>
      <c r="R244" s="31">
        <f t="shared" si="2"/>
        <v>136764.72999999998</v>
      </c>
    </row>
    <row r="245" spans="1:18" ht="15.75" customHeight="1">
      <c r="A245" s="43">
        <v>707</v>
      </c>
      <c r="B245" s="28">
        <v>43751</v>
      </c>
      <c r="C245" s="43" t="s">
        <v>633</v>
      </c>
      <c r="D245" s="52"/>
      <c r="F245" s="30">
        <v>755.92</v>
      </c>
      <c r="G245" s="30"/>
      <c r="H245" s="30"/>
      <c r="I245" s="43" t="s">
        <v>89</v>
      </c>
      <c r="J245" s="43" t="s">
        <v>87</v>
      </c>
      <c r="K245" s="43"/>
      <c r="L245" s="43">
        <v>11</v>
      </c>
      <c r="N245" s="43" t="s">
        <v>688</v>
      </c>
      <c r="O245" s="223"/>
      <c r="P245" s="31">
        <f t="shared" si="0"/>
        <v>-7409.1199999999371</v>
      </c>
      <c r="Q245" s="31">
        <f t="shared" si="1"/>
        <v>144173.84999999992</v>
      </c>
      <c r="R245" s="31">
        <f t="shared" si="2"/>
        <v>136764.72999999998</v>
      </c>
    </row>
    <row r="246" spans="1:18" ht="15.75" customHeight="1">
      <c r="A246" s="43">
        <v>707</v>
      </c>
      <c r="B246" s="28">
        <v>43761</v>
      </c>
      <c r="C246" s="43" t="s">
        <v>532</v>
      </c>
      <c r="D246" s="52"/>
      <c r="F246" s="30">
        <v>72.7</v>
      </c>
      <c r="G246" s="30"/>
      <c r="H246" s="30"/>
      <c r="I246" s="43" t="s">
        <v>89</v>
      </c>
      <c r="J246" s="43" t="s">
        <v>87</v>
      </c>
      <c r="K246" s="43" t="s">
        <v>532</v>
      </c>
      <c r="L246" s="43">
        <v>382</v>
      </c>
      <c r="N246" s="43" t="s">
        <v>688</v>
      </c>
      <c r="O246" s="223"/>
      <c r="P246" s="31">
        <f t="shared" si="0"/>
        <v>-7481.8199999999488</v>
      </c>
      <c r="Q246" s="31">
        <f t="shared" si="1"/>
        <v>144246.54999999993</v>
      </c>
      <c r="R246" s="31">
        <f t="shared" si="2"/>
        <v>136764.72999999998</v>
      </c>
    </row>
    <row r="247" spans="1:18" ht="15.75" customHeight="1">
      <c r="A247" s="43">
        <v>707</v>
      </c>
      <c r="B247" s="28">
        <v>43762</v>
      </c>
      <c r="C247" s="43" t="s">
        <v>855</v>
      </c>
      <c r="D247" s="52"/>
      <c r="F247" s="30"/>
      <c r="G247" s="30">
        <v>20973.75</v>
      </c>
      <c r="H247" s="30"/>
      <c r="I247" s="43" t="s">
        <v>91</v>
      </c>
      <c r="J247" s="43" t="s">
        <v>87</v>
      </c>
      <c r="K247" s="43"/>
      <c r="L247" s="43"/>
      <c r="N247" s="43" t="s">
        <v>688</v>
      </c>
      <c r="O247" s="223"/>
      <c r="P247" s="31">
        <f t="shared" si="0"/>
        <v>13491.930000000051</v>
      </c>
      <c r="Q247" s="31">
        <f t="shared" si="1"/>
        <v>144246.54999999993</v>
      </c>
      <c r="R247" s="31">
        <f t="shared" si="2"/>
        <v>157738.47999999998</v>
      </c>
    </row>
    <row r="248" spans="1:18" ht="15.75" customHeight="1">
      <c r="A248" s="43">
        <v>707</v>
      </c>
      <c r="B248" s="28">
        <v>43763</v>
      </c>
      <c r="C248" s="43" t="s">
        <v>3013</v>
      </c>
      <c r="D248" s="52"/>
      <c r="F248" s="38">
        <v>165</v>
      </c>
      <c r="G248" s="30"/>
      <c r="H248" s="30"/>
      <c r="I248" s="43" t="s">
        <v>89</v>
      </c>
      <c r="J248" s="43" t="s">
        <v>87</v>
      </c>
      <c r="K248" s="43" t="s">
        <v>2966</v>
      </c>
      <c r="L248" s="43">
        <v>459</v>
      </c>
      <c r="N248" s="43" t="s">
        <v>688</v>
      </c>
      <c r="O248" s="223"/>
      <c r="P248" s="31">
        <f t="shared" si="0"/>
        <v>13326.930000000051</v>
      </c>
      <c r="Q248" s="31">
        <f t="shared" si="1"/>
        <v>144411.54999999993</v>
      </c>
      <c r="R248" s="31">
        <f t="shared" si="2"/>
        <v>157738.47999999998</v>
      </c>
    </row>
    <row r="249" spans="1:18" ht="15.75" customHeight="1">
      <c r="A249" s="43">
        <v>707</v>
      </c>
      <c r="B249" s="28">
        <v>43763</v>
      </c>
      <c r="C249" s="43" t="s">
        <v>5562</v>
      </c>
      <c r="D249" s="52"/>
      <c r="F249" s="30">
        <v>230</v>
      </c>
      <c r="G249" s="30"/>
      <c r="H249" s="30"/>
      <c r="I249" s="43" t="s">
        <v>169</v>
      </c>
      <c r="J249" s="43" t="s">
        <v>87</v>
      </c>
      <c r="K249" s="43" t="s">
        <v>5563</v>
      </c>
      <c r="L249" s="43"/>
      <c r="N249" s="43" t="s">
        <v>688</v>
      </c>
      <c r="O249" s="223"/>
      <c r="P249" s="31">
        <f t="shared" si="0"/>
        <v>13096.930000000051</v>
      </c>
      <c r="Q249" s="31">
        <f t="shared" si="1"/>
        <v>144641.54999999993</v>
      </c>
      <c r="R249" s="31">
        <f t="shared" si="2"/>
        <v>157738.47999999998</v>
      </c>
    </row>
    <row r="250" spans="1:18" ht="15.75" customHeight="1">
      <c r="A250" s="43">
        <v>707</v>
      </c>
      <c r="B250" s="28">
        <v>43763</v>
      </c>
      <c r="C250" s="43" t="s">
        <v>5564</v>
      </c>
      <c r="D250" s="52"/>
      <c r="F250" s="30">
        <v>2410.1999999999998</v>
      </c>
      <c r="G250" s="30"/>
      <c r="H250" s="30"/>
      <c r="I250" s="43" t="s">
        <v>91</v>
      </c>
      <c r="J250" s="43" t="s">
        <v>87</v>
      </c>
      <c r="K250" s="43" t="s">
        <v>1207</v>
      </c>
      <c r="L250" s="43">
        <v>806</v>
      </c>
      <c r="N250" s="43" t="s">
        <v>688</v>
      </c>
      <c r="O250" s="223"/>
      <c r="P250" s="31">
        <f t="shared" si="0"/>
        <v>10686.73000000004</v>
      </c>
      <c r="Q250" s="31">
        <f t="shared" si="1"/>
        <v>147051.74999999994</v>
      </c>
      <c r="R250" s="31">
        <f t="shared" si="2"/>
        <v>157738.47999999998</v>
      </c>
    </row>
    <row r="251" spans="1:18" ht="15.75" customHeight="1">
      <c r="A251" s="43">
        <v>707</v>
      </c>
      <c r="B251" s="28">
        <v>43763</v>
      </c>
      <c r="C251" s="43" t="s">
        <v>5565</v>
      </c>
      <c r="D251" s="52"/>
      <c r="F251" s="30">
        <v>16907</v>
      </c>
      <c r="G251" s="30"/>
      <c r="H251" s="30"/>
      <c r="I251" s="43" t="s">
        <v>91</v>
      </c>
      <c r="J251" s="43" t="s">
        <v>87</v>
      </c>
      <c r="K251" s="43" t="s">
        <v>1050</v>
      </c>
      <c r="L251" s="43">
        <v>3490</v>
      </c>
      <c r="N251" s="43" t="s">
        <v>688</v>
      </c>
      <c r="O251" s="223"/>
      <c r="P251" s="31">
        <f t="shared" si="0"/>
        <v>-6220.2699999999604</v>
      </c>
      <c r="Q251" s="31">
        <f t="shared" si="1"/>
        <v>163958.74999999994</v>
      </c>
      <c r="R251" s="31">
        <f t="shared" si="2"/>
        <v>157738.47999999998</v>
      </c>
    </row>
    <row r="252" spans="1:18" ht="15.75" customHeight="1">
      <c r="A252" s="43">
        <v>707</v>
      </c>
      <c r="B252" s="28">
        <v>43766</v>
      </c>
      <c r="C252" s="43" t="s">
        <v>5566</v>
      </c>
      <c r="D252" s="52"/>
      <c r="F252" s="30">
        <v>70</v>
      </c>
      <c r="G252" s="30"/>
      <c r="H252" s="30"/>
      <c r="I252" s="43" t="s">
        <v>91</v>
      </c>
      <c r="J252" s="43" t="s">
        <v>87</v>
      </c>
      <c r="K252" s="43"/>
      <c r="L252" s="43"/>
      <c r="N252" s="43" t="s">
        <v>688</v>
      </c>
      <c r="O252" s="223"/>
      <c r="P252" s="31">
        <f t="shared" si="0"/>
        <v>-6290.2699999999604</v>
      </c>
      <c r="Q252" s="31">
        <f t="shared" si="1"/>
        <v>164028.74999999994</v>
      </c>
      <c r="R252" s="31">
        <f t="shared" si="2"/>
        <v>157738.47999999998</v>
      </c>
    </row>
    <row r="253" spans="1:18" ht="15.75" customHeight="1">
      <c r="A253" s="43">
        <v>707</v>
      </c>
      <c r="B253" s="28">
        <v>43766</v>
      </c>
      <c r="C253" s="43" t="s">
        <v>5567</v>
      </c>
      <c r="D253" s="52"/>
      <c r="F253" s="30">
        <v>175</v>
      </c>
      <c r="G253" s="30"/>
      <c r="H253" s="30"/>
      <c r="I253" s="43" t="s">
        <v>91</v>
      </c>
      <c r="J253" s="43" t="s">
        <v>87</v>
      </c>
      <c r="K253" s="43"/>
      <c r="L253" s="43"/>
      <c r="N253" s="43" t="s">
        <v>688</v>
      </c>
      <c r="O253" s="223"/>
      <c r="P253" s="31">
        <f t="shared" si="0"/>
        <v>-6465.2699999999604</v>
      </c>
      <c r="Q253" s="31">
        <f t="shared" si="1"/>
        <v>164203.74999999994</v>
      </c>
      <c r="R253" s="31">
        <f t="shared" si="2"/>
        <v>157738.47999999998</v>
      </c>
    </row>
    <row r="254" spans="1:18" ht="15.75" customHeight="1">
      <c r="A254" s="43">
        <v>707</v>
      </c>
      <c r="B254" s="28">
        <v>43766</v>
      </c>
      <c r="C254" s="43" t="s">
        <v>4519</v>
      </c>
      <c r="D254" s="52"/>
      <c r="F254" s="38">
        <v>194.9</v>
      </c>
      <c r="G254" s="30"/>
      <c r="H254" s="30"/>
      <c r="I254" s="43" t="s">
        <v>89</v>
      </c>
      <c r="J254" s="43" t="s">
        <v>87</v>
      </c>
      <c r="K254" s="43"/>
      <c r="L254" s="43"/>
      <c r="N254" s="43" t="s">
        <v>688</v>
      </c>
      <c r="O254" s="223"/>
      <c r="P254" s="31">
        <f t="shared" si="0"/>
        <v>-6660.1699999999546</v>
      </c>
      <c r="Q254" s="31">
        <f t="shared" si="1"/>
        <v>164398.64999999994</v>
      </c>
      <c r="R254" s="31">
        <f t="shared" si="2"/>
        <v>157738.47999999998</v>
      </c>
    </row>
    <row r="255" spans="1:18" ht="15.75" customHeight="1">
      <c r="A255" s="43">
        <v>707</v>
      </c>
      <c r="B255" s="28">
        <v>43769</v>
      </c>
      <c r="C255" s="43" t="s">
        <v>257</v>
      </c>
      <c r="D255" s="52"/>
      <c r="F255" s="30">
        <v>220</v>
      </c>
      <c r="G255" s="30"/>
      <c r="H255" s="30"/>
      <c r="I255" s="43" t="s">
        <v>91</v>
      </c>
      <c r="J255" s="43" t="s">
        <v>87</v>
      </c>
      <c r="K255" s="43"/>
      <c r="L255" s="43"/>
      <c r="N255" s="43" t="s">
        <v>688</v>
      </c>
      <c r="O255" s="223"/>
      <c r="P255" s="31">
        <f t="shared" si="0"/>
        <v>-6880.1699999999546</v>
      </c>
      <c r="Q255" s="31">
        <f t="shared" si="1"/>
        <v>164618.64999999994</v>
      </c>
      <c r="R255" s="31">
        <f t="shared" si="2"/>
        <v>157738.47999999998</v>
      </c>
    </row>
    <row r="256" spans="1:18" ht="15.75" customHeight="1">
      <c r="A256" s="43">
        <v>707</v>
      </c>
      <c r="B256" s="28">
        <v>43772</v>
      </c>
      <c r="C256" s="27" t="s">
        <v>916</v>
      </c>
      <c r="D256" s="52"/>
      <c r="F256" s="30">
        <v>98.62</v>
      </c>
      <c r="G256" s="30"/>
      <c r="H256" s="30"/>
      <c r="I256" s="43" t="s">
        <v>91</v>
      </c>
      <c r="J256" s="43" t="s">
        <v>87</v>
      </c>
      <c r="K256" s="43"/>
      <c r="L256" s="43"/>
      <c r="N256" s="43" t="s">
        <v>688</v>
      </c>
      <c r="O256" s="223"/>
      <c r="P256" s="31">
        <f t="shared" si="0"/>
        <v>-6978.7899999999499</v>
      </c>
      <c r="Q256" s="31">
        <f t="shared" si="1"/>
        <v>164717.26999999993</v>
      </c>
      <c r="R256" s="31">
        <f t="shared" si="2"/>
        <v>157738.47999999998</v>
      </c>
    </row>
    <row r="257" spans="1:18" ht="15.75" customHeight="1">
      <c r="A257" s="43">
        <v>707</v>
      </c>
      <c r="B257" s="28">
        <v>43772</v>
      </c>
      <c r="C257" s="43" t="s">
        <v>5568</v>
      </c>
      <c r="D257" s="52"/>
      <c r="F257" s="30">
        <v>100</v>
      </c>
      <c r="G257" s="30"/>
      <c r="H257" s="30"/>
      <c r="I257" s="43" t="s">
        <v>91</v>
      </c>
      <c r="J257" s="43" t="s">
        <v>87</v>
      </c>
      <c r="K257" s="43"/>
      <c r="L257" s="43"/>
      <c r="N257" s="43" t="s">
        <v>688</v>
      </c>
      <c r="O257" s="223"/>
      <c r="P257" s="31">
        <f t="shared" ref="P257:P511" si="3">R257-Q257</f>
        <v>-7078.7899999999499</v>
      </c>
      <c r="Q257" s="31">
        <f t="shared" ref="Q257:Q511" si="4">SUBTOTAL(9,$F$2:F257)</f>
        <v>164817.26999999993</v>
      </c>
      <c r="R257" s="31">
        <f t="shared" ref="R257:R511" si="5">SUBTOTAL(9,$G$2:G257)</f>
        <v>157738.47999999998</v>
      </c>
    </row>
    <row r="258" spans="1:18" ht="15.75" customHeight="1">
      <c r="A258" s="43">
        <v>707</v>
      </c>
      <c r="B258" s="28">
        <v>43772</v>
      </c>
      <c r="C258" s="27" t="s">
        <v>795</v>
      </c>
      <c r="D258" s="52"/>
      <c r="F258" s="30">
        <v>167.85</v>
      </c>
      <c r="G258" s="30"/>
      <c r="H258" s="30"/>
      <c r="I258" s="43" t="s">
        <v>91</v>
      </c>
      <c r="J258" s="43" t="s">
        <v>87</v>
      </c>
      <c r="K258" s="43"/>
      <c r="L258" s="43"/>
      <c r="N258" s="43" t="s">
        <v>688</v>
      </c>
      <c r="O258" s="223"/>
      <c r="P258" s="31">
        <f t="shared" si="3"/>
        <v>-7246.6399999999558</v>
      </c>
      <c r="Q258" s="31">
        <f t="shared" si="4"/>
        <v>164985.11999999994</v>
      </c>
      <c r="R258" s="31">
        <f t="shared" si="5"/>
        <v>157738.47999999998</v>
      </c>
    </row>
    <row r="259" spans="1:18" ht="15.75" customHeight="1">
      <c r="A259" s="43">
        <v>707</v>
      </c>
      <c r="B259" s="28">
        <v>43772</v>
      </c>
      <c r="C259" s="27" t="s">
        <v>915</v>
      </c>
      <c r="D259" s="52"/>
      <c r="F259" s="30">
        <v>900.58</v>
      </c>
      <c r="G259" s="30"/>
      <c r="H259" s="30"/>
      <c r="I259" s="43" t="s">
        <v>91</v>
      </c>
      <c r="J259" s="43" t="s">
        <v>87</v>
      </c>
      <c r="K259" s="43"/>
      <c r="L259" s="43"/>
      <c r="N259" s="43" t="s">
        <v>688</v>
      </c>
      <c r="O259" s="223"/>
      <c r="P259" s="31">
        <f t="shared" si="3"/>
        <v>-8147.219999999943</v>
      </c>
      <c r="Q259" s="31">
        <f t="shared" si="4"/>
        <v>165885.69999999992</v>
      </c>
      <c r="R259" s="31">
        <f t="shared" si="5"/>
        <v>157738.47999999998</v>
      </c>
    </row>
    <row r="260" spans="1:18" ht="15.75" customHeight="1">
      <c r="A260" s="43">
        <v>707</v>
      </c>
      <c r="B260" s="28">
        <v>43774</v>
      </c>
      <c r="C260" s="27" t="s">
        <v>1371</v>
      </c>
      <c r="D260" s="52"/>
      <c r="F260" s="30">
        <v>39</v>
      </c>
      <c r="G260" s="120"/>
      <c r="H260" s="120"/>
      <c r="I260" s="43" t="s">
        <v>89</v>
      </c>
      <c r="J260" s="43" t="s">
        <v>87</v>
      </c>
      <c r="K260" s="43"/>
      <c r="L260" s="43"/>
      <c r="N260" s="43" t="s">
        <v>688</v>
      </c>
      <c r="O260" s="223"/>
      <c r="P260" s="31">
        <f t="shared" si="3"/>
        <v>-8186.219999999943</v>
      </c>
      <c r="Q260" s="31">
        <f t="shared" si="4"/>
        <v>165924.69999999992</v>
      </c>
      <c r="R260" s="31">
        <f t="shared" si="5"/>
        <v>157738.47999999998</v>
      </c>
    </row>
    <row r="261" spans="1:18" ht="15.75" customHeight="1">
      <c r="A261" s="43">
        <v>707</v>
      </c>
      <c r="B261" s="28">
        <v>43776</v>
      </c>
      <c r="C261" s="43" t="s">
        <v>5569</v>
      </c>
      <c r="D261" s="52"/>
      <c r="F261" s="38">
        <v>55.95</v>
      </c>
      <c r="G261" s="30"/>
      <c r="H261" s="30"/>
      <c r="I261" s="43" t="s">
        <v>89</v>
      </c>
      <c r="J261" s="43" t="s">
        <v>87</v>
      </c>
      <c r="K261" s="43"/>
      <c r="L261" s="43"/>
      <c r="N261" s="43" t="s">
        <v>688</v>
      </c>
      <c r="O261" s="223"/>
      <c r="P261" s="31">
        <f t="shared" si="3"/>
        <v>-8242.1699999999546</v>
      </c>
      <c r="Q261" s="31">
        <f t="shared" si="4"/>
        <v>165980.64999999994</v>
      </c>
      <c r="R261" s="31">
        <f t="shared" si="5"/>
        <v>157738.47999999998</v>
      </c>
    </row>
    <row r="262" spans="1:18" ht="15.75" customHeight="1">
      <c r="A262" s="43">
        <v>707</v>
      </c>
      <c r="B262" s="28">
        <v>43789</v>
      </c>
      <c r="C262" s="43" t="s">
        <v>5570</v>
      </c>
      <c r="D262" s="52"/>
      <c r="F262" s="38">
        <v>7</v>
      </c>
      <c r="G262" s="30"/>
      <c r="H262" s="30"/>
      <c r="I262" s="43" t="s">
        <v>91</v>
      </c>
      <c r="J262" s="43" t="s">
        <v>87</v>
      </c>
      <c r="K262" s="43"/>
      <c r="L262" s="43"/>
      <c r="N262" s="43" t="s">
        <v>688</v>
      </c>
      <c r="O262" s="223"/>
      <c r="P262" s="31">
        <f t="shared" si="3"/>
        <v>-8249.1699999999546</v>
      </c>
      <c r="Q262" s="31">
        <f t="shared" si="4"/>
        <v>165987.64999999994</v>
      </c>
      <c r="R262" s="31">
        <f t="shared" si="5"/>
        <v>157738.47999999998</v>
      </c>
    </row>
    <row r="263" spans="1:18" ht="15.75" customHeight="1">
      <c r="A263" s="43">
        <v>707</v>
      </c>
      <c r="B263" s="28">
        <v>43789</v>
      </c>
      <c r="C263" s="27" t="s">
        <v>917</v>
      </c>
      <c r="D263" s="52"/>
      <c r="F263" s="30">
        <v>99.14</v>
      </c>
      <c r="G263" s="30"/>
      <c r="H263" s="30"/>
      <c r="I263" s="43" t="s">
        <v>91</v>
      </c>
      <c r="J263" s="43" t="s">
        <v>87</v>
      </c>
      <c r="K263" s="43"/>
      <c r="L263" s="43"/>
      <c r="N263" s="43" t="s">
        <v>688</v>
      </c>
      <c r="O263" s="223"/>
      <c r="P263" s="31">
        <f t="shared" si="3"/>
        <v>-8348.3099999999686</v>
      </c>
      <c r="Q263" s="31">
        <f t="shared" si="4"/>
        <v>166086.78999999995</v>
      </c>
      <c r="R263" s="31">
        <f t="shared" si="5"/>
        <v>157738.47999999998</v>
      </c>
    </row>
    <row r="264" spans="1:18" ht="15.75" customHeight="1">
      <c r="A264" s="43">
        <v>707</v>
      </c>
      <c r="B264" s="28">
        <v>43789</v>
      </c>
      <c r="C264" s="43" t="s">
        <v>5571</v>
      </c>
      <c r="D264" s="52"/>
      <c r="F264" s="30">
        <v>439</v>
      </c>
      <c r="G264" s="30"/>
      <c r="H264" s="30"/>
      <c r="I264" s="43" t="s">
        <v>91</v>
      </c>
      <c r="J264" s="43" t="s">
        <v>87</v>
      </c>
      <c r="K264" s="43" t="s">
        <v>1050</v>
      </c>
      <c r="L264" s="43">
        <v>3507</v>
      </c>
      <c r="N264" s="43" t="s">
        <v>688</v>
      </c>
      <c r="O264" s="223"/>
      <c r="P264" s="31">
        <f t="shared" si="3"/>
        <v>-8787.3099999999686</v>
      </c>
      <c r="Q264" s="31">
        <f t="shared" si="4"/>
        <v>166525.78999999995</v>
      </c>
      <c r="R264" s="31">
        <f t="shared" si="5"/>
        <v>157738.47999999998</v>
      </c>
    </row>
    <row r="265" spans="1:18" ht="15.75" customHeight="1">
      <c r="A265" s="43">
        <v>707</v>
      </c>
      <c r="B265" s="28">
        <v>43789</v>
      </c>
      <c r="C265" s="43" t="s">
        <v>855</v>
      </c>
      <c r="D265" s="52"/>
      <c r="F265" s="30"/>
      <c r="G265" s="30">
        <v>8500</v>
      </c>
      <c r="H265" s="30"/>
      <c r="I265" s="43"/>
      <c r="J265" s="43"/>
      <c r="K265" s="43"/>
      <c r="L265" s="43"/>
      <c r="N265" s="43" t="s">
        <v>688</v>
      </c>
      <c r="O265" s="223"/>
      <c r="P265" s="31">
        <f t="shared" si="3"/>
        <v>-287.30999999996857</v>
      </c>
      <c r="Q265" s="31">
        <f t="shared" si="4"/>
        <v>166525.78999999995</v>
      </c>
      <c r="R265" s="31">
        <f t="shared" si="5"/>
        <v>166238.47999999998</v>
      </c>
    </row>
    <row r="266" spans="1:18" ht="15.75" customHeight="1">
      <c r="A266" s="43">
        <v>707</v>
      </c>
      <c r="B266" s="28">
        <v>43795</v>
      </c>
      <c r="C266" s="43" t="s">
        <v>4519</v>
      </c>
      <c r="D266" s="52"/>
      <c r="F266" s="30">
        <v>304.89999999999998</v>
      </c>
      <c r="G266" s="30"/>
      <c r="H266" s="30"/>
      <c r="I266" s="43" t="s">
        <v>89</v>
      </c>
      <c r="J266" s="43" t="s">
        <v>87</v>
      </c>
      <c r="K266" s="43"/>
      <c r="L266" s="43"/>
      <c r="N266" s="43" t="s">
        <v>688</v>
      </c>
      <c r="O266" s="223"/>
      <c r="P266" s="31">
        <f t="shared" si="3"/>
        <v>-592.20999999996275</v>
      </c>
      <c r="Q266" s="31">
        <f t="shared" si="4"/>
        <v>166830.68999999994</v>
      </c>
      <c r="R266" s="31">
        <f t="shared" si="5"/>
        <v>166238.47999999998</v>
      </c>
    </row>
    <row r="267" spans="1:18" ht="15.75" customHeight="1">
      <c r="A267" s="43">
        <v>707</v>
      </c>
      <c r="B267" s="28">
        <v>43797</v>
      </c>
      <c r="C267" s="43" t="s">
        <v>1371</v>
      </c>
      <c r="D267" s="52"/>
      <c r="F267" s="38">
        <v>35.090000000000003</v>
      </c>
      <c r="G267" s="30"/>
      <c r="H267" s="30"/>
      <c r="I267" s="43" t="s">
        <v>89</v>
      </c>
      <c r="J267" s="43" t="s">
        <v>87</v>
      </c>
      <c r="K267" s="43"/>
      <c r="L267" s="43"/>
      <c r="N267" s="43" t="s">
        <v>688</v>
      </c>
      <c r="O267" s="223"/>
      <c r="P267" s="31">
        <f t="shared" si="3"/>
        <v>-627.29999999995925</v>
      </c>
      <c r="Q267" s="31">
        <f t="shared" si="4"/>
        <v>166865.77999999994</v>
      </c>
      <c r="R267" s="31">
        <f t="shared" si="5"/>
        <v>166238.47999999998</v>
      </c>
    </row>
    <row r="268" spans="1:18" ht="15.75" customHeight="1">
      <c r="A268" s="43">
        <v>707</v>
      </c>
      <c r="B268" s="28">
        <v>43804</v>
      </c>
      <c r="C268" s="27" t="s">
        <v>921</v>
      </c>
      <c r="D268" s="52"/>
      <c r="F268" s="38">
        <v>86.47</v>
      </c>
      <c r="G268" s="30"/>
      <c r="H268" s="30"/>
      <c r="I268" s="43" t="s">
        <v>91</v>
      </c>
      <c r="J268" s="43" t="s">
        <v>87</v>
      </c>
      <c r="K268" s="43"/>
      <c r="L268" s="43"/>
      <c r="N268" s="43" t="s">
        <v>688</v>
      </c>
      <c r="O268" s="223"/>
      <c r="P268" s="31">
        <f t="shared" si="3"/>
        <v>-713.76999999996042</v>
      </c>
      <c r="Q268" s="31">
        <f t="shared" si="4"/>
        <v>166952.24999999994</v>
      </c>
      <c r="R268" s="31">
        <f t="shared" si="5"/>
        <v>166238.47999999998</v>
      </c>
    </row>
    <row r="269" spans="1:18" ht="15.75" customHeight="1">
      <c r="A269" s="43">
        <v>707</v>
      </c>
      <c r="B269" s="28">
        <v>43804</v>
      </c>
      <c r="C269" s="27" t="s">
        <v>920</v>
      </c>
      <c r="D269" s="52"/>
      <c r="F269" s="38">
        <v>461.94</v>
      </c>
      <c r="G269" s="30"/>
      <c r="H269" s="30"/>
      <c r="I269" s="43" t="s">
        <v>91</v>
      </c>
      <c r="J269" s="43" t="s">
        <v>87</v>
      </c>
      <c r="K269" s="43"/>
      <c r="L269" s="43"/>
      <c r="N269" s="43" t="s">
        <v>688</v>
      </c>
      <c r="O269" s="223"/>
      <c r="P269" s="31">
        <f t="shared" si="3"/>
        <v>-1175.7099999999627</v>
      </c>
      <c r="Q269" s="31">
        <f t="shared" si="4"/>
        <v>167414.18999999994</v>
      </c>
      <c r="R269" s="31">
        <f t="shared" si="5"/>
        <v>166238.47999999998</v>
      </c>
    </row>
    <row r="270" spans="1:18" ht="15.75" customHeight="1">
      <c r="A270" s="43">
        <v>707</v>
      </c>
      <c r="B270" s="28">
        <v>43805</v>
      </c>
      <c r="C270" s="43" t="s">
        <v>1371</v>
      </c>
      <c r="D270" s="52"/>
      <c r="F270" s="30">
        <v>39</v>
      </c>
      <c r="G270" s="30"/>
      <c r="H270" s="30"/>
      <c r="I270" s="43" t="s">
        <v>89</v>
      </c>
      <c r="J270" s="43" t="s">
        <v>87</v>
      </c>
      <c r="K270" s="43"/>
      <c r="L270" s="43"/>
      <c r="N270" s="43" t="s">
        <v>688</v>
      </c>
      <c r="O270" s="223"/>
      <c r="P270" s="31">
        <f t="shared" si="3"/>
        <v>-1214.7099999999627</v>
      </c>
      <c r="Q270" s="31">
        <f t="shared" si="4"/>
        <v>167453.18999999994</v>
      </c>
      <c r="R270" s="31">
        <f t="shared" si="5"/>
        <v>166238.47999999998</v>
      </c>
    </row>
    <row r="271" spans="1:18" ht="15.75" customHeight="1">
      <c r="A271" s="43">
        <v>707</v>
      </c>
      <c r="B271" s="28">
        <v>43808</v>
      </c>
      <c r="C271" s="43" t="s">
        <v>855</v>
      </c>
      <c r="D271" s="52"/>
      <c r="F271" s="30"/>
      <c r="G271" s="30">
        <v>10000</v>
      </c>
      <c r="H271" s="30"/>
      <c r="I271" s="43" t="s">
        <v>91</v>
      </c>
      <c r="J271" s="43" t="s">
        <v>87</v>
      </c>
      <c r="K271" s="43"/>
      <c r="L271" s="43"/>
      <c r="N271" s="43" t="s">
        <v>688</v>
      </c>
      <c r="O271" s="223"/>
      <c r="P271" s="31">
        <f t="shared" si="3"/>
        <v>8785.2900000000373</v>
      </c>
      <c r="Q271" s="31">
        <f t="shared" si="4"/>
        <v>167453.18999999994</v>
      </c>
      <c r="R271" s="31">
        <f t="shared" si="5"/>
        <v>176238.47999999998</v>
      </c>
    </row>
    <row r="272" spans="1:18" ht="15.75" customHeight="1">
      <c r="A272" s="43">
        <v>707</v>
      </c>
      <c r="B272" s="28">
        <v>43810</v>
      </c>
      <c r="C272" s="43" t="s">
        <v>2346</v>
      </c>
      <c r="D272" s="52"/>
      <c r="F272" s="30">
        <v>1558.9</v>
      </c>
      <c r="G272" s="30"/>
      <c r="H272" s="30"/>
      <c r="I272" s="43" t="s">
        <v>89</v>
      </c>
      <c r="J272" s="43" t="s">
        <v>87</v>
      </c>
      <c r="K272" s="43"/>
      <c r="L272" s="43"/>
      <c r="N272" s="43" t="s">
        <v>688</v>
      </c>
      <c r="O272" s="223"/>
      <c r="P272" s="31">
        <f t="shared" si="3"/>
        <v>7226.3900000000431</v>
      </c>
      <c r="Q272" s="31">
        <f t="shared" si="4"/>
        <v>169012.08999999994</v>
      </c>
      <c r="R272" s="31">
        <f t="shared" si="5"/>
        <v>176238.47999999998</v>
      </c>
    </row>
    <row r="273" spans="1:18" ht="15.75" customHeight="1">
      <c r="A273" s="43">
        <v>707</v>
      </c>
      <c r="B273" s="28">
        <v>43810</v>
      </c>
      <c r="C273" s="43" t="s">
        <v>4484</v>
      </c>
      <c r="D273" s="52"/>
      <c r="F273" s="30">
        <v>1800</v>
      </c>
      <c r="G273" s="30"/>
      <c r="H273" s="30"/>
      <c r="I273" s="43" t="s">
        <v>91</v>
      </c>
      <c r="J273" s="43" t="s">
        <v>87</v>
      </c>
      <c r="K273" s="43" t="s">
        <v>5572</v>
      </c>
      <c r="L273" s="168"/>
      <c r="N273" s="43" t="s">
        <v>688</v>
      </c>
      <c r="O273" s="223"/>
      <c r="P273" s="31">
        <f t="shared" si="3"/>
        <v>5426.3900000000431</v>
      </c>
      <c r="Q273" s="31">
        <f t="shared" si="4"/>
        <v>170812.08999999994</v>
      </c>
      <c r="R273" s="31">
        <f t="shared" si="5"/>
        <v>176238.47999999998</v>
      </c>
    </row>
    <row r="274" spans="1:18" ht="15.75" customHeight="1">
      <c r="A274" s="43">
        <v>707</v>
      </c>
      <c r="B274" s="28">
        <v>43810</v>
      </c>
      <c r="C274" s="43" t="s">
        <v>1031</v>
      </c>
      <c r="D274" s="52"/>
      <c r="F274" s="30">
        <v>2632.5</v>
      </c>
      <c r="G274" s="30"/>
      <c r="H274" s="30"/>
      <c r="I274" s="43" t="s">
        <v>91</v>
      </c>
      <c r="J274" s="43" t="s">
        <v>87</v>
      </c>
      <c r="K274" s="43" t="s">
        <v>791</v>
      </c>
      <c r="L274" s="168"/>
      <c r="N274" s="43" t="s">
        <v>688</v>
      </c>
      <c r="O274" s="223"/>
      <c r="P274" s="31">
        <f t="shared" si="3"/>
        <v>2793.8900000000431</v>
      </c>
      <c r="Q274" s="31">
        <f t="shared" si="4"/>
        <v>173444.58999999994</v>
      </c>
      <c r="R274" s="31">
        <f t="shared" si="5"/>
        <v>176238.47999999998</v>
      </c>
    </row>
    <row r="275" spans="1:18" ht="15.75" customHeight="1">
      <c r="A275" s="43">
        <v>707</v>
      </c>
      <c r="B275" s="28">
        <v>43810</v>
      </c>
      <c r="C275" s="43" t="s">
        <v>5573</v>
      </c>
      <c r="D275" s="52"/>
      <c r="F275" s="30"/>
      <c r="G275" s="30"/>
      <c r="H275" s="30">
        <v>-9.4</v>
      </c>
      <c r="I275" s="43"/>
      <c r="J275" s="43"/>
      <c r="K275" s="43"/>
      <c r="L275" s="43"/>
      <c r="N275" s="43" t="s">
        <v>688</v>
      </c>
      <c r="O275" s="223"/>
      <c r="P275" s="31">
        <f t="shared" si="3"/>
        <v>2793.8900000000431</v>
      </c>
      <c r="Q275" s="31">
        <f t="shared" si="4"/>
        <v>173444.58999999994</v>
      </c>
      <c r="R275" s="31">
        <f t="shared" si="5"/>
        <v>176238.47999999998</v>
      </c>
    </row>
    <row r="276" spans="1:18" ht="15.75" customHeight="1">
      <c r="A276" s="43">
        <v>707</v>
      </c>
      <c r="B276" s="28">
        <v>43817</v>
      </c>
      <c r="C276" s="43" t="s">
        <v>5574</v>
      </c>
      <c r="D276" s="52"/>
      <c r="F276" s="38">
        <v>588.52</v>
      </c>
      <c r="G276" s="30"/>
      <c r="H276" s="30"/>
      <c r="I276" s="43" t="s">
        <v>89</v>
      </c>
      <c r="J276" s="43" t="s">
        <v>87</v>
      </c>
      <c r="K276" s="43"/>
      <c r="L276" s="43"/>
      <c r="N276" s="43" t="s">
        <v>688</v>
      </c>
      <c r="O276" s="223"/>
      <c r="P276" s="31">
        <f t="shared" si="3"/>
        <v>2205.3700000000536</v>
      </c>
      <c r="Q276" s="31">
        <f t="shared" si="4"/>
        <v>174033.10999999993</v>
      </c>
      <c r="R276" s="31">
        <f t="shared" si="5"/>
        <v>176238.47999999998</v>
      </c>
    </row>
    <row r="277" spans="1:18" ht="15.75" customHeight="1">
      <c r="A277" s="43">
        <v>707</v>
      </c>
      <c r="B277" s="28">
        <v>43817</v>
      </c>
      <c r="C277" s="43" t="s">
        <v>5575</v>
      </c>
      <c r="D277" s="52"/>
      <c r="F277" s="30"/>
      <c r="G277" s="30">
        <v>78</v>
      </c>
      <c r="H277" s="30"/>
      <c r="I277" s="43"/>
      <c r="J277" s="43"/>
      <c r="K277" s="43"/>
      <c r="L277" s="43"/>
      <c r="N277" s="43" t="s">
        <v>688</v>
      </c>
      <c r="O277" s="223"/>
      <c r="P277" s="31">
        <f t="shared" si="3"/>
        <v>2283.3700000000536</v>
      </c>
      <c r="Q277" s="31">
        <f t="shared" si="4"/>
        <v>174033.10999999993</v>
      </c>
      <c r="R277" s="31">
        <f t="shared" si="5"/>
        <v>176316.47999999998</v>
      </c>
    </row>
    <row r="278" spans="1:18" ht="15.75" customHeight="1">
      <c r="A278" s="43">
        <v>707</v>
      </c>
      <c r="B278" s="28">
        <v>43819</v>
      </c>
      <c r="C278" s="27" t="s">
        <v>924</v>
      </c>
      <c r="D278" s="52"/>
      <c r="F278" s="38">
        <v>35.65</v>
      </c>
      <c r="G278" s="30"/>
      <c r="H278" s="30"/>
      <c r="I278" s="43" t="s">
        <v>91</v>
      </c>
      <c r="J278" s="43" t="s">
        <v>87</v>
      </c>
      <c r="K278" s="43"/>
      <c r="L278" s="43"/>
      <c r="N278" s="43" t="s">
        <v>688</v>
      </c>
      <c r="O278" s="223"/>
      <c r="P278" s="31">
        <f t="shared" si="3"/>
        <v>2247.7200000000594</v>
      </c>
      <c r="Q278" s="31">
        <f t="shared" si="4"/>
        <v>174068.75999999992</v>
      </c>
      <c r="R278" s="31">
        <f t="shared" si="5"/>
        <v>176316.47999999998</v>
      </c>
    </row>
    <row r="279" spans="1:18" ht="15.75" customHeight="1">
      <c r="A279" s="43">
        <v>707</v>
      </c>
      <c r="B279" s="28">
        <v>43823</v>
      </c>
      <c r="C279" s="43" t="s">
        <v>4473</v>
      </c>
      <c r="D279" s="52"/>
      <c r="F279" s="30">
        <v>304.89999999999998</v>
      </c>
      <c r="G279" s="30"/>
      <c r="H279" s="30"/>
      <c r="I279" s="43" t="s">
        <v>89</v>
      </c>
      <c r="J279" s="43" t="s">
        <v>87</v>
      </c>
      <c r="K279" s="43"/>
      <c r="L279" s="43"/>
      <c r="N279" s="43" t="s">
        <v>688</v>
      </c>
      <c r="O279" s="223"/>
      <c r="P279" s="31">
        <f t="shared" si="3"/>
        <v>1942.8200000000652</v>
      </c>
      <c r="Q279" s="31">
        <f t="shared" si="4"/>
        <v>174373.65999999992</v>
      </c>
      <c r="R279" s="31">
        <f t="shared" si="5"/>
        <v>176316.47999999998</v>
      </c>
    </row>
    <row r="280" spans="1:18" ht="15.75" customHeight="1">
      <c r="A280" s="43">
        <v>707</v>
      </c>
      <c r="B280" s="28">
        <v>43828</v>
      </c>
      <c r="C280" s="43" t="s">
        <v>1371</v>
      </c>
      <c r="D280" s="52"/>
      <c r="F280" s="38">
        <v>29.93</v>
      </c>
      <c r="G280" s="30"/>
      <c r="H280" s="30"/>
      <c r="I280" s="43" t="s">
        <v>89</v>
      </c>
      <c r="J280" s="43" t="s">
        <v>87</v>
      </c>
      <c r="K280" s="43"/>
      <c r="L280" s="43"/>
      <c r="N280" s="43" t="s">
        <v>688</v>
      </c>
      <c r="O280" s="223"/>
      <c r="P280" s="31">
        <f t="shared" si="3"/>
        <v>1912.8900000000722</v>
      </c>
      <c r="Q280" s="31">
        <f t="shared" si="4"/>
        <v>174403.58999999991</v>
      </c>
      <c r="R280" s="31">
        <f t="shared" si="5"/>
        <v>176316.47999999998</v>
      </c>
    </row>
    <row r="281" spans="1:18" ht="15.75" customHeight="1">
      <c r="A281" s="43">
        <v>707</v>
      </c>
      <c r="B281" s="28">
        <v>43828</v>
      </c>
      <c r="C281" s="43" t="s">
        <v>5576</v>
      </c>
      <c r="D281" s="52"/>
      <c r="F281" s="30">
        <v>353</v>
      </c>
      <c r="G281" s="30"/>
      <c r="H281" s="30"/>
      <c r="I281" s="43" t="s">
        <v>91</v>
      </c>
      <c r="J281" s="43" t="s">
        <v>87</v>
      </c>
      <c r="K281" s="43" t="s">
        <v>1349</v>
      </c>
      <c r="L281" s="43">
        <v>3565</v>
      </c>
      <c r="N281" s="43" t="s">
        <v>688</v>
      </c>
      <c r="O281" s="223"/>
      <c r="P281" s="31">
        <f t="shared" si="3"/>
        <v>1559.8900000000722</v>
      </c>
      <c r="Q281" s="31">
        <f t="shared" si="4"/>
        <v>174756.58999999991</v>
      </c>
      <c r="R281" s="31">
        <f t="shared" si="5"/>
        <v>176316.47999999998</v>
      </c>
    </row>
    <row r="282" spans="1:18" ht="15.75" customHeight="1">
      <c r="A282" s="43">
        <v>707</v>
      </c>
      <c r="B282" s="28">
        <v>43837</v>
      </c>
      <c r="C282" s="27" t="s">
        <v>273</v>
      </c>
      <c r="D282" s="52"/>
      <c r="F282" s="30">
        <v>57.51</v>
      </c>
      <c r="G282" s="30"/>
      <c r="H282" s="30"/>
      <c r="I282" s="43" t="s">
        <v>91</v>
      </c>
      <c r="J282" s="43" t="s">
        <v>87</v>
      </c>
      <c r="K282" s="43"/>
      <c r="L282" s="43"/>
      <c r="N282" s="43" t="s">
        <v>688</v>
      </c>
      <c r="O282" s="223"/>
      <c r="P282" s="31">
        <f t="shared" si="3"/>
        <v>1502.3800000000629</v>
      </c>
      <c r="Q282" s="31">
        <f t="shared" si="4"/>
        <v>174814.09999999992</v>
      </c>
      <c r="R282" s="31">
        <f t="shared" si="5"/>
        <v>176316.47999999998</v>
      </c>
    </row>
    <row r="283" spans="1:18" ht="15.75" customHeight="1">
      <c r="A283" s="43">
        <v>707</v>
      </c>
      <c r="B283" s="28">
        <v>43837</v>
      </c>
      <c r="C283" s="27" t="s">
        <v>929</v>
      </c>
      <c r="D283" s="52"/>
      <c r="F283" s="30">
        <v>301.35000000000002</v>
      </c>
      <c r="G283" s="30"/>
      <c r="H283" s="30"/>
      <c r="I283" s="43" t="s">
        <v>91</v>
      </c>
      <c r="J283" s="43" t="s">
        <v>87</v>
      </c>
      <c r="K283" s="43"/>
      <c r="L283" s="43"/>
      <c r="N283" s="43" t="s">
        <v>688</v>
      </c>
      <c r="O283" s="223"/>
      <c r="P283" s="31">
        <f t="shared" si="3"/>
        <v>1201.030000000057</v>
      </c>
      <c r="Q283" s="31">
        <f t="shared" si="4"/>
        <v>175115.44999999992</v>
      </c>
      <c r="R283" s="31">
        <f t="shared" si="5"/>
        <v>176316.47999999998</v>
      </c>
    </row>
    <row r="284" spans="1:18" ht="15.75" customHeight="1">
      <c r="A284" s="43">
        <v>707</v>
      </c>
      <c r="B284" s="28">
        <v>43839</v>
      </c>
      <c r="C284" s="43" t="s">
        <v>3937</v>
      </c>
      <c r="D284" s="52"/>
      <c r="F284" s="38">
        <v>27.9</v>
      </c>
      <c r="G284" s="30"/>
      <c r="H284" s="30"/>
      <c r="I284" s="43" t="s">
        <v>89</v>
      </c>
      <c r="J284" s="43" t="s">
        <v>87</v>
      </c>
      <c r="K284" s="43"/>
      <c r="L284" s="43"/>
      <c r="N284" s="43" t="s">
        <v>688</v>
      </c>
      <c r="O284" s="223"/>
      <c r="P284" s="31">
        <f t="shared" si="3"/>
        <v>1173.1300000000629</v>
      </c>
      <c r="Q284" s="31">
        <f t="shared" si="4"/>
        <v>175143.34999999992</v>
      </c>
      <c r="R284" s="31">
        <f t="shared" si="5"/>
        <v>176316.47999999998</v>
      </c>
    </row>
    <row r="285" spans="1:18" ht="15.75" customHeight="1">
      <c r="A285" s="43">
        <v>707</v>
      </c>
      <c r="B285" s="28">
        <v>43844</v>
      </c>
      <c r="C285" s="43" t="s">
        <v>3013</v>
      </c>
      <c r="D285" s="52"/>
      <c r="F285" s="38">
        <v>145</v>
      </c>
      <c r="G285" s="30"/>
      <c r="H285" s="30"/>
      <c r="I285" s="43" t="s">
        <v>89</v>
      </c>
      <c r="J285" s="43" t="s">
        <v>87</v>
      </c>
      <c r="K285" s="43" t="s">
        <v>2966</v>
      </c>
      <c r="L285" s="43">
        <v>844</v>
      </c>
      <c r="N285" s="43" t="s">
        <v>688</v>
      </c>
      <c r="O285" s="223"/>
      <c r="P285" s="31">
        <f t="shared" si="3"/>
        <v>1028.1300000000629</v>
      </c>
      <c r="Q285" s="31">
        <f t="shared" si="4"/>
        <v>175288.34999999992</v>
      </c>
      <c r="R285" s="31">
        <f t="shared" si="5"/>
        <v>176316.47999999998</v>
      </c>
    </row>
    <row r="286" spans="1:18" ht="15.75" customHeight="1">
      <c r="A286" s="43">
        <v>707</v>
      </c>
      <c r="B286" s="28">
        <v>43846</v>
      </c>
      <c r="C286" s="43" t="s">
        <v>2360</v>
      </c>
      <c r="D286" s="52"/>
      <c r="F286" s="38">
        <v>371.21</v>
      </c>
      <c r="G286" s="30"/>
      <c r="H286" s="30"/>
      <c r="I286" s="43" t="s">
        <v>89</v>
      </c>
      <c r="J286" s="43" t="s">
        <v>87</v>
      </c>
      <c r="K286" s="43"/>
      <c r="L286" s="43"/>
      <c r="N286" s="43" t="s">
        <v>688</v>
      </c>
      <c r="O286" s="223"/>
      <c r="P286" s="31">
        <f t="shared" si="3"/>
        <v>656.92000000007101</v>
      </c>
      <c r="Q286" s="31">
        <f t="shared" si="4"/>
        <v>175659.55999999991</v>
      </c>
      <c r="R286" s="31">
        <f t="shared" si="5"/>
        <v>176316.47999999998</v>
      </c>
    </row>
    <row r="287" spans="1:18" ht="15.75" customHeight="1">
      <c r="A287" s="43">
        <v>707</v>
      </c>
      <c r="B287" s="28">
        <v>43850</v>
      </c>
      <c r="C287" s="27" t="s">
        <v>276</v>
      </c>
      <c r="D287" s="52"/>
      <c r="F287" s="30">
        <v>22.71</v>
      </c>
      <c r="G287" s="30"/>
      <c r="H287" s="30"/>
      <c r="I287" s="43" t="s">
        <v>91</v>
      </c>
      <c r="J287" s="43" t="s">
        <v>87</v>
      </c>
      <c r="K287" s="43"/>
      <c r="L287" s="43"/>
      <c r="N287" s="43" t="s">
        <v>688</v>
      </c>
      <c r="O287" s="223"/>
      <c r="P287" s="31">
        <f t="shared" si="3"/>
        <v>634.21000000007916</v>
      </c>
      <c r="Q287" s="31">
        <f t="shared" si="4"/>
        <v>175682.2699999999</v>
      </c>
      <c r="R287" s="31">
        <f t="shared" si="5"/>
        <v>176316.47999999998</v>
      </c>
    </row>
    <row r="288" spans="1:18" ht="15.75" customHeight="1">
      <c r="A288" s="43">
        <v>707</v>
      </c>
      <c r="B288" s="28">
        <v>43856</v>
      </c>
      <c r="C288" s="43" t="s">
        <v>1810</v>
      </c>
      <c r="D288" s="52"/>
      <c r="F288" s="30">
        <v>250</v>
      </c>
      <c r="G288" s="30"/>
      <c r="H288" s="30"/>
      <c r="I288" s="43" t="s">
        <v>91</v>
      </c>
      <c r="J288" s="43" t="s">
        <v>87</v>
      </c>
      <c r="K288" s="43"/>
      <c r="L288" s="43"/>
      <c r="N288" s="43" t="s">
        <v>688</v>
      </c>
      <c r="O288" s="223"/>
      <c r="P288" s="31">
        <f t="shared" si="3"/>
        <v>384.21000000007916</v>
      </c>
      <c r="Q288" s="31">
        <f t="shared" si="4"/>
        <v>175932.2699999999</v>
      </c>
      <c r="R288" s="31">
        <f t="shared" si="5"/>
        <v>176316.47999999998</v>
      </c>
    </row>
    <row r="289" spans="1:18" ht="15.75" customHeight="1">
      <c r="A289" s="43">
        <v>707</v>
      </c>
      <c r="B289" s="28">
        <v>43859</v>
      </c>
      <c r="C289" s="43" t="s">
        <v>4482</v>
      </c>
      <c r="D289" s="52"/>
      <c r="F289" s="30">
        <v>304.89999999999998</v>
      </c>
      <c r="G289" s="30"/>
      <c r="H289" s="30"/>
      <c r="I289" s="43" t="s">
        <v>89</v>
      </c>
      <c r="J289" s="43" t="s">
        <v>87</v>
      </c>
      <c r="K289" s="43"/>
      <c r="L289" s="43"/>
      <c r="N289" s="43" t="s">
        <v>688</v>
      </c>
      <c r="O289" s="223"/>
      <c r="P289" s="31">
        <f t="shared" si="3"/>
        <v>79.310000000084983</v>
      </c>
      <c r="Q289" s="31">
        <f t="shared" si="4"/>
        <v>176237.1699999999</v>
      </c>
      <c r="R289" s="31">
        <f t="shared" si="5"/>
        <v>176316.47999999998</v>
      </c>
    </row>
    <row r="290" spans="1:18" ht="15.75" customHeight="1">
      <c r="A290" s="43">
        <v>707</v>
      </c>
      <c r="B290" s="28">
        <v>43860</v>
      </c>
      <c r="C290" s="43" t="s">
        <v>1308</v>
      </c>
      <c r="D290" s="52"/>
      <c r="F290" s="30">
        <v>29.93</v>
      </c>
      <c r="G290" s="30"/>
      <c r="H290" s="30"/>
      <c r="I290" s="43" t="s">
        <v>89</v>
      </c>
      <c r="J290" s="43" t="s">
        <v>87</v>
      </c>
      <c r="K290" s="43"/>
      <c r="L290" s="43"/>
      <c r="N290" s="43" t="s">
        <v>688</v>
      </c>
      <c r="O290" s="223"/>
      <c r="P290" s="31">
        <f t="shared" si="3"/>
        <v>49.380000000091968</v>
      </c>
      <c r="Q290" s="31">
        <f t="shared" si="4"/>
        <v>176267.09999999989</v>
      </c>
      <c r="R290" s="31">
        <f t="shared" si="5"/>
        <v>176316.47999999998</v>
      </c>
    </row>
    <row r="291" spans="1:18" ht="15.75" customHeight="1">
      <c r="A291" s="43">
        <v>707</v>
      </c>
      <c r="B291" s="28">
        <v>43867</v>
      </c>
      <c r="C291" s="43" t="s">
        <v>934</v>
      </c>
      <c r="D291" s="52"/>
      <c r="F291" s="30">
        <v>124.72</v>
      </c>
      <c r="G291" s="30"/>
      <c r="H291" s="30"/>
      <c r="I291" s="43" t="s">
        <v>91</v>
      </c>
      <c r="J291" s="43" t="s">
        <v>87</v>
      </c>
      <c r="K291" s="43"/>
      <c r="L291" s="43"/>
      <c r="N291" s="43" t="s">
        <v>688</v>
      </c>
      <c r="O291" s="223"/>
      <c r="P291" s="31">
        <f t="shared" si="3"/>
        <v>-75.339999999909196</v>
      </c>
      <c r="Q291" s="31">
        <f t="shared" si="4"/>
        <v>176391.81999999989</v>
      </c>
      <c r="R291" s="31">
        <f t="shared" si="5"/>
        <v>176316.47999999998</v>
      </c>
    </row>
    <row r="292" spans="1:18" ht="15.75" customHeight="1">
      <c r="A292" s="43">
        <v>707</v>
      </c>
      <c r="B292" s="28">
        <v>43867</v>
      </c>
      <c r="C292" s="43" t="s">
        <v>933</v>
      </c>
      <c r="D292" s="52"/>
      <c r="F292" s="30">
        <v>649.49</v>
      </c>
      <c r="G292" s="30"/>
      <c r="H292" s="30"/>
      <c r="I292" s="43" t="s">
        <v>91</v>
      </c>
      <c r="J292" s="43" t="s">
        <v>87</v>
      </c>
      <c r="K292" s="43"/>
      <c r="L292" s="43"/>
      <c r="N292" s="43" t="s">
        <v>688</v>
      </c>
      <c r="O292" s="223"/>
      <c r="P292" s="31">
        <f t="shared" si="3"/>
        <v>-724.82999999989988</v>
      </c>
      <c r="Q292" s="31">
        <f t="shared" si="4"/>
        <v>177041.30999999988</v>
      </c>
      <c r="R292" s="31">
        <f t="shared" si="5"/>
        <v>176316.47999999998</v>
      </c>
    </row>
    <row r="293" spans="1:18" ht="15.75" customHeight="1">
      <c r="A293" s="43">
        <v>707</v>
      </c>
      <c r="B293" s="28">
        <v>43874</v>
      </c>
      <c r="C293" s="43" t="s">
        <v>855</v>
      </c>
      <c r="D293" s="52"/>
      <c r="F293" s="30"/>
      <c r="G293" s="30">
        <v>5000</v>
      </c>
      <c r="H293" s="30"/>
      <c r="I293" s="43" t="s">
        <v>91</v>
      </c>
      <c r="J293" s="43" t="s">
        <v>87</v>
      </c>
      <c r="K293" s="43"/>
      <c r="L293" s="43"/>
      <c r="N293" s="43" t="s">
        <v>688</v>
      </c>
      <c r="O293" s="223"/>
      <c r="P293" s="31">
        <f t="shared" si="3"/>
        <v>4275.1700000001001</v>
      </c>
      <c r="Q293" s="31">
        <f t="shared" si="4"/>
        <v>177041.30999999988</v>
      </c>
      <c r="R293" s="31">
        <f t="shared" si="5"/>
        <v>181316.47999999998</v>
      </c>
    </row>
    <row r="294" spans="1:18" ht="15.75" customHeight="1">
      <c r="A294" s="43">
        <v>707</v>
      </c>
      <c r="B294" s="28">
        <v>43877</v>
      </c>
      <c r="C294" s="43" t="s">
        <v>1373</v>
      </c>
      <c r="D294" s="52"/>
      <c r="F294" s="30">
        <v>250</v>
      </c>
      <c r="G294" s="30"/>
      <c r="H294" s="30"/>
      <c r="I294" s="43"/>
      <c r="J294" s="43" t="s">
        <v>87</v>
      </c>
      <c r="K294" s="43" t="s">
        <v>5577</v>
      </c>
      <c r="L294" s="43"/>
      <c r="N294" s="43" t="s">
        <v>688</v>
      </c>
      <c r="O294" s="223"/>
      <c r="P294" s="31">
        <f t="shared" si="3"/>
        <v>4025.1700000001001</v>
      </c>
      <c r="Q294" s="31">
        <f t="shared" si="4"/>
        <v>177291.30999999988</v>
      </c>
      <c r="R294" s="31">
        <f t="shared" si="5"/>
        <v>181316.47999999998</v>
      </c>
    </row>
    <row r="295" spans="1:18" ht="15.75" customHeight="1">
      <c r="A295" s="43">
        <v>707</v>
      </c>
      <c r="B295" s="28">
        <v>43878</v>
      </c>
      <c r="C295" s="43" t="s">
        <v>5578</v>
      </c>
      <c r="D295" s="52"/>
      <c r="F295" s="30">
        <v>2280</v>
      </c>
      <c r="G295" s="30"/>
      <c r="H295" s="30"/>
      <c r="I295" s="43" t="s">
        <v>91</v>
      </c>
      <c r="J295" s="43" t="s">
        <v>87</v>
      </c>
      <c r="K295" s="43" t="s">
        <v>873</v>
      </c>
      <c r="L295" s="43">
        <v>35</v>
      </c>
      <c r="N295" s="43" t="s">
        <v>688</v>
      </c>
      <c r="O295" s="223"/>
      <c r="P295" s="31">
        <f t="shared" si="3"/>
        <v>1745.1700000001001</v>
      </c>
      <c r="Q295" s="31">
        <f t="shared" si="4"/>
        <v>179571.30999999988</v>
      </c>
      <c r="R295" s="31">
        <f t="shared" si="5"/>
        <v>181316.47999999998</v>
      </c>
    </row>
    <row r="296" spans="1:18" ht="15.75" customHeight="1">
      <c r="A296" s="43">
        <v>707</v>
      </c>
      <c r="B296" s="28">
        <v>43881</v>
      </c>
      <c r="C296" s="43" t="s">
        <v>935</v>
      </c>
      <c r="D296" s="52"/>
      <c r="F296" s="38">
        <v>51.05</v>
      </c>
      <c r="G296" s="30"/>
      <c r="H296" s="30"/>
      <c r="I296" s="43" t="s">
        <v>91</v>
      </c>
      <c r="J296" s="43" t="s">
        <v>87</v>
      </c>
      <c r="K296" s="43"/>
      <c r="L296" s="43"/>
      <c r="N296" s="43" t="s">
        <v>688</v>
      </c>
      <c r="O296" s="223"/>
      <c r="P296" s="31">
        <f t="shared" si="3"/>
        <v>1694.1200000001118</v>
      </c>
      <c r="Q296" s="31">
        <f t="shared" si="4"/>
        <v>179622.35999999987</v>
      </c>
      <c r="R296" s="31">
        <f t="shared" si="5"/>
        <v>181316.47999999998</v>
      </c>
    </row>
    <row r="297" spans="1:18" ht="15.75" customHeight="1">
      <c r="A297" s="43">
        <v>707</v>
      </c>
      <c r="B297" s="28">
        <v>43885</v>
      </c>
      <c r="C297" s="43" t="s">
        <v>1413</v>
      </c>
      <c r="D297" s="52"/>
      <c r="F297" s="30">
        <v>1594.4</v>
      </c>
      <c r="G297" s="30"/>
      <c r="H297" s="30"/>
      <c r="I297" s="43" t="s">
        <v>89</v>
      </c>
      <c r="J297" s="43" t="s">
        <v>87</v>
      </c>
      <c r="K297" s="43"/>
      <c r="L297" s="43"/>
      <c r="N297" s="43" t="s">
        <v>688</v>
      </c>
      <c r="O297" s="223"/>
      <c r="P297" s="31">
        <f t="shared" si="3"/>
        <v>99.720000000117579</v>
      </c>
      <c r="Q297" s="31">
        <f t="shared" si="4"/>
        <v>181216.75999999986</v>
      </c>
      <c r="R297" s="31">
        <f t="shared" si="5"/>
        <v>181316.47999999998</v>
      </c>
    </row>
    <row r="298" spans="1:18" ht="15.75" customHeight="1">
      <c r="A298" s="43">
        <v>707</v>
      </c>
      <c r="B298" s="28">
        <v>43885</v>
      </c>
      <c r="C298" s="43" t="s">
        <v>5579</v>
      </c>
      <c r="D298" s="52"/>
      <c r="F298" s="30">
        <v>1730.39</v>
      </c>
      <c r="G298" s="30"/>
      <c r="H298" s="30"/>
      <c r="I298" s="43" t="s">
        <v>89</v>
      </c>
      <c r="J298" s="43" t="s">
        <v>87</v>
      </c>
      <c r="K298" s="43"/>
      <c r="L298" s="43"/>
      <c r="N298" s="43" t="s">
        <v>688</v>
      </c>
      <c r="O298" s="223"/>
      <c r="P298" s="31">
        <f t="shared" si="3"/>
        <v>-1630.6699999998964</v>
      </c>
      <c r="Q298" s="31">
        <f t="shared" si="4"/>
        <v>182947.14999999988</v>
      </c>
      <c r="R298" s="31">
        <f t="shared" si="5"/>
        <v>181316.47999999998</v>
      </c>
    </row>
    <row r="299" spans="1:18" ht="15.75" customHeight="1">
      <c r="A299" s="43">
        <v>707</v>
      </c>
      <c r="B299" s="28">
        <v>43886</v>
      </c>
      <c r="C299" s="43" t="s">
        <v>4261</v>
      </c>
      <c r="D299" s="52"/>
      <c r="F299" s="30">
        <v>304.89999999999998</v>
      </c>
      <c r="G299" s="30"/>
      <c r="H299" s="30"/>
      <c r="I299" s="43" t="s">
        <v>89</v>
      </c>
      <c r="J299" s="43" t="s">
        <v>87</v>
      </c>
      <c r="K299" s="43"/>
      <c r="L299" s="43"/>
      <c r="N299" s="43" t="s">
        <v>688</v>
      </c>
      <c r="O299" s="223"/>
      <c r="P299" s="31">
        <f t="shared" si="3"/>
        <v>-1935.5699999998906</v>
      </c>
      <c r="Q299" s="31">
        <f t="shared" si="4"/>
        <v>183252.04999999987</v>
      </c>
      <c r="R299" s="31">
        <f t="shared" si="5"/>
        <v>181316.47999999998</v>
      </c>
    </row>
    <row r="300" spans="1:18" ht="15.75" customHeight="1">
      <c r="A300" s="43">
        <v>707</v>
      </c>
      <c r="B300" s="28">
        <v>43888</v>
      </c>
      <c r="C300" s="43" t="s">
        <v>5580</v>
      </c>
      <c r="D300" s="52"/>
      <c r="F300" s="30">
        <v>29.93</v>
      </c>
      <c r="G300" s="30"/>
      <c r="H300" s="30"/>
      <c r="I300" s="43" t="s">
        <v>89</v>
      </c>
      <c r="J300" s="43" t="s">
        <v>87</v>
      </c>
      <c r="K300" s="43"/>
      <c r="L300" s="43"/>
      <c r="N300" s="43" t="s">
        <v>688</v>
      </c>
      <c r="O300" s="223"/>
      <c r="P300" s="31">
        <f t="shared" si="3"/>
        <v>-1965.4999999998836</v>
      </c>
      <c r="Q300" s="31">
        <f t="shared" si="4"/>
        <v>183281.97999999986</v>
      </c>
      <c r="R300" s="31">
        <f t="shared" si="5"/>
        <v>181316.47999999998</v>
      </c>
    </row>
    <row r="301" spans="1:18" ht="15.75" customHeight="1">
      <c r="A301" s="43">
        <v>707</v>
      </c>
      <c r="B301" s="28">
        <v>43891</v>
      </c>
      <c r="C301" s="43" t="s">
        <v>5581</v>
      </c>
      <c r="D301" s="52"/>
      <c r="F301" s="30">
        <v>30.95</v>
      </c>
      <c r="G301" s="30"/>
      <c r="H301" s="30"/>
      <c r="I301" s="43" t="s">
        <v>89</v>
      </c>
      <c r="J301" s="43" t="s">
        <v>87</v>
      </c>
      <c r="K301" s="43"/>
      <c r="L301" s="43"/>
      <c r="N301" s="43" t="s">
        <v>688</v>
      </c>
      <c r="O301" s="223"/>
      <c r="P301" s="31">
        <f t="shared" si="3"/>
        <v>-1996.4499999998952</v>
      </c>
      <c r="Q301" s="31">
        <f t="shared" si="4"/>
        <v>183312.92999999988</v>
      </c>
      <c r="R301" s="31">
        <f t="shared" si="5"/>
        <v>181316.47999999998</v>
      </c>
    </row>
    <row r="302" spans="1:18" ht="15.75" customHeight="1">
      <c r="A302" s="43">
        <v>707</v>
      </c>
      <c r="B302" s="28">
        <v>43905</v>
      </c>
      <c r="C302" s="43" t="s">
        <v>532</v>
      </c>
      <c r="D302" s="52"/>
      <c r="F302" s="30">
        <v>128.38999999999999</v>
      </c>
      <c r="G302" s="30"/>
      <c r="H302" s="30"/>
      <c r="I302" s="43" t="s">
        <v>89</v>
      </c>
      <c r="J302" s="43" t="s">
        <v>87</v>
      </c>
      <c r="K302" s="43" t="s">
        <v>532</v>
      </c>
      <c r="L302" s="43">
        <v>8803</v>
      </c>
      <c r="N302" s="43" t="s">
        <v>688</v>
      </c>
      <c r="O302" s="223"/>
      <c r="P302" s="31">
        <f t="shared" si="3"/>
        <v>-2124.8399999999092</v>
      </c>
      <c r="Q302" s="31">
        <f t="shared" si="4"/>
        <v>183441.31999999989</v>
      </c>
      <c r="R302" s="31">
        <f t="shared" si="5"/>
        <v>181316.47999999998</v>
      </c>
    </row>
    <row r="303" spans="1:18" ht="15.75" customHeight="1">
      <c r="A303" s="43">
        <v>707</v>
      </c>
      <c r="B303" s="28">
        <v>43905</v>
      </c>
      <c r="C303" s="43" t="s">
        <v>166</v>
      </c>
      <c r="D303" s="52"/>
      <c r="F303" s="30">
        <v>430.55</v>
      </c>
      <c r="G303" s="30"/>
      <c r="H303" s="30"/>
      <c r="I303" s="43" t="s">
        <v>89</v>
      </c>
      <c r="J303" s="43" t="s">
        <v>87</v>
      </c>
      <c r="K303" s="43" t="s">
        <v>166</v>
      </c>
      <c r="L303" s="43">
        <v>1532</v>
      </c>
      <c r="N303" s="43" t="s">
        <v>688</v>
      </c>
      <c r="O303" s="223"/>
      <c r="P303" s="31">
        <f t="shared" si="3"/>
        <v>-2555.3899999998976</v>
      </c>
      <c r="Q303" s="31">
        <f t="shared" si="4"/>
        <v>183871.86999999988</v>
      </c>
      <c r="R303" s="31">
        <f t="shared" si="5"/>
        <v>181316.47999999998</v>
      </c>
    </row>
    <row r="304" spans="1:18" ht="15.75" customHeight="1">
      <c r="A304" s="43">
        <v>707</v>
      </c>
      <c r="B304" s="28">
        <v>43906</v>
      </c>
      <c r="C304" s="43" t="s">
        <v>1892</v>
      </c>
      <c r="D304" s="52"/>
      <c r="F304" s="30">
        <v>1588.1</v>
      </c>
      <c r="G304" s="30"/>
      <c r="H304" s="30"/>
      <c r="I304" s="43" t="s">
        <v>89</v>
      </c>
      <c r="J304" s="43" t="s">
        <v>87</v>
      </c>
      <c r="K304" s="43"/>
      <c r="L304" s="43"/>
      <c r="N304" s="43" t="s">
        <v>688</v>
      </c>
      <c r="O304" s="223"/>
      <c r="P304" s="31">
        <f t="shared" si="3"/>
        <v>-4143.4899999999034</v>
      </c>
      <c r="Q304" s="31">
        <f t="shared" si="4"/>
        <v>185459.96999999988</v>
      </c>
      <c r="R304" s="31">
        <f t="shared" si="5"/>
        <v>181316.47999999998</v>
      </c>
    </row>
    <row r="305" spans="1:18" ht="15.75" customHeight="1">
      <c r="A305" s="43">
        <v>707</v>
      </c>
      <c r="B305" s="28">
        <v>43907</v>
      </c>
      <c r="C305" s="43" t="s">
        <v>5582</v>
      </c>
      <c r="D305" s="52"/>
      <c r="F305" s="30">
        <v>69.5</v>
      </c>
      <c r="G305" s="30"/>
      <c r="H305" s="30"/>
      <c r="I305" s="43" t="s">
        <v>89</v>
      </c>
      <c r="J305" s="43" t="s">
        <v>87</v>
      </c>
      <c r="K305" s="43" t="s">
        <v>5583</v>
      </c>
      <c r="L305" s="43">
        <v>197</v>
      </c>
      <c r="N305" s="43" t="s">
        <v>688</v>
      </c>
      <c r="O305" s="223"/>
      <c r="P305" s="31">
        <f t="shared" si="3"/>
        <v>-4212.9899999999034</v>
      </c>
      <c r="Q305" s="31">
        <f t="shared" si="4"/>
        <v>185529.46999999988</v>
      </c>
      <c r="R305" s="31">
        <f t="shared" si="5"/>
        <v>181316.47999999998</v>
      </c>
    </row>
    <row r="306" spans="1:18" ht="15.75" customHeight="1">
      <c r="A306" s="43">
        <v>707</v>
      </c>
      <c r="B306" s="28">
        <v>43907</v>
      </c>
      <c r="C306" s="43" t="s">
        <v>5584</v>
      </c>
      <c r="D306" s="52"/>
      <c r="F306" s="30">
        <v>145</v>
      </c>
      <c r="G306" s="30"/>
      <c r="H306" s="30"/>
      <c r="I306" s="43" t="s">
        <v>89</v>
      </c>
      <c r="J306" s="43" t="s">
        <v>87</v>
      </c>
      <c r="K306" s="43" t="s">
        <v>5585</v>
      </c>
      <c r="L306" s="43">
        <v>839</v>
      </c>
      <c r="N306" s="43" t="s">
        <v>688</v>
      </c>
      <c r="O306" s="223"/>
      <c r="P306" s="31">
        <f t="shared" si="3"/>
        <v>-4357.9899999999034</v>
      </c>
      <c r="Q306" s="31">
        <f t="shared" si="4"/>
        <v>185674.46999999988</v>
      </c>
      <c r="R306" s="31">
        <f t="shared" si="5"/>
        <v>181316.47999999998</v>
      </c>
    </row>
    <row r="307" spans="1:18" ht="15.75" customHeight="1">
      <c r="A307" s="43">
        <v>707</v>
      </c>
      <c r="B307" s="28">
        <v>43907</v>
      </c>
      <c r="C307" s="43" t="s">
        <v>5586</v>
      </c>
      <c r="D307" s="52"/>
      <c r="F307" s="30">
        <v>185</v>
      </c>
      <c r="G307" s="30"/>
      <c r="H307" s="30"/>
      <c r="I307" s="43" t="s">
        <v>89</v>
      </c>
      <c r="J307" s="43" t="s">
        <v>87</v>
      </c>
      <c r="K307" s="43" t="s">
        <v>1301</v>
      </c>
      <c r="L307" s="43">
        <v>871</v>
      </c>
      <c r="N307" s="43" t="s">
        <v>688</v>
      </c>
      <c r="O307" s="223"/>
      <c r="P307" s="31">
        <f t="shared" si="3"/>
        <v>-4542.9899999999034</v>
      </c>
      <c r="Q307" s="31">
        <f t="shared" si="4"/>
        <v>185859.46999999988</v>
      </c>
      <c r="R307" s="31">
        <f t="shared" si="5"/>
        <v>181316.47999999998</v>
      </c>
    </row>
    <row r="308" spans="1:18" ht="15.75" customHeight="1">
      <c r="A308" s="43">
        <v>707</v>
      </c>
      <c r="B308" s="28">
        <v>43907</v>
      </c>
      <c r="C308" s="43" t="s">
        <v>2303</v>
      </c>
      <c r="D308" s="52"/>
      <c r="F308" s="30">
        <v>224.82</v>
      </c>
      <c r="G308" s="30"/>
      <c r="H308" s="30"/>
      <c r="I308" s="43" t="s">
        <v>89</v>
      </c>
      <c r="J308" s="43" t="s">
        <v>87</v>
      </c>
      <c r="K308" s="43" t="s">
        <v>1301</v>
      </c>
      <c r="L308" s="43">
        <v>869</v>
      </c>
      <c r="N308" s="43" t="s">
        <v>688</v>
      </c>
      <c r="O308" s="223"/>
      <c r="P308" s="31">
        <f t="shared" si="3"/>
        <v>-4767.8099999999104</v>
      </c>
      <c r="Q308" s="31">
        <f t="shared" si="4"/>
        <v>186084.28999999989</v>
      </c>
      <c r="R308" s="31">
        <f t="shared" si="5"/>
        <v>181316.47999999998</v>
      </c>
    </row>
    <row r="309" spans="1:18" ht="15.75" customHeight="1">
      <c r="A309" s="43">
        <v>707</v>
      </c>
      <c r="B309" s="28">
        <v>43908</v>
      </c>
      <c r="C309" s="43" t="s">
        <v>5587</v>
      </c>
      <c r="D309" s="52"/>
      <c r="F309" s="30">
        <v>127.9</v>
      </c>
      <c r="G309" s="30"/>
      <c r="H309" s="30"/>
      <c r="I309" s="43" t="s">
        <v>89</v>
      </c>
      <c r="J309" s="43" t="s">
        <v>87</v>
      </c>
      <c r="K309" s="43"/>
      <c r="L309" s="43"/>
      <c r="N309" s="43" t="s">
        <v>688</v>
      </c>
      <c r="O309" s="223"/>
      <c r="P309" s="31">
        <f t="shared" si="3"/>
        <v>-4895.7099999999045</v>
      </c>
      <c r="Q309" s="31">
        <f t="shared" si="4"/>
        <v>186212.18999999989</v>
      </c>
      <c r="R309" s="31">
        <f t="shared" si="5"/>
        <v>181316.47999999998</v>
      </c>
    </row>
    <row r="310" spans="1:18" ht="15.75" customHeight="1">
      <c r="A310" s="43">
        <v>707</v>
      </c>
      <c r="B310" s="28">
        <v>43908</v>
      </c>
      <c r="C310" s="43" t="s">
        <v>855</v>
      </c>
      <c r="D310" s="52"/>
      <c r="F310" s="30"/>
      <c r="G310" s="30">
        <v>6000</v>
      </c>
      <c r="H310" s="30"/>
      <c r="I310" s="43" t="s">
        <v>169</v>
      </c>
      <c r="J310" s="43" t="s">
        <v>87</v>
      </c>
      <c r="K310" s="43"/>
      <c r="L310" s="43"/>
      <c r="N310" s="43" t="s">
        <v>688</v>
      </c>
      <c r="O310" s="223"/>
      <c r="P310" s="31">
        <f t="shared" si="3"/>
        <v>1104.2900000000955</v>
      </c>
      <c r="Q310" s="31">
        <f t="shared" si="4"/>
        <v>186212.18999999989</v>
      </c>
      <c r="R310" s="31">
        <f t="shared" si="5"/>
        <v>187316.47999999998</v>
      </c>
    </row>
    <row r="311" spans="1:18" ht="15.75" customHeight="1">
      <c r="A311" s="43">
        <v>707</v>
      </c>
      <c r="B311" s="28">
        <v>43910</v>
      </c>
      <c r="C311" s="43" t="s">
        <v>363</v>
      </c>
      <c r="D311" s="52"/>
      <c r="F311" s="30">
        <v>218.1</v>
      </c>
      <c r="G311" s="30"/>
      <c r="H311" s="30"/>
      <c r="I311" s="43" t="s">
        <v>89</v>
      </c>
      <c r="J311" s="43" t="s">
        <v>87</v>
      </c>
      <c r="K311" s="43" t="s">
        <v>363</v>
      </c>
      <c r="L311" s="43">
        <v>352</v>
      </c>
      <c r="N311" s="43" t="s">
        <v>688</v>
      </c>
      <c r="O311" s="223"/>
      <c r="P311" s="31">
        <f t="shared" si="3"/>
        <v>886.19000000008964</v>
      </c>
      <c r="Q311" s="31">
        <f t="shared" si="4"/>
        <v>186430.28999999989</v>
      </c>
      <c r="R311" s="31">
        <f t="shared" si="5"/>
        <v>187316.47999999998</v>
      </c>
    </row>
    <row r="312" spans="1:18" ht="15.75" customHeight="1">
      <c r="A312" s="43">
        <v>707</v>
      </c>
      <c r="B312" s="28">
        <v>43910</v>
      </c>
      <c r="C312" s="43" t="s">
        <v>5588</v>
      </c>
      <c r="D312" s="52"/>
      <c r="F312" s="30">
        <v>1010.26</v>
      </c>
      <c r="G312" s="30"/>
      <c r="H312" s="30"/>
      <c r="I312" s="43" t="s">
        <v>89</v>
      </c>
      <c r="J312" s="43" t="s">
        <v>87</v>
      </c>
      <c r="K312" s="43" t="s">
        <v>5589</v>
      </c>
      <c r="L312" s="43"/>
      <c r="N312" s="43" t="s">
        <v>688</v>
      </c>
      <c r="O312" s="223"/>
      <c r="P312" s="31">
        <f t="shared" si="3"/>
        <v>-124.06999999991967</v>
      </c>
      <c r="Q312" s="31">
        <f t="shared" si="4"/>
        <v>187440.5499999999</v>
      </c>
      <c r="R312" s="31">
        <f t="shared" si="5"/>
        <v>187316.47999999998</v>
      </c>
    </row>
    <row r="313" spans="1:18" ht="15.75" customHeight="1">
      <c r="A313" s="43">
        <v>707</v>
      </c>
      <c r="B313" s="28">
        <v>43913</v>
      </c>
      <c r="C313" s="43" t="s">
        <v>166</v>
      </c>
      <c r="D313" s="52"/>
      <c r="F313" s="30">
        <v>494.84</v>
      </c>
      <c r="G313" s="30"/>
      <c r="H313" s="30"/>
      <c r="I313" s="43" t="s">
        <v>89</v>
      </c>
      <c r="J313" s="43" t="s">
        <v>87</v>
      </c>
      <c r="K313" s="43"/>
      <c r="L313" s="43"/>
      <c r="N313" s="43" t="s">
        <v>688</v>
      </c>
      <c r="O313" s="223"/>
      <c r="P313" s="31">
        <f t="shared" si="3"/>
        <v>-618.90999999991618</v>
      </c>
      <c r="Q313" s="31">
        <f t="shared" si="4"/>
        <v>187935.3899999999</v>
      </c>
      <c r="R313" s="31">
        <f t="shared" si="5"/>
        <v>187316.47999999998</v>
      </c>
    </row>
    <row r="314" spans="1:18" ht="15.75" customHeight="1">
      <c r="A314" s="43">
        <v>707</v>
      </c>
      <c r="B314" s="28">
        <v>43913</v>
      </c>
      <c r="C314" s="43" t="s">
        <v>166</v>
      </c>
      <c r="D314" s="52"/>
      <c r="F314" s="30">
        <v>574.9</v>
      </c>
      <c r="G314" s="30"/>
      <c r="H314" s="30"/>
      <c r="I314" s="43" t="s">
        <v>89</v>
      </c>
      <c r="J314" s="43" t="s">
        <v>87</v>
      </c>
      <c r="K314" s="43"/>
      <c r="L314" s="43"/>
      <c r="N314" s="43" t="s">
        <v>688</v>
      </c>
      <c r="O314" s="223"/>
      <c r="P314" s="31">
        <f t="shared" si="3"/>
        <v>-1193.8099999999104</v>
      </c>
      <c r="Q314" s="31">
        <f t="shared" si="4"/>
        <v>188510.28999999989</v>
      </c>
      <c r="R314" s="31">
        <f t="shared" si="5"/>
        <v>187316.47999999998</v>
      </c>
    </row>
    <row r="315" spans="1:18" ht="15.75" customHeight="1">
      <c r="A315" s="43">
        <v>707</v>
      </c>
      <c r="B315" s="28">
        <v>43914</v>
      </c>
      <c r="C315" s="43" t="s">
        <v>949</v>
      </c>
      <c r="D315" s="52"/>
      <c r="F315" s="30">
        <v>304.89999999999998</v>
      </c>
      <c r="G315" s="30"/>
      <c r="H315" s="30"/>
      <c r="I315" s="43" t="s">
        <v>89</v>
      </c>
      <c r="J315" s="43" t="s">
        <v>87</v>
      </c>
      <c r="K315" s="43"/>
      <c r="L315" s="43"/>
      <c r="N315" s="43" t="s">
        <v>688</v>
      </c>
      <c r="O315" s="223"/>
      <c r="P315" s="31">
        <f t="shared" si="3"/>
        <v>-1498.7099999999045</v>
      </c>
      <c r="Q315" s="31">
        <f t="shared" si="4"/>
        <v>188815.18999999989</v>
      </c>
      <c r="R315" s="31">
        <f t="shared" si="5"/>
        <v>187316.47999999998</v>
      </c>
    </row>
    <row r="316" spans="1:18" ht="15.75" customHeight="1">
      <c r="A316" s="43">
        <v>707</v>
      </c>
      <c r="B316" s="28">
        <v>43914</v>
      </c>
      <c r="C316" s="43" t="s">
        <v>633</v>
      </c>
      <c r="D316" s="52"/>
      <c r="F316" s="30">
        <v>650.23</v>
      </c>
      <c r="G316" s="30"/>
      <c r="H316" s="30"/>
      <c r="I316" s="43" t="s">
        <v>89</v>
      </c>
      <c r="J316" s="43" t="s">
        <v>87</v>
      </c>
      <c r="K316" s="43"/>
      <c r="L316" s="43"/>
      <c r="N316" s="43" t="s">
        <v>688</v>
      </c>
      <c r="O316" s="223"/>
      <c r="P316" s="31">
        <f t="shared" si="3"/>
        <v>-2148.939999999915</v>
      </c>
      <c r="Q316" s="31">
        <f t="shared" si="4"/>
        <v>189465.4199999999</v>
      </c>
      <c r="R316" s="31">
        <f t="shared" si="5"/>
        <v>187316.47999999998</v>
      </c>
    </row>
    <row r="317" spans="1:18" ht="15.75" customHeight="1">
      <c r="A317" s="43">
        <v>707</v>
      </c>
      <c r="B317" s="28">
        <v>43916</v>
      </c>
      <c r="C317" s="43" t="s">
        <v>633</v>
      </c>
      <c r="D317" s="52"/>
      <c r="F317" s="30">
        <v>252.22</v>
      </c>
      <c r="G317" s="30"/>
      <c r="H317" s="30"/>
      <c r="I317" s="43" t="s">
        <v>89</v>
      </c>
      <c r="J317" s="43" t="s">
        <v>87</v>
      </c>
      <c r="K317" s="43"/>
      <c r="L317" s="43"/>
      <c r="N317" s="43" t="s">
        <v>688</v>
      </c>
      <c r="O317" s="223"/>
      <c r="P317" s="31">
        <f t="shared" si="3"/>
        <v>-2401.1599999999162</v>
      </c>
      <c r="Q317" s="31">
        <f t="shared" si="4"/>
        <v>189717.6399999999</v>
      </c>
      <c r="R317" s="31">
        <f t="shared" si="5"/>
        <v>187316.47999999998</v>
      </c>
    </row>
    <row r="318" spans="1:18" ht="15.75" customHeight="1">
      <c r="A318" s="43">
        <v>707</v>
      </c>
      <c r="B318" s="28">
        <v>43919</v>
      </c>
      <c r="C318" s="43" t="s">
        <v>633</v>
      </c>
      <c r="D318" s="52"/>
      <c r="F318" s="30">
        <v>537.74</v>
      </c>
      <c r="G318" s="30"/>
      <c r="H318" s="30"/>
      <c r="I318" s="43" t="s">
        <v>89</v>
      </c>
      <c r="J318" s="43" t="s">
        <v>87</v>
      </c>
      <c r="K318" s="43"/>
      <c r="L318" s="43"/>
      <c r="N318" s="43" t="s">
        <v>688</v>
      </c>
      <c r="O318" s="223"/>
      <c r="P318" s="31">
        <f t="shared" si="3"/>
        <v>-2938.8999999999069</v>
      </c>
      <c r="Q318" s="31">
        <f t="shared" si="4"/>
        <v>190255.37999999989</v>
      </c>
      <c r="R318" s="31">
        <f t="shared" si="5"/>
        <v>187316.47999999998</v>
      </c>
    </row>
    <row r="319" spans="1:18" ht="15.75" customHeight="1">
      <c r="A319" s="43">
        <v>707</v>
      </c>
      <c r="B319" s="28">
        <v>43920</v>
      </c>
      <c r="C319" s="43" t="s">
        <v>941</v>
      </c>
      <c r="D319" s="52"/>
      <c r="F319" s="30">
        <v>57.51</v>
      </c>
      <c r="G319" s="30"/>
      <c r="H319" s="30"/>
      <c r="I319" s="43" t="s">
        <v>91</v>
      </c>
      <c r="J319" s="43" t="s">
        <v>87</v>
      </c>
      <c r="K319" s="43"/>
      <c r="L319" s="43"/>
      <c r="N319" s="43" t="s">
        <v>688</v>
      </c>
      <c r="O319" s="223"/>
      <c r="P319" s="31">
        <f t="shared" si="3"/>
        <v>-2996.4099999999162</v>
      </c>
      <c r="Q319" s="31">
        <f t="shared" si="4"/>
        <v>190312.8899999999</v>
      </c>
      <c r="R319" s="31">
        <f t="shared" si="5"/>
        <v>187316.47999999998</v>
      </c>
    </row>
    <row r="320" spans="1:18" ht="15.75" customHeight="1">
      <c r="A320" s="43">
        <v>707</v>
      </c>
      <c r="B320" s="28">
        <v>43920</v>
      </c>
      <c r="C320" s="43" t="s">
        <v>940</v>
      </c>
      <c r="D320" s="52"/>
      <c r="F320" s="30">
        <v>301.35000000000002</v>
      </c>
      <c r="G320" s="30"/>
      <c r="H320" s="30"/>
      <c r="I320" s="43" t="s">
        <v>91</v>
      </c>
      <c r="J320" s="43" t="s">
        <v>87</v>
      </c>
      <c r="K320" s="43"/>
      <c r="L320" s="43"/>
      <c r="N320" s="43" t="s">
        <v>688</v>
      </c>
      <c r="O320" s="223"/>
      <c r="P320" s="31">
        <f t="shared" si="3"/>
        <v>-3297.759999999922</v>
      </c>
      <c r="Q320" s="31">
        <f t="shared" si="4"/>
        <v>190614.2399999999</v>
      </c>
      <c r="R320" s="31">
        <f t="shared" si="5"/>
        <v>187316.47999999998</v>
      </c>
    </row>
    <row r="321" spans="1:18" ht="15.75" customHeight="1">
      <c r="A321" s="43">
        <v>707</v>
      </c>
      <c r="B321" s="28">
        <v>43922</v>
      </c>
      <c r="C321" s="43" t="s">
        <v>3541</v>
      </c>
      <c r="D321" s="52"/>
      <c r="F321" s="30">
        <v>508.7</v>
      </c>
      <c r="G321" s="30"/>
      <c r="H321" s="30"/>
      <c r="I321" s="43" t="s">
        <v>89</v>
      </c>
      <c r="J321" s="43" t="s">
        <v>87</v>
      </c>
      <c r="K321" s="43"/>
      <c r="L321" s="43">
        <v>4133</v>
      </c>
      <c r="N321" s="43" t="s">
        <v>688</v>
      </c>
      <c r="O321" s="223"/>
      <c r="P321" s="31">
        <f t="shared" si="3"/>
        <v>-3806.4599999999336</v>
      </c>
      <c r="Q321" s="31">
        <f t="shared" si="4"/>
        <v>191122.93999999992</v>
      </c>
      <c r="R321" s="31">
        <f t="shared" si="5"/>
        <v>187316.47999999998</v>
      </c>
    </row>
    <row r="322" spans="1:18" ht="15.75" customHeight="1">
      <c r="A322" s="43">
        <v>707</v>
      </c>
      <c r="B322" s="28">
        <v>43922</v>
      </c>
      <c r="C322" s="43" t="s">
        <v>166</v>
      </c>
      <c r="D322" s="52"/>
      <c r="F322" s="30">
        <v>1209.78</v>
      </c>
      <c r="G322" s="30"/>
      <c r="H322" s="30"/>
      <c r="I322" s="43" t="s">
        <v>89</v>
      </c>
      <c r="J322" s="43" t="s">
        <v>87</v>
      </c>
      <c r="K322" s="43"/>
      <c r="L322" s="43"/>
      <c r="N322" s="43" t="s">
        <v>688</v>
      </c>
      <c r="O322" s="223"/>
      <c r="P322" s="31">
        <f t="shared" si="3"/>
        <v>-5016.2399999999325</v>
      </c>
      <c r="Q322" s="31">
        <f t="shared" si="4"/>
        <v>192332.71999999991</v>
      </c>
      <c r="R322" s="31">
        <f t="shared" si="5"/>
        <v>187316.47999999998</v>
      </c>
    </row>
    <row r="323" spans="1:18" ht="15.75" customHeight="1">
      <c r="A323" s="43">
        <v>707</v>
      </c>
      <c r="B323" s="28">
        <v>43926</v>
      </c>
      <c r="C323" s="43" t="s">
        <v>1371</v>
      </c>
      <c r="D323" s="52"/>
      <c r="F323" s="30">
        <v>5.1100000000000003</v>
      </c>
      <c r="G323" s="30"/>
      <c r="H323" s="30"/>
      <c r="I323" s="43" t="s">
        <v>89</v>
      </c>
      <c r="J323" s="43" t="s">
        <v>87</v>
      </c>
      <c r="K323" s="43"/>
      <c r="L323" s="43"/>
      <c r="N323" s="43" t="s">
        <v>688</v>
      </c>
      <c r="O323" s="223"/>
      <c r="P323" s="31">
        <f t="shared" si="3"/>
        <v>-5021.3499999999185</v>
      </c>
      <c r="Q323" s="31">
        <f t="shared" si="4"/>
        <v>192337.8299999999</v>
      </c>
      <c r="R323" s="31">
        <f t="shared" si="5"/>
        <v>187316.47999999998</v>
      </c>
    </row>
    <row r="324" spans="1:18" ht="15.75" customHeight="1">
      <c r="A324" s="43">
        <v>707</v>
      </c>
      <c r="B324" s="28">
        <v>43926</v>
      </c>
      <c r="C324" s="43" t="s">
        <v>633</v>
      </c>
      <c r="D324" s="52"/>
      <c r="F324" s="30">
        <v>778.39</v>
      </c>
      <c r="G324" s="30"/>
      <c r="H324" s="30"/>
      <c r="I324" s="43" t="s">
        <v>89</v>
      </c>
      <c r="J324" s="43" t="s">
        <v>87</v>
      </c>
      <c r="K324" s="43"/>
      <c r="L324" s="43"/>
      <c r="N324" s="43" t="s">
        <v>688</v>
      </c>
      <c r="O324" s="223"/>
      <c r="P324" s="31">
        <f t="shared" si="3"/>
        <v>-5799.7399999999325</v>
      </c>
      <c r="Q324" s="31">
        <f t="shared" si="4"/>
        <v>193116.21999999991</v>
      </c>
      <c r="R324" s="31">
        <f t="shared" si="5"/>
        <v>187316.47999999998</v>
      </c>
    </row>
    <row r="325" spans="1:18" ht="15.75" customHeight="1">
      <c r="A325" s="43">
        <v>707</v>
      </c>
      <c r="B325" s="28">
        <v>43927</v>
      </c>
      <c r="C325" s="43" t="s">
        <v>5588</v>
      </c>
      <c r="D325" s="52"/>
      <c r="F325" s="30">
        <v>1152.96</v>
      </c>
      <c r="G325" s="30"/>
      <c r="H325" s="30"/>
      <c r="I325" s="43" t="s">
        <v>89</v>
      </c>
      <c r="J325" s="43" t="s">
        <v>87</v>
      </c>
      <c r="K325" s="43" t="s">
        <v>5589</v>
      </c>
      <c r="L325" s="43"/>
      <c r="N325" s="43" t="s">
        <v>688</v>
      </c>
      <c r="O325" s="223"/>
      <c r="P325" s="31">
        <f t="shared" si="3"/>
        <v>-6952.6999999999243</v>
      </c>
      <c r="Q325" s="31">
        <f t="shared" si="4"/>
        <v>194269.17999999991</v>
      </c>
      <c r="R325" s="31">
        <f t="shared" si="5"/>
        <v>187316.47999999998</v>
      </c>
    </row>
    <row r="326" spans="1:18" ht="15.75" customHeight="1">
      <c r="A326" s="43">
        <v>707</v>
      </c>
      <c r="B326" s="28">
        <v>43937</v>
      </c>
      <c r="C326" s="43" t="s">
        <v>5588</v>
      </c>
      <c r="D326" s="52"/>
      <c r="F326" s="30">
        <v>736.1</v>
      </c>
      <c r="G326" s="30"/>
      <c r="H326" s="30"/>
      <c r="I326" s="43" t="s">
        <v>89</v>
      </c>
      <c r="J326" s="43" t="s">
        <v>87</v>
      </c>
      <c r="K326" s="43" t="s">
        <v>5589</v>
      </c>
      <c r="L326" s="43"/>
      <c r="N326" s="43" t="s">
        <v>688</v>
      </c>
      <c r="O326" s="223"/>
      <c r="P326" s="31">
        <f t="shared" si="3"/>
        <v>-7688.7999999999302</v>
      </c>
      <c r="Q326" s="31">
        <f t="shared" si="4"/>
        <v>195005.27999999991</v>
      </c>
      <c r="R326" s="31">
        <f t="shared" si="5"/>
        <v>187316.47999999998</v>
      </c>
    </row>
    <row r="327" spans="1:18" ht="15.75" customHeight="1">
      <c r="A327" s="43">
        <v>707</v>
      </c>
      <c r="B327" s="28">
        <v>43941</v>
      </c>
      <c r="C327" s="43" t="s">
        <v>942</v>
      </c>
      <c r="D327" s="52"/>
      <c r="F327" s="30">
        <v>23.38</v>
      </c>
      <c r="G327" s="30"/>
      <c r="H327" s="30"/>
      <c r="I327" s="43" t="s">
        <v>91</v>
      </c>
      <c r="J327" s="43" t="s">
        <v>87</v>
      </c>
      <c r="K327" s="43"/>
      <c r="L327" s="43"/>
      <c r="N327" s="43" t="s">
        <v>688</v>
      </c>
      <c r="O327" s="223"/>
      <c r="P327" s="31">
        <f t="shared" si="3"/>
        <v>-7712.1799999999348</v>
      </c>
      <c r="Q327" s="31">
        <f t="shared" si="4"/>
        <v>195028.65999999992</v>
      </c>
      <c r="R327" s="31">
        <f t="shared" si="5"/>
        <v>187316.47999999998</v>
      </c>
    </row>
    <row r="328" spans="1:18" ht="15.75" customHeight="1">
      <c r="A328" s="43">
        <v>707</v>
      </c>
      <c r="B328" s="28">
        <v>43941</v>
      </c>
      <c r="C328" s="43" t="s">
        <v>5584</v>
      </c>
      <c r="D328" s="52"/>
      <c r="F328" s="30">
        <v>540</v>
      </c>
      <c r="G328" s="30"/>
      <c r="H328" s="30"/>
      <c r="I328" s="43" t="s">
        <v>91</v>
      </c>
      <c r="J328" s="43" t="s">
        <v>87</v>
      </c>
      <c r="K328" s="43"/>
      <c r="L328" s="43"/>
      <c r="N328" s="43" t="s">
        <v>688</v>
      </c>
      <c r="O328" s="223"/>
      <c r="P328" s="31">
        <f t="shared" si="3"/>
        <v>-8252.1799999999348</v>
      </c>
      <c r="Q328" s="31">
        <f t="shared" si="4"/>
        <v>195568.65999999992</v>
      </c>
      <c r="R328" s="31">
        <f t="shared" si="5"/>
        <v>187316.47999999998</v>
      </c>
    </row>
    <row r="329" spans="1:18" ht="15.75" customHeight="1">
      <c r="A329" s="43">
        <v>707</v>
      </c>
      <c r="B329" s="28">
        <v>43941</v>
      </c>
      <c r="C329" s="43" t="s">
        <v>3348</v>
      </c>
      <c r="D329" s="52"/>
      <c r="F329" s="30">
        <v>1404</v>
      </c>
      <c r="G329" s="30"/>
      <c r="H329" s="30"/>
      <c r="I329" s="43" t="s">
        <v>91</v>
      </c>
      <c r="J329" s="43" t="s">
        <v>87</v>
      </c>
      <c r="K329" s="43" t="s">
        <v>791</v>
      </c>
      <c r="L329" s="43">
        <v>165</v>
      </c>
      <c r="N329" s="43" t="s">
        <v>688</v>
      </c>
      <c r="O329" s="223"/>
      <c r="P329" s="31">
        <f t="shared" si="3"/>
        <v>-9656.1799999999348</v>
      </c>
      <c r="Q329" s="31">
        <f t="shared" si="4"/>
        <v>196972.65999999992</v>
      </c>
      <c r="R329" s="31">
        <f t="shared" si="5"/>
        <v>187316.47999999998</v>
      </c>
    </row>
    <row r="330" spans="1:18" ht="15.75" customHeight="1">
      <c r="A330" s="43">
        <v>707</v>
      </c>
      <c r="B330" s="28">
        <v>43947</v>
      </c>
      <c r="C330" s="43" t="s">
        <v>4488</v>
      </c>
      <c r="D330" s="52"/>
      <c r="F330" s="30">
        <v>304.89999999999998</v>
      </c>
      <c r="G330" s="30"/>
      <c r="H330" s="30"/>
      <c r="I330" s="43" t="s">
        <v>89</v>
      </c>
      <c r="J330" s="43" t="s">
        <v>87</v>
      </c>
      <c r="K330" s="43"/>
      <c r="L330" s="43"/>
      <c r="N330" s="43" t="s">
        <v>688</v>
      </c>
      <c r="O330" s="223"/>
      <c r="P330" s="31">
        <f t="shared" si="3"/>
        <v>-9961.079999999929</v>
      </c>
      <c r="Q330" s="31">
        <f t="shared" si="4"/>
        <v>197277.55999999991</v>
      </c>
      <c r="R330" s="31">
        <f t="shared" si="5"/>
        <v>187316.47999999998</v>
      </c>
    </row>
    <row r="331" spans="1:18" ht="15.75" customHeight="1">
      <c r="A331" s="43">
        <v>707</v>
      </c>
      <c r="B331" s="28">
        <v>43948</v>
      </c>
      <c r="C331" s="43" t="s">
        <v>1308</v>
      </c>
      <c r="D331" s="52"/>
      <c r="F331" s="30">
        <v>32.409999999999997</v>
      </c>
      <c r="G331" s="30"/>
      <c r="H331" s="30"/>
      <c r="I331" s="43" t="s">
        <v>89</v>
      </c>
      <c r="J331" s="43" t="s">
        <v>87</v>
      </c>
      <c r="K331" s="43"/>
      <c r="L331" s="43"/>
      <c r="N331" s="43" t="s">
        <v>688</v>
      </c>
      <c r="O331" s="223"/>
      <c r="P331" s="31">
        <f t="shared" si="3"/>
        <v>-9993.4899999999325</v>
      </c>
      <c r="Q331" s="31">
        <f t="shared" si="4"/>
        <v>197309.96999999991</v>
      </c>
      <c r="R331" s="31">
        <f t="shared" si="5"/>
        <v>187316.47999999998</v>
      </c>
    </row>
    <row r="332" spans="1:18" ht="15.75" customHeight="1">
      <c r="A332" s="43">
        <v>707</v>
      </c>
      <c r="B332" s="28">
        <v>43948</v>
      </c>
      <c r="C332" s="43" t="s">
        <v>5590</v>
      </c>
      <c r="D332" s="52"/>
      <c r="F332" s="30">
        <v>265</v>
      </c>
      <c r="G332" s="30"/>
      <c r="H332" s="30"/>
      <c r="I332" s="43" t="s">
        <v>89</v>
      </c>
      <c r="J332" s="43" t="s">
        <v>87</v>
      </c>
      <c r="K332" s="43"/>
      <c r="L332" s="43"/>
      <c r="N332" s="43" t="s">
        <v>688</v>
      </c>
      <c r="O332" s="223"/>
      <c r="P332" s="31">
        <f t="shared" si="3"/>
        <v>-10258.489999999932</v>
      </c>
      <c r="Q332" s="31">
        <f t="shared" si="4"/>
        <v>197574.96999999991</v>
      </c>
      <c r="R332" s="31">
        <f t="shared" si="5"/>
        <v>187316.47999999998</v>
      </c>
    </row>
    <row r="333" spans="1:18" ht="15.75" customHeight="1">
      <c r="A333" s="43">
        <v>707</v>
      </c>
      <c r="B333" s="28">
        <v>43948</v>
      </c>
      <c r="C333" s="43" t="s">
        <v>2139</v>
      </c>
      <c r="D333" s="52"/>
      <c r="F333" s="30">
        <v>742.84</v>
      </c>
      <c r="G333" s="30"/>
      <c r="H333" s="30"/>
      <c r="I333" s="43" t="s">
        <v>89</v>
      </c>
      <c r="J333" s="43" t="s">
        <v>87</v>
      </c>
      <c r="K333" s="43" t="s">
        <v>5588</v>
      </c>
      <c r="L333" s="43">
        <v>771</v>
      </c>
      <c r="N333" s="43" t="s">
        <v>688</v>
      </c>
      <c r="O333" s="223"/>
      <c r="P333" s="31">
        <f t="shared" si="3"/>
        <v>-11001.329999999929</v>
      </c>
      <c r="Q333" s="31">
        <f t="shared" si="4"/>
        <v>198317.80999999991</v>
      </c>
      <c r="R333" s="31">
        <f t="shared" si="5"/>
        <v>187316.47999999998</v>
      </c>
    </row>
    <row r="334" spans="1:18" ht="15.75" customHeight="1">
      <c r="A334" s="43">
        <v>707</v>
      </c>
      <c r="B334" s="28">
        <v>43952</v>
      </c>
      <c r="C334" s="43" t="s">
        <v>855</v>
      </c>
      <c r="D334" s="52"/>
      <c r="F334" s="30"/>
      <c r="G334" s="30">
        <v>15000</v>
      </c>
      <c r="H334" s="30"/>
      <c r="I334" s="43" t="s">
        <v>91</v>
      </c>
      <c r="J334" s="43" t="s">
        <v>87</v>
      </c>
      <c r="K334" s="43"/>
      <c r="L334" s="43"/>
      <c r="N334" s="43" t="s">
        <v>688</v>
      </c>
      <c r="O334" s="223"/>
      <c r="P334" s="31">
        <f t="shared" si="3"/>
        <v>3998.670000000071</v>
      </c>
      <c r="Q334" s="31">
        <f t="shared" si="4"/>
        <v>198317.80999999991</v>
      </c>
      <c r="R334" s="31">
        <f t="shared" si="5"/>
        <v>202316.47999999998</v>
      </c>
    </row>
    <row r="335" spans="1:18" ht="15.75" customHeight="1">
      <c r="A335" s="43">
        <v>707</v>
      </c>
      <c r="B335" s="28">
        <v>43955</v>
      </c>
      <c r="C335" s="43" t="s">
        <v>5591</v>
      </c>
      <c r="D335" s="52"/>
      <c r="F335" s="30">
        <v>326</v>
      </c>
      <c r="G335" s="30"/>
      <c r="H335" s="30"/>
      <c r="I335" s="43" t="s">
        <v>91</v>
      </c>
      <c r="J335" s="43" t="s">
        <v>87</v>
      </c>
      <c r="K335" s="43"/>
      <c r="L335" s="43"/>
      <c r="N335" s="43" t="s">
        <v>688</v>
      </c>
      <c r="O335" s="223"/>
      <c r="P335" s="31">
        <f t="shared" si="3"/>
        <v>3672.670000000071</v>
      </c>
      <c r="Q335" s="31">
        <f t="shared" si="4"/>
        <v>198643.80999999991</v>
      </c>
      <c r="R335" s="31">
        <f t="shared" si="5"/>
        <v>202316.47999999998</v>
      </c>
    </row>
    <row r="336" spans="1:18" ht="15.75" customHeight="1">
      <c r="A336" s="43">
        <v>707</v>
      </c>
      <c r="B336" s="28">
        <v>43957</v>
      </c>
      <c r="C336" s="43" t="s">
        <v>1308</v>
      </c>
      <c r="D336" s="52"/>
      <c r="F336" s="30">
        <v>9.9</v>
      </c>
      <c r="G336" s="30"/>
      <c r="H336" s="30"/>
      <c r="I336" s="43" t="s">
        <v>89</v>
      </c>
      <c r="J336" s="43" t="s">
        <v>87</v>
      </c>
      <c r="K336" s="43"/>
      <c r="L336" s="43"/>
      <c r="N336" s="43" t="s">
        <v>688</v>
      </c>
      <c r="O336" s="223"/>
      <c r="P336" s="31">
        <f t="shared" si="3"/>
        <v>3662.7700000000768</v>
      </c>
      <c r="Q336" s="31">
        <f t="shared" si="4"/>
        <v>198653.7099999999</v>
      </c>
      <c r="R336" s="31">
        <f t="shared" si="5"/>
        <v>202316.47999999998</v>
      </c>
    </row>
    <row r="337" spans="1:18" ht="15.75" customHeight="1">
      <c r="A337" s="43">
        <v>707</v>
      </c>
      <c r="B337" s="28">
        <v>43963</v>
      </c>
      <c r="C337" s="43" t="s">
        <v>5588</v>
      </c>
      <c r="D337" s="52"/>
      <c r="F337" s="30">
        <v>633.47</v>
      </c>
      <c r="G337" s="30"/>
      <c r="H337" s="30"/>
      <c r="I337" s="43" t="s">
        <v>89</v>
      </c>
      <c r="J337" s="43" t="s">
        <v>87</v>
      </c>
      <c r="K337" s="43"/>
      <c r="L337" s="43"/>
      <c r="N337" s="43" t="s">
        <v>688</v>
      </c>
      <c r="O337" s="223"/>
      <c r="P337" s="31">
        <f t="shared" si="3"/>
        <v>3029.3000000000757</v>
      </c>
      <c r="Q337" s="31">
        <f t="shared" si="4"/>
        <v>199287.17999999991</v>
      </c>
      <c r="R337" s="31">
        <f t="shared" si="5"/>
        <v>202316.47999999998</v>
      </c>
    </row>
    <row r="338" spans="1:18" ht="15.75" customHeight="1">
      <c r="A338" s="43">
        <v>707</v>
      </c>
      <c r="B338" s="28">
        <v>43965</v>
      </c>
      <c r="C338" s="43" t="s">
        <v>2808</v>
      </c>
      <c r="D338" s="52"/>
      <c r="F338" s="30">
        <v>2343.8000000000002</v>
      </c>
      <c r="G338" s="30"/>
      <c r="H338" s="30"/>
      <c r="I338" s="43" t="s">
        <v>89</v>
      </c>
      <c r="J338" s="43" t="s">
        <v>87</v>
      </c>
      <c r="K338" s="43"/>
      <c r="L338" s="43"/>
      <c r="N338" s="43" t="s">
        <v>688</v>
      </c>
      <c r="O338" s="223"/>
      <c r="P338" s="31">
        <f t="shared" si="3"/>
        <v>685.50000000008731</v>
      </c>
      <c r="Q338" s="31">
        <f t="shared" si="4"/>
        <v>201630.97999999989</v>
      </c>
      <c r="R338" s="31">
        <f t="shared" si="5"/>
        <v>202316.47999999998</v>
      </c>
    </row>
    <row r="339" spans="1:18" ht="15.75" customHeight="1">
      <c r="A339" s="43">
        <v>707</v>
      </c>
      <c r="B339" s="28">
        <v>43968</v>
      </c>
      <c r="C339" s="43" t="s">
        <v>855</v>
      </c>
      <c r="D339" s="52"/>
      <c r="F339" s="30"/>
      <c r="G339" s="30">
        <v>9254</v>
      </c>
      <c r="H339" s="30"/>
      <c r="I339" s="43" t="s">
        <v>91</v>
      </c>
      <c r="J339" s="43" t="s">
        <v>87</v>
      </c>
      <c r="K339" s="43"/>
      <c r="L339" s="43"/>
      <c r="N339" s="43" t="s">
        <v>688</v>
      </c>
      <c r="O339" s="223"/>
      <c r="P339" s="31">
        <f t="shared" si="3"/>
        <v>9939.5000000000873</v>
      </c>
      <c r="Q339" s="31">
        <f t="shared" si="4"/>
        <v>201630.97999999989</v>
      </c>
      <c r="R339" s="31">
        <f t="shared" si="5"/>
        <v>211570.47999999998</v>
      </c>
    </row>
    <row r="340" spans="1:18" ht="15.75" customHeight="1">
      <c r="A340" s="43">
        <v>707</v>
      </c>
      <c r="B340" s="28">
        <v>43972</v>
      </c>
      <c r="C340" s="43" t="s">
        <v>1031</v>
      </c>
      <c r="D340" s="52"/>
      <c r="F340" s="30">
        <v>9278</v>
      </c>
      <c r="G340" s="30"/>
      <c r="H340" s="30"/>
      <c r="I340" s="43" t="s">
        <v>91</v>
      </c>
      <c r="J340" s="43" t="s">
        <v>87</v>
      </c>
      <c r="K340" s="43" t="s">
        <v>791</v>
      </c>
      <c r="L340" s="43">
        <v>172</v>
      </c>
      <c r="N340" s="43" t="s">
        <v>688</v>
      </c>
      <c r="O340" s="223"/>
      <c r="P340" s="31">
        <f t="shared" si="3"/>
        <v>661.50000000008731</v>
      </c>
      <c r="Q340" s="31">
        <f t="shared" si="4"/>
        <v>210908.97999999989</v>
      </c>
      <c r="R340" s="31">
        <f t="shared" si="5"/>
        <v>211570.47999999998</v>
      </c>
    </row>
    <row r="341" spans="1:18" ht="15.75" customHeight="1">
      <c r="A341" s="43">
        <v>707</v>
      </c>
      <c r="B341" s="28">
        <v>43977</v>
      </c>
      <c r="C341" s="43" t="s">
        <v>5592</v>
      </c>
      <c r="D341" s="52"/>
      <c r="F341" s="30">
        <v>305.38</v>
      </c>
      <c r="G341" s="30"/>
      <c r="H341" s="30"/>
      <c r="I341" s="43" t="s">
        <v>89</v>
      </c>
      <c r="J341" s="43" t="s">
        <v>87</v>
      </c>
      <c r="K341" s="43"/>
      <c r="L341" s="43"/>
      <c r="N341" s="43" t="s">
        <v>688</v>
      </c>
      <c r="O341" s="223"/>
      <c r="P341" s="31">
        <f t="shared" si="3"/>
        <v>356.12000000008265</v>
      </c>
      <c r="Q341" s="31">
        <f t="shared" si="4"/>
        <v>211214.3599999999</v>
      </c>
      <c r="R341" s="31">
        <f t="shared" si="5"/>
        <v>211570.47999999998</v>
      </c>
    </row>
    <row r="342" spans="1:18" ht="15.75" customHeight="1">
      <c r="A342" s="43">
        <v>707</v>
      </c>
      <c r="B342" s="28">
        <v>43977</v>
      </c>
      <c r="C342" s="43" t="s">
        <v>5593</v>
      </c>
      <c r="D342" s="52"/>
      <c r="F342" s="30">
        <v>1726.14</v>
      </c>
      <c r="G342" s="30"/>
      <c r="H342" s="30"/>
      <c r="I342" s="43" t="s">
        <v>89</v>
      </c>
      <c r="J342" s="43" t="s">
        <v>87</v>
      </c>
      <c r="K342" s="43"/>
      <c r="L342" s="43"/>
      <c r="N342" s="43" t="s">
        <v>688</v>
      </c>
      <c r="O342" s="223"/>
      <c r="P342" s="31">
        <f t="shared" si="3"/>
        <v>-1370.0199999999313</v>
      </c>
      <c r="Q342" s="31">
        <f t="shared" si="4"/>
        <v>212940.49999999991</v>
      </c>
      <c r="R342" s="31">
        <f t="shared" si="5"/>
        <v>211570.47999999998</v>
      </c>
    </row>
    <row r="343" spans="1:18" ht="15.75" customHeight="1">
      <c r="A343" s="43">
        <v>707</v>
      </c>
      <c r="B343" s="28">
        <v>43978</v>
      </c>
      <c r="C343" s="43" t="s">
        <v>5584</v>
      </c>
      <c r="D343" s="52"/>
      <c r="F343" s="30">
        <v>476</v>
      </c>
      <c r="G343" s="30"/>
      <c r="H343" s="30"/>
      <c r="I343" s="43" t="s">
        <v>91</v>
      </c>
      <c r="J343" s="43" t="s">
        <v>87</v>
      </c>
      <c r="K343" s="43" t="s">
        <v>5594</v>
      </c>
      <c r="L343" s="43"/>
      <c r="N343" s="43" t="s">
        <v>688</v>
      </c>
      <c r="O343" s="223"/>
      <c r="P343" s="31">
        <f t="shared" si="3"/>
        <v>-1846.0199999999313</v>
      </c>
      <c r="Q343" s="31">
        <f t="shared" si="4"/>
        <v>213416.49999999991</v>
      </c>
      <c r="R343" s="31">
        <f t="shared" si="5"/>
        <v>211570.47999999998</v>
      </c>
    </row>
    <row r="344" spans="1:18" ht="15.75" customHeight="1">
      <c r="A344" s="43">
        <v>707</v>
      </c>
      <c r="B344" s="28">
        <v>43979</v>
      </c>
      <c r="C344" s="43" t="s">
        <v>1308</v>
      </c>
      <c r="D344" s="52"/>
      <c r="F344" s="30">
        <v>32.409999999999997</v>
      </c>
      <c r="G344" s="30"/>
      <c r="H344" s="30"/>
      <c r="I344" s="43" t="s">
        <v>89</v>
      </c>
      <c r="J344" s="43" t="s">
        <v>87</v>
      </c>
      <c r="K344" s="43"/>
      <c r="L344" s="43"/>
      <c r="N344" s="43" t="s">
        <v>688</v>
      </c>
      <c r="O344" s="223"/>
      <c r="P344" s="31">
        <f t="shared" si="3"/>
        <v>-1878.4299999999348</v>
      </c>
      <c r="Q344" s="31">
        <f t="shared" si="4"/>
        <v>213448.90999999992</v>
      </c>
      <c r="R344" s="31">
        <f t="shared" si="5"/>
        <v>211570.47999999998</v>
      </c>
    </row>
    <row r="345" spans="1:18" ht="15.75" customHeight="1">
      <c r="A345" s="43">
        <v>707</v>
      </c>
      <c r="B345" s="28">
        <v>43984</v>
      </c>
      <c r="C345" s="43" t="s">
        <v>5595</v>
      </c>
      <c r="D345" s="52"/>
      <c r="F345" s="30">
        <v>3500</v>
      </c>
      <c r="G345" s="30"/>
      <c r="H345" s="30"/>
      <c r="I345" s="43" t="s">
        <v>91</v>
      </c>
      <c r="J345" s="43" t="s">
        <v>87</v>
      </c>
      <c r="K345" s="43" t="s">
        <v>5596</v>
      </c>
      <c r="L345" s="43">
        <v>418</v>
      </c>
      <c r="N345" s="43" t="s">
        <v>688</v>
      </c>
      <c r="O345" s="223"/>
      <c r="P345" s="31">
        <f t="shared" si="3"/>
        <v>-5378.4299999999348</v>
      </c>
      <c r="Q345" s="31">
        <f t="shared" si="4"/>
        <v>216948.90999999992</v>
      </c>
      <c r="R345" s="31">
        <f t="shared" si="5"/>
        <v>211570.47999999998</v>
      </c>
    </row>
    <row r="346" spans="1:18" ht="15.75" customHeight="1">
      <c r="A346" s="43">
        <v>707</v>
      </c>
      <c r="B346" s="28">
        <v>43986</v>
      </c>
      <c r="C346" s="27" t="s">
        <v>944</v>
      </c>
      <c r="D346" s="52"/>
      <c r="F346" s="30">
        <v>86.16</v>
      </c>
      <c r="G346" s="30"/>
      <c r="H346" s="30"/>
      <c r="I346" s="43" t="s">
        <v>91</v>
      </c>
      <c r="J346" s="43" t="s">
        <v>87</v>
      </c>
      <c r="K346" s="43"/>
      <c r="L346" s="43"/>
      <c r="N346" s="43" t="s">
        <v>688</v>
      </c>
      <c r="O346" s="223"/>
      <c r="P346" s="31">
        <f t="shared" si="3"/>
        <v>-5464.5899999999383</v>
      </c>
      <c r="Q346" s="31">
        <f t="shared" si="4"/>
        <v>217035.06999999992</v>
      </c>
      <c r="R346" s="31">
        <f t="shared" si="5"/>
        <v>211570.47999999998</v>
      </c>
    </row>
    <row r="347" spans="1:18" ht="15.75" customHeight="1">
      <c r="A347" s="43">
        <v>707</v>
      </c>
      <c r="B347" s="28">
        <v>43986</v>
      </c>
      <c r="C347" s="27" t="s">
        <v>896</v>
      </c>
      <c r="D347" s="52"/>
      <c r="F347" s="30">
        <v>442.06</v>
      </c>
      <c r="G347" s="30"/>
      <c r="H347" s="30"/>
      <c r="I347" s="43" t="s">
        <v>91</v>
      </c>
      <c r="J347" s="43" t="s">
        <v>87</v>
      </c>
      <c r="K347" s="43"/>
      <c r="L347" s="43"/>
      <c r="N347" s="43" t="s">
        <v>688</v>
      </c>
      <c r="O347" s="223"/>
      <c r="P347" s="31">
        <f t="shared" si="3"/>
        <v>-5906.649999999936</v>
      </c>
      <c r="Q347" s="31">
        <f t="shared" si="4"/>
        <v>217477.12999999992</v>
      </c>
      <c r="R347" s="31">
        <f t="shared" si="5"/>
        <v>211570.47999999998</v>
      </c>
    </row>
    <row r="348" spans="1:18" ht="15.75" customHeight="1">
      <c r="A348" s="43">
        <v>707</v>
      </c>
      <c r="B348" s="28">
        <v>43990</v>
      </c>
      <c r="C348" s="43" t="s">
        <v>1320</v>
      </c>
      <c r="D348" s="52"/>
      <c r="F348" s="30">
        <v>65.7</v>
      </c>
      <c r="G348" s="30"/>
      <c r="H348" s="30"/>
      <c r="I348" s="43" t="s">
        <v>89</v>
      </c>
      <c r="J348" s="43" t="s">
        <v>87</v>
      </c>
      <c r="K348" s="43" t="s">
        <v>363</v>
      </c>
      <c r="L348" s="43">
        <v>770</v>
      </c>
      <c r="N348" s="43" t="s">
        <v>688</v>
      </c>
      <c r="O348" s="223"/>
      <c r="P348" s="31">
        <f t="shared" si="3"/>
        <v>-5972.3499999999476</v>
      </c>
      <c r="Q348" s="31">
        <f t="shared" si="4"/>
        <v>217542.82999999993</v>
      </c>
      <c r="R348" s="31">
        <f t="shared" si="5"/>
        <v>211570.47999999998</v>
      </c>
    </row>
    <row r="349" spans="1:18" ht="15.75" customHeight="1">
      <c r="A349" s="43">
        <v>707</v>
      </c>
      <c r="B349" s="28">
        <v>43991</v>
      </c>
      <c r="C349" s="43" t="s">
        <v>5597</v>
      </c>
      <c r="D349" s="52"/>
      <c r="F349" s="30">
        <v>727.97</v>
      </c>
      <c r="G349" s="30"/>
      <c r="H349" s="30"/>
      <c r="I349" s="43" t="s">
        <v>89</v>
      </c>
      <c r="J349" s="43" t="s">
        <v>87</v>
      </c>
      <c r="K349" s="43"/>
      <c r="L349" s="43"/>
      <c r="N349" s="43" t="s">
        <v>688</v>
      </c>
      <c r="O349" s="223"/>
      <c r="P349" s="31">
        <f t="shared" si="3"/>
        <v>-6700.3199999999488</v>
      </c>
      <c r="Q349" s="31">
        <f t="shared" si="4"/>
        <v>218270.79999999993</v>
      </c>
      <c r="R349" s="31">
        <f t="shared" si="5"/>
        <v>211570.47999999998</v>
      </c>
    </row>
    <row r="350" spans="1:18" ht="15.75" customHeight="1">
      <c r="A350" s="43">
        <v>707</v>
      </c>
      <c r="B350" s="28">
        <v>43991</v>
      </c>
      <c r="C350" s="43" t="s">
        <v>5598</v>
      </c>
      <c r="D350" s="52"/>
      <c r="F350" s="30">
        <v>781.33</v>
      </c>
      <c r="G350" s="30"/>
      <c r="H350" s="30"/>
      <c r="I350" s="43" t="s">
        <v>89</v>
      </c>
      <c r="J350" s="43" t="s">
        <v>87</v>
      </c>
      <c r="K350" s="43"/>
      <c r="L350" s="43"/>
      <c r="N350" s="43" t="s">
        <v>688</v>
      </c>
      <c r="O350" s="223"/>
      <c r="P350" s="31">
        <f t="shared" si="3"/>
        <v>-7481.649999999936</v>
      </c>
      <c r="Q350" s="31">
        <f t="shared" si="4"/>
        <v>219052.12999999992</v>
      </c>
      <c r="R350" s="31">
        <f t="shared" si="5"/>
        <v>211570.47999999998</v>
      </c>
    </row>
    <row r="351" spans="1:18" ht="15.75" customHeight="1">
      <c r="A351" s="43">
        <v>707</v>
      </c>
      <c r="B351" s="28">
        <v>43991</v>
      </c>
      <c r="C351" s="43" t="s">
        <v>5599</v>
      </c>
      <c r="D351" s="52"/>
      <c r="F351" s="30"/>
      <c r="G351" s="30">
        <v>9.9</v>
      </c>
      <c r="H351" s="30"/>
      <c r="I351" s="43"/>
      <c r="J351" s="43"/>
      <c r="K351" s="43"/>
      <c r="L351" s="43"/>
      <c r="N351" s="43" t="s">
        <v>688</v>
      </c>
      <c r="O351" s="223"/>
      <c r="P351" s="31">
        <f t="shared" si="3"/>
        <v>-7471.7499999999418</v>
      </c>
      <c r="Q351" s="31">
        <f t="shared" si="4"/>
        <v>219052.12999999992</v>
      </c>
      <c r="R351" s="31">
        <f t="shared" si="5"/>
        <v>211580.37999999998</v>
      </c>
    </row>
    <row r="352" spans="1:18" ht="15.75" customHeight="1">
      <c r="A352" s="43">
        <v>707</v>
      </c>
      <c r="B352" s="28">
        <v>43991</v>
      </c>
      <c r="C352" s="43" t="s">
        <v>5599</v>
      </c>
      <c r="D352" s="52"/>
      <c r="F352" s="30"/>
      <c r="G352" s="30">
        <v>5.1100000000000003</v>
      </c>
      <c r="H352" s="30"/>
      <c r="I352" s="43"/>
      <c r="J352" s="43"/>
      <c r="K352" s="43"/>
      <c r="L352" s="43"/>
      <c r="N352" s="43" t="s">
        <v>688</v>
      </c>
      <c r="O352" s="223"/>
      <c r="P352" s="31">
        <f t="shared" si="3"/>
        <v>-7466.6399999999558</v>
      </c>
      <c r="Q352" s="31">
        <f t="shared" si="4"/>
        <v>219052.12999999992</v>
      </c>
      <c r="R352" s="31">
        <f t="shared" si="5"/>
        <v>211585.48999999996</v>
      </c>
    </row>
    <row r="353" spans="1:18" ht="15.75" customHeight="1">
      <c r="A353" s="43">
        <v>707</v>
      </c>
      <c r="B353" s="28">
        <v>43994</v>
      </c>
      <c r="C353" s="43" t="s">
        <v>943</v>
      </c>
      <c r="D353" s="52"/>
      <c r="F353" s="30">
        <v>37.9</v>
      </c>
      <c r="G353" s="30"/>
      <c r="H353" s="30"/>
      <c r="I353" s="43" t="s">
        <v>89</v>
      </c>
      <c r="J353" s="43" t="s">
        <v>87</v>
      </c>
      <c r="K353" s="43" t="s">
        <v>5600</v>
      </c>
      <c r="L353" s="43">
        <v>519</v>
      </c>
      <c r="N353" s="43" t="s">
        <v>688</v>
      </c>
      <c r="O353" s="223"/>
      <c r="P353" s="31">
        <f t="shared" si="3"/>
        <v>-7504.5399999999499</v>
      </c>
      <c r="Q353" s="31">
        <f t="shared" si="4"/>
        <v>219090.02999999991</v>
      </c>
      <c r="R353" s="31">
        <f t="shared" si="5"/>
        <v>211585.48999999996</v>
      </c>
    </row>
    <row r="354" spans="1:18" ht="15.75" customHeight="1">
      <c r="A354" s="43">
        <v>707</v>
      </c>
      <c r="B354" s="28">
        <v>43994</v>
      </c>
      <c r="C354" s="43" t="s">
        <v>5601</v>
      </c>
      <c r="D354" s="52"/>
      <c r="F354" s="30">
        <v>100</v>
      </c>
      <c r="G354" s="30"/>
      <c r="H354" s="30"/>
      <c r="I354" s="43" t="s">
        <v>91</v>
      </c>
      <c r="J354" s="43" t="s">
        <v>87</v>
      </c>
      <c r="K354" s="43"/>
      <c r="L354" s="43"/>
      <c r="N354" s="43" t="s">
        <v>688</v>
      </c>
      <c r="O354" s="223"/>
      <c r="P354" s="31">
        <f t="shared" si="3"/>
        <v>-7604.5399999999499</v>
      </c>
      <c r="Q354" s="31">
        <f t="shared" si="4"/>
        <v>219190.02999999991</v>
      </c>
      <c r="R354" s="31">
        <f t="shared" si="5"/>
        <v>211585.48999999996</v>
      </c>
    </row>
    <row r="355" spans="1:18" ht="15.75" customHeight="1">
      <c r="A355" s="43">
        <v>707</v>
      </c>
      <c r="B355" s="28">
        <v>43994</v>
      </c>
      <c r="C355" s="43" t="s">
        <v>855</v>
      </c>
      <c r="D355" s="52"/>
      <c r="F355" s="30"/>
      <c r="G355" s="30">
        <v>12976</v>
      </c>
      <c r="H355" s="30"/>
      <c r="I355" s="43" t="s">
        <v>91</v>
      </c>
      <c r="J355" s="43" t="s">
        <v>87</v>
      </c>
      <c r="K355" s="43"/>
      <c r="L355" s="43"/>
      <c r="N355" s="43" t="s">
        <v>688</v>
      </c>
      <c r="O355" s="223"/>
      <c r="P355" s="31">
        <f t="shared" si="3"/>
        <v>5371.4600000000501</v>
      </c>
      <c r="Q355" s="31">
        <f t="shared" si="4"/>
        <v>219190.02999999991</v>
      </c>
      <c r="R355" s="31">
        <f t="shared" si="5"/>
        <v>224561.48999999996</v>
      </c>
    </row>
    <row r="356" spans="1:18" ht="15.75" customHeight="1">
      <c r="A356" s="43">
        <v>707</v>
      </c>
      <c r="B356" s="28">
        <v>43998</v>
      </c>
      <c r="C356" s="43" t="s">
        <v>5602</v>
      </c>
      <c r="D356" s="52"/>
      <c r="F356" s="30">
        <v>290</v>
      </c>
      <c r="G356" s="30"/>
      <c r="H356" s="30"/>
      <c r="I356" s="43" t="s">
        <v>89</v>
      </c>
      <c r="J356" s="43" t="s">
        <v>87</v>
      </c>
      <c r="K356" s="43" t="s">
        <v>5602</v>
      </c>
      <c r="L356" s="43">
        <v>922</v>
      </c>
      <c r="N356" s="43" t="s">
        <v>688</v>
      </c>
      <c r="O356" s="223"/>
      <c r="P356" s="31">
        <f t="shared" si="3"/>
        <v>5081.4600000000501</v>
      </c>
      <c r="Q356" s="31">
        <f t="shared" si="4"/>
        <v>219480.02999999991</v>
      </c>
      <c r="R356" s="31">
        <f t="shared" si="5"/>
        <v>224561.48999999996</v>
      </c>
    </row>
    <row r="357" spans="1:18" ht="15.75" customHeight="1">
      <c r="A357" s="43">
        <v>707</v>
      </c>
      <c r="B357" s="28">
        <v>44000</v>
      </c>
      <c r="C357" s="43" t="s">
        <v>5603</v>
      </c>
      <c r="D357" s="52"/>
      <c r="F357" s="30">
        <v>351</v>
      </c>
      <c r="G357" s="30"/>
      <c r="H357" s="30"/>
      <c r="I357" s="43" t="s">
        <v>91</v>
      </c>
      <c r="J357" s="43" t="s">
        <v>87</v>
      </c>
      <c r="K357" s="43" t="s">
        <v>953</v>
      </c>
      <c r="L357" s="43">
        <v>748</v>
      </c>
      <c r="N357" s="43" t="s">
        <v>688</v>
      </c>
      <c r="O357" s="223"/>
      <c r="P357" s="31">
        <f t="shared" si="3"/>
        <v>4730.4600000000501</v>
      </c>
      <c r="Q357" s="31">
        <f t="shared" si="4"/>
        <v>219831.02999999991</v>
      </c>
      <c r="R357" s="31">
        <f t="shared" si="5"/>
        <v>224561.48999999996</v>
      </c>
    </row>
    <row r="358" spans="1:18" ht="15.75" customHeight="1">
      <c r="A358" s="43">
        <v>707</v>
      </c>
      <c r="B358" s="28">
        <v>44000</v>
      </c>
      <c r="C358" s="43" t="s">
        <v>954</v>
      </c>
      <c r="D358" s="52"/>
      <c r="F358" s="30">
        <v>2223</v>
      </c>
      <c r="G358" s="30"/>
      <c r="H358" s="30"/>
      <c r="I358" s="43" t="s">
        <v>91</v>
      </c>
      <c r="J358" s="43" t="s">
        <v>87</v>
      </c>
      <c r="K358" s="43" t="s">
        <v>1207</v>
      </c>
      <c r="L358" s="43">
        <v>1005</v>
      </c>
      <c r="N358" s="43" t="s">
        <v>688</v>
      </c>
      <c r="O358" s="223"/>
      <c r="P358" s="31">
        <f t="shared" si="3"/>
        <v>2507.4600000000501</v>
      </c>
      <c r="Q358" s="31">
        <f t="shared" si="4"/>
        <v>222054.02999999991</v>
      </c>
      <c r="R358" s="31">
        <f t="shared" si="5"/>
        <v>224561.48999999996</v>
      </c>
    </row>
    <row r="359" spans="1:18" ht="15.75" customHeight="1">
      <c r="A359" s="43">
        <v>707</v>
      </c>
      <c r="B359" s="28">
        <v>44001</v>
      </c>
      <c r="C359" s="43" t="s">
        <v>855</v>
      </c>
      <c r="D359" s="52"/>
      <c r="F359" s="30"/>
      <c r="G359" s="30">
        <v>750</v>
      </c>
      <c r="H359" s="30"/>
      <c r="I359" s="43" t="s">
        <v>91</v>
      </c>
      <c r="J359" s="43" t="s">
        <v>87</v>
      </c>
      <c r="K359" s="43"/>
      <c r="L359" s="43"/>
      <c r="N359" s="43" t="s">
        <v>688</v>
      </c>
      <c r="O359" s="223"/>
      <c r="P359" s="31">
        <f t="shared" si="3"/>
        <v>3257.4600000000501</v>
      </c>
      <c r="Q359" s="31">
        <f t="shared" si="4"/>
        <v>222054.02999999991</v>
      </c>
      <c r="R359" s="31">
        <f t="shared" si="5"/>
        <v>225311.48999999996</v>
      </c>
    </row>
    <row r="360" spans="1:18" ht="15.75" customHeight="1">
      <c r="A360" s="43">
        <v>707</v>
      </c>
      <c r="B360" s="28">
        <v>44002</v>
      </c>
      <c r="C360" s="27" t="s">
        <v>945</v>
      </c>
      <c r="D360" s="52"/>
      <c r="F360" s="30">
        <v>34.409999999999997</v>
      </c>
      <c r="G360" s="30"/>
      <c r="H360" s="30"/>
      <c r="I360" s="43" t="s">
        <v>91</v>
      </c>
      <c r="J360" s="43" t="s">
        <v>87</v>
      </c>
      <c r="K360" s="43"/>
      <c r="L360" s="43"/>
      <c r="N360" s="43" t="s">
        <v>688</v>
      </c>
      <c r="O360" s="223"/>
      <c r="P360" s="31">
        <f t="shared" si="3"/>
        <v>3223.0500000000466</v>
      </c>
      <c r="Q360" s="31">
        <f t="shared" si="4"/>
        <v>222088.43999999992</v>
      </c>
      <c r="R360" s="31">
        <f t="shared" si="5"/>
        <v>225311.48999999996</v>
      </c>
    </row>
    <row r="361" spans="1:18" ht="15.75" customHeight="1">
      <c r="A361" s="43">
        <v>707</v>
      </c>
      <c r="B361" s="28">
        <v>44006</v>
      </c>
      <c r="C361" s="43" t="s">
        <v>1371</v>
      </c>
      <c r="D361" s="52"/>
      <c r="F361" s="30">
        <v>32.409999999999997</v>
      </c>
      <c r="G361" s="30"/>
      <c r="H361" s="30"/>
      <c r="I361" s="43" t="s">
        <v>89</v>
      </c>
      <c r="J361" s="43" t="s">
        <v>87</v>
      </c>
      <c r="K361" s="43"/>
      <c r="L361" s="43"/>
      <c r="N361" s="43" t="s">
        <v>688</v>
      </c>
      <c r="O361" s="223"/>
      <c r="P361" s="31">
        <f t="shared" si="3"/>
        <v>3190.6400000000431</v>
      </c>
      <c r="Q361" s="31">
        <f t="shared" si="4"/>
        <v>222120.84999999992</v>
      </c>
      <c r="R361" s="31">
        <f t="shared" si="5"/>
        <v>225311.48999999996</v>
      </c>
    </row>
    <row r="362" spans="1:18" ht="15.75" customHeight="1">
      <c r="A362" s="43">
        <v>707</v>
      </c>
      <c r="B362" s="28">
        <v>44006</v>
      </c>
      <c r="C362" s="43" t="s">
        <v>949</v>
      </c>
      <c r="D362" s="52"/>
      <c r="F362" s="30">
        <v>309.8</v>
      </c>
      <c r="G362" s="30"/>
      <c r="H362" s="30"/>
      <c r="I362" s="43" t="s">
        <v>89</v>
      </c>
      <c r="J362" s="43" t="s">
        <v>87</v>
      </c>
      <c r="K362" s="43"/>
      <c r="L362" s="43"/>
      <c r="N362" s="43" t="s">
        <v>688</v>
      </c>
      <c r="O362" s="223"/>
      <c r="P362" s="31">
        <f t="shared" si="3"/>
        <v>2880.8400000000547</v>
      </c>
      <c r="Q362" s="31">
        <f t="shared" si="4"/>
        <v>222430.64999999991</v>
      </c>
      <c r="R362" s="31">
        <f t="shared" si="5"/>
        <v>225311.48999999996</v>
      </c>
    </row>
    <row r="363" spans="1:18" ht="15.75" customHeight="1">
      <c r="A363" s="43">
        <v>707</v>
      </c>
      <c r="B363" s="28">
        <v>44007</v>
      </c>
      <c r="C363" s="43" t="s">
        <v>5604</v>
      </c>
      <c r="D363" s="52"/>
      <c r="F363" s="30"/>
      <c r="G363" s="30">
        <v>10000</v>
      </c>
      <c r="H363" s="30"/>
      <c r="I363" s="43" t="s">
        <v>91</v>
      </c>
      <c r="J363" s="43" t="s">
        <v>87</v>
      </c>
      <c r="K363" s="43"/>
      <c r="L363" s="43"/>
      <c r="N363" s="43" t="s">
        <v>688</v>
      </c>
      <c r="O363" s="223"/>
      <c r="P363" s="31">
        <f t="shared" si="3"/>
        <v>12880.840000000055</v>
      </c>
      <c r="Q363" s="31">
        <f t="shared" si="4"/>
        <v>222430.64999999991</v>
      </c>
      <c r="R363" s="31">
        <f t="shared" si="5"/>
        <v>235311.48999999996</v>
      </c>
    </row>
    <row r="364" spans="1:18" ht="15.75" customHeight="1">
      <c r="A364" s="43">
        <v>707</v>
      </c>
      <c r="B364" s="28">
        <v>44010</v>
      </c>
      <c r="C364" s="43" t="s">
        <v>5604</v>
      </c>
      <c r="D364" s="52"/>
      <c r="F364" s="30"/>
      <c r="G364" s="30">
        <v>2000</v>
      </c>
      <c r="H364" s="30"/>
      <c r="I364" s="43" t="s">
        <v>91</v>
      </c>
      <c r="J364" s="43" t="s">
        <v>87</v>
      </c>
      <c r="K364" s="43"/>
      <c r="L364" s="43"/>
      <c r="N364" s="43" t="s">
        <v>688</v>
      </c>
      <c r="O364" s="223"/>
      <c r="P364" s="31">
        <f t="shared" si="3"/>
        <v>14880.840000000055</v>
      </c>
      <c r="Q364" s="31">
        <f t="shared" si="4"/>
        <v>222430.64999999991</v>
      </c>
      <c r="R364" s="31">
        <f t="shared" si="5"/>
        <v>237311.48999999996</v>
      </c>
    </row>
    <row r="365" spans="1:18" ht="15.75" customHeight="1">
      <c r="A365" s="43">
        <v>707</v>
      </c>
      <c r="B365" s="28">
        <v>44012</v>
      </c>
      <c r="C365" s="43" t="s">
        <v>5584</v>
      </c>
      <c r="D365" s="52"/>
      <c r="F365" s="30">
        <v>408</v>
      </c>
      <c r="G365" s="30"/>
      <c r="H365" s="30"/>
      <c r="I365" s="43" t="s">
        <v>91</v>
      </c>
      <c r="J365" s="43" t="s">
        <v>87</v>
      </c>
      <c r="K365" s="43"/>
      <c r="L365" s="43"/>
      <c r="N365" s="43" t="s">
        <v>688</v>
      </c>
      <c r="O365" s="223"/>
      <c r="P365" s="31">
        <f t="shared" si="3"/>
        <v>14472.840000000055</v>
      </c>
      <c r="Q365" s="31">
        <f t="shared" si="4"/>
        <v>222838.64999999991</v>
      </c>
      <c r="R365" s="31">
        <f t="shared" si="5"/>
        <v>237311.48999999996</v>
      </c>
    </row>
    <row r="366" spans="1:18" ht="15.75" customHeight="1">
      <c r="A366" s="43">
        <v>707</v>
      </c>
      <c r="B366" s="28">
        <v>44020</v>
      </c>
      <c r="C366" s="27" t="s">
        <v>295</v>
      </c>
      <c r="D366" s="52"/>
      <c r="F366" s="30">
        <v>297.44</v>
      </c>
      <c r="G366" s="30"/>
      <c r="H366" s="30"/>
      <c r="I366" s="43" t="s">
        <v>91</v>
      </c>
      <c r="J366" s="43" t="s">
        <v>87</v>
      </c>
      <c r="K366" s="43"/>
      <c r="L366" s="43"/>
      <c r="N366" s="43" t="s">
        <v>688</v>
      </c>
      <c r="O366" s="223"/>
      <c r="P366" s="31">
        <f t="shared" si="3"/>
        <v>14175.400000000052</v>
      </c>
      <c r="Q366" s="31">
        <f t="shared" si="4"/>
        <v>223136.08999999991</v>
      </c>
      <c r="R366" s="31">
        <f t="shared" si="5"/>
        <v>237311.48999999996</v>
      </c>
    </row>
    <row r="367" spans="1:18" ht="15.75" customHeight="1">
      <c r="A367" s="43">
        <v>707</v>
      </c>
      <c r="B367" s="28">
        <v>44020</v>
      </c>
      <c r="C367" s="27" t="s">
        <v>933</v>
      </c>
      <c r="D367" s="52"/>
      <c r="F367" s="30">
        <v>1513.47</v>
      </c>
      <c r="G367" s="30"/>
      <c r="H367" s="30"/>
      <c r="I367" s="43" t="s">
        <v>91</v>
      </c>
      <c r="J367" s="43" t="s">
        <v>87</v>
      </c>
      <c r="K367" s="43"/>
      <c r="L367" s="43"/>
      <c r="N367" s="43" t="s">
        <v>688</v>
      </c>
      <c r="O367" s="223"/>
      <c r="P367" s="31">
        <f t="shared" si="3"/>
        <v>12661.930000000051</v>
      </c>
      <c r="Q367" s="31">
        <f t="shared" si="4"/>
        <v>224649.55999999991</v>
      </c>
      <c r="R367" s="31">
        <f t="shared" si="5"/>
        <v>237311.48999999996</v>
      </c>
    </row>
    <row r="368" spans="1:18" ht="15.75" customHeight="1">
      <c r="A368" s="43">
        <v>707</v>
      </c>
      <c r="B368" s="28">
        <v>44027</v>
      </c>
      <c r="C368" s="43" t="s">
        <v>298</v>
      </c>
      <c r="D368" s="52"/>
      <c r="F368" s="30">
        <v>9.6</v>
      </c>
      <c r="G368" s="30"/>
      <c r="H368" s="30"/>
      <c r="I368" s="43" t="s">
        <v>89</v>
      </c>
      <c r="J368" s="43" t="s">
        <v>87</v>
      </c>
      <c r="K368" s="43"/>
      <c r="L368" s="43"/>
      <c r="N368" s="43" t="s">
        <v>688</v>
      </c>
      <c r="O368" s="223"/>
      <c r="P368" s="31">
        <f t="shared" si="3"/>
        <v>12652.330000000045</v>
      </c>
      <c r="Q368" s="31">
        <f t="shared" si="4"/>
        <v>224659.15999999992</v>
      </c>
      <c r="R368" s="31">
        <f t="shared" si="5"/>
        <v>237311.48999999996</v>
      </c>
    </row>
    <row r="369" spans="1:18" ht="15.75" customHeight="1">
      <c r="A369" s="43">
        <v>707</v>
      </c>
      <c r="B369" s="28">
        <v>44027</v>
      </c>
      <c r="C369" s="43" t="s">
        <v>909</v>
      </c>
      <c r="D369" s="52"/>
      <c r="F369" s="30">
        <v>450</v>
      </c>
      <c r="G369" s="30"/>
      <c r="H369" s="30"/>
      <c r="I369" s="43" t="s">
        <v>91</v>
      </c>
      <c r="J369" s="43" t="s">
        <v>87</v>
      </c>
      <c r="K369" s="43" t="s">
        <v>699</v>
      </c>
      <c r="L369" s="43">
        <v>3860</v>
      </c>
      <c r="N369" s="43" t="s">
        <v>688</v>
      </c>
      <c r="O369" s="223"/>
      <c r="P369" s="31">
        <f t="shared" si="3"/>
        <v>12202.330000000045</v>
      </c>
      <c r="Q369" s="31">
        <f t="shared" si="4"/>
        <v>225109.15999999992</v>
      </c>
      <c r="R369" s="31">
        <f t="shared" si="5"/>
        <v>237311.48999999996</v>
      </c>
    </row>
    <row r="370" spans="1:18" ht="15.75" customHeight="1">
      <c r="A370" s="43">
        <v>707</v>
      </c>
      <c r="B370" s="28">
        <v>44027</v>
      </c>
      <c r="C370" s="43" t="s">
        <v>2382</v>
      </c>
      <c r="D370" s="52"/>
      <c r="F370" s="30">
        <v>894.45</v>
      </c>
      <c r="G370" s="30"/>
      <c r="H370" s="30"/>
      <c r="I370" s="43" t="s">
        <v>89</v>
      </c>
      <c r="J370" s="43"/>
      <c r="K370" s="43"/>
      <c r="L370" s="43"/>
      <c r="N370" s="43" t="s">
        <v>688</v>
      </c>
      <c r="O370" s="223"/>
      <c r="P370" s="31">
        <f t="shared" si="3"/>
        <v>11307.880000000034</v>
      </c>
      <c r="Q370" s="31">
        <f t="shared" si="4"/>
        <v>226003.60999999993</v>
      </c>
      <c r="R370" s="31">
        <f t="shared" si="5"/>
        <v>237311.48999999996</v>
      </c>
    </row>
    <row r="371" spans="1:18" ht="15.75" customHeight="1">
      <c r="A371" s="43">
        <v>707</v>
      </c>
      <c r="B371" s="28">
        <v>44031</v>
      </c>
      <c r="C371" s="43" t="s">
        <v>1017</v>
      </c>
      <c r="D371" s="52"/>
      <c r="F371" s="30">
        <v>200</v>
      </c>
      <c r="G371" s="30"/>
      <c r="H371" s="30"/>
      <c r="I371" s="43" t="s">
        <v>89</v>
      </c>
      <c r="J371" s="43" t="s">
        <v>87</v>
      </c>
      <c r="K371" s="43"/>
      <c r="L371" s="43">
        <v>100891</v>
      </c>
      <c r="N371" s="43" t="s">
        <v>688</v>
      </c>
      <c r="O371" s="223"/>
      <c r="P371" s="31">
        <f t="shared" si="3"/>
        <v>11107.880000000034</v>
      </c>
      <c r="Q371" s="31">
        <f t="shared" si="4"/>
        <v>226203.60999999993</v>
      </c>
      <c r="R371" s="31">
        <f t="shared" si="5"/>
        <v>237311.48999999996</v>
      </c>
    </row>
    <row r="372" spans="1:18" ht="15.75" customHeight="1">
      <c r="A372" s="43">
        <v>707</v>
      </c>
      <c r="B372" s="28">
        <v>44032</v>
      </c>
      <c r="C372" s="27" t="s">
        <v>299</v>
      </c>
      <c r="D372" s="52"/>
      <c r="F372" s="30">
        <v>118.51</v>
      </c>
      <c r="G372" s="30"/>
      <c r="H372" s="30"/>
      <c r="I372" s="43" t="s">
        <v>91</v>
      </c>
      <c r="J372" s="43" t="s">
        <v>87</v>
      </c>
      <c r="K372" s="43"/>
      <c r="L372" s="43"/>
      <c r="N372" s="43" t="s">
        <v>688</v>
      </c>
      <c r="O372" s="223"/>
      <c r="P372" s="31">
        <f t="shared" si="3"/>
        <v>10989.370000000024</v>
      </c>
      <c r="Q372" s="31">
        <f t="shared" si="4"/>
        <v>226322.11999999994</v>
      </c>
      <c r="R372" s="31">
        <f t="shared" si="5"/>
        <v>237311.48999999996</v>
      </c>
    </row>
    <row r="373" spans="1:18" ht="15.75" customHeight="1">
      <c r="A373" s="43">
        <v>707</v>
      </c>
      <c r="B373" s="28">
        <v>44033</v>
      </c>
      <c r="C373" s="43" t="s">
        <v>1031</v>
      </c>
      <c r="D373" s="52"/>
      <c r="F373" s="30">
        <v>1240.2</v>
      </c>
      <c r="G373" s="30"/>
      <c r="H373" s="30"/>
      <c r="I373" s="43" t="s">
        <v>91</v>
      </c>
      <c r="J373" s="43" t="s">
        <v>87</v>
      </c>
      <c r="K373" s="43" t="s">
        <v>791</v>
      </c>
      <c r="L373" s="43">
        <v>195</v>
      </c>
      <c r="N373" s="43" t="s">
        <v>688</v>
      </c>
      <c r="O373" s="223"/>
      <c r="P373" s="31">
        <f t="shared" si="3"/>
        <v>9749.1700000000128</v>
      </c>
      <c r="Q373" s="31">
        <f t="shared" si="4"/>
        <v>227562.31999999995</v>
      </c>
      <c r="R373" s="31">
        <f t="shared" si="5"/>
        <v>237311.48999999996</v>
      </c>
    </row>
    <row r="374" spans="1:18" ht="15.75" customHeight="1">
      <c r="A374" s="43">
        <v>707</v>
      </c>
      <c r="B374" s="28">
        <v>44034</v>
      </c>
      <c r="C374" s="43" t="s">
        <v>5605</v>
      </c>
      <c r="D374" s="52"/>
      <c r="F374" s="30">
        <v>617.14</v>
      </c>
      <c r="G374" s="30"/>
      <c r="H374" s="30"/>
      <c r="I374" s="43" t="s">
        <v>89</v>
      </c>
      <c r="J374" s="43" t="s">
        <v>87</v>
      </c>
      <c r="K374" s="43"/>
      <c r="L374" s="43"/>
      <c r="N374" s="43" t="s">
        <v>688</v>
      </c>
      <c r="O374" s="223"/>
      <c r="P374" s="31">
        <f t="shared" si="3"/>
        <v>9132.0299999999988</v>
      </c>
      <c r="Q374" s="31">
        <f t="shared" si="4"/>
        <v>228179.45999999996</v>
      </c>
      <c r="R374" s="31">
        <f t="shared" si="5"/>
        <v>237311.48999999996</v>
      </c>
    </row>
    <row r="375" spans="1:18" ht="15.75" customHeight="1">
      <c r="A375" s="43">
        <v>707</v>
      </c>
      <c r="B375" s="28">
        <v>44035</v>
      </c>
      <c r="C375" s="43" t="s">
        <v>5606</v>
      </c>
      <c r="D375" s="52"/>
      <c r="F375" s="30">
        <v>396.7</v>
      </c>
      <c r="G375" s="30"/>
      <c r="H375" s="30"/>
      <c r="I375" s="43" t="s">
        <v>89</v>
      </c>
      <c r="J375" s="43" t="s">
        <v>87</v>
      </c>
      <c r="K375" s="43"/>
      <c r="L375" s="43"/>
      <c r="N375" s="43" t="s">
        <v>688</v>
      </c>
      <c r="O375" s="223"/>
      <c r="P375" s="31">
        <f t="shared" si="3"/>
        <v>8735.3299999999872</v>
      </c>
      <c r="Q375" s="31">
        <f t="shared" si="4"/>
        <v>228576.15999999997</v>
      </c>
      <c r="R375" s="31">
        <f t="shared" si="5"/>
        <v>237311.48999999996</v>
      </c>
    </row>
    <row r="376" spans="1:18" ht="15.75" customHeight="1">
      <c r="A376" s="43">
        <v>707</v>
      </c>
      <c r="B376" s="28">
        <v>44040</v>
      </c>
      <c r="C376" s="43" t="s">
        <v>4766</v>
      </c>
      <c r="D376" s="52"/>
      <c r="F376" s="30">
        <v>1000</v>
      </c>
      <c r="G376" s="30"/>
      <c r="H376" s="30"/>
      <c r="I376" s="43" t="s">
        <v>169</v>
      </c>
      <c r="J376" s="43" t="s">
        <v>87</v>
      </c>
      <c r="K376" s="43"/>
      <c r="L376" s="43"/>
      <c r="N376" s="43" t="s">
        <v>688</v>
      </c>
      <c r="O376" s="223"/>
      <c r="P376" s="31">
        <f t="shared" si="3"/>
        <v>7735.3299999999872</v>
      </c>
      <c r="Q376" s="31">
        <f t="shared" si="4"/>
        <v>229576.15999999997</v>
      </c>
      <c r="R376" s="31">
        <f t="shared" si="5"/>
        <v>237311.48999999996</v>
      </c>
    </row>
    <row r="377" spans="1:18" ht="15.75" customHeight="1">
      <c r="A377" s="43">
        <v>707</v>
      </c>
      <c r="B377" s="28">
        <v>44041</v>
      </c>
      <c r="C377" s="43" t="s">
        <v>1308</v>
      </c>
      <c r="D377" s="52"/>
      <c r="F377" s="30">
        <v>32.409999999999997</v>
      </c>
      <c r="G377" s="30"/>
      <c r="H377" s="30"/>
      <c r="I377" s="43" t="s">
        <v>89</v>
      </c>
      <c r="J377" s="43" t="s">
        <v>87</v>
      </c>
      <c r="K377" s="43"/>
      <c r="L377" s="43"/>
      <c r="N377" s="43" t="s">
        <v>688</v>
      </c>
      <c r="O377" s="223"/>
      <c r="P377" s="31">
        <f t="shared" si="3"/>
        <v>7702.9199999999837</v>
      </c>
      <c r="Q377" s="31">
        <f t="shared" si="4"/>
        <v>229608.56999999998</v>
      </c>
      <c r="R377" s="31">
        <f t="shared" si="5"/>
        <v>237311.48999999996</v>
      </c>
    </row>
    <row r="378" spans="1:18" ht="15.75" customHeight="1">
      <c r="A378" s="43">
        <v>707</v>
      </c>
      <c r="B378" s="28">
        <v>44045</v>
      </c>
      <c r="C378" s="43" t="s">
        <v>5607</v>
      </c>
      <c r="D378" s="52"/>
      <c r="F378" s="30">
        <v>1404</v>
      </c>
      <c r="G378" s="30"/>
      <c r="H378" s="30"/>
      <c r="I378" s="43" t="s">
        <v>91</v>
      </c>
      <c r="J378" s="43" t="s">
        <v>87</v>
      </c>
      <c r="K378" s="43"/>
      <c r="L378" s="43"/>
      <c r="N378" s="43" t="s">
        <v>688</v>
      </c>
      <c r="O378" s="223"/>
      <c r="P378" s="31">
        <f t="shared" si="3"/>
        <v>6298.9199999999837</v>
      </c>
      <c r="Q378" s="31">
        <f t="shared" si="4"/>
        <v>231012.56999999998</v>
      </c>
      <c r="R378" s="31">
        <f t="shared" si="5"/>
        <v>237311.48999999996</v>
      </c>
    </row>
    <row r="379" spans="1:18" ht="15.75" customHeight="1">
      <c r="A379" s="43">
        <v>707</v>
      </c>
      <c r="B379" s="28">
        <v>44045</v>
      </c>
      <c r="C379" s="43" t="s">
        <v>5608</v>
      </c>
      <c r="D379" s="52"/>
      <c r="F379" s="30">
        <v>2040</v>
      </c>
      <c r="G379" s="30"/>
      <c r="H379" s="30"/>
      <c r="I379" s="43" t="s">
        <v>91</v>
      </c>
      <c r="J379" s="43" t="s">
        <v>87</v>
      </c>
      <c r="K379" s="43"/>
      <c r="L379" s="43"/>
      <c r="N379" s="43" t="s">
        <v>688</v>
      </c>
      <c r="O379" s="223"/>
      <c r="P379" s="31">
        <f t="shared" si="3"/>
        <v>4258.9199999999837</v>
      </c>
      <c r="Q379" s="31">
        <f t="shared" si="4"/>
        <v>233052.56999999998</v>
      </c>
      <c r="R379" s="31">
        <f t="shared" si="5"/>
        <v>237311.48999999996</v>
      </c>
    </row>
    <row r="380" spans="1:18" ht="15.75" customHeight="1">
      <c r="A380" s="43">
        <v>707</v>
      </c>
      <c r="B380" s="28">
        <v>44050</v>
      </c>
      <c r="C380" s="43" t="s">
        <v>5609</v>
      </c>
      <c r="D380" s="52"/>
      <c r="F380" s="30"/>
      <c r="G380" s="30">
        <v>10000</v>
      </c>
      <c r="H380" s="30"/>
      <c r="I380" s="43" t="s">
        <v>91</v>
      </c>
      <c r="J380" s="43" t="s">
        <v>87</v>
      </c>
      <c r="K380" s="43"/>
      <c r="L380" s="43"/>
      <c r="N380" s="43" t="s">
        <v>688</v>
      </c>
      <c r="O380" s="223"/>
      <c r="P380" s="31">
        <f t="shared" si="3"/>
        <v>14258.919999999984</v>
      </c>
      <c r="Q380" s="31">
        <f t="shared" si="4"/>
        <v>233052.56999999998</v>
      </c>
      <c r="R380" s="31">
        <f t="shared" si="5"/>
        <v>247311.48999999996</v>
      </c>
    </row>
    <row r="381" spans="1:18" ht="15.75" customHeight="1">
      <c r="A381" s="43">
        <v>707</v>
      </c>
      <c r="B381" s="309">
        <v>44052</v>
      </c>
      <c r="C381" s="43" t="s">
        <v>1078</v>
      </c>
      <c r="D381" s="222"/>
      <c r="F381" s="30">
        <v>115.27</v>
      </c>
      <c r="G381" s="30"/>
      <c r="H381" s="30"/>
      <c r="I381" s="43" t="s">
        <v>91</v>
      </c>
      <c r="J381" s="43" t="s">
        <v>87</v>
      </c>
      <c r="K381" s="43"/>
      <c r="L381" s="43"/>
      <c r="N381" s="43" t="s">
        <v>688</v>
      </c>
      <c r="O381" s="223"/>
      <c r="P381" s="31">
        <f t="shared" si="3"/>
        <v>14143.649999999994</v>
      </c>
      <c r="Q381" s="31">
        <f t="shared" si="4"/>
        <v>233167.83999999997</v>
      </c>
      <c r="R381" s="31">
        <f t="shared" si="5"/>
        <v>247311.48999999996</v>
      </c>
    </row>
    <row r="382" spans="1:18" ht="15.75" customHeight="1">
      <c r="A382" s="43">
        <v>707</v>
      </c>
      <c r="B382" s="28">
        <v>44052</v>
      </c>
      <c r="C382" s="29" t="s">
        <v>1892</v>
      </c>
      <c r="D382" s="52"/>
      <c r="F382" s="30">
        <v>530.5</v>
      </c>
      <c r="G382" s="35"/>
      <c r="H382" s="35"/>
      <c r="I382" s="43" t="s">
        <v>89</v>
      </c>
      <c r="J382" s="29" t="s">
        <v>87</v>
      </c>
      <c r="K382" s="29"/>
      <c r="L382" s="29"/>
      <c r="N382" s="43" t="s">
        <v>688</v>
      </c>
      <c r="O382" s="223"/>
      <c r="P382" s="31">
        <f t="shared" si="3"/>
        <v>13613.149999999994</v>
      </c>
      <c r="Q382" s="31">
        <f t="shared" si="4"/>
        <v>233698.33999999997</v>
      </c>
      <c r="R382" s="31">
        <f t="shared" si="5"/>
        <v>247311.48999999996</v>
      </c>
    </row>
    <row r="383" spans="1:18" ht="15.75" customHeight="1">
      <c r="A383" s="43">
        <v>707</v>
      </c>
      <c r="B383" s="309">
        <v>44052</v>
      </c>
      <c r="C383" s="43" t="s">
        <v>1076</v>
      </c>
      <c r="D383" s="222"/>
      <c r="F383" s="30">
        <v>602.61</v>
      </c>
      <c r="G383" s="30"/>
      <c r="H383" s="30"/>
      <c r="I383" s="43" t="s">
        <v>91</v>
      </c>
      <c r="J383" s="43" t="s">
        <v>87</v>
      </c>
      <c r="K383" s="43"/>
      <c r="L383" s="43"/>
      <c r="N383" s="43" t="s">
        <v>688</v>
      </c>
      <c r="O383" s="223"/>
      <c r="P383" s="31">
        <f t="shared" si="3"/>
        <v>13010.540000000008</v>
      </c>
      <c r="Q383" s="31">
        <f t="shared" si="4"/>
        <v>234300.94999999995</v>
      </c>
      <c r="R383" s="31">
        <f t="shared" si="5"/>
        <v>247311.48999999996</v>
      </c>
    </row>
    <row r="384" spans="1:18" ht="15.75" customHeight="1">
      <c r="A384" s="43">
        <v>707</v>
      </c>
      <c r="B384" s="28">
        <v>44059</v>
      </c>
      <c r="C384" s="43" t="s">
        <v>5609</v>
      </c>
      <c r="D384" s="52"/>
      <c r="F384" s="30"/>
      <c r="G384" s="30">
        <v>2000</v>
      </c>
      <c r="H384" s="30"/>
      <c r="I384" s="43" t="s">
        <v>91</v>
      </c>
      <c r="J384" s="43" t="s">
        <v>87</v>
      </c>
      <c r="K384" s="43"/>
      <c r="L384" s="43"/>
      <c r="N384" s="43" t="s">
        <v>688</v>
      </c>
      <c r="O384" s="223"/>
      <c r="P384" s="31">
        <f t="shared" si="3"/>
        <v>15010.540000000008</v>
      </c>
      <c r="Q384" s="31">
        <f t="shared" si="4"/>
        <v>234300.94999999995</v>
      </c>
      <c r="R384" s="31">
        <f t="shared" si="5"/>
        <v>249311.48999999996</v>
      </c>
    </row>
    <row r="385" spans="1:18" ht="15.75" customHeight="1">
      <c r="A385" s="43">
        <v>707</v>
      </c>
      <c r="B385" s="28">
        <v>44060</v>
      </c>
      <c r="C385" s="43" t="s">
        <v>5610</v>
      </c>
      <c r="D385" s="52"/>
      <c r="F385" s="30">
        <v>750</v>
      </c>
      <c r="G385" s="30"/>
      <c r="H385" s="30"/>
      <c r="I385" s="43" t="s">
        <v>89</v>
      </c>
      <c r="J385" s="43" t="s">
        <v>87</v>
      </c>
      <c r="K385" s="43"/>
      <c r="L385" s="43"/>
      <c r="N385" s="43" t="s">
        <v>688</v>
      </c>
      <c r="O385" s="223"/>
      <c r="P385" s="31">
        <f t="shared" si="3"/>
        <v>14260.540000000008</v>
      </c>
      <c r="Q385" s="31">
        <f t="shared" si="4"/>
        <v>235050.94999999995</v>
      </c>
      <c r="R385" s="31">
        <f t="shared" si="5"/>
        <v>249311.48999999996</v>
      </c>
    </row>
    <row r="386" spans="1:18" ht="15.75" customHeight="1">
      <c r="A386" s="43">
        <v>707</v>
      </c>
      <c r="B386" s="309">
        <v>44063</v>
      </c>
      <c r="C386" s="43" t="s">
        <v>1716</v>
      </c>
      <c r="D386" s="222"/>
      <c r="F386" s="30">
        <v>47.02</v>
      </c>
      <c r="G386" s="30"/>
      <c r="H386" s="30"/>
      <c r="I386" s="43" t="s">
        <v>91</v>
      </c>
      <c r="J386" s="43" t="s">
        <v>87</v>
      </c>
      <c r="K386" s="43"/>
      <c r="L386" s="43"/>
      <c r="N386" s="43" t="s">
        <v>688</v>
      </c>
      <c r="O386" s="223"/>
      <c r="P386" s="31">
        <f t="shared" si="3"/>
        <v>14213.520000000019</v>
      </c>
      <c r="Q386" s="31">
        <f t="shared" si="4"/>
        <v>235097.96999999994</v>
      </c>
      <c r="R386" s="31">
        <f t="shared" si="5"/>
        <v>249311.48999999996</v>
      </c>
    </row>
    <row r="387" spans="1:18" ht="15.75" customHeight="1">
      <c r="A387" s="43">
        <v>707</v>
      </c>
      <c r="B387" s="28">
        <v>44063</v>
      </c>
      <c r="C387" s="43" t="s">
        <v>5611</v>
      </c>
      <c r="D387" s="52"/>
      <c r="F387" s="30">
        <v>12000</v>
      </c>
      <c r="G387" s="30"/>
      <c r="H387" s="30"/>
      <c r="I387" s="43" t="s">
        <v>91</v>
      </c>
      <c r="J387" s="43" t="s">
        <v>87</v>
      </c>
      <c r="K387" s="43"/>
      <c r="L387" s="43"/>
      <c r="N387" s="43" t="s">
        <v>688</v>
      </c>
      <c r="O387" s="223"/>
      <c r="P387" s="31">
        <f t="shared" si="3"/>
        <v>2213.5200000000186</v>
      </c>
      <c r="Q387" s="31">
        <f t="shared" si="4"/>
        <v>247097.96999999994</v>
      </c>
      <c r="R387" s="31">
        <f t="shared" si="5"/>
        <v>249311.48999999996</v>
      </c>
    </row>
    <row r="388" spans="1:18" ht="15.75" customHeight="1">
      <c r="A388" s="43">
        <v>707</v>
      </c>
      <c r="B388" s="28">
        <v>44070</v>
      </c>
      <c r="C388" s="29" t="s">
        <v>5612</v>
      </c>
      <c r="D388" s="52"/>
      <c r="F388" s="30">
        <v>290</v>
      </c>
      <c r="G388" s="35"/>
      <c r="H388" s="35"/>
      <c r="I388" s="43" t="s">
        <v>266</v>
      </c>
      <c r="J388" s="29" t="s">
        <v>87</v>
      </c>
      <c r="K388" s="29">
        <v>5000217</v>
      </c>
      <c r="L388" s="29"/>
      <c r="N388" s="43" t="s">
        <v>688</v>
      </c>
      <c r="O388" s="223"/>
      <c r="P388" s="31">
        <f t="shared" si="3"/>
        <v>1923.5200000000186</v>
      </c>
      <c r="Q388" s="31">
        <f t="shared" si="4"/>
        <v>247387.96999999994</v>
      </c>
      <c r="R388" s="31">
        <f t="shared" si="5"/>
        <v>249311.48999999996</v>
      </c>
    </row>
    <row r="389" spans="1:18" ht="15.75" customHeight="1">
      <c r="A389" s="43">
        <v>707</v>
      </c>
      <c r="B389" s="28">
        <v>44073</v>
      </c>
      <c r="C389" s="29" t="s">
        <v>1371</v>
      </c>
      <c r="D389" s="52"/>
      <c r="F389" s="30">
        <v>32.409999999999997</v>
      </c>
      <c r="G389" s="35"/>
      <c r="H389" s="35"/>
      <c r="I389" s="43" t="s">
        <v>89</v>
      </c>
      <c r="J389" s="29" t="s">
        <v>87</v>
      </c>
      <c r="K389" s="29" t="s">
        <v>570</v>
      </c>
      <c r="L389" s="29"/>
      <c r="N389" s="43" t="s">
        <v>688</v>
      </c>
      <c r="O389" s="223"/>
      <c r="P389" s="31">
        <f t="shared" si="3"/>
        <v>1891.1100000000151</v>
      </c>
      <c r="Q389" s="31">
        <f t="shared" si="4"/>
        <v>247420.37999999995</v>
      </c>
      <c r="R389" s="31">
        <f t="shared" si="5"/>
        <v>249311.48999999996</v>
      </c>
    </row>
    <row r="390" spans="1:18" ht="15.75" customHeight="1">
      <c r="A390" s="43">
        <v>707</v>
      </c>
      <c r="B390" s="28">
        <v>44073</v>
      </c>
      <c r="C390" s="29" t="s">
        <v>5613</v>
      </c>
      <c r="D390" s="52"/>
      <c r="F390" s="30">
        <v>1404</v>
      </c>
      <c r="G390" s="35"/>
      <c r="H390" s="35"/>
      <c r="I390" s="43" t="s">
        <v>91</v>
      </c>
      <c r="J390" s="29" t="s">
        <v>87</v>
      </c>
      <c r="K390" s="29"/>
      <c r="L390" s="29"/>
      <c r="N390" s="43" t="s">
        <v>688</v>
      </c>
      <c r="O390" s="223"/>
      <c r="P390" s="31">
        <f t="shared" si="3"/>
        <v>487.11000000001513</v>
      </c>
      <c r="Q390" s="31">
        <f t="shared" si="4"/>
        <v>248824.37999999995</v>
      </c>
      <c r="R390" s="31">
        <f t="shared" si="5"/>
        <v>249311.48999999996</v>
      </c>
    </row>
    <row r="391" spans="1:18" ht="15.75" customHeight="1">
      <c r="A391" s="43">
        <v>707</v>
      </c>
      <c r="B391" s="28">
        <v>44075</v>
      </c>
      <c r="C391" s="29" t="s">
        <v>5614</v>
      </c>
      <c r="D391" s="52"/>
      <c r="F391" s="30"/>
      <c r="G391" s="35">
        <v>10000</v>
      </c>
      <c r="H391" s="35"/>
      <c r="I391" s="43" t="s">
        <v>91</v>
      </c>
      <c r="J391" s="29" t="s">
        <v>87</v>
      </c>
      <c r="K391" s="29"/>
      <c r="L391" s="29"/>
      <c r="N391" s="43" t="s">
        <v>688</v>
      </c>
      <c r="O391" s="223"/>
      <c r="P391" s="31">
        <f t="shared" si="3"/>
        <v>10487.110000000015</v>
      </c>
      <c r="Q391" s="31">
        <f t="shared" si="4"/>
        <v>248824.37999999995</v>
      </c>
      <c r="R391" s="31">
        <f t="shared" si="5"/>
        <v>259311.48999999996</v>
      </c>
    </row>
    <row r="392" spans="1:18" ht="15.75" customHeight="1">
      <c r="A392" s="43">
        <v>707</v>
      </c>
      <c r="B392" s="28">
        <v>44076</v>
      </c>
      <c r="C392" s="29" t="s">
        <v>5614</v>
      </c>
      <c r="D392" s="52"/>
      <c r="F392" s="30"/>
      <c r="G392" s="35">
        <v>2000</v>
      </c>
      <c r="H392" s="35"/>
      <c r="I392" s="43" t="s">
        <v>91</v>
      </c>
      <c r="J392" s="29" t="s">
        <v>87</v>
      </c>
      <c r="K392" s="29"/>
      <c r="L392" s="29"/>
      <c r="N392" s="43" t="s">
        <v>688</v>
      </c>
      <c r="O392" s="223"/>
      <c r="P392" s="31">
        <f t="shared" si="3"/>
        <v>12487.110000000015</v>
      </c>
      <c r="Q392" s="31">
        <f t="shared" si="4"/>
        <v>248824.37999999995</v>
      </c>
      <c r="R392" s="31">
        <f t="shared" si="5"/>
        <v>261311.48999999996</v>
      </c>
    </row>
    <row r="393" spans="1:18" ht="15.75" customHeight="1">
      <c r="A393" s="43">
        <v>707</v>
      </c>
      <c r="B393" s="28">
        <v>44077</v>
      </c>
      <c r="C393" s="29" t="s">
        <v>5615</v>
      </c>
      <c r="D393" s="52"/>
      <c r="F393" s="30">
        <v>1404</v>
      </c>
      <c r="G393" s="35"/>
      <c r="H393" s="35"/>
      <c r="I393" s="43" t="s">
        <v>91</v>
      </c>
      <c r="J393" s="29" t="s">
        <v>87</v>
      </c>
      <c r="K393" s="29"/>
      <c r="L393" s="29"/>
      <c r="N393" s="43" t="s">
        <v>688</v>
      </c>
      <c r="O393" s="223"/>
      <c r="P393" s="31">
        <f t="shared" si="3"/>
        <v>11083.110000000015</v>
      </c>
      <c r="Q393" s="31">
        <f t="shared" si="4"/>
        <v>250228.37999999995</v>
      </c>
      <c r="R393" s="31">
        <f t="shared" si="5"/>
        <v>261311.48999999996</v>
      </c>
    </row>
    <row r="394" spans="1:18" ht="15.75" customHeight="1">
      <c r="A394" s="43">
        <v>707</v>
      </c>
      <c r="B394" s="28">
        <v>44084</v>
      </c>
      <c r="C394" s="29" t="s">
        <v>1017</v>
      </c>
      <c r="D394" s="52"/>
      <c r="F394" s="30">
        <v>12</v>
      </c>
      <c r="G394" s="35"/>
      <c r="H394" s="35"/>
      <c r="I394" s="43" t="s">
        <v>89</v>
      </c>
      <c r="J394" s="29" t="s">
        <v>87</v>
      </c>
      <c r="K394" s="29" t="s">
        <v>1017</v>
      </c>
      <c r="L394" s="29">
        <v>101994</v>
      </c>
      <c r="N394" s="43" t="s">
        <v>688</v>
      </c>
      <c r="O394" s="223"/>
      <c r="P394" s="31">
        <f t="shared" si="3"/>
        <v>11071.110000000015</v>
      </c>
      <c r="Q394" s="31">
        <f t="shared" si="4"/>
        <v>250240.37999999995</v>
      </c>
      <c r="R394" s="31">
        <f t="shared" si="5"/>
        <v>261311.48999999996</v>
      </c>
    </row>
    <row r="395" spans="1:18" ht="15.75" customHeight="1">
      <c r="A395" s="43">
        <v>707</v>
      </c>
      <c r="B395" s="28">
        <v>44098</v>
      </c>
      <c r="C395" s="29" t="s">
        <v>5616</v>
      </c>
      <c r="D395" s="52"/>
      <c r="F395" s="30">
        <v>200</v>
      </c>
      <c r="G395" s="35"/>
      <c r="H395" s="35"/>
      <c r="I395" s="43" t="s">
        <v>91</v>
      </c>
      <c r="J395" s="29" t="s">
        <v>87</v>
      </c>
      <c r="K395" s="29" t="s">
        <v>4032</v>
      </c>
      <c r="L395" s="29">
        <v>186</v>
      </c>
      <c r="N395" s="43" t="s">
        <v>688</v>
      </c>
      <c r="O395" s="223"/>
      <c r="P395" s="31">
        <f t="shared" si="3"/>
        <v>10871.110000000015</v>
      </c>
      <c r="Q395" s="31">
        <f t="shared" si="4"/>
        <v>250440.37999999995</v>
      </c>
      <c r="R395" s="31">
        <f t="shared" si="5"/>
        <v>261311.48999999996</v>
      </c>
    </row>
    <row r="396" spans="1:18" ht="15.75" customHeight="1">
      <c r="A396" s="43">
        <v>707</v>
      </c>
      <c r="B396" s="28">
        <v>44103</v>
      </c>
      <c r="C396" s="29" t="s">
        <v>1308</v>
      </c>
      <c r="D396" s="52"/>
      <c r="F396" s="30">
        <v>32.409999999999997</v>
      </c>
      <c r="G396" s="35"/>
      <c r="H396" s="35"/>
      <c r="I396" s="43" t="s">
        <v>89</v>
      </c>
      <c r="J396" s="29" t="s">
        <v>87</v>
      </c>
      <c r="K396" s="29"/>
      <c r="L396" s="29"/>
      <c r="N396" s="43" t="s">
        <v>688</v>
      </c>
      <c r="O396" s="223"/>
      <c r="P396" s="31">
        <f t="shared" si="3"/>
        <v>10838.700000000012</v>
      </c>
      <c r="Q396" s="31">
        <f t="shared" si="4"/>
        <v>250472.78999999995</v>
      </c>
      <c r="R396" s="31">
        <f t="shared" si="5"/>
        <v>261311.48999999996</v>
      </c>
    </row>
    <row r="397" spans="1:18" ht="15.75" customHeight="1">
      <c r="A397" s="43">
        <v>707</v>
      </c>
      <c r="B397" s="28">
        <v>44105</v>
      </c>
      <c r="C397" s="29" t="s">
        <v>5617</v>
      </c>
      <c r="D397" s="52"/>
      <c r="F397" s="30">
        <v>1404</v>
      </c>
      <c r="G397" s="35"/>
      <c r="H397" s="35"/>
      <c r="I397" s="43" t="s">
        <v>91</v>
      </c>
      <c r="J397" s="29" t="s">
        <v>87</v>
      </c>
      <c r="K397" s="29"/>
      <c r="L397" s="29"/>
      <c r="N397" s="43" t="s">
        <v>688</v>
      </c>
      <c r="O397" s="223"/>
      <c r="P397" s="31">
        <f t="shared" si="3"/>
        <v>9434.7000000000116</v>
      </c>
      <c r="Q397" s="31">
        <f t="shared" si="4"/>
        <v>251876.78999999995</v>
      </c>
      <c r="R397" s="31">
        <f t="shared" si="5"/>
        <v>261311.48999999996</v>
      </c>
    </row>
    <row r="398" spans="1:18" ht="15.75" customHeight="1">
      <c r="A398" s="43">
        <v>707</v>
      </c>
      <c r="B398" s="28">
        <v>44109</v>
      </c>
      <c r="C398" s="29" t="s">
        <v>317</v>
      </c>
      <c r="D398" s="52"/>
      <c r="F398" s="30">
        <v>100</v>
      </c>
      <c r="G398" s="35"/>
      <c r="H398" s="35"/>
      <c r="I398" s="43" t="s">
        <v>91</v>
      </c>
      <c r="J398" s="29" t="s">
        <v>87</v>
      </c>
      <c r="K398" s="29"/>
      <c r="L398" s="29"/>
      <c r="N398" s="43" t="s">
        <v>688</v>
      </c>
      <c r="O398" s="223"/>
      <c r="P398" s="31">
        <f t="shared" si="3"/>
        <v>9334.7000000000116</v>
      </c>
      <c r="Q398" s="31">
        <f t="shared" si="4"/>
        <v>251976.78999999995</v>
      </c>
      <c r="R398" s="31">
        <f t="shared" si="5"/>
        <v>261311.48999999996</v>
      </c>
    </row>
    <row r="399" spans="1:18" ht="15.75" customHeight="1">
      <c r="A399" s="43">
        <v>707</v>
      </c>
      <c r="B399" s="28">
        <v>44113</v>
      </c>
      <c r="C399" s="29" t="s">
        <v>5618</v>
      </c>
      <c r="D399" s="52"/>
      <c r="F399" s="30">
        <v>1600</v>
      </c>
      <c r="G399" s="35"/>
      <c r="H399" s="35"/>
      <c r="I399" s="43" t="s">
        <v>89</v>
      </c>
      <c r="J399" s="29" t="s">
        <v>87</v>
      </c>
      <c r="K399" s="29" t="s">
        <v>3075</v>
      </c>
      <c r="L399" s="29"/>
      <c r="N399" s="43" t="s">
        <v>688</v>
      </c>
      <c r="O399" s="223"/>
      <c r="P399" s="31">
        <f t="shared" si="3"/>
        <v>7734.7000000000116</v>
      </c>
      <c r="Q399" s="31">
        <f t="shared" si="4"/>
        <v>253576.78999999995</v>
      </c>
      <c r="R399" s="31">
        <f t="shared" si="5"/>
        <v>261311.48999999996</v>
      </c>
    </row>
    <row r="400" spans="1:18" ht="15.75" customHeight="1">
      <c r="A400" s="43">
        <v>707</v>
      </c>
      <c r="B400" s="28">
        <v>44124</v>
      </c>
      <c r="C400" s="29" t="s">
        <v>321</v>
      </c>
      <c r="D400" s="52"/>
      <c r="F400" s="30">
        <v>6</v>
      </c>
      <c r="G400" s="35"/>
      <c r="H400" s="35"/>
      <c r="I400" s="43" t="s">
        <v>91</v>
      </c>
      <c r="J400" s="29" t="s">
        <v>87</v>
      </c>
      <c r="K400" s="29"/>
      <c r="L400" s="29"/>
      <c r="N400" s="43" t="s">
        <v>688</v>
      </c>
      <c r="O400" s="223"/>
      <c r="P400" s="31">
        <f t="shared" si="3"/>
        <v>7728.7000000000116</v>
      </c>
      <c r="Q400" s="31">
        <f t="shared" si="4"/>
        <v>253582.78999999995</v>
      </c>
      <c r="R400" s="31">
        <f t="shared" si="5"/>
        <v>261311.48999999996</v>
      </c>
    </row>
    <row r="401" spans="1:18" ht="15.75" customHeight="1">
      <c r="A401" s="43">
        <v>707</v>
      </c>
      <c r="B401" s="28">
        <v>44124</v>
      </c>
      <c r="C401" s="29" t="s">
        <v>949</v>
      </c>
      <c r="D401" s="52"/>
      <c r="F401" s="30"/>
      <c r="G401" s="35"/>
      <c r="H401" s="35">
        <v>109</v>
      </c>
      <c r="I401" s="29"/>
      <c r="J401" s="29"/>
      <c r="K401" s="29"/>
      <c r="L401" s="29"/>
      <c r="N401" s="43" t="s">
        <v>688</v>
      </c>
      <c r="O401" s="223"/>
      <c r="P401" s="31">
        <f t="shared" si="3"/>
        <v>7728.7000000000116</v>
      </c>
      <c r="Q401" s="31">
        <f t="shared" si="4"/>
        <v>253582.78999999995</v>
      </c>
      <c r="R401" s="31">
        <f t="shared" si="5"/>
        <v>261311.48999999996</v>
      </c>
    </row>
    <row r="402" spans="1:18" ht="15.75" customHeight="1">
      <c r="A402" s="43">
        <v>707</v>
      </c>
      <c r="B402" s="28">
        <v>44125</v>
      </c>
      <c r="C402" s="29" t="s">
        <v>5619</v>
      </c>
      <c r="D402" s="52"/>
      <c r="F402" s="30">
        <v>350</v>
      </c>
      <c r="G402" s="35"/>
      <c r="H402" s="35"/>
      <c r="I402" s="43" t="s">
        <v>91</v>
      </c>
      <c r="J402" s="29" t="s">
        <v>87</v>
      </c>
      <c r="K402" s="29" t="s">
        <v>891</v>
      </c>
      <c r="L402" s="29"/>
      <c r="N402" s="43" t="s">
        <v>688</v>
      </c>
      <c r="O402" s="223"/>
      <c r="P402" s="31">
        <f t="shared" si="3"/>
        <v>7378.7000000000116</v>
      </c>
      <c r="Q402" s="31">
        <f t="shared" si="4"/>
        <v>253932.78999999995</v>
      </c>
      <c r="R402" s="31">
        <f t="shared" si="5"/>
        <v>261311.48999999996</v>
      </c>
    </row>
    <row r="403" spans="1:18" ht="15.75" customHeight="1">
      <c r="A403" s="43">
        <v>707</v>
      </c>
      <c r="B403" s="28">
        <v>44133</v>
      </c>
      <c r="C403" s="29" t="s">
        <v>1371</v>
      </c>
      <c r="D403" s="52"/>
      <c r="F403" s="30">
        <v>32.409999999999997</v>
      </c>
      <c r="G403" s="35"/>
      <c r="H403" s="35"/>
      <c r="I403" s="43" t="s">
        <v>89</v>
      </c>
      <c r="J403" s="29" t="s">
        <v>87</v>
      </c>
      <c r="K403" s="29"/>
      <c r="L403" s="29"/>
      <c r="N403" s="43" t="s">
        <v>688</v>
      </c>
      <c r="O403" s="223"/>
      <c r="P403" s="31">
        <f t="shared" si="3"/>
        <v>7346.2900000000081</v>
      </c>
      <c r="Q403" s="31">
        <f t="shared" si="4"/>
        <v>253965.19999999995</v>
      </c>
      <c r="R403" s="31">
        <f t="shared" si="5"/>
        <v>261311.48999999996</v>
      </c>
    </row>
    <row r="404" spans="1:18" ht="15.75" customHeight="1">
      <c r="A404" s="43">
        <v>707</v>
      </c>
      <c r="B404" s="28">
        <v>44136</v>
      </c>
      <c r="C404" s="29" t="s">
        <v>4846</v>
      </c>
      <c r="D404" s="52"/>
      <c r="F404" s="30">
        <v>1404</v>
      </c>
      <c r="G404" s="35"/>
      <c r="H404" s="35"/>
      <c r="I404" s="43" t="s">
        <v>91</v>
      </c>
      <c r="J404" s="29" t="s">
        <v>87</v>
      </c>
      <c r="K404" s="29"/>
      <c r="L404" s="29"/>
      <c r="N404" s="43" t="s">
        <v>688</v>
      </c>
      <c r="O404" s="223"/>
      <c r="P404" s="31">
        <f t="shared" si="3"/>
        <v>5942.2900000000081</v>
      </c>
      <c r="Q404" s="31">
        <f t="shared" si="4"/>
        <v>255369.19999999995</v>
      </c>
      <c r="R404" s="31">
        <f t="shared" si="5"/>
        <v>261311.48999999996</v>
      </c>
    </row>
    <row r="405" spans="1:18" ht="15.75" customHeight="1">
      <c r="A405" s="43">
        <v>707</v>
      </c>
      <c r="B405" s="28">
        <v>44161</v>
      </c>
      <c r="C405" s="29" t="s">
        <v>5620</v>
      </c>
      <c r="D405" s="52"/>
      <c r="F405" s="30">
        <v>450</v>
      </c>
      <c r="G405" s="35"/>
      <c r="H405" s="35"/>
      <c r="I405" s="43" t="s">
        <v>91</v>
      </c>
      <c r="J405" s="29" t="s">
        <v>87</v>
      </c>
      <c r="K405" s="29" t="s">
        <v>980</v>
      </c>
      <c r="L405" s="29">
        <v>4142</v>
      </c>
      <c r="N405" s="43" t="s">
        <v>688</v>
      </c>
      <c r="O405" s="223"/>
      <c r="P405" s="31">
        <f t="shared" si="3"/>
        <v>5492.2900000000081</v>
      </c>
      <c r="Q405" s="31">
        <f t="shared" si="4"/>
        <v>255819.19999999995</v>
      </c>
      <c r="R405" s="31">
        <f t="shared" si="5"/>
        <v>261311.48999999996</v>
      </c>
    </row>
    <row r="406" spans="1:18" ht="15.75" customHeight="1">
      <c r="A406" s="43">
        <v>707</v>
      </c>
      <c r="B406" s="28">
        <v>44166</v>
      </c>
      <c r="C406" s="29" t="s">
        <v>4846</v>
      </c>
      <c r="D406" s="52"/>
      <c r="F406" s="30">
        <v>1404</v>
      </c>
      <c r="G406" s="35"/>
      <c r="H406" s="35"/>
      <c r="I406" s="43" t="s">
        <v>91</v>
      </c>
      <c r="J406" s="29" t="s">
        <v>87</v>
      </c>
      <c r="K406" s="29"/>
      <c r="L406" s="29"/>
      <c r="N406" s="43" t="s">
        <v>688</v>
      </c>
      <c r="O406" s="223"/>
      <c r="P406" s="31">
        <f t="shared" si="3"/>
        <v>4088.2900000000081</v>
      </c>
      <c r="Q406" s="31">
        <f t="shared" si="4"/>
        <v>257223.19999999995</v>
      </c>
      <c r="R406" s="31">
        <f t="shared" si="5"/>
        <v>261311.48999999996</v>
      </c>
    </row>
    <row r="407" spans="1:18" ht="15.75" customHeight="1">
      <c r="A407" s="43">
        <v>707</v>
      </c>
      <c r="B407" s="28">
        <v>44187</v>
      </c>
      <c r="C407" s="29" t="s">
        <v>5621</v>
      </c>
      <c r="D407" s="52"/>
      <c r="F407" s="30">
        <v>1170</v>
      </c>
      <c r="G407" s="35"/>
      <c r="H407" s="35"/>
      <c r="I407" s="43"/>
      <c r="J407" s="29" t="s">
        <v>87</v>
      </c>
      <c r="K407" s="29" t="s">
        <v>4499</v>
      </c>
      <c r="L407" s="29">
        <v>3587</v>
      </c>
      <c r="N407" s="43" t="s">
        <v>688</v>
      </c>
      <c r="O407" s="140">
        <v>44561</v>
      </c>
      <c r="P407" s="31">
        <f t="shared" si="3"/>
        <v>2918.2900000000081</v>
      </c>
      <c r="Q407" s="31">
        <f t="shared" si="4"/>
        <v>258393.19999999995</v>
      </c>
      <c r="R407" s="31">
        <f t="shared" si="5"/>
        <v>261311.48999999996</v>
      </c>
    </row>
    <row r="408" spans="1:18" ht="15.75" customHeight="1">
      <c r="A408" s="43">
        <v>707</v>
      </c>
      <c r="B408" s="28">
        <v>44201</v>
      </c>
      <c r="C408" s="208" t="s">
        <v>1121</v>
      </c>
      <c r="D408" s="52"/>
      <c r="F408" s="30">
        <v>819</v>
      </c>
      <c r="G408" s="35"/>
      <c r="H408" s="35"/>
      <c r="I408" s="43" t="s">
        <v>91</v>
      </c>
      <c r="J408" s="29" t="s">
        <v>87</v>
      </c>
      <c r="K408" s="29" t="s">
        <v>953</v>
      </c>
      <c r="L408" s="29">
        <v>849</v>
      </c>
      <c r="N408" s="43" t="s">
        <v>688</v>
      </c>
      <c r="O408" s="223"/>
      <c r="P408" s="31">
        <f t="shared" si="3"/>
        <v>2099.2900000000081</v>
      </c>
      <c r="Q408" s="31">
        <f t="shared" si="4"/>
        <v>259212.19999999995</v>
      </c>
      <c r="R408" s="31">
        <f t="shared" si="5"/>
        <v>261311.48999999996</v>
      </c>
    </row>
    <row r="409" spans="1:18" ht="15.75" customHeight="1">
      <c r="A409" s="43">
        <v>707</v>
      </c>
      <c r="B409" s="28">
        <v>44201</v>
      </c>
      <c r="C409" s="51" t="s">
        <v>2952</v>
      </c>
      <c r="D409" s="29" t="s">
        <v>5604</v>
      </c>
      <c r="F409" s="30"/>
      <c r="G409" s="35">
        <v>12000</v>
      </c>
      <c r="H409" s="35"/>
      <c r="I409" s="43" t="s">
        <v>91</v>
      </c>
      <c r="J409" s="29" t="s">
        <v>87</v>
      </c>
      <c r="K409" s="29"/>
      <c r="L409" s="29"/>
      <c r="N409" s="43" t="s">
        <v>688</v>
      </c>
      <c r="O409" s="223"/>
      <c r="P409" s="31">
        <f t="shared" si="3"/>
        <v>14099.290000000037</v>
      </c>
      <c r="Q409" s="31">
        <f t="shared" si="4"/>
        <v>259212.19999999995</v>
      </c>
      <c r="R409" s="31">
        <f t="shared" si="5"/>
        <v>273311.49</v>
      </c>
    </row>
    <row r="410" spans="1:18" ht="15.75" customHeight="1">
      <c r="A410" s="43">
        <v>707</v>
      </c>
      <c r="B410" s="28">
        <v>44202</v>
      </c>
      <c r="C410" s="208" t="s">
        <v>3735</v>
      </c>
      <c r="D410" s="52"/>
      <c r="F410" s="30">
        <v>1404</v>
      </c>
      <c r="G410" s="35"/>
      <c r="H410" s="35"/>
      <c r="I410" s="43" t="s">
        <v>91</v>
      </c>
      <c r="J410" s="29" t="s">
        <v>87</v>
      </c>
      <c r="K410" s="29"/>
      <c r="L410" s="29"/>
      <c r="N410" s="43" t="s">
        <v>688</v>
      </c>
      <c r="O410" s="223"/>
      <c r="P410" s="31">
        <f t="shared" si="3"/>
        <v>12695.290000000037</v>
      </c>
      <c r="Q410" s="31">
        <f t="shared" si="4"/>
        <v>260616.19999999995</v>
      </c>
      <c r="R410" s="31">
        <f t="shared" si="5"/>
        <v>273311.49</v>
      </c>
    </row>
    <row r="411" spans="1:18" ht="15.75" customHeight="1">
      <c r="A411" s="43">
        <v>707</v>
      </c>
      <c r="B411" s="28">
        <v>44203</v>
      </c>
      <c r="C411" s="208" t="s">
        <v>5622</v>
      </c>
      <c r="D411" s="52"/>
      <c r="F411" s="30">
        <v>530</v>
      </c>
      <c r="G411" s="35"/>
      <c r="H411" s="35"/>
      <c r="I411" s="43" t="s">
        <v>89</v>
      </c>
      <c r="J411" s="29" t="s">
        <v>87</v>
      </c>
      <c r="K411" s="29" t="s">
        <v>5623</v>
      </c>
      <c r="L411" s="29"/>
      <c r="N411" s="43" t="s">
        <v>688</v>
      </c>
      <c r="O411" s="223"/>
      <c r="P411" s="31">
        <f t="shared" si="3"/>
        <v>12165.290000000037</v>
      </c>
      <c r="Q411" s="31">
        <f t="shared" si="4"/>
        <v>261146.19999999995</v>
      </c>
      <c r="R411" s="31">
        <f t="shared" si="5"/>
        <v>273311.49</v>
      </c>
    </row>
    <row r="412" spans="1:18" ht="15.75" customHeight="1">
      <c r="A412" s="43">
        <v>707</v>
      </c>
      <c r="B412" s="28">
        <v>44224</v>
      </c>
      <c r="C412" s="208" t="s">
        <v>1508</v>
      </c>
      <c r="D412" s="52"/>
      <c r="F412" s="30">
        <v>2511</v>
      </c>
      <c r="G412" s="35"/>
      <c r="H412" s="35"/>
      <c r="I412" s="43" t="s">
        <v>89</v>
      </c>
      <c r="J412" s="29" t="s">
        <v>87</v>
      </c>
      <c r="K412" s="29"/>
      <c r="L412" s="29"/>
      <c r="N412" s="43" t="s">
        <v>688</v>
      </c>
      <c r="O412" s="223"/>
      <c r="P412" s="31">
        <f t="shared" si="3"/>
        <v>9654.2900000000373</v>
      </c>
      <c r="Q412" s="31">
        <f t="shared" si="4"/>
        <v>263657.19999999995</v>
      </c>
      <c r="R412" s="31">
        <f t="shared" si="5"/>
        <v>273311.49</v>
      </c>
    </row>
    <row r="413" spans="1:18" ht="15.75" customHeight="1">
      <c r="A413" s="43">
        <v>707</v>
      </c>
      <c r="B413" s="28">
        <v>44228</v>
      </c>
      <c r="C413" s="208" t="s">
        <v>3735</v>
      </c>
      <c r="D413" s="52"/>
      <c r="F413" s="30">
        <v>1404</v>
      </c>
      <c r="G413" s="35"/>
      <c r="H413" s="35"/>
      <c r="I413" s="43" t="s">
        <v>91</v>
      </c>
      <c r="J413" s="29" t="s">
        <v>87</v>
      </c>
      <c r="K413" s="29"/>
      <c r="L413" s="29"/>
      <c r="N413" s="43" t="s">
        <v>688</v>
      </c>
      <c r="O413" s="223"/>
      <c r="P413" s="31">
        <f t="shared" si="3"/>
        <v>8250.2900000000373</v>
      </c>
      <c r="Q413" s="31">
        <f t="shared" si="4"/>
        <v>265061.19999999995</v>
      </c>
      <c r="R413" s="31">
        <f t="shared" si="5"/>
        <v>273311.49</v>
      </c>
    </row>
    <row r="414" spans="1:18" ht="15.75" customHeight="1">
      <c r="A414" s="43">
        <v>707</v>
      </c>
      <c r="B414" s="28">
        <v>44236</v>
      </c>
      <c r="C414" s="29" t="s">
        <v>5624</v>
      </c>
      <c r="D414" s="52"/>
      <c r="F414" s="30">
        <v>15</v>
      </c>
      <c r="G414" s="35"/>
      <c r="H414" s="35"/>
      <c r="I414" s="43" t="s">
        <v>89</v>
      </c>
      <c r="J414" s="29"/>
      <c r="K414" s="29"/>
      <c r="L414" s="29"/>
      <c r="N414" s="43" t="s">
        <v>688</v>
      </c>
      <c r="O414" s="223"/>
      <c r="P414" s="31">
        <f t="shared" si="3"/>
        <v>8235.2900000000373</v>
      </c>
      <c r="Q414" s="31">
        <f t="shared" si="4"/>
        <v>265076.19999999995</v>
      </c>
      <c r="R414" s="31">
        <f t="shared" si="5"/>
        <v>273311.49</v>
      </c>
    </row>
    <row r="415" spans="1:18" ht="15.75" customHeight="1">
      <c r="A415" s="43">
        <v>707</v>
      </c>
      <c r="B415" s="28">
        <v>44236</v>
      </c>
      <c r="C415" s="29" t="s">
        <v>4261</v>
      </c>
      <c r="D415" s="52"/>
      <c r="F415" s="30"/>
      <c r="G415" s="35"/>
      <c r="H415" s="35">
        <v>83.99</v>
      </c>
      <c r="I415" s="29"/>
      <c r="J415" s="29"/>
      <c r="K415" s="29"/>
      <c r="L415" s="29"/>
      <c r="N415" s="43" t="s">
        <v>688</v>
      </c>
      <c r="O415" s="223"/>
      <c r="P415" s="31">
        <f t="shared" si="3"/>
        <v>8235.2900000000373</v>
      </c>
      <c r="Q415" s="31">
        <f t="shared" si="4"/>
        <v>265076.19999999995</v>
      </c>
      <c r="R415" s="31">
        <f t="shared" si="5"/>
        <v>273311.49</v>
      </c>
    </row>
    <row r="416" spans="1:18" ht="15.75" customHeight="1">
      <c r="A416" s="43">
        <v>707</v>
      </c>
      <c r="B416" s="28">
        <v>44238</v>
      </c>
      <c r="C416" s="51" t="s">
        <v>2952</v>
      </c>
      <c r="D416" s="29" t="s">
        <v>5604</v>
      </c>
      <c r="F416" s="30"/>
      <c r="G416" s="35">
        <v>12050</v>
      </c>
      <c r="H416" s="35"/>
      <c r="I416" s="43" t="s">
        <v>91</v>
      </c>
      <c r="J416" s="29" t="s">
        <v>87</v>
      </c>
      <c r="K416" s="29"/>
      <c r="L416" s="29"/>
      <c r="N416" s="43" t="s">
        <v>688</v>
      </c>
      <c r="O416" s="223"/>
      <c r="P416" s="31">
        <f t="shared" si="3"/>
        <v>20285.290000000037</v>
      </c>
      <c r="Q416" s="31">
        <f t="shared" si="4"/>
        <v>265076.19999999995</v>
      </c>
      <c r="R416" s="31">
        <f t="shared" si="5"/>
        <v>285361.49</v>
      </c>
    </row>
    <row r="417" spans="1:18" ht="15.75" customHeight="1">
      <c r="A417" s="43">
        <v>707</v>
      </c>
      <c r="B417" s="28">
        <v>44243</v>
      </c>
      <c r="C417" s="29" t="s">
        <v>1371</v>
      </c>
      <c r="D417" s="52"/>
      <c r="F417" s="30"/>
      <c r="G417" s="35"/>
      <c r="H417" s="35">
        <v>20</v>
      </c>
      <c r="I417" s="29"/>
      <c r="J417" s="29"/>
      <c r="K417" s="29"/>
      <c r="L417" s="29"/>
      <c r="N417" s="43" t="s">
        <v>688</v>
      </c>
      <c r="O417" s="223"/>
      <c r="P417" s="31">
        <f t="shared" si="3"/>
        <v>20285.290000000037</v>
      </c>
      <c r="Q417" s="31">
        <f t="shared" si="4"/>
        <v>265076.19999999995</v>
      </c>
      <c r="R417" s="31">
        <f t="shared" si="5"/>
        <v>285361.49</v>
      </c>
    </row>
    <row r="418" spans="1:18" ht="15.75" customHeight="1">
      <c r="A418" s="43">
        <v>707</v>
      </c>
      <c r="B418" s="28">
        <v>44252</v>
      </c>
      <c r="C418" s="208" t="s">
        <v>5625</v>
      </c>
      <c r="D418" s="52"/>
      <c r="F418" s="30">
        <v>57</v>
      </c>
      <c r="G418" s="35"/>
      <c r="H418" s="35"/>
      <c r="I418" s="43" t="s">
        <v>89</v>
      </c>
      <c r="J418" s="29" t="s">
        <v>87</v>
      </c>
      <c r="K418" s="29"/>
      <c r="L418" s="29"/>
      <c r="N418" s="43" t="s">
        <v>688</v>
      </c>
      <c r="O418" s="223"/>
      <c r="P418" s="31">
        <f t="shared" si="3"/>
        <v>20228.290000000037</v>
      </c>
      <c r="Q418" s="31">
        <f t="shared" si="4"/>
        <v>265133.19999999995</v>
      </c>
      <c r="R418" s="31">
        <f t="shared" si="5"/>
        <v>285361.49</v>
      </c>
    </row>
    <row r="419" spans="1:18" ht="15.75" customHeight="1">
      <c r="A419" s="43">
        <v>707</v>
      </c>
      <c r="B419" s="28">
        <v>44255</v>
      </c>
      <c r="C419" s="51" t="s">
        <v>2952</v>
      </c>
      <c r="D419" s="29" t="s">
        <v>5604</v>
      </c>
      <c r="F419" s="30"/>
      <c r="G419" s="35">
        <v>12050</v>
      </c>
      <c r="H419" s="35"/>
      <c r="I419" s="43" t="s">
        <v>91</v>
      </c>
      <c r="J419" s="29" t="s">
        <v>87</v>
      </c>
      <c r="K419" s="29"/>
      <c r="L419" s="29"/>
      <c r="N419" s="43" t="s">
        <v>688</v>
      </c>
      <c r="O419" s="223"/>
      <c r="P419" s="31">
        <f t="shared" si="3"/>
        <v>32278.290000000037</v>
      </c>
      <c r="Q419" s="31">
        <f t="shared" si="4"/>
        <v>265133.19999999995</v>
      </c>
      <c r="R419" s="31">
        <f t="shared" si="5"/>
        <v>297411.49</v>
      </c>
    </row>
    <row r="420" spans="1:18" ht="15.75" customHeight="1">
      <c r="A420" s="43">
        <v>707</v>
      </c>
      <c r="B420" s="28">
        <v>44256</v>
      </c>
      <c r="C420" s="208" t="s">
        <v>3735</v>
      </c>
      <c r="D420" s="52"/>
      <c r="F420" s="30">
        <v>1404</v>
      </c>
      <c r="G420" s="35"/>
      <c r="H420" s="35"/>
      <c r="I420" s="43" t="s">
        <v>91</v>
      </c>
      <c r="J420" s="29" t="s">
        <v>87</v>
      </c>
      <c r="K420" s="29"/>
      <c r="L420" s="29"/>
      <c r="N420" s="43" t="s">
        <v>688</v>
      </c>
      <c r="O420" s="223"/>
      <c r="P420" s="31">
        <f t="shared" si="3"/>
        <v>30874.290000000037</v>
      </c>
      <c r="Q420" s="31">
        <f t="shared" si="4"/>
        <v>266537.19999999995</v>
      </c>
      <c r="R420" s="31">
        <f t="shared" si="5"/>
        <v>297411.49</v>
      </c>
    </row>
    <row r="421" spans="1:18" ht="15.75" customHeight="1">
      <c r="A421" s="43">
        <v>707</v>
      </c>
      <c r="B421" s="28">
        <v>44271</v>
      </c>
      <c r="C421" s="29" t="s">
        <v>4511</v>
      </c>
      <c r="D421" s="52"/>
      <c r="F421" s="30"/>
      <c r="G421" s="35"/>
      <c r="H421" s="35">
        <v>83.99</v>
      </c>
      <c r="I421" s="29"/>
      <c r="J421" s="29"/>
      <c r="K421" s="29"/>
      <c r="L421" s="29"/>
      <c r="N421" s="43" t="s">
        <v>688</v>
      </c>
      <c r="O421" s="223"/>
      <c r="P421" s="31">
        <f t="shared" si="3"/>
        <v>30874.290000000037</v>
      </c>
      <c r="Q421" s="31">
        <f t="shared" si="4"/>
        <v>266537.19999999995</v>
      </c>
      <c r="R421" s="31">
        <f t="shared" si="5"/>
        <v>297411.49</v>
      </c>
    </row>
    <row r="422" spans="1:18" ht="15.75" customHeight="1">
      <c r="A422" s="43">
        <v>707</v>
      </c>
      <c r="B422" s="28">
        <v>44280</v>
      </c>
      <c r="C422" s="29" t="s">
        <v>5626</v>
      </c>
      <c r="D422" s="52"/>
      <c r="F422" s="36">
        <v>168.29</v>
      </c>
      <c r="G422" s="35"/>
      <c r="H422" s="35"/>
      <c r="I422" s="43" t="s">
        <v>89</v>
      </c>
      <c r="J422" s="29" t="s">
        <v>87</v>
      </c>
      <c r="K422" s="29" t="s">
        <v>5627</v>
      </c>
      <c r="L422" s="29"/>
      <c r="N422" s="43" t="s">
        <v>688</v>
      </c>
      <c r="O422" s="223"/>
      <c r="P422" s="31">
        <f t="shared" si="3"/>
        <v>30706.000000000058</v>
      </c>
      <c r="Q422" s="31">
        <f t="shared" si="4"/>
        <v>266705.48999999993</v>
      </c>
      <c r="R422" s="31">
        <f t="shared" si="5"/>
        <v>297411.49</v>
      </c>
    </row>
    <row r="423" spans="1:18" ht="15.75" customHeight="1">
      <c r="A423" s="43">
        <v>707</v>
      </c>
      <c r="B423" s="28">
        <v>44287</v>
      </c>
      <c r="C423" s="29" t="s">
        <v>1371</v>
      </c>
      <c r="D423" s="52"/>
      <c r="F423" s="30"/>
      <c r="G423" s="35"/>
      <c r="H423" s="35">
        <v>20</v>
      </c>
      <c r="I423" s="29"/>
      <c r="J423" s="29"/>
      <c r="K423" s="29"/>
      <c r="L423" s="29"/>
      <c r="N423" s="43" t="s">
        <v>688</v>
      </c>
      <c r="O423" s="223"/>
      <c r="P423" s="31">
        <f t="shared" si="3"/>
        <v>30706.000000000058</v>
      </c>
      <c r="Q423" s="31">
        <f t="shared" si="4"/>
        <v>266705.48999999993</v>
      </c>
      <c r="R423" s="31">
        <f t="shared" si="5"/>
        <v>297411.49</v>
      </c>
    </row>
    <row r="424" spans="1:18" ht="15.75" customHeight="1">
      <c r="A424" s="43">
        <v>707</v>
      </c>
      <c r="B424" s="28">
        <v>44290</v>
      </c>
      <c r="C424" s="208" t="s">
        <v>3735</v>
      </c>
      <c r="D424" s="52"/>
      <c r="F424" s="30">
        <v>1404</v>
      </c>
      <c r="G424" s="35"/>
      <c r="H424" s="35"/>
      <c r="I424" s="43" t="s">
        <v>91</v>
      </c>
      <c r="J424" s="29"/>
      <c r="K424" s="29"/>
      <c r="L424" s="29"/>
      <c r="N424" s="43" t="s">
        <v>688</v>
      </c>
      <c r="O424" s="223"/>
      <c r="P424" s="31">
        <f t="shared" si="3"/>
        <v>29302.000000000058</v>
      </c>
      <c r="Q424" s="31">
        <f t="shared" si="4"/>
        <v>268109.48999999993</v>
      </c>
      <c r="R424" s="31">
        <f t="shared" si="5"/>
        <v>297411.49</v>
      </c>
    </row>
    <row r="425" spans="1:18" ht="15.75" customHeight="1">
      <c r="A425" s="43">
        <v>707</v>
      </c>
      <c r="B425" s="28">
        <v>44292</v>
      </c>
      <c r="C425" s="29" t="s">
        <v>949</v>
      </c>
      <c r="D425" s="52"/>
      <c r="F425" s="30"/>
      <c r="G425" s="35"/>
      <c r="H425" s="35">
        <v>83.99</v>
      </c>
      <c r="I425" s="29"/>
      <c r="J425" s="29"/>
      <c r="K425" s="29"/>
      <c r="L425" s="29"/>
      <c r="N425" s="43" t="s">
        <v>688</v>
      </c>
      <c r="O425" s="223"/>
      <c r="P425" s="31">
        <f t="shared" si="3"/>
        <v>29302.000000000058</v>
      </c>
      <c r="Q425" s="31">
        <f t="shared" si="4"/>
        <v>268109.48999999993</v>
      </c>
      <c r="R425" s="31">
        <f t="shared" si="5"/>
        <v>297411.49</v>
      </c>
    </row>
    <row r="426" spans="1:18" ht="15.75" customHeight="1">
      <c r="A426" s="43">
        <v>707</v>
      </c>
      <c r="B426" s="28">
        <v>44298</v>
      </c>
      <c r="C426" s="208" t="s">
        <v>5628</v>
      </c>
      <c r="D426" s="52"/>
      <c r="F426" s="30">
        <v>25000</v>
      </c>
      <c r="G426" s="35"/>
      <c r="H426" s="35"/>
      <c r="I426" s="43" t="s">
        <v>91</v>
      </c>
      <c r="J426" s="29" t="s">
        <v>87</v>
      </c>
      <c r="K426" s="29"/>
      <c r="L426" s="29"/>
      <c r="N426" s="43" t="s">
        <v>688</v>
      </c>
      <c r="O426" s="223"/>
      <c r="P426" s="31">
        <f t="shared" si="3"/>
        <v>4302.0000000000582</v>
      </c>
      <c r="Q426" s="31">
        <f t="shared" si="4"/>
        <v>293109.48999999993</v>
      </c>
      <c r="R426" s="31">
        <f t="shared" si="5"/>
        <v>297411.49</v>
      </c>
    </row>
    <row r="427" spans="1:18" ht="15.75" customHeight="1">
      <c r="A427" s="43">
        <v>707</v>
      </c>
      <c r="B427" s="28">
        <v>44311</v>
      </c>
      <c r="C427" s="29" t="s">
        <v>5626</v>
      </c>
      <c r="D427" s="52"/>
      <c r="F427" s="30">
        <v>337.24</v>
      </c>
      <c r="G427" s="35"/>
      <c r="H427" s="35"/>
      <c r="I427" s="43" t="s">
        <v>89</v>
      </c>
      <c r="J427" s="29" t="s">
        <v>87</v>
      </c>
      <c r="K427" s="29" t="s">
        <v>5627</v>
      </c>
      <c r="L427" s="29"/>
      <c r="N427" s="43" t="s">
        <v>688</v>
      </c>
      <c r="O427" s="223"/>
      <c r="P427" s="31">
        <f t="shared" si="3"/>
        <v>3964.7600000000675</v>
      </c>
      <c r="Q427" s="31">
        <f t="shared" si="4"/>
        <v>293446.72999999992</v>
      </c>
      <c r="R427" s="31">
        <f t="shared" si="5"/>
        <v>297411.49</v>
      </c>
    </row>
    <row r="428" spans="1:18" ht="15.75" customHeight="1">
      <c r="A428" s="43">
        <v>707</v>
      </c>
      <c r="B428" s="28">
        <v>44317</v>
      </c>
      <c r="C428" s="29" t="s">
        <v>1371</v>
      </c>
      <c r="D428" s="52"/>
      <c r="F428" s="30"/>
      <c r="G428" s="35"/>
      <c r="H428" s="35">
        <v>20</v>
      </c>
      <c r="I428" s="29"/>
      <c r="J428" s="29"/>
      <c r="K428" s="29"/>
      <c r="L428" s="29"/>
      <c r="N428" s="43" t="s">
        <v>688</v>
      </c>
      <c r="O428" s="223"/>
      <c r="P428" s="31">
        <f t="shared" si="3"/>
        <v>3964.7600000000675</v>
      </c>
      <c r="Q428" s="31">
        <f t="shared" si="4"/>
        <v>293446.72999999992</v>
      </c>
      <c r="R428" s="31">
        <f t="shared" si="5"/>
        <v>297411.49</v>
      </c>
    </row>
    <row r="429" spans="1:18" ht="15.75" customHeight="1">
      <c r="A429" s="43">
        <v>707</v>
      </c>
      <c r="B429" s="28">
        <v>44320</v>
      </c>
      <c r="C429" s="27" t="s">
        <v>3735</v>
      </c>
      <c r="D429" s="52"/>
      <c r="F429" s="30">
        <v>1484</v>
      </c>
      <c r="G429" s="35"/>
      <c r="H429" s="35"/>
      <c r="I429" s="43" t="s">
        <v>91</v>
      </c>
      <c r="J429" s="29" t="s">
        <v>87</v>
      </c>
      <c r="K429" s="29"/>
      <c r="L429" s="29"/>
      <c r="N429" s="43" t="s">
        <v>688</v>
      </c>
      <c r="O429" s="223"/>
      <c r="P429" s="31">
        <f t="shared" si="3"/>
        <v>2480.7600000000675</v>
      </c>
      <c r="Q429" s="31">
        <f t="shared" si="4"/>
        <v>294930.72999999992</v>
      </c>
      <c r="R429" s="31">
        <f t="shared" si="5"/>
        <v>297411.49</v>
      </c>
    </row>
    <row r="430" spans="1:18" ht="15.75" customHeight="1">
      <c r="A430" s="43">
        <v>707</v>
      </c>
      <c r="B430" s="28">
        <v>44320</v>
      </c>
      <c r="C430" s="378" t="s">
        <v>5629</v>
      </c>
      <c r="D430" s="52"/>
      <c r="F430" s="30"/>
      <c r="G430" s="35"/>
      <c r="H430" s="35">
        <v>83.99</v>
      </c>
      <c r="I430" s="29"/>
      <c r="J430" s="29"/>
      <c r="K430" s="29" t="s">
        <v>949</v>
      </c>
      <c r="L430" s="29"/>
      <c r="N430" s="43" t="s">
        <v>688</v>
      </c>
      <c r="O430" s="223"/>
      <c r="P430" s="31">
        <f t="shared" si="3"/>
        <v>2480.7600000000675</v>
      </c>
      <c r="Q430" s="31">
        <f t="shared" si="4"/>
        <v>294930.72999999992</v>
      </c>
      <c r="R430" s="31">
        <f t="shared" si="5"/>
        <v>297411.49</v>
      </c>
    </row>
    <row r="431" spans="1:18" ht="15.75" customHeight="1">
      <c r="A431" s="43">
        <v>707</v>
      </c>
      <c r="B431" s="28">
        <v>44322</v>
      </c>
      <c r="C431" s="29" t="s">
        <v>5630</v>
      </c>
      <c r="D431" s="52" t="s">
        <v>5631</v>
      </c>
      <c r="F431" s="30"/>
      <c r="G431" s="35">
        <v>80</v>
      </c>
      <c r="H431" s="35"/>
      <c r="I431" s="43" t="s">
        <v>91</v>
      </c>
      <c r="J431" s="29" t="s">
        <v>87</v>
      </c>
      <c r="K431" s="29"/>
      <c r="L431" s="29"/>
      <c r="N431" s="43" t="s">
        <v>688</v>
      </c>
      <c r="O431" s="223"/>
      <c r="P431" s="31">
        <f t="shared" si="3"/>
        <v>2560.7600000000675</v>
      </c>
      <c r="Q431" s="31">
        <f t="shared" si="4"/>
        <v>294930.72999999992</v>
      </c>
      <c r="R431" s="31">
        <f t="shared" si="5"/>
        <v>297491.49</v>
      </c>
    </row>
    <row r="432" spans="1:18" ht="15.75" customHeight="1">
      <c r="A432" s="43">
        <v>707</v>
      </c>
      <c r="B432" s="28">
        <v>44341</v>
      </c>
      <c r="C432" s="378" t="s">
        <v>5626</v>
      </c>
      <c r="D432" s="52"/>
      <c r="F432" s="30">
        <v>337.74</v>
      </c>
      <c r="G432" s="35"/>
      <c r="H432" s="35"/>
      <c r="I432" s="43" t="s">
        <v>89</v>
      </c>
      <c r="J432" s="29" t="s">
        <v>87</v>
      </c>
      <c r="K432" s="29" t="s">
        <v>5627</v>
      </c>
      <c r="L432" s="29"/>
      <c r="N432" s="43" t="s">
        <v>688</v>
      </c>
      <c r="O432" s="223"/>
      <c r="P432" s="31">
        <f t="shared" si="3"/>
        <v>2223.0200000000768</v>
      </c>
      <c r="Q432" s="31">
        <f t="shared" si="4"/>
        <v>295268.46999999991</v>
      </c>
      <c r="R432" s="31">
        <f t="shared" si="5"/>
        <v>297491.49</v>
      </c>
    </row>
    <row r="433" spans="1:18" ht="15.75" customHeight="1">
      <c r="A433" s="43">
        <v>707</v>
      </c>
      <c r="B433" s="28">
        <v>44341</v>
      </c>
      <c r="C433" s="27" t="s">
        <v>5632</v>
      </c>
      <c r="D433" s="52"/>
      <c r="F433" s="30">
        <v>550</v>
      </c>
      <c r="G433" s="35"/>
      <c r="H433" s="35"/>
      <c r="I433" s="43" t="s">
        <v>91</v>
      </c>
      <c r="J433" s="29" t="s">
        <v>87</v>
      </c>
      <c r="K433" s="29" t="s">
        <v>980</v>
      </c>
      <c r="L433" s="29">
        <v>4399</v>
      </c>
      <c r="N433" s="43" t="s">
        <v>688</v>
      </c>
      <c r="O433" s="223"/>
      <c r="P433" s="31">
        <f t="shared" si="3"/>
        <v>1673.0200000000768</v>
      </c>
      <c r="Q433" s="31">
        <f t="shared" si="4"/>
        <v>295818.46999999991</v>
      </c>
      <c r="R433" s="31">
        <f t="shared" si="5"/>
        <v>297491.49</v>
      </c>
    </row>
    <row r="434" spans="1:18" ht="15.75" customHeight="1">
      <c r="A434" s="43">
        <v>707</v>
      </c>
      <c r="B434" s="28">
        <v>44349</v>
      </c>
      <c r="C434" s="208" t="s">
        <v>3735</v>
      </c>
      <c r="D434" s="52"/>
      <c r="F434" s="30">
        <v>1404</v>
      </c>
      <c r="G434" s="35"/>
      <c r="H434" s="35"/>
      <c r="I434" s="43" t="s">
        <v>91</v>
      </c>
      <c r="J434" s="29" t="s">
        <v>87</v>
      </c>
      <c r="K434" s="29"/>
      <c r="L434" s="29"/>
      <c r="N434" s="43" t="s">
        <v>688</v>
      </c>
      <c r="O434" s="223"/>
      <c r="P434" s="31">
        <f t="shared" si="3"/>
        <v>269.02000000007683</v>
      </c>
      <c r="Q434" s="31">
        <f t="shared" si="4"/>
        <v>297222.46999999991</v>
      </c>
      <c r="R434" s="31">
        <f t="shared" si="5"/>
        <v>297491.49</v>
      </c>
    </row>
    <row r="435" spans="1:18" ht="15.75" customHeight="1">
      <c r="A435" s="43">
        <v>707</v>
      </c>
      <c r="B435" s="28">
        <v>44362</v>
      </c>
      <c r="C435" s="29" t="s">
        <v>1371</v>
      </c>
      <c r="D435" s="52"/>
      <c r="F435" s="30"/>
      <c r="G435" s="35"/>
      <c r="H435" s="35">
        <v>20</v>
      </c>
      <c r="I435" s="29"/>
      <c r="J435" s="29"/>
      <c r="K435" s="29"/>
      <c r="L435" s="29"/>
      <c r="N435" s="43" t="s">
        <v>688</v>
      </c>
      <c r="O435" s="223"/>
      <c r="P435" s="31">
        <f t="shared" si="3"/>
        <v>269.02000000007683</v>
      </c>
      <c r="Q435" s="31">
        <f t="shared" si="4"/>
        <v>297222.46999999991</v>
      </c>
      <c r="R435" s="31">
        <f t="shared" si="5"/>
        <v>297491.49</v>
      </c>
    </row>
    <row r="436" spans="1:18" ht="15.75" customHeight="1">
      <c r="A436" s="43">
        <v>707</v>
      </c>
      <c r="B436" s="28">
        <v>44370</v>
      </c>
      <c r="C436" s="52" t="s">
        <v>5633</v>
      </c>
      <c r="D436" s="52"/>
      <c r="F436" s="30"/>
      <c r="G436" s="35"/>
      <c r="H436" s="35">
        <v>83.99</v>
      </c>
      <c r="I436" s="29"/>
      <c r="J436" s="29"/>
      <c r="K436" s="29" t="s">
        <v>949</v>
      </c>
      <c r="L436" s="29"/>
      <c r="N436" s="43" t="s">
        <v>688</v>
      </c>
      <c r="O436" s="223"/>
      <c r="P436" s="31">
        <f t="shared" si="3"/>
        <v>269.02000000007683</v>
      </c>
      <c r="Q436" s="31">
        <f t="shared" si="4"/>
        <v>297222.46999999991</v>
      </c>
      <c r="R436" s="31">
        <f t="shared" si="5"/>
        <v>297491.49</v>
      </c>
    </row>
    <row r="437" spans="1:18" ht="15.75" customHeight="1">
      <c r="A437" s="43">
        <v>707</v>
      </c>
      <c r="B437" s="28">
        <v>44374</v>
      </c>
      <c r="C437" s="208" t="s">
        <v>5626</v>
      </c>
      <c r="D437" s="52"/>
      <c r="F437" s="30">
        <v>339.09</v>
      </c>
      <c r="G437" s="35"/>
      <c r="H437" s="35"/>
      <c r="I437" s="43" t="s">
        <v>89</v>
      </c>
      <c r="J437" s="29" t="s">
        <v>87</v>
      </c>
      <c r="K437" s="29" t="s">
        <v>5627</v>
      </c>
      <c r="L437" s="29"/>
      <c r="N437" s="43" t="s">
        <v>688</v>
      </c>
      <c r="O437" s="140"/>
      <c r="P437" s="31">
        <f t="shared" si="3"/>
        <v>-70.069999999948777</v>
      </c>
      <c r="Q437" s="31">
        <f t="shared" si="4"/>
        <v>297561.55999999994</v>
      </c>
      <c r="R437" s="31">
        <f t="shared" si="5"/>
        <v>297491.49</v>
      </c>
    </row>
    <row r="438" spans="1:18" ht="15.75" customHeight="1">
      <c r="A438" s="43">
        <v>707</v>
      </c>
      <c r="B438" s="28">
        <v>44400</v>
      </c>
      <c r="C438" s="52" t="s">
        <v>5634</v>
      </c>
      <c r="D438" s="52"/>
      <c r="F438" s="30"/>
      <c r="G438" s="35"/>
      <c r="H438" s="35">
        <v>83.99</v>
      </c>
      <c r="I438" s="29"/>
      <c r="J438" s="29"/>
      <c r="K438" s="29" t="s">
        <v>949</v>
      </c>
      <c r="L438" s="29"/>
      <c r="N438" s="43" t="s">
        <v>688</v>
      </c>
      <c r="O438" s="140">
        <v>44383</v>
      </c>
      <c r="P438" s="31">
        <f t="shared" si="3"/>
        <v>-70.069999999948777</v>
      </c>
      <c r="Q438" s="31">
        <f t="shared" si="4"/>
        <v>297561.55999999994</v>
      </c>
      <c r="R438" s="31">
        <f t="shared" si="5"/>
        <v>297491.49</v>
      </c>
    </row>
    <row r="439" spans="1:18" ht="15.75" customHeight="1">
      <c r="A439" s="43">
        <v>707</v>
      </c>
      <c r="B439" s="28">
        <v>44403</v>
      </c>
      <c r="C439" s="208" t="s">
        <v>5626</v>
      </c>
      <c r="D439" s="52"/>
      <c r="F439" s="30">
        <v>339.41</v>
      </c>
      <c r="G439" s="35"/>
      <c r="H439" s="35"/>
      <c r="I439" s="43" t="s">
        <v>89</v>
      </c>
      <c r="J439" s="29" t="s">
        <v>87</v>
      </c>
      <c r="K439" s="29" t="s">
        <v>5627</v>
      </c>
      <c r="L439" s="29"/>
      <c r="N439" s="43" t="s">
        <v>688</v>
      </c>
      <c r="O439" s="140"/>
      <c r="P439" s="31">
        <f t="shared" si="3"/>
        <v>-409.47999999992317</v>
      </c>
      <c r="Q439" s="31">
        <f t="shared" si="4"/>
        <v>297900.96999999991</v>
      </c>
      <c r="R439" s="31">
        <f t="shared" si="5"/>
        <v>297491.49</v>
      </c>
    </row>
    <row r="440" spans="1:18" ht="15.75" customHeight="1">
      <c r="A440" s="43">
        <v>707</v>
      </c>
      <c r="B440" s="28">
        <v>44405</v>
      </c>
      <c r="C440" s="51" t="s">
        <v>962</v>
      </c>
      <c r="D440" s="52"/>
      <c r="F440" s="30"/>
      <c r="G440" s="35">
        <v>5000</v>
      </c>
      <c r="H440" s="35"/>
      <c r="I440" s="43" t="s">
        <v>91</v>
      </c>
      <c r="J440" s="29" t="s">
        <v>87</v>
      </c>
      <c r="K440" s="29"/>
      <c r="L440" s="29"/>
      <c r="N440" s="43" t="s">
        <v>688</v>
      </c>
      <c r="O440" s="140"/>
      <c r="P440" s="31">
        <f t="shared" si="3"/>
        <v>4590.5200000000768</v>
      </c>
      <c r="Q440" s="31">
        <f t="shared" si="4"/>
        <v>297900.96999999991</v>
      </c>
      <c r="R440" s="31">
        <f t="shared" si="5"/>
        <v>302491.49</v>
      </c>
    </row>
    <row r="441" spans="1:18" ht="15.75" customHeight="1">
      <c r="A441" s="43">
        <v>707</v>
      </c>
      <c r="B441" s="28">
        <v>44420</v>
      </c>
      <c r="C441" s="29" t="s">
        <v>1371</v>
      </c>
      <c r="D441" s="52"/>
      <c r="F441" s="30"/>
      <c r="G441" s="35"/>
      <c r="H441" s="35">
        <v>20</v>
      </c>
      <c r="I441" s="29"/>
      <c r="J441" s="29"/>
      <c r="K441" s="29"/>
      <c r="L441" s="29"/>
      <c r="N441" s="43" t="s">
        <v>688</v>
      </c>
      <c r="O441" s="140"/>
      <c r="P441" s="31">
        <f t="shared" si="3"/>
        <v>4590.5200000000768</v>
      </c>
      <c r="Q441" s="31">
        <f t="shared" si="4"/>
        <v>297900.96999999991</v>
      </c>
      <c r="R441" s="31">
        <f t="shared" si="5"/>
        <v>302491.49</v>
      </c>
    </row>
    <row r="442" spans="1:18" ht="15.75" customHeight="1">
      <c r="A442" s="43">
        <v>707</v>
      </c>
      <c r="B442" s="28">
        <v>44433</v>
      </c>
      <c r="C442" s="208" t="s">
        <v>5626</v>
      </c>
      <c r="D442" s="52"/>
      <c r="F442" s="30">
        <v>340.77</v>
      </c>
      <c r="G442" s="35"/>
      <c r="H442" s="35"/>
      <c r="I442" s="43" t="s">
        <v>89</v>
      </c>
      <c r="J442" s="29" t="s">
        <v>87</v>
      </c>
      <c r="K442" s="29" t="s">
        <v>5627</v>
      </c>
      <c r="L442" s="29"/>
      <c r="N442" s="43" t="s">
        <v>688</v>
      </c>
      <c r="O442" s="140"/>
      <c r="P442" s="31">
        <f t="shared" si="3"/>
        <v>4249.7500000000582</v>
      </c>
      <c r="Q442" s="31">
        <f t="shared" si="4"/>
        <v>298241.73999999993</v>
      </c>
      <c r="R442" s="31">
        <f t="shared" si="5"/>
        <v>302491.49</v>
      </c>
    </row>
    <row r="443" spans="1:18" ht="15.75" customHeight="1">
      <c r="A443" s="43">
        <v>707</v>
      </c>
      <c r="B443" s="28">
        <v>44456</v>
      </c>
      <c r="C443" s="29" t="s">
        <v>5635</v>
      </c>
      <c r="D443" s="52"/>
      <c r="E443" s="29"/>
      <c r="F443" s="30">
        <v>73.5</v>
      </c>
      <c r="G443" s="35"/>
      <c r="H443" s="35"/>
      <c r="I443" s="43" t="s">
        <v>89</v>
      </c>
      <c r="J443" s="29" t="s">
        <v>87</v>
      </c>
      <c r="K443" s="29" t="s">
        <v>532</v>
      </c>
      <c r="L443" s="29">
        <v>803</v>
      </c>
      <c r="N443" s="43" t="s">
        <v>688</v>
      </c>
      <c r="O443" s="140"/>
      <c r="P443" s="31">
        <f t="shared" si="3"/>
        <v>4176.2500000000582</v>
      </c>
      <c r="Q443" s="31">
        <f t="shared" si="4"/>
        <v>298315.23999999993</v>
      </c>
      <c r="R443" s="31">
        <f t="shared" si="5"/>
        <v>302491.49</v>
      </c>
    </row>
    <row r="444" spans="1:18" ht="15.75" customHeight="1">
      <c r="A444" s="43">
        <v>707</v>
      </c>
      <c r="B444" s="28">
        <v>44459</v>
      </c>
      <c r="C444" s="51" t="s">
        <v>962</v>
      </c>
      <c r="D444" s="52"/>
      <c r="E444" s="29"/>
      <c r="F444" s="30"/>
      <c r="G444" s="35">
        <v>12000</v>
      </c>
      <c r="H444" s="35"/>
      <c r="I444" s="29"/>
      <c r="J444" s="29"/>
      <c r="K444" s="29"/>
      <c r="L444" s="29"/>
      <c r="N444" s="43" t="s">
        <v>688</v>
      </c>
      <c r="O444" s="140"/>
      <c r="P444" s="31">
        <f t="shared" si="3"/>
        <v>16176.250000000058</v>
      </c>
      <c r="Q444" s="31">
        <f t="shared" si="4"/>
        <v>298315.23999999993</v>
      </c>
      <c r="R444" s="31">
        <f t="shared" si="5"/>
        <v>314491.49</v>
      </c>
    </row>
    <row r="445" spans="1:18" ht="15.75" customHeight="1">
      <c r="A445" s="43">
        <v>707</v>
      </c>
      <c r="B445" s="28">
        <v>44465</v>
      </c>
      <c r="C445" s="208" t="s">
        <v>5626</v>
      </c>
      <c r="D445" s="52"/>
      <c r="E445" s="29"/>
      <c r="F445" s="30">
        <v>341.77</v>
      </c>
      <c r="G445" s="35"/>
      <c r="H445" s="35"/>
      <c r="I445" s="43" t="s">
        <v>89</v>
      </c>
      <c r="J445" s="29" t="s">
        <v>87</v>
      </c>
      <c r="K445" s="29" t="s">
        <v>5627</v>
      </c>
      <c r="L445" s="29"/>
      <c r="N445" s="43" t="s">
        <v>688</v>
      </c>
      <c r="O445" s="140"/>
      <c r="P445" s="31">
        <f t="shared" si="3"/>
        <v>15834.48000000004</v>
      </c>
      <c r="Q445" s="31">
        <f t="shared" si="4"/>
        <v>298657.00999999995</v>
      </c>
      <c r="R445" s="31">
        <f t="shared" si="5"/>
        <v>314491.49</v>
      </c>
    </row>
    <row r="446" spans="1:18" ht="15.75" customHeight="1">
      <c r="A446" s="43">
        <v>707</v>
      </c>
      <c r="B446" s="28">
        <v>44465</v>
      </c>
      <c r="C446" s="208" t="s">
        <v>3735</v>
      </c>
      <c r="D446" s="52"/>
      <c r="E446" s="29"/>
      <c r="F446" s="30">
        <v>2808</v>
      </c>
      <c r="G446" s="35"/>
      <c r="H446" s="35"/>
      <c r="I446" s="43" t="s">
        <v>91</v>
      </c>
      <c r="J446" s="29"/>
      <c r="K446" s="29"/>
      <c r="L446" s="29"/>
      <c r="N446" s="43" t="s">
        <v>688</v>
      </c>
      <c r="O446" s="140"/>
      <c r="P446" s="31">
        <f t="shared" si="3"/>
        <v>13026.48000000004</v>
      </c>
      <c r="Q446" s="31">
        <f t="shared" si="4"/>
        <v>301465.00999999995</v>
      </c>
      <c r="R446" s="31">
        <f t="shared" si="5"/>
        <v>314491.49</v>
      </c>
    </row>
    <row r="447" spans="1:18" ht="15.75" customHeight="1">
      <c r="A447" s="43">
        <v>707</v>
      </c>
      <c r="B447" s="28">
        <v>44468</v>
      </c>
      <c r="C447" s="378" t="s">
        <v>1913</v>
      </c>
      <c r="D447" s="52"/>
      <c r="E447" s="29"/>
      <c r="F447" s="30">
        <v>318.2</v>
      </c>
      <c r="G447" s="35"/>
      <c r="H447" s="35"/>
      <c r="I447" s="43" t="s">
        <v>89</v>
      </c>
      <c r="J447" s="29" t="s">
        <v>87</v>
      </c>
      <c r="K447" s="29"/>
      <c r="L447" s="29"/>
      <c r="N447" s="43" t="s">
        <v>688</v>
      </c>
      <c r="O447" s="140"/>
      <c r="P447" s="31">
        <f t="shared" si="3"/>
        <v>12708.280000000028</v>
      </c>
      <c r="Q447" s="31">
        <f t="shared" si="4"/>
        <v>301783.20999999996</v>
      </c>
      <c r="R447" s="31">
        <f t="shared" si="5"/>
        <v>314491.49</v>
      </c>
    </row>
    <row r="448" spans="1:18" ht="15.75" customHeight="1">
      <c r="A448" s="43">
        <v>707</v>
      </c>
      <c r="B448" s="28">
        <v>44470</v>
      </c>
      <c r="C448" s="27" t="s">
        <v>3735</v>
      </c>
      <c r="D448" s="52"/>
      <c r="E448" s="29"/>
      <c r="F448" s="30">
        <v>1404</v>
      </c>
      <c r="G448" s="35"/>
      <c r="H448" s="35"/>
      <c r="I448" s="43" t="s">
        <v>91</v>
      </c>
      <c r="J448" s="29"/>
      <c r="K448" s="29"/>
      <c r="L448" s="29"/>
      <c r="N448" s="43" t="s">
        <v>688</v>
      </c>
      <c r="O448" s="140"/>
      <c r="P448" s="31">
        <f t="shared" si="3"/>
        <v>11304.280000000028</v>
      </c>
      <c r="Q448" s="31">
        <f t="shared" si="4"/>
        <v>303187.20999999996</v>
      </c>
      <c r="R448" s="31">
        <f t="shared" si="5"/>
        <v>314491.49</v>
      </c>
    </row>
    <row r="449" spans="1:18" ht="15.75" customHeight="1">
      <c r="A449" s="43">
        <v>707</v>
      </c>
      <c r="B449" s="28">
        <v>44470</v>
      </c>
      <c r="C449" s="52" t="s">
        <v>5636</v>
      </c>
      <c r="D449" s="52"/>
      <c r="E449" s="29"/>
      <c r="F449" s="30"/>
      <c r="G449" s="35"/>
      <c r="H449" s="35">
        <v>20</v>
      </c>
      <c r="I449" s="147"/>
      <c r="J449" s="29"/>
      <c r="K449" s="29" t="s">
        <v>1371</v>
      </c>
      <c r="L449" s="29"/>
      <c r="M449" s="29"/>
      <c r="N449" s="43" t="s">
        <v>688</v>
      </c>
      <c r="O449" s="140"/>
      <c r="P449" s="31">
        <f t="shared" si="3"/>
        <v>11304.280000000028</v>
      </c>
      <c r="Q449" s="31">
        <f t="shared" si="4"/>
        <v>303187.20999999996</v>
      </c>
      <c r="R449" s="31">
        <f t="shared" si="5"/>
        <v>314491.49</v>
      </c>
    </row>
    <row r="450" spans="1:18" ht="15.75" customHeight="1">
      <c r="A450" s="43">
        <v>707</v>
      </c>
      <c r="B450" s="28">
        <v>44488</v>
      </c>
      <c r="C450" s="51" t="s">
        <v>5637</v>
      </c>
      <c r="D450" s="52"/>
      <c r="E450" s="29"/>
      <c r="F450" s="30">
        <v>2040</v>
      </c>
      <c r="G450" s="35"/>
      <c r="H450" s="35"/>
      <c r="I450" s="43" t="s">
        <v>91</v>
      </c>
      <c r="J450" s="29" t="s">
        <v>87</v>
      </c>
      <c r="K450" s="29"/>
      <c r="L450" s="29"/>
      <c r="N450" s="43" t="s">
        <v>688</v>
      </c>
      <c r="O450" s="140"/>
      <c r="P450" s="31">
        <f t="shared" si="3"/>
        <v>9264.2800000000279</v>
      </c>
      <c r="Q450" s="31">
        <f t="shared" si="4"/>
        <v>305227.20999999996</v>
      </c>
      <c r="R450" s="31">
        <f t="shared" si="5"/>
        <v>314491.49</v>
      </c>
    </row>
    <row r="451" spans="1:18" ht="15.75" customHeight="1">
      <c r="A451" s="43">
        <v>707</v>
      </c>
      <c r="B451" s="28">
        <v>44490</v>
      </c>
      <c r="C451" s="29" t="s">
        <v>1913</v>
      </c>
      <c r="D451" s="52"/>
      <c r="E451" s="29"/>
      <c r="F451" s="30">
        <v>100.96</v>
      </c>
      <c r="G451" s="35"/>
      <c r="H451" s="35"/>
      <c r="I451" s="43" t="s">
        <v>89</v>
      </c>
      <c r="J451" s="29" t="s">
        <v>87</v>
      </c>
      <c r="K451" s="29"/>
      <c r="L451" s="29"/>
      <c r="N451" s="43" t="s">
        <v>688</v>
      </c>
      <c r="O451" s="140"/>
      <c r="P451" s="31">
        <f t="shared" si="3"/>
        <v>9163.320000000007</v>
      </c>
      <c r="Q451" s="31">
        <f t="shared" si="4"/>
        <v>305328.17</v>
      </c>
      <c r="R451" s="31">
        <f t="shared" si="5"/>
        <v>314491.49</v>
      </c>
    </row>
    <row r="452" spans="1:18" ht="15.75" customHeight="1">
      <c r="A452" s="43">
        <v>707</v>
      </c>
      <c r="B452" s="28">
        <v>44490</v>
      </c>
      <c r="C452" s="29" t="s">
        <v>1353</v>
      </c>
      <c r="D452" s="52"/>
      <c r="E452" s="29"/>
      <c r="F452" s="30"/>
      <c r="G452" s="35"/>
      <c r="H452" s="35">
        <v>1864.85</v>
      </c>
      <c r="I452" s="29"/>
      <c r="J452" s="29"/>
      <c r="K452" s="29"/>
      <c r="L452" s="29"/>
      <c r="N452" s="43" t="s">
        <v>688</v>
      </c>
      <c r="O452" s="140"/>
      <c r="P452" s="31">
        <f t="shared" si="3"/>
        <v>9163.320000000007</v>
      </c>
      <c r="Q452" s="31">
        <f t="shared" si="4"/>
        <v>305328.17</v>
      </c>
      <c r="R452" s="31">
        <f t="shared" si="5"/>
        <v>314491.49</v>
      </c>
    </row>
    <row r="453" spans="1:18" ht="15.75" customHeight="1">
      <c r="A453" s="43">
        <v>707</v>
      </c>
      <c r="B453" s="28">
        <v>44490</v>
      </c>
      <c r="C453" s="29" t="s">
        <v>4261</v>
      </c>
      <c r="D453" s="52"/>
      <c r="E453" s="29"/>
      <c r="F453" s="30"/>
      <c r="G453" s="35"/>
      <c r="H453" s="35">
        <v>100.88</v>
      </c>
      <c r="I453" s="29"/>
      <c r="J453" s="29"/>
      <c r="K453" s="29"/>
      <c r="L453" s="29"/>
      <c r="N453" s="43" t="s">
        <v>688</v>
      </c>
      <c r="O453" s="140"/>
      <c r="P453" s="31">
        <f t="shared" si="3"/>
        <v>9163.320000000007</v>
      </c>
      <c r="Q453" s="31">
        <f t="shared" si="4"/>
        <v>305328.17</v>
      </c>
      <c r="R453" s="31">
        <f t="shared" si="5"/>
        <v>314491.49</v>
      </c>
    </row>
    <row r="454" spans="1:18" ht="15.75" customHeight="1">
      <c r="A454" s="43">
        <v>707</v>
      </c>
      <c r="B454" s="28">
        <v>44494</v>
      </c>
      <c r="C454" s="208" t="s">
        <v>5626</v>
      </c>
      <c r="D454" s="52"/>
      <c r="E454" s="29"/>
      <c r="F454" s="30">
        <v>342.42</v>
      </c>
      <c r="G454" s="35"/>
      <c r="H454" s="35"/>
      <c r="I454" s="43" t="s">
        <v>89</v>
      </c>
      <c r="J454" s="29" t="s">
        <v>87</v>
      </c>
      <c r="K454" s="29" t="s">
        <v>5627</v>
      </c>
      <c r="L454" s="29"/>
      <c r="M454" s="29"/>
      <c r="N454" s="43" t="s">
        <v>688</v>
      </c>
      <c r="O454" s="140"/>
      <c r="P454" s="31">
        <f t="shared" si="3"/>
        <v>8820.9000000000233</v>
      </c>
      <c r="Q454" s="31">
        <f t="shared" si="4"/>
        <v>305670.58999999997</v>
      </c>
      <c r="R454" s="31">
        <f t="shared" si="5"/>
        <v>314491.49</v>
      </c>
    </row>
    <row r="455" spans="1:18" ht="15.75" customHeight="1">
      <c r="A455" s="43">
        <v>707</v>
      </c>
      <c r="B455" s="28">
        <v>44501</v>
      </c>
      <c r="C455" s="52" t="s">
        <v>5636</v>
      </c>
      <c r="D455" s="52"/>
      <c r="E455" s="29"/>
      <c r="F455" s="30"/>
      <c r="G455" s="35"/>
      <c r="H455" s="35">
        <v>21.29</v>
      </c>
      <c r="I455" s="147"/>
      <c r="J455" s="29"/>
      <c r="K455" s="29" t="s">
        <v>1371</v>
      </c>
      <c r="L455" s="29"/>
      <c r="M455" s="29"/>
      <c r="N455" s="43" t="s">
        <v>688</v>
      </c>
      <c r="O455" s="140"/>
      <c r="P455" s="31">
        <f t="shared" si="3"/>
        <v>8820.9000000000233</v>
      </c>
      <c r="Q455" s="31">
        <f t="shared" si="4"/>
        <v>305670.58999999997</v>
      </c>
      <c r="R455" s="31">
        <f t="shared" si="5"/>
        <v>314491.49</v>
      </c>
    </row>
    <row r="456" spans="1:18" ht="15.75" customHeight="1">
      <c r="A456" s="43">
        <v>707</v>
      </c>
      <c r="B456" s="28">
        <v>44503</v>
      </c>
      <c r="C456" s="208" t="s">
        <v>3735</v>
      </c>
      <c r="D456" s="52"/>
      <c r="E456" s="29"/>
      <c r="F456" s="30">
        <v>1404</v>
      </c>
      <c r="G456" s="35"/>
      <c r="H456" s="35"/>
      <c r="I456" s="43" t="s">
        <v>91</v>
      </c>
      <c r="J456" s="29"/>
      <c r="K456" s="29"/>
      <c r="L456" s="29"/>
      <c r="N456" s="43" t="s">
        <v>688</v>
      </c>
      <c r="O456" s="140"/>
      <c r="P456" s="31">
        <f t="shared" si="3"/>
        <v>7416.9000000000233</v>
      </c>
      <c r="Q456" s="31">
        <f t="shared" si="4"/>
        <v>307074.58999999997</v>
      </c>
      <c r="R456" s="31">
        <f t="shared" si="5"/>
        <v>314491.49</v>
      </c>
    </row>
    <row r="457" spans="1:18" ht="15.75" customHeight="1">
      <c r="A457" s="43">
        <v>707</v>
      </c>
      <c r="B457" s="28">
        <v>44515</v>
      </c>
      <c r="C457" s="52" t="s">
        <v>1012</v>
      </c>
      <c r="D457" s="52"/>
      <c r="E457" s="29"/>
      <c r="F457" s="30">
        <v>4212</v>
      </c>
      <c r="G457" s="35"/>
      <c r="H457" s="35"/>
      <c r="I457" s="43" t="s">
        <v>91</v>
      </c>
      <c r="J457" s="29" t="s">
        <v>87</v>
      </c>
      <c r="K457" s="29" t="s">
        <v>5638</v>
      </c>
      <c r="L457" s="29"/>
      <c r="M457" s="29"/>
      <c r="N457" s="43" t="s">
        <v>688</v>
      </c>
      <c r="O457" s="140"/>
      <c r="P457" s="31">
        <f t="shared" si="3"/>
        <v>3204.9000000000233</v>
      </c>
      <c r="Q457" s="31">
        <f t="shared" si="4"/>
        <v>311286.58999999997</v>
      </c>
      <c r="R457" s="31">
        <f t="shared" si="5"/>
        <v>314491.49</v>
      </c>
    </row>
    <row r="458" spans="1:18" ht="15.75" customHeight="1">
      <c r="A458" s="43">
        <v>707</v>
      </c>
      <c r="B458" s="28">
        <v>44518</v>
      </c>
      <c r="C458" s="52" t="s">
        <v>724</v>
      </c>
      <c r="D458" s="52"/>
      <c r="E458" s="29"/>
      <c r="F458" s="30">
        <v>1500</v>
      </c>
      <c r="G458" s="35"/>
      <c r="H458" s="35"/>
      <c r="I458" s="43" t="s">
        <v>91</v>
      </c>
      <c r="J458" s="29" t="s">
        <v>87</v>
      </c>
      <c r="K458" s="29"/>
      <c r="L458" s="29"/>
      <c r="M458" s="29"/>
      <c r="N458" s="43" t="s">
        <v>688</v>
      </c>
      <c r="O458" s="140"/>
      <c r="P458" s="31">
        <f t="shared" si="3"/>
        <v>1704.9000000000233</v>
      </c>
      <c r="Q458" s="31">
        <f t="shared" si="4"/>
        <v>312786.58999999997</v>
      </c>
      <c r="R458" s="31">
        <f t="shared" si="5"/>
        <v>314491.49</v>
      </c>
    </row>
    <row r="459" spans="1:18" ht="15.75" customHeight="1">
      <c r="A459" s="43">
        <v>707</v>
      </c>
      <c r="B459" s="28">
        <v>44523</v>
      </c>
      <c r="C459" s="51" t="s">
        <v>5639</v>
      </c>
      <c r="D459" s="52"/>
      <c r="E459" s="29"/>
      <c r="F459" s="30">
        <v>3800</v>
      </c>
      <c r="G459" s="35"/>
      <c r="H459" s="35"/>
      <c r="I459" s="43" t="s">
        <v>89</v>
      </c>
      <c r="J459" s="29"/>
      <c r="K459" s="29" t="s">
        <v>5640</v>
      </c>
      <c r="L459" s="29"/>
      <c r="M459" s="29"/>
      <c r="N459" s="43" t="s">
        <v>688</v>
      </c>
      <c r="O459" s="140"/>
      <c r="P459" s="31">
        <f t="shared" si="3"/>
        <v>-2095.0999999999767</v>
      </c>
      <c r="Q459" s="31">
        <f t="shared" si="4"/>
        <v>316586.58999999997</v>
      </c>
      <c r="R459" s="31">
        <f t="shared" si="5"/>
        <v>314491.49</v>
      </c>
    </row>
    <row r="460" spans="1:18" ht="15.75" customHeight="1">
      <c r="A460" s="43">
        <v>707</v>
      </c>
      <c r="B460" s="28">
        <v>44523</v>
      </c>
      <c r="C460" s="378" t="s">
        <v>968</v>
      </c>
      <c r="D460" s="52"/>
      <c r="E460" s="29"/>
      <c r="F460" s="30"/>
      <c r="G460" s="35"/>
      <c r="H460" s="35">
        <v>100.88</v>
      </c>
      <c r="I460" s="29"/>
      <c r="J460" s="29"/>
      <c r="K460" s="29"/>
      <c r="L460" s="29"/>
      <c r="N460" s="43" t="s">
        <v>688</v>
      </c>
      <c r="O460" s="140"/>
      <c r="P460" s="31">
        <f t="shared" si="3"/>
        <v>-2095.0999999999767</v>
      </c>
      <c r="Q460" s="31">
        <f t="shared" si="4"/>
        <v>316586.58999999997</v>
      </c>
      <c r="R460" s="31">
        <f t="shared" si="5"/>
        <v>314491.49</v>
      </c>
    </row>
    <row r="461" spans="1:18" ht="15.75" customHeight="1">
      <c r="A461" s="43">
        <v>707</v>
      </c>
      <c r="B461" s="28">
        <v>44524</v>
      </c>
      <c r="C461" s="153" t="s">
        <v>1490</v>
      </c>
      <c r="D461" s="52"/>
      <c r="E461" s="27"/>
      <c r="F461" s="120"/>
      <c r="G461" s="120"/>
      <c r="H461" s="120">
        <v>4212</v>
      </c>
      <c r="I461" s="27"/>
      <c r="J461" s="43"/>
      <c r="K461" s="27" t="s">
        <v>1013</v>
      </c>
      <c r="L461" s="27">
        <v>70041</v>
      </c>
      <c r="M461" s="128"/>
      <c r="N461" s="43" t="s">
        <v>688</v>
      </c>
      <c r="O461" s="140"/>
      <c r="P461" s="31">
        <f t="shared" si="3"/>
        <v>-2095.0999999999767</v>
      </c>
      <c r="Q461" s="31">
        <f t="shared" si="4"/>
        <v>316586.58999999997</v>
      </c>
      <c r="R461" s="31">
        <f t="shared" si="5"/>
        <v>314491.49</v>
      </c>
    </row>
    <row r="462" spans="1:18" ht="15.75" customHeight="1">
      <c r="A462" s="43">
        <v>707</v>
      </c>
      <c r="B462" s="28">
        <v>44525</v>
      </c>
      <c r="C462" s="27" t="s">
        <v>5626</v>
      </c>
      <c r="D462" s="52"/>
      <c r="E462" s="29"/>
      <c r="F462" s="30">
        <v>342.76</v>
      </c>
      <c r="G462" s="35"/>
      <c r="H462" s="35"/>
      <c r="I462" s="43" t="s">
        <v>89</v>
      </c>
      <c r="J462" s="29"/>
      <c r="K462" s="29" t="s">
        <v>5627</v>
      </c>
      <c r="L462" s="29"/>
      <c r="M462" s="29"/>
      <c r="N462" s="43" t="s">
        <v>688</v>
      </c>
      <c r="O462" s="140"/>
      <c r="P462" s="31">
        <f t="shared" si="3"/>
        <v>-2437.859999999986</v>
      </c>
      <c r="Q462" s="31">
        <f t="shared" si="4"/>
        <v>316929.34999999998</v>
      </c>
      <c r="R462" s="31">
        <f t="shared" si="5"/>
        <v>314491.49</v>
      </c>
    </row>
    <row r="463" spans="1:18" ht="15.75" customHeight="1">
      <c r="A463" s="43">
        <v>707</v>
      </c>
      <c r="B463" s="28">
        <v>44531</v>
      </c>
      <c r="C463" s="52" t="s">
        <v>5636</v>
      </c>
      <c r="D463" s="52"/>
      <c r="E463" s="29"/>
      <c r="F463" s="30"/>
      <c r="G463" s="35"/>
      <c r="H463" s="35">
        <v>30</v>
      </c>
      <c r="I463" s="147"/>
      <c r="J463" s="29"/>
      <c r="K463" s="29" t="s">
        <v>1371</v>
      </c>
      <c r="L463" s="29"/>
      <c r="M463" s="29"/>
      <c r="N463" s="43" t="s">
        <v>688</v>
      </c>
      <c r="O463" s="140"/>
      <c r="P463" s="31">
        <f t="shared" si="3"/>
        <v>-2437.859999999986</v>
      </c>
      <c r="Q463" s="31">
        <f t="shared" si="4"/>
        <v>316929.34999999998</v>
      </c>
      <c r="R463" s="31">
        <f t="shared" si="5"/>
        <v>314491.49</v>
      </c>
    </row>
    <row r="464" spans="1:18" ht="15.75" customHeight="1">
      <c r="A464" s="43">
        <v>707</v>
      </c>
      <c r="B464" s="28">
        <v>44539</v>
      </c>
      <c r="C464" s="5" t="s">
        <v>962</v>
      </c>
      <c r="D464" s="52"/>
      <c r="E464" s="29"/>
      <c r="F464" s="30"/>
      <c r="G464" s="35">
        <v>12000</v>
      </c>
      <c r="H464" s="35"/>
      <c r="I464" s="147"/>
      <c r="J464" s="29"/>
      <c r="K464" s="29"/>
      <c r="L464" s="29"/>
      <c r="M464" s="29"/>
      <c r="N464" s="43" t="s">
        <v>688</v>
      </c>
      <c r="O464" s="140"/>
      <c r="P464" s="31">
        <f t="shared" si="3"/>
        <v>9562.140000000014</v>
      </c>
      <c r="Q464" s="31">
        <f t="shared" si="4"/>
        <v>316929.34999999998</v>
      </c>
      <c r="R464" s="31">
        <f t="shared" si="5"/>
        <v>326491.49</v>
      </c>
    </row>
    <row r="465" spans="1:18" ht="15.75" customHeight="1">
      <c r="A465" s="43">
        <v>707</v>
      </c>
      <c r="B465" s="28">
        <v>44540</v>
      </c>
      <c r="C465" s="51" t="s">
        <v>1019</v>
      </c>
      <c r="D465" s="52"/>
      <c r="E465" s="27"/>
      <c r="F465" s="30">
        <v>936</v>
      </c>
      <c r="G465" s="120"/>
      <c r="H465" s="120"/>
      <c r="I465" s="43" t="s">
        <v>91</v>
      </c>
      <c r="J465" s="43"/>
      <c r="K465" s="27" t="s">
        <v>1064</v>
      </c>
      <c r="L465" s="27">
        <v>1033</v>
      </c>
      <c r="M465" s="27"/>
      <c r="N465" s="43" t="s">
        <v>688</v>
      </c>
      <c r="O465" s="140"/>
      <c r="P465" s="31">
        <f t="shared" si="3"/>
        <v>8626.140000000014</v>
      </c>
      <c r="Q465" s="31">
        <f t="shared" si="4"/>
        <v>317865.34999999998</v>
      </c>
      <c r="R465" s="31">
        <f t="shared" si="5"/>
        <v>326491.49</v>
      </c>
    </row>
    <row r="466" spans="1:18" ht="15.75" customHeight="1">
      <c r="A466" s="43">
        <v>707</v>
      </c>
      <c r="B466" s="28">
        <v>44549</v>
      </c>
      <c r="C466" s="27" t="s">
        <v>3735</v>
      </c>
      <c r="D466" s="52"/>
      <c r="E466" s="29"/>
      <c r="F466" s="30">
        <v>1404</v>
      </c>
      <c r="G466" s="35"/>
      <c r="H466" s="35"/>
      <c r="I466" s="43" t="s">
        <v>91</v>
      </c>
      <c r="J466" s="29"/>
      <c r="K466" s="29"/>
      <c r="L466" s="29"/>
      <c r="N466" s="43" t="s">
        <v>688</v>
      </c>
      <c r="O466" s="140"/>
      <c r="P466" s="31">
        <f t="shared" si="3"/>
        <v>7222.140000000014</v>
      </c>
      <c r="Q466" s="31">
        <f t="shared" si="4"/>
        <v>319269.34999999998</v>
      </c>
      <c r="R466" s="31">
        <f t="shared" si="5"/>
        <v>326491.49</v>
      </c>
    </row>
    <row r="467" spans="1:18" ht="15.75" customHeight="1">
      <c r="A467" s="43">
        <v>707</v>
      </c>
      <c r="B467" s="28">
        <v>44553</v>
      </c>
      <c r="C467" s="29" t="s">
        <v>968</v>
      </c>
      <c r="D467" s="52"/>
      <c r="E467" s="29"/>
      <c r="F467" s="30"/>
      <c r="G467" s="35"/>
      <c r="H467" s="35">
        <v>100.88</v>
      </c>
      <c r="I467" s="29"/>
      <c r="J467" s="29"/>
      <c r="K467" s="29" t="s">
        <v>968</v>
      </c>
      <c r="L467" s="29"/>
      <c r="N467" s="43" t="s">
        <v>688</v>
      </c>
      <c r="O467" s="140"/>
      <c r="P467" s="31">
        <f t="shared" si="3"/>
        <v>7222.140000000014</v>
      </c>
      <c r="Q467" s="31">
        <f t="shared" si="4"/>
        <v>319269.34999999998</v>
      </c>
      <c r="R467" s="31">
        <f t="shared" si="5"/>
        <v>326491.49</v>
      </c>
    </row>
    <row r="468" spans="1:18" ht="15.75" customHeight="1">
      <c r="A468" s="43">
        <v>707</v>
      </c>
      <c r="B468" s="28">
        <v>44559</v>
      </c>
      <c r="C468" s="208" t="s">
        <v>5626</v>
      </c>
      <c r="D468" s="52"/>
      <c r="E468" s="29"/>
      <c r="F468" s="30">
        <v>353.19</v>
      </c>
      <c r="G468" s="35"/>
      <c r="H468" s="35"/>
      <c r="I468" s="43" t="s">
        <v>89</v>
      </c>
      <c r="J468" s="29"/>
      <c r="K468" s="29" t="s">
        <v>5627</v>
      </c>
      <c r="L468" s="29"/>
      <c r="M468" s="29"/>
      <c r="N468" s="43" t="s">
        <v>688</v>
      </c>
      <c r="O468" s="140">
        <v>44561</v>
      </c>
      <c r="P468" s="31">
        <f t="shared" si="3"/>
        <v>6868.9500000000116</v>
      </c>
      <c r="Q468" s="31">
        <f t="shared" si="4"/>
        <v>319622.53999999998</v>
      </c>
      <c r="R468" s="31">
        <f t="shared" si="5"/>
        <v>326491.49</v>
      </c>
    </row>
    <row r="469" spans="1:18" ht="15.75" customHeight="1">
      <c r="A469" s="43">
        <v>707</v>
      </c>
      <c r="B469" s="28">
        <v>44562</v>
      </c>
      <c r="C469" s="52" t="s">
        <v>5636</v>
      </c>
      <c r="D469" s="52"/>
      <c r="E469" s="29"/>
      <c r="F469" s="30"/>
      <c r="G469" s="35"/>
      <c r="H469" s="35">
        <v>30</v>
      </c>
      <c r="I469" s="147"/>
      <c r="J469" s="29"/>
      <c r="K469" s="29" t="s">
        <v>1371</v>
      </c>
      <c r="L469" s="29"/>
      <c r="M469" s="29"/>
      <c r="N469" s="43" t="s">
        <v>688</v>
      </c>
      <c r="O469" s="140"/>
      <c r="P469" s="31">
        <f t="shared" si="3"/>
        <v>6868.9500000000116</v>
      </c>
      <c r="Q469" s="31">
        <f t="shared" si="4"/>
        <v>319622.53999999998</v>
      </c>
      <c r="R469" s="31">
        <f t="shared" si="5"/>
        <v>326491.49</v>
      </c>
    </row>
    <row r="470" spans="1:18" ht="15.75" customHeight="1">
      <c r="A470" s="43">
        <v>707</v>
      </c>
      <c r="B470" s="28">
        <v>44564</v>
      </c>
      <c r="C470" s="208" t="s">
        <v>3735</v>
      </c>
      <c r="D470" s="52"/>
      <c r="E470" s="29"/>
      <c r="F470" s="30">
        <v>1404</v>
      </c>
      <c r="G470" s="35"/>
      <c r="H470" s="35"/>
      <c r="I470" s="43" t="s">
        <v>91</v>
      </c>
      <c r="J470" s="29"/>
      <c r="K470" s="29" t="s">
        <v>5641</v>
      </c>
      <c r="L470" s="29"/>
      <c r="N470" s="43" t="s">
        <v>688</v>
      </c>
      <c r="O470" s="140"/>
      <c r="P470" s="31">
        <f t="shared" si="3"/>
        <v>5464.9500000000116</v>
      </c>
      <c r="Q470" s="31">
        <f t="shared" si="4"/>
        <v>321026.53999999998</v>
      </c>
      <c r="R470" s="31">
        <f t="shared" si="5"/>
        <v>326491.49</v>
      </c>
    </row>
    <row r="471" spans="1:18" ht="15.75" customHeight="1">
      <c r="A471" s="43">
        <v>707</v>
      </c>
      <c r="B471" s="28">
        <v>44566</v>
      </c>
      <c r="C471" s="52" t="s">
        <v>5642</v>
      </c>
      <c r="D471" s="52"/>
      <c r="E471" s="29"/>
      <c r="F471" s="30">
        <v>60</v>
      </c>
      <c r="G471" s="35"/>
      <c r="H471" s="35"/>
      <c r="I471" s="43" t="s">
        <v>89</v>
      </c>
      <c r="J471" s="29"/>
      <c r="K471" s="29" t="s">
        <v>1017</v>
      </c>
      <c r="L471" s="29" t="s">
        <v>5643</v>
      </c>
      <c r="M471" s="29"/>
      <c r="N471" s="43" t="s">
        <v>688</v>
      </c>
      <c r="O471" s="140"/>
      <c r="P471" s="31">
        <f t="shared" si="3"/>
        <v>5404.9500000000116</v>
      </c>
      <c r="Q471" s="31">
        <f t="shared" si="4"/>
        <v>321086.53999999998</v>
      </c>
      <c r="R471" s="31">
        <f t="shared" si="5"/>
        <v>326491.49</v>
      </c>
    </row>
    <row r="472" spans="1:18" ht="15.75" customHeight="1">
      <c r="A472" s="43">
        <v>707</v>
      </c>
      <c r="B472" s="28">
        <v>44572</v>
      </c>
      <c r="C472" s="52" t="s">
        <v>5642</v>
      </c>
      <c r="D472" s="52"/>
      <c r="E472" s="29"/>
      <c r="F472" s="30">
        <v>14</v>
      </c>
      <c r="G472" s="35"/>
      <c r="H472" s="35"/>
      <c r="I472" s="42" t="s">
        <v>89</v>
      </c>
      <c r="J472" s="29"/>
      <c r="K472" s="29" t="s">
        <v>1017</v>
      </c>
      <c r="L472" s="29" t="s">
        <v>5644</v>
      </c>
      <c r="M472" s="29"/>
      <c r="N472" s="43" t="s">
        <v>688</v>
      </c>
      <c r="O472" s="140"/>
      <c r="P472" s="31">
        <f t="shared" si="3"/>
        <v>5390.9500000000116</v>
      </c>
      <c r="Q472" s="31">
        <f t="shared" si="4"/>
        <v>321100.53999999998</v>
      </c>
      <c r="R472" s="31">
        <f t="shared" si="5"/>
        <v>326491.49</v>
      </c>
    </row>
    <row r="473" spans="1:18" ht="15.75" customHeight="1">
      <c r="A473" s="43">
        <v>707</v>
      </c>
      <c r="B473" s="28">
        <v>44584</v>
      </c>
      <c r="C473" s="379" t="s">
        <v>968</v>
      </c>
      <c r="D473" s="52"/>
      <c r="E473" s="29"/>
      <c r="F473" s="30"/>
      <c r="G473" s="35"/>
      <c r="H473" s="35">
        <v>130</v>
      </c>
      <c r="I473" s="147"/>
      <c r="J473" s="29"/>
      <c r="K473" s="29"/>
      <c r="L473" s="29"/>
      <c r="M473" s="29"/>
      <c r="N473" s="43" t="s">
        <v>688</v>
      </c>
      <c r="O473" s="140"/>
      <c r="P473" s="31">
        <f t="shared" si="3"/>
        <v>5390.9500000000116</v>
      </c>
      <c r="Q473" s="31">
        <f t="shared" si="4"/>
        <v>321100.53999999998</v>
      </c>
      <c r="R473" s="31">
        <f t="shared" si="5"/>
        <v>326491.49</v>
      </c>
    </row>
    <row r="474" spans="1:18" ht="15.75" customHeight="1">
      <c r="A474" s="43">
        <v>707</v>
      </c>
      <c r="B474" s="28">
        <v>44586</v>
      </c>
      <c r="C474" s="208" t="s">
        <v>5626</v>
      </c>
      <c r="D474" s="52"/>
      <c r="E474" s="29"/>
      <c r="F474" s="30">
        <v>354.25</v>
      </c>
      <c r="G474" s="35"/>
      <c r="H474" s="35"/>
      <c r="I474" s="43" t="s">
        <v>89</v>
      </c>
      <c r="J474" s="29"/>
      <c r="K474" s="29" t="s">
        <v>5627</v>
      </c>
      <c r="L474" s="29"/>
      <c r="M474" s="29"/>
      <c r="N474" s="43" t="s">
        <v>688</v>
      </c>
      <c r="O474" s="140"/>
      <c r="P474" s="31">
        <f t="shared" si="3"/>
        <v>5036.7000000000116</v>
      </c>
      <c r="Q474" s="31">
        <f t="shared" si="4"/>
        <v>321454.78999999998</v>
      </c>
      <c r="R474" s="31">
        <f t="shared" si="5"/>
        <v>326491.49</v>
      </c>
    </row>
    <row r="475" spans="1:18" ht="15.75" customHeight="1">
      <c r="A475" s="43">
        <v>707</v>
      </c>
      <c r="B475" s="28">
        <v>44593</v>
      </c>
      <c r="C475" s="52" t="s">
        <v>5636</v>
      </c>
      <c r="D475" s="52"/>
      <c r="E475" s="29"/>
      <c r="F475" s="30"/>
      <c r="G475" s="35"/>
      <c r="H475" s="35">
        <v>30</v>
      </c>
      <c r="I475" s="147"/>
      <c r="J475" s="29"/>
      <c r="K475" s="29" t="s">
        <v>1371</v>
      </c>
      <c r="L475" s="29">
        <v>2508380222</v>
      </c>
      <c r="M475" s="29"/>
      <c r="N475" s="43" t="s">
        <v>688</v>
      </c>
      <c r="O475" s="140"/>
      <c r="P475" s="31">
        <f t="shared" si="3"/>
        <v>5036.7000000000116</v>
      </c>
      <c r="Q475" s="31">
        <f t="shared" si="4"/>
        <v>321454.78999999998</v>
      </c>
      <c r="R475" s="31">
        <f t="shared" si="5"/>
        <v>326491.49</v>
      </c>
    </row>
    <row r="476" spans="1:18" ht="15.75" customHeight="1">
      <c r="A476" s="43">
        <v>707</v>
      </c>
      <c r="B476" s="28">
        <v>44595</v>
      </c>
      <c r="C476" s="27" t="s">
        <v>5645</v>
      </c>
      <c r="D476" s="52"/>
      <c r="E476" s="29"/>
      <c r="F476" s="30">
        <v>1404</v>
      </c>
      <c r="G476" s="35"/>
      <c r="H476" s="35"/>
      <c r="I476" s="43" t="s">
        <v>91</v>
      </c>
      <c r="J476" s="29"/>
      <c r="K476" s="29" t="s">
        <v>5641</v>
      </c>
      <c r="L476" s="29"/>
      <c r="M476" s="29"/>
      <c r="N476" s="43" t="s">
        <v>688</v>
      </c>
      <c r="O476" s="140"/>
      <c r="P476" s="31">
        <f t="shared" si="3"/>
        <v>3632.7000000000116</v>
      </c>
      <c r="Q476" s="31">
        <f t="shared" si="4"/>
        <v>322858.78999999998</v>
      </c>
      <c r="R476" s="31">
        <f t="shared" si="5"/>
        <v>326491.49</v>
      </c>
    </row>
    <row r="477" spans="1:18" ht="15.75" customHeight="1">
      <c r="A477" s="43">
        <v>707</v>
      </c>
      <c r="B477" s="28">
        <v>44616</v>
      </c>
      <c r="C477" s="208" t="s">
        <v>5626</v>
      </c>
      <c r="D477" s="52"/>
      <c r="E477" s="29"/>
      <c r="F477" s="30">
        <v>354.92</v>
      </c>
      <c r="G477" s="35"/>
      <c r="H477" s="35"/>
      <c r="I477" s="43" t="s">
        <v>89</v>
      </c>
      <c r="J477" s="29"/>
      <c r="K477" s="29" t="s">
        <v>5627</v>
      </c>
      <c r="L477" s="29"/>
      <c r="M477" s="29"/>
      <c r="N477" s="43" t="s">
        <v>688</v>
      </c>
      <c r="O477" s="140"/>
      <c r="P477" s="31">
        <f t="shared" si="3"/>
        <v>3277.7800000000279</v>
      </c>
      <c r="Q477" s="31">
        <f t="shared" si="4"/>
        <v>323213.70999999996</v>
      </c>
      <c r="R477" s="31">
        <f t="shared" si="5"/>
        <v>326491.49</v>
      </c>
    </row>
    <row r="478" spans="1:18" ht="15.75" customHeight="1">
      <c r="A478" s="43">
        <v>707</v>
      </c>
      <c r="B478" s="28">
        <v>44624</v>
      </c>
      <c r="C478" s="208" t="s">
        <v>5646</v>
      </c>
      <c r="D478" s="52"/>
      <c r="E478" s="29"/>
      <c r="F478" s="30">
        <v>1404</v>
      </c>
      <c r="G478" s="35"/>
      <c r="H478" s="35"/>
      <c r="I478" s="43" t="s">
        <v>91</v>
      </c>
      <c r="J478" s="29"/>
      <c r="K478" s="29" t="s">
        <v>5641</v>
      </c>
      <c r="L478" s="29"/>
      <c r="M478" s="29"/>
      <c r="N478" s="43" t="s">
        <v>688</v>
      </c>
      <c r="O478" s="140"/>
      <c r="P478" s="31">
        <f t="shared" si="3"/>
        <v>1873.7800000000279</v>
      </c>
      <c r="Q478" s="31">
        <f t="shared" si="4"/>
        <v>324617.70999999996</v>
      </c>
      <c r="R478" s="31">
        <f t="shared" si="5"/>
        <v>326491.49</v>
      </c>
    </row>
    <row r="479" spans="1:18" ht="15.75" customHeight="1">
      <c r="A479" s="43">
        <v>707</v>
      </c>
      <c r="B479" s="28">
        <v>44643</v>
      </c>
      <c r="C479" s="379" t="s">
        <v>968</v>
      </c>
      <c r="D479" s="52"/>
      <c r="E479" s="29"/>
      <c r="F479" s="30"/>
      <c r="G479" s="35"/>
      <c r="H479" s="35">
        <v>-5.1100000000000003</v>
      </c>
      <c r="I479" s="147"/>
      <c r="J479" s="29"/>
      <c r="K479" s="29" t="s">
        <v>949</v>
      </c>
      <c r="L479" s="29"/>
      <c r="M479" s="29"/>
      <c r="N479" s="43" t="s">
        <v>688</v>
      </c>
      <c r="O479" s="140"/>
      <c r="P479" s="31">
        <f t="shared" si="3"/>
        <v>1873.7800000000279</v>
      </c>
      <c r="Q479" s="31">
        <f t="shared" si="4"/>
        <v>324617.70999999996</v>
      </c>
      <c r="R479" s="31">
        <f t="shared" si="5"/>
        <v>326491.49</v>
      </c>
    </row>
    <row r="480" spans="1:18" ht="15.75" customHeight="1">
      <c r="A480" s="43">
        <v>707</v>
      </c>
      <c r="B480" s="28">
        <v>44644</v>
      </c>
      <c r="C480" s="208" t="s">
        <v>5626</v>
      </c>
      <c r="D480" s="52"/>
      <c r="E480" s="29"/>
      <c r="F480" s="30">
        <v>357.35</v>
      </c>
      <c r="G480" s="35"/>
      <c r="H480" s="35"/>
      <c r="I480" s="43" t="s">
        <v>89</v>
      </c>
      <c r="J480" s="29"/>
      <c r="K480" s="29" t="s">
        <v>5627</v>
      </c>
      <c r="L480" s="29"/>
      <c r="M480" s="29"/>
      <c r="N480" s="43" t="s">
        <v>688</v>
      </c>
      <c r="O480" s="140"/>
      <c r="P480" s="31">
        <f t="shared" si="3"/>
        <v>1516.4300000000512</v>
      </c>
      <c r="Q480" s="31">
        <f t="shared" si="4"/>
        <v>324975.05999999994</v>
      </c>
      <c r="R480" s="31">
        <f t="shared" si="5"/>
        <v>326491.49</v>
      </c>
    </row>
    <row r="481" spans="1:18" ht="15.75" customHeight="1">
      <c r="A481" s="43">
        <v>707</v>
      </c>
      <c r="B481" s="28">
        <v>44652</v>
      </c>
      <c r="C481" s="52" t="s">
        <v>5636</v>
      </c>
      <c r="D481" s="52"/>
      <c r="E481" s="29"/>
      <c r="F481" s="30"/>
      <c r="G481" s="35"/>
      <c r="H481" s="35">
        <v>30</v>
      </c>
      <c r="I481" s="147"/>
      <c r="J481" s="29"/>
      <c r="K481" s="29" t="s">
        <v>1371</v>
      </c>
      <c r="L481" s="29">
        <v>1866310422</v>
      </c>
      <c r="M481" s="29"/>
      <c r="N481" s="43" t="s">
        <v>688</v>
      </c>
      <c r="O481" s="140"/>
      <c r="P481" s="31">
        <f t="shared" si="3"/>
        <v>1516.4300000000512</v>
      </c>
      <c r="Q481" s="31">
        <f t="shared" si="4"/>
        <v>324975.05999999994</v>
      </c>
      <c r="R481" s="31">
        <f t="shared" si="5"/>
        <v>326491.49</v>
      </c>
    </row>
    <row r="482" spans="1:18" ht="15.75" customHeight="1">
      <c r="A482" s="43">
        <v>707</v>
      </c>
      <c r="B482" s="28">
        <v>44654</v>
      </c>
      <c r="C482" s="27" t="s">
        <v>5647</v>
      </c>
      <c r="D482" s="52"/>
      <c r="E482" s="29"/>
      <c r="F482" s="30">
        <v>1404</v>
      </c>
      <c r="G482" s="35"/>
      <c r="H482" s="35"/>
      <c r="I482" s="43" t="s">
        <v>91</v>
      </c>
      <c r="J482" s="29"/>
      <c r="K482" s="29" t="s">
        <v>5641</v>
      </c>
      <c r="L482" s="29"/>
      <c r="M482" s="29"/>
      <c r="N482" s="43" t="s">
        <v>688</v>
      </c>
      <c r="O482" s="140"/>
      <c r="P482" s="31">
        <f t="shared" si="3"/>
        <v>112.43000000005122</v>
      </c>
      <c r="Q482" s="31">
        <f t="shared" si="4"/>
        <v>326379.05999999994</v>
      </c>
      <c r="R482" s="31">
        <f t="shared" si="5"/>
        <v>326491.49</v>
      </c>
    </row>
    <row r="483" spans="1:18" ht="15.75" customHeight="1">
      <c r="A483" s="43">
        <v>707</v>
      </c>
      <c r="B483" s="28">
        <v>44671</v>
      </c>
      <c r="C483" s="52" t="s">
        <v>5648</v>
      </c>
      <c r="D483" s="52"/>
      <c r="E483" s="29"/>
      <c r="F483" s="30">
        <v>971</v>
      </c>
      <c r="G483" s="35"/>
      <c r="H483" s="35"/>
      <c r="I483" s="43" t="s">
        <v>91</v>
      </c>
      <c r="J483" s="29"/>
      <c r="K483" s="29" t="s">
        <v>1152</v>
      </c>
      <c r="L483" s="29"/>
      <c r="M483" s="29"/>
      <c r="N483" s="43" t="s">
        <v>688</v>
      </c>
      <c r="O483" s="140"/>
      <c r="P483" s="31">
        <f t="shared" si="3"/>
        <v>-858.56999999994878</v>
      </c>
      <c r="Q483" s="31">
        <f t="shared" si="4"/>
        <v>327350.05999999994</v>
      </c>
      <c r="R483" s="31">
        <f t="shared" si="5"/>
        <v>326491.49</v>
      </c>
    </row>
    <row r="484" spans="1:18" ht="15.75" customHeight="1">
      <c r="A484" s="43">
        <v>707</v>
      </c>
      <c r="B484" s="28">
        <v>44676</v>
      </c>
      <c r="C484" s="208" t="s">
        <v>5626</v>
      </c>
      <c r="D484" s="52"/>
      <c r="E484" s="29"/>
      <c r="F484" s="30">
        <v>359.41</v>
      </c>
      <c r="G484" s="35"/>
      <c r="H484" s="35"/>
      <c r="I484" s="43" t="s">
        <v>89</v>
      </c>
      <c r="J484" s="29"/>
      <c r="K484" s="29" t="s">
        <v>5627</v>
      </c>
      <c r="L484" s="29"/>
      <c r="M484" s="29"/>
      <c r="N484" s="43" t="s">
        <v>688</v>
      </c>
      <c r="O484" s="140">
        <v>44692</v>
      </c>
      <c r="P484" s="31">
        <f t="shared" si="3"/>
        <v>-1217.9799999999232</v>
      </c>
      <c r="Q484" s="31">
        <f t="shared" si="4"/>
        <v>327709.46999999991</v>
      </c>
      <c r="R484" s="31">
        <f t="shared" si="5"/>
        <v>326491.49</v>
      </c>
    </row>
    <row r="485" spans="1:18" ht="15.75" customHeight="1">
      <c r="A485" s="43">
        <v>707</v>
      </c>
      <c r="B485" s="28">
        <v>44682</v>
      </c>
      <c r="C485" s="52" t="s">
        <v>5636</v>
      </c>
      <c r="D485" s="52"/>
      <c r="E485" s="29"/>
      <c r="F485" s="30"/>
      <c r="G485" s="35"/>
      <c r="H485" s="35">
        <v>30</v>
      </c>
      <c r="I485" s="147"/>
      <c r="J485" s="29"/>
      <c r="K485" s="29" t="s">
        <v>1371</v>
      </c>
      <c r="L485" s="29"/>
      <c r="M485" s="29"/>
      <c r="N485" s="43" t="s">
        <v>688</v>
      </c>
      <c r="O485" s="140"/>
      <c r="P485" s="31">
        <f t="shared" si="3"/>
        <v>-1217.9799999999232</v>
      </c>
      <c r="Q485" s="31">
        <f t="shared" si="4"/>
        <v>327709.46999999991</v>
      </c>
      <c r="R485" s="31">
        <f t="shared" si="5"/>
        <v>326491.49</v>
      </c>
    </row>
    <row r="486" spans="1:18" ht="15.75" customHeight="1">
      <c r="A486" s="43">
        <v>707</v>
      </c>
      <c r="B486" s="28">
        <v>44689</v>
      </c>
      <c r="C486" s="52" t="s">
        <v>968</v>
      </c>
      <c r="D486" s="52"/>
      <c r="E486" s="29"/>
      <c r="F486" s="30"/>
      <c r="G486" s="35"/>
      <c r="H486" s="35">
        <v>63.9</v>
      </c>
      <c r="I486" s="147"/>
      <c r="J486" s="29"/>
      <c r="K486" s="29" t="s">
        <v>949</v>
      </c>
      <c r="L486" s="29"/>
      <c r="M486" s="29"/>
      <c r="N486" s="43" t="s">
        <v>688</v>
      </c>
      <c r="O486" s="140"/>
      <c r="P486" s="31">
        <f t="shared" si="3"/>
        <v>-1217.9799999999232</v>
      </c>
      <c r="Q486" s="31">
        <f t="shared" si="4"/>
        <v>327709.46999999991</v>
      </c>
      <c r="R486" s="31">
        <f t="shared" si="5"/>
        <v>326491.49</v>
      </c>
    </row>
    <row r="487" spans="1:18" ht="15.75" customHeight="1">
      <c r="A487" s="43">
        <v>707</v>
      </c>
      <c r="B487" s="28">
        <v>44706</v>
      </c>
      <c r="C487" s="208" t="s">
        <v>5626</v>
      </c>
      <c r="D487" s="52"/>
      <c r="E487" s="29"/>
      <c r="F487" s="30">
        <v>362.18</v>
      </c>
      <c r="G487" s="35"/>
      <c r="H487" s="35"/>
      <c r="I487" s="43" t="s">
        <v>89</v>
      </c>
      <c r="J487" s="29"/>
      <c r="K487" s="29" t="s">
        <v>5627</v>
      </c>
      <c r="L487" s="29"/>
      <c r="M487" s="29"/>
      <c r="N487" s="43" t="s">
        <v>688</v>
      </c>
      <c r="O487" s="140"/>
      <c r="P487" s="31">
        <f t="shared" si="3"/>
        <v>-1580.1599999999162</v>
      </c>
      <c r="Q487" s="31">
        <f t="shared" si="4"/>
        <v>328071.64999999991</v>
      </c>
      <c r="R487" s="31">
        <f t="shared" si="5"/>
        <v>326491.49</v>
      </c>
    </row>
    <row r="488" spans="1:18" ht="15.75" customHeight="1">
      <c r="A488" s="43">
        <v>707</v>
      </c>
      <c r="B488" s="28">
        <v>44706</v>
      </c>
      <c r="C488" s="5" t="s">
        <v>962</v>
      </c>
      <c r="D488" s="52"/>
      <c r="E488" s="29"/>
      <c r="F488" s="30"/>
      <c r="G488" s="35">
        <v>12000</v>
      </c>
      <c r="H488" s="35"/>
      <c r="I488" s="147"/>
      <c r="J488" s="29"/>
      <c r="K488" s="29"/>
      <c r="L488" s="29"/>
      <c r="M488" s="29"/>
      <c r="N488" s="43" t="s">
        <v>688</v>
      </c>
      <c r="O488" s="140"/>
      <c r="P488" s="31">
        <f t="shared" si="3"/>
        <v>10419.840000000084</v>
      </c>
      <c r="Q488" s="31">
        <f t="shared" si="4"/>
        <v>328071.64999999991</v>
      </c>
      <c r="R488" s="31">
        <f t="shared" si="5"/>
        <v>338491.49</v>
      </c>
    </row>
    <row r="489" spans="1:18" ht="15.75" customHeight="1">
      <c r="A489" s="43">
        <v>707</v>
      </c>
      <c r="B489" s="28">
        <v>44713</v>
      </c>
      <c r="C489" s="379" t="s">
        <v>5636</v>
      </c>
      <c r="D489" s="52"/>
      <c r="E489" s="29"/>
      <c r="F489" s="30"/>
      <c r="G489" s="35"/>
      <c r="H489" s="35">
        <v>30</v>
      </c>
      <c r="I489" s="147"/>
      <c r="J489" s="29"/>
      <c r="K489" s="29" t="s">
        <v>1371</v>
      </c>
      <c r="L489" s="29"/>
      <c r="M489" s="29"/>
      <c r="N489" s="43" t="s">
        <v>688</v>
      </c>
      <c r="O489" s="140"/>
      <c r="P489" s="31">
        <f t="shared" si="3"/>
        <v>10419.840000000084</v>
      </c>
      <c r="Q489" s="31">
        <f t="shared" si="4"/>
        <v>328071.64999999991</v>
      </c>
      <c r="R489" s="31">
        <f t="shared" si="5"/>
        <v>338491.49</v>
      </c>
    </row>
    <row r="490" spans="1:18" ht="15.75" customHeight="1">
      <c r="A490" s="43">
        <v>707</v>
      </c>
      <c r="B490" s="28">
        <v>44714</v>
      </c>
      <c r="C490" s="27" t="s">
        <v>5649</v>
      </c>
      <c r="D490" s="52"/>
      <c r="E490" s="29"/>
      <c r="F490" s="30">
        <v>2808</v>
      </c>
      <c r="G490" s="35"/>
      <c r="H490" s="35"/>
      <c r="I490" s="43" t="s">
        <v>91</v>
      </c>
      <c r="J490" s="29"/>
      <c r="K490" s="29" t="s">
        <v>5641</v>
      </c>
      <c r="L490" s="29"/>
      <c r="M490" s="29"/>
      <c r="N490" s="43" t="s">
        <v>688</v>
      </c>
      <c r="O490" s="140"/>
      <c r="P490" s="31">
        <f t="shared" si="3"/>
        <v>7611.8400000000838</v>
      </c>
      <c r="Q490" s="31">
        <f t="shared" si="4"/>
        <v>330879.64999999991</v>
      </c>
      <c r="R490" s="31">
        <f t="shared" si="5"/>
        <v>338491.49</v>
      </c>
    </row>
    <row r="491" spans="1:18" ht="15.75" customHeight="1">
      <c r="A491" s="43">
        <v>707</v>
      </c>
      <c r="B491" s="28">
        <v>44738</v>
      </c>
      <c r="C491" s="208" t="s">
        <v>5626</v>
      </c>
      <c r="D491" s="52"/>
      <c r="E491" s="29"/>
      <c r="F491" s="30">
        <v>364.24</v>
      </c>
      <c r="G491" s="35"/>
      <c r="H491" s="35"/>
      <c r="I491" s="43" t="s">
        <v>89</v>
      </c>
      <c r="J491" s="29"/>
      <c r="K491" s="29" t="s">
        <v>5627</v>
      </c>
      <c r="L491" s="29"/>
      <c r="M491" s="29"/>
      <c r="N491" s="43" t="s">
        <v>688</v>
      </c>
      <c r="O491" s="140"/>
      <c r="P491" s="31">
        <f t="shared" si="3"/>
        <v>7247.6000000000931</v>
      </c>
      <c r="Q491" s="31">
        <f t="shared" si="4"/>
        <v>331243.8899999999</v>
      </c>
      <c r="R491" s="31">
        <f t="shared" si="5"/>
        <v>338491.49</v>
      </c>
    </row>
    <row r="492" spans="1:18" ht="15.75" customHeight="1">
      <c r="A492" s="43">
        <v>707</v>
      </c>
      <c r="B492" s="28">
        <v>44743</v>
      </c>
      <c r="C492" s="52" t="s">
        <v>5636</v>
      </c>
      <c r="D492" s="52"/>
      <c r="E492" s="29"/>
      <c r="F492" s="30"/>
      <c r="G492" s="35"/>
      <c r="H492" s="35">
        <v>30</v>
      </c>
      <c r="I492" s="147"/>
      <c r="J492" s="29"/>
      <c r="K492" s="29" t="s">
        <v>1371</v>
      </c>
      <c r="L492" s="29">
        <v>2407770722</v>
      </c>
      <c r="M492" s="29"/>
      <c r="N492" s="43" t="s">
        <v>688</v>
      </c>
      <c r="O492" s="140"/>
      <c r="P492" s="31">
        <f t="shared" si="3"/>
        <v>7247.6000000000931</v>
      </c>
      <c r="Q492" s="31">
        <f t="shared" si="4"/>
        <v>331243.8899999999</v>
      </c>
      <c r="R492" s="31">
        <f t="shared" si="5"/>
        <v>338491.49</v>
      </c>
    </row>
    <row r="493" spans="1:18" ht="15.75" customHeight="1">
      <c r="A493" s="43">
        <v>707</v>
      </c>
      <c r="B493" s="28">
        <v>44747</v>
      </c>
      <c r="C493" s="52" t="s">
        <v>5650</v>
      </c>
      <c r="D493" s="9" t="s">
        <v>5651</v>
      </c>
      <c r="E493" s="43" t="s">
        <v>5652</v>
      </c>
      <c r="F493" s="30">
        <v>785</v>
      </c>
      <c r="G493" s="35"/>
      <c r="H493" s="35"/>
      <c r="I493" s="42"/>
      <c r="J493" s="29"/>
      <c r="K493" s="29"/>
      <c r="L493" s="29"/>
      <c r="M493" s="29"/>
      <c r="N493" s="43" t="s">
        <v>688</v>
      </c>
      <c r="O493" s="140"/>
      <c r="P493" s="31">
        <f t="shared" si="3"/>
        <v>6462.6000000000931</v>
      </c>
      <c r="Q493" s="31">
        <f t="shared" si="4"/>
        <v>332028.8899999999</v>
      </c>
      <c r="R493" s="31">
        <f t="shared" si="5"/>
        <v>338491.49</v>
      </c>
    </row>
    <row r="494" spans="1:18" ht="15.75" customHeight="1">
      <c r="A494" s="43">
        <v>707</v>
      </c>
      <c r="B494" s="28">
        <v>44749</v>
      </c>
      <c r="C494" s="27" t="s">
        <v>5653</v>
      </c>
      <c r="D494" s="52"/>
      <c r="E494" s="29"/>
      <c r="F494" s="30">
        <v>1404</v>
      </c>
      <c r="G494" s="35"/>
      <c r="H494" s="35"/>
      <c r="I494" s="43" t="s">
        <v>91</v>
      </c>
      <c r="J494" s="29"/>
      <c r="K494" s="29" t="s">
        <v>5641</v>
      </c>
      <c r="L494" s="29"/>
      <c r="M494" s="29"/>
      <c r="N494" s="43" t="s">
        <v>688</v>
      </c>
      <c r="O494" s="140"/>
      <c r="P494" s="31">
        <f t="shared" si="3"/>
        <v>5058.6000000000931</v>
      </c>
      <c r="Q494" s="31">
        <f t="shared" si="4"/>
        <v>333432.8899999999</v>
      </c>
      <c r="R494" s="31">
        <f t="shared" si="5"/>
        <v>338491.49</v>
      </c>
    </row>
    <row r="495" spans="1:18" ht="15.75" customHeight="1">
      <c r="A495" s="43">
        <v>707</v>
      </c>
      <c r="B495" s="28">
        <v>44750</v>
      </c>
      <c r="C495" s="52" t="s">
        <v>968</v>
      </c>
      <c r="D495" s="52"/>
      <c r="E495" s="29"/>
      <c r="F495" s="30"/>
      <c r="G495" s="35"/>
      <c r="H495" s="35">
        <v>63.9</v>
      </c>
      <c r="I495" s="147"/>
      <c r="J495" s="29"/>
      <c r="K495" s="29" t="s">
        <v>949</v>
      </c>
      <c r="L495" s="29"/>
      <c r="M495" s="29"/>
      <c r="N495" s="43" t="s">
        <v>688</v>
      </c>
      <c r="O495" s="140"/>
      <c r="P495" s="31">
        <f t="shared" si="3"/>
        <v>5058.6000000000931</v>
      </c>
      <c r="Q495" s="31">
        <f t="shared" si="4"/>
        <v>333432.8899999999</v>
      </c>
      <c r="R495" s="31">
        <f t="shared" si="5"/>
        <v>338491.49</v>
      </c>
    </row>
    <row r="496" spans="1:18" ht="15.75" customHeight="1">
      <c r="A496" s="43">
        <v>707</v>
      </c>
      <c r="B496" s="28">
        <v>44767</v>
      </c>
      <c r="C496" s="208" t="s">
        <v>5626</v>
      </c>
      <c r="D496" s="52"/>
      <c r="E496" s="29"/>
      <c r="F496" s="30">
        <v>365.64</v>
      </c>
      <c r="G496" s="35"/>
      <c r="H496" s="35"/>
      <c r="I496" s="43" t="s">
        <v>89</v>
      </c>
      <c r="J496" s="29"/>
      <c r="K496" s="29" t="s">
        <v>5627</v>
      </c>
      <c r="L496" s="29"/>
      <c r="M496" s="29"/>
      <c r="N496" s="43" t="s">
        <v>688</v>
      </c>
      <c r="O496" s="140"/>
      <c r="P496" s="31">
        <f t="shared" si="3"/>
        <v>4692.9600000000792</v>
      </c>
      <c r="Q496" s="31">
        <f t="shared" si="4"/>
        <v>333798.52999999991</v>
      </c>
      <c r="R496" s="31">
        <f t="shared" si="5"/>
        <v>338491.49</v>
      </c>
    </row>
    <row r="497" spans="1:18" ht="15.75" customHeight="1">
      <c r="A497" s="43">
        <v>707</v>
      </c>
      <c r="B497" s="28">
        <v>44774</v>
      </c>
      <c r="C497" s="379" t="s">
        <v>5636</v>
      </c>
      <c r="D497" s="52"/>
      <c r="E497" s="29"/>
      <c r="F497" s="30"/>
      <c r="G497" s="35"/>
      <c r="H497" s="35">
        <v>30</v>
      </c>
      <c r="I497" s="147"/>
      <c r="J497" s="29"/>
      <c r="K497" s="29" t="s">
        <v>1371</v>
      </c>
      <c r="L497" s="29">
        <v>2621700822</v>
      </c>
      <c r="M497" s="29"/>
      <c r="N497" s="43" t="s">
        <v>688</v>
      </c>
      <c r="O497" s="140"/>
      <c r="P497" s="31">
        <f t="shared" si="3"/>
        <v>4692.9600000000792</v>
      </c>
      <c r="Q497" s="31">
        <f t="shared" si="4"/>
        <v>333798.52999999991</v>
      </c>
      <c r="R497" s="31">
        <f t="shared" si="5"/>
        <v>338491.49</v>
      </c>
    </row>
    <row r="498" spans="1:18" ht="15.75" customHeight="1">
      <c r="A498" s="43">
        <v>707</v>
      </c>
      <c r="B498" s="28">
        <v>44775</v>
      </c>
      <c r="C498" s="27" t="s">
        <v>5654</v>
      </c>
      <c r="D498" s="52"/>
      <c r="E498" s="29"/>
      <c r="F498" s="30">
        <v>1404</v>
      </c>
      <c r="G498" s="35"/>
      <c r="H498" s="35"/>
      <c r="I498" s="43" t="s">
        <v>91</v>
      </c>
      <c r="J498" s="29"/>
      <c r="K498" s="29" t="s">
        <v>5641</v>
      </c>
      <c r="L498" s="29"/>
      <c r="M498" s="29"/>
      <c r="N498" s="43" t="s">
        <v>688</v>
      </c>
      <c r="O498" s="140"/>
      <c r="P498" s="31">
        <f t="shared" si="3"/>
        <v>3288.9600000000792</v>
      </c>
      <c r="Q498" s="31">
        <f t="shared" si="4"/>
        <v>335202.52999999991</v>
      </c>
      <c r="R498" s="31">
        <f t="shared" si="5"/>
        <v>338491.49</v>
      </c>
    </row>
    <row r="499" spans="1:18" ht="15.75" customHeight="1">
      <c r="A499" s="43">
        <v>707</v>
      </c>
      <c r="B499" s="28">
        <v>44781</v>
      </c>
      <c r="C499" s="52" t="s">
        <v>968</v>
      </c>
      <c r="D499" s="52"/>
      <c r="E499" s="29"/>
      <c r="F499" s="30"/>
      <c r="G499" s="35"/>
      <c r="H499" s="35">
        <v>62.89</v>
      </c>
      <c r="I499" s="147"/>
      <c r="J499" s="29"/>
      <c r="K499" s="29" t="s">
        <v>949</v>
      </c>
      <c r="L499" s="29"/>
      <c r="M499" s="29"/>
      <c r="N499" s="43" t="s">
        <v>688</v>
      </c>
      <c r="O499" s="140"/>
      <c r="P499" s="31">
        <f t="shared" si="3"/>
        <v>3288.9600000000792</v>
      </c>
      <c r="Q499" s="31">
        <f t="shared" si="4"/>
        <v>335202.52999999991</v>
      </c>
      <c r="R499" s="31">
        <f t="shared" si="5"/>
        <v>338491.49</v>
      </c>
    </row>
    <row r="500" spans="1:18" ht="15.75" customHeight="1">
      <c r="A500" s="43">
        <v>707</v>
      </c>
      <c r="B500" s="28">
        <v>44798</v>
      </c>
      <c r="C500" s="208" t="s">
        <v>5626</v>
      </c>
      <c r="D500" s="52"/>
      <c r="E500" s="29"/>
      <c r="F500" s="30">
        <v>369.77</v>
      </c>
      <c r="G500" s="35"/>
      <c r="H500" s="35"/>
      <c r="I500" s="43" t="s">
        <v>89</v>
      </c>
      <c r="J500" s="29"/>
      <c r="K500" s="29" t="s">
        <v>5627</v>
      </c>
      <c r="L500" s="29"/>
      <c r="M500" s="29"/>
      <c r="N500" s="43" t="s">
        <v>688</v>
      </c>
      <c r="O500" s="140"/>
      <c r="P500" s="31">
        <f t="shared" si="3"/>
        <v>2919.1900000000605</v>
      </c>
      <c r="Q500" s="31">
        <f t="shared" si="4"/>
        <v>335572.29999999993</v>
      </c>
      <c r="R500" s="31">
        <f t="shared" si="5"/>
        <v>338491.49</v>
      </c>
    </row>
    <row r="501" spans="1:18" ht="15.75" customHeight="1">
      <c r="A501" s="43">
        <v>707</v>
      </c>
      <c r="B501" s="28">
        <v>44805</v>
      </c>
      <c r="C501" s="379" t="s">
        <v>5636</v>
      </c>
      <c r="D501" s="52"/>
      <c r="E501" s="29"/>
      <c r="F501" s="30"/>
      <c r="G501" s="35"/>
      <c r="H501" s="35">
        <v>30</v>
      </c>
      <c r="I501" s="147"/>
      <c r="J501" s="29"/>
      <c r="K501" s="29" t="s">
        <v>1371</v>
      </c>
      <c r="L501" s="29"/>
      <c r="M501" s="29"/>
      <c r="N501" s="43" t="s">
        <v>688</v>
      </c>
      <c r="O501" s="140"/>
      <c r="P501" s="31">
        <f t="shared" si="3"/>
        <v>2919.1900000000605</v>
      </c>
      <c r="Q501" s="31">
        <f t="shared" si="4"/>
        <v>335572.29999999993</v>
      </c>
      <c r="R501" s="31">
        <f t="shared" si="5"/>
        <v>338491.49</v>
      </c>
    </row>
    <row r="502" spans="1:18" ht="15.75" customHeight="1">
      <c r="A502" s="43">
        <v>707</v>
      </c>
      <c r="B502" s="28">
        <v>44808</v>
      </c>
      <c r="C502" s="27" t="s">
        <v>5655</v>
      </c>
      <c r="D502" s="52"/>
      <c r="E502" s="29"/>
      <c r="F502" s="30">
        <v>1404</v>
      </c>
      <c r="G502" s="35"/>
      <c r="H502" s="35"/>
      <c r="I502" s="43" t="s">
        <v>91</v>
      </c>
      <c r="J502" s="29"/>
      <c r="K502" s="29" t="s">
        <v>5641</v>
      </c>
      <c r="L502" s="29"/>
      <c r="M502" s="29"/>
      <c r="N502" s="43" t="s">
        <v>688</v>
      </c>
      <c r="O502" s="140"/>
      <c r="P502" s="31">
        <f t="shared" si="3"/>
        <v>1515.1900000000605</v>
      </c>
      <c r="Q502" s="31">
        <f t="shared" si="4"/>
        <v>336976.29999999993</v>
      </c>
      <c r="R502" s="31">
        <f t="shared" si="5"/>
        <v>338491.49</v>
      </c>
    </row>
    <row r="503" spans="1:18" ht="15.75" customHeight="1">
      <c r="A503" s="43">
        <v>707</v>
      </c>
      <c r="B503" s="28">
        <v>44815</v>
      </c>
      <c r="C503" s="51" t="s">
        <v>962</v>
      </c>
      <c r="D503" s="52"/>
      <c r="E503" s="29"/>
      <c r="F503" s="30"/>
      <c r="G503" s="35">
        <v>24000</v>
      </c>
      <c r="H503" s="35"/>
      <c r="I503" s="147"/>
      <c r="J503" s="29"/>
      <c r="K503" s="29"/>
      <c r="L503" s="29"/>
      <c r="M503" s="29"/>
      <c r="N503" s="43" t="s">
        <v>688</v>
      </c>
      <c r="O503" s="140"/>
      <c r="P503" s="31">
        <f t="shared" si="3"/>
        <v>25515.190000000061</v>
      </c>
      <c r="Q503" s="31">
        <f t="shared" si="4"/>
        <v>336976.29999999993</v>
      </c>
      <c r="R503" s="31">
        <f t="shared" si="5"/>
        <v>362491.49</v>
      </c>
    </row>
    <row r="504" spans="1:18" ht="15.75" customHeight="1">
      <c r="A504" s="13">
        <v>707</v>
      </c>
      <c r="B504" s="61">
        <v>44826</v>
      </c>
      <c r="C504" s="379" t="s">
        <v>968</v>
      </c>
      <c r="F504" s="32"/>
      <c r="G504" s="35"/>
      <c r="H504" s="35">
        <v>62.89</v>
      </c>
      <c r="I504" s="147"/>
      <c r="J504" s="29"/>
      <c r="K504" s="29" t="s">
        <v>949</v>
      </c>
      <c r="L504" s="29"/>
      <c r="M504" s="29"/>
      <c r="N504" s="43" t="s">
        <v>688</v>
      </c>
      <c r="O504" s="140"/>
      <c r="P504" s="31">
        <f t="shared" si="3"/>
        <v>25515.190000000061</v>
      </c>
      <c r="Q504" s="31">
        <f t="shared" si="4"/>
        <v>336976.29999999993</v>
      </c>
      <c r="R504" s="31">
        <f t="shared" si="5"/>
        <v>362491.49</v>
      </c>
    </row>
    <row r="505" spans="1:18" ht="15.75" customHeight="1">
      <c r="A505" s="43">
        <v>707</v>
      </c>
      <c r="B505" s="28">
        <v>44827</v>
      </c>
      <c r="C505" s="27" t="s">
        <v>5626</v>
      </c>
      <c r="D505" s="52"/>
      <c r="E505" s="29"/>
      <c r="F505" s="30">
        <v>368.74</v>
      </c>
      <c r="G505" s="35"/>
      <c r="H505" s="35"/>
      <c r="I505" s="43" t="s">
        <v>89</v>
      </c>
      <c r="J505" s="29"/>
      <c r="K505" s="29" t="s">
        <v>5627</v>
      </c>
      <c r="L505" s="29"/>
      <c r="M505" s="29"/>
      <c r="N505" s="43" t="s">
        <v>688</v>
      </c>
      <c r="O505" s="140"/>
      <c r="P505" s="31">
        <f t="shared" si="3"/>
        <v>25146.45000000007</v>
      </c>
      <c r="Q505" s="31">
        <f t="shared" si="4"/>
        <v>337345.03999999992</v>
      </c>
      <c r="R505" s="31">
        <f t="shared" si="5"/>
        <v>362491.49</v>
      </c>
    </row>
    <row r="506" spans="1:18" ht="15.75" customHeight="1">
      <c r="A506" s="43">
        <v>707</v>
      </c>
      <c r="B506" s="28">
        <v>44835</v>
      </c>
      <c r="C506" s="52" t="s">
        <v>5636</v>
      </c>
      <c r="D506" s="52"/>
      <c r="E506" s="29"/>
      <c r="F506" s="30"/>
      <c r="G506" s="35"/>
      <c r="H506" s="35">
        <v>30</v>
      </c>
      <c r="I506" s="147"/>
      <c r="J506" s="29"/>
      <c r="K506" s="29" t="s">
        <v>1371</v>
      </c>
      <c r="L506" s="29"/>
      <c r="M506" s="29"/>
      <c r="N506" s="43" t="s">
        <v>688</v>
      </c>
      <c r="O506" s="140"/>
      <c r="P506" s="31">
        <f t="shared" si="3"/>
        <v>25146.45000000007</v>
      </c>
      <c r="Q506" s="31">
        <f t="shared" si="4"/>
        <v>337345.03999999992</v>
      </c>
      <c r="R506" s="31">
        <f t="shared" si="5"/>
        <v>362491.49</v>
      </c>
    </row>
    <row r="507" spans="1:18" ht="15.75" customHeight="1">
      <c r="A507" s="43">
        <v>707</v>
      </c>
      <c r="B507" s="28">
        <v>44836</v>
      </c>
      <c r="C507" s="208" t="s">
        <v>5656</v>
      </c>
      <c r="D507" s="52"/>
      <c r="E507" s="29"/>
      <c r="F507" s="30">
        <v>1404</v>
      </c>
      <c r="G507" s="35"/>
      <c r="H507" s="35"/>
      <c r="I507" s="43" t="s">
        <v>91</v>
      </c>
      <c r="J507" s="29"/>
      <c r="K507" s="29" t="s">
        <v>5641</v>
      </c>
      <c r="L507" s="29"/>
      <c r="M507" s="29"/>
      <c r="N507" s="43" t="s">
        <v>688</v>
      </c>
      <c r="O507" s="140"/>
      <c r="P507" s="31">
        <f t="shared" si="3"/>
        <v>23742.45000000007</v>
      </c>
      <c r="Q507" s="31">
        <f t="shared" si="4"/>
        <v>338749.03999999992</v>
      </c>
      <c r="R507" s="31">
        <f t="shared" si="5"/>
        <v>362491.49</v>
      </c>
    </row>
    <row r="508" spans="1:18" ht="15.75" customHeight="1">
      <c r="A508" s="43">
        <v>707</v>
      </c>
      <c r="B508" s="28">
        <v>44840</v>
      </c>
      <c r="C508" s="153" t="s">
        <v>5657</v>
      </c>
      <c r="D508" s="9" t="s">
        <v>5658</v>
      </c>
      <c r="E508" s="29"/>
      <c r="F508" s="30">
        <v>150</v>
      </c>
      <c r="G508" s="35"/>
      <c r="H508" s="35"/>
      <c r="I508" s="42"/>
      <c r="J508" s="29"/>
      <c r="K508" s="29"/>
      <c r="L508" s="29"/>
      <c r="M508" s="29"/>
      <c r="N508" s="43" t="s">
        <v>688</v>
      </c>
      <c r="O508" s="140"/>
      <c r="P508" s="31">
        <f t="shared" si="3"/>
        <v>23592.45000000007</v>
      </c>
      <c r="Q508" s="31">
        <f t="shared" si="4"/>
        <v>338899.03999999992</v>
      </c>
      <c r="R508" s="31">
        <f t="shared" si="5"/>
        <v>362491.49</v>
      </c>
    </row>
    <row r="509" spans="1:18" ht="15.75" customHeight="1">
      <c r="A509" s="43">
        <v>707</v>
      </c>
      <c r="B509" s="28">
        <v>44840</v>
      </c>
      <c r="C509" s="153" t="s">
        <v>5659</v>
      </c>
      <c r="D509" s="115" t="s">
        <v>5660</v>
      </c>
      <c r="E509" s="29"/>
      <c r="F509" s="30">
        <v>300</v>
      </c>
      <c r="G509" s="35"/>
      <c r="H509" s="35"/>
      <c r="I509" s="42"/>
      <c r="J509" s="29"/>
      <c r="K509" s="29"/>
      <c r="L509" s="29"/>
      <c r="M509" s="29"/>
      <c r="N509" s="43" t="s">
        <v>688</v>
      </c>
      <c r="O509" s="140"/>
      <c r="P509" s="31">
        <f t="shared" si="3"/>
        <v>23292.45000000007</v>
      </c>
      <c r="Q509" s="31">
        <f t="shared" si="4"/>
        <v>339199.03999999992</v>
      </c>
      <c r="R509" s="31">
        <f t="shared" si="5"/>
        <v>362491.49</v>
      </c>
    </row>
    <row r="510" spans="1:18" ht="15.75" customHeight="1">
      <c r="A510" s="43">
        <v>707</v>
      </c>
      <c r="B510" s="28">
        <v>44860</v>
      </c>
      <c r="C510" s="27" t="s">
        <v>5626</v>
      </c>
      <c r="D510" s="52"/>
      <c r="E510" s="29"/>
      <c r="F510" s="30">
        <v>369.44</v>
      </c>
      <c r="G510" s="35"/>
      <c r="H510" s="35"/>
      <c r="I510" s="43" t="s">
        <v>89</v>
      </c>
      <c r="J510" s="29"/>
      <c r="K510" s="29" t="s">
        <v>5627</v>
      </c>
      <c r="L510" s="29"/>
      <c r="M510" s="29"/>
      <c r="N510" s="43" t="s">
        <v>688</v>
      </c>
      <c r="O510" s="140"/>
      <c r="P510" s="31">
        <f t="shared" si="3"/>
        <v>22923.010000000068</v>
      </c>
      <c r="Q510" s="31">
        <f t="shared" si="4"/>
        <v>339568.47999999992</v>
      </c>
      <c r="R510" s="31">
        <f t="shared" si="5"/>
        <v>362491.49</v>
      </c>
    </row>
    <row r="511" spans="1:18" ht="15.75" customHeight="1">
      <c r="A511" s="43">
        <v>707</v>
      </c>
      <c r="B511" s="28">
        <v>44860</v>
      </c>
      <c r="C511" s="379" t="s">
        <v>4468</v>
      </c>
      <c r="D511" s="52"/>
      <c r="E511" s="29"/>
      <c r="F511" s="30">
        <v>3690</v>
      </c>
      <c r="G511" s="35"/>
      <c r="H511" s="35"/>
      <c r="I511" s="42"/>
      <c r="J511" s="29"/>
      <c r="K511" s="29"/>
      <c r="L511" s="29"/>
      <c r="M511" s="29"/>
      <c r="N511" s="43" t="s">
        <v>688</v>
      </c>
      <c r="O511" s="140"/>
      <c r="P511" s="31">
        <f t="shared" si="3"/>
        <v>19233.010000000068</v>
      </c>
      <c r="Q511" s="31">
        <f t="shared" si="4"/>
        <v>343258.47999999992</v>
      </c>
      <c r="R511" s="31">
        <f t="shared" si="5"/>
        <v>362491.49</v>
      </c>
    </row>
    <row r="512" spans="1:18" ht="15.75" customHeight="1">
      <c r="A512" s="43">
        <v>707</v>
      </c>
      <c r="B512" s="28">
        <v>44866</v>
      </c>
      <c r="C512" s="379" t="s">
        <v>5636</v>
      </c>
      <c r="D512" s="52"/>
      <c r="E512" s="29"/>
      <c r="F512" s="30"/>
      <c r="G512" s="35"/>
      <c r="H512" s="35">
        <v>30</v>
      </c>
      <c r="I512" s="147"/>
      <c r="J512" s="29"/>
      <c r="K512" s="29" t="s">
        <v>1371</v>
      </c>
      <c r="L512" s="29"/>
      <c r="M512" s="29"/>
      <c r="N512" s="43" t="s">
        <v>688</v>
      </c>
      <c r="O512" s="140"/>
      <c r="P512" s="31">
        <f t="shared" ref="P512:P653" si="6">R512-Q512</f>
        <v>19233.010000000068</v>
      </c>
      <c r="Q512" s="31">
        <f t="shared" ref="Q512:Q653" si="7">SUBTOTAL(9,$F$2:F512)</f>
        <v>343258.47999999992</v>
      </c>
      <c r="R512" s="31">
        <f t="shared" ref="R512:R653" si="8">SUBTOTAL(9,$G$2:G512)</f>
        <v>362491.49</v>
      </c>
    </row>
    <row r="513" spans="1:18" ht="15.75" customHeight="1">
      <c r="A513" s="43">
        <v>707</v>
      </c>
      <c r="B513" s="28">
        <v>44868</v>
      </c>
      <c r="C513" s="52" t="s">
        <v>5661</v>
      </c>
      <c r="D513" s="9" t="s">
        <v>5662</v>
      </c>
      <c r="E513" s="29" t="s">
        <v>575</v>
      </c>
      <c r="F513" s="30">
        <v>280</v>
      </c>
      <c r="G513" s="35"/>
      <c r="H513" s="35"/>
      <c r="I513" s="42"/>
      <c r="J513" s="29"/>
      <c r="K513" s="29"/>
      <c r="L513" s="29"/>
      <c r="M513" s="29"/>
      <c r="N513" s="43" t="s">
        <v>688</v>
      </c>
      <c r="O513" s="140"/>
      <c r="P513" s="31">
        <f t="shared" si="6"/>
        <v>18953.010000000068</v>
      </c>
      <c r="Q513" s="31">
        <f t="shared" si="7"/>
        <v>343538.47999999992</v>
      </c>
      <c r="R513" s="31">
        <f t="shared" si="8"/>
        <v>362491.49</v>
      </c>
    </row>
    <row r="514" spans="1:18" ht="15.75" customHeight="1">
      <c r="A514" s="43">
        <v>707</v>
      </c>
      <c r="B514" s="28">
        <v>44868</v>
      </c>
      <c r="C514" s="153" t="s">
        <v>5663</v>
      </c>
      <c r="D514" s="9" t="s">
        <v>5664</v>
      </c>
      <c r="E514" s="29" t="s">
        <v>575</v>
      </c>
      <c r="F514" s="30">
        <v>300</v>
      </c>
      <c r="G514" s="35"/>
      <c r="H514" s="35"/>
      <c r="I514" s="42"/>
      <c r="J514" s="29"/>
      <c r="K514" s="29"/>
      <c r="L514" s="29"/>
      <c r="M514" s="29"/>
      <c r="N514" s="43" t="s">
        <v>688</v>
      </c>
      <c r="O514" s="140"/>
      <c r="P514" s="31">
        <f t="shared" si="6"/>
        <v>18653.010000000068</v>
      </c>
      <c r="Q514" s="31">
        <f t="shared" si="7"/>
        <v>343838.47999999992</v>
      </c>
      <c r="R514" s="31">
        <f t="shared" si="8"/>
        <v>362491.49</v>
      </c>
    </row>
    <row r="515" spans="1:18" ht="15.75" customHeight="1">
      <c r="A515" s="43">
        <v>707</v>
      </c>
      <c r="B515" s="28">
        <v>44868</v>
      </c>
      <c r="C515" s="27" t="s">
        <v>5665</v>
      </c>
      <c r="D515" s="52"/>
      <c r="E515" s="29"/>
      <c r="F515" s="30">
        <v>1404</v>
      </c>
      <c r="G515" s="35"/>
      <c r="H515" s="35"/>
      <c r="I515" s="43" t="s">
        <v>91</v>
      </c>
      <c r="J515" s="29"/>
      <c r="K515" s="29" t="s">
        <v>5641</v>
      </c>
      <c r="L515" s="29"/>
      <c r="M515" s="29"/>
      <c r="N515" s="43" t="s">
        <v>688</v>
      </c>
      <c r="O515" s="140"/>
      <c r="P515" s="31">
        <f t="shared" si="6"/>
        <v>17249.010000000068</v>
      </c>
      <c r="Q515" s="31">
        <f t="shared" si="7"/>
        <v>345242.47999999992</v>
      </c>
      <c r="R515" s="31">
        <f t="shared" si="8"/>
        <v>362491.49</v>
      </c>
    </row>
    <row r="516" spans="1:18" ht="15.75" customHeight="1">
      <c r="A516" s="43">
        <v>707</v>
      </c>
      <c r="B516" s="28">
        <v>44887</v>
      </c>
      <c r="C516" s="379" t="s">
        <v>968</v>
      </c>
      <c r="D516" s="52"/>
      <c r="E516" s="29"/>
      <c r="F516" s="30"/>
      <c r="G516" s="35"/>
      <c r="H516" s="35">
        <v>62.89</v>
      </c>
      <c r="I516" s="147"/>
      <c r="J516" s="29"/>
      <c r="K516" s="29" t="s">
        <v>949</v>
      </c>
      <c r="L516" s="29"/>
      <c r="M516" s="29"/>
      <c r="N516" s="43" t="s">
        <v>688</v>
      </c>
      <c r="O516" s="140"/>
      <c r="P516" s="31">
        <f t="shared" si="6"/>
        <v>17249.010000000068</v>
      </c>
      <c r="Q516" s="31">
        <f t="shared" si="7"/>
        <v>345242.47999999992</v>
      </c>
      <c r="R516" s="31">
        <f t="shared" si="8"/>
        <v>362491.49</v>
      </c>
    </row>
    <row r="517" spans="1:18" ht="15.75" customHeight="1">
      <c r="A517" s="43">
        <v>707</v>
      </c>
      <c r="B517" s="28">
        <v>44890</v>
      </c>
      <c r="C517" s="208" t="s">
        <v>5626</v>
      </c>
      <c r="D517" s="52"/>
      <c r="E517" s="29"/>
      <c r="F517" s="30">
        <v>371.49</v>
      </c>
      <c r="G517" s="35"/>
      <c r="H517" s="35"/>
      <c r="I517" s="43" t="s">
        <v>89</v>
      </c>
      <c r="J517" s="29"/>
      <c r="K517" s="29" t="s">
        <v>5627</v>
      </c>
      <c r="L517" s="29"/>
      <c r="M517" s="29"/>
      <c r="N517" s="43" t="s">
        <v>688</v>
      </c>
      <c r="O517" s="140"/>
      <c r="P517" s="31">
        <f t="shared" si="6"/>
        <v>16877.520000000077</v>
      </c>
      <c r="Q517" s="31">
        <f t="shared" si="7"/>
        <v>345613.96999999991</v>
      </c>
      <c r="R517" s="31">
        <f t="shared" si="8"/>
        <v>362491.49</v>
      </c>
    </row>
    <row r="518" spans="1:18" ht="15.75" customHeight="1">
      <c r="A518" s="43">
        <v>707</v>
      </c>
      <c r="B518" s="28">
        <v>44896</v>
      </c>
      <c r="C518" s="52" t="s">
        <v>5636</v>
      </c>
      <c r="D518" s="52"/>
      <c r="E518" s="29"/>
      <c r="F518" s="30"/>
      <c r="G518" s="35"/>
      <c r="H518" s="35">
        <v>30</v>
      </c>
      <c r="I518" s="147"/>
      <c r="J518" s="29"/>
      <c r="K518" s="29" t="s">
        <v>1371</v>
      </c>
      <c r="L518" s="29"/>
      <c r="M518" s="29"/>
      <c r="N518" s="43" t="s">
        <v>688</v>
      </c>
      <c r="O518" s="140"/>
      <c r="P518" s="31">
        <f t="shared" si="6"/>
        <v>16877.520000000077</v>
      </c>
      <c r="Q518" s="31">
        <f t="shared" si="7"/>
        <v>345613.96999999991</v>
      </c>
      <c r="R518" s="31">
        <f t="shared" si="8"/>
        <v>362491.49</v>
      </c>
    </row>
    <row r="519" spans="1:18" ht="15.75" customHeight="1">
      <c r="A519" s="43">
        <v>707</v>
      </c>
      <c r="B519" s="28">
        <v>44899</v>
      </c>
      <c r="C519" s="27" t="s">
        <v>5666</v>
      </c>
      <c r="D519" s="52"/>
      <c r="E519" s="29"/>
      <c r="F519" s="30">
        <v>1404</v>
      </c>
      <c r="G519" s="35"/>
      <c r="H519" s="35"/>
      <c r="I519" s="43" t="s">
        <v>91</v>
      </c>
      <c r="J519" s="29"/>
      <c r="K519" s="29" t="s">
        <v>5641</v>
      </c>
      <c r="L519" s="29"/>
      <c r="M519" s="29"/>
      <c r="N519" s="43" t="s">
        <v>688</v>
      </c>
      <c r="O519" s="140"/>
      <c r="P519" s="31">
        <f t="shared" si="6"/>
        <v>15473.520000000077</v>
      </c>
      <c r="Q519" s="31">
        <f t="shared" si="7"/>
        <v>347017.96999999991</v>
      </c>
      <c r="R519" s="31">
        <f t="shared" si="8"/>
        <v>362491.49</v>
      </c>
    </row>
    <row r="520" spans="1:18" ht="15.75" customHeight="1">
      <c r="A520" s="43">
        <v>707</v>
      </c>
      <c r="B520" s="28">
        <v>44901</v>
      </c>
      <c r="C520" s="52" t="s">
        <v>5667</v>
      </c>
      <c r="D520" s="52"/>
      <c r="E520" s="29"/>
      <c r="F520" s="30">
        <v>426.61</v>
      </c>
      <c r="G520" s="35"/>
      <c r="H520" s="35"/>
      <c r="I520" s="42" t="s">
        <v>89</v>
      </c>
      <c r="J520" s="29"/>
      <c r="K520" s="29" t="s">
        <v>793</v>
      </c>
      <c r="L520" s="29">
        <v>693</v>
      </c>
      <c r="M520" s="29"/>
      <c r="N520" s="43" t="s">
        <v>688</v>
      </c>
      <c r="O520" s="140"/>
      <c r="P520" s="31">
        <f t="shared" si="6"/>
        <v>15046.910000000091</v>
      </c>
      <c r="Q520" s="31">
        <f t="shared" si="7"/>
        <v>347444.5799999999</v>
      </c>
      <c r="R520" s="31">
        <f t="shared" si="8"/>
        <v>362491.49</v>
      </c>
    </row>
    <row r="521" spans="1:18" ht="15.75" customHeight="1">
      <c r="A521" s="43">
        <v>707</v>
      </c>
      <c r="B521" s="28">
        <v>44906</v>
      </c>
      <c r="C521" s="52" t="s">
        <v>705</v>
      </c>
      <c r="D521" s="52"/>
      <c r="E521" s="29"/>
      <c r="F521" s="30">
        <v>424.9</v>
      </c>
      <c r="G521" s="35"/>
      <c r="H521" s="35"/>
      <c r="I521" s="42" t="s">
        <v>89</v>
      </c>
      <c r="J521" s="29"/>
      <c r="K521" s="29" t="s">
        <v>1162</v>
      </c>
      <c r="L521" s="29">
        <v>72309</v>
      </c>
      <c r="M521" s="29"/>
      <c r="N521" s="43" t="s">
        <v>688</v>
      </c>
      <c r="O521" s="140"/>
      <c r="P521" s="31">
        <f t="shared" si="6"/>
        <v>14622.010000000068</v>
      </c>
      <c r="Q521" s="31">
        <f t="shared" si="7"/>
        <v>347869.47999999992</v>
      </c>
      <c r="R521" s="31">
        <f t="shared" si="8"/>
        <v>362491.49</v>
      </c>
    </row>
    <row r="522" spans="1:18" ht="15.75" customHeight="1">
      <c r="A522" s="43">
        <v>707</v>
      </c>
      <c r="B522" s="28">
        <v>44907</v>
      </c>
      <c r="C522" s="52" t="s">
        <v>5668</v>
      </c>
      <c r="D522" s="52"/>
      <c r="E522" s="29"/>
      <c r="F522" s="30">
        <v>276.2</v>
      </c>
      <c r="G522" s="35"/>
      <c r="H522" s="35"/>
      <c r="I522" s="42" t="s">
        <v>89</v>
      </c>
      <c r="J522" s="29"/>
      <c r="K522" s="29" t="s">
        <v>451</v>
      </c>
      <c r="L522" s="29">
        <v>2829551</v>
      </c>
      <c r="M522" s="29"/>
      <c r="N522" s="43" t="s">
        <v>688</v>
      </c>
      <c r="O522" s="140"/>
      <c r="P522" s="31">
        <f t="shared" si="6"/>
        <v>14345.810000000056</v>
      </c>
      <c r="Q522" s="31">
        <f t="shared" si="7"/>
        <v>348145.67999999993</v>
      </c>
      <c r="R522" s="31">
        <f t="shared" si="8"/>
        <v>362491.49</v>
      </c>
    </row>
    <row r="523" spans="1:18" ht="15.75" customHeight="1">
      <c r="A523" s="43">
        <v>707</v>
      </c>
      <c r="B523" s="28">
        <v>44917</v>
      </c>
      <c r="C523" s="52" t="s">
        <v>968</v>
      </c>
      <c r="D523" s="52"/>
      <c r="E523" s="29"/>
      <c r="F523" s="30"/>
      <c r="G523" s="35"/>
      <c r="H523" s="35">
        <v>62.89</v>
      </c>
      <c r="I523" s="147"/>
      <c r="J523" s="29"/>
      <c r="K523" s="29" t="s">
        <v>949</v>
      </c>
      <c r="L523" s="29"/>
      <c r="M523" s="29"/>
      <c r="N523" s="43" t="s">
        <v>688</v>
      </c>
      <c r="O523" s="140"/>
      <c r="P523" s="31">
        <f t="shared" si="6"/>
        <v>14345.810000000056</v>
      </c>
      <c r="Q523" s="31">
        <f t="shared" si="7"/>
        <v>348145.67999999993</v>
      </c>
      <c r="R523" s="31">
        <f t="shared" si="8"/>
        <v>362491.49</v>
      </c>
    </row>
    <row r="524" spans="1:18" ht="15.75" customHeight="1">
      <c r="A524" s="43">
        <v>707</v>
      </c>
      <c r="B524" s="28">
        <v>44922</v>
      </c>
      <c r="C524" s="52" t="s">
        <v>5669</v>
      </c>
      <c r="D524" s="52"/>
      <c r="E524" s="29"/>
      <c r="F524" s="30">
        <v>160</v>
      </c>
      <c r="G524" s="35"/>
      <c r="H524" s="35"/>
      <c r="I524" s="42" t="s">
        <v>89</v>
      </c>
      <c r="J524" s="29"/>
      <c r="K524" s="29" t="s">
        <v>5670</v>
      </c>
      <c r="L524" s="29">
        <v>25109920</v>
      </c>
      <c r="M524" s="29"/>
      <c r="N524" s="43" t="s">
        <v>688</v>
      </c>
      <c r="O524" s="140"/>
      <c r="P524" s="31">
        <f t="shared" si="6"/>
        <v>14185.810000000056</v>
      </c>
      <c r="Q524" s="31">
        <f t="shared" si="7"/>
        <v>348305.67999999993</v>
      </c>
      <c r="R524" s="31">
        <f t="shared" si="8"/>
        <v>362491.49</v>
      </c>
    </row>
    <row r="525" spans="1:18" ht="15.75" customHeight="1">
      <c r="A525" s="43">
        <v>707</v>
      </c>
      <c r="B525" s="28">
        <v>44922</v>
      </c>
      <c r="C525" s="52" t="s">
        <v>5669</v>
      </c>
      <c r="D525" s="52"/>
      <c r="E525" s="29"/>
      <c r="F525" s="30">
        <v>178</v>
      </c>
      <c r="G525" s="35"/>
      <c r="H525" s="147"/>
      <c r="I525" s="42" t="s">
        <v>89</v>
      </c>
      <c r="J525" s="29"/>
      <c r="K525" s="29" t="s">
        <v>1990</v>
      </c>
      <c r="L525" s="29">
        <v>11453</v>
      </c>
      <c r="M525" s="29"/>
      <c r="N525" s="43" t="s">
        <v>688</v>
      </c>
      <c r="O525" s="140"/>
      <c r="P525" s="31">
        <f t="shared" si="6"/>
        <v>14007.810000000056</v>
      </c>
      <c r="Q525" s="31">
        <f t="shared" si="7"/>
        <v>348483.67999999993</v>
      </c>
      <c r="R525" s="31">
        <f t="shared" si="8"/>
        <v>362491.49</v>
      </c>
    </row>
    <row r="526" spans="1:18" ht="15.75" customHeight="1">
      <c r="A526" s="43">
        <v>707</v>
      </c>
      <c r="B526" s="28">
        <v>44923</v>
      </c>
      <c r="C526" s="52" t="s">
        <v>1300</v>
      </c>
      <c r="D526" s="52"/>
      <c r="E526" s="29"/>
      <c r="F526" s="30">
        <v>129.44999999999999</v>
      </c>
      <c r="G526" s="35"/>
      <c r="H526" s="35"/>
      <c r="I526" s="42" t="s">
        <v>89</v>
      </c>
      <c r="J526" s="29"/>
      <c r="K526" s="29" t="s">
        <v>4790</v>
      </c>
      <c r="L526" s="29">
        <v>333322</v>
      </c>
      <c r="M526" s="29"/>
      <c r="N526" s="43" t="s">
        <v>688</v>
      </c>
      <c r="O526" s="140"/>
      <c r="P526" s="31">
        <f t="shared" si="6"/>
        <v>13878.360000000044</v>
      </c>
      <c r="Q526" s="31">
        <f t="shared" si="7"/>
        <v>348613.12999999995</v>
      </c>
      <c r="R526" s="31">
        <f t="shared" si="8"/>
        <v>362491.49</v>
      </c>
    </row>
    <row r="527" spans="1:18" ht="15.75" customHeight="1">
      <c r="A527" s="43">
        <v>707</v>
      </c>
      <c r="B527" s="28">
        <v>44923</v>
      </c>
      <c r="C527" s="52" t="s">
        <v>5671</v>
      </c>
      <c r="D527" s="52"/>
      <c r="E527" s="29"/>
      <c r="F527" s="30">
        <v>519.55999999999995</v>
      </c>
      <c r="G527" s="35"/>
      <c r="H527" s="35"/>
      <c r="I527" s="42" t="s">
        <v>89</v>
      </c>
      <c r="J527" s="29"/>
      <c r="K527" s="29" t="s">
        <v>793</v>
      </c>
      <c r="L527" s="29">
        <v>441819133</v>
      </c>
      <c r="M527" s="29"/>
      <c r="N527" s="43" t="s">
        <v>688</v>
      </c>
      <c r="O527" s="140"/>
      <c r="P527" s="31">
        <f t="shared" si="6"/>
        <v>13358.800000000047</v>
      </c>
      <c r="Q527" s="31">
        <f t="shared" si="7"/>
        <v>349132.68999999994</v>
      </c>
      <c r="R527" s="31">
        <f t="shared" si="8"/>
        <v>362491.49</v>
      </c>
    </row>
    <row r="528" spans="1:18" ht="15.75" customHeight="1">
      <c r="A528" s="43">
        <v>707</v>
      </c>
      <c r="B528" s="28">
        <v>44923</v>
      </c>
      <c r="C528" s="52" t="s">
        <v>5672</v>
      </c>
      <c r="D528" s="52"/>
      <c r="E528" s="29"/>
      <c r="F528" s="30">
        <v>530.16999999999996</v>
      </c>
      <c r="G528" s="35"/>
      <c r="H528" s="35"/>
      <c r="I528" s="42" t="s">
        <v>89</v>
      </c>
      <c r="J528" s="29"/>
      <c r="K528" s="29" t="s">
        <v>1162</v>
      </c>
      <c r="L528" s="29">
        <v>5350171</v>
      </c>
      <c r="M528" s="29"/>
      <c r="N528" s="43" t="s">
        <v>688</v>
      </c>
      <c r="O528" s="140"/>
      <c r="P528" s="31">
        <f t="shared" si="6"/>
        <v>12828.630000000063</v>
      </c>
      <c r="Q528" s="31">
        <f t="shared" si="7"/>
        <v>349662.85999999993</v>
      </c>
      <c r="R528" s="31">
        <f t="shared" si="8"/>
        <v>362491.49</v>
      </c>
    </row>
    <row r="529" spans="1:18" ht="15.75" customHeight="1">
      <c r="A529" s="43">
        <v>707</v>
      </c>
      <c r="B529" s="28">
        <v>44923</v>
      </c>
      <c r="C529" s="379" t="s">
        <v>5673</v>
      </c>
      <c r="D529" s="52"/>
      <c r="E529" s="29"/>
      <c r="F529" s="30">
        <v>2940</v>
      </c>
      <c r="G529" s="35"/>
      <c r="H529" s="35"/>
      <c r="I529" s="42" t="s">
        <v>89</v>
      </c>
      <c r="J529" s="29"/>
      <c r="K529" s="29" t="s">
        <v>29</v>
      </c>
      <c r="L529" s="29"/>
      <c r="M529" s="29"/>
      <c r="N529" s="43" t="s">
        <v>688</v>
      </c>
      <c r="O529" s="140"/>
      <c r="P529" s="31">
        <f t="shared" si="6"/>
        <v>9888.6300000000629</v>
      </c>
      <c r="Q529" s="31">
        <f t="shared" si="7"/>
        <v>352602.85999999993</v>
      </c>
      <c r="R529" s="31">
        <f t="shared" si="8"/>
        <v>362491.49</v>
      </c>
    </row>
    <row r="530" spans="1:18" ht="15.75" customHeight="1">
      <c r="A530" s="43">
        <v>707</v>
      </c>
      <c r="B530" s="28">
        <v>44924</v>
      </c>
      <c r="C530" s="27" t="s">
        <v>5626</v>
      </c>
      <c r="D530" s="52"/>
      <c r="E530" s="29"/>
      <c r="F530" s="30">
        <v>379.8</v>
      </c>
      <c r="G530" s="35"/>
      <c r="H530" s="35"/>
      <c r="I530" s="43" t="s">
        <v>89</v>
      </c>
      <c r="J530" s="29"/>
      <c r="K530" s="29" t="s">
        <v>5627</v>
      </c>
      <c r="L530" s="29"/>
      <c r="M530" s="29"/>
      <c r="N530" s="43" t="s">
        <v>688</v>
      </c>
      <c r="O530" s="140"/>
      <c r="P530" s="31">
        <f t="shared" si="6"/>
        <v>9508.8300000000745</v>
      </c>
      <c r="Q530" s="31">
        <f t="shared" si="7"/>
        <v>352982.65999999992</v>
      </c>
      <c r="R530" s="31">
        <f t="shared" si="8"/>
        <v>362491.49</v>
      </c>
    </row>
    <row r="531" spans="1:18" ht="15" customHeight="1">
      <c r="A531" s="43">
        <v>707</v>
      </c>
      <c r="B531" s="28">
        <v>44927</v>
      </c>
      <c r="C531" s="379" t="s">
        <v>5636</v>
      </c>
      <c r="D531" s="52"/>
      <c r="E531" s="29"/>
      <c r="F531" s="30"/>
      <c r="G531" s="35"/>
      <c r="H531" s="35">
        <v>30</v>
      </c>
      <c r="I531" s="147"/>
      <c r="J531" s="29"/>
      <c r="K531" s="29" t="s">
        <v>1371</v>
      </c>
      <c r="L531" s="29">
        <v>2548250123</v>
      </c>
      <c r="M531" s="29"/>
      <c r="N531" s="43" t="s">
        <v>688</v>
      </c>
      <c r="O531" s="140"/>
      <c r="P531" s="31">
        <f t="shared" si="6"/>
        <v>9508.8300000000745</v>
      </c>
      <c r="Q531" s="31">
        <f t="shared" si="7"/>
        <v>352982.65999999992</v>
      </c>
      <c r="R531" s="31">
        <f t="shared" si="8"/>
        <v>362491.49</v>
      </c>
    </row>
    <row r="532" spans="1:18" ht="15" customHeight="1">
      <c r="A532" s="43">
        <v>707</v>
      </c>
      <c r="B532" s="28">
        <v>44928</v>
      </c>
      <c r="C532" s="27" t="s">
        <v>5674</v>
      </c>
      <c r="D532" s="52"/>
      <c r="E532" s="29"/>
      <c r="F532" s="30">
        <v>1404</v>
      </c>
      <c r="G532" s="35"/>
      <c r="H532" s="35"/>
      <c r="I532" s="43" t="s">
        <v>91</v>
      </c>
      <c r="J532" s="29"/>
      <c r="K532" s="29" t="s">
        <v>5641</v>
      </c>
      <c r="L532" s="29"/>
      <c r="M532" s="29"/>
      <c r="N532" s="43" t="s">
        <v>688</v>
      </c>
      <c r="O532" s="140"/>
      <c r="P532" s="31">
        <f t="shared" si="6"/>
        <v>8104.8300000000745</v>
      </c>
      <c r="Q532" s="31">
        <f t="shared" si="7"/>
        <v>354386.65999999992</v>
      </c>
      <c r="R532" s="31">
        <f t="shared" si="8"/>
        <v>362491.49</v>
      </c>
    </row>
    <row r="533" spans="1:18" ht="15" customHeight="1">
      <c r="A533" s="43">
        <v>707</v>
      </c>
      <c r="B533" s="28">
        <v>44930</v>
      </c>
      <c r="C533" s="51" t="s">
        <v>1538</v>
      </c>
      <c r="D533" s="52" t="s">
        <v>1100</v>
      </c>
      <c r="E533" s="29"/>
      <c r="F533" s="30">
        <v>8</v>
      </c>
      <c r="G533" s="35"/>
      <c r="H533" s="35"/>
      <c r="I533" s="42" t="s">
        <v>91</v>
      </c>
      <c r="J533" s="29"/>
      <c r="K533" s="29"/>
      <c r="L533" s="29"/>
      <c r="M533" s="29"/>
      <c r="N533" s="43" t="s">
        <v>688</v>
      </c>
      <c r="O533" s="140"/>
      <c r="P533" s="31">
        <f t="shared" si="6"/>
        <v>8096.8300000000745</v>
      </c>
      <c r="Q533" s="31">
        <f t="shared" si="7"/>
        <v>354394.65999999992</v>
      </c>
      <c r="R533" s="31">
        <f t="shared" si="8"/>
        <v>362491.49</v>
      </c>
    </row>
    <row r="534" spans="1:18" ht="15" customHeight="1">
      <c r="A534" s="43">
        <v>707</v>
      </c>
      <c r="B534" s="28">
        <v>44930</v>
      </c>
      <c r="C534" s="51" t="s">
        <v>1536</v>
      </c>
      <c r="D534" s="52" t="s">
        <v>1100</v>
      </c>
      <c r="E534" s="29"/>
      <c r="F534" s="30">
        <v>19</v>
      </c>
      <c r="G534" s="35"/>
      <c r="H534" s="35"/>
      <c r="I534" s="42" t="s">
        <v>91</v>
      </c>
      <c r="J534" s="29"/>
      <c r="K534" s="29"/>
      <c r="L534" s="29"/>
      <c r="M534" s="29"/>
      <c r="N534" s="43" t="s">
        <v>688</v>
      </c>
      <c r="O534" s="140"/>
      <c r="P534" s="31">
        <f t="shared" si="6"/>
        <v>8077.8300000000745</v>
      </c>
      <c r="Q534" s="31">
        <f t="shared" si="7"/>
        <v>354413.65999999992</v>
      </c>
      <c r="R534" s="31">
        <f t="shared" si="8"/>
        <v>362491.49</v>
      </c>
    </row>
    <row r="535" spans="1:18" ht="15" customHeight="1">
      <c r="A535" s="43">
        <v>707</v>
      </c>
      <c r="B535" s="28">
        <v>44930</v>
      </c>
      <c r="C535" s="52" t="s">
        <v>1537</v>
      </c>
      <c r="D535" s="52" t="s">
        <v>1100</v>
      </c>
      <c r="E535" s="29"/>
      <c r="F535" s="30">
        <v>110</v>
      </c>
      <c r="G535" s="35"/>
      <c r="H535" s="35"/>
      <c r="I535" s="42" t="s">
        <v>91</v>
      </c>
      <c r="J535" s="29"/>
      <c r="K535" s="29"/>
      <c r="L535" s="29"/>
      <c r="M535" s="29"/>
      <c r="N535" s="43" t="s">
        <v>688</v>
      </c>
      <c r="O535" s="140"/>
      <c r="P535" s="31">
        <f t="shared" si="6"/>
        <v>7967.8300000000745</v>
      </c>
      <c r="Q535" s="31">
        <f t="shared" si="7"/>
        <v>354523.65999999992</v>
      </c>
      <c r="R535" s="31">
        <f t="shared" si="8"/>
        <v>362491.49</v>
      </c>
    </row>
    <row r="536" spans="1:18" ht="15" customHeight="1">
      <c r="A536" s="43">
        <v>707</v>
      </c>
      <c r="B536" s="144">
        <v>44934</v>
      </c>
      <c r="C536" s="158" t="s">
        <v>1537</v>
      </c>
      <c r="D536" s="138"/>
      <c r="E536" s="155"/>
      <c r="F536" s="30">
        <v>749</v>
      </c>
      <c r="G536" s="157"/>
      <c r="H536" s="12"/>
      <c r="I536" s="13" t="s">
        <v>91</v>
      </c>
      <c r="K536" s="51" t="s">
        <v>1074</v>
      </c>
      <c r="L536" s="29">
        <v>3307</v>
      </c>
      <c r="M536" s="29"/>
      <c r="N536" s="43" t="s">
        <v>688</v>
      </c>
      <c r="O536" s="140"/>
      <c r="P536" s="31">
        <f t="shared" si="6"/>
        <v>7218.8300000000745</v>
      </c>
      <c r="Q536" s="31">
        <f t="shared" si="7"/>
        <v>355272.65999999992</v>
      </c>
      <c r="R536" s="31">
        <f t="shared" si="8"/>
        <v>362491.49</v>
      </c>
    </row>
    <row r="537" spans="1:18" ht="15" customHeight="1">
      <c r="A537" s="43">
        <v>707</v>
      </c>
      <c r="B537" s="28">
        <v>44948</v>
      </c>
      <c r="C537" s="52" t="s">
        <v>5675</v>
      </c>
      <c r="D537" s="52"/>
      <c r="E537" s="29"/>
      <c r="F537" s="30">
        <v>251.58</v>
      </c>
      <c r="G537" s="35"/>
      <c r="H537" s="35"/>
      <c r="I537" s="42" t="s">
        <v>89</v>
      </c>
      <c r="J537" s="29"/>
      <c r="K537" s="29" t="s">
        <v>451</v>
      </c>
      <c r="L537" s="29">
        <v>2885786</v>
      </c>
      <c r="M537" s="29"/>
      <c r="N537" s="43" t="s">
        <v>688</v>
      </c>
      <c r="O537" s="140"/>
      <c r="P537" s="31">
        <f t="shared" si="6"/>
        <v>6967.2500000000582</v>
      </c>
      <c r="Q537" s="31">
        <f t="shared" si="7"/>
        <v>355524.23999999993</v>
      </c>
      <c r="R537" s="31">
        <f t="shared" si="8"/>
        <v>362491.49</v>
      </c>
    </row>
    <row r="538" spans="1:18" ht="15" customHeight="1">
      <c r="A538" s="43">
        <v>707</v>
      </c>
      <c r="B538" s="28">
        <v>44948</v>
      </c>
      <c r="C538" s="52" t="s">
        <v>5676</v>
      </c>
      <c r="D538" s="52"/>
      <c r="E538" s="29"/>
      <c r="F538" s="30">
        <v>4961.1000000000004</v>
      </c>
      <c r="G538" s="35"/>
      <c r="H538" s="35"/>
      <c r="I538" s="42" t="s">
        <v>89</v>
      </c>
      <c r="J538" s="29"/>
      <c r="K538" s="29" t="s">
        <v>29</v>
      </c>
      <c r="L538" s="29">
        <v>4947276</v>
      </c>
      <c r="M538" s="29"/>
      <c r="N538" s="43" t="s">
        <v>688</v>
      </c>
      <c r="O538" s="140"/>
      <c r="P538" s="31">
        <f t="shared" si="6"/>
        <v>2006.1500000000815</v>
      </c>
      <c r="Q538" s="31">
        <f t="shared" si="7"/>
        <v>360485.33999999991</v>
      </c>
      <c r="R538" s="31">
        <f t="shared" si="8"/>
        <v>362491.49</v>
      </c>
    </row>
    <row r="539" spans="1:18" ht="15" customHeight="1">
      <c r="A539" s="43">
        <v>707</v>
      </c>
      <c r="B539" s="28">
        <v>44952</v>
      </c>
      <c r="C539" s="208" t="s">
        <v>5626</v>
      </c>
      <c r="D539" s="52"/>
      <c r="E539" s="29"/>
      <c r="F539" s="30">
        <v>380.86</v>
      </c>
      <c r="G539" s="35"/>
      <c r="H539" s="35"/>
      <c r="I539" s="43" t="s">
        <v>89</v>
      </c>
      <c r="J539" s="29"/>
      <c r="K539" s="29" t="s">
        <v>5627</v>
      </c>
      <c r="L539" s="29"/>
      <c r="M539" s="29"/>
      <c r="N539" s="43" t="s">
        <v>688</v>
      </c>
      <c r="O539" s="140"/>
      <c r="P539" s="31">
        <f t="shared" si="6"/>
        <v>1625.2900000000955</v>
      </c>
      <c r="Q539" s="31">
        <f t="shared" si="7"/>
        <v>360866.1999999999</v>
      </c>
      <c r="R539" s="31">
        <f t="shared" si="8"/>
        <v>362491.49</v>
      </c>
    </row>
    <row r="540" spans="1:18" ht="15" customHeight="1">
      <c r="A540" s="43">
        <v>707</v>
      </c>
      <c r="B540" s="28">
        <v>44963</v>
      </c>
      <c r="C540" s="208" t="s">
        <v>5677</v>
      </c>
      <c r="D540" s="52"/>
      <c r="E540" s="29"/>
      <c r="F540" s="30">
        <v>1404</v>
      </c>
      <c r="G540" s="35"/>
      <c r="H540" s="35"/>
      <c r="I540" s="43" t="s">
        <v>91</v>
      </c>
      <c r="J540" s="29"/>
      <c r="K540" s="29" t="s">
        <v>5641</v>
      </c>
      <c r="L540" s="29"/>
      <c r="M540" s="29"/>
      <c r="N540" s="43" t="s">
        <v>688</v>
      </c>
      <c r="O540" s="140"/>
      <c r="P540" s="31">
        <f t="shared" si="6"/>
        <v>221.29000000009546</v>
      </c>
      <c r="Q540" s="31">
        <f t="shared" si="7"/>
        <v>362270.1999999999</v>
      </c>
      <c r="R540" s="31">
        <f t="shared" si="8"/>
        <v>362491.49</v>
      </c>
    </row>
    <row r="541" spans="1:18" ht="15.75" customHeight="1">
      <c r="A541" s="43">
        <v>707</v>
      </c>
      <c r="B541" s="28">
        <v>44964</v>
      </c>
      <c r="C541" s="51" t="s">
        <v>5678</v>
      </c>
      <c r="D541" s="52" t="s">
        <v>1100</v>
      </c>
      <c r="E541" s="29"/>
      <c r="F541" s="30">
        <v>54</v>
      </c>
      <c r="G541" s="35"/>
      <c r="H541" s="35"/>
      <c r="I541" s="42" t="s">
        <v>91</v>
      </c>
      <c r="J541" s="29"/>
      <c r="K541" s="29"/>
      <c r="L541" s="29"/>
      <c r="M541" s="29"/>
      <c r="N541" s="43" t="s">
        <v>688</v>
      </c>
      <c r="O541" s="140">
        <v>44972</v>
      </c>
      <c r="P541" s="31">
        <f t="shared" si="6"/>
        <v>167.29000000009546</v>
      </c>
      <c r="Q541" s="31">
        <f t="shared" si="7"/>
        <v>362324.1999999999</v>
      </c>
      <c r="R541" s="31">
        <f t="shared" si="8"/>
        <v>362491.49</v>
      </c>
    </row>
    <row r="542" spans="1:18" ht="15.75" customHeight="1">
      <c r="A542" s="43">
        <v>707</v>
      </c>
      <c r="B542" s="28">
        <v>44964</v>
      </c>
      <c r="C542" s="51" t="s">
        <v>5679</v>
      </c>
      <c r="D542" s="52" t="s">
        <v>1100</v>
      </c>
      <c r="E542" s="29"/>
      <c r="F542" s="30">
        <v>134</v>
      </c>
      <c r="G542" s="35"/>
      <c r="H542" s="35"/>
      <c r="I542" s="42" t="s">
        <v>91</v>
      </c>
      <c r="J542" s="29"/>
      <c r="K542" s="29"/>
      <c r="L542" s="29"/>
      <c r="M542" s="29"/>
      <c r="N542" s="43" t="s">
        <v>688</v>
      </c>
      <c r="O542" s="140"/>
      <c r="P542" s="31">
        <f t="shared" si="6"/>
        <v>33.290000000095461</v>
      </c>
      <c r="Q542" s="31">
        <f t="shared" si="7"/>
        <v>362458.1999999999</v>
      </c>
      <c r="R542" s="31">
        <f t="shared" si="8"/>
        <v>362491.49</v>
      </c>
    </row>
    <row r="543" spans="1:18" ht="15.75" customHeight="1">
      <c r="A543" s="43">
        <v>707</v>
      </c>
      <c r="B543" s="28">
        <v>44964</v>
      </c>
      <c r="C543" s="52" t="s">
        <v>1163</v>
      </c>
      <c r="D543" s="52" t="s">
        <v>1100</v>
      </c>
      <c r="E543" s="29"/>
      <c r="F543" s="30">
        <v>714</v>
      </c>
      <c r="G543" s="35"/>
      <c r="H543" s="35"/>
      <c r="I543" s="42" t="s">
        <v>91</v>
      </c>
      <c r="J543" s="29"/>
      <c r="K543" s="29"/>
      <c r="L543" s="29"/>
      <c r="M543" s="29"/>
      <c r="N543" s="43" t="s">
        <v>688</v>
      </c>
      <c r="O543" s="140"/>
      <c r="P543" s="31">
        <f t="shared" si="6"/>
        <v>-680.70999999990454</v>
      </c>
      <c r="Q543" s="31">
        <f t="shared" si="7"/>
        <v>363172.1999999999</v>
      </c>
      <c r="R543" s="31">
        <f t="shared" si="8"/>
        <v>362491.49</v>
      </c>
    </row>
    <row r="544" spans="1:18" ht="15.75" customHeight="1">
      <c r="A544" s="43">
        <v>707</v>
      </c>
      <c r="B544" s="28">
        <v>44973</v>
      </c>
      <c r="C544" s="52" t="s">
        <v>5680</v>
      </c>
      <c r="D544" s="52"/>
      <c r="E544" s="29"/>
      <c r="F544" s="30">
        <v>550</v>
      </c>
      <c r="G544" s="35"/>
      <c r="H544" s="35"/>
      <c r="I544" s="42" t="s">
        <v>91</v>
      </c>
      <c r="J544" s="29"/>
      <c r="K544" s="29" t="s">
        <v>5681</v>
      </c>
      <c r="L544" s="29">
        <v>4972</v>
      </c>
      <c r="M544" s="29"/>
      <c r="N544" s="43" t="s">
        <v>688</v>
      </c>
      <c r="O544" s="140"/>
      <c r="P544" s="31">
        <f t="shared" si="6"/>
        <v>-1230.7099999999045</v>
      </c>
      <c r="Q544" s="31">
        <f t="shared" si="7"/>
        <v>363722.1999999999</v>
      </c>
      <c r="R544" s="31">
        <f t="shared" si="8"/>
        <v>362491.49</v>
      </c>
    </row>
    <row r="545" spans="1:18" ht="15.75" customHeight="1">
      <c r="A545" s="43">
        <v>707</v>
      </c>
      <c r="B545" s="28">
        <v>44974</v>
      </c>
      <c r="C545" s="52" t="s">
        <v>1300</v>
      </c>
      <c r="D545" s="52"/>
      <c r="E545" s="29"/>
      <c r="F545" s="30">
        <v>515.05999999999995</v>
      </c>
      <c r="G545" s="35"/>
      <c r="H545" s="35"/>
      <c r="I545" s="42" t="s">
        <v>89</v>
      </c>
      <c r="J545" s="29"/>
      <c r="K545" s="29" t="s">
        <v>633</v>
      </c>
      <c r="L545" s="29"/>
      <c r="M545" s="29"/>
      <c r="N545" s="43" t="s">
        <v>688</v>
      </c>
      <c r="O545" s="140"/>
      <c r="P545" s="31">
        <f t="shared" si="6"/>
        <v>-1745.7699999999022</v>
      </c>
      <c r="Q545" s="31">
        <f t="shared" si="7"/>
        <v>364237.25999999989</v>
      </c>
      <c r="R545" s="31">
        <f t="shared" si="8"/>
        <v>362491.49</v>
      </c>
    </row>
    <row r="546" spans="1:18" ht="15.75" customHeight="1">
      <c r="A546" s="43">
        <v>707</v>
      </c>
      <c r="B546" s="28">
        <v>44981</v>
      </c>
      <c r="C546" s="208" t="s">
        <v>5626</v>
      </c>
      <c r="D546" s="52"/>
      <c r="E546" s="29"/>
      <c r="F546" s="30">
        <v>382.06</v>
      </c>
      <c r="G546" s="35"/>
      <c r="H546" s="35"/>
      <c r="I546" s="43" t="s">
        <v>89</v>
      </c>
      <c r="J546" s="29"/>
      <c r="K546" s="29" t="s">
        <v>5627</v>
      </c>
      <c r="L546" s="29"/>
      <c r="M546" s="29"/>
      <c r="N546" s="43" t="s">
        <v>688</v>
      </c>
      <c r="O546" s="140"/>
      <c r="P546" s="31">
        <f t="shared" si="6"/>
        <v>-2127.8299999998999</v>
      </c>
      <c r="Q546" s="31">
        <f t="shared" si="7"/>
        <v>364619.31999999989</v>
      </c>
      <c r="R546" s="31">
        <f t="shared" si="8"/>
        <v>362491.49</v>
      </c>
    </row>
    <row r="547" spans="1:18" ht="15.75" customHeight="1">
      <c r="A547" s="43">
        <v>707</v>
      </c>
      <c r="B547" s="28">
        <v>44984</v>
      </c>
      <c r="C547" s="15" t="s">
        <v>1012</v>
      </c>
      <c r="D547" s="159"/>
      <c r="F547" s="30">
        <f>2200*1.17</f>
        <v>2574</v>
      </c>
      <c r="G547" s="120"/>
      <c r="H547" s="120"/>
      <c r="I547" s="13" t="s">
        <v>91</v>
      </c>
      <c r="J547" s="43"/>
      <c r="K547" s="27" t="s">
        <v>1013</v>
      </c>
      <c r="L547" s="27">
        <v>10049</v>
      </c>
      <c r="M547" s="29"/>
      <c r="N547" s="43" t="s">
        <v>688</v>
      </c>
      <c r="O547" s="140"/>
      <c r="P547" s="31">
        <f t="shared" si="6"/>
        <v>-4701.8299999998999</v>
      </c>
      <c r="Q547" s="31">
        <f t="shared" si="7"/>
        <v>367193.31999999989</v>
      </c>
      <c r="R547" s="31">
        <f t="shared" si="8"/>
        <v>362491.49</v>
      </c>
    </row>
    <row r="548" spans="1:18" ht="15.75" customHeight="1">
      <c r="A548" s="43">
        <v>707</v>
      </c>
      <c r="B548" s="28">
        <v>44986</v>
      </c>
      <c r="C548" s="379" t="s">
        <v>5636</v>
      </c>
      <c r="D548" s="52"/>
      <c r="E548" s="29"/>
      <c r="F548" s="30"/>
      <c r="G548" s="35"/>
      <c r="H548" s="35">
        <v>30</v>
      </c>
      <c r="I548" s="147"/>
      <c r="J548" s="29"/>
      <c r="K548" s="29" t="s">
        <v>1371</v>
      </c>
      <c r="L548" s="29">
        <v>2827030323</v>
      </c>
      <c r="M548" s="29"/>
      <c r="N548" s="43" t="s">
        <v>688</v>
      </c>
      <c r="O548" s="140"/>
      <c r="P548" s="31">
        <f t="shared" si="6"/>
        <v>-4701.8299999998999</v>
      </c>
      <c r="Q548" s="31">
        <f t="shared" si="7"/>
        <v>367193.31999999989</v>
      </c>
      <c r="R548" s="31">
        <f t="shared" si="8"/>
        <v>362491.49</v>
      </c>
    </row>
    <row r="549" spans="1:18" ht="15.75" customHeight="1">
      <c r="A549" s="13">
        <v>707</v>
      </c>
      <c r="B549" s="28">
        <v>44986</v>
      </c>
      <c r="C549" s="51" t="s">
        <v>962</v>
      </c>
      <c r="F549" s="30"/>
      <c r="G549" s="95">
        <v>8980.92</v>
      </c>
      <c r="H549" s="35"/>
      <c r="I549" s="147"/>
      <c r="J549" s="29"/>
      <c r="K549" s="29"/>
      <c r="L549" s="29"/>
      <c r="M549" s="29"/>
      <c r="N549" s="43" t="s">
        <v>688</v>
      </c>
      <c r="O549" s="140"/>
      <c r="P549" s="31">
        <f t="shared" si="6"/>
        <v>4279.0900000000838</v>
      </c>
      <c r="Q549" s="31">
        <f t="shared" si="7"/>
        <v>367193.31999999989</v>
      </c>
      <c r="R549" s="31">
        <f t="shared" si="8"/>
        <v>371472.41</v>
      </c>
    </row>
    <row r="550" spans="1:18" ht="15.75" customHeight="1">
      <c r="A550" s="43">
        <v>707</v>
      </c>
      <c r="B550" s="28">
        <v>44987</v>
      </c>
      <c r="C550" s="27" t="s">
        <v>5682</v>
      </c>
      <c r="D550" s="52"/>
      <c r="E550" s="29"/>
      <c r="F550" s="30">
        <v>1404</v>
      </c>
      <c r="G550" s="35"/>
      <c r="H550" s="35"/>
      <c r="I550" s="43" t="s">
        <v>91</v>
      </c>
      <c r="J550" s="29"/>
      <c r="K550" s="29"/>
      <c r="L550" s="29"/>
      <c r="M550" s="29"/>
      <c r="N550" s="43" t="s">
        <v>688</v>
      </c>
      <c r="O550" s="140"/>
      <c r="P550" s="31">
        <f t="shared" si="6"/>
        <v>2875.0900000000838</v>
      </c>
      <c r="Q550" s="31">
        <f t="shared" si="7"/>
        <v>368597.31999999989</v>
      </c>
      <c r="R550" s="31">
        <f t="shared" si="8"/>
        <v>371472.41</v>
      </c>
    </row>
    <row r="551" spans="1:18" ht="15.75" customHeight="1">
      <c r="A551" s="43">
        <v>707</v>
      </c>
      <c r="B551" s="28">
        <v>44991</v>
      </c>
      <c r="C551" s="52" t="s">
        <v>705</v>
      </c>
      <c r="D551" s="52"/>
      <c r="E551" s="29"/>
      <c r="F551" s="30">
        <v>46</v>
      </c>
      <c r="G551" s="35"/>
      <c r="H551" s="35"/>
      <c r="I551" s="42" t="s">
        <v>89</v>
      </c>
      <c r="J551" s="29"/>
      <c r="K551" s="29" t="s">
        <v>1846</v>
      </c>
      <c r="L551" s="29">
        <v>239481</v>
      </c>
      <c r="M551" s="29"/>
      <c r="N551" s="43" t="s">
        <v>688</v>
      </c>
      <c r="O551" s="140"/>
      <c r="P551" s="31">
        <f t="shared" si="6"/>
        <v>2829.0900000000838</v>
      </c>
      <c r="Q551" s="31">
        <f t="shared" si="7"/>
        <v>368643.31999999989</v>
      </c>
      <c r="R551" s="31">
        <f t="shared" si="8"/>
        <v>371472.41</v>
      </c>
    </row>
    <row r="552" spans="1:18" ht="15.75" customHeight="1">
      <c r="A552" s="13">
        <v>707</v>
      </c>
      <c r="B552" s="28">
        <v>44992</v>
      </c>
      <c r="C552" s="158" t="s">
        <v>1166</v>
      </c>
      <c r="D552" s="159"/>
      <c r="F552" s="30">
        <v>749</v>
      </c>
      <c r="G552" s="120"/>
      <c r="H552" s="120"/>
      <c r="I552" s="13" t="s">
        <v>91</v>
      </c>
      <c r="J552" s="43"/>
      <c r="K552" s="51" t="s">
        <v>1074</v>
      </c>
      <c r="L552" s="27">
        <v>3614</v>
      </c>
      <c r="M552" s="29"/>
      <c r="N552" s="43" t="s">
        <v>688</v>
      </c>
      <c r="O552" s="140"/>
      <c r="P552" s="31">
        <f t="shared" si="6"/>
        <v>2080.0900000000838</v>
      </c>
      <c r="Q552" s="31">
        <f t="shared" si="7"/>
        <v>369392.31999999989</v>
      </c>
      <c r="R552" s="31">
        <f t="shared" si="8"/>
        <v>371472.41</v>
      </c>
    </row>
    <row r="553" spans="1:18" ht="15.75" customHeight="1">
      <c r="A553" s="13">
        <v>707</v>
      </c>
      <c r="B553" s="28">
        <v>44992</v>
      </c>
      <c r="C553" s="54" t="s">
        <v>5683</v>
      </c>
      <c r="D553" s="138" t="s">
        <v>575</v>
      </c>
      <c r="E553" s="9" t="s">
        <v>5684</v>
      </c>
      <c r="F553" s="30">
        <v>1000</v>
      </c>
      <c r="G553" s="35"/>
      <c r="H553" s="35"/>
      <c r="I553" s="42" t="s">
        <v>91</v>
      </c>
      <c r="J553" s="29"/>
      <c r="K553" s="29"/>
      <c r="L553" s="29"/>
      <c r="M553" s="29"/>
      <c r="N553" s="43" t="s">
        <v>688</v>
      </c>
      <c r="O553" s="140"/>
      <c r="P553" s="31">
        <f t="shared" si="6"/>
        <v>1080.0900000000838</v>
      </c>
      <c r="Q553" s="31">
        <f t="shared" si="7"/>
        <v>370392.31999999989</v>
      </c>
      <c r="R553" s="31">
        <f t="shared" si="8"/>
        <v>371472.41</v>
      </c>
    </row>
    <row r="554" spans="1:18" ht="15.75" customHeight="1">
      <c r="A554" s="13">
        <v>707</v>
      </c>
      <c r="B554" s="28">
        <v>45001</v>
      </c>
      <c r="C554" s="52" t="s">
        <v>5685</v>
      </c>
      <c r="F554" s="30">
        <v>242</v>
      </c>
      <c r="G554" s="35"/>
      <c r="H554" s="35"/>
      <c r="I554" s="42" t="s">
        <v>89</v>
      </c>
      <c r="J554" s="29"/>
      <c r="K554" s="29" t="s">
        <v>1846</v>
      </c>
      <c r="L554" s="29">
        <v>239905</v>
      </c>
      <c r="M554" s="29"/>
      <c r="N554" s="43" t="s">
        <v>688</v>
      </c>
      <c r="O554" s="140"/>
      <c r="P554" s="31">
        <f t="shared" si="6"/>
        <v>838.09000000008382</v>
      </c>
      <c r="Q554" s="31">
        <f t="shared" si="7"/>
        <v>370634.31999999989</v>
      </c>
      <c r="R554" s="31">
        <f t="shared" si="8"/>
        <v>371472.41</v>
      </c>
    </row>
    <row r="555" spans="1:18" ht="15.75" customHeight="1">
      <c r="A555" s="43">
        <v>707</v>
      </c>
      <c r="B555" s="28">
        <v>45004</v>
      </c>
      <c r="C555" s="52" t="s">
        <v>1555</v>
      </c>
      <c r="D555" s="52"/>
      <c r="E555" s="29"/>
      <c r="F555" s="30">
        <v>301.58999999999997</v>
      </c>
      <c r="G555" s="35"/>
      <c r="H555" s="35"/>
      <c r="I555" s="42" t="s">
        <v>89</v>
      </c>
      <c r="J555" s="29"/>
      <c r="K555" s="29" t="s">
        <v>451</v>
      </c>
      <c r="L555" s="29">
        <v>2920825</v>
      </c>
      <c r="M555" s="29"/>
      <c r="N555" s="43" t="s">
        <v>688</v>
      </c>
      <c r="O555" s="140"/>
      <c r="P555" s="31">
        <f t="shared" si="6"/>
        <v>536.50000000005821</v>
      </c>
      <c r="Q555" s="31">
        <f t="shared" si="7"/>
        <v>370935.90999999992</v>
      </c>
      <c r="R555" s="31">
        <f t="shared" si="8"/>
        <v>371472.41</v>
      </c>
    </row>
    <row r="556" spans="1:18" ht="15.75" customHeight="1">
      <c r="A556" s="43">
        <v>707</v>
      </c>
      <c r="B556" s="28">
        <v>45004</v>
      </c>
      <c r="C556" s="52" t="s">
        <v>5686</v>
      </c>
      <c r="D556" s="52"/>
      <c r="E556" s="29"/>
      <c r="F556" s="30">
        <v>1760.64</v>
      </c>
      <c r="G556" s="35"/>
      <c r="H556" s="35"/>
      <c r="I556" s="42" t="s">
        <v>89</v>
      </c>
      <c r="J556" s="29"/>
      <c r="K556" s="29" t="s">
        <v>793</v>
      </c>
      <c r="L556" s="29">
        <v>440231908</v>
      </c>
      <c r="M556" s="29"/>
      <c r="N556" s="43" t="s">
        <v>688</v>
      </c>
      <c r="O556" s="140"/>
      <c r="P556" s="31">
        <f t="shared" si="6"/>
        <v>-1224.1399999999558</v>
      </c>
      <c r="Q556" s="31">
        <f t="shared" si="7"/>
        <v>372696.54999999993</v>
      </c>
      <c r="R556" s="31">
        <f t="shared" si="8"/>
        <v>371472.41</v>
      </c>
    </row>
    <row r="557" spans="1:18" ht="15.75" customHeight="1">
      <c r="A557" s="13">
        <v>707</v>
      </c>
      <c r="B557" s="28">
        <v>45004</v>
      </c>
      <c r="C557" s="52" t="s">
        <v>3556</v>
      </c>
      <c r="F557" s="30">
        <v>2395</v>
      </c>
      <c r="G557" s="35"/>
      <c r="H557" s="35"/>
      <c r="I557" s="42" t="s">
        <v>89</v>
      </c>
      <c r="J557" s="29"/>
      <c r="K557" s="29" t="s">
        <v>2811</v>
      </c>
      <c r="L557" s="29">
        <v>2914</v>
      </c>
      <c r="M557" s="29"/>
      <c r="N557" s="43" t="s">
        <v>688</v>
      </c>
      <c r="O557" s="140">
        <v>45004</v>
      </c>
      <c r="P557" s="31">
        <f t="shared" si="6"/>
        <v>-3619.1399999999558</v>
      </c>
      <c r="Q557" s="31">
        <f t="shared" si="7"/>
        <v>375091.54999999993</v>
      </c>
      <c r="R557" s="31">
        <f t="shared" si="8"/>
        <v>371472.41</v>
      </c>
    </row>
    <row r="558" spans="1:18" ht="15.75" customHeight="1">
      <c r="A558" s="43">
        <v>707</v>
      </c>
      <c r="B558" s="28">
        <v>45007</v>
      </c>
      <c r="C558" s="52" t="s">
        <v>968</v>
      </c>
      <c r="D558" s="52"/>
      <c r="E558" s="29"/>
      <c r="F558" s="30"/>
      <c r="G558" s="35"/>
      <c r="H558" s="35">
        <v>62.89</v>
      </c>
      <c r="I558" s="147"/>
      <c r="J558" s="29"/>
      <c r="K558" s="29" t="s">
        <v>949</v>
      </c>
      <c r="L558" s="29"/>
      <c r="M558" s="29"/>
      <c r="N558" s="43" t="s">
        <v>688</v>
      </c>
      <c r="O558" s="140"/>
      <c r="P558" s="31">
        <f t="shared" si="6"/>
        <v>-3619.1399999999558</v>
      </c>
      <c r="Q558" s="31">
        <f t="shared" si="7"/>
        <v>375091.54999999993</v>
      </c>
      <c r="R558" s="31">
        <f t="shared" si="8"/>
        <v>371472.41</v>
      </c>
    </row>
    <row r="559" spans="1:18" ht="15.75" customHeight="1">
      <c r="A559" s="13">
        <v>707</v>
      </c>
      <c r="B559" s="28">
        <v>45008</v>
      </c>
      <c r="C559" s="52" t="s">
        <v>5687</v>
      </c>
      <c r="F559" s="36">
        <v>117</v>
      </c>
      <c r="G559" s="35"/>
      <c r="H559" s="35"/>
      <c r="I559" s="42" t="s">
        <v>91</v>
      </c>
      <c r="J559" s="29"/>
      <c r="K559" s="29" t="s">
        <v>5688</v>
      </c>
      <c r="L559" s="29">
        <v>146</v>
      </c>
      <c r="M559" s="29"/>
      <c r="N559" s="43" t="s">
        <v>688</v>
      </c>
      <c r="O559" s="140"/>
      <c r="P559" s="31">
        <f t="shared" si="6"/>
        <v>-3736.1399999999558</v>
      </c>
      <c r="Q559" s="31">
        <f t="shared" si="7"/>
        <v>375208.54999999993</v>
      </c>
      <c r="R559" s="31">
        <f t="shared" si="8"/>
        <v>371472.41</v>
      </c>
    </row>
    <row r="560" spans="1:18" ht="15.75" customHeight="1">
      <c r="A560" s="43">
        <v>707</v>
      </c>
      <c r="B560" s="28">
        <v>45009</v>
      </c>
      <c r="C560" s="208" t="s">
        <v>5626</v>
      </c>
      <c r="D560" s="52"/>
      <c r="E560" s="29"/>
      <c r="F560" s="36">
        <v>383.91</v>
      </c>
      <c r="G560" s="35"/>
      <c r="H560" s="35"/>
      <c r="I560" s="43" t="s">
        <v>89</v>
      </c>
      <c r="J560" s="29"/>
      <c r="K560" s="29" t="s">
        <v>5627</v>
      </c>
      <c r="L560" s="29"/>
      <c r="M560" s="29"/>
      <c r="N560" s="43" t="s">
        <v>688</v>
      </c>
      <c r="O560" s="140"/>
      <c r="P560" s="31">
        <f t="shared" si="6"/>
        <v>-4120.0499999999302</v>
      </c>
      <c r="Q560" s="31">
        <f t="shared" si="7"/>
        <v>375592.4599999999</v>
      </c>
      <c r="R560" s="31">
        <f t="shared" si="8"/>
        <v>371472.41</v>
      </c>
    </row>
    <row r="561" spans="1:18" ht="15.75" customHeight="1">
      <c r="A561" s="13">
        <v>707</v>
      </c>
      <c r="B561" s="28">
        <v>45012</v>
      </c>
      <c r="C561" s="52" t="s">
        <v>5625</v>
      </c>
      <c r="F561" s="30">
        <v>20</v>
      </c>
      <c r="G561" s="35"/>
      <c r="H561" s="35"/>
      <c r="I561" s="43" t="s">
        <v>89</v>
      </c>
      <c r="J561" s="29"/>
      <c r="K561" s="29"/>
      <c r="L561" s="29"/>
      <c r="M561" s="29"/>
      <c r="N561" s="43" t="s">
        <v>688</v>
      </c>
      <c r="O561" s="140"/>
      <c r="P561" s="31">
        <f t="shared" si="6"/>
        <v>-4140.0499999999302</v>
      </c>
      <c r="Q561" s="31">
        <f t="shared" si="7"/>
        <v>375612.4599999999</v>
      </c>
      <c r="R561" s="31">
        <f t="shared" si="8"/>
        <v>371472.41</v>
      </c>
    </row>
    <row r="562" spans="1:18" ht="15.75" customHeight="1">
      <c r="A562" s="13">
        <v>707</v>
      </c>
      <c r="B562" s="28">
        <v>45012</v>
      </c>
      <c r="C562" s="5" t="s">
        <v>5689</v>
      </c>
      <c r="F562" s="30">
        <v>300</v>
      </c>
      <c r="G562" s="35"/>
      <c r="H562" s="35"/>
      <c r="I562" s="42" t="s">
        <v>89</v>
      </c>
      <c r="J562" s="29"/>
      <c r="K562" s="29"/>
      <c r="L562" s="29"/>
      <c r="M562" s="29"/>
      <c r="N562" s="43" t="s">
        <v>688</v>
      </c>
      <c r="O562" s="140"/>
      <c r="P562" s="31">
        <f t="shared" si="6"/>
        <v>-4440.0499999999302</v>
      </c>
      <c r="Q562" s="31">
        <f t="shared" si="7"/>
        <v>375912.4599999999</v>
      </c>
      <c r="R562" s="31">
        <f t="shared" si="8"/>
        <v>371472.41</v>
      </c>
    </row>
    <row r="563" spans="1:18" ht="15.75" customHeight="1">
      <c r="A563" s="13">
        <v>707</v>
      </c>
      <c r="B563" s="28">
        <v>45015</v>
      </c>
      <c r="C563" s="52" t="s">
        <v>5690</v>
      </c>
      <c r="F563" s="30">
        <v>468</v>
      </c>
      <c r="G563" s="35"/>
      <c r="H563" s="35"/>
      <c r="I563" s="42" t="s">
        <v>91</v>
      </c>
      <c r="J563" s="29"/>
      <c r="K563" s="29" t="s">
        <v>5688</v>
      </c>
      <c r="L563" s="29"/>
      <c r="M563" s="29"/>
      <c r="N563" s="43" t="s">
        <v>688</v>
      </c>
      <c r="O563" s="140"/>
      <c r="P563" s="31">
        <f t="shared" si="6"/>
        <v>-4908.0499999999302</v>
      </c>
      <c r="Q563" s="31">
        <f t="shared" si="7"/>
        <v>376380.4599999999</v>
      </c>
      <c r="R563" s="31">
        <f t="shared" si="8"/>
        <v>371472.41</v>
      </c>
    </row>
    <row r="564" spans="1:18" ht="15.75" customHeight="1">
      <c r="A564" s="43">
        <v>707</v>
      </c>
      <c r="B564" s="28">
        <v>45017</v>
      </c>
      <c r="C564" s="52" t="s">
        <v>5636</v>
      </c>
      <c r="D564" s="52"/>
      <c r="E564" s="29"/>
      <c r="F564" s="30"/>
      <c r="G564" s="35"/>
      <c r="H564" s="35">
        <v>30</v>
      </c>
      <c r="I564" s="147"/>
      <c r="J564" s="29"/>
      <c r="K564" s="29" t="s">
        <v>1371</v>
      </c>
      <c r="L564" s="29">
        <v>140670423</v>
      </c>
      <c r="M564" s="29"/>
      <c r="N564" s="43" t="s">
        <v>688</v>
      </c>
      <c r="O564" s="140"/>
      <c r="P564" s="31">
        <f t="shared" si="6"/>
        <v>-4908.0499999999302</v>
      </c>
      <c r="Q564" s="31">
        <f t="shared" si="7"/>
        <v>376380.4599999999</v>
      </c>
      <c r="R564" s="31">
        <f t="shared" si="8"/>
        <v>371472.41</v>
      </c>
    </row>
    <row r="565" spans="1:18" ht="15.75" customHeight="1">
      <c r="A565" s="43">
        <v>707</v>
      </c>
      <c r="B565" s="28">
        <v>45018</v>
      </c>
      <c r="C565" s="27" t="s">
        <v>5691</v>
      </c>
      <c r="D565" s="52"/>
      <c r="E565" s="29"/>
      <c r="F565" s="30">
        <v>1404</v>
      </c>
      <c r="G565" s="35"/>
      <c r="H565" s="35"/>
      <c r="I565" s="43" t="s">
        <v>91</v>
      </c>
      <c r="J565" s="29"/>
      <c r="K565" s="29"/>
      <c r="L565" s="29"/>
      <c r="M565" s="29"/>
      <c r="N565" s="43" t="s">
        <v>688</v>
      </c>
      <c r="O565" s="140"/>
      <c r="P565" s="31">
        <f t="shared" si="6"/>
        <v>-6312.0499999999302</v>
      </c>
      <c r="Q565" s="31">
        <f t="shared" si="7"/>
        <v>377784.4599999999</v>
      </c>
      <c r="R565" s="31">
        <f t="shared" si="8"/>
        <v>371472.41</v>
      </c>
    </row>
    <row r="566" spans="1:18" ht="15.75" customHeight="1">
      <c r="A566" s="13">
        <v>707</v>
      </c>
      <c r="B566" s="62">
        <v>45019</v>
      </c>
      <c r="C566" s="153" t="s">
        <v>1169</v>
      </c>
      <c r="D566" s="13" t="s">
        <v>575</v>
      </c>
      <c r="E566" s="9" t="s">
        <v>1170</v>
      </c>
      <c r="F566" s="30">
        <v>200</v>
      </c>
      <c r="G566" s="35"/>
      <c r="H566" s="35"/>
      <c r="I566" s="42" t="s">
        <v>91</v>
      </c>
      <c r="J566" s="29"/>
      <c r="K566" s="29"/>
      <c r="L566" s="29"/>
      <c r="M566" s="29"/>
      <c r="N566" s="43" t="s">
        <v>688</v>
      </c>
      <c r="O566" s="140"/>
      <c r="P566" s="31">
        <f t="shared" si="6"/>
        <v>-6512.0499999999302</v>
      </c>
      <c r="Q566" s="31">
        <f t="shared" si="7"/>
        <v>377984.4599999999</v>
      </c>
      <c r="R566" s="31">
        <f t="shared" si="8"/>
        <v>371472.41</v>
      </c>
    </row>
    <row r="567" spans="1:18" ht="15.75" customHeight="1">
      <c r="A567" s="13">
        <v>707</v>
      </c>
      <c r="B567" s="62">
        <v>45019</v>
      </c>
      <c r="C567" s="153" t="s">
        <v>5692</v>
      </c>
      <c r="D567" s="13" t="s">
        <v>575</v>
      </c>
      <c r="E567" s="9" t="s">
        <v>5693</v>
      </c>
      <c r="F567" s="30">
        <v>650</v>
      </c>
      <c r="G567" s="35"/>
      <c r="H567" s="35"/>
      <c r="I567" s="42" t="s">
        <v>91</v>
      </c>
      <c r="J567" s="29"/>
      <c r="K567" s="29"/>
      <c r="L567" s="29"/>
      <c r="M567" s="29"/>
      <c r="N567" s="43" t="s">
        <v>688</v>
      </c>
      <c r="O567" s="140"/>
      <c r="P567" s="31">
        <f t="shared" si="6"/>
        <v>-7162.0499999999302</v>
      </c>
      <c r="Q567" s="31">
        <f t="shared" si="7"/>
        <v>378634.4599999999</v>
      </c>
      <c r="R567" s="31">
        <f t="shared" si="8"/>
        <v>371472.41</v>
      </c>
    </row>
    <row r="568" spans="1:18" ht="15.75" customHeight="1">
      <c r="A568" s="13">
        <v>707</v>
      </c>
      <c r="B568" s="28">
        <v>45020</v>
      </c>
      <c r="C568" s="51" t="s">
        <v>2892</v>
      </c>
      <c r="D568" s="52" t="s">
        <v>1100</v>
      </c>
      <c r="E568" s="29"/>
      <c r="F568" s="30">
        <v>42</v>
      </c>
      <c r="G568" s="35"/>
      <c r="H568" s="35"/>
      <c r="I568" s="42" t="s">
        <v>91</v>
      </c>
      <c r="J568" s="29"/>
      <c r="K568" s="29"/>
      <c r="L568" s="29"/>
      <c r="M568" s="29"/>
      <c r="N568" s="43" t="s">
        <v>688</v>
      </c>
      <c r="O568" s="140"/>
      <c r="P568" s="31">
        <f t="shared" si="6"/>
        <v>-7204.0499999999302</v>
      </c>
      <c r="Q568" s="31">
        <f t="shared" si="7"/>
        <v>378676.4599999999</v>
      </c>
      <c r="R568" s="31">
        <f t="shared" si="8"/>
        <v>371472.41</v>
      </c>
    </row>
    <row r="569" spans="1:18" ht="15.75" customHeight="1">
      <c r="A569" s="13">
        <v>707</v>
      </c>
      <c r="B569" s="28">
        <v>45020</v>
      </c>
      <c r="C569" s="51" t="s">
        <v>2893</v>
      </c>
      <c r="D569" s="52" t="s">
        <v>1100</v>
      </c>
      <c r="E569" s="29"/>
      <c r="F569" s="30">
        <v>106</v>
      </c>
      <c r="G569" s="35"/>
      <c r="H569" s="35"/>
      <c r="I569" s="42" t="s">
        <v>91</v>
      </c>
      <c r="J569" s="29"/>
      <c r="K569" s="29"/>
      <c r="L569" s="29"/>
      <c r="M569" s="29"/>
      <c r="N569" s="43" t="s">
        <v>688</v>
      </c>
      <c r="O569" s="140"/>
      <c r="P569" s="31">
        <f t="shared" si="6"/>
        <v>-7310.0499999999302</v>
      </c>
      <c r="Q569" s="31">
        <f t="shared" si="7"/>
        <v>378782.4599999999</v>
      </c>
      <c r="R569" s="31">
        <f t="shared" si="8"/>
        <v>371472.41</v>
      </c>
    </row>
    <row r="570" spans="1:18" ht="15.75" customHeight="1">
      <c r="A570" s="13">
        <v>707</v>
      </c>
      <c r="B570" s="28">
        <v>45020</v>
      </c>
      <c r="C570" s="52" t="s">
        <v>1171</v>
      </c>
      <c r="D570" s="52" t="s">
        <v>1100</v>
      </c>
      <c r="E570" s="29"/>
      <c r="F570" s="30">
        <v>530</v>
      </c>
      <c r="G570" s="35"/>
      <c r="H570" s="35"/>
      <c r="I570" s="42" t="s">
        <v>91</v>
      </c>
      <c r="J570" s="29"/>
      <c r="K570" s="29"/>
      <c r="L570" s="29"/>
      <c r="M570" s="29"/>
      <c r="N570" s="43" t="s">
        <v>688</v>
      </c>
      <c r="O570" s="140"/>
      <c r="P570" s="31">
        <f t="shared" si="6"/>
        <v>-7840.0499999999302</v>
      </c>
      <c r="Q570" s="31">
        <f t="shared" si="7"/>
        <v>379312.4599999999</v>
      </c>
      <c r="R570" s="31">
        <f t="shared" si="8"/>
        <v>371472.41</v>
      </c>
    </row>
    <row r="571" spans="1:18" ht="15.75" customHeight="1">
      <c r="A571" s="43">
        <v>707</v>
      </c>
      <c r="B571" s="28">
        <v>45038</v>
      </c>
      <c r="C571" s="52" t="s">
        <v>968</v>
      </c>
      <c r="D571" s="52"/>
      <c r="E571" s="29"/>
      <c r="F571" s="30"/>
      <c r="G571" s="35"/>
      <c r="H571" s="35">
        <v>62.89</v>
      </c>
      <c r="I571" s="147"/>
      <c r="J571" s="29"/>
      <c r="K571" s="29" t="s">
        <v>949</v>
      </c>
      <c r="L571" s="29"/>
      <c r="M571" s="29"/>
      <c r="N571" s="43" t="s">
        <v>688</v>
      </c>
      <c r="O571" s="140"/>
      <c r="P571" s="31">
        <f t="shared" si="6"/>
        <v>-7840.0499999999302</v>
      </c>
      <c r="Q571" s="31">
        <f t="shared" si="7"/>
        <v>379312.4599999999</v>
      </c>
      <c r="R571" s="31">
        <f t="shared" si="8"/>
        <v>371472.41</v>
      </c>
    </row>
    <row r="572" spans="1:18" ht="15.75" customHeight="1">
      <c r="A572" s="43">
        <v>707</v>
      </c>
      <c r="B572" s="28">
        <v>45040</v>
      </c>
      <c r="C572" s="379" t="s">
        <v>5694</v>
      </c>
      <c r="D572" s="52"/>
      <c r="E572" s="29"/>
      <c r="F572" s="30">
        <f>3460*1.17</f>
        <v>4048.2</v>
      </c>
      <c r="G572" s="35"/>
      <c r="H572" s="35"/>
      <c r="I572" s="13" t="s">
        <v>91</v>
      </c>
      <c r="J572" s="29"/>
      <c r="K572" s="29" t="s">
        <v>791</v>
      </c>
      <c r="L572" s="29">
        <v>430</v>
      </c>
      <c r="M572" s="29"/>
      <c r="N572" s="43" t="s">
        <v>688</v>
      </c>
      <c r="O572" s="140">
        <v>45046</v>
      </c>
      <c r="P572" s="31">
        <f t="shared" si="6"/>
        <v>-11888.249999999942</v>
      </c>
      <c r="Q572" s="31">
        <f t="shared" si="7"/>
        <v>383360.65999999992</v>
      </c>
      <c r="R572" s="31">
        <f t="shared" si="8"/>
        <v>371472.41</v>
      </c>
    </row>
    <row r="573" spans="1:18" ht="15.75" customHeight="1">
      <c r="A573" s="43">
        <v>707</v>
      </c>
      <c r="B573" s="28">
        <v>45008</v>
      </c>
      <c r="C573" s="52" t="s">
        <v>1541</v>
      </c>
      <c r="D573" s="52"/>
      <c r="E573" s="29"/>
      <c r="F573" s="30">
        <v>140</v>
      </c>
      <c r="G573" s="35"/>
      <c r="H573" s="35"/>
      <c r="I573" s="42" t="s">
        <v>89</v>
      </c>
      <c r="J573" s="29"/>
      <c r="K573" s="29" t="s">
        <v>1056</v>
      </c>
      <c r="L573" s="29">
        <v>232408506</v>
      </c>
      <c r="M573" s="29"/>
      <c r="N573" s="43" t="s">
        <v>688</v>
      </c>
      <c r="O573" s="140"/>
      <c r="P573" s="31">
        <f t="shared" si="6"/>
        <v>-12028.249999999942</v>
      </c>
      <c r="Q573" s="31">
        <f t="shared" si="7"/>
        <v>383500.65999999992</v>
      </c>
      <c r="R573" s="31">
        <f t="shared" si="8"/>
        <v>371472.41</v>
      </c>
    </row>
    <row r="574" spans="1:18" ht="15.75" customHeight="1">
      <c r="A574" s="380">
        <v>707</v>
      </c>
      <c r="B574" s="28">
        <v>45042</v>
      </c>
      <c r="C574" s="27" t="s">
        <v>5626</v>
      </c>
      <c r="D574" s="52"/>
      <c r="E574" s="29"/>
      <c r="F574" s="30">
        <v>385.42</v>
      </c>
      <c r="G574" s="35"/>
      <c r="H574" s="35"/>
      <c r="I574" s="43" t="s">
        <v>89</v>
      </c>
      <c r="K574" s="29" t="s">
        <v>5627</v>
      </c>
      <c r="L574" s="29"/>
      <c r="M574" s="29"/>
      <c r="N574" s="43" t="s">
        <v>688</v>
      </c>
      <c r="O574" s="140"/>
      <c r="P574" s="31">
        <f t="shared" si="6"/>
        <v>-12413.669999999925</v>
      </c>
      <c r="Q574" s="31">
        <f t="shared" si="7"/>
        <v>383886.0799999999</v>
      </c>
      <c r="R574" s="31">
        <f t="shared" si="8"/>
        <v>371472.41</v>
      </c>
    </row>
    <row r="575" spans="1:18" ht="15.75" customHeight="1">
      <c r="A575" s="43">
        <v>707</v>
      </c>
      <c r="B575" s="28">
        <v>45047</v>
      </c>
      <c r="C575" s="52" t="s">
        <v>5636</v>
      </c>
      <c r="D575" s="52"/>
      <c r="E575" s="29"/>
      <c r="F575" s="30"/>
      <c r="G575" s="35"/>
      <c r="H575" s="35">
        <v>30</v>
      </c>
      <c r="I575" s="147"/>
      <c r="J575" s="29"/>
      <c r="K575" s="29" t="s">
        <v>1371</v>
      </c>
      <c r="L575" s="29">
        <v>2110770523</v>
      </c>
      <c r="M575" s="29"/>
      <c r="N575" s="43" t="s">
        <v>688</v>
      </c>
      <c r="O575" s="140"/>
      <c r="P575" s="31">
        <f t="shared" si="6"/>
        <v>-12413.669999999925</v>
      </c>
      <c r="Q575" s="31">
        <f t="shared" si="7"/>
        <v>383886.0799999999</v>
      </c>
      <c r="R575" s="31">
        <f t="shared" si="8"/>
        <v>371472.41</v>
      </c>
    </row>
    <row r="576" spans="1:18" ht="15.75" customHeight="1">
      <c r="A576" s="43">
        <v>707</v>
      </c>
      <c r="B576" s="28">
        <v>45049</v>
      </c>
      <c r="C576" s="27" t="s">
        <v>5695</v>
      </c>
      <c r="D576" s="52"/>
      <c r="E576" s="29"/>
      <c r="F576" s="30">
        <v>1404</v>
      </c>
      <c r="G576" s="35"/>
      <c r="H576" s="35"/>
      <c r="I576" s="43" t="s">
        <v>91</v>
      </c>
      <c r="J576" s="29"/>
      <c r="K576" s="29" t="s">
        <v>62</v>
      </c>
      <c r="L576" s="29"/>
      <c r="M576" s="29"/>
      <c r="N576" s="43" t="s">
        <v>688</v>
      </c>
      <c r="O576" s="140"/>
      <c r="P576" s="31">
        <f t="shared" si="6"/>
        <v>-13817.669999999925</v>
      </c>
      <c r="Q576" s="31">
        <f t="shared" si="7"/>
        <v>385290.0799999999</v>
      </c>
      <c r="R576" s="31">
        <f t="shared" si="8"/>
        <v>371472.41</v>
      </c>
    </row>
    <row r="577" spans="1:18" ht="15.75" customHeight="1">
      <c r="A577" s="161">
        <v>707</v>
      </c>
      <c r="B577" s="144">
        <v>45050</v>
      </c>
      <c r="C577" s="236" t="s">
        <v>1121</v>
      </c>
      <c r="D577" s="162" t="s">
        <v>575</v>
      </c>
      <c r="E577" s="9" t="s">
        <v>5696</v>
      </c>
      <c r="F577" s="30">
        <v>350</v>
      </c>
      <c r="G577" s="14"/>
      <c r="H577" s="14"/>
      <c r="I577" s="42" t="s">
        <v>91</v>
      </c>
      <c r="N577" s="43" t="s">
        <v>688</v>
      </c>
      <c r="O577" s="140"/>
      <c r="P577" s="31">
        <f t="shared" si="6"/>
        <v>-14167.669999999925</v>
      </c>
      <c r="Q577" s="31">
        <f t="shared" si="7"/>
        <v>385640.0799999999</v>
      </c>
      <c r="R577" s="31">
        <f t="shared" si="8"/>
        <v>371472.41</v>
      </c>
    </row>
    <row r="578" spans="1:18" ht="15.75" customHeight="1">
      <c r="A578" s="43">
        <v>707</v>
      </c>
      <c r="B578" s="28">
        <v>45054</v>
      </c>
      <c r="C578" s="51" t="s">
        <v>4956</v>
      </c>
      <c r="D578" s="52" t="s">
        <v>1100</v>
      </c>
      <c r="E578" s="29"/>
      <c r="F578" s="30">
        <v>89</v>
      </c>
      <c r="G578" s="35"/>
      <c r="H578" s="35"/>
      <c r="I578" s="42" t="s">
        <v>91</v>
      </c>
      <c r="L578" s="29"/>
      <c r="M578" s="29"/>
      <c r="N578" s="43" t="s">
        <v>688</v>
      </c>
      <c r="O578" s="140"/>
      <c r="P578" s="31">
        <f t="shared" si="6"/>
        <v>-14256.669999999925</v>
      </c>
      <c r="Q578" s="31">
        <f t="shared" si="7"/>
        <v>385729.0799999999</v>
      </c>
      <c r="R578" s="31">
        <f t="shared" si="8"/>
        <v>371472.41</v>
      </c>
    </row>
    <row r="579" spans="1:18" ht="15.75" customHeight="1">
      <c r="A579" s="43">
        <v>707</v>
      </c>
      <c r="B579" s="28">
        <v>45054</v>
      </c>
      <c r="C579" s="51" t="s">
        <v>4955</v>
      </c>
      <c r="D579" s="52" t="s">
        <v>1100</v>
      </c>
      <c r="E579" s="29"/>
      <c r="F579" s="30">
        <v>97</v>
      </c>
      <c r="G579" s="35"/>
      <c r="H579" s="35"/>
      <c r="I579" s="42" t="s">
        <v>91</v>
      </c>
      <c r="J579" s="29"/>
      <c r="K579" s="29"/>
      <c r="L579" s="29"/>
      <c r="M579" s="29"/>
      <c r="N579" s="43" t="s">
        <v>688</v>
      </c>
      <c r="O579" s="140"/>
      <c r="P579" s="31">
        <f t="shared" si="6"/>
        <v>-14353.669999999925</v>
      </c>
      <c r="Q579" s="31">
        <f t="shared" si="7"/>
        <v>385826.0799999999</v>
      </c>
      <c r="R579" s="31">
        <f t="shared" si="8"/>
        <v>371472.41</v>
      </c>
    </row>
    <row r="580" spans="1:18" ht="15.75" customHeight="1">
      <c r="A580" s="43">
        <v>707</v>
      </c>
      <c r="B580" s="28">
        <v>45054</v>
      </c>
      <c r="C580" s="52" t="s">
        <v>2894</v>
      </c>
      <c r="D580" s="52" t="s">
        <v>1100</v>
      </c>
      <c r="E580" s="29"/>
      <c r="F580" s="30">
        <v>423</v>
      </c>
      <c r="G580" s="35"/>
      <c r="H580" s="35"/>
      <c r="I580" s="42" t="s">
        <v>91</v>
      </c>
      <c r="J580" s="29"/>
      <c r="K580" s="29"/>
      <c r="L580" s="29"/>
      <c r="M580" s="29"/>
      <c r="N580" s="43" t="s">
        <v>688</v>
      </c>
      <c r="O580" s="140"/>
      <c r="P580" s="31">
        <f t="shared" si="6"/>
        <v>-14776.669999999925</v>
      </c>
      <c r="Q580" s="31">
        <f t="shared" si="7"/>
        <v>386249.0799999999</v>
      </c>
      <c r="R580" s="31">
        <f t="shared" si="8"/>
        <v>371472.41</v>
      </c>
    </row>
    <row r="581" spans="1:18" ht="15.75" customHeight="1">
      <c r="A581" s="43">
        <v>707</v>
      </c>
      <c r="B581" s="28">
        <v>45055</v>
      </c>
      <c r="C581" s="379" t="s">
        <v>5697</v>
      </c>
      <c r="D581" s="52"/>
      <c r="E581" s="29"/>
      <c r="F581" s="30">
        <v>243.4</v>
      </c>
      <c r="G581" s="35"/>
      <c r="H581" s="35"/>
      <c r="I581" s="42" t="s">
        <v>89</v>
      </c>
      <c r="J581" s="29"/>
      <c r="K581" s="29" t="s">
        <v>793</v>
      </c>
      <c r="L581" s="29">
        <v>22220</v>
      </c>
      <c r="M581" s="29"/>
      <c r="N581" s="43" t="s">
        <v>688</v>
      </c>
      <c r="O581" s="140"/>
      <c r="P581" s="31">
        <f t="shared" si="6"/>
        <v>-15020.069999999949</v>
      </c>
      <c r="Q581" s="31">
        <f t="shared" si="7"/>
        <v>386492.47999999992</v>
      </c>
      <c r="R581" s="31">
        <f t="shared" si="8"/>
        <v>371472.41</v>
      </c>
    </row>
    <row r="582" spans="1:18" ht="15.75" customHeight="1">
      <c r="A582" s="43">
        <v>707</v>
      </c>
      <c r="B582" s="28">
        <v>45058</v>
      </c>
      <c r="C582" s="51" t="s">
        <v>962</v>
      </c>
      <c r="D582" s="52"/>
      <c r="E582" s="29"/>
      <c r="F582" s="29"/>
      <c r="G582" s="29">
        <v>4000</v>
      </c>
      <c r="H582" s="29"/>
      <c r="I582" s="147"/>
      <c r="L582" s="29"/>
      <c r="M582" s="29"/>
      <c r="N582" s="43" t="s">
        <v>688</v>
      </c>
      <c r="O582" s="140"/>
      <c r="P582" s="31">
        <f t="shared" si="6"/>
        <v>-11020.069999999949</v>
      </c>
      <c r="Q582" s="31">
        <f t="shared" si="7"/>
        <v>386492.47999999992</v>
      </c>
      <c r="R582" s="31">
        <f t="shared" si="8"/>
        <v>375472.41</v>
      </c>
    </row>
    <row r="583" spans="1:18" ht="15.75" customHeight="1">
      <c r="A583" s="43">
        <v>707</v>
      </c>
      <c r="B583" s="28">
        <v>45060</v>
      </c>
      <c r="C583" s="52" t="s">
        <v>705</v>
      </c>
      <c r="D583" s="52"/>
      <c r="E583" s="29"/>
      <c r="F583" s="30">
        <v>140.1</v>
      </c>
      <c r="G583" s="35"/>
      <c r="H583" s="35"/>
      <c r="I583" s="42" t="s">
        <v>89</v>
      </c>
      <c r="K583" s="51" t="s">
        <v>166</v>
      </c>
      <c r="L583" s="29">
        <v>4270830</v>
      </c>
      <c r="M583" s="29"/>
      <c r="N583" s="43" t="s">
        <v>688</v>
      </c>
      <c r="O583" s="140"/>
      <c r="P583" s="31">
        <f t="shared" si="6"/>
        <v>-11160.169999999925</v>
      </c>
      <c r="Q583" s="31">
        <f t="shared" si="7"/>
        <v>386632.5799999999</v>
      </c>
      <c r="R583" s="31">
        <f t="shared" si="8"/>
        <v>375472.41</v>
      </c>
    </row>
    <row r="584" spans="1:18" ht="15.75" customHeight="1">
      <c r="A584" s="43">
        <v>707</v>
      </c>
      <c r="B584" s="28">
        <v>45068</v>
      </c>
      <c r="C584" s="52" t="s">
        <v>968</v>
      </c>
      <c r="D584" s="52"/>
      <c r="E584" s="29"/>
      <c r="F584" s="30"/>
      <c r="G584" s="35"/>
      <c r="H584" s="35">
        <v>62.89</v>
      </c>
      <c r="I584" s="147"/>
      <c r="L584" s="29"/>
      <c r="M584" s="29"/>
      <c r="N584" s="43" t="s">
        <v>688</v>
      </c>
      <c r="O584" s="140"/>
      <c r="P584" s="31">
        <f t="shared" si="6"/>
        <v>-11160.169999999925</v>
      </c>
      <c r="Q584" s="31">
        <f t="shared" si="7"/>
        <v>386632.5799999999</v>
      </c>
      <c r="R584" s="31">
        <f t="shared" si="8"/>
        <v>375472.41</v>
      </c>
    </row>
    <row r="585" spans="1:18" ht="15.75" customHeight="1">
      <c r="A585" s="43">
        <v>707</v>
      </c>
      <c r="B585" s="28">
        <v>45071</v>
      </c>
      <c r="C585" s="27" t="s">
        <v>5626</v>
      </c>
      <c r="D585" s="52"/>
      <c r="E585" s="29"/>
      <c r="F585" s="30">
        <v>388.39</v>
      </c>
      <c r="G585" s="14"/>
      <c r="H585" s="14"/>
      <c r="I585" s="43" t="s">
        <v>89</v>
      </c>
      <c r="J585" s="29"/>
      <c r="K585" s="29" t="s">
        <v>5627</v>
      </c>
      <c r="L585" s="29"/>
      <c r="M585" s="29"/>
      <c r="N585" s="43" t="s">
        <v>688</v>
      </c>
      <c r="O585" s="140"/>
      <c r="P585" s="31">
        <f t="shared" si="6"/>
        <v>-11548.559999999939</v>
      </c>
      <c r="Q585" s="31">
        <f t="shared" si="7"/>
        <v>387020.96999999991</v>
      </c>
      <c r="R585" s="31">
        <f t="shared" si="8"/>
        <v>375472.41</v>
      </c>
    </row>
    <row r="586" spans="1:18" ht="15.75" customHeight="1">
      <c r="A586" s="43">
        <v>707</v>
      </c>
      <c r="B586" s="28">
        <v>45071</v>
      </c>
      <c r="C586" s="51" t="s">
        <v>962</v>
      </c>
      <c r="D586" s="52"/>
      <c r="E586" s="29"/>
      <c r="F586" s="30"/>
      <c r="G586" s="35">
        <v>20500</v>
      </c>
      <c r="H586" s="35"/>
      <c r="I586" s="147"/>
      <c r="L586" s="29"/>
      <c r="M586" s="29"/>
      <c r="N586" s="43" t="s">
        <v>688</v>
      </c>
      <c r="O586" s="140"/>
      <c r="P586" s="31">
        <f t="shared" si="6"/>
        <v>8951.4400000000605</v>
      </c>
      <c r="Q586" s="31">
        <f t="shared" si="7"/>
        <v>387020.96999999991</v>
      </c>
      <c r="R586" s="31">
        <f t="shared" si="8"/>
        <v>395972.41</v>
      </c>
    </row>
    <row r="587" spans="1:18" ht="15.75" customHeight="1">
      <c r="A587" s="43">
        <v>707</v>
      </c>
      <c r="B587" s="28">
        <v>45074</v>
      </c>
      <c r="C587" s="379" t="s">
        <v>1556</v>
      </c>
      <c r="D587" s="52"/>
      <c r="E587" s="29"/>
      <c r="F587" s="30">
        <v>439.69</v>
      </c>
      <c r="G587" s="14"/>
      <c r="H587" s="14"/>
      <c r="I587" s="42" t="s">
        <v>89</v>
      </c>
      <c r="K587" s="51" t="s">
        <v>451</v>
      </c>
      <c r="L587" s="29">
        <v>2959147</v>
      </c>
      <c r="M587" s="29"/>
      <c r="N587" s="43" t="s">
        <v>688</v>
      </c>
      <c r="O587" s="140"/>
      <c r="P587" s="31">
        <f t="shared" si="6"/>
        <v>8511.7500000000582</v>
      </c>
      <c r="Q587" s="31">
        <f t="shared" si="7"/>
        <v>387460.65999999992</v>
      </c>
      <c r="R587" s="31">
        <f t="shared" si="8"/>
        <v>395972.41</v>
      </c>
    </row>
    <row r="588" spans="1:18" ht="15.75" customHeight="1">
      <c r="A588" s="43">
        <v>707</v>
      </c>
      <c r="B588" s="28">
        <v>45078</v>
      </c>
      <c r="C588" s="208" t="s">
        <v>5698</v>
      </c>
      <c r="D588" s="52"/>
      <c r="E588" s="29"/>
      <c r="F588" s="30">
        <v>1404</v>
      </c>
      <c r="G588" s="14"/>
      <c r="H588" s="14"/>
      <c r="I588" s="43" t="s">
        <v>91</v>
      </c>
      <c r="J588" s="29"/>
      <c r="K588" s="29"/>
      <c r="L588" s="29"/>
      <c r="M588" s="29"/>
      <c r="N588" s="43" t="s">
        <v>688</v>
      </c>
      <c r="O588" s="140"/>
      <c r="P588" s="31">
        <f t="shared" si="6"/>
        <v>7107.7500000000582</v>
      </c>
      <c r="Q588" s="31">
        <f t="shared" si="7"/>
        <v>388864.65999999992</v>
      </c>
      <c r="R588" s="31">
        <f t="shared" si="8"/>
        <v>395972.41</v>
      </c>
    </row>
    <row r="589" spans="1:18" ht="15.75" customHeight="1">
      <c r="A589" s="43">
        <v>707</v>
      </c>
      <c r="B589" s="28">
        <v>45078</v>
      </c>
      <c r="C589" s="52" t="s">
        <v>5636</v>
      </c>
      <c r="D589" s="52"/>
      <c r="E589" s="29"/>
      <c r="F589" s="30"/>
      <c r="G589" s="35"/>
      <c r="H589" s="35">
        <v>30</v>
      </c>
      <c r="I589" s="147"/>
      <c r="J589" s="29"/>
      <c r="K589" s="29" t="s">
        <v>1371</v>
      </c>
      <c r="L589" s="29">
        <v>2573740623</v>
      </c>
      <c r="M589" s="29"/>
      <c r="N589" s="43" t="s">
        <v>688</v>
      </c>
      <c r="O589" s="140"/>
      <c r="P589" s="31">
        <f t="shared" si="6"/>
        <v>7107.7500000000582</v>
      </c>
      <c r="Q589" s="31">
        <f t="shared" si="7"/>
        <v>388864.65999999992</v>
      </c>
      <c r="R589" s="31">
        <f t="shared" si="8"/>
        <v>395972.41</v>
      </c>
    </row>
    <row r="590" spans="1:18" ht="15.75" customHeight="1">
      <c r="A590" s="43">
        <v>707</v>
      </c>
      <c r="B590" s="28">
        <v>45081</v>
      </c>
      <c r="C590" s="111" t="s">
        <v>1183</v>
      </c>
      <c r="D590" s="111"/>
      <c r="F590" s="30">
        <v>1123</v>
      </c>
      <c r="G590" s="14"/>
      <c r="H590" s="14"/>
      <c r="I590" s="13" t="s">
        <v>91</v>
      </c>
      <c r="K590" s="9" t="s">
        <v>1074</v>
      </c>
      <c r="L590" s="29">
        <v>4040</v>
      </c>
      <c r="M590" s="29"/>
      <c r="N590" s="43" t="s">
        <v>688</v>
      </c>
      <c r="O590" s="140"/>
      <c r="P590" s="31">
        <f t="shared" si="6"/>
        <v>5984.7500000000582</v>
      </c>
      <c r="Q590" s="31">
        <f t="shared" si="7"/>
        <v>389987.65999999992</v>
      </c>
      <c r="R590" s="31">
        <f t="shared" si="8"/>
        <v>395972.41</v>
      </c>
    </row>
    <row r="591" spans="1:18" ht="15.75" customHeight="1">
      <c r="A591" s="43">
        <v>707</v>
      </c>
      <c r="B591" s="28">
        <v>45085</v>
      </c>
      <c r="C591" s="52" t="s">
        <v>5699</v>
      </c>
      <c r="D591" s="52"/>
      <c r="E591" s="29"/>
      <c r="F591" s="30">
        <v>837.38</v>
      </c>
      <c r="G591" s="14"/>
      <c r="H591" s="14"/>
      <c r="I591" s="42" t="s">
        <v>89</v>
      </c>
      <c r="J591" s="29"/>
      <c r="K591" s="29" t="s">
        <v>793</v>
      </c>
      <c r="L591" s="29">
        <v>3456</v>
      </c>
      <c r="M591" s="29"/>
      <c r="N591" s="43" t="s">
        <v>688</v>
      </c>
      <c r="O591" s="140"/>
      <c r="P591" s="31">
        <f t="shared" si="6"/>
        <v>5147.3700000000536</v>
      </c>
      <c r="Q591" s="31">
        <f t="shared" si="7"/>
        <v>390825.03999999992</v>
      </c>
      <c r="R591" s="31">
        <f t="shared" si="8"/>
        <v>395972.41</v>
      </c>
    </row>
    <row r="592" spans="1:18" ht="15.75" customHeight="1">
      <c r="A592" s="43">
        <v>707</v>
      </c>
      <c r="B592" s="28">
        <v>45099</v>
      </c>
      <c r="C592" s="52" t="s">
        <v>968</v>
      </c>
      <c r="D592" s="52"/>
      <c r="E592" s="29"/>
      <c r="F592" s="30"/>
      <c r="G592" s="35"/>
      <c r="H592" s="35">
        <v>62.89</v>
      </c>
      <c r="I592" s="42"/>
      <c r="J592" s="29"/>
      <c r="K592" s="29"/>
      <c r="L592" s="29"/>
      <c r="M592" s="29"/>
      <c r="N592" s="43" t="s">
        <v>688</v>
      </c>
      <c r="O592" s="140"/>
      <c r="P592" s="31">
        <f t="shared" si="6"/>
        <v>5147.3700000000536</v>
      </c>
      <c r="Q592" s="31">
        <f t="shared" si="7"/>
        <v>390825.03999999992</v>
      </c>
      <c r="R592" s="31">
        <f t="shared" si="8"/>
        <v>395972.41</v>
      </c>
    </row>
    <row r="593" spans="1:18" ht="15.75" customHeight="1">
      <c r="A593" s="43">
        <v>707</v>
      </c>
      <c r="B593" s="28">
        <v>45100</v>
      </c>
      <c r="C593" s="27" t="s">
        <v>5626</v>
      </c>
      <c r="D593" s="52"/>
      <c r="E593" s="29"/>
      <c r="F593" s="30">
        <v>389.16</v>
      </c>
      <c r="G593" s="14"/>
      <c r="H593" s="14"/>
      <c r="I593" s="43" t="s">
        <v>89</v>
      </c>
      <c r="J593" s="29"/>
      <c r="K593" s="29" t="s">
        <v>5627</v>
      </c>
      <c r="L593" s="29"/>
      <c r="M593" s="29"/>
      <c r="N593" s="43" t="s">
        <v>688</v>
      </c>
      <c r="O593" s="140"/>
      <c r="P593" s="31">
        <f t="shared" si="6"/>
        <v>4758.2100000000792</v>
      </c>
      <c r="Q593" s="31">
        <f t="shared" si="7"/>
        <v>391214.1999999999</v>
      </c>
      <c r="R593" s="31">
        <f t="shared" si="8"/>
        <v>395972.41</v>
      </c>
    </row>
    <row r="594" spans="1:18" ht="15.75" customHeight="1">
      <c r="A594" s="43">
        <v>707</v>
      </c>
      <c r="B594" s="28">
        <v>45107</v>
      </c>
      <c r="C594" s="379" t="s">
        <v>5700</v>
      </c>
      <c r="D594" s="52"/>
      <c r="E594" s="29"/>
      <c r="F594" s="30">
        <v>2246.4</v>
      </c>
      <c r="G594" s="35"/>
      <c r="H594" s="35"/>
      <c r="I594" s="13" t="s">
        <v>91</v>
      </c>
      <c r="J594" s="29"/>
      <c r="K594" s="29" t="s">
        <v>791</v>
      </c>
      <c r="L594" s="29">
        <v>453</v>
      </c>
      <c r="M594" s="29"/>
      <c r="N594" s="43" t="s">
        <v>688</v>
      </c>
      <c r="O594" s="140"/>
      <c r="P594" s="31">
        <f t="shared" si="6"/>
        <v>2511.8100000000559</v>
      </c>
      <c r="Q594" s="31">
        <f t="shared" si="7"/>
        <v>393460.59999999992</v>
      </c>
      <c r="R594" s="31">
        <f t="shared" si="8"/>
        <v>395972.41</v>
      </c>
    </row>
    <row r="595" spans="1:18" ht="15.75" customHeight="1">
      <c r="A595" s="43">
        <v>707</v>
      </c>
      <c r="B595" s="28">
        <v>45108</v>
      </c>
      <c r="C595" s="379" t="s">
        <v>5636</v>
      </c>
      <c r="D595" s="52"/>
      <c r="E595" s="29"/>
      <c r="F595" s="30"/>
      <c r="G595" s="35"/>
      <c r="H595" s="35">
        <v>30</v>
      </c>
      <c r="I595" s="147"/>
      <c r="J595" s="29"/>
      <c r="K595" s="29" t="s">
        <v>1371</v>
      </c>
      <c r="L595" s="29">
        <v>1577930723</v>
      </c>
      <c r="M595" s="29"/>
      <c r="N595" s="43" t="s">
        <v>688</v>
      </c>
      <c r="O595" s="140"/>
      <c r="P595" s="31">
        <f t="shared" si="6"/>
        <v>2511.8100000000559</v>
      </c>
      <c r="Q595" s="31">
        <f t="shared" si="7"/>
        <v>393460.59999999992</v>
      </c>
      <c r="R595" s="31">
        <f t="shared" si="8"/>
        <v>395972.41</v>
      </c>
    </row>
    <row r="596" spans="1:18" ht="15.75" customHeight="1">
      <c r="A596" s="43">
        <v>707</v>
      </c>
      <c r="B596" s="28">
        <v>45113</v>
      </c>
      <c r="C596" s="27" t="s">
        <v>5701</v>
      </c>
      <c r="D596" s="52"/>
      <c r="E596" s="29"/>
      <c r="F596" s="30">
        <v>1404</v>
      </c>
      <c r="G596" s="35"/>
      <c r="H596" s="35"/>
      <c r="I596" s="42" t="s">
        <v>91</v>
      </c>
      <c r="J596" s="29"/>
      <c r="K596" s="29" t="s">
        <v>62</v>
      </c>
      <c r="L596" s="29"/>
      <c r="M596" s="29"/>
      <c r="N596" s="43" t="s">
        <v>688</v>
      </c>
      <c r="O596" s="140"/>
      <c r="P596" s="31">
        <f t="shared" si="6"/>
        <v>1107.8100000000559</v>
      </c>
      <c r="Q596" s="31">
        <f t="shared" si="7"/>
        <v>394864.59999999992</v>
      </c>
      <c r="R596" s="31">
        <f t="shared" si="8"/>
        <v>395972.41</v>
      </c>
    </row>
    <row r="597" spans="1:18" ht="15.75" customHeight="1">
      <c r="A597" s="43">
        <v>707</v>
      </c>
      <c r="B597" s="28">
        <v>45127</v>
      </c>
      <c r="C597" s="52" t="s">
        <v>962</v>
      </c>
      <c r="D597" s="52"/>
      <c r="E597" s="29"/>
      <c r="F597" s="30"/>
      <c r="G597" s="35">
        <v>20026</v>
      </c>
      <c r="H597" s="35"/>
      <c r="I597" s="42"/>
      <c r="J597" s="29"/>
      <c r="K597" s="29"/>
      <c r="L597" s="29"/>
      <c r="M597" s="29"/>
      <c r="N597" s="43" t="s">
        <v>688</v>
      </c>
      <c r="O597" s="140"/>
      <c r="P597" s="31">
        <f t="shared" si="6"/>
        <v>21133.810000000056</v>
      </c>
      <c r="Q597" s="31">
        <f t="shared" si="7"/>
        <v>394864.59999999992</v>
      </c>
      <c r="R597" s="31">
        <f t="shared" si="8"/>
        <v>415998.41</v>
      </c>
    </row>
    <row r="598" spans="1:18" ht="15.75" customHeight="1">
      <c r="A598" s="43">
        <v>707</v>
      </c>
      <c r="B598" s="28">
        <v>45129</v>
      </c>
      <c r="C598" s="379" t="s">
        <v>968</v>
      </c>
      <c r="D598" s="52"/>
      <c r="E598" s="29"/>
      <c r="F598" s="30"/>
      <c r="G598" s="35"/>
      <c r="H598" s="35">
        <v>62.89</v>
      </c>
      <c r="I598" s="42"/>
      <c r="J598" s="29"/>
      <c r="K598" s="29"/>
      <c r="L598" s="29"/>
      <c r="M598" s="29"/>
      <c r="N598" s="43" t="s">
        <v>688</v>
      </c>
      <c r="O598" s="140"/>
      <c r="P598" s="31">
        <f t="shared" si="6"/>
        <v>21133.810000000056</v>
      </c>
      <c r="Q598" s="31">
        <f t="shared" si="7"/>
        <v>394864.59999999992</v>
      </c>
      <c r="R598" s="31">
        <f t="shared" si="8"/>
        <v>415998.41</v>
      </c>
    </row>
    <row r="599" spans="1:18" ht="15.75" customHeight="1">
      <c r="A599" s="43">
        <v>707</v>
      </c>
      <c r="B599" s="28">
        <v>45135</v>
      </c>
      <c r="C599" s="208" t="s">
        <v>5626</v>
      </c>
      <c r="D599" s="52"/>
      <c r="E599" s="29"/>
      <c r="F599" s="30">
        <v>389.16</v>
      </c>
      <c r="G599" s="14"/>
      <c r="H599" s="14"/>
      <c r="I599" s="43" t="s">
        <v>89</v>
      </c>
      <c r="J599" s="29"/>
      <c r="K599" s="29" t="s">
        <v>5627</v>
      </c>
      <c r="L599" s="29"/>
      <c r="M599" s="29"/>
      <c r="N599" s="43" t="s">
        <v>688</v>
      </c>
      <c r="O599" s="140"/>
      <c r="P599" s="31">
        <f t="shared" si="6"/>
        <v>20744.650000000081</v>
      </c>
      <c r="Q599" s="31">
        <f t="shared" si="7"/>
        <v>395253.75999999989</v>
      </c>
      <c r="R599" s="31">
        <f t="shared" si="8"/>
        <v>415998.41</v>
      </c>
    </row>
    <row r="600" spans="1:18" ht="15.75" customHeight="1">
      <c r="A600" s="43">
        <v>707</v>
      </c>
      <c r="B600" s="28">
        <v>45139</v>
      </c>
      <c r="C600" s="52" t="s">
        <v>5636</v>
      </c>
      <c r="D600" s="52"/>
      <c r="E600" s="29"/>
      <c r="F600" s="30"/>
      <c r="G600" s="35"/>
      <c r="H600" s="35">
        <v>30</v>
      </c>
      <c r="I600" s="42"/>
      <c r="J600" s="29"/>
      <c r="K600" s="29" t="s">
        <v>1371</v>
      </c>
      <c r="L600" s="29"/>
      <c r="M600" s="29"/>
      <c r="N600" s="43" t="s">
        <v>688</v>
      </c>
      <c r="O600" s="140"/>
      <c r="P600" s="31">
        <f t="shared" si="6"/>
        <v>20744.650000000081</v>
      </c>
      <c r="Q600" s="31">
        <f t="shared" si="7"/>
        <v>395253.75999999989</v>
      </c>
      <c r="R600" s="31">
        <f t="shared" si="8"/>
        <v>415998.41</v>
      </c>
    </row>
    <row r="601" spans="1:18" ht="15.75" customHeight="1">
      <c r="A601" s="43">
        <v>707</v>
      </c>
      <c r="B601" s="28">
        <v>45140</v>
      </c>
      <c r="C601" s="27" t="s">
        <v>5702</v>
      </c>
      <c r="D601" s="52"/>
      <c r="E601" s="29"/>
      <c r="F601" s="30">
        <v>1404</v>
      </c>
      <c r="G601" s="35"/>
      <c r="H601" s="35"/>
      <c r="I601" s="42" t="s">
        <v>91</v>
      </c>
      <c r="J601" s="29"/>
      <c r="K601" s="29" t="s">
        <v>62</v>
      </c>
      <c r="L601" s="29"/>
      <c r="M601" s="29"/>
      <c r="N601" s="43" t="s">
        <v>688</v>
      </c>
      <c r="O601" s="140"/>
      <c r="P601" s="31">
        <f t="shared" si="6"/>
        <v>19340.650000000081</v>
      </c>
      <c r="Q601" s="31">
        <f t="shared" si="7"/>
        <v>396657.75999999989</v>
      </c>
      <c r="R601" s="31">
        <f t="shared" si="8"/>
        <v>415998.41</v>
      </c>
    </row>
    <row r="602" spans="1:18" ht="15.75" customHeight="1">
      <c r="A602" s="43">
        <v>707</v>
      </c>
      <c r="B602" s="28">
        <v>45141</v>
      </c>
      <c r="C602" s="52" t="s">
        <v>1558</v>
      </c>
      <c r="D602" s="52"/>
      <c r="E602" s="29"/>
      <c r="F602" s="30">
        <v>353.13</v>
      </c>
      <c r="G602" s="35"/>
      <c r="H602" s="35"/>
      <c r="I602" s="43" t="s">
        <v>89</v>
      </c>
      <c r="J602" s="29"/>
      <c r="K602" s="29" t="s">
        <v>451</v>
      </c>
      <c r="L602" s="29">
        <v>2999766</v>
      </c>
      <c r="M602" s="29"/>
      <c r="N602" s="43" t="s">
        <v>688</v>
      </c>
      <c r="O602" s="140"/>
      <c r="P602" s="31">
        <f t="shared" si="6"/>
        <v>18987.520000000077</v>
      </c>
      <c r="Q602" s="31">
        <f t="shared" si="7"/>
        <v>397010.8899999999</v>
      </c>
      <c r="R602" s="31">
        <f t="shared" si="8"/>
        <v>415998.41</v>
      </c>
    </row>
    <row r="603" spans="1:18" ht="15.75" customHeight="1">
      <c r="A603" s="43">
        <v>707</v>
      </c>
      <c r="B603" s="28">
        <v>45141</v>
      </c>
      <c r="C603" s="52" t="s">
        <v>5703</v>
      </c>
      <c r="D603" s="52"/>
      <c r="E603" s="29"/>
      <c r="F603" s="30">
        <v>611.36</v>
      </c>
      <c r="G603" s="35"/>
      <c r="H603" s="35"/>
      <c r="I603" s="43" t="s">
        <v>89</v>
      </c>
      <c r="J603" s="29"/>
      <c r="K603" s="29" t="s">
        <v>793</v>
      </c>
      <c r="L603" s="29">
        <v>9172</v>
      </c>
      <c r="M603" s="29"/>
      <c r="N603" s="43" t="s">
        <v>688</v>
      </c>
      <c r="O603" s="140"/>
      <c r="P603" s="31">
        <f t="shared" si="6"/>
        <v>18376.160000000091</v>
      </c>
      <c r="Q603" s="31">
        <f t="shared" si="7"/>
        <v>397622.24999999988</v>
      </c>
      <c r="R603" s="31">
        <f t="shared" si="8"/>
        <v>415998.41</v>
      </c>
    </row>
    <row r="604" spans="1:18" ht="15.75" customHeight="1">
      <c r="A604" s="43">
        <v>707</v>
      </c>
      <c r="B604" s="28">
        <v>45141</v>
      </c>
      <c r="C604" s="52" t="s">
        <v>5704</v>
      </c>
      <c r="D604" s="52"/>
      <c r="E604" s="29"/>
      <c r="F604" s="30">
        <v>2442.3000000000002</v>
      </c>
      <c r="G604" s="35"/>
      <c r="H604" s="35"/>
      <c r="I604" s="43" t="s">
        <v>89</v>
      </c>
      <c r="J604" s="29"/>
      <c r="K604" s="29" t="s">
        <v>29</v>
      </c>
      <c r="L604" s="29">
        <v>2830</v>
      </c>
      <c r="M604" s="29"/>
      <c r="N604" s="43" t="s">
        <v>688</v>
      </c>
      <c r="O604" s="140"/>
      <c r="P604" s="31">
        <f t="shared" si="6"/>
        <v>15933.860000000102</v>
      </c>
      <c r="Q604" s="31">
        <f t="shared" si="7"/>
        <v>400064.54999999987</v>
      </c>
      <c r="R604" s="31">
        <f t="shared" si="8"/>
        <v>415998.41</v>
      </c>
    </row>
    <row r="605" spans="1:18" ht="15.75" customHeight="1">
      <c r="A605" s="43">
        <v>707</v>
      </c>
      <c r="B605" s="28">
        <v>45141</v>
      </c>
      <c r="C605" s="52" t="s">
        <v>5705</v>
      </c>
      <c r="D605" s="52"/>
      <c r="E605" s="29"/>
      <c r="F605" s="30">
        <v>2443</v>
      </c>
      <c r="G605" s="35"/>
      <c r="H605" s="35"/>
      <c r="I605" s="43" t="s">
        <v>89</v>
      </c>
      <c r="J605" s="29"/>
      <c r="K605" s="29" t="s">
        <v>29</v>
      </c>
      <c r="L605" s="29"/>
      <c r="M605" s="29"/>
      <c r="N605" s="43" t="s">
        <v>688</v>
      </c>
      <c r="O605" s="140"/>
      <c r="P605" s="31">
        <f t="shared" si="6"/>
        <v>13490.860000000102</v>
      </c>
      <c r="Q605" s="31">
        <f t="shared" si="7"/>
        <v>402507.54999999987</v>
      </c>
      <c r="R605" s="31">
        <f t="shared" si="8"/>
        <v>415998.41</v>
      </c>
    </row>
    <row r="606" spans="1:18" ht="15.75" customHeight="1">
      <c r="A606" s="43">
        <v>707</v>
      </c>
      <c r="B606" s="28">
        <v>45160</v>
      </c>
      <c r="C606" s="379" t="s">
        <v>968</v>
      </c>
      <c r="D606" s="52"/>
      <c r="E606" s="29"/>
      <c r="F606" s="30"/>
      <c r="G606" s="35"/>
      <c r="H606" s="35">
        <v>62.89</v>
      </c>
      <c r="I606" s="42"/>
      <c r="J606" s="29"/>
      <c r="K606" s="29"/>
      <c r="L606" s="29"/>
      <c r="M606" s="29"/>
      <c r="N606" s="43" t="s">
        <v>688</v>
      </c>
      <c r="O606" s="140"/>
      <c r="P606" s="31">
        <f t="shared" si="6"/>
        <v>13490.860000000102</v>
      </c>
      <c r="Q606" s="31">
        <f t="shared" si="7"/>
        <v>402507.54999999987</v>
      </c>
      <c r="R606" s="31">
        <f t="shared" si="8"/>
        <v>415998.41</v>
      </c>
    </row>
    <row r="607" spans="1:18" ht="15.75" customHeight="1">
      <c r="A607" s="43">
        <v>707</v>
      </c>
      <c r="B607" s="28">
        <v>45163</v>
      </c>
      <c r="C607" s="27" t="s">
        <v>5626</v>
      </c>
      <c r="D607" s="52"/>
      <c r="E607" s="29"/>
      <c r="F607" s="30">
        <v>390.27</v>
      </c>
      <c r="G607" s="14"/>
      <c r="H607" s="14"/>
      <c r="I607" s="43" t="s">
        <v>89</v>
      </c>
      <c r="J607" s="29"/>
      <c r="K607" s="29" t="s">
        <v>5627</v>
      </c>
      <c r="L607" s="29"/>
      <c r="M607" s="29"/>
      <c r="N607" s="43" t="s">
        <v>688</v>
      </c>
      <c r="O607" s="140"/>
      <c r="P607" s="31">
        <f t="shared" si="6"/>
        <v>13100.590000000084</v>
      </c>
      <c r="Q607" s="31">
        <f t="shared" si="7"/>
        <v>402897.81999999989</v>
      </c>
      <c r="R607" s="31">
        <f t="shared" si="8"/>
        <v>415998.41</v>
      </c>
    </row>
    <row r="608" spans="1:18" ht="15.75" customHeight="1">
      <c r="A608" s="43">
        <v>707</v>
      </c>
      <c r="B608" s="28">
        <v>45170</v>
      </c>
      <c r="C608" s="379" t="s">
        <v>5636</v>
      </c>
      <c r="D608" s="52"/>
      <c r="E608" s="29"/>
      <c r="F608" s="30"/>
      <c r="G608" s="35"/>
      <c r="H608" s="35">
        <v>30</v>
      </c>
      <c r="I608" s="42"/>
      <c r="J608" s="29"/>
      <c r="K608" s="29" t="s">
        <v>1371</v>
      </c>
      <c r="L608" s="29"/>
      <c r="M608" s="29"/>
      <c r="N608" s="43" t="s">
        <v>688</v>
      </c>
      <c r="O608" s="140"/>
      <c r="P608" s="31">
        <f t="shared" si="6"/>
        <v>13100.590000000084</v>
      </c>
      <c r="Q608" s="31">
        <f t="shared" si="7"/>
        <v>402897.81999999989</v>
      </c>
      <c r="R608" s="31">
        <f t="shared" si="8"/>
        <v>415998.41</v>
      </c>
    </row>
    <row r="609" spans="1:18" ht="15.75" customHeight="1">
      <c r="A609" s="43">
        <v>707</v>
      </c>
      <c r="B609" s="28">
        <v>45173</v>
      </c>
      <c r="C609" s="27" t="s">
        <v>5706</v>
      </c>
      <c r="D609" s="52"/>
      <c r="E609" s="29"/>
      <c r="F609" s="30">
        <v>1404</v>
      </c>
      <c r="G609" s="35"/>
      <c r="H609" s="35"/>
      <c r="I609" s="42" t="s">
        <v>91</v>
      </c>
      <c r="J609" s="29"/>
      <c r="K609" s="29"/>
      <c r="L609" s="29"/>
      <c r="M609" s="29"/>
      <c r="N609" s="43" t="s">
        <v>688</v>
      </c>
      <c r="O609" s="140"/>
      <c r="P609" s="31">
        <f t="shared" si="6"/>
        <v>11696.590000000084</v>
      </c>
      <c r="Q609" s="31">
        <f t="shared" si="7"/>
        <v>404301.81999999989</v>
      </c>
      <c r="R609" s="31">
        <f t="shared" si="8"/>
        <v>415998.41</v>
      </c>
    </row>
    <row r="610" spans="1:18" ht="15.75" customHeight="1">
      <c r="A610" s="43">
        <v>707</v>
      </c>
      <c r="B610" s="28">
        <v>45181</v>
      </c>
      <c r="C610" s="52" t="s">
        <v>3559</v>
      </c>
      <c r="D610" s="52"/>
      <c r="E610" s="29"/>
      <c r="F610" s="30">
        <v>2447</v>
      </c>
      <c r="G610" s="35"/>
      <c r="H610" s="35"/>
      <c r="I610" s="42" t="s">
        <v>89</v>
      </c>
      <c r="J610" s="29"/>
      <c r="K610" s="29" t="s">
        <v>29</v>
      </c>
      <c r="L610" s="29">
        <v>4570</v>
      </c>
      <c r="M610" s="29"/>
      <c r="N610" s="43" t="s">
        <v>688</v>
      </c>
      <c r="O610" s="140"/>
      <c r="P610" s="31">
        <f t="shared" si="6"/>
        <v>9249.5900000000838</v>
      </c>
      <c r="Q610" s="31">
        <f t="shared" si="7"/>
        <v>406748.81999999989</v>
      </c>
      <c r="R610" s="31">
        <f t="shared" si="8"/>
        <v>415998.41</v>
      </c>
    </row>
    <row r="611" spans="1:18" ht="15.75" customHeight="1">
      <c r="A611" s="43">
        <v>707</v>
      </c>
      <c r="B611" s="28">
        <v>45191</v>
      </c>
      <c r="C611" s="52" t="s">
        <v>968</v>
      </c>
      <c r="D611" s="52"/>
      <c r="E611" s="29"/>
      <c r="F611" s="30"/>
      <c r="G611" s="35"/>
      <c r="H611" s="35">
        <v>62.89</v>
      </c>
      <c r="I611" s="42"/>
      <c r="J611" s="29"/>
      <c r="K611" s="29"/>
      <c r="L611" s="29"/>
      <c r="M611" s="29"/>
      <c r="N611" s="43" t="s">
        <v>688</v>
      </c>
      <c r="O611" s="140"/>
      <c r="P611" s="31">
        <f t="shared" si="6"/>
        <v>9249.5900000000838</v>
      </c>
      <c r="Q611" s="31">
        <f t="shared" si="7"/>
        <v>406748.81999999989</v>
      </c>
      <c r="R611" s="31">
        <f t="shared" si="8"/>
        <v>415998.41</v>
      </c>
    </row>
    <row r="612" spans="1:18" ht="15.75" customHeight="1">
      <c r="A612" s="43">
        <v>707</v>
      </c>
      <c r="B612" s="28">
        <v>45195</v>
      </c>
      <c r="C612" s="52" t="s">
        <v>2812</v>
      </c>
      <c r="D612" s="52"/>
      <c r="E612" s="29"/>
      <c r="F612" s="30">
        <v>374.23</v>
      </c>
      <c r="G612" s="35"/>
      <c r="H612" s="35"/>
      <c r="I612" s="43" t="s">
        <v>89</v>
      </c>
      <c r="J612" s="29"/>
      <c r="K612" s="29" t="s">
        <v>451</v>
      </c>
      <c r="L612" s="29">
        <v>3039639</v>
      </c>
      <c r="M612" s="29"/>
      <c r="N612" s="43" t="s">
        <v>688</v>
      </c>
      <c r="O612" s="140"/>
      <c r="P612" s="31">
        <f t="shared" si="6"/>
        <v>8875.3600000001024</v>
      </c>
      <c r="Q612" s="31">
        <f t="shared" si="7"/>
        <v>407123.04999999987</v>
      </c>
      <c r="R612" s="31">
        <f t="shared" si="8"/>
        <v>415998.41</v>
      </c>
    </row>
    <row r="613" spans="1:18" ht="15.75" customHeight="1">
      <c r="A613" s="43">
        <v>707</v>
      </c>
      <c r="B613" s="28">
        <v>45200</v>
      </c>
      <c r="C613" s="379" t="s">
        <v>5636</v>
      </c>
      <c r="D613" s="52"/>
      <c r="E613" s="29"/>
      <c r="F613" s="30"/>
      <c r="G613" s="35"/>
      <c r="H613" s="35">
        <v>30</v>
      </c>
      <c r="I613" s="42"/>
      <c r="J613" s="29"/>
      <c r="K613" s="29" t="s">
        <v>1371</v>
      </c>
      <c r="L613" s="9">
        <v>2285221023</v>
      </c>
      <c r="M613" s="29"/>
      <c r="N613" s="43" t="s">
        <v>688</v>
      </c>
      <c r="O613" s="140"/>
      <c r="P613" s="31">
        <f t="shared" si="6"/>
        <v>8875.3600000001024</v>
      </c>
      <c r="Q613" s="31">
        <f t="shared" si="7"/>
        <v>407123.04999999987</v>
      </c>
      <c r="R613" s="31">
        <f t="shared" si="8"/>
        <v>415998.41</v>
      </c>
    </row>
    <row r="614" spans="1:18" ht="15.75" customHeight="1">
      <c r="A614" s="43">
        <v>707</v>
      </c>
      <c r="B614" s="28">
        <v>45214</v>
      </c>
      <c r="C614" s="208" t="s">
        <v>5707</v>
      </c>
      <c r="D614" s="52"/>
      <c r="E614" s="29"/>
      <c r="F614" s="30">
        <v>1404</v>
      </c>
      <c r="G614" s="35"/>
      <c r="H614" s="35"/>
      <c r="I614" s="42" t="s">
        <v>91</v>
      </c>
      <c r="J614" s="29"/>
      <c r="K614" s="29"/>
      <c r="L614" s="29"/>
      <c r="M614" s="29"/>
      <c r="N614" s="43" t="s">
        <v>688</v>
      </c>
      <c r="O614" s="140"/>
      <c r="P614" s="31">
        <f t="shared" si="6"/>
        <v>7471.3600000001024</v>
      </c>
      <c r="Q614" s="31">
        <f t="shared" si="7"/>
        <v>408527.04999999987</v>
      </c>
      <c r="R614" s="31">
        <f t="shared" si="8"/>
        <v>415998.41</v>
      </c>
    </row>
    <row r="615" spans="1:18" ht="15.75" customHeight="1">
      <c r="A615" s="43">
        <v>707</v>
      </c>
      <c r="B615" s="28">
        <v>45221</v>
      </c>
      <c r="C615" s="52" t="s">
        <v>968</v>
      </c>
      <c r="D615" s="52"/>
      <c r="E615" s="29"/>
      <c r="F615" s="30"/>
      <c r="G615" s="35"/>
      <c r="H615" s="35">
        <v>62.89</v>
      </c>
      <c r="I615" s="42"/>
      <c r="J615" s="29"/>
      <c r="K615" s="29"/>
      <c r="L615" s="29"/>
      <c r="M615" s="29"/>
      <c r="N615" s="43" t="s">
        <v>688</v>
      </c>
      <c r="O615" s="140"/>
      <c r="P615" s="31">
        <f t="shared" si="6"/>
        <v>7471.3600000001024</v>
      </c>
      <c r="Q615" s="31">
        <f t="shared" si="7"/>
        <v>408527.04999999987</v>
      </c>
      <c r="R615" s="31">
        <f t="shared" si="8"/>
        <v>415998.41</v>
      </c>
    </row>
    <row r="616" spans="1:18" ht="15.75" customHeight="1">
      <c r="A616" s="43">
        <v>707</v>
      </c>
      <c r="B616" s="28">
        <v>45226</v>
      </c>
      <c r="C616" s="208" t="s">
        <v>5626</v>
      </c>
      <c r="D616" s="52"/>
      <c r="E616" s="29"/>
      <c r="F616" s="30">
        <v>391.75</v>
      </c>
      <c r="G616" s="14"/>
      <c r="H616" s="14"/>
      <c r="I616" s="43" t="s">
        <v>89</v>
      </c>
      <c r="J616" s="29"/>
      <c r="K616" s="29" t="s">
        <v>5627</v>
      </c>
      <c r="L616" s="29"/>
      <c r="M616" s="29"/>
      <c r="N616" s="43" t="s">
        <v>688</v>
      </c>
      <c r="O616" s="140"/>
      <c r="P616" s="31">
        <f t="shared" si="6"/>
        <v>7079.6100000001024</v>
      </c>
      <c r="Q616" s="31">
        <f t="shared" si="7"/>
        <v>408918.79999999987</v>
      </c>
      <c r="R616" s="31">
        <f t="shared" si="8"/>
        <v>415998.41</v>
      </c>
    </row>
    <row r="617" spans="1:18" ht="15.75" customHeight="1">
      <c r="A617" s="43">
        <v>707</v>
      </c>
      <c r="B617" s="28">
        <v>45231</v>
      </c>
      <c r="C617" s="52" t="s">
        <v>5636</v>
      </c>
      <c r="D617" s="52"/>
      <c r="E617" s="29"/>
      <c r="F617" s="30"/>
      <c r="G617" s="35"/>
      <c r="H617" s="35">
        <v>30</v>
      </c>
      <c r="I617" s="42"/>
      <c r="J617" s="29"/>
      <c r="K617" s="29" t="s">
        <v>1371</v>
      </c>
      <c r="L617" s="29">
        <v>2312991123</v>
      </c>
      <c r="M617" s="29"/>
      <c r="N617" s="43" t="s">
        <v>688</v>
      </c>
      <c r="O617" s="140"/>
      <c r="P617" s="31">
        <f t="shared" si="6"/>
        <v>7079.6100000001024</v>
      </c>
      <c r="Q617" s="31">
        <f t="shared" si="7"/>
        <v>408918.79999999987</v>
      </c>
      <c r="R617" s="31">
        <f t="shared" si="8"/>
        <v>415998.41</v>
      </c>
    </row>
    <row r="618" spans="1:18" ht="15.75" customHeight="1">
      <c r="A618" s="43">
        <v>707</v>
      </c>
      <c r="B618" s="28">
        <v>45238</v>
      </c>
      <c r="C618" s="27" t="s">
        <v>5708</v>
      </c>
      <c r="D618" s="52"/>
      <c r="E618" s="29"/>
      <c r="F618" s="30">
        <v>1404</v>
      </c>
      <c r="G618" s="35"/>
      <c r="H618" s="35"/>
      <c r="I618" s="42" t="s">
        <v>91</v>
      </c>
      <c r="J618" s="29"/>
      <c r="K618" s="29"/>
      <c r="L618" s="29"/>
      <c r="M618" s="29"/>
      <c r="N618" s="43" t="s">
        <v>688</v>
      </c>
      <c r="O618" s="140"/>
      <c r="P618" s="31">
        <f t="shared" si="6"/>
        <v>5675.6100000001024</v>
      </c>
      <c r="Q618" s="31">
        <f t="shared" si="7"/>
        <v>410322.79999999987</v>
      </c>
      <c r="R618" s="31">
        <f t="shared" si="8"/>
        <v>415998.41</v>
      </c>
    </row>
    <row r="619" spans="1:18" ht="15.75" customHeight="1">
      <c r="A619" s="43">
        <v>707</v>
      </c>
      <c r="B619" s="28">
        <v>45242</v>
      </c>
      <c r="C619" s="52" t="s">
        <v>5709</v>
      </c>
      <c r="D619" s="52"/>
      <c r="E619" s="29"/>
      <c r="F619" s="30">
        <v>432.68</v>
      </c>
      <c r="G619" s="35"/>
      <c r="H619" s="35"/>
      <c r="I619" s="43" t="s">
        <v>89</v>
      </c>
      <c r="J619" s="29"/>
      <c r="K619" s="29" t="s">
        <v>793</v>
      </c>
      <c r="L619" s="29">
        <v>1748</v>
      </c>
      <c r="M619" s="29"/>
      <c r="N619" s="43" t="s">
        <v>688</v>
      </c>
      <c r="O619" s="140"/>
      <c r="P619" s="31">
        <f t="shared" si="6"/>
        <v>5242.9300000001094</v>
      </c>
      <c r="Q619" s="31">
        <f t="shared" si="7"/>
        <v>410755.47999999986</v>
      </c>
      <c r="R619" s="31">
        <f t="shared" si="8"/>
        <v>415998.41</v>
      </c>
    </row>
    <row r="620" spans="1:18" ht="15.75" customHeight="1">
      <c r="A620" s="43">
        <v>707</v>
      </c>
      <c r="B620" s="28">
        <v>45242</v>
      </c>
      <c r="C620" s="52" t="s">
        <v>1567</v>
      </c>
      <c r="D620" s="52"/>
      <c r="E620" s="29"/>
      <c r="F620" s="30">
        <v>524.77</v>
      </c>
      <c r="G620" s="35"/>
      <c r="H620" s="35"/>
      <c r="I620" s="43" t="s">
        <v>89</v>
      </c>
      <c r="J620" s="29"/>
      <c r="K620" s="29" t="s">
        <v>451</v>
      </c>
      <c r="L620" s="29">
        <v>3109366</v>
      </c>
      <c r="M620" s="29"/>
      <c r="N620" s="43" t="s">
        <v>688</v>
      </c>
      <c r="O620" s="140"/>
      <c r="P620" s="31">
        <f t="shared" si="6"/>
        <v>4718.1600000000908</v>
      </c>
      <c r="Q620" s="31">
        <f t="shared" si="7"/>
        <v>411280.24999999988</v>
      </c>
      <c r="R620" s="31">
        <f t="shared" si="8"/>
        <v>415998.41</v>
      </c>
    </row>
    <row r="621" spans="1:18" ht="15.75" customHeight="1">
      <c r="A621" s="43">
        <v>707</v>
      </c>
      <c r="B621" s="28">
        <v>45242</v>
      </c>
      <c r="C621" s="52" t="s">
        <v>3561</v>
      </c>
      <c r="D621" s="52"/>
      <c r="E621" s="29"/>
      <c r="F621" s="30">
        <v>2465.8000000000002</v>
      </c>
      <c r="G621" s="35"/>
      <c r="H621" s="35"/>
      <c r="I621" s="42" t="s">
        <v>89</v>
      </c>
      <c r="J621" s="29"/>
      <c r="K621" s="29" t="s">
        <v>29</v>
      </c>
      <c r="L621" s="29">
        <v>2711</v>
      </c>
      <c r="M621" s="29"/>
      <c r="N621" s="43" t="s">
        <v>688</v>
      </c>
      <c r="O621" s="140"/>
      <c r="P621" s="31">
        <f t="shared" si="6"/>
        <v>2252.3600000001024</v>
      </c>
      <c r="Q621" s="31">
        <f t="shared" si="7"/>
        <v>413746.04999999987</v>
      </c>
      <c r="R621" s="31">
        <f t="shared" si="8"/>
        <v>415998.41</v>
      </c>
    </row>
    <row r="622" spans="1:18" ht="15.75" customHeight="1">
      <c r="A622" s="43">
        <v>707</v>
      </c>
      <c r="B622" s="28">
        <v>45254</v>
      </c>
      <c r="C622" s="208" t="s">
        <v>5626</v>
      </c>
      <c r="D622" s="52"/>
      <c r="E622" s="29"/>
      <c r="F622" s="30">
        <v>393.62</v>
      </c>
      <c r="G622" s="14"/>
      <c r="H622" s="14"/>
      <c r="I622" s="43" t="s">
        <v>89</v>
      </c>
      <c r="J622" s="29"/>
      <c r="K622" s="29" t="s">
        <v>5627</v>
      </c>
      <c r="L622" s="29"/>
      <c r="M622" s="29"/>
      <c r="N622" s="43" t="s">
        <v>688</v>
      </c>
      <c r="O622" s="140"/>
      <c r="P622" s="31">
        <f t="shared" si="6"/>
        <v>1858.7400000001071</v>
      </c>
      <c r="Q622" s="31">
        <f t="shared" si="7"/>
        <v>414139.66999999987</v>
      </c>
      <c r="R622" s="31">
        <f t="shared" si="8"/>
        <v>415998.41</v>
      </c>
    </row>
    <row r="623" spans="1:18" ht="15.75" customHeight="1">
      <c r="A623" s="43">
        <v>707</v>
      </c>
      <c r="B623" s="28">
        <v>45264</v>
      </c>
      <c r="C623" s="52" t="s">
        <v>5710</v>
      </c>
      <c r="D623" s="52"/>
      <c r="E623" s="29"/>
      <c r="F623" s="30">
        <v>3948</v>
      </c>
      <c r="G623" s="35"/>
      <c r="H623" s="35"/>
      <c r="I623" s="42" t="s">
        <v>5711</v>
      </c>
      <c r="J623" s="29"/>
      <c r="K623" s="29" t="s">
        <v>5712</v>
      </c>
      <c r="L623" s="29"/>
      <c r="M623" s="29"/>
      <c r="N623" s="43" t="s">
        <v>688</v>
      </c>
      <c r="O623" s="140"/>
      <c r="P623" s="31">
        <f t="shared" si="6"/>
        <v>-2089.2599999998929</v>
      </c>
      <c r="Q623" s="31">
        <f t="shared" si="7"/>
        <v>418087.66999999987</v>
      </c>
      <c r="R623" s="31">
        <f t="shared" si="8"/>
        <v>415998.41</v>
      </c>
    </row>
    <row r="624" spans="1:18" ht="15.75" customHeight="1">
      <c r="A624" s="43">
        <v>707</v>
      </c>
      <c r="B624" s="28">
        <v>45264</v>
      </c>
      <c r="C624" s="27" t="s">
        <v>5713</v>
      </c>
      <c r="D624" s="52"/>
      <c r="E624" s="29"/>
      <c r="F624" s="30">
        <v>1404</v>
      </c>
      <c r="G624" s="35"/>
      <c r="H624" s="35"/>
      <c r="I624" s="42" t="s">
        <v>91</v>
      </c>
      <c r="J624" s="29"/>
      <c r="K624" s="29" t="s">
        <v>62</v>
      </c>
      <c r="L624" s="29"/>
      <c r="M624" s="29"/>
      <c r="N624" s="43" t="s">
        <v>688</v>
      </c>
      <c r="O624" s="140">
        <v>45264</v>
      </c>
      <c r="P624" s="31">
        <f t="shared" si="6"/>
        <v>-3493.2599999998929</v>
      </c>
      <c r="Q624" s="31">
        <f t="shared" si="7"/>
        <v>419491.66999999987</v>
      </c>
      <c r="R624" s="31">
        <f t="shared" si="8"/>
        <v>415998.41</v>
      </c>
    </row>
    <row r="625" spans="1:18" ht="15.75" customHeight="1">
      <c r="A625" s="43">
        <v>707</v>
      </c>
      <c r="B625" s="28">
        <v>45191</v>
      </c>
      <c r="C625" s="27" t="s">
        <v>5626</v>
      </c>
      <c r="D625" s="52"/>
      <c r="E625" s="29"/>
      <c r="F625" s="30">
        <v>392.12</v>
      </c>
      <c r="G625" s="14"/>
      <c r="H625" s="14"/>
      <c r="I625" s="43" t="s">
        <v>89</v>
      </c>
      <c r="J625" s="29"/>
      <c r="K625" s="29" t="s">
        <v>5627</v>
      </c>
      <c r="L625" s="29"/>
      <c r="M625" s="29"/>
      <c r="N625" s="43" t="s">
        <v>688</v>
      </c>
      <c r="O625" s="140"/>
      <c r="P625" s="31">
        <f t="shared" si="6"/>
        <v>-3885.3799999998882</v>
      </c>
      <c r="Q625" s="31">
        <f t="shared" si="7"/>
        <v>419883.78999999986</v>
      </c>
      <c r="R625" s="31">
        <f t="shared" si="8"/>
        <v>415998.41</v>
      </c>
    </row>
    <row r="626" spans="1:18" ht="15.75" customHeight="1">
      <c r="A626" s="43">
        <v>707</v>
      </c>
      <c r="B626" s="28">
        <v>45252</v>
      </c>
      <c r="C626" s="52" t="s">
        <v>968</v>
      </c>
      <c r="D626" s="52"/>
      <c r="E626" s="29"/>
      <c r="F626" s="30"/>
      <c r="G626" s="35"/>
      <c r="H626" s="35">
        <v>62.89</v>
      </c>
      <c r="I626" s="42"/>
      <c r="J626" s="29"/>
      <c r="K626" s="29"/>
      <c r="L626" s="29"/>
      <c r="M626" s="29"/>
      <c r="N626" s="43" t="s">
        <v>688</v>
      </c>
      <c r="O626" s="140"/>
      <c r="P626" s="31">
        <f t="shared" si="6"/>
        <v>-3885.3799999998882</v>
      </c>
      <c r="Q626" s="31">
        <f t="shared" si="7"/>
        <v>419883.78999999986</v>
      </c>
      <c r="R626" s="31">
        <f t="shared" si="8"/>
        <v>415998.41</v>
      </c>
    </row>
    <row r="627" spans="1:18" ht="15.75" customHeight="1">
      <c r="A627" s="43">
        <v>707</v>
      </c>
      <c r="B627" s="28">
        <v>45261</v>
      </c>
      <c r="C627" s="379" t="s">
        <v>5636</v>
      </c>
      <c r="D627" s="52"/>
      <c r="E627" s="29"/>
      <c r="F627" s="30"/>
      <c r="G627" s="35"/>
      <c r="H627" s="35">
        <v>30</v>
      </c>
      <c r="I627" s="42"/>
      <c r="J627" s="29"/>
      <c r="K627" s="29" t="s">
        <v>1371</v>
      </c>
      <c r="L627" s="29">
        <v>2657591223</v>
      </c>
      <c r="M627" s="29"/>
      <c r="N627" s="43" t="s">
        <v>688</v>
      </c>
      <c r="O627" s="140"/>
      <c r="P627" s="31">
        <f t="shared" si="6"/>
        <v>-3885.3799999998882</v>
      </c>
      <c r="Q627" s="31">
        <f t="shared" si="7"/>
        <v>419883.78999999986</v>
      </c>
      <c r="R627" s="31">
        <f t="shared" si="8"/>
        <v>415998.41</v>
      </c>
    </row>
    <row r="628" spans="1:18" ht="15.75" customHeight="1">
      <c r="A628" s="43">
        <v>707</v>
      </c>
      <c r="B628" s="28">
        <v>45282</v>
      </c>
      <c r="C628" s="379" t="s">
        <v>968</v>
      </c>
      <c r="D628" s="52"/>
      <c r="E628" s="29"/>
      <c r="F628" s="30"/>
      <c r="G628" s="35"/>
      <c r="H628" s="35">
        <v>62.89</v>
      </c>
      <c r="I628" s="42"/>
      <c r="J628" s="29"/>
      <c r="K628" s="29"/>
      <c r="L628" s="29"/>
      <c r="M628" s="29"/>
      <c r="N628" s="43" t="s">
        <v>688</v>
      </c>
      <c r="O628" s="140"/>
      <c r="P628" s="31">
        <f t="shared" si="6"/>
        <v>-3885.3799999998882</v>
      </c>
      <c r="Q628" s="31">
        <f t="shared" si="7"/>
        <v>419883.78999999986</v>
      </c>
      <c r="R628" s="31">
        <f t="shared" si="8"/>
        <v>415998.41</v>
      </c>
    </row>
    <row r="629" spans="1:18" ht="15.75" customHeight="1">
      <c r="A629" s="43">
        <v>707</v>
      </c>
      <c r="B629" s="28">
        <v>45285</v>
      </c>
      <c r="C629" s="52" t="s">
        <v>5714</v>
      </c>
      <c r="D629" s="52"/>
      <c r="E629" s="29"/>
      <c r="F629" s="30">
        <v>1123</v>
      </c>
      <c r="G629" s="35"/>
      <c r="H629" s="35"/>
      <c r="I629" s="13" t="s">
        <v>91</v>
      </c>
      <c r="J629" s="29"/>
      <c r="K629" s="29" t="s">
        <v>791</v>
      </c>
      <c r="L629" s="29">
        <v>486</v>
      </c>
      <c r="M629" s="29"/>
      <c r="N629" s="43" t="s">
        <v>688</v>
      </c>
      <c r="O629" s="140"/>
      <c r="P629" s="31">
        <f t="shared" si="6"/>
        <v>-5008.3799999998882</v>
      </c>
      <c r="Q629" s="31">
        <f t="shared" si="7"/>
        <v>421006.78999999986</v>
      </c>
      <c r="R629" s="31">
        <f t="shared" si="8"/>
        <v>415998.41</v>
      </c>
    </row>
    <row r="630" spans="1:18" ht="15.75" customHeight="1">
      <c r="A630" s="43">
        <v>707</v>
      </c>
      <c r="B630" s="28">
        <v>45285</v>
      </c>
      <c r="C630" s="52" t="s">
        <v>5715</v>
      </c>
      <c r="D630" s="52"/>
      <c r="E630" s="29"/>
      <c r="F630" s="30">
        <v>2305</v>
      </c>
      <c r="G630" s="35"/>
      <c r="H630" s="35"/>
      <c r="I630" s="13" t="s">
        <v>91</v>
      </c>
      <c r="J630" s="29"/>
      <c r="K630" s="29" t="s">
        <v>791</v>
      </c>
      <c r="L630" s="29">
        <v>513</v>
      </c>
      <c r="M630" s="29"/>
      <c r="N630" s="43" t="s">
        <v>688</v>
      </c>
      <c r="O630" s="140"/>
      <c r="P630" s="31">
        <f t="shared" si="6"/>
        <v>-7313.3799999998882</v>
      </c>
      <c r="Q630" s="31">
        <f t="shared" si="7"/>
        <v>423311.78999999986</v>
      </c>
      <c r="R630" s="31">
        <f t="shared" si="8"/>
        <v>415998.41</v>
      </c>
    </row>
    <row r="631" spans="1:18" ht="15.75" customHeight="1">
      <c r="A631" s="43">
        <v>707</v>
      </c>
      <c r="B631" s="28">
        <v>45289</v>
      </c>
      <c r="C631" s="27" t="s">
        <v>5626</v>
      </c>
      <c r="D631" s="52"/>
      <c r="E631" s="29"/>
      <c r="F631" s="30">
        <v>401.78</v>
      </c>
      <c r="G631" s="14"/>
      <c r="H631" s="14"/>
      <c r="I631" s="43" t="s">
        <v>89</v>
      </c>
      <c r="J631" s="29"/>
      <c r="K631" s="29" t="s">
        <v>5627</v>
      </c>
      <c r="L631" s="29"/>
      <c r="M631" s="29"/>
      <c r="N631" s="43" t="s">
        <v>688</v>
      </c>
      <c r="O631" s="140"/>
      <c r="P631" s="31">
        <f t="shared" si="6"/>
        <v>-7715.1599999999162</v>
      </c>
      <c r="Q631" s="31">
        <f t="shared" si="7"/>
        <v>423713.56999999989</v>
      </c>
      <c r="R631" s="31">
        <f t="shared" si="8"/>
        <v>415998.41</v>
      </c>
    </row>
    <row r="632" spans="1:18" ht="15.75" customHeight="1">
      <c r="A632" s="43">
        <v>707</v>
      </c>
      <c r="B632" s="28">
        <v>45308</v>
      </c>
      <c r="C632" s="27" t="s">
        <v>5716</v>
      </c>
      <c r="D632" s="52"/>
      <c r="E632" s="29"/>
      <c r="F632" s="30">
        <v>1404</v>
      </c>
      <c r="G632" s="35"/>
      <c r="H632" s="35"/>
      <c r="I632" s="42" t="s">
        <v>91</v>
      </c>
      <c r="J632" s="29"/>
      <c r="K632" s="29"/>
      <c r="L632" s="29"/>
      <c r="M632" s="29"/>
      <c r="N632" s="43" t="s">
        <v>688</v>
      </c>
      <c r="O632" s="140"/>
      <c r="P632" s="31">
        <f t="shared" si="6"/>
        <v>-9119.1599999999162</v>
      </c>
      <c r="Q632" s="31">
        <f t="shared" si="7"/>
        <v>425117.56999999989</v>
      </c>
      <c r="R632" s="31">
        <f t="shared" si="8"/>
        <v>415998.41</v>
      </c>
    </row>
    <row r="633" spans="1:18" ht="15.75" customHeight="1">
      <c r="A633" s="43">
        <v>707</v>
      </c>
      <c r="B633" s="28">
        <v>45292</v>
      </c>
      <c r="C633" s="379" t="s">
        <v>5636</v>
      </c>
      <c r="D633" s="52"/>
      <c r="E633" s="29"/>
      <c r="F633" s="30"/>
      <c r="G633" s="35"/>
      <c r="H633" s="35">
        <v>30</v>
      </c>
      <c r="I633" s="42"/>
      <c r="J633" s="29"/>
      <c r="K633" s="29"/>
      <c r="L633" s="29"/>
      <c r="M633" s="29"/>
      <c r="N633" s="43" t="s">
        <v>688</v>
      </c>
      <c r="O633" s="140"/>
      <c r="P633" s="31">
        <f t="shared" si="6"/>
        <v>-9119.1599999999162</v>
      </c>
      <c r="Q633" s="31">
        <f t="shared" si="7"/>
        <v>425117.56999999989</v>
      </c>
      <c r="R633" s="31">
        <f t="shared" si="8"/>
        <v>415998.41</v>
      </c>
    </row>
    <row r="634" spans="1:18" ht="15.75" customHeight="1">
      <c r="A634" s="43">
        <v>707</v>
      </c>
      <c r="B634" s="28">
        <v>45309</v>
      </c>
      <c r="C634" s="52" t="s">
        <v>962</v>
      </c>
      <c r="D634" s="52"/>
      <c r="E634" s="29"/>
      <c r="F634" s="30"/>
      <c r="G634" s="35">
        <v>10000</v>
      </c>
      <c r="H634" s="35"/>
      <c r="I634" s="42"/>
      <c r="J634" s="29"/>
      <c r="K634" s="29"/>
      <c r="L634" s="29"/>
      <c r="M634" s="29"/>
      <c r="N634" s="43" t="s">
        <v>688</v>
      </c>
      <c r="O634" s="140"/>
      <c r="P634" s="31">
        <f t="shared" si="6"/>
        <v>880.84000000008382</v>
      </c>
      <c r="Q634" s="31">
        <f t="shared" si="7"/>
        <v>425117.56999999989</v>
      </c>
      <c r="R634" s="31">
        <f t="shared" si="8"/>
        <v>425998.41</v>
      </c>
    </row>
    <row r="635" spans="1:18" ht="15.75" customHeight="1">
      <c r="A635" s="43">
        <v>707</v>
      </c>
      <c r="B635" s="28">
        <v>45313</v>
      </c>
      <c r="C635" s="379" t="s">
        <v>968</v>
      </c>
      <c r="D635" s="52"/>
      <c r="E635" s="29"/>
      <c r="F635" s="30"/>
      <c r="G635" s="35"/>
      <c r="H635" s="35">
        <v>62.89</v>
      </c>
      <c r="I635" s="42"/>
      <c r="J635" s="29"/>
      <c r="K635" s="29" t="s">
        <v>4261</v>
      </c>
      <c r="L635" s="29"/>
      <c r="M635" s="29"/>
      <c r="N635" s="43" t="s">
        <v>688</v>
      </c>
      <c r="O635" s="140"/>
      <c r="P635" s="31">
        <f t="shared" si="6"/>
        <v>880.84000000008382</v>
      </c>
      <c r="Q635" s="31">
        <f t="shared" si="7"/>
        <v>425117.56999999989</v>
      </c>
      <c r="R635" s="31">
        <f t="shared" si="8"/>
        <v>425998.41</v>
      </c>
    </row>
    <row r="636" spans="1:18" ht="15.75" customHeight="1">
      <c r="A636" s="43">
        <v>707</v>
      </c>
      <c r="B636" s="28">
        <v>45317</v>
      </c>
      <c r="C636" s="27" t="s">
        <v>5626</v>
      </c>
      <c r="D636" s="52"/>
      <c r="E636" s="29"/>
      <c r="F636" s="30">
        <v>401.4</v>
      </c>
      <c r="G636" s="14"/>
      <c r="H636" s="14"/>
      <c r="I636" s="43" t="s">
        <v>89</v>
      </c>
      <c r="J636" s="29"/>
      <c r="K636" s="29" t="s">
        <v>5627</v>
      </c>
      <c r="L636" s="29"/>
      <c r="M636" s="29"/>
      <c r="N636" s="43" t="s">
        <v>688</v>
      </c>
      <c r="O636" s="140"/>
      <c r="P636" s="31">
        <f t="shared" si="6"/>
        <v>479.44000000006054</v>
      </c>
      <c r="Q636" s="31">
        <f t="shared" si="7"/>
        <v>425518.96999999991</v>
      </c>
      <c r="R636" s="31">
        <f t="shared" si="8"/>
        <v>425998.41</v>
      </c>
    </row>
    <row r="637" spans="1:18" ht="15.75" customHeight="1">
      <c r="A637" s="43">
        <v>707</v>
      </c>
      <c r="B637" s="28">
        <v>45323</v>
      </c>
      <c r="C637" s="27" t="s">
        <v>5717</v>
      </c>
      <c r="D637" s="52"/>
      <c r="E637" s="29"/>
      <c r="F637" s="30">
        <v>1404</v>
      </c>
      <c r="G637" s="35"/>
      <c r="H637" s="35"/>
      <c r="I637" s="42" t="s">
        <v>91</v>
      </c>
      <c r="J637" s="29"/>
      <c r="K637" s="29" t="s">
        <v>62</v>
      </c>
      <c r="L637" s="29"/>
      <c r="M637" s="29"/>
      <c r="N637" s="43" t="s">
        <v>688</v>
      </c>
      <c r="O637" s="140"/>
      <c r="P637" s="31">
        <f t="shared" si="6"/>
        <v>-924.55999999993946</v>
      </c>
      <c r="Q637" s="31">
        <f t="shared" si="7"/>
        <v>426922.96999999991</v>
      </c>
      <c r="R637" s="31">
        <f t="shared" si="8"/>
        <v>425998.41</v>
      </c>
    </row>
    <row r="638" spans="1:18" ht="15.75" customHeight="1">
      <c r="A638" s="43">
        <v>707</v>
      </c>
      <c r="B638" s="28">
        <v>45323</v>
      </c>
      <c r="C638" s="379" t="s">
        <v>5636</v>
      </c>
      <c r="D638" s="52"/>
      <c r="E638" s="29"/>
      <c r="F638" s="30"/>
      <c r="G638" s="35"/>
      <c r="H638" s="35">
        <v>30</v>
      </c>
      <c r="I638" s="42"/>
      <c r="J638" s="29"/>
      <c r="K638" s="29" t="s">
        <v>1371</v>
      </c>
      <c r="L638" s="29"/>
      <c r="M638" s="29"/>
      <c r="N638" s="43" t="s">
        <v>688</v>
      </c>
      <c r="O638" s="140">
        <v>45330</v>
      </c>
      <c r="P638" s="31">
        <f t="shared" si="6"/>
        <v>-924.55999999993946</v>
      </c>
      <c r="Q638" s="31">
        <f t="shared" si="7"/>
        <v>426922.96999999991</v>
      </c>
      <c r="R638" s="31">
        <f t="shared" si="8"/>
        <v>425998.41</v>
      </c>
    </row>
    <row r="639" spans="1:18" ht="15.75" customHeight="1">
      <c r="A639" s="43">
        <v>707</v>
      </c>
      <c r="B639" s="28">
        <v>45335</v>
      </c>
      <c r="C639" s="52" t="s">
        <v>5718</v>
      </c>
      <c r="D639" s="52"/>
      <c r="E639" s="29"/>
      <c r="F639" s="30">
        <v>806.49</v>
      </c>
      <c r="G639" s="35"/>
      <c r="H639" s="35"/>
      <c r="I639" s="42" t="s">
        <v>91</v>
      </c>
      <c r="J639" s="29"/>
      <c r="K639" s="29" t="s">
        <v>793</v>
      </c>
      <c r="L639" s="29">
        <v>77418</v>
      </c>
      <c r="M639" s="29"/>
      <c r="N639" s="43" t="s">
        <v>688</v>
      </c>
      <c r="O639" s="140"/>
      <c r="P639" s="31">
        <f t="shared" si="6"/>
        <v>-1731.0499999999302</v>
      </c>
      <c r="Q639" s="31">
        <f t="shared" si="7"/>
        <v>427729.4599999999</v>
      </c>
      <c r="R639" s="31">
        <f t="shared" si="8"/>
        <v>425998.41</v>
      </c>
    </row>
    <row r="640" spans="1:18" ht="15.75" customHeight="1">
      <c r="A640" s="43">
        <v>707</v>
      </c>
      <c r="B640" s="28">
        <v>45361</v>
      </c>
      <c r="C640" s="27" t="s">
        <v>5719</v>
      </c>
      <c r="D640" s="52"/>
      <c r="E640" s="29"/>
      <c r="F640" s="30">
        <v>1404</v>
      </c>
      <c r="G640" s="35"/>
      <c r="H640" s="35"/>
      <c r="I640" s="42" t="s">
        <v>91</v>
      </c>
      <c r="J640" s="29"/>
      <c r="K640" s="29" t="s">
        <v>62</v>
      </c>
      <c r="L640" s="29"/>
      <c r="M640" s="29"/>
      <c r="N640" s="43" t="s">
        <v>688</v>
      </c>
      <c r="O640" s="140"/>
      <c r="P640" s="31">
        <f t="shared" si="6"/>
        <v>-3135.0499999999302</v>
      </c>
      <c r="Q640" s="31">
        <f t="shared" si="7"/>
        <v>429133.4599999999</v>
      </c>
      <c r="R640" s="31">
        <f t="shared" si="8"/>
        <v>425998.41</v>
      </c>
    </row>
    <row r="641" spans="1:26" ht="15.75" customHeight="1">
      <c r="A641" s="43">
        <v>707</v>
      </c>
      <c r="B641" s="28">
        <v>45345</v>
      </c>
      <c r="C641" s="27" t="s">
        <v>5626</v>
      </c>
      <c r="D641" s="52"/>
      <c r="E641" s="29"/>
      <c r="F641" s="30">
        <v>401.4</v>
      </c>
      <c r="G641" s="35"/>
      <c r="H641" s="35"/>
      <c r="I641" s="42" t="s">
        <v>89</v>
      </c>
      <c r="J641" s="29"/>
      <c r="K641" s="29" t="s">
        <v>5627</v>
      </c>
      <c r="L641" s="29"/>
      <c r="M641" s="29"/>
      <c r="N641" s="43" t="s">
        <v>688</v>
      </c>
      <c r="O641" s="140"/>
      <c r="P641" s="31">
        <f t="shared" si="6"/>
        <v>-3536.4499999999534</v>
      </c>
      <c r="Q641" s="31">
        <f t="shared" si="7"/>
        <v>429534.85999999993</v>
      </c>
      <c r="R641" s="31">
        <f t="shared" si="8"/>
        <v>425998.41</v>
      </c>
    </row>
    <row r="642" spans="1:26" ht="15.75" customHeight="1">
      <c r="A642" s="43">
        <v>707</v>
      </c>
      <c r="B642" s="28">
        <v>45361</v>
      </c>
      <c r="C642" s="52" t="s">
        <v>5720</v>
      </c>
      <c r="D642" s="52"/>
      <c r="E642" s="29"/>
      <c r="F642" s="30">
        <v>1649.61</v>
      </c>
      <c r="G642" s="35"/>
      <c r="H642" s="35"/>
      <c r="I642" s="42" t="s">
        <v>89</v>
      </c>
      <c r="J642" s="29"/>
      <c r="K642" s="29" t="s">
        <v>793</v>
      </c>
      <c r="L642" s="29">
        <v>470224600</v>
      </c>
      <c r="M642" s="29"/>
      <c r="N642" s="43" t="s">
        <v>688</v>
      </c>
      <c r="O642" s="140"/>
      <c r="P642" s="31">
        <f t="shared" si="6"/>
        <v>-5186.0599999999395</v>
      </c>
      <c r="Q642" s="31">
        <f t="shared" si="7"/>
        <v>431184.46999999991</v>
      </c>
      <c r="R642" s="31">
        <f t="shared" si="8"/>
        <v>425998.41</v>
      </c>
    </row>
    <row r="643" spans="1:26" ht="15.75" customHeight="1">
      <c r="A643" s="43">
        <v>707</v>
      </c>
      <c r="B643" s="28">
        <v>45344</v>
      </c>
      <c r="C643" s="379" t="s">
        <v>968</v>
      </c>
      <c r="D643" s="52"/>
      <c r="E643" s="29"/>
      <c r="F643" s="30"/>
      <c r="G643" s="35"/>
      <c r="H643" s="35">
        <v>96.7</v>
      </c>
      <c r="I643" s="42"/>
      <c r="J643" s="29"/>
      <c r="K643" s="29" t="s">
        <v>4261</v>
      </c>
      <c r="L643" s="29"/>
      <c r="M643" s="29"/>
      <c r="N643" s="43" t="s">
        <v>688</v>
      </c>
      <c r="O643" s="140"/>
      <c r="P643" s="31">
        <f t="shared" si="6"/>
        <v>-5186.0599999999395</v>
      </c>
      <c r="Q643" s="31">
        <f t="shared" si="7"/>
        <v>431184.46999999991</v>
      </c>
      <c r="R643" s="31">
        <f t="shared" si="8"/>
        <v>425998.41</v>
      </c>
    </row>
    <row r="644" spans="1:26" ht="15.75" customHeight="1">
      <c r="A644" s="43">
        <v>707</v>
      </c>
      <c r="B644" s="28">
        <v>45352</v>
      </c>
      <c r="C644" s="379" t="s">
        <v>5636</v>
      </c>
      <c r="D644" s="52"/>
      <c r="E644" s="29"/>
      <c r="F644" s="30"/>
      <c r="G644" s="35"/>
      <c r="H644" s="35">
        <v>30</v>
      </c>
      <c r="I644" s="42"/>
      <c r="J644" s="29"/>
      <c r="K644" s="29" t="s">
        <v>1371</v>
      </c>
      <c r="L644" s="29">
        <v>50324</v>
      </c>
      <c r="M644" s="29"/>
      <c r="N644" s="43" t="s">
        <v>688</v>
      </c>
      <c r="O644" s="140"/>
      <c r="P644" s="31">
        <f t="shared" si="6"/>
        <v>-5186.0599999999395</v>
      </c>
      <c r="Q644" s="31">
        <f t="shared" si="7"/>
        <v>431184.46999999991</v>
      </c>
      <c r="R644" s="31">
        <f t="shared" si="8"/>
        <v>425998.41</v>
      </c>
    </row>
    <row r="645" spans="1:26" ht="15.75" customHeight="1">
      <c r="A645" s="13">
        <v>707</v>
      </c>
      <c r="B645" s="28">
        <v>45368</v>
      </c>
      <c r="C645" s="52" t="s">
        <v>5625</v>
      </c>
      <c r="F645" s="30">
        <v>20</v>
      </c>
      <c r="G645" s="35"/>
      <c r="H645" s="35"/>
      <c r="I645" s="43" t="s">
        <v>89</v>
      </c>
      <c r="J645" s="29"/>
      <c r="K645" s="29"/>
      <c r="L645" s="29"/>
      <c r="M645" s="29"/>
      <c r="N645" s="43" t="s">
        <v>688</v>
      </c>
      <c r="O645" s="140"/>
      <c r="P645" s="31">
        <f t="shared" si="6"/>
        <v>-5206.0599999999395</v>
      </c>
      <c r="Q645" s="31">
        <f t="shared" si="7"/>
        <v>431204.46999999991</v>
      </c>
      <c r="R645" s="31">
        <f t="shared" si="8"/>
        <v>425998.41</v>
      </c>
    </row>
    <row r="646" spans="1:26" ht="15.75" customHeight="1">
      <c r="A646" s="43">
        <v>707</v>
      </c>
      <c r="B646" s="28">
        <v>45365</v>
      </c>
      <c r="C646" s="52" t="s">
        <v>5721</v>
      </c>
      <c r="D646" s="52"/>
      <c r="E646" s="29"/>
      <c r="F646" s="30">
        <v>409.5</v>
      </c>
      <c r="G646" s="35"/>
      <c r="H646" s="35"/>
      <c r="I646" s="42" t="s">
        <v>91</v>
      </c>
      <c r="J646" s="29"/>
      <c r="K646" s="29" t="s">
        <v>791</v>
      </c>
      <c r="L646" s="29">
        <v>557</v>
      </c>
      <c r="M646" s="29"/>
      <c r="N646" s="43" t="s">
        <v>688</v>
      </c>
      <c r="O646" s="140"/>
      <c r="P646" s="31">
        <f t="shared" si="6"/>
        <v>-5615.5599999999395</v>
      </c>
      <c r="Q646" s="31">
        <f t="shared" si="7"/>
        <v>431613.96999999991</v>
      </c>
      <c r="R646" s="31">
        <f t="shared" si="8"/>
        <v>425998.41</v>
      </c>
    </row>
    <row r="647" spans="1:26" ht="15.75" customHeight="1">
      <c r="A647" s="43">
        <v>707</v>
      </c>
      <c r="B647" s="28">
        <v>45377</v>
      </c>
      <c r="C647" s="52" t="s">
        <v>962</v>
      </c>
      <c r="D647" s="52"/>
      <c r="E647" s="29"/>
      <c r="F647" s="30"/>
      <c r="G647" s="35">
        <v>15000</v>
      </c>
      <c r="H647" s="35"/>
      <c r="I647" s="42"/>
      <c r="J647" s="29"/>
      <c r="K647" s="29"/>
      <c r="L647" s="29"/>
      <c r="M647" s="29"/>
      <c r="N647" s="43" t="s">
        <v>688</v>
      </c>
      <c r="O647" s="140"/>
      <c r="P647" s="31">
        <f t="shared" si="6"/>
        <v>9384.4400000000605</v>
      </c>
      <c r="Q647" s="31">
        <f t="shared" si="7"/>
        <v>431613.96999999991</v>
      </c>
      <c r="R647" s="31">
        <f t="shared" si="8"/>
        <v>440998.41</v>
      </c>
    </row>
    <row r="648" spans="1:26" ht="15.75" customHeight="1">
      <c r="A648" s="43">
        <v>707</v>
      </c>
      <c r="B648" s="28">
        <v>45376</v>
      </c>
      <c r="C648" s="52" t="s">
        <v>5722</v>
      </c>
      <c r="D648" s="52"/>
      <c r="E648" s="29"/>
      <c r="F648" s="30">
        <v>2440.5</v>
      </c>
      <c r="G648" s="35"/>
      <c r="H648" s="35"/>
      <c r="I648" s="43" t="s">
        <v>89</v>
      </c>
      <c r="J648" s="29"/>
      <c r="K648" s="29" t="s">
        <v>29</v>
      </c>
      <c r="L648" s="29"/>
      <c r="M648" s="29"/>
      <c r="N648" s="43" t="s">
        <v>688</v>
      </c>
      <c r="O648" s="140"/>
      <c r="P648" s="31">
        <f t="shared" si="6"/>
        <v>6943.9400000000605</v>
      </c>
      <c r="Q648" s="31">
        <f t="shared" si="7"/>
        <v>434054.46999999991</v>
      </c>
      <c r="R648" s="31">
        <f t="shared" si="8"/>
        <v>440998.41</v>
      </c>
    </row>
    <row r="649" spans="1:26" ht="15.75" customHeight="1">
      <c r="A649" s="43">
        <v>707</v>
      </c>
      <c r="B649" s="28">
        <v>45377</v>
      </c>
      <c r="C649" s="52" t="s">
        <v>5723</v>
      </c>
      <c r="D649" s="52"/>
      <c r="E649" s="29"/>
      <c r="F649" s="30">
        <v>1324.1</v>
      </c>
      <c r="G649" s="35"/>
      <c r="H649" s="35"/>
      <c r="I649" s="42" t="s">
        <v>89</v>
      </c>
      <c r="J649" s="29"/>
      <c r="K649" s="29" t="s">
        <v>451</v>
      </c>
      <c r="L649" s="29">
        <v>3262956</v>
      </c>
      <c r="M649" s="29"/>
      <c r="N649" s="43" t="s">
        <v>688</v>
      </c>
      <c r="O649" s="140"/>
      <c r="P649" s="31">
        <f t="shared" si="6"/>
        <v>5619.8400000000838</v>
      </c>
      <c r="Q649" s="31">
        <f t="shared" si="7"/>
        <v>435378.56999999989</v>
      </c>
      <c r="R649" s="31">
        <f t="shared" si="8"/>
        <v>440998.41</v>
      </c>
    </row>
    <row r="650" spans="1:26" ht="15.75" customHeight="1">
      <c r="A650" s="43">
        <v>707</v>
      </c>
      <c r="B650" s="28">
        <v>45373</v>
      </c>
      <c r="C650" s="27" t="s">
        <v>5626</v>
      </c>
      <c r="D650" s="52"/>
      <c r="E650" s="29"/>
      <c r="F650" s="30">
        <v>402.95</v>
      </c>
      <c r="G650" s="35"/>
      <c r="H650" s="35"/>
      <c r="I650" s="42" t="s">
        <v>89</v>
      </c>
      <c r="J650" s="29"/>
      <c r="K650" s="29" t="s">
        <v>5627</v>
      </c>
      <c r="L650" s="29"/>
      <c r="M650" s="29"/>
      <c r="N650" s="43" t="s">
        <v>688</v>
      </c>
      <c r="O650" s="140"/>
      <c r="P650" s="31">
        <f t="shared" si="6"/>
        <v>5216.8900000000722</v>
      </c>
      <c r="Q650" s="31">
        <f t="shared" si="7"/>
        <v>435781.5199999999</v>
      </c>
      <c r="R650" s="31">
        <f t="shared" si="8"/>
        <v>440998.41</v>
      </c>
    </row>
    <row r="651" spans="1:26" ht="15.75" customHeight="1">
      <c r="A651" s="43">
        <v>707</v>
      </c>
      <c r="B651" s="28">
        <v>45373</v>
      </c>
      <c r="C651" s="379" t="s">
        <v>968</v>
      </c>
      <c r="D651" s="52"/>
      <c r="E651" s="29"/>
      <c r="F651" s="30"/>
      <c r="G651" s="35"/>
      <c r="H651" s="35">
        <v>89.8</v>
      </c>
      <c r="I651" s="42"/>
      <c r="J651" s="29"/>
      <c r="K651" s="29" t="s">
        <v>4261</v>
      </c>
      <c r="L651" s="29"/>
      <c r="M651" s="29"/>
      <c r="N651" s="43" t="s">
        <v>688</v>
      </c>
      <c r="O651" s="140"/>
      <c r="P651" s="31">
        <f t="shared" si="6"/>
        <v>5216.8900000000722</v>
      </c>
      <c r="Q651" s="31">
        <f t="shared" si="7"/>
        <v>435781.5199999999</v>
      </c>
      <c r="R651" s="31">
        <f t="shared" si="8"/>
        <v>440998.41</v>
      </c>
    </row>
    <row r="652" spans="1:26" ht="15.75" customHeight="1">
      <c r="A652" s="43">
        <v>707</v>
      </c>
      <c r="B652" s="28">
        <v>45386</v>
      </c>
      <c r="C652" s="27" t="s">
        <v>5745</v>
      </c>
      <c r="D652" s="52"/>
      <c r="E652" s="29"/>
      <c r="F652" s="30">
        <v>1404</v>
      </c>
      <c r="G652" s="35"/>
      <c r="H652" s="35"/>
      <c r="I652" s="42" t="s">
        <v>91</v>
      </c>
      <c r="J652" s="29"/>
      <c r="K652" s="29"/>
      <c r="L652" s="29"/>
      <c r="M652" s="29"/>
      <c r="N652" s="43" t="s">
        <v>688</v>
      </c>
      <c r="O652" s="140"/>
      <c r="P652" s="31">
        <f t="shared" si="6"/>
        <v>3812.8900000000722</v>
      </c>
      <c r="Q652" s="31">
        <f t="shared" si="7"/>
        <v>437185.5199999999</v>
      </c>
      <c r="R652" s="31">
        <f t="shared" si="8"/>
        <v>440998.41</v>
      </c>
    </row>
    <row r="653" spans="1:26" ht="15.75" customHeight="1">
      <c r="A653" s="168">
        <v>707</v>
      </c>
      <c r="B653" s="166">
        <v>45396</v>
      </c>
      <c r="C653" s="172" t="s">
        <v>5724</v>
      </c>
      <c r="D653" s="172"/>
      <c r="E653" s="33"/>
      <c r="F653" s="36">
        <v>603.20000000000005</v>
      </c>
      <c r="G653" s="317"/>
      <c r="H653" s="317"/>
      <c r="I653" s="337" t="s">
        <v>89</v>
      </c>
      <c r="J653" s="33"/>
      <c r="K653" s="33" t="s">
        <v>451</v>
      </c>
      <c r="L653" s="33">
        <v>3278073</v>
      </c>
      <c r="M653" s="33"/>
      <c r="N653" s="43" t="s">
        <v>688</v>
      </c>
      <c r="O653" s="140"/>
      <c r="P653" s="404">
        <f t="shared" si="6"/>
        <v>3209.6900000000605</v>
      </c>
      <c r="Q653" s="404">
        <f t="shared" si="7"/>
        <v>437788.71999999991</v>
      </c>
      <c r="R653" s="404">
        <f t="shared" si="8"/>
        <v>440998.41</v>
      </c>
      <c r="S653" s="113"/>
      <c r="T653" s="113"/>
      <c r="U653" s="113"/>
      <c r="V653" s="113"/>
      <c r="W653" s="113"/>
      <c r="X653" s="113"/>
      <c r="Y653" s="113"/>
      <c r="Z653" s="113"/>
    </row>
    <row r="654" spans="1:26" ht="15.75" customHeight="1">
      <c r="A654" s="43">
        <v>707</v>
      </c>
      <c r="B654" s="28">
        <v>45414</v>
      </c>
      <c r="C654" s="27" t="s">
        <v>5725</v>
      </c>
      <c r="D654" s="52"/>
      <c r="E654" s="29"/>
      <c r="F654" s="30">
        <v>1317.92</v>
      </c>
      <c r="G654" s="35"/>
      <c r="H654" s="35"/>
      <c r="I654" s="42" t="s">
        <v>89</v>
      </c>
      <c r="J654" s="29"/>
      <c r="K654" s="29" t="s">
        <v>2657</v>
      </c>
      <c r="L654" s="239">
        <v>300035474285</v>
      </c>
      <c r="M654" s="29"/>
      <c r="N654" s="43" t="s">
        <v>688</v>
      </c>
      <c r="O654" s="140"/>
      <c r="P654" s="404">
        <f>R654-Q654</f>
        <v>1891.7700000000768</v>
      </c>
      <c r="Q654" s="404">
        <f>SUBTOTAL(9,$F$2:F654)</f>
        <v>439106.6399999999</v>
      </c>
      <c r="R654" s="404">
        <f>SUBTOTAL(9,$G$2:G654)</f>
        <v>440998.41</v>
      </c>
    </row>
    <row r="655" spans="1:26" ht="15.75" customHeight="1">
      <c r="A655" s="43">
        <v>707</v>
      </c>
      <c r="B655" s="28">
        <v>45413</v>
      </c>
      <c r="C655" s="52" t="s">
        <v>5740</v>
      </c>
      <c r="D655" s="52"/>
      <c r="E655" s="29"/>
      <c r="G655" s="35"/>
      <c r="H655" s="30">
        <v>-298.70999999999998</v>
      </c>
      <c r="I655" s="42"/>
      <c r="J655" s="29"/>
      <c r="K655" s="29" t="s">
        <v>451</v>
      </c>
      <c r="L655" s="29">
        <v>3309889</v>
      </c>
      <c r="M655" s="29"/>
      <c r="N655" s="43" t="s">
        <v>688</v>
      </c>
      <c r="O655" s="140"/>
      <c r="P655" s="404">
        <f>R655-Q655</f>
        <v>1891.7700000000768</v>
      </c>
      <c r="Q655" s="404">
        <f>SUBTOTAL(9,$F$2:F655)</f>
        <v>439106.6399999999</v>
      </c>
      <c r="R655" s="404">
        <f>SUBTOTAL(9,$G$2:G655)</f>
        <v>440998.41</v>
      </c>
    </row>
    <row r="656" spans="1:26" ht="15.75" customHeight="1">
      <c r="A656" s="43">
        <v>707</v>
      </c>
      <c r="B656" s="28">
        <v>45404</v>
      </c>
      <c r="C656" s="52" t="s">
        <v>968</v>
      </c>
      <c r="D656" s="52"/>
      <c r="E656" s="29"/>
      <c r="F656" s="30"/>
      <c r="G656" s="35"/>
      <c r="H656" s="35">
        <v>89.9</v>
      </c>
      <c r="I656" s="42"/>
      <c r="J656" s="29"/>
      <c r="K656" s="29" t="s">
        <v>949</v>
      </c>
      <c r="L656" s="29"/>
      <c r="M656" s="29"/>
      <c r="N656" s="43" t="s">
        <v>688</v>
      </c>
      <c r="O656" s="140"/>
      <c r="P656" s="404">
        <f t="shared" ref="P656:P663" si="9">R656-Q656</f>
        <v>1891.7700000000768</v>
      </c>
      <c r="Q656" s="404">
        <f>SUBTOTAL(9,$F$2:F656)</f>
        <v>439106.6399999999</v>
      </c>
      <c r="R656" s="404">
        <f>SUBTOTAL(9,$G$2:G656)</f>
        <v>440998.41</v>
      </c>
    </row>
    <row r="657" spans="1:20" ht="15.75" customHeight="1">
      <c r="A657" s="43">
        <v>707</v>
      </c>
      <c r="B657" s="28">
        <v>45419</v>
      </c>
      <c r="C657" s="52" t="s">
        <v>5750</v>
      </c>
      <c r="D657" s="52" t="s">
        <v>1100</v>
      </c>
      <c r="E657" s="29"/>
      <c r="F657" s="263">
        <v>390</v>
      </c>
      <c r="G657" s="14"/>
      <c r="H657" s="14"/>
      <c r="I657" s="42" t="s">
        <v>91</v>
      </c>
      <c r="J657" s="29"/>
      <c r="K657" s="29"/>
      <c r="L657" s="29"/>
      <c r="M657" s="29"/>
      <c r="N657" s="43" t="s">
        <v>688</v>
      </c>
      <c r="O657" s="140"/>
      <c r="P657" s="404">
        <f t="shared" si="9"/>
        <v>1501.7700000000768</v>
      </c>
      <c r="Q657" s="404">
        <f>SUBTOTAL(9,$F$2:F657)</f>
        <v>439496.6399999999</v>
      </c>
      <c r="R657" s="404">
        <f>SUBTOTAL(9,$G$2:G657)</f>
        <v>440998.41</v>
      </c>
    </row>
    <row r="658" spans="1:20" ht="15.75" customHeight="1">
      <c r="A658" s="43">
        <v>707</v>
      </c>
      <c r="B658" s="28">
        <v>45419</v>
      </c>
      <c r="C658" s="51" t="s">
        <v>5749</v>
      </c>
      <c r="D658" s="52" t="s">
        <v>1100</v>
      </c>
      <c r="E658" s="29"/>
      <c r="F658" s="263">
        <v>31</v>
      </c>
      <c r="G658" s="14"/>
      <c r="H658" s="14"/>
      <c r="I658" s="42" t="s">
        <v>91</v>
      </c>
      <c r="J658" s="29"/>
      <c r="K658" s="29"/>
      <c r="L658" s="29"/>
      <c r="M658" s="29"/>
      <c r="N658" s="43" t="s">
        <v>688</v>
      </c>
      <c r="O658" s="140"/>
      <c r="P658" s="404">
        <f t="shared" si="9"/>
        <v>1470.7700000000768</v>
      </c>
      <c r="Q658" s="404">
        <f>SUBTOTAL(9,$F$2:F658)</f>
        <v>439527.6399999999</v>
      </c>
      <c r="R658" s="404">
        <f>SUBTOTAL(9,$G$2:G658)</f>
        <v>440998.41</v>
      </c>
    </row>
    <row r="659" spans="1:20" ht="15.75" customHeight="1">
      <c r="A659" s="43">
        <v>707</v>
      </c>
      <c r="B659" s="28">
        <v>45419</v>
      </c>
      <c r="C659" s="51" t="s">
        <v>5751</v>
      </c>
      <c r="D659" s="52" t="s">
        <v>1100</v>
      </c>
      <c r="E659" s="29"/>
      <c r="F659" s="263">
        <v>78</v>
      </c>
      <c r="G659" s="2"/>
      <c r="H659" s="14"/>
      <c r="I659" s="42" t="s">
        <v>91</v>
      </c>
      <c r="J659" s="29"/>
      <c r="K659" s="29"/>
      <c r="L659" s="29"/>
      <c r="M659" s="29"/>
      <c r="N659" s="43" t="s">
        <v>688</v>
      </c>
      <c r="O659" s="140"/>
      <c r="P659" s="404">
        <f t="shared" si="9"/>
        <v>1392.7700000000768</v>
      </c>
      <c r="Q659" s="404">
        <f>SUBTOTAL(9,$F$2:F659)</f>
        <v>439605.6399999999</v>
      </c>
      <c r="R659" s="404">
        <f>SUBTOTAL(9,$G$2:G659)</f>
        <v>440998.41</v>
      </c>
    </row>
    <row r="660" spans="1:20" ht="15.75" customHeight="1">
      <c r="A660" s="43">
        <v>707</v>
      </c>
      <c r="B660" s="28">
        <v>45408</v>
      </c>
      <c r="C660" s="27" t="s">
        <v>5626</v>
      </c>
      <c r="D660" s="52"/>
      <c r="E660" s="29"/>
      <c r="F660" s="30">
        <v>405.23</v>
      </c>
      <c r="G660" s="35"/>
      <c r="H660" s="35"/>
      <c r="I660" s="42" t="s">
        <v>89</v>
      </c>
      <c r="J660" s="29"/>
      <c r="K660" s="29" t="s">
        <v>5627</v>
      </c>
      <c r="L660" s="29"/>
      <c r="M660" s="29"/>
      <c r="N660" s="43" t="s">
        <v>688</v>
      </c>
      <c r="O660" s="140"/>
      <c r="P660" s="404">
        <f t="shared" si="9"/>
        <v>987.54000000009546</v>
      </c>
      <c r="Q660" s="404">
        <f>SUBTOTAL(9,$F$2:F660)</f>
        <v>440010.86999999988</v>
      </c>
      <c r="R660" s="404">
        <f>SUBTOTAL(9,$G$2:G660)</f>
        <v>440998.41</v>
      </c>
    </row>
    <row r="661" spans="1:20" ht="15.75" customHeight="1">
      <c r="A661" s="43">
        <v>707</v>
      </c>
      <c r="B661" s="28">
        <v>45413</v>
      </c>
      <c r="C661" s="52" t="s">
        <v>5636</v>
      </c>
      <c r="D661" s="52"/>
      <c r="E661" s="29"/>
      <c r="F661" s="30"/>
      <c r="G661" s="35"/>
      <c r="H661" s="35">
        <v>30</v>
      </c>
      <c r="I661" s="42"/>
      <c r="J661" s="29"/>
      <c r="K661" s="29" t="s">
        <v>1371</v>
      </c>
      <c r="L661" s="29"/>
      <c r="M661" s="29"/>
      <c r="N661" s="43" t="s">
        <v>688</v>
      </c>
      <c r="O661" s="140"/>
      <c r="P661" s="404">
        <f t="shared" si="9"/>
        <v>987.54000000009546</v>
      </c>
      <c r="Q661" s="404">
        <f>SUBTOTAL(9,$F$2:F661)</f>
        <v>440010.86999999988</v>
      </c>
      <c r="R661" s="404">
        <f>SUBTOTAL(9,$G$2:G661)</f>
        <v>440998.41</v>
      </c>
    </row>
    <row r="662" spans="1:20" ht="15.75" customHeight="1">
      <c r="A662" s="43">
        <v>707</v>
      </c>
      <c r="B662" s="28">
        <v>45428</v>
      </c>
      <c r="C662" s="52" t="s">
        <v>5763</v>
      </c>
      <c r="D662" s="52"/>
      <c r="E662" s="29"/>
      <c r="F662" s="30">
        <v>3533.4</v>
      </c>
      <c r="G662" s="35"/>
      <c r="H662" s="35"/>
      <c r="I662" s="42" t="s">
        <v>91</v>
      </c>
      <c r="J662" s="29"/>
      <c r="K662" s="29" t="s">
        <v>791</v>
      </c>
      <c r="L662" s="29">
        <v>558</v>
      </c>
      <c r="M662" s="29"/>
      <c r="N662" s="43" t="s">
        <v>688</v>
      </c>
      <c r="O662" s="140"/>
      <c r="P662" s="170">
        <f t="shared" si="9"/>
        <v>-2545.8599999999278</v>
      </c>
      <c r="Q662" s="404">
        <f>SUBTOTAL(9,$F$2:F662)</f>
        <v>443544.2699999999</v>
      </c>
      <c r="R662" s="404">
        <f>SUBTOTAL(9,$G$2:G662)</f>
        <v>440998.41</v>
      </c>
    </row>
    <row r="663" spans="1:20" ht="15.75" customHeight="1">
      <c r="A663" s="43">
        <v>707</v>
      </c>
      <c r="B663" s="28">
        <v>45431</v>
      </c>
      <c r="C663" s="27" t="s">
        <v>5765</v>
      </c>
      <c r="D663" s="52"/>
      <c r="E663" s="29"/>
      <c r="F663" s="30">
        <v>1404</v>
      </c>
      <c r="G663" s="35"/>
      <c r="H663" s="35"/>
      <c r="I663" s="42" t="s">
        <v>91</v>
      </c>
      <c r="J663" s="29"/>
      <c r="K663" s="29"/>
      <c r="L663" s="29"/>
      <c r="M663" s="29"/>
      <c r="N663" s="43" t="s">
        <v>688</v>
      </c>
      <c r="O663" s="140">
        <v>45440</v>
      </c>
      <c r="P663" s="170">
        <f t="shared" si="9"/>
        <v>-3949.8599999999278</v>
      </c>
      <c r="Q663" s="404">
        <f>SUBTOTAL(9,$F$2:F663)</f>
        <v>444948.2699999999</v>
      </c>
      <c r="R663" s="404">
        <f>SUBTOTAL(9,$G$2:G663)</f>
        <v>440998.41</v>
      </c>
    </row>
    <row r="664" spans="1:20" ht="15.75" customHeight="1">
      <c r="A664" s="43">
        <v>707</v>
      </c>
      <c r="B664" s="28">
        <v>45434</v>
      </c>
      <c r="C664" s="52" t="s">
        <v>968</v>
      </c>
      <c r="D664" s="52"/>
      <c r="E664" s="29"/>
      <c r="F664" s="30"/>
      <c r="G664" s="35"/>
      <c r="H664" s="35">
        <v>89.9</v>
      </c>
      <c r="I664" s="42"/>
      <c r="J664" s="29"/>
      <c r="K664" s="29" t="s">
        <v>949</v>
      </c>
      <c r="L664" s="29"/>
      <c r="M664" s="29"/>
      <c r="N664" s="43" t="s">
        <v>688</v>
      </c>
      <c r="O664" s="140"/>
      <c r="P664" s="170">
        <f t="shared" ref="P664:P682" si="10">R664-Q664</f>
        <v>-3949.8599999999278</v>
      </c>
      <c r="Q664" s="404">
        <f>SUBTOTAL(9,$F$2:F664)</f>
        <v>444948.2699999999</v>
      </c>
      <c r="R664" s="404">
        <f>SUBTOTAL(9,$G$2:G664)</f>
        <v>440998.41</v>
      </c>
    </row>
    <row r="665" spans="1:20" ht="15.75" customHeight="1">
      <c r="A665" s="43">
        <v>707</v>
      </c>
      <c r="B665" s="28">
        <v>45468</v>
      </c>
      <c r="C665" s="27" t="s">
        <v>5801</v>
      </c>
      <c r="D665" s="52"/>
      <c r="E665" s="29" t="s">
        <v>5846</v>
      </c>
      <c r="F665" s="30">
        <v>1404</v>
      </c>
      <c r="G665" s="35"/>
      <c r="H665" s="35"/>
      <c r="I665" s="42" t="s">
        <v>91</v>
      </c>
      <c r="J665" s="29"/>
      <c r="K665" s="29" t="s">
        <v>62</v>
      </c>
      <c r="L665" s="29"/>
      <c r="M665" s="29"/>
      <c r="N665" s="43" t="s">
        <v>688</v>
      </c>
      <c r="O665" s="140"/>
      <c r="P665" s="170">
        <f t="shared" si="10"/>
        <v>-5353.8599999999278</v>
      </c>
      <c r="Q665" s="404">
        <f>SUBTOTAL(9,$F$2:F665)</f>
        <v>446352.2699999999</v>
      </c>
      <c r="R665" s="404">
        <f>SUBTOTAL(9,$G$2:G665)</f>
        <v>440998.41</v>
      </c>
    </row>
    <row r="666" spans="1:20" ht="15.75" customHeight="1">
      <c r="A666" s="43">
        <v>707</v>
      </c>
      <c r="B666" s="28">
        <v>45444</v>
      </c>
      <c r="C666" s="52" t="s">
        <v>5636</v>
      </c>
      <c r="D666" s="52"/>
      <c r="E666" s="29"/>
      <c r="F666" s="30"/>
      <c r="G666" s="35"/>
      <c r="H666" s="35">
        <v>30</v>
      </c>
      <c r="I666" s="42"/>
      <c r="J666" s="29"/>
      <c r="K666" s="29" t="s">
        <v>1371</v>
      </c>
      <c r="L666" s="29"/>
      <c r="M666" s="29"/>
      <c r="N666" s="43" t="s">
        <v>688</v>
      </c>
      <c r="O666" s="140"/>
      <c r="P666" s="170">
        <f t="shared" si="10"/>
        <v>-5353.8599999999278</v>
      </c>
      <c r="Q666" s="404">
        <f>SUBTOTAL(9,$F$2:F666)</f>
        <v>446352.2699999999</v>
      </c>
      <c r="R666" s="404">
        <f>SUBTOTAL(9,$G$2:G666)</f>
        <v>440998.41</v>
      </c>
    </row>
    <row r="667" spans="1:20" ht="15.75" customHeight="1">
      <c r="A667" s="43">
        <v>707</v>
      </c>
      <c r="B667" s="28">
        <v>45456</v>
      </c>
      <c r="C667" s="52" t="s">
        <v>5825</v>
      </c>
      <c r="D667" s="52"/>
      <c r="E667" s="29"/>
      <c r="F667" s="30">
        <v>304.52</v>
      </c>
      <c r="G667" s="35"/>
      <c r="H667" s="35"/>
      <c r="I667" s="42" t="s">
        <v>89</v>
      </c>
      <c r="J667" s="29"/>
      <c r="K667" s="29" t="s">
        <v>2657</v>
      </c>
      <c r="L667" s="29">
        <v>470866143</v>
      </c>
      <c r="M667" s="29"/>
      <c r="N667" s="43" t="s">
        <v>688</v>
      </c>
      <c r="O667" s="140"/>
      <c r="P667" s="170">
        <f t="shared" si="10"/>
        <v>-5658.3799999999464</v>
      </c>
      <c r="Q667" s="404">
        <f>SUBTOTAL(9,$F$2:F667)</f>
        <v>446656.78999999992</v>
      </c>
      <c r="R667" s="404">
        <f>SUBTOTAL(9,$G$2:G667)</f>
        <v>440998.41</v>
      </c>
    </row>
    <row r="668" spans="1:20" ht="15.75" customHeight="1">
      <c r="A668" s="43">
        <v>707</v>
      </c>
      <c r="B668" s="28">
        <v>45467</v>
      </c>
      <c r="C668" s="27" t="s">
        <v>5626</v>
      </c>
      <c r="D668" s="52"/>
      <c r="E668" s="29"/>
      <c r="F668" s="30">
        <v>409.43</v>
      </c>
      <c r="G668" s="35"/>
      <c r="H668" s="35"/>
      <c r="I668" s="42" t="s">
        <v>89</v>
      </c>
      <c r="J668" s="29"/>
      <c r="K668" s="29" t="s">
        <v>5627</v>
      </c>
      <c r="L668" s="29"/>
      <c r="M668" s="29"/>
      <c r="N668" s="43" t="s">
        <v>688</v>
      </c>
      <c r="O668" s="140">
        <v>45468</v>
      </c>
      <c r="P668" s="170">
        <f t="shared" si="10"/>
        <v>-6067.8099999999395</v>
      </c>
      <c r="Q668" s="404">
        <f>SUBTOTAL(9,$F$2:F668)</f>
        <v>447066.21999999991</v>
      </c>
      <c r="R668" s="404">
        <f>SUBTOTAL(9,$G$2:G668)</f>
        <v>440998.41</v>
      </c>
      <c r="T668" s="403" t="s">
        <v>5848</v>
      </c>
    </row>
    <row r="669" spans="1:20" ht="15.75" customHeight="1">
      <c r="A669" s="43">
        <v>707</v>
      </c>
      <c r="B669" s="28">
        <v>45475</v>
      </c>
      <c r="C669" s="52" t="s">
        <v>5857</v>
      </c>
      <c r="D669" s="52"/>
      <c r="E669" s="29"/>
      <c r="F669" s="30"/>
      <c r="G669" s="35"/>
      <c r="H669" s="35">
        <v>-37.96</v>
      </c>
      <c r="I669" s="42"/>
      <c r="J669" s="29"/>
      <c r="K669" s="29"/>
      <c r="L669" s="29"/>
      <c r="M669" s="29"/>
      <c r="N669" s="43" t="s">
        <v>688</v>
      </c>
      <c r="O669" s="398"/>
      <c r="P669" s="170">
        <f t="shared" si="10"/>
        <v>-6067.8099999999395</v>
      </c>
      <c r="Q669" s="404">
        <f>SUBTOTAL(9,$F$2:F669)</f>
        <v>447066.21999999991</v>
      </c>
      <c r="R669" s="404">
        <f>SUBTOTAL(9,$G$2:G669)</f>
        <v>440998.41</v>
      </c>
    </row>
    <row r="670" spans="1:20" ht="15.75" customHeight="1">
      <c r="A670" s="43">
        <v>707</v>
      </c>
      <c r="B670" s="28">
        <v>45476</v>
      </c>
      <c r="C670" s="52" t="s">
        <v>962</v>
      </c>
      <c r="D670" s="52"/>
      <c r="E670" s="29"/>
      <c r="F670" s="30"/>
      <c r="G670" s="35">
        <v>15000</v>
      </c>
      <c r="H670" s="35"/>
      <c r="I670" s="42"/>
      <c r="J670" s="29"/>
      <c r="K670" s="29"/>
      <c r="L670" s="29"/>
      <c r="M670" s="29"/>
      <c r="N670" s="43" t="s">
        <v>688</v>
      </c>
      <c r="O670" s="398"/>
      <c r="P670" s="404">
        <f t="shared" si="10"/>
        <v>8932.1900000000605</v>
      </c>
      <c r="Q670" s="404">
        <f>SUBTOTAL(9,$F$2:F670)</f>
        <v>447066.21999999991</v>
      </c>
      <c r="R670" s="404">
        <f>SUBTOTAL(9,$G$2:G670)</f>
        <v>455998.41</v>
      </c>
    </row>
    <row r="671" spans="1:20" ht="15.75" customHeight="1">
      <c r="A671" s="43">
        <v>707</v>
      </c>
      <c r="B671" s="28">
        <v>45474</v>
      </c>
      <c r="C671" s="52" t="s">
        <v>5636</v>
      </c>
      <c r="D671" s="52"/>
      <c r="E671" s="29"/>
      <c r="F671" s="30"/>
      <c r="G671" s="35"/>
      <c r="H671" s="35">
        <v>30</v>
      </c>
      <c r="I671" s="42"/>
      <c r="J671" s="29"/>
      <c r="K671" s="29" t="s">
        <v>1371</v>
      </c>
      <c r="L671" s="29"/>
      <c r="M671" s="29"/>
      <c r="N671" s="43" t="s">
        <v>688</v>
      </c>
      <c r="O671" s="398"/>
      <c r="P671" s="404">
        <f t="shared" si="10"/>
        <v>8932.1900000000605</v>
      </c>
      <c r="Q671" s="404">
        <f>SUBTOTAL(9,$F$2:F671)</f>
        <v>447066.21999999991</v>
      </c>
      <c r="R671" s="404">
        <f>SUBTOTAL(9,$G$2:G671)</f>
        <v>455998.41</v>
      </c>
    </row>
    <row r="672" spans="1:20" ht="15.75" customHeight="1">
      <c r="A672" s="43">
        <v>707</v>
      </c>
      <c r="B672" s="28">
        <v>45483</v>
      </c>
      <c r="C672" s="52" t="s">
        <v>5878</v>
      </c>
      <c r="D672" s="52"/>
      <c r="E672" s="29"/>
      <c r="F672" s="30">
        <v>1404</v>
      </c>
      <c r="G672" s="35"/>
      <c r="H672" s="35"/>
      <c r="I672" s="42" t="s">
        <v>91</v>
      </c>
      <c r="J672" s="29"/>
      <c r="K672" s="29"/>
      <c r="L672" s="29"/>
      <c r="M672" s="29"/>
      <c r="N672" s="43" t="s">
        <v>688</v>
      </c>
      <c r="O672" s="398"/>
      <c r="P672" s="404">
        <f t="shared" si="10"/>
        <v>7528.1900000000605</v>
      </c>
      <c r="Q672" s="404">
        <f>SUBTOTAL(9,$F$2:F672)</f>
        <v>448470.21999999991</v>
      </c>
      <c r="R672" s="404">
        <f>SUBTOTAL(9,$G$2:G672)</f>
        <v>455998.41</v>
      </c>
    </row>
    <row r="673" spans="1:18" ht="15.75" customHeight="1">
      <c r="A673" s="43">
        <v>707</v>
      </c>
      <c r="B673" s="28">
        <v>45487</v>
      </c>
      <c r="C673" s="48" t="s">
        <v>5881</v>
      </c>
      <c r="D673" s="52"/>
      <c r="E673" s="29"/>
      <c r="F673" s="35">
        <v>2258</v>
      </c>
      <c r="G673" s="35"/>
      <c r="H673" s="35"/>
      <c r="I673" s="42" t="s">
        <v>91</v>
      </c>
      <c r="J673" s="147"/>
      <c r="K673" s="29" t="s">
        <v>791</v>
      </c>
      <c r="L673" s="29">
        <v>585</v>
      </c>
      <c r="M673" s="29"/>
      <c r="N673" s="43" t="s">
        <v>688</v>
      </c>
      <c r="O673" s="398"/>
      <c r="P673" s="404">
        <f t="shared" si="10"/>
        <v>5270.1900000000605</v>
      </c>
      <c r="Q673" s="404">
        <f>SUBTOTAL(9,$F$2:F673)</f>
        <v>450728.21999999991</v>
      </c>
      <c r="R673" s="404">
        <f>SUBTOTAL(9,$G$2:G673)</f>
        <v>455998.41</v>
      </c>
    </row>
    <row r="674" spans="1:18" ht="15.75" customHeight="1">
      <c r="A674" s="43">
        <v>707</v>
      </c>
      <c r="B674" s="28">
        <v>45488</v>
      </c>
      <c r="C674" s="52" t="s">
        <v>5790</v>
      </c>
      <c r="D674" s="52"/>
      <c r="E674" s="29"/>
      <c r="F674" s="30">
        <v>2449.8000000000002</v>
      </c>
      <c r="G674" s="35"/>
      <c r="H674" s="35"/>
      <c r="I674" s="42" t="s">
        <v>89</v>
      </c>
      <c r="J674" s="29"/>
      <c r="K674" s="29" t="s">
        <v>5908</v>
      </c>
      <c r="L674" s="29">
        <v>1575660</v>
      </c>
      <c r="M674" s="29"/>
      <c r="N674" s="43" t="s">
        <v>688</v>
      </c>
      <c r="O674" s="398"/>
      <c r="P674" s="404">
        <f t="shared" si="10"/>
        <v>2820.3900000000722</v>
      </c>
      <c r="Q674" s="404">
        <f>SUBTOTAL(9,$F$2:F674)</f>
        <v>453178.0199999999</v>
      </c>
      <c r="R674" s="404">
        <f>SUBTOTAL(9,$G$2:G674)</f>
        <v>455998.41</v>
      </c>
    </row>
    <row r="675" spans="1:18" ht="15.75" customHeight="1">
      <c r="A675" s="43">
        <v>707</v>
      </c>
      <c r="B675" s="28">
        <v>45488</v>
      </c>
      <c r="C675" s="52" t="s">
        <v>5842</v>
      </c>
      <c r="D675" s="52"/>
      <c r="E675" s="29"/>
      <c r="F675" s="30">
        <v>2484.6999999999998</v>
      </c>
      <c r="G675" s="35"/>
      <c r="H675" s="35"/>
      <c r="I675" s="42" t="s">
        <v>89</v>
      </c>
      <c r="J675" s="29"/>
      <c r="K675" s="29" t="s">
        <v>5908</v>
      </c>
      <c r="L675" s="29">
        <v>1575706</v>
      </c>
      <c r="M675" s="29"/>
      <c r="N675" s="43" t="s">
        <v>688</v>
      </c>
      <c r="O675" s="398"/>
      <c r="P675" s="404">
        <f t="shared" si="10"/>
        <v>335.69000000006054</v>
      </c>
      <c r="Q675" s="404">
        <f>SUBTOTAL(9,$F$2:F675)</f>
        <v>455662.71999999991</v>
      </c>
      <c r="R675" s="404">
        <f>SUBTOTAL(9,$G$2:G675)</f>
        <v>455998.41</v>
      </c>
    </row>
    <row r="676" spans="1:18" ht="15.75" customHeight="1">
      <c r="A676" s="43">
        <v>707</v>
      </c>
      <c r="B676" s="28">
        <v>45499</v>
      </c>
      <c r="C676" s="27" t="s">
        <v>5626</v>
      </c>
      <c r="D676" s="52"/>
      <c r="E676" s="29"/>
      <c r="F676" s="30">
        <v>409.81</v>
      </c>
      <c r="G676" s="35"/>
      <c r="H676" s="35"/>
      <c r="I676" s="42" t="s">
        <v>89</v>
      </c>
      <c r="J676" s="29"/>
      <c r="K676" s="29" t="s">
        <v>5923</v>
      </c>
      <c r="L676" s="29"/>
      <c r="M676" s="29"/>
      <c r="N676" s="43" t="s">
        <v>688</v>
      </c>
      <c r="O676" s="398"/>
      <c r="P676" s="404">
        <f t="shared" si="10"/>
        <v>-74.119999999937136</v>
      </c>
      <c r="Q676" s="404">
        <f>SUBTOTAL(9,$F$2:F676)</f>
        <v>456072.52999999991</v>
      </c>
      <c r="R676" s="404">
        <f>SUBTOTAL(9,$G$2:G676)</f>
        <v>455998.41</v>
      </c>
    </row>
    <row r="677" spans="1:18" ht="15.75" customHeight="1">
      <c r="A677" s="43">
        <v>707</v>
      </c>
      <c r="B677" s="28">
        <v>45495</v>
      </c>
      <c r="C677" s="52" t="s">
        <v>5906</v>
      </c>
      <c r="D677" s="52"/>
      <c r="E677" s="29"/>
      <c r="F677" s="30"/>
      <c r="G677" s="35"/>
      <c r="H677" s="35">
        <v>89.9</v>
      </c>
      <c r="I677" s="42"/>
      <c r="J677" s="29"/>
      <c r="K677" s="29"/>
      <c r="L677" s="29"/>
      <c r="M677" s="29"/>
      <c r="N677" s="43" t="s">
        <v>688</v>
      </c>
      <c r="O677" s="398"/>
      <c r="P677" s="404">
        <f t="shared" si="10"/>
        <v>-74.119999999937136</v>
      </c>
      <c r="Q677" s="404">
        <f>SUBTOTAL(9,$F$2:F677)</f>
        <v>456072.52999999991</v>
      </c>
      <c r="R677" s="404">
        <f>SUBTOTAL(9,$G$2:G677)</f>
        <v>455998.41</v>
      </c>
    </row>
    <row r="678" spans="1:18" ht="15.75" customHeight="1">
      <c r="A678" s="43">
        <v>707</v>
      </c>
      <c r="B678" s="28">
        <v>45508</v>
      </c>
      <c r="C678" s="52" t="s">
        <v>5926</v>
      </c>
      <c r="D678" s="52"/>
      <c r="E678" s="29"/>
      <c r="F678" s="30">
        <v>387.82</v>
      </c>
      <c r="G678" s="35"/>
      <c r="H678" s="35"/>
      <c r="I678" s="42" t="s">
        <v>89</v>
      </c>
      <c r="J678" s="29"/>
      <c r="K678" s="29" t="s">
        <v>793</v>
      </c>
      <c r="L678" s="29">
        <v>411184320</v>
      </c>
      <c r="M678" s="29"/>
      <c r="N678" s="43" t="s">
        <v>688</v>
      </c>
      <c r="O678" s="398"/>
      <c r="P678" s="404">
        <f t="shared" si="10"/>
        <v>-461.93999999994412</v>
      </c>
      <c r="Q678" s="404">
        <f>SUBTOTAL(9,$F$2:F678)</f>
        <v>456460.34999999992</v>
      </c>
      <c r="R678" s="404">
        <f>SUBTOTAL(9,$G$2:G678)</f>
        <v>455998.41</v>
      </c>
    </row>
    <row r="679" spans="1:18" ht="15.75" customHeight="1">
      <c r="A679" s="43">
        <v>707</v>
      </c>
      <c r="B679" s="28">
        <v>45505</v>
      </c>
      <c r="C679" s="52" t="s">
        <v>5636</v>
      </c>
      <c r="D679" s="52"/>
      <c r="E679" s="29"/>
      <c r="F679" s="30"/>
      <c r="G679" s="35"/>
      <c r="H679" s="35">
        <v>30</v>
      </c>
      <c r="I679" s="42"/>
      <c r="J679" s="29"/>
      <c r="K679" s="29"/>
      <c r="L679" s="29"/>
      <c r="M679" s="29"/>
      <c r="N679" s="43" t="s">
        <v>688</v>
      </c>
      <c r="O679" s="398"/>
      <c r="P679" s="404">
        <f t="shared" si="10"/>
        <v>-461.93999999994412</v>
      </c>
      <c r="Q679" s="404">
        <f>SUBTOTAL(9,$F$2:F679)</f>
        <v>456460.34999999992</v>
      </c>
      <c r="R679" s="404">
        <f>SUBTOTAL(9,$G$2:G679)</f>
        <v>455998.41</v>
      </c>
    </row>
    <row r="680" spans="1:18" ht="15.75" customHeight="1">
      <c r="A680" s="43">
        <v>707</v>
      </c>
      <c r="B680" s="28">
        <v>45515</v>
      </c>
      <c r="C680" s="52" t="s">
        <v>5959</v>
      </c>
      <c r="D680" s="52"/>
      <c r="E680" s="29"/>
      <c r="F680" s="30">
        <v>1404</v>
      </c>
      <c r="G680" s="35"/>
      <c r="H680" s="35"/>
      <c r="I680" s="42" t="s">
        <v>91</v>
      </c>
      <c r="J680" s="29"/>
      <c r="K680" s="29"/>
      <c r="L680" s="29"/>
      <c r="M680" s="29"/>
      <c r="N680" s="43" t="s">
        <v>688</v>
      </c>
      <c r="O680" s="398"/>
      <c r="P680" s="404">
        <f t="shared" si="10"/>
        <v>-1865.9399999999441</v>
      </c>
      <c r="Q680" s="404">
        <f>SUBTOTAL(9,$F$2:F680)</f>
        <v>457864.34999999992</v>
      </c>
      <c r="R680" s="404">
        <f>SUBTOTAL(9,$G$2:G680)</f>
        <v>455998.41</v>
      </c>
    </row>
    <row r="681" spans="1:18" ht="15.75" customHeight="1">
      <c r="A681" s="43">
        <v>707</v>
      </c>
      <c r="B681" s="28">
        <v>45516</v>
      </c>
      <c r="C681" s="52" t="s">
        <v>5968</v>
      </c>
      <c r="D681" s="52"/>
      <c r="E681" s="29"/>
      <c r="F681" s="30">
        <v>2033.91</v>
      </c>
      <c r="G681" s="35"/>
      <c r="H681" s="35"/>
      <c r="I681" s="42" t="s">
        <v>89</v>
      </c>
      <c r="J681" s="29"/>
      <c r="K681" s="29" t="s">
        <v>5908</v>
      </c>
      <c r="L681" s="29">
        <v>1581453</v>
      </c>
      <c r="M681" s="29"/>
      <c r="N681" s="43" t="s">
        <v>688</v>
      </c>
      <c r="O681" s="398"/>
      <c r="P681" s="404">
        <f t="shared" si="10"/>
        <v>-3899.8499999999185</v>
      </c>
      <c r="Q681" s="404">
        <f>SUBTOTAL(9,$F$2:F681)</f>
        <v>459898.25999999989</v>
      </c>
      <c r="R681" s="404">
        <f>SUBTOTAL(9,$G$2:G681)</f>
        <v>455998.41</v>
      </c>
    </row>
    <row r="682" spans="1:18" ht="15.75" customHeight="1">
      <c r="A682" s="43">
        <v>707</v>
      </c>
      <c r="B682" s="28">
        <v>45516</v>
      </c>
      <c r="C682" s="52" t="s">
        <v>5969</v>
      </c>
      <c r="D682" s="52"/>
      <c r="E682" s="29"/>
      <c r="F682" s="30">
        <v>2582</v>
      </c>
      <c r="G682" s="35"/>
      <c r="H682" s="35"/>
      <c r="I682" s="42" t="s">
        <v>89</v>
      </c>
      <c r="J682" s="29"/>
      <c r="K682" s="29" t="s">
        <v>5908</v>
      </c>
      <c r="L682" s="29">
        <v>1581453</v>
      </c>
      <c r="M682" s="29"/>
      <c r="N682" s="43" t="s">
        <v>688</v>
      </c>
      <c r="O682" s="398"/>
      <c r="P682" s="404">
        <f t="shared" si="10"/>
        <v>-6481.8499999999185</v>
      </c>
      <c r="Q682" s="404">
        <f>SUBTOTAL(9,$F$2:F682)</f>
        <v>462480.25999999989</v>
      </c>
      <c r="R682" s="404">
        <f>SUBTOTAL(9,$G$2:G682)</f>
        <v>455998.41</v>
      </c>
    </row>
    <row r="683" spans="1:18" ht="15.75" customHeight="1">
      <c r="A683" s="43">
        <v>707</v>
      </c>
      <c r="B683" s="28">
        <v>45521</v>
      </c>
      <c r="C683" s="52" t="s">
        <v>5978</v>
      </c>
      <c r="D683" s="27" t="s">
        <v>5981</v>
      </c>
      <c r="E683" s="29"/>
      <c r="F683" s="30">
        <v>254.06</v>
      </c>
      <c r="G683" s="35"/>
      <c r="H683" s="35"/>
      <c r="I683" s="42" t="s">
        <v>89</v>
      </c>
      <c r="J683" s="29"/>
      <c r="K683" s="29" t="s">
        <v>2824</v>
      </c>
      <c r="L683" s="29">
        <v>29600205066648</v>
      </c>
      <c r="M683" s="29"/>
      <c r="N683" s="43" t="s">
        <v>688</v>
      </c>
      <c r="O683" s="398"/>
      <c r="P683" s="404">
        <f t="shared" ref="P683:P694" si="11">R683-Q683</f>
        <v>-6735.9099999999162</v>
      </c>
      <c r="Q683" s="404">
        <f>SUBTOTAL(9,$F$2:F683)</f>
        <v>462734.31999999989</v>
      </c>
      <c r="R683" s="404">
        <f>SUBTOTAL(9,$G$2:G683)</f>
        <v>455998.41</v>
      </c>
    </row>
    <row r="684" spans="1:18" ht="15.75" customHeight="1">
      <c r="A684" s="43">
        <v>707</v>
      </c>
      <c r="B684" s="28">
        <v>45521</v>
      </c>
      <c r="C684" s="52" t="s">
        <v>5979</v>
      </c>
      <c r="D684" s="52"/>
      <c r="E684" s="29"/>
      <c r="F684" s="30">
        <v>140.5</v>
      </c>
      <c r="G684" s="35"/>
      <c r="H684" s="35"/>
      <c r="I684" s="42" t="s">
        <v>89</v>
      </c>
      <c r="J684" s="29"/>
      <c r="K684" s="29" t="s">
        <v>5975</v>
      </c>
      <c r="L684" s="29">
        <v>348858</v>
      </c>
      <c r="M684" s="29"/>
      <c r="N684" s="43" t="s">
        <v>688</v>
      </c>
      <c r="O684" s="398"/>
      <c r="P684" s="404">
        <f t="shared" si="11"/>
        <v>-6876.4099999999162</v>
      </c>
      <c r="Q684" s="404">
        <f>SUBTOTAL(9,$F$2:F684)</f>
        <v>462874.81999999989</v>
      </c>
      <c r="R684" s="404">
        <f>SUBTOTAL(9,$G$2:G684)</f>
        <v>455998.41</v>
      </c>
    </row>
    <row r="685" spans="1:18" ht="15.75" customHeight="1">
      <c r="A685" s="43">
        <v>707</v>
      </c>
      <c r="B685" s="28">
        <v>45522</v>
      </c>
      <c r="C685" s="52" t="s">
        <v>5978</v>
      </c>
      <c r="D685" s="52"/>
      <c r="E685" s="29"/>
      <c r="F685" s="30">
        <v>372.92</v>
      </c>
      <c r="G685" s="35"/>
      <c r="H685" s="35"/>
      <c r="I685" s="42" t="s">
        <v>89</v>
      </c>
      <c r="J685" s="29"/>
      <c r="K685" s="29" t="s">
        <v>1301</v>
      </c>
      <c r="L685" s="29">
        <v>10205080444</v>
      </c>
      <c r="M685" s="29"/>
      <c r="N685" s="43" t="s">
        <v>688</v>
      </c>
      <c r="O685" s="398"/>
      <c r="P685" s="404">
        <f t="shared" si="11"/>
        <v>-7249.3299999998999</v>
      </c>
      <c r="Q685" s="404">
        <f>SUBTOTAL(9,$F$2:F685)</f>
        <v>463247.73999999987</v>
      </c>
      <c r="R685" s="404">
        <f>SUBTOTAL(9,$G$2:G685)</f>
        <v>455998.41</v>
      </c>
    </row>
    <row r="686" spans="1:18" ht="15.75" customHeight="1">
      <c r="A686" s="43">
        <v>707</v>
      </c>
      <c r="B686" s="28">
        <v>45522</v>
      </c>
      <c r="C686" s="52" t="s">
        <v>5974</v>
      </c>
      <c r="D686" s="52"/>
      <c r="E686" s="29"/>
      <c r="F686" s="30">
        <v>39.799999999999997</v>
      </c>
      <c r="G686" s="35"/>
      <c r="H686" s="35"/>
      <c r="I686" s="42" t="s">
        <v>89</v>
      </c>
      <c r="J686" s="29"/>
      <c r="K686" s="29" t="s">
        <v>1301</v>
      </c>
      <c r="L686" s="29">
        <v>10205080445</v>
      </c>
      <c r="M686" s="29"/>
      <c r="N686" s="43" t="s">
        <v>688</v>
      </c>
      <c r="O686" s="398"/>
      <c r="P686" s="404">
        <f t="shared" si="11"/>
        <v>-7289.1299999998882</v>
      </c>
      <c r="Q686" s="404">
        <f>SUBTOTAL(9,$F$2:F686)</f>
        <v>463287.53999999986</v>
      </c>
      <c r="R686" s="404">
        <f>SUBTOTAL(9,$G$2:G686)</f>
        <v>455998.41</v>
      </c>
    </row>
    <row r="687" spans="1:18" ht="15.75" customHeight="1">
      <c r="A687" s="43">
        <v>707</v>
      </c>
      <c r="B687" s="28">
        <v>45522</v>
      </c>
      <c r="C687" s="52" t="s">
        <v>5980</v>
      </c>
      <c r="D687" s="52"/>
      <c r="E687" s="29"/>
      <c r="F687" s="30">
        <v>64.849999999999994</v>
      </c>
      <c r="G687" s="35"/>
      <c r="H687" s="35"/>
      <c r="I687" s="42" t="s">
        <v>89</v>
      </c>
      <c r="J687" s="29"/>
      <c r="K687" s="29" t="s">
        <v>1301</v>
      </c>
      <c r="L687" s="29">
        <v>10205080447</v>
      </c>
      <c r="M687" s="29"/>
      <c r="N687" s="43" t="s">
        <v>688</v>
      </c>
      <c r="O687" s="398"/>
      <c r="P687" s="404">
        <f t="shared" si="11"/>
        <v>-7353.979999999865</v>
      </c>
      <c r="Q687" s="404">
        <f>SUBTOTAL(9,$F$2:F687)</f>
        <v>463352.38999999984</v>
      </c>
      <c r="R687" s="404">
        <f>SUBTOTAL(9,$G$2:G687)</f>
        <v>455998.41</v>
      </c>
    </row>
    <row r="688" spans="1:18" ht="15.75" customHeight="1">
      <c r="A688" s="43">
        <v>707</v>
      </c>
      <c r="B688" s="28">
        <v>45523</v>
      </c>
      <c r="C688" s="52" t="s">
        <v>5830</v>
      </c>
      <c r="D688" s="52"/>
      <c r="E688" s="29"/>
      <c r="F688" s="30">
        <v>10</v>
      </c>
      <c r="G688" s="35"/>
      <c r="H688" s="35"/>
      <c r="I688" s="42" t="s">
        <v>89</v>
      </c>
      <c r="J688" s="29"/>
      <c r="K688" s="29" t="s">
        <v>5831</v>
      </c>
      <c r="L688" s="29">
        <v>261575</v>
      </c>
      <c r="M688" s="29"/>
      <c r="N688" s="43" t="s">
        <v>688</v>
      </c>
      <c r="O688" s="398"/>
      <c r="P688" s="404">
        <f t="shared" si="11"/>
        <v>-7363.979999999865</v>
      </c>
      <c r="Q688" s="404">
        <f>SUBTOTAL(9,$F$2:F688)</f>
        <v>463362.38999999984</v>
      </c>
      <c r="R688" s="404">
        <f>SUBTOTAL(9,$G$2:G688)</f>
        <v>455998.41</v>
      </c>
    </row>
    <row r="689" spans="1:18" ht="15.75" customHeight="1">
      <c r="A689" s="43">
        <v>707</v>
      </c>
      <c r="B689" s="28">
        <v>45529</v>
      </c>
      <c r="C689" s="52" t="s">
        <v>5982</v>
      </c>
      <c r="D689" s="52"/>
      <c r="E689" s="29"/>
      <c r="F689" s="30">
        <v>2900</v>
      </c>
      <c r="G689" s="35"/>
      <c r="H689" s="35"/>
      <c r="I689" s="42" t="s">
        <v>91</v>
      </c>
      <c r="J689" s="29"/>
      <c r="K689" s="29" t="s">
        <v>5983</v>
      </c>
      <c r="L689" s="29">
        <v>400152</v>
      </c>
      <c r="M689" s="29"/>
      <c r="N689" s="43" t="s">
        <v>688</v>
      </c>
      <c r="O689" s="398"/>
      <c r="P689" s="404">
        <f t="shared" si="11"/>
        <v>-10263.979999999865</v>
      </c>
      <c r="Q689" s="404">
        <f>SUBTOTAL(9,$F$2:F689)</f>
        <v>466262.38999999984</v>
      </c>
      <c r="R689" s="404">
        <f>SUBTOTAL(9,$G$2:G689)</f>
        <v>455998.41</v>
      </c>
    </row>
    <row r="690" spans="1:18" ht="15.75" customHeight="1">
      <c r="A690" s="43">
        <v>707</v>
      </c>
      <c r="B690" s="28">
        <v>45528</v>
      </c>
      <c r="C690" s="27" t="s">
        <v>5626</v>
      </c>
      <c r="D690" s="52"/>
      <c r="E690" s="29"/>
      <c r="F690" s="30">
        <v>412.12</v>
      </c>
      <c r="G690" s="35"/>
      <c r="H690" s="35"/>
      <c r="I690" s="42" t="s">
        <v>89</v>
      </c>
      <c r="J690" s="29"/>
      <c r="K690" s="29" t="s">
        <v>5923</v>
      </c>
      <c r="L690" s="29"/>
      <c r="M690" s="29"/>
      <c r="N690" s="43" t="s">
        <v>688</v>
      </c>
      <c r="O690" s="398"/>
      <c r="P690" s="404">
        <f t="shared" si="11"/>
        <v>-10676.09999999986</v>
      </c>
      <c r="Q690" s="404">
        <f>SUBTOTAL(9,$F$2:F690)</f>
        <v>466674.50999999983</v>
      </c>
      <c r="R690" s="404">
        <f>SUBTOTAL(9,$G$2:G690)</f>
        <v>455998.41</v>
      </c>
    </row>
    <row r="691" spans="1:18" ht="15.75" customHeight="1">
      <c r="A691" s="43">
        <v>707</v>
      </c>
      <c r="B691" s="28">
        <v>45533</v>
      </c>
      <c r="C691" s="52" t="s">
        <v>6005</v>
      </c>
      <c r="D691" s="52" t="s">
        <v>6007</v>
      </c>
      <c r="E691" s="29"/>
      <c r="F691" s="30">
        <v>270</v>
      </c>
      <c r="G691" s="35"/>
      <c r="H691" s="35"/>
      <c r="I691" s="42" t="s">
        <v>89</v>
      </c>
      <c r="J691" s="29"/>
      <c r="K691" s="29" t="s">
        <v>6006</v>
      </c>
      <c r="L691" s="29"/>
      <c r="M691" s="29"/>
      <c r="N691" s="43" t="s">
        <v>688</v>
      </c>
      <c r="O691" s="398"/>
      <c r="P691" s="404">
        <f t="shared" si="11"/>
        <v>-10946.09999999986</v>
      </c>
      <c r="Q691" s="404">
        <f>SUBTOTAL(9,$F$2:F691)</f>
        <v>466944.50999999983</v>
      </c>
      <c r="R691" s="404">
        <f>SUBTOTAL(9,$G$2:G691)</f>
        <v>455998.41</v>
      </c>
    </row>
    <row r="692" spans="1:18" ht="15.75" customHeight="1">
      <c r="A692" s="43">
        <v>707</v>
      </c>
      <c r="B692" s="28">
        <v>45539</v>
      </c>
      <c r="C692" s="52" t="s">
        <v>5988</v>
      </c>
      <c r="D692" s="52"/>
      <c r="E692" s="29"/>
      <c r="F692" s="30">
        <v>351</v>
      </c>
      <c r="G692" s="35"/>
      <c r="H692" s="35"/>
      <c r="I692" s="42" t="s">
        <v>91</v>
      </c>
      <c r="J692" s="29"/>
      <c r="K692" s="29" t="s">
        <v>1152</v>
      </c>
      <c r="L692" s="29">
        <v>40007</v>
      </c>
      <c r="M692" s="29"/>
      <c r="N692" s="43" t="s">
        <v>688</v>
      </c>
      <c r="O692" s="398"/>
      <c r="P692" s="404">
        <f t="shared" si="11"/>
        <v>-11297.09999999986</v>
      </c>
      <c r="Q692" s="404">
        <f>SUBTOTAL(9,$F$2:F692)</f>
        <v>467295.50999999983</v>
      </c>
      <c r="R692" s="404">
        <f>SUBTOTAL(9,$G$2:G692)</f>
        <v>455998.41</v>
      </c>
    </row>
    <row r="693" spans="1:18" ht="15.75" customHeight="1">
      <c r="A693" s="43">
        <v>707</v>
      </c>
      <c r="B693" s="144">
        <v>45535</v>
      </c>
      <c r="C693" s="158" t="s">
        <v>6029</v>
      </c>
      <c r="D693" s="138" t="s">
        <v>6035</v>
      </c>
      <c r="E693" s="29"/>
      <c r="F693" s="30">
        <v>844</v>
      </c>
      <c r="G693" s="35"/>
      <c r="H693" s="35"/>
      <c r="I693" s="42"/>
      <c r="J693" s="29"/>
      <c r="K693" s="29"/>
      <c r="L693" s="29"/>
      <c r="M693" s="29"/>
      <c r="N693" s="43" t="s">
        <v>688</v>
      </c>
      <c r="O693" s="398"/>
      <c r="P693" s="404">
        <f t="shared" si="11"/>
        <v>-12141.09999999986</v>
      </c>
      <c r="Q693" s="404">
        <f>SUBTOTAL(9,$F$2:F693)</f>
        <v>468139.50999999983</v>
      </c>
      <c r="R693" s="404">
        <f>SUBTOTAL(9,$G$2:G693)</f>
        <v>455998.41</v>
      </c>
    </row>
    <row r="694" spans="1:18" ht="15.75" customHeight="1">
      <c r="A694" s="43">
        <v>707</v>
      </c>
      <c r="B694" s="144">
        <v>45535</v>
      </c>
      <c r="C694" s="158" t="s">
        <v>6033</v>
      </c>
      <c r="D694" s="138" t="s">
        <v>6031</v>
      </c>
      <c r="E694" s="29"/>
      <c r="F694" s="30">
        <v>61</v>
      </c>
      <c r="G694" s="35"/>
      <c r="H694" s="35"/>
      <c r="I694" s="42"/>
      <c r="J694" s="29"/>
      <c r="K694" s="29"/>
      <c r="L694" s="29"/>
      <c r="M694" s="29"/>
      <c r="N694" s="43" t="s">
        <v>688</v>
      </c>
      <c r="O694" s="399">
        <v>45543</v>
      </c>
      <c r="P694" s="404">
        <f t="shared" si="11"/>
        <v>-12202.09999999986</v>
      </c>
      <c r="Q694" s="404">
        <f>SUBTOTAL(9,$F$2:F694)</f>
        <v>468200.50999999983</v>
      </c>
      <c r="R694" s="404">
        <f>SUBTOTAL(9,$G$2:G694)</f>
        <v>455998.41</v>
      </c>
    </row>
    <row r="695" spans="1:18" ht="15.75" customHeight="1">
      <c r="A695" s="43">
        <v>707</v>
      </c>
      <c r="B695" s="28">
        <v>45562</v>
      </c>
      <c r="C695" s="52" t="s">
        <v>6040</v>
      </c>
      <c r="D695" s="52"/>
      <c r="E695" s="29"/>
      <c r="F695" s="30"/>
      <c r="G695" s="35"/>
      <c r="H695" s="35">
        <v>9.68</v>
      </c>
      <c r="I695" s="42"/>
      <c r="J695" s="29"/>
      <c r="K695" s="29" t="s">
        <v>6039</v>
      </c>
      <c r="L695" s="29"/>
      <c r="M695" s="29"/>
      <c r="N695" s="43" t="s">
        <v>688</v>
      </c>
      <c r="O695" s="398"/>
      <c r="P695" s="404">
        <f t="shared" ref="P695:P708" si="12">R695-Q695</f>
        <v>-12202.09999999986</v>
      </c>
      <c r="Q695" s="404">
        <f>SUBTOTAL(9,$F$2:F695)</f>
        <v>468200.50999999983</v>
      </c>
      <c r="R695" s="404">
        <f>SUBTOTAL(9,$G$2:G695)</f>
        <v>455998.41</v>
      </c>
    </row>
    <row r="696" spans="1:18" ht="15.75" customHeight="1">
      <c r="A696" s="43">
        <v>707</v>
      </c>
      <c r="B696" s="28">
        <v>45557</v>
      </c>
      <c r="C696" s="52" t="s">
        <v>6045</v>
      </c>
      <c r="D696" s="52"/>
      <c r="E696" s="29"/>
      <c r="F696" s="30"/>
      <c r="G696" s="35"/>
      <c r="H696" s="35">
        <v>120.73</v>
      </c>
      <c r="I696" s="42"/>
      <c r="J696" s="29"/>
      <c r="K696" s="29" t="s">
        <v>4261</v>
      </c>
      <c r="L696" s="29"/>
      <c r="M696" s="29"/>
      <c r="N696" s="43" t="s">
        <v>688</v>
      </c>
      <c r="O696" s="398"/>
      <c r="P696" s="404">
        <f t="shared" si="12"/>
        <v>-12202.09999999986</v>
      </c>
      <c r="Q696" s="404">
        <f>SUBTOTAL(9,$F$2:F696)</f>
        <v>468200.50999999983</v>
      </c>
      <c r="R696" s="404">
        <f>SUBTOTAL(9,$G$2:G696)</f>
        <v>455998.41</v>
      </c>
    </row>
    <row r="697" spans="1:18" ht="15.75" customHeight="1">
      <c r="A697" s="43">
        <v>707</v>
      </c>
      <c r="B697" s="28">
        <v>45565</v>
      </c>
      <c r="C697" s="52" t="s">
        <v>6057</v>
      </c>
      <c r="D697" s="52"/>
      <c r="E697" s="29"/>
      <c r="F697" s="30">
        <v>113</v>
      </c>
      <c r="G697" s="35"/>
      <c r="H697" s="35"/>
      <c r="I697" s="42" t="s">
        <v>89</v>
      </c>
      <c r="J697" s="29"/>
      <c r="K697" s="29" t="s">
        <v>950</v>
      </c>
      <c r="L697" s="29">
        <v>219468261</v>
      </c>
      <c r="M697" s="29"/>
      <c r="N697" s="43" t="s">
        <v>688</v>
      </c>
      <c r="O697" s="398"/>
      <c r="P697" s="404">
        <f t="shared" si="12"/>
        <v>-12315.09999999986</v>
      </c>
      <c r="Q697" s="404">
        <f>SUBTOTAL(9,$F$2:F697)</f>
        <v>468313.50999999983</v>
      </c>
      <c r="R697" s="404">
        <f>SUBTOTAL(9,$G$2:G697)</f>
        <v>455998.41</v>
      </c>
    </row>
    <row r="698" spans="1:18" ht="15.75" customHeight="1">
      <c r="A698" s="43">
        <v>707</v>
      </c>
      <c r="B698" s="28">
        <v>45562</v>
      </c>
      <c r="C698" s="27" t="s">
        <v>5626</v>
      </c>
      <c r="D698" s="52"/>
      <c r="E698" s="29"/>
      <c r="F698" s="30">
        <v>415.94</v>
      </c>
      <c r="G698" s="35"/>
      <c r="H698" s="35"/>
      <c r="I698" s="42" t="s">
        <v>89</v>
      </c>
      <c r="J698" s="29"/>
      <c r="K698" s="29" t="s">
        <v>5923</v>
      </c>
      <c r="L698" s="29"/>
      <c r="M698" s="29"/>
      <c r="N698" s="43" t="s">
        <v>688</v>
      </c>
      <c r="O698" s="398"/>
      <c r="P698" s="404">
        <f t="shared" si="12"/>
        <v>-12731.039999999863</v>
      </c>
      <c r="Q698" s="404">
        <f>SUBTOTAL(9,$F$2:F698)</f>
        <v>468729.44999999984</v>
      </c>
      <c r="R698" s="404">
        <f>SUBTOTAL(9,$G$2:G698)</f>
        <v>455998.41</v>
      </c>
    </row>
    <row r="699" spans="1:18" ht="15.75" customHeight="1">
      <c r="A699" s="43">
        <v>707</v>
      </c>
      <c r="B699" s="28">
        <v>45572</v>
      </c>
      <c r="C699" s="52" t="s">
        <v>962</v>
      </c>
      <c r="D699" s="52"/>
      <c r="E699" s="29"/>
      <c r="F699" s="30"/>
      <c r="G699" s="35">
        <v>12202.1</v>
      </c>
      <c r="H699" s="35"/>
      <c r="I699" s="42"/>
      <c r="J699" s="29"/>
      <c r="K699" s="29"/>
      <c r="L699" s="29"/>
      <c r="M699" s="29"/>
      <c r="N699" s="43" t="s">
        <v>688</v>
      </c>
      <c r="O699" s="398"/>
      <c r="P699" s="404">
        <f t="shared" si="12"/>
        <v>-528.93999999988591</v>
      </c>
      <c r="Q699" s="404">
        <f>SUBTOTAL(9,$F$2:F699)</f>
        <v>468729.44999999984</v>
      </c>
      <c r="R699" s="404">
        <f>SUBTOTAL(9,$G$2:G699)</f>
        <v>468200.50999999995</v>
      </c>
    </row>
    <row r="700" spans="1:18" ht="15.75" customHeight="1">
      <c r="A700" s="43">
        <v>707</v>
      </c>
      <c r="B700" s="28">
        <v>45585</v>
      </c>
      <c r="C700" s="52" t="s">
        <v>6094</v>
      </c>
      <c r="D700" s="52"/>
      <c r="E700" s="29"/>
      <c r="F700" s="30"/>
      <c r="G700" s="35"/>
      <c r="H700" s="35">
        <v>409.97</v>
      </c>
      <c r="I700" s="42"/>
      <c r="J700" s="29"/>
      <c r="K700" s="29" t="s">
        <v>451</v>
      </c>
      <c r="L700" s="29"/>
      <c r="M700" s="29"/>
      <c r="N700" s="43" t="s">
        <v>688</v>
      </c>
      <c r="O700" s="398"/>
      <c r="P700" s="404">
        <f t="shared" si="12"/>
        <v>-528.93999999988591</v>
      </c>
      <c r="Q700" s="404">
        <f>SUBTOTAL(9,$F$2:F700)</f>
        <v>468729.44999999984</v>
      </c>
      <c r="R700" s="404">
        <f>SUBTOTAL(9,$G$2:G700)</f>
        <v>468200.50999999995</v>
      </c>
    </row>
    <row r="701" spans="1:18" ht="15.75" customHeight="1">
      <c r="A701" s="43">
        <v>707</v>
      </c>
      <c r="B701" s="28">
        <v>45590</v>
      </c>
      <c r="C701" s="27" t="s">
        <v>5626</v>
      </c>
      <c r="D701" s="52"/>
      <c r="E701" s="29"/>
      <c r="F701" s="30">
        <v>415.18</v>
      </c>
      <c r="G701" s="35"/>
      <c r="H701" s="35"/>
      <c r="I701" s="42" t="s">
        <v>89</v>
      </c>
      <c r="J701" s="29"/>
      <c r="K701" s="29" t="s">
        <v>5923</v>
      </c>
      <c r="L701" s="29"/>
      <c r="M701" s="29"/>
      <c r="N701" s="43" t="s">
        <v>688</v>
      </c>
      <c r="O701" s="398"/>
      <c r="P701" s="404">
        <f t="shared" si="12"/>
        <v>-944.11999999987893</v>
      </c>
      <c r="Q701" s="404">
        <f>SUBTOTAL(9,$F$2:F701)</f>
        <v>469144.62999999983</v>
      </c>
      <c r="R701" s="404">
        <f>SUBTOTAL(9,$G$2:G701)</f>
        <v>468200.50999999995</v>
      </c>
    </row>
    <row r="702" spans="1:18" ht="15.75" customHeight="1">
      <c r="A702" s="43">
        <v>707</v>
      </c>
      <c r="B702" s="28">
        <v>45601</v>
      </c>
      <c r="C702" s="52" t="s">
        <v>6100</v>
      </c>
      <c r="D702" s="52"/>
      <c r="E702" s="29"/>
      <c r="G702" s="35"/>
      <c r="H702" s="30">
        <v>1356.11</v>
      </c>
      <c r="I702" s="42"/>
      <c r="J702" s="29"/>
      <c r="K702" s="29" t="s">
        <v>451</v>
      </c>
      <c r="L702">
        <v>3441210</v>
      </c>
      <c r="M702" s="29"/>
      <c r="N702" s="43" t="s">
        <v>688</v>
      </c>
      <c r="O702" s="398"/>
      <c r="P702" s="404">
        <f t="shared" si="12"/>
        <v>-944.11999999987893</v>
      </c>
      <c r="Q702" s="404">
        <f>SUBTOTAL(9,$F$2:F702)</f>
        <v>469144.62999999983</v>
      </c>
      <c r="R702" s="404">
        <f>SUBTOTAL(9,$G$2:G702)</f>
        <v>468200.50999999995</v>
      </c>
    </row>
    <row r="703" spans="1:18" ht="15.75" customHeight="1">
      <c r="A703" s="43">
        <v>707</v>
      </c>
      <c r="B703" s="28">
        <v>45578</v>
      </c>
      <c r="C703" s="52" t="s">
        <v>6101</v>
      </c>
      <c r="D703" s="52"/>
      <c r="E703" s="29"/>
      <c r="F703" s="30">
        <v>113</v>
      </c>
      <c r="G703" s="35"/>
      <c r="H703" s="35"/>
      <c r="I703" s="42" t="s">
        <v>89</v>
      </c>
      <c r="J703" s="29"/>
      <c r="K703" s="29" t="s">
        <v>950</v>
      </c>
      <c r="L703">
        <v>220777648</v>
      </c>
      <c r="M703" s="29"/>
      <c r="N703" s="43" t="s">
        <v>688</v>
      </c>
      <c r="O703" s="398"/>
      <c r="P703" s="404">
        <f t="shared" si="12"/>
        <v>-1057.1199999998789</v>
      </c>
      <c r="Q703" s="404">
        <f>SUBTOTAL(9,$F$2:F703)</f>
        <v>469257.62999999983</v>
      </c>
      <c r="R703" s="404">
        <f>SUBTOTAL(9,$G$2:G703)</f>
        <v>468200.50999999995</v>
      </c>
    </row>
    <row r="704" spans="1:18" ht="15.75" customHeight="1">
      <c r="A704" s="43">
        <v>707</v>
      </c>
      <c r="B704" s="28">
        <v>45614</v>
      </c>
      <c r="C704" s="52" t="s">
        <v>6142</v>
      </c>
      <c r="D704" s="52"/>
      <c r="E704" s="29"/>
      <c r="F704" s="30"/>
      <c r="G704" s="35"/>
      <c r="H704" s="35">
        <v>147.88999999999999</v>
      </c>
      <c r="I704" s="42"/>
      <c r="J704" s="29"/>
      <c r="K704" s="29"/>
      <c r="L704" s="29"/>
      <c r="M704" s="29"/>
      <c r="N704" s="43" t="s">
        <v>688</v>
      </c>
      <c r="O704" s="398"/>
      <c r="P704" s="404">
        <f t="shared" si="12"/>
        <v>-1057.1199999998789</v>
      </c>
      <c r="Q704" s="404">
        <f>SUBTOTAL(9,$F$2:F704)</f>
        <v>469257.62999999983</v>
      </c>
      <c r="R704" s="404">
        <f>SUBTOTAL(9,$G$2:G704)</f>
        <v>468200.50999999995</v>
      </c>
    </row>
    <row r="705" spans="1:18" ht="15.75" customHeight="1">
      <c r="A705" s="43">
        <v>707</v>
      </c>
      <c r="B705" s="28">
        <v>45638</v>
      </c>
      <c r="C705" s="52" t="s">
        <v>6188</v>
      </c>
      <c r="D705" s="52"/>
      <c r="E705" s="29"/>
      <c r="F705" s="30">
        <v>261.5</v>
      </c>
      <c r="G705" s="35"/>
      <c r="H705" s="35"/>
      <c r="I705" s="42" t="s">
        <v>91</v>
      </c>
      <c r="J705" s="29"/>
      <c r="K705" s="29"/>
      <c r="L705" s="29"/>
      <c r="M705" s="29"/>
      <c r="N705" s="43" t="s">
        <v>688</v>
      </c>
      <c r="O705" s="398"/>
      <c r="P705" s="404">
        <f t="shared" si="12"/>
        <v>-1318.6199999998789</v>
      </c>
      <c r="Q705" s="404">
        <f>SUBTOTAL(9,$F$2:F705)</f>
        <v>469519.12999999983</v>
      </c>
      <c r="R705" s="404">
        <f>SUBTOTAL(9,$G$2:G705)</f>
        <v>468200.50999999995</v>
      </c>
    </row>
    <row r="706" spans="1:18" ht="15.75" customHeight="1">
      <c r="A706" s="43">
        <v>707</v>
      </c>
      <c r="B706" s="28">
        <v>45643</v>
      </c>
      <c r="C706" s="52" t="s">
        <v>6198</v>
      </c>
      <c r="D706" s="52"/>
      <c r="E706" s="29"/>
      <c r="F706" s="30"/>
      <c r="G706" s="35">
        <v>111</v>
      </c>
      <c r="H706" s="35">
        <v>99.4</v>
      </c>
      <c r="I706" s="42"/>
      <c r="J706" s="29"/>
      <c r="K706" s="29"/>
      <c r="L706" s="29"/>
      <c r="M706" s="29"/>
      <c r="N706" s="43" t="s">
        <v>688</v>
      </c>
      <c r="O706" s="399">
        <v>45643</v>
      </c>
      <c r="P706" s="404">
        <f t="shared" si="12"/>
        <v>-1207.6199999998789</v>
      </c>
      <c r="Q706" s="404">
        <f>SUBTOTAL(9,$F$2:F706)</f>
        <v>469519.12999999983</v>
      </c>
      <c r="R706" s="404">
        <f>SUBTOTAL(9,$G$2:G706)</f>
        <v>468311.50999999995</v>
      </c>
    </row>
    <row r="707" spans="1:18" ht="15.75" customHeight="1">
      <c r="A707" s="43">
        <v>707</v>
      </c>
      <c r="B707" s="28">
        <v>45722</v>
      </c>
      <c r="C707" s="52" t="s">
        <v>6321</v>
      </c>
      <c r="D707" s="111"/>
      <c r="E707" s="29"/>
      <c r="F707" s="30">
        <v>10</v>
      </c>
      <c r="G707" s="35"/>
      <c r="H707" s="35"/>
      <c r="I707" s="42"/>
      <c r="J707" s="29"/>
      <c r="K707" s="29"/>
      <c r="L707" s="29"/>
      <c r="M707" s="29"/>
      <c r="N707" s="29"/>
      <c r="O707" s="29"/>
      <c r="P707" s="404">
        <f t="shared" si="12"/>
        <v>-1217.6199999998789</v>
      </c>
      <c r="Q707" s="404">
        <f>SUBTOTAL(9,$F$2:F707)</f>
        <v>469529.12999999983</v>
      </c>
      <c r="R707" s="404">
        <f>SUBTOTAL(9,$G$2:G707)</f>
        <v>468311.50999999995</v>
      </c>
    </row>
    <row r="708" spans="1:18" ht="15.75" customHeight="1">
      <c r="A708" s="43">
        <v>707</v>
      </c>
      <c r="B708" s="28">
        <v>45726</v>
      </c>
      <c r="C708" s="52" t="s">
        <v>962</v>
      </c>
      <c r="D708" s="52"/>
      <c r="E708" s="29"/>
      <c r="F708" s="30"/>
      <c r="G708" s="35">
        <v>1057.1199999999999</v>
      </c>
      <c r="H708" s="35"/>
      <c r="I708" s="42"/>
      <c r="J708" s="29"/>
      <c r="K708" s="29"/>
      <c r="L708" s="29"/>
      <c r="M708" s="29"/>
      <c r="N708" s="29"/>
      <c r="O708" s="29"/>
      <c r="P708" s="404">
        <f t="shared" si="12"/>
        <v>-160.49999999988358</v>
      </c>
      <c r="Q708" s="404">
        <f>SUBTOTAL(9,$F$2:F708)</f>
        <v>469529.12999999983</v>
      </c>
      <c r="R708" s="404">
        <f>SUBTOTAL(9,$G$2:G708)</f>
        <v>469368.62999999995</v>
      </c>
    </row>
    <row r="709" spans="1:18" ht="15.75" customHeight="1">
      <c r="A709" s="43">
        <v>707</v>
      </c>
      <c r="B709" s="28">
        <v>46000</v>
      </c>
      <c r="C709" s="52" t="s">
        <v>6906</v>
      </c>
      <c r="D709" s="52"/>
      <c r="E709" s="29"/>
      <c r="F709" s="30"/>
      <c r="G709" s="35">
        <v>160.5</v>
      </c>
      <c r="H709" s="35"/>
      <c r="I709" s="42"/>
      <c r="J709" s="29"/>
      <c r="K709" s="29" t="s">
        <v>577</v>
      </c>
      <c r="L709" s="29">
        <v>130320</v>
      </c>
      <c r="M709" s="29"/>
      <c r="N709" s="29"/>
      <c r="O709" s="29"/>
      <c r="P709" s="404">
        <f t="shared" ref="P709" si="13">R709-Q709</f>
        <v>0</v>
      </c>
      <c r="Q709" s="404">
        <f>SUBTOTAL(9,$F$2:F709)</f>
        <v>469529.12999999983</v>
      </c>
      <c r="R709" s="404">
        <f>SUBTOTAL(9,$G$2:G709)</f>
        <v>469529.12999999995</v>
      </c>
    </row>
    <row r="710" spans="1:18" ht="15.75" customHeight="1">
      <c r="A710" s="43"/>
      <c r="B710" s="28"/>
      <c r="C710" s="52"/>
      <c r="D710" s="52"/>
      <c r="E710" s="29"/>
      <c r="F710" s="30"/>
      <c r="G710" s="35"/>
      <c r="H710" s="35"/>
      <c r="I710" s="42"/>
      <c r="J710" s="29"/>
      <c r="K710" s="29"/>
      <c r="L710" s="29"/>
      <c r="M710" s="29"/>
      <c r="N710" s="29"/>
      <c r="O710" s="29"/>
      <c r="P710" s="29"/>
      <c r="Q710" s="29"/>
      <c r="R710" s="29"/>
    </row>
    <row r="711" spans="1:18" ht="15.75" customHeight="1">
      <c r="A711" s="43"/>
      <c r="B711" s="28"/>
      <c r="C711" s="52"/>
      <c r="D711" s="52"/>
      <c r="E711" s="29"/>
      <c r="F711" s="30"/>
      <c r="G711" s="35"/>
      <c r="H711" s="35"/>
      <c r="I711" s="42"/>
      <c r="J711" s="29"/>
      <c r="K711" s="29"/>
      <c r="L711" s="29"/>
      <c r="M711" s="29"/>
      <c r="N711" s="29"/>
      <c r="O711" s="29"/>
      <c r="P711" s="29"/>
      <c r="Q711" s="29"/>
      <c r="R711" s="29"/>
    </row>
    <row r="712" spans="1:18" ht="15.75" customHeight="1">
      <c r="A712" s="43"/>
      <c r="B712" s="28"/>
      <c r="C712" s="52"/>
      <c r="D712" s="52"/>
      <c r="E712" s="29"/>
      <c r="F712" s="30"/>
      <c r="G712" s="35"/>
      <c r="H712" s="35"/>
      <c r="I712" s="42"/>
      <c r="J712" s="29"/>
      <c r="K712" s="29"/>
      <c r="L712" s="29"/>
      <c r="M712" s="29"/>
      <c r="N712" s="29"/>
      <c r="O712" s="29"/>
      <c r="P712" s="29"/>
      <c r="Q712" s="29"/>
      <c r="R712" s="29"/>
    </row>
    <row r="713" spans="1:18" ht="15.75" customHeight="1">
      <c r="A713" s="43"/>
      <c r="B713" s="28"/>
      <c r="C713" s="52"/>
      <c r="D713" s="52"/>
      <c r="E713" s="29"/>
      <c r="F713" s="30"/>
      <c r="G713" s="35"/>
      <c r="H713" s="35"/>
      <c r="I713" s="42"/>
      <c r="J713" s="29"/>
      <c r="K713" s="29"/>
      <c r="L713" s="29"/>
      <c r="M713" s="29"/>
      <c r="N713" s="29"/>
      <c r="O713" s="29"/>
      <c r="P713" s="29"/>
      <c r="Q713" s="29"/>
      <c r="R713" s="29"/>
    </row>
    <row r="714" spans="1:18" ht="15.75" customHeight="1">
      <c r="A714" s="43"/>
      <c r="B714" s="28"/>
      <c r="C714" s="52"/>
      <c r="D714" s="52"/>
      <c r="E714" s="29"/>
      <c r="F714" s="30"/>
      <c r="G714" s="35"/>
      <c r="H714" s="35"/>
      <c r="I714" s="42"/>
      <c r="J714" s="29"/>
      <c r="K714" s="29"/>
      <c r="L714" s="29"/>
      <c r="M714" s="29"/>
      <c r="N714" s="29"/>
      <c r="O714" s="29"/>
      <c r="P714" s="29"/>
      <c r="Q714" s="29"/>
      <c r="R714" s="29"/>
    </row>
    <row r="715" spans="1:18" ht="15.75" customHeight="1">
      <c r="A715" s="43"/>
      <c r="B715" s="28"/>
      <c r="C715" s="52"/>
      <c r="D715" s="52"/>
      <c r="E715" s="29"/>
      <c r="F715" s="30"/>
      <c r="G715" s="35"/>
      <c r="H715" s="35"/>
      <c r="I715" s="42"/>
      <c r="J715" s="29"/>
      <c r="K715" s="29"/>
      <c r="L715" s="29"/>
      <c r="M715" s="29"/>
      <c r="N715" s="29"/>
      <c r="O715" s="29"/>
      <c r="P715" s="29"/>
      <c r="Q715" s="29"/>
      <c r="R715" s="29"/>
    </row>
    <row r="716" spans="1:18" ht="15.75" customHeight="1">
      <c r="A716" s="43"/>
      <c r="B716" s="28"/>
      <c r="C716" s="52"/>
      <c r="D716" s="52"/>
      <c r="E716" s="29"/>
      <c r="F716" s="30"/>
      <c r="G716" s="35"/>
      <c r="H716" s="35"/>
      <c r="I716" s="42"/>
      <c r="J716" s="29"/>
      <c r="K716" s="29"/>
      <c r="L716" s="29"/>
      <c r="M716" s="29"/>
      <c r="N716" s="29"/>
      <c r="O716" s="29"/>
      <c r="P716" s="29"/>
      <c r="Q716" s="29"/>
      <c r="R716" s="29"/>
    </row>
    <row r="717" spans="1:18" ht="15.75" customHeight="1">
      <c r="A717" s="43"/>
      <c r="B717" s="28"/>
      <c r="C717" s="52"/>
      <c r="D717" s="52"/>
      <c r="E717" s="29"/>
      <c r="F717" s="30"/>
      <c r="G717" s="35"/>
      <c r="H717" s="35"/>
      <c r="I717" s="42"/>
      <c r="J717" s="29"/>
      <c r="K717" s="29"/>
      <c r="L717" s="29"/>
      <c r="M717" s="29"/>
      <c r="N717" s="29"/>
      <c r="O717" s="29"/>
      <c r="P717" s="29"/>
      <c r="Q717" s="29"/>
      <c r="R717" s="29"/>
    </row>
    <row r="718" spans="1:18" ht="15.75" customHeight="1">
      <c r="A718" s="43"/>
      <c r="B718" s="28"/>
      <c r="C718" s="52"/>
      <c r="D718" s="52"/>
      <c r="E718" s="29"/>
      <c r="F718" s="30"/>
      <c r="G718" s="35"/>
      <c r="H718" s="35"/>
      <c r="I718" s="42"/>
      <c r="J718" s="29"/>
      <c r="K718" s="29"/>
      <c r="L718" s="29"/>
      <c r="M718" s="29"/>
      <c r="N718" s="29"/>
      <c r="O718" s="29"/>
      <c r="P718" s="29"/>
      <c r="Q718" s="29"/>
      <c r="R718" s="29"/>
    </row>
    <row r="719" spans="1:18" ht="15.75" customHeight="1">
      <c r="A719" s="43"/>
      <c r="B719" s="28"/>
      <c r="C719" s="52"/>
      <c r="D719" s="52"/>
      <c r="E719" s="29"/>
      <c r="F719" s="30"/>
      <c r="G719" s="35"/>
      <c r="H719" s="35"/>
      <c r="I719" s="42"/>
      <c r="J719" s="29"/>
      <c r="K719" s="29"/>
      <c r="L719" s="29"/>
      <c r="M719" s="29"/>
      <c r="N719" s="29"/>
      <c r="O719" s="29"/>
      <c r="P719" s="29"/>
      <c r="Q719" s="29"/>
      <c r="R719" s="29"/>
    </row>
    <row r="720" spans="1:18" ht="15.75" customHeight="1">
      <c r="A720" s="43"/>
      <c r="B720" s="28"/>
      <c r="C720" s="52"/>
      <c r="D720" s="52"/>
      <c r="E720" s="29"/>
      <c r="F720" s="30"/>
      <c r="G720" s="35"/>
      <c r="H720" s="35"/>
      <c r="I720" s="42"/>
      <c r="J720" s="29"/>
      <c r="K720" s="29"/>
      <c r="L720" s="29"/>
      <c r="M720" s="29"/>
      <c r="N720" s="29"/>
      <c r="O720" s="29"/>
      <c r="P720" s="29"/>
      <c r="Q720" s="29"/>
      <c r="R720" s="29"/>
    </row>
    <row r="721" spans="1:18" ht="15.75" customHeight="1">
      <c r="A721" s="43"/>
      <c r="B721" s="28"/>
      <c r="C721" s="52"/>
      <c r="D721" s="52"/>
      <c r="E721" s="29"/>
      <c r="F721" s="30"/>
      <c r="G721" s="35"/>
      <c r="H721" s="35"/>
      <c r="I721" s="42"/>
      <c r="J721" s="29"/>
      <c r="K721" s="29"/>
      <c r="L721" s="29"/>
      <c r="M721" s="29"/>
      <c r="N721" s="29"/>
      <c r="O721" s="29"/>
      <c r="P721" s="29"/>
      <c r="Q721" s="29"/>
      <c r="R721" s="29"/>
    </row>
    <row r="722" spans="1:18" ht="15.75" customHeight="1">
      <c r="A722" s="43"/>
      <c r="B722" s="28"/>
      <c r="C722" s="52"/>
      <c r="D722" s="52"/>
      <c r="E722" s="29"/>
      <c r="F722" s="30"/>
      <c r="G722" s="35"/>
      <c r="H722" s="35"/>
      <c r="I722" s="42"/>
      <c r="J722" s="29"/>
      <c r="K722" s="29"/>
      <c r="L722" s="29"/>
      <c r="M722" s="29"/>
      <c r="N722" s="29"/>
      <c r="O722" s="29"/>
      <c r="P722" s="29"/>
      <c r="Q722" s="29"/>
      <c r="R722" s="29"/>
    </row>
    <row r="723" spans="1:18" ht="15.75" customHeight="1">
      <c r="A723" s="43"/>
      <c r="B723" s="28"/>
      <c r="C723" s="52"/>
      <c r="D723" s="52"/>
      <c r="E723" s="29"/>
      <c r="F723" s="30"/>
      <c r="G723" s="35"/>
      <c r="H723" s="35"/>
      <c r="I723" s="42"/>
      <c r="J723" s="29"/>
      <c r="K723" s="29"/>
      <c r="L723" s="29"/>
      <c r="M723" s="29"/>
      <c r="N723" s="29"/>
      <c r="O723" s="29"/>
      <c r="P723" s="29"/>
      <c r="Q723" s="29"/>
      <c r="R723" s="29"/>
    </row>
    <row r="724" spans="1:18" ht="15.75" customHeight="1">
      <c r="A724" s="43"/>
      <c r="B724" s="28"/>
      <c r="C724" s="52"/>
      <c r="D724" s="52"/>
      <c r="E724" s="29"/>
      <c r="F724" s="30"/>
      <c r="G724" s="35"/>
      <c r="H724" s="35"/>
      <c r="I724" s="42"/>
      <c r="J724" s="29"/>
      <c r="K724" s="29"/>
      <c r="L724" s="29"/>
      <c r="M724" s="29"/>
      <c r="N724" s="29"/>
      <c r="O724" s="29"/>
      <c r="P724" s="29"/>
      <c r="Q724" s="29"/>
      <c r="R724" s="29"/>
    </row>
    <row r="725" spans="1:18" ht="15.75" customHeight="1">
      <c r="A725" s="43"/>
      <c r="B725" s="28"/>
      <c r="C725" s="52"/>
      <c r="D725" s="52"/>
      <c r="E725" s="29"/>
      <c r="F725" s="30"/>
      <c r="G725" s="35"/>
      <c r="H725" s="35"/>
      <c r="I725" s="42"/>
      <c r="J725" s="29"/>
      <c r="K725" s="29"/>
      <c r="L725" s="29"/>
      <c r="M725" s="29"/>
      <c r="N725" s="29"/>
      <c r="O725" s="29"/>
      <c r="P725" s="29"/>
      <c r="Q725" s="29"/>
      <c r="R725" s="29"/>
    </row>
    <row r="726" spans="1:18" ht="15.75" customHeight="1">
      <c r="A726" s="43"/>
      <c r="B726" s="28"/>
      <c r="C726" s="52"/>
      <c r="D726" s="52"/>
      <c r="E726" s="29"/>
      <c r="F726" s="30"/>
      <c r="G726" s="35"/>
      <c r="H726" s="35"/>
      <c r="I726" s="42"/>
      <c r="J726" s="29"/>
      <c r="K726" s="29"/>
      <c r="L726" s="29"/>
      <c r="M726" s="29"/>
      <c r="N726" s="29"/>
      <c r="O726" s="29"/>
      <c r="P726" s="29"/>
      <c r="Q726" s="29"/>
      <c r="R726" s="29"/>
    </row>
    <row r="727" spans="1:18" ht="15.75" customHeight="1">
      <c r="A727" s="43"/>
      <c r="B727" s="28"/>
      <c r="C727" s="52"/>
      <c r="D727" s="52"/>
      <c r="E727" s="29"/>
      <c r="F727" s="30"/>
      <c r="G727" s="35"/>
      <c r="H727" s="35"/>
      <c r="I727" s="42"/>
      <c r="J727" s="29"/>
      <c r="K727" s="29"/>
      <c r="L727" s="29"/>
      <c r="M727" s="29"/>
      <c r="N727" s="29"/>
      <c r="O727" s="29"/>
      <c r="P727" s="29"/>
      <c r="Q727" s="29"/>
      <c r="R727" s="29"/>
    </row>
    <row r="728" spans="1:18" ht="15.75" customHeight="1">
      <c r="A728" s="43"/>
      <c r="B728" s="28"/>
      <c r="C728" s="52"/>
      <c r="D728" s="52"/>
      <c r="E728" s="29"/>
      <c r="F728" s="30"/>
      <c r="G728" s="35"/>
      <c r="H728" s="35"/>
      <c r="I728" s="42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1:18" ht="15.75" customHeight="1">
      <c r="A729" s="43"/>
      <c r="B729" s="28"/>
      <c r="C729" s="52"/>
      <c r="D729" s="52"/>
      <c r="E729" s="29"/>
      <c r="F729" s="30"/>
      <c r="G729" s="35"/>
      <c r="H729" s="35"/>
      <c r="I729" s="42"/>
      <c r="J729" s="29"/>
      <c r="K729" s="29"/>
      <c r="L729" s="29"/>
      <c r="M729" s="29"/>
      <c r="N729" s="29"/>
      <c r="O729" s="29"/>
      <c r="P729" s="29"/>
      <c r="Q729" s="29"/>
      <c r="R729" s="29"/>
    </row>
    <row r="730" spans="1:18" ht="15.75" customHeight="1">
      <c r="A730" s="43"/>
      <c r="B730" s="28"/>
      <c r="C730" s="52"/>
      <c r="D730" s="52"/>
      <c r="E730" s="29"/>
      <c r="F730" s="30"/>
      <c r="G730" s="35"/>
      <c r="H730" s="35"/>
      <c r="I730" s="42"/>
      <c r="J730" s="29"/>
      <c r="K730" s="29"/>
      <c r="L730" s="29"/>
      <c r="M730" s="29"/>
      <c r="N730" s="29"/>
      <c r="O730" s="29"/>
      <c r="P730" s="29"/>
      <c r="Q730" s="29"/>
      <c r="R730" s="29"/>
    </row>
    <row r="731" spans="1:18" ht="15.75" customHeight="1">
      <c r="A731" s="43"/>
      <c r="B731" s="28"/>
      <c r="C731" s="52"/>
      <c r="D731" s="52"/>
      <c r="E731" s="29"/>
      <c r="F731" s="30"/>
      <c r="G731" s="35"/>
      <c r="H731" s="35"/>
      <c r="I731" s="42"/>
      <c r="J731" s="29"/>
      <c r="K731" s="29"/>
      <c r="L731" s="29"/>
      <c r="M731" s="29"/>
      <c r="N731" s="29"/>
      <c r="O731" s="29"/>
      <c r="P731" s="29"/>
      <c r="Q731" s="29"/>
      <c r="R731" s="29"/>
    </row>
    <row r="732" spans="1:18" ht="15.75" customHeight="1">
      <c r="A732" s="43"/>
      <c r="B732" s="28"/>
      <c r="C732" s="52"/>
      <c r="D732" s="52"/>
      <c r="E732" s="29"/>
      <c r="F732" s="30"/>
      <c r="G732" s="35"/>
      <c r="H732" s="35"/>
      <c r="I732" s="42"/>
      <c r="J732" s="29"/>
      <c r="K732" s="29"/>
      <c r="L732" s="29"/>
      <c r="M732" s="29"/>
      <c r="N732" s="29"/>
      <c r="O732" s="29"/>
      <c r="P732" s="29"/>
      <c r="Q732" s="29"/>
      <c r="R732" s="29"/>
    </row>
    <row r="733" spans="1:18" ht="15.75" customHeight="1">
      <c r="A733" s="43"/>
      <c r="B733" s="28"/>
      <c r="C733" s="52"/>
      <c r="D733" s="52"/>
      <c r="E733" s="29"/>
      <c r="F733" s="30"/>
      <c r="G733" s="35"/>
      <c r="H733" s="35"/>
      <c r="I733" s="42"/>
      <c r="J733" s="29"/>
      <c r="K733" s="29"/>
      <c r="L733" s="29"/>
      <c r="M733" s="29"/>
      <c r="N733" s="29"/>
      <c r="O733" s="29"/>
      <c r="P733" s="29"/>
      <c r="Q733" s="29"/>
      <c r="R733" s="29"/>
    </row>
    <row r="734" spans="1:18" ht="15.75" customHeight="1">
      <c r="A734" s="43"/>
      <c r="B734" s="28"/>
      <c r="C734" s="52"/>
      <c r="D734" s="52"/>
      <c r="E734" s="29"/>
      <c r="F734" s="30"/>
      <c r="G734" s="35"/>
      <c r="H734" s="35"/>
      <c r="I734" s="42"/>
      <c r="J734" s="29"/>
      <c r="K734" s="29"/>
      <c r="L734" s="29"/>
      <c r="M734" s="29"/>
      <c r="N734" s="29"/>
      <c r="O734" s="29"/>
      <c r="P734" s="29"/>
      <c r="Q734" s="29"/>
      <c r="R734" s="29"/>
    </row>
    <row r="735" spans="1:18" ht="15.75" customHeight="1">
      <c r="A735" s="43"/>
      <c r="B735" s="28"/>
      <c r="C735" s="52"/>
      <c r="D735" s="52"/>
      <c r="E735" s="29"/>
      <c r="F735" s="30"/>
      <c r="G735" s="35"/>
      <c r="H735" s="35"/>
      <c r="I735" s="42"/>
      <c r="J735" s="29"/>
      <c r="K735" s="29"/>
      <c r="L735" s="29"/>
      <c r="M735" s="29"/>
      <c r="N735" s="29"/>
      <c r="O735" s="29"/>
      <c r="P735" s="29"/>
      <c r="Q735" s="29"/>
      <c r="R735" s="29"/>
    </row>
    <row r="736" spans="1:18" ht="15.75" customHeight="1">
      <c r="A736" s="43"/>
      <c r="B736" s="28"/>
      <c r="C736" s="52"/>
      <c r="D736" s="52"/>
      <c r="E736" s="29"/>
      <c r="F736" s="30"/>
      <c r="G736" s="35"/>
      <c r="H736" s="35"/>
      <c r="I736" s="42"/>
      <c r="J736" s="29"/>
      <c r="K736" s="29"/>
      <c r="L736" s="29"/>
      <c r="M736" s="29"/>
      <c r="N736" s="29"/>
      <c r="O736" s="29"/>
      <c r="P736" s="29"/>
      <c r="Q736" s="29"/>
      <c r="R736" s="29"/>
    </row>
    <row r="737" spans="1:18" ht="15.75" customHeight="1">
      <c r="A737" s="43"/>
      <c r="B737" s="28"/>
      <c r="C737" s="52"/>
      <c r="D737" s="52"/>
      <c r="E737" s="29"/>
      <c r="F737" s="30"/>
      <c r="G737" s="35"/>
      <c r="H737" s="35"/>
      <c r="I737" s="42"/>
      <c r="J737" s="29"/>
      <c r="K737" s="29"/>
      <c r="L737" s="29"/>
      <c r="M737" s="29"/>
      <c r="N737" s="29"/>
      <c r="O737" s="29"/>
      <c r="P737" s="29"/>
      <c r="Q737" s="29"/>
      <c r="R737" s="29"/>
    </row>
    <row r="738" spans="1:18" ht="15.75" customHeight="1">
      <c r="A738" s="43"/>
      <c r="B738" s="28"/>
      <c r="C738" s="52"/>
      <c r="D738" s="52"/>
      <c r="E738" s="29"/>
      <c r="F738" s="30"/>
      <c r="G738" s="35"/>
      <c r="H738" s="35"/>
      <c r="I738" s="42"/>
      <c r="J738" s="29"/>
      <c r="K738" s="29"/>
      <c r="L738" s="29"/>
      <c r="M738" s="29"/>
      <c r="N738" s="29"/>
      <c r="O738" s="29"/>
      <c r="P738" s="29"/>
      <c r="Q738" s="29"/>
      <c r="R738" s="29"/>
    </row>
    <row r="739" spans="1:18" ht="15.75" customHeight="1">
      <c r="A739" s="43"/>
      <c r="B739" s="28"/>
      <c r="C739" s="52"/>
      <c r="D739" s="52"/>
      <c r="E739" s="29"/>
      <c r="F739" s="30"/>
      <c r="G739" s="35"/>
      <c r="H739" s="35"/>
      <c r="I739" s="42"/>
      <c r="J739" s="29"/>
      <c r="K739" s="29"/>
      <c r="L739" s="29"/>
      <c r="M739" s="29"/>
      <c r="N739" s="29"/>
      <c r="O739" s="29"/>
      <c r="P739" s="29"/>
      <c r="Q739" s="29"/>
      <c r="R739" s="29"/>
    </row>
    <row r="740" spans="1:18" ht="15.75" customHeight="1">
      <c r="A740" s="43"/>
      <c r="B740" s="28"/>
      <c r="C740" s="52"/>
      <c r="D740" s="52"/>
      <c r="E740" s="29"/>
      <c r="F740" s="30"/>
      <c r="G740" s="35"/>
      <c r="H740" s="35"/>
      <c r="I740" s="42"/>
      <c r="J740" s="29"/>
      <c r="K740" s="29"/>
      <c r="L740" s="29"/>
      <c r="M740" s="29"/>
      <c r="N740" s="29"/>
      <c r="O740" s="29"/>
      <c r="P740" s="29"/>
      <c r="Q740" s="29"/>
      <c r="R740" s="29"/>
    </row>
    <row r="741" spans="1:18" ht="15.75" customHeight="1">
      <c r="A741" s="43"/>
      <c r="B741" s="28"/>
      <c r="C741" s="52"/>
      <c r="D741" s="52"/>
      <c r="E741" s="29"/>
      <c r="F741" s="30"/>
      <c r="G741" s="35"/>
      <c r="H741" s="35"/>
      <c r="I741" s="42"/>
      <c r="J741" s="29"/>
      <c r="K741" s="29"/>
      <c r="L741" s="29"/>
      <c r="M741" s="29"/>
      <c r="N741" s="29"/>
      <c r="O741" s="29"/>
      <c r="P741" s="29"/>
      <c r="Q741" s="29"/>
      <c r="R741" s="29"/>
    </row>
    <row r="742" spans="1:18" ht="15.75" customHeight="1">
      <c r="A742" s="43"/>
      <c r="B742" s="28"/>
      <c r="C742" s="52"/>
      <c r="D742" s="52"/>
      <c r="E742" s="29"/>
      <c r="F742" s="30"/>
      <c r="G742" s="35"/>
      <c r="H742" s="35"/>
      <c r="I742" s="42"/>
      <c r="J742" s="29"/>
      <c r="K742" s="29"/>
      <c r="L742" s="29"/>
      <c r="M742" s="29"/>
      <c r="N742" s="29"/>
      <c r="O742" s="29"/>
      <c r="P742" s="29"/>
      <c r="Q742" s="29"/>
      <c r="R742" s="29"/>
    </row>
    <row r="743" spans="1:18" ht="15.75" customHeight="1">
      <c r="A743" s="43"/>
      <c r="B743" s="28"/>
      <c r="C743" s="52"/>
      <c r="D743" s="52"/>
      <c r="E743" s="29"/>
      <c r="F743" s="30"/>
      <c r="G743" s="35"/>
      <c r="H743" s="35"/>
      <c r="I743" s="42"/>
      <c r="J743" s="29"/>
      <c r="K743" s="29"/>
      <c r="L743" s="29"/>
      <c r="M743" s="29"/>
      <c r="N743" s="29"/>
      <c r="O743" s="29"/>
      <c r="P743" s="29"/>
      <c r="Q743" s="29"/>
      <c r="R743" s="29"/>
    </row>
    <row r="744" spans="1:18" ht="15.75" customHeight="1">
      <c r="A744" s="43"/>
      <c r="B744" s="28"/>
      <c r="C744" s="52"/>
      <c r="D744" s="52"/>
      <c r="E744" s="29"/>
      <c r="F744" s="30"/>
      <c r="G744" s="35"/>
      <c r="H744" s="35"/>
      <c r="I744" s="42"/>
      <c r="J744" s="29"/>
      <c r="K744" s="29"/>
      <c r="L744" s="29"/>
      <c r="M744" s="29"/>
      <c r="N744" s="29"/>
      <c r="O744" s="29"/>
      <c r="P744" s="29"/>
      <c r="Q744" s="29"/>
      <c r="R744" s="29"/>
    </row>
    <row r="745" spans="1:18" ht="15.75" customHeight="1">
      <c r="A745" s="43"/>
      <c r="B745" s="28"/>
      <c r="C745" s="52"/>
      <c r="D745" s="52"/>
      <c r="E745" s="29"/>
      <c r="F745" s="30"/>
      <c r="G745" s="35"/>
      <c r="H745" s="35"/>
      <c r="I745" s="42"/>
      <c r="J745" s="29"/>
      <c r="K745" s="29"/>
      <c r="L745" s="29"/>
      <c r="M745" s="29"/>
      <c r="N745" s="29"/>
      <c r="O745" s="29"/>
      <c r="P745" s="29"/>
      <c r="Q745" s="29"/>
      <c r="R745" s="29"/>
    </row>
    <row r="746" spans="1:18" ht="15.75" customHeight="1">
      <c r="A746" s="43"/>
      <c r="B746" s="28"/>
      <c r="C746" s="52"/>
      <c r="D746" s="52"/>
      <c r="E746" s="29"/>
      <c r="F746" s="30"/>
      <c r="G746" s="35"/>
      <c r="H746" s="35"/>
      <c r="I746" s="42"/>
      <c r="J746" s="29"/>
      <c r="K746" s="29"/>
      <c r="L746" s="29"/>
      <c r="M746" s="29"/>
      <c r="N746" s="29"/>
      <c r="O746" s="29"/>
      <c r="P746" s="29"/>
      <c r="Q746" s="29"/>
      <c r="R746" s="29"/>
    </row>
    <row r="747" spans="1:18" ht="15.75" customHeight="1">
      <c r="A747" s="43"/>
      <c r="B747" s="28"/>
      <c r="C747" s="52"/>
      <c r="D747" s="52"/>
      <c r="E747" s="29"/>
      <c r="F747" s="30"/>
      <c r="G747" s="35"/>
      <c r="H747" s="35"/>
      <c r="I747" s="42"/>
      <c r="J747" s="29"/>
      <c r="K747" s="29"/>
      <c r="L747" s="29"/>
      <c r="M747" s="29"/>
      <c r="N747" s="29"/>
      <c r="O747" s="29"/>
      <c r="P747" s="29"/>
      <c r="Q747" s="29"/>
      <c r="R747" s="29"/>
    </row>
    <row r="748" spans="1:18" ht="15.75" customHeight="1">
      <c r="A748" s="43"/>
      <c r="B748" s="28"/>
      <c r="C748" s="52"/>
      <c r="D748" s="52"/>
      <c r="E748" s="29"/>
      <c r="F748" s="30"/>
      <c r="G748" s="35"/>
      <c r="H748" s="35"/>
      <c r="I748" s="42"/>
      <c r="J748" s="29"/>
      <c r="K748" s="29"/>
      <c r="L748" s="29"/>
      <c r="M748" s="29"/>
      <c r="N748" s="29"/>
      <c r="O748" s="29"/>
      <c r="P748" s="29"/>
      <c r="Q748" s="29"/>
      <c r="R748" s="29"/>
    </row>
    <row r="749" spans="1:18" ht="15.75" customHeight="1">
      <c r="A749" s="43"/>
      <c r="B749" s="28"/>
      <c r="C749" s="52"/>
      <c r="D749" s="52"/>
      <c r="E749" s="29"/>
      <c r="F749" s="30"/>
      <c r="G749" s="35"/>
      <c r="H749" s="35"/>
      <c r="I749" s="42"/>
      <c r="J749" s="29"/>
      <c r="K749" s="29"/>
      <c r="L749" s="29"/>
      <c r="M749" s="29"/>
      <c r="N749" s="29"/>
      <c r="O749" s="29"/>
      <c r="P749" s="29"/>
      <c r="Q749" s="29"/>
      <c r="R749" s="29"/>
    </row>
    <row r="750" spans="1:18" ht="15.75" customHeight="1">
      <c r="A750" s="43"/>
      <c r="B750" s="28"/>
      <c r="C750" s="52"/>
      <c r="D750" s="52"/>
      <c r="E750" s="29"/>
      <c r="F750" s="30"/>
      <c r="G750" s="35"/>
      <c r="H750" s="35"/>
      <c r="I750" s="42"/>
      <c r="J750" s="29"/>
      <c r="K750" s="29"/>
      <c r="L750" s="29"/>
      <c r="M750" s="29"/>
      <c r="N750" s="29"/>
      <c r="O750" s="29"/>
      <c r="P750" s="29"/>
      <c r="Q750" s="29"/>
      <c r="R750" s="29"/>
    </row>
    <row r="751" spans="1:18" ht="15.75" customHeight="1">
      <c r="A751" s="43"/>
      <c r="B751" s="28"/>
      <c r="C751" s="52"/>
      <c r="D751" s="52"/>
      <c r="E751" s="29"/>
      <c r="F751" s="30"/>
      <c r="G751" s="35"/>
      <c r="H751" s="35"/>
      <c r="I751" s="42"/>
      <c r="J751" s="29"/>
      <c r="K751" s="29"/>
      <c r="L751" s="29"/>
      <c r="M751" s="29"/>
      <c r="N751" s="29"/>
      <c r="O751" s="29"/>
      <c r="P751" s="29"/>
      <c r="Q751" s="29"/>
      <c r="R751" s="29"/>
    </row>
    <row r="752" spans="1:18" ht="15.75" customHeight="1">
      <c r="A752" s="43"/>
      <c r="B752" s="28"/>
      <c r="C752" s="52"/>
      <c r="D752" s="52"/>
      <c r="E752" s="29"/>
      <c r="F752" s="30"/>
      <c r="G752" s="35"/>
      <c r="H752" s="35"/>
      <c r="I752" s="42"/>
      <c r="J752" s="29"/>
      <c r="K752" s="29"/>
      <c r="L752" s="29"/>
      <c r="M752" s="29"/>
      <c r="N752" s="29"/>
      <c r="O752" s="29"/>
      <c r="P752" s="29"/>
      <c r="Q752" s="29"/>
      <c r="R752" s="29"/>
    </row>
    <row r="753" spans="1:18" ht="15.75" customHeight="1">
      <c r="A753" s="43"/>
      <c r="B753" s="28"/>
      <c r="C753" s="52"/>
      <c r="D753" s="52"/>
      <c r="E753" s="29"/>
      <c r="F753" s="30"/>
      <c r="G753" s="35"/>
      <c r="H753" s="35"/>
      <c r="I753" s="42"/>
      <c r="J753" s="29"/>
      <c r="K753" s="29"/>
      <c r="L753" s="29"/>
      <c r="M753" s="29"/>
      <c r="N753" s="29"/>
      <c r="O753" s="29"/>
      <c r="P753" s="29"/>
      <c r="Q753" s="29"/>
      <c r="R753" s="29"/>
    </row>
    <row r="754" spans="1:18" ht="15.75" customHeight="1">
      <c r="A754" s="43"/>
      <c r="B754" s="28"/>
      <c r="C754" s="52"/>
      <c r="D754" s="52"/>
      <c r="E754" s="29"/>
      <c r="F754" s="30"/>
      <c r="G754" s="35"/>
      <c r="H754" s="35"/>
      <c r="I754" s="42"/>
      <c r="J754" s="29"/>
      <c r="K754" s="29"/>
      <c r="L754" s="29"/>
      <c r="M754" s="29"/>
      <c r="N754" s="29"/>
      <c r="O754" s="29"/>
      <c r="P754" s="29"/>
      <c r="Q754" s="29"/>
      <c r="R754" s="29"/>
    </row>
    <row r="755" spans="1:18" ht="15.75" customHeight="1">
      <c r="A755" s="43"/>
      <c r="B755" s="28"/>
      <c r="C755" s="52"/>
      <c r="D755" s="52"/>
      <c r="E755" s="29"/>
      <c r="F755" s="30"/>
      <c r="G755" s="35"/>
      <c r="H755" s="35"/>
      <c r="I755" s="42"/>
      <c r="J755" s="29"/>
      <c r="K755" s="29"/>
      <c r="L755" s="29"/>
      <c r="M755" s="29"/>
      <c r="N755" s="29"/>
      <c r="O755" s="29"/>
      <c r="P755" s="29"/>
      <c r="Q755" s="29"/>
      <c r="R755" s="29"/>
    </row>
    <row r="756" spans="1:18" ht="15.75" customHeight="1">
      <c r="A756" s="43"/>
      <c r="B756" s="28"/>
      <c r="C756" s="52"/>
      <c r="D756" s="52"/>
      <c r="E756" s="29"/>
      <c r="F756" s="30"/>
      <c r="G756" s="35"/>
      <c r="H756" s="35"/>
      <c r="I756" s="42"/>
      <c r="J756" s="29"/>
      <c r="K756" s="29"/>
      <c r="L756" s="29"/>
      <c r="M756" s="29"/>
      <c r="N756" s="29"/>
      <c r="O756" s="29"/>
      <c r="P756" s="29"/>
      <c r="Q756" s="29"/>
      <c r="R756" s="29"/>
    </row>
    <row r="757" spans="1:18" ht="15.75" customHeight="1">
      <c r="A757" s="43"/>
      <c r="B757" s="28"/>
      <c r="C757" s="52"/>
      <c r="D757" s="52"/>
      <c r="E757" s="29"/>
      <c r="F757" s="30"/>
      <c r="G757" s="35"/>
      <c r="H757" s="35"/>
      <c r="I757" s="42"/>
      <c r="J757" s="29"/>
      <c r="K757" s="29"/>
      <c r="L757" s="29"/>
      <c r="M757" s="29"/>
      <c r="N757" s="29"/>
      <c r="O757" s="29"/>
      <c r="P757" s="29"/>
      <c r="Q757" s="29"/>
      <c r="R757" s="29"/>
    </row>
    <row r="758" spans="1:18" ht="15.75" customHeight="1">
      <c r="A758" s="43"/>
      <c r="B758" s="28"/>
      <c r="C758" s="52"/>
      <c r="D758" s="52"/>
      <c r="E758" s="29"/>
      <c r="F758" s="30"/>
      <c r="G758" s="35"/>
      <c r="H758" s="35"/>
      <c r="I758" s="42"/>
      <c r="J758" s="29"/>
      <c r="K758" s="29"/>
      <c r="L758" s="29"/>
      <c r="M758" s="29"/>
      <c r="N758" s="29"/>
      <c r="O758" s="29"/>
      <c r="P758" s="29"/>
      <c r="Q758" s="29"/>
      <c r="R758" s="29"/>
    </row>
    <row r="759" spans="1:18" ht="15.75" customHeight="1">
      <c r="A759" s="43"/>
      <c r="B759" s="28"/>
      <c r="C759" s="52"/>
      <c r="D759" s="52"/>
      <c r="E759" s="29"/>
      <c r="F759" s="30"/>
      <c r="G759" s="35"/>
      <c r="H759" s="35"/>
      <c r="I759" s="42"/>
      <c r="J759" s="29"/>
      <c r="K759" s="29"/>
      <c r="L759" s="29"/>
      <c r="M759" s="29"/>
      <c r="N759" s="29"/>
      <c r="O759" s="29"/>
      <c r="P759" s="29"/>
      <c r="Q759" s="29"/>
      <c r="R759" s="29"/>
    </row>
    <row r="760" spans="1:18" ht="15.75" customHeight="1">
      <c r="A760" s="43"/>
      <c r="B760" s="28"/>
      <c r="C760" s="52"/>
      <c r="D760" s="52"/>
      <c r="E760" s="29"/>
      <c r="F760" s="30"/>
      <c r="G760" s="35"/>
      <c r="H760" s="35"/>
      <c r="I760" s="42"/>
      <c r="J760" s="29"/>
      <c r="K760" s="29"/>
      <c r="L760" s="29"/>
      <c r="M760" s="29"/>
      <c r="N760" s="29"/>
      <c r="O760" s="29"/>
      <c r="P760" s="29"/>
      <c r="Q760" s="29"/>
      <c r="R760" s="29"/>
    </row>
    <row r="761" spans="1:18" ht="15.75" customHeight="1">
      <c r="A761" s="43"/>
      <c r="B761" s="28"/>
      <c r="C761" s="52"/>
      <c r="D761" s="52"/>
      <c r="E761" s="29"/>
      <c r="F761" s="30"/>
      <c r="G761" s="35"/>
      <c r="H761" s="35"/>
      <c r="I761" s="42"/>
      <c r="J761" s="29"/>
      <c r="K761" s="29"/>
      <c r="L761" s="29"/>
      <c r="M761" s="29"/>
      <c r="N761" s="29"/>
      <c r="O761" s="29"/>
      <c r="P761" s="29"/>
      <c r="Q761" s="29"/>
      <c r="R761" s="29"/>
    </row>
    <row r="762" spans="1:18" ht="15.75" customHeight="1">
      <c r="A762" s="43"/>
      <c r="B762" s="28"/>
      <c r="C762" s="52"/>
      <c r="D762" s="52"/>
      <c r="E762" s="29"/>
      <c r="F762" s="30"/>
      <c r="G762" s="35"/>
      <c r="H762" s="35"/>
      <c r="I762" s="42"/>
      <c r="J762" s="29"/>
      <c r="K762" s="29"/>
      <c r="L762" s="29"/>
      <c r="M762" s="29"/>
      <c r="N762" s="29"/>
      <c r="O762" s="29"/>
      <c r="P762" s="29"/>
      <c r="Q762" s="29"/>
      <c r="R762" s="29"/>
    </row>
    <row r="763" spans="1:18" ht="15.75" customHeight="1">
      <c r="A763" s="43"/>
      <c r="B763" s="28"/>
      <c r="C763" s="52"/>
      <c r="D763" s="52"/>
      <c r="E763" s="29"/>
      <c r="F763" s="30"/>
      <c r="G763" s="35"/>
      <c r="H763" s="35"/>
      <c r="I763" s="42"/>
      <c r="J763" s="29"/>
      <c r="K763" s="29"/>
      <c r="L763" s="29"/>
      <c r="M763" s="29"/>
      <c r="N763" s="29"/>
      <c r="O763" s="29"/>
      <c r="P763" s="29"/>
      <c r="Q763" s="29"/>
      <c r="R763" s="29"/>
    </row>
    <row r="764" spans="1:18" ht="15.75" customHeight="1">
      <c r="A764" s="43"/>
      <c r="B764" s="28"/>
      <c r="C764" s="52"/>
      <c r="D764" s="52"/>
      <c r="E764" s="29"/>
      <c r="F764" s="30"/>
      <c r="G764" s="35"/>
      <c r="H764" s="35"/>
      <c r="I764" s="42"/>
      <c r="J764" s="29"/>
      <c r="K764" s="29"/>
      <c r="L764" s="29"/>
      <c r="M764" s="29"/>
      <c r="N764" s="29"/>
      <c r="O764" s="29"/>
      <c r="P764" s="29"/>
      <c r="Q764" s="29"/>
      <c r="R764" s="29"/>
    </row>
    <row r="765" spans="1:18" ht="15.75" customHeight="1">
      <c r="A765" s="43"/>
      <c r="B765" s="28"/>
      <c r="C765" s="52"/>
      <c r="D765" s="52"/>
      <c r="E765" s="29"/>
      <c r="F765" s="30"/>
      <c r="G765" s="35"/>
      <c r="H765" s="35"/>
      <c r="I765" s="42"/>
      <c r="J765" s="29"/>
      <c r="K765" s="29"/>
      <c r="L765" s="29"/>
      <c r="M765" s="29"/>
      <c r="N765" s="29"/>
      <c r="O765" s="29"/>
      <c r="P765" s="29"/>
      <c r="Q765" s="29"/>
      <c r="R765" s="29"/>
    </row>
    <row r="766" spans="1:18" ht="15.75" customHeight="1">
      <c r="A766" s="43"/>
      <c r="B766" s="28"/>
      <c r="C766" s="52"/>
      <c r="D766" s="52"/>
      <c r="E766" s="29"/>
      <c r="F766" s="30"/>
      <c r="G766" s="35"/>
      <c r="H766" s="35"/>
      <c r="I766" s="42"/>
      <c r="J766" s="29"/>
      <c r="K766" s="29"/>
      <c r="L766" s="29"/>
      <c r="M766" s="29"/>
      <c r="N766" s="29"/>
      <c r="O766" s="29"/>
      <c r="P766" s="29"/>
      <c r="Q766" s="29"/>
      <c r="R766" s="29"/>
    </row>
    <row r="767" spans="1:18" ht="15.75" customHeight="1">
      <c r="A767" s="43"/>
      <c r="B767" s="28"/>
      <c r="C767" s="52"/>
      <c r="D767" s="52"/>
      <c r="E767" s="29"/>
      <c r="F767" s="30"/>
      <c r="G767" s="35"/>
      <c r="H767" s="35"/>
      <c r="I767" s="42"/>
      <c r="J767" s="29"/>
      <c r="K767" s="29"/>
      <c r="L767" s="29"/>
      <c r="M767" s="29"/>
      <c r="N767" s="29"/>
      <c r="O767" s="29"/>
      <c r="P767" s="29"/>
      <c r="Q767" s="29"/>
      <c r="R767" s="29"/>
    </row>
    <row r="768" spans="1:18" ht="15.75" customHeight="1">
      <c r="A768" s="43"/>
      <c r="B768" s="28"/>
      <c r="C768" s="52"/>
      <c r="D768" s="52"/>
      <c r="E768" s="29"/>
      <c r="F768" s="30"/>
      <c r="G768" s="35"/>
      <c r="H768" s="35"/>
      <c r="I768" s="42"/>
      <c r="J768" s="29"/>
      <c r="K768" s="29"/>
      <c r="L768" s="29"/>
      <c r="M768" s="29"/>
      <c r="N768" s="29"/>
      <c r="O768" s="29"/>
      <c r="P768" s="29"/>
      <c r="Q768" s="29"/>
      <c r="R768" s="29"/>
    </row>
    <row r="769" spans="1:18" ht="15.75" customHeight="1">
      <c r="A769" s="43"/>
      <c r="B769" s="28"/>
      <c r="C769" s="52"/>
      <c r="D769" s="52"/>
      <c r="E769" s="29"/>
      <c r="F769" s="30"/>
      <c r="G769" s="35"/>
      <c r="H769" s="35"/>
      <c r="I769" s="42"/>
      <c r="J769" s="29"/>
      <c r="K769" s="29"/>
      <c r="L769" s="29"/>
      <c r="M769" s="29"/>
      <c r="N769" s="29"/>
      <c r="O769" s="29"/>
      <c r="P769" s="29"/>
      <c r="Q769" s="29"/>
      <c r="R769" s="29"/>
    </row>
    <row r="770" spans="1:18" ht="15.75" customHeight="1">
      <c r="A770" s="43"/>
      <c r="B770" s="28"/>
      <c r="C770" s="52"/>
      <c r="D770" s="52"/>
      <c r="E770" s="29"/>
      <c r="F770" s="30"/>
      <c r="G770" s="35"/>
      <c r="H770" s="35"/>
      <c r="I770" s="42"/>
      <c r="J770" s="29"/>
      <c r="K770" s="29"/>
      <c r="L770" s="29"/>
      <c r="M770" s="29"/>
      <c r="N770" s="29"/>
      <c r="O770" s="29"/>
      <c r="P770" s="29"/>
      <c r="Q770" s="29"/>
      <c r="R770" s="29"/>
    </row>
    <row r="771" spans="1:18" ht="15.75" customHeight="1">
      <c r="A771" s="43"/>
      <c r="B771" s="28"/>
      <c r="C771" s="52"/>
      <c r="D771" s="52"/>
      <c r="E771" s="29"/>
      <c r="F771" s="30"/>
      <c r="G771" s="35"/>
      <c r="H771" s="35"/>
      <c r="I771" s="42"/>
      <c r="J771" s="29"/>
      <c r="K771" s="29"/>
      <c r="L771" s="29"/>
      <c r="M771" s="29"/>
      <c r="N771" s="29"/>
      <c r="O771" s="29"/>
      <c r="P771" s="29"/>
      <c r="Q771" s="29"/>
      <c r="R771" s="29"/>
    </row>
    <row r="772" spans="1:18" ht="15.75" customHeight="1">
      <c r="A772" s="43"/>
      <c r="B772" s="28"/>
      <c r="C772" s="52"/>
      <c r="D772" s="52"/>
      <c r="E772" s="29"/>
      <c r="F772" s="30"/>
      <c r="G772" s="35"/>
      <c r="H772" s="35"/>
      <c r="I772" s="42"/>
      <c r="J772" s="29"/>
      <c r="K772" s="29"/>
      <c r="L772" s="29"/>
      <c r="M772" s="29"/>
      <c r="N772" s="29"/>
      <c r="O772" s="29"/>
      <c r="P772" s="29"/>
      <c r="Q772" s="29"/>
      <c r="R772" s="29"/>
    </row>
    <row r="773" spans="1:18" ht="15.75" customHeight="1">
      <c r="A773" s="43"/>
      <c r="B773" s="28"/>
      <c r="C773" s="52"/>
      <c r="D773" s="52"/>
      <c r="E773" s="29"/>
      <c r="F773" s="30"/>
      <c r="G773" s="35"/>
      <c r="H773" s="35"/>
      <c r="I773" s="42"/>
      <c r="J773" s="29"/>
      <c r="K773" s="29"/>
      <c r="L773" s="29"/>
      <c r="M773" s="29"/>
      <c r="N773" s="29"/>
      <c r="O773" s="29"/>
      <c r="P773" s="29"/>
      <c r="Q773" s="29"/>
      <c r="R773" s="29"/>
    </row>
    <row r="774" spans="1:18" ht="15.75" customHeight="1">
      <c r="A774" s="43"/>
      <c r="B774" s="28"/>
      <c r="C774" s="52"/>
      <c r="D774" s="52"/>
      <c r="E774" s="29"/>
      <c r="F774" s="30"/>
      <c r="G774" s="35"/>
      <c r="H774" s="35"/>
      <c r="I774" s="42"/>
      <c r="J774" s="29"/>
      <c r="K774" s="29"/>
      <c r="L774" s="29"/>
      <c r="M774" s="29"/>
      <c r="N774" s="29"/>
      <c r="O774" s="29"/>
      <c r="P774" s="29"/>
      <c r="Q774" s="29"/>
      <c r="R774" s="29"/>
    </row>
    <row r="775" spans="1:18" ht="15.75" customHeight="1">
      <c r="A775" s="43"/>
      <c r="B775" s="28"/>
      <c r="C775" s="52"/>
      <c r="D775" s="52"/>
      <c r="E775" s="29"/>
      <c r="F775" s="30"/>
      <c r="G775" s="35"/>
      <c r="H775" s="35"/>
      <c r="I775" s="42"/>
      <c r="J775" s="29"/>
      <c r="K775" s="29"/>
      <c r="L775" s="29"/>
      <c r="M775" s="29"/>
      <c r="N775" s="29"/>
      <c r="O775" s="29"/>
      <c r="P775" s="29"/>
      <c r="Q775" s="29"/>
      <c r="R775" s="29"/>
    </row>
    <row r="776" spans="1:18" ht="15.75" customHeight="1">
      <c r="A776" s="43"/>
      <c r="B776" s="28"/>
      <c r="C776" s="52"/>
      <c r="D776" s="52"/>
      <c r="E776" s="29"/>
      <c r="F776" s="30"/>
      <c r="G776" s="35"/>
      <c r="H776" s="35"/>
      <c r="I776" s="42"/>
      <c r="J776" s="29"/>
      <c r="K776" s="29"/>
      <c r="L776" s="29"/>
      <c r="M776" s="29"/>
      <c r="N776" s="29"/>
      <c r="O776" s="29"/>
      <c r="P776" s="29"/>
      <c r="Q776" s="29"/>
      <c r="R776" s="29"/>
    </row>
    <row r="777" spans="1:18" ht="15.75" customHeight="1">
      <c r="A777" s="43"/>
      <c r="B777" s="28"/>
      <c r="C777" s="52"/>
      <c r="D777" s="52"/>
      <c r="E777" s="29"/>
      <c r="F777" s="30"/>
      <c r="G777" s="35"/>
      <c r="H777" s="35"/>
      <c r="I777" s="42"/>
      <c r="J777" s="29"/>
      <c r="K777" s="29"/>
      <c r="L777" s="29"/>
      <c r="M777" s="29"/>
      <c r="N777" s="29"/>
      <c r="O777" s="29"/>
      <c r="P777" s="29"/>
      <c r="Q777" s="29"/>
      <c r="R777" s="29"/>
    </row>
    <row r="778" spans="1:18" ht="15.75" customHeight="1">
      <c r="A778" s="43"/>
      <c r="B778" s="28"/>
      <c r="C778" s="52"/>
      <c r="D778" s="52"/>
      <c r="E778" s="29"/>
      <c r="F778" s="30"/>
      <c r="G778" s="35"/>
      <c r="H778" s="35"/>
      <c r="I778" s="42"/>
      <c r="J778" s="29"/>
      <c r="K778" s="29"/>
      <c r="L778" s="29"/>
      <c r="M778" s="29"/>
      <c r="N778" s="29"/>
      <c r="O778" s="29"/>
      <c r="P778" s="29"/>
      <c r="Q778" s="29"/>
      <c r="R778" s="29"/>
    </row>
    <row r="779" spans="1:18" ht="15.75" customHeight="1">
      <c r="A779" s="43"/>
      <c r="B779" s="28"/>
      <c r="C779" s="52"/>
      <c r="D779" s="52"/>
      <c r="E779" s="29"/>
      <c r="F779" s="30"/>
      <c r="G779" s="35"/>
      <c r="H779" s="35"/>
      <c r="I779" s="42"/>
      <c r="J779" s="29"/>
      <c r="K779" s="29"/>
      <c r="L779" s="29"/>
      <c r="M779" s="29"/>
      <c r="N779" s="29"/>
      <c r="O779" s="29"/>
      <c r="P779" s="29"/>
      <c r="Q779" s="29"/>
      <c r="R779" s="29"/>
    </row>
    <row r="780" spans="1:18" ht="15.75" customHeight="1">
      <c r="A780" s="43"/>
      <c r="B780" s="28"/>
      <c r="C780" s="52"/>
      <c r="D780" s="52"/>
      <c r="E780" s="29"/>
      <c r="F780" s="30"/>
      <c r="G780" s="35"/>
      <c r="H780" s="35"/>
      <c r="I780" s="42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1:18" ht="15.75" customHeight="1">
      <c r="A781" s="43"/>
      <c r="B781" s="28"/>
      <c r="C781" s="52"/>
      <c r="D781" s="52"/>
      <c r="E781" s="29"/>
      <c r="F781" s="30"/>
      <c r="G781" s="35"/>
      <c r="H781" s="35"/>
      <c r="I781" s="42"/>
      <c r="J781" s="29"/>
      <c r="K781" s="29"/>
      <c r="L781" s="29"/>
      <c r="M781" s="29"/>
      <c r="N781" s="29"/>
      <c r="O781" s="29"/>
      <c r="P781" s="29"/>
      <c r="Q781" s="29"/>
      <c r="R781" s="29"/>
    </row>
    <row r="782" spans="1:18" ht="15.75" customHeight="1">
      <c r="A782" s="43"/>
      <c r="B782" s="28"/>
      <c r="C782" s="52"/>
      <c r="D782" s="52"/>
      <c r="E782" s="29"/>
      <c r="F782" s="30"/>
      <c r="G782" s="35"/>
      <c r="H782" s="35"/>
      <c r="I782" s="42"/>
      <c r="J782" s="29"/>
      <c r="K782" s="29"/>
      <c r="L782" s="29"/>
      <c r="M782" s="29"/>
      <c r="N782" s="29"/>
      <c r="O782" s="29"/>
      <c r="P782" s="29"/>
      <c r="Q782" s="29"/>
      <c r="R782" s="29"/>
    </row>
    <row r="783" spans="1:18" ht="15.75" customHeight="1">
      <c r="A783" s="43"/>
      <c r="B783" s="28"/>
      <c r="C783" s="52"/>
      <c r="D783" s="52"/>
      <c r="E783" s="29"/>
      <c r="F783" s="30"/>
      <c r="G783" s="35"/>
      <c r="H783" s="35"/>
      <c r="I783" s="42"/>
      <c r="J783" s="29"/>
      <c r="K783" s="29"/>
      <c r="L783" s="29"/>
      <c r="M783" s="29"/>
      <c r="N783" s="29"/>
      <c r="O783" s="29"/>
      <c r="P783" s="29"/>
      <c r="Q783" s="29"/>
      <c r="R783" s="29"/>
    </row>
    <row r="784" spans="1:18" ht="15.75" customHeight="1">
      <c r="A784" s="43"/>
      <c r="B784" s="28"/>
      <c r="C784" s="52"/>
      <c r="D784" s="52"/>
      <c r="E784" s="29"/>
      <c r="F784" s="30"/>
      <c r="G784" s="35"/>
      <c r="H784" s="35"/>
      <c r="I784" s="42"/>
      <c r="J784" s="29"/>
      <c r="K784" s="29"/>
      <c r="L784" s="29"/>
      <c r="M784" s="29"/>
      <c r="N784" s="29"/>
      <c r="O784" s="29"/>
      <c r="P784" s="29"/>
      <c r="Q784" s="29"/>
      <c r="R784" s="29"/>
    </row>
    <row r="785" spans="1:18" ht="15.75" customHeight="1">
      <c r="A785" s="43"/>
      <c r="B785" s="28"/>
      <c r="C785" s="52"/>
      <c r="D785" s="52"/>
      <c r="E785" s="29"/>
      <c r="F785" s="30"/>
      <c r="G785" s="35"/>
      <c r="H785" s="35"/>
      <c r="I785" s="42"/>
      <c r="J785" s="29"/>
      <c r="K785" s="29"/>
      <c r="L785" s="29"/>
      <c r="M785" s="29"/>
      <c r="N785" s="29"/>
      <c r="O785" s="29"/>
      <c r="P785" s="29"/>
      <c r="Q785" s="29"/>
      <c r="R785" s="29"/>
    </row>
    <row r="786" spans="1:18" ht="15.75" customHeight="1">
      <c r="A786" s="43"/>
      <c r="B786" s="28"/>
      <c r="C786" s="52"/>
      <c r="D786" s="52"/>
      <c r="E786" s="29"/>
      <c r="F786" s="30"/>
      <c r="G786" s="35"/>
      <c r="H786" s="35"/>
      <c r="I786" s="42"/>
      <c r="J786" s="29"/>
      <c r="K786" s="29"/>
      <c r="L786" s="29"/>
      <c r="M786" s="29"/>
      <c r="N786" s="29"/>
      <c r="O786" s="29"/>
      <c r="P786" s="29"/>
      <c r="Q786" s="29"/>
      <c r="R786" s="29"/>
    </row>
    <row r="787" spans="1:18" ht="15.75" customHeight="1">
      <c r="A787" s="43"/>
      <c r="B787" s="28"/>
      <c r="C787" s="52"/>
      <c r="D787" s="52"/>
      <c r="E787" s="29"/>
      <c r="F787" s="30"/>
      <c r="G787" s="35"/>
      <c r="H787" s="35"/>
      <c r="I787" s="42"/>
      <c r="J787" s="29"/>
      <c r="K787" s="29"/>
      <c r="L787" s="29"/>
      <c r="M787" s="29"/>
      <c r="N787" s="29"/>
      <c r="O787" s="29"/>
      <c r="P787" s="29"/>
      <c r="Q787" s="29"/>
      <c r="R787" s="29"/>
    </row>
    <row r="788" spans="1:18" ht="15.75" customHeight="1">
      <c r="A788" s="43"/>
      <c r="B788" s="28"/>
      <c r="C788" s="52"/>
      <c r="D788" s="52"/>
      <c r="E788" s="29"/>
      <c r="F788" s="30"/>
      <c r="G788" s="35"/>
      <c r="H788" s="35"/>
      <c r="I788" s="42"/>
      <c r="J788" s="29"/>
      <c r="K788" s="29"/>
      <c r="L788" s="29"/>
      <c r="M788" s="29"/>
      <c r="N788" s="29"/>
      <c r="O788" s="29"/>
      <c r="P788" s="29"/>
      <c r="Q788" s="29"/>
      <c r="R788" s="29"/>
    </row>
    <row r="789" spans="1:18" ht="15.75" customHeight="1">
      <c r="A789" s="43"/>
      <c r="B789" s="28"/>
      <c r="C789" s="52"/>
      <c r="D789" s="52"/>
      <c r="E789" s="29"/>
      <c r="F789" s="30"/>
      <c r="G789" s="35"/>
      <c r="H789" s="35"/>
      <c r="I789" s="42"/>
      <c r="J789" s="29"/>
      <c r="K789" s="29"/>
      <c r="L789" s="29"/>
      <c r="M789" s="29"/>
      <c r="N789" s="29"/>
      <c r="O789" s="29"/>
      <c r="P789" s="29"/>
      <c r="Q789" s="29"/>
      <c r="R789" s="29"/>
    </row>
    <row r="790" spans="1:18" ht="15.75" customHeight="1">
      <c r="A790" s="43"/>
      <c r="B790" s="28"/>
      <c r="C790" s="52"/>
      <c r="D790" s="52"/>
      <c r="E790" s="29"/>
      <c r="F790" s="30"/>
      <c r="G790" s="35"/>
      <c r="H790" s="35"/>
      <c r="I790" s="42"/>
      <c r="J790" s="29"/>
      <c r="K790" s="29"/>
      <c r="L790" s="29"/>
      <c r="M790" s="29"/>
      <c r="N790" s="29"/>
      <c r="O790" s="29"/>
      <c r="P790" s="29"/>
      <c r="Q790" s="29"/>
      <c r="R790" s="29"/>
    </row>
    <row r="791" spans="1:18" ht="15.75" customHeight="1">
      <c r="A791" s="43"/>
      <c r="B791" s="28"/>
      <c r="C791" s="52"/>
      <c r="D791" s="52"/>
      <c r="E791" s="29"/>
      <c r="F791" s="30"/>
      <c r="G791" s="35"/>
      <c r="H791" s="35"/>
      <c r="I791" s="42"/>
      <c r="J791" s="29"/>
      <c r="K791" s="29"/>
      <c r="L791" s="29"/>
      <c r="M791" s="29"/>
      <c r="N791" s="29"/>
      <c r="O791" s="29"/>
      <c r="P791" s="29"/>
      <c r="Q791" s="29"/>
      <c r="R791" s="29"/>
    </row>
    <row r="792" spans="1:18" ht="15.75" customHeight="1">
      <c r="A792" s="43"/>
      <c r="B792" s="28"/>
      <c r="C792" s="52"/>
      <c r="D792" s="52"/>
      <c r="E792" s="29"/>
      <c r="F792" s="30"/>
      <c r="G792" s="35"/>
      <c r="H792" s="35"/>
      <c r="I792" s="42"/>
      <c r="J792" s="29"/>
      <c r="K792" s="29"/>
      <c r="L792" s="29"/>
      <c r="M792" s="29"/>
      <c r="N792" s="29"/>
      <c r="O792" s="29"/>
      <c r="P792" s="29"/>
      <c r="Q792" s="29"/>
      <c r="R792" s="29"/>
    </row>
    <row r="793" spans="1:18" ht="15.75" customHeight="1">
      <c r="A793" s="43"/>
      <c r="B793" s="28"/>
      <c r="C793" s="52"/>
      <c r="D793" s="52"/>
      <c r="E793" s="29"/>
      <c r="F793" s="30"/>
      <c r="G793" s="35"/>
      <c r="H793" s="35"/>
      <c r="I793" s="42"/>
      <c r="J793" s="29"/>
      <c r="K793" s="29"/>
      <c r="L793" s="29"/>
      <c r="M793" s="29"/>
      <c r="N793" s="29"/>
      <c r="O793" s="29"/>
      <c r="P793" s="29"/>
      <c r="Q793" s="29"/>
      <c r="R793" s="29"/>
    </row>
    <row r="794" spans="1:18" ht="15.75" customHeight="1">
      <c r="A794" s="43"/>
      <c r="B794" s="28"/>
      <c r="C794" s="52"/>
      <c r="D794" s="52"/>
      <c r="E794" s="29"/>
      <c r="F794" s="30"/>
      <c r="G794" s="35"/>
      <c r="H794" s="35"/>
      <c r="I794" s="42"/>
      <c r="J794" s="29"/>
      <c r="K794" s="29"/>
      <c r="L794" s="29"/>
      <c r="M794" s="29"/>
      <c r="N794" s="29"/>
      <c r="O794" s="29"/>
      <c r="P794" s="29"/>
      <c r="Q794" s="29"/>
      <c r="R794" s="29"/>
    </row>
    <row r="795" spans="1:18" ht="15.75" customHeight="1">
      <c r="A795" s="43"/>
      <c r="B795" s="28"/>
      <c r="C795" s="52"/>
      <c r="D795" s="52"/>
      <c r="E795" s="29"/>
      <c r="F795" s="30"/>
      <c r="G795" s="35"/>
      <c r="H795" s="35"/>
      <c r="I795" s="42"/>
      <c r="J795" s="29"/>
      <c r="K795" s="29"/>
      <c r="L795" s="29"/>
      <c r="M795" s="29"/>
      <c r="N795" s="29"/>
      <c r="O795" s="29"/>
      <c r="P795" s="29"/>
      <c r="Q795" s="29"/>
      <c r="R795" s="29"/>
    </row>
    <row r="796" spans="1:18" ht="15.75" customHeight="1">
      <c r="A796" s="43"/>
      <c r="B796" s="28"/>
      <c r="C796" s="52"/>
      <c r="D796" s="52"/>
      <c r="E796" s="29"/>
      <c r="F796" s="30"/>
      <c r="G796" s="35"/>
      <c r="H796" s="35"/>
      <c r="I796" s="42"/>
      <c r="J796" s="29"/>
      <c r="K796" s="29"/>
      <c r="L796" s="29"/>
      <c r="M796" s="29"/>
      <c r="N796" s="29"/>
      <c r="O796" s="29"/>
      <c r="P796" s="29"/>
      <c r="Q796" s="29"/>
      <c r="R796" s="29"/>
    </row>
    <row r="797" spans="1:18" ht="15.75" customHeight="1">
      <c r="A797" s="43"/>
      <c r="B797" s="28"/>
      <c r="C797" s="52"/>
      <c r="D797" s="52"/>
      <c r="E797" s="29"/>
      <c r="F797" s="30"/>
      <c r="G797" s="35"/>
      <c r="H797" s="35"/>
      <c r="I797" s="42"/>
      <c r="J797" s="29"/>
      <c r="K797" s="29"/>
      <c r="L797" s="29"/>
      <c r="M797" s="29"/>
      <c r="N797" s="29"/>
      <c r="O797" s="29"/>
      <c r="P797" s="29"/>
      <c r="Q797" s="29"/>
      <c r="R797" s="29"/>
    </row>
    <row r="798" spans="1:18" ht="15.75" customHeight="1">
      <c r="A798" s="43"/>
      <c r="B798" s="28"/>
      <c r="C798" s="52"/>
      <c r="D798" s="52"/>
      <c r="E798" s="29"/>
      <c r="F798" s="30"/>
      <c r="G798" s="35"/>
      <c r="H798" s="35"/>
      <c r="I798" s="42"/>
      <c r="J798" s="29"/>
      <c r="K798" s="29"/>
      <c r="L798" s="29"/>
      <c r="M798" s="29"/>
      <c r="N798" s="29"/>
      <c r="O798" s="29"/>
      <c r="P798" s="29"/>
      <c r="Q798" s="29"/>
      <c r="R798" s="29"/>
    </row>
    <row r="799" spans="1:18" ht="15.75" customHeight="1">
      <c r="A799" s="43"/>
      <c r="B799" s="28"/>
      <c r="C799" s="52"/>
      <c r="D799" s="52"/>
      <c r="E799" s="29"/>
      <c r="F799" s="30"/>
      <c r="G799" s="35"/>
      <c r="H799" s="35"/>
      <c r="I799" s="42"/>
      <c r="J799" s="29"/>
      <c r="K799" s="29"/>
      <c r="L799" s="29"/>
      <c r="M799" s="29"/>
      <c r="N799" s="29"/>
      <c r="O799" s="29"/>
      <c r="P799" s="29"/>
      <c r="Q799" s="29"/>
      <c r="R799" s="29"/>
    </row>
    <row r="800" spans="1:18" ht="15.75" customHeight="1">
      <c r="A800" s="43"/>
      <c r="B800" s="28"/>
      <c r="C800" s="52"/>
      <c r="D800" s="52"/>
      <c r="E800" s="29"/>
      <c r="F800" s="30"/>
      <c r="G800" s="35"/>
      <c r="H800" s="35"/>
      <c r="I800" s="42"/>
      <c r="J800" s="29"/>
      <c r="K800" s="29"/>
      <c r="L800" s="29"/>
      <c r="M800" s="29"/>
      <c r="N800" s="29"/>
      <c r="O800" s="29"/>
      <c r="P800" s="29"/>
      <c r="Q800" s="29"/>
      <c r="R800" s="29"/>
    </row>
    <row r="801" spans="1:18" ht="15.75" customHeight="1">
      <c r="A801" s="43"/>
      <c r="B801" s="28"/>
      <c r="C801" s="52"/>
      <c r="D801" s="52"/>
      <c r="E801" s="29"/>
      <c r="F801" s="30"/>
      <c r="G801" s="35"/>
      <c r="H801" s="35"/>
      <c r="I801" s="42"/>
      <c r="J801" s="29"/>
      <c r="K801" s="29"/>
      <c r="L801" s="29"/>
      <c r="M801" s="29"/>
      <c r="N801" s="29"/>
      <c r="O801" s="29"/>
      <c r="P801" s="29"/>
      <c r="Q801" s="29"/>
      <c r="R801" s="29"/>
    </row>
    <row r="802" spans="1:18" ht="15.75" customHeight="1">
      <c r="A802" s="43"/>
      <c r="B802" s="28"/>
      <c r="C802" s="52"/>
      <c r="D802" s="52"/>
      <c r="E802" s="29"/>
      <c r="F802" s="30"/>
      <c r="G802" s="35"/>
      <c r="H802" s="35"/>
      <c r="I802" s="42"/>
      <c r="J802" s="29"/>
      <c r="K802" s="29"/>
      <c r="L802" s="29"/>
      <c r="M802" s="29"/>
      <c r="N802" s="29"/>
      <c r="O802" s="29"/>
      <c r="P802" s="29"/>
      <c r="Q802" s="29"/>
      <c r="R802" s="29"/>
    </row>
    <row r="803" spans="1:18" ht="15.75" customHeight="1">
      <c r="A803" s="43"/>
      <c r="B803" s="28"/>
      <c r="C803" s="52"/>
      <c r="D803" s="52"/>
      <c r="E803" s="29"/>
      <c r="F803" s="30"/>
      <c r="G803" s="35"/>
      <c r="H803" s="35"/>
      <c r="I803" s="42"/>
      <c r="J803" s="29"/>
      <c r="K803" s="29"/>
      <c r="L803" s="29"/>
      <c r="M803" s="29"/>
      <c r="N803" s="29"/>
      <c r="O803" s="29"/>
      <c r="P803" s="29"/>
      <c r="Q803" s="29"/>
      <c r="R803" s="29"/>
    </row>
    <row r="804" spans="1:18" ht="15.75" customHeight="1">
      <c r="A804" s="43"/>
      <c r="B804" s="28"/>
      <c r="C804" s="52"/>
      <c r="D804" s="52"/>
      <c r="E804" s="29"/>
      <c r="F804" s="30"/>
      <c r="G804" s="35"/>
      <c r="H804" s="35"/>
      <c r="I804" s="42"/>
      <c r="J804" s="29"/>
      <c r="K804" s="29"/>
      <c r="L804" s="29"/>
      <c r="M804" s="29"/>
      <c r="N804" s="29"/>
      <c r="O804" s="29"/>
      <c r="P804" s="29"/>
      <c r="Q804" s="29"/>
      <c r="R804" s="29"/>
    </row>
    <row r="805" spans="1:18" ht="15.75" customHeight="1">
      <c r="A805" s="43"/>
      <c r="B805" s="28"/>
      <c r="C805" s="52"/>
      <c r="D805" s="52"/>
      <c r="E805" s="29"/>
      <c r="F805" s="30"/>
      <c r="G805" s="35"/>
      <c r="H805" s="35"/>
      <c r="I805" s="42"/>
      <c r="J805" s="29"/>
      <c r="K805" s="29"/>
      <c r="L805" s="29"/>
      <c r="M805" s="29"/>
      <c r="N805" s="29"/>
      <c r="O805" s="29"/>
      <c r="P805" s="29"/>
      <c r="Q805" s="29"/>
      <c r="R805" s="29"/>
    </row>
    <row r="806" spans="1:18" ht="15.75" customHeight="1">
      <c r="A806" s="43"/>
      <c r="B806" s="28"/>
      <c r="C806" s="52"/>
      <c r="D806" s="52"/>
      <c r="E806" s="29"/>
      <c r="F806" s="30"/>
      <c r="G806" s="35"/>
      <c r="H806" s="35"/>
      <c r="I806" s="42"/>
      <c r="J806" s="29"/>
      <c r="K806" s="29"/>
      <c r="L806" s="29"/>
      <c r="M806" s="29"/>
      <c r="N806" s="29"/>
      <c r="O806" s="29"/>
      <c r="P806" s="29"/>
      <c r="Q806" s="29"/>
      <c r="R806" s="29"/>
    </row>
    <row r="807" spans="1:18" ht="15.75" customHeight="1">
      <c r="A807" s="43"/>
      <c r="B807" s="28"/>
      <c r="C807" s="52"/>
      <c r="D807" s="52"/>
      <c r="E807" s="29"/>
      <c r="F807" s="30"/>
      <c r="G807" s="35"/>
      <c r="H807" s="35"/>
      <c r="I807" s="42"/>
      <c r="J807" s="29"/>
      <c r="K807" s="29"/>
      <c r="L807" s="29"/>
      <c r="M807" s="29"/>
      <c r="N807" s="29"/>
      <c r="O807" s="29"/>
      <c r="P807" s="29"/>
      <c r="Q807" s="29"/>
      <c r="R807" s="29"/>
    </row>
    <row r="808" spans="1:18" ht="15.75" customHeight="1">
      <c r="A808" s="43"/>
      <c r="B808" s="28"/>
      <c r="C808" s="52"/>
      <c r="D808" s="52"/>
      <c r="E808" s="29"/>
      <c r="F808" s="30"/>
      <c r="G808" s="35"/>
      <c r="H808" s="35"/>
      <c r="I808" s="42"/>
      <c r="J808" s="29"/>
      <c r="K808" s="29"/>
      <c r="L808" s="29"/>
      <c r="M808" s="29"/>
      <c r="N808" s="29"/>
      <c r="O808" s="29"/>
      <c r="P808" s="29"/>
      <c r="Q808" s="29"/>
      <c r="R808" s="29"/>
    </row>
    <row r="809" spans="1:18" ht="15.75" customHeight="1">
      <c r="A809" s="43"/>
      <c r="B809" s="28"/>
      <c r="C809" s="52"/>
      <c r="D809" s="52"/>
      <c r="E809" s="29"/>
      <c r="F809" s="30"/>
      <c r="G809" s="35"/>
      <c r="H809" s="35"/>
      <c r="I809" s="42"/>
      <c r="J809" s="29"/>
      <c r="K809" s="29"/>
      <c r="L809" s="29"/>
      <c r="M809" s="29"/>
      <c r="N809" s="29"/>
      <c r="O809" s="29"/>
      <c r="P809" s="29"/>
      <c r="Q809" s="29"/>
      <c r="R809" s="29"/>
    </row>
    <row r="810" spans="1:18" ht="15.75" customHeight="1">
      <c r="A810" s="43"/>
      <c r="B810" s="28"/>
      <c r="C810" s="52"/>
      <c r="D810" s="52"/>
      <c r="E810" s="29"/>
      <c r="F810" s="30"/>
      <c r="G810" s="35"/>
      <c r="H810" s="35"/>
      <c r="I810" s="42"/>
      <c r="J810" s="29"/>
      <c r="K810" s="29"/>
      <c r="L810" s="29"/>
      <c r="M810" s="29"/>
      <c r="N810" s="29"/>
      <c r="O810" s="29"/>
      <c r="P810" s="29"/>
      <c r="Q810" s="29"/>
      <c r="R810" s="29"/>
    </row>
    <row r="811" spans="1:18" ht="15.75" customHeight="1">
      <c r="A811" s="43"/>
      <c r="B811" s="28"/>
      <c r="C811" s="52"/>
      <c r="D811" s="52"/>
      <c r="E811" s="29"/>
      <c r="F811" s="30"/>
      <c r="G811" s="35"/>
      <c r="H811" s="35"/>
      <c r="I811" s="42"/>
      <c r="J811" s="29"/>
      <c r="K811" s="29"/>
      <c r="L811" s="29"/>
      <c r="M811" s="29"/>
      <c r="N811" s="29"/>
      <c r="O811" s="29"/>
      <c r="P811" s="29"/>
      <c r="Q811" s="29"/>
      <c r="R811" s="29"/>
    </row>
    <row r="812" spans="1:18" ht="15.75" customHeight="1">
      <c r="A812" s="43"/>
      <c r="B812" s="28"/>
      <c r="C812" s="52"/>
      <c r="D812" s="52"/>
      <c r="E812" s="29"/>
      <c r="F812" s="30"/>
      <c r="G812" s="35"/>
      <c r="H812" s="35"/>
      <c r="I812" s="42"/>
      <c r="J812" s="29"/>
      <c r="K812" s="29"/>
      <c r="L812" s="29"/>
      <c r="M812" s="29"/>
      <c r="N812" s="29"/>
      <c r="O812" s="29"/>
      <c r="P812" s="29"/>
      <c r="Q812" s="29"/>
      <c r="R812" s="29"/>
    </row>
    <row r="813" spans="1:18" ht="15.75" customHeight="1">
      <c r="A813" s="43"/>
      <c r="B813" s="28"/>
      <c r="C813" s="52"/>
      <c r="D813" s="52"/>
      <c r="E813" s="29"/>
      <c r="F813" s="30"/>
      <c r="G813" s="35"/>
      <c r="H813" s="35"/>
      <c r="I813" s="42"/>
      <c r="J813" s="29"/>
      <c r="K813" s="29"/>
      <c r="L813" s="29"/>
      <c r="M813" s="29"/>
      <c r="N813" s="29"/>
      <c r="O813" s="29"/>
      <c r="P813" s="29"/>
      <c r="Q813" s="29"/>
      <c r="R813" s="29"/>
    </row>
    <row r="814" spans="1:18" ht="15.75" customHeight="1">
      <c r="A814" s="43"/>
      <c r="B814" s="28"/>
      <c r="C814" s="52"/>
      <c r="D814" s="52"/>
      <c r="E814" s="29"/>
      <c r="F814" s="30"/>
      <c r="G814" s="35"/>
      <c r="H814" s="35"/>
      <c r="I814" s="42"/>
      <c r="J814" s="29"/>
      <c r="K814" s="29"/>
      <c r="L814" s="29"/>
      <c r="M814" s="29"/>
      <c r="N814" s="29"/>
      <c r="O814" s="29"/>
      <c r="P814" s="29"/>
      <c r="Q814" s="29"/>
      <c r="R814" s="29"/>
    </row>
    <row r="815" spans="1:18" ht="15.75" customHeight="1">
      <c r="A815" s="43"/>
      <c r="B815" s="28"/>
      <c r="C815" s="52"/>
      <c r="D815" s="52"/>
      <c r="E815" s="29"/>
      <c r="F815" s="30"/>
      <c r="G815" s="35"/>
      <c r="H815" s="35"/>
      <c r="I815" s="42"/>
      <c r="J815" s="29"/>
      <c r="K815" s="29"/>
      <c r="L815" s="29"/>
      <c r="M815" s="29"/>
      <c r="N815" s="29"/>
      <c r="O815" s="29"/>
      <c r="P815" s="29"/>
      <c r="Q815" s="29"/>
      <c r="R815" s="29"/>
    </row>
    <row r="816" spans="1:18" ht="15.75" customHeight="1">
      <c r="A816" s="43"/>
      <c r="B816" s="28"/>
      <c r="C816" s="52"/>
      <c r="D816" s="52"/>
      <c r="E816" s="29"/>
      <c r="F816" s="30"/>
      <c r="G816" s="35"/>
      <c r="H816" s="35"/>
      <c r="I816" s="42"/>
      <c r="J816" s="29"/>
      <c r="K816" s="29"/>
      <c r="L816" s="29"/>
      <c r="M816" s="29"/>
      <c r="N816" s="29"/>
      <c r="O816" s="29"/>
      <c r="P816" s="29"/>
      <c r="Q816" s="29"/>
      <c r="R816" s="29"/>
    </row>
    <row r="817" spans="1:18" ht="15.75" customHeight="1">
      <c r="A817" s="43"/>
      <c r="B817" s="28"/>
      <c r="C817" s="52"/>
      <c r="D817" s="52"/>
      <c r="E817" s="29"/>
      <c r="F817" s="30"/>
      <c r="G817" s="35"/>
      <c r="H817" s="35"/>
      <c r="I817" s="42"/>
      <c r="J817" s="29"/>
      <c r="K817" s="29"/>
      <c r="L817" s="29"/>
      <c r="M817" s="29"/>
      <c r="N817" s="29"/>
      <c r="O817" s="29"/>
      <c r="P817" s="29"/>
      <c r="Q817" s="29"/>
      <c r="R817" s="29"/>
    </row>
    <row r="818" spans="1:18" ht="15.75" customHeight="1">
      <c r="A818" s="43"/>
      <c r="B818" s="28"/>
      <c r="C818" s="52"/>
      <c r="D818" s="52"/>
      <c r="E818" s="29"/>
      <c r="F818" s="30"/>
      <c r="G818" s="35"/>
      <c r="H818" s="35"/>
      <c r="I818" s="42"/>
      <c r="J818" s="29"/>
      <c r="K818" s="29"/>
      <c r="L818" s="29"/>
      <c r="M818" s="29"/>
      <c r="N818" s="29"/>
      <c r="O818" s="29"/>
      <c r="P818" s="29"/>
      <c r="Q818" s="29"/>
      <c r="R818" s="29"/>
    </row>
    <row r="819" spans="1:18" ht="15.75" customHeight="1">
      <c r="A819" s="43"/>
      <c r="B819" s="28"/>
      <c r="C819" s="52"/>
      <c r="D819" s="52"/>
      <c r="E819" s="29"/>
      <c r="F819" s="30"/>
      <c r="G819" s="35"/>
      <c r="H819" s="35"/>
      <c r="I819" s="42"/>
      <c r="J819" s="29"/>
      <c r="K819" s="29"/>
      <c r="L819" s="29"/>
      <c r="M819" s="29"/>
      <c r="N819" s="29"/>
      <c r="O819" s="29"/>
      <c r="P819" s="29"/>
      <c r="Q819" s="29"/>
      <c r="R819" s="29"/>
    </row>
    <row r="820" spans="1:18" ht="15.75" customHeight="1">
      <c r="A820" s="43"/>
      <c r="B820" s="28"/>
      <c r="C820" s="52"/>
      <c r="D820" s="52"/>
      <c r="E820" s="29"/>
      <c r="F820" s="30"/>
      <c r="G820" s="35"/>
      <c r="H820" s="35"/>
      <c r="I820" s="42"/>
      <c r="J820" s="29"/>
      <c r="K820" s="29"/>
      <c r="L820" s="29"/>
      <c r="M820" s="29"/>
      <c r="N820" s="29"/>
      <c r="O820" s="29"/>
      <c r="P820" s="29"/>
      <c r="Q820" s="29"/>
      <c r="R820" s="29"/>
    </row>
    <row r="821" spans="1:18" ht="15.75" customHeight="1">
      <c r="A821" s="43"/>
      <c r="B821" s="28"/>
      <c r="C821" s="52"/>
      <c r="D821" s="52"/>
      <c r="E821" s="29"/>
      <c r="F821" s="30"/>
      <c r="G821" s="35"/>
      <c r="H821" s="35"/>
      <c r="I821" s="42"/>
      <c r="J821" s="29"/>
      <c r="K821" s="29"/>
      <c r="L821" s="29"/>
      <c r="M821" s="29"/>
      <c r="N821" s="29"/>
      <c r="O821" s="29"/>
      <c r="P821" s="29"/>
      <c r="Q821" s="29"/>
      <c r="R821" s="29"/>
    </row>
    <row r="822" spans="1:18" ht="15.75" customHeight="1">
      <c r="A822" s="43"/>
      <c r="B822" s="28"/>
      <c r="C822" s="52"/>
      <c r="D822" s="52"/>
      <c r="E822" s="29"/>
      <c r="F822" s="30"/>
      <c r="G822" s="35"/>
      <c r="H822" s="35"/>
      <c r="I822" s="42"/>
      <c r="J822" s="29"/>
      <c r="K822" s="29"/>
      <c r="L822" s="29"/>
      <c r="M822" s="29"/>
      <c r="N822" s="29"/>
      <c r="O822" s="29"/>
      <c r="P822" s="29"/>
      <c r="Q822" s="29"/>
      <c r="R822" s="29"/>
    </row>
    <row r="823" spans="1:18" ht="15.75" customHeight="1">
      <c r="A823" s="43"/>
      <c r="B823" s="28"/>
      <c r="C823" s="52"/>
      <c r="D823" s="52"/>
      <c r="E823" s="29"/>
      <c r="F823" s="30"/>
      <c r="G823" s="35"/>
      <c r="H823" s="35"/>
      <c r="I823" s="42"/>
      <c r="J823" s="29"/>
      <c r="K823" s="29"/>
      <c r="L823" s="29"/>
      <c r="M823" s="29"/>
      <c r="N823" s="29"/>
      <c r="O823" s="29"/>
      <c r="P823" s="29"/>
      <c r="Q823" s="29"/>
      <c r="R823" s="29"/>
    </row>
    <row r="824" spans="1:18" ht="15.75" customHeight="1">
      <c r="A824" s="43"/>
      <c r="B824" s="28"/>
      <c r="C824" s="52"/>
      <c r="D824" s="52"/>
      <c r="E824" s="29"/>
      <c r="F824" s="30"/>
      <c r="G824" s="35"/>
      <c r="H824" s="35"/>
      <c r="I824" s="42"/>
      <c r="J824" s="29"/>
      <c r="K824" s="29"/>
      <c r="L824" s="29"/>
      <c r="M824" s="29"/>
      <c r="N824" s="29"/>
      <c r="O824" s="29"/>
      <c r="P824" s="29"/>
      <c r="Q824" s="29"/>
      <c r="R824" s="29"/>
    </row>
    <row r="825" spans="1:18" ht="15.75" customHeight="1">
      <c r="A825" s="43"/>
      <c r="B825" s="28"/>
      <c r="C825" s="52"/>
      <c r="D825" s="52"/>
      <c r="E825" s="29"/>
      <c r="F825" s="30"/>
      <c r="G825" s="35"/>
      <c r="H825" s="35"/>
      <c r="I825" s="42"/>
      <c r="J825" s="29"/>
      <c r="K825" s="29"/>
      <c r="L825" s="29"/>
      <c r="M825" s="29"/>
      <c r="N825" s="29"/>
      <c r="O825" s="29"/>
      <c r="P825" s="29"/>
      <c r="Q825" s="29"/>
      <c r="R825" s="29"/>
    </row>
    <row r="826" spans="1:18" ht="15.75" customHeight="1">
      <c r="A826" s="43"/>
      <c r="B826" s="28"/>
      <c r="C826" s="52"/>
      <c r="D826" s="52"/>
      <c r="E826" s="29"/>
      <c r="F826" s="30"/>
      <c r="G826" s="35"/>
      <c r="H826" s="35"/>
      <c r="I826" s="42"/>
      <c r="J826" s="29"/>
      <c r="K826" s="29"/>
      <c r="L826" s="29"/>
      <c r="M826" s="29"/>
      <c r="N826" s="29"/>
      <c r="O826" s="29"/>
      <c r="P826" s="29"/>
      <c r="Q826" s="29"/>
      <c r="R826" s="29"/>
    </row>
    <row r="827" spans="1:18" ht="15.75" customHeight="1">
      <c r="A827" s="43"/>
      <c r="B827" s="28"/>
      <c r="C827" s="52"/>
      <c r="D827" s="52"/>
      <c r="E827" s="29"/>
      <c r="F827" s="30"/>
      <c r="G827" s="35"/>
      <c r="H827" s="35"/>
      <c r="I827" s="42"/>
      <c r="J827" s="29"/>
      <c r="K827" s="29"/>
      <c r="L827" s="29"/>
      <c r="M827" s="29"/>
      <c r="N827" s="29"/>
      <c r="O827" s="29"/>
      <c r="P827" s="29"/>
      <c r="Q827" s="29"/>
      <c r="R827" s="29"/>
    </row>
    <row r="828" spans="1:18" ht="15.75" customHeight="1">
      <c r="A828" s="43"/>
      <c r="B828" s="28"/>
      <c r="C828" s="52"/>
      <c r="D828" s="52"/>
      <c r="E828" s="29"/>
      <c r="F828" s="30"/>
      <c r="G828" s="35"/>
      <c r="H828" s="35"/>
      <c r="I828" s="42"/>
      <c r="J828" s="29"/>
      <c r="K828" s="29"/>
      <c r="L828" s="29"/>
      <c r="M828" s="29"/>
      <c r="N828" s="29"/>
      <c r="O828" s="29"/>
      <c r="P828" s="29"/>
      <c r="Q828" s="29"/>
      <c r="R828" s="29"/>
    </row>
    <row r="829" spans="1:18" ht="15.75" customHeight="1">
      <c r="A829" s="43"/>
      <c r="B829" s="28"/>
      <c r="C829" s="52"/>
      <c r="D829" s="52"/>
      <c r="E829" s="29"/>
      <c r="F829" s="30"/>
      <c r="G829" s="35"/>
      <c r="H829" s="35"/>
      <c r="I829" s="42"/>
      <c r="J829" s="29"/>
      <c r="K829" s="29"/>
      <c r="L829" s="29"/>
      <c r="M829" s="29"/>
      <c r="N829" s="29"/>
      <c r="O829" s="29"/>
      <c r="P829" s="29"/>
      <c r="Q829" s="29"/>
      <c r="R829" s="29"/>
    </row>
    <row r="830" spans="1:18" ht="15.75" customHeight="1">
      <c r="A830" s="43"/>
      <c r="B830" s="28"/>
      <c r="C830" s="52"/>
      <c r="D830" s="52"/>
      <c r="E830" s="29"/>
      <c r="F830" s="30"/>
      <c r="G830" s="35"/>
      <c r="H830" s="35"/>
      <c r="I830" s="42"/>
      <c r="J830" s="29"/>
      <c r="K830" s="29"/>
      <c r="L830" s="29"/>
      <c r="M830" s="29"/>
      <c r="N830" s="29"/>
      <c r="O830" s="29"/>
      <c r="P830" s="29"/>
      <c r="Q830" s="29"/>
      <c r="R830" s="29"/>
    </row>
    <row r="831" spans="1:18" ht="15.75" customHeight="1">
      <c r="A831" s="43"/>
      <c r="B831" s="28"/>
      <c r="C831" s="52"/>
      <c r="D831" s="52"/>
      <c r="E831" s="29"/>
      <c r="F831" s="30"/>
      <c r="G831" s="35"/>
      <c r="H831" s="35"/>
      <c r="I831" s="42"/>
      <c r="J831" s="29"/>
      <c r="K831" s="29"/>
      <c r="L831" s="29"/>
      <c r="M831" s="29"/>
      <c r="N831" s="29"/>
      <c r="O831" s="29"/>
      <c r="P831" s="29"/>
      <c r="Q831" s="29"/>
      <c r="R831" s="29"/>
    </row>
    <row r="832" spans="1:18" ht="15.75" customHeight="1">
      <c r="A832" s="43"/>
      <c r="B832" s="28"/>
      <c r="C832" s="52"/>
      <c r="D832" s="52"/>
      <c r="E832" s="29"/>
      <c r="F832" s="30"/>
      <c r="G832" s="35"/>
      <c r="H832" s="35"/>
      <c r="I832" s="42"/>
      <c r="J832" s="29"/>
      <c r="K832" s="29"/>
      <c r="L832" s="29"/>
      <c r="M832" s="29"/>
      <c r="N832" s="29"/>
      <c r="O832" s="29"/>
      <c r="P832" s="29"/>
      <c r="Q832" s="29"/>
      <c r="R832" s="29"/>
    </row>
    <row r="833" spans="1:18" ht="15.75" customHeight="1">
      <c r="A833" s="43"/>
      <c r="B833" s="28"/>
      <c r="C833" s="52"/>
      <c r="D833" s="52"/>
      <c r="E833" s="29"/>
      <c r="F833" s="30"/>
      <c r="G833" s="35"/>
      <c r="H833" s="35"/>
      <c r="I833" s="42"/>
      <c r="J833" s="29"/>
      <c r="K833" s="29"/>
      <c r="L833" s="29"/>
      <c r="M833" s="29"/>
      <c r="N833" s="29"/>
      <c r="O833" s="29"/>
      <c r="P833" s="29"/>
      <c r="Q833" s="29"/>
      <c r="R833" s="29"/>
    </row>
    <row r="834" spans="1:18" ht="15.75" customHeight="1">
      <c r="A834" s="43"/>
      <c r="B834" s="28"/>
      <c r="C834" s="52"/>
      <c r="D834" s="52"/>
      <c r="E834" s="29"/>
      <c r="F834" s="30"/>
      <c r="G834" s="35"/>
      <c r="H834" s="35"/>
      <c r="I834" s="42"/>
      <c r="J834" s="29"/>
      <c r="K834" s="29"/>
      <c r="L834" s="29"/>
      <c r="M834" s="29"/>
      <c r="N834" s="29"/>
      <c r="O834" s="29"/>
      <c r="P834" s="29"/>
      <c r="Q834" s="29"/>
      <c r="R834" s="29"/>
    </row>
    <row r="835" spans="1:18" ht="15.75" customHeight="1">
      <c r="A835" s="43"/>
      <c r="B835" s="28"/>
      <c r="C835" s="52"/>
      <c r="D835" s="52"/>
      <c r="E835" s="29"/>
      <c r="F835" s="30"/>
      <c r="G835" s="35"/>
      <c r="H835" s="35"/>
      <c r="I835" s="42"/>
      <c r="J835" s="29"/>
      <c r="K835" s="29"/>
      <c r="L835" s="29"/>
      <c r="M835" s="29"/>
      <c r="N835" s="29"/>
      <c r="O835" s="29"/>
      <c r="P835" s="29"/>
      <c r="Q835" s="29"/>
      <c r="R835" s="29"/>
    </row>
    <row r="836" spans="1:18" ht="15.75" customHeight="1">
      <c r="A836" s="43"/>
      <c r="B836" s="28"/>
      <c r="C836" s="52"/>
      <c r="D836" s="52"/>
      <c r="E836" s="29"/>
      <c r="F836" s="30"/>
      <c r="G836" s="35"/>
      <c r="H836" s="35"/>
      <c r="I836" s="42"/>
      <c r="J836" s="29"/>
      <c r="K836" s="29"/>
      <c r="L836" s="29"/>
      <c r="M836" s="29"/>
      <c r="N836" s="29"/>
      <c r="O836" s="29"/>
      <c r="P836" s="29"/>
      <c r="Q836" s="29"/>
      <c r="R836" s="29"/>
    </row>
    <row r="837" spans="1:18" ht="15.75" customHeight="1">
      <c r="A837" s="43"/>
      <c r="B837" s="28"/>
      <c r="C837" s="52"/>
      <c r="D837" s="52"/>
      <c r="E837" s="29"/>
      <c r="F837" s="30"/>
      <c r="G837" s="35"/>
      <c r="H837" s="35"/>
      <c r="I837" s="42"/>
      <c r="J837" s="29"/>
      <c r="K837" s="29"/>
      <c r="L837" s="29"/>
      <c r="M837" s="29"/>
      <c r="N837" s="29"/>
      <c r="O837" s="29"/>
      <c r="P837" s="29"/>
      <c r="Q837" s="29"/>
      <c r="R837" s="29"/>
    </row>
    <row r="838" spans="1:18" ht="15.75" customHeight="1">
      <c r="A838" s="43"/>
      <c r="B838" s="28"/>
      <c r="C838" s="52"/>
      <c r="D838" s="52"/>
      <c r="E838" s="29"/>
      <c r="F838" s="30"/>
      <c r="G838" s="35"/>
      <c r="H838" s="35"/>
      <c r="I838" s="42"/>
      <c r="J838" s="29"/>
      <c r="K838" s="29"/>
      <c r="L838" s="29"/>
      <c r="M838" s="29"/>
      <c r="N838" s="29"/>
      <c r="O838" s="29"/>
      <c r="P838" s="29"/>
      <c r="Q838" s="29"/>
      <c r="R838" s="29"/>
    </row>
    <row r="839" spans="1:18" ht="15.75" customHeight="1">
      <c r="A839" s="43"/>
      <c r="B839" s="28"/>
      <c r="C839" s="52"/>
      <c r="D839" s="52"/>
      <c r="E839" s="29"/>
      <c r="F839" s="30"/>
      <c r="G839" s="35"/>
      <c r="H839" s="35"/>
      <c r="I839" s="42"/>
      <c r="J839" s="29"/>
      <c r="K839" s="29"/>
      <c r="L839" s="29"/>
      <c r="M839" s="29"/>
      <c r="N839" s="29"/>
      <c r="O839" s="29"/>
      <c r="P839" s="29"/>
      <c r="Q839" s="29"/>
      <c r="R839" s="29"/>
    </row>
    <row r="840" spans="1:18" ht="15.75" customHeight="1">
      <c r="A840" s="43"/>
      <c r="B840" s="28"/>
      <c r="C840" s="52"/>
      <c r="D840" s="52"/>
      <c r="E840" s="29"/>
      <c r="F840" s="30"/>
      <c r="G840" s="35"/>
      <c r="H840" s="35"/>
      <c r="I840" s="42"/>
      <c r="J840" s="29"/>
      <c r="K840" s="29"/>
      <c r="L840" s="29"/>
      <c r="M840" s="29"/>
      <c r="N840" s="29"/>
      <c r="O840" s="29"/>
      <c r="P840" s="29"/>
      <c r="Q840" s="29"/>
      <c r="R840" s="29"/>
    </row>
    <row r="841" spans="1:18" ht="15.75" customHeight="1">
      <c r="A841" s="43"/>
      <c r="B841" s="28"/>
      <c r="C841" s="52"/>
      <c r="D841" s="52"/>
      <c r="E841" s="29"/>
      <c r="F841" s="30"/>
      <c r="G841" s="35"/>
      <c r="H841" s="35"/>
      <c r="I841" s="42"/>
      <c r="J841" s="29"/>
      <c r="K841" s="29"/>
      <c r="L841" s="29"/>
      <c r="M841" s="29"/>
      <c r="N841" s="29"/>
      <c r="O841" s="29"/>
      <c r="P841" s="29"/>
      <c r="Q841" s="29"/>
      <c r="R841" s="29"/>
    </row>
    <row r="842" spans="1:18" ht="15.75" customHeight="1">
      <c r="A842" s="43"/>
      <c r="B842" s="28"/>
      <c r="C842" s="52"/>
      <c r="D842" s="52"/>
      <c r="E842" s="29"/>
      <c r="F842" s="30"/>
      <c r="G842" s="35"/>
      <c r="H842" s="35"/>
      <c r="I842" s="42"/>
      <c r="J842" s="29"/>
      <c r="K842" s="29"/>
      <c r="L842" s="29"/>
      <c r="M842" s="29"/>
      <c r="N842" s="29"/>
      <c r="O842" s="29"/>
      <c r="P842" s="29"/>
      <c r="Q842" s="29"/>
      <c r="R842" s="29"/>
    </row>
    <row r="843" spans="1:18" ht="15.75" customHeight="1">
      <c r="A843" s="43"/>
      <c r="B843" s="28"/>
      <c r="C843" s="52"/>
      <c r="D843" s="52"/>
      <c r="E843" s="29"/>
      <c r="F843" s="30"/>
      <c r="G843" s="35"/>
      <c r="H843" s="35"/>
      <c r="I843" s="42"/>
      <c r="J843" s="29"/>
      <c r="K843" s="29"/>
      <c r="L843" s="29"/>
      <c r="M843" s="29"/>
      <c r="N843" s="29"/>
      <c r="O843" s="29"/>
      <c r="P843" s="29"/>
      <c r="Q843" s="29"/>
      <c r="R843" s="29"/>
    </row>
    <row r="844" spans="1:18" ht="15.75" customHeight="1">
      <c r="A844" s="43"/>
      <c r="B844" s="28"/>
      <c r="C844" s="52"/>
      <c r="D844" s="52"/>
      <c r="E844" s="29"/>
      <c r="F844" s="30"/>
      <c r="G844" s="35"/>
      <c r="H844" s="35"/>
      <c r="I844" s="42"/>
      <c r="J844" s="29"/>
      <c r="K844" s="29"/>
      <c r="L844" s="29"/>
      <c r="M844" s="29"/>
      <c r="N844" s="29"/>
      <c r="O844" s="29"/>
      <c r="P844" s="29"/>
      <c r="Q844" s="29"/>
      <c r="R844" s="29"/>
    </row>
    <row r="845" spans="1:18" ht="15.75" customHeight="1">
      <c r="A845" s="43"/>
      <c r="B845" s="28"/>
      <c r="C845" s="52"/>
      <c r="D845" s="52"/>
      <c r="E845" s="29"/>
      <c r="F845" s="30"/>
      <c r="G845" s="35"/>
      <c r="H845" s="35"/>
      <c r="I845" s="42"/>
      <c r="J845" s="29"/>
      <c r="K845" s="29"/>
      <c r="L845" s="29"/>
      <c r="M845" s="29"/>
      <c r="N845" s="29"/>
      <c r="O845" s="29"/>
      <c r="P845" s="29"/>
      <c r="Q845" s="29"/>
      <c r="R845" s="29"/>
    </row>
    <row r="846" spans="1:18" ht="15.75" customHeight="1">
      <c r="A846" s="43"/>
      <c r="B846" s="28"/>
      <c r="C846" s="52"/>
      <c r="D846" s="52"/>
      <c r="E846" s="29"/>
      <c r="F846" s="30"/>
      <c r="G846" s="35"/>
      <c r="H846" s="35"/>
      <c r="I846" s="42"/>
      <c r="J846" s="29"/>
      <c r="K846" s="29"/>
      <c r="L846" s="29"/>
      <c r="M846" s="29"/>
      <c r="N846" s="29"/>
      <c r="O846" s="29"/>
      <c r="P846" s="29"/>
      <c r="Q846" s="29"/>
      <c r="R846" s="29"/>
    </row>
    <row r="847" spans="1:18" ht="15.75" customHeight="1">
      <c r="A847" s="43"/>
      <c r="B847" s="28"/>
      <c r="C847" s="52"/>
      <c r="D847" s="52"/>
      <c r="E847" s="29"/>
      <c r="F847" s="30"/>
      <c r="G847" s="35"/>
      <c r="H847" s="35"/>
      <c r="I847" s="42"/>
      <c r="J847" s="29"/>
      <c r="K847" s="29"/>
      <c r="L847" s="29"/>
      <c r="M847" s="29"/>
      <c r="N847" s="29"/>
      <c r="O847" s="29"/>
      <c r="P847" s="29"/>
      <c r="Q847" s="29"/>
      <c r="R847" s="29"/>
    </row>
    <row r="848" spans="1:18" ht="15.75" customHeight="1">
      <c r="A848" s="43"/>
      <c r="B848" s="28"/>
      <c r="C848" s="52"/>
      <c r="D848" s="52"/>
      <c r="E848" s="29"/>
      <c r="F848" s="30"/>
      <c r="G848" s="35"/>
      <c r="H848" s="35"/>
      <c r="I848" s="42"/>
      <c r="J848" s="29"/>
      <c r="K848" s="29"/>
      <c r="L848" s="29"/>
      <c r="M848" s="29"/>
      <c r="N848" s="29"/>
      <c r="O848" s="29"/>
      <c r="P848" s="29"/>
      <c r="Q848" s="29"/>
      <c r="R848" s="29"/>
    </row>
    <row r="849" spans="1:18" ht="15.75" customHeight="1">
      <c r="A849" s="43"/>
      <c r="B849" s="28"/>
      <c r="C849" s="52"/>
      <c r="D849" s="52"/>
      <c r="E849" s="29"/>
      <c r="F849" s="30"/>
      <c r="G849" s="35"/>
      <c r="H849" s="35"/>
      <c r="I849" s="42"/>
      <c r="J849" s="29"/>
      <c r="K849" s="29"/>
      <c r="L849" s="29"/>
      <c r="M849" s="29"/>
      <c r="N849" s="29"/>
      <c r="O849" s="29"/>
      <c r="P849" s="29"/>
      <c r="Q849" s="29"/>
      <c r="R849" s="29"/>
    </row>
    <row r="850" spans="1:18" ht="15.75" customHeight="1">
      <c r="A850" s="43"/>
      <c r="B850" s="28"/>
      <c r="C850" s="52"/>
      <c r="D850" s="52"/>
      <c r="E850" s="29"/>
      <c r="F850" s="30"/>
      <c r="G850" s="35"/>
      <c r="H850" s="35"/>
      <c r="I850" s="42"/>
      <c r="J850" s="29"/>
      <c r="K850" s="29"/>
      <c r="L850" s="29"/>
      <c r="M850" s="29"/>
      <c r="N850" s="29"/>
      <c r="O850" s="29"/>
      <c r="P850" s="29"/>
      <c r="Q850" s="29"/>
      <c r="R850" s="29"/>
    </row>
    <row r="851" spans="1:18" ht="15.75" customHeight="1">
      <c r="A851" s="43"/>
      <c r="B851" s="28"/>
      <c r="C851" s="52"/>
      <c r="D851" s="52"/>
      <c r="E851" s="29"/>
      <c r="F851" s="30"/>
      <c r="G851" s="35"/>
      <c r="H851" s="35"/>
      <c r="I851" s="42"/>
      <c r="J851" s="29"/>
      <c r="K851" s="29"/>
      <c r="L851" s="29"/>
      <c r="M851" s="29"/>
      <c r="N851" s="29"/>
      <c r="O851" s="29"/>
      <c r="P851" s="29"/>
      <c r="Q851" s="29"/>
      <c r="R851" s="29"/>
    </row>
    <row r="852" spans="1:18" ht="15.75" customHeight="1">
      <c r="A852" s="13"/>
      <c r="B852" s="61"/>
      <c r="F852" s="32"/>
      <c r="G852" s="14"/>
      <c r="H852" s="14"/>
      <c r="I852" s="13"/>
    </row>
    <row r="853" spans="1:18" ht="15.75" customHeight="1">
      <c r="A853" s="13"/>
      <c r="B853" s="61"/>
      <c r="F853" s="32"/>
      <c r="G853" s="14"/>
      <c r="H853" s="14"/>
      <c r="I853" s="13"/>
    </row>
    <row r="854" spans="1:18" ht="15.75" customHeight="1">
      <c r="A854" s="13"/>
      <c r="B854" s="61"/>
      <c r="F854" s="32"/>
      <c r="G854" s="14"/>
      <c r="H854" s="14"/>
      <c r="I854" s="13"/>
    </row>
    <row r="855" spans="1:18" ht="15.75" customHeight="1">
      <c r="A855" s="13"/>
      <c r="B855" s="61"/>
      <c r="F855" s="32"/>
      <c r="G855" s="14"/>
      <c r="H855" s="14"/>
      <c r="I855" s="13"/>
    </row>
    <row r="856" spans="1:18" ht="15.75" customHeight="1">
      <c r="A856" s="13"/>
      <c r="B856" s="61"/>
      <c r="F856" s="32"/>
      <c r="G856" s="14"/>
      <c r="H856" s="14"/>
      <c r="I856" s="13"/>
    </row>
    <row r="857" spans="1:18" ht="15.75" customHeight="1">
      <c r="A857" s="13"/>
      <c r="B857" s="61"/>
      <c r="F857" s="32"/>
      <c r="G857" s="14"/>
      <c r="H857" s="14"/>
      <c r="I857" s="13"/>
    </row>
    <row r="858" spans="1:18" ht="15.75" customHeight="1">
      <c r="A858" s="13"/>
      <c r="B858" s="61"/>
      <c r="F858" s="32"/>
      <c r="G858" s="14"/>
      <c r="H858" s="14"/>
      <c r="I858" s="13"/>
    </row>
    <row r="859" spans="1:18" ht="15.75" customHeight="1">
      <c r="A859" s="13"/>
      <c r="B859" s="61"/>
      <c r="F859" s="32"/>
      <c r="G859" s="14"/>
      <c r="H859" s="14"/>
      <c r="I859" s="13"/>
    </row>
    <row r="860" spans="1:18" ht="15.75" customHeight="1">
      <c r="A860" s="13"/>
      <c r="B860" s="61"/>
      <c r="F860" s="32"/>
      <c r="G860" s="14"/>
      <c r="H860" s="14"/>
      <c r="I860" s="13"/>
    </row>
    <row r="861" spans="1:18" ht="15.75" customHeight="1">
      <c r="A861" s="13"/>
      <c r="B861" s="61"/>
      <c r="F861" s="32"/>
      <c r="G861" s="14"/>
      <c r="H861" s="14"/>
      <c r="I861" s="13"/>
    </row>
    <row r="862" spans="1:18" ht="15.75" customHeight="1">
      <c r="A862" s="13"/>
      <c r="B862" s="61"/>
      <c r="F862" s="32"/>
      <c r="G862" s="14"/>
      <c r="H862" s="14"/>
      <c r="I862" s="13"/>
    </row>
    <row r="863" spans="1:18" ht="15.75" customHeight="1">
      <c r="A863" s="13"/>
      <c r="B863" s="61"/>
      <c r="F863" s="32"/>
      <c r="G863" s="14"/>
      <c r="H863" s="14"/>
      <c r="I863" s="13"/>
    </row>
    <row r="864" spans="1:18" ht="15.75" customHeight="1">
      <c r="A864" s="13"/>
      <c r="B864" s="61"/>
      <c r="F864" s="32"/>
      <c r="G864" s="14"/>
      <c r="H864" s="14"/>
      <c r="I864" s="13"/>
    </row>
    <row r="865" spans="1:9" ht="15.75" customHeight="1">
      <c r="A865" s="13"/>
      <c r="B865" s="61"/>
      <c r="F865" s="32"/>
      <c r="G865" s="14"/>
      <c r="H865" s="14"/>
      <c r="I865" s="13"/>
    </row>
    <row r="866" spans="1:9" ht="15.75" customHeight="1">
      <c r="A866" s="13"/>
      <c r="B866" s="61"/>
      <c r="F866" s="32"/>
      <c r="G866" s="14"/>
      <c r="H866" s="14"/>
      <c r="I866" s="13"/>
    </row>
    <row r="867" spans="1:9" ht="15.75" customHeight="1">
      <c r="A867" s="13"/>
      <c r="B867" s="61"/>
      <c r="F867" s="32"/>
      <c r="G867" s="14"/>
      <c r="H867" s="14"/>
      <c r="I867" s="13"/>
    </row>
    <row r="868" spans="1:9" ht="15.75" customHeight="1">
      <c r="A868" s="13"/>
      <c r="B868" s="61"/>
      <c r="F868" s="32"/>
      <c r="G868" s="14"/>
      <c r="H868" s="14"/>
      <c r="I868" s="13"/>
    </row>
    <row r="869" spans="1:9" ht="15.75" customHeight="1">
      <c r="A869" s="13"/>
      <c r="B869" s="61"/>
      <c r="F869" s="32"/>
      <c r="G869" s="14"/>
      <c r="H869" s="14"/>
      <c r="I869" s="13"/>
    </row>
    <row r="870" spans="1:9" ht="15.75" customHeight="1">
      <c r="A870" s="13"/>
      <c r="B870" s="61"/>
      <c r="F870" s="32"/>
      <c r="G870" s="14"/>
      <c r="H870" s="14"/>
      <c r="I870" s="13"/>
    </row>
    <row r="871" spans="1:9" ht="15.75" customHeight="1">
      <c r="A871" s="13"/>
      <c r="B871" s="61"/>
      <c r="F871" s="32"/>
      <c r="G871" s="14"/>
      <c r="H871" s="14"/>
      <c r="I871" s="13"/>
    </row>
    <row r="872" spans="1:9" ht="15.75" customHeight="1">
      <c r="A872" s="13"/>
      <c r="B872" s="61"/>
      <c r="F872" s="32"/>
      <c r="G872" s="14"/>
      <c r="H872" s="14"/>
      <c r="I872" s="13"/>
    </row>
    <row r="873" spans="1:9" ht="15.75" customHeight="1">
      <c r="A873" s="13"/>
      <c r="B873" s="61"/>
      <c r="F873" s="32"/>
      <c r="G873" s="14"/>
      <c r="H873" s="14"/>
      <c r="I873" s="13"/>
    </row>
    <row r="874" spans="1:9" ht="15.75" customHeight="1">
      <c r="A874" s="13"/>
      <c r="B874" s="61"/>
      <c r="F874" s="32"/>
      <c r="G874" s="14"/>
      <c r="H874" s="14"/>
      <c r="I874" s="13"/>
    </row>
    <row r="875" spans="1:9" ht="15.75" customHeight="1">
      <c r="A875" s="13"/>
      <c r="B875" s="61"/>
      <c r="F875" s="32"/>
      <c r="G875" s="14"/>
      <c r="H875" s="14"/>
      <c r="I875" s="13"/>
    </row>
    <row r="876" spans="1:9" ht="15.75" customHeight="1">
      <c r="A876" s="13"/>
      <c r="B876" s="61"/>
      <c r="F876" s="32"/>
      <c r="G876" s="14"/>
      <c r="H876" s="14"/>
      <c r="I876" s="13"/>
    </row>
    <row r="877" spans="1:9" ht="15.75" customHeight="1">
      <c r="A877" s="13"/>
      <c r="B877" s="61"/>
      <c r="F877" s="32"/>
      <c r="G877" s="14"/>
      <c r="H877" s="14"/>
      <c r="I877" s="13"/>
    </row>
    <row r="878" spans="1:9" ht="15.75" customHeight="1">
      <c r="A878" s="13"/>
      <c r="B878" s="61"/>
      <c r="F878" s="32"/>
      <c r="G878" s="14"/>
      <c r="H878" s="14"/>
      <c r="I878" s="13"/>
    </row>
    <row r="879" spans="1:9" ht="15.75" customHeight="1">
      <c r="A879" s="13"/>
      <c r="B879" s="61"/>
      <c r="F879" s="32"/>
      <c r="G879" s="14"/>
      <c r="H879" s="14"/>
      <c r="I879" s="13"/>
    </row>
    <row r="880" spans="1:9" ht="15.75" customHeight="1">
      <c r="A880" s="13"/>
      <c r="B880" s="61"/>
      <c r="F880" s="32"/>
      <c r="G880" s="14"/>
      <c r="H880" s="14"/>
      <c r="I880" s="13"/>
    </row>
    <row r="881" spans="1:9" ht="15.75" customHeight="1">
      <c r="A881" s="13"/>
      <c r="B881" s="61"/>
      <c r="F881" s="32"/>
      <c r="G881" s="14"/>
      <c r="H881" s="14"/>
      <c r="I881" s="13"/>
    </row>
    <row r="882" spans="1:9" ht="15.75" customHeight="1">
      <c r="A882" s="13"/>
      <c r="B882" s="61"/>
      <c r="F882" s="32"/>
      <c r="G882" s="14"/>
      <c r="H882" s="14"/>
      <c r="I882" s="13"/>
    </row>
    <row r="883" spans="1:9" ht="15.75" customHeight="1">
      <c r="A883" s="13"/>
      <c r="B883" s="61"/>
      <c r="F883" s="32"/>
      <c r="G883" s="14"/>
      <c r="H883" s="14"/>
      <c r="I883" s="13"/>
    </row>
    <row r="884" spans="1:9" ht="15.75" customHeight="1">
      <c r="A884" s="13"/>
      <c r="B884" s="61"/>
      <c r="F884" s="32"/>
      <c r="G884" s="14"/>
      <c r="H884" s="14"/>
      <c r="I884" s="13"/>
    </row>
    <row r="885" spans="1:9" ht="15.75" customHeight="1">
      <c r="A885" s="13"/>
      <c r="B885" s="61"/>
      <c r="F885" s="32"/>
      <c r="G885" s="14"/>
      <c r="H885" s="14"/>
      <c r="I885" s="13"/>
    </row>
    <row r="886" spans="1:9" ht="15.75" customHeight="1">
      <c r="A886" s="13"/>
      <c r="B886" s="61"/>
      <c r="F886" s="32"/>
      <c r="G886" s="14"/>
      <c r="H886" s="14"/>
      <c r="I886" s="13"/>
    </row>
    <row r="887" spans="1:9" ht="15.75" customHeight="1">
      <c r="A887" s="13"/>
      <c r="B887" s="61"/>
      <c r="F887" s="32"/>
      <c r="G887" s="14"/>
      <c r="H887" s="14"/>
      <c r="I887" s="13"/>
    </row>
    <row r="888" spans="1:9" ht="15.75" customHeight="1">
      <c r="A888" s="13"/>
      <c r="B888" s="61"/>
      <c r="F888" s="32"/>
      <c r="G888" s="14"/>
      <c r="H888" s="14"/>
      <c r="I888" s="13"/>
    </row>
    <row r="889" spans="1:9" ht="15.75" customHeight="1">
      <c r="A889" s="13"/>
      <c r="B889" s="61"/>
      <c r="F889" s="32"/>
      <c r="G889" s="14"/>
      <c r="H889" s="14"/>
      <c r="I889" s="13"/>
    </row>
    <row r="890" spans="1:9" ht="15.75" customHeight="1">
      <c r="A890" s="13"/>
      <c r="B890" s="61"/>
      <c r="F890" s="32"/>
      <c r="G890" s="14"/>
      <c r="H890" s="14"/>
      <c r="I890" s="13"/>
    </row>
    <row r="891" spans="1:9" ht="15.75" customHeight="1">
      <c r="A891" s="13"/>
      <c r="B891" s="61"/>
      <c r="F891" s="32"/>
      <c r="G891" s="14"/>
      <c r="H891" s="14"/>
      <c r="I891" s="13"/>
    </row>
    <row r="892" spans="1:9" ht="15.75" customHeight="1">
      <c r="A892" s="13"/>
      <c r="B892" s="61"/>
      <c r="F892" s="32"/>
      <c r="G892" s="14"/>
      <c r="H892" s="14"/>
      <c r="I892" s="13"/>
    </row>
    <row r="893" spans="1:9" ht="15.75" customHeight="1">
      <c r="A893" s="13"/>
      <c r="B893" s="61"/>
      <c r="F893" s="32"/>
      <c r="G893" s="14"/>
      <c r="H893" s="14"/>
      <c r="I893" s="13"/>
    </row>
    <row r="894" spans="1:9" ht="15.75" customHeight="1">
      <c r="A894" s="13"/>
      <c r="B894" s="61"/>
      <c r="F894" s="32"/>
      <c r="G894" s="14"/>
      <c r="H894" s="14"/>
      <c r="I894" s="13"/>
    </row>
    <row r="895" spans="1:9" ht="15.75" customHeight="1">
      <c r="A895" s="13"/>
      <c r="B895" s="61"/>
      <c r="F895" s="32"/>
      <c r="G895" s="14"/>
      <c r="H895" s="14"/>
      <c r="I895" s="13"/>
    </row>
    <row r="896" spans="1:9" ht="15.75" customHeight="1">
      <c r="A896" s="13"/>
      <c r="B896" s="61"/>
      <c r="F896" s="32"/>
      <c r="G896" s="14"/>
      <c r="H896" s="14"/>
      <c r="I896" s="13"/>
    </row>
    <row r="897" spans="1:9" ht="15.75" customHeight="1">
      <c r="A897" s="13"/>
      <c r="B897" s="61"/>
      <c r="F897" s="32"/>
      <c r="G897" s="14"/>
      <c r="H897" s="14"/>
      <c r="I897" s="13"/>
    </row>
    <row r="898" spans="1:9" ht="15.75" customHeight="1">
      <c r="A898" s="13"/>
      <c r="B898" s="61"/>
      <c r="F898" s="32"/>
      <c r="G898" s="14"/>
      <c r="H898" s="14"/>
      <c r="I898" s="13"/>
    </row>
    <row r="899" spans="1:9" ht="15.75" customHeight="1">
      <c r="A899" s="13"/>
      <c r="B899" s="61"/>
      <c r="F899" s="32"/>
      <c r="G899" s="14"/>
      <c r="H899" s="14"/>
      <c r="I899" s="13"/>
    </row>
    <row r="900" spans="1:9" ht="15.75" customHeight="1">
      <c r="A900" s="13"/>
      <c r="B900" s="61"/>
      <c r="F900" s="32"/>
      <c r="G900" s="14"/>
      <c r="H900" s="14"/>
      <c r="I900" s="13"/>
    </row>
    <row r="901" spans="1:9" ht="15.75" customHeight="1">
      <c r="A901" s="13"/>
      <c r="B901" s="61"/>
      <c r="F901" s="32"/>
      <c r="G901" s="14"/>
      <c r="H901" s="14"/>
      <c r="I901" s="13"/>
    </row>
    <row r="902" spans="1:9" ht="15.75" customHeight="1">
      <c r="A902" s="13"/>
      <c r="B902" s="61"/>
      <c r="F902" s="32"/>
      <c r="G902" s="14"/>
      <c r="H902" s="14"/>
      <c r="I902" s="13"/>
    </row>
    <row r="903" spans="1:9" ht="15.75" customHeight="1">
      <c r="A903" s="13"/>
      <c r="B903" s="61"/>
      <c r="F903" s="32"/>
      <c r="G903" s="14"/>
      <c r="H903" s="14"/>
      <c r="I903" s="13"/>
    </row>
    <row r="904" spans="1:9" ht="15.75" customHeight="1">
      <c r="A904" s="13"/>
      <c r="B904" s="61"/>
      <c r="F904" s="32"/>
      <c r="G904" s="14"/>
      <c r="H904" s="14"/>
      <c r="I904" s="13"/>
    </row>
    <row r="905" spans="1:9" ht="15.75" customHeight="1">
      <c r="A905" s="13"/>
      <c r="B905" s="61"/>
      <c r="F905" s="32"/>
      <c r="G905" s="14"/>
      <c r="H905" s="14"/>
      <c r="I905" s="13"/>
    </row>
    <row r="906" spans="1:9" ht="15.75" customHeight="1">
      <c r="A906" s="13"/>
      <c r="B906" s="61"/>
      <c r="F906" s="32"/>
      <c r="G906" s="14"/>
      <c r="H906" s="14"/>
      <c r="I906" s="13"/>
    </row>
    <row r="907" spans="1:9" ht="15.75" customHeight="1">
      <c r="A907" s="13"/>
      <c r="B907" s="61"/>
      <c r="F907" s="32"/>
      <c r="G907" s="14"/>
      <c r="H907" s="14"/>
      <c r="I907" s="13"/>
    </row>
    <row r="908" spans="1:9" ht="15.75" customHeight="1">
      <c r="A908" s="13"/>
      <c r="B908" s="61"/>
      <c r="F908" s="32"/>
      <c r="G908" s="14"/>
      <c r="H908" s="14"/>
      <c r="I908" s="13"/>
    </row>
    <row r="909" spans="1:9" ht="15.75" customHeight="1">
      <c r="A909" s="13"/>
      <c r="B909" s="61"/>
      <c r="F909" s="32"/>
      <c r="G909" s="14"/>
      <c r="H909" s="14"/>
      <c r="I909" s="13"/>
    </row>
    <row r="910" spans="1:9" ht="15.75" customHeight="1">
      <c r="A910" s="13"/>
      <c r="B910" s="61"/>
      <c r="F910" s="32"/>
      <c r="G910" s="14"/>
      <c r="H910" s="14"/>
      <c r="I910" s="13"/>
    </row>
    <row r="911" spans="1:9" ht="15.75" customHeight="1">
      <c r="A911" s="13"/>
      <c r="B911" s="61"/>
      <c r="F911" s="32"/>
      <c r="G911" s="14"/>
      <c r="H911" s="14"/>
      <c r="I911" s="13"/>
    </row>
    <row r="912" spans="1:9" ht="15.75" customHeight="1">
      <c r="A912" s="13"/>
      <c r="B912" s="61"/>
      <c r="F912" s="32"/>
      <c r="G912" s="14"/>
      <c r="H912" s="14"/>
      <c r="I912" s="13"/>
    </row>
    <row r="913" spans="1:9" ht="15.75" customHeight="1">
      <c r="A913" s="13"/>
      <c r="B913" s="61"/>
      <c r="F913" s="32"/>
      <c r="G913" s="14"/>
      <c r="H913" s="14"/>
      <c r="I913" s="13"/>
    </row>
    <row r="914" spans="1:9" ht="15.75" customHeight="1">
      <c r="A914" s="13"/>
      <c r="B914" s="61"/>
      <c r="F914" s="32"/>
      <c r="G914" s="14"/>
      <c r="H914" s="14"/>
      <c r="I914" s="13"/>
    </row>
    <row r="915" spans="1:9" ht="15.75" customHeight="1">
      <c r="A915" s="13"/>
      <c r="B915" s="61"/>
      <c r="F915" s="32"/>
      <c r="G915" s="14"/>
      <c r="H915" s="14"/>
      <c r="I915" s="13"/>
    </row>
    <row r="916" spans="1:9" ht="15.75" customHeight="1">
      <c r="A916" s="13"/>
      <c r="B916" s="61"/>
      <c r="F916" s="32"/>
      <c r="G916" s="14"/>
      <c r="H916" s="14"/>
      <c r="I916" s="13"/>
    </row>
    <row r="917" spans="1:9" ht="15.75" customHeight="1">
      <c r="A917" s="13"/>
      <c r="B917" s="61"/>
      <c r="F917" s="32"/>
      <c r="G917" s="14"/>
      <c r="H917" s="14"/>
      <c r="I917" s="13"/>
    </row>
    <row r="918" spans="1:9" ht="15.75" customHeight="1">
      <c r="A918" s="13"/>
      <c r="B918" s="61"/>
      <c r="F918" s="32"/>
      <c r="G918" s="14"/>
      <c r="H918" s="14"/>
      <c r="I918" s="13"/>
    </row>
    <row r="919" spans="1:9" ht="15.75" customHeight="1">
      <c r="A919" s="13"/>
      <c r="B919" s="61"/>
      <c r="F919" s="32"/>
      <c r="G919" s="14"/>
      <c r="H919" s="14"/>
      <c r="I919" s="13"/>
    </row>
    <row r="920" spans="1:9" ht="15.75" customHeight="1">
      <c r="A920" s="13"/>
      <c r="B920" s="61"/>
      <c r="F920" s="32"/>
      <c r="G920" s="14"/>
      <c r="H920" s="14"/>
      <c r="I920" s="13"/>
    </row>
    <row r="921" spans="1:9" ht="15.75" customHeight="1">
      <c r="A921" s="13"/>
      <c r="B921" s="61"/>
      <c r="F921" s="32"/>
      <c r="G921" s="14"/>
      <c r="H921" s="14"/>
      <c r="I921" s="13"/>
    </row>
    <row r="922" spans="1:9" ht="15.75" customHeight="1">
      <c r="A922" s="13"/>
      <c r="B922" s="61"/>
      <c r="F922" s="32"/>
      <c r="G922" s="14"/>
      <c r="H922" s="14"/>
      <c r="I922" s="13"/>
    </row>
    <row r="923" spans="1:9" ht="15.75" customHeight="1">
      <c r="A923" s="13"/>
      <c r="B923" s="61"/>
      <c r="F923" s="32"/>
      <c r="G923" s="14"/>
      <c r="H923" s="14"/>
      <c r="I923" s="13"/>
    </row>
    <row r="924" spans="1:9" ht="15.75" customHeight="1">
      <c r="A924" s="13"/>
      <c r="B924" s="61"/>
      <c r="F924" s="32"/>
      <c r="G924" s="14"/>
      <c r="H924" s="14"/>
      <c r="I924" s="13"/>
    </row>
    <row r="925" spans="1:9" ht="15.75" customHeight="1">
      <c r="A925" s="13"/>
      <c r="B925" s="61"/>
      <c r="F925" s="32"/>
      <c r="G925" s="14"/>
      <c r="H925" s="14"/>
      <c r="I925" s="13"/>
    </row>
    <row r="926" spans="1:9" ht="15.75" customHeight="1">
      <c r="A926" s="13"/>
      <c r="B926" s="61"/>
      <c r="F926" s="32"/>
      <c r="G926" s="14"/>
      <c r="H926" s="14"/>
      <c r="I926" s="13"/>
    </row>
    <row r="927" spans="1:9" ht="15.75" customHeight="1">
      <c r="A927" s="13"/>
      <c r="B927" s="61"/>
      <c r="F927" s="32"/>
      <c r="G927" s="14"/>
      <c r="H927" s="14"/>
      <c r="I927" s="13"/>
    </row>
    <row r="928" spans="1:9" ht="15.75" customHeight="1">
      <c r="A928" s="13"/>
      <c r="B928" s="61"/>
      <c r="F928" s="32"/>
      <c r="G928" s="14"/>
      <c r="H928" s="14"/>
      <c r="I928" s="13"/>
    </row>
    <row r="929" spans="1:9" ht="15.75" customHeight="1">
      <c r="A929" s="13"/>
      <c r="B929" s="61"/>
      <c r="F929" s="32"/>
      <c r="G929" s="14"/>
      <c r="H929" s="14"/>
      <c r="I929" s="13"/>
    </row>
    <row r="930" spans="1:9" ht="15.75" customHeight="1">
      <c r="A930" s="13"/>
      <c r="B930" s="61"/>
      <c r="F930" s="32"/>
      <c r="G930" s="14"/>
      <c r="H930" s="14"/>
      <c r="I930" s="13"/>
    </row>
    <row r="931" spans="1:9" ht="15.75" customHeight="1">
      <c r="A931" s="13"/>
      <c r="B931" s="61"/>
      <c r="F931" s="32"/>
      <c r="G931" s="14"/>
      <c r="H931" s="14"/>
      <c r="I931" s="13"/>
    </row>
    <row r="932" spans="1:9" ht="15.75" customHeight="1">
      <c r="A932" s="13"/>
      <c r="B932" s="61"/>
      <c r="F932" s="32"/>
      <c r="G932" s="14"/>
      <c r="H932" s="14"/>
      <c r="I932" s="13"/>
    </row>
    <row r="933" spans="1:9" ht="15.75" customHeight="1">
      <c r="A933" s="13"/>
      <c r="B933" s="61"/>
      <c r="F933" s="32"/>
      <c r="G933" s="14"/>
      <c r="H933" s="14"/>
      <c r="I933" s="13"/>
    </row>
    <row r="934" spans="1:9" ht="15.75" customHeight="1">
      <c r="A934" s="13"/>
      <c r="B934" s="61"/>
      <c r="F934" s="32"/>
      <c r="G934" s="14"/>
      <c r="H934" s="14"/>
      <c r="I934" s="13"/>
    </row>
    <row r="935" spans="1:9" ht="15.75" customHeight="1">
      <c r="A935" s="13"/>
      <c r="B935" s="61"/>
      <c r="F935" s="32"/>
      <c r="G935" s="14"/>
      <c r="H935" s="14"/>
      <c r="I935" s="13"/>
    </row>
    <row r="936" spans="1:9" ht="15.75" customHeight="1">
      <c r="A936" s="13"/>
      <c r="B936" s="61"/>
      <c r="F936" s="32"/>
      <c r="G936" s="14"/>
      <c r="H936" s="14"/>
      <c r="I936" s="13"/>
    </row>
    <row r="937" spans="1:9" ht="15.75" customHeight="1">
      <c r="A937" s="13"/>
      <c r="B937" s="61"/>
      <c r="F937" s="32"/>
      <c r="G937" s="14"/>
      <c r="H937" s="14"/>
      <c r="I937" s="13"/>
    </row>
    <row r="938" spans="1:9" ht="15.75" customHeight="1">
      <c r="A938" s="13"/>
      <c r="B938" s="61"/>
      <c r="F938" s="32"/>
      <c r="G938" s="14"/>
      <c r="H938" s="14"/>
      <c r="I938" s="13"/>
    </row>
    <row r="939" spans="1:9" ht="15.75" customHeight="1">
      <c r="A939" s="13"/>
      <c r="B939" s="61"/>
      <c r="F939" s="32"/>
      <c r="G939" s="14"/>
      <c r="H939" s="14"/>
      <c r="I939" s="13"/>
    </row>
    <row r="940" spans="1:9" ht="15.75" customHeight="1">
      <c r="A940" s="13"/>
      <c r="B940" s="61"/>
      <c r="F940" s="32"/>
      <c r="G940" s="14"/>
      <c r="H940" s="14"/>
      <c r="I940" s="13"/>
    </row>
    <row r="941" spans="1:9" ht="15.75" customHeight="1">
      <c r="A941" s="13"/>
      <c r="B941" s="61"/>
      <c r="F941" s="32"/>
      <c r="G941" s="14"/>
      <c r="H941" s="14"/>
      <c r="I941" s="13"/>
    </row>
    <row r="942" spans="1:9" ht="15.75" customHeight="1">
      <c r="A942" s="13"/>
      <c r="B942" s="61"/>
      <c r="F942" s="32"/>
      <c r="G942" s="14"/>
      <c r="H942" s="14"/>
      <c r="I942" s="13"/>
    </row>
    <row r="943" spans="1:9" ht="15.75" customHeight="1">
      <c r="A943" s="13"/>
      <c r="B943" s="61"/>
      <c r="F943" s="32"/>
      <c r="G943" s="14"/>
      <c r="H943" s="14"/>
      <c r="I943" s="13"/>
    </row>
    <row r="944" spans="1:9" ht="15.75" customHeight="1">
      <c r="A944" s="13"/>
      <c r="B944" s="61"/>
      <c r="F944" s="32"/>
      <c r="G944" s="14"/>
      <c r="H944" s="14"/>
      <c r="I944" s="13"/>
    </row>
    <row r="945" spans="1:9" ht="15.75" customHeight="1">
      <c r="A945" s="13"/>
      <c r="B945" s="61"/>
      <c r="F945" s="32"/>
      <c r="G945" s="14"/>
      <c r="H945" s="14"/>
      <c r="I945" s="13"/>
    </row>
    <row r="946" spans="1:9" ht="15.75" customHeight="1">
      <c r="A946" s="13"/>
      <c r="B946" s="61"/>
      <c r="F946" s="32"/>
      <c r="G946" s="14"/>
      <c r="H946" s="14"/>
      <c r="I946" s="13"/>
    </row>
    <row r="947" spans="1:9" ht="15.75" customHeight="1">
      <c r="A947" s="13"/>
      <c r="B947" s="61"/>
      <c r="F947" s="32"/>
      <c r="G947" s="14"/>
      <c r="H947" s="14"/>
      <c r="I947" s="13"/>
    </row>
    <row r="948" spans="1:9" ht="15.75" customHeight="1">
      <c r="A948" s="13"/>
      <c r="B948" s="61"/>
      <c r="F948" s="32"/>
      <c r="G948" s="14"/>
      <c r="H948" s="14"/>
      <c r="I948" s="13"/>
    </row>
    <row r="949" spans="1:9" ht="15.75" customHeight="1">
      <c r="A949" s="13"/>
      <c r="B949" s="61"/>
      <c r="F949" s="32"/>
      <c r="G949" s="14"/>
      <c r="H949" s="14"/>
      <c r="I949" s="13"/>
    </row>
    <row r="950" spans="1:9" ht="15.75" customHeight="1">
      <c r="A950" s="13"/>
      <c r="B950" s="61"/>
      <c r="F950" s="32"/>
      <c r="G950" s="14"/>
      <c r="H950" s="14"/>
      <c r="I950" s="13"/>
    </row>
    <row r="951" spans="1:9" ht="15.75" customHeight="1">
      <c r="A951" s="13"/>
      <c r="B951" s="61"/>
      <c r="F951" s="32"/>
      <c r="G951" s="14"/>
      <c r="H951" s="14"/>
      <c r="I951" s="13"/>
    </row>
    <row r="952" spans="1:9" ht="15.75" customHeight="1">
      <c r="A952" s="13"/>
      <c r="B952" s="61"/>
      <c r="F952" s="32"/>
      <c r="G952" s="14"/>
      <c r="H952" s="14"/>
      <c r="I952" s="13"/>
    </row>
    <row r="953" spans="1:9" ht="15.75" customHeight="1">
      <c r="A953" s="13"/>
      <c r="B953" s="61"/>
      <c r="F953" s="32"/>
      <c r="G953" s="14"/>
      <c r="H953" s="14"/>
      <c r="I953" s="13"/>
    </row>
    <row r="954" spans="1:9" ht="15.75" customHeight="1">
      <c r="A954" s="13"/>
      <c r="B954" s="61"/>
      <c r="F954" s="32"/>
      <c r="G954" s="14"/>
      <c r="H954" s="14"/>
      <c r="I954" s="13"/>
    </row>
    <row r="955" spans="1:9" ht="15.75" customHeight="1">
      <c r="A955" s="13"/>
      <c r="B955" s="61"/>
      <c r="F955" s="32"/>
      <c r="G955" s="14"/>
      <c r="H955" s="14"/>
      <c r="I955" s="13"/>
    </row>
    <row r="956" spans="1:9" ht="15.75" customHeight="1">
      <c r="A956" s="13"/>
      <c r="B956" s="61"/>
      <c r="F956" s="32"/>
      <c r="G956" s="14"/>
      <c r="H956" s="14"/>
      <c r="I956" s="13"/>
    </row>
    <row r="957" spans="1:9" ht="15.75" customHeight="1">
      <c r="A957" s="13"/>
      <c r="B957" s="61"/>
      <c r="F957" s="32"/>
      <c r="G957" s="14"/>
      <c r="H957" s="14"/>
      <c r="I957" s="13"/>
    </row>
    <row r="958" spans="1:9" ht="15.75" customHeight="1">
      <c r="A958" s="13"/>
      <c r="B958" s="61"/>
      <c r="F958" s="32"/>
      <c r="G958" s="14"/>
      <c r="H958" s="14"/>
      <c r="I958" s="13"/>
    </row>
    <row r="959" spans="1:9" ht="15.75" customHeight="1">
      <c r="A959" s="13"/>
      <c r="B959" s="61"/>
      <c r="F959" s="32"/>
      <c r="G959" s="14"/>
      <c r="H959" s="14"/>
      <c r="I959" s="13"/>
    </row>
    <row r="960" spans="1:9" ht="15.75" customHeight="1">
      <c r="A960" s="13"/>
      <c r="B960" s="61"/>
      <c r="F960" s="32"/>
      <c r="G960" s="14"/>
      <c r="H960" s="14"/>
      <c r="I960" s="13"/>
    </row>
    <row r="961" spans="1:9" ht="15.75" customHeight="1">
      <c r="A961" s="13"/>
      <c r="B961" s="61"/>
      <c r="F961" s="32"/>
      <c r="G961" s="14"/>
      <c r="H961" s="14"/>
      <c r="I961" s="13"/>
    </row>
    <row r="962" spans="1:9" ht="15.75" customHeight="1">
      <c r="A962" s="13"/>
      <c r="B962" s="61"/>
      <c r="F962" s="32"/>
      <c r="G962" s="14"/>
      <c r="H962" s="14"/>
      <c r="I962" s="13"/>
    </row>
    <row r="963" spans="1:9" ht="15.75" customHeight="1">
      <c r="A963" s="13"/>
      <c r="B963" s="61"/>
      <c r="F963" s="32"/>
      <c r="G963" s="14"/>
      <c r="H963" s="14"/>
      <c r="I963" s="13"/>
    </row>
    <row r="964" spans="1:9" ht="15.75" customHeight="1">
      <c r="A964" s="13"/>
      <c r="B964" s="61"/>
      <c r="F964" s="32"/>
      <c r="G964" s="14"/>
      <c r="H964" s="14"/>
      <c r="I964" s="13"/>
    </row>
    <row r="965" spans="1:9" ht="15.75" customHeight="1">
      <c r="A965" s="13"/>
      <c r="B965" s="61"/>
      <c r="F965" s="32"/>
      <c r="G965" s="14"/>
      <c r="H965" s="14"/>
      <c r="I965" s="13"/>
    </row>
    <row r="966" spans="1:9" ht="15.75" customHeight="1">
      <c r="A966" s="13"/>
      <c r="B966" s="61"/>
      <c r="F966" s="32"/>
      <c r="G966" s="14"/>
      <c r="H966" s="14"/>
      <c r="I966" s="13"/>
    </row>
    <row r="967" spans="1:9" ht="15.75" customHeight="1">
      <c r="A967" s="13"/>
      <c r="B967" s="61"/>
      <c r="F967" s="32"/>
      <c r="G967" s="14"/>
      <c r="H967" s="14"/>
      <c r="I967" s="13"/>
    </row>
    <row r="968" spans="1:9" ht="15.75" customHeight="1">
      <c r="A968" s="13"/>
      <c r="B968" s="61"/>
      <c r="F968" s="32"/>
      <c r="G968" s="14"/>
      <c r="H968" s="14"/>
      <c r="I968" s="13"/>
    </row>
    <row r="969" spans="1:9" ht="15.75" customHeight="1">
      <c r="A969" s="13"/>
      <c r="B969" s="61"/>
      <c r="F969" s="32"/>
      <c r="G969" s="14"/>
      <c r="H969" s="14"/>
      <c r="I969" s="13"/>
    </row>
    <row r="970" spans="1:9" ht="15.75" customHeight="1">
      <c r="A970" s="13"/>
      <c r="B970" s="61"/>
      <c r="F970" s="32"/>
      <c r="G970" s="14"/>
      <c r="H970" s="14"/>
      <c r="I970" s="13"/>
    </row>
    <row r="971" spans="1:9" ht="15.75" customHeight="1">
      <c r="A971" s="13"/>
      <c r="B971" s="61"/>
      <c r="F971" s="32"/>
      <c r="G971" s="14"/>
      <c r="H971" s="14"/>
      <c r="I971" s="13"/>
    </row>
    <row r="972" spans="1:9" ht="15.75" customHeight="1">
      <c r="A972" s="13"/>
      <c r="B972" s="61"/>
      <c r="F972" s="32"/>
      <c r="G972" s="14"/>
      <c r="H972" s="14"/>
      <c r="I972" s="13"/>
    </row>
    <row r="973" spans="1:9" ht="15.75" customHeight="1">
      <c r="A973" s="13"/>
      <c r="B973" s="61"/>
      <c r="F973" s="32"/>
      <c r="G973" s="14"/>
      <c r="H973" s="14"/>
      <c r="I973" s="13"/>
    </row>
    <row r="974" spans="1:9" ht="15.75" customHeight="1">
      <c r="A974" s="13"/>
      <c r="B974" s="61"/>
      <c r="F974" s="32"/>
      <c r="G974" s="14"/>
      <c r="H974" s="14"/>
      <c r="I974" s="13"/>
    </row>
    <row r="975" spans="1:9" ht="15.75" customHeight="1">
      <c r="A975" s="13"/>
      <c r="B975" s="61"/>
      <c r="F975" s="32"/>
      <c r="G975" s="14"/>
      <c r="H975" s="14"/>
      <c r="I975" s="13"/>
    </row>
    <row r="976" spans="1:9" ht="15.75" customHeight="1">
      <c r="A976" s="13"/>
      <c r="B976" s="61"/>
      <c r="F976" s="32"/>
      <c r="G976" s="14"/>
      <c r="H976" s="14"/>
      <c r="I976" s="13"/>
    </row>
    <row r="977" spans="1:9" ht="15.75" customHeight="1">
      <c r="A977" s="13"/>
      <c r="B977" s="61"/>
      <c r="F977" s="32"/>
      <c r="G977" s="14"/>
      <c r="H977" s="14"/>
      <c r="I977" s="13"/>
    </row>
    <row r="978" spans="1:9" ht="15.75" customHeight="1">
      <c r="A978" s="13"/>
      <c r="B978" s="61"/>
      <c r="F978" s="32"/>
      <c r="G978" s="14"/>
      <c r="H978" s="14"/>
      <c r="I978" s="13"/>
    </row>
    <row r="979" spans="1:9" ht="15.75" customHeight="1">
      <c r="A979" s="13"/>
      <c r="B979" s="61"/>
      <c r="F979" s="32"/>
      <c r="G979" s="14"/>
      <c r="H979" s="14"/>
      <c r="I979" s="13"/>
    </row>
    <row r="980" spans="1:9" ht="15.75" customHeight="1">
      <c r="A980" s="13"/>
      <c r="B980" s="61"/>
      <c r="F980" s="32"/>
      <c r="G980" s="14"/>
      <c r="H980" s="14"/>
      <c r="I980" s="13"/>
    </row>
    <row r="981" spans="1:9" ht="15.75" customHeight="1">
      <c r="A981" s="13"/>
      <c r="B981" s="61"/>
      <c r="F981" s="32"/>
      <c r="G981" s="14"/>
      <c r="H981" s="14"/>
      <c r="I981" s="13"/>
    </row>
    <row r="982" spans="1:9" ht="15.75" customHeight="1">
      <c r="A982" s="13"/>
      <c r="B982" s="61"/>
      <c r="F982" s="32"/>
      <c r="G982" s="14"/>
      <c r="H982" s="14"/>
      <c r="I982" s="13"/>
    </row>
    <row r="983" spans="1:9" ht="15.75" customHeight="1">
      <c r="A983" s="13"/>
      <c r="B983" s="61"/>
      <c r="F983" s="32"/>
      <c r="G983" s="14"/>
      <c r="H983" s="14"/>
      <c r="I983" s="13"/>
    </row>
    <row r="984" spans="1:9" ht="15.75" customHeight="1">
      <c r="A984" s="13"/>
      <c r="B984" s="61"/>
      <c r="F984" s="32"/>
      <c r="G984" s="14"/>
      <c r="H984" s="14"/>
      <c r="I984" s="13"/>
    </row>
    <row r="985" spans="1:9" ht="15.75" customHeight="1">
      <c r="A985" s="13"/>
      <c r="B985" s="61"/>
      <c r="F985" s="32"/>
      <c r="G985" s="14"/>
      <c r="H985" s="14"/>
      <c r="I985" s="13"/>
    </row>
    <row r="986" spans="1:9" ht="15.75" customHeight="1">
      <c r="A986" s="13"/>
      <c r="B986" s="61"/>
      <c r="F986" s="32"/>
      <c r="G986" s="14"/>
      <c r="H986" s="14"/>
      <c r="I986" s="13"/>
    </row>
    <row r="987" spans="1:9" ht="15.75" customHeight="1">
      <c r="A987" s="13"/>
      <c r="B987" s="61"/>
      <c r="F987" s="32"/>
      <c r="G987" s="14"/>
      <c r="H987" s="14"/>
      <c r="I987" s="13"/>
    </row>
    <row r="988" spans="1:9" ht="15.75" customHeight="1">
      <c r="A988" s="13"/>
      <c r="B988" s="61"/>
      <c r="F988" s="32"/>
      <c r="G988" s="14"/>
      <c r="H988" s="14"/>
      <c r="I988" s="13"/>
    </row>
    <row r="989" spans="1:9" ht="15.75" customHeight="1">
      <c r="A989" s="13"/>
      <c r="B989" s="61"/>
      <c r="F989" s="32"/>
      <c r="G989" s="14"/>
      <c r="H989" s="14"/>
      <c r="I989" s="13"/>
    </row>
    <row r="990" spans="1:9" ht="15.75" customHeight="1">
      <c r="A990" s="13"/>
      <c r="B990" s="61"/>
      <c r="F990" s="32"/>
      <c r="G990" s="14"/>
      <c r="H990" s="14"/>
      <c r="I990" s="13"/>
    </row>
    <row r="991" spans="1:9" ht="15.75" customHeight="1">
      <c r="A991" s="13"/>
      <c r="B991" s="61"/>
      <c r="F991" s="32"/>
      <c r="G991" s="14"/>
      <c r="H991" s="14"/>
      <c r="I991" s="13"/>
    </row>
    <row r="992" spans="1:9" ht="15.75" customHeight="1">
      <c r="A992" s="13"/>
      <c r="B992" s="61"/>
      <c r="F992" s="32"/>
      <c r="G992" s="14"/>
      <c r="H992" s="14"/>
      <c r="I992" s="13"/>
    </row>
    <row r="993" spans="1:9" ht="15.75" customHeight="1">
      <c r="A993" s="13"/>
      <c r="B993" s="61"/>
      <c r="F993" s="32"/>
      <c r="G993" s="14"/>
      <c r="H993" s="14"/>
      <c r="I993" s="13"/>
    </row>
    <row r="994" spans="1:9" ht="15.75" customHeight="1">
      <c r="A994" s="13"/>
      <c r="B994" s="61"/>
      <c r="F994" s="32"/>
      <c r="G994" s="14"/>
      <c r="H994" s="14"/>
      <c r="I994" s="13"/>
    </row>
    <row r="995" spans="1:9" ht="15.75" customHeight="1">
      <c r="A995" s="13"/>
      <c r="B995" s="61"/>
      <c r="F995" s="32"/>
      <c r="G995" s="14"/>
      <c r="H995" s="14"/>
      <c r="I995" s="13"/>
    </row>
    <row r="996" spans="1:9" ht="15.75" customHeight="1">
      <c r="A996" s="13"/>
      <c r="B996" s="61"/>
      <c r="F996" s="32"/>
      <c r="G996" s="14"/>
      <c r="H996" s="14"/>
      <c r="I996" s="13"/>
    </row>
    <row r="997" spans="1:9" ht="15.75" customHeight="1">
      <c r="A997" s="13"/>
      <c r="B997" s="61"/>
      <c r="F997" s="32"/>
      <c r="G997" s="14"/>
      <c r="H997" s="14"/>
      <c r="I997" s="13"/>
    </row>
    <row r="998" spans="1:9" ht="15.75" customHeight="1">
      <c r="A998" s="13"/>
      <c r="B998" s="61"/>
      <c r="F998" s="32"/>
      <c r="G998" s="14"/>
      <c r="H998" s="14"/>
      <c r="I998" s="13"/>
    </row>
    <row r="999" spans="1:9" ht="15.75" customHeight="1">
      <c r="A999" s="13"/>
      <c r="B999" s="61"/>
      <c r="F999" s="32"/>
      <c r="G999" s="14"/>
      <c r="H999" s="14"/>
      <c r="I999" s="13"/>
    </row>
  </sheetData>
  <autoFilter ref="A1:O654" xr:uid="{00000000-0009-0000-0000-00003B000000}"/>
  <phoneticPr fontId="102" type="noConversion"/>
  <conditionalFormatting sqref="P2:P709">
    <cfRule type="expression" dxfId="1" priority="1" stopIfTrue="1">
      <formula>"&gt;0"</formula>
    </cfRule>
    <cfRule type="cellIs" dxfId="0" priority="2" operator="lessThan">
      <formula>0</formula>
    </cfRule>
  </conditionalFormatting>
  <pageMargins left="0.7" right="0.7" top="0.75" bottom="0.75" header="0" footer="0"/>
  <pageSetup orientation="portrait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2"/>
  <dimension ref="A1:Z1000"/>
  <sheetViews>
    <sheetView workbookViewId="0"/>
  </sheetViews>
  <sheetFormatPr defaultColWidth="12.625" defaultRowHeight="15" customHeight="1"/>
  <cols>
    <col min="1" max="1" width="8.75" customWidth="1"/>
    <col min="2" max="2" width="22" customWidth="1"/>
    <col min="3" max="3" width="16.125" customWidth="1"/>
    <col min="4" max="5" width="9" customWidth="1"/>
    <col min="6" max="8" width="8.75" customWidth="1"/>
    <col min="9" max="9" width="9" customWidth="1"/>
    <col min="10" max="26" width="8.75" customWidth="1"/>
  </cols>
  <sheetData>
    <row r="1" spans="1:26" ht="12.75" customHeight="1">
      <c r="A1" s="381" t="s">
        <v>0</v>
      </c>
      <c r="B1" s="254" t="s">
        <v>58</v>
      </c>
      <c r="C1" s="254" t="s">
        <v>59</v>
      </c>
      <c r="D1" s="254" t="s">
        <v>60</v>
      </c>
      <c r="E1" s="254" t="s">
        <v>61</v>
      </c>
      <c r="F1" s="254" t="s">
        <v>3655</v>
      </c>
      <c r="G1" s="254" t="s">
        <v>2952</v>
      </c>
      <c r="H1" s="254" t="s">
        <v>63</v>
      </c>
      <c r="I1" s="254" t="s">
        <v>64</v>
      </c>
      <c r="J1" s="254" t="s">
        <v>65</v>
      </c>
      <c r="K1" s="254" t="s">
        <v>66</v>
      </c>
      <c r="L1" s="254" t="s">
        <v>581</v>
      </c>
      <c r="M1" s="254" t="s">
        <v>582</v>
      </c>
      <c r="N1" s="382" t="s">
        <v>2132</v>
      </c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</row>
    <row r="2" spans="1:26" ht="12.75" customHeight="1">
      <c r="A2" s="29">
        <v>707</v>
      </c>
      <c r="B2" s="52">
        <v>43360</v>
      </c>
      <c r="C2" s="27" t="s">
        <v>5726</v>
      </c>
      <c r="D2" s="128">
        <v>753.85</v>
      </c>
      <c r="E2" s="128"/>
      <c r="F2" s="128"/>
      <c r="G2" s="128"/>
      <c r="H2" s="27"/>
      <c r="I2" s="27"/>
      <c r="J2" s="27"/>
      <c r="K2" s="27"/>
      <c r="L2" s="27"/>
      <c r="M2" s="27"/>
      <c r="N2" s="383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>
      <c r="A3" s="29">
        <v>707</v>
      </c>
      <c r="B3" s="52">
        <v>43406</v>
      </c>
      <c r="C3" s="27" t="s">
        <v>5727</v>
      </c>
      <c r="D3" s="128">
        <v>196.62</v>
      </c>
      <c r="E3" s="128"/>
      <c r="F3" s="128"/>
      <c r="G3" s="128"/>
      <c r="H3" s="27"/>
      <c r="I3" s="27"/>
      <c r="J3" s="27"/>
      <c r="K3" s="27"/>
      <c r="L3" s="27"/>
      <c r="M3" s="27"/>
      <c r="N3" s="383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>
      <c r="A4" s="29">
        <v>707</v>
      </c>
      <c r="B4" s="52">
        <v>43440</v>
      </c>
      <c r="C4" s="27" t="s">
        <v>4434</v>
      </c>
      <c r="D4" s="128">
        <v>316.77999999999997</v>
      </c>
      <c r="E4" s="128"/>
      <c r="F4" s="128"/>
      <c r="G4" s="128"/>
      <c r="H4" s="27"/>
      <c r="I4" s="27"/>
      <c r="J4" s="27"/>
      <c r="K4" s="27"/>
      <c r="L4" s="27"/>
      <c r="M4" s="27"/>
      <c r="N4" s="383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>
      <c r="A5" s="29">
        <v>707</v>
      </c>
      <c r="B5" s="52">
        <v>43454</v>
      </c>
      <c r="C5" s="27" t="s">
        <v>5728</v>
      </c>
      <c r="D5" s="128">
        <v>3866</v>
      </c>
      <c r="E5" s="128"/>
      <c r="F5" s="128"/>
      <c r="G5" s="128"/>
      <c r="H5" s="27" t="s">
        <v>89</v>
      </c>
      <c r="I5" s="27" t="s">
        <v>87</v>
      </c>
      <c r="J5" s="27"/>
      <c r="K5" s="27"/>
      <c r="L5" s="27"/>
      <c r="M5" s="27"/>
      <c r="N5" s="383" t="s">
        <v>5729</v>
      </c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>
      <c r="A6" s="29">
        <v>707</v>
      </c>
      <c r="B6" s="52">
        <v>43457</v>
      </c>
      <c r="C6" s="27" t="s">
        <v>1032</v>
      </c>
      <c r="D6" s="128"/>
      <c r="E6" s="128">
        <v>6000</v>
      </c>
      <c r="F6" s="128"/>
      <c r="G6" s="128"/>
      <c r="H6" s="27"/>
      <c r="I6" s="27"/>
      <c r="J6" s="27"/>
      <c r="K6" s="27"/>
      <c r="L6" s="27"/>
      <c r="M6" s="27"/>
      <c r="N6" s="383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>
      <c r="A7" s="29">
        <v>707</v>
      </c>
      <c r="B7" s="52">
        <v>43458</v>
      </c>
      <c r="C7" s="27" t="s">
        <v>4436</v>
      </c>
      <c r="D7" s="128">
        <v>334.21</v>
      </c>
      <c r="E7" s="128"/>
      <c r="F7" s="128"/>
      <c r="G7" s="128"/>
      <c r="H7" s="27" t="s">
        <v>89</v>
      </c>
      <c r="I7" s="27" t="s">
        <v>87</v>
      </c>
      <c r="J7" s="27"/>
      <c r="K7" s="27"/>
      <c r="L7" s="27"/>
      <c r="M7" s="27"/>
      <c r="N7" s="383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>
      <c r="A8" s="29">
        <v>707</v>
      </c>
      <c r="B8" s="52">
        <v>43494</v>
      </c>
      <c r="C8" s="27" t="s">
        <v>4261</v>
      </c>
      <c r="D8" s="128">
        <v>336.79</v>
      </c>
      <c r="E8" s="128"/>
      <c r="F8" s="128"/>
      <c r="G8" s="128"/>
      <c r="H8" s="27" t="s">
        <v>89</v>
      </c>
      <c r="I8" s="27" t="s">
        <v>87</v>
      </c>
      <c r="J8" s="27"/>
      <c r="K8" s="27"/>
      <c r="L8" s="27"/>
      <c r="M8" s="27"/>
      <c r="N8" s="383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>
      <c r="A9" s="29">
        <v>707</v>
      </c>
      <c r="B9" s="52">
        <v>43522</v>
      </c>
      <c r="C9" s="27" t="s">
        <v>4261</v>
      </c>
      <c r="D9" s="128">
        <v>336.79</v>
      </c>
      <c r="E9" s="128"/>
      <c r="F9" s="128"/>
      <c r="G9" s="128"/>
      <c r="H9" s="27" t="s">
        <v>89</v>
      </c>
      <c r="I9" s="27" t="s">
        <v>87</v>
      </c>
      <c r="J9" s="27"/>
      <c r="K9" s="27"/>
      <c r="L9" s="27"/>
      <c r="M9" s="27"/>
      <c r="N9" s="383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>
      <c r="A10" s="29">
        <v>707</v>
      </c>
      <c r="B10" s="52">
        <v>43548</v>
      </c>
      <c r="C10" s="27" t="s">
        <v>5730</v>
      </c>
      <c r="D10" s="40">
        <v>320</v>
      </c>
      <c r="E10" s="128"/>
      <c r="F10" s="128"/>
      <c r="G10" s="128"/>
      <c r="H10" s="27" t="s">
        <v>89</v>
      </c>
      <c r="I10" s="27" t="s">
        <v>87</v>
      </c>
      <c r="J10" s="27" t="s">
        <v>5602</v>
      </c>
      <c r="K10" s="27">
        <v>276765</v>
      </c>
      <c r="L10" s="27"/>
      <c r="M10" s="27"/>
      <c r="N10" s="383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>
      <c r="A11" s="29">
        <v>707</v>
      </c>
      <c r="B11" s="52">
        <v>43548</v>
      </c>
      <c r="C11" s="27" t="s">
        <v>4261</v>
      </c>
      <c r="D11" s="27">
        <v>333.17</v>
      </c>
      <c r="E11" s="27"/>
      <c r="F11" s="27"/>
      <c r="G11" s="27"/>
      <c r="H11" s="27" t="s">
        <v>89</v>
      </c>
      <c r="I11" s="27" t="s">
        <v>87</v>
      </c>
      <c r="J11" s="27"/>
      <c r="K11" s="27"/>
      <c r="L11" s="27"/>
      <c r="M11" s="27"/>
      <c r="N11" s="383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>
      <c r="A12" s="29">
        <v>707</v>
      </c>
      <c r="B12" s="52">
        <v>43580</v>
      </c>
      <c r="C12" s="27" t="s">
        <v>5731</v>
      </c>
      <c r="D12" s="27">
        <v>342.79</v>
      </c>
      <c r="E12" s="27"/>
      <c r="F12" s="27"/>
      <c r="G12" s="27"/>
      <c r="H12" s="27" t="s">
        <v>89</v>
      </c>
      <c r="I12" s="27" t="s">
        <v>87</v>
      </c>
      <c r="J12" s="27"/>
      <c r="K12" s="27"/>
      <c r="L12" s="27"/>
      <c r="M12" s="27"/>
      <c r="N12" s="383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>
      <c r="A13" s="29">
        <v>707</v>
      </c>
      <c r="B13" s="52">
        <v>43614</v>
      </c>
      <c r="C13" s="27" t="s">
        <v>5732</v>
      </c>
      <c r="D13" s="143">
        <v>345.79</v>
      </c>
      <c r="E13" s="27"/>
      <c r="F13" s="27"/>
      <c r="G13" s="27"/>
      <c r="H13" s="27" t="s">
        <v>89</v>
      </c>
      <c r="I13" s="27" t="s">
        <v>87</v>
      </c>
      <c r="J13" s="27"/>
      <c r="K13" s="27"/>
      <c r="L13" s="27"/>
      <c r="M13" s="27"/>
      <c r="N13" s="383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>
      <c r="A14" s="29">
        <v>707</v>
      </c>
      <c r="B14" s="52">
        <v>43640</v>
      </c>
      <c r="C14" s="15" t="s">
        <v>4448</v>
      </c>
      <c r="D14" s="27">
        <v>302.26</v>
      </c>
      <c r="E14" s="27"/>
      <c r="F14" s="27"/>
      <c r="G14" s="27"/>
      <c r="H14" s="27" t="s">
        <v>89</v>
      </c>
      <c r="I14" s="27" t="s">
        <v>87</v>
      </c>
      <c r="J14" s="27"/>
      <c r="K14" s="27"/>
      <c r="L14" s="27"/>
      <c r="M14" s="27"/>
      <c r="N14" s="383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>
      <c r="A15" s="29">
        <v>707</v>
      </c>
      <c r="B15" s="52">
        <v>43649</v>
      </c>
      <c r="C15" s="27" t="s">
        <v>855</v>
      </c>
      <c r="D15" s="27"/>
      <c r="E15" s="27">
        <v>1491.79</v>
      </c>
      <c r="F15" s="27"/>
      <c r="G15" s="27"/>
      <c r="H15" s="27" t="s">
        <v>91</v>
      </c>
      <c r="I15" s="27" t="s">
        <v>87</v>
      </c>
      <c r="J15" s="27"/>
      <c r="K15" s="27"/>
      <c r="L15" s="27"/>
      <c r="M15" s="27"/>
      <c r="N15" s="383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>
      <c r="A16" s="29">
        <v>707</v>
      </c>
      <c r="B16" s="52">
        <v>43674</v>
      </c>
      <c r="C16" s="27" t="s">
        <v>5733</v>
      </c>
      <c r="D16" s="27">
        <v>304.89999999999998</v>
      </c>
      <c r="E16" s="27"/>
      <c r="F16" s="27"/>
      <c r="G16" s="27"/>
      <c r="H16" s="27" t="s">
        <v>89</v>
      </c>
      <c r="I16" s="27" t="s">
        <v>87</v>
      </c>
      <c r="J16" s="27"/>
      <c r="K16" s="27"/>
      <c r="L16" s="27"/>
      <c r="M16" s="27"/>
      <c r="N16" s="383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>
      <c r="A17" s="29">
        <v>707</v>
      </c>
      <c r="B17" s="52">
        <v>43704</v>
      </c>
      <c r="C17" s="27" t="s">
        <v>5734</v>
      </c>
      <c r="D17" s="27">
        <v>304.89999999999998</v>
      </c>
      <c r="E17" s="27"/>
      <c r="F17" s="27"/>
      <c r="G17" s="27"/>
      <c r="H17" s="27" t="s">
        <v>89</v>
      </c>
      <c r="I17" s="27" t="s">
        <v>87</v>
      </c>
      <c r="J17" s="27"/>
      <c r="K17" s="27"/>
      <c r="L17" s="27"/>
      <c r="M17" s="27"/>
      <c r="N17" s="383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>
      <c r="A18" s="29">
        <v>707</v>
      </c>
      <c r="B18" s="52">
        <v>43732</v>
      </c>
      <c r="C18" s="27" t="s">
        <v>5735</v>
      </c>
      <c r="D18" s="27">
        <v>304.89999999999998</v>
      </c>
      <c r="E18" s="27"/>
      <c r="F18" s="27"/>
      <c r="G18" s="27"/>
      <c r="H18" s="27" t="s">
        <v>89</v>
      </c>
      <c r="I18" s="27" t="s">
        <v>87</v>
      </c>
      <c r="J18" s="27"/>
      <c r="K18" s="27"/>
      <c r="L18" s="27"/>
      <c r="M18" s="27"/>
      <c r="N18" s="383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>
      <c r="A19" s="29">
        <v>707</v>
      </c>
      <c r="B19" s="52">
        <v>43763</v>
      </c>
      <c r="C19" s="27" t="s">
        <v>5736</v>
      </c>
      <c r="D19" s="143">
        <v>110</v>
      </c>
      <c r="E19" s="27"/>
      <c r="F19" s="27"/>
      <c r="G19" s="27"/>
      <c r="H19" s="27" t="s">
        <v>89</v>
      </c>
      <c r="I19" s="27" t="s">
        <v>87</v>
      </c>
      <c r="J19" s="27"/>
      <c r="K19" s="27"/>
      <c r="L19" s="27"/>
      <c r="M19" s="27"/>
      <c r="N19" s="383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>
      <c r="A20" s="29">
        <v>707</v>
      </c>
      <c r="B20" s="52">
        <v>43777</v>
      </c>
      <c r="C20" s="27" t="s">
        <v>855</v>
      </c>
      <c r="D20" s="27"/>
      <c r="E20" s="27">
        <v>1318</v>
      </c>
      <c r="F20" s="27"/>
      <c r="G20" s="27"/>
      <c r="H20" s="27" t="s">
        <v>91</v>
      </c>
      <c r="I20" s="27" t="s">
        <v>87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>
      <c r="A21" s="29">
        <v>707</v>
      </c>
      <c r="B21" s="52">
        <v>43871</v>
      </c>
      <c r="C21" s="27" t="s">
        <v>5737</v>
      </c>
      <c r="D21" s="27">
        <v>0.04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>
      <c r="A22" s="29"/>
      <c r="B22" s="52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>
      <c r="A23" s="29"/>
      <c r="B23" s="52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>
      <c r="A24" s="29"/>
      <c r="B24" s="52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>
      <c r="A25" s="29"/>
      <c r="B25" s="52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>
      <c r="A26" s="29"/>
      <c r="B26" s="52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>
      <c r="A27" s="29"/>
      <c r="B27" s="52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>
      <c r="A28" s="29"/>
      <c r="B28" s="52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>
      <c r="A29" s="29"/>
      <c r="B29" s="52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>
      <c r="A30" s="29"/>
      <c r="B30" s="52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>
      <c r="A31" s="29"/>
      <c r="B31" s="52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>
      <c r="A32" s="29"/>
      <c r="B32" s="52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>
      <c r="A33" s="29"/>
      <c r="B33" s="52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>
      <c r="A34" s="29"/>
      <c r="B34" s="52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>
      <c r="A35" s="29"/>
      <c r="B35" s="52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>
      <c r="A36" s="29"/>
      <c r="B36" s="52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>
      <c r="A37" s="29"/>
      <c r="B37" s="52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>
      <c r="A38" s="29"/>
      <c r="B38" s="52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>
      <c r="A39" s="29"/>
      <c r="B39" s="52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>
      <c r="A40" s="29"/>
      <c r="B40" s="52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>
      <c r="A41" s="29"/>
      <c r="B41" s="52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>
      <c r="A42" s="29"/>
      <c r="B42" s="52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>
      <c r="A43" s="29"/>
      <c r="B43" s="52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>
      <c r="A44" s="29"/>
      <c r="B44" s="52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>
      <c r="A45" s="29"/>
      <c r="B45" s="52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>
      <c r="A46" s="29"/>
      <c r="B46" s="52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>
      <c r="A47" s="29"/>
      <c r="B47" s="5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>
      <c r="A48" s="29"/>
      <c r="B48" s="52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>
      <c r="A49" s="29"/>
      <c r="B49" s="52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>
      <c r="A50" s="29"/>
      <c r="B50" s="52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>
      <c r="A51" s="29"/>
      <c r="B51" s="52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>
      <c r="A52" s="29"/>
      <c r="B52" s="52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>
      <c r="A53" s="29"/>
      <c r="B53" s="52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>
      <c r="A54" s="29"/>
      <c r="B54" s="52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>
      <c r="A55" s="29"/>
      <c r="B55" s="52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>
      <c r="A56" s="29"/>
      <c r="B56" s="52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>
      <c r="A57" s="29"/>
      <c r="B57" s="52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>
      <c r="A58" s="29"/>
      <c r="B58" s="52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>
      <c r="A59" s="29"/>
      <c r="B59" s="52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>
      <c r="A60" s="29"/>
      <c r="B60" s="52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>
      <c r="A61" s="29"/>
      <c r="B61" s="52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>
      <c r="A62" s="29"/>
      <c r="B62" s="52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>
      <c r="A63" s="29"/>
      <c r="B63" s="52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>
      <c r="A64" s="29"/>
      <c r="B64" s="52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>
      <c r="A65" s="29"/>
      <c r="B65" s="52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>
      <c r="A66" s="29"/>
      <c r="B66" s="52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>
      <c r="A67" s="29"/>
      <c r="B67" s="52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>
      <c r="A68" s="29"/>
      <c r="B68" s="52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>
      <c r="A69" s="29"/>
      <c r="B69" s="52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>
      <c r="A70" s="29"/>
      <c r="B70" s="52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>
      <c r="A71" s="29"/>
      <c r="B71" s="52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>
      <c r="A72" s="29"/>
      <c r="B72" s="52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>
      <c r="A73" s="29"/>
      <c r="B73" s="52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>
      <c r="A74" s="29"/>
      <c r="B74" s="52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>
      <c r="A75" s="29"/>
      <c r="B75" s="52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>
      <c r="A76" s="29"/>
      <c r="B76" s="52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>
      <c r="A77" s="29"/>
      <c r="B77" s="52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>
      <c r="A78" s="29"/>
      <c r="B78" s="52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>
      <c r="A79" s="29"/>
      <c r="B79" s="52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>
      <c r="A80" s="29"/>
      <c r="B80" s="52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>
      <c r="A81" s="29"/>
      <c r="B81" s="52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>
      <c r="A82" s="29"/>
      <c r="B82" s="52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>
      <c r="A83" s="29"/>
      <c r="B83" s="52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>
      <c r="A84" s="29"/>
      <c r="B84" s="52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>
      <c r="A85" s="29"/>
      <c r="B85" s="52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>
      <c r="A86" s="29"/>
      <c r="B86" s="52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>
      <c r="A87" s="29"/>
      <c r="B87" s="52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>
      <c r="A88" s="29"/>
      <c r="B88" s="52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>
      <c r="A89" s="29"/>
      <c r="B89" s="52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>
      <c r="A90" s="29"/>
      <c r="B90" s="52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>
      <c r="A91" s="29"/>
      <c r="B91" s="52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>
      <c r="A92" s="29"/>
      <c r="B92" s="52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>
      <c r="A93" s="29"/>
      <c r="B93" s="52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>
      <c r="A94" s="29"/>
      <c r="B94" s="52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>
      <c r="A95" s="29"/>
      <c r="B95" s="52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>
      <c r="A96" s="29"/>
      <c r="B96" s="52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>
      <c r="A97" s="29"/>
      <c r="B97" s="52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>
      <c r="A98" s="29"/>
      <c r="B98" s="52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>
      <c r="A99" s="29"/>
      <c r="B99" s="52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>
      <c r="A100" s="29"/>
      <c r="B100" s="52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>
      <c r="A101" s="29"/>
      <c r="B101" s="52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>
      <c r="A102" s="29"/>
      <c r="B102" s="52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>
      <c r="A103" s="29"/>
      <c r="B103" s="52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>
      <c r="A104" s="29"/>
      <c r="B104" s="52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>
      <c r="A105" s="29"/>
      <c r="B105" s="52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>
      <c r="A106" s="29"/>
      <c r="B106" s="52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>
      <c r="A107" s="29"/>
      <c r="B107" s="52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>
      <c r="A108" s="29"/>
      <c r="B108" s="52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>
      <c r="A109" s="29"/>
      <c r="B109" s="52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>
      <c r="A110" s="29"/>
      <c r="B110" s="52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>
      <c r="A111" s="29"/>
      <c r="B111" s="52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>
      <c r="A112" s="29"/>
      <c r="B112" s="52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>
      <c r="A113" s="29"/>
      <c r="B113" s="52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>
      <c r="A114" s="29"/>
      <c r="B114" s="52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>
      <c r="A115" s="29"/>
      <c r="B115" s="52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>
      <c r="A116" s="29"/>
      <c r="B116" s="52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>
      <c r="A117" s="29"/>
      <c r="B117" s="52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>
      <c r="A118" s="29"/>
      <c r="B118" s="52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>
      <c r="A119" s="29"/>
      <c r="B119" s="52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>
      <c r="A120" s="29"/>
      <c r="B120" s="52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>
      <c r="A121" s="29"/>
      <c r="B121" s="52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>
      <c r="A122" s="29"/>
      <c r="B122" s="52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>
      <c r="A123" s="29"/>
      <c r="B123" s="52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>
      <c r="A124" s="29"/>
      <c r="B124" s="52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>
      <c r="A125" s="29"/>
      <c r="B125" s="52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>
      <c r="A126" s="29"/>
      <c r="B126" s="52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>
      <c r="A127" s="29"/>
      <c r="B127" s="52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>
      <c r="A128" s="29"/>
      <c r="B128" s="52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>
      <c r="A129" s="29"/>
      <c r="B129" s="52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>
      <c r="A130" s="29"/>
      <c r="B130" s="52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>
      <c r="A131" s="29"/>
      <c r="B131" s="52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>
      <c r="A132" s="29"/>
      <c r="B132" s="52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>
      <c r="A133" s="29"/>
      <c r="B133" s="52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>
      <c r="A134" s="29"/>
      <c r="B134" s="52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>
      <c r="A135" s="29"/>
      <c r="B135" s="52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>
      <c r="A136" s="29"/>
      <c r="B136" s="52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>
      <c r="A137" s="29"/>
      <c r="B137" s="52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>
      <c r="A138" s="29"/>
      <c r="B138" s="52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>
      <c r="A139" s="29"/>
      <c r="B139" s="52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>
      <c r="A140" s="29"/>
      <c r="B140" s="52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>
      <c r="A141" s="29"/>
      <c r="B141" s="52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>
      <c r="A142" s="29"/>
      <c r="B142" s="52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>
      <c r="A143" s="29"/>
      <c r="B143" s="52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>
      <c r="A144" s="29"/>
      <c r="B144" s="52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>
      <c r="A145" s="29"/>
      <c r="B145" s="52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>
      <c r="A146" s="29"/>
      <c r="B146" s="52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>
      <c r="A147" s="29"/>
      <c r="B147" s="52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>
      <c r="A148" s="29"/>
      <c r="B148" s="52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>
      <c r="A149" s="29"/>
      <c r="B149" s="52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>
      <c r="A150" s="29"/>
      <c r="B150" s="52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>
      <c r="A151" s="29"/>
      <c r="B151" s="52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>
      <c r="A152" s="29"/>
      <c r="B152" s="52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>
      <c r="A153" s="29"/>
      <c r="B153" s="52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>
      <c r="A154" s="29"/>
      <c r="B154" s="52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>
      <c r="A155" s="29"/>
      <c r="B155" s="52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>
      <c r="A156" s="29"/>
      <c r="B156" s="52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>
      <c r="A157" s="29"/>
      <c r="B157" s="52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>
      <c r="A158" s="29"/>
      <c r="B158" s="52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>
      <c r="A159" s="29"/>
      <c r="B159" s="52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>
      <c r="A160" s="29"/>
      <c r="B160" s="52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>
      <c r="A161" s="29"/>
      <c r="B161" s="52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>
      <c r="A162" s="29"/>
      <c r="B162" s="52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>
      <c r="A163" s="29"/>
      <c r="B163" s="52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>
      <c r="A164" s="29"/>
      <c r="B164" s="52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>
      <c r="A165" s="29"/>
      <c r="B165" s="52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>
      <c r="A166" s="29"/>
      <c r="B166" s="52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>
      <c r="A167" s="29"/>
      <c r="B167" s="52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>
      <c r="A168" s="29"/>
      <c r="B168" s="52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>
      <c r="A169" s="29"/>
      <c r="B169" s="52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>
      <c r="A170" s="29"/>
      <c r="B170" s="52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>
      <c r="A171" s="29"/>
      <c r="B171" s="52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>
      <c r="A172" s="29"/>
      <c r="B172" s="52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>
      <c r="A173" s="29"/>
      <c r="B173" s="52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>
      <c r="A174" s="29"/>
      <c r="B174" s="52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>
      <c r="A175" s="29"/>
      <c r="B175" s="52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>
      <c r="A176" s="29"/>
      <c r="B176" s="52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>
      <c r="A177" s="29"/>
      <c r="B177" s="52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>
      <c r="A178" s="29"/>
      <c r="B178" s="52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>
      <c r="A179" s="29"/>
      <c r="B179" s="52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>
      <c r="A180" s="29"/>
      <c r="B180" s="52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>
      <c r="A181" s="29"/>
      <c r="B181" s="52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>
      <c r="A182" s="29"/>
      <c r="B182" s="52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>
      <c r="A183" s="29"/>
      <c r="B183" s="52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>
      <c r="A184" s="29"/>
      <c r="B184" s="52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>
      <c r="A185" s="29"/>
      <c r="B185" s="52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>
      <c r="A186" s="29"/>
      <c r="B186" s="52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>
      <c r="A187" s="29"/>
      <c r="B187" s="52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>
      <c r="A188" s="29"/>
      <c r="B188" s="52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>
      <c r="A189" s="29"/>
      <c r="B189" s="52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>
      <c r="A190" s="29"/>
      <c r="B190" s="52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>
      <c r="A191" s="29"/>
      <c r="B191" s="52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>
      <c r="A192" s="29"/>
      <c r="B192" s="52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>
      <c r="A193" s="29"/>
      <c r="B193" s="52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>
      <c r="A194" s="29"/>
      <c r="B194" s="52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>
      <c r="A195" s="29"/>
      <c r="B195" s="52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>
      <c r="A196" s="29"/>
      <c r="B196" s="52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>
      <c r="A197" s="29"/>
      <c r="B197" s="52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>
      <c r="A198" s="29"/>
      <c r="B198" s="52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>
      <c r="A199" s="29"/>
      <c r="B199" s="52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>
      <c r="A200" s="29"/>
      <c r="B200" s="52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>
      <c r="A201" s="29"/>
      <c r="B201" s="52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>
      <c r="A202" s="29"/>
      <c r="B202" s="52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>
      <c r="A203" s="29"/>
      <c r="B203" s="52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>
      <c r="A204" s="29"/>
      <c r="B204" s="52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>
      <c r="A205" s="29"/>
      <c r="B205" s="52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>
      <c r="A206" s="29"/>
      <c r="B206" s="52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>
      <c r="A207" s="29"/>
      <c r="B207" s="52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>
      <c r="A208" s="29"/>
      <c r="B208" s="52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>
      <c r="A209" s="29"/>
      <c r="B209" s="52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>
      <c r="A210" s="29"/>
      <c r="B210" s="52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>
      <c r="A211" s="29"/>
      <c r="B211" s="52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>
      <c r="A212" s="29"/>
      <c r="B212" s="52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>
      <c r="A213" s="29"/>
      <c r="B213" s="52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>
      <c r="A214" s="29"/>
      <c r="B214" s="52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>
      <c r="A215" s="29"/>
      <c r="B215" s="52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>
      <c r="A216" s="29"/>
      <c r="B216" s="52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>
      <c r="A217" s="29"/>
      <c r="B217" s="52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>
      <c r="A218" s="29"/>
      <c r="B218" s="52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>
      <c r="A219" s="29"/>
      <c r="B219" s="52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>
      <c r="A220" s="29"/>
      <c r="B220" s="52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>
      <c r="A221" s="29"/>
      <c r="B221" s="52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Prop ID</vt:lpstr>
      <vt:lpstr>Dashboard</vt:lpstr>
      <vt:lpstr>Buffer</vt:lpstr>
      <vt:lpstr>expenses</vt:lpstr>
      <vt:lpstr>bills</vt:lpstr>
      <vt:lpstr>OldBuffer</vt:lpstr>
      <vt:lpstr>03 EX</vt:lpstr>
      <vt:lpstr>04 EX</vt:lpstr>
      <vt:lpstr>08 ex</vt:lpstr>
      <vt:lpstr>05 ex</vt:lpstr>
      <vt:lpstr>c4 EX</vt:lpstr>
      <vt:lpstr>06</vt:lpstr>
      <vt:lpstr>09 ex</vt:lpstr>
      <vt:lpstr>06 ex</vt:lpstr>
      <vt:lpstr>12 ex</vt:lpstr>
      <vt:lpstr>C8</vt:lpstr>
      <vt:lpstr>13</vt:lpstr>
      <vt:lpstr>p14</vt:lpstr>
      <vt:lpstr>C15</vt:lpstr>
      <vt:lpstr>22 ex</vt:lpstr>
      <vt:lpstr>23</vt:lpstr>
      <vt:lpstr>23 ex</vt:lpstr>
      <vt:lpstr>17</vt:lpstr>
      <vt:lpstr>c19</vt:lpstr>
      <vt:lpstr>25</vt:lpstr>
      <vt:lpstr>c31</vt:lpstr>
      <vt:lpstr>77 ex</vt:lpstr>
      <vt:lpstr>95 EX</vt:lpstr>
      <vt:lpstr>36</vt:lpstr>
      <vt:lpstr>N160</vt:lpstr>
      <vt:lpstr>p40</vt:lpstr>
      <vt:lpstr>C50</vt:lpstr>
      <vt:lpstr>H111</vt:lpstr>
      <vt:lpstr>120</vt:lpstr>
      <vt:lpstr>0106</vt:lpstr>
      <vt:lpstr>162</vt:lpstr>
      <vt:lpstr>162 EX</vt:lpstr>
      <vt:lpstr>120 EX</vt:lpstr>
      <vt:lpstr>149</vt:lpstr>
      <vt:lpstr>84</vt:lpstr>
      <vt:lpstr>106</vt:lpstr>
      <vt:lpstr>111</vt:lpstr>
      <vt:lpstr>30</vt:lpstr>
      <vt:lpstr>131</vt:lpstr>
      <vt:lpstr>301</vt:lpstr>
      <vt:lpstr>1210</vt:lpstr>
      <vt:lpstr>1301</vt:lpstr>
      <vt:lpstr>183 ex</vt:lpstr>
      <vt:lpstr>210</vt:lpstr>
      <vt:lpstr>225</vt:lpstr>
      <vt:lpstr>TS 225</vt:lpstr>
      <vt:lpstr>265 EX</vt:lpstr>
      <vt:lpstr>265</vt:lpstr>
      <vt:lpstr>209</vt:lpstr>
      <vt:lpstr>257 Ex</vt:lpstr>
      <vt:lpstr>273 EX</vt:lpstr>
      <vt:lpstr>277 EX</vt:lpstr>
      <vt:lpstr>280</vt:lpstr>
      <vt:lpstr>280 EX</vt:lpstr>
      <vt:lpstr>555 EX</vt:lpstr>
      <vt:lpstr>619</vt:lpstr>
      <vt:lpstr>707 marc</vt:lpstr>
      <vt:lpstr>535</vt:lpstr>
      <vt:lpstr>567</vt:lpstr>
      <vt:lpstr>801-618- 619</vt:lpstr>
      <vt:lpstr>707 EX</vt:lpstr>
      <vt:lpstr>707 Seth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liat</dc:creator>
  <cp:lastModifiedBy>Asus</cp:lastModifiedBy>
  <cp:lastPrinted>2026-07-09T08:29:21Z</cp:lastPrinted>
  <dcterms:created xsi:type="dcterms:W3CDTF">2019-01-03T08:05:07Z</dcterms:created>
  <dcterms:modified xsi:type="dcterms:W3CDTF">2026-07-09T13:04:02Z</dcterms:modified>
</cp:coreProperties>
</file>